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charts/chart7.xml" ContentType="application/vnd.openxmlformats-officedocument.drawingml.chart+xml"/>
  <Override PartName="/xl/drawings/drawing5.xml" ContentType="application/vnd.openxmlformats-officedocument.drawing+xml"/>
  <Override PartName="/xl/tables/table2.xml" ContentType="application/vnd.openxmlformats-officedocument.spreadsheetml.table+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tables/table3.xml" ContentType="application/vnd.openxmlformats-officedocument.spreadsheetml.table+xml"/>
  <Override PartName="/xl/charts/chart11.xml" ContentType="application/vnd.openxmlformats-officedocument.drawingml.chart+xml"/>
  <Override PartName="/xl/drawings/drawing9.xml" ContentType="application/vnd.openxmlformats-officedocument.drawing+xml"/>
  <Override PartName="/xl/tables/table4.xml" ContentType="application/vnd.openxmlformats-officedocument.spreadsheetml.table+xml"/>
  <Override PartName="/xl/charts/chart12.xml" ContentType="application/vnd.openxmlformats-officedocument.drawingml.chart+xml"/>
  <Override PartName="/xl/drawings/drawing10.xml" ContentType="application/vnd.openxmlformats-officedocument.drawing+xml"/>
  <Override PartName="/xl/tables/table5.xml" ContentType="application/vnd.openxmlformats-officedocument.spreadsheetml.table+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Finanzas\Desktop\Ag Est Final\"/>
    </mc:Choice>
  </mc:AlternateContent>
  <bookViews>
    <workbookView xWindow="0" yWindow="105" windowWidth="20460" windowHeight="7830" tabRatio="932" firstSheet="252" activeTab="282"/>
  </bookViews>
  <sheets>
    <sheet name="Calendario" sheetId="32767" state="hidden" r:id="rId1"/>
    <sheet name="cont" sheetId="32704" state="hidden" r:id="rId2"/>
    <sheet name="ReporteIG" sheetId="32752" state="hidden" r:id="rId3"/>
    <sheet name="AspectosImportantes" sheetId="32774" state="hidden" r:id="rId4"/>
    <sheet name="Cap.1ContraPortada" sheetId="33021" r:id="rId5"/>
    <sheet name="Blanco" sheetId="33022" r:id="rId6"/>
    <sheet name="PROYECTOS 2013 (3)" sheetId="33038" r:id="rId7"/>
    <sheet name="Derrama por Sector" sheetId="33037" r:id="rId8"/>
    <sheet name="PROYECTOS 2013" sheetId="33023" r:id="rId9"/>
    <sheet name="PROYECTOS 2013 (2)" sheetId="33024" r:id="rId10"/>
    <sheet name="FIFODEPI 2013" sheetId="33025" r:id="rId11"/>
    <sheet name="AEROPUERTO 2013" sheetId="33026" r:id="rId12"/>
    <sheet name="Proyectos Fidecomp" sheetId="33027" r:id="rId13"/>
    <sheet name="Proyectos Fidecomp (2)" sheetId="33039" r:id="rId14"/>
    <sheet name="Evaluación PAMR" sheetId="33028" r:id="rId15"/>
    <sheet name="Evaluación PAMR (2)" sheetId="33040" r:id="rId16"/>
    <sheet name="Evaluación PAMR (3)" sheetId="33041" r:id="rId17"/>
    <sheet name="TramitesCEMER" sheetId="33042" r:id="rId18"/>
    <sheet name="TramitesCEMER (2)" sheetId="33043" r:id="rId19"/>
    <sheet name="TramitesCEMER (3)" sheetId="33044" r:id="rId20"/>
    <sheet name="Ciencia" sheetId="32995" r:id="rId21"/>
    <sheet name="Ciencia (2)" sheetId="32996" r:id="rId22"/>
    <sheet name="Ciencia (3)" sheetId="32997" r:id="rId23"/>
    <sheet name="Ciencia (4)" sheetId="32998" r:id="rId24"/>
    <sheet name="Ciencia (4)-2" sheetId="32999" r:id="rId25"/>
    <sheet name="Ciencia (4 graficas 2012)" sheetId="33000" r:id="rId26"/>
    <sheet name="Ciencia (4 graficas 2013)" sheetId="33002" r:id="rId27"/>
    <sheet name="Ciencia (5)" sheetId="33004" r:id="rId28"/>
    <sheet name="Ciencia (6)" sheetId="33005" r:id="rId29"/>
    <sheet name="Ciencia (7)" sheetId="33006" r:id="rId30"/>
    <sheet name="Ciencia (8)" sheetId="33007" r:id="rId31"/>
    <sheet name="Ciencia (9)" sheetId="33008" r:id="rId32"/>
    <sheet name="Ciencia(10)" sheetId="33015" r:id="rId33"/>
    <sheet name="Ciencia (11)" sheetId="33016" r:id="rId34"/>
    <sheet name="Ciencia (12)" sheetId="33017" r:id="rId35"/>
    <sheet name="PEI" sheetId="33009" r:id="rId36"/>
    <sheet name="PEI 1" sheetId="33010" r:id="rId37"/>
    <sheet name="PEI 4" sheetId="33011" r:id="rId38"/>
    <sheet name="PEI 6" sheetId="33012" r:id="rId39"/>
    <sheet name="PEI 7" sheetId="33013" r:id="rId40"/>
    <sheet name="FIT" sheetId="33014" r:id="rId41"/>
    <sheet name="Desarrollo Tecnológico " sheetId="33018" r:id="rId42"/>
    <sheet name="Desarrollo Tecnológico 2" sheetId="33019" r:id="rId43"/>
    <sheet name="Desarrollo Tecnológico 3" sheetId="33020" r:id="rId44"/>
    <sheet name="Actos Juridicos 2013 JLCA" sheetId="32910" r:id="rId45"/>
    <sheet name="Personas Atendidas 2012 SNE" sheetId="32911" r:id="rId46"/>
    <sheet name="Poblacion Laboral 2012 SNE" sheetId="32912" r:id="rId47"/>
    <sheet name="Poblacion  Laboral 2013 SNE" sheetId="32913" r:id="rId48"/>
    <sheet name="Ocupacion 2012 SNE" sheetId="32914" r:id="rId49"/>
    <sheet name="Ocupacion 2013 SNE" sheetId="32915" r:id="rId50"/>
    <sheet name="Indicadores 12-13 SNE" sheetId="32916" r:id="rId51"/>
    <sheet name="Insp. de Trabajo 12-13 DGIT" sheetId="32917" r:id="rId52"/>
    <sheet name="Act. de insp. mensual 2013 DGIT" sheetId="32918" r:id="rId53"/>
    <sheet name="Concialiaciones 12-13 DGC" sheetId="32919" r:id="rId54"/>
    <sheet name="Asesorias 12-13 DGC" sheetId="32920" r:id="rId55"/>
    <sheet name="Quejas Resueltas 2013 PEDT " sheetId="32921" r:id="rId56"/>
    <sheet name="Asesorias x Mes 13 - 14 PEDT" sheetId="32922" r:id="rId57"/>
    <sheet name="Concentrado Cuernavaca ICATMOR" sheetId="32923" r:id="rId58"/>
    <sheet name="Concentrado  ICATMOR " sheetId="32924" r:id="rId59"/>
    <sheet name="Concentrado Anenecuilco ICATMOR" sheetId="32925" r:id="rId60"/>
    <sheet name="Anenecuilco ICATMOR " sheetId="32926" r:id="rId61"/>
    <sheet name="Concentrado Pte. Ixtla ICATMOR" sheetId="32927" r:id="rId62"/>
    <sheet name="Pte de Ixtla ICATMOR" sheetId="32928" r:id="rId63"/>
    <sheet name="Cap.Aten. Cuernavaca ICATMOR" sheetId="32929" r:id="rId64"/>
    <sheet name="Cap.Aten. Anenecuilco ICATMOR" sheetId="32930" r:id="rId65"/>
    <sheet name="Cap.Aten. Pte. Ixtla ICATMOR" sheetId="32931" r:id="rId66"/>
    <sheet name="Evolución Hospedaje" sheetId="32889" r:id="rId67"/>
    <sheet name="Evolución Cuartos" sheetId="32890" r:id="rId68"/>
    <sheet name="%Part. Hoteles" sheetId="32891" r:id="rId69"/>
    <sheet name="%Part. Cuartos" sheetId="32892" r:id="rId70"/>
    <sheet name="%Ocupación Hotelera" sheetId="32893" r:id="rId71"/>
    <sheet name="Comparativo llegada turistas" sheetId="32894" r:id="rId72"/>
    <sheet name="Comparativo turista noche" sheetId="32895" r:id="rId73"/>
    <sheet name="Comparativo estadía" sheetId="32896" r:id="rId74"/>
    <sheet name="Comparativo densidad" sheetId="32897" r:id="rId75"/>
    <sheet name="Var % Hoteles" sheetId="32898" r:id="rId76"/>
    <sheet name="Var % Cuartos" sheetId="32899" r:id="rId77"/>
    <sheet name="Categorías Turísticas Hoteles" sheetId="32900" r:id="rId78"/>
    <sheet name="Categorías Turísticas Hotel (2" sheetId="32901" r:id="rId79"/>
    <sheet name="Categorías Turística Cuartos 12" sheetId="32902" r:id="rId80"/>
    <sheet name="Categorías Turística Cuarto 13" sheetId="32903" r:id="rId81"/>
    <sheet name="Llegada de vuelos" sheetId="32904" r:id="rId82"/>
    <sheet name="Llegada de pasajeros" sheetId="32905" r:id="rId83"/>
    <sheet name="Llegada de vuelos morelos" sheetId="32906" r:id="rId84"/>
    <sheet name="Llegada de pasajeros a morelos" sheetId="32907" r:id="rId85"/>
    <sheet name="Otros Ser. Tur. Morelos" sheetId="32909" r:id="rId86"/>
    <sheet name="Oferta de alimentos y bebidas" sheetId="32908" r:id="rId87"/>
    <sheet name="ResObGeneral" sheetId="32798" r:id="rId88"/>
    <sheet name="6-E381op-Eb" sheetId="32760" state="hidden" r:id="rId89"/>
    <sheet name="12-E381op-Es" sheetId="32772" state="hidden" r:id="rId90"/>
    <sheet name="ResObConcE381" sheetId="32836" r:id="rId91"/>
    <sheet name="ResObProcE382" sheetId="32837" r:id="rId92"/>
    <sheet name="ResObInicE382 " sheetId="32838" r:id="rId93"/>
    <sheet name="ResInconsistentes" sheetId="32840" r:id="rId94"/>
    <sheet name="ResObEducativa" sheetId="32839" r:id="rId95"/>
    <sheet name="Resumen X Munic" sheetId="33029" r:id="rId96"/>
    <sheet name="Municipios" sheetId="33030" r:id="rId97"/>
    <sheet name="Municipios (2)" sheetId="33031" r:id="rId98"/>
    <sheet name="Municipios (3)" sheetId="33032" r:id="rId99"/>
    <sheet name="Municipios (4)" sheetId="33033" r:id="rId100"/>
    <sheet name="Municipios (5)" sheetId="33034" r:id="rId101"/>
    <sheet name="Municipios (6)" sheetId="33035" r:id="rId102"/>
    <sheet name="Municipios (7)" sheetId="33036" r:id="rId103"/>
    <sheet name="1-E381op-SPr" sheetId="32841" r:id="rId104"/>
    <sheet name="2-E381op-SP" sheetId="32842" state="hidden" r:id="rId105"/>
    <sheet name="3-E381op-PJr" sheetId="32843" r:id="rId106"/>
    <sheet name="4-E381op-PJ" sheetId="32844" state="hidden" r:id="rId107"/>
    <sheet name="19-E381op-D" sheetId="32845" r:id="rId108"/>
    <sheet name="20-E381op-D " sheetId="32846" state="hidden" r:id="rId109"/>
    <sheet name="23-E381op-Tr" sheetId="32847" r:id="rId110"/>
    <sheet name="24-E381op-T" sheetId="32848" state="hidden" r:id="rId111"/>
    <sheet name="24-E381op-T (2)" sheetId="32850" state="hidden" r:id="rId112"/>
    <sheet name="24-E381op-T (3)" sheetId="32851" state="hidden" r:id="rId113"/>
    <sheet name="24-E381op-T (4)" sheetId="32852" state="hidden" r:id="rId114"/>
    <sheet name="15-E381op-Sr" sheetId="32849" r:id="rId115"/>
    <sheet name="16-E381op-S" sheetId="32730" state="hidden" r:id="rId116"/>
    <sheet name="16-E381op-s (2)" sheetId="32828" state="hidden" r:id="rId117"/>
    <sheet name="16-E381op-s (3)" sheetId="32829" state="hidden" r:id="rId118"/>
    <sheet name="16-E381-op-s (4)" sheetId="32830" state="hidden" r:id="rId119"/>
    <sheet name="16-E381-op-s (5)" sheetId="32831" state="hidden" r:id="rId120"/>
    <sheet name="16-E381-op-s (6)" sheetId="32832" state="hidden" r:id="rId121"/>
    <sheet name="16-E381-op-s (7)" sheetId="32833" state="hidden" r:id="rId122"/>
    <sheet name="13-G4sop-Cul" sheetId="32733" r:id="rId123"/>
    <sheet name="14-G4sop-Cul" sheetId="32734" state="hidden" r:id="rId124"/>
    <sheet name="21-E381op-EcR" sheetId="32700" r:id="rId125"/>
    <sheet name="22-E381op-Ec" sheetId="32701" state="hidden" r:id="rId126"/>
    <sheet name="5-E381op-HiR" sheetId="32778" r:id="rId127"/>
    <sheet name="6-E381op-Hi" sheetId="32779" state="hidden" r:id="rId128"/>
    <sheet name="31-E381op-Ur" sheetId="32739" r:id="rId129"/>
    <sheet name="32-E381op-U" sheetId="32740" state="hidden" r:id="rId130"/>
    <sheet name="7-E381op-ElR " sheetId="32780" r:id="rId131"/>
    <sheet name="8-E381op-El" sheetId="32781" state="hidden" r:id="rId132"/>
    <sheet name="25-E381op-Ar" sheetId="32715" state="hidden" r:id="rId133"/>
    <sheet name="26-E381op-A" sheetId="32716" state="hidden" r:id="rId134"/>
    <sheet name="29-E381op-Car" sheetId="32706" r:id="rId135"/>
    <sheet name="30-E381op-Car" sheetId="32707" state="hidden" r:id="rId136"/>
    <sheet name="30-E381op-Car (2)" sheetId="32853" state="hidden" r:id="rId137"/>
    <sheet name="27-E381op-Cam" sheetId="32727" r:id="rId138"/>
    <sheet name="28-E381op-Cam" sheetId="32728" state="hidden" r:id="rId139"/>
    <sheet name="33-E381op-OCC" sheetId="32708" state="hidden" r:id="rId140"/>
    <sheet name="34-E381op-OCC" sheetId="32709" state="hidden" r:id="rId141"/>
    <sheet name="35-E381op-IngOCC" sheetId="32710" state="hidden" r:id="rId142"/>
    <sheet name="infraestructuras a validar proc" sheetId="32784" state="hidden" r:id="rId143"/>
    <sheet name="28-E381op-Cam (2)" sheetId="32854" state="hidden" r:id="rId144"/>
    <sheet name="1-E382sop-SPr.proc" sheetId="32698" r:id="rId145"/>
    <sheet name="2-E382op-SPproc" sheetId="32699" state="hidden" r:id="rId146"/>
    <sheet name="3-E382op-PJproc" sheetId="32766" r:id="rId147"/>
    <sheet name="4-E382op-PJproc" sheetId="32764" state="hidden" r:id="rId148"/>
    <sheet name="6-E382op-EbProc" sheetId="32768" state="hidden" r:id="rId149"/>
    <sheet name="4-E382op-PJproc (2)" sheetId="32855" state="hidden" r:id="rId150"/>
    <sheet name="19-E382op-Dproc" sheetId="32737" r:id="rId151"/>
    <sheet name="20-E382op-Dproc" sheetId="32738" state="hidden" r:id="rId152"/>
    <sheet name="20-E382op-Dproc (2)" sheetId="32857" state="hidden" r:id="rId153"/>
    <sheet name="20-E382op-Dproc (3)" sheetId="32858" state="hidden" r:id="rId154"/>
    <sheet name="23-E382op-TprocR" sheetId="32721" r:id="rId155"/>
    <sheet name="24-E382op-Tproc" sheetId="32722" state="hidden" r:id="rId156"/>
    <sheet name="15-E382op-SprocR" sheetId="32731" r:id="rId157"/>
    <sheet name="16-E382op-Sproc" sheetId="32732" state="hidden" r:id="rId158"/>
    <sheet name="13-E382op-CulProc" sheetId="32680" r:id="rId159"/>
    <sheet name="14-E382op-CulProc" sheetId="32596" state="hidden" r:id="rId160"/>
    <sheet name="25-E382op-AprocR" sheetId="32717" r:id="rId161"/>
    <sheet name="26-E382op-Aproc" sheetId="32718" state="hidden" r:id="rId162"/>
    <sheet name="31-E382op-MprocR " sheetId="32785" r:id="rId163"/>
    <sheet name="32-E382op-Mproc" sheetId="32786" state="hidden" r:id="rId164"/>
    <sheet name="32-E382op-Mproc (2)" sheetId="32859" state="hidden" r:id="rId165"/>
    <sheet name="32-E382op-Mproc (3)" sheetId="32860" state="hidden" r:id="rId166"/>
    <sheet name="32-E382op- Mproc (4)" sheetId="32861" state="hidden" r:id="rId167"/>
    <sheet name="32-E382op-Mproc (5)" sheetId="32867" state="hidden" r:id="rId168"/>
    <sheet name="17-E382op-Eproc" sheetId="32725" r:id="rId169"/>
    <sheet name="18-E382op-Eproc" sheetId="32726" state="hidden" r:id="rId170"/>
    <sheet name="18-E382op-Eproc (2)" sheetId="32864" state="hidden" r:id="rId171"/>
    <sheet name="18-E382op-Eproc (3)" sheetId="32865" state="hidden" r:id="rId172"/>
    <sheet name="31-E382op-UprocR" sheetId="32741" r:id="rId173"/>
    <sheet name="32-E382op-Uproc" sheetId="32742" state="hidden" r:id="rId174"/>
    <sheet name="32- E382op-Uproc (2)" sheetId="32868" state="hidden" r:id="rId175"/>
    <sheet name="21-E382op-EcProcR" sheetId="32702" r:id="rId176"/>
    <sheet name="22-E382op-Ecproc" sheetId="32703" state="hidden" r:id="rId177"/>
    <sheet name="21-E382op-HdProcR " sheetId="32787" r:id="rId178"/>
    <sheet name="22-E382op-Hdproc " sheetId="32788" state="hidden" r:id="rId179"/>
    <sheet name="22-E382op-Hdproc (2)" sheetId="32869" state="hidden" r:id="rId180"/>
    <sheet name="22-E382op-Hdproc (3)" sheetId="32870" state="hidden" r:id="rId181"/>
    <sheet name="22-E382op-Hdproc (4)" sheetId="32871" state="hidden" r:id="rId182"/>
    <sheet name="22-E382op-Hdproc (5)" sheetId="32872" state="hidden" r:id="rId183"/>
    <sheet name="21-E382op-PyProcR " sheetId="32789" r:id="rId184"/>
    <sheet name="22-E382op-Pyproc" sheetId="32790" state="hidden" r:id="rId185"/>
    <sheet name="22-E382op-Pyproc (2)" sheetId="32873" state="hidden" r:id="rId186"/>
    <sheet name="21-E382op-RcProcR" sheetId="32791" r:id="rId187"/>
    <sheet name="22-E382op-Rcproc" sheetId="32792" state="hidden" r:id="rId188"/>
    <sheet name="22-E382op-Rcproc (2)" sheetId="32874" state="hidden" r:id="rId189"/>
    <sheet name="29-E382op-CarProcR" sheetId="32719" r:id="rId190"/>
    <sheet name="30-E382op-Car-proc" sheetId="32720" state="hidden" r:id="rId191"/>
    <sheet name="30-E382op-Car-proc (2)" sheetId="32875" state="hidden" r:id="rId192"/>
    <sheet name="27-E382op-CamProcR" sheetId="32748" r:id="rId193"/>
    <sheet name="28-E382op-CamProc" sheetId="32749" state="hidden" r:id="rId194"/>
    <sheet name="28-E382op-CamProc (2)" sheetId="32876" state="hidden" r:id="rId195"/>
    <sheet name="28-E382op-CamProc (3)" sheetId="32877" state="hidden" r:id="rId196"/>
    <sheet name="28-E382op-CamProc (4)" sheetId="32878" state="hidden" r:id="rId197"/>
    <sheet name="28-E382op-CamProc (5)" sheetId="32879" state="hidden" r:id="rId198"/>
    <sheet name="28-E382op-CamProc (6)" sheetId="32880" state="hidden" r:id="rId199"/>
    <sheet name="28-E382op-CamProc (7)" sheetId="32881" state="hidden" r:id="rId200"/>
    <sheet name="28-E382op-CamProc (8)" sheetId="32882" state="hidden" r:id="rId201"/>
    <sheet name="28-E382op-CamProc (9)" sheetId="32883" state="hidden" r:id="rId202"/>
    <sheet name="1-E382sop-SPr.inic" sheetId="32800" r:id="rId203"/>
    <sheet name="2-E382op-SPinic" sheetId="32799" state="hidden" r:id="rId204"/>
    <sheet name="3-E382op-PJinic" sheetId="32803" r:id="rId205"/>
    <sheet name="4-E382op-PJinic" sheetId="32802" state="hidden" r:id="rId206"/>
    <sheet name="23-E382op-Tinic" sheetId="32806" r:id="rId207"/>
    <sheet name="24-E382op-Tinic" sheetId="32807" state="hidden" r:id="rId208"/>
    <sheet name="24-E382op-Tinic (2)" sheetId="32884" state="hidden" r:id="rId209"/>
    <sheet name="15-E382op-Sinic" sheetId="32808" r:id="rId210"/>
    <sheet name="16-E382op-Sinic" sheetId="32809" state="hidden" r:id="rId211"/>
    <sheet name="16-E382op-Sinic (2)" sheetId="32887" state="hidden" r:id="rId212"/>
    <sheet name="16-E382op-Sinic (3)" sheetId="32888" state="hidden" r:id="rId213"/>
    <sheet name="31-E382op-Uinic" sheetId="32823" r:id="rId214"/>
    <sheet name="32-E382op-Uinic" sheetId="32824" state="hidden" r:id="rId215"/>
    <sheet name="29-E382op-Carinic" sheetId="32818" r:id="rId216"/>
    <sheet name="30-E382op-Carinic" sheetId="32819" state="hidden" r:id="rId217"/>
    <sheet name="27-E382op-inconsistenteR" sheetId="32796" r:id="rId218"/>
    <sheet name="28-E382op-inconsistentes" sheetId="32795" state="hidden" r:id="rId219"/>
    <sheet name="33-E382op-OCCproc" sheetId="32711" state="hidden" r:id="rId220"/>
    <sheet name="34-E382op-OCCproc" sheetId="32712" state="hidden" r:id="rId221"/>
    <sheet name="BD.Obras.SOP.12-18" sheetId="32773" state="hidden" r:id="rId222"/>
    <sheet name="28-E382op-inconsistentes (2)" sheetId="32885" state="hidden" r:id="rId223"/>
    <sheet name="ResObConcEduc (2)" sheetId="32932" state="hidden" r:id="rId224"/>
    <sheet name="ResObConcEduc" sheetId="32933" state="hidden" r:id="rId225"/>
    <sheet name="5-E381op-EbR" sheetId="32934" r:id="rId226"/>
    <sheet name="6-E381op-Eb (2)" sheetId="32935" state="hidden" r:id="rId227"/>
    <sheet name="6-E381op-Eb (3)" sheetId="32936" state="hidden" r:id="rId228"/>
    <sheet name="6-E381op-Eb (4)" sheetId="32937" state="hidden" r:id="rId229"/>
    <sheet name="6-E381op-Eb (5)" sheetId="32938" state="hidden" r:id="rId230"/>
    <sheet name="6-E381op-Eb (6)" sheetId="32939" state="hidden" r:id="rId231"/>
    <sheet name="6-E381op-Eb (7)" sheetId="32940" state="hidden" r:id="rId232"/>
    <sheet name="6-E381op-Eb (8)" sheetId="32941" state="hidden" r:id="rId233"/>
    <sheet name="6-E381op-Eb (9)" sheetId="32942" state="hidden" r:id="rId234"/>
    <sheet name="6-E381op-Eb (10)" sheetId="32943" state="hidden" r:id="rId235"/>
    <sheet name="6-E381op-Eb (11)" sheetId="32944" state="hidden" r:id="rId236"/>
    <sheet name="6-E381op-Eb (12)" sheetId="32945" state="hidden" r:id="rId237"/>
    <sheet name="9-E381op-EmR" sheetId="32946" r:id="rId238"/>
    <sheet name="10-E381op-Em" sheetId="32947" state="hidden" r:id="rId239"/>
    <sheet name="10-E381op-Em (2)" sheetId="32948" state="hidden" r:id="rId240"/>
    <sheet name="10-E381op-Em (3)" sheetId="32949" state="hidden" r:id="rId241"/>
    <sheet name="10-E381op-Em (4)" sheetId="32950" state="hidden" r:id="rId242"/>
    <sheet name="10-E381op-Em (5)" sheetId="32951" state="hidden" r:id="rId243"/>
    <sheet name="10-E381op-Em (6)" sheetId="32952" state="hidden" r:id="rId244"/>
    <sheet name="10-E381op-Em (7)" sheetId="32953" state="hidden" r:id="rId245"/>
    <sheet name="10-E381op-Em (8)" sheetId="32954" state="hidden" r:id="rId246"/>
    <sheet name="10-E381op-Em (9)" sheetId="32955" state="hidden" r:id="rId247"/>
    <sheet name="11-E381op-EsR" sheetId="32956" r:id="rId248"/>
    <sheet name="12-E381op-Es (2)" sheetId="32957" state="hidden" r:id="rId249"/>
    <sheet name="12-E381op-Es (3)" sheetId="32958" state="hidden" r:id="rId250"/>
    <sheet name="12-E381op-Es (4)" sheetId="32959" state="hidden" r:id="rId251"/>
    <sheet name="12-E381op-Es (5)" sheetId="32960" state="hidden" r:id="rId252"/>
    <sheet name="5-E382op-EbProcR" sheetId="32961" r:id="rId253"/>
    <sheet name="6-E382op-EbProc (2)" sheetId="32962" state="hidden" r:id="rId254"/>
    <sheet name="6-E382op-EbProc (3)" sheetId="32963" state="hidden" r:id="rId255"/>
    <sheet name="6-E382op-EbProc (4)" sheetId="32964" state="hidden" r:id="rId256"/>
    <sheet name="6-E382op-EbProc (5)" sheetId="32965" state="hidden" r:id="rId257"/>
    <sheet name="6-E382op-EbProc (6)" sheetId="32966" state="hidden" r:id="rId258"/>
    <sheet name="6-E382op-EbProc (7)" sheetId="32967" state="hidden" r:id="rId259"/>
    <sheet name="6-E382op-EbProc (8)" sheetId="32968" state="hidden" r:id="rId260"/>
    <sheet name="6-E382op-EbProc (9)" sheetId="32969" state="hidden" r:id="rId261"/>
    <sheet name="6-E382op-EbProc (10)" sheetId="32970" state="hidden" r:id="rId262"/>
    <sheet name="9-E382op-EmProcR" sheetId="32971" r:id="rId263"/>
    <sheet name="10-E382op-EmProc" sheetId="32972" state="hidden" r:id="rId264"/>
    <sheet name="10-E382op-EmProc (2)" sheetId="32973" state="hidden" r:id="rId265"/>
    <sheet name="10-E382op-EmProc (3)" sheetId="32974" state="hidden" r:id="rId266"/>
    <sheet name="10-E382op-EmProc (4)" sheetId="32975" state="hidden" r:id="rId267"/>
    <sheet name="10-E382op-EmProc (5)" sheetId="32976" state="hidden" r:id="rId268"/>
    <sheet name="10-E382op-EmProc (6)" sheetId="32977" state="hidden" r:id="rId269"/>
    <sheet name="10-E382op-EmProc (7)" sheetId="32978" state="hidden" r:id="rId270"/>
    <sheet name="10-E382op-EmProc (8)" sheetId="32979" state="hidden" r:id="rId271"/>
    <sheet name="10-E382op-EmProc (9)" sheetId="32980" state="hidden" r:id="rId272"/>
    <sheet name="11-E382op-ESProcR" sheetId="32981" r:id="rId273"/>
    <sheet name="12-E382op-EsProc" sheetId="32982" state="hidden" r:id="rId274"/>
    <sheet name="12-E382op-EsProc (2)" sheetId="32983" state="hidden" r:id="rId275"/>
    <sheet name="5-E382op-EbInicR" sheetId="32984" r:id="rId276"/>
    <sheet name="6-E382op-EbInic" sheetId="32985" state="hidden" r:id="rId277"/>
    <sheet name="9-E382op-EmInicR" sheetId="32986" r:id="rId278"/>
    <sheet name="10-E382op-EmInic" sheetId="32987" state="hidden" r:id="rId279"/>
    <sheet name="10-E382op-EmInic (2)" sheetId="32988" state="hidden" r:id="rId280"/>
    <sheet name="10-E382op-EmInic (3)" sheetId="32989" state="hidden" r:id="rId281"/>
    <sheet name="10-E382op-EmInic (4)" sheetId="32990" state="hidden" r:id="rId282"/>
    <sheet name="11-E382op-ESInicR" sheetId="32991" r:id="rId283"/>
    <sheet name="12-E382op-EsInic" sheetId="32992" state="hidden" r:id="rId284"/>
    <sheet name="13-E382op-InconsistentesR" sheetId="32993" r:id="rId285"/>
    <sheet name="13-E382op-inconsistentes" sheetId="32994" state="hidden" r:id="rId286"/>
  </sheets>
  <externalReferences>
    <externalReference r:id="rId287"/>
    <externalReference r:id="rId288"/>
    <externalReference r:id="rId289"/>
    <externalReference r:id="rId290"/>
    <externalReference r:id="rId291"/>
  </externalReferences>
  <definedNames>
    <definedName name="_xlnm._FilterDatabase" localSheetId="247" hidden="1">'11-E381op-EsR'!$A$10:$D$19</definedName>
    <definedName name="_xlnm._FilterDatabase" localSheetId="110" hidden="1">'24-E381op-T'!$A$9:$AJ$48</definedName>
    <definedName name="_xlnm._FilterDatabase" localSheetId="138" hidden="1">'28-E381op-Cam'!$A$10:$AJ$30</definedName>
    <definedName name="_xlnm._FilterDatabase" localSheetId="234" hidden="1">'6-E381op-Eb (10)'!$A$1:$BY$31</definedName>
    <definedName name="_xlnm._FilterDatabase" localSheetId="235" hidden="1">'6-E381op-Eb (11)'!$A$1:$BY$24</definedName>
    <definedName name="_xlnm._FilterDatabase" localSheetId="236" hidden="1">'6-E381op-Eb (12)'!$A$1:$BY$33</definedName>
    <definedName name="_xlnm._FilterDatabase" localSheetId="226" hidden="1">'6-E381op-Eb (2)'!$A$1:$BY$36</definedName>
    <definedName name="_xlnm._FilterDatabase" localSheetId="227" hidden="1">'6-E381op-Eb (3)'!$A$1:$BY$27</definedName>
    <definedName name="_xlnm._FilterDatabase" localSheetId="228" hidden="1">'6-E381op-Eb (4)'!$A$1:$BY$35</definedName>
    <definedName name="_xlnm._FilterDatabase" localSheetId="229" hidden="1">'6-E381op-Eb (5)'!$A$1:$BY$20</definedName>
    <definedName name="_xlnm._FilterDatabase" localSheetId="230" hidden="1">'6-E381op-Eb (6)'!$A$1:$BY$19</definedName>
    <definedName name="_xlnm._FilterDatabase" localSheetId="231" hidden="1">'6-E381op-Eb (7)'!$A$1:$BY$20</definedName>
    <definedName name="_xlnm._FilterDatabase" localSheetId="232" hidden="1">'6-E381op-Eb (8)'!$A$1:$BY$29</definedName>
    <definedName name="_xlnm._FilterDatabase" localSheetId="233" hidden="1">'6-E381op-Eb (9)'!$A$1:$BY$31</definedName>
    <definedName name="_xlnm._FilterDatabase" localSheetId="221" hidden="1">'BD.Obras.SOP.12-18'!$A$2:$AH$41</definedName>
    <definedName name="_xlnm.Print_Area" localSheetId="70">'%Ocupación Hotelera'!$A$1:$E$17</definedName>
    <definedName name="_xlnm.Print_Area" localSheetId="69">'%Part. Cuartos'!$A$1:$I$16</definedName>
    <definedName name="_xlnm.Print_Area" localSheetId="68">'%Part. Hoteles'!$A$1:$I$16</definedName>
    <definedName name="_xlnm.Print_Area" localSheetId="238">'10-E381op-Em'!$K$1:$T$26</definedName>
    <definedName name="_xlnm.Print_Area" localSheetId="239">'10-E381op-Em (2)'!$K$1:$T$16</definedName>
    <definedName name="_xlnm.Print_Area" localSheetId="240">'10-E381op-Em (3)'!$K$1:$T$18</definedName>
    <definedName name="_xlnm.Print_Area" localSheetId="241">'10-E381op-Em (4)'!$K$1:$T$21</definedName>
    <definedName name="_xlnm.Print_Area" localSheetId="242">'10-E381op-Em (5)'!$K$1:$T$23</definedName>
    <definedName name="_xlnm.Print_Area" localSheetId="243">'10-E381op-Em (6)'!$K$1:$T$18</definedName>
    <definedName name="_xlnm.Print_Area" localSheetId="244">'10-E381op-Em (7)'!$K$1:$T$22</definedName>
    <definedName name="_xlnm.Print_Area" localSheetId="245">'10-E381op-Em (8)'!$K$1:$T$27</definedName>
    <definedName name="_xlnm.Print_Area" localSheetId="246">'10-E381op-Em (9)'!$K$1:$T$15</definedName>
    <definedName name="_xlnm.Print_Area" localSheetId="278">'10-E382op-EmInic'!$K$1:$T$23</definedName>
    <definedName name="_xlnm.Print_Area" localSheetId="279">'10-E382op-EmInic (2)'!$K$1:$T$26</definedName>
    <definedName name="_xlnm.Print_Area" localSheetId="280">'10-E382op-EmInic (3)'!$K$1:$T$24</definedName>
    <definedName name="_xlnm.Print_Area" localSheetId="281">'10-E382op-EmInic (4)'!$K$1:$T$16</definedName>
    <definedName name="_xlnm.Print_Area" localSheetId="263">'10-E382op-EmProc'!$K$1:$T$21</definedName>
    <definedName name="_xlnm.Print_Area" localSheetId="264">'10-E382op-EmProc (2)'!$K$1:$T$20</definedName>
    <definedName name="_xlnm.Print_Area" localSheetId="265">'10-E382op-EmProc (3)'!$K$1:$T$16</definedName>
    <definedName name="_xlnm.Print_Area" localSheetId="266">'10-E382op-EmProc (4)'!$K$1:$T$20</definedName>
    <definedName name="_xlnm.Print_Area" localSheetId="267">'10-E382op-EmProc (5)'!$K$1:$T$16</definedName>
    <definedName name="_xlnm.Print_Area" localSheetId="268">'10-E382op-EmProc (6)'!$K$1:$T$20</definedName>
    <definedName name="_xlnm.Print_Area" localSheetId="269">'10-E382op-EmProc (7)'!$K$1:$T$22</definedName>
    <definedName name="_xlnm.Print_Area" localSheetId="270">'10-E382op-EmProc (8)'!$K$1:$T$22</definedName>
    <definedName name="_xlnm.Print_Area" localSheetId="271">'10-E382op-EmProc (9)'!$K$1:$T$18</definedName>
    <definedName name="_xlnm.Print_Area" localSheetId="247">'11-E381op-EsR'!$A$1:$E$21</definedName>
    <definedName name="_xlnm.Print_Area" localSheetId="282">'11-E382op-ESInicR'!$A$1:$C$13</definedName>
    <definedName name="_xlnm.Print_Area" localSheetId="272">'11-E382op-ESProcR'!$A$1:$E$15</definedName>
    <definedName name="_xlnm.Print_Area" localSheetId="248">'12-E381op-Es (2)'!$K$1:$AO$29</definedName>
    <definedName name="_xlnm.Print_Area" localSheetId="249">'12-E381op-Es (3)'!$K$1:$AO$22</definedName>
    <definedName name="_xlnm.Print_Area" localSheetId="250">'12-E381op-Es (4)'!$K$1:$AO$19</definedName>
    <definedName name="_xlnm.Print_Area" localSheetId="251">'12-E381op-Es (5)'!$K$1:$AO$12</definedName>
    <definedName name="_xlnm.Print_Area" localSheetId="283">'12-E382op-EsInic'!$K$1:$T$22</definedName>
    <definedName name="_xlnm.Print_Area" localSheetId="273">'12-E382op-EsProc'!$K$1:$T$20</definedName>
    <definedName name="_xlnm.Print_Area" localSheetId="274">'12-E382op-EsProc (2)'!$K$1:$T$19</definedName>
    <definedName name="_xlnm.Print_Area" localSheetId="158">'13-E382op-CulProc'!$A$1:$C$8</definedName>
    <definedName name="_xlnm.Print_Area" localSheetId="285">'13-E382op-inconsistentes'!$K$1:$T$21</definedName>
    <definedName name="_xlnm.Print_Area" localSheetId="284">'13-E382op-InconsistentesR'!$A$1:$E$12</definedName>
    <definedName name="_xlnm.Print_Area" localSheetId="122">'13-G4sop-Cul'!$A$1:$C$11</definedName>
    <definedName name="_xlnm.Print_Area" localSheetId="159">'14-E382op-CulProc'!$K$1:$U$11</definedName>
    <definedName name="_xlnm.Print_Area" localSheetId="123">'14-G4sop-Cul'!$K$1:$T$11</definedName>
    <definedName name="_xlnm.Print_Area" localSheetId="209">'15-E382op-Sinic'!$A$1:$C$8</definedName>
    <definedName name="_xlnm.Print_Area" localSheetId="156">'15-E382op-SprocR'!$A$1:$C$9</definedName>
    <definedName name="_xlnm.Print_Area" localSheetId="115">'16-E381op-S'!$K$1:$U$22</definedName>
    <definedName name="_xlnm.Print_Area" localSheetId="117">'16-E381op-s (3)'!$A$1:$K$27</definedName>
    <definedName name="_xlnm.Print_Area" localSheetId="120">'16-E381-op-s (6)'!$A$1:$L$15</definedName>
    <definedName name="_xlnm.Print_Area" localSheetId="210">'16-E382op-Sinic'!$K$1:$U$24</definedName>
    <definedName name="_xlnm.Print_Area" localSheetId="211">'16-E382op-Sinic (2)'!$A$1:$K$24</definedName>
    <definedName name="_xlnm.Print_Area" localSheetId="157">'16-E382op-Sproc'!$K$1:$U$14</definedName>
    <definedName name="_xlnm.Print_Area" localSheetId="168">'17-E382op-Eproc'!$A$1:$C$11</definedName>
    <definedName name="_xlnm.Print_Area" localSheetId="169">'18-E382op-Eproc'!$K$1:$V$23</definedName>
    <definedName name="_xlnm.Print_Area" localSheetId="170">'18-E382op-Eproc (2)'!$A$1:$K$22</definedName>
    <definedName name="_xlnm.Print_Area" localSheetId="150">'19-E382op-Dproc'!$A$1:$C$14</definedName>
    <definedName name="_xlnm.Print_Area" localSheetId="202">'1-E382sop-SPr.inic'!$A$1:$C$9</definedName>
    <definedName name="_xlnm.Print_Area" localSheetId="144">'1-E382sop-SPr.proc'!$A$1:$C$12</definedName>
    <definedName name="_xlnm.Print_Area" localSheetId="108">'20-E381op-D '!$K$1:$AC$23</definedName>
    <definedName name="_xlnm.Print_Area" localSheetId="151">'20-E382op-Dproc'!$K$1:$U$23</definedName>
    <definedName name="_xlnm.Print_Area" localSheetId="152">'20-E382op-Dproc (2)'!$A$1:$K$28</definedName>
    <definedName name="_xlnm.Print_Area" localSheetId="124">'21-E381op-EcR'!$A$1:$C$13</definedName>
    <definedName name="_xlnm.Print_Area" localSheetId="125">'22-E381op-Ec'!$K$1:$U$19</definedName>
    <definedName name="_xlnm.Print_Area" localSheetId="176">'22-E382op-Ecproc'!$K$1:$U$11</definedName>
    <definedName name="_xlnm.Print_Area" localSheetId="178">'22-E382op-Hdproc '!$K$1:$U$22</definedName>
    <definedName name="_xlnm.Print_Area" localSheetId="179">'22-E382op-Hdproc (2)'!$A$1:$K$18</definedName>
    <definedName name="_xlnm.Print_Area" localSheetId="180">'22-E382op-Hdproc (3)'!$A$1:$K$28</definedName>
    <definedName name="_xlnm.Print_Area" localSheetId="181">'22-E382op-Hdproc (4)'!$A$1:$K$21</definedName>
    <definedName name="_xlnm.Print_Area" localSheetId="184">'22-E382op-Pyproc'!$K$1:$X$23</definedName>
    <definedName name="_xlnm.Print_Area" localSheetId="187">'22-E382op-Rcproc'!$K$1:$U$19</definedName>
    <definedName name="_xlnm.Print_Area" localSheetId="109">'23-E381op-Tr'!$A$1:$C$18</definedName>
    <definedName name="_xlnm.Print_Area" localSheetId="206">'23-E382op-Tinic'!$A$1:$C$11</definedName>
    <definedName name="_xlnm.Print_Area" localSheetId="154">'23-E382op-TprocR'!$A$1:$C$8</definedName>
    <definedName name="_xlnm.Print_Area" localSheetId="110">'24-E381op-T'!$K$1:$U$21</definedName>
    <definedName name="_xlnm.Print_Area" localSheetId="111">'24-E381op-T (2)'!$A$1:$K$17</definedName>
    <definedName name="_xlnm.Print_Area" localSheetId="112">'24-E381op-T (3)'!$A$1:$K$17</definedName>
    <definedName name="_xlnm.Print_Area" localSheetId="207">'24-E382op-Tinic'!$K$1:$U$25</definedName>
    <definedName name="_xlnm.Print_Area" localSheetId="155">'24-E382op-Tproc'!$K$1:$U$12</definedName>
    <definedName name="_xlnm.Print_Area" localSheetId="161">'26-E382op-Aproc'!$K$1:$T$19</definedName>
    <definedName name="_xlnm.Print_Area" localSheetId="137">'27-E381op-Cam'!$A$1:$C$14</definedName>
    <definedName name="_xlnm.Print_Area" localSheetId="192">'27-E382op-CamProcR'!$A$1:$C$13</definedName>
    <definedName name="_xlnm.Print_Area" localSheetId="217">'27-E382op-inconsistenteR'!$A$1:$C$12</definedName>
    <definedName name="_xlnm.Print_Area" localSheetId="138">'28-E381op-Cam'!$K$1:$U$24</definedName>
    <definedName name="_xlnm.Print_Area" localSheetId="193">'28-E382op-CamProc'!$K$1:$U$21</definedName>
    <definedName name="_xlnm.Print_Area" localSheetId="194">'28-E382op-CamProc (2)'!$A$1:$K$23</definedName>
    <definedName name="_xlnm.Print_Area" localSheetId="195">'28-E382op-CamProc (3)'!$A$1:$K$28</definedName>
    <definedName name="_xlnm.Print_Area" localSheetId="196">'28-E382op-CamProc (4)'!$A$1:$K$30</definedName>
    <definedName name="_xlnm.Print_Area" localSheetId="197">'28-E382op-CamProc (5)'!$A$1:$K$27</definedName>
    <definedName name="_xlnm.Print_Area" localSheetId="198">'28-E382op-CamProc (6)'!$A$1:$K$21</definedName>
    <definedName name="_xlnm.Print_Area" localSheetId="199">'28-E382op-CamProc (7)'!$A$1:$K$22</definedName>
    <definedName name="_xlnm.Print_Area" localSheetId="200">'28-E382op-CamProc (8)'!$A$1:$K$30</definedName>
    <definedName name="_xlnm.Print_Area" localSheetId="218">'28-E382op-inconsistentes'!$K$1:$U$15</definedName>
    <definedName name="_xlnm.Print_Area" localSheetId="134">'29-E381op-Car'!$A$1:$C$14</definedName>
    <definedName name="_xlnm.Print_Area" localSheetId="215">'29-E382op-Carinic'!$A$1:$C$9</definedName>
    <definedName name="_xlnm.Print_Area" localSheetId="189">'29-E382op-CarProcR'!$A$1:$C$11</definedName>
    <definedName name="_xlnm.Print_Area" localSheetId="104">'2-E381op-SP'!$K$1:$U$18</definedName>
    <definedName name="_xlnm.Print_Area" localSheetId="203">'2-E382op-SPinic'!$K$1:$T$12</definedName>
    <definedName name="_xlnm.Print_Area" localSheetId="145">'2-E382op-SPproc'!$K$1:$T$21</definedName>
    <definedName name="_xlnm.Print_Area" localSheetId="135">'30-E381op-Car'!$K$1:$U$21</definedName>
    <definedName name="_xlnm.Print_Area" localSheetId="216">'30-E382op-Carinic'!$K$1:$U$14</definedName>
    <definedName name="_xlnm.Print_Area" localSheetId="190">'30-E382op-Car-proc'!$K$1:$U$20</definedName>
    <definedName name="_xlnm.Print_Area" localSheetId="128">'31-E381op-Ur'!$A$1:$D$15</definedName>
    <definedName name="_xlnm.Print_Area" localSheetId="162">'31-E382op-MprocR '!$A$1:$C$18</definedName>
    <definedName name="_xlnm.Print_Area" localSheetId="213">'31-E382op-Uinic'!$A$1:$C$9</definedName>
    <definedName name="_xlnm.Print_Area" localSheetId="172">'31-E382op-UprocR'!$A$1:$C$10</definedName>
    <definedName name="_xlnm.Print_Area" localSheetId="129">'32-E381op-U'!$K$1:$U$25</definedName>
    <definedName name="_xlnm.Print_Area" localSheetId="166">'32-E382op- Mproc (4)'!$A$1:$K$25</definedName>
    <definedName name="_xlnm.Print_Area" localSheetId="163">'32-E382op-Mproc'!$K$1:$U$19</definedName>
    <definedName name="_xlnm.Print_Area" localSheetId="164">'32-E382op-Mproc (2)'!$A$1:$K$23</definedName>
    <definedName name="_xlnm.Print_Area" localSheetId="165">'32-E382op-Mproc (3)'!$A$1:$K$30</definedName>
    <definedName name="_xlnm.Print_Area" localSheetId="214">'32-E382op-Uinic'!$K$1:$U$11</definedName>
    <definedName name="_xlnm.Print_Area" localSheetId="173">'32-E382op-Uproc'!$K$1:$U$25</definedName>
    <definedName name="_xlnm.Print_Area" localSheetId="139">'33-E381op-OCC'!$A$1:$O$10</definedName>
    <definedName name="_xlnm.Print_Area" localSheetId="140">'34-E381op-OCC'!$J$1:$S$13</definedName>
    <definedName name="_xlnm.Print_Area" localSheetId="141">'35-E381op-IngOCC'!$C$1:$J$24</definedName>
    <definedName name="_xlnm.Print_Area" localSheetId="204">'3-E382op-PJinic'!$A$1:$C$9</definedName>
    <definedName name="_xlnm.Print_Area" localSheetId="146">'3-E382op-PJproc'!$A$1:$C$13</definedName>
    <definedName name="_xlnm.Print_Area" localSheetId="106">'4-E381op-PJ'!$K$1:$W$29</definedName>
    <definedName name="_xlnm.Print_Area" localSheetId="205">'4-E382op-PJinic'!$K$1:$U$11</definedName>
    <definedName name="_xlnm.Print_Area" localSheetId="147">'4-E382op-PJproc'!$K$1:$U$22</definedName>
    <definedName name="_xlnm.Print_Area" localSheetId="225">'5-E381op-EbR'!$A$1:$U$26</definedName>
    <definedName name="_xlnm.Print_Area" localSheetId="126">'5-E381op-HiR'!$A$1:$C$12</definedName>
    <definedName name="_xlnm.Print_Area" localSheetId="275">'5-E382op-EbInicR'!$A$1:$E$13</definedName>
    <definedName name="_xlnm.Print_Area" localSheetId="252">'5-E382op-EbProcR'!$A$1:$E$17</definedName>
    <definedName name="_xlnm.Print_Area" localSheetId="234">'6-E381op-Eb (10)'!$K$1:$T$20</definedName>
    <definedName name="_xlnm.Print_Area" localSheetId="235">'6-E381op-Eb (11)'!$K$1:$T$19</definedName>
    <definedName name="_xlnm.Print_Area" localSheetId="236">'6-E381op-Eb (12)'!$K$1:$T$19</definedName>
    <definedName name="_xlnm.Print_Area" localSheetId="226">'6-E381op-Eb (2)'!$K$1:$T$25</definedName>
    <definedName name="_xlnm.Print_Area" localSheetId="227">'6-E381op-Eb (3)'!$K$1:$T$25</definedName>
    <definedName name="_xlnm.Print_Area" localSheetId="228">'6-E381op-Eb (4)'!$K$1:$T$24</definedName>
    <definedName name="_xlnm.Print_Area" localSheetId="229">'6-E381op-Eb (5)'!$K$1:$T$23</definedName>
    <definedName name="_xlnm.Print_Area" localSheetId="230">'6-E381op-Eb (6)'!$K$1:$T$22</definedName>
    <definedName name="_xlnm.Print_Area" localSheetId="231">'6-E381op-Eb (7)'!$K$1:$T$23</definedName>
    <definedName name="_xlnm.Print_Area" localSheetId="232">'6-E381op-Eb (8)'!$K$1:$T$22</definedName>
    <definedName name="_xlnm.Print_Area" localSheetId="233">'6-E381op-Eb (9)'!$K$1:$T$20</definedName>
    <definedName name="_xlnm.Print_Area" localSheetId="127">'6-E381op-Hi'!$K$1:$U$17</definedName>
    <definedName name="_xlnm.Print_Area" localSheetId="276">'6-E382op-EbInic'!$K$1:$T$24</definedName>
    <definedName name="_xlnm.Print_Area" localSheetId="261">'6-E382op-EbProc (10)'!$K$1:$T$14</definedName>
    <definedName name="_xlnm.Print_Area" localSheetId="253">'6-E382op-EbProc (2)'!$K$1:$T$21</definedName>
    <definedName name="_xlnm.Print_Area" localSheetId="254">'6-E382op-EbProc (3)'!$K$1:$T$20</definedName>
    <definedName name="_xlnm.Print_Area" localSheetId="255">'6-E382op-EbProc (4)'!$K$1:$T$20</definedName>
    <definedName name="_xlnm.Print_Area" localSheetId="256">'6-E382op-EbProc (5)'!$K$1:$T$19</definedName>
    <definedName name="_xlnm.Print_Area" localSheetId="257">'6-E382op-EbProc (6)'!$K$1:$T$18</definedName>
    <definedName name="_xlnm.Print_Area" localSheetId="258">'6-E382op-EbProc (7)'!$K$1:$T$23</definedName>
    <definedName name="_xlnm.Print_Area" localSheetId="259">'6-E382op-EbProc (8)'!$K$1:$T$20</definedName>
    <definedName name="_xlnm.Print_Area" localSheetId="260">'6-E382op-EbProc (9)'!$K$1:$T$16</definedName>
    <definedName name="_xlnm.Print_Area" localSheetId="130">'7-E381op-ElR '!$A$1:$C$12</definedName>
    <definedName name="_xlnm.Print_Area" localSheetId="131">'8-E381op-El'!$K$1:$U$19</definedName>
    <definedName name="_xlnm.Print_Area" localSheetId="237">'9-E381op-EmR'!$A$1:$E$28</definedName>
    <definedName name="_xlnm.Print_Area" localSheetId="277">'9-E382op-EmInicR'!$A$1:$E$19</definedName>
    <definedName name="_xlnm.Print_Area" localSheetId="262">'9-E382op-EmProcR'!$A$1:$E$18</definedName>
    <definedName name="_xlnm.Print_Area" localSheetId="52">'Act. de insp. mensual 2013 DGIT'!$A$1:$Q$21</definedName>
    <definedName name="_xlnm.Print_Area" localSheetId="44">'Actos Juridicos 2013 JLCA'!$A$1:$AA$19</definedName>
    <definedName name="_xlnm.Print_Area" localSheetId="11">'AEROPUERTO 2013'!$A$1:$D$9</definedName>
    <definedName name="_xlnm.Print_Area" localSheetId="60">'Anenecuilco ICATMOR '!$A$1:$K$20</definedName>
    <definedName name="_xlnm.Print_Area" localSheetId="54">'Asesorias 12-13 DGC'!$A$1:$AA$22</definedName>
    <definedName name="_xlnm.Print_Area" localSheetId="56">'Asesorias x Mes 13 - 14 PEDT'!$A$1:$AA$8</definedName>
    <definedName name="_xlnm.Print_Area" localSheetId="5">Blanco!$A$1:$K$38</definedName>
    <definedName name="_xlnm.Print_Area" localSheetId="4">Cap.1ContraPortada!$A$1:$L$38</definedName>
    <definedName name="_xlnm.Print_Area" localSheetId="64">'Cap.Aten. Anenecuilco ICATMOR'!$A$1:$AA$24</definedName>
    <definedName name="_xlnm.Print_Area" localSheetId="63">'Cap.Aten. Cuernavaca ICATMOR'!$A$1:$AA$19</definedName>
    <definedName name="_xlnm.Print_Area" localSheetId="65">'Cap.Aten. Pte. Ixtla ICATMOR'!$A$1:$AA$20</definedName>
    <definedName name="_xlnm.Print_Area" localSheetId="80">'Categorías Turística Cuarto 13'!$A$1:$AA$15</definedName>
    <definedName name="_xlnm.Print_Area" localSheetId="79">'Categorías Turística Cuartos 12'!$A$1:$AA$15</definedName>
    <definedName name="_xlnm.Print_Area" localSheetId="78">'Categorías Turísticas Hotel (2'!$A$1:$AA$15</definedName>
    <definedName name="_xlnm.Print_Area" localSheetId="77">'Categorías Turísticas Hoteles'!$A$1:$AA$15</definedName>
    <definedName name="_xlnm.Print_Area" localSheetId="20">Ciencia!$A$1:$E$12</definedName>
    <definedName name="_xlnm.Print_Area" localSheetId="33">'Ciencia (11)'!$A$1:$E$20</definedName>
    <definedName name="_xlnm.Print_Area" localSheetId="34">'Ciencia (12)'!$A$1:$E$14</definedName>
    <definedName name="_xlnm.Print_Area" localSheetId="21">'Ciencia (2)'!$A$1:$G$20</definedName>
    <definedName name="_xlnm.Print_Area" localSheetId="22">'Ciencia (3)'!$A$1:$H$19</definedName>
    <definedName name="_xlnm.Print_Area" localSheetId="25">'Ciencia (4 graficas 2012)'!$A$1:$G$18</definedName>
    <definedName name="_xlnm.Print_Area" localSheetId="26">'Ciencia (4 graficas 2013)'!$A$1:$G$22</definedName>
    <definedName name="_xlnm.Print_Area" localSheetId="23">'Ciencia (4)'!$A$1:$K$11</definedName>
    <definedName name="_xlnm.Print_Area" localSheetId="27">'Ciencia (5)'!$A$1:$F$17</definedName>
    <definedName name="_xlnm.Print_Area" localSheetId="28">'Ciencia (6)'!$A$1:$E$16</definedName>
    <definedName name="_xlnm.Print_Area" localSheetId="29">'Ciencia (7)'!$A$1:$F$17</definedName>
    <definedName name="_xlnm.Print_Area" localSheetId="30">'Ciencia (8)'!$A$1:$E$14</definedName>
    <definedName name="_xlnm.Print_Area" localSheetId="31">'Ciencia (9)'!$A$1:$E$13</definedName>
    <definedName name="_xlnm.Print_Area" localSheetId="32">'Ciencia(10)'!$A$1:$E$14</definedName>
    <definedName name="_xlnm.Print_Area" localSheetId="74">'Comparativo densidad'!$A$1:$E$15</definedName>
    <definedName name="_xlnm.Print_Area" localSheetId="73">'Comparativo estadía'!$A$1:$M$15</definedName>
    <definedName name="_xlnm.Print_Area" localSheetId="71">'Comparativo llegada turistas'!$A$1:$M$15</definedName>
    <definedName name="_xlnm.Print_Area" localSheetId="72">'Comparativo turista noche'!$A$1:$M$16</definedName>
    <definedName name="_xlnm.Print_Area" localSheetId="58">'Concentrado  ICATMOR '!$A$1:$K$20</definedName>
    <definedName name="_xlnm.Print_Area" localSheetId="59">'Concentrado Anenecuilco ICATMOR'!$A$1:$M$20</definedName>
    <definedName name="_xlnm.Print_Area" localSheetId="57">'Concentrado Cuernavaca ICATMOR'!$A$1:$M$20</definedName>
    <definedName name="_xlnm.Print_Area" localSheetId="61">'Concentrado Pte. Ixtla ICATMOR'!$A$1:$M$20</definedName>
    <definedName name="_xlnm.Print_Area" localSheetId="53">'Concialiaciones 12-13 DGC'!$A$1:$S$22</definedName>
    <definedName name="_xlnm.Print_Area" localSheetId="1">cont!$A$1:$C$95</definedName>
    <definedName name="_xlnm.Print_Area" localSheetId="7">'Derrama por Sector'!$A$1:$L$41</definedName>
    <definedName name="_xlnm.Print_Area" localSheetId="41">'Desarrollo Tecnológico '!$A$1:$M$16</definedName>
    <definedName name="_xlnm.Print_Area" localSheetId="42">'Desarrollo Tecnológico 2'!$A$1:$N$25</definedName>
    <definedName name="_xlnm.Print_Area" localSheetId="43">'Desarrollo Tecnológico 3'!$A$1:$M$20</definedName>
    <definedName name="_xlnm.Print_Area" localSheetId="14">'Evaluación PAMR'!$A$1:$C$31</definedName>
    <definedName name="_xlnm.Print_Area" localSheetId="15">'Evaluación PAMR (2)'!$A$1:$C$25</definedName>
    <definedName name="_xlnm.Print_Area" localSheetId="16">'Evaluación PAMR (3)'!$A$1:$C$19</definedName>
    <definedName name="_xlnm.Print_Area" localSheetId="10">'FIFODEPI 2013'!$A$1:$J$14</definedName>
    <definedName name="_xlnm.Print_Area" localSheetId="40">FIT!$A$1:$E$13</definedName>
    <definedName name="_xlnm.Print_Area" localSheetId="50">'Indicadores 12-13 SNE'!$A$1:$I$26</definedName>
    <definedName name="_xlnm.Print_Area" localSheetId="51">'Insp. de Trabajo 12-13 DGIT'!$A$1:$E$17</definedName>
    <definedName name="_xlnm.Print_Area" localSheetId="96">Municipios!$A$1:$W$36</definedName>
    <definedName name="_xlnm.Print_Area" localSheetId="97">'Municipios (2)'!$A$1:$W$41</definedName>
    <definedName name="_xlnm.Print_Area" localSheetId="98">'Municipios (3)'!$A$1:$W$38</definedName>
    <definedName name="_xlnm.Print_Area" localSheetId="99">'Municipios (4)'!$A$1:$W$41</definedName>
    <definedName name="_xlnm.Print_Area" localSheetId="100">'Municipios (5)'!$A$1:$W$40</definedName>
    <definedName name="_xlnm.Print_Area" localSheetId="101">'Municipios (6)'!$A$1:$W$38</definedName>
    <definedName name="_xlnm.Print_Area" localSheetId="102">'Municipios (7)'!$A$1:$W$35</definedName>
    <definedName name="_xlnm.Print_Area" localSheetId="48">'Ocupacion 2012 SNE'!$A$1:$X$37</definedName>
    <definedName name="_xlnm.Print_Area" localSheetId="49">'Ocupacion 2013 SNE'!$A$1:$X$36</definedName>
    <definedName name="_xlnm.Print_Area" localSheetId="86">'Oferta de alimentos y bebidas'!$A$1:$I$9</definedName>
    <definedName name="_xlnm.Print_Area" localSheetId="85">'Otros Ser. Tur. Morelos'!$A$1:$O$10</definedName>
    <definedName name="_xlnm.Print_Area" localSheetId="35">PEI!$A$1:$C$15</definedName>
    <definedName name="_xlnm.Print_Area" localSheetId="36">'PEI 1'!$A$1:$G$15</definedName>
    <definedName name="_xlnm.Print_Area" localSheetId="37">'PEI 4'!$A$1:$C$17</definedName>
    <definedName name="_xlnm.Print_Area" localSheetId="45">'Personas Atendidas 2012 SNE'!$A$1:$Y$37</definedName>
    <definedName name="_xlnm.Print_Area" localSheetId="47">'Poblacion  Laboral 2013 SNE'!$A$1:$X$17</definedName>
    <definedName name="_xlnm.Print_Area" localSheetId="46">'Poblacion Laboral 2012 SNE'!$A$1:$X$17</definedName>
    <definedName name="_xlnm.Print_Area" localSheetId="8">'PROYECTOS 2013'!$A$1:$J$26</definedName>
    <definedName name="_xlnm.Print_Area" localSheetId="9">'PROYECTOS 2013 (2)'!$A$1:$J$19</definedName>
    <definedName name="_xlnm.Print_Area" localSheetId="6">'PROYECTOS 2013 (3)'!$A$1:$E$34</definedName>
    <definedName name="_xlnm.Print_Area" localSheetId="12">'Proyectos Fidecomp'!$A$1:$D$24</definedName>
    <definedName name="_xlnm.Print_Area" localSheetId="13">'Proyectos Fidecomp (2)'!$A$1:$D$29</definedName>
    <definedName name="_xlnm.Print_Area" localSheetId="62">'Pte de Ixtla ICATMOR'!$A$1:$K$20</definedName>
    <definedName name="_xlnm.Print_Area" localSheetId="55">'Quejas Resueltas 2013 PEDT '!$A$1:$N$23</definedName>
    <definedName name="_xlnm.Print_Area" localSheetId="93">ResInconsistentes!$A$1:$K$9</definedName>
    <definedName name="_xlnm.Print_Area" localSheetId="90">ResObConcE381!$A$1:$J$25</definedName>
    <definedName name="_xlnm.Print_Area" localSheetId="224">ResObConcEduc!$A$1:$I$18</definedName>
    <definedName name="_xlnm.Print_Area" localSheetId="223">'ResObConcEduc (2)'!$A$1:$I$33</definedName>
    <definedName name="_xlnm.Print_Area" localSheetId="87">ResObGeneral!$A$1:$I$11</definedName>
    <definedName name="_xlnm.Print_Area" localSheetId="92">'ResObInicE382 '!$A$1:$I$32</definedName>
    <definedName name="_xlnm.Print_Area" localSheetId="91">ResObProcE382!$A$1:$J$34</definedName>
    <definedName name="_xlnm.Print_Area" localSheetId="95">'Resumen X Munic'!$A$1:$J$43</definedName>
    <definedName name="_xlnm.Print_Area" localSheetId="17">TramitesCEMER!$A$1:$D$30</definedName>
    <definedName name="_xlnm.Print_Area" localSheetId="18">'TramitesCEMER (2)'!$A$1:$D$27</definedName>
    <definedName name="_xlnm.Print_Area" localSheetId="19">'TramitesCEMER (3)'!$A$1:$D$23</definedName>
    <definedName name="_xlnm.Print_Area" localSheetId="76">'Var % Cuartos'!$A$1:$AG$9</definedName>
    <definedName name="_xlnm.Print_Area" localSheetId="75">'Var % Hoteles'!$A$1:$AG$8</definedName>
    <definedName name="Aspectos" localSheetId="239">#REF!</definedName>
    <definedName name="Aspectos" localSheetId="240">#REF!</definedName>
    <definedName name="Aspectos" localSheetId="241">#REF!</definedName>
    <definedName name="Aspectos" localSheetId="242">#REF!</definedName>
    <definedName name="Aspectos" localSheetId="243">#REF!</definedName>
    <definedName name="Aspectos" localSheetId="244">#REF!</definedName>
    <definedName name="Aspectos" localSheetId="245">#REF!</definedName>
    <definedName name="Aspectos" localSheetId="246">#REF!</definedName>
    <definedName name="Aspectos" localSheetId="279">#REF!</definedName>
    <definedName name="Aspectos" localSheetId="280">#REF!</definedName>
    <definedName name="Aspectos" localSheetId="281">#REF!</definedName>
    <definedName name="Aspectos" localSheetId="264">#REF!</definedName>
    <definedName name="Aspectos" localSheetId="265">#REF!</definedName>
    <definedName name="Aspectos" localSheetId="266">#REF!</definedName>
    <definedName name="Aspectos" localSheetId="267">#REF!</definedName>
    <definedName name="Aspectos" localSheetId="268">#REF!</definedName>
    <definedName name="Aspectos" localSheetId="269">#REF!</definedName>
    <definedName name="Aspectos" localSheetId="270">#REF!</definedName>
    <definedName name="Aspectos" localSheetId="271">#REF!</definedName>
    <definedName name="Aspectos" localSheetId="249">#REF!</definedName>
    <definedName name="Aspectos" localSheetId="250">#REF!</definedName>
    <definedName name="Aspectos" localSheetId="251">#REF!</definedName>
    <definedName name="Aspectos" localSheetId="274">#REF!</definedName>
    <definedName name="Aspectos" localSheetId="285">#REF!</definedName>
    <definedName name="Aspectos" localSheetId="284">#REF!</definedName>
    <definedName name="Aspectos" localSheetId="202">#REF!</definedName>
    <definedName name="Aspectos" localSheetId="217">#REF!</definedName>
    <definedName name="Aspectos" localSheetId="218">#REF!</definedName>
    <definedName name="Aspectos" localSheetId="203">#REF!</definedName>
    <definedName name="Aspectos" localSheetId="204">#REF!</definedName>
    <definedName name="Aspectos" localSheetId="205">#REF!</definedName>
    <definedName name="Aspectos" localSheetId="234">#REF!</definedName>
    <definedName name="Aspectos" localSheetId="235">#REF!</definedName>
    <definedName name="Aspectos" localSheetId="236">#REF!</definedName>
    <definedName name="Aspectos" localSheetId="227">#REF!</definedName>
    <definedName name="Aspectos" localSheetId="228">#REF!</definedName>
    <definedName name="Aspectos" localSheetId="229">#REF!</definedName>
    <definedName name="Aspectos" localSheetId="230">#REF!</definedName>
    <definedName name="Aspectos" localSheetId="231">#REF!</definedName>
    <definedName name="Aspectos" localSheetId="232">#REF!</definedName>
    <definedName name="Aspectos" localSheetId="233">#REF!</definedName>
    <definedName name="Aspectos" localSheetId="261">#REF!</definedName>
    <definedName name="Aspectos" localSheetId="254">#REF!</definedName>
    <definedName name="Aspectos" localSheetId="255">#REF!</definedName>
    <definedName name="Aspectos" localSheetId="256">#REF!</definedName>
    <definedName name="Aspectos" localSheetId="257">#REF!</definedName>
    <definedName name="Aspectos" localSheetId="258">#REF!</definedName>
    <definedName name="Aspectos" localSheetId="259">#REF!</definedName>
    <definedName name="Aspectos" localSheetId="260">#REF!</definedName>
    <definedName name="Aspectos" localSheetId="15">#REF!</definedName>
    <definedName name="Aspectos" localSheetId="16">#REF!</definedName>
    <definedName name="Aspectos" localSheetId="96">#REF!</definedName>
    <definedName name="Aspectos" localSheetId="97">#REF!</definedName>
    <definedName name="Aspectos" localSheetId="98">#REF!</definedName>
    <definedName name="Aspectos" localSheetId="99">#REF!</definedName>
    <definedName name="Aspectos" localSheetId="100">#REF!</definedName>
    <definedName name="Aspectos" localSheetId="101">#REF!</definedName>
    <definedName name="Aspectos" localSheetId="102">#REF!</definedName>
    <definedName name="Aspectos" localSheetId="13">#REF!</definedName>
    <definedName name="Aspectos" localSheetId="93">#REF!</definedName>
    <definedName name="Aspectos" localSheetId="223">#REF!</definedName>
    <definedName name="Aspectos" localSheetId="87">#REF!</definedName>
    <definedName name="Aspectos" localSheetId="92">#REF!</definedName>
    <definedName name="Aspectos" localSheetId="95">#REF!</definedName>
    <definedName name="Aspectos" localSheetId="17">#REF!</definedName>
    <definedName name="Aspectos" localSheetId="18">#REF!</definedName>
    <definedName name="Aspectos" localSheetId="19">#REF!</definedName>
    <definedName name="Aspectos">#REF!</definedName>
    <definedName name="Aspectps" localSheetId="239">#REF!</definedName>
    <definedName name="Aspectps" localSheetId="240">#REF!</definedName>
    <definedName name="Aspectps" localSheetId="241">#REF!</definedName>
    <definedName name="Aspectps" localSheetId="242">#REF!</definedName>
    <definedName name="Aspectps" localSheetId="243">#REF!</definedName>
    <definedName name="Aspectps" localSheetId="244">#REF!</definedName>
    <definedName name="Aspectps" localSheetId="245">#REF!</definedName>
    <definedName name="Aspectps" localSheetId="246">#REF!</definedName>
    <definedName name="Aspectps" localSheetId="279">#REF!</definedName>
    <definedName name="Aspectps" localSheetId="280">#REF!</definedName>
    <definedName name="Aspectps" localSheetId="281">#REF!</definedName>
    <definedName name="Aspectps" localSheetId="264">#REF!</definedName>
    <definedName name="Aspectps" localSheetId="265">#REF!</definedName>
    <definedName name="Aspectps" localSheetId="266">#REF!</definedName>
    <definedName name="Aspectps" localSheetId="267">#REF!</definedName>
    <definedName name="Aspectps" localSheetId="268">#REF!</definedName>
    <definedName name="Aspectps" localSheetId="269">#REF!</definedName>
    <definedName name="Aspectps" localSheetId="270">#REF!</definedName>
    <definedName name="Aspectps" localSheetId="271">#REF!</definedName>
    <definedName name="Aspectps" localSheetId="249">#REF!</definedName>
    <definedName name="Aspectps" localSheetId="250">#REF!</definedName>
    <definedName name="Aspectps" localSheetId="251">#REF!</definedName>
    <definedName name="Aspectps" localSheetId="274">#REF!</definedName>
    <definedName name="Aspectps" localSheetId="285">#REF!</definedName>
    <definedName name="Aspectps" localSheetId="284">#REF!</definedName>
    <definedName name="Aspectps" localSheetId="202">#REF!</definedName>
    <definedName name="Aspectps" localSheetId="217">#REF!</definedName>
    <definedName name="Aspectps" localSheetId="218">#REF!</definedName>
    <definedName name="Aspectps" localSheetId="203">#REF!</definedName>
    <definedName name="Aspectps" localSheetId="204">#REF!</definedName>
    <definedName name="Aspectps" localSheetId="205">#REF!</definedName>
    <definedName name="Aspectps" localSheetId="234">#REF!</definedName>
    <definedName name="Aspectps" localSheetId="235">#REF!</definedName>
    <definedName name="Aspectps" localSheetId="236">#REF!</definedName>
    <definedName name="Aspectps" localSheetId="227">#REF!</definedName>
    <definedName name="Aspectps" localSheetId="228">#REF!</definedName>
    <definedName name="Aspectps" localSheetId="229">#REF!</definedName>
    <definedName name="Aspectps" localSheetId="230">#REF!</definedName>
    <definedName name="Aspectps" localSheetId="231">#REF!</definedName>
    <definedName name="Aspectps" localSheetId="232">#REF!</definedName>
    <definedName name="Aspectps" localSheetId="233">#REF!</definedName>
    <definedName name="Aspectps" localSheetId="261">#REF!</definedName>
    <definedName name="Aspectps" localSheetId="254">#REF!</definedName>
    <definedName name="Aspectps" localSheetId="255">#REF!</definedName>
    <definedName name="Aspectps" localSheetId="256">#REF!</definedName>
    <definedName name="Aspectps" localSheetId="257">#REF!</definedName>
    <definedName name="Aspectps" localSheetId="258">#REF!</definedName>
    <definedName name="Aspectps" localSheetId="259">#REF!</definedName>
    <definedName name="Aspectps" localSheetId="260">#REF!</definedName>
    <definedName name="Aspectps" localSheetId="15">#REF!</definedName>
    <definedName name="Aspectps" localSheetId="16">#REF!</definedName>
    <definedName name="Aspectps" localSheetId="96">#REF!</definedName>
    <definedName name="Aspectps" localSheetId="97">#REF!</definedName>
    <definedName name="Aspectps" localSheetId="98">#REF!</definedName>
    <definedName name="Aspectps" localSheetId="99">#REF!</definedName>
    <definedName name="Aspectps" localSheetId="100">#REF!</definedName>
    <definedName name="Aspectps" localSheetId="101">#REF!</definedName>
    <definedName name="Aspectps" localSheetId="102">#REF!</definedName>
    <definedName name="Aspectps" localSheetId="13">#REF!</definedName>
    <definedName name="Aspectps" localSheetId="93">#REF!</definedName>
    <definedName name="Aspectps" localSheetId="223">#REF!</definedName>
    <definedName name="Aspectps" localSheetId="87">#REF!</definedName>
    <definedName name="Aspectps" localSheetId="92">#REF!</definedName>
    <definedName name="Aspectps" localSheetId="95">#REF!</definedName>
    <definedName name="Aspectps" localSheetId="17">#REF!</definedName>
    <definedName name="Aspectps" localSheetId="18">#REF!</definedName>
    <definedName name="Aspectps" localSheetId="19">#REF!</definedName>
    <definedName name="Aspectps">#REF!</definedName>
    <definedName name="Buscar_duplicados_por_PRUEBA" localSheetId="70">#REF!</definedName>
    <definedName name="Buscar_duplicados_por_PRUEBA" localSheetId="69">#REF!</definedName>
    <definedName name="Buscar_duplicados_por_PRUEBA" localSheetId="68">#REF!</definedName>
    <definedName name="Buscar_duplicados_por_PRUEBA" localSheetId="80">#REF!</definedName>
    <definedName name="Buscar_duplicados_por_PRUEBA" localSheetId="79">#REF!</definedName>
    <definedName name="Buscar_duplicados_por_PRUEBA" localSheetId="78">#REF!</definedName>
    <definedName name="Buscar_duplicados_por_PRUEBA" localSheetId="77">#REF!</definedName>
    <definedName name="Buscar_duplicados_por_PRUEBA" localSheetId="20">#REF!</definedName>
    <definedName name="Buscar_duplicados_por_PRUEBA" localSheetId="33">#REF!</definedName>
    <definedName name="Buscar_duplicados_por_PRUEBA" localSheetId="34">#REF!</definedName>
    <definedName name="Buscar_duplicados_por_PRUEBA" localSheetId="21">#REF!</definedName>
    <definedName name="Buscar_duplicados_por_PRUEBA" localSheetId="22">#REF!</definedName>
    <definedName name="Buscar_duplicados_por_PRUEBA" localSheetId="25">#REF!</definedName>
    <definedName name="Buscar_duplicados_por_PRUEBA" localSheetId="26">#REF!</definedName>
    <definedName name="Buscar_duplicados_por_PRUEBA" localSheetId="23">#REF!</definedName>
    <definedName name="Buscar_duplicados_por_PRUEBA" localSheetId="24">#REF!</definedName>
    <definedName name="Buscar_duplicados_por_PRUEBA" localSheetId="27">#REF!</definedName>
    <definedName name="Buscar_duplicados_por_PRUEBA" localSheetId="28">#REF!</definedName>
    <definedName name="Buscar_duplicados_por_PRUEBA" localSheetId="29">#REF!</definedName>
    <definedName name="Buscar_duplicados_por_PRUEBA" localSheetId="30">#REF!</definedName>
    <definedName name="Buscar_duplicados_por_PRUEBA" localSheetId="31">#REF!</definedName>
    <definedName name="Buscar_duplicados_por_PRUEBA" localSheetId="32">#REF!</definedName>
    <definedName name="Buscar_duplicados_por_PRUEBA" localSheetId="74">#REF!</definedName>
    <definedName name="Buscar_duplicados_por_PRUEBA" localSheetId="73">#REF!</definedName>
    <definedName name="Buscar_duplicados_por_PRUEBA" localSheetId="71">#REF!</definedName>
    <definedName name="Buscar_duplicados_por_PRUEBA" localSheetId="72">#REF!</definedName>
    <definedName name="Buscar_duplicados_por_PRUEBA" localSheetId="41">#REF!</definedName>
    <definedName name="Buscar_duplicados_por_PRUEBA" localSheetId="42">#REF!</definedName>
    <definedName name="Buscar_duplicados_por_PRUEBA" localSheetId="43">#REF!</definedName>
    <definedName name="Buscar_duplicados_por_PRUEBA" localSheetId="15">#REF!</definedName>
    <definedName name="Buscar_duplicados_por_PRUEBA" localSheetId="16">#REF!</definedName>
    <definedName name="Buscar_duplicados_por_PRUEBA" localSheetId="67">#REF!</definedName>
    <definedName name="Buscar_duplicados_por_PRUEBA" localSheetId="82">#REF!</definedName>
    <definedName name="Buscar_duplicados_por_PRUEBA" localSheetId="84">#REF!</definedName>
    <definedName name="Buscar_duplicados_por_PRUEBA" localSheetId="81">#REF!</definedName>
    <definedName name="Buscar_duplicados_por_PRUEBA" localSheetId="83">#REF!</definedName>
    <definedName name="Buscar_duplicados_por_PRUEBA" localSheetId="86">#REF!</definedName>
    <definedName name="Buscar_duplicados_por_PRUEBA" localSheetId="85">#REF!</definedName>
    <definedName name="Buscar_duplicados_por_PRUEBA" localSheetId="35">#REF!</definedName>
    <definedName name="Buscar_duplicados_por_PRUEBA" localSheetId="39">#REF!</definedName>
    <definedName name="Buscar_duplicados_por_PRUEBA" localSheetId="13">#REF!</definedName>
    <definedName name="Buscar_duplicados_por_PRUEBA" localSheetId="17">#REF!</definedName>
    <definedName name="Buscar_duplicados_por_PRUEBA" localSheetId="18">#REF!</definedName>
    <definedName name="Buscar_duplicados_por_PRUEBA" localSheetId="19">#REF!</definedName>
    <definedName name="Buscar_duplicados_por_PRUEBA" localSheetId="76">#REF!</definedName>
    <definedName name="Buscar_duplicados_por_PRUEBA" localSheetId="75">#REF!</definedName>
    <definedName name="Buscar_duplicados_por_PRUEBA">#REF!</definedName>
    <definedName name="CIENCIA52" localSheetId="15">#REF!</definedName>
    <definedName name="CIENCIA52" localSheetId="16">#REF!</definedName>
    <definedName name="CIENCIA52" localSheetId="13">#REF!</definedName>
    <definedName name="CIENCIA52" localSheetId="17">#REF!</definedName>
    <definedName name="CIENCIA52" localSheetId="18">#REF!</definedName>
    <definedName name="CIENCIA52" localSheetId="19">#REF!</definedName>
    <definedName name="CIENCIA52">#REF!</definedName>
    <definedName name="FORMATO" localSheetId="70">#REF!</definedName>
    <definedName name="FORMATO" localSheetId="69">#REF!</definedName>
    <definedName name="FORMATO" localSheetId="68">#REF!</definedName>
    <definedName name="FORMATO" localSheetId="239">#REF!</definedName>
    <definedName name="FORMATO" localSheetId="240">#REF!</definedName>
    <definedName name="FORMATO" localSheetId="241">#REF!</definedName>
    <definedName name="FORMATO" localSheetId="242">#REF!</definedName>
    <definedName name="FORMATO" localSheetId="243">#REF!</definedName>
    <definedName name="FORMATO" localSheetId="244">#REF!</definedName>
    <definedName name="FORMATO" localSheetId="245">#REF!</definedName>
    <definedName name="FORMATO" localSheetId="246">#REF!</definedName>
    <definedName name="FORMATO" localSheetId="279">#REF!</definedName>
    <definedName name="FORMATO" localSheetId="280">#REF!</definedName>
    <definedName name="FORMATO" localSheetId="281">#REF!</definedName>
    <definedName name="FORMATO" localSheetId="264">#REF!</definedName>
    <definedName name="FORMATO" localSheetId="265">#REF!</definedName>
    <definedName name="FORMATO" localSheetId="266">#REF!</definedName>
    <definedName name="FORMATO" localSheetId="267">#REF!</definedName>
    <definedName name="FORMATO" localSheetId="268">#REF!</definedName>
    <definedName name="FORMATO" localSheetId="269">#REF!</definedName>
    <definedName name="FORMATO" localSheetId="270">#REF!</definedName>
    <definedName name="FORMATO" localSheetId="271">#REF!</definedName>
    <definedName name="FORMATO" localSheetId="249">#REF!</definedName>
    <definedName name="FORMATO" localSheetId="250">#REF!</definedName>
    <definedName name="FORMATO" localSheetId="251">#REF!</definedName>
    <definedName name="FORMATO" localSheetId="274">#REF!</definedName>
    <definedName name="FORMATO" localSheetId="285">#REF!</definedName>
    <definedName name="FORMATO" localSheetId="284">#REF!</definedName>
    <definedName name="FORMATO" localSheetId="202">#REF!</definedName>
    <definedName name="FORMATO" localSheetId="217">#REF!</definedName>
    <definedName name="FORMATO" localSheetId="218">#REF!</definedName>
    <definedName name="FORMATO" localSheetId="203">#REF!</definedName>
    <definedName name="FORMATO" localSheetId="204">#REF!</definedName>
    <definedName name="FORMATO" localSheetId="205">#REF!</definedName>
    <definedName name="FORMATO" localSheetId="234">#REF!</definedName>
    <definedName name="FORMATO" localSheetId="235">#REF!</definedName>
    <definedName name="FORMATO" localSheetId="236">#REF!</definedName>
    <definedName name="FORMATO" localSheetId="227">#REF!</definedName>
    <definedName name="FORMATO" localSheetId="228">#REF!</definedName>
    <definedName name="FORMATO" localSheetId="229">#REF!</definedName>
    <definedName name="FORMATO" localSheetId="230">#REF!</definedName>
    <definedName name="FORMATO" localSheetId="231">#REF!</definedName>
    <definedName name="FORMATO" localSheetId="232">#REF!</definedName>
    <definedName name="FORMATO" localSheetId="233">#REF!</definedName>
    <definedName name="FORMATO" localSheetId="261">#REF!</definedName>
    <definedName name="FORMATO" localSheetId="254">#REF!</definedName>
    <definedName name="FORMATO" localSheetId="255">#REF!</definedName>
    <definedName name="FORMATO" localSheetId="256">#REF!</definedName>
    <definedName name="FORMATO" localSheetId="257">#REF!</definedName>
    <definedName name="FORMATO" localSheetId="258">#REF!</definedName>
    <definedName name="FORMATO" localSheetId="259">#REF!</definedName>
    <definedName name="FORMATO" localSheetId="260">#REF!</definedName>
    <definedName name="FORMATO" localSheetId="5">#REF!</definedName>
    <definedName name="FORMATO" localSheetId="80">#REF!</definedName>
    <definedName name="FORMATO" localSheetId="79">#REF!</definedName>
    <definedName name="FORMATO" localSheetId="78">#REF!</definedName>
    <definedName name="FORMATO" localSheetId="77">#REF!</definedName>
    <definedName name="FORMATO" localSheetId="20">#REF!</definedName>
    <definedName name="FORMATO" localSheetId="33">#REF!</definedName>
    <definedName name="FORMATO" localSheetId="34">#REF!</definedName>
    <definedName name="FORMATO" localSheetId="21">#REF!</definedName>
    <definedName name="FORMATO" localSheetId="22">#REF!</definedName>
    <definedName name="FORMATO" localSheetId="25">#REF!</definedName>
    <definedName name="FORMATO" localSheetId="26">#REF!</definedName>
    <definedName name="FORMATO" localSheetId="23">#REF!</definedName>
    <definedName name="FORMATO" localSheetId="24">#REF!</definedName>
    <definedName name="FORMATO" localSheetId="27">#REF!</definedName>
    <definedName name="FORMATO" localSheetId="28">#REF!</definedName>
    <definedName name="FORMATO" localSheetId="29">#REF!</definedName>
    <definedName name="FORMATO" localSheetId="30">#REF!</definedName>
    <definedName name="FORMATO" localSheetId="31">#REF!</definedName>
    <definedName name="FORMATO" localSheetId="32">#REF!</definedName>
    <definedName name="FORMATO" localSheetId="74">#REF!</definedName>
    <definedName name="FORMATO" localSheetId="73">#REF!</definedName>
    <definedName name="FORMATO" localSheetId="71">#REF!</definedName>
    <definedName name="FORMATO" localSheetId="72">#REF!</definedName>
    <definedName name="FORMATO" localSheetId="41">#REF!</definedName>
    <definedName name="FORMATO" localSheetId="42">#REF!</definedName>
    <definedName name="FORMATO" localSheetId="43">#REF!</definedName>
    <definedName name="FORMATO" localSheetId="15">#REF!</definedName>
    <definedName name="FORMATO" localSheetId="16">#REF!</definedName>
    <definedName name="FORMATO" localSheetId="67">#REF!</definedName>
    <definedName name="FORMATO" localSheetId="82">#REF!</definedName>
    <definedName name="FORMATO" localSheetId="84">#REF!</definedName>
    <definedName name="FORMATO" localSheetId="81">#REF!</definedName>
    <definedName name="FORMATO" localSheetId="83">#REF!</definedName>
    <definedName name="FORMATO" localSheetId="96">#REF!</definedName>
    <definedName name="FORMATO" localSheetId="97">#REF!</definedName>
    <definedName name="FORMATO" localSheetId="98">#REF!</definedName>
    <definedName name="FORMATO" localSheetId="99">#REF!</definedName>
    <definedName name="FORMATO" localSheetId="100">#REF!</definedName>
    <definedName name="FORMATO" localSheetId="101">#REF!</definedName>
    <definedName name="FORMATO" localSheetId="102">#REF!</definedName>
    <definedName name="FORMATO" localSheetId="86">#REF!</definedName>
    <definedName name="FORMATO" localSheetId="85">#REF!</definedName>
    <definedName name="FORMATO" localSheetId="35">#REF!</definedName>
    <definedName name="FORMATO" localSheetId="39">#REF!</definedName>
    <definedName name="FORMATO" localSheetId="13">#REF!</definedName>
    <definedName name="FORMATO" localSheetId="93">#REF!</definedName>
    <definedName name="FORMATO" localSheetId="223">#REF!</definedName>
    <definedName name="FORMATO" localSheetId="87">#REF!</definedName>
    <definedName name="FORMATO" localSheetId="92">#REF!</definedName>
    <definedName name="FORMATO" localSheetId="95">#REF!</definedName>
    <definedName name="FORMATO" localSheetId="17">#REF!</definedName>
    <definedName name="FORMATO" localSheetId="18">#REF!</definedName>
    <definedName name="FORMATO" localSheetId="19">#REF!</definedName>
    <definedName name="FORMATO" localSheetId="76">#REF!</definedName>
    <definedName name="FORMATO" localSheetId="75">#REF!</definedName>
    <definedName name="FORMATO">#REF!</definedName>
    <definedName name="Formato1" localSheetId="239">#REF!</definedName>
    <definedName name="Formato1" localSheetId="240">#REF!</definedName>
    <definedName name="Formato1" localSheetId="241">#REF!</definedName>
    <definedName name="Formato1" localSheetId="242">#REF!</definedName>
    <definedName name="Formato1" localSheetId="243">#REF!</definedName>
    <definedName name="Formato1" localSheetId="244">#REF!</definedName>
    <definedName name="Formato1" localSheetId="245">#REF!</definedName>
    <definedName name="Formato1" localSheetId="246">#REF!</definedName>
    <definedName name="Formato1" localSheetId="279">#REF!</definedName>
    <definedName name="Formato1" localSheetId="280">#REF!</definedName>
    <definedName name="Formato1" localSheetId="281">#REF!</definedName>
    <definedName name="Formato1" localSheetId="264">#REF!</definedName>
    <definedName name="Formato1" localSheetId="265">#REF!</definedName>
    <definedName name="Formato1" localSheetId="266">#REF!</definedName>
    <definedName name="Formato1" localSheetId="267">#REF!</definedName>
    <definedName name="Formato1" localSheetId="268">#REF!</definedName>
    <definedName name="Formato1" localSheetId="269">#REF!</definedName>
    <definedName name="Formato1" localSheetId="270">#REF!</definedName>
    <definedName name="Formato1" localSheetId="271">#REF!</definedName>
    <definedName name="Formato1" localSheetId="249">#REF!</definedName>
    <definedName name="Formato1" localSheetId="250">#REF!</definedName>
    <definedName name="Formato1" localSheetId="251">#REF!</definedName>
    <definedName name="Formato1" localSheetId="274">#REF!</definedName>
    <definedName name="Formato1" localSheetId="285">#REF!</definedName>
    <definedName name="Formato1" localSheetId="284">#REF!</definedName>
    <definedName name="Formato1" localSheetId="202">#REF!</definedName>
    <definedName name="Formato1" localSheetId="217">#REF!</definedName>
    <definedName name="Formato1" localSheetId="218">#REF!</definedName>
    <definedName name="Formato1" localSheetId="203">#REF!</definedName>
    <definedName name="Formato1" localSheetId="204">#REF!</definedName>
    <definedName name="Formato1" localSheetId="205">#REF!</definedName>
    <definedName name="Formato1" localSheetId="234">#REF!</definedName>
    <definedName name="Formato1" localSheetId="235">#REF!</definedName>
    <definedName name="Formato1" localSheetId="236">#REF!</definedName>
    <definedName name="Formato1" localSheetId="227">#REF!</definedName>
    <definedName name="Formato1" localSheetId="228">#REF!</definedName>
    <definedName name="Formato1" localSheetId="229">#REF!</definedName>
    <definedName name="Formato1" localSheetId="230">#REF!</definedName>
    <definedName name="Formato1" localSheetId="231">#REF!</definedName>
    <definedName name="Formato1" localSheetId="232">#REF!</definedName>
    <definedName name="Formato1" localSheetId="233">#REF!</definedName>
    <definedName name="Formato1" localSheetId="261">#REF!</definedName>
    <definedName name="Formato1" localSheetId="254">#REF!</definedName>
    <definedName name="Formato1" localSheetId="255">#REF!</definedName>
    <definedName name="Formato1" localSheetId="256">#REF!</definedName>
    <definedName name="Formato1" localSheetId="257">#REF!</definedName>
    <definedName name="Formato1" localSheetId="258">#REF!</definedName>
    <definedName name="Formato1" localSheetId="259">#REF!</definedName>
    <definedName name="Formato1" localSheetId="260">#REF!</definedName>
    <definedName name="Formato1" localSheetId="15">#REF!</definedName>
    <definedName name="Formato1" localSheetId="16">#REF!</definedName>
    <definedName name="Formato1" localSheetId="96">#REF!</definedName>
    <definedName name="Formato1" localSheetId="97">#REF!</definedName>
    <definedName name="Formato1" localSheetId="98">#REF!</definedName>
    <definedName name="Formato1" localSheetId="99">#REF!</definedName>
    <definedName name="Formato1" localSheetId="100">#REF!</definedName>
    <definedName name="Formato1" localSheetId="101">#REF!</definedName>
    <definedName name="Formato1" localSheetId="102">#REF!</definedName>
    <definedName name="Formato1" localSheetId="13">#REF!</definedName>
    <definedName name="Formato1" localSheetId="93">#REF!</definedName>
    <definedName name="Formato1" localSheetId="223">#REF!</definedName>
    <definedName name="Formato1" localSheetId="87">#REF!</definedName>
    <definedName name="Formato1" localSheetId="92">#REF!</definedName>
    <definedName name="Formato1" localSheetId="95">#REF!</definedName>
    <definedName name="Formato1" localSheetId="17">#REF!</definedName>
    <definedName name="Formato1" localSheetId="18">#REF!</definedName>
    <definedName name="Formato1" localSheetId="19">#REF!</definedName>
    <definedName name="Formato1">#REF!</definedName>
    <definedName name="Innovación" localSheetId="15">#REF!</definedName>
    <definedName name="Innovación" localSheetId="16">#REF!</definedName>
    <definedName name="Innovación" localSheetId="39">#REF!</definedName>
    <definedName name="Innovación" localSheetId="13">#REF!</definedName>
    <definedName name="Innovación" localSheetId="17">#REF!</definedName>
    <definedName name="Innovación" localSheetId="18">#REF!</definedName>
    <definedName name="Innovación" localSheetId="19">#REF!</definedName>
    <definedName name="Innovación">#REF!</definedName>
    <definedName name="m" localSheetId="15">#REF!</definedName>
    <definedName name="m" localSheetId="16">#REF!</definedName>
    <definedName name="m" localSheetId="13">#REF!</definedName>
    <definedName name="m" localSheetId="17">#REF!</definedName>
    <definedName name="m" localSheetId="18">#REF!</definedName>
    <definedName name="m" localSheetId="19">#REF!</definedName>
    <definedName name="m">#REF!</definedName>
    <definedName name="Payment_Needed">"Pago necesario"</definedName>
    <definedName name="Print_Area" localSheetId="114">'15-E381op-Sr'!$A$1:$C$28</definedName>
    <definedName name="Print_Area" localSheetId="107">'19-E381op-D'!$A$1:$C$13</definedName>
    <definedName name="Print_Area" localSheetId="108">'20-E381op-D '!$K$1:$T$23</definedName>
    <definedName name="Print_Area" localSheetId="109">'23-E381op-Tr'!$A$1:$C$18</definedName>
    <definedName name="Print_Area" localSheetId="110">'24-E381op-T'!$K$1:$U$36</definedName>
    <definedName name="Print_Area" localSheetId="104">'2-E381op-SP'!$K$1:$U$18</definedName>
    <definedName name="Print_Area" localSheetId="106">'4-E381op-PJ'!$K$1:$S$29</definedName>
    <definedName name="Print_Area" localSheetId="93">ResInconsistentes!$A$1:$K$9</definedName>
    <definedName name="Print_Area" localSheetId="90">ResObConcE381!$A$1:$K$25</definedName>
    <definedName name="Print_Area" localSheetId="94">ResObEducativa!$A$1:$I$40</definedName>
    <definedName name="Print_Area" localSheetId="92">'ResObInicE382 '!$A$1:$I$32</definedName>
    <definedName name="Print_Area" localSheetId="91">ResObProcE382!$A$1:$J$34</definedName>
    <definedName name="Print_Titles" localSheetId="114">'15-E381op-Sr'!$4:$6</definedName>
    <definedName name="Print_Titles" localSheetId="108">'20-E381op-D '!$1:$5</definedName>
    <definedName name="Print_Titles" localSheetId="110">'24-E381op-T'!$1:$5</definedName>
    <definedName name="Print_Titles" localSheetId="104">'2-E381op-SP'!$1:$5</definedName>
    <definedName name="Print_Titles" localSheetId="90">ResObConcE381!$1:$4</definedName>
    <definedName name="Print_Titles" localSheetId="92">'ResObInicE382 '!$1:$4</definedName>
    <definedName name="Print_Titles" localSheetId="91">ResObProcE382!$1:$4</definedName>
    <definedName name="Reimbursement">"Reembolso"</definedName>
    <definedName name="_xlnm.Print_Titles" localSheetId="238">'10-E381op-Em'!$1:$6</definedName>
    <definedName name="_xlnm.Print_Titles" localSheetId="239">'10-E381op-Em (2)'!$1:$6</definedName>
    <definedName name="_xlnm.Print_Titles" localSheetId="240">'10-E381op-Em (3)'!$1:$6</definedName>
    <definedName name="_xlnm.Print_Titles" localSheetId="241">'10-E381op-Em (4)'!$1:$6</definedName>
    <definedName name="_xlnm.Print_Titles" localSheetId="242">'10-E381op-Em (5)'!$1:$6</definedName>
    <definedName name="_xlnm.Print_Titles" localSheetId="243">'10-E381op-Em (6)'!$1:$6</definedName>
    <definedName name="_xlnm.Print_Titles" localSheetId="244">'10-E381op-Em (7)'!$1:$6</definedName>
    <definedName name="_xlnm.Print_Titles" localSheetId="245">'10-E381op-Em (8)'!$1:$6</definedName>
    <definedName name="_xlnm.Print_Titles" localSheetId="246">'10-E381op-Em (9)'!$1:$6</definedName>
    <definedName name="_xlnm.Print_Titles" localSheetId="278">'10-E382op-EmInic'!$1:$6</definedName>
    <definedName name="_xlnm.Print_Titles" localSheetId="279">'10-E382op-EmInic (2)'!$1:$6</definedName>
    <definedName name="_xlnm.Print_Titles" localSheetId="280">'10-E382op-EmInic (3)'!$1:$6</definedName>
    <definedName name="_xlnm.Print_Titles" localSheetId="281">'10-E382op-EmInic (4)'!$1:$6</definedName>
    <definedName name="_xlnm.Print_Titles" localSheetId="263">'10-E382op-EmProc'!$1:$6</definedName>
    <definedName name="_xlnm.Print_Titles" localSheetId="264">'10-E382op-EmProc (2)'!$1:$6</definedName>
    <definedName name="_xlnm.Print_Titles" localSheetId="265">'10-E382op-EmProc (3)'!$1:$6</definedName>
    <definedName name="_xlnm.Print_Titles" localSheetId="266">'10-E382op-EmProc (4)'!$1:$6</definedName>
    <definedName name="_xlnm.Print_Titles" localSheetId="267">'10-E382op-EmProc (5)'!$1:$6</definedName>
    <definedName name="_xlnm.Print_Titles" localSheetId="268">'10-E382op-EmProc (6)'!$1:$6</definedName>
    <definedName name="_xlnm.Print_Titles" localSheetId="269">'10-E382op-EmProc (7)'!$1:$6</definedName>
    <definedName name="_xlnm.Print_Titles" localSheetId="270">'10-E382op-EmProc (8)'!$1:$6</definedName>
    <definedName name="_xlnm.Print_Titles" localSheetId="271">'10-E382op-EmProc (9)'!$1:$6</definedName>
    <definedName name="_xlnm.Print_Titles" localSheetId="248">'12-E381op-Es (2)'!$1:$6</definedName>
    <definedName name="_xlnm.Print_Titles" localSheetId="249">'12-E381op-Es (3)'!$1:$6</definedName>
    <definedName name="_xlnm.Print_Titles" localSheetId="250">'12-E381op-Es (4)'!$1:$6</definedName>
    <definedName name="_xlnm.Print_Titles" localSheetId="251">'12-E381op-Es (5)'!$1:$6</definedName>
    <definedName name="_xlnm.Print_Titles" localSheetId="283">'12-E382op-EsInic'!$1:$5</definedName>
    <definedName name="_xlnm.Print_Titles" localSheetId="273">'12-E382op-EsProc'!$1:$5</definedName>
    <definedName name="_xlnm.Print_Titles" localSheetId="274">'12-E382op-EsProc (2)'!$1:$5</definedName>
    <definedName name="_xlnm.Print_Titles" localSheetId="285">'13-E382op-inconsistentes'!$1:$4</definedName>
    <definedName name="_xlnm.Print_Titles" localSheetId="159">'14-E382op-CulProc'!$1:$5</definedName>
    <definedName name="_xlnm.Print_Titles" localSheetId="123">'14-G4sop-Cul'!$1:$5</definedName>
    <definedName name="_xlnm.Print_Titles" localSheetId="115">'16-E381op-S'!$1:$6</definedName>
    <definedName name="_xlnm.Print_Titles" localSheetId="210">'16-E382op-Sinic'!$1:$5</definedName>
    <definedName name="_xlnm.Print_Titles" localSheetId="157">'16-E382op-Sproc'!$1:$5</definedName>
    <definedName name="_xlnm.Print_Titles" localSheetId="169">'18-E382op-Eproc'!$1:$5</definedName>
    <definedName name="_xlnm.Print_Titles" localSheetId="151">'20-E382op-Dproc'!$5:$5</definedName>
    <definedName name="_xlnm.Print_Titles" localSheetId="125">'22-E381op-Ec'!$1:$5</definedName>
    <definedName name="_xlnm.Print_Titles" localSheetId="178">'22-E382op-Hdproc '!$5:$5</definedName>
    <definedName name="_xlnm.Print_Titles" localSheetId="184">'22-E382op-Pyproc'!$5:$5</definedName>
    <definedName name="_xlnm.Print_Titles" localSheetId="187">'22-E382op-Rcproc'!$5:$5</definedName>
    <definedName name="_xlnm.Print_Titles" localSheetId="207">'24-E382op-Tinic'!$1:$5</definedName>
    <definedName name="_xlnm.Print_Titles" localSheetId="155">'24-E382op-Tproc'!$1:$5</definedName>
    <definedName name="_xlnm.Print_Titles" localSheetId="161">'26-E382op-Aproc'!$5:$5</definedName>
    <definedName name="_xlnm.Print_Titles" localSheetId="138">'28-E381op-Cam'!$1:$5</definedName>
    <definedName name="_xlnm.Print_Titles" localSheetId="193">'28-E382op-CamProc'!$1:$5</definedName>
    <definedName name="_xlnm.Print_Titles" localSheetId="218">'28-E382op-inconsistentes'!$1:$4</definedName>
    <definedName name="_xlnm.Print_Titles" localSheetId="135">'30-E381op-Car'!$5:$5</definedName>
    <definedName name="_xlnm.Print_Titles" localSheetId="216">'30-E382op-Carinic'!$1:$5</definedName>
    <definedName name="_xlnm.Print_Titles" localSheetId="190">'30-E382op-Car-proc'!$1:$5</definedName>
    <definedName name="_xlnm.Print_Titles" localSheetId="128">'31-E381op-Ur'!$5:$7</definedName>
    <definedName name="_xlnm.Print_Titles" localSheetId="129">'32-E381op-U'!$1:$6</definedName>
    <definedName name="_xlnm.Print_Titles" localSheetId="163">'32-E382op-Mproc'!$1:$6</definedName>
    <definedName name="_xlnm.Print_Titles" localSheetId="214">'32-E382op-Uinic'!$1:$5</definedName>
    <definedName name="_xlnm.Print_Titles" localSheetId="173">'32-E382op-Uproc'!$1:$5</definedName>
    <definedName name="_xlnm.Print_Titles" localSheetId="140">'34-E381op-OCC'!$1:$3</definedName>
    <definedName name="_xlnm.Print_Titles" localSheetId="205">'4-E382op-PJinic'!$1:$5</definedName>
    <definedName name="_xlnm.Print_Titles" localSheetId="147">'4-E382op-PJproc'!$1:$5</definedName>
    <definedName name="_xlnm.Print_Titles" localSheetId="234">'6-E381op-Eb (10)'!$1:$5</definedName>
    <definedName name="_xlnm.Print_Titles" localSheetId="235">'6-E381op-Eb (11)'!$1:$5</definedName>
    <definedName name="_xlnm.Print_Titles" localSheetId="236">'6-E381op-Eb (12)'!$1:$5</definedName>
    <definedName name="_xlnm.Print_Titles" localSheetId="226">'6-E381op-Eb (2)'!$1:$5</definedName>
    <definedName name="_xlnm.Print_Titles" localSheetId="227">'6-E381op-Eb (3)'!$1:$5</definedName>
    <definedName name="_xlnm.Print_Titles" localSheetId="228">'6-E381op-Eb (4)'!$1:$5</definedName>
    <definedName name="_xlnm.Print_Titles" localSheetId="229">'6-E381op-Eb (5)'!$1:$5</definedName>
    <definedName name="_xlnm.Print_Titles" localSheetId="230">'6-E381op-Eb (6)'!$1:$5</definedName>
    <definedName name="_xlnm.Print_Titles" localSheetId="231">'6-E381op-Eb (7)'!$1:$5</definedName>
    <definedName name="_xlnm.Print_Titles" localSheetId="232">'6-E381op-Eb (8)'!$1:$5</definedName>
    <definedName name="_xlnm.Print_Titles" localSheetId="233">'6-E381op-Eb (9)'!$1:$5</definedName>
    <definedName name="_xlnm.Print_Titles" localSheetId="127">'6-E381op-Hi'!$1:$5</definedName>
    <definedName name="_xlnm.Print_Titles" localSheetId="276">'6-E382op-EbInic'!$1:$5</definedName>
    <definedName name="_xlnm.Print_Titles" localSheetId="261">'6-E382op-EbProc (10)'!$1:$5</definedName>
    <definedName name="_xlnm.Print_Titles" localSheetId="253">'6-E382op-EbProc (2)'!$1:$5</definedName>
    <definedName name="_xlnm.Print_Titles" localSheetId="254">'6-E382op-EbProc (3)'!$1:$5</definedName>
    <definedName name="_xlnm.Print_Titles" localSheetId="255">'6-E382op-EbProc (4)'!$1:$5</definedName>
    <definedName name="_xlnm.Print_Titles" localSheetId="256">'6-E382op-EbProc (5)'!$1:$5</definedName>
    <definedName name="_xlnm.Print_Titles" localSheetId="257">'6-E382op-EbProc (6)'!$1:$5</definedName>
    <definedName name="_xlnm.Print_Titles" localSheetId="258">'6-E382op-EbProc (7)'!$1:$5</definedName>
    <definedName name="_xlnm.Print_Titles" localSheetId="259">'6-E382op-EbProc (8)'!$1:$5</definedName>
    <definedName name="_xlnm.Print_Titles" localSheetId="260">'6-E382op-EbProc (9)'!$1:$5</definedName>
    <definedName name="_xlnm.Print_Titles" localSheetId="131">'8-E381op-El'!$1:$5</definedName>
    <definedName name="_xlnm.Print_Titles" localSheetId="1">cont!$1:$1</definedName>
    <definedName name="X" localSheetId="15">#REF!</definedName>
    <definedName name="X" localSheetId="16">#REF!</definedName>
    <definedName name="X" localSheetId="13">#REF!</definedName>
    <definedName name="X" localSheetId="17">#REF!</definedName>
    <definedName name="X" localSheetId="18">#REF!</definedName>
    <definedName name="X" localSheetId="19">#REF!</definedName>
    <definedName name="X">#REF!</definedName>
    <definedName name="Z_D279948F_BC4F_4319_973C_C882EA82239A_.wvu.Cols" localSheetId="0" hidden="1">Calendario!$J:$J,Calendario!$M:$M</definedName>
  </definedNames>
  <calcPr calcId="152511"/>
</workbook>
</file>

<file path=xl/calcChain.xml><?xml version="1.0" encoding="utf-8"?>
<calcChain xmlns="http://schemas.openxmlformats.org/spreadsheetml/2006/main">
  <c r="J5" i="33018" l="1"/>
  <c r="X7" i="32911" l="1"/>
  <c r="V7" i="32911"/>
  <c r="T7" i="32911"/>
  <c r="S7" i="32911"/>
  <c r="R7" i="32911"/>
  <c r="S8" i="32911"/>
  <c r="T8" i="32911"/>
  <c r="V8" i="32911"/>
  <c r="X8" i="32911"/>
  <c r="R8" i="32911"/>
  <c r="S17" i="32911"/>
  <c r="T17" i="32911"/>
  <c r="V17" i="32911"/>
  <c r="X17" i="32911"/>
  <c r="R17" i="32911"/>
  <c r="S22" i="32911"/>
  <c r="T22" i="32911"/>
  <c r="V22" i="32911"/>
  <c r="X22" i="32911"/>
  <c r="R22" i="32911"/>
  <c r="P8" i="32911" l="1"/>
  <c r="N8" i="32911"/>
  <c r="H8" i="32911"/>
  <c r="H22" i="32911"/>
  <c r="H7" i="32911" s="1"/>
  <c r="H17" i="32911"/>
  <c r="D22" i="32911"/>
  <c r="D8" i="32911"/>
  <c r="B22" i="32911"/>
  <c r="B8" i="32911"/>
  <c r="B17" i="32911"/>
  <c r="E20" i="33038" l="1"/>
  <c r="E6" i="33038" s="1"/>
  <c r="D20" i="33038"/>
  <c r="B20" i="33038"/>
  <c r="D6" i="33038"/>
  <c r="B6" i="33038"/>
  <c r="D10" i="33037"/>
  <c r="B10" i="33037"/>
  <c r="X6" i="32931" l="1"/>
  <c r="Z5" i="32922"/>
  <c r="X5" i="32922"/>
  <c r="V5" i="32922"/>
  <c r="T5" i="32922"/>
  <c r="R5" i="32922"/>
  <c r="P5" i="32922"/>
  <c r="N5" i="32922"/>
  <c r="L5" i="32922"/>
  <c r="J5" i="32922"/>
  <c r="H5" i="32922"/>
  <c r="F5" i="32922"/>
  <c r="D5" i="32922"/>
  <c r="B5" i="32922"/>
  <c r="C6" i="33027" l="1"/>
  <c r="V29" i="33035" l="1"/>
  <c r="T29" i="33035"/>
  <c r="R29" i="33035"/>
  <c r="V23" i="33035"/>
  <c r="T23" i="33035"/>
  <c r="R23" i="33035"/>
  <c r="V19" i="33035"/>
  <c r="T19" i="33035"/>
  <c r="R19" i="33035"/>
  <c r="V12" i="33035"/>
  <c r="T12" i="33035"/>
  <c r="R12" i="33035"/>
  <c r="V8" i="33035"/>
  <c r="T8" i="33035"/>
  <c r="R8" i="33035"/>
  <c r="V37" i="33034"/>
  <c r="V30" i="33034" s="1"/>
  <c r="T30" i="33034"/>
  <c r="R30" i="33034"/>
  <c r="V27" i="33034"/>
  <c r="T27" i="33034"/>
  <c r="R27" i="33034"/>
  <c r="V22" i="33034"/>
  <c r="T22" i="33034"/>
  <c r="R22" i="33034"/>
  <c r="V19" i="33034"/>
  <c r="T19" i="33034"/>
  <c r="R19" i="33034"/>
  <c r="V15" i="33034"/>
  <c r="T15" i="33034"/>
  <c r="R15" i="33034"/>
  <c r="P11" i="33034"/>
  <c r="N11" i="33034"/>
  <c r="L11" i="33034"/>
  <c r="P10" i="33034"/>
  <c r="N10" i="33034"/>
  <c r="L10" i="33034"/>
  <c r="L8" i="33034" s="1"/>
  <c r="V8" i="33034"/>
  <c r="T8" i="33034"/>
  <c r="N8" i="33034"/>
  <c r="F9" i="33033"/>
  <c r="F8" i="33033" s="1"/>
  <c r="V8" i="33033"/>
  <c r="T8" i="33033"/>
  <c r="R8" i="33033"/>
  <c r="H8" i="33033"/>
  <c r="D8" i="33033"/>
  <c r="B8" i="33033"/>
  <c r="V18" i="33032"/>
  <c r="T18" i="33032"/>
  <c r="R18" i="33032"/>
  <c r="V15" i="33032"/>
  <c r="T15" i="33032"/>
  <c r="R15" i="33032"/>
  <c r="P15" i="33032"/>
  <c r="N15" i="33032"/>
  <c r="L15" i="33032"/>
  <c r="V38" i="33031"/>
  <c r="V35" i="33031" s="1"/>
  <c r="T38" i="33031"/>
  <c r="T35" i="33031" s="1"/>
  <c r="R38" i="33031"/>
  <c r="R35" i="33031" s="1"/>
  <c r="T22" i="33031"/>
  <c r="V54" i="33030"/>
  <c r="T54" i="33030"/>
  <c r="R54" i="33030"/>
  <c r="P54" i="33030"/>
  <c r="P11" i="33030" s="1"/>
  <c r="P8" i="33030" s="1"/>
  <c r="N54" i="33030"/>
  <c r="L54" i="33030"/>
  <c r="L11" i="33030" s="1"/>
  <c r="L8" i="33030" s="1"/>
  <c r="J54" i="33030"/>
  <c r="J11" i="33030" s="1"/>
  <c r="J8" i="33030" s="1"/>
  <c r="E8" i="33029" s="1"/>
  <c r="H54" i="33030"/>
  <c r="H11" i="33030" s="1"/>
  <c r="F54" i="33030"/>
  <c r="F11" i="33030" s="1"/>
  <c r="F8" i="33030" s="1"/>
  <c r="D54" i="33030"/>
  <c r="D11" i="33030" s="1"/>
  <c r="D8" i="33030" s="1"/>
  <c r="B54" i="33030"/>
  <c r="B11" i="33030" s="1"/>
  <c r="B8" i="33030" s="1"/>
  <c r="C8" i="33029" s="1"/>
  <c r="V33" i="33030"/>
  <c r="V29" i="33030" s="1"/>
  <c r="T33" i="33030"/>
  <c r="R33" i="33030"/>
  <c r="R29" i="33030" s="1"/>
  <c r="P33" i="33030"/>
  <c r="P29" i="33030" s="1"/>
  <c r="N33" i="33030"/>
  <c r="N29" i="33030" s="1"/>
  <c r="L33" i="33030"/>
  <c r="L29" i="33030" s="1"/>
  <c r="J33" i="33030"/>
  <c r="J29" i="33030" s="1"/>
  <c r="T29" i="33030"/>
  <c r="H28" i="33030"/>
  <c r="F28" i="33030"/>
  <c r="D28" i="33030"/>
  <c r="D21" i="33030" s="1"/>
  <c r="V21" i="33030"/>
  <c r="T21" i="33030"/>
  <c r="R21" i="33030"/>
  <c r="H21" i="33030"/>
  <c r="F21" i="33030"/>
  <c r="H20" i="33030"/>
  <c r="F20" i="33030"/>
  <c r="F16" i="33030" s="1"/>
  <c r="D20" i="33030"/>
  <c r="D16" i="33030" s="1"/>
  <c r="V16" i="33030"/>
  <c r="T16" i="33030"/>
  <c r="R16" i="33030"/>
  <c r="V12" i="33030"/>
  <c r="T12" i="33030"/>
  <c r="R12" i="33030"/>
  <c r="N11" i="33030"/>
  <c r="N8" i="33030" s="1"/>
  <c r="V8" i="33030"/>
  <c r="T8" i="33030"/>
  <c r="R8" i="33030"/>
  <c r="G8" i="33029" s="1"/>
  <c r="I8" i="33029" l="1"/>
  <c r="N21" i="33036" l="1"/>
  <c r="N19" i="33036" s="1"/>
  <c r="D21" i="33036"/>
  <c r="D19" i="33036" s="1"/>
  <c r="B21" i="33036"/>
  <c r="B19" i="33036" s="1"/>
  <c r="V33" i="33036"/>
  <c r="V22" i="33036" s="1"/>
  <c r="R33" i="33036"/>
  <c r="R22" i="33036" s="1"/>
  <c r="T33" i="33036"/>
  <c r="T22" i="33036" s="1"/>
  <c r="T21" i="33036"/>
  <c r="T19" i="33036" s="1"/>
  <c r="R21" i="33036"/>
  <c r="R19" i="33036" s="1"/>
  <c r="V21" i="33036"/>
  <c r="V19" i="33036" s="1"/>
  <c r="V18" i="33036"/>
  <c r="V15" i="33036" s="1"/>
  <c r="T18" i="33036"/>
  <c r="T15" i="33036" s="1"/>
  <c r="R18" i="33036"/>
  <c r="R15" i="33036" s="1"/>
  <c r="N33" i="33036" l="1"/>
  <c r="N22" i="33036" s="1"/>
  <c r="L33" i="33036"/>
  <c r="L22" i="33036" s="1"/>
  <c r="J33" i="33036"/>
  <c r="J22" i="33036" s="1"/>
  <c r="N18" i="33036"/>
  <c r="N15" i="33036" s="1"/>
  <c r="H21" i="33036"/>
  <c r="H19" i="33036" s="1"/>
  <c r="B33" i="33036"/>
  <c r="B22" i="33036" s="1"/>
  <c r="F33" i="33036"/>
  <c r="F22" i="33036" s="1"/>
  <c r="P33" i="33036"/>
  <c r="P22" i="33036" s="1"/>
  <c r="J18" i="33036"/>
  <c r="J15" i="33036" s="1"/>
  <c r="F21" i="33036"/>
  <c r="F19" i="33036" s="1"/>
  <c r="D33" i="33036"/>
  <c r="D22" i="33036" s="1"/>
  <c r="H33" i="33036"/>
  <c r="H22" i="33036" s="1"/>
  <c r="G41" i="33029"/>
  <c r="C40" i="33029"/>
  <c r="E41" i="33029"/>
  <c r="L21" i="33036"/>
  <c r="L19" i="33036" s="1"/>
  <c r="L18" i="33036"/>
  <c r="L15" i="33036" s="1"/>
  <c r="J21" i="33036"/>
  <c r="J19" i="33036" s="1"/>
  <c r="P21" i="33036"/>
  <c r="P19" i="33036" s="1"/>
  <c r="B18" i="33036"/>
  <c r="B15" i="33036" s="1"/>
  <c r="H18" i="33036"/>
  <c r="H15" i="33036" s="1"/>
  <c r="C41" i="33029"/>
  <c r="E39" i="33029"/>
  <c r="F18" i="33036"/>
  <c r="F15" i="33036" s="1"/>
  <c r="D18" i="33036"/>
  <c r="D15" i="33036" s="1"/>
  <c r="I41" i="33029" l="1"/>
  <c r="P18" i="33036"/>
  <c r="G39" i="33029"/>
  <c r="G40" i="33029"/>
  <c r="C39" i="33029"/>
  <c r="E40" i="33029"/>
  <c r="V14" i="33036"/>
  <c r="V8" i="33036" s="1"/>
  <c r="T14" i="33036"/>
  <c r="T8" i="33036" s="1"/>
  <c r="R14" i="33036"/>
  <c r="R8" i="33036" s="1"/>
  <c r="N14" i="33036"/>
  <c r="N8" i="33036" s="1"/>
  <c r="L14" i="33036"/>
  <c r="L8" i="33036" s="1"/>
  <c r="J14" i="33036"/>
  <c r="J8" i="33036" s="1"/>
  <c r="F14" i="33036"/>
  <c r="F8" i="33036" s="1"/>
  <c r="D14" i="33036"/>
  <c r="D8" i="33036" s="1"/>
  <c r="B14" i="33036"/>
  <c r="B8" i="33036" s="1"/>
  <c r="P35" i="33035"/>
  <c r="P29" i="33035" s="1"/>
  <c r="N35" i="33035"/>
  <c r="N29" i="33035" s="1"/>
  <c r="L35" i="33035"/>
  <c r="L29" i="33035" s="1"/>
  <c r="J35" i="33035"/>
  <c r="J29" i="33035" s="1"/>
  <c r="H35" i="33035"/>
  <c r="H29" i="33035" s="1"/>
  <c r="F35" i="33035"/>
  <c r="F29" i="33035" s="1"/>
  <c r="D35" i="33035"/>
  <c r="D29" i="33035" s="1"/>
  <c r="B35" i="33035"/>
  <c r="B29" i="33035" s="1"/>
  <c r="G36" i="33029"/>
  <c r="P29" i="33034"/>
  <c r="P27" i="33034" s="1"/>
  <c r="N29" i="33034"/>
  <c r="N27" i="33034" s="1"/>
  <c r="L29" i="33034"/>
  <c r="L27" i="33034" s="1"/>
  <c r="J29" i="33034"/>
  <c r="J27" i="33034" s="1"/>
  <c r="H21" i="33034"/>
  <c r="H19" i="33034" s="1"/>
  <c r="F21" i="33034"/>
  <c r="F19" i="33034" s="1"/>
  <c r="D21" i="33034"/>
  <c r="D19" i="33034" s="1"/>
  <c r="G30" i="33029"/>
  <c r="V14" i="33034"/>
  <c r="V11" i="33034" s="1"/>
  <c r="T14" i="33034"/>
  <c r="T11" i="33034" s="1"/>
  <c r="R14" i="33034"/>
  <c r="R11" i="33034" s="1"/>
  <c r="I40" i="33029" l="1"/>
  <c r="I39" i="33029"/>
  <c r="J14" i="33034"/>
  <c r="J11" i="33034" s="1"/>
  <c r="L21" i="33034"/>
  <c r="L19" i="33034" s="1"/>
  <c r="P21" i="33034"/>
  <c r="P19" i="33034" s="1"/>
  <c r="G32" i="33029"/>
  <c r="J37" i="33034"/>
  <c r="J30" i="33034" s="1"/>
  <c r="N37" i="33034"/>
  <c r="N30" i="33034" s="1"/>
  <c r="B18" i="33035"/>
  <c r="B12" i="33035" s="1"/>
  <c r="P22" i="33035"/>
  <c r="P19" i="33035" s="1"/>
  <c r="N11" i="33035"/>
  <c r="N8" i="33035" s="1"/>
  <c r="D18" i="33035"/>
  <c r="D12" i="33035" s="1"/>
  <c r="H18" i="33035"/>
  <c r="N18" i="33035"/>
  <c r="N12" i="33035" s="1"/>
  <c r="D22" i="33035"/>
  <c r="D19" i="33035" s="1"/>
  <c r="H22" i="33035"/>
  <c r="H19" i="33035" s="1"/>
  <c r="L22" i="33035"/>
  <c r="L19" i="33035" s="1"/>
  <c r="G37" i="33029"/>
  <c r="H14" i="33036"/>
  <c r="P14" i="33036"/>
  <c r="F28" i="33035"/>
  <c r="F23" i="33035" s="1"/>
  <c r="L28" i="33035"/>
  <c r="L23" i="33035" s="1"/>
  <c r="P28" i="33035"/>
  <c r="P23" i="33035" s="1"/>
  <c r="G28" i="33029"/>
  <c r="G29" i="33029"/>
  <c r="B21" i="33034"/>
  <c r="B19" i="33034" s="1"/>
  <c r="J21" i="33034"/>
  <c r="J19" i="33034" s="1"/>
  <c r="N21" i="33034"/>
  <c r="N19" i="33034" s="1"/>
  <c r="G31" i="33029"/>
  <c r="G33" i="33029"/>
  <c r="L37" i="33034"/>
  <c r="L30" i="33034" s="1"/>
  <c r="P37" i="33034"/>
  <c r="P30" i="33034" s="1"/>
  <c r="L18" i="33035"/>
  <c r="L12" i="33035" s="1"/>
  <c r="G35" i="33029"/>
  <c r="P11" i="33035"/>
  <c r="F18" i="33035"/>
  <c r="F12" i="33035" s="1"/>
  <c r="J18" i="33035"/>
  <c r="J12" i="33035" s="1"/>
  <c r="P18" i="33035"/>
  <c r="P12" i="33035" s="1"/>
  <c r="B22" i="33035"/>
  <c r="B19" i="33035" s="1"/>
  <c r="F22" i="33035"/>
  <c r="F19" i="33035" s="1"/>
  <c r="J22" i="33035"/>
  <c r="J19" i="33035" s="1"/>
  <c r="N22" i="33035"/>
  <c r="N19" i="33035" s="1"/>
  <c r="J28" i="33035"/>
  <c r="J23" i="33035" s="1"/>
  <c r="N28" i="33035"/>
  <c r="N23" i="33035" s="1"/>
  <c r="C38" i="33029"/>
  <c r="G27" i="33029"/>
  <c r="C37" i="33029"/>
  <c r="E37" i="33029"/>
  <c r="E38" i="33029"/>
  <c r="G38" i="33029"/>
  <c r="E31" i="33029"/>
  <c r="G34" i="33029"/>
  <c r="B37" i="33034"/>
  <c r="B30" i="33034" s="1"/>
  <c r="E36" i="33029"/>
  <c r="C35" i="33029"/>
  <c r="E29" i="33029"/>
  <c r="L11" i="33035"/>
  <c r="L8" i="33035" s="1"/>
  <c r="E34" i="33029"/>
  <c r="D37" i="33034"/>
  <c r="D30" i="33034" s="1"/>
  <c r="F14" i="33034"/>
  <c r="F11" i="33034" s="1"/>
  <c r="J11" i="33035"/>
  <c r="J8" i="33035" s="1"/>
  <c r="B14" i="33034"/>
  <c r="B11" i="33034" s="1"/>
  <c r="D18" i="33034"/>
  <c r="D15" i="33034" s="1"/>
  <c r="L18" i="33034"/>
  <c r="L15" i="33034" s="1"/>
  <c r="N26" i="33034"/>
  <c r="N22" i="33034" s="1"/>
  <c r="F29" i="33034"/>
  <c r="F27" i="33034" s="1"/>
  <c r="L26" i="33034"/>
  <c r="L22" i="33034" s="1"/>
  <c r="J26" i="33034"/>
  <c r="J22" i="33034" s="1"/>
  <c r="B29" i="33034"/>
  <c r="B27" i="33034" s="1"/>
  <c r="D28" i="33035"/>
  <c r="D23" i="33035" s="1"/>
  <c r="D14" i="33034"/>
  <c r="D11" i="33034" s="1"/>
  <c r="F11" i="33035"/>
  <c r="F8" i="33035" s="1"/>
  <c r="H29" i="33034"/>
  <c r="H27" i="33034" s="1"/>
  <c r="N18" i="33034"/>
  <c r="N15" i="33034" s="1"/>
  <c r="J18" i="33034"/>
  <c r="J15" i="33034" s="1"/>
  <c r="D29" i="33034"/>
  <c r="D27" i="33034" s="1"/>
  <c r="B28" i="33035"/>
  <c r="B23" i="33035" s="1"/>
  <c r="E35" i="33029"/>
  <c r="C34" i="33029"/>
  <c r="D11" i="33035"/>
  <c r="D8" i="33035" s="1"/>
  <c r="B11" i="33035"/>
  <c r="B8" i="33035" s="1"/>
  <c r="E32" i="33029"/>
  <c r="F37" i="33034"/>
  <c r="F30" i="33034" s="1"/>
  <c r="F26" i="33034"/>
  <c r="F22" i="33034" s="1"/>
  <c r="D26" i="33034"/>
  <c r="D22" i="33034" s="1"/>
  <c r="B26" i="33034"/>
  <c r="B22" i="33034" s="1"/>
  <c r="C29" i="33029"/>
  <c r="H18" i="33034"/>
  <c r="H15" i="33034" s="1"/>
  <c r="F18" i="33034"/>
  <c r="F15" i="33034" s="1"/>
  <c r="B18" i="33034"/>
  <c r="B15" i="33034" s="1"/>
  <c r="E27" i="33029"/>
  <c r="I35" i="33029" l="1"/>
  <c r="P18" i="33034"/>
  <c r="H28" i="33035"/>
  <c r="P26" i="33034"/>
  <c r="I37" i="33029"/>
  <c r="I29" i="33029"/>
  <c r="H26" i="33034"/>
  <c r="I34" i="33029"/>
  <c r="H14" i="33034"/>
  <c r="H11" i="33034" s="1"/>
  <c r="H37" i="33034"/>
  <c r="H11" i="33035"/>
  <c r="I38" i="33029"/>
  <c r="C36" i="33029"/>
  <c r="I36" i="33029" s="1"/>
  <c r="C28" i="33029"/>
  <c r="C33" i="33029"/>
  <c r="C31" i="33029"/>
  <c r="I31" i="33029" s="1"/>
  <c r="E33" i="33029"/>
  <c r="C32" i="33029"/>
  <c r="I32" i="33029" s="1"/>
  <c r="E30" i="33029"/>
  <c r="C30" i="33029"/>
  <c r="E28" i="33029"/>
  <c r="C27" i="33029"/>
  <c r="I27" i="33029" s="1"/>
  <c r="R10" i="33034"/>
  <c r="R8" i="33034" s="1"/>
  <c r="J10" i="33034"/>
  <c r="J8" i="33034" s="1"/>
  <c r="H10" i="33034"/>
  <c r="H8" i="33034" s="1"/>
  <c r="F10" i="33034"/>
  <c r="F8" i="33034" s="1"/>
  <c r="D10" i="33034"/>
  <c r="D8" i="33034" s="1"/>
  <c r="B10" i="33034"/>
  <c r="B8" i="33034" s="1"/>
  <c r="V38" i="33033"/>
  <c r="V29" i="33033" s="1"/>
  <c r="T38" i="33033"/>
  <c r="T29" i="33033" s="1"/>
  <c r="R38" i="33033"/>
  <c r="R29" i="33033" s="1"/>
  <c r="P38" i="33033"/>
  <c r="P29" i="33033" s="1"/>
  <c r="N38" i="33033"/>
  <c r="N29" i="33033" s="1"/>
  <c r="L38" i="33033"/>
  <c r="L29" i="33033" s="1"/>
  <c r="J38" i="33033"/>
  <c r="J29" i="33033" s="1"/>
  <c r="F38" i="33033"/>
  <c r="F29" i="33033" s="1"/>
  <c r="D38" i="33033"/>
  <c r="D29" i="33033" s="1"/>
  <c r="B38" i="33033"/>
  <c r="B29" i="33033" s="1"/>
  <c r="V28" i="33033"/>
  <c r="V24" i="33033" s="1"/>
  <c r="T28" i="33033"/>
  <c r="T24" i="33033" s="1"/>
  <c r="R28" i="33033"/>
  <c r="R24" i="33033" s="1"/>
  <c r="H12" i="33033"/>
  <c r="H10" i="33033" s="1"/>
  <c r="F12" i="33033"/>
  <c r="F10" i="33033" s="1"/>
  <c r="D12" i="33033"/>
  <c r="D10" i="33033" s="1"/>
  <c r="B12" i="33033"/>
  <c r="B10" i="33033" s="1"/>
  <c r="V23" i="33033"/>
  <c r="V19" i="33033" s="1"/>
  <c r="T23" i="33033"/>
  <c r="T19" i="33033" s="1"/>
  <c r="R23" i="33033"/>
  <c r="R19" i="33033" s="1"/>
  <c r="V18" i="33033"/>
  <c r="V13" i="33033" s="1"/>
  <c r="T18" i="33033"/>
  <c r="T13" i="33033" s="1"/>
  <c r="R18" i="33033"/>
  <c r="R13" i="33033" s="1"/>
  <c r="P9" i="33033"/>
  <c r="P8" i="33033" s="1"/>
  <c r="N9" i="33033"/>
  <c r="N8" i="33033" s="1"/>
  <c r="L9" i="33033"/>
  <c r="L8" i="33033" s="1"/>
  <c r="J9" i="33033"/>
  <c r="J8" i="33033" s="1"/>
  <c r="V35" i="33032"/>
  <c r="V27" i="33032" s="1"/>
  <c r="T35" i="33032"/>
  <c r="T27" i="33032" s="1"/>
  <c r="R35" i="33032"/>
  <c r="R27" i="33032" s="1"/>
  <c r="V12" i="33033"/>
  <c r="V10" i="33033" s="1"/>
  <c r="G18" i="33029"/>
  <c r="I30" i="33029" l="1"/>
  <c r="C20" i="33029"/>
  <c r="G20" i="33029"/>
  <c r="T12" i="33033"/>
  <c r="T10" i="33033" s="1"/>
  <c r="L12" i="33033"/>
  <c r="L10" i="33033" s="1"/>
  <c r="P12" i="33033"/>
  <c r="P10" i="33033" s="1"/>
  <c r="L18" i="33033"/>
  <c r="L13" i="33033" s="1"/>
  <c r="P18" i="33033"/>
  <c r="P13" i="33033" s="1"/>
  <c r="H38" i="33033"/>
  <c r="R12" i="33033"/>
  <c r="R10" i="33033" s="1"/>
  <c r="J12" i="33033"/>
  <c r="J10" i="33033" s="1"/>
  <c r="N12" i="33033"/>
  <c r="N10" i="33033" s="1"/>
  <c r="J18" i="33033"/>
  <c r="J13" i="33033" s="1"/>
  <c r="N18" i="33033"/>
  <c r="N13" i="33033" s="1"/>
  <c r="D23" i="33033"/>
  <c r="D19" i="33033" s="1"/>
  <c r="I33" i="33029"/>
  <c r="I28" i="33029"/>
  <c r="G19" i="33029"/>
  <c r="E20" i="33029"/>
  <c r="C25" i="33029"/>
  <c r="E25" i="33029"/>
  <c r="G25" i="33029"/>
  <c r="G24" i="33029"/>
  <c r="C21" i="33029"/>
  <c r="G23" i="33029"/>
  <c r="C26" i="33029"/>
  <c r="E26" i="33029"/>
  <c r="N23" i="33033"/>
  <c r="N19" i="33033" s="1"/>
  <c r="D28" i="33033"/>
  <c r="D24" i="33033" s="1"/>
  <c r="D18" i="33033"/>
  <c r="D13" i="33033" s="1"/>
  <c r="F28" i="33033"/>
  <c r="F24" i="33033" s="1"/>
  <c r="H26" i="33032"/>
  <c r="H18" i="33032" s="1"/>
  <c r="L35" i="33032"/>
  <c r="L27" i="33032" s="1"/>
  <c r="B23" i="33033"/>
  <c r="B19" i="33033" s="1"/>
  <c r="J26" i="33032"/>
  <c r="J18" i="33032" s="1"/>
  <c r="J35" i="33032"/>
  <c r="J27" i="33032" s="1"/>
  <c r="P35" i="33032"/>
  <c r="P27" i="33032" s="1"/>
  <c r="F23" i="33033"/>
  <c r="F19" i="33033" s="1"/>
  <c r="J23" i="33033"/>
  <c r="J19" i="33033" s="1"/>
  <c r="B28" i="33033"/>
  <c r="B24" i="33033" s="1"/>
  <c r="G21" i="33029"/>
  <c r="B18" i="33033"/>
  <c r="B13" i="33033" s="1"/>
  <c r="L28" i="33033"/>
  <c r="L24" i="33033" s="1"/>
  <c r="P28" i="33033"/>
  <c r="P24" i="33033" s="1"/>
  <c r="N28" i="33033"/>
  <c r="N24" i="33033" s="1"/>
  <c r="J28" i="33033"/>
  <c r="J24" i="33033" s="1"/>
  <c r="L23" i="33033"/>
  <c r="L19" i="33033" s="1"/>
  <c r="E22" i="33029"/>
  <c r="F18" i="33033"/>
  <c r="F13" i="33033" s="1"/>
  <c r="E21" i="33029"/>
  <c r="N35" i="33032"/>
  <c r="N27" i="33032" s="1"/>
  <c r="F35" i="33032"/>
  <c r="F27" i="33032" s="1"/>
  <c r="D35" i="33032"/>
  <c r="D27" i="33032" s="1"/>
  <c r="C19" i="33029"/>
  <c r="N26" i="33032"/>
  <c r="N18" i="33032" s="1"/>
  <c r="L26" i="33032"/>
  <c r="L18" i="33032" s="1"/>
  <c r="D26" i="33032"/>
  <c r="D18" i="33032" s="1"/>
  <c r="F26" i="33032"/>
  <c r="F18" i="33032" s="1"/>
  <c r="B26" i="33032"/>
  <c r="B18" i="33032" s="1"/>
  <c r="H28" i="33033" l="1"/>
  <c r="P26" i="33032"/>
  <c r="P18" i="33032" s="1"/>
  <c r="I25" i="33029"/>
  <c r="I20" i="33029"/>
  <c r="H35" i="33032"/>
  <c r="H23" i="33033"/>
  <c r="P23" i="33033"/>
  <c r="H18" i="33033"/>
  <c r="B35" i="33032"/>
  <c r="B27" i="33032" s="1"/>
  <c r="I21" i="33029"/>
  <c r="G22" i="33029"/>
  <c r="G26" i="33029"/>
  <c r="I26" i="33029" s="1"/>
  <c r="C23" i="33029"/>
  <c r="C18" i="33029"/>
  <c r="E24" i="33029"/>
  <c r="E23" i="33029"/>
  <c r="E19" i="33029"/>
  <c r="I19" i="33029" s="1"/>
  <c r="C24" i="33029"/>
  <c r="C22" i="33029"/>
  <c r="E18" i="33029"/>
  <c r="J17" i="33032"/>
  <c r="J15" i="33032" s="1"/>
  <c r="H17" i="33032"/>
  <c r="H15" i="33032" s="1"/>
  <c r="F17" i="33032"/>
  <c r="F15" i="33032" s="1"/>
  <c r="D17" i="33032"/>
  <c r="D15" i="33032" s="1"/>
  <c r="B17" i="33032"/>
  <c r="B15" i="33032" s="1"/>
  <c r="V14" i="33032"/>
  <c r="V8" i="33032" s="1"/>
  <c r="T14" i="33032"/>
  <c r="T8" i="33032" s="1"/>
  <c r="R14" i="33032"/>
  <c r="R8" i="33032" s="1"/>
  <c r="N14" i="33032"/>
  <c r="N8" i="33032" s="1"/>
  <c r="L14" i="33032"/>
  <c r="L8" i="33032" s="1"/>
  <c r="J14" i="33032"/>
  <c r="J8" i="33032" s="1"/>
  <c r="F14" i="33032"/>
  <c r="F8" i="33032" s="1"/>
  <c r="D14" i="33032"/>
  <c r="D8" i="33032" s="1"/>
  <c r="B14" i="33032"/>
  <c r="B8" i="33032" s="1"/>
  <c r="G15" i="33029"/>
  <c r="P38" i="33031"/>
  <c r="P35" i="33031" s="1"/>
  <c r="N38" i="33031"/>
  <c r="N35" i="33031" s="1"/>
  <c r="L38" i="33031"/>
  <c r="L35" i="33031" s="1"/>
  <c r="J38" i="33031"/>
  <c r="J35" i="33031" s="1"/>
  <c r="H38" i="33031"/>
  <c r="H35" i="33031" s="1"/>
  <c r="F38" i="33031"/>
  <c r="F35" i="33031" s="1"/>
  <c r="D38" i="33031"/>
  <c r="D35" i="33031" s="1"/>
  <c r="B38" i="33031"/>
  <c r="B35" i="33031" s="1"/>
  <c r="V34" i="33031"/>
  <c r="V22" i="33031" s="1"/>
  <c r="R34" i="33031"/>
  <c r="R22" i="33031" s="1"/>
  <c r="N34" i="33031"/>
  <c r="N22" i="33031" s="1"/>
  <c r="L34" i="33031"/>
  <c r="L22" i="33031" s="1"/>
  <c r="J34" i="33031"/>
  <c r="J22" i="33031" s="1"/>
  <c r="H34" i="33031"/>
  <c r="H22" i="33031" s="1"/>
  <c r="F34" i="33031"/>
  <c r="F22" i="33031" s="1"/>
  <c r="D34" i="33031"/>
  <c r="D22" i="33031" s="1"/>
  <c r="B34" i="33031"/>
  <c r="B22" i="33031" s="1"/>
  <c r="I22" i="33029" l="1"/>
  <c r="G11" i="33029"/>
  <c r="T21" i="33031"/>
  <c r="T8" i="33031" s="1"/>
  <c r="B33" i="33030"/>
  <c r="B29" i="33030" s="1"/>
  <c r="F33" i="33030"/>
  <c r="F29" i="33030" s="1"/>
  <c r="I23" i="33029"/>
  <c r="R21" i="33031"/>
  <c r="R8" i="33031" s="1"/>
  <c r="V21" i="33031"/>
  <c r="V8" i="33031" s="1"/>
  <c r="D33" i="33030"/>
  <c r="D29" i="33030" s="1"/>
  <c r="H33" i="33030"/>
  <c r="P34" i="33031"/>
  <c r="H14" i="33032"/>
  <c r="P14" i="33032"/>
  <c r="G17" i="33029"/>
  <c r="I24" i="33029"/>
  <c r="I18" i="33029"/>
  <c r="E17" i="33029"/>
  <c r="E14" i="33029"/>
  <c r="E16" i="33029"/>
  <c r="C15" i="33029"/>
  <c r="E15" i="33029"/>
  <c r="C17" i="33029"/>
  <c r="C14" i="33029"/>
  <c r="G14" i="33029"/>
  <c r="C16" i="33029"/>
  <c r="G16" i="33029"/>
  <c r="G13" i="33029"/>
  <c r="G12" i="33029"/>
  <c r="C12" i="33029"/>
  <c r="P21" i="33031"/>
  <c r="P8" i="33031" s="1"/>
  <c r="N21" i="33031"/>
  <c r="N8" i="33031" s="1"/>
  <c r="L21" i="33031"/>
  <c r="L8" i="33031" s="1"/>
  <c r="J21" i="33031"/>
  <c r="J8" i="33031" s="1"/>
  <c r="D21" i="33031"/>
  <c r="D8" i="33031" s="1"/>
  <c r="H21" i="33031"/>
  <c r="H8" i="33031" s="1"/>
  <c r="F21" i="33031"/>
  <c r="F8" i="33031" s="1"/>
  <c r="B21" i="33031"/>
  <c r="B8" i="33031" s="1"/>
  <c r="E12" i="33029"/>
  <c r="N28" i="33030"/>
  <c r="N21" i="33030" s="1"/>
  <c r="L28" i="33030"/>
  <c r="L21" i="33030" s="1"/>
  <c r="J28" i="33030"/>
  <c r="J21" i="33030" s="1"/>
  <c r="B28" i="33030"/>
  <c r="B21" i="33030" s="1"/>
  <c r="I17" i="33029" l="1"/>
  <c r="I12" i="33029"/>
  <c r="I14" i="33029"/>
  <c r="P28" i="33030"/>
  <c r="I16" i="33029"/>
  <c r="I15" i="33029"/>
  <c r="C13" i="33029"/>
  <c r="E11" i="33029"/>
  <c r="E13" i="33029"/>
  <c r="C11" i="33029"/>
  <c r="G10" i="33029"/>
  <c r="P15" i="33030"/>
  <c r="P12" i="33030" s="1"/>
  <c r="N15" i="33030"/>
  <c r="N12" i="33030" s="1"/>
  <c r="L15" i="33030"/>
  <c r="L12" i="33030" s="1"/>
  <c r="J15" i="33030"/>
  <c r="J12" i="33030" s="1"/>
  <c r="I11" i="33029" l="1"/>
  <c r="I13" i="33029"/>
  <c r="G9" i="33029"/>
  <c r="G7" i="33029" s="1"/>
  <c r="B15" i="33030"/>
  <c r="B12" i="33030" s="1"/>
  <c r="F15" i="33030"/>
  <c r="F12" i="33030" s="1"/>
  <c r="D15" i="33030"/>
  <c r="D12" i="33030" s="1"/>
  <c r="H15" i="33030"/>
  <c r="H12" i="33030" s="1"/>
  <c r="B20" i="33030"/>
  <c r="B16" i="33030" s="1"/>
  <c r="P20" i="33030"/>
  <c r="P16" i="33030" s="1"/>
  <c r="N20" i="33030"/>
  <c r="N16" i="33030" s="1"/>
  <c r="L20" i="33030"/>
  <c r="L16" i="33030" s="1"/>
  <c r="J20" i="33030"/>
  <c r="J16" i="33030" s="1"/>
  <c r="C9" i="33029" l="1"/>
  <c r="E9" i="33029"/>
  <c r="E10" i="33029"/>
  <c r="C10" i="33029"/>
  <c r="I10" i="33029" l="1"/>
  <c r="E7" i="33029"/>
  <c r="C7" i="33029"/>
  <c r="I9" i="33029"/>
  <c r="I7" i="33029" l="1"/>
  <c r="C5" i="33026"/>
  <c r="I12" i="33025"/>
  <c r="I11" i="33025"/>
  <c r="I10" i="33025"/>
  <c r="I9" i="33025"/>
  <c r="I8" i="33025"/>
  <c r="I7" i="33025"/>
  <c r="G6" i="33025"/>
  <c r="E6" i="33025"/>
  <c r="C6" i="33025"/>
  <c r="I17" i="33024"/>
  <c r="I16" i="33024"/>
  <c r="I15" i="33024"/>
  <c r="I14" i="33024"/>
  <c r="I13" i="33024"/>
  <c r="I12" i="33024"/>
  <c r="I11" i="33024"/>
  <c r="I10" i="33024"/>
  <c r="I9" i="33024"/>
  <c r="I8" i="33024"/>
  <c r="I7" i="33024"/>
  <c r="I23" i="33023"/>
  <c r="I22" i="33023"/>
  <c r="I21" i="33023"/>
  <c r="I20" i="33023"/>
  <c r="I19" i="33023"/>
  <c r="I18" i="33023"/>
  <c r="I17" i="33023"/>
  <c r="I16" i="33023"/>
  <c r="I15" i="33023"/>
  <c r="I14" i="33023"/>
  <c r="I13" i="33023"/>
  <c r="I12" i="33023"/>
  <c r="I11" i="33023"/>
  <c r="I10" i="33023"/>
  <c r="I9" i="33023"/>
  <c r="I8" i="33023"/>
  <c r="G7" i="33023"/>
  <c r="E7" i="33023"/>
  <c r="C7" i="33023"/>
  <c r="I6" i="33025" l="1"/>
  <c r="I7" i="33023"/>
  <c r="E6" i="33013"/>
  <c r="B6" i="33013"/>
  <c r="B6" i="33011"/>
  <c r="F6" i="33010"/>
  <c r="D6" i="33010"/>
  <c r="B6" i="33010"/>
  <c r="L8" i="33002"/>
  <c r="K13" i="33000"/>
  <c r="P8" i="32999"/>
  <c r="P7" i="32999"/>
  <c r="H6" i="32998"/>
  <c r="F6" i="32998"/>
  <c r="D6" i="32998"/>
  <c r="B6" i="32998"/>
  <c r="D5" i="32995"/>
  <c r="B5" i="32995"/>
  <c r="Y17" i="32994"/>
  <c r="X17" i="32994"/>
  <c r="X16" i="32994" s="1"/>
  <c r="X15" i="32994" s="1"/>
  <c r="R17" i="32994"/>
  <c r="R16" i="32994" s="1"/>
  <c r="R15" i="32994" s="1"/>
  <c r="N17" i="32994"/>
  <c r="Y16" i="32994"/>
  <c r="Y15" i="32994" s="1"/>
  <c r="N16" i="32994"/>
  <c r="B10" i="32993" s="1"/>
  <c r="Y13" i="32994"/>
  <c r="X13" i="32994"/>
  <c r="R13" i="32994"/>
  <c r="N13" i="32994"/>
  <c r="Y11" i="32994"/>
  <c r="X11" i="32994"/>
  <c r="R11" i="32994"/>
  <c r="N11" i="32994"/>
  <c r="Y10" i="32994"/>
  <c r="X10" i="32994"/>
  <c r="R10" i="32994"/>
  <c r="N10" i="32994"/>
  <c r="B9" i="32993" s="1"/>
  <c r="Y8" i="32994"/>
  <c r="X8" i="32994"/>
  <c r="R8" i="32994"/>
  <c r="N8" i="32994"/>
  <c r="Y7" i="32994"/>
  <c r="X7" i="32994"/>
  <c r="R7" i="32994"/>
  <c r="N7" i="32994"/>
  <c r="B8" i="32993" s="1"/>
  <c r="Y6" i="32994"/>
  <c r="X6" i="32994"/>
  <c r="D7" i="32993"/>
  <c r="Y19" i="32992"/>
  <c r="X19" i="32992"/>
  <c r="R19" i="32992"/>
  <c r="N19" i="32992"/>
  <c r="Y18" i="32992"/>
  <c r="X18" i="32992"/>
  <c r="R18" i="32992"/>
  <c r="N18" i="32992"/>
  <c r="B11" i="32991" s="1"/>
  <c r="Y16" i="32992"/>
  <c r="Y15" i="32992" s="1"/>
  <c r="X16" i="32992"/>
  <c r="X15" i="32992" s="1"/>
  <c r="R16" i="32992"/>
  <c r="N16" i="32992"/>
  <c r="N15" i="32992" s="1"/>
  <c r="B10" i="32991" s="1"/>
  <c r="R15" i="32992"/>
  <c r="Y12" i="32992"/>
  <c r="X12" i="32992"/>
  <c r="R12" i="32992"/>
  <c r="R11" i="32992" s="1"/>
  <c r="N12" i="32992"/>
  <c r="N11" i="32992" s="1"/>
  <c r="Y11" i="32992"/>
  <c r="X11" i="32992"/>
  <c r="Y9" i="32992"/>
  <c r="X9" i="32992"/>
  <c r="R9" i="32992"/>
  <c r="R8" i="32992" s="1"/>
  <c r="N9" i="32992"/>
  <c r="N8" i="32992" s="1"/>
  <c r="B8" i="32991" s="1"/>
  <c r="Y8" i="32992"/>
  <c r="X8" i="32992"/>
  <c r="AE6" i="32992"/>
  <c r="AD6" i="32992"/>
  <c r="D7" i="32991"/>
  <c r="Y8" i="32990"/>
  <c r="Y7" i="32990" s="1"/>
  <c r="X8" i="32990"/>
  <c r="X7" i="32990" s="1"/>
  <c r="R8" i="32990"/>
  <c r="R7" i="32990" s="1"/>
  <c r="N8" i="32990"/>
  <c r="N7" i="32990" s="1"/>
  <c r="B17" i="32986" s="1"/>
  <c r="Y19" i="32989"/>
  <c r="X19" i="32989"/>
  <c r="X18" i="32989" s="1"/>
  <c r="R19" i="32989"/>
  <c r="R18" i="32989" s="1"/>
  <c r="N19" i="32989"/>
  <c r="N18" i="32989" s="1"/>
  <c r="B16" i="32986" s="1"/>
  <c r="Y18" i="32989"/>
  <c r="Y14" i="32989"/>
  <c r="Y13" i="32989" s="1"/>
  <c r="X14" i="32989"/>
  <c r="X13" i="32989" s="1"/>
  <c r="R14" i="32989"/>
  <c r="R13" i="32989" s="1"/>
  <c r="N14" i="32989"/>
  <c r="N13" i="32989" s="1"/>
  <c r="B15" i="32986" s="1"/>
  <c r="Y11" i="32989"/>
  <c r="Y10" i="32989" s="1"/>
  <c r="X11" i="32989"/>
  <c r="X10" i="32989" s="1"/>
  <c r="R11" i="32989"/>
  <c r="R10" i="32989" s="1"/>
  <c r="N11" i="32989"/>
  <c r="N10" i="32989" s="1"/>
  <c r="B14" i="32986" s="1"/>
  <c r="Y8" i="32989"/>
  <c r="X8" i="32989"/>
  <c r="R8" i="32989"/>
  <c r="N8" i="32989"/>
  <c r="N7" i="32989" s="1"/>
  <c r="B13" i="32986" s="1"/>
  <c r="Y7" i="32989"/>
  <c r="X7" i="32989"/>
  <c r="R7" i="32989"/>
  <c r="Y17" i="32988"/>
  <c r="X17" i="32988"/>
  <c r="X16" i="32988" s="1"/>
  <c r="R17" i="32988"/>
  <c r="R16" i="32988" s="1"/>
  <c r="N17" i="32988"/>
  <c r="N16" i="32988" s="1"/>
  <c r="B12" i="32986" s="1"/>
  <c r="Y16" i="32988"/>
  <c r="Y14" i="32988"/>
  <c r="X14" i="32988"/>
  <c r="X13" i="32988" s="1"/>
  <c r="R14" i="32988"/>
  <c r="R13" i="32988" s="1"/>
  <c r="N14" i="32988"/>
  <c r="N13" i="32988" s="1"/>
  <c r="B11" i="32986" s="1"/>
  <c r="Y13" i="32988"/>
  <c r="Y11" i="32988"/>
  <c r="X11" i="32988"/>
  <c r="R11" i="32988"/>
  <c r="N11" i="32988"/>
  <c r="N10" i="32988" s="1"/>
  <c r="B10" i="32986" s="1"/>
  <c r="Y10" i="32988"/>
  <c r="X10" i="32988"/>
  <c r="R10" i="32988"/>
  <c r="Y8" i="32988"/>
  <c r="X8" i="32988"/>
  <c r="R8" i="32988"/>
  <c r="R7" i="32988" s="1"/>
  <c r="N8" i="32988"/>
  <c r="N7" i="32988" s="1"/>
  <c r="B9" i="32986" s="1"/>
  <c r="Y7" i="32988"/>
  <c r="X7" i="32988"/>
  <c r="Y10" i="32987"/>
  <c r="Y9" i="32987" s="1"/>
  <c r="X10" i="32987"/>
  <c r="X9" i="32987" s="1"/>
  <c r="R10" i="32987"/>
  <c r="R9" i="32987" s="1"/>
  <c r="N10" i="32987"/>
  <c r="N9" i="32987" s="1"/>
  <c r="Y8" i="32987"/>
  <c r="Y7" i="32987" s="1"/>
  <c r="X8" i="32987"/>
  <c r="X7" i="32987" s="1"/>
  <c r="AE7" i="32987"/>
  <c r="AD7" i="32987"/>
  <c r="D7" i="32986"/>
  <c r="Y20" i="32985"/>
  <c r="X20" i="32985"/>
  <c r="X19" i="32985" s="1"/>
  <c r="R20" i="32985"/>
  <c r="R19" i="32985" s="1"/>
  <c r="N20" i="32985"/>
  <c r="N19" i="32985" s="1"/>
  <c r="B10" i="32984" s="1"/>
  <c r="Y19" i="32985"/>
  <c r="Y16" i="32985"/>
  <c r="X16" i="32985"/>
  <c r="X15" i="32985" s="1"/>
  <c r="R16" i="32985"/>
  <c r="R15" i="32985" s="1"/>
  <c r="N16" i="32985"/>
  <c r="N15" i="32985" s="1"/>
  <c r="B9" i="32984" s="1"/>
  <c r="Y15" i="32985"/>
  <c r="Y13" i="32985"/>
  <c r="X13" i="32985"/>
  <c r="X12" i="32985" s="1"/>
  <c r="R13" i="32985"/>
  <c r="R12" i="32985" s="1"/>
  <c r="N13" i="32985"/>
  <c r="N12" i="32985" s="1"/>
  <c r="B8" i="32984" s="1"/>
  <c r="Y12" i="32985"/>
  <c r="Y9" i="32985"/>
  <c r="X9" i="32985"/>
  <c r="R9" i="32985"/>
  <c r="N9" i="32985"/>
  <c r="Y8" i="32985"/>
  <c r="Y7" i="32985" s="1"/>
  <c r="X8" i="32985"/>
  <c r="X7" i="32985" s="1"/>
  <c r="R8" i="32985"/>
  <c r="R7" i="32985" s="1"/>
  <c r="N8" i="32985"/>
  <c r="D11" i="32984" s="1"/>
  <c r="D7" i="32984" s="1"/>
  <c r="AE6" i="32985"/>
  <c r="AD6" i="32985"/>
  <c r="P7" i="32984"/>
  <c r="N7" i="32984"/>
  <c r="L7" i="32984"/>
  <c r="J7" i="32984"/>
  <c r="H7" i="32984"/>
  <c r="F7" i="32984"/>
  <c r="K19" i="32983"/>
  <c r="Y15" i="32983"/>
  <c r="X15" i="32983"/>
  <c r="R15" i="32983"/>
  <c r="R14" i="32983" s="1"/>
  <c r="N15" i="32983"/>
  <c r="N14" i="32983" s="1"/>
  <c r="B12" i="32981" s="1"/>
  <c r="Y14" i="32983"/>
  <c r="X14" i="32983"/>
  <c r="Y12" i="32983"/>
  <c r="X12" i="32983"/>
  <c r="R12" i="32983"/>
  <c r="N12" i="32983"/>
  <c r="Y10" i="32983"/>
  <c r="Y9" i="32983" s="1"/>
  <c r="X10" i="32983"/>
  <c r="X9" i="32983" s="1"/>
  <c r="R10" i="32983"/>
  <c r="R9" i="32983" s="1"/>
  <c r="N10" i="32983"/>
  <c r="N9" i="32983" s="1"/>
  <c r="B11" i="32981" s="1"/>
  <c r="Y7" i="32983"/>
  <c r="X7" i="32983"/>
  <c r="X6" i="32983" s="1"/>
  <c r="R7" i="32983"/>
  <c r="R6" i="32983" s="1"/>
  <c r="N7" i="32983"/>
  <c r="N6" i="32983" s="1"/>
  <c r="B10" i="32981" s="1"/>
  <c r="Y6" i="32983"/>
  <c r="Y16" i="32982"/>
  <c r="X16" i="32982"/>
  <c r="X15" i="32982" s="1"/>
  <c r="R16" i="32982"/>
  <c r="R15" i="32982" s="1"/>
  <c r="N16" i="32982"/>
  <c r="N15" i="32982" s="1"/>
  <c r="B9" i="32981" s="1"/>
  <c r="Y15" i="32982"/>
  <c r="Y13" i="32982"/>
  <c r="X13" i="32982"/>
  <c r="R13" i="32982"/>
  <c r="N13" i="32982"/>
  <c r="N12" i="32982" s="1"/>
  <c r="B8" i="32981" s="1"/>
  <c r="Y12" i="32982"/>
  <c r="X12" i="32982"/>
  <c r="R12" i="32982"/>
  <c r="Y11" i="32982"/>
  <c r="X11" i="32982"/>
  <c r="Y9" i="32982"/>
  <c r="Y8" i="32982" s="1"/>
  <c r="Y7" i="32982" s="1"/>
  <c r="X9" i="32982"/>
  <c r="X8" i="32982" s="1"/>
  <c r="X7" i="32982" s="1"/>
  <c r="R9" i="32982"/>
  <c r="R8" i="32982" s="1"/>
  <c r="R7" i="32982" s="1"/>
  <c r="N9" i="32982"/>
  <c r="N8" i="32982" s="1"/>
  <c r="AE6" i="32982"/>
  <c r="AD6" i="32982"/>
  <c r="A15" i="32981"/>
  <c r="A13" i="32984" s="1"/>
  <c r="K18" i="32980"/>
  <c r="Y14" i="32980"/>
  <c r="X14" i="32980"/>
  <c r="R14" i="32980"/>
  <c r="N14" i="32980"/>
  <c r="Y12" i="32980"/>
  <c r="Y11" i="32980" s="1"/>
  <c r="X12" i="32980"/>
  <c r="X11" i="32980" s="1"/>
  <c r="R12" i="32980"/>
  <c r="R11" i="32980" s="1"/>
  <c r="N12" i="32980"/>
  <c r="N11" i="32980" s="1"/>
  <c r="B15" i="32971" s="1"/>
  <c r="Y9" i="32980"/>
  <c r="Y8" i="32980" s="1"/>
  <c r="X9" i="32980"/>
  <c r="X8" i="32980" s="1"/>
  <c r="R9" i="32980"/>
  <c r="N9" i="32980"/>
  <c r="R8" i="32980"/>
  <c r="N8" i="32980"/>
  <c r="B14" i="32971" s="1"/>
  <c r="Y9" i="32979"/>
  <c r="X9" i="32979"/>
  <c r="R9" i="32979"/>
  <c r="N9" i="32979"/>
  <c r="Y7" i="32979"/>
  <c r="X7" i="32979"/>
  <c r="R7" i="32979"/>
  <c r="N7" i="32979"/>
  <c r="Y18" i="32978"/>
  <c r="X18" i="32978"/>
  <c r="R18" i="32978"/>
  <c r="N18" i="32978"/>
  <c r="Y17" i="32978"/>
  <c r="X17" i="32978"/>
  <c r="R17" i="32978"/>
  <c r="N17" i="32978"/>
  <c r="B13" i="32971" s="1"/>
  <c r="Y12" i="32977"/>
  <c r="X12" i="32977"/>
  <c r="R12" i="32977"/>
  <c r="R11" i="32977" s="1"/>
  <c r="N12" i="32977"/>
  <c r="N11" i="32977" s="1"/>
  <c r="B12" i="32971" s="1"/>
  <c r="Y11" i="32977"/>
  <c r="X11" i="32977"/>
  <c r="Y8" i="32977"/>
  <c r="X8" i="32977"/>
  <c r="R8" i="32977"/>
  <c r="R7" i="32977" s="1"/>
  <c r="N8" i="32977"/>
  <c r="N7" i="32977" s="1"/>
  <c r="B11" i="32971" s="1"/>
  <c r="Y7" i="32977"/>
  <c r="X7" i="32977"/>
  <c r="Y13" i="32975"/>
  <c r="X13" i="32975"/>
  <c r="X12" i="32975" s="1"/>
  <c r="R13" i="32975"/>
  <c r="R12" i="32975" s="1"/>
  <c r="N13" i="32975"/>
  <c r="N12" i="32975" s="1"/>
  <c r="Y12" i="32975"/>
  <c r="Y10" i="32975"/>
  <c r="X10" i="32975"/>
  <c r="R10" i="32975"/>
  <c r="N10" i="32975"/>
  <c r="N9" i="32975" s="1"/>
  <c r="B9" i="32971" s="1"/>
  <c r="Y9" i="32975"/>
  <c r="X9" i="32975"/>
  <c r="R9" i="32975"/>
  <c r="Y14" i="32973"/>
  <c r="X14" i="32973"/>
  <c r="R14" i="32973"/>
  <c r="N14" i="32973"/>
  <c r="Y9" i="32973"/>
  <c r="X9" i="32973"/>
  <c r="R9" i="32973"/>
  <c r="N9" i="32973"/>
  <c r="Y8" i="32973"/>
  <c r="X8" i="32973"/>
  <c r="R8" i="32973"/>
  <c r="Y7" i="32973"/>
  <c r="X7" i="32973"/>
  <c r="Y14" i="32972"/>
  <c r="X14" i="32972"/>
  <c r="R14" i="32972"/>
  <c r="R13" i="32972" s="1"/>
  <c r="N14" i="32972"/>
  <c r="N13" i="32972" s="1"/>
  <c r="Y13" i="32972"/>
  <c r="X13" i="32972"/>
  <c r="Y10" i="32972"/>
  <c r="X10" i="32972"/>
  <c r="R10" i="32972"/>
  <c r="N10" i="32972"/>
  <c r="AE7" i="32972"/>
  <c r="AD7" i="32972"/>
  <c r="Y7" i="32972"/>
  <c r="X7" i="32972"/>
  <c r="A18" i="32971"/>
  <c r="Y6" i="32970"/>
  <c r="X6" i="32970"/>
  <c r="R6" i="32970"/>
  <c r="N6" i="32970"/>
  <c r="Y12" i="32968"/>
  <c r="X12" i="32968"/>
  <c r="R12" i="32968"/>
  <c r="R11" i="32968" s="1"/>
  <c r="N12" i="32968"/>
  <c r="N11" i="32968" s="1"/>
  <c r="B12" i="32961" s="1"/>
  <c r="Y11" i="32968"/>
  <c r="X11" i="32968"/>
  <c r="Y7" i="32968"/>
  <c r="X7" i="32968"/>
  <c r="R7" i="32968"/>
  <c r="R6" i="32968" s="1"/>
  <c r="N7" i="32968"/>
  <c r="N6" i="32968" s="1"/>
  <c r="B11" i="32961" s="1"/>
  <c r="Y6" i="32968"/>
  <c r="X6" i="32968"/>
  <c r="Y17" i="32967"/>
  <c r="X17" i="32967"/>
  <c r="R17" i="32967"/>
  <c r="N17" i="32967"/>
  <c r="Y15" i="32967"/>
  <c r="X15" i="32967"/>
  <c r="R15" i="32967"/>
  <c r="N15" i="32967"/>
  <c r="Y14" i="32967"/>
  <c r="X14" i="32967"/>
  <c r="R14" i="32967"/>
  <c r="N14" i="32967"/>
  <c r="B10" i="32961" s="1"/>
  <c r="Y12" i="32967"/>
  <c r="X12" i="32967"/>
  <c r="X11" i="32967" s="1"/>
  <c r="R12" i="32967"/>
  <c r="R11" i="32967" s="1"/>
  <c r="N12" i="32967"/>
  <c r="Y11" i="32967"/>
  <c r="N11" i="32967"/>
  <c r="B9" i="32961" s="1"/>
  <c r="Y10" i="32967"/>
  <c r="X10" i="32967"/>
  <c r="N13" i="32966"/>
  <c r="Y10" i="32966"/>
  <c r="X10" i="32966"/>
  <c r="R10" i="32966"/>
  <c r="N10" i="32966"/>
  <c r="Y7" i="32963"/>
  <c r="X7" i="32963"/>
  <c r="R7" i="32963"/>
  <c r="R6" i="32963" s="1"/>
  <c r="N7" i="32963"/>
  <c r="N6" i="32963" s="1"/>
  <c r="Y6" i="32963"/>
  <c r="X6" i="32963"/>
  <c r="Y12" i="32962"/>
  <c r="X12" i="32962"/>
  <c r="R12" i="32962"/>
  <c r="R11" i="32962" s="1"/>
  <c r="N12" i="32962"/>
  <c r="N11" i="32962" s="1"/>
  <c r="Y11" i="32962"/>
  <c r="X11" i="32962"/>
  <c r="Y9" i="32962"/>
  <c r="X9" i="32962"/>
  <c r="X8" i="32962" s="1"/>
  <c r="R9" i="32962"/>
  <c r="R8" i="32962" s="1"/>
  <c r="N9" i="32962"/>
  <c r="N8" i="32962" s="1"/>
  <c r="Y8" i="32962"/>
  <c r="Y7" i="32962"/>
  <c r="X7" i="32962"/>
  <c r="AE6" i="32962"/>
  <c r="AD6" i="32962"/>
  <c r="Y6" i="32962"/>
  <c r="X6" i="32962"/>
  <c r="D15" i="32961"/>
  <c r="D14" i="32961"/>
  <c r="D13" i="32961"/>
  <c r="P8" i="32961"/>
  <c r="N8" i="32961"/>
  <c r="L8" i="32961"/>
  <c r="J8" i="32961"/>
  <c r="H8" i="32961"/>
  <c r="F8" i="32961"/>
  <c r="Y9" i="32960"/>
  <c r="X9" i="32960"/>
  <c r="X8" i="32960" s="1"/>
  <c r="R9" i="32960"/>
  <c r="R8" i="32960" s="1"/>
  <c r="N9" i="32960"/>
  <c r="N8" i="32960" s="1"/>
  <c r="B19" i="32956" s="1"/>
  <c r="Y8" i="32960"/>
  <c r="Y15" i="32959"/>
  <c r="X15" i="32959"/>
  <c r="X14" i="32959" s="1"/>
  <c r="R15" i="32959"/>
  <c r="R14" i="32959" s="1"/>
  <c r="N15" i="32959"/>
  <c r="N14" i="32959" s="1"/>
  <c r="B18" i="32956" s="1"/>
  <c r="Y14" i="32959"/>
  <c r="Y12" i="32959"/>
  <c r="X12" i="32959"/>
  <c r="X11" i="32959" s="1"/>
  <c r="R12" i="32959"/>
  <c r="R11" i="32959" s="1"/>
  <c r="N12" i="32959"/>
  <c r="N11" i="32959" s="1"/>
  <c r="B17" i="32956" s="1"/>
  <c r="Y11" i="32959"/>
  <c r="Y9" i="32959"/>
  <c r="X9" i="32959"/>
  <c r="R9" i="32959"/>
  <c r="N9" i="32959"/>
  <c r="Y7" i="32959"/>
  <c r="X7" i="32959"/>
  <c r="R7" i="32959"/>
  <c r="N7" i="32959"/>
  <c r="Y17" i="32958"/>
  <c r="X17" i="32958"/>
  <c r="R17" i="32958"/>
  <c r="R16" i="32958" s="1"/>
  <c r="N17" i="32958"/>
  <c r="N16" i="32958" s="1"/>
  <c r="B16" i="32956" s="1"/>
  <c r="Y16" i="32958"/>
  <c r="X16" i="32958"/>
  <c r="Y14" i="32958"/>
  <c r="X14" i="32958"/>
  <c r="X13" i="32958" s="1"/>
  <c r="R14" i="32958"/>
  <c r="R13" i="32958" s="1"/>
  <c r="N14" i="32958"/>
  <c r="N13" i="32958" s="1"/>
  <c r="B15" i="32956" s="1"/>
  <c r="Y13" i="32958"/>
  <c r="Y10" i="32958"/>
  <c r="X10" i="32958"/>
  <c r="R10" i="32958"/>
  <c r="N10" i="32958"/>
  <c r="Y8" i="32958"/>
  <c r="Y7" i="32958" s="1"/>
  <c r="X8" i="32958"/>
  <c r="X7" i="32958" s="1"/>
  <c r="R8" i="32958"/>
  <c r="R7" i="32958" s="1"/>
  <c r="N8" i="32958"/>
  <c r="N7" i="32958" s="1"/>
  <c r="B14" i="32956" s="1"/>
  <c r="Y25" i="32957"/>
  <c r="X25" i="32957"/>
  <c r="R25" i="32957"/>
  <c r="R24" i="32957" s="1"/>
  <c r="N25" i="32957"/>
  <c r="N24" i="32957" s="1"/>
  <c r="B13" i="32956" s="1"/>
  <c r="Y24" i="32957"/>
  <c r="X24" i="32957"/>
  <c r="Y22" i="32957"/>
  <c r="X22" i="32957"/>
  <c r="R22" i="32957"/>
  <c r="R21" i="32957" s="1"/>
  <c r="N22" i="32957"/>
  <c r="N21" i="32957" s="1"/>
  <c r="B12" i="32956" s="1"/>
  <c r="Y21" i="32957"/>
  <c r="X21" i="32957"/>
  <c r="Y19" i="32957"/>
  <c r="Y18" i="32957" s="1"/>
  <c r="X19" i="32957"/>
  <c r="X18" i="32957" s="1"/>
  <c r="R19" i="32957"/>
  <c r="N19" i="32957"/>
  <c r="N18" i="32957" s="1"/>
  <c r="B11" i="32956" s="1"/>
  <c r="R18" i="32957"/>
  <c r="AL17" i="32957"/>
  <c r="Y16" i="32957"/>
  <c r="Y15" i="32957" s="1"/>
  <c r="X16" i="32957"/>
  <c r="X15" i="32957" s="1"/>
  <c r="R16" i="32957"/>
  <c r="R15" i="32957" s="1"/>
  <c r="N16" i="32957"/>
  <c r="N15" i="32957" s="1"/>
  <c r="B10" i="32956" s="1"/>
  <c r="Y14" i="32957"/>
  <c r="Y7" i="32957" s="1"/>
  <c r="X14" i="32957"/>
  <c r="X7" i="32957" s="1"/>
  <c r="Y12" i="32957"/>
  <c r="X12" i="32957"/>
  <c r="R12" i="32957"/>
  <c r="N12" i="32957"/>
  <c r="Y10" i="32957"/>
  <c r="Y9" i="32957" s="1"/>
  <c r="Y8" i="32957" s="1"/>
  <c r="X10" i="32957"/>
  <c r="X9" i="32957" s="1"/>
  <c r="X8" i="32957" s="1"/>
  <c r="R10" i="32957"/>
  <c r="R9" i="32957" s="1"/>
  <c r="R8" i="32957" s="1"/>
  <c r="N10" i="32957"/>
  <c r="N9" i="32957" s="1"/>
  <c r="N8" i="32957" s="1"/>
  <c r="D19" i="32956" s="1"/>
  <c r="D17" i="32956"/>
  <c r="D16" i="32956"/>
  <c r="D15" i="32956"/>
  <c r="D14" i="32956"/>
  <c r="D13" i="32956"/>
  <c r="D12" i="32956"/>
  <c r="P9" i="32956"/>
  <c r="N9" i="32956"/>
  <c r="L9" i="32956"/>
  <c r="J9" i="32956"/>
  <c r="H9" i="32956"/>
  <c r="F9" i="32956"/>
  <c r="Y12" i="32955"/>
  <c r="X12" i="32955"/>
  <c r="R12" i="32955"/>
  <c r="R11" i="32955" s="1"/>
  <c r="N12" i="32955"/>
  <c r="N11" i="32955" s="1"/>
  <c r="B24" i="32946" s="1"/>
  <c r="Y11" i="32955"/>
  <c r="X11" i="32955"/>
  <c r="Y8" i="32955"/>
  <c r="X8" i="32955"/>
  <c r="R8" i="32955"/>
  <c r="R7" i="32955" s="1"/>
  <c r="N8" i="32955"/>
  <c r="N7" i="32955" s="1"/>
  <c r="B23" i="32946" s="1"/>
  <c r="Y7" i="32955"/>
  <c r="X7" i="32955"/>
  <c r="Y23" i="32954"/>
  <c r="X23" i="32954"/>
  <c r="R23" i="32954"/>
  <c r="R22" i="32954" s="1"/>
  <c r="N23" i="32954"/>
  <c r="N22" i="32954" s="1"/>
  <c r="B22" i="32946" s="1"/>
  <c r="Y22" i="32954"/>
  <c r="X22" i="32954"/>
  <c r="Y20" i="32954"/>
  <c r="X20" i="32954"/>
  <c r="R20" i="32954"/>
  <c r="N20" i="32954"/>
  <c r="Y19" i="32954"/>
  <c r="X19" i="32954"/>
  <c r="R19" i="32954"/>
  <c r="N19" i="32954"/>
  <c r="B21" i="32946" s="1"/>
  <c r="Y16" i="32954"/>
  <c r="X16" i="32954"/>
  <c r="X15" i="32954" s="1"/>
  <c r="R16" i="32954"/>
  <c r="R15" i="32954" s="1"/>
  <c r="N16" i="32954"/>
  <c r="Y15" i="32954"/>
  <c r="N15" i="32954"/>
  <c r="B20" i="32946" s="1"/>
  <c r="Y11" i="32954"/>
  <c r="X11" i="32954"/>
  <c r="X10" i="32954" s="1"/>
  <c r="R11" i="32954"/>
  <c r="R10" i="32954" s="1"/>
  <c r="N11" i="32954"/>
  <c r="N10" i="32954" s="1"/>
  <c r="B19" i="32946" s="1"/>
  <c r="Y10" i="32954"/>
  <c r="Y8" i="32954"/>
  <c r="Y7" i="32954" s="1"/>
  <c r="X8" i="32954"/>
  <c r="X7" i="32954" s="1"/>
  <c r="R8" i="32954"/>
  <c r="R7" i="32954" s="1"/>
  <c r="N8" i="32954"/>
  <c r="N7" i="32954" s="1"/>
  <c r="B18" i="32946" s="1"/>
  <c r="Y18" i="32953"/>
  <c r="X18" i="32953"/>
  <c r="R18" i="32953"/>
  <c r="N18" i="32953"/>
  <c r="Y14" i="32953"/>
  <c r="Y13" i="32953" s="1"/>
  <c r="X14" i="32953"/>
  <c r="X13" i="32953" s="1"/>
  <c r="R14" i="32953"/>
  <c r="R13" i="32953" s="1"/>
  <c r="N14" i="32953"/>
  <c r="N13" i="32953" s="1"/>
  <c r="B17" i="32946" s="1"/>
  <c r="Y11" i="32953"/>
  <c r="X11" i="32953"/>
  <c r="R11" i="32953"/>
  <c r="N11" i="32953"/>
  <c r="Y10" i="32953"/>
  <c r="X10" i="32953"/>
  <c r="R10" i="32953"/>
  <c r="N10" i="32953"/>
  <c r="B16" i="32946" s="1"/>
  <c r="Y7" i="32953"/>
  <c r="X7" i="32953"/>
  <c r="R7" i="32953"/>
  <c r="N7" i="32953"/>
  <c r="Y16" i="32951"/>
  <c r="X16" i="32951"/>
  <c r="R16" i="32951"/>
  <c r="N16" i="32951"/>
  <c r="Y14" i="32951"/>
  <c r="X14" i="32951"/>
  <c r="R14" i="32951"/>
  <c r="N14" i="32951"/>
  <c r="Y13" i="32951"/>
  <c r="X13" i="32951"/>
  <c r="R13" i="32951"/>
  <c r="Y11" i="32951"/>
  <c r="X11" i="32951"/>
  <c r="R11" i="32951"/>
  <c r="N11" i="32951"/>
  <c r="Y10" i="32951"/>
  <c r="X10" i="32951"/>
  <c r="R10" i="32951"/>
  <c r="N10" i="32951"/>
  <c r="B14" i="32946" s="1"/>
  <c r="Y15" i="32950"/>
  <c r="X15" i="32950"/>
  <c r="R15" i="32950"/>
  <c r="N15" i="32950"/>
  <c r="Y13" i="32950"/>
  <c r="X13" i="32950"/>
  <c r="R13" i="32950"/>
  <c r="N13" i="32950"/>
  <c r="Y12" i="32950"/>
  <c r="X12" i="32950"/>
  <c r="R12" i="32950"/>
  <c r="Y10" i="32950"/>
  <c r="X10" i="32950"/>
  <c r="R10" i="32950"/>
  <c r="N10" i="32950"/>
  <c r="Y9" i="32950"/>
  <c r="X9" i="32950"/>
  <c r="R9" i="32950"/>
  <c r="N9" i="32950"/>
  <c r="B12" i="32946" s="1"/>
  <c r="Y7" i="32949"/>
  <c r="X7" i="32949"/>
  <c r="R7" i="32949"/>
  <c r="N7" i="32949"/>
  <c r="Y7" i="32948"/>
  <c r="X7" i="32948"/>
  <c r="R7" i="32948"/>
  <c r="N7" i="32948"/>
  <c r="Y21" i="32947"/>
  <c r="X21" i="32947"/>
  <c r="R21" i="32947"/>
  <c r="N21" i="32947"/>
  <c r="N20" i="32947" s="1"/>
  <c r="B11" i="32946" s="1"/>
  <c r="Y20" i="32947"/>
  <c r="X20" i="32947"/>
  <c r="R20" i="32947"/>
  <c r="Y18" i="32947"/>
  <c r="X18" i="32947"/>
  <c r="R18" i="32947"/>
  <c r="N18" i="32947"/>
  <c r="Y17" i="32947"/>
  <c r="X17" i="32947"/>
  <c r="R17" i="32947"/>
  <c r="N17" i="32947"/>
  <c r="B10" i="32946" s="1"/>
  <c r="Y16" i="32947"/>
  <c r="X16" i="32947"/>
  <c r="N14" i="32947"/>
  <c r="Y13" i="32947"/>
  <c r="Y12" i="32947" s="1"/>
  <c r="X13" i="32947"/>
  <c r="X12" i="32947" s="1"/>
  <c r="R13" i="32947"/>
  <c r="R12" i="32947" s="1"/>
  <c r="N13" i="32947"/>
  <c r="N12" i="32947" s="1"/>
  <c r="Y10" i="32947"/>
  <c r="X10" i="32947"/>
  <c r="X9" i="32947" s="1"/>
  <c r="R10" i="32947"/>
  <c r="R9" i="32947" s="1"/>
  <c r="N10" i="32947"/>
  <c r="N9" i="32947" s="1"/>
  <c r="D25" i="32946" s="1"/>
  <c r="Y9" i="32947"/>
  <c r="K19" i="32945"/>
  <c r="Y11" i="32945"/>
  <c r="X11" i="32945"/>
  <c r="R11" i="32945"/>
  <c r="N11" i="32945"/>
  <c r="Y13" i="32944"/>
  <c r="X13" i="32944"/>
  <c r="R13" i="32944"/>
  <c r="R12" i="32944" s="1"/>
  <c r="N13" i="32944"/>
  <c r="N12" i="32944" s="1"/>
  <c r="B23" i="32934" s="1"/>
  <c r="Y12" i="32944"/>
  <c r="X12" i="32944"/>
  <c r="Y12" i="32941"/>
  <c r="X12" i="32941"/>
  <c r="R12" i="32941"/>
  <c r="N12" i="32941"/>
  <c r="Y12" i="32940"/>
  <c r="X12" i="32940"/>
  <c r="R12" i="32940"/>
  <c r="N12" i="32940"/>
  <c r="Y16" i="32938"/>
  <c r="X16" i="32938"/>
  <c r="R16" i="32938"/>
  <c r="N16" i="32938"/>
  <c r="N15" i="32938" s="1"/>
  <c r="B22" i="32934" s="1"/>
  <c r="Y15" i="32938"/>
  <c r="X15" i="32938"/>
  <c r="Y11" i="32938"/>
  <c r="X11" i="32938"/>
  <c r="R11" i="32938"/>
  <c r="N11" i="32938"/>
  <c r="Y7" i="32938"/>
  <c r="Y6" i="32938" s="1"/>
  <c r="X7" i="32938"/>
  <c r="X6" i="32938" s="1"/>
  <c r="R7" i="32938"/>
  <c r="R6" i="32938" s="1"/>
  <c r="N7" i="32938"/>
  <c r="N6" i="32938" s="1"/>
  <c r="B21" i="32934" s="1"/>
  <c r="Y20" i="32937"/>
  <c r="X20" i="32937"/>
  <c r="R20" i="32937"/>
  <c r="N20" i="32937"/>
  <c r="Y18" i="32937"/>
  <c r="X18" i="32937"/>
  <c r="R18" i="32937"/>
  <c r="N18" i="32937"/>
  <c r="Y16" i="32937"/>
  <c r="Y15" i="32937" s="1"/>
  <c r="X16" i="32937"/>
  <c r="X15" i="32937" s="1"/>
  <c r="R16" i="32937"/>
  <c r="R15" i="32937" s="1"/>
  <c r="N16" i="32937"/>
  <c r="N15" i="32937" s="1"/>
  <c r="B20" i="32934" s="1"/>
  <c r="Y11" i="32937"/>
  <c r="Y10" i="32937" s="1"/>
  <c r="X11" i="32937"/>
  <c r="X10" i="32937" s="1"/>
  <c r="R11" i="32937"/>
  <c r="R10" i="32937" s="1"/>
  <c r="N11" i="32937"/>
  <c r="N10" i="32937" s="1"/>
  <c r="B19" i="32934" s="1"/>
  <c r="Y7" i="32937"/>
  <c r="Y6" i="32937" s="1"/>
  <c r="X7" i="32937"/>
  <c r="X6" i="32937" s="1"/>
  <c r="R7" i="32937"/>
  <c r="R6" i="32937" s="1"/>
  <c r="N7" i="32937"/>
  <c r="N6" i="32937" s="1"/>
  <c r="B18" i="32934" s="1"/>
  <c r="Y21" i="32936"/>
  <c r="Y20" i="32936" s="1"/>
  <c r="X21" i="32936"/>
  <c r="X20" i="32936" s="1"/>
  <c r="R21" i="32936"/>
  <c r="R20" i="32936" s="1"/>
  <c r="N21" i="32936"/>
  <c r="N20" i="32936" s="1"/>
  <c r="B17" i="32934" s="1"/>
  <c r="Y17" i="32936"/>
  <c r="Y16" i="32936" s="1"/>
  <c r="X17" i="32936"/>
  <c r="X16" i="32936" s="1"/>
  <c r="R17" i="32936"/>
  <c r="R16" i="32936" s="1"/>
  <c r="N17" i="32936"/>
  <c r="N16" i="32936" s="1"/>
  <c r="Y14" i="32936"/>
  <c r="Y13" i="32936" s="1"/>
  <c r="X14" i="32936"/>
  <c r="X13" i="32936" s="1"/>
  <c r="R14" i="32936"/>
  <c r="R13" i="32936" s="1"/>
  <c r="N14" i="32936"/>
  <c r="N13" i="32936" s="1"/>
  <c r="B15" i="32934" s="1"/>
  <c r="Y10" i="32936"/>
  <c r="Y9" i="32936" s="1"/>
  <c r="X10" i="32936"/>
  <c r="X9" i="32936" s="1"/>
  <c r="R10" i="32936"/>
  <c r="R9" i="32936" s="1"/>
  <c r="N10" i="32936"/>
  <c r="N9" i="32936" s="1"/>
  <c r="B14" i="32934" s="1"/>
  <c r="Y7" i="32936"/>
  <c r="X7" i="32936"/>
  <c r="R7" i="32936"/>
  <c r="N7" i="32936"/>
  <c r="N6" i="32936" s="1"/>
  <c r="B13" i="32934" s="1"/>
  <c r="Y6" i="32936"/>
  <c r="X6" i="32936"/>
  <c r="R6" i="32936"/>
  <c r="Y21" i="32935"/>
  <c r="X21" i="32935"/>
  <c r="R21" i="32935"/>
  <c r="N21" i="32935"/>
  <c r="Y19" i="32935"/>
  <c r="X19" i="32935"/>
  <c r="X18" i="32935" s="1"/>
  <c r="R19" i="32935"/>
  <c r="R18" i="32935" s="1"/>
  <c r="N19" i="32935"/>
  <c r="Y18" i="32935"/>
  <c r="N18" i="32935"/>
  <c r="B12" i="32934" s="1"/>
  <c r="Y16" i="32935"/>
  <c r="Y15" i="32935" s="1"/>
  <c r="X16" i="32935"/>
  <c r="X15" i="32935" s="1"/>
  <c r="R16" i="32935"/>
  <c r="R15" i="32935" s="1"/>
  <c r="N16" i="32935"/>
  <c r="N15" i="32935" s="1"/>
  <c r="B11" i="32934" s="1"/>
  <c r="Y13" i="32935"/>
  <c r="X13" i="32935"/>
  <c r="X12" i="32935" s="1"/>
  <c r="R13" i="32935"/>
  <c r="R12" i="32935" s="1"/>
  <c r="N13" i="32935"/>
  <c r="N12" i="32935" s="1"/>
  <c r="B10" i="32934" s="1"/>
  <c r="Y12" i="32935"/>
  <c r="Y11" i="32935"/>
  <c r="X11" i="32935"/>
  <c r="Y9" i="32935"/>
  <c r="Y8" i="32935" s="1"/>
  <c r="Y7" i="32935" s="1"/>
  <c r="X9" i="32935"/>
  <c r="X8" i="32935" s="1"/>
  <c r="X7" i="32935" s="1"/>
  <c r="R9" i="32935"/>
  <c r="R8" i="32935" s="1"/>
  <c r="R7" i="32935" s="1"/>
  <c r="N9" i="32935"/>
  <c r="N8" i="32935" s="1"/>
  <c r="D24" i="32934" s="1"/>
  <c r="D9" i="32934" s="1"/>
  <c r="V9" i="32934"/>
  <c r="T9" i="32934"/>
  <c r="R9" i="32934"/>
  <c r="P9" i="32934"/>
  <c r="N9" i="32934"/>
  <c r="L9" i="32934"/>
  <c r="J9" i="32934"/>
  <c r="H9" i="32934"/>
  <c r="F9" i="32934"/>
  <c r="H12" i="32933"/>
  <c r="F12" i="32933"/>
  <c r="D12" i="32933"/>
  <c r="B12" i="32933"/>
  <c r="H8" i="32933"/>
  <c r="F8" i="32933"/>
  <c r="D8" i="32933"/>
  <c r="B8" i="32933"/>
  <c r="H5" i="32933"/>
  <c r="F5" i="32933"/>
  <c r="D5" i="32933"/>
  <c r="B5" i="32933"/>
  <c r="H27" i="32932"/>
  <c r="H26" i="32932" s="1"/>
  <c r="F27" i="32932"/>
  <c r="F26" i="32932" s="1"/>
  <c r="D27" i="32932"/>
  <c r="D26" i="32932" s="1"/>
  <c r="B27" i="32932"/>
  <c r="B26" i="32932" s="1"/>
  <c r="H22" i="32932"/>
  <c r="F22" i="32932"/>
  <c r="D22" i="32932"/>
  <c r="B22" i="32932"/>
  <c r="H19" i="32932"/>
  <c r="F19" i="32932"/>
  <c r="D19" i="32932"/>
  <c r="B19" i="32932"/>
  <c r="H16" i="32932"/>
  <c r="F16" i="32932"/>
  <c r="F15" i="32932" s="1"/>
  <c r="D16" i="32932"/>
  <c r="D15" i="32932" s="1"/>
  <c r="B16" i="32932"/>
  <c r="B15" i="32932" s="1"/>
  <c r="H15" i="32932"/>
  <c r="H10" i="32932"/>
  <c r="F10" i="32932"/>
  <c r="D10" i="32932"/>
  <c r="B10" i="32932"/>
  <c r="H7" i="32932"/>
  <c r="H6" i="32932" s="1"/>
  <c r="F7" i="32932"/>
  <c r="F6" i="32932" s="1"/>
  <c r="D7" i="32932"/>
  <c r="D6" i="32932" s="1"/>
  <c r="B7" i="32932"/>
  <c r="B6" i="32932" s="1"/>
  <c r="N7" i="32985" l="1"/>
  <c r="N9" i="32972"/>
  <c r="N8" i="32972" s="1"/>
  <c r="Y9" i="32972"/>
  <c r="Y8" i="32972" s="1"/>
  <c r="R9" i="32972"/>
  <c r="R8" i="32972" s="1"/>
  <c r="N12" i="32950"/>
  <c r="B13" i="32946" s="1"/>
  <c r="X9" i="32972"/>
  <c r="X8" i="32972" s="1"/>
  <c r="Y11" i="32985"/>
  <c r="D16" i="32971"/>
  <c r="D7" i="32971" s="1"/>
  <c r="N7" i="32935"/>
  <c r="D5" i="32932"/>
  <c r="Y6" i="32935"/>
  <c r="H5" i="32932"/>
  <c r="F5" i="32932"/>
  <c r="N13" i="32951"/>
  <c r="B15" i="32946" s="1"/>
  <c r="N8" i="32973"/>
  <c r="B8" i="32971" s="1"/>
  <c r="R15" i="32938"/>
  <c r="R11" i="32935" s="1"/>
  <c r="R6" i="32935" s="1"/>
  <c r="Y6" i="32985"/>
  <c r="R11" i="32985"/>
  <c r="R6" i="32985" s="1"/>
  <c r="D13" i="32981"/>
  <c r="D7" i="32981" s="1"/>
  <c r="N7" i="32982"/>
  <c r="N11" i="32985"/>
  <c r="N6" i="32985" s="1"/>
  <c r="X11" i="32985"/>
  <c r="X6" i="32985" s="1"/>
  <c r="B5" i="32932"/>
  <c r="Y6" i="32982"/>
  <c r="Y8" i="32947"/>
  <c r="Y7" i="32947" s="1"/>
  <c r="Y5" i="32994"/>
  <c r="R8" i="32947"/>
  <c r="X8" i="32947"/>
  <c r="X7" i="32947" s="1"/>
  <c r="X5" i="32994"/>
  <c r="X6" i="32982"/>
  <c r="R11" i="32982"/>
  <c r="R6" i="32982" s="1"/>
  <c r="N11" i="32982"/>
  <c r="Y7" i="32992"/>
  <c r="Y6" i="32992" s="1"/>
  <c r="D26" i="32946"/>
  <c r="D9" i="32946" s="1"/>
  <c r="N8" i="32947"/>
  <c r="R7" i="32992"/>
  <c r="R6" i="32992" s="1"/>
  <c r="X7" i="32992"/>
  <c r="X6" i="32992" s="1"/>
  <c r="N6" i="32994"/>
  <c r="P6" i="32999"/>
  <c r="R10" i="32967"/>
  <c r="X6" i="32935"/>
  <c r="D9" i="32956"/>
  <c r="R7" i="32962"/>
  <c r="B10" i="32971"/>
  <c r="N8" i="32987"/>
  <c r="N7" i="32987" s="1"/>
  <c r="N7" i="32962"/>
  <c r="R6" i="32994"/>
  <c r="R5" i="32994" s="1"/>
  <c r="N10" i="32967"/>
  <c r="R7" i="32973"/>
  <c r="B8" i="32986"/>
  <c r="B7" i="32986" s="1"/>
  <c r="N15" i="32994"/>
  <c r="B16" i="32934"/>
  <c r="B9" i="32934" s="1"/>
  <c r="Y9" i="32934" s="1"/>
  <c r="N11" i="32935"/>
  <c r="R16" i="32947"/>
  <c r="R8" i="32987"/>
  <c r="R7" i="32987" s="1"/>
  <c r="B9" i="32991"/>
  <c r="B7" i="32991" s="1"/>
  <c r="N7" i="32992"/>
  <c r="N6" i="32992" s="1"/>
  <c r="R14" i="32957"/>
  <c r="R7" i="32957" s="1"/>
  <c r="B7" i="32984"/>
  <c r="R7" i="32984" s="1"/>
  <c r="B7" i="32981"/>
  <c r="B9" i="32956"/>
  <c r="B8" i="32961"/>
  <c r="B7" i="32993"/>
  <c r="X9" i="32934"/>
  <c r="N14" i="32957"/>
  <c r="N7" i="32957" s="1"/>
  <c r="D18" i="32956" s="1"/>
  <c r="D8" i="32961"/>
  <c r="B7" i="32971" l="1"/>
  <c r="B9" i="32946"/>
  <c r="N16" i="32947"/>
  <c r="N7" i="32947" s="1"/>
  <c r="N5" i="32994"/>
  <c r="N7" i="32973"/>
  <c r="N7" i="32972" s="1"/>
  <c r="N6" i="32935"/>
  <c r="R7" i="32972"/>
  <c r="R6" i="32962"/>
  <c r="R7" i="32947"/>
  <c r="N6" i="32982"/>
  <c r="N6" i="32962"/>
  <c r="R9" i="32956"/>
  <c r="R8" i="32961"/>
  <c r="Z18" i="32931"/>
  <c r="Z17" i="32931"/>
  <c r="Z16" i="32931"/>
  <c r="Z15" i="32931"/>
  <c r="Z14" i="32931"/>
  <c r="Z13" i="32931"/>
  <c r="Z12" i="32931"/>
  <c r="Z11" i="32931"/>
  <c r="Z10" i="32931"/>
  <c r="Z9" i="32931"/>
  <c r="Z8" i="32931"/>
  <c r="Z7" i="32931"/>
  <c r="V6" i="32931"/>
  <c r="T6" i="32931"/>
  <c r="R6" i="32931"/>
  <c r="P6" i="32931"/>
  <c r="N6" i="32931"/>
  <c r="L6" i="32931"/>
  <c r="J6" i="32931"/>
  <c r="H6" i="32931"/>
  <c r="F6" i="32931"/>
  <c r="D6" i="32931"/>
  <c r="B6" i="32931"/>
  <c r="Z22" i="32930"/>
  <c r="Z21" i="32930"/>
  <c r="Z20" i="32930"/>
  <c r="Z19" i="32930"/>
  <c r="Z18" i="32930"/>
  <c r="Z17" i="32930"/>
  <c r="Z16" i="32930"/>
  <c r="Z15" i="32930"/>
  <c r="Z14" i="32930"/>
  <c r="Z13" i="32930"/>
  <c r="Z12" i="32930"/>
  <c r="Z11" i="32930"/>
  <c r="Z10" i="32930"/>
  <c r="Z9" i="32930"/>
  <c r="Z8" i="32930"/>
  <c r="Z7" i="32930"/>
  <c r="X6" i="32930"/>
  <c r="V6" i="32930"/>
  <c r="T6" i="32930"/>
  <c r="R6" i="32930"/>
  <c r="P6" i="32930"/>
  <c r="N6" i="32930"/>
  <c r="L6" i="32930"/>
  <c r="J6" i="32930"/>
  <c r="H6" i="32930"/>
  <c r="F6" i="32930"/>
  <c r="D6" i="32930"/>
  <c r="B6" i="32930"/>
  <c r="Z17" i="32929"/>
  <c r="Z16" i="32929"/>
  <c r="Z15" i="32929"/>
  <c r="Z14" i="32929"/>
  <c r="Z13" i="32929"/>
  <c r="Z12" i="32929"/>
  <c r="Z11" i="32929"/>
  <c r="Z10" i="32929"/>
  <c r="Z9" i="32929"/>
  <c r="Z8" i="32929"/>
  <c r="Z7" i="32929"/>
  <c r="X6" i="32929"/>
  <c r="V6" i="32929"/>
  <c r="T6" i="32929"/>
  <c r="R6" i="32929"/>
  <c r="P6" i="32929"/>
  <c r="N6" i="32929"/>
  <c r="L6" i="32929"/>
  <c r="J6" i="32929"/>
  <c r="H6" i="32929"/>
  <c r="F6" i="32929"/>
  <c r="D6" i="32929"/>
  <c r="B6" i="32929"/>
  <c r="J6" i="32928"/>
  <c r="H6" i="32928"/>
  <c r="F6" i="32928"/>
  <c r="D6" i="32928"/>
  <c r="B6" i="32928"/>
  <c r="L6" i="32927"/>
  <c r="J6" i="32927"/>
  <c r="H6" i="32927"/>
  <c r="F6" i="32927"/>
  <c r="D6" i="32927"/>
  <c r="B6" i="32927"/>
  <c r="J6" i="32926"/>
  <c r="H6" i="32926"/>
  <c r="F6" i="32926"/>
  <c r="D6" i="32926"/>
  <c r="B6" i="32926"/>
  <c r="L6" i="32925"/>
  <c r="J6" i="32925"/>
  <c r="D6" i="32925"/>
  <c r="B6" i="32925"/>
  <c r="J6" i="32924"/>
  <c r="H6" i="32924"/>
  <c r="F6" i="32924"/>
  <c r="D6" i="32924"/>
  <c r="B6" i="32924"/>
  <c r="L6" i="32923"/>
  <c r="J6" i="32923"/>
  <c r="H6" i="32923"/>
  <c r="F6" i="32923"/>
  <c r="D6" i="32923"/>
  <c r="B6" i="32923"/>
  <c r="M7" i="32921"/>
  <c r="K7" i="32921"/>
  <c r="I7" i="32921"/>
  <c r="H7" i="32921"/>
  <c r="F7" i="32921"/>
  <c r="D7" i="32921"/>
  <c r="B7" i="32921"/>
  <c r="Z19" i="32920"/>
  <c r="Z18" i="32920"/>
  <c r="X17" i="32920"/>
  <c r="V17" i="32920"/>
  <c r="T17" i="32920"/>
  <c r="R17" i="32920"/>
  <c r="P17" i="32920"/>
  <c r="N17" i="32920"/>
  <c r="L17" i="32920"/>
  <c r="J17" i="32920"/>
  <c r="H17" i="32920"/>
  <c r="F17" i="32920"/>
  <c r="D17" i="32920"/>
  <c r="B17" i="32920"/>
  <c r="Z7" i="32920"/>
  <c r="Z6" i="32920"/>
  <c r="X5" i="32920"/>
  <c r="V5" i="32920"/>
  <c r="T5" i="32920"/>
  <c r="R5" i="32920"/>
  <c r="P5" i="32920"/>
  <c r="N5" i="32920"/>
  <c r="L5" i="32920"/>
  <c r="J5" i="32920"/>
  <c r="H5" i="32920"/>
  <c r="F5" i="32920"/>
  <c r="D5" i="32920"/>
  <c r="B5" i="32920"/>
  <c r="R7" i="32919"/>
  <c r="P7" i="32919"/>
  <c r="N7" i="32919"/>
  <c r="L7" i="32919"/>
  <c r="H7" i="32919"/>
  <c r="F7" i="32919"/>
  <c r="D7" i="32919"/>
  <c r="B7" i="32919"/>
  <c r="P6" i="32918"/>
  <c r="N6" i="32918"/>
  <c r="J6" i="32918"/>
  <c r="H6" i="32918"/>
  <c r="D6" i="32918"/>
  <c r="B6" i="32918"/>
  <c r="D7" i="32917"/>
  <c r="B7" i="32917"/>
  <c r="M29" i="32915"/>
  <c r="B29" i="32915"/>
  <c r="N23" i="32915"/>
  <c r="M23" i="32915"/>
  <c r="B23" i="32915"/>
  <c r="M16" i="32915"/>
  <c r="B16" i="32915"/>
  <c r="B15" i="32915"/>
  <c r="B14" i="32915"/>
  <c r="B13" i="32915"/>
  <c r="B12" i="32915"/>
  <c r="B11" i="32915"/>
  <c r="B10" i="32915"/>
  <c r="B9" i="32915"/>
  <c r="B8" i="32915"/>
  <c r="B7" i="32915"/>
  <c r="M6" i="32915"/>
  <c r="B6" i="32915"/>
  <c r="S34" i="32914"/>
  <c r="O34" i="32914"/>
  <c r="H34" i="32914"/>
  <c r="D34" i="32914"/>
  <c r="S33" i="32914"/>
  <c r="O33" i="32914"/>
  <c r="H33" i="32914"/>
  <c r="D33" i="32914"/>
  <c r="S32" i="32914"/>
  <c r="O32" i="32914"/>
  <c r="H32" i="32914"/>
  <c r="D32" i="32914"/>
  <c r="S31" i="32914"/>
  <c r="O31" i="32914"/>
  <c r="H31" i="32914"/>
  <c r="D31" i="32914"/>
  <c r="S30" i="32914"/>
  <c r="O30" i="32914"/>
  <c r="H30" i="32914"/>
  <c r="D30" i="32914"/>
  <c r="S29" i="32914"/>
  <c r="O29" i="32914"/>
  <c r="H29" i="32914"/>
  <c r="D29" i="32914"/>
  <c r="S28" i="32914"/>
  <c r="O28" i="32914"/>
  <c r="H28" i="32914"/>
  <c r="D28" i="32914"/>
  <c r="S27" i="32914"/>
  <c r="O27" i="32914"/>
  <c r="H27" i="32914"/>
  <c r="D27" i="32914"/>
  <c r="S26" i="32914"/>
  <c r="O26" i="32914"/>
  <c r="H26" i="32914"/>
  <c r="D26" i="32914"/>
  <c r="S25" i="32914"/>
  <c r="O25" i="32914"/>
  <c r="H25" i="32914"/>
  <c r="D25" i="32914"/>
  <c r="S24" i="32914"/>
  <c r="O24" i="32914"/>
  <c r="H24" i="32914"/>
  <c r="D24" i="32914"/>
  <c r="S23" i="32914"/>
  <c r="O23" i="32914"/>
  <c r="H23" i="32914"/>
  <c r="D23" i="32914"/>
  <c r="S22" i="32914"/>
  <c r="O22" i="32914"/>
  <c r="H22" i="32914"/>
  <c r="D22" i="32914"/>
  <c r="S21" i="32914"/>
  <c r="O21" i="32914"/>
  <c r="H21" i="32914"/>
  <c r="D21" i="32914"/>
  <c r="S20" i="32914"/>
  <c r="O20" i="32914"/>
  <c r="H20" i="32914"/>
  <c r="D20" i="32914"/>
  <c r="S19" i="32914"/>
  <c r="O19" i="32914"/>
  <c r="H19" i="32914"/>
  <c r="D19" i="32914"/>
  <c r="S18" i="32914"/>
  <c r="O18" i="32914"/>
  <c r="H18" i="32914"/>
  <c r="D18" i="32914"/>
  <c r="S17" i="32914"/>
  <c r="O17" i="32914"/>
  <c r="H17" i="32914"/>
  <c r="D17" i="32914"/>
  <c r="S16" i="32914"/>
  <c r="O16" i="32914"/>
  <c r="H16" i="32914"/>
  <c r="D16" i="32914"/>
  <c r="S15" i="32914"/>
  <c r="O15" i="32914"/>
  <c r="H15" i="32914"/>
  <c r="D15" i="32914"/>
  <c r="S14" i="32914"/>
  <c r="O14" i="32914"/>
  <c r="H14" i="32914"/>
  <c r="D14" i="32914"/>
  <c r="S13" i="32914"/>
  <c r="O13" i="32914"/>
  <c r="H13" i="32914"/>
  <c r="D13" i="32914"/>
  <c r="S12" i="32914"/>
  <c r="O12" i="32914"/>
  <c r="H12" i="32914"/>
  <c r="D12" i="32914"/>
  <c r="S11" i="32914"/>
  <c r="O11" i="32914"/>
  <c r="H11" i="32914"/>
  <c r="D11" i="32914"/>
  <c r="S10" i="32914"/>
  <c r="O10" i="32914"/>
  <c r="H10" i="32914"/>
  <c r="D10" i="32914"/>
  <c r="S9" i="32914"/>
  <c r="O9" i="32914"/>
  <c r="H9" i="32914"/>
  <c r="D9" i="32914"/>
  <c r="S8" i="32914"/>
  <c r="O8" i="32914"/>
  <c r="H8" i="32914"/>
  <c r="D8" i="32914"/>
  <c r="S7" i="32914"/>
  <c r="O7" i="32914"/>
  <c r="H7" i="32914"/>
  <c r="D7" i="32914"/>
  <c r="S6" i="32914"/>
  <c r="O6" i="32914"/>
  <c r="H6" i="32914"/>
  <c r="D6" i="32914"/>
  <c r="M12" i="32913"/>
  <c r="B12" i="32913"/>
  <c r="M11" i="32913"/>
  <c r="B11" i="32913"/>
  <c r="M10" i="32913"/>
  <c r="B10" i="32913"/>
  <c r="M9" i="32913"/>
  <c r="B9" i="32913"/>
  <c r="M8" i="32913"/>
  <c r="B8" i="32913"/>
  <c r="M7" i="32913"/>
  <c r="H7" i="32913"/>
  <c r="D7" i="32913"/>
  <c r="M6" i="32913"/>
  <c r="B6" i="32913"/>
  <c r="W15" i="32912"/>
  <c r="S12" i="32912"/>
  <c r="O12" i="32912"/>
  <c r="H12" i="32912"/>
  <c r="D12" i="32912"/>
  <c r="S11" i="32912"/>
  <c r="O11" i="32912"/>
  <c r="H11" i="32912"/>
  <c r="D11" i="32912"/>
  <c r="S10" i="32912"/>
  <c r="O10" i="32912"/>
  <c r="H10" i="32912"/>
  <c r="D10" i="32912"/>
  <c r="S9" i="32912"/>
  <c r="O9" i="32912"/>
  <c r="H9" i="32912"/>
  <c r="D9" i="32912"/>
  <c r="S8" i="32912"/>
  <c r="O8" i="32912"/>
  <c r="H8" i="32912"/>
  <c r="D8" i="32912"/>
  <c r="S7" i="32912"/>
  <c r="O7" i="32912"/>
  <c r="H7" i="32912"/>
  <c r="D7" i="32912"/>
  <c r="M6" i="32912"/>
  <c r="O6" i="32912" s="1"/>
  <c r="H6" i="32912"/>
  <c r="D6" i="32912"/>
  <c r="P22" i="32911"/>
  <c r="N22" i="32911"/>
  <c r="L22" i="32911"/>
  <c r="J22" i="32911"/>
  <c r="F22" i="32911"/>
  <c r="B7" i="32911"/>
  <c r="P17" i="32911"/>
  <c r="O17" i="32911"/>
  <c r="N17" i="32911"/>
  <c r="L17" i="32911"/>
  <c r="K17" i="32911"/>
  <c r="J17" i="32911"/>
  <c r="F17" i="32911"/>
  <c r="D17" i="32911"/>
  <c r="D7" i="32911" s="1"/>
  <c r="N7" i="32911"/>
  <c r="L8" i="32911"/>
  <c r="J8" i="32911"/>
  <c r="J7" i="32911" s="1"/>
  <c r="F8" i="32911"/>
  <c r="Z16" i="32910"/>
  <c r="Z15" i="32910"/>
  <c r="Z14" i="32910"/>
  <c r="Z13" i="32910"/>
  <c r="Z12" i="32910"/>
  <c r="Z10" i="32910"/>
  <c r="Z9" i="32910"/>
  <c r="Z8" i="32910"/>
  <c r="Z7" i="32910"/>
  <c r="Z6" i="32910"/>
  <c r="Z5" i="32910"/>
  <c r="P7" i="32911" l="1"/>
  <c r="F7" i="32911"/>
  <c r="L7" i="32911"/>
  <c r="Z6" i="32929"/>
  <c r="Z6" i="32930"/>
  <c r="B7" i="32913"/>
  <c r="Z5" i="32920"/>
  <c r="Z17" i="32920"/>
  <c r="S14" i="32912"/>
  <c r="S15" i="32912"/>
  <c r="Z6" i="32931"/>
  <c r="S6" i="32912"/>
  <c r="Z12" i="32903" l="1"/>
  <c r="Z11" i="32903"/>
  <c r="Z10" i="32903"/>
  <c r="Z9" i="32903"/>
  <c r="Z8" i="32903"/>
  <c r="Z7" i="32903"/>
  <c r="Z6" i="32903"/>
  <c r="Z5" i="32903"/>
  <c r="Z12" i="32902"/>
  <c r="Z11" i="32902"/>
  <c r="Z10" i="32902"/>
  <c r="Z9" i="32902"/>
  <c r="Z8" i="32902"/>
  <c r="Z7" i="32902"/>
  <c r="Z6" i="32902"/>
  <c r="Z5" i="32902"/>
  <c r="Z12" i="32901"/>
  <c r="Z11" i="32901"/>
  <c r="Z10" i="32901"/>
  <c r="Z9" i="32901"/>
  <c r="Z8" i="32901"/>
  <c r="Z7" i="32901"/>
  <c r="Z6" i="32901"/>
  <c r="Z5" i="32901"/>
  <c r="Z12" i="32900"/>
  <c r="Z11" i="32900"/>
  <c r="Z10" i="32900"/>
  <c r="Z9" i="32900"/>
  <c r="Z8" i="32900"/>
  <c r="Z7" i="32900"/>
  <c r="Z6" i="32900"/>
  <c r="Z5" i="32900"/>
  <c r="E11" i="32888" l="1"/>
  <c r="E20" i="32887"/>
  <c r="I21" i="32885" l="1"/>
  <c r="I20" i="32885" s="1"/>
  <c r="E21" i="32885"/>
  <c r="E20" i="32885" s="1"/>
  <c r="B10" i="32796" s="1"/>
  <c r="I17" i="32885"/>
  <c r="E17" i="32885"/>
  <c r="I15" i="32885"/>
  <c r="E15" i="32885"/>
  <c r="I13" i="32885"/>
  <c r="I12" i="32885" s="1"/>
  <c r="E13" i="32885"/>
  <c r="I9" i="32885"/>
  <c r="I8" i="32885" s="1"/>
  <c r="E9" i="32885"/>
  <c r="E8" i="32885" s="1"/>
  <c r="I6" i="32885"/>
  <c r="I5" i="32885" s="1"/>
  <c r="E6" i="32885"/>
  <c r="E5" i="32885" s="1"/>
  <c r="E12" i="32885" l="1"/>
  <c r="I7" i="32884"/>
  <c r="I6" i="32884" s="1"/>
  <c r="E7" i="32884"/>
  <c r="E6" i="32884" s="1"/>
  <c r="I12" i="32882"/>
  <c r="I11" i="32882" s="1"/>
  <c r="E12" i="32882"/>
  <c r="E11" i="32882" s="1"/>
  <c r="I20" i="32879" l="1"/>
  <c r="E20" i="32879"/>
  <c r="E19" i="32879" s="1"/>
  <c r="I19" i="32879"/>
  <c r="I17" i="32879"/>
  <c r="E17" i="32879"/>
  <c r="E16" i="32879" s="1"/>
  <c r="I16" i="32879"/>
  <c r="I12" i="32878"/>
  <c r="I11" i="32878" s="1"/>
  <c r="E12" i="32878"/>
  <c r="E11" i="32878" s="1"/>
  <c r="I7" i="32878"/>
  <c r="I6" i="32878" s="1"/>
  <c r="E7" i="32878"/>
  <c r="E6" i="32878" s="1"/>
  <c r="I13" i="32875"/>
  <c r="I12" i="32875" s="1"/>
  <c r="E13" i="32875"/>
  <c r="E12" i="32875" s="1"/>
  <c r="I10" i="32875"/>
  <c r="I9" i="32875" s="1"/>
  <c r="E10" i="32875"/>
  <c r="E9" i="32875" s="1"/>
  <c r="I7" i="32875"/>
  <c r="I6" i="32875" s="1"/>
  <c r="E7" i="32875"/>
  <c r="E6" i="32875" s="1"/>
  <c r="I15" i="32874"/>
  <c r="E15" i="32874"/>
  <c r="I13" i="32874"/>
  <c r="E13" i="32874"/>
  <c r="I10" i="32874"/>
  <c r="I9" i="32874" s="1"/>
  <c r="E10" i="32874"/>
  <c r="E9" i="32874" s="1"/>
  <c r="I7" i="32874"/>
  <c r="I6" i="32874" s="1"/>
  <c r="E7" i="32874"/>
  <c r="E6" i="32874" s="1"/>
  <c r="I11" i="32873"/>
  <c r="E11" i="32873"/>
  <c r="I7" i="32873"/>
  <c r="E7" i="32873"/>
  <c r="I15" i="32872"/>
  <c r="I14" i="32872" s="1"/>
  <c r="E15" i="32872"/>
  <c r="E14" i="32872" s="1"/>
  <c r="I7" i="32872"/>
  <c r="I6" i="32872" s="1"/>
  <c r="E7" i="32872"/>
  <c r="E6" i="32872" s="1"/>
  <c r="I7" i="32871"/>
  <c r="I6" i="32871" s="1"/>
  <c r="E7" i="32871"/>
  <c r="E6" i="32871" s="1"/>
  <c r="I10" i="32871"/>
  <c r="I9" i="32871" s="1"/>
  <c r="E10" i="32871"/>
  <c r="E9" i="32871" s="1"/>
  <c r="I24" i="32870"/>
  <c r="E24" i="32870"/>
  <c r="I7" i="32870"/>
  <c r="E7" i="32870"/>
  <c r="E12" i="32874" l="1"/>
  <c r="I6" i="32873"/>
  <c r="I12" i="32874"/>
  <c r="E6" i="32873"/>
  <c r="E6" i="32870"/>
  <c r="I6" i="32870"/>
  <c r="I7" i="32868"/>
  <c r="I6" i="32868" s="1"/>
  <c r="E7" i="32868"/>
  <c r="E6" i="32868" s="1"/>
  <c r="I15" i="32865"/>
  <c r="I14" i="32865" s="1"/>
  <c r="E15" i="32865"/>
  <c r="E14" i="32865" s="1"/>
  <c r="I9" i="32865"/>
  <c r="E9" i="32865"/>
  <c r="I7" i="32865"/>
  <c r="E7" i="32865"/>
  <c r="I14" i="32867"/>
  <c r="E14" i="32867"/>
  <c r="I11" i="32867"/>
  <c r="E11" i="32867"/>
  <c r="I8" i="32867"/>
  <c r="I7" i="32867" s="1"/>
  <c r="E8" i="32867"/>
  <c r="E7" i="32867" s="1"/>
  <c r="I7" i="32864"/>
  <c r="I6" i="32864" s="1"/>
  <c r="E7" i="32864"/>
  <c r="E6" i="32864" s="1"/>
  <c r="I18" i="32861"/>
  <c r="I17" i="32861" s="1"/>
  <c r="E18" i="32861"/>
  <c r="E17" i="32861" s="1"/>
  <c r="I15" i="32861"/>
  <c r="E15" i="32861"/>
  <c r="I8" i="32861"/>
  <c r="E8" i="32861"/>
  <c r="I25" i="32860"/>
  <c r="I24" i="32860" s="1"/>
  <c r="E25" i="32860"/>
  <c r="E24" i="32860" s="1"/>
  <c r="I22" i="32860"/>
  <c r="E22" i="32860"/>
  <c r="I16" i="32860"/>
  <c r="E16" i="32860"/>
  <c r="I8" i="32860"/>
  <c r="I7" i="32860" s="1"/>
  <c r="E8" i="32860"/>
  <c r="E7" i="32860" s="1"/>
  <c r="I18" i="32859"/>
  <c r="I17" i="32859" s="1"/>
  <c r="E18" i="32859"/>
  <c r="E17" i="32859" s="1"/>
  <c r="I8" i="32859"/>
  <c r="I7" i="32859" s="1"/>
  <c r="E8" i="32859"/>
  <c r="E7" i="32859" s="1"/>
  <c r="I7" i="32861" l="1"/>
  <c r="I10" i="32867"/>
  <c r="I6" i="32865"/>
  <c r="E7" i="32861"/>
  <c r="E10" i="32867"/>
  <c r="E6" i="32865"/>
  <c r="E15" i="32860"/>
  <c r="I15" i="32860"/>
  <c r="I7" i="32858"/>
  <c r="I6" i="32858" s="1"/>
  <c r="E7" i="32858"/>
  <c r="E6" i="32858" s="1"/>
  <c r="I21" i="32857"/>
  <c r="E21" i="32857"/>
  <c r="I13" i="32857"/>
  <c r="E13" i="32857"/>
  <c r="I9" i="32857"/>
  <c r="E9" i="32857"/>
  <c r="I7" i="32857"/>
  <c r="E7" i="32857"/>
  <c r="I10" i="32855"/>
  <c r="I9" i="32855" s="1"/>
  <c r="E10" i="32855"/>
  <c r="E9" i="32855" s="1"/>
  <c r="E7" i="32855"/>
  <c r="E6" i="32855" s="1"/>
  <c r="I6" i="32855"/>
  <c r="I6" i="32857" l="1"/>
  <c r="I12" i="32857"/>
  <c r="E6" i="32857"/>
  <c r="E12" i="32857"/>
  <c r="I10" i="32854"/>
  <c r="I9" i="32854" s="1"/>
  <c r="E10" i="32854"/>
  <c r="E9" i="32854" s="1"/>
  <c r="I7" i="32854"/>
  <c r="I6" i="32854" s="1"/>
  <c r="E7" i="32854"/>
  <c r="E6" i="32854" s="1"/>
  <c r="I12" i="32853"/>
  <c r="I11" i="32853" s="1"/>
  <c r="E12" i="32853"/>
  <c r="E11" i="32853" s="1"/>
  <c r="I7" i="32853"/>
  <c r="I6" i="32853" s="1"/>
  <c r="E7" i="32853"/>
  <c r="E6" i="32853" s="1"/>
  <c r="I7" i="32852" l="1"/>
  <c r="I6" i="32852" s="1"/>
  <c r="E7" i="32852"/>
  <c r="E6" i="32852" s="1"/>
  <c r="B16" i="32847" s="1"/>
  <c r="I13" i="32851"/>
  <c r="I12" i="32851" s="1"/>
  <c r="E13" i="32851"/>
  <c r="E12" i="32851" s="1"/>
  <c r="B15" i="32847" s="1"/>
  <c r="I10" i="32851"/>
  <c r="I9" i="32851" s="1"/>
  <c r="E10" i="32851"/>
  <c r="E9" i="32851" s="1"/>
  <c r="B14" i="32847" s="1"/>
  <c r="I7" i="32851"/>
  <c r="I6" i="32851" s="1"/>
  <c r="E7" i="32851"/>
  <c r="E6" i="32851" s="1"/>
  <c r="I7" i="32850"/>
  <c r="I6" i="32850" s="1"/>
  <c r="E7" i="32850"/>
  <c r="E6" i="32850" s="1"/>
  <c r="B12" i="32847" s="1"/>
  <c r="B26" i="32849"/>
  <c r="B25" i="32849"/>
  <c r="B24" i="32849"/>
  <c r="B23" i="32849"/>
  <c r="B22" i="32849"/>
  <c r="B21" i="32849"/>
  <c r="B20" i="32849"/>
  <c r="B19" i="32849"/>
  <c r="B18" i="32849"/>
  <c r="B17" i="32849"/>
  <c r="B16" i="32849"/>
  <c r="B15" i="32849"/>
  <c r="B14" i="32849"/>
  <c r="B13" i="32849"/>
  <c r="B12" i="32849"/>
  <c r="B11" i="32849"/>
  <c r="B10" i="32849"/>
  <c r="B9" i="32849"/>
  <c r="B8" i="32849"/>
  <c r="N7" i="32849"/>
  <c r="L7" i="32849"/>
  <c r="J7" i="32849"/>
  <c r="H7" i="32849"/>
  <c r="F7" i="32849"/>
  <c r="D7" i="32849"/>
  <c r="Z38" i="32848"/>
  <c r="Z37" i="32848" s="1"/>
  <c r="Y38" i="32848"/>
  <c r="Y37" i="32848" s="1"/>
  <c r="Z35" i="32848"/>
  <c r="Z34" i="32848" s="1"/>
  <c r="Y35" i="32848"/>
  <c r="Y34" i="32848" s="1"/>
  <c r="Z32" i="32848"/>
  <c r="Z31" i="32848" s="1"/>
  <c r="Y32" i="32848"/>
  <c r="Y31" i="32848" s="1"/>
  <c r="Z29" i="32848"/>
  <c r="Z28" i="32848" s="1"/>
  <c r="Y29" i="32848"/>
  <c r="Y28" i="32848" s="1"/>
  <c r="Z20" i="32848"/>
  <c r="Z19" i="32848" s="1"/>
  <c r="Y20" i="32848"/>
  <c r="Y19" i="32848" s="1"/>
  <c r="Z17" i="32848"/>
  <c r="Y17" i="32848"/>
  <c r="S17" i="32848"/>
  <c r="O17" i="32848"/>
  <c r="O16" i="32848" s="1"/>
  <c r="B11" i="32847" s="1"/>
  <c r="Z16" i="32848"/>
  <c r="Y16" i="32848"/>
  <c r="S16" i="32848"/>
  <c r="Z14" i="32848"/>
  <c r="Y14" i="32848"/>
  <c r="Y13" i="32848" s="1"/>
  <c r="S14" i="32848"/>
  <c r="S13" i="32848" s="1"/>
  <c r="O14" i="32848"/>
  <c r="O13" i="32848" s="1"/>
  <c r="B10" i="32847" s="1"/>
  <c r="Z13" i="32848"/>
  <c r="Z11" i="32848"/>
  <c r="Y11" i="32848"/>
  <c r="S11" i="32848"/>
  <c r="S10" i="32848" s="1"/>
  <c r="O11" i="32848"/>
  <c r="O10" i="32848" s="1"/>
  <c r="B9" i="32847" s="1"/>
  <c r="Z10" i="32848"/>
  <c r="Y10" i="32848"/>
  <c r="Z8" i="32848"/>
  <c r="Z7" i="32848" s="1"/>
  <c r="Y8" i="32848"/>
  <c r="Y7" i="32848" s="1"/>
  <c r="S8" i="32848"/>
  <c r="S7" i="32848" s="1"/>
  <c r="O8" i="32848"/>
  <c r="O7" i="32848" s="1"/>
  <c r="B8" i="32847" s="1"/>
  <c r="N7" i="32847"/>
  <c r="L7" i="32847"/>
  <c r="J7" i="32847"/>
  <c r="H7" i="32847"/>
  <c r="F7" i="32847"/>
  <c r="D7" i="32847"/>
  <c r="Y20" i="32846"/>
  <c r="X20" i="32846"/>
  <c r="S20" i="32846"/>
  <c r="O20" i="32846"/>
  <c r="Y18" i="32846"/>
  <c r="Y17" i="32846" s="1"/>
  <c r="X18" i="32846"/>
  <c r="X17" i="32846" s="1"/>
  <c r="S18" i="32846"/>
  <c r="S17" i="32846" s="1"/>
  <c r="O18" i="32846"/>
  <c r="O17" i="32846" s="1"/>
  <c r="B11" i="32845" s="1"/>
  <c r="Y14" i="32846"/>
  <c r="Y13" i="32846" s="1"/>
  <c r="X14" i="32846"/>
  <c r="X13" i="32846" s="1"/>
  <c r="S14" i="32846"/>
  <c r="S13" i="32846" s="1"/>
  <c r="O14" i="32846"/>
  <c r="O13" i="32846" s="1"/>
  <c r="B10" i="32845" s="1"/>
  <c r="Y11" i="32846"/>
  <c r="X11" i="32846"/>
  <c r="X10" i="32846" s="1"/>
  <c r="S11" i="32846"/>
  <c r="S10" i="32846" s="1"/>
  <c r="O11" i="32846"/>
  <c r="O10" i="32846" s="1"/>
  <c r="Y10" i="32846"/>
  <c r="Y8" i="32846"/>
  <c r="X8" i="32846"/>
  <c r="S8" i="32846"/>
  <c r="O8" i="32846"/>
  <c r="Y7" i="32846"/>
  <c r="X7" i="32846"/>
  <c r="S7" i="32846"/>
  <c r="O7" i="32846"/>
  <c r="B8" i="32845" s="1"/>
  <c r="N7" i="32845"/>
  <c r="L7" i="32845"/>
  <c r="J7" i="32845"/>
  <c r="H7" i="32845"/>
  <c r="F7" i="32845"/>
  <c r="D7" i="32845"/>
  <c r="X26" i="32844"/>
  <c r="W26" i="32844"/>
  <c r="W25" i="32844" s="1"/>
  <c r="R26" i="32844"/>
  <c r="R25" i="32844" s="1"/>
  <c r="N26" i="32844"/>
  <c r="N25" i="32844" s="1"/>
  <c r="B14" i="32843" s="1"/>
  <c r="X25" i="32844"/>
  <c r="X23" i="32844"/>
  <c r="W23" i="32844"/>
  <c r="W22" i="32844" s="1"/>
  <c r="R23" i="32844"/>
  <c r="R22" i="32844" s="1"/>
  <c r="N23" i="32844"/>
  <c r="N22" i="32844" s="1"/>
  <c r="B13" i="32843" s="1"/>
  <c r="X22" i="32844"/>
  <c r="X20" i="32844"/>
  <c r="W20" i="32844"/>
  <c r="W19" i="32844" s="1"/>
  <c r="R20" i="32844"/>
  <c r="R19" i="32844" s="1"/>
  <c r="N20" i="32844"/>
  <c r="N19" i="32844" s="1"/>
  <c r="B12" i="32843" s="1"/>
  <c r="X19" i="32844"/>
  <c r="X17" i="32844"/>
  <c r="W17" i="32844"/>
  <c r="R17" i="32844"/>
  <c r="N17" i="32844"/>
  <c r="X15" i="32844"/>
  <c r="W15" i="32844"/>
  <c r="R15" i="32844"/>
  <c r="N15" i="32844"/>
  <c r="X14" i="32844"/>
  <c r="W14" i="32844"/>
  <c r="R14" i="32844"/>
  <c r="N14" i="32844"/>
  <c r="B11" i="32843" s="1"/>
  <c r="N13" i="32844"/>
  <c r="X12" i="32844"/>
  <c r="W12" i="32844"/>
  <c r="W11" i="32844" s="1"/>
  <c r="R12" i="32844"/>
  <c r="R11" i="32844" s="1"/>
  <c r="N12" i="32844"/>
  <c r="N11" i="32844" s="1"/>
  <c r="B10" i="32843" s="1"/>
  <c r="X11" i="32844"/>
  <c r="N9" i="32844"/>
  <c r="N8" i="32844" s="1"/>
  <c r="N7" i="32844" s="1"/>
  <c r="X8" i="32844"/>
  <c r="X7" i="32844" s="1"/>
  <c r="W8" i="32844"/>
  <c r="R8" i="32844"/>
  <c r="R7" i="32844" s="1"/>
  <c r="W7" i="32844"/>
  <c r="N8" i="32843"/>
  <c r="L8" i="32843"/>
  <c r="J8" i="32843"/>
  <c r="H8" i="32843"/>
  <c r="F8" i="32843"/>
  <c r="D8" i="32843"/>
  <c r="Z15" i="32842"/>
  <c r="Y15" i="32842"/>
  <c r="Y14" i="32842" s="1"/>
  <c r="S15" i="32842"/>
  <c r="S14" i="32842" s="1"/>
  <c r="O15" i="32842"/>
  <c r="Z14" i="32842"/>
  <c r="O14" i="32842"/>
  <c r="B11" i="32841" s="1"/>
  <c r="Z12" i="32842"/>
  <c r="Y12" i="32842"/>
  <c r="Y11" i="32842" s="1"/>
  <c r="S12" i="32842"/>
  <c r="S11" i="32842" s="1"/>
  <c r="O12" i="32842"/>
  <c r="O11" i="32842" s="1"/>
  <c r="Z11" i="32842"/>
  <c r="Z8" i="32842"/>
  <c r="Z7" i="32842" s="1"/>
  <c r="Y8" i="32842"/>
  <c r="Y7" i="32842" s="1"/>
  <c r="S8" i="32842"/>
  <c r="S7" i="32842" s="1"/>
  <c r="O8" i="32842"/>
  <c r="O7" i="32842" s="1"/>
  <c r="B9" i="32841" s="1"/>
  <c r="N8" i="32841"/>
  <c r="L8" i="32841"/>
  <c r="J8" i="32841"/>
  <c r="H8" i="32841"/>
  <c r="F8" i="32841"/>
  <c r="D8" i="32841"/>
  <c r="H6" i="32840"/>
  <c r="F6" i="32840"/>
  <c r="D6" i="32840"/>
  <c r="B6" i="32840"/>
  <c r="H38" i="32839"/>
  <c r="F38" i="32839"/>
  <c r="D38" i="32839"/>
  <c r="B38" i="32839"/>
  <c r="H37" i="32839"/>
  <c r="F37" i="32839"/>
  <c r="D37" i="32839"/>
  <c r="B37" i="32839"/>
  <c r="H36" i="32839"/>
  <c r="F36" i="32839"/>
  <c r="F35" i="32839" s="1"/>
  <c r="F7" i="32840" s="1"/>
  <c r="F5" i="32840" s="1"/>
  <c r="F9" i="32798" s="1"/>
  <c r="D36" i="32839"/>
  <c r="B36" i="32839"/>
  <c r="B35" i="32839" s="1"/>
  <c r="B7" i="32840" s="1"/>
  <c r="D35" i="32839"/>
  <c r="D7" i="32840" s="1"/>
  <c r="D5" i="32840" s="1"/>
  <c r="D9" i="32798" s="1"/>
  <c r="H34" i="32839"/>
  <c r="H69" i="32838" s="1"/>
  <c r="F34" i="32839"/>
  <c r="F69" i="32838" s="1"/>
  <c r="D34" i="32839"/>
  <c r="D69" i="32838" s="1"/>
  <c r="B34" i="32839"/>
  <c r="B69" i="32838" s="1"/>
  <c r="H33" i="32839"/>
  <c r="H65" i="32838" s="1"/>
  <c r="H40" i="32838" s="1"/>
  <c r="F33" i="32839"/>
  <c r="F65" i="32838" s="1"/>
  <c r="F40" i="32838" s="1"/>
  <c r="D33" i="32839"/>
  <c r="D65" i="32838" s="1"/>
  <c r="D40" i="32838" s="1"/>
  <c r="B33" i="32839"/>
  <c r="B65" i="32838" s="1"/>
  <c r="B40" i="32838" s="1"/>
  <c r="H32" i="32839"/>
  <c r="F32" i="32839"/>
  <c r="D32" i="32839"/>
  <c r="H31" i="32839"/>
  <c r="H68" i="32838" s="1"/>
  <c r="F31" i="32839"/>
  <c r="F68" i="32838" s="1"/>
  <c r="D31" i="32839"/>
  <c r="D68" i="32838" s="1"/>
  <c r="B31" i="32839"/>
  <c r="B68" i="32838" s="1"/>
  <c r="H30" i="32839"/>
  <c r="H64" i="32838" s="1"/>
  <c r="H39" i="32838" s="1"/>
  <c r="F30" i="32839"/>
  <c r="F64" i="32838" s="1"/>
  <c r="F39" i="32838" s="1"/>
  <c r="D30" i="32839"/>
  <c r="D64" i="32838" s="1"/>
  <c r="D39" i="32838" s="1"/>
  <c r="B30" i="32839"/>
  <c r="B64" i="32838" s="1"/>
  <c r="B39" i="32838" s="1"/>
  <c r="H28" i="32839"/>
  <c r="H67" i="32838" s="1"/>
  <c r="F28" i="32839"/>
  <c r="F67" i="32838" s="1"/>
  <c r="D28" i="32839"/>
  <c r="D67" i="32838" s="1"/>
  <c r="B28" i="32839"/>
  <c r="B67" i="32838" s="1"/>
  <c r="H27" i="32839"/>
  <c r="H63" i="32838" s="1"/>
  <c r="F27" i="32839"/>
  <c r="F26" i="32839" s="1"/>
  <c r="D27" i="32839"/>
  <c r="D63" i="32838" s="1"/>
  <c r="B27" i="32839"/>
  <c r="B26" i="32839" s="1"/>
  <c r="H24" i="32839"/>
  <c r="H71" i="32837" s="1"/>
  <c r="F24" i="32839"/>
  <c r="F71" i="32837" s="1"/>
  <c r="D24" i="32839"/>
  <c r="D71" i="32837" s="1"/>
  <c r="B24" i="32839"/>
  <c r="B71" i="32837" s="1"/>
  <c r="H23" i="32839"/>
  <c r="H67" i="32837" s="1"/>
  <c r="H42" i="32837" s="1"/>
  <c r="F23" i="32839"/>
  <c r="F67" i="32837" s="1"/>
  <c r="F42" i="32837" s="1"/>
  <c r="D23" i="32839"/>
  <c r="D67" i="32837" s="1"/>
  <c r="D42" i="32837" s="1"/>
  <c r="B23" i="32839"/>
  <c r="B67" i="32837" s="1"/>
  <c r="B42" i="32837" s="1"/>
  <c r="H21" i="32839"/>
  <c r="H70" i="32837" s="1"/>
  <c r="F21" i="32839"/>
  <c r="F70" i="32837" s="1"/>
  <c r="D21" i="32839"/>
  <c r="D70" i="32837" s="1"/>
  <c r="B21" i="32839"/>
  <c r="B70" i="32837" s="1"/>
  <c r="H20" i="32839"/>
  <c r="H66" i="32837" s="1"/>
  <c r="H41" i="32837" s="1"/>
  <c r="F20" i="32839"/>
  <c r="F66" i="32837" s="1"/>
  <c r="F41" i="32837" s="1"/>
  <c r="D20" i="32839"/>
  <c r="D66" i="32837" s="1"/>
  <c r="D41" i="32837" s="1"/>
  <c r="B20" i="32839"/>
  <c r="B66" i="32837" s="1"/>
  <c r="B41" i="32837" s="1"/>
  <c r="H18" i="32839"/>
  <c r="H69" i="32837" s="1"/>
  <c r="F18" i="32839"/>
  <c r="F69" i="32837" s="1"/>
  <c r="D18" i="32839"/>
  <c r="D69" i="32837" s="1"/>
  <c r="B18" i="32839"/>
  <c r="B69" i="32837" s="1"/>
  <c r="H17" i="32839"/>
  <c r="H65" i="32837" s="1"/>
  <c r="F17" i="32839"/>
  <c r="F65" i="32837" s="1"/>
  <c r="D17" i="32839"/>
  <c r="D65" i="32837" s="1"/>
  <c r="D40" i="32837" s="1"/>
  <c r="B17" i="32839"/>
  <c r="B65" i="32837" s="1"/>
  <c r="B40" i="32837" s="1"/>
  <c r="H14" i="32839"/>
  <c r="H61" i="32836" s="1"/>
  <c r="H71" i="32836" s="1"/>
  <c r="F14" i="32839"/>
  <c r="F61" i="32836" s="1"/>
  <c r="F71" i="32836" s="1"/>
  <c r="D14" i="32839"/>
  <c r="D61" i="32836" s="1"/>
  <c r="D71" i="32836" s="1"/>
  <c r="B14" i="32839"/>
  <c r="B61" i="32836" s="1"/>
  <c r="B71" i="32836" s="1"/>
  <c r="H13" i="32839"/>
  <c r="H60" i="32836" s="1"/>
  <c r="H70" i="32836" s="1"/>
  <c r="F13" i="32839"/>
  <c r="F60" i="32836" s="1"/>
  <c r="F70" i="32836" s="1"/>
  <c r="D13" i="32839"/>
  <c r="D60" i="32836" s="1"/>
  <c r="D70" i="32836" s="1"/>
  <c r="B13" i="32839"/>
  <c r="B60" i="32836" s="1"/>
  <c r="B70" i="32836" s="1"/>
  <c r="H12" i="32839"/>
  <c r="H59" i="32836" s="1"/>
  <c r="F12" i="32839"/>
  <c r="F59" i="32836" s="1"/>
  <c r="D12" i="32839"/>
  <c r="D59" i="32836" s="1"/>
  <c r="D67" i="32836" s="1"/>
  <c r="B12" i="32839"/>
  <c r="B59" i="32836" s="1"/>
  <c r="B67" i="32836" s="1"/>
  <c r="B32" i="32836" s="1"/>
  <c r="H10" i="32839"/>
  <c r="F10" i="32839"/>
  <c r="D10" i="32839"/>
  <c r="D69" i="32836" s="1"/>
  <c r="B10" i="32839"/>
  <c r="B69" i="32836" s="1"/>
  <c r="H9" i="32839"/>
  <c r="F9" i="32839"/>
  <c r="F8" i="32839" s="1"/>
  <c r="D9" i="32839"/>
  <c r="D66" i="32836" s="1"/>
  <c r="D31" i="32836" s="1"/>
  <c r="B9" i="32839"/>
  <c r="B56" i="32836" s="1"/>
  <c r="H8" i="32839"/>
  <c r="H57" i="32838"/>
  <c r="H7" i="32838" s="1"/>
  <c r="F57" i="32838"/>
  <c r="F7" i="32838" s="1"/>
  <c r="D57" i="32838"/>
  <c r="D7" i="32838" s="1"/>
  <c r="B57" i="32838"/>
  <c r="B7" i="32838" s="1"/>
  <c r="H54" i="32838"/>
  <c r="H30" i="32838" s="1"/>
  <c r="F54" i="32838"/>
  <c r="F30" i="32838" s="1"/>
  <c r="D54" i="32838"/>
  <c r="D30" i="32838" s="1"/>
  <c r="B54" i="32838"/>
  <c r="B30" i="32838" s="1"/>
  <c r="H51" i="32838"/>
  <c r="H27" i="32838" s="1"/>
  <c r="F51" i="32838"/>
  <c r="F27" i="32838" s="1"/>
  <c r="D51" i="32838"/>
  <c r="D27" i="32838" s="1"/>
  <c r="B51" i="32838"/>
  <c r="H49" i="32838"/>
  <c r="F49" i="32838"/>
  <c r="D49" i="32838"/>
  <c r="D25" i="32838" s="1"/>
  <c r="B49" i="32838"/>
  <c r="H42" i="32838"/>
  <c r="H13" i="32838" s="1"/>
  <c r="F42" i="32838"/>
  <c r="F13" i="32838" s="1"/>
  <c r="D42" i="32838"/>
  <c r="D13" i="32838" s="1"/>
  <c r="B42" i="32838"/>
  <c r="B13" i="32838" s="1"/>
  <c r="H36" i="32838"/>
  <c r="F36" i="32838"/>
  <c r="F10" i="32838" s="1"/>
  <c r="D36" i="32838"/>
  <c r="D10" i="32838" s="1"/>
  <c r="B36" i="32838"/>
  <c r="B10" i="32838" s="1"/>
  <c r="H35" i="32838"/>
  <c r="H9" i="32838" s="1"/>
  <c r="F35" i="32838"/>
  <c r="D35" i="32838"/>
  <c r="B35" i="32838"/>
  <c r="A30" i="32838"/>
  <c r="H29" i="32838"/>
  <c r="F29" i="32838"/>
  <c r="D29" i="32838"/>
  <c r="B29" i="32838"/>
  <c r="A29" i="32838"/>
  <c r="H28" i="32838"/>
  <c r="F28" i="32838"/>
  <c r="D28" i="32838"/>
  <c r="B28" i="32838"/>
  <c r="A28" i="32838"/>
  <c r="A27" i="32838"/>
  <c r="H26" i="32838"/>
  <c r="F26" i="32838"/>
  <c r="D26" i="32838"/>
  <c r="B26" i="32838"/>
  <c r="A26" i="32838"/>
  <c r="A25" i="32838"/>
  <c r="H24" i="32838"/>
  <c r="F24" i="32838"/>
  <c r="D24" i="32838"/>
  <c r="B24" i="32838"/>
  <c r="A24" i="32838"/>
  <c r="H23" i="32838"/>
  <c r="F23" i="32838"/>
  <c r="D23" i="32838"/>
  <c r="B23" i="32838"/>
  <c r="A23" i="32838"/>
  <c r="H22" i="32838"/>
  <c r="F22" i="32838"/>
  <c r="D22" i="32838"/>
  <c r="B22" i="32838"/>
  <c r="A22" i="32838"/>
  <c r="H21" i="32838"/>
  <c r="F21" i="32838"/>
  <c r="D21" i="32838"/>
  <c r="A21" i="32838"/>
  <c r="H20" i="32838"/>
  <c r="F20" i="32838"/>
  <c r="D20" i="32838"/>
  <c r="B20" i="32838"/>
  <c r="A20" i="32838"/>
  <c r="H19" i="32838"/>
  <c r="F19" i="32838"/>
  <c r="D19" i="32838"/>
  <c r="B19" i="32838"/>
  <c r="A19" i="32838"/>
  <c r="H18" i="32838"/>
  <c r="F18" i="32838"/>
  <c r="D18" i="32838"/>
  <c r="B18" i="32838"/>
  <c r="A18" i="32838"/>
  <c r="H17" i="32838"/>
  <c r="F17" i="32838"/>
  <c r="D17" i="32838"/>
  <c r="B17" i="32838"/>
  <c r="A17" i="32838"/>
  <c r="H16" i="32838"/>
  <c r="F16" i="32838"/>
  <c r="D16" i="32838"/>
  <c r="B16" i="32838"/>
  <c r="A16" i="32838"/>
  <c r="H15" i="32838"/>
  <c r="F15" i="32838"/>
  <c r="D15" i="32838"/>
  <c r="B15" i="32838"/>
  <c r="A15" i="32838"/>
  <c r="H14" i="32838"/>
  <c r="F14" i="32838"/>
  <c r="D14" i="32838"/>
  <c r="B14" i="32838"/>
  <c r="A14" i="32838"/>
  <c r="A13" i="32838"/>
  <c r="H12" i="32838"/>
  <c r="F12" i="32838"/>
  <c r="D12" i="32838"/>
  <c r="B12" i="32838"/>
  <c r="A12" i="32838"/>
  <c r="A11" i="32838"/>
  <c r="A10" i="32838"/>
  <c r="A9" i="32838"/>
  <c r="H59" i="32837"/>
  <c r="H7" i="32837" s="1"/>
  <c r="F59" i="32837"/>
  <c r="F7" i="32837" s="1"/>
  <c r="D59" i="32837"/>
  <c r="D7" i="32837" s="1"/>
  <c r="B59" i="32837"/>
  <c r="B7" i="32837" s="1"/>
  <c r="H56" i="32837"/>
  <c r="H32" i="32837" s="1"/>
  <c r="F56" i="32837"/>
  <c r="F32" i="32837" s="1"/>
  <c r="D56" i="32837"/>
  <c r="D32" i="32837" s="1"/>
  <c r="B56" i="32837"/>
  <c r="L54" i="32838" s="1"/>
  <c r="H55" i="32837"/>
  <c r="H31" i="32837" s="1"/>
  <c r="F55" i="32837"/>
  <c r="F31" i="32837" s="1"/>
  <c r="D55" i="32837"/>
  <c r="D31" i="32837" s="1"/>
  <c r="B55" i="32837"/>
  <c r="B31" i="32837" s="1"/>
  <c r="H54" i="32837"/>
  <c r="H30" i="32837" s="1"/>
  <c r="F54" i="32837"/>
  <c r="F30" i="32837" s="1"/>
  <c r="D54" i="32837"/>
  <c r="D30" i="32837" s="1"/>
  <c r="B54" i="32837"/>
  <c r="H53" i="32837"/>
  <c r="H29" i="32837" s="1"/>
  <c r="F53" i="32837"/>
  <c r="F29" i="32837" s="1"/>
  <c r="D53" i="32837"/>
  <c r="D29" i="32837" s="1"/>
  <c r="B53" i="32837"/>
  <c r="L51" i="32838" s="1"/>
  <c r="H52" i="32837"/>
  <c r="H28" i="32837" s="1"/>
  <c r="F52" i="32837"/>
  <c r="F28" i="32837" s="1"/>
  <c r="D52" i="32837"/>
  <c r="D28" i="32837" s="1"/>
  <c r="B52" i="32837"/>
  <c r="L50" i="32838" s="1"/>
  <c r="M50" i="32838" s="1"/>
  <c r="H51" i="32837"/>
  <c r="H27" i="32837" s="1"/>
  <c r="F51" i="32837"/>
  <c r="F26" i="32837" s="1"/>
  <c r="D51" i="32837"/>
  <c r="D27" i="32837" s="1"/>
  <c r="B51" i="32837"/>
  <c r="L49" i="32838" s="1"/>
  <c r="L50" i="32837"/>
  <c r="H50" i="32837"/>
  <c r="H25" i="32837" s="1"/>
  <c r="F50" i="32837"/>
  <c r="F25" i="32837" s="1"/>
  <c r="D50" i="32837"/>
  <c r="D25" i="32837" s="1"/>
  <c r="B50" i="32837"/>
  <c r="L48" i="32838" s="1"/>
  <c r="L49" i="32837"/>
  <c r="H49" i="32837"/>
  <c r="F49" i="32837"/>
  <c r="F24" i="32837" s="1"/>
  <c r="D49" i="32837"/>
  <c r="D24" i="32837" s="1"/>
  <c r="B49" i="32837"/>
  <c r="M49" i="32837" s="1"/>
  <c r="H48" i="32837"/>
  <c r="H23" i="32837" s="1"/>
  <c r="F48" i="32837"/>
  <c r="F23" i="32837" s="1"/>
  <c r="D48" i="32837"/>
  <c r="D23" i="32837" s="1"/>
  <c r="B48" i="32837"/>
  <c r="L46" i="32838" s="1"/>
  <c r="H47" i="32837"/>
  <c r="H17" i="32837" s="1"/>
  <c r="F47" i="32837"/>
  <c r="F21" i="32837" s="1"/>
  <c r="D47" i="32837"/>
  <c r="B47" i="32837"/>
  <c r="B18" i="32837" s="1"/>
  <c r="H46" i="32837"/>
  <c r="H16" i="32837" s="1"/>
  <c r="F46" i="32837"/>
  <c r="F16" i="32837" s="1"/>
  <c r="D46" i="32837"/>
  <c r="D16" i="32837" s="1"/>
  <c r="B46" i="32837"/>
  <c r="L44" i="32838" s="1"/>
  <c r="H45" i="32837"/>
  <c r="H15" i="32837" s="1"/>
  <c r="F45" i="32837"/>
  <c r="F15" i="32837" s="1"/>
  <c r="D45" i="32837"/>
  <c r="D15" i="32837" s="1"/>
  <c r="B45" i="32837"/>
  <c r="H44" i="32837"/>
  <c r="H14" i="32837" s="1"/>
  <c r="F44" i="32837"/>
  <c r="F14" i="32837" s="1"/>
  <c r="D44" i="32837"/>
  <c r="D14" i="32837" s="1"/>
  <c r="B44" i="32837"/>
  <c r="L42" i="32838" s="1"/>
  <c r="H43" i="32837"/>
  <c r="H13" i="32837" s="1"/>
  <c r="F43" i="32837"/>
  <c r="F13" i="32837" s="1"/>
  <c r="D43" i="32837"/>
  <c r="D13" i="32837" s="1"/>
  <c r="B43" i="32837"/>
  <c r="L41" i="32838" s="1"/>
  <c r="H38" i="32837"/>
  <c r="H11" i="32837" s="1"/>
  <c r="F38" i="32837"/>
  <c r="F11" i="32837" s="1"/>
  <c r="D38" i="32837"/>
  <c r="D11" i="32837" s="1"/>
  <c r="B38" i="32837"/>
  <c r="H37" i="32837"/>
  <c r="H10" i="32837" s="1"/>
  <c r="F37" i="32837"/>
  <c r="F10" i="32837" s="1"/>
  <c r="D37" i="32837"/>
  <c r="D9" i="32837" s="1"/>
  <c r="B37" i="32837"/>
  <c r="L35" i="32838" s="1"/>
  <c r="A32" i="32837"/>
  <c r="A31" i="32837"/>
  <c r="A30" i="32837"/>
  <c r="A29" i="32837"/>
  <c r="A28" i="32837"/>
  <c r="A27" i="32837"/>
  <c r="A26" i="32837"/>
  <c r="A25" i="32837"/>
  <c r="A24" i="32837"/>
  <c r="A23" i="32837"/>
  <c r="A22" i="32837"/>
  <c r="A21" i="32837"/>
  <c r="A20" i="32837"/>
  <c r="A19" i="32837"/>
  <c r="A18" i="32837"/>
  <c r="A17" i="32837"/>
  <c r="A16" i="32837"/>
  <c r="A15" i="32837"/>
  <c r="A14" i="32837"/>
  <c r="A13" i="32837"/>
  <c r="A12" i="32837"/>
  <c r="A11" i="32837"/>
  <c r="A10" i="32837"/>
  <c r="A9" i="32837"/>
  <c r="H43" i="32836"/>
  <c r="H23" i="32836" s="1"/>
  <c r="F43" i="32836"/>
  <c r="F23" i="32836" s="1"/>
  <c r="D43" i="32836"/>
  <c r="D23" i="32836" s="1"/>
  <c r="B43" i="32836"/>
  <c r="B23" i="32836" s="1"/>
  <c r="H42" i="32836"/>
  <c r="H22" i="32836" s="1"/>
  <c r="F42" i="32836"/>
  <c r="F22" i="32836" s="1"/>
  <c r="D42" i="32836"/>
  <c r="D22" i="32836" s="1"/>
  <c r="B42" i="32836"/>
  <c r="K53" i="32838" s="1"/>
  <c r="H41" i="32836"/>
  <c r="H21" i="32836" s="1"/>
  <c r="F41" i="32836"/>
  <c r="F21" i="32836" s="1"/>
  <c r="D41" i="32836"/>
  <c r="D21" i="32836" s="1"/>
  <c r="B41" i="32836"/>
  <c r="L53" i="32837" s="1"/>
  <c r="H40" i="32836"/>
  <c r="H18" i="32836" s="1"/>
  <c r="F40" i="32836"/>
  <c r="F18" i="32836" s="1"/>
  <c r="D40" i="32836"/>
  <c r="D18" i="32836" s="1"/>
  <c r="B40" i="32836"/>
  <c r="B18" i="32836" s="1"/>
  <c r="H39" i="32836"/>
  <c r="H20" i="32836" s="1"/>
  <c r="F39" i="32836"/>
  <c r="F17" i="32836" s="1"/>
  <c r="D39" i="32836"/>
  <c r="D20" i="32836" s="1"/>
  <c r="B39" i="32836"/>
  <c r="K46" i="32838" s="1"/>
  <c r="H37" i="32836"/>
  <c r="H15" i="32836" s="1"/>
  <c r="F37" i="32836"/>
  <c r="F15" i="32836" s="1"/>
  <c r="D37" i="32836"/>
  <c r="D15" i="32836" s="1"/>
  <c r="B37" i="32836"/>
  <c r="L47" i="32837" s="1"/>
  <c r="H35" i="32836"/>
  <c r="H13" i="32836" s="1"/>
  <c r="F35" i="32836"/>
  <c r="F13" i="32836" s="1"/>
  <c r="D35" i="32836"/>
  <c r="D13" i="32836" s="1"/>
  <c r="B35" i="32836"/>
  <c r="K43" i="32838" s="1"/>
  <c r="H34" i="32836"/>
  <c r="H12" i="32836" s="1"/>
  <c r="F34" i="32836"/>
  <c r="F12" i="32836" s="1"/>
  <c r="D34" i="32836"/>
  <c r="D12" i="32836" s="1"/>
  <c r="B34" i="32836"/>
  <c r="B12" i="32836" s="1"/>
  <c r="H33" i="32836"/>
  <c r="H11" i="32836" s="1"/>
  <c r="F33" i="32836"/>
  <c r="F11" i="32836" s="1"/>
  <c r="D33" i="32836"/>
  <c r="D11" i="32836" s="1"/>
  <c r="B33" i="32836"/>
  <c r="K41" i="32838" s="1"/>
  <c r="A23" i="32836"/>
  <c r="A22" i="32836"/>
  <c r="A21" i="32836"/>
  <c r="A20" i="32836"/>
  <c r="A19" i="32836"/>
  <c r="A18" i="32836"/>
  <c r="A17" i="32836"/>
  <c r="H16" i="32836"/>
  <c r="F16" i="32836"/>
  <c r="D16" i="32836"/>
  <c r="B16" i="32836"/>
  <c r="A16" i="32836"/>
  <c r="A15" i="32836"/>
  <c r="A14" i="32836"/>
  <c r="A13" i="32836"/>
  <c r="A12" i="32836"/>
  <c r="A11" i="32836"/>
  <c r="A10" i="32836"/>
  <c r="A9" i="32836"/>
  <c r="A8" i="32836"/>
  <c r="H35" i="32839" l="1"/>
  <c r="H7" i="32840" s="1"/>
  <c r="H5" i="32840" s="1"/>
  <c r="H9" i="32798" s="1"/>
  <c r="F29" i="32839"/>
  <c r="F25" i="32839" s="1"/>
  <c r="H29" i="32839"/>
  <c r="B32" i="32839"/>
  <c r="S6" i="32846"/>
  <c r="D36" i="32836" s="1"/>
  <c r="D14" i="32836" s="1"/>
  <c r="H11" i="32839"/>
  <c r="H7" i="32839" s="1"/>
  <c r="Y6" i="32846"/>
  <c r="H36" i="32836" s="1"/>
  <c r="H14" i="32836" s="1"/>
  <c r="B9" i="32845"/>
  <c r="B7" i="32845" s="1"/>
  <c r="O6" i="32846"/>
  <c r="B36" i="32836" s="1"/>
  <c r="L46" i="32837" s="1"/>
  <c r="D16" i="32839"/>
  <c r="X6" i="32846"/>
  <c r="F36" i="32836" s="1"/>
  <c r="F14" i="32836" s="1"/>
  <c r="Z6" i="32842"/>
  <c r="H28" i="32836" s="1"/>
  <c r="H8" i="32836" s="1"/>
  <c r="Y6" i="32842"/>
  <c r="F28" i="32836" s="1"/>
  <c r="F8" i="32836" s="1"/>
  <c r="S6" i="32842"/>
  <c r="D28" i="32836" s="1"/>
  <c r="D8" i="32836" s="1"/>
  <c r="B10" i="32841"/>
  <c r="B8" i="32841" s="1"/>
  <c r="O6" i="32842"/>
  <c r="B28" i="32836" s="1"/>
  <c r="B8" i="32836" s="1"/>
  <c r="B14" i="32837"/>
  <c r="H20" i="32837"/>
  <c r="Z6" i="32848"/>
  <c r="H38" i="32836" s="1"/>
  <c r="H19" i="32836" s="1"/>
  <c r="O6" i="32848"/>
  <c r="B38" i="32836" s="1"/>
  <c r="B19" i="32836" s="1"/>
  <c r="B66" i="32836"/>
  <c r="B65" i="32836" s="1"/>
  <c r="X6" i="32844"/>
  <c r="H29" i="32836" s="1"/>
  <c r="H9" i="32836" s="1"/>
  <c r="D57" i="32836"/>
  <c r="F20" i="32837"/>
  <c r="F22" i="32837"/>
  <c r="D11" i="32839"/>
  <c r="H25" i="32838"/>
  <c r="F27" i="32837"/>
  <c r="F16" i="32839"/>
  <c r="B16" i="32839"/>
  <c r="S6" i="32848"/>
  <c r="D38" i="32836" s="1"/>
  <c r="D19" i="32836" s="1"/>
  <c r="R6" i="32844"/>
  <c r="D29" i="32836" s="1"/>
  <c r="D9" i="32836" s="1"/>
  <c r="B5" i="32840"/>
  <c r="B9" i="32798" s="1"/>
  <c r="F11" i="32839"/>
  <c r="F7" i="32839" s="1"/>
  <c r="F63" i="32838"/>
  <c r="F38" i="32838" s="1"/>
  <c r="F37" i="32838" s="1"/>
  <c r="F34" i="32838" s="1"/>
  <c r="F6" i="32838" s="1"/>
  <c r="H16" i="32839"/>
  <c r="D66" i="32838"/>
  <c r="D8" i="32838" s="1"/>
  <c r="B29" i="32839"/>
  <c r="D29" i="32839"/>
  <c r="H9" i="32837"/>
  <c r="H18" i="32837"/>
  <c r="B9" i="32838"/>
  <c r="B63" i="32838"/>
  <c r="B38" i="32838" s="1"/>
  <c r="B37" i="32838" s="1"/>
  <c r="B34" i="32838" s="1"/>
  <c r="B6" i="32838" s="1"/>
  <c r="B57" i="32836"/>
  <c r="B55" i="32836" s="1"/>
  <c r="B26" i="32837"/>
  <c r="B8" i="32839"/>
  <c r="B22" i="32839"/>
  <c r="F18" i="32837"/>
  <c r="D20" i="32837"/>
  <c r="H21" i="32837"/>
  <c r="F22" i="32839"/>
  <c r="D19" i="32839"/>
  <c r="M53" i="32837"/>
  <c r="F17" i="32837"/>
  <c r="B22" i="32837"/>
  <c r="B29" i="32837"/>
  <c r="B32" i="32837"/>
  <c r="D8" i="32839"/>
  <c r="B15" i="32836"/>
  <c r="D56" i="32836"/>
  <c r="D10" i="32837"/>
  <c r="B16" i="32837"/>
  <c r="B68" i="32836"/>
  <c r="B7" i="32836" s="1"/>
  <c r="F68" i="32837"/>
  <c r="F8" i="32837" s="1"/>
  <c r="B68" i="32837"/>
  <c r="B8" i="32837" s="1"/>
  <c r="B11" i="32836"/>
  <c r="B13" i="32837"/>
  <c r="B21" i="32837"/>
  <c r="H68" i="32837"/>
  <c r="H8" i="32837" s="1"/>
  <c r="D22" i="32839"/>
  <c r="D26" i="32839"/>
  <c r="H66" i="32838"/>
  <c r="H8" i="32838" s="1"/>
  <c r="D39" i="32837"/>
  <c r="D36" i="32837" s="1"/>
  <c r="D6" i="32837" s="1"/>
  <c r="F19" i="32839"/>
  <c r="B66" i="32838"/>
  <c r="B8" i="32838" s="1"/>
  <c r="H38" i="32838"/>
  <c r="H37" i="32838" s="1"/>
  <c r="H34" i="32838" s="1"/>
  <c r="H6" i="32838" s="1"/>
  <c r="H5" i="32838" s="1"/>
  <c r="H8" i="32798" s="1"/>
  <c r="H62" i="32838"/>
  <c r="H19" i="32839"/>
  <c r="H22" i="32839"/>
  <c r="H26" i="32839"/>
  <c r="H17" i="32836"/>
  <c r="B11" i="32839"/>
  <c r="D18" i="32837"/>
  <c r="D19" i="32837"/>
  <c r="H22" i="32837"/>
  <c r="B27" i="32837"/>
  <c r="F25" i="32838"/>
  <c r="F66" i="32838"/>
  <c r="F8" i="32838" s="1"/>
  <c r="D22" i="32837"/>
  <c r="B25" i="32837"/>
  <c r="H26" i="32837"/>
  <c r="B64" i="32837"/>
  <c r="B19" i="32839"/>
  <c r="B28" i="32837"/>
  <c r="K45" i="32838"/>
  <c r="D68" i="32837"/>
  <c r="D8" i="32837" s="1"/>
  <c r="M46" i="32838"/>
  <c r="D62" i="32838"/>
  <c r="D38" i="32838"/>
  <c r="D37" i="32838" s="1"/>
  <c r="D34" i="32838" s="1"/>
  <c r="D6" i="32838" s="1"/>
  <c r="L53" i="32838"/>
  <c r="M53" i="32838" s="1"/>
  <c r="B22" i="32836"/>
  <c r="B58" i="32836"/>
  <c r="B9" i="32837"/>
  <c r="B10" i="32837"/>
  <c r="F19" i="32837"/>
  <c r="B23" i="32837"/>
  <c r="B24" i="32837"/>
  <c r="D26" i="32837"/>
  <c r="M50" i="32837"/>
  <c r="K48" i="32838"/>
  <c r="M48" i="32838" s="1"/>
  <c r="B21" i="32836"/>
  <c r="L55" i="32837"/>
  <c r="M55" i="32837" s="1"/>
  <c r="B17" i="32836"/>
  <c r="B20" i="32836"/>
  <c r="M41" i="32838"/>
  <c r="M46" i="32837"/>
  <c r="M47" i="32837"/>
  <c r="B17" i="32837"/>
  <c r="B19" i="32837"/>
  <c r="B20" i="32837"/>
  <c r="L45" i="32837"/>
  <c r="M45" i="32837" s="1"/>
  <c r="B21" i="32838"/>
  <c r="B25" i="32838"/>
  <c r="M51" i="32838"/>
  <c r="B13" i="32847"/>
  <c r="B7" i="32847" s="1"/>
  <c r="D65" i="32836"/>
  <c r="D32" i="32836"/>
  <c r="D30" i="32836" s="1"/>
  <c r="D68" i="32836"/>
  <c r="D7" i="32836" s="1"/>
  <c r="B9" i="32843"/>
  <c r="B8" i="32843" s="1"/>
  <c r="N6" i="32844"/>
  <c r="B29" i="32836" s="1"/>
  <c r="Y6" i="32848"/>
  <c r="F38" i="32836" s="1"/>
  <c r="F19" i="32836" s="1"/>
  <c r="L36" i="32838"/>
  <c r="B11" i="32837"/>
  <c r="H10" i="32838"/>
  <c r="F9" i="32838"/>
  <c r="F69" i="32836"/>
  <c r="F68" i="32836" s="1"/>
  <c r="F7" i="32836" s="1"/>
  <c r="F57" i="32836"/>
  <c r="F64" i="32837"/>
  <c r="F40" i="32837"/>
  <c r="F39" i="32837" s="1"/>
  <c r="F36" i="32837" s="1"/>
  <c r="F6" i="32837" s="1"/>
  <c r="B7" i="32849"/>
  <c r="D17" i="32836"/>
  <c r="F20" i="32836"/>
  <c r="D58" i="32836"/>
  <c r="F9" i="32837"/>
  <c r="L43" i="32837"/>
  <c r="M43" i="32837" s="1"/>
  <c r="D64" i="32837"/>
  <c r="B27" i="32838"/>
  <c r="L45" i="32838"/>
  <c r="H66" i="32836"/>
  <c r="H56" i="32836"/>
  <c r="H69" i="32836"/>
  <c r="H68" i="32836" s="1"/>
  <c r="H7" i="32836" s="1"/>
  <c r="H57" i="32836"/>
  <c r="H67" i="32836"/>
  <c r="H32" i="32836" s="1"/>
  <c r="H58" i="32836"/>
  <c r="H64" i="32837"/>
  <c r="H40" i="32837"/>
  <c r="H39" i="32837" s="1"/>
  <c r="H36" i="32837" s="1"/>
  <c r="H6" i="32837" s="1"/>
  <c r="B39" i="32837"/>
  <c r="L43" i="32838"/>
  <c r="M43" i="32838" s="1"/>
  <c r="B15" i="32837"/>
  <c r="D9" i="32838"/>
  <c r="L52" i="32838"/>
  <c r="M52" i="32838" s="1"/>
  <c r="B30" i="32837"/>
  <c r="F66" i="32836"/>
  <c r="F56" i="32836"/>
  <c r="F67" i="32836"/>
  <c r="F32" i="32836" s="1"/>
  <c r="F58" i="32836"/>
  <c r="B31" i="32836"/>
  <c r="B30" i="32836" s="1"/>
  <c r="K42" i="32838"/>
  <c r="M42" i="32838" s="1"/>
  <c r="L44" i="32837"/>
  <c r="M44" i="32837" s="1"/>
  <c r="K54" i="32838"/>
  <c r="M54" i="32838" s="1"/>
  <c r="L56" i="32837"/>
  <c r="M56" i="32837" s="1"/>
  <c r="D21" i="32837"/>
  <c r="D17" i="32837"/>
  <c r="H24" i="32837"/>
  <c r="H19" i="32837"/>
  <c r="L52" i="32837"/>
  <c r="M52" i="32837" s="1"/>
  <c r="W6" i="32844"/>
  <c r="F29" i="32836" s="1"/>
  <c r="L47" i="32838"/>
  <c r="M47" i="32838" s="1"/>
  <c r="H25" i="32839" l="1"/>
  <c r="B25" i="32839"/>
  <c r="B14" i="32836"/>
  <c r="K44" i="32838"/>
  <c r="M44" i="32838" s="1"/>
  <c r="L37" i="32837"/>
  <c r="M37" i="32837" s="1"/>
  <c r="K35" i="32838"/>
  <c r="D61" i="32838"/>
  <c r="D11" i="32838" s="1"/>
  <c r="D55" i="32836"/>
  <c r="D54" i="32836" s="1"/>
  <c r="D10" i="32836" s="1"/>
  <c r="F15" i="32839"/>
  <c r="F6" i="32839" s="1"/>
  <c r="D7" i="32839"/>
  <c r="B5" i="32838"/>
  <c r="B8" i="32798" s="1"/>
  <c r="D27" i="32836"/>
  <c r="D6" i="32836" s="1"/>
  <c r="D5" i="32836" s="1"/>
  <c r="D6" i="32798" s="1"/>
  <c r="D5" i="32838"/>
  <c r="D8" i="32798" s="1"/>
  <c r="F62" i="32838"/>
  <c r="F61" i="32838" s="1"/>
  <c r="F11" i="32838" s="1"/>
  <c r="B15" i="32839"/>
  <c r="B64" i="32836"/>
  <c r="B62" i="32838"/>
  <c r="B61" i="32838" s="1"/>
  <c r="B11" i="32838" s="1"/>
  <c r="D25" i="32839"/>
  <c r="D15" i="32839"/>
  <c r="F5" i="32837"/>
  <c r="F7" i="32798" s="1"/>
  <c r="B7" i="32839"/>
  <c r="D5" i="32837"/>
  <c r="D7" i="32798" s="1"/>
  <c r="H5" i="32837"/>
  <c r="H7" i="32798" s="1"/>
  <c r="H63" i="32837"/>
  <c r="H12" i="32837" s="1"/>
  <c r="B63" i="32837"/>
  <c r="B12" i="32837" s="1"/>
  <c r="F55" i="32836"/>
  <c r="F54" i="32836" s="1"/>
  <c r="F10" i="32836" s="1"/>
  <c r="M45" i="32838"/>
  <c r="F63" i="32837"/>
  <c r="F12" i="32837" s="1"/>
  <c r="H61" i="32838"/>
  <c r="H11" i="32838" s="1"/>
  <c r="H15" i="32839"/>
  <c r="F5" i="32838"/>
  <c r="F8" i="32798" s="1"/>
  <c r="D63" i="32837"/>
  <c r="D12" i="32837" s="1"/>
  <c r="B54" i="32836"/>
  <c r="B10" i="32836" s="1"/>
  <c r="L51" i="32837"/>
  <c r="M51" i="32837" s="1"/>
  <c r="K49" i="32838"/>
  <c r="M49" i="32838" s="1"/>
  <c r="H65" i="32836"/>
  <c r="H64" i="32836" s="1"/>
  <c r="H31" i="32836"/>
  <c r="H30" i="32836" s="1"/>
  <c r="H27" i="32836" s="1"/>
  <c r="H6" i="32836" s="1"/>
  <c r="H5" i="32836" s="1"/>
  <c r="H6" i="32798" s="1"/>
  <c r="M35" i="32838"/>
  <c r="F65" i="32836"/>
  <c r="F64" i="32836" s="1"/>
  <c r="F31" i="32836"/>
  <c r="F30" i="32836" s="1"/>
  <c r="F27" i="32836" s="1"/>
  <c r="F6" i="32836" s="1"/>
  <c r="F5" i="32836" s="1"/>
  <c r="F6" i="32798" s="1"/>
  <c r="F9" i="32836"/>
  <c r="L37" i="32838"/>
  <c r="L34" i="32838" s="1"/>
  <c r="B36" i="32837"/>
  <c r="B6" i="32837" s="1"/>
  <c r="B5" i="32837" s="1"/>
  <c r="B7" i="32798" s="1"/>
  <c r="D64" i="32836"/>
  <c r="L39" i="32837"/>
  <c r="M39" i="32837" s="1"/>
  <c r="K37" i="32838"/>
  <c r="H55" i="32836"/>
  <c r="H54" i="32836" s="1"/>
  <c r="H10" i="32836" s="1"/>
  <c r="K36" i="32838"/>
  <c r="M36" i="32838" s="1"/>
  <c r="B27" i="32836"/>
  <c r="B6" i="32836" s="1"/>
  <c r="B5" i="32836" s="1"/>
  <c r="B6" i="32798" s="1"/>
  <c r="B9" i="32836"/>
  <c r="L38" i="32837"/>
  <c r="M38" i="32837" s="1"/>
  <c r="H6" i="32839" l="1"/>
  <c r="M37" i="32838"/>
  <c r="B6" i="32839"/>
  <c r="H5" i="32798"/>
  <c r="D6" i="32839"/>
  <c r="M34" i="32838"/>
  <c r="K34" i="32838"/>
  <c r="L36" i="32837"/>
  <c r="M36" i="32837"/>
  <c r="I12" i="32833" l="1"/>
  <c r="E12" i="32833"/>
  <c r="E11" i="32833" s="1"/>
  <c r="I11" i="32833"/>
  <c r="I8" i="32833"/>
  <c r="I7" i="32833" s="1"/>
  <c r="E8" i="32833"/>
  <c r="E7" i="32833" s="1"/>
  <c r="I8" i="32832"/>
  <c r="I7" i="32832" s="1"/>
  <c r="E8" i="32832"/>
  <c r="E7" i="32832" s="1"/>
  <c r="I18" i="32831"/>
  <c r="I17" i="32831" s="1"/>
  <c r="E18" i="32831"/>
  <c r="E17" i="32831" s="1"/>
  <c r="I15" i="32831"/>
  <c r="I14" i="32831" s="1"/>
  <c r="E15" i="32831"/>
  <c r="E14" i="32831" s="1"/>
  <c r="E12" i="32831"/>
  <c r="E11" i="32831" s="1"/>
  <c r="E10" i="32831" s="1"/>
  <c r="I11" i="32831"/>
  <c r="I10" i="32831" s="1"/>
  <c r="I8" i="32831"/>
  <c r="I7" i="32831" s="1"/>
  <c r="E8" i="32831"/>
  <c r="E7" i="32831" s="1"/>
  <c r="I21" i="32830"/>
  <c r="I20" i="32830" s="1"/>
  <c r="E21" i="32830"/>
  <c r="E20" i="32830" s="1"/>
  <c r="I17" i="32830"/>
  <c r="I16" i="32830" s="1"/>
  <c r="E17" i="32830"/>
  <c r="E16" i="32830" s="1"/>
  <c r="I14" i="32830"/>
  <c r="I13" i="32830" s="1"/>
  <c r="E14" i="32830"/>
  <c r="E13" i="32830" s="1"/>
  <c r="I11" i="32830"/>
  <c r="I10" i="32830" s="1"/>
  <c r="E11" i="32830"/>
  <c r="E10" i="32830" s="1"/>
  <c r="E9" i="32830"/>
  <c r="E8" i="32830" s="1"/>
  <c r="E7" i="32830" s="1"/>
  <c r="I8" i="32830"/>
  <c r="I7" i="32830" s="1"/>
  <c r="I23" i="32829"/>
  <c r="I22" i="32829" s="1"/>
  <c r="E23" i="32829"/>
  <c r="E22" i="32829" s="1"/>
  <c r="I11" i="32829"/>
  <c r="I10" i="32829" s="1"/>
  <c r="E11" i="32829"/>
  <c r="E10" i="32829" s="1"/>
  <c r="I8" i="32829"/>
  <c r="I7" i="32829" s="1"/>
  <c r="E8" i="32829"/>
  <c r="E7" i="32829" s="1"/>
  <c r="I13" i="32828"/>
  <c r="I12" i="32828" s="1"/>
  <c r="E13" i="32828"/>
  <c r="E12" i="32828" s="1"/>
  <c r="I8" i="32828"/>
  <c r="I7" i="32828" s="1"/>
  <c r="E8" i="32828"/>
  <c r="E7" i="32828" s="1"/>
  <c r="Z29" i="32795" l="1"/>
  <c r="Z28" i="32795" s="1"/>
  <c r="Y29" i="32795"/>
  <c r="Y28" i="32795" s="1"/>
  <c r="Y8" i="32824" l="1"/>
  <c r="Y7" i="32824" s="1"/>
  <c r="Y6" i="32824" s="1"/>
  <c r="Z8" i="32824" l="1"/>
  <c r="Z7" i="32824" s="1"/>
  <c r="Z6" i="32824" s="1"/>
  <c r="S8" i="32824"/>
  <c r="S7" i="32824" s="1"/>
  <c r="S6" i="32824" s="1"/>
  <c r="O8" i="32824"/>
  <c r="O7" i="32824" s="1"/>
  <c r="B7" i="32823" l="1"/>
  <c r="B6" i="32823" s="1"/>
  <c r="O6" i="32824"/>
  <c r="Z8" i="32722"/>
  <c r="Z7" i="32722" s="1"/>
  <c r="Z6" i="32722" s="1"/>
  <c r="Y8" i="32722"/>
  <c r="Y7" i="32722" s="1"/>
  <c r="Y6" i="32722" s="1"/>
  <c r="S8" i="32722"/>
  <c r="S7" i="32722" s="1"/>
  <c r="S6" i="32722" s="1"/>
  <c r="O8" i="32722"/>
  <c r="O7" i="32722" s="1"/>
  <c r="B6" i="32721" s="1"/>
  <c r="O13" i="32807"/>
  <c r="O9" i="32802"/>
  <c r="O6" i="32722" l="1"/>
  <c r="Z8" i="32749" l="1"/>
  <c r="Y8" i="32749"/>
  <c r="S8" i="32749"/>
  <c r="O8" i="32749"/>
  <c r="Z55" i="32749"/>
  <c r="Y55" i="32749"/>
  <c r="Z25" i="32720"/>
  <c r="Y25" i="32720"/>
  <c r="O15" i="32720"/>
  <c r="O8" i="32720"/>
  <c r="Y8" i="32720"/>
  <c r="S8" i="32720"/>
  <c r="Z15" i="32720"/>
  <c r="Y15" i="32720"/>
  <c r="S15" i="32720"/>
  <c r="Z11" i="32819"/>
  <c r="Z10" i="32819" s="1"/>
  <c r="Y11" i="32819"/>
  <c r="Y10" i="32819" s="1"/>
  <c r="S11" i="32819"/>
  <c r="S10" i="32819" s="1"/>
  <c r="O11" i="32819"/>
  <c r="O10" i="32819" s="1"/>
  <c r="Z8" i="32819"/>
  <c r="Z7" i="32819" s="1"/>
  <c r="Z6" i="32819" s="1"/>
  <c r="Y8" i="32819"/>
  <c r="Y7" i="32819" s="1"/>
  <c r="S8" i="32819"/>
  <c r="S7" i="32819" s="1"/>
  <c r="O8" i="32819"/>
  <c r="O7" i="32819" s="1"/>
  <c r="O6" i="32819" s="1"/>
  <c r="Z12" i="32790"/>
  <c r="Y12" i="32790"/>
  <c r="S12" i="32790"/>
  <c r="O12" i="32790"/>
  <c r="O15" i="32790"/>
  <c r="Z19" i="32790"/>
  <c r="Y19" i="32790"/>
  <c r="S19" i="32790"/>
  <c r="O19" i="32790"/>
  <c r="Z22" i="32790"/>
  <c r="Y22" i="32790"/>
  <c r="Z26" i="32790"/>
  <c r="Y26" i="32790"/>
  <c r="Z31" i="32788"/>
  <c r="Y31" i="32788"/>
  <c r="Z48" i="32788"/>
  <c r="Y48" i="32788"/>
  <c r="O16" i="32742"/>
  <c r="O8" i="32742" s="1"/>
  <c r="S8" i="32726"/>
  <c r="O8" i="32726"/>
  <c r="Z38" i="32726"/>
  <c r="Y38" i="32726"/>
  <c r="Z36" i="32726"/>
  <c r="Y36" i="32726"/>
  <c r="Z72" i="32786"/>
  <c r="Y72" i="32786"/>
  <c r="Z63" i="32786"/>
  <c r="Z62" i="32786" s="1"/>
  <c r="Y63" i="32786"/>
  <c r="Y62" i="32786" s="1"/>
  <c r="Z53" i="32786"/>
  <c r="Y53" i="32786"/>
  <c r="Z9" i="32786"/>
  <c r="Z8" i="32786" s="1"/>
  <c r="Y9" i="32786"/>
  <c r="Y8" i="32786" s="1"/>
  <c r="S9" i="32786"/>
  <c r="S8" i="32786" s="1"/>
  <c r="O9" i="32786"/>
  <c r="O8" i="32786" s="1"/>
  <c r="Z75" i="32786"/>
  <c r="Y75" i="32786"/>
  <c r="Y71" i="32786" s="1"/>
  <c r="O14" i="32790" l="1"/>
  <c r="Z30" i="32788"/>
  <c r="S6" i="32819"/>
  <c r="O7" i="32720"/>
  <c r="Y6" i="32819"/>
  <c r="B6" i="32818"/>
  <c r="Y21" i="32790"/>
  <c r="Y30" i="32788"/>
  <c r="Z71" i="32786"/>
  <c r="Z35" i="32726"/>
  <c r="Z21" i="32790"/>
  <c r="B7" i="32818"/>
  <c r="Y35" i="32726"/>
  <c r="B5" i="32818" l="1"/>
  <c r="Z28" i="32786"/>
  <c r="Y28" i="32786"/>
  <c r="Z32" i="32786"/>
  <c r="Y32" i="32786"/>
  <c r="Z8" i="32809"/>
  <c r="Z7" i="32809" s="1"/>
  <c r="Z6" i="32809" s="1"/>
  <c r="Y8" i="32809"/>
  <c r="Y7" i="32809" s="1"/>
  <c r="Y6" i="32809" s="1"/>
  <c r="S8" i="32809"/>
  <c r="S7" i="32809" s="1"/>
  <c r="S6" i="32809" s="1"/>
  <c r="O8" i="32809" l="1"/>
  <c r="O7" i="32809" s="1"/>
  <c r="Z24" i="32807"/>
  <c r="Z23" i="32807" s="1"/>
  <c r="Y24" i="32807"/>
  <c r="Y23" i="32807" s="1"/>
  <c r="B9" i="32806"/>
  <c r="Z13" i="32807"/>
  <c r="Z12" i="32807" s="1"/>
  <c r="Y13" i="32807"/>
  <c r="Y12" i="32807" s="1"/>
  <c r="S13" i="32807"/>
  <c r="S12" i="32807" s="1"/>
  <c r="O12" i="32807"/>
  <c r="Z10" i="32807"/>
  <c r="Y10" i="32807"/>
  <c r="S10" i="32807"/>
  <c r="O10" i="32807"/>
  <c r="Z8" i="32807"/>
  <c r="Y8" i="32807"/>
  <c r="S8" i="32807"/>
  <c r="O8" i="32807"/>
  <c r="Z42" i="32738"/>
  <c r="Y42" i="32738"/>
  <c r="Y36" i="32738"/>
  <c r="Z28" i="32738"/>
  <c r="Y28" i="32738"/>
  <c r="Z24" i="32738"/>
  <c r="Y24" i="32738"/>
  <c r="Z22" i="32738"/>
  <c r="Y22" i="32738"/>
  <c r="Y8" i="32738"/>
  <c r="S8" i="32738"/>
  <c r="O8" i="32738"/>
  <c r="Z16" i="32738"/>
  <c r="Z15" i="32738" s="1"/>
  <c r="Y16" i="32738"/>
  <c r="Y15" i="32738" s="1"/>
  <c r="S16" i="32738"/>
  <c r="S15" i="32738" s="1"/>
  <c r="O16" i="32738"/>
  <c r="O15" i="32738" s="1"/>
  <c r="B8" i="32737" s="1"/>
  <c r="Z15" i="32764"/>
  <c r="Z14" i="32764" s="1"/>
  <c r="Y15" i="32764"/>
  <c r="Y14" i="32764" s="1"/>
  <c r="S15" i="32764"/>
  <c r="O15" i="32764"/>
  <c r="O14" i="32764" s="1"/>
  <c r="B8" i="32766" s="1"/>
  <c r="O7" i="32807" l="1"/>
  <c r="B6" i="32808"/>
  <c r="B5" i="32808" s="1"/>
  <c r="O6" i="32809"/>
  <c r="Y7" i="32807"/>
  <c r="Z7" i="32807"/>
  <c r="Z6" i="32807" s="1"/>
  <c r="Y21" i="32738"/>
  <c r="S7" i="32807"/>
  <c r="S6" i="32807" s="1"/>
  <c r="Y6" i="32807"/>
  <c r="B8" i="32806"/>
  <c r="B7" i="32806" l="1"/>
  <c r="B6" i="32806" s="1"/>
  <c r="O6" i="32807"/>
  <c r="Z8" i="32802"/>
  <c r="Z7" i="32802" s="1"/>
  <c r="Z6" i="32802" s="1"/>
  <c r="Y8" i="32802"/>
  <c r="Y7" i="32802" s="1"/>
  <c r="Y6" i="32802" s="1"/>
  <c r="S8" i="32802"/>
  <c r="S7" i="32802" s="1"/>
  <c r="S6" i="32802" s="1"/>
  <c r="O8" i="32802"/>
  <c r="O7" i="32802" s="1"/>
  <c r="X8" i="32699"/>
  <c r="R8" i="32699"/>
  <c r="Y8" i="32799"/>
  <c r="Y7" i="32799" s="1"/>
  <c r="Y6" i="32799" s="1"/>
  <c r="X8" i="32799"/>
  <c r="X7" i="32799" s="1"/>
  <c r="X6" i="32799" s="1"/>
  <c r="R8" i="32799"/>
  <c r="R7" i="32799" s="1"/>
  <c r="R6" i="32799" s="1"/>
  <c r="N8" i="32799"/>
  <c r="N7" i="32799" s="1"/>
  <c r="B7" i="32800" l="1"/>
  <c r="N6" i="32799"/>
  <c r="O6" i="32802"/>
  <c r="B7" i="32803"/>
  <c r="B6" i="32803" s="1"/>
  <c r="Y15" i="32699"/>
  <c r="Y14" i="32699" s="1"/>
  <c r="X15" i="32699"/>
  <c r="X14" i="32699" s="1"/>
  <c r="R15" i="32699"/>
  <c r="R14" i="32699" s="1"/>
  <c r="N15" i="32699"/>
  <c r="N14" i="32699" s="1"/>
  <c r="B9" i="32698" s="1"/>
  <c r="Z23" i="32728" l="1"/>
  <c r="Y23" i="32728"/>
  <c r="Y22" i="32728" s="1"/>
  <c r="Z22" i="32728"/>
  <c r="Z15" i="32728"/>
  <c r="Y15" i="32728"/>
  <c r="S15" i="32728"/>
  <c r="O15" i="32728"/>
  <c r="Z25" i="32707" l="1"/>
  <c r="Z24" i="32707" s="1"/>
  <c r="Y25" i="32707"/>
  <c r="Y24" i="32707" s="1"/>
  <c r="B12" i="32706"/>
  <c r="Z15" i="32707"/>
  <c r="Z14" i="32707" s="1"/>
  <c r="Y15" i="32707"/>
  <c r="Y14" i="32707" s="1"/>
  <c r="S15" i="32707"/>
  <c r="S14" i="32707" s="1"/>
  <c r="O15" i="32707"/>
  <c r="O14" i="32707" s="1"/>
  <c r="B10" i="32706" s="1"/>
  <c r="Z13" i="32779" l="1"/>
  <c r="Z12" i="32779" s="1"/>
  <c r="Y13" i="32779"/>
  <c r="Y12" i="32779" s="1"/>
  <c r="S13" i="32779"/>
  <c r="S12" i="32779" s="1"/>
  <c r="O13" i="32779"/>
  <c r="O12" i="32779" s="1"/>
  <c r="B10" i="32778" s="1"/>
  <c r="Z69" i="32786" l="1"/>
  <c r="Z68" i="32786" s="1"/>
  <c r="Y69" i="32786"/>
  <c r="Y68" i="32786" s="1"/>
  <c r="B15" i="32785"/>
  <c r="Z18" i="32786"/>
  <c r="Z17" i="32786" s="1"/>
  <c r="Y18" i="32786"/>
  <c r="Y17" i="32786" s="1"/>
  <c r="O8" i="32732"/>
  <c r="O7" i="32732" s="1"/>
  <c r="O11" i="32732"/>
  <c r="O10" i="32732" s="1"/>
  <c r="B7" i="32731" s="1"/>
  <c r="Z13" i="32738"/>
  <c r="Z12" i="32738" s="1"/>
  <c r="Z8" i="32738" s="1"/>
  <c r="Z7" i="32738" s="1"/>
  <c r="Z19" i="32738"/>
  <c r="Z18" i="32738" s="1"/>
  <c r="Z36" i="32738"/>
  <c r="Z41" i="32738"/>
  <c r="Y13" i="32738"/>
  <c r="Y12" i="32738" s="1"/>
  <c r="Y7" i="32738" s="1"/>
  <c r="Y19" i="32738"/>
  <c r="Y18" i="32738" s="1"/>
  <c r="Y41" i="32738"/>
  <c r="S7" i="32738"/>
  <c r="S13" i="32738"/>
  <c r="S12" i="32738" s="1"/>
  <c r="S19" i="32738"/>
  <c r="S18" i="32738" s="1"/>
  <c r="Y8" i="32699"/>
  <c r="Y7" i="32699" s="1"/>
  <c r="X7" i="32699"/>
  <c r="R7" i="32699"/>
  <c r="N8" i="32699"/>
  <c r="N7" i="32699" s="1"/>
  <c r="B7" i="32698" s="1"/>
  <c r="Y8" i="32781"/>
  <c r="Y7" i="32781" s="1"/>
  <c r="S8" i="32781"/>
  <c r="S7" i="32781" s="1"/>
  <c r="O8" i="32781"/>
  <c r="O7" i="32781" s="1"/>
  <c r="Z9" i="32740"/>
  <c r="Z8" i="32740" s="1"/>
  <c r="Z12" i="32740"/>
  <c r="Z11" i="32740" s="1"/>
  <c r="Z15" i="32740"/>
  <c r="Z14" i="32740" s="1"/>
  <c r="Z18" i="32740"/>
  <c r="Z17" i="32740" s="1"/>
  <c r="Z22" i="32740"/>
  <c r="Z21" i="32740" s="1"/>
  <c r="Y8" i="32734"/>
  <c r="Y7" i="32734" s="1"/>
  <c r="Y6" i="32734" s="1"/>
  <c r="Z9" i="32730"/>
  <c r="Z8" i="32730" s="1"/>
  <c r="Z14" i="32730"/>
  <c r="Z16" i="32730"/>
  <c r="Z24" i="32730"/>
  <c r="Z23" i="32730" s="1"/>
  <c r="Z29" i="32730"/>
  <c r="Z28" i="32730" s="1"/>
  <c r="Z36" i="32730"/>
  <c r="Z35" i="32730" s="1"/>
  <c r="Z39" i="32730"/>
  <c r="Z38" i="32730" s="1"/>
  <c r="Z51" i="32730"/>
  <c r="Z50" i="32730" s="1"/>
  <c r="Z57" i="32730"/>
  <c r="Z56" i="32730" s="1"/>
  <c r="Z60" i="32730"/>
  <c r="Z59" i="32730" s="1"/>
  <c r="Z63" i="32730"/>
  <c r="Z62" i="32730" s="1"/>
  <c r="Z66" i="32730"/>
  <c r="Z65" i="32730" s="1"/>
  <c r="Z70" i="32730"/>
  <c r="Z69" i="32730" s="1"/>
  <c r="Z76" i="32730"/>
  <c r="Z75" i="32730" s="1"/>
  <c r="Z79" i="32730"/>
  <c r="Z78" i="32730" s="1"/>
  <c r="Z83" i="32730"/>
  <c r="Z82" i="32730" s="1"/>
  <c r="Z86" i="32730"/>
  <c r="Z85" i="32730" s="1"/>
  <c r="Z93" i="32730"/>
  <c r="Z92" i="32730" s="1"/>
  <c r="Z100" i="32730"/>
  <c r="Z99" i="32730" s="1"/>
  <c r="Z104" i="32730"/>
  <c r="Z103" i="32730" s="1"/>
  <c r="Z8" i="32701"/>
  <c r="Z7" i="32701" s="1"/>
  <c r="Z13" i="32701"/>
  <c r="Z12" i="32701" s="1"/>
  <c r="Z16" i="32701"/>
  <c r="Z15" i="32701" s="1"/>
  <c r="Z8" i="32779"/>
  <c r="Z7" i="32779" s="1"/>
  <c r="Z8" i="32781"/>
  <c r="Z7" i="32781" s="1"/>
  <c r="Z13" i="32781"/>
  <c r="Z12" i="32781" s="1"/>
  <c r="Z16" i="32781"/>
  <c r="Z15" i="32781" s="1"/>
  <c r="Z8" i="32728"/>
  <c r="Z7" i="32728" s="1"/>
  <c r="Z11" i="32728"/>
  <c r="Z10" i="32728" s="1"/>
  <c r="Z20" i="32728"/>
  <c r="Z19" i="32728" s="1"/>
  <c r="Z26" i="32728"/>
  <c r="Z25" i="32728" s="1"/>
  <c r="Z8" i="32707"/>
  <c r="Z7" i="32707" s="1"/>
  <c r="Z12" i="32707"/>
  <c r="Z11" i="32707" s="1"/>
  <c r="Z20" i="32707"/>
  <c r="Z19" i="32707" s="1"/>
  <c r="Y12" i="32699"/>
  <c r="Y11" i="32699" s="1"/>
  <c r="Y18" i="32699"/>
  <c r="Y17" i="32699" s="1"/>
  <c r="Z8" i="32732"/>
  <c r="Z7" i="32732" s="1"/>
  <c r="Z11" i="32732"/>
  <c r="Z10" i="32732" s="1"/>
  <c r="Z27" i="32786"/>
  <c r="Z40" i="32786"/>
  <c r="Z46" i="32786"/>
  <c r="Z49" i="32786"/>
  <c r="Z48" i="32786" s="1"/>
  <c r="Z60" i="32786"/>
  <c r="Z8" i="32764"/>
  <c r="Z7" i="32764" s="1"/>
  <c r="Z11" i="32764"/>
  <c r="Z10" i="32764" s="1"/>
  <c r="Z21" i="32764"/>
  <c r="Z20" i="32764" s="1"/>
  <c r="Z24" i="32764"/>
  <c r="Z23" i="32764" s="1"/>
  <c r="Z18" i="32764"/>
  <c r="Z17" i="32764" s="1"/>
  <c r="Z8" i="32596"/>
  <c r="Z7" i="32596" s="1"/>
  <c r="Z8" i="32726"/>
  <c r="Z7" i="32726" s="1"/>
  <c r="Z22" i="32726"/>
  <c r="Z21" i="32726" s="1"/>
  <c r="Z44" i="32726"/>
  <c r="Z43" i="32726" s="1"/>
  <c r="Z8" i="32703"/>
  <c r="Z7" i="32703" s="1"/>
  <c r="Z6" i="32703" s="1"/>
  <c r="Z8" i="32788"/>
  <c r="Z7" i="32788" s="1"/>
  <c r="Z51" i="32788"/>
  <c r="Z50" i="32788" s="1"/>
  <c r="Z54" i="32788"/>
  <c r="Z53" i="32788" s="1"/>
  <c r="Z64" i="32788"/>
  <c r="Z63" i="32788" s="1"/>
  <c r="Z72" i="32788"/>
  <c r="Z71" i="32788" s="1"/>
  <c r="Z8" i="32790"/>
  <c r="Z7" i="32790" s="1"/>
  <c r="Z15" i="32790"/>
  <c r="Z14" i="32790" s="1"/>
  <c r="Y8" i="32718"/>
  <c r="Y7" i="32718" s="1"/>
  <c r="Y12" i="32718"/>
  <c r="Y11" i="32718" s="1"/>
  <c r="Y16" i="32718"/>
  <c r="Y15" i="32718" s="1"/>
  <c r="Z8" i="32742"/>
  <c r="Z7" i="32742" s="1"/>
  <c r="Z24" i="32742"/>
  <c r="Z23" i="32742" s="1"/>
  <c r="Z8" i="32792"/>
  <c r="Z7" i="32792" s="1"/>
  <c r="Z18" i="32792"/>
  <c r="Z17" i="32792" s="1"/>
  <c r="Z21" i="32792"/>
  <c r="Z20" i="32792" s="1"/>
  <c r="Z24" i="32792"/>
  <c r="Z26" i="32792"/>
  <c r="Z7" i="32749"/>
  <c r="Z54" i="32749"/>
  <c r="Z60" i="32749"/>
  <c r="Z59" i="32749" s="1"/>
  <c r="Z87" i="32749"/>
  <c r="Z86" i="32749" s="1"/>
  <c r="Z90" i="32749"/>
  <c r="Z89" i="32749" s="1"/>
  <c r="Z128" i="32749"/>
  <c r="Z127" i="32749" s="1"/>
  <c r="Z8" i="32720"/>
  <c r="Z7" i="32720" s="1"/>
  <c r="Z19" i="32720"/>
  <c r="Z18" i="32720" s="1"/>
  <c r="Z22" i="32720"/>
  <c r="Z21" i="32720" s="1"/>
  <c r="Z24" i="32720"/>
  <c r="Z7" i="32795"/>
  <c r="Z6" i="32795" s="1"/>
  <c r="Z14" i="32795"/>
  <c r="Z13" i="32795" s="1"/>
  <c r="Z17" i="32795"/>
  <c r="Z16" i="32795" s="1"/>
  <c r="Z21" i="32795"/>
  <c r="Z23" i="32795"/>
  <c r="Z25" i="32795"/>
  <c r="Y9" i="32740"/>
  <c r="Y8" i="32740" s="1"/>
  <c r="Y12" i="32740"/>
  <c r="Y11" i="32740" s="1"/>
  <c r="Y15" i="32740"/>
  <c r="Y14" i="32740" s="1"/>
  <c r="Y18" i="32740"/>
  <c r="Y17" i="32740" s="1"/>
  <c r="Y22" i="32740"/>
  <c r="Y21" i="32740" s="1"/>
  <c r="X8" i="32734"/>
  <c r="X7" i="32734" s="1"/>
  <c r="X6" i="32734" s="1"/>
  <c r="Y9" i="32730"/>
  <c r="Y8" i="32730" s="1"/>
  <c r="Y14" i="32730"/>
  <c r="Y16" i="32730"/>
  <c r="Y24" i="32730"/>
  <c r="Y23" i="32730" s="1"/>
  <c r="Y29" i="32730"/>
  <c r="Y28" i="32730" s="1"/>
  <c r="Y36" i="32730"/>
  <c r="Y35" i="32730" s="1"/>
  <c r="Y39" i="32730"/>
  <c r="Y38" i="32730" s="1"/>
  <c r="Y51" i="32730"/>
  <c r="Y50" i="32730" s="1"/>
  <c r="Y57" i="32730"/>
  <c r="Y56" i="32730" s="1"/>
  <c r="Y60" i="32730"/>
  <c r="Y59" i="32730" s="1"/>
  <c r="Y63" i="32730"/>
  <c r="Y62" i="32730" s="1"/>
  <c r="Y66" i="32730"/>
  <c r="Y65" i="32730" s="1"/>
  <c r="Y70" i="32730"/>
  <c r="Y69" i="32730" s="1"/>
  <c r="Y76" i="32730"/>
  <c r="Y75" i="32730" s="1"/>
  <c r="Y79" i="32730"/>
  <c r="Y78" i="32730" s="1"/>
  <c r="Y83" i="32730"/>
  <c r="Y82" i="32730" s="1"/>
  <c r="Y86" i="32730"/>
  <c r="Y85" i="32730" s="1"/>
  <c r="Y93" i="32730"/>
  <c r="Y92" i="32730" s="1"/>
  <c r="Y100" i="32730"/>
  <c r="Y99" i="32730" s="1"/>
  <c r="Y104" i="32730"/>
  <c r="Y103" i="32730" s="1"/>
  <c r="Y8" i="32701"/>
  <c r="Y7" i="32701" s="1"/>
  <c r="Y13" i="32701"/>
  <c r="Y12" i="32701" s="1"/>
  <c r="Y16" i="32701"/>
  <c r="Y15" i="32701" s="1"/>
  <c r="Y8" i="32779"/>
  <c r="Y7" i="32779" s="1"/>
  <c r="Y6" i="32779" s="1"/>
  <c r="Y13" i="32781"/>
  <c r="Y12" i="32781" s="1"/>
  <c r="Y16" i="32781"/>
  <c r="Y15" i="32781" s="1"/>
  <c r="Y8" i="32728"/>
  <c r="Y7" i="32728" s="1"/>
  <c r="Y11" i="32728"/>
  <c r="Y10" i="32728" s="1"/>
  <c r="Y20" i="32728"/>
  <c r="Y19" i="32728" s="1"/>
  <c r="Y26" i="32728"/>
  <c r="Y25" i="32728" s="1"/>
  <c r="Y8" i="32707"/>
  <c r="Y7" i="32707" s="1"/>
  <c r="Y12" i="32707"/>
  <c r="Y11" i="32707" s="1"/>
  <c r="Y20" i="32707"/>
  <c r="Y19" i="32707" s="1"/>
  <c r="X12" i="32699"/>
  <c r="X11" i="32699" s="1"/>
  <c r="X18" i="32699"/>
  <c r="X17" i="32699" s="1"/>
  <c r="Y8" i="32732"/>
  <c r="Y7" i="32732" s="1"/>
  <c r="Y11" i="32732"/>
  <c r="Y10" i="32732" s="1"/>
  <c r="Y27" i="32786"/>
  <c r="Y40" i="32786"/>
  <c r="Y46" i="32786"/>
  <c r="Y49" i="32786"/>
  <c r="Y48" i="32786" s="1"/>
  <c r="Y60" i="32786"/>
  <c r="Y8" i="32764"/>
  <c r="Y7" i="32764" s="1"/>
  <c r="Y11" i="32764"/>
  <c r="Y10" i="32764" s="1"/>
  <c r="Y21" i="32764"/>
  <c r="Y20" i="32764" s="1"/>
  <c r="Y24" i="32764"/>
  <c r="Y23" i="32764" s="1"/>
  <c r="Y18" i="32764"/>
  <c r="Y17" i="32764" s="1"/>
  <c r="Y8" i="32596"/>
  <c r="Y7" i="32596" s="1"/>
  <c r="Y6" i="32596" s="1"/>
  <c r="Y8" i="32726"/>
  <c r="Y7" i="32726" s="1"/>
  <c r="Y22" i="32726"/>
  <c r="Y21" i="32726" s="1"/>
  <c r="Y44" i="32726"/>
  <c r="Y43" i="32726" s="1"/>
  <c r="Y8" i="32703"/>
  <c r="Y7" i="32703" s="1"/>
  <c r="Y6" i="32703" s="1"/>
  <c r="Y8" i="32788"/>
  <c r="Y7" i="32788" s="1"/>
  <c r="Y51" i="32788"/>
  <c r="Y50" i="32788" s="1"/>
  <c r="Y54" i="32788"/>
  <c r="Y53" i="32788" s="1"/>
  <c r="Y64" i="32788"/>
  <c r="Y63" i="32788" s="1"/>
  <c r="Y72" i="32788"/>
  <c r="Y71" i="32788" s="1"/>
  <c r="Y8" i="32790"/>
  <c r="Y7" i="32790" s="1"/>
  <c r="Y15" i="32790"/>
  <c r="Y14" i="32790" s="1"/>
  <c r="X8" i="32718"/>
  <c r="X7" i="32718" s="1"/>
  <c r="X12" i="32718"/>
  <c r="X11" i="32718" s="1"/>
  <c r="X16" i="32718"/>
  <c r="X15" i="32718" s="1"/>
  <c r="Y8" i="32742"/>
  <c r="Y7" i="32742" s="1"/>
  <c r="Y24" i="32742"/>
  <c r="Y23" i="32742" s="1"/>
  <c r="Y8" i="32792"/>
  <c r="Y7" i="32792" s="1"/>
  <c r="Y18" i="32792"/>
  <c r="Y17" i="32792" s="1"/>
  <c r="Y21" i="32792"/>
  <c r="Y20" i="32792" s="1"/>
  <c r="Y24" i="32792"/>
  <c r="Y26" i="32792"/>
  <c r="Y7" i="32749"/>
  <c r="Y54" i="32749"/>
  <c r="Y60" i="32749"/>
  <c r="Y59" i="32749" s="1"/>
  <c r="Y87" i="32749"/>
  <c r="Y86" i="32749" s="1"/>
  <c r="Y90" i="32749"/>
  <c r="Y89" i="32749" s="1"/>
  <c r="Y128" i="32749"/>
  <c r="Y127" i="32749" s="1"/>
  <c r="Y19" i="32720"/>
  <c r="Y18" i="32720" s="1"/>
  <c r="Y22" i="32720"/>
  <c r="Y21" i="32720" s="1"/>
  <c r="Y24" i="32720"/>
  <c r="Y7" i="32795"/>
  <c r="Y6" i="32795" s="1"/>
  <c r="Y14" i="32795"/>
  <c r="Y13" i="32795" s="1"/>
  <c r="Y17" i="32795"/>
  <c r="Y16" i="32795" s="1"/>
  <c r="Y21" i="32795"/>
  <c r="Y23" i="32795"/>
  <c r="Y25" i="32795"/>
  <c r="S9" i="32740"/>
  <c r="S8" i="32740" s="1"/>
  <c r="S12" i="32740"/>
  <c r="S11" i="32740" s="1"/>
  <c r="S15" i="32740"/>
  <c r="S14" i="32740" s="1"/>
  <c r="S18" i="32740"/>
  <c r="S17" i="32740" s="1"/>
  <c r="S22" i="32740"/>
  <c r="S21" i="32740" s="1"/>
  <c r="S16" i="32781"/>
  <c r="S15" i="32781" s="1"/>
  <c r="S13" i="32781"/>
  <c r="S12" i="32781" s="1"/>
  <c r="R8" i="32734"/>
  <c r="R7" i="32734" s="1"/>
  <c r="R6" i="32734" s="1"/>
  <c r="S9" i="32730"/>
  <c r="S8" i="32730" s="1"/>
  <c r="S14" i="32730"/>
  <c r="S16" i="32730"/>
  <c r="S8" i="32701"/>
  <c r="S7" i="32701" s="1"/>
  <c r="S13" i="32701"/>
  <c r="S12" i="32701" s="1"/>
  <c r="S16" i="32701"/>
  <c r="S15" i="32701" s="1"/>
  <c r="S8" i="32779"/>
  <c r="S7" i="32779" s="1"/>
  <c r="S6" i="32779" s="1"/>
  <c r="S8" i="32728"/>
  <c r="S7" i="32728" s="1"/>
  <c r="S11" i="32728"/>
  <c r="S10" i="32728" s="1"/>
  <c r="S20" i="32728"/>
  <c r="S19" i="32728" s="1"/>
  <c r="S8" i="32707"/>
  <c r="S7" i="32707" s="1"/>
  <c r="S12" i="32707"/>
  <c r="S11" i="32707" s="1"/>
  <c r="S7" i="32749"/>
  <c r="S8" i="32792"/>
  <c r="S7" i="32792" s="1"/>
  <c r="R12" i="32699"/>
  <c r="R11" i="32699" s="1"/>
  <c r="R18" i="32699"/>
  <c r="R17" i="32699" s="1"/>
  <c r="S8" i="32732"/>
  <c r="S7" i="32732" s="1"/>
  <c r="S11" i="32732"/>
  <c r="S10" i="32732" s="1"/>
  <c r="S8" i="32764"/>
  <c r="S7" i="32764" s="1"/>
  <c r="S11" i="32764"/>
  <c r="S10" i="32764" s="1"/>
  <c r="S18" i="32764"/>
  <c r="S17" i="32764" s="1"/>
  <c r="S8" i="32596"/>
  <c r="S7" i="32596" s="1"/>
  <c r="S6" i="32596" s="1"/>
  <c r="S7" i="32726"/>
  <c r="S8" i="32703"/>
  <c r="S7" i="32703" s="1"/>
  <c r="S6" i="32703" s="1"/>
  <c r="S8" i="32788"/>
  <c r="S7" i="32788" s="1"/>
  <c r="S8" i="32790"/>
  <c r="S7" i="32790" s="1"/>
  <c r="S15" i="32790"/>
  <c r="S14" i="32790" s="1"/>
  <c r="R8" i="32718"/>
  <c r="R7" i="32718" s="1"/>
  <c r="R12" i="32718"/>
  <c r="R11" i="32718" s="1"/>
  <c r="R16" i="32718"/>
  <c r="R15" i="32718" s="1"/>
  <c r="S8" i="32742"/>
  <c r="S7" i="32742" s="1"/>
  <c r="S7" i="32795"/>
  <c r="S6" i="32795" s="1"/>
  <c r="O13" i="32701"/>
  <c r="O12" i="32701" s="1"/>
  <c r="B10" i="32700" s="1"/>
  <c r="O9" i="32701"/>
  <c r="O10" i="32701"/>
  <c r="O11" i="32701"/>
  <c r="O16" i="32701"/>
  <c r="O15" i="32701" s="1"/>
  <c r="B11" i="32700" s="1"/>
  <c r="O22" i="32740"/>
  <c r="O21" i="32740" s="1"/>
  <c r="B13" i="32739" s="1"/>
  <c r="O18" i="32740"/>
  <c r="O17" i="32740" s="1"/>
  <c r="B12" i="32739" s="1"/>
  <c r="O9" i="32740"/>
  <c r="O8" i="32740" s="1"/>
  <c r="O12" i="32740"/>
  <c r="O11" i="32740" s="1"/>
  <c r="B10" i="32739" s="1"/>
  <c r="O15" i="32740"/>
  <c r="O14" i="32740" s="1"/>
  <c r="B11" i="32739" s="1"/>
  <c r="O16" i="32781"/>
  <c r="O15" i="32781" s="1"/>
  <c r="B10" i="32780" s="1"/>
  <c r="O13" i="32781"/>
  <c r="O12" i="32781" s="1"/>
  <c r="B9" i="32780" s="1"/>
  <c r="N8" i="32734"/>
  <c r="N7" i="32734" s="1"/>
  <c r="N6" i="32734" s="1"/>
  <c r="O9" i="32730"/>
  <c r="O8" i="32730" s="1"/>
  <c r="O14" i="32730"/>
  <c r="O16" i="32730"/>
  <c r="O8" i="32779"/>
  <c r="O7" i="32779" s="1"/>
  <c r="O6" i="32779" s="1"/>
  <c r="O8" i="32728"/>
  <c r="O7" i="32728" s="1"/>
  <c r="O12" i="32728"/>
  <c r="O13" i="32728"/>
  <c r="O14" i="32728"/>
  <c r="O20" i="32728"/>
  <c r="B11" i="32727"/>
  <c r="B12" i="32727"/>
  <c r="O8" i="32707"/>
  <c r="O7" i="32707" s="1"/>
  <c r="O13" i="32707"/>
  <c r="O12" i="32707" s="1"/>
  <c r="O11" i="32707" s="1"/>
  <c r="B9" i="32706" s="1"/>
  <c r="B11" i="32706"/>
  <c r="O8" i="32788"/>
  <c r="O7" i="32788" s="1"/>
  <c r="B7" i="32787"/>
  <c r="B9" i="32787"/>
  <c r="B10" i="32787"/>
  <c r="B11" i="32787"/>
  <c r="B8" i="32787"/>
  <c r="N18" i="32699"/>
  <c r="N17" i="32699" s="1"/>
  <c r="N12" i="32699"/>
  <c r="N11" i="32699" s="1"/>
  <c r="O8" i="32764"/>
  <c r="O7" i="32764" s="1"/>
  <c r="B10" i="32766"/>
  <c r="O11" i="32764"/>
  <c r="O10" i="32764" s="1"/>
  <c r="O18" i="32764"/>
  <c r="O17" i="32764" s="1"/>
  <c r="O7" i="32738"/>
  <c r="B6" i="32737" s="1"/>
  <c r="B11" i="32737"/>
  <c r="O13" i="32738"/>
  <c r="O12" i="32738" s="1"/>
  <c r="B7" i="32737" s="1"/>
  <c r="O19" i="32738"/>
  <c r="O18" i="32738" s="1"/>
  <c r="B9" i="32737" s="1"/>
  <c r="B12" i="32737"/>
  <c r="N8" i="32718"/>
  <c r="N7" i="32718" s="1"/>
  <c r="N12" i="32718"/>
  <c r="N11" i="32718" s="1"/>
  <c r="N16" i="32718"/>
  <c r="N15" i="32718" s="1"/>
  <c r="B9" i="32717" s="1"/>
  <c r="B16" i="32785"/>
  <c r="B12" i="32785"/>
  <c r="O7" i="32742"/>
  <c r="B8" i="32741"/>
  <c r="O8" i="32790"/>
  <c r="B7" i="32789"/>
  <c r="O8" i="32792"/>
  <c r="O7" i="32792" s="1"/>
  <c r="B7" i="32791"/>
  <c r="B8" i="32791"/>
  <c r="O7" i="32749"/>
  <c r="B7" i="32748"/>
  <c r="B8" i="32748"/>
  <c r="B9" i="32748"/>
  <c r="B11" i="32748"/>
  <c r="O8" i="32596"/>
  <c r="O7" i="32596" s="1"/>
  <c r="O7" i="32726"/>
  <c r="B6" i="32725" s="1"/>
  <c r="B8" i="32725"/>
  <c r="B9" i="32725"/>
  <c r="O8" i="32703"/>
  <c r="O7" i="32703" s="1"/>
  <c r="B6" i="32719"/>
  <c r="B9" i="32719"/>
  <c r="O7" i="32795"/>
  <c r="B7" i="32796"/>
  <c r="B8" i="32789"/>
  <c r="W9" i="32725"/>
  <c r="W8" i="32725" s="1"/>
  <c r="W7" i="32725" s="1"/>
  <c r="Q6" i="32725"/>
  <c r="Q9" i="32725"/>
  <c r="Q8" i="32725" s="1"/>
  <c r="Q7" i="32725" s="1"/>
  <c r="M6" i="32725"/>
  <c r="M9" i="32725"/>
  <c r="M8" i="32725" s="1"/>
  <c r="M7" i="32725" s="1"/>
  <c r="B9" i="32785"/>
  <c r="Z23" i="32781"/>
  <c r="Y23" i="32781"/>
  <c r="S23" i="32781"/>
  <c r="O23" i="32781"/>
  <c r="Z22" i="32781"/>
  <c r="Y22" i="32781"/>
  <c r="S22" i="32781"/>
  <c r="O22" i="32781"/>
  <c r="N7" i="32780"/>
  <c r="L7" i="32780"/>
  <c r="J7" i="32780"/>
  <c r="H7" i="32780"/>
  <c r="F7" i="32780"/>
  <c r="D7" i="32780"/>
  <c r="Z21" i="32779"/>
  <c r="Y21" i="32779"/>
  <c r="S21" i="32779"/>
  <c r="O21" i="32779"/>
  <c r="Z20" i="32779"/>
  <c r="Y20" i="32779"/>
  <c r="S20" i="32779"/>
  <c r="O20" i="32779"/>
  <c r="N8" i="32778"/>
  <c r="L8" i="32778"/>
  <c r="J8" i="32778"/>
  <c r="H8" i="32778"/>
  <c r="F8" i="32778"/>
  <c r="D8" i="32778"/>
  <c r="X40" i="32773"/>
  <c r="W40" i="32773"/>
  <c r="Q40" i="32773"/>
  <c r="J40" i="32773"/>
  <c r="X38" i="32773"/>
  <c r="W38" i="32773"/>
  <c r="Q38" i="32773"/>
  <c r="Q36" i="32773"/>
  <c r="J38" i="32773"/>
  <c r="X36" i="32773"/>
  <c r="X4" i="32773"/>
  <c r="X7" i="32773"/>
  <c r="X9" i="32773"/>
  <c r="X11" i="32773"/>
  <c r="X13" i="32773"/>
  <c r="X15" i="32773"/>
  <c r="X17" i="32773"/>
  <c r="X19" i="32773"/>
  <c r="X21" i="32773"/>
  <c r="X23" i="32773"/>
  <c r="X25" i="32773"/>
  <c r="X27" i="32773"/>
  <c r="X29" i="32773"/>
  <c r="W36" i="32773"/>
  <c r="J36" i="32773"/>
  <c r="W29" i="32773"/>
  <c r="Q29" i="32773"/>
  <c r="J29" i="32773"/>
  <c r="W27" i="32773"/>
  <c r="Q27" i="32773"/>
  <c r="J27" i="32773"/>
  <c r="W25" i="32773"/>
  <c r="Q25" i="32773"/>
  <c r="J25" i="32773"/>
  <c r="W23" i="32773"/>
  <c r="Q23" i="32773"/>
  <c r="J23" i="32773"/>
  <c r="W21" i="32773"/>
  <c r="Q21" i="32773"/>
  <c r="J21" i="32773"/>
  <c r="W19" i="32773"/>
  <c r="Q19" i="32773"/>
  <c r="J19" i="32773"/>
  <c r="W17" i="32773"/>
  <c r="Q17" i="32773"/>
  <c r="J17" i="32773"/>
  <c r="W15" i="32773"/>
  <c r="Q15" i="32773"/>
  <c r="J15" i="32773"/>
  <c r="W13" i="32773"/>
  <c r="Q13" i="32773"/>
  <c r="J13" i="32773"/>
  <c r="W11" i="32773"/>
  <c r="Q11" i="32773"/>
  <c r="Q7" i="32773"/>
  <c r="Q9" i="32773"/>
  <c r="J11" i="32773"/>
  <c r="W9" i="32773"/>
  <c r="J9" i="32773"/>
  <c r="W7" i="32773"/>
  <c r="J7" i="32773"/>
  <c r="W4" i="32773"/>
  <c r="Q4" i="32773"/>
  <c r="J4" i="32773"/>
  <c r="M1" i="32773"/>
  <c r="B5" i="32711"/>
  <c r="X5" i="32725"/>
  <c r="W5" i="32725"/>
  <c r="Q5" i="32725"/>
  <c r="M5" i="32725"/>
  <c r="X6" i="32768"/>
  <c r="X5" i="32768" s="1"/>
  <c r="X4" i="32768" s="1"/>
  <c r="W6" i="32768"/>
  <c r="W5" i="32768" s="1"/>
  <c r="W4" i="32768" s="1"/>
  <c r="Q6" i="32768"/>
  <c r="Q5" i="32768" s="1"/>
  <c r="Q4" i="32768" s="1"/>
  <c r="M6" i="32768"/>
  <c r="M5" i="32768" s="1"/>
  <c r="M4" i="32768" s="1"/>
  <c r="L15" i="32710"/>
  <c r="K15" i="32710"/>
  <c r="H15" i="32710"/>
  <c r="L7" i="32710"/>
  <c r="K7" i="32710"/>
  <c r="H7" i="32710"/>
  <c r="X10" i="32709"/>
  <c r="W10" i="32709"/>
  <c r="Q10" i="32709"/>
  <c r="M10" i="32709"/>
  <c r="X8" i="32709"/>
  <c r="W8" i="32709"/>
  <c r="Q8" i="32709"/>
  <c r="M8" i="32709"/>
  <c r="X6" i="32709"/>
  <c r="W6" i="32709"/>
  <c r="Q6" i="32709"/>
  <c r="M6" i="32709"/>
  <c r="L7" i="32708"/>
  <c r="J7" i="32708"/>
  <c r="H7" i="32708"/>
  <c r="F7" i="32708"/>
  <c r="D7" i="32708"/>
  <c r="N8" i="32739"/>
  <c r="L8" i="32739"/>
  <c r="J8" i="32739"/>
  <c r="H8" i="32739"/>
  <c r="F8" i="32739"/>
  <c r="D8" i="32739"/>
  <c r="N7" i="32706"/>
  <c r="L7" i="32706"/>
  <c r="J7" i="32706"/>
  <c r="H7" i="32706"/>
  <c r="F7" i="32706"/>
  <c r="D7" i="32706"/>
  <c r="N7" i="32727"/>
  <c r="L7" i="32727"/>
  <c r="J7" i="32727"/>
  <c r="H7" i="32727"/>
  <c r="F7" i="32727"/>
  <c r="D7" i="32727"/>
  <c r="CK6" i="32716"/>
  <c r="CK5" i="32716" s="1"/>
  <c r="CJ6" i="32716"/>
  <c r="CJ5" i="32716" s="1"/>
  <c r="CK4" i="32716"/>
  <c r="CJ4" i="32716"/>
  <c r="N6" i="32715"/>
  <c r="L6" i="32715"/>
  <c r="J6" i="32715"/>
  <c r="H6" i="32715"/>
  <c r="F6" i="32715"/>
  <c r="D6" i="32715"/>
  <c r="B6" i="32715"/>
  <c r="Z23" i="32701"/>
  <c r="Y23" i="32701"/>
  <c r="S23" i="32701"/>
  <c r="O23" i="32701"/>
  <c r="Z22" i="32701"/>
  <c r="Y22" i="32701"/>
  <c r="S22" i="32701"/>
  <c r="O22" i="32701"/>
  <c r="N8" i="32700"/>
  <c r="L8" i="32700"/>
  <c r="J8" i="32700"/>
  <c r="H8" i="32700"/>
  <c r="F8" i="32700"/>
  <c r="D8" i="32700"/>
  <c r="N8" i="32733"/>
  <c r="L8" i="32733"/>
  <c r="J8" i="32733"/>
  <c r="H8" i="32733"/>
  <c r="F8" i="32733"/>
  <c r="D8" i="32733"/>
  <c r="X8" i="32772"/>
  <c r="W8" i="32772"/>
  <c r="Q8" i="32772"/>
  <c r="M8" i="32772"/>
  <c r="X6" i="32772"/>
  <c r="W6" i="32772"/>
  <c r="Q6" i="32772"/>
  <c r="M6" i="32772"/>
  <c r="X30" i="32760"/>
  <c r="W30" i="32760"/>
  <c r="Q30" i="32760"/>
  <c r="M30" i="32760"/>
  <c r="X28" i="32760"/>
  <c r="W28" i="32760"/>
  <c r="Q28" i="32760"/>
  <c r="M28" i="32760"/>
  <c r="X25" i="32760"/>
  <c r="W25" i="32760"/>
  <c r="Q25" i="32760"/>
  <c r="M25" i="32760"/>
  <c r="X11" i="32760"/>
  <c r="W11" i="32760"/>
  <c r="Q11" i="32760"/>
  <c r="M11" i="32760"/>
  <c r="X8" i="32760"/>
  <c r="W8" i="32760"/>
  <c r="Q8" i="32760"/>
  <c r="M8" i="32760"/>
  <c r="X6" i="32760"/>
  <c r="W6" i="32760"/>
  <c r="Q6" i="32760"/>
  <c r="M6" i="32760"/>
  <c r="M27" i="32760" l="1"/>
  <c r="Q5" i="32772"/>
  <c r="Q4" i="32772" s="1"/>
  <c r="M5" i="32772"/>
  <c r="M4" i="32772" s="1"/>
  <c r="L6" i="32710"/>
  <c r="B9" i="32733"/>
  <c r="B8" i="32733" s="1"/>
  <c r="O6" i="32764"/>
  <c r="O6" i="32738"/>
  <c r="O19" i="32728"/>
  <c r="B10" i="32727" s="1"/>
  <c r="O6" i="32781"/>
  <c r="O7" i="32740"/>
  <c r="B10" i="32748"/>
  <c r="O6" i="32749"/>
  <c r="B8" i="32796"/>
  <c r="O6" i="32795"/>
  <c r="O5" i="32795" s="1"/>
  <c r="Q5" i="32760"/>
  <c r="W10" i="32760"/>
  <c r="W27" i="32760"/>
  <c r="O6" i="32742"/>
  <c r="Y6" i="32742"/>
  <c r="Z23" i="32792"/>
  <c r="Z6" i="32792" s="1"/>
  <c r="S6" i="32792"/>
  <c r="Q10" i="32760"/>
  <c r="J35" i="32773"/>
  <c r="F34" i="32773" s="1"/>
  <c r="M10" i="32760"/>
  <c r="W5" i="32709"/>
  <c r="W4" i="32709" s="1"/>
  <c r="Y6" i="32726"/>
  <c r="S6" i="32742"/>
  <c r="Z6" i="32742"/>
  <c r="Q6" i="32773"/>
  <c r="W6" i="32773"/>
  <c r="B7" i="32719"/>
  <c r="O6" i="32720"/>
  <c r="O6" i="32726"/>
  <c r="B9" i="32791"/>
  <c r="S6" i="32749"/>
  <c r="S6" i="32707"/>
  <c r="Y6" i="32749"/>
  <c r="Y6" i="32701"/>
  <c r="Z20" i="32795"/>
  <c r="Z5" i="32795" s="1"/>
  <c r="Z6" i="32720"/>
  <c r="Z6" i="32749"/>
  <c r="Z6" i="32726"/>
  <c r="Z6" i="32707"/>
  <c r="X5" i="32760"/>
  <c r="Q27" i="32760"/>
  <c r="X27" i="32760"/>
  <c r="X5" i="32772"/>
  <c r="X4" i="32772" s="1"/>
  <c r="H6" i="32710"/>
  <c r="F6" i="32773"/>
  <c r="Q35" i="32773"/>
  <c r="Q34" i="32773" s="1"/>
  <c r="B6" i="32748"/>
  <c r="O6" i="32788"/>
  <c r="S5" i="32795"/>
  <c r="S6" i="32726"/>
  <c r="Z6" i="32732"/>
  <c r="O7" i="32790"/>
  <c r="B6" i="32789" s="1"/>
  <c r="B5" i="32789" s="1"/>
  <c r="B8" i="32785"/>
  <c r="B11" i="32785"/>
  <c r="Z39" i="32786"/>
  <c r="X6" i="32773"/>
  <c r="O6" i="32703"/>
  <c r="B7" i="32702"/>
  <c r="B6" i="32702" s="1"/>
  <c r="B8" i="32727"/>
  <c r="S6" i="32764"/>
  <c r="Z7" i="32740"/>
  <c r="N6" i="32699"/>
  <c r="Y6" i="32699"/>
  <c r="P6" i="32715"/>
  <c r="M5" i="32709"/>
  <c r="M4" i="32709" s="1"/>
  <c r="X5" i="32709"/>
  <c r="X4" i="32709" s="1"/>
  <c r="K6" i="32710"/>
  <c r="Q3" i="32773"/>
  <c r="X3" i="32773"/>
  <c r="W35" i="32773"/>
  <c r="W34" i="32773" s="1"/>
  <c r="W6" i="32725"/>
  <c r="B11" i="32766"/>
  <c r="B9" i="32778"/>
  <c r="B8" i="32778" s="1"/>
  <c r="S6" i="32788"/>
  <c r="S6" i="32728"/>
  <c r="S7" i="32740"/>
  <c r="Y39" i="32786"/>
  <c r="Y6" i="32728"/>
  <c r="M5" i="32760"/>
  <c r="W5" i="32760"/>
  <c r="X10" i="32760"/>
  <c r="W5" i="32772"/>
  <c r="W4" i="32772" s="1"/>
  <c r="Q5" i="32709"/>
  <c r="Q4" i="32709" s="1"/>
  <c r="W3" i="32773"/>
  <c r="X35" i="32773"/>
  <c r="X34" i="32773" s="1"/>
  <c r="B9" i="32796"/>
  <c r="B8" i="32780"/>
  <c r="B7" i="32780" s="1"/>
  <c r="B9" i="32739"/>
  <c r="B8" i="32739" s="1"/>
  <c r="S6" i="32781"/>
  <c r="Y6" i="32781"/>
  <c r="Z6" i="32788"/>
  <c r="Z6" i="32764"/>
  <c r="B7" i="32717"/>
  <c r="N6" i="32718"/>
  <c r="S6" i="32732"/>
  <c r="Y20" i="32795"/>
  <c r="Y5" i="32795" s="1"/>
  <c r="Y7" i="32720"/>
  <c r="Y6" i="32720" s="1"/>
  <c r="Y23" i="32792"/>
  <c r="Y6" i="32792" s="1"/>
  <c r="Y6" i="32764"/>
  <c r="Z6" i="32596"/>
  <c r="Z52" i="32786"/>
  <c r="Z6" i="32728"/>
  <c r="Z6" i="32779"/>
  <c r="R6" i="32699"/>
  <c r="B6" i="32731"/>
  <c r="B5" i="32731" s="1"/>
  <c r="O6" i="32732"/>
  <c r="B8" i="32719"/>
  <c r="B6" i="32680"/>
  <c r="B5" i="32680" s="1"/>
  <c r="O6" i="32596"/>
  <c r="B14" i="32785"/>
  <c r="O6" i="32707"/>
  <c r="S7" i="32720"/>
  <c r="S6" i="32720" s="1"/>
  <c r="S6" i="32701"/>
  <c r="Y52" i="32786"/>
  <c r="Y6" i="32732"/>
  <c r="Y6" i="32707"/>
  <c r="Y7" i="32740"/>
  <c r="Z6" i="32701"/>
  <c r="X6" i="32699"/>
  <c r="Z27" i="32738"/>
  <c r="Z21" i="32738" s="1"/>
  <c r="Z6" i="32738" s="1"/>
  <c r="S6" i="32738"/>
  <c r="Y27" i="32738"/>
  <c r="B7" i="32766"/>
  <c r="B9" i="32766"/>
  <c r="B6" i="32766"/>
  <c r="B10" i="32698"/>
  <c r="B6" i="32800"/>
  <c r="O11" i="32728"/>
  <c r="O10" i="32728" s="1"/>
  <c r="B8" i="32706"/>
  <c r="B7" i="32706" s="1"/>
  <c r="Z13" i="32730"/>
  <c r="Z7" i="32730" s="1"/>
  <c r="S13" i="32730"/>
  <c r="S7" i="32730" s="1"/>
  <c r="Y13" i="32730"/>
  <c r="Y7" i="32730" s="1"/>
  <c r="O13" i="32730"/>
  <c r="O7" i="32730" s="1"/>
  <c r="B8" i="32717"/>
  <c r="B6" i="32791"/>
  <c r="B6" i="32787"/>
  <c r="B5" i="32787" s="1"/>
  <c r="B7" i="32741"/>
  <c r="B6" i="32741" s="1"/>
  <c r="B5" i="32721"/>
  <c r="Y6" i="32788"/>
  <c r="X9" i="32725"/>
  <c r="X8" i="32725" s="1"/>
  <c r="X7" i="32725" s="1"/>
  <c r="X6" i="32725"/>
  <c r="B13" i="32785"/>
  <c r="O8" i="32701"/>
  <c r="O7" i="32701" s="1"/>
  <c r="O6" i="32701" s="1"/>
  <c r="R6" i="32718"/>
  <c r="B8" i="32698"/>
  <c r="B7" i="32785"/>
  <c r="S6" i="32790"/>
  <c r="Y6" i="32790"/>
  <c r="X6" i="32718"/>
  <c r="Z6" i="32790"/>
  <c r="Z6" i="32781"/>
  <c r="Y6" i="32718"/>
  <c r="O6" i="32790" l="1"/>
  <c r="B8" i="32708"/>
  <c r="B7" i="32708" s="1"/>
  <c r="P7" i="32708" s="1"/>
  <c r="B5" i="32719"/>
  <c r="H3" i="32773"/>
  <c r="B6" i="32698"/>
  <c r="Q4" i="32760"/>
  <c r="Q1" i="32773"/>
  <c r="M4" i="32760"/>
  <c r="B5" i="32748"/>
  <c r="X1" i="32773"/>
  <c r="W4" i="32760"/>
  <c r="O6" i="32792"/>
  <c r="X4" i="32760"/>
  <c r="W1" i="32773"/>
  <c r="B6" i="32796"/>
  <c r="B5" i="32796" s="1"/>
  <c r="B5" i="32766"/>
  <c r="B5" i="32791"/>
  <c r="B6" i="32717"/>
  <c r="Y6" i="32738"/>
  <c r="O6" i="32728"/>
  <c r="B10" i="32737"/>
  <c r="B5" i="32737" s="1"/>
  <c r="B9" i="32700"/>
  <c r="B8" i="32700" s="1"/>
  <c r="B7" i="32725"/>
  <c r="B5" i="32725" s="1"/>
  <c r="B9" i="32727" l="1"/>
  <c r="B7" i="32727" s="1"/>
  <c r="P7" i="32727" s="1"/>
  <c r="B10" i="32785" l="1"/>
  <c r="B6" i="32785" s="1"/>
  <c r="O7" i="32786"/>
  <c r="S7" i="32786" l="1"/>
  <c r="Y31" i="32786"/>
  <c r="Y7" i="32786" l="1"/>
  <c r="Z31" i="32786"/>
  <c r="Z7" i="32786" l="1"/>
  <c r="B5" i="32798" l="1"/>
  <c r="F5" i="32798"/>
  <c r="F6" i="32925"/>
  <c r="H6" i="32925"/>
</calcChain>
</file>

<file path=xl/comments1.xml><?xml version="1.0" encoding="utf-8"?>
<comments xmlns="http://schemas.openxmlformats.org/spreadsheetml/2006/main">
  <authors>
    <author>Windows 7</author>
  </authors>
  <commentList>
    <comment ref="V11" authorId="0" shapeId="0">
      <text>
        <r>
          <rPr>
            <b/>
            <sz val="9"/>
            <color indexed="81"/>
            <rFont val="Tahoma"/>
            <family val="2"/>
          </rPr>
          <t>Windows 7:</t>
        </r>
        <r>
          <rPr>
            <sz val="9"/>
            <color indexed="81"/>
            <rFont val="Tahoma"/>
            <family val="2"/>
          </rPr>
          <t xml:space="preserve">
checar fecha de inicio</t>
        </r>
      </text>
    </comment>
  </commentList>
</comments>
</file>

<file path=xl/sharedStrings.xml><?xml version="1.0" encoding="utf-8"?>
<sst xmlns="http://schemas.openxmlformats.org/spreadsheetml/2006/main" count="35671" uniqueCount="5492">
  <si>
    <t>RELACIÓN DE DOCUMENTOS ENTREGADOS</t>
  </si>
  <si>
    <t>DEPENDENCIA</t>
  </si>
  <si>
    <t>Recordatorios de entrega</t>
  </si>
  <si>
    <t>Anexo</t>
  </si>
  <si>
    <t>Logros</t>
  </si>
  <si>
    <t>SSDUV</t>
  </si>
  <si>
    <t>INEIEM</t>
  </si>
  <si>
    <t>OCC</t>
  </si>
  <si>
    <t>DGC</t>
  </si>
  <si>
    <t>DGIS</t>
  </si>
  <si>
    <t>DGOP</t>
  </si>
  <si>
    <t>DGP</t>
  </si>
  <si>
    <t xml:space="preserve">Resumen </t>
  </si>
  <si>
    <t xml:space="preserve">Frases </t>
  </si>
  <si>
    <t>Fotos</t>
  </si>
  <si>
    <t xml:space="preserve">Contraprestación de la Autopista Siglo XXI (Ingresos integrados por el cobro de peaje) </t>
  </si>
  <si>
    <t>Inversión  autorizada
 (pesos)</t>
  </si>
  <si>
    <t>Fondo de Estabilización de los Ingresos de las Entidades Federativas (FEIEF)</t>
  </si>
  <si>
    <t>Cultura</t>
  </si>
  <si>
    <t>Deporte</t>
  </si>
  <si>
    <t>Población beneficiada</t>
  </si>
  <si>
    <t xml:space="preserve">Municipio </t>
  </si>
  <si>
    <t>Resumen de obras y acciones en proceso de la Secretaría de Desarrollo Urbano y Obras Públicas</t>
  </si>
  <si>
    <t>Reporte en GI (mes)</t>
  </si>
  <si>
    <t>Resumen de acciones concluidas de supervisión en programas de infraestructura educativa</t>
  </si>
  <si>
    <t>Seguridad pública</t>
  </si>
  <si>
    <t>Obras</t>
  </si>
  <si>
    <t>Acciones</t>
  </si>
  <si>
    <t>Inversión  autorizada        (pesos)</t>
  </si>
  <si>
    <t>Localidad</t>
  </si>
  <si>
    <t>Observaciones</t>
  </si>
  <si>
    <t>Total</t>
  </si>
  <si>
    <t>Resumen de obras y acciones concluidas de la Secretaría de Desarrollo Urbano y Obras Públicas</t>
  </si>
  <si>
    <t>Programa</t>
  </si>
  <si>
    <t>Fideicomiso para la Infraestructura de los Estados (FIES)</t>
  </si>
  <si>
    <t>Programa de Inversión Pública Estatal (PIPE)</t>
  </si>
  <si>
    <t>Programa de Apoyos para el Fortalecimiento de las Entidades Federativas (PAFEF)</t>
  </si>
  <si>
    <t>Desarrollo Agropecuario</t>
  </si>
  <si>
    <t xml:space="preserve">Desarrollo Humano y Social </t>
  </si>
  <si>
    <t>Obras en proceso de infraestructura de cultura por programa</t>
  </si>
  <si>
    <t>Obras concluidas de infraestructura carretera</t>
  </si>
  <si>
    <t>Política, Seguridad y Justicia</t>
  </si>
  <si>
    <t>Seguridad Pública</t>
  </si>
  <si>
    <t>Desarrollo Económico Sustentable</t>
  </si>
  <si>
    <t>Informe</t>
  </si>
  <si>
    <t>Metas</t>
  </si>
  <si>
    <t>Superficie Construida</t>
  </si>
  <si>
    <t>No. de Obra / expediente</t>
  </si>
  <si>
    <t>Inversión ejercida</t>
  </si>
  <si>
    <t>No. Oficio de aprobación</t>
  </si>
  <si>
    <t>Fuente</t>
  </si>
  <si>
    <t>OBRAS</t>
  </si>
  <si>
    <t>TOTAL ACC-GLOB</t>
  </si>
  <si>
    <t>REPORTADA A GI</t>
  </si>
  <si>
    <t>Aclaraciones Internas</t>
  </si>
  <si>
    <t xml:space="preserve">Inversión de infraestructura agropecuaria por programa </t>
  </si>
  <si>
    <t xml:space="preserve">Obras concluidas de infraestructura agropecuaria por programa </t>
  </si>
  <si>
    <t xml:space="preserve">Inversión en proceso de infraestructura agropecuaria por programa </t>
  </si>
  <si>
    <t xml:space="preserve">Obras en proceso de infraestructura agropecuaria por programa </t>
  </si>
  <si>
    <t xml:space="preserve">Inversión de infraestructura carretera por programa </t>
  </si>
  <si>
    <t xml:space="preserve">Inversión en proceso de infraestructura carretera por programa </t>
  </si>
  <si>
    <t xml:space="preserve">Obras en proceso de infraestructura carretera por programa </t>
  </si>
  <si>
    <t xml:space="preserve">Inversión de infraestructura eléctrica por programa </t>
  </si>
  <si>
    <t xml:space="preserve">Obras concluidas de infraestructura eléctrica por programa </t>
  </si>
  <si>
    <t xml:space="preserve">Inversión en proceso de infraestructura eléctrica por programa </t>
  </si>
  <si>
    <t xml:space="preserve">Obras en proceso de infraestructura eléctrica por programa </t>
  </si>
  <si>
    <t xml:space="preserve">Inversión de infraestructura de caminos por programa </t>
  </si>
  <si>
    <t xml:space="preserve">Obras concluidas de infraestructura de caminos por programa </t>
  </si>
  <si>
    <t>Inversión de infraestructura de salud por programa</t>
  </si>
  <si>
    <t xml:space="preserve">Obras concluidas de infraestructura de salud por programa </t>
  </si>
  <si>
    <t xml:space="preserve">Inversión en proceso de infraestructura de salud por programa </t>
  </si>
  <si>
    <t xml:space="preserve">Obras en proceso de infraestructura de salud por programa </t>
  </si>
  <si>
    <t>Inversión de infraestructura de cultura por programa</t>
  </si>
  <si>
    <t xml:space="preserve">Obras concluidas de infraestructura de cultura </t>
  </si>
  <si>
    <t>Inversión de infraestructura deportiva y recreativa por programa</t>
  </si>
  <si>
    <t xml:space="preserve">Obras concluidas de infraestructura deportiva </t>
  </si>
  <si>
    <t xml:space="preserve">Inversión en proceso de infraestructura deportiva y recreativa por programa </t>
  </si>
  <si>
    <t xml:space="preserve">Obras en proceso de infraestructura deportiva </t>
  </si>
  <si>
    <t xml:space="preserve">Inversión de infraestructura urbana por programa </t>
  </si>
  <si>
    <t xml:space="preserve">Obras concluidas de supervisión de programas de infraestructura de educación básica </t>
  </si>
  <si>
    <t xml:space="preserve">Inversión en proceso de supervisión de programas de infraestructura de educación básica </t>
  </si>
  <si>
    <t xml:space="preserve">Supervisión de obras en proceso y por iniciar de infraestructura de educación básica por programa </t>
  </si>
  <si>
    <t xml:space="preserve">Inversión de infraestructura de educación media superior </t>
  </si>
  <si>
    <t xml:space="preserve">Obras concluidas de infraestructura de educación media superior por programa </t>
  </si>
  <si>
    <t xml:space="preserve">Inversión en proceso de infraestructura de educación media superior por programa </t>
  </si>
  <si>
    <t xml:space="preserve">Obras en proceso y por iniciar de infraestructura de educación media superior por programa </t>
  </si>
  <si>
    <t xml:space="preserve">Inversión de infraestructura de educación superior por programa </t>
  </si>
  <si>
    <t xml:space="preserve">Obras concluidas de infraestructura de educación superior por programa </t>
  </si>
  <si>
    <t>Inversión en proceso de infraestructura de educación superior por programa</t>
  </si>
  <si>
    <t xml:space="preserve">Obras en proceso y por iniciar de infraestructura de educación superior </t>
  </si>
  <si>
    <t xml:space="preserve">Inversión de supervisión de programas de infraestructura de educación superior por programa </t>
  </si>
  <si>
    <t xml:space="preserve">Obras concluidas de supervisión de programas de infraestructura de educación superior </t>
  </si>
  <si>
    <t>Pag-14</t>
  </si>
  <si>
    <t>(Recursos propios)</t>
  </si>
  <si>
    <t xml:space="preserve">Inversión en proceso de infraestructura de caminos por programa </t>
  </si>
  <si>
    <t xml:space="preserve">Obras en proceso de infraestructura de caminos por programa </t>
  </si>
  <si>
    <t xml:space="preserve">Inversión de infraestructura económica pública por programa </t>
  </si>
  <si>
    <t xml:space="preserve">Obras concluidas de infraestructura económica pública por programa </t>
  </si>
  <si>
    <t xml:space="preserve">Inversión en proceso de infraestructura económica pública por programa </t>
  </si>
  <si>
    <t xml:space="preserve">Obras en proceso de infraestructura económica pública por programa </t>
  </si>
  <si>
    <t>Infraestructura carretera y de caminos rurales</t>
  </si>
  <si>
    <t>Fondo de Aportaciones para el Fortalecimiento de las Entidades Federativas (FAFEF) Ramo 33 Fondo 8</t>
  </si>
  <si>
    <t>Infraestructura agropecuaria</t>
  </si>
  <si>
    <t>Infraestructura de turismo</t>
  </si>
  <si>
    <t>Infraestructura carretera</t>
  </si>
  <si>
    <t>Infraestructura de cultura</t>
  </si>
  <si>
    <t>Infraestructura deportiva</t>
  </si>
  <si>
    <t>Infraestructura de salud</t>
  </si>
  <si>
    <t>Infraestructura eléctrica</t>
  </si>
  <si>
    <t>Infraestructura de caminos</t>
  </si>
  <si>
    <t>Infraestructura urbana</t>
  </si>
  <si>
    <t>Total OCC</t>
  </si>
  <si>
    <t>Concepto</t>
  </si>
  <si>
    <t>Ingresos del período
(pesos)</t>
  </si>
  <si>
    <t>Trámites de usos de suelo</t>
  </si>
  <si>
    <t>Programa de Planeación y Desarrollo Técnico - Operativo de Tramos Carreteros, Obras y Servicios Relacionados</t>
  </si>
  <si>
    <t>Salud</t>
  </si>
  <si>
    <t>Obras concluidas de supervisión de programas de infraestructura de educación básica</t>
  </si>
  <si>
    <t>Inversión en proceso de infraestructura de cultura por programa en pesos</t>
  </si>
  <si>
    <t>Inversión autorizada
(pesos)</t>
  </si>
  <si>
    <t xml:space="preserve">Inversión de infraestructura de educación básica por programa </t>
  </si>
  <si>
    <t xml:space="preserve">Obras concluidas de infraestructura de educación básica por programa </t>
  </si>
  <si>
    <t>Infraestructura educativa (-3SDUOP_educativa.xls)</t>
  </si>
  <si>
    <t xml:space="preserve">Inversión en proceso de infraestructura de educación básica por programa </t>
  </si>
  <si>
    <t xml:space="preserve">Obras en proceso y por iniciar de infraestructura de educación básica por programa </t>
  </si>
  <si>
    <t xml:space="preserve">Inversión de supervisión de programas de infraestructura de educación básica </t>
  </si>
  <si>
    <t>Inversión autorizada</t>
  </si>
  <si>
    <t>Número de acciones</t>
  </si>
  <si>
    <t>SSOP</t>
  </si>
  <si>
    <t>Infraestructura educativa</t>
  </si>
  <si>
    <t>Total INEIEM</t>
  </si>
  <si>
    <t xml:space="preserve">Inversión de obras y acciones en la operación de carreteras por programa </t>
  </si>
  <si>
    <t xml:space="preserve">Obras y acciones concluidas de operación de carreteras de cuota por programa </t>
  </si>
  <si>
    <t xml:space="preserve">Ingresos por la operación de carreteras de cuota por programa </t>
  </si>
  <si>
    <t xml:space="preserve">Inversión en proceso de la operación de carreteras de cuota por programa </t>
  </si>
  <si>
    <t xml:space="preserve">Obras y acciones en proceso de la operación de carreteras de cuota por programa </t>
  </si>
  <si>
    <t xml:space="preserve">                                                                                     </t>
  </si>
  <si>
    <t>Infraestructura económica pública</t>
  </si>
  <si>
    <t>Instituto Estatal de Infraestructura Educativa - INEIEM</t>
  </si>
  <si>
    <t>Programas</t>
  </si>
  <si>
    <t xml:space="preserve">Obras concluidas de infraestructura urbana por programa </t>
  </si>
  <si>
    <t xml:space="preserve">Inversión en proceso de infraestructura urbana por programa </t>
  </si>
  <si>
    <t xml:space="preserve">Obras en proceso de infraestructura urbana por programa </t>
  </si>
  <si>
    <t xml:space="preserve">Resoluciones de usos de suelo </t>
  </si>
  <si>
    <t xml:space="preserve">Pólizas emitidas en trámites de fraccionamientos, condominios y conjuntos urbanos por Municipio </t>
  </si>
  <si>
    <t xml:space="preserve">Trámites de fraccionamientos, condominios y conjuntos urbanos por Municipio </t>
  </si>
  <si>
    <t xml:space="preserve">Porcentaje de participación de ingresos al erario municipal por concepto de pólizas emitidas </t>
  </si>
  <si>
    <t>Desarrollo de la persona con perspectiva de familia y comunidad</t>
  </si>
  <si>
    <t>Administración Urbana</t>
  </si>
  <si>
    <t>Desarrollo y fortalecimiento de la red de servicios y del desarrollo humano y social</t>
  </si>
  <si>
    <t>Contraprestación Autopista Siglo XXI</t>
  </si>
  <si>
    <t>Supervisor</t>
  </si>
  <si>
    <t>Otros Programas Federales (OPF) 2007 Provisión. Desarrollo Regional, Programa a la Infraestructura</t>
  </si>
  <si>
    <t>Desarrollo Turístico</t>
  </si>
  <si>
    <t>Desarrollo turístico sustentable</t>
  </si>
  <si>
    <t xml:space="preserve">Obras concluidas de infraestructura y equipamiento de seguridad pública por programa </t>
  </si>
  <si>
    <t xml:space="preserve">Inversión en proceso de infraestructura y equipamiento de seguridad pública por programa </t>
  </si>
  <si>
    <t xml:space="preserve">Obras en proceso de infraestructura y equipamiento de seguridad pública por programa </t>
  </si>
  <si>
    <t xml:space="preserve">Inversión de infraestructura, equipamiento turístico y mejoramiento urbano por programa </t>
  </si>
  <si>
    <t xml:space="preserve">Obras concluidas de infraestructura, equipamiento turístico y mejoramiento urbano por programa </t>
  </si>
  <si>
    <t xml:space="preserve">Inversión en proceso de infraestructura, equipamiento turístico y mejoramiento urbano por programa </t>
  </si>
  <si>
    <t xml:space="preserve">Obras en proceso de infraestructura, equipamiento turístico y mejoramiento urbano por programa </t>
  </si>
  <si>
    <t>Acciones de combate al rezago social</t>
  </si>
  <si>
    <t>Educación</t>
  </si>
  <si>
    <t xml:space="preserve">Desarrollo urbano y ordenamiento territorial </t>
  </si>
  <si>
    <t>Desarrollo de vivienda</t>
  </si>
  <si>
    <t>Contenido</t>
  </si>
  <si>
    <t>Superficie  Terreno</t>
  </si>
  <si>
    <t>Recurso federal autorizado (pesos)</t>
  </si>
  <si>
    <t>Recurso estatal autorizado (pesos)</t>
  </si>
  <si>
    <t>Recurso municipal autorizado (pesos)</t>
  </si>
  <si>
    <t>Avance financiero % real</t>
  </si>
  <si>
    <t>Clasificador General de Infraestructura</t>
  </si>
  <si>
    <t>Sub-clasificador de Infraestructura (Partida presupuestal)</t>
  </si>
  <si>
    <t>Tipo de recurso (Programa)</t>
  </si>
  <si>
    <t>Año del Recurso</t>
  </si>
  <si>
    <t>Status de la obra</t>
  </si>
  <si>
    <t>Seguimiento</t>
  </si>
  <si>
    <t>Indicador (subprograma)</t>
  </si>
  <si>
    <t>Proyecto Integral</t>
  </si>
  <si>
    <t>Inversión por proyecto integral (Lalo ssop / Angeles ineiem)</t>
  </si>
  <si>
    <t>Descripción -  tipo de obra</t>
  </si>
  <si>
    <t>Avance físico real %</t>
  </si>
  <si>
    <t>Fecha Inicio de obra (real)</t>
  </si>
  <si>
    <t>Fecha Inicio de obra (program)</t>
  </si>
  <si>
    <t>Fecha término de obra (real)</t>
  </si>
  <si>
    <t>Fecha término de obra (program)</t>
  </si>
  <si>
    <t>Aclaraciones Internas DGUCT Y SSOP</t>
  </si>
  <si>
    <t>Observaciones y Acuerdos</t>
  </si>
  <si>
    <t>Fecha oficio de aprobación</t>
  </si>
  <si>
    <r>
      <t xml:space="preserve">No. de oficio modificatorio </t>
    </r>
    <r>
      <rPr>
        <sz val="9"/>
        <rFont val="Arial Narrow"/>
        <family val="2"/>
      </rPr>
      <t>(Ampliación, Reducción, Cancelación)</t>
    </r>
  </si>
  <si>
    <t>Fecha oficio modificatorio</t>
  </si>
  <si>
    <t>No de reportes de supervisión por año (acumular cada mes)</t>
  </si>
  <si>
    <t>Recursos Propios (RP) del  OCC</t>
  </si>
  <si>
    <t>Educación superior</t>
  </si>
  <si>
    <t xml:space="preserve">Total obras y acciones global </t>
  </si>
  <si>
    <t>Obras y acciones concluidas</t>
  </si>
  <si>
    <t>Obras y acciones en proceso</t>
  </si>
  <si>
    <t>Logros Infraestruc</t>
  </si>
  <si>
    <t>CRIDA</t>
  </si>
  <si>
    <t>Obras y acciones terminadas INEIEM</t>
  </si>
  <si>
    <t>Avance físico real 
%</t>
  </si>
  <si>
    <t>No. de oficio modificatorio (Ampliación, Reducción, Cancelación)</t>
  </si>
  <si>
    <t>Procuración de justicia</t>
  </si>
  <si>
    <t xml:space="preserve">Inversión en infraestructura y equipamiento de seguridad pública por programa </t>
  </si>
  <si>
    <t xml:space="preserve">Resumen de inversión en obras concluidas de infraestructura carretera por programa </t>
  </si>
  <si>
    <t xml:space="preserve">Resumen de inversión en obras concluidas de infraestructura de caminos por programa </t>
  </si>
  <si>
    <t>Resumen de inversión en obras y acciones concluidas en la operación de carreteras de cuota por programa</t>
  </si>
  <si>
    <t xml:space="preserve">Obras y acciones concluidas en la operación de carreteras de cuota por programa </t>
  </si>
  <si>
    <t>Enero - agosto 2012</t>
  </si>
  <si>
    <t>Secretaría de Desarrollo Urbano y Obras Públicas</t>
  </si>
  <si>
    <t>Dirección General de la Unidad de Coordinación Técnica</t>
  </si>
  <si>
    <t>Calendario de entrega 2012</t>
  </si>
  <si>
    <t>6o Informe de Gobierno</t>
  </si>
  <si>
    <t>6o Informe de Gobierno 2012</t>
  </si>
  <si>
    <t>Aportación que se entrega</t>
  </si>
  <si>
    <t>Fecha de entrega a Enlace de la SDUOP</t>
  </si>
  <si>
    <t>Fecha de entrega a enlace interno (Subsecretaria / organismos)</t>
  </si>
  <si>
    <r>
      <t xml:space="preserve">1a Aportación </t>
    </r>
    <r>
      <rPr>
        <b/>
        <sz val="9"/>
        <rFont val="Arial Narrow"/>
        <family val="2"/>
      </rPr>
      <t>Jun'12 - cierre al Mayo 31 2012 (real)</t>
    </r>
  </si>
  <si>
    <t>27 al 29 Jun</t>
  </si>
  <si>
    <t>En el Anexo Estadísitco, Texto   Logros del 6o.Informe de Gobierno</t>
  </si>
  <si>
    <r>
      <t xml:space="preserve">2a Aportación </t>
    </r>
    <r>
      <rPr>
        <b/>
        <sz val="9"/>
        <rFont val="Arial Narrow"/>
        <family val="2"/>
      </rPr>
      <t>Jun'12 - cierre al Jun 15 2012 (real)</t>
    </r>
  </si>
  <si>
    <t>9 al 13 Jul</t>
  </si>
  <si>
    <t>3a Aportación Jul'12 cierre a Jun 30  (real)</t>
  </si>
  <si>
    <t>Aportación Definitiva Jul'12 cierre a Jul-15 (real)</t>
  </si>
  <si>
    <t>16-Jul** 9:30 a.m.</t>
  </si>
  <si>
    <t>16-Jul** 10:30 a.m.</t>
  </si>
  <si>
    <t>16-Jul** 11:30 a.m.</t>
  </si>
  <si>
    <t>17-Jul** 9:30 a.m.</t>
  </si>
  <si>
    <t>17-Jul** 12:30 a.m.</t>
  </si>
  <si>
    <t>18-Jul** 9:30 a.m.</t>
  </si>
  <si>
    <t>18-Jul** 12:30 a.m.</t>
  </si>
  <si>
    <t>23-24 y 27-31 Jul</t>
  </si>
  <si>
    <t>En el Anexo Estadísitco, Texto y Resumen y Logros del 6o.Informe de Gobierno</t>
  </si>
  <si>
    <r>
      <t>NOTA 1</t>
    </r>
    <r>
      <rPr>
        <sz val="9"/>
        <rFont val="Arial Narrow"/>
        <family val="2"/>
      </rPr>
      <t>. El enlace interno de subsecretaría u organismo es el responsable de: los tiempos para solicitar internamente su información. Así como de integrar el documento general de su dependencia.</t>
    </r>
  </si>
  <si>
    <r>
      <t>NOTA 2.</t>
    </r>
    <r>
      <rPr>
        <sz val="9"/>
        <rFont val="Arial Narrow"/>
        <family val="2"/>
      </rPr>
      <t xml:space="preserve"> Para el informe de gobierno cabe destacar que siempre y cuando la información a </t>
    </r>
    <r>
      <rPr>
        <b/>
        <sz val="9"/>
        <rFont val="Arial Narrow"/>
        <family val="2"/>
      </rPr>
      <t>mayo</t>
    </r>
    <r>
      <rPr>
        <sz val="9"/>
        <rFont val="Arial Narrow"/>
        <family val="2"/>
      </rPr>
      <t xml:space="preserve"> se entregue oportunamente por los enlaces de las subsecretarias y organismos. La DGUCT integrará la información en el formato del anexo estadístico y se remitira para la validación y actualización respectiva.</t>
    </r>
    <r>
      <rPr>
        <sz val="10"/>
        <rFont val="Arial Narrow"/>
        <family val="2"/>
      </rPr>
      <t xml:space="preserve"> </t>
    </r>
    <r>
      <rPr>
        <b/>
        <sz val="10"/>
        <rFont val="Arial Narrow"/>
        <family val="2"/>
      </rPr>
      <t>Es importante destacar que las fechas de entrega para el 6o informe de gobierno ha cambiado de acuerdo al calendario que entrega la Secretaría de Finanzas y Planeación.</t>
    </r>
  </si>
  <si>
    <r>
      <t>NOTA 3.</t>
    </r>
    <r>
      <rPr>
        <sz val="9"/>
        <rFont val="Arial Narrow"/>
        <family val="2"/>
      </rPr>
      <t xml:space="preserve"> La entrega de las aportaciones del 6o Informe de Gobierno aplicará del 16 Diciembre 2011 a la fecha que corresponda para la SSOP y la SSDUV. OCC a partir de Septiembre 2011. INEIEM a partir del 21 de diciembre. </t>
    </r>
  </si>
  <si>
    <t>** NOTA 4. Para la integración de la aportación definitiva del 6to Informe de Gobierno, los enlaces de cada dependencia se presentarán en la Dir. Gral. de la Unidad de Coordinación Técnica, en la fecha que les corresponda en este calendario. para realizarla directamente en los archivos del enlace de la SDUOP. Por lo cual se les sugiere que recaben toda la información necesaria para tal efecto.</t>
  </si>
  <si>
    <t>Infraestructura educativa básica</t>
  </si>
  <si>
    <r>
      <t xml:space="preserve">SSOP / </t>
    </r>
    <r>
      <rPr>
        <sz val="10"/>
        <rFont val="Arial"/>
        <family val="2"/>
      </rPr>
      <t>DGC</t>
    </r>
  </si>
  <si>
    <r>
      <rPr>
        <sz val="9"/>
        <rFont val="Arial"/>
        <family val="2"/>
      </rPr>
      <t xml:space="preserve">SSOP / </t>
    </r>
    <r>
      <rPr>
        <sz val="10"/>
        <rFont val="Arial"/>
        <family val="2"/>
      </rPr>
      <t>DGOP</t>
    </r>
  </si>
  <si>
    <t>SSOP / DGP</t>
  </si>
  <si>
    <t>SSOP / DGIS</t>
  </si>
  <si>
    <t>Glosa (Texto)</t>
  </si>
  <si>
    <t>Desarrollo económico</t>
  </si>
  <si>
    <t>Total Educación básica</t>
  </si>
  <si>
    <t>Básica INEIEM</t>
  </si>
  <si>
    <t>Educación básica INEIEM</t>
  </si>
  <si>
    <t>1a aportación</t>
  </si>
  <si>
    <t xml:space="preserve">2a aportación </t>
  </si>
  <si>
    <t>Número de obras o planteles</t>
  </si>
  <si>
    <t xml:space="preserve">Resumen de inversión en obras concluidas de infraestructura agropecuaria por programa </t>
  </si>
  <si>
    <t xml:space="preserve">Resumen de inversión en obras concluidas de infraestructura de turismo por programa </t>
  </si>
  <si>
    <t xml:space="preserve">3a aportación </t>
  </si>
  <si>
    <t>Educación básica</t>
  </si>
  <si>
    <t>Educación media</t>
  </si>
  <si>
    <t>Educativa básica</t>
  </si>
  <si>
    <t>Descripción - tipo de obra</t>
  </si>
  <si>
    <t>Inversión autorizada 
(pesos)</t>
  </si>
  <si>
    <t>Inversión autorizada
 (pesos)</t>
  </si>
  <si>
    <t>Nota: Incluye cifras a partir del 15 de julio no incluidas en el 6° Informe de Gobierno</t>
  </si>
  <si>
    <t>Infraestructura (Sub-clasificador)</t>
  </si>
  <si>
    <t>Nota: Incluye cifras del mes de junio del 2012 no incluidas en el 6to Informe de Gobierno</t>
  </si>
  <si>
    <t>Nota: Incluye cifras del mes de junio del 2012 no incluidas en el 6to Informe de Gobierno.</t>
  </si>
  <si>
    <t>Seguridad pública 2012 Jul-Dic</t>
  </si>
  <si>
    <t>Procuración de Justicia 2012 Jul-Dic</t>
  </si>
  <si>
    <t>Económica 2012 Jul-Dic</t>
  </si>
  <si>
    <t>OCC 2012 Jul-Dic Proceso</t>
  </si>
  <si>
    <t xml:space="preserve">Ingresos por productos financieros e intereses bancarios del período </t>
  </si>
  <si>
    <t>Urbana 2012 Jul-Dic</t>
  </si>
  <si>
    <t>Caminos 2012 Jul-Dic</t>
  </si>
  <si>
    <t>Carretera 2012 Jul-Dic</t>
  </si>
  <si>
    <t>Cultura 2012 Jul-Dic</t>
  </si>
  <si>
    <t>Salud 2012 Jul-Dic</t>
  </si>
  <si>
    <t>Educación superior SSOP 2012 Jul-Dic</t>
  </si>
  <si>
    <t>Educación básica SSOP 2012 Jul-Dic  Proceso</t>
  </si>
  <si>
    <t>Educación básica SSOP 2012 Jul-Dic</t>
  </si>
  <si>
    <t>Deportiva 2012 Jul-Dic</t>
  </si>
  <si>
    <t>Eléctrica 2012  Jul-Dic</t>
  </si>
  <si>
    <t>Agropecuaria 2012 Jul-Dic</t>
  </si>
  <si>
    <t>Turismo 2012 Jul-Dic</t>
  </si>
  <si>
    <t>agregar dato</t>
  </si>
  <si>
    <t>Cuando termine indicar mes, sombrea celdas Z, AA y AB con el color que le corresponde</t>
  </si>
  <si>
    <t>cuando termine, indicar fecha</t>
  </si>
  <si>
    <t>cuando inicie, indicar fecha</t>
  </si>
  <si>
    <t>Equipamiento Urbano</t>
  </si>
  <si>
    <t>2012 - 4  Oct-Dic Proceso</t>
  </si>
  <si>
    <t>N/A</t>
  </si>
  <si>
    <t>Emiliano Zapata</t>
  </si>
  <si>
    <t>Construcción</t>
  </si>
  <si>
    <t>Cuernavaca</t>
  </si>
  <si>
    <t>Concluida</t>
  </si>
  <si>
    <t>Jiutepec</t>
  </si>
  <si>
    <t>Col. Centro</t>
  </si>
  <si>
    <t>Equipamiento</t>
  </si>
  <si>
    <t>Rehabilitación</t>
  </si>
  <si>
    <t>Proceso</t>
  </si>
  <si>
    <t>2012 - 3  Jul-Sep Proceso</t>
  </si>
  <si>
    <t>2012 - 3  Jul-Sep</t>
  </si>
  <si>
    <t>Programa de Inversión Pública Estatal (PIPE) 2012</t>
  </si>
  <si>
    <t>2012 - 4  Oct-Dic</t>
  </si>
  <si>
    <t>Convenios Federales (CF) 2012</t>
  </si>
  <si>
    <t>Puente de Ixtla</t>
  </si>
  <si>
    <t>Cuautla</t>
  </si>
  <si>
    <t xml:space="preserve">Universidad Autónoma del Estado de Morelos (UAEM) </t>
  </si>
  <si>
    <t>Ayala</t>
  </si>
  <si>
    <t>Educación media superior</t>
  </si>
  <si>
    <t>Xochitepec</t>
  </si>
  <si>
    <t>Tehuixtla</t>
  </si>
  <si>
    <t>Jojutla</t>
  </si>
  <si>
    <t>Axochiapan</t>
  </si>
  <si>
    <t>Yecapixtla</t>
  </si>
  <si>
    <t>Yautepec</t>
  </si>
  <si>
    <t>Totolapan</t>
  </si>
  <si>
    <t>Tlayacapan</t>
  </si>
  <si>
    <t>Tlalnepantla</t>
  </si>
  <si>
    <t>Tetela del Volcán</t>
  </si>
  <si>
    <t>Tepoztlán</t>
  </si>
  <si>
    <t>Tepalcingo</t>
  </si>
  <si>
    <t>Temixco</t>
  </si>
  <si>
    <t>Ocuituco</t>
  </si>
  <si>
    <t>Miacatlán</t>
  </si>
  <si>
    <t>Tejalpa</t>
  </si>
  <si>
    <t>Coatlán del Río</t>
  </si>
  <si>
    <t>Amacuzac</t>
  </si>
  <si>
    <t>Jumiltepec</t>
  </si>
  <si>
    <t>Zacualpan</t>
  </si>
  <si>
    <t>Huautla</t>
  </si>
  <si>
    <t>Tlaquiltenango</t>
  </si>
  <si>
    <t>Hueyapan</t>
  </si>
  <si>
    <t>Anenecuilco</t>
  </si>
  <si>
    <t>2012 - 1  Ene-Mar proceso</t>
  </si>
  <si>
    <t>Otros Programas Federales (OPF) 2011</t>
  </si>
  <si>
    <t>Cocoyoc</t>
  </si>
  <si>
    <t>Civac</t>
  </si>
  <si>
    <t>Huitzilac</t>
  </si>
  <si>
    <t>S/N</t>
  </si>
  <si>
    <t>Col. Plan de Ayala</t>
  </si>
  <si>
    <t>Atlatlahucan</t>
  </si>
  <si>
    <t>Alpuyeca</t>
  </si>
  <si>
    <t>Tepetzingo</t>
  </si>
  <si>
    <t>Col. Lázaro Cárdenas</t>
  </si>
  <si>
    <t>Construcción de techumbre</t>
  </si>
  <si>
    <t>Coatetelco</t>
  </si>
  <si>
    <t>Col. Miguel Hidalgo</t>
  </si>
  <si>
    <t>Santa Catarina</t>
  </si>
  <si>
    <t>Col. Rubén Jaramillo</t>
  </si>
  <si>
    <t>Telesecundaria Simón Bolívar</t>
  </si>
  <si>
    <t>Telesec. Simón Bolívar</t>
  </si>
  <si>
    <t>Col. Justo Sierra</t>
  </si>
  <si>
    <t>Mazatepec</t>
  </si>
  <si>
    <t>Col. Antonio Barona</t>
  </si>
  <si>
    <t xml:space="preserve">Cuernavaca </t>
  </si>
  <si>
    <t>Tequesquitengo</t>
  </si>
  <si>
    <t>Jonacatepec</t>
  </si>
  <si>
    <t>Todo el Estado</t>
  </si>
  <si>
    <t>Varios municipios</t>
  </si>
  <si>
    <t>Ahuehuetzingo</t>
  </si>
  <si>
    <r>
      <rPr>
        <sz val="10"/>
        <color indexed="10"/>
        <rFont val="Arial Narrow"/>
        <family val="2"/>
      </rPr>
      <t>C</t>
    </r>
    <r>
      <rPr>
        <sz val="7"/>
        <color indexed="10"/>
        <rFont val="Arial Narrow"/>
        <family val="2"/>
      </rPr>
      <t>uando termine indicar mes, sombrea celdas Z, AA y AB con el color que le corresponde</t>
    </r>
  </si>
  <si>
    <r>
      <t>c</t>
    </r>
    <r>
      <rPr>
        <sz val="8"/>
        <color indexed="10"/>
        <rFont val="Arial Narrow"/>
        <family val="2"/>
      </rPr>
      <t>uando termine, indicar fecha</t>
    </r>
  </si>
  <si>
    <r>
      <t>c</t>
    </r>
    <r>
      <rPr>
        <sz val="8"/>
        <color indexed="10"/>
        <rFont val="Arial Narrow"/>
        <family val="2"/>
      </rPr>
      <t>uando inicie, indicar fecha</t>
    </r>
  </si>
  <si>
    <t>Arq. Alan Paul</t>
  </si>
  <si>
    <t xml:space="preserve">SFP/1426-A/2011 </t>
  </si>
  <si>
    <t>07-ZU-0727-2011</t>
  </si>
  <si>
    <t>Proyecto Ejecutivo para la construcción del edificio de Arquitectura</t>
  </si>
  <si>
    <t>Programa de Inversión Pública Estatal (PIPE) 2011, 2 Línea de Crédito</t>
  </si>
  <si>
    <t>Estudios y Proyectos</t>
  </si>
  <si>
    <t>UAEM - Arquitectura</t>
  </si>
  <si>
    <t xml:space="preserve">Ing. José Luis Moreno </t>
  </si>
  <si>
    <t xml:space="preserve">SFP/BIS-1313-A/2011 </t>
  </si>
  <si>
    <t>06-ZU-1066-2011</t>
  </si>
  <si>
    <t>45.00 M2</t>
  </si>
  <si>
    <t>Construcción de losa</t>
  </si>
  <si>
    <t>Universidad Autónoma del Estado de Morelos (UAEM) Campus Oriente</t>
  </si>
  <si>
    <t>UAEM</t>
  </si>
  <si>
    <t>Educación media SSOP 2012 Jul-Dic</t>
  </si>
  <si>
    <t>Arq. Oscar Castañeda Roman</t>
  </si>
  <si>
    <t xml:space="preserve">SFP/1629-A/2012     </t>
  </si>
  <si>
    <t>31-ZU-0583-2012</t>
  </si>
  <si>
    <t>756 M2</t>
  </si>
  <si>
    <t>Techumbre</t>
  </si>
  <si>
    <t xml:space="preserve">Zacatepec </t>
  </si>
  <si>
    <t>Primaria Mariano Escobedo</t>
  </si>
  <si>
    <t>Prim. Mariano Escobedo Zacatepec</t>
  </si>
  <si>
    <t>Arq. Jose Luis Barrera Dorantes</t>
  </si>
  <si>
    <t xml:space="preserve">SFP/1619-A/2012 </t>
  </si>
  <si>
    <t>11-ZU-789-2012</t>
  </si>
  <si>
    <t>Reportada 1,530 M2</t>
  </si>
  <si>
    <t>Trabajos complementarios en estructura y techado en base de lámina. Beneficiados reportados en Informe de Gobierno septiembre - diciembre 2012</t>
  </si>
  <si>
    <t>Reportada 4,000</t>
  </si>
  <si>
    <t>Secundaria No. 3</t>
  </si>
  <si>
    <t>Sec. No. 3</t>
  </si>
  <si>
    <t>Arq. Zoila Flores Villanueva</t>
  </si>
  <si>
    <t xml:space="preserve">SFP/1928-A/2011  </t>
  </si>
  <si>
    <t>11-ZU-1007-2011</t>
  </si>
  <si>
    <t>23.31 M2</t>
  </si>
  <si>
    <t>Remodelación de baños</t>
  </si>
  <si>
    <t>Col. Atlacomulco</t>
  </si>
  <si>
    <t>Secundaria No. 6</t>
  </si>
  <si>
    <t>Sec. No. 6</t>
  </si>
  <si>
    <t>Arq. Ricardo Rodriguez Garcia</t>
  </si>
  <si>
    <t xml:space="preserve">SFP/BIS-1317-A/2011 </t>
  </si>
  <si>
    <t>29-ZU-1051-2011</t>
  </si>
  <si>
    <t>900 M2</t>
  </si>
  <si>
    <t>Secundaria Ignacio Manuel Altamirano</t>
  </si>
  <si>
    <t>Sec. Ignacio Manuel Altamirano</t>
  </si>
  <si>
    <t xml:space="preserve">SFP/1365-A/2011 </t>
  </si>
  <si>
    <t>11-ZU-1038-2011</t>
  </si>
  <si>
    <t>220 M2</t>
  </si>
  <si>
    <t>Jardín de Niños Magnolia</t>
  </si>
  <si>
    <t>JN Magnolia Jiutepec</t>
  </si>
  <si>
    <t xml:space="preserve">SFP/1149-A/2011 </t>
  </si>
  <si>
    <t>15-ZU-550-2011</t>
  </si>
  <si>
    <t>1 Techumbre</t>
  </si>
  <si>
    <t>Primaria  Lic. Benito Juárez García</t>
  </si>
  <si>
    <t>Prim.  Lic. Benito Juárez García</t>
  </si>
  <si>
    <t>29-ZU-800-2011</t>
  </si>
  <si>
    <t>AUN NOSE CUENTA CON EL EXP TEC QUE SE ENVIA DE NORMATIVIDAD ES  POR EL MOTIVO DE LAS FECHAS NO ESTAN EL LISTADO.</t>
  </si>
  <si>
    <t>JN Magnolia</t>
  </si>
  <si>
    <t xml:space="preserve">SFP/BIS-1364-A/2011          </t>
  </si>
  <si>
    <t>Construcción de cubierta</t>
  </si>
  <si>
    <t>Prim. Centenario del Estado de Morelos</t>
  </si>
  <si>
    <t xml:space="preserve">SFP/1928-A/2011   </t>
  </si>
  <si>
    <t>11-ZU-1006-2011</t>
  </si>
  <si>
    <t>1,530 M2</t>
  </si>
  <si>
    <t>Estructura y techado a base de lámina</t>
  </si>
  <si>
    <t>17-ZU-1005-2011</t>
  </si>
  <si>
    <t>176 M2</t>
  </si>
  <si>
    <t>Construcción de techumbre en plaza general</t>
  </si>
  <si>
    <t>Col. 10 de Abril</t>
  </si>
  <si>
    <t>Jardín de Niños Estado de Oaxaca</t>
  </si>
  <si>
    <t>JN Estado de Oaxaca</t>
  </si>
  <si>
    <t>20-ZU-0898-2011</t>
  </si>
  <si>
    <t>Col. Acolapa</t>
  </si>
  <si>
    <t>Primaria Quetzalcóatl</t>
  </si>
  <si>
    <t xml:space="preserve">Prim. Quetzalcóatl </t>
  </si>
  <si>
    <t>ArqQ. Oscar Castañeda Roman</t>
  </si>
  <si>
    <t>14-ZU-551-2011</t>
  </si>
  <si>
    <t xml:space="preserve"> 1   Techumbre</t>
  </si>
  <si>
    <t>Casa del Maestro Jubilado A.C.</t>
  </si>
  <si>
    <t>Casa del Maestro Jubilado</t>
  </si>
  <si>
    <t>SFP/1149-A/2011</t>
  </si>
  <si>
    <t>15-ZU-555-2011</t>
  </si>
  <si>
    <t>Col. El Rodeo</t>
  </si>
  <si>
    <t xml:space="preserve">ing. Jose Luis Moreno </t>
  </si>
  <si>
    <t xml:space="preserve">  09/09/2011</t>
  </si>
  <si>
    <t xml:space="preserve">SFP/1312-A/2011   </t>
  </si>
  <si>
    <t>04-ZU-0659-2011</t>
  </si>
  <si>
    <t>164.23 M2</t>
  </si>
  <si>
    <t>Construcción de aula didáctica y baños</t>
  </si>
  <si>
    <t>Secundaria Tierra y Libertad</t>
  </si>
  <si>
    <t>Sec. Tierra y Libertad</t>
  </si>
  <si>
    <t xml:space="preserve">SFP/1536-A/2011 </t>
  </si>
  <si>
    <t>06-ZU-745-2011</t>
  </si>
  <si>
    <t>210.87 M2</t>
  </si>
  <si>
    <t>Ampliación Lázaro Cárdenas</t>
  </si>
  <si>
    <t>Jardín de Niños Calpulli</t>
  </si>
  <si>
    <t>JN Calpulli</t>
  </si>
  <si>
    <t>Arq. Jose Luis Moreno Estrada</t>
  </si>
  <si>
    <t xml:space="preserve">SFP/BIS-1313-A/2011    </t>
  </si>
  <si>
    <t>06-ZU-1065-2011</t>
  </si>
  <si>
    <t>170.48 M2</t>
  </si>
  <si>
    <t>Tetelcingo</t>
  </si>
  <si>
    <t>Educación Indígena Yuloxúchetl</t>
  </si>
  <si>
    <t>Centro de Educación Indígena Yuloxúchetl</t>
  </si>
  <si>
    <t>SFP/1170-A/2011</t>
  </si>
  <si>
    <t>13-ZU-591-2011</t>
  </si>
  <si>
    <t>540 M2</t>
  </si>
  <si>
    <r>
      <t xml:space="preserve">Feb12 </t>
    </r>
    <r>
      <rPr>
        <sz val="7"/>
        <color rgb="FFFF0000"/>
        <rFont val="Arial Narrow"/>
        <family val="2"/>
      </rPr>
      <t>Cuando termine indicar mes, sombrea celdas Z, AA y AB con el color que le corresponde</t>
    </r>
  </si>
  <si>
    <t>Col. San Martin</t>
  </si>
  <si>
    <t>Secundaria Teodoro Rivera Bobadilla en Tetelilla</t>
  </si>
  <si>
    <t>Sec. Teodoro Rivera Bobadilla</t>
  </si>
  <si>
    <t>03-ZU-592-2011</t>
  </si>
  <si>
    <t>315 M2</t>
  </si>
  <si>
    <t>Jardín de Niños Agustín Aragón y León</t>
  </si>
  <si>
    <t>JN Agustín Aragón y León</t>
  </si>
  <si>
    <t>Col. Quebrantadero</t>
  </si>
  <si>
    <t xml:space="preserve">Jardín de Niños Celia Mendoza </t>
  </si>
  <si>
    <t>JN Celia Mendoza</t>
  </si>
  <si>
    <t xml:space="preserve">SFP/BIS-1315-A/2011 </t>
  </si>
  <si>
    <t>07-ZU-0918-2011</t>
  </si>
  <si>
    <t>1736 M2</t>
  </si>
  <si>
    <t>Rehabilitación de cancha de fútbol</t>
  </si>
  <si>
    <t>Primaria J. Miguel Ceballos</t>
  </si>
  <si>
    <t>Programa de Inversión Pública Estatal (PIPE) 2011</t>
  </si>
  <si>
    <t>Prim. J. Miguel Ceballos</t>
  </si>
  <si>
    <t>Ing. José Luis Moreno Estrada</t>
  </si>
  <si>
    <t>23/09/2011</t>
  </si>
  <si>
    <t>06-ZU-1067-2011</t>
  </si>
  <si>
    <t>600 M2</t>
  </si>
  <si>
    <t xml:space="preserve">Construcción de cancha de usos múltiples </t>
  </si>
  <si>
    <t xml:space="preserve">Cuautla               </t>
  </si>
  <si>
    <t>Primaria Lázaro Cárdenas</t>
  </si>
  <si>
    <t>Prim. Lázaro Cárdenas</t>
  </si>
  <si>
    <t>Educación SSOP 2012 Jul-Dic</t>
  </si>
  <si>
    <t>Urbana</t>
  </si>
  <si>
    <t>Varias localidades</t>
  </si>
  <si>
    <t>Col. Vicente Guerrero</t>
  </si>
  <si>
    <t>Col. Chamilpa</t>
  </si>
  <si>
    <t xml:space="preserve">SFP/1035-A/2012 </t>
  </si>
  <si>
    <t>Fondo de Aportaciones para el Fortalecimiento de las Entidades Federativas (FAFEF) 2012 Ramo 33 Fondo 8</t>
  </si>
  <si>
    <t xml:space="preserve">DIF/SRF-234/DAYF277/2011        </t>
  </si>
  <si>
    <t>recursos propios</t>
  </si>
  <si>
    <t>24 M2</t>
  </si>
  <si>
    <t xml:space="preserve">Col. Chapultepec </t>
  </si>
  <si>
    <t>DIF Morelos</t>
  </si>
  <si>
    <t>Arq. Alan Paul Grcia</t>
  </si>
  <si>
    <t>SFP/1908-A/2011</t>
  </si>
  <si>
    <t>04-ZU-0976-2011</t>
  </si>
  <si>
    <r>
      <rPr>
        <sz val="10"/>
        <rFont val="Arial Narrow"/>
        <family val="2"/>
      </rPr>
      <t>Feb12</t>
    </r>
    <r>
      <rPr>
        <sz val="7"/>
        <color indexed="10"/>
        <rFont val="Arial Narrow"/>
        <family val="2"/>
      </rPr>
      <t xml:space="preserve"> cuando termine indicar mes, sombrea celdas AA, AB y AC con el color que le corresponde</t>
    </r>
  </si>
  <si>
    <r>
      <t>c</t>
    </r>
    <r>
      <rPr>
        <sz val="7"/>
        <color indexed="10"/>
        <rFont val="Arial Narrow"/>
        <family val="2"/>
      </rPr>
      <t>uando termine, indicar fecha</t>
    </r>
  </si>
  <si>
    <t>?</t>
  </si>
  <si>
    <t>SE ENCUENTRA EN JURIDICO EN ESPERA DE RECISIÓN DE CONTRATO.</t>
  </si>
  <si>
    <t>Proyecto Ejecutivo para la construcción del mercado de Anenecuilco</t>
  </si>
  <si>
    <t xml:space="preserve">Programa Proyectos Ejecutivos (PPE) 2011 </t>
  </si>
  <si>
    <t>Mercado de Anenecuilco</t>
  </si>
  <si>
    <t>inconsistente</t>
  </si>
  <si>
    <t>2012 - 1  Ene-Mar Proceso</t>
  </si>
  <si>
    <t>SFP/1315-A/2011</t>
  </si>
  <si>
    <t>32-ZU-0978-2011</t>
  </si>
  <si>
    <t>Proyecto Ejecutivo para la construcción del mercado de Zacualpan</t>
  </si>
  <si>
    <t>Mercado de Zacualpan</t>
  </si>
  <si>
    <t>Ing. Delfino Garcia Jaimes</t>
  </si>
  <si>
    <t>SFP/1837-A/2011</t>
  </si>
  <si>
    <t>26-ZU-0889-2011</t>
  </si>
  <si>
    <t>Proyecto Ejecutivo para la construcción del mercado de Tlayacapan</t>
  </si>
  <si>
    <t>Mercado de Tlayacapan</t>
  </si>
  <si>
    <t>SFP/1883-A/2011</t>
  </si>
  <si>
    <t>Arq. Hugo Roberto Labra Garcia</t>
  </si>
  <si>
    <t>SFP/1203-A/2011</t>
  </si>
  <si>
    <t>08-ZU-0601-2011</t>
  </si>
  <si>
    <r>
      <rPr>
        <sz val="12"/>
        <color indexed="10"/>
        <rFont val="Arial Narrow"/>
        <family val="2"/>
      </rPr>
      <t>c</t>
    </r>
    <r>
      <rPr>
        <sz val="7"/>
        <color indexed="10"/>
        <rFont val="Arial Narrow"/>
        <family val="2"/>
      </rPr>
      <t>cuando termine indicar mes, sombrea celdas AA, AB y AC con el color que le corresponde</t>
    </r>
  </si>
  <si>
    <t>Tezoyuca</t>
  </si>
  <si>
    <t>Proyecto Ejecutivo para la construcción del mercado de Tezoyuca</t>
  </si>
  <si>
    <t>Mercado de Tezoyuca</t>
  </si>
  <si>
    <t>Ing. Heliodoro Ramirez Rojas</t>
  </si>
  <si>
    <t>Ing. Oscar Castañeda Roman</t>
  </si>
  <si>
    <t>Todo el municipio</t>
  </si>
  <si>
    <t>Caminos</t>
  </si>
  <si>
    <t>Infraestructura de Transporte</t>
  </si>
  <si>
    <t>C. Joaquin Mendez Sanchez</t>
  </si>
  <si>
    <t>Atlacahualoya</t>
  </si>
  <si>
    <t>Reportada 600</t>
  </si>
  <si>
    <t>Avenidas, calles, boulevares, accesos</t>
  </si>
  <si>
    <t>Col. Tejalpa</t>
  </si>
  <si>
    <t>Arq. Beatriz Chan Garcia</t>
  </si>
  <si>
    <t>SFP/1098-A/2012</t>
  </si>
  <si>
    <t>Ing. Jaime Gonzalez Garcia</t>
  </si>
  <si>
    <t>300 m2</t>
  </si>
  <si>
    <t>Carretera</t>
  </si>
  <si>
    <r>
      <rPr>
        <sz val="10"/>
        <rFont val="Arial Narrow"/>
        <family val="2"/>
      </rPr>
      <t xml:space="preserve">Feb12 </t>
    </r>
    <r>
      <rPr>
        <sz val="7"/>
        <color indexed="10"/>
        <rFont val="Arial Narrow"/>
        <family val="2"/>
      </rPr>
      <t>Cuando termine indicar mes, sombrea celdas Z, AA y AB con el color que le corresponde</t>
    </r>
  </si>
  <si>
    <t xml:space="preserve">Fondo de Aportaciones para el Fortalecimiento de las Entidades Federativas (FAFEF) 2012 Ramo 33 Fondo 8 </t>
  </si>
  <si>
    <t>Conservación y Bacheo de la Red Carretera Estatal</t>
  </si>
  <si>
    <t>Arq. Hector Martinez Morales</t>
  </si>
  <si>
    <t>SFP/1036-A/2012</t>
  </si>
  <si>
    <t>07-ZU-0535-2012</t>
  </si>
  <si>
    <t>370.80m2</t>
  </si>
  <si>
    <t xml:space="preserve">es recurso de pertenece al convenio de SECTUR 2012 </t>
  </si>
  <si>
    <t>SFP/0881-A/2012</t>
  </si>
  <si>
    <t>Mezcla de recursos CF 2012</t>
  </si>
  <si>
    <t>Programa de Inversión Pública Estatal (PIPE) 2012 Fondo 4 FIDECOM Turismo</t>
  </si>
  <si>
    <t>Museo de Arte Sacro</t>
  </si>
  <si>
    <t>Arq. Alejandro de la Luz Flores</t>
  </si>
  <si>
    <t>SS/083/2012</t>
  </si>
  <si>
    <t>160.72m2</t>
  </si>
  <si>
    <t>Aportación Solidaria Estatal (ASE) 2009</t>
  </si>
  <si>
    <t>Arq. Alfredo Rodriguez Ramirez</t>
  </si>
  <si>
    <t>SS/082/2012</t>
  </si>
  <si>
    <t>94.22m2</t>
  </si>
  <si>
    <t xml:space="preserve">SFP/0517-A/2012 </t>
  </si>
  <si>
    <t>18-ZR-0287-2012</t>
  </si>
  <si>
    <t>175.79m2</t>
  </si>
  <si>
    <t>Arq. Tania Marquez Tlacuilo</t>
  </si>
  <si>
    <t>20-ZU-0284-2012</t>
  </si>
  <si>
    <t>650.00m2</t>
  </si>
  <si>
    <t>Arq. Bernardo Lopez Roldan</t>
  </si>
  <si>
    <t>SFP/0517-A/2012</t>
  </si>
  <si>
    <t>15-ZU-0283-2012</t>
  </si>
  <si>
    <t>154.52m2</t>
  </si>
  <si>
    <t>20-ZR-0281-2012</t>
  </si>
  <si>
    <t>230.40 m2</t>
  </si>
  <si>
    <t>SS/370/2012</t>
  </si>
  <si>
    <t>40.99 m2</t>
  </si>
  <si>
    <t>SS/369/2012</t>
  </si>
  <si>
    <t>Arq. Itzal Nancy Nava Castillo</t>
  </si>
  <si>
    <t>129.20m2</t>
  </si>
  <si>
    <t>Aportación Solidaria Estatal (ASE) 2011</t>
  </si>
  <si>
    <t>77.88m2</t>
  </si>
  <si>
    <t>Temimilcingo</t>
  </si>
  <si>
    <t>Ing. Oscar Martin Moreno Train</t>
  </si>
  <si>
    <t>SS/084/2012</t>
  </si>
  <si>
    <t>130.00m2</t>
  </si>
  <si>
    <t>SFP/1064-A/2012</t>
  </si>
  <si>
    <t>Hospital General de Jojutla</t>
  </si>
  <si>
    <t>12-ZU-0339-2012</t>
  </si>
  <si>
    <t>280m2</t>
  </si>
  <si>
    <t>UNEME Jojutla</t>
  </si>
  <si>
    <t>Arq. Victor Alvarez Paredes</t>
  </si>
  <si>
    <t>Aportación Solidaria Estatal (ASE) 2008</t>
  </si>
  <si>
    <t>147.66m2</t>
  </si>
  <si>
    <t>Rancho Nuevo</t>
  </si>
  <si>
    <t>Acreditación del centro de salud Rancho Nuevo</t>
  </si>
  <si>
    <t>480 m2</t>
  </si>
  <si>
    <t>Acreditación del centro de salud Tehuixtla</t>
  </si>
  <si>
    <t>SFP/0951-A/2012</t>
  </si>
  <si>
    <t>23-ZR-0318-2012</t>
  </si>
  <si>
    <t>670.00m2</t>
  </si>
  <si>
    <t>Construcción del edificio del centro de salud Tlalnepantla</t>
  </si>
  <si>
    <t>SFP/0427-A/2012</t>
  </si>
  <si>
    <t>11-ZU-0160-2012</t>
  </si>
  <si>
    <t>808.00 m2</t>
  </si>
  <si>
    <t>Col. Paraíso Tejalpa</t>
  </si>
  <si>
    <t>Laboratorio Estatal de Salud Pública</t>
  </si>
  <si>
    <t>SS/259-2012</t>
  </si>
  <si>
    <t>100 m2</t>
  </si>
  <si>
    <t>Ing. German Sanchez Ramirez</t>
  </si>
  <si>
    <t>Nuevo Hospital del Niño Morelense</t>
  </si>
  <si>
    <t>Arq. Jorge Garcia Romero</t>
  </si>
  <si>
    <t>SFP/BIS-0421-2009</t>
  </si>
  <si>
    <t>06-CP-0178-2009</t>
  </si>
  <si>
    <t>15,000 m2</t>
  </si>
  <si>
    <t>Hospital General de Cuautla</t>
  </si>
  <si>
    <t>Arq. Julio Oscar Gómez Garzón e Ing. Valentín Mejía Domínguez</t>
  </si>
  <si>
    <t>SFP/1428-A/2011</t>
  </si>
  <si>
    <t>29-ZU-0713-2011</t>
  </si>
  <si>
    <t>Hospital de Yautepec</t>
  </si>
  <si>
    <t>HNM/DDA/CFC/105/2012</t>
  </si>
  <si>
    <t>Adecuación para instalaciones de equipo médico y mobiliario del Nuevo Hospital de Especialidad del Niño y Adolescente</t>
  </si>
  <si>
    <t>SS-0358-2011</t>
  </si>
  <si>
    <t>7 Clinicas</t>
  </si>
  <si>
    <t>Se encuentra en proceso Juridico.</t>
  </si>
  <si>
    <r>
      <rPr>
        <sz val="10"/>
        <rFont val="Arial Narrow"/>
        <family val="2"/>
      </rPr>
      <t xml:space="preserve">Mar12 </t>
    </r>
    <r>
      <rPr>
        <sz val="7"/>
        <color indexed="10"/>
        <rFont val="Arial Narrow"/>
        <family val="2"/>
      </rPr>
      <t>Cuando termine indicar mes, sombrea celdas Z, AA y AB con el color que le corresponde</t>
    </r>
  </si>
  <si>
    <t>Tetela del Volcán, Ayala, Axochiapan, Cuautla y Yautepec</t>
  </si>
  <si>
    <t>Rehabilitación de Centros de Salud Jurisdicción III</t>
  </si>
  <si>
    <t>Aportacion Solidaria Federal (ASF) 2011, Remanentes</t>
  </si>
  <si>
    <t>Centros de salud jurisdicción III</t>
  </si>
  <si>
    <t xml:space="preserve">Inconsistente en proceso                       </t>
  </si>
  <si>
    <t>SS/0358/2011</t>
  </si>
  <si>
    <t>7,227.20 m2</t>
  </si>
  <si>
    <t>Hospitales</t>
  </si>
  <si>
    <t>Deportiva</t>
  </si>
  <si>
    <t>Unidad Deportiva Centenario</t>
  </si>
  <si>
    <t>Eléctrica</t>
  </si>
  <si>
    <t>Infraestructura Energética</t>
  </si>
  <si>
    <t>Ing. Victor Pastrana Gomez</t>
  </si>
  <si>
    <t>NA</t>
  </si>
  <si>
    <t>Electrificación de calles, privadas, etc</t>
  </si>
  <si>
    <t>Col. Chapultepec</t>
  </si>
  <si>
    <t>Turismo</t>
  </si>
  <si>
    <t>20-ZU-0293-2012</t>
  </si>
  <si>
    <t>07-ZU-0289-2012</t>
  </si>
  <si>
    <t>Col. Acapantzingo</t>
  </si>
  <si>
    <t>Agropecuaria</t>
  </si>
  <si>
    <t xml:space="preserve">Económica  </t>
  </si>
  <si>
    <t>Parque Tecnológico  Centro de Negocios y Servicios Digitales</t>
  </si>
  <si>
    <t>Procuración de Justicia</t>
  </si>
  <si>
    <t>SFP/1047-A/2012</t>
  </si>
  <si>
    <t>07-ZU-0537-2012</t>
  </si>
  <si>
    <t>Col. Buenavista</t>
  </si>
  <si>
    <t>Fondo de Aportaciones para la Seguridad Pública de los Estados y del Distrito Federal (FASP) 2012 Ramo 33 Fondo 7</t>
  </si>
  <si>
    <t>Procuraduria General de Justicia</t>
  </si>
  <si>
    <t>SFP/842-A/2012</t>
  </si>
  <si>
    <t>07-ZU-0278-2012</t>
  </si>
  <si>
    <t>344.55 m2</t>
  </si>
  <si>
    <t>SFP/1667/2011</t>
  </si>
  <si>
    <t>18-ZU-0788-2011</t>
  </si>
  <si>
    <t>433.84 m2</t>
  </si>
  <si>
    <r>
      <rPr>
        <sz val="10"/>
        <rFont val="Arial Narrow"/>
        <family val="2"/>
      </rPr>
      <t>Se encuentra en proceso Juridico.</t>
    </r>
    <r>
      <rPr>
        <b/>
        <sz val="10"/>
        <color rgb="FFFFFF66"/>
        <rFont val="Arial Narrow"/>
        <family val="2"/>
      </rPr>
      <t xml:space="preserve"> David cambiaste el avance fisico, ya se está trabajando de nuevo en esta obra? Podemas quitarla de inconsistente?</t>
    </r>
  </si>
  <si>
    <t>Agencia de Ministerio Público de Temixco</t>
  </si>
  <si>
    <t>Ministerio Público Temixco</t>
  </si>
  <si>
    <t>SFP/1611-A/2011</t>
  </si>
  <si>
    <t>24-ZU-0748-2011</t>
  </si>
  <si>
    <t>Fondo de Aportaciones para la Seguridad Pública de los Estados y del Distrito Federal (FASP) 2011 Ramo 33 Fondo 7</t>
  </si>
  <si>
    <t>Ministerio Público Tlaltizapán</t>
  </si>
  <si>
    <t>CEMPLA</t>
  </si>
  <si>
    <t>Suma SSOP 2012 Jul-Dic</t>
  </si>
  <si>
    <t>Operación de Carreteras de Cuota</t>
  </si>
  <si>
    <t>ACUERDO 1aORD/05/HJG/2012, 1a sesión ordinaria de la H. Junta de Gobierno, de fecha 27 de febrero del 2012.</t>
  </si>
  <si>
    <t>OCC-A.D.-002/2012</t>
  </si>
  <si>
    <t>Elaboración de estudio para cubrir los requisitos finales en la obtención de los recursos financieros bajo el esquema de subveción en apego a las reglas de operación del Fondo Nacional de Infraestructura</t>
  </si>
  <si>
    <t>Recursos Propios (RP) del  OCC 2012</t>
  </si>
  <si>
    <t>Estudios y proyectos</t>
  </si>
  <si>
    <t>Operador de Carreteras de Cuota</t>
  </si>
  <si>
    <t>Despacho de contadores externo que realizó los trabajos de auditoría y revisión al ejercicio fiscal 2010, cuyos honorarios deben ser cubiertos por el Operador de Carreteras de Cuota</t>
  </si>
  <si>
    <t xml:space="preserve">Contrato de servicios por concepto de auditoría practicada al ejercicio fiscal </t>
  </si>
  <si>
    <t>Arq. José Mariaca Silva</t>
  </si>
  <si>
    <t>OCC-A.D.-001/2012</t>
  </si>
  <si>
    <t>Faenas de Trabajo para mantenimiento de los canales de riego ubicados en las diferentes areas del trazo carretero en donde se ha liberado el derecho de vía, que comprenden 7 ejidos como son Ejido "El Higuerón", "Jojutla"  y "Progreso 7 de Marzo".</t>
  </si>
  <si>
    <t>Obras para el mantenimiento del derecho de vía en las zonas por donde se ubica el derecho de vía liberado</t>
  </si>
  <si>
    <t>Jojutla, El Higuerón y Progreso 7 de Marzo</t>
  </si>
  <si>
    <t>Jojutla  y Ayala</t>
  </si>
  <si>
    <t>Limpieza y desazolve de canales de riego en los ejidos Progreso 7 de Marzo, Jojutla e Higuerón de la Autopista Siglo XXI</t>
  </si>
  <si>
    <t>Autopista Siglo XXI tramo Jantetelco - Xicatlacotla (El Higuerón)</t>
  </si>
  <si>
    <t>OCC 2012 Jul-Dic</t>
  </si>
  <si>
    <t>Suma</t>
  </si>
  <si>
    <t>Enero - Diciembre</t>
  </si>
  <si>
    <t>Septiembre - diciembre 2012</t>
  </si>
  <si>
    <t xml:space="preserve">Septiembre - diciembre </t>
  </si>
  <si>
    <t xml:space="preserve">ENLACES URGE QUE SOLVENTEN LO QUE TIENE FUENTE ROJA HAY QUE HACER CORRECCION. VER ACLARACIONES. MODIFICACIONES SOMBREADAS CON ESTE COLOR Y FUENTE NEGRA. DGIS COLOR ROSA FUERTE </t>
  </si>
  <si>
    <t>Informe de septiembre - diciembre  2012</t>
  </si>
  <si>
    <t>Agregar metas</t>
  </si>
  <si>
    <t>2012 - 2  Abr-Jun</t>
  </si>
  <si>
    <t>agregar metas</t>
  </si>
  <si>
    <t>Aspectos Importantes a considerar en la base de datos 2012</t>
  </si>
  <si>
    <t xml:space="preserve">1.- </t>
  </si>
  <si>
    <r>
      <t>La captura</t>
    </r>
    <r>
      <rPr>
        <sz val="10"/>
        <rFont val="Arial Narrow"/>
        <family val="2"/>
      </rPr>
      <t xml:space="preserve"> de todas las hojas de esta base de datos en minúsculas, solo los nombres propios o en inicio de párrafos se utilizarán mayúsculas. De igual forma se les solicita revisar la ortografía de su información. </t>
    </r>
  </si>
  <si>
    <t xml:space="preserve">2.- </t>
  </si>
  <si>
    <r>
      <t xml:space="preserve">La columna "A" "Fuente" (Dependencia / Dirección responsable </t>
    </r>
    <r>
      <rPr>
        <sz val="10"/>
        <rFont val="Arial Narrow"/>
        <family val="2"/>
      </rPr>
      <t>(utlilizar el que corresponda a cada unidad administrativa</t>
    </r>
    <r>
      <rPr>
        <b/>
        <sz val="10"/>
        <rFont val="Arial Narrow"/>
        <family val="2"/>
      </rPr>
      <t>)</t>
    </r>
  </si>
  <si>
    <t>sombrear con el color de su unidad adimistrativa las celdas de la columna "C" a la "F", de la "H" a la "J", de la "V" a la "Z", así como  las celdas que contengan su información según se solicita en el título de la columna (a las celdas que les hace falta información se dejan en amarillo)</t>
  </si>
  <si>
    <t>La columna "G" Status de la obra se sombreará de color:</t>
  </si>
  <si>
    <t>Por Iniciar</t>
  </si>
  <si>
    <t xml:space="preserve">"Suspendida", "Cancelada" </t>
  </si>
  <si>
    <t xml:space="preserve">"Inconsistente por iniciar"                                    "Inconsistente en  proceso"                             "Inconsistente concluida"                        </t>
  </si>
  <si>
    <t>3.-</t>
  </si>
  <si>
    <r>
      <t xml:space="preserve">Informe: </t>
    </r>
    <r>
      <rPr>
        <sz val="10"/>
        <rFont val="Arial Narrow"/>
        <family val="2"/>
      </rPr>
      <t>Esta columna corresponde a los informes de gobiernos de acuerdo a lo siguiente:</t>
    </r>
  </si>
  <si>
    <t>No. de Informe</t>
  </si>
  <si>
    <t>Informe de Gobierno Septiembre - Diciembre</t>
  </si>
  <si>
    <t>1er Informe de Gobierno</t>
  </si>
  <si>
    <t>2o Informe de Gobierno</t>
  </si>
  <si>
    <t>3er Informe de Gobierno</t>
  </si>
  <si>
    <t>4to Informe de Gobierno septiembre-diciembre 2009</t>
  </si>
  <si>
    <t>5to Informe de Gobierno</t>
  </si>
  <si>
    <t>Periodo del informe</t>
  </si>
  <si>
    <t>Enero - Diciembre 2013</t>
  </si>
  <si>
    <t>Enero - Diciembre 2014</t>
  </si>
  <si>
    <t>Enero - Diciembre 2015</t>
  </si>
  <si>
    <t>Enero - Diciembre 2016</t>
  </si>
  <si>
    <t>Enero - Diciembre 2017</t>
  </si>
  <si>
    <t>Enero - Diciembre 2018</t>
  </si>
  <si>
    <t xml:space="preserve">Para el 2012 se llenarán de la siguiente forma las columnas: </t>
  </si>
  <si>
    <t>Informe "B"</t>
  </si>
  <si>
    <t>2012 - 1  Ene-Mar</t>
  </si>
  <si>
    <t>Reporte en RI (mes):</t>
  </si>
  <si>
    <t>Enero - Febrero - Marzo</t>
  </si>
  <si>
    <t>Abril - Mayo - Junio</t>
  </si>
  <si>
    <t>Julio - Agosto - Septiembre</t>
  </si>
  <si>
    <t>Octubre - Noviembre - Diciembre</t>
  </si>
  <si>
    <t>2011 - 1  Ene-Mar</t>
  </si>
  <si>
    <t>2011 - 2  Abr-Jun</t>
  </si>
  <si>
    <t>2011 - 3  Jul-Sep</t>
  </si>
  <si>
    <t>2011 - 4  Oct-Dic</t>
  </si>
  <si>
    <t>Cuando las obras su "Status" cambie a concluida, las columnas de: Informe"B", Obras "Z", Acciones "AA" y Reporte en GI (mes) "AB" se sombrearan con el color que corresponda a la columna de "Reporte en GI (mes)"</t>
  </si>
  <si>
    <t xml:space="preserve">4.- </t>
  </si>
  <si>
    <r>
      <t xml:space="preserve">Tipo de recursos (nombres de programa): </t>
    </r>
    <r>
      <rPr>
        <sz val="10"/>
        <rFont val="Arial Narrow"/>
        <family val="2"/>
      </rPr>
      <t xml:space="preserve">en las hojas de Base-obrasSOP y de BaseSupervisión, los nombres de los programas deberán escribirse siempre como se detalla a continuación. (los nombres que no estan en la lista,  se solicita aplicar el mismo criterio) </t>
    </r>
  </si>
  <si>
    <t>Fondo para la Infraestructura Social Estatal (FISE) "año" Ramo 33 Fondo 3</t>
  </si>
  <si>
    <t>Fondo de Aportaciones para el Fortalecimiento de las Entidades Federativas (FAFEF) año Ramo 33 Fondo 8</t>
  </si>
  <si>
    <t>Fondo de Estabilización de los Ingresos de las Entidades Federativas (FEIEF) año</t>
  </si>
  <si>
    <t>Fondo de Aportaciones Múltiples (FAM) año "subprograma"</t>
  </si>
  <si>
    <t>Fondo de Aportaciones Múltiples (FAM) año Responsable del Gasto el Municipio</t>
  </si>
  <si>
    <t>Fondo de Aportaciones para la Seguridad Pública de los Estados y del Distrito Federal (FASP) año Ramo 33 Fondo 7, subprograma</t>
  </si>
  <si>
    <t>Programa de Combate a la Pobreza y la Desigualdad (PCPD) año</t>
  </si>
  <si>
    <t>Fondo de Seguridad Pública (FOSEG) año</t>
  </si>
  <si>
    <t>Programa de Inversión Pública Estatal (PIPE) año</t>
  </si>
  <si>
    <t>Programa de Inversión Pública Estatal (PIPE) año, subprograma</t>
  </si>
  <si>
    <t>Convenio (descripción de siglas) (IEBEM) año</t>
  </si>
  <si>
    <t>Fondo Nacional de Desastres Naturales (FONDEN) "año"</t>
  </si>
  <si>
    <t>Convenio (descripción de siglas) (CECyTE) año</t>
  </si>
  <si>
    <t>Fondo de Inversión para las Entidades Federativas (FIEF) "año</t>
  </si>
  <si>
    <t>Convenio (descripción de siglas) (CONALEP) año</t>
  </si>
  <si>
    <t>Otros Recursos Federales (ORF) año "supprograma</t>
  </si>
  <si>
    <t>Otros Programas Federales (OPF) año "subprograma"</t>
  </si>
  <si>
    <t>Recursos Propios de la "nombre de la dependencia" (RP) año (subprograma)</t>
  </si>
  <si>
    <t>Otros Recursos Federales (ORF) año "Subprograma"</t>
  </si>
  <si>
    <t>Fondo de Competitividad y Promoción del Empleo (FIDECOM) "año"</t>
  </si>
  <si>
    <t>Oferta Complementaria (OC) año</t>
  </si>
  <si>
    <t>Fondos Solidarios (FS) año</t>
  </si>
  <si>
    <t>Aportación Municipal (AM) año</t>
  </si>
  <si>
    <t>Programa Reasignación de Presupuesto (PRP) año</t>
  </si>
  <si>
    <t>Fondo de Aportación Solidaria Estatal (FASE) año</t>
  </si>
  <si>
    <t>Recursos Federales (RF) SEDESOL "año" Ramo 20 Programa Hábitat</t>
  </si>
  <si>
    <t>Fondo de Aportaciones Federales para Entidades Federativas y Municipios (FAFEFM) "año" Ramo 33  Fondo 5</t>
  </si>
  <si>
    <t xml:space="preserve">5.- </t>
  </si>
  <si>
    <r>
      <t xml:space="preserve">La columna </t>
    </r>
    <r>
      <rPr>
        <b/>
        <sz val="10"/>
        <rFont val="Arial Narrow"/>
        <family val="2"/>
      </rPr>
      <t xml:space="preserve">Seguimiento "H" </t>
    </r>
    <r>
      <rPr>
        <sz val="10"/>
        <rFont val="Arial Narrow"/>
        <family val="2"/>
      </rPr>
      <t xml:space="preserve">(los recursos 2010 y anteriores diran Rezago 2009, Rezago 2010 etc., 2011 y 2012 igual al año de recurso). </t>
    </r>
    <r>
      <rPr>
        <b/>
        <sz val="10"/>
        <rFont val="Arial Narrow"/>
        <family val="2"/>
      </rPr>
      <t xml:space="preserve">Proyecto Integral "J" </t>
    </r>
    <r>
      <rPr>
        <sz val="10"/>
        <rFont val="Arial Narrow"/>
        <family val="2"/>
      </rPr>
      <t>cuando sea  obra por iniciar o nueva en proceso favor de sombrearla con el color que corresponde a ese status.</t>
    </r>
    <r>
      <rPr>
        <b/>
        <sz val="10"/>
        <rFont val="Arial Narrow"/>
        <family val="2"/>
      </rPr>
      <t xml:space="preserve">. Observaciones y Acuerdos "AE" </t>
    </r>
    <r>
      <rPr>
        <sz val="10"/>
        <rFont val="Arial Narrow"/>
        <family val="2"/>
      </rPr>
      <t>(Reuniones semanales de la SSOP, para atención procedente del titular de las unidades administrativas)</t>
    </r>
  </si>
  <si>
    <t xml:space="preserve">6.- </t>
  </si>
  <si>
    <t>Metas: Se detallarán según la obra que se realice, ejemplo: número de m2 de construcción, metros lineales de pintura, km de carretera construidos, metros de coloclación de mallas, no. de postes, transformadores, metros de cable colocados, etc. en el caso de equipamiento especificar el no. de unidades proporcionadas (escritorios, equipos de cómputo, etc)</t>
  </si>
  <si>
    <t xml:space="preserve">7.- </t>
  </si>
  <si>
    <t>Se solicita que las obras que se realizan a través de varios "tipos de recursos" se separen en diferentes renglones, en renglones consecutivos</t>
  </si>
  <si>
    <t xml:space="preserve">8.- </t>
  </si>
  <si>
    <t>Se solicita que agrueguen todas las obras que se tengan contempladas del 2011 y por supuesto las del 2012 (como lo reportaban a Eduardo Guerrero)</t>
  </si>
  <si>
    <t xml:space="preserve">9.- </t>
  </si>
  <si>
    <t>Se solicita que cuando se agreguen obras nuevas con status "por iniciar" o "proceso"se sombreen con color oro  las columna "A" y de la "L" a la "U"</t>
  </si>
  <si>
    <t xml:space="preserve">10.- </t>
  </si>
  <si>
    <t>Se solicita que cuando se modifiquen las obras a "proceso" o a "concluidas" se sombreen con color azul cielo las columna "A" y de la "L" a la "U"</t>
  </si>
  <si>
    <t xml:space="preserve">11.- </t>
  </si>
  <si>
    <t>Se comunica las obras concluidas se sombrearan por la UCT en con color canela  las columna "A" y de la "L" a la "U"</t>
  </si>
  <si>
    <t xml:space="preserve">12.- </t>
  </si>
  <si>
    <t>Cuando el Status de la obra "G" pase a "Suspendida", "Cancelada" sombreen con color gris  toda la fila de la obra</t>
  </si>
  <si>
    <t xml:space="preserve">13.- </t>
  </si>
  <si>
    <t>Cuando la obra tenga situaciones de incosistencia la columna "G" se sombreara con este color toda la fila. Esto es para definir cuales serán las obras que se deberán reportar para los informes de gobierno</t>
  </si>
  <si>
    <t xml:space="preserve">14.- </t>
  </si>
  <si>
    <t>En las celdas sombreadas en color amarillo y letras rojas, se requiere se llene con la información que corresponde al titulo de la columna.</t>
  </si>
  <si>
    <t xml:space="preserve">15.- </t>
  </si>
  <si>
    <t>En las celdas sombreadas en color lavanda y letras negras es que se realizó alguna corrección de ortografía o cambio de mayúsculas donde no procede o por cambio de algún dato.</t>
  </si>
  <si>
    <t xml:space="preserve">16.- </t>
  </si>
  <si>
    <t>En las celdas sombreadas en color Lavanda y letras rojas es porque se requiere se realice alguna modificación o se llene con la información que corresponde al titulo de la columna.</t>
  </si>
  <si>
    <t>Se agregan columnas: Empleos Directos "AI". Empleos Indirectos "AJ". Recurso federal "AK". Recurso estaTal "AL". Recurso Municipal "AM". Suma recursos "AN". Avance Financiero % real "AP". Avance financiero % programado "AQ". Domicilio fiscal "AV". Fecha de licitación "AX". Fecha de fallo "AY". Fecha de contrato "BA". Monto de contrato "BB". Fecha de pagos de anticipo "BC". Monto pago de Anticipo "BD". Fecha compromiso de avance financiero y fisico 50% "BE". Fecha compromiso de avance financiero y fisico 90% "BF". Fecha de finiquito de la obra "BG". Afianzadora "BH". Monto fianza anticipo "BJ". Monto fianza cumplimiento y/o vicios ocultos "BL". No de reportes de supervisión por año (acumular cada mes) "BN". Fecha de entrega recepcion de obra "BO". Conciliación ante la Secretaria de Finanzas "BP". Situación anterior "BQ". Situación posterior "BR". Coordenadas Geográficas (GPS) latitud "BS". oordenadas Geográficas (GPS) longitud "BT". Grado de Marginalidad del municipio "BU".</t>
  </si>
  <si>
    <t>Impacto regional 100,000</t>
  </si>
  <si>
    <t>Acreditación centro de salud Temimilcingo</t>
  </si>
  <si>
    <t>Acreditación centro de salud Ahuehuetzingo</t>
  </si>
  <si>
    <t>Acreditación centro de salud Santa Catarina, Tepoztlán</t>
  </si>
  <si>
    <t>Acreditación centro de salud Miacatlán</t>
  </si>
  <si>
    <t>Acreditación  centro de salud Alta Palmira</t>
  </si>
  <si>
    <t>Acreditación centro de salud de Tepetzingo</t>
  </si>
  <si>
    <t>Aportación Solidaria Federal (ASF) 2011, Remanentes</t>
  </si>
  <si>
    <t>Recursos Propios (RP) de Salud, Provisión 2009</t>
  </si>
  <si>
    <t>Primaria Primer Centenario del Estado de Morelos</t>
  </si>
  <si>
    <t>Fondo de Aportaciones para el Fortalecimiento de las Entidades Federativas (FAFEF) 2008 Ramo 33 Fondo 8, Provisión</t>
  </si>
  <si>
    <t>Ingresos integrados por el cobro de peaje de junio 2012</t>
  </si>
  <si>
    <t>Ingresos integrados por el cobro de peaje de julio 2012</t>
  </si>
  <si>
    <t>Ingresos integrados por el cobro de peaje de agosto 2012</t>
  </si>
  <si>
    <t>Ingresos integrados por el cobro de peaje de septiembre 2012</t>
  </si>
  <si>
    <t>Se recibió informe de ingresos por parte de la concesionaria hasta el dia 15/10/2012, y se realiza la compulsa de los ingresos captados.</t>
  </si>
  <si>
    <t>Ingresos integrados por el cobro de peaje de octubre 2012</t>
  </si>
  <si>
    <t>Ingresos integrados por el cobro de peaje de noviembre 2012</t>
  </si>
  <si>
    <t>Ingresos integrados por el cobro de peaje de diciembre 2012</t>
  </si>
  <si>
    <t>Ingresos por concepto de intereses bancarios de junio de 2012</t>
  </si>
  <si>
    <t>Ingresos por concepto de intereses bancarios de julio de 2012</t>
  </si>
  <si>
    <t>Ingresos por concepto de intereses bancarios de agosto 2012</t>
  </si>
  <si>
    <t>Ingresos por concepto de intereses bancarios de septiembre 2012</t>
  </si>
  <si>
    <t>Ingresos por concepto de intereses bancarios de octubre 2012</t>
  </si>
  <si>
    <t>Ingresos por concepto de intereses bancarios de noviembre 2012</t>
  </si>
  <si>
    <t>Ingresos por concepto de intereses bancarios de diciembre 2012</t>
  </si>
  <si>
    <t>Dictámen</t>
  </si>
  <si>
    <t>Suma Responsable del gasto la SSOP</t>
  </si>
  <si>
    <t>Otros Recursos Federales (ORF) 2009 Programa de Calidad, Equidad y Desarrollo en Salud (PROCEDES)</t>
  </si>
  <si>
    <t>Acreditación centro de salud Tepoztlán</t>
  </si>
  <si>
    <t>Hospital Comunitario Ocuituco</t>
  </si>
  <si>
    <t>150.00 M2</t>
  </si>
  <si>
    <t>16-ZU-1075-2008</t>
  </si>
  <si>
    <t>SFP/1145-A/2012</t>
  </si>
  <si>
    <t>Otros Programas Federales (OPF) 2008 Pasivo</t>
  </si>
  <si>
    <t>Fuente: Secretaría de Obras Públicas. Subsecretaría de Obras Públicas.</t>
  </si>
  <si>
    <t>Fuente: Secretaría de Obras Públicas. Operador de Carreteras de Cuota.</t>
  </si>
  <si>
    <t>Suma SOP 2012 Jul-Dic</t>
  </si>
  <si>
    <t>SOP / OCC</t>
  </si>
  <si>
    <t>SOP / SSOP / DGOP</t>
  </si>
  <si>
    <t>SOP / SSOP / DGIS</t>
  </si>
  <si>
    <t>SOP / SSOP / DGC</t>
  </si>
  <si>
    <t>SOP / SSOP / DGP</t>
  </si>
  <si>
    <t>Educación SOP 2012 Jul-Dic</t>
  </si>
  <si>
    <t>SOP / INEIEM</t>
  </si>
  <si>
    <t>SOP /        SSOP/DGN</t>
  </si>
  <si>
    <t>SOP/ SSOP / DGP</t>
  </si>
  <si>
    <t>SOP /        SSOP/DGC</t>
  </si>
  <si>
    <t>SOP / SSOP/DGIS</t>
  </si>
  <si>
    <t>SOP / SSOP/DGOP</t>
  </si>
  <si>
    <t>Total obras y acciones global SOP</t>
  </si>
  <si>
    <t>Total SOP</t>
  </si>
  <si>
    <t>Programa - dependencia</t>
  </si>
  <si>
    <t>Educación media INEIEM</t>
  </si>
  <si>
    <t>ok</t>
  </si>
  <si>
    <t>n/a</t>
  </si>
  <si>
    <t>Dependencia / infraestructura</t>
  </si>
  <si>
    <t>Total obras y acciones terminadas  SOP</t>
  </si>
  <si>
    <t>Proyecto en una superficie de 8,330.38m2 en terreno de la UAEM, consta de 7 edificios modulares de 4 pisos, asi como 2 edificios modulares para baños de 4 niveles c/u, comunicados con pasillo exteriores, asi como 4 elevadores, area administrativa, cafeteria, auditorio abierto, areas verdes, instalaciones hidrosanitarias, electricas, sistema contra incendio voz y datos de estilo moderno, construido con hormigon armado.</t>
  </si>
  <si>
    <t>San José de los Laureles</t>
  </si>
  <si>
    <t>Inversión autorizada  (pesos)</t>
  </si>
  <si>
    <t>Nota: Incluye cifras a partir del 15 de julio no incluidas en el 6° Informe de Gobierno.</t>
  </si>
  <si>
    <t>Dictamen</t>
  </si>
  <si>
    <r>
      <t xml:space="preserve">Nota: Incluye cifras del mes de junio del 2012 no incluidas en el </t>
    </r>
    <r>
      <rPr>
        <sz val="8"/>
        <color rgb="FF00B050"/>
        <rFont val="Arial Narrow"/>
        <family val="2"/>
      </rPr>
      <t>6°</t>
    </r>
    <r>
      <rPr>
        <sz val="8"/>
        <rFont val="Arial Narrow"/>
        <family val="2"/>
      </rPr>
      <t xml:space="preserve"> Informe de Gobierno. Cifras al </t>
    </r>
    <r>
      <rPr>
        <sz val="8"/>
        <color rgb="FF00B050"/>
        <rFont val="Arial Narrow"/>
        <family val="2"/>
      </rPr>
      <t>30 Noviembre 2012</t>
    </r>
    <r>
      <rPr>
        <sz val="8"/>
        <rFont val="Arial Narrow"/>
        <family val="2"/>
      </rPr>
      <t>. Corte 15 de diciembre del 2012.</t>
    </r>
  </si>
  <si>
    <r>
      <t>Fuente: Secretaría de Obras Públicas. Operador de Carreteras de Cuota (OCC).</t>
    </r>
    <r>
      <rPr>
        <sz val="8"/>
        <color rgb="FF00B050"/>
        <rFont val="Arial Narrow"/>
        <family val="2"/>
      </rPr>
      <t xml:space="preserve"> C</t>
    </r>
    <r>
      <rPr>
        <sz val="8"/>
        <rFont val="Arial Narrow"/>
        <family val="2"/>
      </rPr>
      <t>ifras al mes de mayo del 2012, corte al 16 de diciembre 2012.</t>
    </r>
  </si>
  <si>
    <t>San José Vista Hermosa</t>
  </si>
  <si>
    <t>Acreditación centro de salud Cocoyoc</t>
  </si>
  <si>
    <r>
      <t xml:space="preserve">Servicios </t>
    </r>
    <r>
      <rPr>
        <sz val="12"/>
        <color rgb="FF00B050"/>
        <rFont val="Arial Narrow"/>
        <family val="2"/>
      </rPr>
      <t>profesionales</t>
    </r>
    <r>
      <rPr>
        <sz val="12"/>
        <rFont val="Arial Narrow"/>
        <family val="2"/>
      </rPr>
      <t>, para dictaminar los estados financieros correspondientes al ejercicio fiscal 2010</t>
    </r>
  </si>
  <si>
    <r>
      <t>Estudio de Viabilidad Técnica para la construcción del proyecto denominado Autopista Siglo XXI, tramo Jantetelco – Xicatlacotla (</t>
    </r>
    <r>
      <rPr>
        <sz val="12"/>
        <color rgb="FF00B050"/>
        <rFont val="Arial Narrow"/>
        <family val="2"/>
      </rPr>
      <t xml:space="preserve">El </t>
    </r>
    <r>
      <rPr>
        <sz val="12"/>
        <rFont val="Arial Narrow"/>
        <family val="2"/>
      </rPr>
      <t>Higuerón)</t>
    </r>
  </si>
  <si>
    <t>Estudio complementario para la obtención de la subvención que otorgó el FONADIN al Estado de Morelos</t>
  </si>
  <si>
    <t>Este concepto solo es de conocimiento informativo</t>
  </si>
  <si>
    <t>2013 - 4  Oct-Dic Proceso</t>
  </si>
  <si>
    <t>SOP / SSI / DGCyP</t>
  </si>
  <si>
    <t>SOP / SSI / DGOP</t>
  </si>
  <si>
    <t>SOP / SSES / DGP</t>
  </si>
  <si>
    <t>SOP / SSI / DGIS</t>
  </si>
  <si>
    <t>2013 - 1  Ene-Mar</t>
  </si>
  <si>
    <t>2013 - 2  Abr-Jun</t>
  </si>
  <si>
    <t>2013 - 3  Jul-Sep</t>
  </si>
  <si>
    <t xml:space="preserve">2013 - 4  Oct-Dic </t>
  </si>
  <si>
    <t xml:space="preserve">2013 - 2  Abr-Jun </t>
  </si>
  <si>
    <t>2013</t>
  </si>
  <si>
    <t>Fondo de Aportaciones para el Fortalecimiento de las Entidades Federativas (FAFEF) 2013 Ramo 33 Fondo 8</t>
  </si>
  <si>
    <t xml:space="preserve">2013 - 1  Ene-Mar </t>
  </si>
  <si>
    <t>Palo Escrito</t>
  </si>
  <si>
    <t xml:space="preserve">2013 - 3  Jul-Sep </t>
  </si>
  <si>
    <t>Tres Marías</t>
  </si>
  <si>
    <t>la fecha de inicio puede cambiar en base a la recepcion del anticipo</t>
  </si>
  <si>
    <t>2013 - 3  Jul-Sep Proceso</t>
  </si>
  <si>
    <t>Huexca</t>
  </si>
  <si>
    <t>Propuesta para inaugurar</t>
  </si>
  <si>
    <t>Xochicalco</t>
  </si>
  <si>
    <t xml:space="preserve">N/A DGP NO INAUGURA </t>
  </si>
  <si>
    <t>LA OBRA SE INAUGURARA EN CONJUNTO CON TODA LA ARENA TEQUES</t>
  </si>
  <si>
    <t>01/10/13</t>
  </si>
  <si>
    <t>05/08/13</t>
  </si>
  <si>
    <t>Ing. Hugo A. Zaragoza Berrum</t>
  </si>
  <si>
    <t>SH/0993-A/2013</t>
  </si>
  <si>
    <t>12-ZR-0183-2013</t>
  </si>
  <si>
    <t>950 m2</t>
  </si>
  <si>
    <t>Construcción de Estacionamiento y Camino de Acceso al Foro Tequesquitengo</t>
  </si>
  <si>
    <t>N/A obra x administración</t>
  </si>
  <si>
    <t>Los programas no se reflejan en el SIE</t>
  </si>
  <si>
    <t xml:space="preserve">Fondo de Aportaciones para el Fortalecimiento de las Entidades Federativas (FAFEF) 2013 Ramo 33 Fondo 8 </t>
  </si>
  <si>
    <t>agregar la fecha cuando se inagure</t>
  </si>
  <si>
    <t>30/10/13</t>
  </si>
  <si>
    <t>SH/0529-A/2013</t>
  </si>
  <si>
    <t>26-ZR-0040-2013</t>
  </si>
  <si>
    <t>2.25 Km</t>
  </si>
  <si>
    <t>Terminación del camino de acceso  a San José de los Laureles</t>
  </si>
  <si>
    <t>Fondo para la Infraestructura Social Estatal (FISE) 2013</t>
  </si>
  <si>
    <t>Camino de acceso a San José Los Laureles</t>
  </si>
  <si>
    <r>
      <rPr>
        <sz val="10"/>
        <rFont val="Arial Narrow"/>
        <family val="2"/>
      </rPr>
      <t>Ene13</t>
    </r>
    <r>
      <rPr>
        <sz val="7"/>
        <color indexed="10"/>
        <rFont val="Arial Narrow"/>
        <family val="2"/>
      </rPr>
      <t xml:space="preserve"> Cuando termine indicar mes, sombrea celdas Z, AA y AB con el color que le corresponde</t>
    </r>
  </si>
  <si>
    <t>Programa de Inversión Pública Estatal (PIPE) 2013</t>
  </si>
  <si>
    <t>Ing. Delfino García Jaimes</t>
  </si>
  <si>
    <t>SFP/1193-A/2014</t>
  </si>
  <si>
    <t>99-ZU-657-2012</t>
  </si>
  <si>
    <t>Carretera de 120 Km de longitud y 9.0 m de ancho</t>
  </si>
  <si>
    <t>La diferencia entre el vanace fisico y financiero es debido a al recepcion de anticipo</t>
  </si>
  <si>
    <t>Concluida al 100% Fisica y Financieramente, La Fecha de termino es la que quedo asentada en el Acta entrega de Recepcion.</t>
  </si>
  <si>
    <t>Impacto regional</t>
  </si>
  <si>
    <t>Varias Localidades</t>
  </si>
  <si>
    <t>Fondo Metropolitano de Cuautla (FMC-F.527) 2012, Fideicomiso No. 527</t>
  </si>
  <si>
    <t>Carretera Yecapixtla - Atlatlahucan</t>
  </si>
  <si>
    <t>SFP/1193-A/2013</t>
  </si>
  <si>
    <t>99-ZU-651-2012</t>
  </si>
  <si>
    <t>Carretera de 10 Km de longitud y 9.0 M de ancho</t>
  </si>
  <si>
    <t>La diferencia entre el avanace fisico y financiero es debido a al recepcion de anticipo</t>
  </si>
  <si>
    <t>Carretera La Cartonera - Yecapixtla</t>
  </si>
  <si>
    <t>SFP/1193-A/2012</t>
  </si>
  <si>
    <t>99-ZU-649-2012</t>
  </si>
  <si>
    <t>Carretera de 125 Km de longitud y 9.0 m de ancho</t>
  </si>
  <si>
    <t>Concluida al 100% Fisicamente, Proyecto en revicion por parte de la S.C.T. Quedando en tramite la estimacion 3 Finiquito</t>
  </si>
  <si>
    <t>Carretera Ayala - Cocoyoc</t>
  </si>
  <si>
    <t>N/A falta ejecutar la segunda etapa.</t>
  </si>
  <si>
    <t>SFP/0619-A/2012</t>
  </si>
  <si>
    <t>03-ZR-783-2012</t>
  </si>
  <si>
    <t>2.50 Km</t>
  </si>
  <si>
    <t>Rehabilitación de la carretera Marcelino Rodríguez-Telixtac</t>
  </si>
  <si>
    <t>Rehabilitación Carretera Marcelino rodriguez</t>
  </si>
  <si>
    <t>Carretera 2013 Ene-Dic</t>
  </si>
  <si>
    <t>SH/0608-A/2013</t>
  </si>
  <si>
    <t>30-ZR-0076-2013</t>
  </si>
  <si>
    <t>7.00 km</t>
  </si>
  <si>
    <t>Tecajec</t>
  </si>
  <si>
    <t>Rehabilitación de camino acceso Tecajec</t>
  </si>
  <si>
    <t>Camino Acceso a Tecajec</t>
  </si>
  <si>
    <t>11643</t>
  </si>
  <si>
    <t>Ing. Sergio Del Aguila Piña</t>
  </si>
  <si>
    <t>SH/0738-A/2013</t>
  </si>
  <si>
    <t>03-ZR-0126-2013</t>
  </si>
  <si>
    <t>2.1 km</t>
  </si>
  <si>
    <t>Telixtac</t>
  </si>
  <si>
    <t>Terminación de la pavimentación Marcelino Rodríguez-Telixtac</t>
  </si>
  <si>
    <t>Camino Marcelino Rodríguez-Telixtac</t>
  </si>
  <si>
    <t>11555</t>
  </si>
  <si>
    <t>25-ZR-0038-2013</t>
  </si>
  <si>
    <t>5 Km</t>
  </si>
  <si>
    <t>Ajuchitlán</t>
  </si>
  <si>
    <t>Rehabilitación camino de acceso a Ajuchitlán</t>
  </si>
  <si>
    <t>Camino de acceso  a Ajuchitlán</t>
  </si>
  <si>
    <t>1 Estudio</t>
  </si>
  <si>
    <t>Pogramas y estudios</t>
  </si>
  <si>
    <t>99-ZU-0656-2012</t>
  </si>
  <si>
    <t>Carretera de 120 KM de longitud y 9.0 M. de ancho</t>
  </si>
  <si>
    <t>Fideicomiso Nº 527  "Fondo Metropolitano Cuautla"</t>
  </si>
  <si>
    <t>Libramiento "La Nopalera -Ayala"</t>
  </si>
  <si>
    <t>SH/0135-A/2013</t>
  </si>
  <si>
    <t>09-ZR-0002-2013</t>
  </si>
  <si>
    <t>3.70 Km</t>
  </si>
  <si>
    <t>agregar datos de celdas AJ a AN</t>
  </si>
  <si>
    <t xml:space="preserve">Construcción de carpeta de un riego de sello tipo 3-A camino de acceso a Huitzilac </t>
  </si>
  <si>
    <t>Camino de acceso a Huitzilac</t>
  </si>
  <si>
    <t>N/A DGP NO INAUGURA</t>
  </si>
  <si>
    <t>Indefinida</t>
  </si>
  <si>
    <t>Caminos 2013 Ene-Dic</t>
  </si>
  <si>
    <t>Edificios públicos y monumentos</t>
  </si>
  <si>
    <t>07-ZU-1085-2008</t>
  </si>
  <si>
    <t>No factible de inaugurar</t>
  </si>
  <si>
    <t xml:space="preserve">SH-0230-A/2013   </t>
  </si>
  <si>
    <t>99-ZU-0653-2012</t>
  </si>
  <si>
    <t>Area de terreno: 7,292.26 m2. El proyecto para Construcción Area Bomberos de 272.97 m2, Area Adminsitrativa de 140.67 m2, Area Protección  Civil 25.28, Area Medica 169.56 m2 , Area Pública 154.26 m2.</t>
  </si>
  <si>
    <t>En espera de anticipo / La empresa propondra y se llegara a un acuerdo con los requeriemientos del proyecto.</t>
  </si>
  <si>
    <t>Central de emergencias metropolitana Cuautla</t>
  </si>
  <si>
    <t>Ene13 Cuando termine indicar mes, sombrea celdas Z, AA y AB con el color que le corresponde</t>
  </si>
  <si>
    <t>Resguardo en la DGP</t>
  </si>
  <si>
    <t>Arq. Alan Paul Garcia</t>
  </si>
  <si>
    <t>Planta Alta: 664.00 mts MEZANNINE Y Techumbre de 1,524.30 mts.</t>
  </si>
  <si>
    <t xml:space="preserve">te reporto que este proyecto no se entrega  a ningun area .Se queda a resguardo de la DGP. </t>
  </si>
  <si>
    <t>Planta Baja: 582.03 mts (Adecuación de Areas Existentes), Planta Alta: 362.50 mts (Obra Nueva)</t>
  </si>
  <si>
    <t>Planta Baja: 954.00 mts (Remodelaciónde Areas Existentes)</t>
  </si>
  <si>
    <t>Hidráulica</t>
  </si>
  <si>
    <t xml:space="preserve">SFP/1114-A/2012    </t>
  </si>
  <si>
    <t xml:space="preserve">SFP/1114/2012 </t>
  </si>
  <si>
    <t>99-ZU-0612-2012</t>
  </si>
  <si>
    <t>602.20 ML de red de conduccion</t>
  </si>
  <si>
    <t>Jiutepec, Cuernavaca</t>
  </si>
  <si>
    <t>Equipamiento del pozo Lomas de Acapantzingo y línea de conducción al tanque SUTERM</t>
  </si>
  <si>
    <t>Pozo Lomas de Acapantzingo</t>
  </si>
  <si>
    <t>SFP/1114-A/2012</t>
  </si>
  <si>
    <t>99-ZU-0609-2012</t>
  </si>
  <si>
    <t>Huitzilac, Temixco, Tepoztlan y Xochitepec</t>
  </si>
  <si>
    <t>Agua potable</t>
  </si>
  <si>
    <t>99-ZU-0623-2012</t>
  </si>
  <si>
    <t>Diagnóstico de Infraestructura existente para mejora de la misma, propuesta por parte de la empresa.</t>
  </si>
  <si>
    <t>99-ZU-0618-2012</t>
  </si>
  <si>
    <t>1 Proyecto</t>
  </si>
  <si>
    <t>Jiutepec y Emiliano Zapata</t>
  </si>
  <si>
    <t>Desagüe</t>
  </si>
  <si>
    <t>Hidráulica 2013 Ene-Dic</t>
  </si>
  <si>
    <t>Ecológica</t>
  </si>
  <si>
    <t>Ambiental</t>
  </si>
  <si>
    <t>Nº de oficio especifico SFP/1114-A/2012</t>
  </si>
  <si>
    <t>99-ZU-0608-2012</t>
  </si>
  <si>
    <t>la empresa entrega las solventaciones de las observaciones, en Proceso.</t>
  </si>
  <si>
    <t>Areas naturales protegidas</t>
  </si>
  <si>
    <t>99-ZU-0613-2012</t>
  </si>
  <si>
    <t xml:space="preserve"> Proyecto Aprobado por Areas Naturales</t>
  </si>
  <si>
    <t>Se formaliza Acta Entrega de Recepcion. Proyecto Aprobado por Areas Naturales, Estimacion 2 Finiquito en Tramite.</t>
  </si>
  <si>
    <t>Nº de oficio especifico SFP/1193-A/2012</t>
  </si>
  <si>
    <t>99-ZU-0654-2012</t>
  </si>
  <si>
    <t>Se firma un convenio de ampliacion en tiempo por 71 dias.</t>
  </si>
  <si>
    <t>La empresa  solventa observaciones. Se firma un convenio de ampliacion en tiempo por 71 dias.</t>
  </si>
  <si>
    <t>99-ZU-625-2012</t>
  </si>
  <si>
    <t xml:space="preserve">este proyecto esta terminado al 100 %, esta en revision quedando pendiente las fehcas de entrega y la elaboracion de acta entrega. </t>
  </si>
  <si>
    <t>Programas y estudios</t>
  </si>
  <si>
    <t>Ecológica 2013 Ene-Dic</t>
  </si>
  <si>
    <t xml:space="preserve">SH/0989-A/2013      </t>
  </si>
  <si>
    <t>04-ZR-0186-2013</t>
  </si>
  <si>
    <t>71 M2</t>
  </si>
  <si>
    <t xml:space="preserve"> Ayala </t>
  </si>
  <si>
    <t>Rehabilitación de la plaza pública de Anenecuilco en Ayala</t>
  </si>
  <si>
    <t>Plaza pública de Anenecuilco en Ayala</t>
  </si>
  <si>
    <t xml:space="preserve">SH/0719-A/2013   </t>
  </si>
  <si>
    <t>07-ZU-0104-2013</t>
  </si>
  <si>
    <t>14.70 M2</t>
  </si>
  <si>
    <t>Rehabilitación de barda perimetral y baños en las oficinas de la Subsecretaría de Desarrollo Urbano y Vivienda Sustentable.</t>
  </si>
  <si>
    <t>Oficinas de la Subsecretaría de Desarrollo Urbano y Vivienda Sustentable.</t>
  </si>
  <si>
    <t>2005 M2</t>
  </si>
  <si>
    <t xml:space="preserve">CONVENIO DE COLABORACION Y PARTITICPACION PARA LA EJECUCION DE LA OBRA QUE CELEBRAN POR UNA PARTE EL PODE EJECUTIVO DEL ESTADO DEL GOBIERNO DEL ESTADO LIBRE Y SOBERANO DE MORELOS REPRESENTADO POR LA SECRETARIA DE OBRAS PúblicaS Y POR LA OTRA PARTE EL INSTITUTO MORELENSE DE LA JUVENTUD DEL </t>
  </si>
  <si>
    <t>RECURSO PROPIO IMJUVE</t>
  </si>
  <si>
    <t xml:space="preserve"> Cuernavaca </t>
  </si>
  <si>
    <t>Remodelación y mantenimiento de las oficinas del Instituto Morelense de la Juventud</t>
  </si>
  <si>
    <t>Recurso Propio</t>
  </si>
  <si>
    <t>Mantenimiento de las Oficinas del Instituto Morelense de la Juventud</t>
  </si>
  <si>
    <t>Ing Adolfo Estrada Becerril</t>
  </si>
  <si>
    <t xml:space="preserve">SFP/1139-A/2012 </t>
  </si>
  <si>
    <t>28-ZU-1247-2011</t>
  </si>
  <si>
    <t>280.63 m2</t>
  </si>
  <si>
    <t>Santa Fe</t>
  </si>
  <si>
    <t xml:space="preserve">Xochitepec </t>
  </si>
  <si>
    <t>Acabados y detalles de las áreas comerciales de los edificios dentro del Parque Tecnólogico</t>
  </si>
  <si>
    <t>Acabados y detalles de las areas comerciales de los edificios</t>
  </si>
  <si>
    <t>1242.00  M2</t>
  </si>
  <si>
    <t>Inmueble DIF Bajada Chapultpec</t>
  </si>
  <si>
    <t>435 M2</t>
  </si>
  <si>
    <t xml:space="preserve">Cuernavaca  </t>
  </si>
  <si>
    <t>Mantenimiento del inmueble DIF bajada Chapultpec</t>
  </si>
  <si>
    <t>SH/0196-A/2013</t>
  </si>
  <si>
    <t>07-ZU-0003-2013</t>
  </si>
  <si>
    <t>Remodelación de oficinas de la Secretaría de Movilidad y Transporte (base Zapata)</t>
  </si>
  <si>
    <t>Oficinas de la Secretaría de Movilidad y Transporte</t>
  </si>
  <si>
    <t>Obra en proceso</t>
  </si>
  <si>
    <t>Arq. Elfredo Rodriguez Ramirez</t>
  </si>
  <si>
    <t>SH/0889-A/2013</t>
  </si>
  <si>
    <t>07-ZU-157-2013</t>
  </si>
  <si>
    <t>650.00 m2</t>
  </si>
  <si>
    <t>Col. Las Palmas</t>
  </si>
  <si>
    <t>Remodelación del inmueble de la Secretaría de Turismo</t>
  </si>
  <si>
    <t>Oficinas de la Secretaría de Turismo</t>
  </si>
  <si>
    <t>11502</t>
  </si>
  <si>
    <t>SFP/1037-A/2012</t>
  </si>
  <si>
    <t>12-ZR-0504-2012</t>
  </si>
  <si>
    <t>560 Mts</t>
  </si>
  <si>
    <t>por que hubo cambio de metas??</t>
  </si>
  <si>
    <t>Se modificaron las metas debido a que la obra presento precios extraordinarios fuera del catalogo de obra, lo que ocaciono que las metas se redujeran</t>
  </si>
  <si>
    <t>Construcción de andador Tequesquitengo 1a etapa</t>
  </si>
  <si>
    <t>Boulevard Tequesquitengo</t>
  </si>
  <si>
    <t>Inaugurada</t>
  </si>
  <si>
    <t>Fideicomiso Ejecutivo Fondo de Competitividad y Promoción del Empleo (FIDECOMP) 2012</t>
  </si>
  <si>
    <t>SFP/1716-A/2011</t>
  </si>
  <si>
    <t>07-ZU-0817-2011</t>
  </si>
  <si>
    <t>608 lamparas,28 luminarias</t>
  </si>
  <si>
    <t xml:space="preserve">Imagen Urbana Cuernavaca </t>
  </si>
  <si>
    <t>11449</t>
  </si>
  <si>
    <t>agregar datos de celdas AK a AL cuando se agreguen se cambia color de celdas</t>
  </si>
  <si>
    <t>agregar datos de celdas AL cuando se agreguen se cambia color de celdas</t>
  </si>
  <si>
    <t>Turismo 2013 Ene-Dic</t>
  </si>
  <si>
    <t>Económica 2013 Ene-Dic</t>
  </si>
  <si>
    <t xml:space="preserve">SH/0719-A/2013     </t>
  </si>
  <si>
    <t>07-ZU-0105-2013</t>
  </si>
  <si>
    <t>2469.00 M2</t>
  </si>
  <si>
    <t>ing. Oscar castañeda Roman</t>
  </si>
  <si>
    <t>31-ZU-0167-2013</t>
  </si>
  <si>
    <t>6718.08 M2</t>
  </si>
  <si>
    <t>EN ESPERA DE FORMALIZACION DE CONTRATO</t>
  </si>
  <si>
    <t>Construcción de la cimentación del estadio de futbol Agustín Coruco Díaz en Zacatepec Morelos</t>
  </si>
  <si>
    <t>Estadio de Futbol  Coruco DÍaz</t>
  </si>
  <si>
    <t>SH/0390-A/2013</t>
  </si>
  <si>
    <t>31-ZU-0012-2013</t>
  </si>
  <si>
    <t>Demolición del estadio de futbol Agustín Coruco Diaz en Zacatepec</t>
  </si>
  <si>
    <t>Estadio de Futbol  Coruco Diaz</t>
  </si>
  <si>
    <t>SFP/1193-A/2012 (Global)</t>
  </si>
  <si>
    <t>99-ZU-0652-2012</t>
  </si>
  <si>
    <t>Terreno de 15,103 m2, el proyecto consta de áreas de construcción de fútbol 3,084 m2, alberca 850 m2 con cubierta, fronton 259 m2, estacionamiento 1,891 m2, baños/ vestidor 237.2 m2, servicios 188 m2, cafeteria 142 m2, bodegas 142 m2, cuarto de máquinas 142 m2, multicanchas 4,010 m2.</t>
  </si>
  <si>
    <t>Unidad Deportiva Metropolitana</t>
  </si>
  <si>
    <t>Deportiva 2013 Ene-Dic</t>
  </si>
  <si>
    <t>SH/0191-A/2013</t>
  </si>
  <si>
    <t>06-ZU-0004-2013</t>
  </si>
  <si>
    <t>1 Proyecto Integral</t>
  </si>
  <si>
    <t>Hospital de Cuautla</t>
  </si>
  <si>
    <t>SHP/0258-A/2012</t>
  </si>
  <si>
    <t>16-ZR-0817-2012</t>
  </si>
  <si>
    <t>150.00m2</t>
  </si>
  <si>
    <t>Obra en proceso (confirmar o es un error)</t>
  </si>
  <si>
    <t>Hospital Ocuituco</t>
  </si>
  <si>
    <t xml:space="preserve"> SFP/1480-BIS-A/2012</t>
  </si>
  <si>
    <t>550.00m2</t>
  </si>
  <si>
    <t>Hospital Temixco</t>
  </si>
  <si>
    <r>
      <rPr>
        <b/>
        <sz val="10"/>
        <rFont val="Arial Narrow"/>
        <family val="2"/>
      </rPr>
      <t>No factible de inaugurar.</t>
    </r>
    <r>
      <rPr>
        <sz val="10"/>
        <rFont val="Arial Narrow"/>
        <family val="2"/>
      </rPr>
      <t xml:space="preserve"> Se trabaja en la elaboracion de las actas</t>
    </r>
  </si>
  <si>
    <t>Arq. Carlos Barragan Razo</t>
  </si>
  <si>
    <t>243.84 m2</t>
  </si>
  <si>
    <t>Acreditación del centro de salud Jumiltepec</t>
  </si>
  <si>
    <t>Centro de Salud Jumiltepec</t>
  </si>
  <si>
    <t>SFP/0920-A/2012</t>
  </si>
  <si>
    <t>18-ZU-1066-2008</t>
  </si>
  <si>
    <t>42.00 m2</t>
  </si>
  <si>
    <t>Hospital General de Temixco</t>
  </si>
  <si>
    <t>388.00 m2</t>
  </si>
  <si>
    <t>agregar datos de celdas AK a AN cuando se agreguen se cambia color de celdas</t>
  </si>
  <si>
    <t>Acreditación centro de salud de Totolapan</t>
  </si>
  <si>
    <t>Centro de Salud de Totolapan</t>
  </si>
  <si>
    <t>118.02 m2</t>
  </si>
  <si>
    <t>Acreditación centro de salud de Huexca</t>
  </si>
  <si>
    <t>Régimen Estatal de Protección Social en Salud (REPSS) Federal 2008</t>
  </si>
  <si>
    <t>Centro de salud  Huexca</t>
  </si>
  <si>
    <t>137.70 m2</t>
  </si>
  <si>
    <t>San Andrés Cuauhtempan</t>
  </si>
  <si>
    <t>Acreditación del centro de salud San Andrés Cuauhtempan</t>
  </si>
  <si>
    <t>Centro de salud  San Andrés Cuauhtempan</t>
  </si>
  <si>
    <t>90.63 m2</t>
  </si>
  <si>
    <t>Acreditación del centro de salud San José de los Laureles</t>
  </si>
  <si>
    <t>Centro de salud  San José de los Laureles</t>
  </si>
  <si>
    <t>2,210.24m2</t>
  </si>
  <si>
    <t>UNEME de Cirugia Ambulatoria Jojutla</t>
  </si>
  <si>
    <t>DGIDP/SSP/129/2013</t>
  </si>
  <si>
    <t>11-ZR-0286-2012</t>
  </si>
  <si>
    <t>148.69m2</t>
  </si>
  <si>
    <t>Cancelacion de recurso</t>
  </si>
  <si>
    <t>Acreditación del centro de salud Calera Chica</t>
  </si>
  <si>
    <t>Centro de salud Calera Chica</t>
  </si>
  <si>
    <t>11-ZU-0285-2012</t>
  </si>
  <si>
    <t>195.62m2</t>
  </si>
  <si>
    <t>Progreso</t>
  </si>
  <si>
    <t>Acreditación del centro de salud Progreso</t>
  </si>
  <si>
    <t>Centro de salud Progreso</t>
  </si>
  <si>
    <t>05-ZR-0288-2012</t>
  </si>
  <si>
    <t>132.22 m2</t>
  </si>
  <si>
    <t>Tilancingo</t>
  </si>
  <si>
    <t>Acreditación del centro de salud Tilancingo</t>
  </si>
  <si>
    <t>Centro de salud Tilancingo</t>
  </si>
  <si>
    <t>SS/0467/2012</t>
  </si>
  <si>
    <t>Rehabilitación 7 clinicas</t>
  </si>
  <si>
    <t>Tenango, Amayuca, Temoac, Popotlan, Huazulco, Hueyapan, Jonacatepec</t>
  </si>
  <si>
    <t>Régimen Estatal de Protección Social en Salud (REPSS) Cuota Social (CS) Aportacion Solidaria Federal (ASF) 2010</t>
  </si>
  <si>
    <t xml:space="preserve">Acreditación de unidades de primer nivel </t>
  </si>
  <si>
    <t>Arq. Itzel Nancy Nava Castillo</t>
  </si>
  <si>
    <t>SS/0443/2012</t>
  </si>
  <si>
    <t>Rehabilitación 5 clinicas</t>
  </si>
  <si>
    <t>Jiutepec, Emiliano Zapata y Xochitepec</t>
  </si>
  <si>
    <t>Régimen Estatal de Protección Social en Salud (REPSS) Cuota Social (CS) Aportacion Solidaria Federal (ASF) 2011</t>
  </si>
  <si>
    <t xml:space="preserve">Arq. Bernardo López Roldan </t>
  </si>
  <si>
    <t>SS/0418/2012</t>
  </si>
  <si>
    <t>Rehabilitación 11 clinicas</t>
  </si>
  <si>
    <t>Huitzilac, Coatlán del Rio, Tepoztlán, Tetecala</t>
  </si>
  <si>
    <t>Arq. Víctor Alejandro  Álvarez paredes</t>
  </si>
  <si>
    <t>SS/0466/2012</t>
  </si>
  <si>
    <t>Rehabilitación 8 clinicas</t>
  </si>
  <si>
    <t>Jojutla, Amacuzac, Temixco y Cuernavaca</t>
  </si>
  <si>
    <t>SS/0444/2012</t>
  </si>
  <si>
    <t>Rehabilitación 6 clinicas</t>
  </si>
  <si>
    <t>Se trabaja en la elaboracion de las actas, obra no factible de inaugurar.</t>
  </si>
  <si>
    <t>Tepalcingo Axochiapan</t>
  </si>
  <si>
    <t>SS/0452/2012</t>
  </si>
  <si>
    <t>Yautepec, Tlayacapan, Yecapixtla y Ayala</t>
  </si>
  <si>
    <t>Obra civil e instalación de la cámara fría en el centro de salud de Xochitepec</t>
  </si>
  <si>
    <t>Recursos Propios (RP) de Salud, Provisión 2011</t>
  </si>
  <si>
    <t>Centro de salud de Xochitepec</t>
  </si>
  <si>
    <t>Obra civil e instalación de la cámara fría en el centro de salud de San José Vista Hermosa</t>
  </si>
  <si>
    <t>DA/081/2013</t>
  </si>
  <si>
    <t>Centro de salud de Tepetzingo</t>
  </si>
  <si>
    <t xml:space="preserve">Mezcla de recursos (PIPE) 2012 </t>
  </si>
  <si>
    <t>SSP/0617-JM-2013</t>
  </si>
  <si>
    <t>DGIS/160/2013</t>
  </si>
  <si>
    <t>Reintegro a la TESOFE</t>
  </si>
  <si>
    <t>Otros Recursos Federales (ORF) 2008, Rendimientos 2008</t>
  </si>
  <si>
    <t>agregar datos de celdas AK a AN</t>
  </si>
  <si>
    <t>DGIS/157/2013</t>
  </si>
  <si>
    <t>Centro de salud Alta Palmira</t>
  </si>
  <si>
    <t>03-05-13</t>
  </si>
  <si>
    <t>Arq. Tania Marquez Tlacuilo / Arq. Carlos Barragan Razo</t>
  </si>
  <si>
    <t>Centro de salud de Tepoztlán</t>
  </si>
  <si>
    <t>Centro de salud de Miacatlán</t>
  </si>
  <si>
    <t>Centro de salud Santa Catarina</t>
  </si>
  <si>
    <t>agregar datos de celda AL cuando se agreguen se cambia color de celdas</t>
  </si>
  <si>
    <t>Centro de salud Rancho Nuevo</t>
  </si>
  <si>
    <t>350 Salidas de Instalaciones (Especiales, Voz y datos, Aire acondicionado, Gases medicinales, telefonia)  y se adecuaron 20 areas del Hospital.</t>
  </si>
  <si>
    <t>Jojutla, Tetecala, Cuernavaca, Cuautla, Puente de Ixtla y Temixco</t>
  </si>
  <si>
    <t>Reducción presupuestal</t>
  </si>
  <si>
    <t>Centro de salud Tehuixtla</t>
  </si>
  <si>
    <t>Centro de salud Ahuehuetzingo</t>
  </si>
  <si>
    <t>Centro de salud Temimilcingo</t>
  </si>
  <si>
    <t>Centro de salud de Coaxintlán</t>
  </si>
  <si>
    <t>Centro de salud de Cocoyoc</t>
  </si>
  <si>
    <t>Centro de salud Tlalnepantla</t>
  </si>
  <si>
    <t>No factible de inaugurar, Obra en proceso  juridico en cuanto se cuente con las actas de entrega se llenaran las celdas AK y AL</t>
  </si>
  <si>
    <r>
      <rPr>
        <b/>
        <sz val="10"/>
        <color rgb="FFFF0000"/>
        <rFont val="Arial Narrow"/>
        <family val="2"/>
      </rPr>
      <t xml:space="preserve">David, si está en proceso juridico, queda como inconsistente concluida y se sombrea en gris? O avisame como queda, llenar </t>
    </r>
    <r>
      <rPr>
        <sz val="10"/>
        <color rgb="FFFF0000"/>
        <rFont val="Arial Narrow"/>
        <family val="2"/>
      </rPr>
      <t>datos de celdas Ak a ALconforme se vaya presentando la información</t>
    </r>
  </si>
  <si>
    <t>Rehabilitación de centros de salud jurisdicción III</t>
  </si>
  <si>
    <t>Salud 2013 Ene-Dic</t>
  </si>
  <si>
    <t>SFP/1114-A/2012 (oficio de aprobacion global)</t>
  </si>
  <si>
    <t>99-ZU-0622-02012</t>
  </si>
  <si>
    <t xml:space="preserve"> Programa normativo en materia de planeación, que permitirá regular los usos y destinos de suelo,orientar la construcción de resevas territoriales principalmente.</t>
  </si>
  <si>
    <t xml:space="preserve">Proyecto entregado., </t>
  </si>
  <si>
    <t>Programa parcial de desarrollo urbano sustentable de la zona cultural Xochicalco</t>
  </si>
  <si>
    <t>Zona Cultural Xochicalco</t>
  </si>
  <si>
    <t>Rehabilitación del museo de arte sacro en el ex-convento de la asunción al interior de la catedral en Cuernavaca</t>
  </si>
  <si>
    <t>Cultura 2013 Ene-Dic</t>
  </si>
  <si>
    <t>SFP/1334-A/2012</t>
  </si>
  <si>
    <t>07-ZU-0833-2012</t>
  </si>
  <si>
    <t>76.85 m2</t>
  </si>
  <si>
    <t>Huella Balística</t>
  </si>
  <si>
    <t>11042</t>
  </si>
  <si>
    <t xml:space="preserve"> Arq. Carlos Barragan Razo</t>
  </si>
  <si>
    <t>1 Ministerio público</t>
  </si>
  <si>
    <t xml:space="preserve">se direcciono la cantidad de $2,935,144.77  del contrato del Ministerio  público de Temixco </t>
  </si>
  <si>
    <t>Agencia de ministerio público de Temixco</t>
  </si>
  <si>
    <t>11605</t>
  </si>
  <si>
    <t>Proyecto Ejecutivo entregado a la DGCYP, con número de oficio DGP/584/2013.</t>
  </si>
  <si>
    <t>SH/00239-A/2012</t>
  </si>
  <si>
    <t>12-ZU-0812-2012</t>
  </si>
  <si>
    <t>SOTANO: 468.95 M2 PLANTA BAJA: 1,001.14 M2 PRIMER NIVEL: 608.65 M2 SEGUNDO NIVEL: 535.75 M2 TERCER NIVEL: 535.75 M2 AZOTEA: 30.76 M2</t>
  </si>
  <si>
    <t>agregar datos de celdas AL y AO falta la fecha de entrega a la dirección ejecutora o a la dependencia solicitante. Y en observaciones indicar a quien se entrega. Siglas o nombre dependencia</t>
  </si>
  <si>
    <t>Juzgados de Juicios Orales</t>
  </si>
  <si>
    <t xml:space="preserve">SSP/0814-JM/2013 </t>
  </si>
  <si>
    <t>(MEDIANTE OFICIO SSP/0814-JM/2013 SE CANCELA LA CANTIDAD DE 79,677.61  12/JUN/2013)</t>
  </si>
  <si>
    <t xml:space="preserve"> juridico (rescisión de contrato)</t>
  </si>
  <si>
    <t>13/06/2012</t>
  </si>
  <si>
    <t>Reducción presupuestal $224,371.83  /  Obra en proceso juridico (Rescision de contrato), se direcciono la cantidad de $2,935,144.77 para el nuevo contrato.</t>
  </si>
  <si>
    <t>Procuración de Justicia 2013 Ene-Dic</t>
  </si>
  <si>
    <t>OBRA ENTREGADA</t>
  </si>
  <si>
    <t xml:space="preserve">SH/0654-A/2013 </t>
  </si>
  <si>
    <t>28-ZR-0865-2012</t>
  </si>
  <si>
    <t>Rehabilitación del CEMPLA</t>
  </si>
  <si>
    <t>Fondo de Aportaciones para el Fortalecimiento de las Entidades Federativas (FAFEF) 2012 Ramo 33 Fondo 8, Refrendo</t>
  </si>
  <si>
    <t>SSP/0712-JM/2013</t>
  </si>
  <si>
    <t>08-ZU-0149-2013</t>
  </si>
  <si>
    <t>1180.20 M2</t>
  </si>
  <si>
    <t>Construcción de la barda perimetral del C-5 en la localidad de Palo Escrito</t>
  </si>
  <si>
    <t xml:space="preserve"> Policia Acreditable</t>
  </si>
  <si>
    <t>09-ZR-0023-2013</t>
  </si>
  <si>
    <t>1 proyecto Integral</t>
  </si>
  <si>
    <t>Construcción del cuartel para la policía en Tres Marías</t>
  </si>
  <si>
    <t>cuartel para la Policia Acreditable</t>
  </si>
  <si>
    <t>28-ZR-0018-2013</t>
  </si>
  <si>
    <t>Construcción del cuartel para la policía acreditable</t>
  </si>
  <si>
    <t>Fondo de Aportaciones para la Seguridad Pública de los Estados y del Distrito Federal (FASP) 2013 Ramo 33 Fondo 7</t>
  </si>
  <si>
    <t>SE ENCUENTRA UNA SEGUNDA ETAPA EN PROCESO</t>
  </si>
  <si>
    <t xml:space="preserve">SH/0240-A/2012     </t>
  </si>
  <si>
    <t>12-ZU-0813-2012</t>
  </si>
  <si>
    <t>1001.77 M2</t>
  </si>
  <si>
    <t>Seguridad pública 2013 Ene-Dic</t>
  </si>
  <si>
    <t>ID SIE</t>
  </si>
  <si>
    <t xml:space="preserve">Otros Recursos  Federales (ORF) 2008 </t>
  </si>
  <si>
    <t xml:space="preserve">Juzgados de Juicios Orales </t>
  </si>
  <si>
    <t>Construcción de las salas de juicios orales  del tercer distrito con sede en Jojutla</t>
  </si>
  <si>
    <t>Agencia de ministerio público en Tlaltizapán</t>
  </si>
  <si>
    <t>Adecuación del Proyecto Ejecutivo para los juzgados de juicios orales en Jojutla</t>
  </si>
  <si>
    <t>Fuente: Secretaría de Obras Públicas. Subsecretaría de Infraestructura.</t>
  </si>
  <si>
    <t xml:space="preserve">Mezcla de recursos (PIPE) 2012 Fondo 4 FIDECOMP Turismo. </t>
  </si>
  <si>
    <t xml:space="preserve">Resumen de inversión en obras concluidas de infraestructura ecológica por programa </t>
  </si>
  <si>
    <t>Monumentos, edificios y zonas públicas 2013 Ene-Dic</t>
  </si>
  <si>
    <t xml:space="preserve">Programa de Inversión Pública Estatal (PIPE) 2013 </t>
  </si>
  <si>
    <t xml:space="preserve">Convenios Federales (CF) 2012 Fondo Metropolitano de Cuernavaca </t>
  </si>
  <si>
    <t>centro de salud de San José Vista Hermosa</t>
  </si>
  <si>
    <t>Centro de Salud de Tepoztlán</t>
  </si>
  <si>
    <t>Mantenimiento</t>
  </si>
  <si>
    <t>Mantenimiento de centro de salud de Tepoztlán</t>
  </si>
  <si>
    <t>1 mantenimiento</t>
  </si>
  <si>
    <t>20-ZU-1074-2008</t>
  </si>
  <si>
    <t>Convenios Federales (CF) 2012 Fondo Metropolitano de Cuautla</t>
  </si>
  <si>
    <t>Proyecto ejecutivo para la construcción del mercado de Anenecuilco</t>
  </si>
  <si>
    <t>Proyecto ejecutivo para la construcción del mercado de Tlayacapan</t>
  </si>
  <si>
    <t>Programa de Inversión Pública Estatal (PIPE) 2011 Fondo 3 FIDECOMP</t>
  </si>
  <si>
    <t>Modernización de los accesos al Centro Turístico Tequesquitecgo</t>
  </si>
  <si>
    <t>20,285 M2</t>
  </si>
  <si>
    <t>SH/1369-A/2013</t>
  </si>
  <si>
    <t>Programa de Inversión Pública Estatal (PIPE) 2013 FAIS</t>
  </si>
  <si>
    <t>Construcción de mojonera</t>
  </si>
  <si>
    <t xml:space="preserve">Convenios Federales (CF) 2012  </t>
  </si>
  <si>
    <t>Inmueble DIF</t>
  </si>
  <si>
    <t>Recurso propio del DIF</t>
  </si>
  <si>
    <t>Enero - Diciembre  2013</t>
  </si>
  <si>
    <t xml:space="preserve">Programa de Inversión Pública Estatal (PIPE) 2013,  FAIS Fondo de Apoyo para la Infraestructura y Seguridad </t>
  </si>
  <si>
    <t>Total SSI</t>
  </si>
  <si>
    <t>Subsecretaría de Infraestructura - SSI</t>
  </si>
  <si>
    <t>Fuente: Secretaría de Obras Públicas. Subsecretaría de Infraestructura (SSI). (cierre de cifras al 15 de diciembre del 2013)</t>
  </si>
  <si>
    <t>Básica SSI</t>
  </si>
  <si>
    <t>Superior SSI</t>
  </si>
  <si>
    <t>Fuente: Secretaría de Obras Públicas (SOP). Instituto Estatal de Infraestructura Educativa (INEIEM). Subsecretaría de Infraestructura (SSI)</t>
  </si>
  <si>
    <t xml:space="preserve">Nota: Cierre al 15 de diciembre del 2013, incluye cifras a partir del 16 de diciembre del 2012 no incluidas en el Informe de Gobierno 2012 </t>
  </si>
  <si>
    <t xml:space="preserve">Nota: Cierre al 15 de diciembre del 2013, incluye cifras a partir del 16 de diciembre del 2012 no incluidas en el Informe de Gobierno 2012. </t>
  </si>
  <si>
    <t>Acreditación UNEME de cirugía ambulatoria Jojutla</t>
  </si>
  <si>
    <t xml:space="preserve">Otros Programas Federales (OPF) 2008 Salud, Rendimientos Financieros </t>
  </si>
  <si>
    <t>UNEME cirugía ambulatoria de Jojutla</t>
  </si>
  <si>
    <t xml:space="preserve">Recursos Propios (RP) de Salud 2009, Provisión </t>
  </si>
  <si>
    <t>Mezcla de recursos (FAFEF) 2012</t>
  </si>
  <si>
    <t>Infraestructura monumentos, edificios y zonas públicas</t>
  </si>
  <si>
    <t>Infraestructura hidraúlica</t>
  </si>
  <si>
    <t>Infraestructura ecológica</t>
  </si>
  <si>
    <t>DGCyP</t>
  </si>
  <si>
    <t>NOTA: DEBEN IMPRIMIR RESUMEN DE INFRAESTRUCTURA Y HOJA CON OBRAS (DETALLE) X PROGRAMA</t>
  </si>
  <si>
    <t>X</t>
  </si>
  <si>
    <t xml:space="preserve">SI SE LES COMPLICA IDENTIFICAR SUS OBRAS  EN LAS HOJAS QUE CONTIENEN SUS OBRAS X INFRAESTRUCTURA CAMBIEN SOLO LA VISTA PREVIA DE SALTO DE PÁGINA (CON ESTA VISTA SE OBSERVA QUE SE IMPRIMIRÁ) A NORMAL </t>
  </si>
  <si>
    <t xml:space="preserve">SI TODA LA FILA ESTA SOMBREADA SIGNIFICA QUE NO SE HA CONCILIADO X QUE LAS AREAS ADMNISTRATIVAS NO TIENEN INFORMACIÓN DE ESA OBRA, SE SOLICITA REVISAR ESE CASO </t>
  </si>
  <si>
    <t xml:space="preserve">LA HOJA QUE TIENE TODAS LAS OBRAS A DETALLE SOLO SE DEBE IMPRIMIR LAS COLUMNAS DE LA K A LA T . YA ESTA CONFIGURADO ASI, POR LO QUE SE SOLICITA NO EXTENDER LA SELECCIÓN A MAS COLUMNAS  </t>
  </si>
  <si>
    <t>INFRAESTRUCTURAS</t>
  </si>
  <si>
    <t>Media SSI</t>
  </si>
  <si>
    <t>Media INEIEM</t>
  </si>
  <si>
    <t>Educación media SSI</t>
  </si>
  <si>
    <t>Educación básica SSI</t>
  </si>
  <si>
    <t>Educativa media</t>
  </si>
  <si>
    <t>Obras y acciones terminadas SSI</t>
  </si>
  <si>
    <t>Programa de Inversión Pública Estatal (PIPE) 2013 Fondo de Apoyo para la Infraestructura y Seguridad</t>
  </si>
  <si>
    <t>Obra de mejoramiento de los inmuebles</t>
  </si>
  <si>
    <t>Convenios Federales (CF) 2013 Pronapreb</t>
  </si>
  <si>
    <t>Obra de mejoramiento de los inmuebles, adaptación de los espacios e instalación de equipamiento</t>
  </si>
  <si>
    <t xml:space="preserve">Temixco </t>
  </si>
  <si>
    <t xml:space="preserve">Col. Lomas del Carril </t>
  </si>
  <si>
    <t>19.36 M2</t>
  </si>
  <si>
    <t>18-ZU-0343-2013</t>
  </si>
  <si>
    <t xml:space="preserve">SH/1287-A/2013  </t>
  </si>
  <si>
    <t>13 sep 13</t>
  </si>
  <si>
    <t xml:space="preserve">Movilidad segura </t>
  </si>
  <si>
    <t>Movilidad segura (marchas exploratorias con la comunidad para definir acciones)</t>
  </si>
  <si>
    <t xml:space="preserve">FALTANTE DE DOCUMENTACION </t>
  </si>
  <si>
    <t xml:space="preserve">SH/1287-A/2013   </t>
  </si>
  <si>
    <t>Seguridad pública 2013 Ene-Dic Proceso</t>
  </si>
  <si>
    <t xml:space="preserve">Construcción del C-5 </t>
  </si>
  <si>
    <t>Cuartel para la Policía Acreditable</t>
  </si>
  <si>
    <t xml:space="preserve">Construcción del Cuartel para la Policía Acreditable en Tepalcingo </t>
  </si>
  <si>
    <t xml:space="preserve">Tepalcingo </t>
  </si>
  <si>
    <t>1 OBRA</t>
  </si>
  <si>
    <t>Edificio de la defensoria Pública</t>
  </si>
  <si>
    <t>Proyecto Ejecutivo para el diseño de la Nueva Infraestructura para la Dirección General de la Defensoría Pública en el Estado de Morelos</t>
  </si>
  <si>
    <t>1 Proyecto del edificio de la Defensoria</t>
  </si>
  <si>
    <t>SH/1147-A/2013</t>
  </si>
  <si>
    <t>DGP NO INAUGURA</t>
  </si>
  <si>
    <t xml:space="preserve"> Procesos legales</t>
  </si>
  <si>
    <t>Habilitación, equipamiento y operación  de la casa de justicia restaurativa para la atención a casos de procesos legales, potenciales de conflictos posteriores en  los polígonos 1, 2 Y 3</t>
  </si>
  <si>
    <t xml:space="preserve">Jiutepec </t>
  </si>
  <si>
    <t xml:space="preserve">Col. Centro </t>
  </si>
  <si>
    <t>JulSep12 Cuando termine indicar mes, sombrea celdas Z, AA y AB con el color que le corresponde</t>
  </si>
  <si>
    <t>MEDIANTE OFICIO SSP/0814-JM/2013 SE CANCELA LA CANTIDAD DE 79,677.61  12/JUN/2013</t>
  </si>
  <si>
    <t>SSP/0814-JM/2013</t>
  </si>
  <si>
    <t>Arq. Tania Marquez Tlacuilo / Arq. Hector Martinez Morales</t>
  </si>
  <si>
    <t>No factible de inaugurar debido a que está pendiente la segunda etapa.</t>
  </si>
  <si>
    <t>2013 - 1  Ene-Mar Proceso</t>
  </si>
  <si>
    <t>Policia Ministerial</t>
  </si>
  <si>
    <t>Construcción del centro de mando y operación de la policia ministerial</t>
  </si>
  <si>
    <t>Mar13 Cuando termine indicar mes, sombrea celdas Z, AA y AB con el color que le corresponde</t>
  </si>
  <si>
    <t>Ya se reiniciaron los trabajos.</t>
  </si>
  <si>
    <t>268.50m2</t>
  </si>
  <si>
    <t>07-ZU-0417-2012</t>
  </si>
  <si>
    <t>SFP/0971-A/2012</t>
  </si>
  <si>
    <t>Oct12 Cuando termine indicar mes, sombrea celdas Z, AA y AB con el color que le corresponde</t>
  </si>
  <si>
    <t>Ministerio público Tlaltizapán</t>
  </si>
  <si>
    <t>SH/1477-A/2013</t>
  </si>
  <si>
    <t>Palacio de Justicia</t>
  </si>
  <si>
    <t>Edificación</t>
  </si>
  <si>
    <t>Loc. Panchimalco</t>
  </si>
  <si>
    <t>565 M2</t>
  </si>
  <si>
    <t>12-ZU-0178-2013</t>
  </si>
  <si>
    <t xml:space="preserve">SH/0976-A/2013  </t>
  </si>
  <si>
    <t xml:space="preserve">Programa de Inversión Pública Estatal (PIPE) 2013 Fondo Morelense para la Seguridad Pública Municipal FOMSEM </t>
  </si>
  <si>
    <t xml:space="preserve">Fondo Morelense para la Seguridad Pública Municipal (FOMSEM) 2013 </t>
  </si>
  <si>
    <t xml:space="preserve"> Unidad Deportiva José María Morelos y Pavón</t>
  </si>
  <si>
    <t>Col. Gabriel Tepepa</t>
  </si>
  <si>
    <t>1 PISTA</t>
  </si>
  <si>
    <t>Rehabilitar las canchas de usos múltiples</t>
  </si>
  <si>
    <t>Proyecto de rehabilitar las canchas de usos múltiples (Antonio Barona, polígono 2 secc.)</t>
  </si>
  <si>
    <t xml:space="preserve">Col. Antonio Barona sección 2 </t>
  </si>
  <si>
    <t xml:space="preserve">1 Biblioteca </t>
  </si>
  <si>
    <t>07-ZU-288-2013</t>
  </si>
  <si>
    <t>Unidad Deportiva  José María Morelos y Pavón</t>
  </si>
  <si>
    <t xml:space="preserve">Cuautla </t>
  </si>
  <si>
    <t>1 Parque</t>
  </si>
  <si>
    <t>06-ZU-0275-2013</t>
  </si>
  <si>
    <t>vestidores y baños en campo de futbol</t>
  </si>
  <si>
    <t xml:space="preserve">Convenios Federales (CF) 2013 Rescate de Espacios Públicos </t>
  </si>
  <si>
    <t xml:space="preserve">Cancha de usos múltiples San Rafael Zaragoza </t>
  </si>
  <si>
    <t xml:space="preserve"> San Rafael </t>
  </si>
  <si>
    <t>1 CANCHA</t>
  </si>
  <si>
    <t>24-PR-00625-2013</t>
  </si>
  <si>
    <t>SH/1720-A/2013</t>
  </si>
  <si>
    <t>22/11/13</t>
  </si>
  <si>
    <t>Unidad Deportiva Oaxtepec</t>
  </si>
  <si>
    <t>Fondo de Aportaciones para el Fortalecimiento de las Entidades Federativas (FAFEF) 2012 Refrendo</t>
  </si>
  <si>
    <t xml:space="preserve">Oaxtepec  </t>
  </si>
  <si>
    <t>EN TRAMITE DE PAGO EST NO. 1 Y FALTANTE DE EST NO. 2 DE CIERRE</t>
  </si>
  <si>
    <t>1 PZA</t>
  </si>
  <si>
    <t>EN TRAMITE DE FORMALIZACION DE CONTRATO</t>
  </si>
  <si>
    <t>233.80 ML</t>
  </si>
  <si>
    <t>07-ZU-0236-2013</t>
  </si>
  <si>
    <t xml:space="preserve">SH/1191-A/2013  </t>
  </si>
  <si>
    <t>Campo de futbol lomas de Jiutepec</t>
  </si>
  <si>
    <t>Campo de futbol Lomas de Jiutepec en la Col. Lomas de Jiutepec</t>
  </si>
  <si>
    <t>Col. Lomas de Jiutepec</t>
  </si>
  <si>
    <t>3800 M2</t>
  </si>
  <si>
    <t>11-ZR-0729-2013</t>
  </si>
  <si>
    <t>SH/1795-A/2013</t>
  </si>
  <si>
    <t>Cancha de usos multiples el Jampanario</t>
  </si>
  <si>
    <t xml:space="preserve">Rehabilitación cancha de usos múltiples en la Col. El Campanario </t>
  </si>
  <si>
    <t>Col. El Campanario</t>
  </si>
  <si>
    <t>520.70 M2</t>
  </si>
  <si>
    <t>11-ZR-0728-2013</t>
  </si>
  <si>
    <t>Campo de futbol Lomas de Jiutepec</t>
  </si>
  <si>
    <t>Instalación deportiva UPEMOR, en la Col.  El Texcal</t>
  </si>
  <si>
    <t>Col. Lomas del Texcal</t>
  </si>
  <si>
    <t>11-ZR-0730-2013</t>
  </si>
  <si>
    <t xml:space="preserve">Construcción del estadio de futbol Agustín Coruco Díaz </t>
  </si>
  <si>
    <t>Doble recurso PIPE 2013</t>
  </si>
  <si>
    <t>1 cancha</t>
  </si>
  <si>
    <t>31-ZU-00537-2013</t>
  </si>
  <si>
    <t xml:space="preserve">SH/1580-A/2013 </t>
  </si>
  <si>
    <t>31 oct 13</t>
  </si>
  <si>
    <t>Cancha usos múltiples Las Torres</t>
  </si>
  <si>
    <t xml:space="preserve">Colocación de canastas, porterias y construcción de muro </t>
  </si>
  <si>
    <t>Col. Las Torres</t>
  </si>
  <si>
    <t>472.14 M2</t>
  </si>
  <si>
    <t>11-ZU-0448-2013</t>
  </si>
  <si>
    <t xml:space="preserve">SH/1454-A/2013 </t>
  </si>
  <si>
    <t>Cancha usos múltiples CIVAC</t>
  </si>
  <si>
    <t>Fondo de Aportaciones para el Fortalecimiento de las Entidades Federativas (FAFEF) 2013 Ramo 33 Fondo 8, anticipo banobras</t>
  </si>
  <si>
    <t>Colocación de canasta y porterias CIVAC</t>
  </si>
  <si>
    <t>180.00 M2</t>
  </si>
  <si>
    <t>11-ZU-0383-2013</t>
  </si>
  <si>
    <t xml:space="preserve">SH/1368-A/2013 </t>
  </si>
  <si>
    <t xml:space="preserve">Campo deportivo Col. 10 de abril </t>
  </si>
  <si>
    <t xml:space="preserve">Rehabilitación de campo deportivo Col. 10 de abril </t>
  </si>
  <si>
    <t xml:space="preserve">Col. 10 de abril </t>
  </si>
  <si>
    <t>4888.00 M2</t>
  </si>
  <si>
    <t>18-ZU-0385-2013</t>
  </si>
  <si>
    <t>Techumbre en cancha de la Ayudantía municipal</t>
  </si>
  <si>
    <t xml:space="preserve">Jojutla </t>
  </si>
  <si>
    <t>Col. Alta Vista</t>
  </si>
  <si>
    <t>538.18 M2</t>
  </si>
  <si>
    <t>12-ZR-0378-2013</t>
  </si>
  <si>
    <t>Plaza pública Guadalupe</t>
  </si>
  <si>
    <t xml:space="preserve">Techumbre metálica para la cancha de usos múltiples en plaza pública Guadalupe </t>
  </si>
  <si>
    <t xml:space="preserve">Tepalcingo  </t>
  </si>
  <si>
    <t xml:space="preserve">Barrio de Guadalupe </t>
  </si>
  <si>
    <t>864.00 M2</t>
  </si>
  <si>
    <t>19-ZR-0476-2013</t>
  </si>
  <si>
    <t xml:space="preserve">SH/1503-A/2013 </t>
  </si>
  <si>
    <t>116.00 M2</t>
  </si>
  <si>
    <t>11-ZU-0386-2013</t>
  </si>
  <si>
    <t>SH/1368-A/2013</t>
  </si>
  <si>
    <t xml:space="preserve"> Unidad Deportiva de tejalpa </t>
  </si>
  <si>
    <t>525.00 M2</t>
  </si>
  <si>
    <t>11-ZU-0388-2013</t>
  </si>
  <si>
    <t>Col. San Francisco Texcalpan</t>
  </si>
  <si>
    <t>Cancha usos múltiples primer sección CIVAC</t>
  </si>
  <si>
    <t>448 M2</t>
  </si>
  <si>
    <t xml:space="preserve"> Col. Altavista</t>
  </si>
  <si>
    <t xml:space="preserve">Rehabilitación del campo de futbol , baños y vestidores de la Col. Morelos </t>
  </si>
  <si>
    <t>Col. Morelos</t>
  </si>
  <si>
    <t>24-PR-000625-2013</t>
  </si>
  <si>
    <t xml:space="preserve">Doble recurso Convenios Federales (CF) 2013 Rescate de Espacios Públicos </t>
  </si>
  <si>
    <t>Programa de Inversión Pública Estatal (PIPE) 2013 Hábitat</t>
  </si>
  <si>
    <t>Doble recurso FAFEF 2013</t>
  </si>
  <si>
    <t>31-ZU-000537-2013</t>
  </si>
  <si>
    <t>Auditorio</t>
  </si>
  <si>
    <t>Remodelación del auditorio municipal de Ilhuicalli</t>
  </si>
  <si>
    <t>ST/354/2013</t>
  </si>
  <si>
    <t>Paraderos</t>
  </si>
  <si>
    <t>Parque eco turístico</t>
  </si>
  <si>
    <t>Convenios Federales (CF) 2013  SECTUR 43</t>
  </si>
  <si>
    <t>Pueblo mágico</t>
  </si>
  <si>
    <t>Señalización</t>
  </si>
  <si>
    <t>Terracerias y pavimentos</t>
  </si>
  <si>
    <t>2013 - 4  Oct-Dic Por Iniciar</t>
  </si>
  <si>
    <t>Electrificación</t>
  </si>
  <si>
    <t>Glorieta</t>
  </si>
  <si>
    <t>Terracerias y obra civil</t>
  </si>
  <si>
    <t>Pavimentos</t>
  </si>
  <si>
    <t xml:space="preserve">Programa de Inversión Pública Estatal (PIPE) 2013 FIDECOMP SECTUR </t>
  </si>
  <si>
    <t>SH/1284-A/2013</t>
  </si>
  <si>
    <t xml:space="preserve">Doble recurso Convenios Federales </t>
  </si>
  <si>
    <t>Doble Recurso PIPE</t>
  </si>
  <si>
    <t>Triple Recurso FAFEF Ramo 33 Fondo 8 y PIPE</t>
  </si>
  <si>
    <t>Triple Recurso Convenios Federales y PIPE</t>
  </si>
  <si>
    <t>Triple Recurso FAFEF Ramo 33 Fondo 8 y Convenios Federales</t>
  </si>
  <si>
    <t>2013 - 2  Abr-Jun Proceso</t>
  </si>
  <si>
    <t>Programa de Calidad, Equidad y Desarrollo en Salud (PROCEDES) 2009</t>
  </si>
  <si>
    <t>2009</t>
  </si>
  <si>
    <t>Construcción de Cisterna para Hospital General de Cuautla</t>
  </si>
  <si>
    <t>50.00m2</t>
  </si>
  <si>
    <t>06-ZU-1245-2011</t>
  </si>
  <si>
    <t>SFP/1048-A/2012</t>
  </si>
  <si>
    <t>Construcción de centro de salud</t>
  </si>
  <si>
    <t>Col. Vista Hermosa</t>
  </si>
  <si>
    <t>272.00 M2</t>
  </si>
  <si>
    <t>11-ZU-0621-2013</t>
  </si>
  <si>
    <t>Construcción de centro de salud en la col. Vista Hermosa (1 era etapa)</t>
  </si>
  <si>
    <t>Cabe mencionar que los catalogos se estan ajustando por lo cual pueden existir cambios en el monto</t>
  </si>
  <si>
    <t>Acreditación de centro de salud</t>
  </si>
  <si>
    <t>Acreditación centro de salud Lomas de Cortés</t>
  </si>
  <si>
    <t>Lomas de cortes</t>
  </si>
  <si>
    <t>Impermeabilización del  centro de salud</t>
  </si>
  <si>
    <t>Impermeabilización del  centro de salud Tlaltenango</t>
  </si>
  <si>
    <t>Tlaltenango</t>
  </si>
  <si>
    <t xml:space="preserve">Construcción de Barda Perimetral centro de salud </t>
  </si>
  <si>
    <t>Construcción de barda perimetral centro de salud de Emiliano Zapata</t>
  </si>
  <si>
    <t>Construcción de barda perimetral  centro de salud Tres de Mayo</t>
  </si>
  <si>
    <t>Tres de Mayo</t>
  </si>
  <si>
    <t>Construcción de barda perimetral de centro de salud de Huitzilac</t>
  </si>
  <si>
    <t>Acreditación de centro de salud Tres Marías</t>
  </si>
  <si>
    <t>Acreditación de centro de salud Col. Independencia</t>
  </si>
  <si>
    <t>Col. Independencia</t>
  </si>
  <si>
    <t>Impermeabilización del centro de salud de Jardín Juárez</t>
  </si>
  <si>
    <t>Jardín Juárez</t>
  </si>
  <si>
    <t>Acreditación de centro de salud Otilio Montaño</t>
  </si>
  <si>
    <t xml:space="preserve">Otilio Montaño </t>
  </si>
  <si>
    <t>Acreditación de centro de salud de Tejalpa</t>
  </si>
  <si>
    <t>Impermeabilización del centro de salud de Cuauchichinola</t>
  </si>
  <si>
    <t>Cuauchichinola</t>
  </si>
  <si>
    <t>Construcción de barda perimetral del centro de salud de Mazatepec</t>
  </si>
  <si>
    <t>Construcción de barda perimetral del centro de salud de Coatetelco</t>
  </si>
  <si>
    <t>Construcción de barda perimetral de centro de salud de Cuentepec</t>
  </si>
  <si>
    <t xml:space="preserve">Cuentepec </t>
  </si>
  <si>
    <t>Acreditación del centro de salud de Lomas del Carril</t>
  </si>
  <si>
    <t xml:space="preserve">Lomas del carril </t>
  </si>
  <si>
    <t>Construcción de barda perimetral de centro de salud de San Agustín Tetlama</t>
  </si>
  <si>
    <t>San Agustín Tetlama</t>
  </si>
  <si>
    <t>Construcción de barda perimetral de centro de salud de San Andrés de la Cal</t>
  </si>
  <si>
    <t>Construcción de barda perimetral de centro de salud de San  Juan Tlacotenco</t>
  </si>
  <si>
    <t xml:space="preserve">San  Juan Tlacotenco </t>
  </si>
  <si>
    <t>Construcción de barda perimetral de centro de salud de Alpuyeca</t>
  </si>
  <si>
    <t xml:space="preserve">Alpuyeca </t>
  </si>
  <si>
    <t>Construcción de barda perimetral de centro de salud de Xochitepec</t>
  </si>
  <si>
    <t xml:space="preserve"> Amacuzac</t>
  </si>
  <si>
    <t>Impermeabilización del centro de salud de San Gabriel de las Palmas</t>
  </si>
  <si>
    <t>San Gabriel de las Palmas</t>
  </si>
  <si>
    <t>Rehabilitación de instalación eléctrica del centro de salud</t>
  </si>
  <si>
    <t>Rehabilitación de instalación eléctrica del centro de salud de Jojutla</t>
  </si>
  <si>
    <t>Pedro Amaro</t>
  </si>
  <si>
    <t>Tlatenchi</t>
  </si>
  <si>
    <t>Rehabilitación de instalación eléctrica del centro de salud de Ahuehuetzingo</t>
  </si>
  <si>
    <t>Acreditación y construcción de barda perimetral de centro de salud de Acamilpa</t>
  </si>
  <si>
    <t>Acamilpa</t>
  </si>
  <si>
    <t xml:space="preserve">Acreditación de centro de salud de Mezquitera </t>
  </si>
  <si>
    <t>Mezquitera</t>
  </si>
  <si>
    <t>Impermeabilización de centro de salud de Nexpa</t>
  </si>
  <si>
    <t>Nexpa</t>
  </si>
  <si>
    <t>Impermeabilización de centro de salud de San José de Pala</t>
  </si>
  <si>
    <t>San José de Pala</t>
  </si>
  <si>
    <t>Impermeabilización de centro de salud de Tlaquiltenango</t>
  </si>
  <si>
    <t>Impermeabilización de centro de salud de Valle de Vázquez</t>
  </si>
  <si>
    <t xml:space="preserve">Acreditación y construcción de barda perimetral de centro de salud de Xicatlacotla </t>
  </si>
  <si>
    <t xml:space="preserve">Xicatlacotla </t>
  </si>
  <si>
    <t>Impermeabilización de centro de salud de Xochipala</t>
  </si>
  <si>
    <t>Xochipala</t>
  </si>
  <si>
    <t>Rehabilitación de instalación eléctrica del centro de salud de Anenecuilco</t>
  </si>
  <si>
    <t xml:space="preserve"> Ayala</t>
  </si>
  <si>
    <t>Anenecuico</t>
  </si>
  <si>
    <t>Rehabilitación de instalación eléctrica del centro de salud de Moyotepec</t>
  </si>
  <si>
    <t>Moyotepec</t>
  </si>
  <si>
    <t>Construcción de barda perimetral del centro de salud de Xalostoc</t>
  </si>
  <si>
    <t>Xalostoc</t>
  </si>
  <si>
    <t>Rehabilitación de instalación eléctrica  del centro de salud de Cuautla</t>
  </si>
  <si>
    <t>Rehabilitación de instalación eléctrica del centro de salud de Amayuca</t>
  </si>
  <si>
    <t xml:space="preserve">Amayuca </t>
  </si>
  <si>
    <t>Rehabilitación de instalación eléctrica del centro de salud de Jantetelco</t>
  </si>
  <si>
    <t>Jantetelco</t>
  </si>
  <si>
    <t>Acreditación del centro de salud de Tlayca</t>
  </si>
  <si>
    <t>Tlayca</t>
  </si>
  <si>
    <t>Rehabilitación de instalación eléctrica del centro de salud de Amilcingo</t>
  </si>
  <si>
    <t>Temoac</t>
  </si>
  <si>
    <t>Amilcingo</t>
  </si>
  <si>
    <t>Rehabilitación de instalación eléctrica del centro de salud de Huazulco</t>
  </si>
  <si>
    <t xml:space="preserve">Huazulco </t>
  </si>
  <si>
    <t>Acreditación del centro de salud de Ixtlilco el Chico</t>
  </si>
  <si>
    <t xml:space="preserve">Ixtlilco el Chico </t>
  </si>
  <si>
    <t>Rehabilitación de la instalación eléctrica del centro de salud de Tepalcingo</t>
  </si>
  <si>
    <t>Rehabilitación de la instalación eléctrica del centro de salud de Tetela del Volcán</t>
  </si>
  <si>
    <t>Rehabilitación de la instalación eléctrica del centro de salud de Tlayacapan</t>
  </si>
  <si>
    <t>Acreditación del centro de salud Nepopualco</t>
  </si>
  <si>
    <t>Nepopualco</t>
  </si>
  <si>
    <t>Acreditación del centro de salud de Tetillas</t>
  </si>
  <si>
    <t xml:space="preserve">Tetillas </t>
  </si>
  <si>
    <t>Acreditación del centro de salud de Tecajec</t>
  </si>
  <si>
    <t>Rehabilitación de instalación eléctrica del centro de salud Yecapixtla</t>
  </si>
  <si>
    <t>Programa de Apoyo Electrificación</t>
  </si>
  <si>
    <t>ADMINISTRACION</t>
  </si>
  <si>
    <t>Electrificación del museo de la independencia: sitio de Cuautla</t>
  </si>
  <si>
    <t>ESTA OBRA SE CHECARIA SI SERIA POR ADMINISTACION O POR CONTRATO.</t>
  </si>
  <si>
    <t>1 pza</t>
  </si>
  <si>
    <t>06-ZU-0020/2013</t>
  </si>
  <si>
    <t>SH/0421-A/2013</t>
  </si>
  <si>
    <t>Cultura 2013 Ene-Dic Proceso</t>
  </si>
  <si>
    <t>Salud 2013 Ene-Dic Proceso</t>
  </si>
  <si>
    <t>Turismo 2013 Ene-Dic Proceso</t>
  </si>
  <si>
    <t>Deportiva 2013 Ene-Dic Proceso</t>
  </si>
  <si>
    <t>Procuración de Justicia 2013 Ene-Dic Proceso</t>
  </si>
  <si>
    <t>Bodegas y almacén</t>
  </si>
  <si>
    <t xml:space="preserve">Convenios Federales (CF) 2013 </t>
  </si>
  <si>
    <t>J.137/1836/2013</t>
  </si>
  <si>
    <t>Doble recurso Convenios Federales</t>
  </si>
  <si>
    <t>SH/0968-A/2013</t>
  </si>
  <si>
    <t>Agropecuaria 2013 Ene-Dic Proceso</t>
  </si>
  <si>
    <t>Monumentos  2013 Ene-Dic Proceso</t>
  </si>
  <si>
    <t>Rampas</t>
  </si>
  <si>
    <t xml:space="preserve">Convenios Federales (CF) 2013 Hábitat </t>
  </si>
  <si>
    <t xml:space="preserve"> Col. Antonio Barona centro </t>
  </si>
  <si>
    <t>Paraderos con carril de ascenso y descenso en la colonia Antonio Barona</t>
  </si>
  <si>
    <t>Guarniciones, banquetas</t>
  </si>
  <si>
    <t>Convenios Federales (CF) 2013 Hábitat</t>
  </si>
  <si>
    <t xml:space="preserve">Construcción de guarniciones y banquetas de la calle Morelos </t>
  </si>
  <si>
    <t xml:space="preserve"> Col. Tetillas </t>
  </si>
  <si>
    <t>324.33 ML</t>
  </si>
  <si>
    <t>29-ZU-0463-2013</t>
  </si>
  <si>
    <t xml:space="preserve">SH/1504-A/2013 </t>
  </si>
  <si>
    <t>Construcción de guarniciones y banquetas de la calle Benito Juárez</t>
  </si>
  <si>
    <t>171.31 ML</t>
  </si>
  <si>
    <t>29-ZU-0462-2013</t>
  </si>
  <si>
    <t xml:space="preserve">SH/1504A/2013 </t>
  </si>
  <si>
    <t xml:space="preserve">Construcción de guarniciones y banquetas Ejército Zapatista </t>
  </si>
  <si>
    <t>450 ML</t>
  </si>
  <si>
    <t>29-ZR-501-2013</t>
  </si>
  <si>
    <t xml:space="preserve">SH/1569-A/2013 </t>
  </si>
  <si>
    <t>Muro de contención</t>
  </si>
  <si>
    <t xml:space="preserve"> Col. Lagunilla </t>
  </si>
  <si>
    <t>267.57 M2</t>
  </si>
  <si>
    <t>Desarrollo comunitario de la colonia Tetelcingo</t>
  </si>
  <si>
    <t>06-ZU-0267-2013</t>
  </si>
  <si>
    <t xml:space="preserve">SH/1114-A/2013 </t>
  </si>
  <si>
    <t>Col. Iztaccihuatl</t>
  </si>
  <si>
    <t>340 M2</t>
  </si>
  <si>
    <t>06-ZU-0274-2013</t>
  </si>
  <si>
    <t xml:space="preserve">Centro de desarrollo de la colonia Gabriel Tepepa </t>
  </si>
  <si>
    <t>447.00 M2</t>
  </si>
  <si>
    <t>06-ZU-0292-2013</t>
  </si>
  <si>
    <t>Varias colonias</t>
  </si>
  <si>
    <t>Instalación de ludoteca</t>
  </si>
  <si>
    <t>Col. Huizachera</t>
  </si>
  <si>
    <t>1 Ludoteca</t>
  </si>
  <si>
    <t>11-ZU-0290-2013</t>
  </si>
  <si>
    <t>11-ZU-0289-2013</t>
  </si>
  <si>
    <t xml:space="preserve">SH/1215-A/2013 </t>
  </si>
  <si>
    <t>Centro de desarrollo comunitario de la colonia Cuauhtémoc</t>
  </si>
  <si>
    <t>Col. Cuauhtémoc</t>
  </si>
  <si>
    <t>1 Centro</t>
  </si>
  <si>
    <t>06-ZU-0269-2013</t>
  </si>
  <si>
    <t>Centro de desarrollo comunitario de la colonia Lázaro Cárdenas</t>
  </si>
  <si>
    <t xml:space="preserve">Col. Lázaro Cárdenas </t>
  </si>
  <si>
    <t>06-ZU-0268-2013</t>
  </si>
  <si>
    <t>Oficinas de la Subsecretaria de Gobierno del Estado de Morelos.</t>
  </si>
  <si>
    <t xml:space="preserve">Fondo de Aportaciones para el Fortalecimiento de las Entidades Federativas (FAFEF) 2012 Ramo 33 Fondo 8, Refrendo  </t>
  </si>
  <si>
    <t>Remodelación de las oficinas de la Subsecretaria de Gobierno del Estado de Morelos.</t>
  </si>
  <si>
    <t>280.15 M2</t>
  </si>
  <si>
    <t>07-ZU-873-2013</t>
  </si>
  <si>
    <t>CEDIF Temixco</t>
  </si>
  <si>
    <t>Construcción de barda perimetral en el CEDIF Temixco</t>
  </si>
  <si>
    <r>
      <rPr>
        <sz val="10"/>
        <color indexed="10"/>
        <rFont val="Arial Narrow"/>
        <family val="2"/>
      </rPr>
      <t>Abr13</t>
    </r>
    <r>
      <rPr>
        <sz val="7"/>
        <color indexed="10"/>
        <rFont val="Arial Narrow"/>
        <family val="2"/>
      </rPr>
      <t xml:space="preserve"> Cuando termine indicar mes, sombrea celdas Z, AA y AB con el color que le corresponde</t>
    </r>
  </si>
  <si>
    <r>
      <t xml:space="preserve">ESTIMACIONES EN PROCESO DE PAGO </t>
    </r>
    <r>
      <rPr>
        <sz val="12"/>
        <color rgb="FFFF0000"/>
        <rFont val="Arial Narrow"/>
        <family val="2"/>
      </rPr>
      <t>agregar dato de columna U, se queda en rojo y azul para que cuando tengas el dato se agregue</t>
    </r>
  </si>
  <si>
    <t>170 ml barda perimetral</t>
  </si>
  <si>
    <t>SH-0230-A/2013   22 DE FEBRERO DEL 2013</t>
  </si>
  <si>
    <t>Registro civil</t>
  </si>
  <si>
    <t>Reestructuración de la Dirección General del Registro Civil</t>
  </si>
  <si>
    <t xml:space="preserve">Cuernavaca    </t>
  </si>
  <si>
    <t>260 M2</t>
  </si>
  <si>
    <t>07-ZU-0308-2013</t>
  </si>
  <si>
    <t xml:space="preserve">SH/1250-A/2013    </t>
  </si>
  <si>
    <t xml:space="preserve">Ayudantía Municipal de Acapantzingo Cuernavaca </t>
  </si>
  <si>
    <t>agregar dato cuando termine la obra</t>
  </si>
  <si>
    <t>INICIO CON RECURSO PROPIO FALTANTE POR FORMALIZAR CONTRATO.</t>
  </si>
  <si>
    <t>122.54 M2</t>
  </si>
  <si>
    <t>07-ZU-0179-2013</t>
  </si>
  <si>
    <t xml:space="preserve">SH/0977-A/2013     </t>
  </si>
  <si>
    <t xml:space="preserve">Coatlán del Río </t>
  </si>
  <si>
    <t>Loc. El Cerrito</t>
  </si>
  <si>
    <t>150 M2</t>
  </si>
  <si>
    <t>05-ZR-0245-2013</t>
  </si>
  <si>
    <t xml:space="preserve">SH/1205-A/2013       </t>
  </si>
  <si>
    <t xml:space="preserve">SH/1205-A/2013      </t>
  </si>
  <si>
    <t>Mextepec</t>
  </si>
  <si>
    <t>26-ZR-0243-2013</t>
  </si>
  <si>
    <t xml:space="preserve">SH/1205-A/2013     </t>
  </si>
  <si>
    <t>711 M2</t>
  </si>
  <si>
    <t>30-ZR-0242-2013</t>
  </si>
  <si>
    <t>28 ago 13</t>
  </si>
  <si>
    <t xml:space="preserve">Mazatepec </t>
  </si>
  <si>
    <t>Loc. Melena</t>
  </si>
  <si>
    <t>14-ZR-0244-2013</t>
  </si>
  <si>
    <t xml:space="preserve">Fondo de Aportaciones para el Fortalecimiento de las Entidades Federativas (FAFEF) 2013 Ramo 33 Fondo 8, anticipo banobras  </t>
  </si>
  <si>
    <t>Col. Estribo</t>
  </si>
  <si>
    <t>40.00 M2</t>
  </si>
  <si>
    <t>18-ZU-0387-2013</t>
  </si>
  <si>
    <t>Ayudantía Municipal</t>
  </si>
  <si>
    <t xml:space="preserve">Huitzilac </t>
  </si>
  <si>
    <t>Ayudantía municipal</t>
  </si>
  <si>
    <t xml:space="preserve">Rehabilitación de la ayudantía municipal Col. Benito Juárez </t>
  </si>
  <si>
    <t xml:space="preserve">Col. Benito Juárez </t>
  </si>
  <si>
    <t>91.96 M2</t>
  </si>
  <si>
    <t>18-ZU-0379-2013</t>
  </si>
  <si>
    <t>Doble Recurso Convenios Federales  2013</t>
  </si>
  <si>
    <t xml:space="preserve">Albergue familiar </t>
  </si>
  <si>
    <t xml:space="preserve"> Col. El empleado</t>
  </si>
  <si>
    <t>1 lote</t>
  </si>
  <si>
    <t>18-ZR-0815-2012</t>
  </si>
  <si>
    <t xml:space="preserve">SH/0258-A/2012 </t>
  </si>
  <si>
    <t>Obras varias en inmuebles del Sistema para el Desarrollo Integral de la Familia del Estado de Morelos</t>
  </si>
  <si>
    <t xml:space="preserve">Cuautla, Temixco, Cuernavaca, Jiutepec </t>
  </si>
  <si>
    <t>varias localidades</t>
  </si>
  <si>
    <t>Techumbre Axochiapan</t>
  </si>
  <si>
    <t xml:space="preserve">Construcción de techumbre de usos múltiples en la localidad de Axochiapan </t>
  </si>
  <si>
    <t xml:space="preserve">Axochiapan </t>
  </si>
  <si>
    <t>120 M2</t>
  </si>
  <si>
    <t>Doble recurso Convenios Federales 2013</t>
  </si>
  <si>
    <t>Recursos Propios del Desarrollo Integral de la Familia (DIF) Morelos 2011</t>
  </si>
  <si>
    <t xml:space="preserve">Caseta de cobro del albergue familiar </t>
  </si>
  <si>
    <t>Recursos Propios del Desarrollo Integral de la Familia (DIF) Morelos 2013</t>
  </si>
  <si>
    <t xml:space="preserve">Mantenimiento y rehabilitación de la caseta de cobro del albergue familiar </t>
  </si>
  <si>
    <t>Electrificación en calle Cerezo y San José</t>
  </si>
  <si>
    <t>Milpillas</t>
  </si>
  <si>
    <t>550 ML</t>
  </si>
  <si>
    <t xml:space="preserve">SH/0899-A/2013   </t>
  </si>
  <si>
    <t xml:space="preserve">Col. Lagunilla </t>
  </si>
  <si>
    <t>12 Acometidas</t>
  </si>
  <si>
    <t xml:space="preserve">Alumbrado público en calle Alta Tensión </t>
  </si>
  <si>
    <t xml:space="preserve">Ocotepec </t>
  </si>
  <si>
    <t>9 PZA</t>
  </si>
  <si>
    <t xml:space="preserve">Alumbrado público en Av. Emiliano Zapata </t>
  </si>
  <si>
    <t>49 LUMINIARIAS</t>
  </si>
  <si>
    <t>Alumbrado público en las vialidades: Mercurio, Neptuno, Nube, Albatros, Tlaloc, Av. Lomas de Cortes Priv. Lluvia, Lluvia No. 2, Primavera</t>
  </si>
  <si>
    <t xml:space="preserve"> Col. Bosques de Cuernavaca </t>
  </si>
  <si>
    <t>12 LUMINIRIAS</t>
  </si>
  <si>
    <t xml:space="preserve">Alumbrado público en calle Estrella continua calle Bugambilia </t>
  </si>
  <si>
    <t>29 LUMINQARIAS</t>
  </si>
  <si>
    <t xml:space="preserve">Alumbrado público en calle Primavera </t>
  </si>
  <si>
    <t>15 LUMINIRIAS</t>
  </si>
  <si>
    <t xml:space="preserve">Alumbrado público en avenida Lázaro Cárdenas y calle Ahuatepec </t>
  </si>
  <si>
    <t>52 LUMINIARIAS</t>
  </si>
  <si>
    <t xml:space="preserve">Alumbrado público en calle Ahuatepec, calle Revolución, calle Lomas de Cortes, y calle Francisco Villa </t>
  </si>
  <si>
    <t>Col. Antonio Barona sección 1</t>
  </si>
  <si>
    <t>61 LUMINIARIAS</t>
  </si>
  <si>
    <t xml:space="preserve">Programa de Apoyo electrificación </t>
  </si>
  <si>
    <t>Programa de  obras menores de electrificación en todo el Estado</t>
  </si>
  <si>
    <t>3500 +</t>
  </si>
  <si>
    <t>200 +</t>
  </si>
  <si>
    <t>290 PZA</t>
  </si>
  <si>
    <t>06-ZU-00531-2013</t>
  </si>
  <si>
    <t xml:space="preserve">SH/1570-A/2013   </t>
  </si>
  <si>
    <t>Electrificación de calle en Col. Campo Nuevo (ampliación Campo de en Medio)</t>
  </si>
  <si>
    <t xml:space="preserve">Col. Campo nuevo </t>
  </si>
  <si>
    <t>06-ZU-00532-2013</t>
  </si>
  <si>
    <t xml:space="preserve">Electrificación de calle en Col. Villa de las Flores </t>
  </si>
  <si>
    <t>06-ZU-00530-2013</t>
  </si>
  <si>
    <t>Electrificación y alumbrado en Tres Marías</t>
  </si>
  <si>
    <t>Eléctrica 2013 Ene-Dic Proceso</t>
  </si>
  <si>
    <t>Piso Firme</t>
  </si>
  <si>
    <t xml:space="preserve">Convenios Federales (CF) 2013 Zonas Prioritarias </t>
  </si>
  <si>
    <t>Construcción de pisos firmes</t>
  </si>
  <si>
    <t>Tlalamayocan</t>
  </si>
  <si>
    <t>3,120.00m2</t>
  </si>
  <si>
    <t>Baños Dignos</t>
  </si>
  <si>
    <t>Construcción de baños dignos</t>
  </si>
  <si>
    <t>Hueyapan (San Andrés)</t>
  </si>
  <si>
    <t>Cisternas Domiciliarias</t>
  </si>
  <si>
    <t>Construcción de cisternas domiciliarias</t>
  </si>
  <si>
    <t>El Naranjo y Valle Bonito</t>
  </si>
  <si>
    <t>Yecapixtla y Totolapan</t>
  </si>
  <si>
    <t>Tlamimilulpan (San Pedro)</t>
  </si>
  <si>
    <t>Miacatlán, Ocuituco, Temoac, Tlalnepantla, Tlayacapan</t>
  </si>
  <si>
    <t>Miacatlán, Puente de Ixtla, Tlaquiltenango, Ayala, Temoac, Tlalnepantla y Tlayacapan</t>
  </si>
  <si>
    <t>El terrero, Xoxocotla, Quimula, colonia Leopoldo Heredia, Amilcingo, Felipe Neri y colonia puente Patitlan</t>
  </si>
  <si>
    <t>Nepopulaco</t>
  </si>
  <si>
    <t>la localidad es  Tlalamayocan en Tetela del Volcán??</t>
  </si>
  <si>
    <t>11127</t>
  </si>
  <si>
    <t>Mercado Adolfo Lopez Mateos</t>
  </si>
  <si>
    <t>Proyecto Ejecutivo del Mercado Adolfo López Mateos</t>
  </si>
  <si>
    <t>Proyecto Suspendido por Socializacion / este proyecto fue aprobado con recursos propios (FIDECOMP) mediante un convenio de colaboracion entre la Sria. de Economia y la SOP</t>
  </si>
  <si>
    <t>paradero; 9103.00 M2, estacionamientos: 22289.00 M2, velarias: 6640.00 M2, Construcción nueva: 2765.00 M2, rampas eléctricas dobles: 116 ML., puentes peatonales: 1506.00 M2</t>
  </si>
  <si>
    <t>FIDECOMP/DG/033/2012 FIDECOMP/DG/034/2012 FIDECOMP/DG/035/2012 (ACUERDOS)</t>
  </si>
  <si>
    <t>ACUERDOS CON FECHA 29 DE OCTUBRE 2012 Y CONVENIO CON FECHA 30 OCTUBRE 2012</t>
  </si>
  <si>
    <t>Económica 2013 Ene-Dic Proceso</t>
  </si>
  <si>
    <t xml:space="preserve">                                                                                                                                                                                                                                                                                                                                                                                                                                                                                                  </t>
  </si>
  <si>
    <t>Hidraúlica 2013 Ene-Dic Proceso</t>
  </si>
  <si>
    <t>Drenaje, alcantarillado, agua potable</t>
  </si>
  <si>
    <t xml:space="preserve">Construcción de drenaje sanitario en calle Candelaria </t>
  </si>
  <si>
    <t>Ocotepec</t>
  </si>
  <si>
    <t>276 ML</t>
  </si>
  <si>
    <t>07-ZU-0553-2013</t>
  </si>
  <si>
    <t xml:space="preserve">SH/1609-A/2013 </t>
  </si>
  <si>
    <t>Bosques de Cuernavaca</t>
  </si>
  <si>
    <t>Doble recurso Convenios Federales 2013  hábitat</t>
  </si>
  <si>
    <t>Triple recurso PIPE 2013, PIPE 2013 hábitat</t>
  </si>
  <si>
    <t>141.00 ML</t>
  </si>
  <si>
    <t>24-ZR-524-2013</t>
  </si>
  <si>
    <t>Santa Rosa 30</t>
  </si>
  <si>
    <t>Col. Emiliano Zapata</t>
  </si>
  <si>
    <t>Oaxtepec</t>
  </si>
  <si>
    <t xml:space="preserve">Fondo de Aportaciones para el Fortalecimiento de las Entidades Federativas (FAFEF) 2013 Ramo 33 Fondo 8, anticipo banobras </t>
  </si>
  <si>
    <t>Tetecala</t>
  </si>
  <si>
    <t>Col. el Cerrito</t>
  </si>
  <si>
    <t>800 M</t>
  </si>
  <si>
    <t>21-ZR-0496-2013</t>
  </si>
  <si>
    <t>SH/1563-A/2013</t>
  </si>
  <si>
    <t>Col. Azteca</t>
  </si>
  <si>
    <t>Los Presidentes</t>
  </si>
  <si>
    <t>Fondo para la Infraestructura Social Estatal (FISE) 2013 Ramo 33 Fondo 3</t>
  </si>
  <si>
    <t xml:space="preserve">Construcción de drenaje sanitario de la barranca al sur del panteón Juan Morales </t>
  </si>
  <si>
    <t>Col. Juan Morales</t>
  </si>
  <si>
    <t>1067 M2</t>
  </si>
  <si>
    <t>Triple recurso PIPE 2013 hábitat, Convenios Federales hábitat</t>
  </si>
  <si>
    <t>Triple recurso PIPE 2013 y Convenios Federales hábitat</t>
  </si>
  <si>
    <t>Doble recurso Convenios Federales hábitat</t>
  </si>
  <si>
    <t>Proyectos especiales 2013 Ene-Dic Proceso</t>
  </si>
  <si>
    <t>Proyectos especiales</t>
  </si>
  <si>
    <t>Recolección residuos sólidos</t>
  </si>
  <si>
    <t xml:space="preserve">Camión compactador para recolección de residuos sólidos </t>
  </si>
  <si>
    <t>29-ZU-0534-2013</t>
  </si>
  <si>
    <t xml:space="preserve">SH/1574-A/2013 </t>
  </si>
  <si>
    <t>Col. La Huizachera</t>
  </si>
  <si>
    <t>Vehículo recolector  con separador de desechos</t>
  </si>
  <si>
    <t>Triple recurso PIPE 2013 hábitat, Convenios Federales Hábitat</t>
  </si>
  <si>
    <t>Triple recurso PIPE 2013, Convenios Federales Hábitat</t>
  </si>
  <si>
    <t>Recreativa 2013 Ene-Dic Proceso</t>
  </si>
  <si>
    <t>Recreativa</t>
  </si>
  <si>
    <t>Parque piedra blanca</t>
  </si>
  <si>
    <t>Rehabilitación integral del parque piedra blanca en la Col. Lázaro Cárdenas, polígono 4</t>
  </si>
  <si>
    <t>1  PARQUE</t>
  </si>
  <si>
    <t xml:space="preserve"> Col. Otilio Montaño </t>
  </si>
  <si>
    <t>11-ZU-0270-2013</t>
  </si>
  <si>
    <t>1 PARQUE</t>
  </si>
  <si>
    <t>06-ZU-272-2013</t>
  </si>
  <si>
    <t>Parque infantil de ciclopista</t>
  </si>
  <si>
    <t>Adecuación de parque infantil de ciclopista, polígono 1</t>
  </si>
  <si>
    <t xml:space="preserve">Jiutepec  </t>
  </si>
  <si>
    <t>11-ZU-0277-2013</t>
  </si>
  <si>
    <t xml:space="preserve"> Parque Plan de Ayala</t>
  </si>
  <si>
    <t>Rehabilitación integral del parque Plan de Ayala, polígono 3</t>
  </si>
  <si>
    <t>06-ZU-0273-2013</t>
  </si>
  <si>
    <t>Parque del ferrocarril en la Col. Cuautlixco</t>
  </si>
  <si>
    <t>Rehabilitación integral del parque del ferrocarril en la Col. Cuautlixco, polígono 1</t>
  </si>
  <si>
    <t>Col. Cuautlixco</t>
  </si>
  <si>
    <t>06-ZU-0271-2013</t>
  </si>
  <si>
    <t xml:space="preserve">Parque Lázaro Cárdenas </t>
  </si>
  <si>
    <t>Rehabilitación y equipamiento en el parque Lázaro Cárdenas polígono 4</t>
  </si>
  <si>
    <t>06-ZU-0266-2013</t>
  </si>
  <si>
    <t>Parque de la colonia Cuauhtémoc</t>
  </si>
  <si>
    <t>Rehabilitación del parque de la colonia Cuauhtémoc polígono 4</t>
  </si>
  <si>
    <t>06-ZU-0265-2013</t>
  </si>
  <si>
    <t>Plaza recreativa</t>
  </si>
  <si>
    <t>Col. Mirador</t>
  </si>
  <si>
    <t>Doble recurso PIPE</t>
  </si>
  <si>
    <t>1 plaza</t>
  </si>
  <si>
    <t>24-ZU-0581-2013</t>
  </si>
  <si>
    <t>SH/1630-A/2013</t>
  </si>
  <si>
    <t>129.60 M2</t>
  </si>
  <si>
    <t>Recinto Ferial</t>
  </si>
  <si>
    <t xml:space="preserve">Construcción de recinto ferial Santa Rosa 30 </t>
  </si>
  <si>
    <t>24-ZU-0641-2013</t>
  </si>
  <si>
    <t>SH/1708-A/2013</t>
  </si>
  <si>
    <t>Reportada 330</t>
  </si>
  <si>
    <t>Carretera 2013 Ene-Dic Proceso</t>
  </si>
  <si>
    <t>Caminos 2013 Ene-Dic Proceso</t>
  </si>
  <si>
    <t>Rehabilitación de E.C. (Ramal a Michapa) Apancingo - Contlalco Km. 0+00 al 5+000</t>
  </si>
  <si>
    <t>Convenio de Coordinación en Materia de Reasignación de Recursos, Celebrado entre la Secretaría de Comunicaciones y Transportes (SCT) y el Gobierno del Estado de Morelos 2013</t>
  </si>
  <si>
    <t>Apanzingo</t>
  </si>
  <si>
    <t>5.00 km.</t>
  </si>
  <si>
    <t>SH/1686-A/2013</t>
  </si>
  <si>
    <t>Ing. Abraham Ocampo Reynoso</t>
  </si>
  <si>
    <t>Rehabilitación de la carretera Puente de Ixtla - Tehuixtla</t>
  </si>
  <si>
    <t>Pavimentación de la calle 16 de Septiembre</t>
  </si>
  <si>
    <t>Convenios Federales (CF) 2013 Fondo 60 Programas Regionales (Pavimentación)</t>
  </si>
  <si>
    <t>Pavimentación de la calle 16 de Septiembre (Huesca)</t>
  </si>
  <si>
    <t>Huesca</t>
  </si>
  <si>
    <t>250 mt.</t>
  </si>
  <si>
    <t>SH/1416-A/2013</t>
  </si>
  <si>
    <t>M.I. Augusto Trujillo Carreto</t>
  </si>
  <si>
    <t>Rehabilitación del camino Ocuituco - Tecajec en Yecapixtla</t>
  </si>
  <si>
    <t>11.00 km.</t>
  </si>
  <si>
    <t>Ing. Sergio del Aguila Piña</t>
  </si>
  <si>
    <t>Rehabilitación del camino Tepoztlán - Amatlán</t>
  </si>
  <si>
    <t>3.50 km.</t>
  </si>
  <si>
    <t>Ing. Oscar Daniel Garduño Roman</t>
  </si>
  <si>
    <t>Construcción de acceso al rastro TIF</t>
  </si>
  <si>
    <t>Construcción de Acceso al Rastro TIF</t>
  </si>
  <si>
    <t>Atzompa</t>
  </si>
  <si>
    <t>2.20 km.</t>
  </si>
  <si>
    <t>SH/1856-A/2013</t>
  </si>
  <si>
    <t>Construcción del boulevard Tetela del Volcán</t>
  </si>
  <si>
    <t>1.60 km</t>
  </si>
  <si>
    <t>Rehabilitación de carretera Zacatepec - Jojutla</t>
  </si>
  <si>
    <t>Zacatepec</t>
  </si>
  <si>
    <t>2.70 km.</t>
  </si>
  <si>
    <t>Rehabilitación del camino Tecajec - Temoac</t>
  </si>
  <si>
    <t>Tramo Carretero Tenextepango-Aptlaco</t>
  </si>
  <si>
    <t>Rehabilitación del tramo carretero Tenextepango-Apatlaco</t>
  </si>
  <si>
    <t>Tenextepango</t>
  </si>
  <si>
    <t>7.0 km</t>
  </si>
  <si>
    <t>04-ZR-0037-2013</t>
  </si>
  <si>
    <t>SH/0388-A/2013</t>
  </si>
  <si>
    <t>89.90 Km</t>
  </si>
  <si>
    <t>99-ZU-0007-2013</t>
  </si>
  <si>
    <t>SH/0266-A/2013</t>
  </si>
  <si>
    <t>Conservación y Mantenimiento de las Rutas de Evacuación</t>
  </si>
  <si>
    <t>147 pzas.</t>
  </si>
  <si>
    <t>99-ZU-0114-2013</t>
  </si>
  <si>
    <t>SH/0858-A/2013</t>
  </si>
  <si>
    <t>Ing. Christian Dominguez Marino</t>
  </si>
  <si>
    <t>Tramo 80+100 AL 86+000</t>
  </si>
  <si>
    <t>Camino a Fierro del Toro</t>
  </si>
  <si>
    <t>Fondo de Aportaciones para el Fortalecimiento de las Entidades Federativas (FAFEF) 2013 Ramo 33 Fondo 8 (FAFEF-BANOBRAS)</t>
  </si>
  <si>
    <t>Reconstrucción del tramo carretero México-Cuernavaca Km 47 a Fierro del Toro</t>
  </si>
  <si>
    <t>Fierro del Toro</t>
  </si>
  <si>
    <r>
      <rPr>
        <sz val="11"/>
        <color indexed="10"/>
        <rFont val="Arial Narrow"/>
        <family val="2"/>
      </rPr>
      <t xml:space="preserve">Sep 13 </t>
    </r>
    <r>
      <rPr>
        <sz val="7"/>
        <color indexed="10"/>
        <rFont val="Arial Narrow"/>
        <family val="2"/>
      </rPr>
      <t>Cuando termine indicar mes, sombrea celdas Z, AA y AB con el color que le corresponde</t>
    </r>
  </si>
  <si>
    <t>2.00 km.</t>
  </si>
  <si>
    <t>09-ZR-0220-2013</t>
  </si>
  <si>
    <t>SH/1101-A/2013</t>
  </si>
  <si>
    <t>Terminación de la construcción del boulevard Apatlaco-Temixco</t>
  </si>
  <si>
    <t>Terminación de la construcción del boulevard Apatlaco -Temixco</t>
  </si>
  <si>
    <t>Apatlaco</t>
  </si>
  <si>
    <t>1.00 km.</t>
  </si>
  <si>
    <t>SH/1682-A/2013</t>
  </si>
  <si>
    <t>Rehabilitación del tramo carretero Cocoyotla - Col. Morelos 1er Etapa</t>
  </si>
  <si>
    <t>Cocoyotla</t>
  </si>
  <si>
    <t>1.85 km</t>
  </si>
  <si>
    <t>Rehabilitación del tramo carretero Ocoxaltepec - Ecatzingo (Lim. Edo de Mex.)</t>
  </si>
  <si>
    <t>Ocoxaltepec</t>
  </si>
  <si>
    <t>0.130 KM</t>
  </si>
  <si>
    <t>16-ZR-0181-2013</t>
  </si>
  <si>
    <t>SH/1008-A/2013</t>
  </si>
  <si>
    <t>Mantenimiento Preventivo y Correctivo de Maquinaria y Vehiculos</t>
  </si>
  <si>
    <t>13.00 Equipo</t>
  </si>
  <si>
    <t>SH/0267-A/2013</t>
  </si>
  <si>
    <t>SH/1418-A/2013</t>
  </si>
  <si>
    <t>C. Ignacio Careta Unzueta</t>
  </si>
  <si>
    <t>Rehabilitación del camino Coahuixtla - Rancho Nuevo</t>
  </si>
  <si>
    <t>5.20 km.</t>
  </si>
  <si>
    <t>Rehabilitación del camino Ramal a Jicarero</t>
  </si>
  <si>
    <t>Jicarero</t>
  </si>
  <si>
    <t>Rehabilitación del camino El Chilar municipio de Tetela del Volcán</t>
  </si>
  <si>
    <t>3.00 km.</t>
  </si>
  <si>
    <t>SH/1605-A/2013</t>
  </si>
  <si>
    <t>Rehabilitación del camino La Espada municipio de Tetela del Volcán</t>
  </si>
  <si>
    <t>Por iniciar</t>
  </si>
  <si>
    <t xml:space="preserve">Pavimentación a base de concreto hidráulico en la calle Azhares </t>
  </si>
  <si>
    <t>Col. Paraiso</t>
  </si>
  <si>
    <t>2633.80 M2</t>
  </si>
  <si>
    <t xml:space="preserve">Col. Iztaccihuatl </t>
  </si>
  <si>
    <t>1260.8 M2</t>
  </si>
  <si>
    <t xml:space="preserve">Pavimentación a base de concreto hidráulico en calle Deporte </t>
  </si>
  <si>
    <t xml:space="preserve">Ampliación Benito Quezada </t>
  </si>
  <si>
    <t>519.22 M2</t>
  </si>
  <si>
    <t xml:space="preserve">Pavimentación  base de concreto hidráulico en la calle 20 de Noviembre </t>
  </si>
  <si>
    <t>Col. Año de Juárez</t>
  </si>
  <si>
    <t>4404.53 M2</t>
  </si>
  <si>
    <t>1845.82 M2</t>
  </si>
  <si>
    <t>833.13 M2</t>
  </si>
  <si>
    <t xml:space="preserve">Pavimentación a base de concreto hidráulico en la calle Hermenegildo Galena </t>
  </si>
  <si>
    <t>1117.00 M2</t>
  </si>
  <si>
    <t>806.72 M2</t>
  </si>
  <si>
    <t>Pavimentación a base de conceto hidráulico en la calle Xochicatzin</t>
  </si>
  <si>
    <t>946.80 M2</t>
  </si>
  <si>
    <t>Pavimentación a base de concreto hidráulico en la calle Zeus</t>
  </si>
  <si>
    <t>568.95 M2</t>
  </si>
  <si>
    <t xml:space="preserve">Pavimentación a base de concreto hidráulico en la calle Benito Juárez </t>
  </si>
  <si>
    <t>1110.00 M2</t>
  </si>
  <si>
    <t xml:space="preserve">Pavimentación a base de concreto hidráulico en la calle Constitución de 1910 </t>
  </si>
  <si>
    <t>1698.57 M2</t>
  </si>
  <si>
    <t xml:space="preserve">Pavimentación a base de concreto hidráulico en la calle 10 de Mayo </t>
  </si>
  <si>
    <t>1152.00 M2</t>
  </si>
  <si>
    <t xml:space="preserve">Pavimentación de la calle 5 de Febrero </t>
  </si>
  <si>
    <t xml:space="preserve">Col. Emiliano Zapata </t>
  </si>
  <si>
    <t>1237.49 M2</t>
  </si>
  <si>
    <t xml:space="preserve">Pavimentación calle Pino Suárez </t>
  </si>
  <si>
    <t>1033.88 M2</t>
  </si>
  <si>
    <t xml:space="preserve">Pavimentación de Av. Via Central parte baja </t>
  </si>
  <si>
    <t>1579.07 M2</t>
  </si>
  <si>
    <t xml:space="preserve">Pavimentación de la calle Lázaro Cárdenas </t>
  </si>
  <si>
    <t>1574.57 M2</t>
  </si>
  <si>
    <t>Pavimentación de la calle Aristeo López</t>
  </si>
  <si>
    <t>Col. Otilio Montaño</t>
  </si>
  <si>
    <t>2666.75 M2</t>
  </si>
  <si>
    <t xml:space="preserve">Pavimentación de la calle Hernán Cortés </t>
  </si>
  <si>
    <t>2244.82 M2</t>
  </si>
  <si>
    <t>Pavimentación con concreto hidráulico calle Benito Juárez</t>
  </si>
  <si>
    <t xml:space="preserve">Loc la joya Col. Las tetillas </t>
  </si>
  <si>
    <t>662.40 M2</t>
  </si>
  <si>
    <t xml:space="preserve">Pavimentación con concreto hidráulico calle Morelos </t>
  </si>
  <si>
    <t xml:space="preserve">Col. Las tetillas </t>
  </si>
  <si>
    <t>1072 M2</t>
  </si>
  <si>
    <t xml:space="preserve">Pavimentación calle Durango </t>
  </si>
  <si>
    <t xml:space="preserve">Pavimentación de concreto hidráulico en calle Alta Tensión Ocotepec </t>
  </si>
  <si>
    <t>990 M2</t>
  </si>
  <si>
    <t xml:space="preserve">Pavimentación de la calle Chapultepec </t>
  </si>
  <si>
    <t>Loc.  de el cajoncito</t>
  </si>
  <si>
    <t>82308 M2</t>
  </si>
  <si>
    <t xml:space="preserve">Pavimentación de la calle Cristóbal Domínguez 1 era etapa </t>
  </si>
  <si>
    <t>937.64 M2</t>
  </si>
  <si>
    <t xml:space="preserve">Yautepec </t>
  </si>
  <si>
    <t>triple recurso Pipe, Convenios Federales hábitat</t>
  </si>
  <si>
    <t>777 M2</t>
  </si>
  <si>
    <t xml:space="preserve">Pavimentación de privada Galeana </t>
  </si>
  <si>
    <t xml:space="preserve">Pavimentación de concreto hidráulico en calle Candelaria </t>
  </si>
  <si>
    <t>1000 M2</t>
  </si>
  <si>
    <t xml:space="preserve">Pavimentación de concreto hidráulico en calle Revolución </t>
  </si>
  <si>
    <t xml:space="preserve">Pavimentación de concreto hidráulico en calle Paso de Agua </t>
  </si>
  <si>
    <t>559.70 M2</t>
  </si>
  <si>
    <t xml:space="preserve">Pavimento de concreto hidráulico en calle Luis Donaldo Colosio </t>
  </si>
  <si>
    <t>3176.03 M2</t>
  </si>
  <si>
    <t xml:space="preserve">Pavimento de concreto hidráulico en calle Bugambilias </t>
  </si>
  <si>
    <t>3157.14 2</t>
  </si>
  <si>
    <t xml:space="preserve">Pavimento de concreto hidráulico en calle Loma Bonita </t>
  </si>
  <si>
    <t>1489.54 M2</t>
  </si>
  <si>
    <t xml:space="preserve">Pavimento de concreto hidráulico en calle arquitectos de sedesol </t>
  </si>
  <si>
    <t>2959.96 M2</t>
  </si>
  <si>
    <t xml:space="preserve">Pavimento de concreto hidráulico en calle Cristóbal Rojas Romero </t>
  </si>
  <si>
    <t>1575.92 M2</t>
  </si>
  <si>
    <t xml:space="preserve">Pavimento de concreto hidráulico en calle Isabel Vargas y Margarita Ocampo </t>
  </si>
  <si>
    <t>Pavimento de concreto hidráulico en calle Raymundo Casillas</t>
  </si>
  <si>
    <t>1852.01 M2</t>
  </si>
  <si>
    <t>Pavimento de concreto hidráulico en calle Vicente Fox</t>
  </si>
  <si>
    <t>1122.94 M2</t>
  </si>
  <si>
    <t>1512.18 M2</t>
  </si>
  <si>
    <t>Pavimento de concreto hidráulico en calle Otilio Rivera</t>
  </si>
  <si>
    <t>1237.26 M2</t>
  </si>
  <si>
    <t xml:space="preserve">Pavimentación con concreto hidráulico calle José Martin Col. Morelos </t>
  </si>
  <si>
    <t xml:space="preserve">Col. Morelos </t>
  </si>
  <si>
    <t>354 M2</t>
  </si>
  <si>
    <t xml:space="preserve">Construcción de calle Cancún tramo uno Col. Aeropuerto </t>
  </si>
  <si>
    <t xml:space="preserve"> Col. Aeropuerto </t>
  </si>
  <si>
    <t>360 ML</t>
  </si>
  <si>
    <t xml:space="preserve">Construcción de calle Laureles en Temixco </t>
  </si>
  <si>
    <t>825.00 M2</t>
  </si>
  <si>
    <t>1424.00 M2</t>
  </si>
  <si>
    <t>Repavimentación calle río Sinaloa, entre río Nilo y calzada de los Estrada tramo río Usumacinta a calzada de los estrada, col. Vista Hermosa</t>
  </si>
  <si>
    <t>693.18 M3</t>
  </si>
  <si>
    <t>11621</t>
  </si>
  <si>
    <t>Vados Camino a Huautla</t>
  </si>
  <si>
    <t>Construcción de dos puentes vados del camino a Huautla</t>
  </si>
  <si>
    <t>2 Puentes</t>
  </si>
  <si>
    <t>25-ZR-0067-2013</t>
  </si>
  <si>
    <t>11569</t>
  </si>
  <si>
    <t>Camino Huepalcalco-Jumiltepec</t>
  </si>
  <si>
    <t>Construcción del camino Huepalcalco-Jumiltepec</t>
  </si>
  <si>
    <t>Huepalcalco</t>
  </si>
  <si>
    <t>2.3 km</t>
  </si>
  <si>
    <t>Reportada 864</t>
  </si>
  <si>
    <t>Reportada  414</t>
  </si>
  <si>
    <t>Reportada 204</t>
  </si>
  <si>
    <t>Reportada 1,444</t>
  </si>
  <si>
    <t>Reportada 569</t>
  </si>
  <si>
    <t>Reportada 275</t>
  </si>
  <si>
    <t>Reportada  369</t>
  </si>
  <si>
    <t>Reportada  271</t>
  </si>
  <si>
    <t>Reportada  310</t>
  </si>
  <si>
    <t>Reportada  104</t>
  </si>
  <si>
    <t>Reportada  384</t>
  </si>
  <si>
    <t>Reportada  339</t>
  </si>
  <si>
    <t>Reportada 284</t>
  </si>
  <si>
    <t>Reportada 509</t>
  </si>
  <si>
    <t>Reportada 434</t>
  </si>
  <si>
    <t>Reportada 610</t>
  </si>
  <si>
    <t>Reportada 225</t>
  </si>
  <si>
    <t>Reportada 364</t>
  </si>
  <si>
    <t>Reportada 130</t>
  </si>
  <si>
    <t>Reportada  239</t>
  </si>
  <si>
    <t>Reportada 355</t>
  </si>
  <si>
    <t>Reportada 882</t>
  </si>
  <si>
    <t>Reportada 877</t>
  </si>
  <si>
    <t>Reportada  822</t>
  </si>
  <si>
    <t>Reportada 304</t>
  </si>
  <si>
    <t>Reportada  619</t>
  </si>
  <si>
    <t>Reportada 312</t>
  </si>
  <si>
    <t>Reportada 438</t>
  </si>
  <si>
    <t>Reportada 343</t>
  </si>
  <si>
    <t>Reportada 829</t>
  </si>
  <si>
    <t>Reportada  434</t>
  </si>
  <si>
    <t>Reportada  185</t>
  </si>
  <si>
    <t>Infraestructura recreativa</t>
  </si>
  <si>
    <t>EN PROCESO</t>
  </si>
  <si>
    <r>
      <t>SI LA CELDA DE MONTO ESTA SOMBREADA DE</t>
    </r>
    <r>
      <rPr>
        <b/>
        <sz val="10"/>
        <rFont val="Arial"/>
        <family val="2"/>
      </rPr>
      <t xml:space="preserve"> AMARILLO,</t>
    </r>
    <r>
      <rPr>
        <sz val="10"/>
        <rFont val="Arial"/>
        <family val="2"/>
      </rPr>
      <t xml:space="preserve"> VALIDAR EL NUEVO MONTO, SEGÚN INFORMACIÓN DEL ADMINISTRATIVO (SSI Ó DGUA) EXISTE ALGUNA AMPLIACIÓN O REDUCCIÓN</t>
    </r>
  </si>
  <si>
    <t>Infraestructura educativa media</t>
  </si>
  <si>
    <t>Infraestructura educativa superior</t>
  </si>
  <si>
    <t>Educación superior SSI</t>
  </si>
  <si>
    <t>Educación media superior SSI</t>
  </si>
  <si>
    <t>Meida INEIEM</t>
  </si>
  <si>
    <t>Superior INEIEM</t>
  </si>
  <si>
    <t>Educación superior INEIEM</t>
  </si>
  <si>
    <t>concluidas</t>
  </si>
  <si>
    <t>Son siete centros de salud: Tlalnepantla, Tetela del Volcán, Tlayecac, Huitchila, Marcelino Rodríguez, Hermenegildo Galeana y San Carlos.</t>
  </si>
  <si>
    <t>Convenios Federales (CF) 2012 Fondo Metropolitano de Cuernavaca</t>
  </si>
  <si>
    <t>Rastro ganadero tipo T.I.F.</t>
  </si>
  <si>
    <t>Construcción de rastro ganadero tipo T.I.F.  (1 era etapa)</t>
  </si>
  <si>
    <t xml:space="preserve">Miacatlán </t>
  </si>
  <si>
    <t>Loc. El llano</t>
  </si>
  <si>
    <t>Real del Puente</t>
  </si>
  <si>
    <t>28-ZU-0156-2013</t>
  </si>
  <si>
    <t>Mejoramiento rehabilitación o creación de sitios de interés turístico de naturaleza parque eco turístico Hueyapan, Tetela del Volcán</t>
  </si>
  <si>
    <t>Rehabilitación de la imagen urbana de la calle Ignacio Zaragoza Tlayacapan Pueblo Mágico</t>
  </si>
  <si>
    <t>Imagen urbana Zacualpan de Amilpas (Rehabilitación del centro histórico)</t>
  </si>
  <si>
    <t>Mejoramiento de imagen urbana trabajos de albañilería, herrería y pintura para el mejoramiento de la imagen urbana en la carretera estatal Tehuixtla a Jojutla</t>
  </si>
  <si>
    <t>Mejoramiento de imagen urbana Electrificación y alumbrado público del acceso de la autopista a Tequesquitengo Jojutla</t>
  </si>
  <si>
    <t xml:space="preserve">Construcción de bodega de almacén </t>
  </si>
  <si>
    <t>Axohciapan, Ocuituco, Tlalnepantla, Tlayacapan, Totolapan y Zacualpan de Amilpas</t>
  </si>
  <si>
    <t>Reportada 39</t>
  </si>
  <si>
    <t>Reportada 52</t>
  </si>
  <si>
    <t>Material eléctrico</t>
  </si>
  <si>
    <t xml:space="preserve">Resumen de inversión de obras en estado inconsistente por programa </t>
  </si>
  <si>
    <t>Inconsistentes 2013 Ene-Dic Proceso</t>
  </si>
  <si>
    <t>Inconsistente en  proceso</t>
  </si>
  <si>
    <t>Hospital en Axochiapan</t>
  </si>
  <si>
    <t>Pendiente</t>
  </si>
  <si>
    <t>Feb12 Cuando termine indicar mes, sombrea celdas AA, AB y AC con el color que le corresponde</t>
  </si>
  <si>
    <t>03-ZU-0975-2011</t>
  </si>
  <si>
    <t>10171</t>
  </si>
  <si>
    <t>Mercado Pablo Torres Burgos</t>
  </si>
  <si>
    <t>Construcción de cubierta en área de fondas del mercado Pablo Torres Burgos</t>
  </si>
  <si>
    <t>Jul 12 Cuando termine indicar mes, sombrea celdas Z, AA y AB con el color que le corresponde</t>
  </si>
  <si>
    <t>SITUACION DE QUE SE ENVIO A JURIDICO Y SE BAJO EL AVANCE BEBIDO A QUE LO UNICO QUE EJECUTO LA EMPRESA</t>
  </si>
  <si>
    <t>51.23 M2</t>
  </si>
  <si>
    <t>06-ZU-547/2011</t>
  </si>
  <si>
    <t>Suspendida</t>
  </si>
  <si>
    <t>Parque Apilihuaya</t>
  </si>
  <si>
    <t xml:space="preserve">Col. El Plan </t>
  </si>
  <si>
    <t>564.00 M2</t>
  </si>
  <si>
    <t>26-ZU-1191-2011</t>
  </si>
  <si>
    <t xml:space="preserve">SFP/BIS-1784-A/2011       </t>
  </si>
  <si>
    <t>inconsistente 2013 - 1  Ene-Mar</t>
  </si>
  <si>
    <t>Inconsistente Concluida</t>
  </si>
  <si>
    <t>CARAMGV Coatlán del Río</t>
  </si>
  <si>
    <t>Fondo para la Infraestructura Social Estatal (FISE) 2012 Ramo 33 Fondo 3</t>
  </si>
  <si>
    <t>Construcción de techumbre del Centro de Atención Regional para Adultos Mayores y Grupos Vulnerables (CARAMGV) de Coatlán del Río</t>
  </si>
  <si>
    <t>CARAMGV Yecapixtla</t>
  </si>
  <si>
    <t>Construcción de techumbre del Centro de Atención Regional para Adultos Mayores y Grupos Vulnerables (CARAMGV) de Yecapixtla</t>
  </si>
  <si>
    <t>CARAMGV Temixco</t>
  </si>
  <si>
    <t>CARAMGV Emiliano Zapata</t>
  </si>
  <si>
    <t>CARAMGV Tepalcingo</t>
  </si>
  <si>
    <r>
      <t xml:space="preserve">obras que se están cayendo. </t>
    </r>
    <r>
      <rPr>
        <sz val="10"/>
        <color rgb="FFFF0000"/>
        <rFont val="Arial Narrow"/>
        <family val="2"/>
      </rPr>
      <t>agregar datos de celdas AJ a AN</t>
    </r>
  </si>
  <si>
    <t>765.65 M2</t>
  </si>
  <si>
    <t>05-ZU-1228-2011</t>
  </si>
  <si>
    <t xml:space="preserve">SFP/0834-A/2012 </t>
  </si>
  <si>
    <t>30-ZU-0243-2012</t>
  </si>
  <si>
    <t xml:space="preserve">SFP/0761-A/2012   </t>
  </si>
  <si>
    <t>18-ZU-0857-2011</t>
  </si>
  <si>
    <t>08-ZU-1230-2011</t>
  </si>
  <si>
    <t xml:space="preserve">Plaza cívica San Miguel  </t>
  </si>
  <si>
    <t>Remodelación de plaza cívica San Miguel</t>
  </si>
  <si>
    <t>San Miguel</t>
  </si>
  <si>
    <t>Plaza cívica San Juan Texcalpan</t>
  </si>
  <si>
    <t>Remodelación de plaza cívica San Juan Texcalpan</t>
  </si>
  <si>
    <t>San Juan Texcalpan</t>
  </si>
  <si>
    <t>Jul12 Cuando termine indicar mes, sombrea celdas Z, AA y AB con el color que le corresponde</t>
  </si>
  <si>
    <t>2,175.84 M2</t>
  </si>
  <si>
    <t>02-ZU-1001-2011</t>
  </si>
  <si>
    <t>SFP/BIS-1317-A/2011</t>
  </si>
  <si>
    <t>451.59 M2</t>
  </si>
  <si>
    <t>02-ZU-1003-2011</t>
  </si>
  <si>
    <t>Boulevard Apatlaco-Temixco</t>
  </si>
  <si>
    <t>Construcción del boulevard Apatlaco-Temixco</t>
  </si>
  <si>
    <t>Ene12 cuando termine indicar mes, sombrea celdas AA, AB y AC con el color que le corresponde</t>
  </si>
  <si>
    <t>0.90 KM</t>
  </si>
  <si>
    <t>18-ZU-545-2011</t>
  </si>
  <si>
    <r>
      <rPr>
        <sz val="11"/>
        <rFont val="Arial Narrow"/>
        <family val="2"/>
      </rPr>
      <t>Feb13</t>
    </r>
    <r>
      <rPr>
        <sz val="7"/>
        <rFont val="Arial Narrow"/>
        <family val="2"/>
      </rPr>
      <t xml:space="preserve"> C</t>
    </r>
    <r>
      <rPr>
        <sz val="7"/>
        <color indexed="10"/>
        <rFont val="Arial Narrow"/>
        <family val="2"/>
      </rPr>
      <t>uando termine indicar mes, sombrea celdas Z, AA y AB con el color que le corresponde</t>
    </r>
  </si>
  <si>
    <t>99-ZU-0650-2012</t>
  </si>
  <si>
    <t>Obras y acciones inconsistentes</t>
  </si>
  <si>
    <t>Fondo Metropolitano de Cuernavaca</t>
  </si>
  <si>
    <t xml:space="preserve">Fuente: Secretaría de Obras Públicas (SOP). Subsecretaría de Infraestructura (SSI), Instituto Estatal de Infraestructura Educativa (INEIEM). </t>
  </si>
  <si>
    <t>Existe  una demanda en el Tribunal Contencioso Administrativo</t>
  </si>
  <si>
    <t>Existe procedimiento de rescisión  en la Dirección General de Asuntos Jurídicos  de la SOP</t>
  </si>
  <si>
    <t>Existe  una demanda de la empresa en el Tribunal Contencioso Administrativo</t>
  </si>
  <si>
    <t>Inicio  procedimiento de rescisión  en la Dirección General de Asuntos Jurídicos  de la SOP</t>
  </si>
  <si>
    <t>Se requirieron a la Secretaría de Hacienda las Finazas para su ejecución.</t>
  </si>
  <si>
    <t>Suspensión por conficto social.</t>
  </si>
  <si>
    <t>Construcción de techumbre del Centro de Atención Regional para Adultos Mayores y Grupos Vulnerables (CARAMGV) Atlatlahucan</t>
  </si>
  <si>
    <t xml:space="preserve"> Atlatlahucan</t>
  </si>
  <si>
    <t>Construcción de techumbre del Centro de Atención Regional para Adultos Mayores y Grupos Vulnerables (CARAMGV) de Tlayacapan</t>
  </si>
  <si>
    <t>Construcción de techumbre del Centro de Atención Regional para Adultos Mayores y Grupos Vulnerables (CARAMGV) de Mazatepec</t>
  </si>
  <si>
    <t>Reportada 200</t>
  </si>
  <si>
    <t>Convenios Federales (CF) 2013  Sistema de Justicia Penal</t>
  </si>
  <si>
    <t>ESTE PROYECTO SE CONTRATO POR LA CANTIDAD DE $1284905.62 Y SE AMPLIO EL MONTO A $1914990.02</t>
  </si>
  <si>
    <t>Convenio único de plazo y monto de fecha 13/Dic/2013</t>
  </si>
  <si>
    <t>99-ZU-177-2013</t>
  </si>
  <si>
    <t xml:space="preserve">2014 - 1  Ene-Mar </t>
  </si>
  <si>
    <t>Cancha usos múltiples Alta Vista</t>
  </si>
  <si>
    <t xml:space="preserve">Falta fecha de inicio y termino real, entre otras  para cerrar correctamente </t>
  </si>
  <si>
    <t>3570.00</t>
  </si>
  <si>
    <t>SH/1712-A/2013</t>
  </si>
  <si>
    <t>Ing. Heliodoro Ramirez</t>
  </si>
  <si>
    <t>07-ZU-0645-2013</t>
  </si>
  <si>
    <t>Demolición</t>
  </si>
  <si>
    <t>Programa de Inversión Pública Estatal (PIPE) 2013 Aportación de Terceros</t>
  </si>
  <si>
    <t>Programa de Inversión Pública Estatal (PIPE) 2013 Fondo de Aportaciones para la Infraestructura Social FAIS</t>
  </si>
  <si>
    <t>2014 - 1  Ene-Mar</t>
  </si>
  <si>
    <t>Carretera  estatal Tehuixtla - Jojutla</t>
  </si>
  <si>
    <t>Andadores</t>
  </si>
  <si>
    <t>9627.99 m2</t>
  </si>
  <si>
    <t>1 Imagen Urnaba</t>
  </si>
  <si>
    <t>69 pzas</t>
  </si>
  <si>
    <t>3623.31 m2</t>
  </si>
  <si>
    <t>1130.82 m2</t>
  </si>
  <si>
    <t>2420.40 m2</t>
  </si>
  <si>
    <t>SH-1923-A-2013</t>
  </si>
  <si>
    <t>Reubicación de Poste en el Mercado Torres Burgos</t>
  </si>
  <si>
    <t>Pablo Torres Burgos</t>
  </si>
  <si>
    <t>SH-0817-A-2013</t>
  </si>
  <si>
    <t>Col. Aeropuerto</t>
  </si>
  <si>
    <t>210 mts</t>
  </si>
  <si>
    <t xml:space="preserve">N/A </t>
  </si>
  <si>
    <t>Ing. Valentin Mejia Dominguez</t>
  </si>
  <si>
    <t>18-ZU-0449-2013</t>
  </si>
  <si>
    <t>18-ZU-445-2013</t>
  </si>
  <si>
    <t xml:space="preserve">Construcción </t>
  </si>
  <si>
    <t xml:space="preserve">pendiente  avance fisico al 100%  y poder  sombrear de M a X </t>
  </si>
  <si>
    <t>Reestructuración del Puente Vehicular  la Fundición en Tehuixtla</t>
  </si>
  <si>
    <t>Reestructuración del Puente Vehicular  de Tehuixtla</t>
  </si>
  <si>
    <t>Reportada 55,115</t>
  </si>
  <si>
    <t>la fecha de inicio puede cambiar en base a la recepcion del anticipo. OK</t>
  </si>
  <si>
    <t>1 puente</t>
  </si>
  <si>
    <t>SH/1918-A/2013</t>
  </si>
  <si>
    <t>SH/1835-A/2013</t>
  </si>
  <si>
    <t>05-ZR-0713-2013</t>
  </si>
  <si>
    <t>99-ZR-0731-2013</t>
  </si>
  <si>
    <t>Calle Juárez</t>
  </si>
  <si>
    <t>200 ml</t>
  </si>
  <si>
    <t>SH/0872-A/2013</t>
  </si>
  <si>
    <t>Apoyos menores</t>
  </si>
  <si>
    <t>Dotación</t>
  </si>
  <si>
    <t>SH-0834-A-2013</t>
  </si>
  <si>
    <t>99-ZU-0153-2013</t>
  </si>
  <si>
    <t>Prevención violencia</t>
  </si>
  <si>
    <t>Reportada1500</t>
  </si>
  <si>
    <t xml:space="preserve">Doble recurso FAFEF </t>
  </si>
  <si>
    <t xml:space="preserve">Resumen de inversión de obras en proceso de infraestructura de procuración de justicia por programa </t>
  </si>
  <si>
    <t>Convenios Federales (CF) 2013 PRONAPRED</t>
  </si>
  <si>
    <t>ND</t>
  </si>
  <si>
    <t>2013 - 4  Oct-Dic</t>
  </si>
  <si>
    <t xml:space="preserve">Convenios Federales (CF) 2013 Fondo Metropolitano de Cuernavaca </t>
  </si>
  <si>
    <t xml:space="preserve">SH/1709-A/2013 </t>
  </si>
  <si>
    <t xml:space="preserve">Doble recurso PIPE 2013 </t>
  </si>
  <si>
    <t>Atlacomulco</t>
  </si>
  <si>
    <t>Canchas de Usos Multiples</t>
  </si>
  <si>
    <t>SH-1919-2013</t>
  </si>
  <si>
    <t>Reportada 250</t>
  </si>
  <si>
    <t xml:space="preserve">Resumen de inversión de obras en proceso  de infraestructura deportiva por programa </t>
  </si>
  <si>
    <t xml:space="preserve">Resumen de inversión en obras en proceso de infraestructura de turismo por programa </t>
  </si>
  <si>
    <t xml:space="preserve">Resumen de inversión de obras en proceso de infraestructura de salud por programa </t>
  </si>
  <si>
    <t xml:space="preserve">Resumen de inversión de obras en proceso de infraestructura de cultura por programa </t>
  </si>
  <si>
    <t>Doble Recurso FAFEF 2013</t>
  </si>
  <si>
    <t>Triple recurso PIPE 2013, PIPE 2013 Aportación de terceros</t>
  </si>
  <si>
    <t>Col. El Potrero</t>
  </si>
  <si>
    <t>Construcción de banquetas y guarnición de la calle Mirador</t>
  </si>
  <si>
    <t>Reportada 900</t>
  </si>
  <si>
    <t>Olintepec</t>
  </si>
  <si>
    <t>SSP/1608-JM/2013</t>
  </si>
  <si>
    <t>Col. La Selva</t>
  </si>
  <si>
    <t>Centro de Rehabilitación Integral Jojutla</t>
  </si>
  <si>
    <t>Reportada 500</t>
  </si>
  <si>
    <t>Triple recurso PIPE 2013 Aportación de terceros,  Convenios Federales hábitat</t>
  </si>
  <si>
    <t>Reportada 154</t>
  </si>
  <si>
    <t>Reportada 94</t>
  </si>
  <si>
    <t>Reportada 229</t>
  </si>
  <si>
    <t>Reportada 220</t>
  </si>
  <si>
    <t xml:space="preserve">Biblioteca </t>
  </si>
  <si>
    <t>Santa María Ahuacatitlán</t>
  </si>
  <si>
    <t>Reportada 100</t>
  </si>
  <si>
    <t xml:space="preserve">Doble recurso PIPE </t>
  </si>
  <si>
    <t>Programa de Inversión Pública Estatal (PIPE) 2013 Aportacion de Terceros</t>
  </si>
  <si>
    <t>Triple recurso PIPE 2013, PIPE 2013 Aportación de Terceros</t>
  </si>
  <si>
    <t>Reportada 735</t>
  </si>
  <si>
    <t>Reportada 682</t>
  </si>
  <si>
    <t>Reportada 555</t>
  </si>
  <si>
    <t>Reportada 290</t>
  </si>
  <si>
    <t>Reportada 780</t>
  </si>
  <si>
    <t>Reportada 945</t>
  </si>
  <si>
    <t>Reportada  100</t>
  </si>
  <si>
    <t>Reportada  150</t>
  </si>
  <si>
    <t>Doble recurso  Convenios Federales hábitat</t>
  </si>
  <si>
    <t>Reportada 80</t>
  </si>
  <si>
    <t>Triple recurso PIPE 2013 Aportación de Terceros, Convenios Federales hábitat</t>
  </si>
  <si>
    <t>Programa de Inversión Pública Estatal (PIPE) 2013 Aportaciones de Terceros</t>
  </si>
  <si>
    <t xml:space="preserve">Resumen de inversión de obras en proceso de infraestructura eléctrica por programa </t>
  </si>
  <si>
    <t xml:space="preserve">Doble recurso Convenios Federales, Zonas Prioritarias </t>
  </si>
  <si>
    <t>FONDO PYME</t>
  </si>
  <si>
    <t xml:space="preserve">Chalcatzingo </t>
  </si>
  <si>
    <t xml:space="preserve">ARQ. LILIA FERNANDA BOLAÑOS CUEVAS </t>
  </si>
  <si>
    <t>Fondo PYME</t>
  </si>
  <si>
    <t>Fondo de Competitividad y Promoción del Empleo (FIDECOM) 2012</t>
  </si>
  <si>
    <t>Reportada 619</t>
  </si>
  <si>
    <t>Reportada 300</t>
  </si>
  <si>
    <t>Reportada 430</t>
  </si>
  <si>
    <t>Col. Am ador Salazar</t>
  </si>
  <si>
    <t>SH/1770-A/2013</t>
  </si>
  <si>
    <t>SH-1569-A-2013</t>
  </si>
  <si>
    <t>Reportada 350</t>
  </si>
  <si>
    <t>Reportada 800</t>
  </si>
  <si>
    <t>Impacto Municipal</t>
  </si>
  <si>
    <t xml:space="preserve">Programa de Desarrollo Urbano Sustentable de la Ciudad de Cuautla </t>
  </si>
  <si>
    <t xml:space="preserve"> Cuautla</t>
  </si>
  <si>
    <t>Centro</t>
  </si>
  <si>
    <t>SH-1781-A-2013</t>
  </si>
  <si>
    <t>Triple recurso PIPE 2013 Aportación de Terceros y Convenios Federales Hábitat</t>
  </si>
  <si>
    <t xml:space="preserve">Resumen de inversión en obras en proceso de infraestructura recreativa por programa </t>
  </si>
  <si>
    <t xml:space="preserve">Resumen de inversión de obras en proceso de infraestructura carretera por programa </t>
  </si>
  <si>
    <t>Col. Paraíso</t>
  </si>
  <si>
    <t>Triple recurso Pipe y  Pipe Aportación de Terceros</t>
  </si>
  <si>
    <t>Triple recurso FAFEF y  Pipe Aportación de terceros</t>
  </si>
  <si>
    <t>Triple recurso Pipe y Pipe  Aportación de Terceros</t>
  </si>
  <si>
    <t>Triple recurso PIPE y  PIPE Aportación de Terceros</t>
  </si>
  <si>
    <t>Triple recurso PIPE y  PIPE  Aportación de Terceros</t>
  </si>
  <si>
    <t xml:space="preserve">Pavimento de Concreto Hidráulico en Calle Raymundo Hernández </t>
  </si>
  <si>
    <t>Triple recurso PIPE Aportación de terceros, Convenios Federales Hábitat</t>
  </si>
  <si>
    <t>Doble recurso CF Hábitat</t>
  </si>
  <si>
    <t>Col. Jardín Juárez</t>
  </si>
  <si>
    <t>Camino a la UMA</t>
  </si>
  <si>
    <t>Chinameca</t>
  </si>
  <si>
    <t>calle Naranjo</t>
  </si>
  <si>
    <t>Pavimentación de calle Naranjo, en la Col. San Francisco Texcalpan</t>
  </si>
  <si>
    <t xml:space="preserve">Col. Paraíso </t>
  </si>
  <si>
    <t>calle Palo Blanco</t>
  </si>
  <si>
    <t>calle Agua Fría</t>
  </si>
  <si>
    <t>Col. Francisco Villa</t>
  </si>
  <si>
    <t>Triple recurso Pipe Aportación de Terceros, Convenios Federales Hábitat</t>
  </si>
  <si>
    <t>Triple recurso Pipe  Aportación de Terceros, Convenios Federales Hábitat</t>
  </si>
  <si>
    <t>Triple recurso PIPE Aportación de Terceros, Convenios Federales Hábitat</t>
  </si>
  <si>
    <t>Triple recurso Pipe Aportación de terceros, Convenios Federales Hábitat</t>
  </si>
  <si>
    <t>Reportada  280</t>
  </si>
  <si>
    <t>Reportada 120</t>
  </si>
  <si>
    <t>Triple recurso PIPE Aportacion de Terceros, Convenios Federales Hábitat</t>
  </si>
  <si>
    <t>Reportada  230</t>
  </si>
  <si>
    <t>Reportada 180</t>
  </si>
  <si>
    <t>Doble recurso Convenios Federales Hábitat</t>
  </si>
  <si>
    <t>calle el Mirador</t>
  </si>
  <si>
    <t>Ciudad Ayala</t>
  </si>
  <si>
    <t xml:space="preserve">Calle Alarcón </t>
  </si>
  <si>
    <t>Ahuatepec</t>
  </si>
  <si>
    <t>Triple recurso PIPE, Convenios Federales Hábitat</t>
  </si>
  <si>
    <t xml:space="preserve">Circuito Principal Ampliación Abelardo </t>
  </si>
  <si>
    <t>calle la Mina</t>
  </si>
  <si>
    <t>calle Parcelas</t>
  </si>
  <si>
    <t>calle Jornaleros</t>
  </si>
  <si>
    <t>Triple recurso Pipe, Convenios Federales Hábitat</t>
  </si>
  <si>
    <t>Triple recurso FAFEF, Convenios Federales Hábitat</t>
  </si>
  <si>
    <t>Triple recurso PIPE y PIPE  Aportación de Terceros</t>
  </si>
  <si>
    <t xml:space="preserve">Resumen de inversión de obras en proceso  de infraestructura de caminos por programa </t>
  </si>
  <si>
    <t xml:space="preserve">Resumen de inversión en obras por iniciar de infraestructura de turismo por programa </t>
  </si>
  <si>
    <t xml:space="preserve">Resumen de inversión de obras por iniciar de infraestructura de salud por programa </t>
  </si>
  <si>
    <t>Fortalecimiento de la Oferta de los Servicios de Salud (FOROSS) 2013</t>
  </si>
  <si>
    <t>Centro de Salud de San Pedro Apatlaco</t>
  </si>
  <si>
    <t>San Pedro Apatlaco</t>
  </si>
  <si>
    <t>SS/1343/2013</t>
  </si>
  <si>
    <t xml:space="preserve">Boluevard Metropolitano </t>
  </si>
  <si>
    <t>Fideicomiso 2188 "Fondo Metropolitano de Cuernavaca"</t>
  </si>
  <si>
    <t>Cuernavaca, Jiutepec -Emiliano Zapata</t>
  </si>
  <si>
    <t>SH/1709-A/2013</t>
  </si>
  <si>
    <t xml:space="preserve">Resumen de inversión de obras por iniciar de infraestructura carretera por programa </t>
  </si>
  <si>
    <t>Obras y acciones por iniciar</t>
  </si>
  <si>
    <t>proceso</t>
  </si>
  <si>
    <t>total=concluidas, proceso,inicar</t>
  </si>
  <si>
    <t>Fuente: Secretaría de Obras Públicas. Subsecretaría de Infraestructura (SSI). (cierre de cifras al 31 de diciembre del 2013)</t>
  </si>
  <si>
    <r>
      <t xml:space="preserve">Fuente: Secretaría de Obras Públicas. Subsecretaría de Infraestructura (SSI). Cierre de cifras al 31 de diciembre del </t>
    </r>
    <r>
      <rPr>
        <sz val="8"/>
        <color rgb="FF00B050"/>
        <rFont val="Arial Narrow"/>
        <family val="2"/>
      </rPr>
      <t>2013.</t>
    </r>
  </si>
  <si>
    <t xml:space="preserve">Nota: Cierre al 31 de diciembre del 2013, incluye cifras a partir del 1 de enero 2013. </t>
  </si>
  <si>
    <t>Vivienda digna</t>
  </si>
  <si>
    <t>Convenios Federales (CF) 2013 Vivienda Digna</t>
  </si>
  <si>
    <t>Vivienda Digna</t>
  </si>
  <si>
    <t xml:space="preserve">Acciones de Vivienda </t>
  </si>
  <si>
    <t>SH-1928-A-2013</t>
  </si>
  <si>
    <t>Infraestructura vivienda digna</t>
  </si>
  <si>
    <t>Infraestructura vivienda</t>
  </si>
  <si>
    <t>Vivienda 2013 Ene-Dic Proceso</t>
  </si>
  <si>
    <t>SOP / SSES / DGOP</t>
  </si>
  <si>
    <t xml:space="preserve">Fuente: Secretaría de Obras Públicas (SOP). Subsecretaría de Infraestructura (SSI), Subsecretaría de Evaluación y Seguimiento (SSES). Instituto Estatal de Infraestructura Educativa (INEIEM). </t>
  </si>
  <si>
    <t xml:space="preserve">de seguridad pública por fondo y programa de inversión según municipio y localidad </t>
  </si>
  <si>
    <t xml:space="preserve">de procuración de justicia por fondo, programa y convenio de inversión según municipio y localidad </t>
  </si>
  <si>
    <t xml:space="preserve">deportiva por  fondo, programa y convenio federal de inversión según municipio y localidad </t>
  </si>
  <si>
    <t xml:space="preserve">de inversión según municipio y localidad  </t>
  </si>
  <si>
    <t xml:space="preserve">cultural  por convenio federal de inversión según municipio y localidad </t>
  </si>
  <si>
    <t xml:space="preserve">económica por programa de inversión según municipio y localidad </t>
  </si>
  <si>
    <t xml:space="preserve">según municipio y localidad </t>
  </si>
  <si>
    <t xml:space="preserve">Obras en proceso, inversión en pesos y población beneficiada en apoyos para infraestructura </t>
  </si>
  <si>
    <t xml:space="preserve">turística  por fondo de inversión según municipio y localidad </t>
  </si>
  <si>
    <t xml:space="preserve">de salud por programa de inversión según municipio y localidad  </t>
  </si>
  <si>
    <t xml:space="preserve">cultural  por fondo de inversión según municipio y localidad </t>
  </si>
  <si>
    <t xml:space="preserve">monumentos, edificios y zonas públicas  por fondo, programa, convenios y recursos propios </t>
  </si>
  <si>
    <t xml:space="preserve">de inversión según municipio y localidad </t>
  </si>
  <si>
    <t xml:space="preserve">eléctrica por programa, fondo y convenio de inversión según municipio y localidad </t>
  </si>
  <si>
    <t xml:space="preserve">de vivienda por programa y convenio de inversión según municipio y localidad </t>
  </si>
  <si>
    <t xml:space="preserve">económica por fondo de inversión según municipio y localidad </t>
  </si>
  <si>
    <t xml:space="preserve">hidráulica por convenio, fondo y programa de inversión según municipio y localidad </t>
  </si>
  <si>
    <t xml:space="preserve">Obras en proceso, inversión en pesos y población beneficiada en apoyos para Proyectos </t>
  </si>
  <si>
    <t xml:space="preserve">especiales por convenio y programa de inversión según municipio y localidad </t>
  </si>
  <si>
    <t xml:space="preserve">recreativa por convenio, fondo y programa de inversión según municipio y localidad </t>
  </si>
  <si>
    <t xml:space="preserve">de caminos por convenio, fondo y programa de inversión según municipio y localidad </t>
  </si>
  <si>
    <t xml:space="preserve">carretera por convenio y fondo  de inversión según municipio y localidad </t>
  </si>
  <si>
    <t xml:space="preserve">Obras por iniciar, inversión en pesos y población beneficiada en apoyos para infraestructura </t>
  </si>
  <si>
    <t xml:space="preserve">seguridad pública por fondo de inversión según municipio y localidad </t>
  </si>
  <si>
    <t xml:space="preserve">procuración de justicia por fondo de inversión según municipio y localidad </t>
  </si>
  <si>
    <t xml:space="preserve">turística por convenio, programa y fondo de inversión según municipio y localidad </t>
  </si>
  <si>
    <t xml:space="preserve">salud por programa de inversión según municipio y localidad </t>
  </si>
  <si>
    <t xml:space="preserve">vivienda por convenio de inversión según municipio y localidad </t>
  </si>
  <si>
    <t xml:space="preserve">carretera por fideicomiso y fondo de inversión según municipio y localidad </t>
  </si>
  <si>
    <t>Pavimentación en la calle Teresa de Mier Col. Jardín Juárez</t>
  </si>
  <si>
    <t>Fuente: Secretaría de Obras Públicas. Subsecretaría de Infraestructura. Subsecretaría de Evaluación y Seguimiento.</t>
  </si>
  <si>
    <t xml:space="preserve">agropecuaria  por programas y convenios de inversión según municipio y localidad </t>
  </si>
  <si>
    <t xml:space="preserve">Obras concluidas, inversión en pesos y población beneficiada en apoyos para infraestructura </t>
  </si>
  <si>
    <t>Construcción del área de estancia para  el sistema de huella balística y rastreo computalizado de armamento dentro de las instalaciones de la Procuraduría</t>
  </si>
  <si>
    <t xml:space="preserve">deportiva por  convenio, fondo y programa de inversión según municipio y localidad </t>
  </si>
  <si>
    <t xml:space="preserve">de procuración de justicia por programa, fondo y convenio de inversión según municipio y localidad </t>
  </si>
  <si>
    <t>Proyecto ejecutivo para unidad deportiva metropolitana de la zona norte</t>
  </si>
  <si>
    <t>Techumbre metálica en unidad deportiva de la Col. Alta Vista</t>
  </si>
  <si>
    <t>Trabajos complementarios para la unidad deportiva centenario en Cuernavaca</t>
  </si>
  <si>
    <t xml:space="preserve">turística  por programa, fondo y convenio de inversión según municipio y localidad </t>
  </si>
  <si>
    <t>Reforzamiento de iluminación artística en plaza exterior y fachada del palacio de Cortés</t>
  </si>
  <si>
    <t>Modernización de los accesos al centro turístico Tequesquitengo</t>
  </si>
  <si>
    <t>Mejoramiento de imagen urbana terracerías y pavimentos para la ampliación del acceso de la autopista a Tequesquitengo Jojutla</t>
  </si>
  <si>
    <t>Mejoramiento de imagen urbana terracerías, obra civil y jardinería para la rehabilitación de la arena Teques</t>
  </si>
  <si>
    <t>Mejoramiento de la imagen urbana (pavimentos ecológicos y asfalticos para los accesos y estacionamientos de la arena Teques)</t>
  </si>
  <si>
    <t>Mejoramiento de imagen urbana terminación de andadores y construcción de ciclopista en la carretera estatal Tehuixtla a Jojutla</t>
  </si>
  <si>
    <t>Construcción de estacionamiento y camino de acceso al foro Tequesquitengo</t>
  </si>
  <si>
    <t>Mejoramiento de imagen urbana electrificación y alumbrado público del acceso de la autopista a Tequesquitengo Jojutla</t>
  </si>
  <si>
    <t>Mejoramiento de imagen urbana, construcción de la glorieta de la proa (obra civil y pavimentos) de la carretera Tehuixtla a Jojutla</t>
  </si>
  <si>
    <t>Electrificación del área de ginecología, pediatría, cirugía y medicina interna del hospital general de Jojutla</t>
  </si>
  <si>
    <t>Acreditación centro de salud Coaxitlán</t>
  </si>
  <si>
    <t>Coaxitlán</t>
  </si>
  <si>
    <t>Rehabilitación, conservación y mantenimiento de hospitales en varias localidades del Estado de Morelos</t>
  </si>
  <si>
    <t>Instalación especial y red de media tensión para el laboratorio estatal de salud pública</t>
  </si>
  <si>
    <t>Terminación y puesta en marcha del hospital general de Cuautla</t>
  </si>
  <si>
    <t>Rehabilitación del hospital comunitario de Ocuituco</t>
  </si>
  <si>
    <t>Ampliación y remodelación del hospital de la mujer de Yautepec</t>
  </si>
  <si>
    <t>Trabajos complementarios del hospital general de Temixco (SINDIS, S.U.M., quimioterapia y estacionamiento)</t>
  </si>
  <si>
    <t>Terminación almacén del hospital de Temixco  (malla ciclónica en interiores)</t>
  </si>
  <si>
    <t>Proyecto integral de ampliación a 90 camas; remodelación y dignificación del hospital general de Cuautla (proyecto ejecutivo, ampliación, remodelación y dignificación)</t>
  </si>
  <si>
    <t>Trabajos adicionales en el hospital comunitario de Ocuituco</t>
  </si>
  <si>
    <t>Acreditación de unidades de primer nivel de atención de la jurisdicción sanitaria No. III Cuautla, que comprende los centros de salud: Yautepec, Nacatongo, Amatlipac, Adolfo López Mateos, Tecomalco, San Juan Ahuehueyo</t>
  </si>
  <si>
    <t>Acreditación de unidades de primer nivel de atención de la jurisdicción sanitaria No. III Cuautla, que comprende los centros de salud: Los Sauces, Zacapalco, Ixtlilco el Grande, Quebrantadero, Joaquin Camaño y Axochiapan</t>
  </si>
  <si>
    <t>Acreditación de unidades de primer nivel de atención de la jurisdicción sanitaria No. I y II Cuernavaca y Jojutla que comprenden los centros de salud: Alta Vista, Benito Juárez, San Miguel Acapatzingo, San Cristo, Buena Vista del Monte, 10 de Abril, Amacuzac y Panchimalco</t>
  </si>
  <si>
    <t>Acreditación de unidades de primer nivel de atención de la jurisdicción sanitaria No. III Cuautla:  que comprenden los centros de salud: Tenango, Amayuca, Temoac, Popotlán, Huazulco, Hueyapan y Jonacatepec</t>
  </si>
  <si>
    <t>Acreditación de unidades de primer nivel de atención de la jurisdicción sanitaria No. I Cuernavaca  que comprenden los centros de salud:  Huitzilac, Coajomulco, Coatlán del Río, Cocoyotla, Chavarria, Tetecala, Cuautlita, Amatlán de Quetzalcóatl, San Andrés de la Cal, Santiago Tepetlapa y San Juan Tlacotenco</t>
  </si>
  <si>
    <t>Acreditación de unidades de primer nivel de atención de la jurisdicción sanitaria No. I Cuernavaca que comprenden los centros de salud: Lomas de Jiutepec, La Huizachera, Tres de Mayo, Tetecalita y Xochitepec</t>
  </si>
  <si>
    <t xml:space="preserve">de salud por aportación, fideicomiso, fondo, programa, otros programas, otros recursos y recursos propios  </t>
  </si>
  <si>
    <t>Reportada 40</t>
  </si>
  <si>
    <t>Estudio integral de agua potable y saneamiento para los municipios de Huitzilac, Temixco, Tepoztlán y Xochitepec</t>
  </si>
  <si>
    <t>Proyecto ejecutivo de agua potable y saneamiento para las colonias: Independencia, José López Portillo, La Joya, La Corona, Progreso y Acolapa</t>
  </si>
  <si>
    <t>Proyecto ejecutivo de la planta de tratamiento de aguas residuales entre los municipios de Jiutepec y Emiliano Zapata</t>
  </si>
  <si>
    <t>Proyecto ejecutivo de la central de emergencias metropolitana de Cuautla</t>
  </si>
  <si>
    <t>Estudio geohidrológico de los manantiales de la zona metropolitana de Cuernavaca para determinar radios de afectación</t>
  </si>
  <si>
    <t>Estudio técnico justificativo para decretar como área natural protegida el río Las Fuentes entre los municipios de Jiutepec y Emiliano Zapata</t>
  </si>
  <si>
    <t>Proyecto ejecutivo para el aprovechamiento de la zona de amortiguamiento de la Sierra Montenegro</t>
  </si>
  <si>
    <t xml:space="preserve">Construcción de mojonera para delimitar el polígono de área natural protegida denominada " Sierra Montenegro" </t>
  </si>
  <si>
    <t>Diagnóstico ambiental de la zona metropolitana de Cuautla</t>
  </si>
  <si>
    <t>Marcelino Rodriguuez - Telixtac</t>
  </si>
  <si>
    <t xml:space="preserve">Programa de conservación y bacheo de la red carretera estatal </t>
  </si>
  <si>
    <t>Programa de conservación y mantenimiento de las rutas de evacuación "Fuerza Tarea Popocatépetl"</t>
  </si>
  <si>
    <t>Mantenimiento preventivo y correctivo de maquinaria pesada y vehículos operativo.</t>
  </si>
  <si>
    <t>Reestructuración del puente vehicular la fundición en Tehuixtla</t>
  </si>
  <si>
    <t>Reestructuración del puente vehicular  de Tehuixtla</t>
  </si>
  <si>
    <t>Proyecto ejecutivo de la carretera Ayala - Cocoyoc km 0+000 al km 125+000</t>
  </si>
  <si>
    <t>Proyecto ejecutivo de la carretera La Cartonera -Yecapixtla km 0+000 al km 10+000</t>
  </si>
  <si>
    <t>Proyecto ejecutivo de la carretera Yecapixtla - Atlatlahucan del km 0+000 al km 120+000</t>
  </si>
  <si>
    <t xml:space="preserve">hidráulica por convenios federales y fondo de inversión según municipio y localidad </t>
  </si>
  <si>
    <t>monumentos, edificios y zonas públicas por fondo, programa y recursos propios de inversión</t>
  </si>
  <si>
    <t xml:space="preserve">ecológica por convenios federales y fondo de inversión según municipio y localidad </t>
  </si>
  <si>
    <t xml:space="preserve">carretera por fondo, programa y convenios  de inversión según municipio y localidad </t>
  </si>
  <si>
    <t>Programa de apoyo a obras menores en todo el Estado</t>
  </si>
  <si>
    <t>Proyecto ejecutivo del libramiento La Nopalera - Ayala</t>
  </si>
  <si>
    <t>Pavimentación calle Juárez Col. Centro, ubicada en la localidad de Atlacahualoya, municipio de Axochiapan, Morelos</t>
  </si>
  <si>
    <t xml:space="preserve">de caminos por fondo, programa y convenio de inversión según municipio y localidad </t>
  </si>
  <si>
    <t xml:space="preserve">de seguridad pública por convenio y fondo de inversión según municipio y localidad </t>
  </si>
  <si>
    <t>Construcción de edificio de cartas de antecedentes no penales, cisterna y  del nuevo edificio de la Coordinación General de Administración y Sistemas de la Procuraduría General de Justicia</t>
  </si>
  <si>
    <t>Mejoramiento de la fachada de la Procuraduría General de Justicia, baños públicos, planta baja y planta alta: auditorio Benito Juárez, fiscalías especializadas, dirección de enlace, servicio social, dirección de comunicación social y sala de usos múltiples</t>
  </si>
  <si>
    <t>Edificación del palacio de justicia de Jojutla</t>
  </si>
  <si>
    <t>Pista de skate en la unidad deportiva José María Morelos y Pavón, polígono  2</t>
  </si>
  <si>
    <t>Rehabilitación y equipamiento de la unidad deportiva José María Morelos y Pavón, polígono 2</t>
  </si>
  <si>
    <t>Construcción de la primera etapa de la unidad deportiva Metropolitana Norte</t>
  </si>
  <si>
    <t>Rehabilitación de sistema de riego de la unidad deportiva Oaxtepec</t>
  </si>
  <si>
    <t>Rehabilitación de unidad deportiva Centenario (vestidores, pasillos, cancha de futbol y baños)</t>
  </si>
  <si>
    <t>Construcción de techumbre en cancha de la ayudantía municipal de la colonia Alta Vista</t>
  </si>
  <si>
    <t>Rehabilitación de canchas de usos múltiples, Col. Cliserio Alanis</t>
  </si>
  <si>
    <t xml:space="preserve">Arcotecho metálico y firme de concreto, para la cancha de basquetbol de la unidad deportiva de Tejalpa </t>
  </si>
  <si>
    <t xml:space="preserve">Techumbre en cancha de usos múltiples en la unidad deportiva Texcalpan </t>
  </si>
  <si>
    <t xml:space="preserve">Cuernavaca y Tetela del Volcán </t>
  </si>
  <si>
    <t xml:space="preserve">Muro de contención en calle priv. de la Cruz </t>
  </si>
  <si>
    <t>Rehabilitación del centro de desarrollo comunitario de la colonia Tetelcingo, polígono 4</t>
  </si>
  <si>
    <t>Rehabilitación del centro de desarrollo comunitario de la colonia Iztaccihuatl, polígono 3</t>
  </si>
  <si>
    <t>Rehabilitación y mantenimiento del centro de desarrollo de la colonia Gabriel Tepepa, polígono  2</t>
  </si>
  <si>
    <t>Instalación de ludoteca en col. Huizachera, polígono 2</t>
  </si>
  <si>
    <t>Rehabilitación del centro de desarrollo comunitario de la colonia Cuauhtémoc, polígono 4</t>
  </si>
  <si>
    <t>Rehabilitación del centro de desarrollo comunitario de la colonia Lázaro Cárdenas</t>
  </si>
  <si>
    <t xml:space="preserve">Rehabilitación de la ayudantía municipal de Acapantzingo Cuernavaca </t>
  </si>
  <si>
    <t>Refuerzo de techumbre de centros de atención regional para adultos mayores y grupos vulnerables cerrito Coatlán del Río.</t>
  </si>
  <si>
    <t>Refuerzo de techumbre de centros de atención regional para adultos mayores y grupos vulnerables Mextepec Tlayacapan.</t>
  </si>
  <si>
    <t>Refuerzo de techumbre de centros de atención regional para adultos mayores y grupos vulnerables Yecapixtla.</t>
  </si>
  <si>
    <t>Refuerzo de techumbre de centros de atención regional para adultos mayores y grupos vulnerables Mazatepec Loc. Melena.</t>
  </si>
  <si>
    <t xml:space="preserve">Rehabilitación de ayudantía municipal en Tres Marías </t>
  </si>
  <si>
    <t>Construcción de techumbre en ayudantía, ubicada en la localidad de Olintepec, Morelos</t>
  </si>
  <si>
    <t>Construcción de muro de contención col. Estribo</t>
  </si>
  <si>
    <t xml:space="preserve">Obras complementarias del centro de desarrollo comunitario y subestación eléctrica </t>
  </si>
  <si>
    <t>Remodelación de biblioteca de poblado de Santa María Ahuacatitlán, Cuernavaca</t>
  </si>
  <si>
    <t>Construcción de un salón de usos múltiples para el centro de rehabilitación integral Jojutla</t>
  </si>
  <si>
    <t xml:space="preserve">Electrificación Nicolás Bravo </t>
  </si>
  <si>
    <t xml:space="preserve">Electrificación en privada de la Cruz </t>
  </si>
  <si>
    <t xml:space="preserve">Electrificación de calle en Col. Nicolás Tapia </t>
  </si>
  <si>
    <t>Col. Nicolás Tapia</t>
  </si>
  <si>
    <t>Ayala, Coatlán de Río, Miacatlán y Ocuituco</t>
  </si>
  <si>
    <t>Drenaje sanitario en calle Cristóbal Rojas</t>
  </si>
  <si>
    <t>Drenaje sanitario en calle Isabel Vargas</t>
  </si>
  <si>
    <t>Drenaje sanitario en calle Luis Donaldo Colosio</t>
  </si>
  <si>
    <t>Drenaje sanitario en calle Neptuno</t>
  </si>
  <si>
    <t>Drenaje sanitario en calle Raymundo Hernández</t>
  </si>
  <si>
    <t>Drenaje sanitario en calle Tlaloc</t>
  </si>
  <si>
    <t>Drenaje sanitario en la calle Raymundo Casillas</t>
  </si>
  <si>
    <t>Drenaje sanitario en Vicente Fox</t>
  </si>
  <si>
    <t>Drenaje sanitario en calle Margarita Ocampo</t>
  </si>
  <si>
    <t xml:space="preserve">Drenaje sanitario en calle Arquitectos de Sedesol </t>
  </si>
  <si>
    <t>Red de agua potable en calle Arquitectos Sedesol</t>
  </si>
  <si>
    <t>Red de agua potable en calle Cristóbal Rojas</t>
  </si>
  <si>
    <t>Red de agua potable en calle Isabel Vargas</t>
  </si>
  <si>
    <t>Red de agua potable en calle Raymundo Hernández</t>
  </si>
  <si>
    <t>Construcción de drenaje sanitario en la calle Antonio Riva Palacio</t>
  </si>
  <si>
    <t>Construcción de drenaje en Av. Via Central</t>
  </si>
  <si>
    <t>Construcción de drenaje en calle Reforma</t>
  </si>
  <si>
    <t>Construcción de drenaje en calle 20 de Noviembre</t>
  </si>
  <si>
    <t>Construcción de drenaje sanitario en la calle Nicolás Bravo</t>
  </si>
  <si>
    <t>Drenaje sanitario en calle Luis Donaldo Colosio, en colonia Bosques de Cuernavaca</t>
  </si>
  <si>
    <t>Construcción de drenaje sanitario en calle Guadalupe Victoria Col. Los Presidentes</t>
  </si>
  <si>
    <t>Construcción de drenaje sanitario en calle Palmas Col. Los Presidentes</t>
  </si>
  <si>
    <t xml:space="preserve">Rehabilitación de drenaje calle Emiliano Zapata Col. El Cerrito </t>
  </si>
  <si>
    <t xml:space="preserve">Construcción de colector general en Amador Salazar 1ra. etapa </t>
  </si>
  <si>
    <t>Habilitación de espacio para patinaje, arte circense y escénico, polígono  1</t>
  </si>
  <si>
    <t xml:space="preserve">Plaza recreativa el Mirador </t>
  </si>
  <si>
    <t xml:space="preserve">Construcción de firme, Jardineras y colocación de juegos infantiles CIVAC </t>
  </si>
  <si>
    <t xml:space="preserve">Pavimentación a base de concreto hidráulico en calle Tláloc </t>
  </si>
  <si>
    <t>Pavimentación a base de concreto hidráulico en calle Orquídeas</t>
  </si>
  <si>
    <t>Puente Vehicular en Calle Orquídeas</t>
  </si>
  <si>
    <t xml:space="preserve">Pavimentación a base de concreto hidráulico en la calle Tláloc </t>
  </si>
  <si>
    <t>Pavimento de concreto hidráulico en calle Tláloc</t>
  </si>
  <si>
    <t xml:space="preserve">Pavimentación en la calle Nicolás Bravo </t>
  </si>
  <si>
    <t xml:space="preserve">Pavimentación a base de concreto hidráulico en la calle Interoceánico </t>
  </si>
  <si>
    <t xml:space="preserve">Pavimentación con concreto hidráulico calle Ejército Zapatista </t>
  </si>
  <si>
    <t xml:space="preserve">Pavimentación con concreto hidráulico del callejón Irais </t>
  </si>
  <si>
    <t>Repavimentación calle río Sinaloa entre río Nilo y calzada de los Estrada, Col. Vista Hermosa</t>
  </si>
  <si>
    <t>Bacheo en tramos aislados en dif. puntos dif colonias de la ciudad de Cuernavaca</t>
  </si>
  <si>
    <t xml:space="preserve">Pavimentación calle Acuario entre calle Camino  Antiguo a Tepoztlán y calle Acuario Col. Universo </t>
  </si>
  <si>
    <t xml:space="preserve">Pavimento de Concreto Hidráulico en calle Raymundo Hernández </t>
  </si>
  <si>
    <t>Pavimentación con concreto hidráulico camino a la UMA Chinameca, Morelos</t>
  </si>
  <si>
    <t>Construcción de puente vehicular en calle Orquídeas Col. Paraíso</t>
  </si>
  <si>
    <t xml:space="preserve">Pavimentación con concreto hidráulico calle Palo Blanco </t>
  </si>
  <si>
    <t>Pavimentación con concreto hidraúlico en la calle el Mirador</t>
  </si>
  <si>
    <t>Pavimentación con concreto hidráulico calle el Mirador, Ayala</t>
  </si>
  <si>
    <t>Pavimentación con concreto hidráulico y construcción de drenaje sanitario calle Alarcón 1era etapa</t>
  </si>
  <si>
    <t>Pavimentación con concreto hidráulico en Circuito Principal ampliación Abelardo 1era etapa, Ayala</t>
  </si>
  <si>
    <t>Pavimentación con concreto hidráulico calle la Mina, Ayala</t>
  </si>
  <si>
    <t>Pavimentación con concreto hidráulico calle Parcelas, Ayala</t>
  </si>
  <si>
    <t>Pavimentación con concreto hidráulico calle Jornaleros, Ayala</t>
  </si>
  <si>
    <t>Doble recurso FAFEF 2014</t>
  </si>
  <si>
    <t>Triple recurso Pipe  Aportación de Terceros y FAFEF</t>
  </si>
  <si>
    <t>Triple recurso FAFEF y Convenios Federales</t>
  </si>
  <si>
    <t>Construcción del cuartel para la policía acreditable en Totolapan</t>
  </si>
  <si>
    <t>Ticumán</t>
  </si>
  <si>
    <t>Mejoramiento de la imagen urbana equipamiento turístico apoyo a sistemas y materiales de información, Tepoztlán Pueblo Mágico</t>
  </si>
  <si>
    <t>Equipamiento turístico, señalización turística del Estado de Morelos</t>
  </si>
  <si>
    <t>Mejoramiento rehabilitación o creación de sitios de interés turístico de naturaleza   ciclo vía verde Huitzilac</t>
  </si>
  <si>
    <t>Mejoramiento de imagen urbana rehabilitación del callejón de la bolsa del diablo</t>
  </si>
  <si>
    <t>Mejoramiento de la imagen urbana, rehabilitación del callejón del cubo y correos</t>
  </si>
  <si>
    <t>Mejoramiento de imagen urbana, rehabilitación de imagen urbana del centro histórico de Yecapixtla</t>
  </si>
  <si>
    <t>Imagen urbana Zacualpan de Amilpas (rehabilitación del centro histórico)</t>
  </si>
  <si>
    <t>Construcción de barda perimetral de centro de salud de Casahuatlán</t>
  </si>
  <si>
    <t>Casahuatlán</t>
  </si>
  <si>
    <t>Construcción de barda perimetral de centro de salud de Coaxintlán</t>
  </si>
  <si>
    <t xml:space="preserve">Coaxintlán </t>
  </si>
  <si>
    <t>Acreditación del centro de salud de Yautepec</t>
  </si>
  <si>
    <t>Centro de salud de San Pedro Apatlaco</t>
  </si>
  <si>
    <t>Realización de 142 acciones de vVivienda en el municipio de Cuernavaca</t>
  </si>
  <si>
    <t>Proyecto ejecutivo del eje Cuernavaca. Jiutepec-Zapata "boulevard metropolitano"</t>
  </si>
  <si>
    <t>Rehabilitación del alumbrado con celdas fotovoltáicas en libramiento Cuernavaca tramo 80+100 AL 86+000</t>
  </si>
  <si>
    <t>Estudio sectorial de movilidad urbana de la zona metropolitana de Cuautla</t>
  </si>
  <si>
    <t>Proyecto ejecutivo para la construcción del hospital en Axochiapan</t>
  </si>
  <si>
    <t xml:space="preserve">Construcción de parque Apilihuaya, ubicada en la Col. el Plan </t>
  </si>
  <si>
    <t>Obras y acciones SSI</t>
  </si>
  <si>
    <t>Obras y acciones INEIEM</t>
  </si>
  <si>
    <t>Red de agua potable de Cuernavaca</t>
  </si>
  <si>
    <t>Fondo Metropolitano de Cuernavaca (FMC-F.2188 ) 2012 Fideicomiso 2188</t>
  </si>
  <si>
    <t>Primera etapa de la sectorización de la red de agua potable de Cuernavaca</t>
  </si>
  <si>
    <t>Jiutepec, Temixco</t>
  </si>
  <si>
    <t xml:space="preserve">FALTA VERIFICAR LOS DATOS SOLICITADOS </t>
  </si>
  <si>
    <t>1000 ML de red de agua potable</t>
  </si>
  <si>
    <t>99-ZU-0607-2012</t>
  </si>
  <si>
    <t>Suspensión temporal.</t>
  </si>
  <si>
    <t>Convenios Federales (CF) 2013 Fondo Metropolitano de Cuatla Ramo 23 provisiones salariales y económicas</t>
  </si>
  <si>
    <t>Convenios Federales (CF) 2013 Fondo Metropolitano de Cuautla</t>
  </si>
  <si>
    <t>(Continúa)</t>
  </si>
  <si>
    <t xml:space="preserve">Fuente: Secretaría de Obras Públicas (SOP). Subsecretaría de Infraestructura (SSI). Instituto Estatal de Infraestructura Educativa (INEIEM). </t>
  </si>
  <si>
    <t>Fuente: Secretaría de Obras Públicas (SOP). Instituto Estatal de Infraestructura Educativa (INEIEM).
Subsecretaría de Infraestructura (SSI). Dirección General de Obras Educativa (DGOE).</t>
  </si>
  <si>
    <t>Fuente: Secretaría de Obras Públicas (SOP). Instituto Estatal de Infraestructura Educativa (INEIEM).
Subsecretaría de Infraestructura (SSI).- Dirección General de Obras Educativa (DGOE).</t>
  </si>
  <si>
    <t>Tlaltizapán de Zapata</t>
  </si>
  <si>
    <t>Calera Chica</t>
  </si>
  <si>
    <t>Impacto regional       1 110 139</t>
  </si>
  <si>
    <t>Reportada     9 562</t>
  </si>
  <si>
    <t>Varios municipios 443 579</t>
  </si>
  <si>
    <t>Impacto regional 100 000</t>
  </si>
  <si>
    <t>Impacto regional 40 000</t>
  </si>
  <si>
    <t>Reportada 15 000</t>
  </si>
  <si>
    <t>Zacualpan de Amilpas</t>
  </si>
  <si>
    <t>Proyecto ejecutivo para la construcción del mercado de Zacualpan de Amilpas</t>
  </si>
  <si>
    <t>Col. Eterna Primavera</t>
  </si>
  <si>
    <t>Reportada 55 115</t>
  </si>
  <si>
    <t>Reportada 19 138</t>
  </si>
  <si>
    <t>Reportada 10 000</t>
  </si>
  <si>
    <t xml:space="preserve">Reportada 6 000 </t>
  </si>
  <si>
    <t>Reportada 154 358</t>
  </si>
  <si>
    <t>Reportados 16 858</t>
  </si>
  <si>
    <t xml:space="preserve">Col. Villa de la Flores </t>
  </si>
  <si>
    <t>Reportada 240</t>
  </si>
  <si>
    <t>Reportada 375</t>
  </si>
  <si>
    <t>Reportada 365</t>
  </si>
  <si>
    <t>Reportada 345</t>
  </si>
  <si>
    <t>Reportada 234</t>
  </si>
  <si>
    <t>Reportada 465</t>
  </si>
  <si>
    <t>Reportada 178</t>
  </si>
  <si>
    <t>Reportada      1 930</t>
  </si>
  <si>
    <t>Reportada 4 695</t>
  </si>
  <si>
    <t xml:space="preserve">Tlaltizapán de Zapata </t>
  </si>
  <si>
    <t xml:space="preserve">Col. Bosques de Cuernavaca </t>
  </si>
  <si>
    <t>(Continuá)</t>
  </si>
  <si>
    <t>(Continua)</t>
  </si>
  <si>
    <t>Reportada 48 881</t>
  </si>
  <si>
    <t>Agencia de ministerio público en Tlaltizapán de Zapata (2da Etapa)</t>
  </si>
  <si>
    <t>Reportada 55 000</t>
  </si>
  <si>
    <t>Reportada   55 000</t>
  </si>
  <si>
    <t>Reportada 365 168</t>
  </si>
  <si>
    <t>Reportada 100 000</t>
  </si>
  <si>
    <t>Reportada 80 000</t>
  </si>
  <si>
    <t>Reportada 800 000</t>
  </si>
  <si>
    <t>Reportada 50 000</t>
  </si>
  <si>
    <t xml:space="preserve">Obras en estado inconsistente por programa </t>
  </si>
  <si>
    <t>Reportado 108 126</t>
  </si>
  <si>
    <t>Flotante 50 000</t>
  </si>
  <si>
    <t>Reportada 53 288</t>
  </si>
  <si>
    <t>Flotante   50 000</t>
  </si>
  <si>
    <t>Reportada 6 746</t>
  </si>
  <si>
    <t>Impacto regional     1 110 139</t>
  </si>
  <si>
    <t>Reportada 15 632</t>
  </si>
  <si>
    <t>Flotante 876 083</t>
  </si>
  <si>
    <t>Jiutepec, Yautepec, Zapata y Tlaltizapan de Zapata</t>
  </si>
  <si>
    <t>Yautepec, Jiutepec, Emiliano Zapata y Tlaltizapan de Zapata</t>
  </si>
  <si>
    <t xml:space="preserve">Reportada   6 000 </t>
  </si>
  <si>
    <t>Impacto regional 362 300</t>
  </si>
  <si>
    <t>Reportada  1 180</t>
  </si>
  <si>
    <t>Reportada  5 000</t>
  </si>
  <si>
    <t>Reportada  15 576</t>
  </si>
  <si>
    <t>Reportada  5 100</t>
  </si>
  <si>
    <t>Reportada 5 000</t>
  </si>
  <si>
    <t>Col. Amador Salazar</t>
  </si>
  <si>
    <t>Reportada  10 000</t>
  </si>
  <si>
    <t>Reportada  1 645</t>
  </si>
  <si>
    <t>Reportada 17 340</t>
  </si>
  <si>
    <t>Total de la cabecera 154 358</t>
  </si>
  <si>
    <t>Total de la cabecera 42 731</t>
  </si>
  <si>
    <t>Total de la cabecera  97 788</t>
  </si>
  <si>
    <t>Reportada  365 168</t>
  </si>
  <si>
    <t>Reportada  162 427</t>
  </si>
  <si>
    <t>Total de la cabecera    162 427</t>
  </si>
  <si>
    <t>Entidad Federativa</t>
  </si>
  <si>
    <t>Nacional</t>
  </si>
  <si>
    <t>Distrito Federal</t>
  </si>
  <si>
    <t>Hidalgo</t>
  </si>
  <si>
    <t>Estado de México</t>
  </si>
  <si>
    <t xml:space="preserve">Morelos </t>
  </si>
  <si>
    <t>Puebla</t>
  </si>
  <si>
    <t>Tlaxcala</t>
  </si>
  <si>
    <t>Querétaro</t>
  </si>
  <si>
    <t>Fuente: Secretaría de Turismo. Subsecretaría de Planeación, Desarrollo e Infraestructura Turística. Con datos del Compendio Estadístico de Turismo en México 2012, SECTUR Federal.</t>
  </si>
  <si>
    <t xml:space="preserve">Evolución de cuartos a nivel nacional y región centro país </t>
  </si>
  <si>
    <t xml:space="preserve">Porcentaje de participación en establecimientos de hospedajes </t>
  </si>
  <si>
    <t xml:space="preserve">a nivel nacional y región centro país </t>
  </si>
  <si>
    <t>2012 y 2013</t>
  </si>
  <si>
    <t>Participación</t>
  </si>
  <si>
    <t xml:space="preserve">Porcentaje (%) </t>
  </si>
  <si>
    <t xml:space="preserve">Porcentaje de participación en cuartos </t>
  </si>
  <si>
    <t xml:space="preserve">Comparativo del Porcentaje de Ocupación Hotelera </t>
  </si>
  <si>
    <t>% ocupación</t>
  </si>
  <si>
    <t xml:space="preserve">Comparativo de Llegada de Turistas a nivel nacional y región centro país </t>
  </si>
  <si>
    <t>Nacionales</t>
  </si>
  <si>
    <t>Extranjeros</t>
  </si>
  <si>
    <t xml:space="preserve">Comparativo de Turistas Noche a nivel nacional y región centro país </t>
  </si>
  <si>
    <t xml:space="preserve">Comparativo de Estadía a nivel nacional y región centro país </t>
  </si>
  <si>
    <t>Densidad</t>
  </si>
  <si>
    <t xml:space="preserve">Variación porcentual de establecimientos de hospedaje a nivel nacional y región centro país </t>
  </si>
  <si>
    <t>Cuadro 3.61</t>
  </si>
  <si>
    <t>Año</t>
  </si>
  <si>
    <t>Var. %</t>
  </si>
  <si>
    <t>D.F.</t>
  </si>
  <si>
    <t>Edo.Mex.</t>
  </si>
  <si>
    <t>Fuente: Secretaría de Turismo. Subsecretaría de Planeación. Desarrollo e Infraestructura Turística. Con datos del Compendio Estadístico de Turismo en México 2012, SECTUR Federal.</t>
  </si>
  <si>
    <t xml:space="preserve">Variación porcentual de establecimientos de cuartos a nivel nacional y región centro país </t>
  </si>
  <si>
    <t xml:space="preserve">Categoría turística según establecimiento de hospedaje a nivel nacional y región centro país </t>
  </si>
  <si>
    <t>5 *</t>
  </si>
  <si>
    <t>%</t>
  </si>
  <si>
    <t>4 *</t>
  </si>
  <si>
    <t>3 *</t>
  </si>
  <si>
    <t>2 *</t>
  </si>
  <si>
    <t>1 *</t>
  </si>
  <si>
    <t>S/C</t>
  </si>
  <si>
    <t xml:space="preserve">Categoría turística según cuartos a nivel nacional y región centro país </t>
  </si>
  <si>
    <t xml:space="preserve">Llegada de vuelos a los aeropuertos a nivel nacional y región centro país </t>
  </si>
  <si>
    <t>Toluca, México</t>
  </si>
  <si>
    <t>Querétaro, Querétaro</t>
  </si>
  <si>
    <t>Puebla, Puebla</t>
  </si>
  <si>
    <t>Cuernavaca, Morelos</t>
  </si>
  <si>
    <t xml:space="preserve">Llegada de pasajeros a los aeropuertos a nivel nacional y región centro país </t>
  </si>
  <si>
    <r>
      <t xml:space="preserve">Querétaro, Querétaro </t>
    </r>
    <r>
      <rPr>
        <vertAlign val="superscript"/>
        <sz val="10"/>
        <rFont val="Tahoma"/>
        <family val="2"/>
      </rPr>
      <t>a</t>
    </r>
  </si>
  <si>
    <r>
      <t xml:space="preserve">Cuernavaca, Morelos </t>
    </r>
    <r>
      <rPr>
        <vertAlign val="superscript"/>
        <sz val="10"/>
        <rFont val="Tahoma"/>
        <family val="2"/>
      </rPr>
      <t>a</t>
    </r>
  </si>
  <si>
    <r>
      <rPr>
        <vertAlign val="superscript"/>
        <sz val="10"/>
        <rFont val="Tahoma"/>
        <family val="2"/>
      </rPr>
      <t>a</t>
    </r>
    <r>
      <rPr>
        <sz val="10"/>
        <rFont val="Tahoma"/>
        <family val="2"/>
      </rPr>
      <t xml:space="preserve"> A partir del año de 1994 se incorporan a la red aeroportuaria de Aviación Comercial "A".</t>
    </r>
  </si>
  <si>
    <t xml:space="preserve">Llegada de vuelos al Aeropuerto de Morelos </t>
  </si>
  <si>
    <t>Internacionales</t>
  </si>
  <si>
    <t>Regulares</t>
  </si>
  <si>
    <t xml:space="preserve">   Nacionales Regulares</t>
  </si>
  <si>
    <t xml:space="preserve">   Internacionales regulares</t>
  </si>
  <si>
    <t>Charters</t>
  </si>
  <si>
    <t xml:space="preserve">   Charters Nacionales</t>
  </si>
  <si>
    <t xml:space="preserve">   Charters Internacionales</t>
  </si>
  <si>
    <t xml:space="preserve">Llegada de pasajeros al Aeropuerto de Morelos </t>
  </si>
  <si>
    <t xml:space="preserve">Oferta de establecimientos de alimentos y bebidas en Morelos </t>
  </si>
  <si>
    <r>
      <t xml:space="preserve">Restaurantes </t>
    </r>
    <r>
      <rPr>
        <b/>
        <vertAlign val="superscript"/>
        <sz val="10"/>
        <rFont val="Tahoma"/>
        <family val="2"/>
      </rPr>
      <t>a</t>
    </r>
  </si>
  <si>
    <t>Cafeterías</t>
  </si>
  <si>
    <r>
      <t xml:space="preserve">Bares </t>
    </r>
    <r>
      <rPr>
        <b/>
        <vertAlign val="superscript"/>
        <sz val="10"/>
        <rFont val="Tahoma"/>
        <family val="2"/>
      </rPr>
      <t>a</t>
    </r>
  </si>
  <si>
    <r>
      <rPr>
        <vertAlign val="superscript"/>
        <sz val="10"/>
        <rFont val="Tahoma"/>
        <family val="2"/>
      </rPr>
      <t>a</t>
    </r>
    <r>
      <rPr>
        <sz val="10"/>
        <rFont val="Tahoma"/>
        <family val="2"/>
      </rPr>
      <t xml:space="preserve"> En Restaurantes incluye restaurantes bar y en bares incluye cantinas.</t>
    </r>
  </si>
  <si>
    <t xml:space="preserve">Oferta de otros servicios turísticos en Morelos </t>
  </si>
  <si>
    <t>Mayoristas</t>
  </si>
  <si>
    <t>Minoristas</t>
  </si>
  <si>
    <t>Especializadas</t>
  </si>
  <si>
    <t>ND No disponible.</t>
  </si>
  <si>
    <t xml:space="preserve">Estadística de Actos Jurídicos ante la Junta Local de Conciliación y Arbitraje por mes </t>
  </si>
  <si>
    <t>Enero</t>
  </si>
  <si>
    <t>Febrero</t>
  </si>
  <si>
    <t>Marzo</t>
  </si>
  <si>
    <t>Abril</t>
  </si>
  <si>
    <t>Mayo</t>
  </si>
  <si>
    <t>Junio</t>
  </si>
  <si>
    <t>Julio</t>
  </si>
  <si>
    <t>Agosto</t>
  </si>
  <si>
    <t>Septiembre</t>
  </si>
  <si>
    <t>Octubre</t>
  </si>
  <si>
    <t>Noviembre</t>
  </si>
  <si>
    <t>Diciembre</t>
  </si>
  <si>
    <t>Emplazamientos a huelga</t>
  </si>
  <si>
    <t>Huelgas estalladas</t>
  </si>
  <si>
    <t>Admisión de contratos colectivos de trabajo</t>
  </si>
  <si>
    <t>Registro de sindicatos</t>
  </si>
  <si>
    <t>Titularidades</t>
  </si>
  <si>
    <t>o</t>
  </si>
  <si>
    <t xml:space="preserve">Juicios ordinarios </t>
  </si>
  <si>
    <t>Demandas en las Juntas Especiales de la Local de Conciliación y Arbitraje del Estado de Morelos</t>
  </si>
  <si>
    <t xml:space="preserve">Junta especial número uno </t>
  </si>
  <si>
    <t xml:space="preserve">Junta especial número uno bis </t>
  </si>
  <si>
    <t xml:space="preserve">Junta especial número dos </t>
  </si>
  <si>
    <t xml:space="preserve">Junta especial número tres </t>
  </si>
  <si>
    <r>
      <t>Junta especial número cuatro</t>
    </r>
    <r>
      <rPr>
        <vertAlign val="superscript"/>
        <sz val="10"/>
        <color rgb="FF000000"/>
        <rFont val="Tahoma"/>
        <family val="2"/>
      </rPr>
      <t>a</t>
    </r>
  </si>
  <si>
    <r>
      <rPr>
        <vertAlign val="superscript"/>
        <sz val="10"/>
        <color theme="1"/>
        <rFont val="Tahoma"/>
        <family val="2"/>
      </rPr>
      <t>a</t>
    </r>
    <r>
      <rPr>
        <sz val="10"/>
        <color theme="1"/>
        <rFont val="Tahoma"/>
        <family val="2"/>
      </rPr>
      <t xml:space="preserve"> La Junta especial número cuatro es de nueva creación por lo que a partir del mes de mayo del 2013 comienza su actividad.</t>
    </r>
  </si>
  <si>
    <t>Fuente: Secretaría del Trabajo.  Junta Local de Conciliación y Arbitraje.</t>
  </si>
  <si>
    <t xml:space="preserve">Personas atendidas y colocadas por los Programas del Servicio Nacional de Empleo </t>
  </si>
  <si>
    <t>Morelos</t>
  </si>
  <si>
    <t>Atendidos</t>
  </si>
  <si>
    <t>Colocados</t>
  </si>
  <si>
    <t>Servicios de Vinculación Laboral</t>
  </si>
  <si>
    <t>Bolsa de Trabajo</t>
  </si>
  <si>
    <t>Ferias de Empleo</t>
  </si>
  <si>
    <t>Programa de Trabajadores Agrícolas Temporales México-Canadá (PTAT)</t>
  </si>
  <si>
    <t>Portal del Empleo</t>
  </si>
  <si>
    <r>
      <t xml:space="preserve">Talleres para Buscadores de Empleo </t>
    </r>
    <r>
      <rPr>
        <vertAlign val="superscript"/>
        <sz val="10"/>
        <rFont val="Tahoma"/>
        <family val="2"/>
      </rPr>
      <t>a</t>
    </r>
  </si>
  <si>
    <r>
      <t xml:space="preserve">Sistema Estatal de Empleo </t>
    </r>
    <r>
      <rPr>
        <vertAlign val="superscript"/>
        <sz val="10"/>
        <rFont val="Tahoma"/>
        <family val="2"/>
      </rPr>
      <t>a</t>
    </r>
  </si>
  <si>
    <r>
      <t xml:space="preserve">Centros de Intermediación Laboral (CIL) </t>
    </r>
    <r>
      <rPr>
        <vertAlign val="superscript"/>
        <sz val="10"/>
        <rFont val="Tahoma"/>
        <family val="2"/>
      </rPr>
      <t>a</t>
    </r>
  </si>
  <si>
    <r>
      <t xml:space="preserve">Servicio Nacional de Empleo por Teléfono </t>
    </r>
    <r>
      <rPr>
        <vertAlign val="superscript"/>
        <sz val="10"/>
        <rFont val="Tahoma"/>
        <family val="2"/>
      </rPr>
      <t>b</t>
    </r>
  </si>
  <si>
    <t>Programa de Apoyo al Empleo (Presupuesto Federal)</t>
  </si>
  <si>
    <t>Bécate</t>
  </si>
  <si>
    <t>Fomento al Autoempleo</t>
  </si>
  <si>
    <r>
      <t xml:space="preserve">Movilidad Laboral Interna </t>
    </r>
    <r>
      <rPr>
        <vertAlign val="superscript"/>
        <sz val="10"/>
        <rFont val="Tahoma"/>
        <family val="2"/>
      </rPr>
      <t>c</t>
    </r>
  </si>
  <si>
    <t>Repatriados Trabajando</t>
  </si>
  <si>
    <t>Programa de Apoyo al Empleo (Presupuesto Estatal)</t>
  </si>
  <si>
    <r>
      <t xml:space="preserve">Programa de Atención a Situaciones de Contingencia laboral </t>
    </r>
    <r>
      <rPr>
        <vertAlign val="superscript"/>
        <sz val="10"/>
        <rFont val="Tahoma"/>
        <family val="2"/>
      </rPr>
      <t>d</t>
    </r>
  </si>
  <si>
    <r>
      <t xml:space="preserve">Programa de Empleo Temporal </t>
    </r>
    <r>
      <rPr>
        <vertAlign val="superscript"/>
        <sz val="10"/>
        <rFont val="Tahoma"/>
        <family val="2"/>
      </rPr>
      <t>e</t>
    </r>
  </si>
  <si>
    <r>
      <rPr>
        <vertAlign val="superscript"/>
        <sz val="10"/>
        <rFont val="Tahoma"/>
        <family val="2"/>
      </rPr>
      <t>a</t>
    </r>
    <r>
      <rPr>
        <sz val="10"/>
        <rFont val="Tahoma"/>
        <family val="2"/>
      </rPr>
      <t xml:space="preserve"> No se contabiliza la colocación en este servicio toda vez que está formando parte de otros servicios.</t>
    </r>
  </si>
  <si>
    <r>
      <rPr>
        <vertAlign val="superscript"/>
        <sz val="10"/>
        <rFont val="Tahoma"/>
        <family val="2"/>
      </rPr>
      <t>b</t>
    </r>
    <r>
      <rPr>
        <sz val="10"/>
        <rFont val="Tahoma"/>
        <family val="2"/>
      </rPr>
      <t xml:space="preserve"> Se incluyen las llamadas atendidas en el centro de atención de personas que requieren información de los Programas de Movilidad Laboral (Canadá y España) y los programas de capacitación o con apoyo económico a cargo del SNE, actualizar información de vacantes de empleo y en general asesoraría en el Portal del Empleo.</t>
    </r>
  </si>
  <si>
    <r>
      <rPr>
        <vertAlign val="superscript"/>
        <sz val="10"/>
        <rFont val="Tahoma"/>
        <family val="2"/>
      </rPr>
      <t>c</t>
    </r>
    <r>
      <rPr>
        <sz val="10"/>
        <rFont val="Tahoma"/>
        <family val="2"/>
      </rPr>
      <t xml:space="preserve"> Se incluyen los apoyos del Sector Agrícola y las personas apoyadas del Sector Industrial y de Servicios.</t>
    </r>
  </si>
  <si>
    <r>
      <rPr>
        <vertAlign val="superscript"/>
        <sz val="10"/>
        <rFont val="Tahoma"/>
        <family val="2"/>
      </rPr>
      <t>d</t>
    </r>
    <r>
      <rPr>
        <sz val="10"/>
        <rFont val="Tahoma"/>
        <family val="2"/>
      </rPr>
      <t xml:space="preserve"> Este programa se compone de tres apartados: Apoyo a la ocupación transitoria con 1 553 apoyados y 1 553 ocupados temporalmente; Apoyo al ingreso de los trabajadores sin cifras por el momento y Apoyo para la Empleabilidad con 16 978 personas atendidas.</t>
    </r>
  </si>
  <si>
    <r>
      <rPr>
        <vertAlign val="superscript"/>
        <sz val="10"/>
        <rFont val="Tahoma"/>
        <family val="2"/>
      </rPr>
      <t>e</t>
    </r>
    <r>
      <rPr>
        <sz val="10"/>
        <rFont val="Tahoma"/>
        <family val="2"/>
      </rPr>
      <t xml:space="preserve"> En este programa se reportan los colocados que fueron atendidos el año anterior. </t>
    </r>
  </si>
  <si>
    <t>NA No aplicable.</t>
  </si>
  <si>
    <t>Nota: Los resultados nacionales 2013 aún no se tienen, estos los genera la Secretaría de Trabajo y Previsión Social, debido a esto no se puede calcular la participación estatal respecto a la nacional.</t>
  </si>
  <si>
    <t>Fuente: Secretaría del Trabajo. Dirección General del Servicio Nacional de Empleo Morelos.</t>
  </si>
  <si>
    <t>Participación con respecto al nacional (%)</t>
  </si>
  <si>
    <t xml:space="preserve">Total </t>
  </si>
  <si>
    <t xml:space="preserve">Hombres </t>
  </si>
  <si>
    <t>(%)</t>
  </si>
  <si>
    <t>Mujeres</t>
  </si>
  <si>
    <t xml:space="preserve"> (%)</t>
  </si>
  <si>
    <t>Hombres</t>
  </si>
  <si>
    <t xml:space="preserve">Mujeres </t>
  </si>
  <si>
    <t>Población total (PT)</t>
  </si>
  <si>
    <t>Población menor de 14 años (Menores)</t>
  </si>
  <si>
    <t>Población en edad de trabajar (PET)</t>
  </si>
  <si>
    <t>Población Económicamente Inactiva (PEI)</t>
  </si>
  <si>
    <t>Población Económicamente Activa (PEA)</t>
  </si>
  <si>
    <t xml:space="preserve">   Ocupados</t>
  </si>
  <si>
    <t xml:space="preserve">   Desocupados</t>
  </si>
  <si>
    <t>Tasas laborales (%)</t>
  </si>
  <si>
    <t>Tasa neta de participación, TNP (PEA/PET)</t>
  </si>
  <si>
    <t>Tasa de desocupación, TDA (Desocupados/PEA)</t>
  </si>
  <si>
    <t>Fuente: Secretaría del Trabajo. Dirección General del Servicio Nacional de Empleo Morelos. Con base a Encuesta Nacional de Ocupación y Empleo.</t>
  </si>
  <si>
    <t xml:space="preserve">Ocupación en Morelos en el Contexto Laboral </t>
  </si>
  <si>
    <t>Ocupados por rama de actividad económica</t>
  </si>
  <si>
    <t>Actividades agropecuarias</t>
  </si>
  <si>
    <t>Industria Manufacturera</t>
  </si>
  <si>
    <t>Industria Extractiva y Electricidad</t>
  </si>
  <si>
    <t>Comercio</t>
  </si>
  <si>
    <t>Transportes y comunicaciones</t>
  </si>
  <si>
    <t>Otros servicios</t>
  </si>
  <si>
    <t>Gobierno y organismos internacionales</t>
  </si>
  <si>
    <t>No especificado</t>
  </si>
  <si>
    <t>Ocupados por nivel de ingreso</t>
  </si>
  <si>
    <t>No recibe ingresos</t>
  </si>
  <si>
    <t>Menos de un Salario Mínimo (S.M.)</t>
  </si>
  <si>
    <t>De 1 a 2 S.M.</t>
  </si>
  <si>
    <t>De 2 a 5 S.M.</t>
  </si>
  <si>
    <t>Más de 5 a 10 S.M.</t>
  </si>
  <si>
    <t>Más de 10 S.M.</t>
  </si>
  <si>
    <t>Ocupados por nivel de educación</t>
  </si>
  <si>
    <t>Sin instrucción</t>
  </si>
  <si>
    <t>Primaria</t>
  </si>
  <si>
    <t>Secundaria y media superior</t>
  </si>
  <si>
    <t>Superior</t>
  </si>
  <si>
    <t>Ocupados por posición en el trabajo</t>
  </si>
  <si>
    <t>Empleadores</t>
  </si>
  <si>
    <t>Trabajadores asalariados</t>
  </si>
  <si>
    <t>Trabajadores por su cuenta</t>
  </si>
  <si>
    <t>Trabajadores sin pago</t>
  </si>
  <si>
    <t>Otros trabajadores</t>
  </si>
  <si>
    <t>Fuente: Secretaría del Trabajo. Dirección General del Servicio Nacional del Empleo. Con base a Encuesta Nacional de Ocupación y Empleo.</t>
  </si>
  <si>
    <t>Más de 5  S.M.</t>
  </si>
  <si>
    <t>Secundaria</t>
  </si>
  <si>
    <t>Media Superior y Superior</t>
  </si>
  <si>
    <t xml:space="preserve">Indicadores Laborales en Morelos </t>
  </si>
  <si>
    <t>Trabajadores Asegurados en el IMSS (número)</t>
  </si>
  <si>
    <r>
      <t xml:space="preserve">Tasa de Desocupación (por ciento) </t>
    </r>
    <r>
      <rPr>
        <vertAlign val="superscript"/>
        <sz val="10"/>
        <color indexed="8"/>
        <rFont val="Tahoma"/>
        <family val="2"/>
      </rPr>
      <t>a</t>
    </r>
  </si>
  <si>
    <r>
      <t xml:space="preserve">Emplazamientos a Huelga (número) </t>
    </r>
    <r>
      <rPr>
        <vertAlign val="superscript"/>
        <sz val="10"/>
        <rFont val="Tahoma"/>
        <family val="2"/>
      </rPr>
      <t>b</t>
    </r>
  </si>
  <si>
    <t>Huelgas Estalladas (número)</t>
  </si>
  <si>
    <t>Incremento salarial contractual real promedio en la jurisdicción Federal (por ciento)</t>
  </si>
  <si>
    <t>Salario de cotización al IMSS (pesos mensuales)</t>
  </si>
  <si>
    <t>Procuraduría Federal de la Defensa del Trabajo (PROFEDET), número de asuntos resueltos a favor de los trabajadores</t>
  </si>
  <si>
    <t>Asesorías</t>
  </si>
  <si>
    <t>Conciliaciones</t>
  </si>
  <si>
    <t>Juicios</t>
  </si>
  <si>
    <t>Amparos</t>
  </si>
  <si>
    <t>Fondo Nacional para el Consumo de los Trabajadores (FONACOT), Créditos ejercidos (número)</t>
  </si>
  <si>
    <t xml:space="preserve">   Hombres</t>
  </si>
  <si>
    <t xml:space="preserve">   Mujeres</t>
  </si>
  <si>
    <t>Importe de los créditos ejercidos (miles de pesos)</t>
  </si>
  <si>
    <r>
      <rPr>
        <vertAlign val="superscript"/>
        <sz val="10"/>
        <color indexed="8"/>
        <rFont val="Tahoma"/>
        <family val="2"/>
      </rPr>
      <t>b</t>
    </r>
    <r>
      <rPr>
        <sz val="10"/>
        <color indexed="8"/>
        <rFont val="Tahoma"/>
        <family val="2"/>
      </rPr>
      <t xml:space="preserve"> El total nacional contempla 77 emplazamientos a huelga en más de una entidad federativa.</t>
    </r>
  </si>
  <si>
    <t>Fuente: Secretaría del Trabajo. Dirección General del Servicio Nacional del Empleo. Con base en datos de INEGI, STPS, IMSS, CONASAMI, PROFEDET y FONACOT.</t>
  </si>
  <si>
    <t>Actividad</t>
  </si>
  <si>
    <t>Cantidad</t>
  </si>
  <si>
    <t>Inspecciones Ordinarias en materia de Condiciones Generales de Trabajo</t>
  </si>
  <si>
    <t>Inspecciones Extraordinarias en materia de Condiciones Generales de Trabajo</t>
  </si>
  <si>
    <t>Inspecciones Extraordinarias en materia de Participación de Utilidades</t>
  </si>
  <si>
    <t xml:space="preserve">Notificaciones de las invitaciones para acreditar el cumplimiento de las obligaciones patronales ante el Instituto Mexicano del Seguro Social en atencion al "Programa para la Formalizacion del empleo 2013" </t>
  </si>
  <si>
    <t>Formulación de emplazamientos por presuntas violaciones a la Legislación Laboral</t>
  </si>
  <si>
    <t>Notificaciones derivadas del procedimiento administrativo sancionador</t>
  </si>
  <si>
    <t>Emisión de Resoluciones dentro del Procedimiento Administrativo Sancionador</t>
  </si>
  <si>
    <t>Expedición de permisos a menores de trabajadores</t>
  </si>
  <si>
    <t>Fuente: Secretaría del Trabajo. Dirección General de Inspección del Trabajo.</t>
  </si>
  <si>
    <t xml:space="preserve">Actividades de inspección de trabajo por mes </t>
  </si>
  <si>
    <t>Sanciones impuestas a empleadores por infractores a la normatividad laboral en el Estado de Morelos</t>
  </si>
  <si>
    <t>Trabajadores beneficiados con las inspecciones de trabajo en el Estado de Morelos</t>
  </si>
  <si>
    <t>Monto total que se verificó en las inspecciones, por concepto del Pago de la Participación de las Utilidades en favor de los trabajadores</t>
  </si>
  <si>
    <t xml:space="preserve">Conciliación en conflictos laborales y montos pagados por mes </t>
  </si>
  <si>
    <t>Conciliaciones Dentro de Juicio</t>
  </si>
  <si>
    <t>Conciliaciones Fuera de Juicio</t>
  </si>
  <si>
    <t>Convenios elaborados</t>
  </si>
  <si>
    <t>Monto pagado a favor de los trabajadores</t>
  </si>
  <si>
    <t>Nota: Se brindaron 1 566 asesoría en la materia.</t>
  </si>
  <si>
    <t>Fuente: Secretaría del Trabajo. Dirección General de Conciliación.</t>
  </si>
  <si>
    <t xml:space="preserve">Asesorías conciliatorias por mes </t>
  </si>
  <si>
    <t>Mes</t>
  </si>
  <si>
    <t>Nota: La Dirección General de conciliacion se ubica en el municipio de Cuernavaca por la Centralizacion de las Juntas Especiales atendiendo a todo el Estado de Morelos en las oficinas ubicadas en Calle Francisco Leyva numero 5 Colonia Centro Cuernavaca, Morelos.</t>
  </si>
  <si>
    <t>Convenios Fuera de Juicio</t>
  </si>
  <si>
    <t>Ratificación de Renuncias</t>
  </si>
  <si>
    <t>Convenios Dentro de Juicio</t>
  </si>
  <si>
    <t>Renuncias</t>
  </si>
  <si>
    <t>Nota: Se brindaron 6 308 asesoría en la materia.</t>
  </si>
  <si>
    <t>Fuente: Secretaría del Trabajo. Procuraduría Estatal de la Defensa del Trabajo.</t>
  </si>
  <si>
    <t>Mazo</t>
  </si>
  <si>
    <t>Fuente: Secretaría del Trabajo. Procuraduria Estatal de la Defensa del Trabajo.</t>
  </si>
  <si>
    <t xml:space="preserve"> </t>
  </si>
  <si>
    <t>Número
de Cursos</t>
  </si>
  <si>
    <t>Ingresos</t>
  </si>
  <si>
    <t>Exenciones</t>
  </si>
  <si>
    <t>3ª Edad</t>
  </si>
  <si>
    <t>Personas
Desempleadas</t>
  </si>
  <si>
    <t>Trabajadores
Activos</t>
  </si>
  <si>
    <t>Vulnerable</t>
  </si>
  <si>
    <t>Número de
Capacitandos</t>
  </si>
  <si>
    <t>Jefas de
Familia</t>
  </si>
  <si>
    <t>Número de 
Capacitandos</t>
  </si>
  <si>
    <t>Jefas
de Familia</t>
  </si>
  <si>
    <t>Municipio</t>
  </si>
  <si>
    <t xml:space="preserve"> Mayo</t>
  </si>
  <si>
    <t xml:space="preserve"> Julio</t>
  </si>
  <si>
    <t xml:space="preserve"> Agosto</t>
  </si>
  <si>
    <t xml:space="preserve"> Septiembre</t>
  </si>
  <si>
    <t xml:space="preserve"> Octubre</t>
  </si>
  <si>
    <t xml:space="preserve"> Noviembre</t>
  </si>
  <si>
    <t>Total Anual</t>
  </si>
  <si>
    <t>-</t>
  </si>
  <si>
    <t>Tlaltizapan de Zapata</t>
  </si>
  <si>
    <t>Buena Vista de Cuellar</t>
  </si>
  <si>
    <t>Inversión en infraestructura educativa</t>
  </si>
  <si>
    <t>Cuadro 3.1</t>
  </si>
  <si>
    <t xml:space="preserve">SSDUV </t>
  </si>
  <si>
    <t>INEIEM Ago14</t>
  </si>
  <si>
    <t>Descripción</t>
  </si>
  <si>
    <t>Planteles</t>
  </si>
  <si>
    <t>OCC Ago14</t>
  </si>
  <si>
    <t xml:space="preserve">Total de obras y acciones </t>
  </si>
  <si>
    <t>Obras y acciones CONCLUIDAS</t>
  </si>
  <si>
    <t>Obras y acciones de la Subsecretaría de Infraestructura (SSI)</t>
  </si>
  <si>
    <t>Obras y acciones del Instituto Estatal de Infraestructura Educativa del Estado de Morelos (INEIEM)</t>
  </si>
  <si>
    <t>Obras y acciones de la SSI</t>
  </si>
  <si>
    <t>Obras y acciones del INEIEM</t>
  </si>
  <si>
    <t>Obras y acciones en PROCESO</t>
  </si>
  <si>
    <t>Educación media superior (INEIEIM)</t>
  </si>
  <si>
    <t>Educación superior (INEIEM)</t>
  </si>
  <si>
    <t>Obras y acciones por INICIAR</t>
  </si>
  <si>
    <t>Educación media superior (INEIEM)</t>
  </si>
  <si>
    <t>Obras y acciones INCONSISTENTES</t>
  </si>
  <si>
    <t>Nota: Acorde a su función normativa, seguimiento operativo y de apoyo técnico de los programas y acciones que en materia de infraestructura educativa se realizan en la Entidad, el INEIEM ha apoyado a los gobiernos municipales en el desarrollo de sus programas en cuanto a programación, presupuestación, elaboración de expedientes técnicos, asesoría y supervisión técnica.</t>
  </si>
  <si>
    <t>Fuente: Secretaría de Obras Públicas. Instituto Estatal de Infraestructura Educativa (INEIEM). Subsecretaría de Infraestructura (SSI). Subsecretaría de Evaluación y Seguimiento (SSES).</t>
  </si>
  <si>
    <t>Inversión
(pesos)</t>
  </si>
  <si>
    <t>Septiembre - diciembre</t>
  </si>
  <si>
    <t>Enero - diciembre</t>
  </si>
  <si>
    <t>Enero - agosto</t>
  </si>
  <si>
    <t>SSI</t>
  </si>
  <si>
    <t>Total nivel básico</t>
  </si>
  <si>
    <t>Fondo de Aportaciones para el Fortalecimiento de las Entidades Federativas (FAFEF) 2012 (intereses)</t>
  </si>
  <si>
    <t>Programa de Combate a la Pobreza y la Desigualdad (PCPD) 2010</t>
  </si>
  <si>
    <t>Fondo de Aportaciones Múltiples (FAM) 2001 Provisión</t>
  </si>
  <si>
    <t>Fondo de Aportaciones Múltiples (FAM) 2002 Provisión</t>
  </si>
  <si>
    <t>Fondo de Aportaciones Múltiples (FAM) 2003 Provisión</t>
  </si>
  <si>
    <t>Fondo de Aportaciones Múltiples (FAM) 2004 Provisión</t>
  </si>
  <si>
    <t>Fondo de Aportaciones Múltiples (FAM) 2005 Provisión</t>
  </si>
  <si>
    <t>Fondo de Aportaciones Múltiples (FAM) 2006 Provisión</t>
  </si>
  <si>
    <t>Fondo de Aportaciones Múltiples (FAM) 2007 Provisión</t>
  </si>
  <si>
    <t>Fondo de Aportaciones Múltiples (FAM) 2008 Provisión</t>
  </si>
  <si>
    <t xml:space="preserve">Fondo de Aportaciones Múltiples (FAM) 2010 </t>
  </si>
  <si>
    <t>Fondo de Aportaciones Múltiples (FAM) 2011</t>
  </si>
  <si>
    <t>Fondo de Aportaciones Múltiples (FAM) 2012</t>
  </si>
  <si>
    <t>Fondo de Aportaciones Múltiples (FAM) 2013</t>
  </si>
  <si>
    <t>Fuente: Secretaría de Obras Públicas. Instituto Estatal de Infraestructura Educativa (INEIEM). Subsecretaría de Infraestructura (SSI). Dirección General de Obra Educativa (DGOE). Dirección General de Obras Públicas (DGOP).</t>
  </si>
  <si>
    <t xml:space="preserve">Obras realizadas, inversión en pesos y población beneficiada en apoyos para infraestructura </t>
  </si>
  <si>
    <t xml:space="preserve">educativa (educación básica) por fondo y programa de inversión según municipio y localidad </t>
  </si>
  <si>
    <t>Educación básica 2012 Concluidas</t>
  </si>
  <si>
    <t>Total educación básica SOP</t>
  </si>
  <si>
    <t>Total educación básica SSI</t>
  </si>
  <si>
    <t>Piso de firme de concreto en Jardín de Niños Celia Mendoza</t>
  </si>
  <si>
    <t>Construcción de piso de firme  concreto en Jardín de Niños Celia Mendoza</t>
  </si>
  <si>
    <t>Básica Ineiem</t>
  </si>
  <si>
    <t>Total educación básica responsable del gasto el INEIEM</t>
  </si>
  <si>
    <t>Prim. Miguel Alemán</t>
  </si>
  <si>
    <t>Primaria Miguel Alemán</t>
  </si>
  <si>
    <t xml:space="preserve">Impermeabilización y pintura </t>
  </si>
  <si>
    <t>28-ZU-876-2012</t>
  </si>
  <si>
    <t>SH/1576-A/2013</t>
  </si>
  <si>
    <t>Prim. 10 de Abril Cuautla</t>
  </si>
  <si>
    <t>Primaria 10 de Abril</t>
  </si>
  <si>
    <t>Col. Revolución</t>
  </si>
  <si>
    <t>Impermeabilización y rehabilitación eléctrica</t>
  </si>
  <si>
    <t>agregar datos de celdas AJ a AL, agerga los datos de fechas de entrega a ustedes y a plantel si no se inauguró indicr na en las celdas que corresponda</t>
  </si>
  <si>
    <t>06-ZU-363-2010</t>
  </si>
  <si>
    <t>SFP/1076-A/2010</t>
  </si>
  <si>
    <t>SFP/2019-A/2011</t>
  </si>
  <si>
    <t>Arq. José Nava Miranda</t>
  </si>
  <si>
    <t>N/A es rehabilitación</t>
  </si>
  <si>
    <t>Sec. Gral. Gral. Mariano Escobedo</t>
  </si>
  <si>
    <t>Secundaria General Gral. Mariano Escobedo</t>
  </si>
  <si>
    <t>Reportada 397</t>
  </si>
  <si>
    <t>3a etapa de la construcción de techumbre metálica</t>
  </si>
  <si>
    <t>agregar datos de celdas AK</t>
  </si>
  <si>
    <t>09-ZU-1600-2001</t>
  </si>
  <si>
    <t>SFP/1621-A/2012</t>
  </si>
  <si>
    <t>Arq. Jorge Luis Ayala Sotelo (Arq. José Nava Miranda)</t>
  </si>
  <si>
    <t>Obra inaugurada, acto de corte de listón por la Sria. de Obras Públicas</t>
  </si>
  <si>
    <t>10917</t>
  </si>
  <si>
    <t>Prim. Andrés Aponte Cardoso</t>
  </si>
  <si>
    <t>Primaria Andrés Aponte Cardoso</t>
  </si>
  <si>
    <t>Reforzamiento de redondel de cancha de futbol rápido con pasto sintético</t>
  </si>
  <si>
    <t>la obra está al 100% física y financieramente el 5% que falta por comprobar es economía .</t>
  </si>
  <si>
    <t>28-ZU-1602-2001</t>
  </si>
  <si>
    <t>Arq. Jaime Jiménez Canales</t>
  </si>
  <si>
    <t>Sec. General Gral. Mariano Escobedo</t>
  </si>
  <si>
    <t>2a etapa de la construcción de techumbre metálica</t>
  </si>
  <si>
    <t>09-ZU-780-2002</t>
  </si>
  <si>
    <t>SFP/1408-A/2012</t>
  </si>
  <si>
    <t>1a etapa de la construcción de techumbre metálica</t>
  </si>
  <si>
    <t>09-ZU-500-2003</t>
  </si>
  <si>
    <t>SFP/1412-A/2012</t>
  </si>
  <si>
    <t>Sec. Gral. México 2010</t>
  </si>
  <si>
    <t>Secundaria General México 2010</t>
  </si>
  <si>
    <t>Reportada 432</t>
  </si>
  <si>
    <t>Conclusión de la construcción del edificio B, 1a. etapa. Mezcla de recursos FAM 2005</t>
  </si>
  <si>
    <t>La obra se inaugura al terminar todas las etapas</t>
  </si>
  <si>
    <t>18-ZU-501-2003</t>
  </si>
  <si>
    <t>ESTA OBRA SE VA A INAUGURAR AL TERMINAR TODAS LAS ETAPAS.</t>
  </si>
  <si>
    <t xml:space="preserve">Conclusión de la construcción del edificio B, 2a etapa </t>
  </si>
  <si>
    <t>18-ZU-0650-2004</t>
  </si>
  <si>
    <t>SFP/1617-A/2012</t>
  </si>
  <si>
    <t xml:space="preserve">Conclusión de la construcción del edificio B, 1a etapa. Mezcla de recursos FAM 2003 </t>
  </si>
  <si>
    <t>18-ZU-0621-2005</t>
  </si>
  <si>
    <t>SFP/1618-A/2012</t>
  </si>
  <si>
    <t>10921</t>
  </si>
  <si>
    <t>Sec. Téc. No. 22 Ing. César Uscanga Uscanga</t>
  </si>
  <si>
    <t>Secundaria Técnica No. 22 Ing. César Uscanga Uscanga</t>
  </si>
  <si>
    <t>Reportada 918</t>
  </si>
  <si>
    <t xml:space="preserve">Terminación de la construcción de techumbre para cancha de usos múltiples </t>
  </si>
  <si>
    <t>11-ZU-0620-2005</t>
  </si>
  <si>
    <t>Arq. Héctor Hugo Vélez Luque</t>
  </si>
  <si>
    <t>Sec. Téc. No. 22</t>
  </si>
  <si>
    <t>Construcción de techumbre para cancha de usos múltiples</t>
  </si>
  <si>
    <t>11-ZU-700-2006</t>
  </si>
  <si>
    <t>SFP/1555-A/2012</t>
  </si>
  <si>
    <t>Prim. Guadalupe Victoria</t>
  </si>
  <si>
    <t>Primaria Guadalupe Victoria</t>
  </si>
  <si>
    <t xml:space="preserve">Construcción de barda perimetral y rehabilitación de sanitarios </t>
  </si>
  <si>
    <t>agregar datos de celdas AM AN</t>
  </si>
  <si>
    <t>08-ZU-688-2007</t>
  </si>
  <si>
    <t>SFP/0987-A/2012</t>
  </si>
  <si>
    <t>Telesec. Miguel Hidalgo</t>
  </si>
  <si>
    <t>Telesecundaria Miguel Hidalgo</t>
  </si>
  <si>
    <r>
      <t xml:space="preserve">Reportada </t>
    </r>
    <r>
      <rPr>
        <sz val="10"/>
        <color rgb="FFFF0000"/>
        <rFont val="Tahoma"/>
        <family val="2"/>
      </rPr>
      <t xml:space="preserve"> </t>
    </r>
    <r>
      <rPr>
        <sz val="10"/>
        <rFont val="Tahoma"/>
        <family val="2"/>
      </rPr>
      <t>296</t>
    </r>
  </si>
  <si>
    <t xml:space="preserve">Construcción de 2a etapa del edificio A más obra exterior. (instalación eléctrica e hidrosanitaria mas obra exterior) </t>
  </si>
  <si>
    <t>02-ZU-687-2007</t>
  </si>
  <si>
    <t>Prim. Netzahualcóyotl e Himno Nacional</t>
  </si>
  <si>
    <t>Primaria Netzahualcóyotl e Himno Nacional</t>
  </si>
  <si>
    <t>Construcción de edificio A más obra exterior</t>
  </si>
  <si>
    <t>27-ZU-1068-2008</t>
  </si>
  <si>
    <t>SFP/0997-A/2012</t>
  </si>
  <si>
    <t>Reportada 296</t>
  </si>
  <si>
    <t>Complemento para la construcción de 2a etapa del edificio A más obra exterior. (Estructura, albañilería y acabados, herrería y cancelería)</t>
  </si>
  <si>
    <t>02-ZU-1078-2008</t>
  </si>
  <si>
    <t>SFP/1504-A/2012</t>
  </si>
  <si>
    <t>Construcción de 2a etapa del edificio A más obra exterior. (Cimentación y estructura)</t>
  </si>
  <si>
    <t>02-ZU-1067-2008</t>
  </si>
  <si>
    <t>10988</t>
  </si>
  <si>
    <t>Normal Rural Gral. Emiliano Zapata</t>
  </si>
  <si>
    <t>Rehabilitación de mamparas y cancelería 1a etapa,  mezcla de recursos FAM 2011 Y FAM 2012</t>
  </si>
  <si>
    <t>33-ZR-0879-2010</t>
  </si>
  <si>
    <t>SFP/1674-A/2012               REND. FINANCIEROS 2011 y 2012</t>
  </si>
  <si>
    <t>Prim. Ricardo Flores Magón</t>
  </si>
  <si>
    <t>Primaria Ricardo Flores Magón</t>
  </si>
  <si>
    <t>Muro de colindancia</t>
  </si>
  <si>
    <t>SFP/1424-A/2012</t>
  </si>
  <si>
    <t>Aula móviles para Escuelas de Nivel Básico</t>
  </si>
  <si>
    <t>Nivel básico de todo el Estado</t>
  </si>
  <si>
    <t>Varios planteles</t>
  </si>
  <si>
    <t>Instalación de aulas móviles</t>
  </si>
  <si>
    <t>DG/DA/2285/2012</t>
  </si>
  <si>
    <t>varios</t>
  </si>
  <si>
    <t>Sec. Gral. Manuel Noceda Barrios</t>
  </si>
  <si>
    <t>Secundaria General Manuel Noceda Barrios</t>
  </si>
  <si>
    <t>Atotonilco</t>
  </si>
  <si>
    <t>Construcción de administración más obra exterior</t>
  </si>
  <si>
    <t>Pendiente la entrega de mueble de dirección para dar la fecha de conclusión.-  finiquito en corrección por el contratista para su entrega final.</t>
  </si>
  <si>
    <t>19-ZU-1286-2011</t>
  </si>
  <si>
    <t>SFP/1646-A/2012</t>
  </si>
  <si>
    <t>Arq. Víctor Rafael Jiménez Michel</t>
  </si>
  <si>
    <t>Reportada  432</t>
  </si>
  <si>
    <t>Construcción de aula didáctica cimentación para aula móvil</t>
  </si>
  <si>
    <t>se está trabajando sin contrato, en cuanto se pague anticipo se pondrá la fecha de inicio, el proyecto se amplió a 2 aulas.</t>
  </si>
  <si>
    <t>18-ZU-1288-2011</t>
  </si>
  <si>
    <t>Construcción de 1a etapa del edificio C planta baja: 2 aulas, pórtico y módulo de escaleras, planta alta: 3 aulas en estructura U-2C más obra exterior y barda perimetral</t>
  </si>
  <si>
    <t>Reducción de monto</t>
  </si>
  <si>
    <t>18-ZU-808-2011</t>
  </si>
  <si>
    <t>SFP/1082-A/2011</t>
  </si>
  <si>
    <t>10795</t>
  </si>
  <si>
    <t>Varios planteles educativos del Estado de Morelos</t>
  </si>
  <si>
    <t>Varios planteles educativos del estado de Morelos</t>
  </si>
  <si>
    <t xml:space="preserve">Varios municipios </t>
  </si>
  <si>
    <t xml:space="preserve">Rehabilitaciones generales </t>
  </si>
  <si>
    <t>Beneficiados reportados en Informe de Gobierno Septiembre - diciembre 2012</t>
  </si>
  <si>
    <t>99-ZU-1270-2011</t>
  </si>
  <si>
    <t>SFP/1203-A/2012</t>
  </si>
  <si>
    <t>10927</t>
  </si>
  <si>
    <t>Rehabilitación de mamparas y cancelería 2a etapa</t>
  </si>
  <si>
    <t>en cuanto se devuelva anticipo hacer ajustes al avance financiero.-  SE VISITÓ EL PLANTEL EL 8 DE AGOSTO CONJUNTAMENTE CON EL CONTRATISTA, INICIAN EL 12 DE AGOSTO.</t>
  </si>
  <si>
    <t>33-ZU-1287-2011</t>
  </si>
  <si>
    <t>Rehabilitación de mamparas y cancelería 1a etapa. Mezcla de recursos FAM 2012 y FAM 2012</t>
  </si>
  <si>
    <t>SFP/1674-A/2012               REND. FINANCIEROS</t>
  </si>
  <si>
    <t>Telesec. Profr. Jesús Barreto Molina y/o Ing. César Uscanga Uscanga</t>
  </si>
  <si>
    <t>Telesecundaria Profr. Jesús Barreto y Molina y/o César Uscanga Uscanga</t>
  </si>
  <si>
    <t>Tlacotepec</t>
  </si>
  <si>
    <t>Construcción de aula más obra exterior y rehabilitación de sanitarios</t>
  </si>
  <si>
    <t>Se realiza aplanados en muros, mamparas en sanitarios y pozo de absorción.- fecha probable de conclusión 31-ago-13</t>
  </si>
  <si>
    <t>32-ZR-0231-2012</t>
  </si>
  <si>
    <t>SFP/0735-A/2012</t>
  </si>
  <si>
    <t>JN Guadalupe Sandoval</t>
  </si>
  <si>
    <t>Jardín de Niños Guadalupe Sandoval</t>
  </si>
  <si>
    <t xml:space="preserve">Construcción de 1a etapa del edificio A planta baja: 2 aulas, más obra exterior </t>
  </si>
  <si>
    <r>
      <t xml:space="preserve">Ampliación de monto  OFICIO DE AUT. SH/0380-A/2012 7-DIC-12 - clave anterior 07-ZU-317-2012. </t>
    </r>
    <r>
      <rPr>
        <sz val="10"/>
        <color rgb="FFFF0000"/>
        <rFont val="Arial Narrow"/>
        <family val="2"/>
      </rPr>
      <t>agregar datos de celdas  AM y AN</t>
    </r>
  </si>
  <si>
    <t>07-ZU-819-2012</t>
  </si>
  <si>
    <t>SFP/0902-A/2012</t>
  </si>
  <si>
    <t>SH/0380-A/2012</t>
  </si>
  <si>
    <t>Arq. Jorge Luis Ayala Sotelo</t>
  </si>
  <si>
    <t>Telesec. Profr. Otilio Montaño</t>
  </si>
  <si>
    <t>Telesecundaria Profr. Otilio Montaño</t>
  </si>
  <si>
    <t>Huecahuasco</t>
  </si>
  <si>
    <t>Construcción de muro de contención y barda perimetral</t>
  </si>
  <si>
    <t>16-ZR-326-2012</t>
  </si>
  <si>
    <t>JN Cruz del Sur</t>
  </si>
  <si>
    <t>Jardín de Niños Cruz del Sur</t>
  </si>
  <si>
    <t>Huejotengo</t>
  </si>
  <si>
    <t>Construcción de aula más obra exterior</t>
  </si>
  <si>
    <t>16-ZR-327-2012</t>
  </si>
  <si>
    <t>JN Jazmín</t>
  </si>
  <si>
    <t>Jardín de Niños Jazmín</t>
  </si>
  <si>
    <t>30-ZR-331-2012</t>
  </si>
  <si>
    <t>Telesec. Sor Juana Inés de la Cruz</t>
  </si>
  <si>
    <t>Telesecundaria Sor Juana Inés de la Cruz</t>
  </si>
  <si>
    <t>Xochitlán</t>
  </si>
  <si>
    <t>30-ZR-332-2012</t>
  </si>
  <si>
    <t>10847</t>
  </si>
  <si>
    <t>Prim. Enrique Rodríguez Cano</t>
  </si>
  <si>
    <t>Primaria Enrique Rodríguez Cano</t>
  </si>
  <si>
    <t>agregar datos de celdas Ak a AN principalmente la fecha para inaugurar</t>
  </si>
  <si>
    <t>31-ZR-637-2012</t>
  </si>
  <si>
    <t>SFP/1701-A/2012</t>
  </si>
  <si>
    <t>Arq. Moisés armando Bernal Cervantes</t>
  </si>
  <si>
    <t>CAM No. 20</t>
  </si>
  <si>
    <t>Centro de Atención Múltiple (CAM) No. 20</t>
  </si>
  <si>
    <t>Leopoldo Heredia</t>
  </si>
  <si>
    <t>Construcción de 2 aulas, dirección y sanitarios más obra exterior</t>
  </si>
  <si>
    <t>04-ZU-0173-2012</t>
  </si>
  <si>
    <t>SH/0470-A/2012</t>
  </si>
  <si>
    <t>JN Pill Machtiloyan</t>
  </si>
  <si>
    <t>Jardín de Niños Pill Machtiloyan</t>
  </si>
  <si>
    <t>Col. del Empleado Municipal</t>
  </si>
  <si>
    <t>Construcción de dirección con módulo de servicios sanitarios,  obra exterior y barda perimetral</t>
  </si>
  <si>
    <r>
      <t xml:space="preserve">SE SOLICITÓ REDUCCIÓN DE ECONOMÍA CON OF. SSI/DGOE/532/13 DE FECHA 26 AGO 13 EN CUANTO LLEGUE LA AUTORIZACIÓN SE PONDRÁ EL NUM. DE OFICIO.  </t>
    </r>
    <r>
      <rPr>
        <sz val="10"/>
        <color rgb="FFFF0000"/>
        <rFont val="Arial Narrow"/>
        <family val="2"/>
      </rPr>
      <t>OK gracias enterada!!</t>
    </r>
    <r>
      <rPr>
        <sz val="10"/>
        <rFont val="Arial Narrow"/>
        <family val="2"/>
      </rPr>
      <t xml:space="preserve"> </t>
    </r>
  </si>
  <si>
    <t>06-ZU-0818-2012</t>
  </si>
  <si>
    <t>2012 - 2  Abr-Jun Proceso</t>
  </si>
  <si>
    <t>Telesec. Niños Héroes - Jojutla</t>
  </si>
  <si>
    <t>Telesecundaria Niños Héroes</t>
  </si>
  <si>
    <t xml:space="preserve">Construcción de barda mixta, sustitución de piso en cancha de usos múltiples, impermeabilización, rehabilitación de instalación eléctrica y estructural </t>
  </si>
  <si>
    <t>May12 Cuando termine indicar mes, sombrea celdas Z, AA y AB con el color que le corresponde</t>
  </si>
  <si>
    <t>OF. SH/0470-A/2012 DEL 21-DIC-12 REDUCCIÓN DE MONTO POR 113,775.47.- OBRA PARADA TEMPORALMENTE, FALTAN DETALLES DE OBRA ELÉCTRICA, COLOCACIÓN DE PUNTAS POSTE Y REPARAR LA PLANCHA DE LA CANCHA</t>
  </si>
  <si>
    <t>12-ZR-0193-2012</t>
  </si>
  <si>
    <t>Construcción de sanitarios más obra exterior y rehabilitación general eléctrica</t>
  </si>
  <si>
    <t>15-ZR-0196-2012</t>
  </si>
  <si>
    <t>JN Emiliano Zapata - E.Z.,  Centro</t>
  </si>
  <si>
    <t>Jardín de Niños Emiliano Zapata</t>
  </si>
  <si>
    <t>Construcción de sanitarios más obra exterior</t>
  </si>
  <si>
    <t>Agregar datos de celdas AJ a AN</t>
  </si>
  <si>
    <t>08-ZU-0182-2012</t>
  </si>
  <si>
    <t>Sec. Gral. Ramón López Velarde</t>
  </si>
  <si>
    <t>Secundaria General Ramón López Velarde</t>
  </si>
  <si>
    <t>Construcción de barda perimetral</t>
  </si>
  <si>
    <t>16-ZR-0197-2012</t>
  </si>
  <si>
    <t>Prim. Gabriel Ramos Millán</t>
  </si>
  <si>
    <t>Primaria Gabriel Ramos Millán</t>
  </si>
  <si>
    <t>El Estudiante</t>
  </si>
  <si>
    <t>Construcción de 2 aulas y dirección más obra exterior</t>
  </si>
  <si>
    <t>17-ZU-0200-2012</t>
  </si>
  <si>
    <t>SFP/BIS-1143-A/2012</t>
  </si>
  <si>
    <t>CEPI Alfonso Caso</t>
  </si>
  <si>
    <t>Centro de Educación Preescolar Indígena (CEPI) Alfonso Caso</t>
  </si>
  <si>
    <t>Cuentepec</t>
  </si>
  <si>
    <t>Construcción de bodega más obra exterior, sustitución de pisos en plaza cívica y andadores, nivelación del área de juegos</t>
  </si>
  <si>
    <t>18-ZR-0202-2012</t>
  </si>
  <si>
    <t>Prim. Bicentenario de la Independencia</t>
  </si>
  <si>
    <t>Primaria Bicentenario de la Independencia</t>
  </si>
  <si>
    <t>Lomas Lindas</t>
  </si>
  <si>
    <t xml:space="preserve">Construcción de dirección y sanitarios más obra exterior </t>
  </si>
  <si>
    <t>22-ZR-0215-2012</t>
  </si>
  <si>
    <t>JN Ofelia Montaño</t>
  </si>
  <si>
    <t>Jardín de Niños Ofelia Montaño</t>
  </si>
  <si>
    <t>Construcción de chapoteadero</t>
  </si>
  <si>
    <t>agregar datos de celdas AJ a Ak</t>
  </si>
  <si>
    <t>22-ZR-0214-2012</t>
  </si>
  <si>
    <t>N/A es obra chica</t>
  </si>
  <si>
    <t>Prim. Nueva Creación - Yecapixtla</t>
  </si>
  <si>
    <t>Primaria Nueva Creación</t>
  </si>
  <si>
    <t>Mixtlalcingo</t>
  </si>
  <si>
    <t>Construcción de 3 aulas, dirección y sanitarios más obra exterior</t>
  </si>
  <si>
    <r>
      <t xml:space="preserve">Reducción de monto por 170,200.00. </t>
    </r>
    <r>
      <rPr>
        <sz val="10"/>
        <color rgb="FFFF0000"/>
        <rFont val="Arial Narrow"/>
        <family val="2"/>
      </rPr>
      <t>agregar datos de celdas AJ, AL a AN, principalmente la fecha para inaugurar</t>
    </r>
  </si>
  <si>
    <t>30-ZR-0229-2012</t>
  </si>
  <si>
    <t>Prim. Progreso</t>
  </si>
  <si>
    <t>Primaria Progreso</t>
  </si>
  <si>
    <t>Col. Progreso</t>
  </si>
  <si>
    <t>Construcción de muro de contención</t>
  </si>
  <si>
    <r>
      <rPr>
        <sz val="10"/>
        <rFont val="Arial Narrow"/>
        <family val="2"/>
      </rPr>
      <t xml:space="preserve">OF. SH/0470-A/2012 DEL 21-DIC-12 REDUCCIÓN DE MONTO POR 49,016.10. </t>
    </r>
    <r>
      <rPr>
        <sz val="10"/>
        <color rgb="FFFF0000"/>
        <rFont val="Arial Narrow"/>
        <family val="2"/>
      </rPr>
      <t>agregar datos de celdas AJ a AL</t>
    </r>
  </si>
  <si>
    <t>01-ZU-312-2012</t>
  </si>
  <si>
    <t>Telesec. Hnos. Flores Magón</t>
  </si>
  <si>
    <t>Telesecundaria Hermanos Flores Magón</t>
  </si>
  <si>
    <t>Cazahuatlán</t>
  </si>
  <si>
    <t>OF. SH/0470-A/2012 DEL 21-DIC-12 REDUCCIÓN DE MONTO POR 50,710.04</t>
  </si>
  <si>
    <t>01-ZR-313-2012</t>
  </si>
  <si>
    <t>JN Josefina Andrade</t>
  </si>
  <si>
    <t>Jardín de Niños Josefina Andrade</t>
  </si>
  <si>
    <t>15-ZR-324-2012</t>
  </si>
  <si>
    <t>11600</t>
  </si>
  <si>
    <t>Sec. Gral. Benito Juárez</t>
  </si>
  <si>
    <t>Secundaria General Benito Juárez</t>
  </si>
  <si>
    <t xml:space="preserve">Construcción de planta de tratamiento </t>
  </si>
  <si>
    <t>Jun12 Cuando termine indicar mes, sombrea celdas Z, AA y AB con el color que le corresponde</t>
  </si>
  <si>
    <t>SE CAMBIA LA FECHA DE INICIO REAL POR SUSPENSIÓN DEL INICIO POR CAMBIO DE CONCEPTOS EN CATÁLOGO, PLAZO 11 DÍAS.- SE SUSPENDE POR COMPLIACIONES POR LLUVIAS.</t>
  </si>
  <si>
    <t>12-ZU-0843-2012</t>
  </si>
  <si>
    <t>JN Jaime Torres Bodet</t>
  </si>
  <si>
    <t>Jardín de Niños Jaime Torres Bodet</t>
  </si>
  <si>
    <t>Unidad Hab. José María Morelos y Pavón</t>
  </si>
  <si>
    <t>Construcción de Barda perimetral</t>
  </si>
  <si>
    <t>Ene13uando termine indicar mes, sombrea celdas Z, AA y AB con el color que le corresponde</t>
  </si>
  <si>
    <t>pendiente la fecha real de inicio</t>
  </si>
  <si>
    <t>12-ZU-842-2012</t>
  </si>
  <si>
    <t>SH/0448-A/2012</t>
  </si>
  <si>
    <t>Telesec. Nueva Creación Bicentenario de la Independencia</t>
  </si>
  <si>
    <t>Telesecundaria Bicentenario de la Independencia</t>
  </si>
  <si>
    <t>La Era</t>
  </si>
  <si>
    <t>Construcción de 2 aulas, laboratorio-taller, dirección, sanitarios y anexo más obra exterior</t>
  </si>
  <si>
    <t>25-ZR-329-2012</t>
  </si>
  <si>
    <t>Arq. Gilberto Gálvez Marías</t>
  </si>
  <si>
    <t>CAM No. 5</t>
  </si>
  <si>
    <t>Centro de Atención Múltiple (CAM) No. 5</t>
  </si>
  <si>
    <t>Sustitución de techumbre de multypanel</t>
  </si>
  <si>
    <t>21-ZR-0213-2012</t>
  </si>
  <si>
    <t>N/A es mobiliario</t>
  </si>
  <si>
    <t>Prim. Eugenio Prado</t>
  </si>
  <si>
    <t>Primaria Eugenio Prado</t>
  </si>
  <si>
    <t>Rehabilitación de sanitarios, instalación eléctrica y desazolve de fosa séptica</t>
  </si>
  <si>
    <t>14-ZR-483-2012</t>
  </si>
  <si>
    <t>SFP/0993-A/2012</t>
  </si>
  <si>
    <t>10724</t>
  </si>
  <si>
    <t xml:space="preserve">Prim. Gregorio Torres Quintero </t>
  </si>
  <si>
    <t>Primaria Gregorio Torres Quintero</t>
  </si>
  <si>
    <t>Amatlán de Quetzalcóatl</t>
  </si>
  <si>
    <t>Acondicionamiento eléctrico para aula de cómputo</t>
  </si>
  <si>
    <t xml:space="preserve"> INICIARON SIN ANTICIPO, LA OBRA ESTÁ CONCLUIDA</t>
  </si>
  <si>
    <t>20-ZR-0383-2012</t>
  </si>
  <si>
    <t>SFP/0972-A/2012</t>
  </si>
  <si>
    <t>10848</t>
  </si>
  <si>
    <t>Rehabilitación de mamparas y cancelería 1a etapa. Mezcla de recursos FAM 2010 y FAM 2011</t>
  </si>
  <si>
    <t>33-ZR-634-2012</t>
  </si>
  <si>
    <t>Sec. Gral. Tlacaelel</t>
  </si>
  <si>
    <t>Secundaria General Tlacaelel</t>
  </si>
  <si>
    <t>Rehabilitación de sanitarios, instalación eléctrica, cancha de usos múltiples y redes exteriores</t>
  </si>
  <si>
    <t>OF. SH/0470-A/2012 DEL 21-DIC-12 REDUCCIÓN DE MONTO POR 89,752.67.- FALTAN TRABAJOS ELÉCTRICOS, LA CONST. DE NICHO Y CABLEADO PARA TALLERES</t>
  </si>
  <si>
    <t>Arq. Arturo Luna Hernández</t>
  </si>
  <si>
    <t>Prim. Benito Juárez - Mazatepec</t>
  </si>
  <si>
    <t>Primaria Benito Juárez</t>
  </si>
  <si>
    <t>Rehabilitación de instalación eléctrica general</t>
  </si>
  <si>
    <t>14-ZR-0195-2012</t>
  </si>
  <si>
    <t>Prim. Los Galeana</t>
  </si>
  <si>
    <t>Primaria Los Galeana</t>
  </si>
  <si>
    <t>Col. Los Presidentes</t>
  </si>
  <si>
    <t>Rehabilitación de instalación eléctrica, sanitarios, construcción de cisterna, sustitución de lámina por multypanel y cancelería para 2 aulas</t>
  </si>
  <si>
    <t>18-ZU-0203-2012</t>
  </si>
  <si>
    <t>Sec. Téc. No. 37</t>
  </si>
  <si>
    <t>Secundaria Técnica No. 37</t>
  </si>
  <si>
    <t>Unidad Habitacional José María Morelos y Pavón</t>
  </si>
  <si>
    <t>Electrificación trifásica para el taller de máquinas y herramientas, rehabilitación de módulo de sanitarios</t>
  </si>
  <si>
    <t>28-ZR-0224-2012</t>
  </si>
  <si>
    <t>Prim. José María Morelos y Pavón - Xochitepec,  Real del Puente</t>
  </si>
  <si>
    <t>Primaria José María Morelos y Pavón</t>
  </si>
  <si>
    <t>Incremento de altura de la barda perimetral y construcción de 8 desayunadores de concreto</t>
  </si>
  <si>
    <t>Ampliación de monto</t>
  </si>
  <si>
    <t>28-ZU-0225-2012</t>
  </si>
  <si>
    <t>PROGRAMAR ENTREGA AL PLANTEL</t>
  </si>
  <si>
    <t>Prim. Antonio Gómez Urbina</t>
  </si>
  <si>
    <t>Primaria Antonio Gómez Urbina</t>
  </si>
  <si>
    <t>Rehabilitación de instalación eléctrica, sanitarios, puertas, colocación de vidrios y pintura general</t>
  </si>
  <si>
    <t>OBRA DETENIDA TEMPORALMENTE NO ESTÁ TRABAJANDO LA EMPRESA.</t>
  </si>
  <si>
    <t>05-ZR-316-2012</t>
  </si>
  <si>
    <t>El Rodeo</t>
  </si>
  <si>
    <t>Rehabilitación de instalación eléctrica y sanitarios, construcción de rampas</t>
  </si>
  <si>
    <t>15-ZR325-2012</t>
  </si>
  <si>
    <t>Prim. Benito Juárez y/o Cuauhtémoc</t>
  </si>
  <si>
    <t>Primaria Benito Juárez y/o Cuauhtémoc</t>
  </si>
  <si>
    <t>Rehabilitación de sanitarios</t>
  </si>
  <si>
    <t>15-ZR-0845-2012</t>
  </si>
  <si>
    <t>Sec. Téc. No. 2 Lic. Adolfo López Mateos</t>
  </si>
  <si>
    <t>Secundaria Técnica No. 2 Lic. Adolfo López Mateos</t>
  </si>
  <si>
    <t>Rehabilitación de baños, fosa séptica y barda perimetral</t>
  </si>
  <si>
    <t>12-ZU-874-2012</t>
  </si>
  <si>
    <t>SH/1324-A/2013</t>
  </si>
  <si>
    <t>Arq. Moisés Armando Bernal Cervantes</t>
  </si>
  <si>
    <t>JN Federico Froebel</t>
  </si>
  <si>
    <t>Jardín de Niños Federico Froebel</t>
  </si>
  <si>
    <t>Reportada 157</t>
  </si>
  <si>
    <t>Complemento de rehabilitación de sanitarios</t>
  </si>
  <si>
    <t>12-ZR-0844-2012</t>
  </si>
  <si>
    <t>SSP/0070-JM/2013</t>
  </si>
  <si>
    <t>Telesec. Nueva Creación</t>
  </si>
  <si>
    <t>Telesecundaria Nueva Creación</t>
  </si>
  <si>
    <t>El Zoquital</t>
  </si>
  <si>
    <t>Reportada 96</t>
  </si>
  <si>
    <t xml:space="preserve">Mobiliario y equipo para 2 aulas didácticas, laboratorio-taller y módulo de dirección </t>
  </si>
  <si>
    <r>
      <t>Beneficiados reportados en Informe de Gobierno Septiembre - diciembre 2012.- en proceso el pago al proveedor</t>
    </r>
    <r>
      <rPr>
        <sz val="10"/>
        <color rgb="FFFF0000"/>
        <rFont val="Arial Narrow"/>
        <family val="2"/>
      </rPr>
      <t xml:space="preserve">. </t>
    </r>
    <r>
      <rPr>
        <sz val="10"/>
        <color rgb="FF0000CC"/>
        <rFont val="Arial Narrow"/>
        <family val="2"/>
      </rPr>
      <t/>
    </r>
  </si>
  <si>
    <t>01-ZR-0248-2012</t>
  </si>
  <si>
    <t>SFP/0793-A/2012</t>
  </si>
  <si>
    <t>10577</t>
  </si>
  <si>
    <t>JN Diana Laura Riojas de Colosio</t>
  </si>
  <si>
    <t>Jardín de Niños Diana Laura Riojas de Colosio</t>
  </si>
  <si>
    <t>Kilómetro 56</t>
  </si>
  <si>
    <t>Reportada 46</t>
  </si>
  <si>
    <t>Mobiliario y equipo para dirección</t>
  </si>
  <si>
    <t>02-ZR-0249-2012</t>
  </si>
  <si>
    <t>Telesec. Pablo Galeana</t>
  </si>
  <si>
    <t>Telesecundaria Pablo Galeana</t>
  </si>
  <si>
    <t>Reportada 42</t>
  </si>
  <si>
    <t>Mobiliario biblioteca</t>
  </si>
  <si>
    <t>02-ZR-0250-2012</t>
  </si>
  <si>
    <t>Telesec. Joaquín Camaño</t>
  </si>
  <si>
    <t>Telesecundaria Joaquín Camaño</t>
  </si>
  <si>
    <t>Joaquín Camaño</t>
  </si>
  <si>
    <t>Reportada 36</t>
  </si>
  <si>
    <t>Mobiliario y equipo para laboratorio-taller y módulo de dirección</t>
  </si>
  <si>
    <r>
      <t>Beneficiados reportados en Informe de Gobierno Septiembre - diciembre 2012</t>
    </r>
    <r>
      <rPr>
        <sz val="10"/>
        <color rgb="FF0070C0"/>
        <rFont val="Arial Narrow"/>
        <family val="2"/>
      </rPr>
      <t/>
    </r>
  </si>
  <si>
    <t>03-ZR-0251-2012</t>
  </si>
  <si>
    <t>Telesec. Emiliano Zapata - Axochiapan</t>
  </si>
  <si>
    <t>Telesecundaria Emiliano Zapata</t>
  </si>
  <si>
    <t>La Florida</t>
  </si>
  <si>
    <t>Reportada 242</t>
  </si>
  <si>
    <t>Mobiliario y equipo para aula didáctica</t>
  </si>
  <si>
    <t>03-ZU-0252-2012</t>
  </si>
  <si>
    <t>Prim. José María Morelos y Pavón - Axochiapan</t>
  </si>
  <si>
    <t>Reportada 201</t>
  </si>
  <si>
    <t>Mobiliario y equipo de bodega</t>
  </si>
  <si>
    <t>03-ZU-0253-2012</t>
  </si>
  <si>
    <t>Mobiliario y equipo para 2 aulas didácticas y dirección</t>
  </si>
  <si>
    <t>04-ZU-0254-2012</t>
  </si>
  <si>
    <t>Prim. Nueva Creación - Cuautla</t>
  </si>
  <si>
    <t>Mobiliario y equipo para 2 aulas didácticas y módulo de dirección</t>
  </si>
  <si>
    <t>06-ZU-0255-2012</t>
  </si>
  <si>
    <t>Reportada 21</t>
  </si>
  <si>
    <r>
      <t xml:space="preserve">Beneficiados reportados en Informe de Gobierno Septiembre - diciembre 2012.- </t>
    </r>
    <r>
      <rPr>
        <sz val="10"/>
        <color rgb="FFFF0000"/>
        <rFont val="Arial Narrow"/>
        <family val="2"/>
      </rPr>
      <t xml:space="preserve"> </t>
    </r>
  </si>
  <si>
    <t>06-ZU-0256-2012</t>
  </si>
  <si>
    <t>JN Estado de Sinaloa</t>
  </si>
  <si>
    <t>Jardín de Niños Estado de Sinaloa</t>
  </si>
  <si>
    <t>Rincón del Bosque</t>
  </si>
  <si>
    <t xml:space="preserve">Beneficiados reportados en Informe de Gobierno Septiembre - diciembre 2012.- </t>
  </si>
  <si>
    <t>09-ZU-0257-2012</t>
  </si>
  <si>
    <t>Mobiliario y equipo para 2 aulas didácticas y un módulo de dirección</t>
  </si>
  <si>
    <t>en proceso el pago al proveedor. El  contrato ya está al 100% la diferencia entre lo aprobado y lo ejercido es economía.</t>
  </si>
  <si>
    <t>17-ZU-0258-2012</t>
  </si>
  <si>
    <t>Sec. Téc. No. 9</t>
  </si>
  <si>
    <t>Secundaria Técnica No. 9</t>
  </si>
  <si>
    <t>Xoxocotla</t>
  </si>
  <si>
    <t>Reportada 597</t>
  </si>
  <si>
    <t>Mobiliario y equipo para 2 aulas didácticas</t>
  </si>
  <si>
    <r>
      <t xml:space="preserve">Beneficiados reportados en Informe de Gobierno Septiembre - diciembre 2012.- en proceso el pago al proveedor. </t>
    </r>
    <r>
      <rPr>
        <sz val="10"/>
        <color rgb="FF0070C0"/>
        <rFont val="Arial Narrow"/>
        <family val="2"/>
      </rPr>
      <t>Ok entonces se queda en azul hasta que modifiques el avance financiero, al 100%. El avance financiero es el 100% de lo contratado, se está viendo la reducción de monto.</t>
    </r>
  </si>
  <si>
    <t>17-ZU-0259-2012</t>
  </si>
  <si>
    <t>Prim. Vicente Suárez</t>
  </si>
  <si>
    <t>Primaria Vicente Suárez</t>
  </si>
  <si>
    <t>Reportada 554</t>
  </si>
  <si>
    <t>17-ZU-0260-2012</t>
  </si>
  <si>
    <t xml:space="preserve">Mobiliario y equipo para módulo de dirección </t>
  </si>
  <si>
    <t>22-ZU-0261-2012</t>
  </si>
  <si>
    <t>JN Antonia Nava</t>
  </si>
  <si>
    <t>Jardín de Niños Antonia Nava</t>
  </si>
  <si>
    <t>18-ZU-0262-2012</t>
  </si>
  <si>
    <t>Reportada 177</t>
  </si>
  <si>
    <t xml:space="preserve">Mobiliario para bodega </t>
  </si>
  <si>
    <t>18-ZU-0263-2012</t>
  </si>
  <si>
    <t>Sec. Téc. No. 32</t>
  </si>
  <si>
    <t>Secundaria Técnica No. 32</t>
  </si>
  <si>
    <t>Reportada 358</t>
  </si>
  <si>
    <t>20-ZU-0264-2012</t>
  </si>
  <si>
    <t>Prim. José María Morelos y Pavón - Tepoztlán, Sto. Domingo Ocotitlán</t>
  </si>
  <si>
    <t>Santo Domingo Ocotitlán</t>
  </si>
  <si>
    <t>Reportada 131</t>
  </si>
  <si>
    <t>Mobiliario y equipo para biblioteca</t>
  </si>
  <si>
    <t>20-ZU-0265-2012</t>
  </si>
  <si>
    <t>Prim. 20 de Noviembre - Tetela del Volcán</t>
  </si>
  <si>
    <t>Primaria 20 de Noviembre</t>
  </si>
  <si>
    <t>Mobiliario para bodega</t>
  </si>
  <si>
    <t>22-ZU-0266-2012</t>
  </si>
  <si>
    <t>JN Bartolomé de las Casas</t>
  </si>
  <si>
    <t>Jardín de Niños Bartolomé de las Casas</t>
  </si>
  <si>
    <t>Tlaltizapán</t>
  </si>
  <si>
    <t>Temilpa Viejo</t>
  </si>
  <si>
    <t>Reportada 33</t>
  </si>
  <si>
    <t>24-ZU-0267-2012</t>
  </si>
  <si>
    <t>Arq. Jesús Vázquez Martínez</t>
  </si>
  <si>
    <t>JN Alicia López Amador</t>
  </si>
  <si>
    <t>Jardín de Niños Alicia López Amador</t>
  </si>
  <si>
    <t>Barranca Honda</t>
  </si>
  <si>
    <t>Reportada 45</t>
  </si>
  <si>
    <r>
      <t xml:space="preserve">Beneficiados reportados en Informe de Gobierno Septiembre - diciembre 2012.- en proceso el pago al proveedor. </t>
    </r>
    <r>
      <rPr>
        <sz val="10"/>
        <color rgb="FF0070C0"/>
        <rFont val="Arial Narrow"/>
        <family val="2"/>
      </rPr>
      <t>Ok entonces se queda en azul hasta que modifiques el avance financiero, al 100%.- El avance financiero es el 100% de lo contratado, se está viendo la reducción de monto.</t>
    </r>
  </si>
  <si>
    <t>24-ZU-0268-2012</t>
  </si>
  <si>
    <t>Reportada 144</t>
  </si>
  <si>
    <t>Mobiliario y equipo para 3 aulas didácticas y módulo de dirección</t>
  </si>
  <si>
    <t xml:space="preserve"> El avance financiero es el 100% de lo contratado, se está viendo la reducción de monto.</t>
  </si>
  <si>
    <t>30-ZR-0269-2012</t>
  </si>
  <si>
    <t>Telesecundaria Profr. Jesús Barreto Molina y/o César Uscanga Uscanga</t>
  </si>
  <si>
    <t>Reportada 291</t>
  </si>
  <si>
    <t>32-ZR-0270-2012</t>
  </si>
  <si>
    <t>Reportada 109</t>
  </si>
  <si>
    <t xml:space="preserve">Mobiliario y equipo para aula didáctica </t>
  </si>
  <si>
    <t>01-ZR-340-2012</t>
  </si>
  <si>
    <t>Prim. Gregorio Torres Quintero - Ayala</t>
  </si>
  <si>
    <t>Reportada 224</t>
  </si>
  <si>
    <t>04-ZR-341-2012</t>
  </si>
  <si>
    <t>Reportada 30</t>
  </si>
  <si>
    <t>15-ZR-342-2012</t>
  </si>
  <si>
    <t>16-ZR-343-2012</t>
  </si>
  <si>
    <t>Reportada 97</t>
  </si>
  <si>
    <t>Mobiliario y equipo para aula de cómputo, 20 equipos de cómputo</t>
  </si>
  <si>
    <t>dejamos la misma fecha de inicio y termino de obra??</t>
  </si>
  <si>
    <t>20-ZR-344-2012</t>
  </si>
  <si>
    <t>Prim. Héroes Caídos</t>
  </si>
  <si>
    <t>Primaria Héroes Caídos</t>
  </si>
  <si>
    <t>20-ZR-345-2012</t>
  </si>
  <si>
    <t>Telesec. Bicentenario de la Independencia</t>
  </si>
  <si>
    <t xml:space="preserve">Mobiliario y equipo para 2 aulas didácticas y laboratorio - taller </t>
  </si>
  <si>
    <t>25-ZR-346-2012</t>
  </si>
  <si>
    <t>JN Nueva Creación Miguel Hidalgo</t>
  </si>
  <si>
    <t>Jardín de Niños Nueva Creación Miguel Hidalgo</t>
  </si>
  <si>
    <t xml:space="preserve">Mobiliario y equipo de 2 aulas didácticas y dirección </t>
  </si>
  <si>
    <t>25-ZR-347-2012</t>
  </si>
  <si>
    <t>Prim. Bicentenario de Miguel Hidalgo</t>
  </si>
  <si>
    <t>Primaria Bicentenario de Miguel Hidalgo</t>
  </si>
  <si>
    <t>Col. Jericó</t>
  </si>
  <si>
    <t>26-ZR-348-2012</t>
  </si>
  <si>
    <t>Reportada 23</t>
  </si>
  <si>
    <t>30-ZR-349-2012</t>
  </si>
  <si>
    <t>Reportada 165</t>
  </si>
  <si>
    <t>30-ZR350-2012</t>
  </si>
  <si>
    <t>Amayuca</t>
  </si>
  <si>
    <t>Mobiliario y equipo para aula de cómputo</t>
  </si>
  <si>
    <t>10-ZR-351-2012</t>
  </si>
  <si>
    <t>JN Plan de Ayala</t>
  </si>
  <si>
    <t>Jardín de Niños Plan de Ayala</t>
  </si>
  <si>
    <t>Reportada 116</t>
  </si>
  <si>
    <r>
      <t xml:space="preserve">Beneficiados reportados en Informe de Gobierno Septiembre - diciembre 2012.- en proceso el pago al proveedor. </t>
    </r>
    <r>
      <rPr>
        <sz val="10"/>
        <color rgb="FF0070C0"/>
        <rFont val="Arial Narrow"/>
        <family val="2"/>
      </rPr>
      <t xml:space="preserve">Ok entonces se queda en azul hasta que modifiques el avance financiero, al 100%. </t>
    </r>
  </si>
  <si>
    <t>31-ZU-352-2012</t>
  </si>
  <si>
    <t>Escuelas de Nivel Básico para el IEBEM</t>
  </si>
  <si>
    <t>Escuelas de nivel básico</t>
  </si>
  <si>
    <t>99-ZU-323-2012</t>
  </si>
  <si>
    <t>SFP/0955-A/2012</t>
  </si>
  <si>
    <t>Varios</t>
  </si>
  <si>
    <t>11686</t>
  </si>
  <si>
    <t>Sec.Téc. No. 35 Profr. Pablo Torres Burgos</t>
  </si>
  <si>
    <t>Secundaria Técnica No. 35 Profr. Pablo Torres Burgos</t>
  </si>
  <si>
    <t>Construcción de 2 aulas didácticas en estructura U-1C</t>
  </si>
  <si>
    <t>04-ZR-0203-2013</t>
  </si>
  <si>
    <t>SFP/1050-A/2013</t>
  </si>
  <si>
    <t>CAM No. 21</t>
  </si>
  <si>
    <t>Centro de Atención Múltiple (C.A.M.) No. 21</t>
  </si>
  <si>
    <t>Construcción de 3 anexos: dirección, sanitarios y obra exterior</t>
  </si>
  <si>
    <t>16-ZR-0191-2013</t>
  </si>
  <si>
    <t>11583</t>
  </si>
  <si>
    <t>Prim. Profr. José Nares Álvarez</t>
  </si>
  <si>
    <t>Primaria Profr. José Nares Álvarez</t>
  </si>
  <si>
    <t>Barrio de San Miguel</t>
  </si>
  <si>
    <t>Construcción de 1 aula en estructura R-C de 6.00 x 8.00 metros más obra exterior</t>
  </si>
  <si>
    <t>22-ZR-0198-2013</t>
  </si>
  <si>
    <t>11584</t>
  </si>
  <si>
    <t>Sec. Gral. Andrés Quintana Roo</t>
  </si>
  <si>
    <t>Secundaria Gral. Andrés Quintana Roo</t>
  </si>
  <si>
    <t>Construcción de 2 aulas en R-C de 6.00 x 8.00 metros más obra exterior</t>
  </si>
  <si>
    <t>22-ZR-0195-2013</t>
  </si>
  <si>
    <t>11585</t>
  </si>
  <si>
    <t>Prim. Héroes del Sur</t>
  </si>
  <si>
    <t>Primaria Héroes del Sur</t>
  </si>
  <si>
    <t>Felipe Neri</t>
  </si>
  <si>
    <t>Construcción de 1 aula en R-C de 6.00 x 8.00 metros más obra exterior</t>
  </si>
  <si>
    <t>YA INICIARON SIN ANTICIPO</t>
  </si>
  <si>
    <t>23-ZR-0196-2013</t>
  </si>
  <si>
    <t>11586</t>
  </si>
  <si>
    <t>Prim. Miguel Hidalgo</t>
  </si>
  <si>
    <t>Primaria Miguel Hidalgo</t>
  </si>
  <si>
    <t>La Cañada</t>
  </si>
  <si>
    <t>27-ZR-0200-2013</t>
  </si>
  <si>
    <t>11587</t>
  </si>
  <si>
    <t>Prim. Otilio Montaño</t>
  </si>
  <si>
    <t>Primaria Otilio Montaño</t>
  </si>
  <si>
    <t>Col. Adolfo López Mateos</t>
  </si>
  <si>
    <t>Construcción de 1 aula didáctica de 6.00 x 8.00 metros más obra exterior</t>
  </si>
  <si>
    <t>30-ZR-0189-2013</t>
  </si>
  <si>
    <t>2013 - 3  Jul-Sep proceso</t>
  </si>
  <si>
    <t>USAER No. 2</t>
  </si>
  <si>
    <t>Centro de Atención Psicopedagógica de Educación Preescolar (CAPEP) No. 2</t>
  </si>
  <si>
    <t>Construcción de aula de 6.00 x 8.00 metros en estructura R-C, construcción de barda perimetral, techumbre metálica de 8.00 x 12.00 metros y rehabilitación general</t>
  </si>
  <si>
    <t>SE INICIA SIN ANTICIPO, SE ESTÁ EN ESPERA DE LA DOCUMENTACIÓN PARA PONER FECHA DE INICIO REAL.</t>
  </si>
  <si>
    <t>18-ZU-0208-2013</t>
  </si>
  <si>
    <t>SH/1102-A/2013</t>
  </si>
  <si>
    <t>Prim. Benito Juárez y/o Gral. Ignacio Zaragoza</t>
  </si>
  <si>
    <t>Primaria Benito Juárez y/o Gral. Ignacio Zaragoza</t>
  </si>
  <si>
    <t>02-ZR-0188-2013</t>
  </si>
  <si>
    <t>11619</t>
  </si>
  <si>
    <t>Prim. Emiliano Zapata - Xoxocotla</t>
  </si>
  <si>
    <t>Primaria Emiliano Zapata</t>
  </si>
  <si>
    <t>Rehabilitación general</t>
  </si>
  <si>
    <t>17-ZU-0224-2013</t>
  </si>
  <si>
    <t>SH-1148-A/2013</t>
  </si>
  <si>
    <t>Prim. Miguel Hidalgo - Cuautla</t>
  </si>
  <si>
    <t>Cuautla (Centro)</t>
  </si>
  <si>
    <t>LA OBRA SE INICIÓ SIN ANTICIPO SE ESTÁ EN ESPERA DE ÉSTE PARA APLICAR LA FECHA DE INICIO</t>
  </si>
  <si>
    <t>06-ZU-0212-2013</t>
  </si>
  <si>
    <t>Sec. Profr. José Vizcaino Pérez</t>
  </si>
  <si>
    <t>Secundaria Profr. José Vizcaino Pérez</t>
  </si>
  <si>
    <t>Col. Miraval</t>
  </si>
  <si>
    <t>Rehabilitaciones generales</t>
  </si>
  <si>
    <t>FECHA DE PAGO DE ANTICIPO E INICIO REAL 18-SEP-13</t>
  </si>
  <si>
    <t>07-ZU-0209-2013</t>
  </si>
  <si>
    <t>Prim. Lic. Benito Juárez - Tlahuapan</t>
  </si>
  <si>
    <t>Primaria Lic. Benito Juárez</t>
  </si>
  <si>
    <t>Tlahuapan</t>
  </si>
  <si>
    <t>OBRA INICIADA SIN ANTICIPO</t>
  </si>
  <si>
    <t>11-ZU-0214-2013</t>
  </si>
  <si>
    <t>Prim. Gral. Emiliano Zapata</t>
  </si>
  <si>
    <t>Primaria Gral. Emiliano Zapata</t>
  </si>
  <si>
    <t>INICIADA</t>
  </si>
  <si>
    <t>24-ZU-0207-2013</t>
  </si>
  <si>
    <t>SSI/SSES</t>
  </si>
  <si>
    <t>Total nivel medio superior</t>
  </si>
  <si>
    <t>Convenio de Coordinación Fondos de Ampliación, Innovación y Fortalecimiento (CECATI) 2008</t>
  </si>
  <si>
    <t>Fondo de Aportaciones para el Fortalecimiento de las Entidades Federativas (FAFEF) 2008 Ramo 33 Fondo 8</t>
  </si>
  <si>
    <t>Fondo de Aportaciones para el Fortalecimiento de las Entidades Federativas (FAFEF) 2009 Ramo 33 Fondo 8</t>
  </si>
  <si>
    <t>Fondo de Aportaciones para el Fortalecimiento de las Entidades Federativas (FAFEF) 2010 Ramo 33 Fondo 8</t>
  </si>
  <si>
    <t xml:space="preserve">Fondo V de Aportaciones Múltiples (FAM)  Media Superior 2012 </t>
  </si>
  <si>
    <t>Otros Programas Federales (OPF) 2010</t>
  </si>
  <si>
    <t>Otros Recursos Federales (ORF) 2008 Provisión</t>
  </si>
  <si>
    <t>Otros Recursos Federales (ORF) 2009</t>
  </si>
  <si>
    <t xml:space="preserve">Programa de Inversión Pública Estatal (PIPE) 2008 Provisión </t>
  </si>
  <si>
    <t>Programa de Inversión Pública Estatal (PIPE) 2009</t>
  </si>
  <si>
    <t>Fuente: Secretaría de Obras Públicas. Instituto Estatal de Infraestructura Educativa (INEIEM). Subsecretaría de Infraestructura (SSI). Dirección General de Obra Educativa (DGOE) y Dirección General de Caminos y Puentes (DGCyP). Subsecretaría de Evaluación y Seguimiento (SSES) Dirección General de Proyectos (DGP).</t>
  </si>
  <si>
    <t xml:space="preserve">educativa (educación media superior) por convenios, fondo, otros programas, otros recursos </t>
  </si>
  <si>
    <t xml:space="preserve">y programa de inversión según municipio y localidad </t>
  </si>
  <si>
    <t>Total educación media SOP</t>
  </si>
  <si>
    <t>Total educación media SSI</t>
  </si>
  <si>
    <t>Preparatoria de Alpuyeca</t>
  </si>
  <si>
    <t>Preparatoria de la localidad de Alpuyeca en Xochitepec, Morelos</t>
  </si>
  <si>
    <t>Proyecto Ejecutivo de la Preparatoria de Alpuyeca</t>
  </si>
  <si>
    <t>PROYECTO CONCLUIDO( ENTREGADO)</t>
  </si>
  <si>
    <t>1 Proyecto Ejecutivo</t>
  </si>
  <si>
    <t>28-ZR-0155-2013</t>
  </si>
  <si>
    <t>SH/0866-A/2013</t>
  </si>
  <si>
    <t>Arq. Beatriz Chan García</t>
  </si>
  <si>
    <t>SOP / SSI / DGP</t>
  </si>
  <si>
    <t>Acceso al Colegio de Bachilleres en Xochitepec</t>
  </si>
  <si>
    <t>Construcción de acceso al Colegio de Bachilleres en Xochitepec</t>
  </si>
  <si>
    <t>Morelos 3ra. Sección</t>
  </si>
  <si>
    <t>Con esta obra se considera  la población municipal como beneficiada</t>
  </si>
  <si>
    <t>Obra concluida físicamente,  pero no se ha  finiquitado  ultimo reporte  30/10/13</t>
  </si>
  <si>
    <t>1.0 km</t>
  </si>
  <si>
    <t>28-ZR-0129-2013</t>
  </si>
  <si>
    <t>SH/0756-A/2013</t>
  </si>
  <si>
    <t>C. Joaquín Méndez Sánchez</t>
  </si>
  <si>
    <t>11646</t>
  </si>
  <si>
    <t>Camino Acceso al CBTA 194 en Miacatlán</t>
  </si>
  <si>
    <t>Rehabilitación del camino de acceso al CBTA No. 194 en Miacatlán</t>
  </si>
  <si>
    <t>1.58 km</t>
  </si>
  <si>
    <t>15-ZU-0128-2013</t>
  </si>
  <si>
    <t xml:space="preserve">Educación media INEIEM 20102 concluidas </t>
  </si>
  <si>
    <t>Total nivel medio superior. Responsable del gasto el INEIEM</t>
  </si>
  <si>
    <t>CECATI No. 147</t>
  </si>
  <si>
    <t>Centro de Capacitación para el Trabajo Industrial (CECATI) No. 147</t>
  </si>
  <si>
    <t>Col. Eusebio Jáuregui</t>
  </si>
  <si>
    <t>Adecuación del taller de turismo</t>
  </si>
  <si>
    <t>Aumenta el importe de la obra por rendimientos financieros</t>
  </si>
  <si>
    <t>Convenio de Coordinación</t>
  </si>
  <si>
    <t>CBTA No. 190</t>
  </si>
  <si>
    <t>Centro de Bachillerato Tecnológico Agropecuario (CBTA) No. 190</t>
  </si>
  <si>
    <t>Reportada 338</t>
  </si>
  <si>
    <t xml:space="preserve">Construcción de planta tratadora de aguas residuales. </t>
  </si>
  <si>
    <t>Cambio de metas</t>
  </si>
  <si>
    <t>16-ZR-0826-2012</t>
  </si>
  <si>
    <t>SH/0286-A/2012</t>
  </si>
  <si>
    <t>SOP/DGUA/1322-M/2013</t>
  </si>
  <si>
    <t>CBTA No. 71</t>
  </si>
  <si>
    <t>Centro de Bachillerato Tecnológico Agropecuario (CBTA) No. 71</t>
  </si>
  <si>
    <t>Reportada 624</t>
  </si>
  <si>
    <t>Construcción de planta tratadora de aguas residuales</t>
  </si>
  <si>
    <t>Dic12 Cuando termine indicar mes, sombrea celdas Z, AA y AB con el color que le corresponde</t>
  </si>
  <si>
    <t>Obra en Proceso</t>
  </si>
  <si>
    <t>23-ZR-0825-2012</t>
  </si>
  <si>
    <t>CONALEP No. 241</t>
  </si>
  <si>
    <t>Colegio Nacional de Educación Profesional Técnica (CONALEP) No. 241</t>
  </si>
  <si>
    <t>Col. Chipitlan</t>
  </si>
  <si>
    <t>Reportada 1 189</t>
  </si>
  <si>
    <t xml:space="preserve">Rehabilitación general para la adaptación de espacio para el taller de seguridad e higiene. Mezcla de recursos FAM 2012 media superior </t>
  </si>
  <si>
    <r>
      <rPr>
        <sz val="10"/>
        <color rgb="FFFF0000"/>
        <rFont val="Arial Narrow"/>
        <family val="2"/>
      </rPr>
      <t xml:space="preserve">agregar datos faltantes de celdas AJ a AN </t>
    </r>
    <r>
      <rPr>
        <sz val="10"/>
        <rFont val="Arial Narrow"/>
        <family val="2"/>
      </rPr>
      <t xml:space="preserve">Beneficiados reportados en Informe de Gobierno Septiembre - diciembre 2012.  </t>
    </r>
  </si>
  <si>
    <t>07-ZU.664-2012</t>
  </si>
  <si>
    <t>SFP/1267-A/2012</t>
  </si>
  <si>
    <t>CONALEP No. 294</t>
  </si>
  <si>
    <t>Colegio Nacional de Educación Profesional Técnica (CONALEP) No. 294</t>
  </si>
  <si>
    <t>Pedregal de las Fuentes</t>
  </si>
  <si>
    <t>Reportada 261</t>
  </si>
  <si>
    <t>Rehabilitación de instalación eléctrica del taller de operador de autotransporte. Mezcla de recursos FAM 2012 media superior</t>
  </si>
  <si>
    <r>
      <t xml:space="preserve">Beneficiados reportados en Informe de Gobierno Septiembre - diciembre 2012 .- se pone la fecha programada en contrato, se cambiará por la real. </t>
    </r>
    <r>
      <rPr>
        <sz val="10"/>
        <color rgb="FFFF0000"/>
        <rFont val="Arial Narrow"/>
        <family val="2"/>
      </rPr>
      <t>OBRA EN PROCESO JURÍDICO POR CAMBIO DE META Y UBICACIÓN DEL PLANTEL, EL CONTRATISTA DEVOLVERÁ EL ANTICIPO Y SE VOLVERÁ A CONTRATAR</t>
    </r>
  </si>
  <si>
    <t>11-ZU-662-2012</t>
  </si>
  <si>
    <t>CONALEP No. 283</t>
  </si>
  <si>
    <t>Colegio Nacional de Educación Profesional Técnica (CONALEP) No. 283</t>
  </si>
  <si>
    <t>Texio</t>
  </si>
  <si>
    <t>Reportada 470</t>
  </si>
  <si>
    <t>Rehabilitación de instalación eléctrica para la adaptación del taller de motores a diésel y de instalación eléctrica para la adaptación del taller de electromecánica. Mezcla de recursos FAM 2012</t>
  </si>
  <si>
    <r>
      <t xml:space="preserve">Beneficiados reportados en Informe de Gobierno Septiembre - diciembre 2012. </t>
    </r>
    <r>
      <rPr>
        <sz val="10"/>
        <color rgb="FFFF0000"/>
        <rFont val="Arial Narrow"/>
        <family val="2"/>
      </rPr>
      <t>agregar datos de celdas AJ a AL, agrega los datos de fechas de entrega a ustedes y a plantel si no se inauguró indicar na en las celdas que corresponda</t>
    </r>
  </si>
  <si>
    <t>20-ZU-663-2012</t>
  </si>
  <si>
    <t>Arq. Jorge Luis Ayala Sotelo                        (Arq. José Nava Miranda)</t>
  </si>
  <si>
    <t>2013 - 3  Jul-Sep.</t>
  </si>
  <si>
    <t>Preparatoria de Jojutla</t>
  </si>
  <si>
    <t>Reportada 1 053</t>
  </si>
  <si>
    <t>Mantenimiento a ventanas de 4 aulas, colocación de losetas en 2 aulas y mantenimiento a sanitarios</t>
  </si>
  <si>
    <t>SE DIO POR CONCLUIDA FALTA QUE EL SUPERVISOR CONFIRME LA FECHA DE CONCLUSIÓN DE LOS TRABAJOS, SE HIZO UNA PREENTREGA PARA USO DE S.S.- SI SE CONCLUYE EN AGOSTO.</t>
  </si>
  <si>
    <t>12-ZU-0827-2012</t>
  </si>
  <si>
    <t>SH/0285-A/2012</t>
  </si>
  <si>
    <t>Preparatoria No. 2 Tres Marías</t>
  </si>
  <si>
    <t>Preparatoria No. 2 Extensión Comunitaria de Tres Marías</t>
  </si>
  <si>
    <t>Mantenimientos diversos en el plantel</t>
  </si>
  <si>
    <t>09-ZR-0829-2012</t>
  </si>
  <si>
    <t>CECYTE No. 2</t>
  </si>
  <si>
    <t>Colegio de Estudios Científicos y Tecnológicos (CECyTE)  No. 2</t>
  </si>
  <si>
    <t>Col. Aquiles Serdán</t>
  </si>
  <si>
    <t>Reportada 473</t>
  </si>
  <si>
    <t>Suministro y colocación de protección de herrería para ventanas y puertas para 3 salones del edificio planta alta de la unidad textil</t>
  </si>
  <si>
    <t>OBRA CONCLUIDA, FALTA PAGO AL CONTRATISTA, PENDIENTE EL PERIODO DE EJECUCIÓN.</t>
  </si>
  <si>
    <t>30-ZR-0828-2012</t>
  </si>
  <si>
    <t>ICATMOR No. 1</t>
  </si>
  <si>
    <t>Instituto de Capacitación para el Trabajo (ICATMOR) No. 1</t>
  </si>
  <si>
    <t>Reportada 2 954</t>
  </si>
  <si>
    <t>Mobiliario y equipo para  taller de carpintería. Mezcla de recursos PIPE 2012</t>
  </si>
  <si>
    <t>Beneficiados reportados en Informe de Gobierno Septiembre - diciembre 2012.</t>
  </si>
  <si>
    <t>07-ZU-689-2012</t>
  </si>
  <si>
    <t>SFP/1266-A/2012</t>
  </si>
  <si>
    <t>EMSAD No. 7</t>
  </si>
  <si>
    <t>Educación Media Superior a Distancia (EMSAD) No. 7</t>
  </si>
  <si>
    <t>Reportada 153</t>
  </si>
  <si>
    <t>Mobiliario y equipo didáctico móvil para laboratorio de ciencias. Mezcla de recursos PIPE y FAFEF 2012</t>
  </si>
  <si>
    <t>Jul12 cuando termine indicar mes, sombrea celdas AA, AB y AC con el color que le corresponde</t>
  </si>
  <si>
    <t>16-ZR-698-2012</t>
  </si>
  <si>
    <t>SFP/1585-A/2012</t>
  </si>
  <si>
    <t>EMSAD No. 5</t>
  </si>
  <si>
    <t>Educación Media Superior a Distancia (EMSAD) No. 5</t>
  </si>
  <si>
    <t>Mobiliario y equipo didáctico móvil para laboratorio de ciencias. Mezcla de recursos PIPE 2012</t>
  </si>
  <si>
    <t xml:space="preserve">Beneficiados reportados en Informe de Gobierno Septiembre - diciembre 2012 </t>
  </si>
  <si>
    <t>22-ZR-696-2012</t>
  </si>
  <si>
    <t>EMSAD No. 1</t>
  </si>
  <si>
    <t>Educación Media Superior a Distancia (EMSAD) No. 1</t>
  </si>
  <si>
    <t>Valle de Vázquez</t>
  </si>
  <si>
    <t>Reportada 209</t>
  </si>
  <si>
    <t>25-ZR-692-2012</t>
  </si>
  <si>
    <t>Arq. Josué Raúl Flores Ortiz</t>
  </si>
  <si>
    <t>CBTA No. 129</t>
  </si>
  <si>
    <t>Centro de Bachillerato Tecnológico Agropecuario (CBTA) No. 129</t>
  </si>
  <si>
    <t>Reportada 494</t>
  </si>
  <si>
    <t>Mobiliario y equipo para aula de matemáticas y laboratorio de idiomas</t>
  </si>
  <si>
    <t>03-ZR-678-2012</t>
  </si>
  <si>
    <t>SFP/1444-A/2012</t>
  </si>
  <si>
    <t>CONALEP No. 173</t>
  </si>
  <si>
    <t>Colegio Nacional de Educación Profesional Técnica (CONALEP) No. 173</t>
  </si>
  <si>
    <t>Reportada 1 128</t>
  </si>
  <si>
    <t>Mobiliario y equipo de cómputo para biblioteca</t>
  </si>
  <si>
    <t>Agregar datos de SIE y columna AL</t>
  </si>
  <si>
    <t>06-ZU-778-2012</t>
  </si>
  <si>
    <t>SFP/1493-A/2012</t>
  </si>
  <si>
    <t>Mobiliario y equipo para la 2a etapa de equipamiento del taller de seguridad e higiene. Mezcla de recursos FAM 2012</t>
  </si>
  <si>
    <t>07-Zu-682-2012</t>
  </si>
  <si>
    <t>SFP/1330-A/2012</t>
  </si>
  <si>
    <t>Escuela de Técnico Laboratorista de la UAEM</t>
  </si>
  <si>
    <t>Escuela de Técnico Laboratorista de la Universidad Autónoma del Estado de Morelos</t>
  </si>
  <si>
    <t>Reportada 502</t>
  </si>
  <si>
    <t>Mobiliario para laboratorio de enseñanza y talleres</t>
  </si>
  <si>
    <t>07-ZU-779-2012</t>
  </si>
  <si>
    <t>14 AG0 11</t>
  </si>
  <si>
    <t>CONALEP No. 36</t>
  </si>
  <si>
    <t>Colegio Nacional de Educación Profesional Técnica (CONALEP) No. 36</t>
  </si>
  <si>
    <t>Reportada 1 368</t>
  </si>
  <si>
    <t>Mobiliario y equipo de cómputo para la sala de docentes</t>
  </si>
  <si>
    <r>
      <rPr>
        <sz val="10"/>
        <rFont val="Arial Narrow"/>
        <family val="2"/>
      </rPr>
      <t>aún no se le paga al proveedor.</t>
    </r>
    <r>
      <rPr>
        <sz val="10"/>
        <color rgb="FFFF0000"/>
        <rFont val="Arial Narrow"/>
        <family val="2"/>
      </rPr>
      <t xml:space="preserve"> </t>
    </r>
  </si>
  <si>
    <t>18-ZU-775-2012</t>
  </si>
  <si>
    <t xml:space="preserve">2012 - 4  Oct-Dic </t>
  </si>
  <si>
    <t>Equipamiento de cubículos</t>
  </si>
  <si>
    <r>
      <t xml:space="preserve">Esta obra se va a modificar, aún no se encuentra pagado el mobiliario y van a checar la entrega. </t>
    </r>
    <r>
      <rPr>
        <sz val="10"/>
        <color rgb="FFFF0000"/>
        <rFont val="Arial Narrow"/>
        <family val="2"/>
      </rPr>
      <t>OK ENTONCES SE CAMBIAN CELDAS B, X, Y, Z.</t>
    </r>
  </si>
  <si>
    <t>09-ZR-0830-2012</t>
  </si>
  <si>
    <t>COBACH No. 12</t>
  </si>
  <si>
    <t xml:space="preserve">Colegio de Bachilleres (COBACH) No. 12 </t>
  </si>
  <si>
    <t>Col. Las Flores</t>
  </si>
  <si>
    <t>Reportada 305</t>
  </si>
  <si>
    <t>Construcción de corredores de intercomunicación de los edificios, acceso principal, parte de la barda perimetral en zona norte 1a etapa</t>
  </si>
  <si>
    <t>se inició sin anticipo LA OBRA YA SE CONCLUYÓ EL 5 DE SEPTIEMBRE,SE ESTÁ EN ESPERA DE LOS DATOS DEL CONTRATO PARA PONER FECHAS Y DAR LA CONCLUSIÓN OFICIAL.</t>
  </si>
  <si>
    <t>Economías</t>
  </si>
  <si>
    <t xml:space="preserve">DG/DT/SCP/1809/2012         </t>
  </si>
  <si>
    <t>SFP/1373-A/2012</t>
  </si>
  <si>
    <t>COBACH No. 11</t>
  </si>
  <si>
    <t>Colegio de Bachilleres (COBACH) No. 11</t>
  </si>
  <si>
    <t>Reportada 385</t>
  </si>
  <si>
    <t>Construcción de barda perimetral de aproximadamente 120 m. de longitud en parte norte del plantel</t>
  </si>
  <si>
    <t>SFP/1374-A/2012</t>
  </si>
  <si>
    <t>Remodelación del taller de alimentos y bebidas</t>
  </si>
  <si>
    <t>Se inició la obra sin anticipo.- obra concluida se está en espera del pago de anticipo para poner fechas de inicio y conclusión de acuerdo al contrato.</t>
  </si>
  <si>
    <t xml:space="preserve">DG/DT/SCP/1807/2012         </t>
  </si>
  <si>
    <t>Ampliación de 2 metros de altura de barda perimetral que colinda con zona habitacional de lado oeste 1a etapa (economía)</t>
  </si>
  <si>
    <t>iniciaron trabajos sin anticipo, en proceso la contratación para su regularización</t>
  </si>
  <si>
    <t>CECyTE No. 1</t>
  </si>
  <si>
    <t>Colegio de Estudios Científicos y Tecnológicos (CECyTE) No. 1</t>
  </si>
  <si>
    <t>Reportada 426</t>
  </si>
  <si>
    <t>Adaptación de espacios del taller de electrónica 1a etapa</t>
  </si>
  <si>
    <t>la obra se encuentra al 100% físicamente, está en proceso de regularización la documentación para la contratación.- se realizó preentrega el 20-ago-13.- inicio sin anticipo</t>
  </si>
  <si>
    <t xml:space="preserve">DG/DT/SCP/1808/2012         </t>
  </si>
  <si>
    <t>Ampliación de 2 m. de altura de barda perimetral que colinda con zona habitacional de lado oeste 1a etapa (intereses)</t>
  </si>
  <si>
    <t>Intereses</t>
  </si>
  <si>
    <t>COBACH No. 8</t>
  </si>
  <si>
    <t>Colegio de Bachilleres (COBACH) No. 8</t>
  </si>
  <si>
    <t xml:space="preserve">Reportada 420 </t>
  </si>
  <si>
    <t>Colocación de adoquín en áreas de jardineras y construcción de 4 mesas de concreto</t>
  </si>
  <si>
    <t>Colegio de Bachilleres (COBACH) No. 12</t>
  </si>
  <si>
    <t>Reportada 280</t>
  </si>
  <si>
    <t>Suministro y colocación de malla perimetral en zona sur y poniente de la periferia del plantel 1a etapa</t>
  </si>
  <si>
    <t>Obra concluida, se está en espera del pago de anticipo para poner las fechas reales de inicio y conclusión de acuerdo al contrato.</t>
  </si>
  <si>
    <t>Mobiliario y equipo para taller de alimentos y bebidas</t>
  </si>
  <si>
    <t>cuando termina indicar fecha</t>
  </si>
  <si>
    <t>Beneficiados reportados en 4o Informe de Gobierno.- Mezcla de recursos OPF 2010</t>
  </si>
  <si>
    <t>18-ZU-676-2010</t>
  </si>
  <si>
    <t xml:space="preserve">SFP/1816-A/2010 </t>
  </si>
  <si>
    <t>Construcción de la 1a etapa del edificio A más obra exterior</t>
  </si>
  <si>
    <t>Se informe que el tiempo contractual e acuerdo al anticipo concluyó el 11 de junio de 2013,  por atraso en la autorización de planos de la CFE se hará una suspensión .</t>
  </si>
  <si>
    <t>16-ZR-0548-2012</t>
  </si>
  <si>
    <t>SFP/1212-A/2012</t>
  </si>
  <si>
    <t>Arq. José Nava Miranda                                     (Ing. Raúl Carreón Mota)</t>
  </si>
  <si>
    <t>COBAEM No. 3</t>
  </si>
  <si>
    <t>Colegio de Bachilleres (COBACH) No. 3</t>
  </si>
  <si>
    <t>Oacalco</t>
  </si>
  <si>
    <t>Rehabilitación de aulas didácticas para instalación de paquete multimedia</t>
  </si>
  <si>
    <t>29-ZR-0558-2012</t>
  </si>
  <si>
    <t>SFP/1194-A/2012</t>
  </si>
  <si>
    <t>COBAEM No. 4</t>
  </si>
  <si>
    <t>Colegio de Bachilleres (COBACH) No. 4</t>
  </si>
  <si>
    <t>Casasano</t>
  </si>
  <si>
    <t>Rehabilitación de 2 aulas didácticas para instalación de paquete multimedia</t>
  </si>
  <si>
    <t>06-ZU-0559-2012</t>
  </si>
  <si>
    <t>COBAEM No. 6</t>
  </si>
  <si>
    <t>Colegio de Bachilleres (COBACH) No. 6</t>
  </si>
  <si>
    <t>Reportada 443</t>
  </si>
  <si>
    <r>
      <t xml:space="preserve">Beneficiados reportados en Informe de Gobierno Septiembre - diciembre 2012. </t>
    </r>
    <r>
      <rPr>
        <sz val="10"/>
        <color rgb="FFFF0000"/>
        <rFont val="Arial Narrow"/>
        <family val="2"/>
      </rPr>
      <t xml:space="preserve"> </t>
    </r>
  </si>
  <si>
    <t>24-ZU-561-2012</t>
  </si>
  <si>
    <t>COBAEM No. 7</t>
  </si>
  <si>
    <t>Colegio de Bachilleres (COBACH) No. 7</t>
  </si>
  <si>
    <t xml:space="preserve"> agregar datos de celdas AJ a AK, agrega los datos de fechas de entrega a ustedes y a plantel si no se inauguró indicar na en las celdas que corresponda</t>
  </si>
  <si>
    <t>19-ZR-0560-2012</t>
  </si>
  <si>
    <t>Arq. Daniel Miranda Paulino</t>
  </si>
  <si>
    <t>CECYTE No. 1</t>
  </si>
  <si>
    <t>Colegio de Estudios Científicos y Tecnológicos (CECyTE)  No. 1</t>
  </si>
  <si>
    <t>Mantenimiento para adaptación de compuaula</t>
  </si>
  <si>
    <r>
      <t>Beneficiados reportados en Informe de Gobierno Septiembre - diciembre 2012.- LISTA PARA ENTREGAR.-</t>
    </r>
    <r>
      <rPr>
        <sz val="10"/>
        <color rgb="FFFF0000"/>
        <rFont val="Arial Narrow"/>
        <family val="2"/>
      </rPr>
      <t xml:space="preserve"> </t>
    </r>
  </si>
  <si>
    <t>04-ZR-0563-2012</t>
  </si>
  <si>
    <t>Beneficiados reportados en Informe de Gobierno Septiembre - diciembre 2012.  agregar datos de celdas AJ a AL, agrega los datos de fechas de entrega a ustedes y a plantel si no se inauguró indicar na en las celdas que corresponda</t>
  </si>
  <si>
    <t>30-ZR-0564-2012</t>
  </si>
  <si>
    <t>N/A es rehabilitación, de la columna AK se está checando la información</t>
  </si>
  <si>
    <t>CBTA No. 39</t>
  </si>
  <si>
    <t>Centro de Bachillerato Tecnológico Agropecuario (CBTA) No. 39</t>
  </si>
  <si>
    <t>Reportada 737</t>
  </si>
  <si>
    <t>Rehabilitación de aula didáctica de matemáticas y laboratorio de idiomas</t>
  </si>
  <si>
    <t>33-ZR-0567-2012</t>
  </si>
  <si>
    <t xml:space="preserve">Rehabilitación de aula didáctica de matemáticas y laboratorio de idiomas </t>
  </si>
  <si>
    <t>23-ZR-0568-2012</t>
  </si>
  <si>
    <t>CBTA No. 155</t>
  </si>
  <si>
    <t>Centro de Bachillerato Tecnológico Agropecuario (CBTA) No. 155</t>
  </si>
  <si>
    <t>Reportada 486</t>
  </si>
  <si>
    <t>Rehabilitación de aula didáctica de matemáticas</t>
  </si>
  <si>
    <t>22-ZR-0570-2012</t>
  </si>
  <si>
    <r>
      <t xml:space="preserve">Beneficiados reportados en Informe de Gobierno Septiembre - diciembre 2012. </t>
    </r>
    <r>
      <rPr>
        <sz val="10"/>
        <color rgb="FFFF0000"/>
        <rFont val="Arial Narrow"/>
        <family val="2"/>
      </rPr>
      <t xml:space="preserve"> agregar datos de celdas AJ</t>
    </r>
  </si>
  <si>
    <t>16-ZR-0571-2012</t>
  </si>
  <si>
    <t>CBTA No. 194</t>
  </si>
  <si>
    <t>Centro de Bachillerato Tecnológico Agropecuario (CBTA) No. 194</t>
  </si>
  <si>
    <t>Reportada 262</t>
  </si>
  <si>
    <r>
      <rPr>
        <sz val="10"/>
        <color rgb="FFFF0000"/>
        <rFont val="Arial Narrow"/>
        <family val="2"/>
      </rPr>
      <t xml:space="preserve">agregar datos de celdas AJ a AN. </t>
    </r>
    <r>
      <rPr>
        <sz val="10"/>
        <rFont val="Arial Narrow"/>
        <family val="2"/>
      </rPr>
      <t>Beneficiados reportados en Informe de Gobierno Septiembre - diciembre 2012</t>
    </r>
  </si>
  <si>
    <t xml:space="preserve">15-ZU-0562-2012 </t>
  </si>
  <si>
    <t>COBAEM No. 11</t>
  </si>
  <si>
    <t>Rehabilitación de aula didáctica para instalación de paquete multimedia</t>
  </si>
  <si>
    <t>agregar datos de celdas AJ a AK</t>
  </si>
  <si>
    <t>10-ZR-588-2012</t>
  </si>
  <si>
    <t>SFP/1612-A/2012</t>
  </si>
  <si>
    <t>COBACH No. 7</t>
  </si>
  <si>
    <t>Reportada 652</t>
  </si>
  <si>
    <t xml:space="preserve">Rehabilitación de aulas didácticas para instalación de paquete multimedia </t>
  </si>
  <si>
    <t>03-ZU-678-2012</t>
  </si>
  <si>
    <t xml:space="preserve">Mobiliario y equipo para aula de matemáticas y laboratorio de idiomas. </t>
  </si>
  <si>
    <t>Ago12  Cuando termine indicar mes, sombrea celdas Z, AA y AB con el color que le corresponde</t>
  </si>
  <si>
    <t>23-ZR-677-2012</t>
  </si>
  <si>
    <t>11519</t>
  </si>
  <si>
    <t>Preparatoria - Xochitepec</t>
  </si>
  <si>
    <t>Preparatoria de Alpuyeca (nueva creación)</t>
  </si>
  <si>
    <t>Construcción de barda</t>
  </si>
  <si>
    <t>se trabaja en taller la herrería para la barda</t>
  </si>
  <si>
    <t>28-ZR-0035-2013</t>
  </si>
  <si>
    <t>SH/0495-A/2013</t>
  </si>
  <si>
    <t xml:space="preserve">Rehabilitación general para la adaptación de espacio para el taller de seguridad e higiene. Mezcla de recursos CF 2012. </t>
  </si>
  <si>
    <r>
      <rPr>
        <sz val="10"/>
        <color rgb="FFFF0000"/>
        <rFont val="Arial Narrow"/>
        <family val="2"/>
      </rPr>
      <t xml:space="preserve">agregar datos faltantes de celdas AJ a AK </t>
    </r>
    <r>
      <rPr>
        <sz val="10"/>
        <rFont val="Arial Narrow"/>
        <family val="2"/>
      </rPr>
      <t xml:space="preserve">Beneficiados reportados en Informe de Gobierno Septiembre - diciembre 2012.  </t>
    </r>
  </si>
  <si>
    <t>07-ZU-664-2012</t>
  </si>
  <si>
    <t>Reportada
261</t>
  </si>
  <si>
    <t xml:space="preserve">Rehabilitación de instalación eléctrica del taller de operador de autotransporte. </t>
  </si>
  <si>
    <r>
      <t xml:space="preserve">146 Beneficiados reportados en Informe de Gobierno Septiembre - diciembre 2012, se reportan 115 para un total de 261.-                OBRA EN PROCESO JURÍDICO POR CAMBIO DE META Y UBICACIÓN DEL PLANTEL, EL CONTRATISTA DEVOLVERÁ EL ANTICIPO Y SE VOLVERÁ A CONTRATAR </t>
    </r>
    <r>
      <rPr>
        <sz val="10"/>
        <color theme="6" tint="-0.249977111117893"/>
        <rFont val="Arial Narrow"/>
        <family val="2"/>
      </rPr>
      <t>OK CUANDO DEVUELVA ANTICIPO CAMBIAR AVANCE FINANCIERO</t>
    </r>
    <r>
      <rPr>
        <sz val="10"/>
        <color rgb="FFFF0000"/>
        <rFont val="Arial Narrow"/>
        <family val="2"/>
      </rPr>
      <t>, ya cambiaste las observaciones por el cambio de meta?</t>
    </r>
  </si>
  <si>
    <t xml:space="preserve">Rehabilitación de instalación eléctrica para la adaptación del taller de motores a diésel y de instalación eléctrica para la adaptación del taller de electromecánica. </t>
  </si>
  <si>
    <r>
      <t xml:space="preserve">Beneficiados reportados en Informe de Gobierno Septiembre - diciembre 2012 </t>
    </r>
    <r>
      <rPr>
        <sz val="10"/>
        <color rgb="FFFF0000"/>
        <rFont val="Arial Narrow"/>
        <family val="2"/>
      </rPr>
      <t>agrega los datos de fechas de entrega a ustedes y a plantel si no se inauguró indicar na en las celdas que corresponda</t>
    </r>
  </si>
  <si>
    <t xml:space="preserve">Mobiliario y equipo para la 2a etapa de equipamiento del taller de seguridad e higiene. </t>
  </si>
  <si>
    <t xml:space="preserve"> Llenar celda AL</t>
  </si>
  <si>
    <t>07-ZU-682-2012</t>
  </si>
  <si>
    <t>Etapa II de consolidación del Scall como una alternativa tecnológica para comunidades rurales sin suministro</t>
  </si>
  <si>
    <t>23-ZU-757-2010</t>
  </si>
  <si>
    <t xml:space="preserve">SFP/716/2010 </t>
  </si>
  <si>
    <t>10234</t>
  </si>
  <si>
    <t>Preparatoria No. 1</t>
  </si>
  <si>
    <t>Reportada 1 707</t>
  </si>
  <si>
    <t>Construcción de cubículo de tutorías</t>
  </si>
  <si>
    <t>la obra tiene detalles y el supervisor informa que esta en este avance, próxima a concluir en esta semana</t>
  </si>
  <si>
    <t>07-ZU-1055-2011</t>
  </si>
  <si>
    <t>SFP/1969-A/2011</t>
  </si>
  <si>
    <t>Construcción de laboratorio de cómputo</t>
  </si>
  <si>
    <t>280 Beneficiados reportados en Informe de Gobierno Septiembre - diciembre 2012, se reportan 25 para un total de 305. la obra se concluye en la 2da. Semana de septiembre., se trabaja en el andador</t>
  </si>
  <si>
    <t>28-ZU-913-2011</t>
  </si>
  <si>
    <t>SFP/1854-A/2011</t>
  </si>
  <si>
    <t>CECyTE No. 2</t>
  </si>
  <si>
    <t>Construcción de taller de electrónica</t>
  </si>
  <si>
    <r>
      <t xml:space="preserve">Beneficiados reportados en Informe de Gobierno Septiembre - diciembre 2012. </t>
    </r>
    <r>
      <rPr>
        <sz val="10"/>
        <color rgb="FFFF0000"/>
        <rFont val="Arial Narrow"/>
        <family val="2"/>
      </rPr>
      <t>agregar datos de celdas Ak, AM y AN, principalmente la aM para informar</t>
    </r>
  </si>
  <si>
    <t>30-ZU-886-2011</t>
  </si>
  <si>
    <r>
      <rPr>
        <b/>
        <sz val="12"/>
        <rFont val="Arial Narrow"/>
        <family val="2"/>
      </rPr>
      <t>Propuesta para inaugurar.</t>
    </r>
    <r>
      <rPr>
        <sz val="12"/>
        <rFont val="Arial Narrow"/>
        <family val="2"/>
      </rPr>
      <t xml:space="preserve"> Taller. De la columna AK se está checando la información</t>
    </r>
  </si>
  <si>
    <t>Equipamiento para administración y laboratorio multidisciplinario</t>
  </si>
  <si>
    <r>
      <t xml:space="preserve">Beneficiados reportados en Informe de Gobierno Septiembre - diciembre 2012. </t>
    </r>
    <r>
      <rPr>
        <sz val="10"/>
        <color rgb="FFFF0000"/>
        <rFont val="Arial Narrow"/>
        <family val="2"/>
      </rPr>
      <t>agrega los datos de celdas AJ y AN de fechas de entrega a ustedes y a plantel .- SE ESTÁ C HECANDO EL DATO DE LAS FECHAS REALES DE INICIOY CONCLUSIÓN POR SER EQUIPAMIENTO.</t>
    </r>
  </si>
  <si>
    <t>28-ZU-1015-2008</t>
  </si>
  <si>
    <t>SFP/1309-A/2009</t>
  </si>
  <si>
    <t>SFP/1647-A/2012</t>
  </si>
  <si>
    <t>COBACH No. 10</t>
  </si>
  <si>
    <t>Colegio de Bachilleres (COBACH) No. 10</t>
  </si>
  <si>
    <t>Reportada 556</t>
  </si>
  <si>
    <t xml:space="preserve">Equipamiento de aula audiovisual </t>
  </si>
  <si>
    <t>24-PR-998-2008</t>
  </si>
  <si>
    <t>SFP/1104-A/2009</t>
  </si>
  <si>
    <t>Reportada 1 082</t>
  </si>
  <si>
    <t xml:space="preserve">Terminación de remodelación y modernización del taller de servicios turísticos </t>
  </si>
  <si>
    <t>Beneficiados reportados 388 en Informe de Gobierno Septiembre-Diciembre de 2012 para un total de 1,082</t>
  </si>
  <si>
    <t>06-ZU-688-2009</t>
  </si>
  <si>
    <t>SFP/1827-A/2009</t>
  </si>
  <si>
    <t>SFP/1189-A/2012</t>
  </si>
  <si>
    <t>Arq. José Nava Miranda (Arq. Esaú  Barona Núñez)</t>
  </si>
  <si>
    <t>Cambio de techo de posta porcina, sala de maternidad por lámina de acero galvanizada pintada 1a etapa</t>
  </si>
  <si>
    <t xml:space="preserve">iniciaron trabajos sin anticipo, fecha de inicio 26 ago 13.- ESTA EN PROCESO LA CONTRATACIÓN PARA SU REGULARIZACIÓN, Y PARA PONER LAS FECHAS DE INICIO Y CONCLUSIÓN REALES </t>
  </si>
  <si>
    <t>SFP/1372-A/2012</t>
  </si>
  <si>
    <t>Remodelación y modernización del taller de servicios turísticos</t>
  </si>
  <si>
    <t xml:space="preserve">Beneficiados reportados en Informe de Gobierno Septiembre - diciembre 2012.     </t>
  </si>
  <si>
    <t>06-ZU-481-2009</t>
  </si>
  <si>
    <t>SFP/1433-A/2009</t>
  </si>
  <si>
    <t>SFP/1855-A/2009                   SFP/0383-A/2012</t>
  </si>
  <si>
    <t>11-dic-09                            13-mar-12</t>
  </si>
  <si>
    <t>Arq. José Nava Miranda (Ing. Manuel González Ledezma)</t>
  </si>
  <si>
    <t>CECATI No. 100</t>
  </si>
  <si>
    <t>Centro de Capacitación para el Trabajo Industrial (CECATI) No. 100</t>
  </si>
  <si>
    <t>Reportada 373</t>
  </si>
  <si>
    <t>Suministro e instalación de un transformador y rehabilitación general de instalación eléctrica. Mezcla de recursos ORF 2009</t>
  </si>
  <si>
    <t>25-ZU-484-2009</t>
  </si>
  <si>
    <t>SFP/1855-A/2009</t>
  </si>
  <si>
    <t xml:space="preserve"> SFP/0383-A/2012</t>
  </si>
  <si>
    <t>CBTIS No. 194</t>
  </si>
  <si>
    <t>Centro de Bachillerato Tecnológico, Industrial y de Servicios (CBTIS) No. 194</t>
  </si>
  <si>
    <t>Col. Buena Vista</t>
  </si>
  <si>
    <t>Reportada 1 102</t>
  </si>
  <si>
    <t>Construcción de taller de registros contables más obra exterior</t>
  </si>
  <si>
    <r>
      <t xml:space="preserve">Beneficiados reportados en Informe de Gobierno Septiembre - diciembre 2012 (obra suspendida temporalmente) </t>
    </r>
    <r>
      <rPr>
        <sz val="10"/>
        <color rgb="FFFF0000"/>
        <rFont val="Arial Narrow"/>
        <family val="2"/>
      </rPr>
      <t>OK cuando reinicie le cambias los colores según corresponda</t>
    </r>
  </si>
  <si>
    <t>04-ZU-867-2011</t>
  </si>
  <si>
    <t>SFP/1867-A/2011</t>
  </si>
  <si>
    <t>Obra para inaugurar</t>
  </si>
  <si>
    <t xml:space="preserve">Resumen de inversión en obras concluidas de infraestructura </t>
  </si>
  <si>
    <t>Inversión (pesos)</t>
  </si>
  <si>
    <t>Convenio de Coordinación Centro Morelense de las Artes (CMAEM) 2012</t>
  </si>
  <si>
    <t>Fondo de Aportaciones Múltiples (FAM) 2007</t>
  </si>
  <si>
    <t>Fondo de Aportaciones Múltiples (FAM) 2009</t>
  </si>
  <si>
    <t>Fondo de Aportaciones Múltiples (FAM) 2010</t>
  </si>
  <si>
    <t xml:space="preserve">Fondo de Aportaciones Múltiples (FAM) Economías 2006-2010 </t>
  </si>
  <si>
    <t>Otros Programas Federales (OPF) Provisión 2005</t>
  </si>
  <si>
    <t>Fuente: Secretaría de Obras Públicas. Instituto Estatal de Infraestructura Educativa (INEIEM). Subsecretaría de Infraestructura. Dirección General de Obra Educativa (DGOE).</t>
  </si>
  <si>
    <t xml:space="preserve">educativa (educación superior) por vonvenio, fondo y otros programas federales </t>
  </si>
  <si>
    <t>Educación superior 2012 Concluidas SOP</t>
  </si>
  <si>
    <t>Total nivel superior SOP</t>
  </si>
  <si>
    <t>Educación superior 2012 Concluidas SSOP</t>
  </si>
  <si>
    <t>Total nivel superior. Responsable del gasto la SSOP</t>
  </si>
  <si>
    <t>Educación superior 2012 Concluidas INEIEM</t>
  </si>
  <si>
    <t>Total nivel superior. Responsable del gasto el INEIEM</t>
  </si>
  <si>
    <t>CMAEM</t>
  </si>
  <si>
    <t>Centro Morelense de las Artes del Estado de Morelos (CMAEM)</t>
  </si>
  <si>
    <t>Reportada 1,308</t>
  </si>
  <si>
    <t>Mantenimiento y remodelación del Centro Morelense de las Artes</t>
  </si>
  <si>
    <t>Instituto Tecnológico - Cuautla</t>
  </si>
  <si>
    <t>Instituto Tecnológico de la Región Oriente Cuautla</t>
  </si>
  <si>
    <t>El Libramiento</t>
  </si>
  <si>
    <t>Reportada 1 500</t>
  </si>
  <si>
    <t>Construcción de obra exterior</t>
  </si>
  <si>
    <r>
      <t xml:space="preserve">Beneficiados reportados en Informe de Gobierno Septiembre - diciembre 2012. </t>
    </r>
    <r>
      <rPr>
        <sz val="10"/>
        <color rgb="FFFF0000"/>
        <rFont val="Arial Narrow"/>
        <family val="2"/>
      </rPr>
      <t>agregar datos de celdas AJ a AN</t>
    </r>
  </si>
  <si>
    <t>06-ZU-0685-2012</t>
  </si>
  <si>
    <t>SFP/1218-A/2012</t>
  </si>
  <si>
    <t>UAEM Psicología</t>
  </si>
  <si>
    <t>Universidad Autónoma del Estado de Morelos (UAEM)</t>
  </si>
  <si>
    <t>Chamilpa</t>
  </si>
  <si>
    <t>Reportada 11 730</t>
  </si>
  <si>
    <t>Construcción de la 1a etapa de fachadas prefabricadas para el edificio B</t>
  </si>
  <si>
    <t>XÓCHITL ME INFORMA EL SUPERVISOR QUE ESTA ES LA 1RA ETAPA Y NO PUEDE SER INAUGURADA POR PARTES SE VA A HACER UNA 2DA. ETAPA.</t>
  </si>
  <si>
    <t>DG/DT/SCP/1801/2012</t>
  </si>
  <si>
    <t>de acuerdo al Oficio SSI/DGOE/ 212 /2012 del 15-may-13 es obra que puede ser inaugurada por el Sr. Gobernador.cuando se terminen todas las etapas</t>
  </si>
  <si>
    <t>2014 - 2  Abr-Jun</t>
  </si>
  <si>
    <t>UAEM Torre laboratorios Fis, Biol, Quim</t>
  </si>
  <si>
    <t>Trabajos Complementarios para la construcción de obra exterior para la Torre de Laboratorios de Física, Biología y Química</t>
  </si>
  <si>
    <t>SH-1575-A/2013</t>
  </si>
  <si>
    <t>Arq-. Jorge Luis Ayala Sotelo</t>
  </si>
  <si>
    <t>UAEM Biblioteca</t>
  </si>
  <si>
    <t>Terminación de la 3a Etapa de  biblioteca central 1a etapa</t>
  </si>
  <si>
    <t>el monto se pasó a la de la fila 1126, es la reducción 5'988,820.60 más 11,179.40 de intereses que dá un total de 6´000,000.00 para la terminación de la 3a etapa de biblioteca central</t>
  </si>
  <si>
    <t>SH/0660-A/2013</t>
  </si>
  <si>
    <t>UTEZ</t>
  </si>
  <si>
    <t>Universidad Tecnológica Emiliano Zapata</t>
  </si>
  <si>
    <t>Reportada 5,000</t>
  </si>
  <si>
    <t>Impermeabilización del edificio de Rectoría</t>
  </si>
  <si>
    <t>08-ZU-633-2010</t>
  </si>
  <si>
    <t>SFP/1631-A/2012</t>
  </si>
  <si>
    <t>SFP/1377-A/2012              INTERESES</t>
  </si>
  <si>
    <t>Reportada 750</t>
  </si>
  <si>
    <t>Impermeabilización de edificios</t>
  </si>
  <si>
    <t>Se cambió celda B  Llenar celdas AJ-AN</t>
  </si>
  <si>
    <t>Construcción de Torre de laboratorios de Física, Biología y Química</t>
  </si>
  <si>
    <t>07-ZU-700-2011</t>
  </si>
  <si>
    <t>SFP/1370-A/2011</t>
  </si>
  <si>
    <t>UTS</t>
  </si>
  <si>
    <t>Universidad Tecnológica del Sur</t>
  </si>
  <si>
    <t>Col. Jardines de la Herradura</t>
  </si>
  <si>
    <t>Construcción de Unidad de Docencia más obra exterior</t>
  </si>
  <si>
    <t>17-ZR-0550-2012</t>
  </si>
  <si>
    <t>SFP/1188-A/2012</t>
  </si>
  <si>
    <t>se hizo una preentrega de la obra al plantel, se formalizará la entrega oficial.- Obra propuesta para inaugurar</t>
  </si>
  <si>
    <t xml:space="preserve">Construcción de obra exterior para la Torre de laboratorios de Física, Biología y Química 4a etapa </t>
  </si>
  <si>
    <t>Anticipo reportado en junio 2013</t>
  </si>
  <si>
    <t>07-ZU-0831-2012</t>
  </si>
  <si>
    <t>SH/0381-A/2012</t>
  </si>
  <si>
    <t>CENIDET</t>
  </si>
  <si>
    <t>Centro Nacional de Investigación y Desarrollo Tecnológico (CENIDET)</t>
  </si>
  <si>
    <t>Col. Palmira</t>
  </si>
  <si>
    <t>Rehabilitación general a las unidades académicas 1, 2 y 3 más obra exterior</t>
  </si>
  <si>
    <t>07-ZU-545-2012</t>
  </si>
  <si>
    <t>SFP/1115-A/2011</t>
  </si>
  <si>
    <t>SFP/1527-A/2012</t>
  </si>
  <si>
    <t>Instituto Tecnológico - Zacatepec</t>
  </si>
  <si>
    <t>Instituto Tecnológico de Zacatepec (ITZ)</t>
  </si>
  <si>
    <t xml:space="preserve">Equipamiento de la Unidad Académica Departamental y del Laboratorio de Ingeniería Civil </t>
  </si>
  <si>
    <t xml:space="preserve">Beneficiados reportados en Informe de Gobierno Septiembre - diciembre </t>
  </si>
  <si>
    <t>31-ZU-593-2012</t>
  </si>
  <si>
    <t>UPEMOR</t>
  </si>
  <si>
    <t>2006-2010</t>
  </si>
  <si>
    <t>Universidad Politécnica del Estado de Morelos</t>
  </si>
  <si>
    <t>La Joya</t>
  </si>
  <si>
    <t>Reportada 965</t>
  </si>
  <si>
    <t>Laboratorios de Ingeniería Ambiental</t>
  </si>
  <si>
    <t>Producto de economías  2006-2010</t>
  </si>
  <si>
    <t>SFP/1380-A/2012</t>
  </si>
  <si>
    <t>Col. La Joya</t>
  </si>
  <si>
    <t>Trabajos complementarios para la terminación de la construcción del edificio B</t>
  </si>
  <si>
    <t>11-ZR-573-2012</t>
  </si>
  <si>
    <t>SFP/1530-A/2012</t>
  </si>
  <si>
    <t>Reportada 6 000</t>
  </si>
  <si>
    <t>Complemento para la conclusión de trabajos en el edificio de docencia planta baja y planta alta más obra exterior 1a etapa</t>
  </si>
  <si>
    <t>31-ZU-0549-2012</t>
  </si>
  <si>
    <t>Arq. Moisés Armando Bernal Cervantes                                          (Arq. Jesús Vázquez M.)</t>
  </si>
  <si>
    <t xml:space="preserve"> Reportada 285</t>
  </si>
  <si>
    <t>Agregar datos de celdas AK a AN</t>
  </si>
  <si>
    <t>SFP/1614-A/2012</t>
  </si>
  <si>
    <t>Fuente: Secretaría de Obras Públicas. Instituto Estatal de Infraestructura Educativa (INEIEM). Subsecretaría de Infraestructura (SSI). Dirección General de Obra Educativa (DGOE).</t>
  </si>
  <si>
    <t xml:space="preserve">Resumen de inversión de obras en proceso de infraestructura de educación básica por programa </t>
  </si>
  <si>
    <t>Enero - diciembre 2013</t>
  </si>
  <si>
    <t>Fuente: Secretaría de Obras Públicas. Instituto Estatal de Infraestructura Educativa (INEIEM). Subsecretaría de Infraestructura (SSI). Dirección General de Obra Educativa (DGOE), Dirección General de Caminos y Puentes(DGCyP), Dirección General de Obras Públicas (DGOP)</t>
  </si>
  <si>
    <t>Básica 2012 SOP proceso</t>
  </si>
  <si>
    <t>Básica SSOP</t>
  </si>
  <si>
    <t>Total nivel básico SSI</t>
  </si>
  <si>
    <t>Rehabilitación de andador que comunica a la Secundaria en Santa Catarina Tepoztlán</t>
  </si>
  <si>
    <t>2.40 Km.</t>
  </si>
  <si>
    <t>20-ZU-0410-2013</t>
  </si>
  <si>
    <t>SH/1388-A/2013</t>
  </si>
  <si>
    <t>Esc. Sec. No. 9</t>
  </si>
  <si>
    <t>Construcción de área para gimnasio al aire libre de la Escuela Secundaria Número 9</t>
  </si>
  <si>
    <t>Cuernavaca Centro</t>
  </si>
  <si>
    <t>444.80 M2</t>
  </si>
  <si>
    <t>012-ZU-0391-2013</t>
  </si>
  <si>
    <t>Esc. Prim. Tierra y Libertad y/o Edmundo Montaño</t>
  </si>
  <si>
    <t>Rehabilitación de baños sanitarios en Escuela Primaria Tierra y Libertad y/o Edmundo Montaño</t>
  </si>
  <si>
    <t>Antonio Barona Centro</t>
  </si>
  <si>
    <t>451.20 M2</t>
  </si>
  <si>
    <t>Col. Santa María Ahuacatitlán</t>
  </si>
  <si>
    <t>434 M2</t>
  </si>
  <si>
    <t>Tec. No. 27</t>
  </si>
  <si>
    <t>Construcción de techumbre en cancha de usos múltiples Secundaria Técnica Número 27</t>
  </si>
  <si>
    <t>Galeana Centro</t>
  </si>
  <si>
    <t>459 M2</t>
  </si>
  <si>
    <t>07-ZU-0373-2013</t>
  </si>
  <si>
    <t>Esc. Sec. No. 10 Miguel Salinas</t>
  </si>
  <si>
    <t>Construcción de techumbre en Escuela Secundaria Número 10 Miguel Salinas</t>
  </si>
  <si>
    <t>San Miguel Acapantzingo</t>
  </si>
  <si>
    <t>2600.00 M2</t>
  </si>
  <si>
    <t>11-ZU-0475-2013</t>
  </si>
  <si>
    <t>SH/1493-A/2013</t>
  </si>
  <si>
    <t>Construcción de techumbre en Escuela Secundaria Federal Número 1 Froylán Parroquín García (1era Etapa)</t>
  </si>
  <si>
    <t>847.24 M2</t>
  </si>
  <si>
    <t>07-ZU-0393-2013</t>
  </si>
  <si>
    <t>Techumbre para la cancha</t>
  </si>
  <si>
    <t>Construcción de techumbre en cancha uno y dos de la Escuela Secundaria Benito Juárez</t>
  </si>
  <si>
    <t>Construcción de techumbre en plaza cívica Escuela Primaria Ejército Mexicano</t>
  </si>
  <si>
    <t xml:space="preserve">Col. Buenavista </t>
  </si>
  <si>
    <t>Techumbre en escuela y cancha de la Escuela Secundaria General Número 11 Ricardo Flores Magón</t>
  </si>
  <si>
    <t>Techumbre en cancha y plaza cívica Escuela Secundaria General Número 12 Manuel Ávila Camacho</t>
  </si>
  <si>
    <t>Construcción de techumbre en la cancha de usos múltiples en la Escuela Primaria Tepoztécatl</t>
  </si>
  <si>
    <t>Techumbre metálica en Secundaria General Francisco Zarco Número 7</t>
  </si>
  <si>
    <t xml:space="preserve"> Col. Tetela del Monte</t>
  </si>
  <si>
    <t xml:space="preserve">Construcción de techumbre en Escuela Primaria Emiliano Zapata </t>
  </si>
  <si>
    <t xml:space="preserve"> Jojutla </t>
  </si>
  <si>
    <t>573.40 M2</t>
  </si>
  <si>
    <t>12-ZU-0375-2013</t>
  </si>
  <si>
    <t xml:space="preserve">Techumbre en Escuela Primaria Cuauhtémoc </t>
  </si>
  <si>
    <t>41.00 M2</t>
  </si>
  <si>
    <t>29-ZR-0374-2013</t>
  </si>
  <si>
    <t xml:space="preserve">Techumbre metálica para la cancha de usos múltiples en el Jardín de Niños Calmecac </t>
  </si>
  <si>
    <t>Techumbre Escuela Primaria Profesor Froebel Torres Quintero</t>
  </si>
  <si>
    <t xml:space="preserve">Emiliano Zapata </t>
  </si>
  <si>
    <t>345.60 M2</t>
  </si>
  <si>
    <t>08-ZU-0397-2013</t>
  </si>
  <si>
    <t xml:space="preserve">Construcción de techumbre en Jardín de Niños Juana de Asbaje </t>
  </si>
  <si>
    <t>408.00 M2</t>
  </si>
  <si>
    <t>06-ZU-0392-2013</t>
  </si>
  <si>
    <t>Techumbre Escuela Primaria 16 de Septiembre</t>
  </si>
  <si>
    <t>Col. Santa Rosa</t>
  </si>
  <si>
    <t>446.04 M2</t>
  </si>
  <si>
    <t>29-ZU-0398-2013</t>
  </si>
  <si>
    <t>17.34 M2</t>
  </si>
  <si>
    <t>07-ZU-0394-2013</t>
  </si>
  <si>
    <t>Techumbre Jardín de Niños Torres Bodet</t>
  </si>
  <si>
    <t>Gradas de canchas</t>
  </si>
  <si>
    <t>Col. Chipitlán</t>
  </si>
  <si>
    <t>400.00 M2</t>
  </si>
  <si>
    <t>07-ZU-0426-2013</t>
  </si>
  <si>
    <t xml:space="preserve">SH/1423-A/2013 </t>
  </si>
  <si>
    <t xml:space="preserve">Techumbre metálica para la cancha de usos múltiples de la Escuela Primaria Rufina Rodríguez G. </t>
  </si>
  <si>
    <t xml:space="preserve">Las Torres </t>
  </si>
  <si>
    <t>450.00 M2</t>
  </si>
  <si>
    <t>11-ZU-0424-2013</t>
  </si>
  <si>
    <t xml:space="preserve">Construcción de techumbre en Primaria Luis Donaldo Colosio </t>
  </si>
  <si>
    <t xml:space="preserve">Col. Ignacio Zaragoza </t>
  </si>
  <si>
    <t>06-ZU-0457-2013</t>
  </si>
  <si>
    <t xml:space="preserve">SH/1464-A/2013 </t>
  </si>
  <si>
    <t xml:space="preserve">Construcción de techumbre en Primaria Cuauhtémoc </t>
  </si>
  <si>
    <t>06-ZU-0477-2013</t>
  </si>
  <si>
    <t xml:space="preserve">SH/1503-A/2013   </t>
  </si>
  <si>
    <t xml:space="preserve">Construcción de techumbre en Primaria 10 de Abril </t>
  </si>
  <si>
    <t xml:space="preserve">Col. Revolución </t>
  </si>
  <si>
    <t>06-ZU-0458-2013</t>
  </si>
  <si>
    <t xml:space="preserve">SH/1464-A/2013  </t>
  </si>
  <si>
    <t>Construcción de techumbre en explanada cívica de la Escuela Secundaria Totolli</t>
  </si>
  <si>
    <t>Tepetlixpita</t>
  </si>
  <si>
    <t>27-ZR-0460-2013</t>
  </si>
  <si>
    <t>Remodelación de la Escuela Primaria Tlachticalli</t>
  </si>
  <si>
    <t>Col. Mojonera</t>
  </si>
  <si>
    <t>07-ZU-0482-2013</t>
  </si>
  <si>
    <t>Remodelación de la Primaria Niños Héroes</t>
  </si>
  <si>
    <t>100 M2</t>
  </si>
  <si>
    <t>07-ZU-0481-2013</t>
  </si>
  <si>
    <t>Techumbre de Escuela Primaria Agustín Villegas Mora, Cohuixtla,  Amacuzac</t>
  </si>
  <si>
    <t>Cohuixtla</t>
  </si>
  <si>
    <t>424.08 M2</t>
  </si>
  <si>
    <t>01-ZR-0495-2013</t>
  </si>
  <si>
    <t xml:space="preserve">SH/1563-A/2013 </t>
  </si>
  <si>
    <t xml:space="preserve">Construcción de dos aulas prefabricadas desmontables </t>
  </si>
  <si>
    <t>Santa María Ahucatitlán</t>
  </si>
  <si>
    <t>07-ZU-0474-2013</t>
  </si>
  <si>
    <t xml:space="preserve">SH/1493-A/2013  </t>
  </si>
  <si>
    <t>Construcción de techumbre Telesecundaria Niño Artillero</t>
  </si>
  <si>
    <t xml:space="preserve">Miahuatlán </t>
  </si>
  <si>
    <t>01-ZR-0484-2013</t>
  </si>
  <si>
    <t xml:space="preserve">SH/1545-A/2013  </t>
  </si>
  <si>
    <t>Construcción de techumbre en Escuela Primaria Progreso</t>
  </si>
  <si>
    <t>01-ZU-0483-2013</t>
  </si>
  <si>
    <t>Construcción de techumbre en Telesecundaria Federal 24 de Febrero</t>
  </si>
  <si>
    <t>Col. Rancho Viejo</t>
  </si>
  <si>
    <t>01-ZR-0494-2013</t>
  </si>
  <si>
    <t xml:space="preserve">Construcción de techumbre de la plaza cívica en la Escuela Secundaria Antonio Caso </t>
  </si>
  <si>
    <t xml:space="preserve">Techumbre Escuela Primaria Miguel Hidalgo </t>
  </si>
  <si>
    <t>Col. Benito Juárez</t>
  </si>
  <si>
    <t>593.00 M2</t>
  </si>
  <si>
    <t>29-ZU-0428-2013</t>
  </si>
  <si>
    <t>Esc. Prim. 18 de Marzo</t>
  </si>
  <si>
    <t>Construcción de Muro de Contención en Escuela Primaria 18 de Marzo, Colonia Tlaltenango</t>
  </si>
  <si>
    <t>Col. Tlaltenango</t>
  </si>
  <si>
    <t xml:space="preserve">Esc. Prim. Mártires de Chinameca </t>
  </si>
  <si>
    <t>Construcción de techumbre en la Escuela Primaria Mártires de Chinameca</t>
  </si>
  <si>
    <t>2400 M2</t>
  </si>
  <si>
    <t>04-ZR-0459-2013</t>
  </si>
  <si>
    <t>SH/1464-A/2013</t>
  </si>
  <si>
    <t>Esc. Prim. Bicentenario</t>
  </si>
  <si>
    <t xml:space="preserve">Tetela del Volcán </t>
  </si>
  <si>
    <t>Loma Linda</t>
  </si>
  <si>
    <t>190.26 M2</t>
  </si>
  <si>
    <t>Prim. Narciso Mendoza</t>
  </si>
  <si>
    <t>Construcción de cisterna de concreto de 20 M3 en Primaria Narciso Mendoza, Ocuituco</t>
  </si>
  <si>
    <t xml:space="preserve">Escuela Primaria 20 de Noviembre </t>
  </si>
  <si>
    <t xml:space="preserve">Techumbre en Escuela Primaria 20 de Noviembre </t>
  </si>
  <si>
    <t>Col. Cantarranas</t>
  </si>
  <si>
    <t>Esc. Prim. Vicente Guerrero</t>
  </si>
  <si>
    <t xml:space="preserve">Construcción de techumbre autosoportante para la plaza cívica de 1.50 x 35.70 m. Escuela Primaria Vicente Guerrero </t>
  </si>
  <si>
    <t>Sec. Técnica No. 22</t>
  </si>
  <si>
    <t xml:space="preserve">Construcción de techumbre autosoportante para la plaza cívica de 19.00 x 28.50 mts. en Secundaria Técnica Número 22 </t>
  </si>
  <si>
    <t xml:space="preserve">Zacualpan de Amilpas </t>
  </si>
  <si>
    <t>541.50 M2</t>
  </si>
  <si>
    <t>Sec. Tec. No. 35</t>
  </si>
  <si>
    <t>Construcción de Barda Perimetral para la Secundaria Técnica Número 35 de Moyotepec, Morelos</t>
  </si>
  <si>
    <t xml:space="preserve">sec. Gral. No. 2 </t>
  </si>
  <si>
    <t>Remodelación</t>
  </si>
  <si>
    <t xml:space="preserve">Remodelación Secundaria General Número 2 Francisco González Bocanegra </t>
  </si>
  <si>
    <t xml:space="preserve"> Col. Alta Vista</t>
  </si>
  <si>
    <t>287.70 M2</t>
  </si>
  <si>
    <t>07-ZU-0480-2013</t>
  </si>
  <si>
    <t>Construcción de techumbre en la cancha de la Escuela Secundaria General 17 de Marzo</t>
  </si>
  <si>
    <t>Col. Santa Lucía</t>
  </si>
  <si>
    <t>130.00 MTS</t>
  </si>
  <si>
    <t>33-ZR-0479-2013</t>
  </si>
  <si>
    <t xml:space="preserve">Remodelación Secundaria Técnica Número 16 Huitzilac (sanitaria y eléctrica) </t>
  </si>
  <si>
    <t>519 M2</t>
  </si>
  <si>
    <t>Construcción de techumbre del Jardín de Niños Margarita Salinas Arreaga</t>
  </si>
  <si>
    <t>Construcción de techumbre en la cancha de usos múltiples de la Escuela CAPEP Número 7</t>
  </si>
  <si>
    <t>215.04 M2</t>
  </si>
  <si>
    <t xml:space="preserve">Construcción de techumbre en la cancha de la Escuela Primaria Lázaro Cárdenas </t>
  </si>
  <si>
    <t>Acatlipa</t>
  </si>
  <si>
    <t>666.08 M2</t>
  </si>
  <si>
    <t>Col. Carolina</t>
  </si>
  <si>
    <t>Techumbre en Jardín de Niños Simón Bolívar</t>
  </si>
  <si>
    <t>Gualupita</t>
  </si>
  <si>
    <t>Total educación básica Responsable del gasto el INEIEM</t>
  </si>
  <si>
    <t>10916</t>
  </si>
  <si>
    <t>JN Lucía Uribe de Flores</t>
  </si>
  <si>
    <t>Jardín de Niños Lucía Uribe de Flores</t>
  </si>
  <si>
    <t>Col. Loma Linda</t>
  </si>
  <si>
    <t>Conclusión de la construcción de bodega</t>
  </si>
  <si>
    <t>Sep12 Cuando termine indicar mes, sombrea celdas Z, AA y AB con el color que le corresponde</t>
  </si>
  <si>
    <t>ya se inició la obra sin anticipo, se está en espera de la contratación para su regularización</t>
  </si>
  <si>
    <t>17-ZU-1601-2001</t>
  </si>
  <si>
    <t>2010 - 4  Oct-Dic proceso</t>
  </si>
  <si>
    <t>JN Abejitas</t>
  </si>
  <si>
    <t>Jardín de Niños Abejitas</t>
  </si>
  <si>
    <t>Hermenegildo Galeana</t>
  </si>
  <si>
    <t>Construcción de aula didáctica más obra exterior</t>
  </si>
  <si>
    <t>OctDic10 Cuando termine indicar mes, sombrea celdas Z, AA y AB con el color que le corresponde</t>
  </si>
  <si>
    <t>06-ZU-556-2010</t>
  </si>
  <si>
    <t>SFP/1533-A/2010</t>
  </si>
  <si>
    <t>Prim. Cuauhtémoc Tlayacapan</t>
  </si>
  <si>
    <t>Primaria Cuauhtémoc</t>
  </si>
  <si>
    <t>Las Vivianas</t>
  </si>
  <si>
    <t>Mobiliario y equipo de aula de medios</t>
  </si>
  <si>
    <t>26-ZU-522-2010</t>
  </si>
  <si>
    <t>SFP/1405-A/2010</t>
  </si>
  <si>
    <t>Prim. Héroes de Chapultepec</t>
  </si>
  <si>
    <t>Primaria Héroes de Chapultepec</t>
  </si>
  <si>
    <t>El Hospital</t>
  </si>
  <si>
    <t>Mobiliario y equipo de aula de cómputo</t>
  </si>
  <si>
    <t>06-ZU-610-2010</t>
  </si>
  <si>
    <t>SFP/1726-A/2010</t>
  </si>
  <si>
    <t>concluida</t>
  </si>
  <si>
    <t>Telesec. Luis Donaldo Colosio Murrieta</t>
  </si>
  <si>
    <t>Telesecundaria Luis Donaldo Colosio Murrieta</t>
  </si>
  <si>
    <t xml:space="preserve">Col. Iztaccíhuatl </t>
  </si>
  <si>
    <t>Reportada 152</t>
  </si>
  <si>
    <t>Mobiliario y equipo de dirección, bodega y equipo de cómputo</t>
  </si>
  <si>
    <t>estaba en informe pero no en BD actual, la dejamos????</t>
  </si>
  <si>
    <t>06-ZU-613-2010</t>
  </si>
  <si>
    <t>Telesec.  Nueva Creación Alma Campesina</t>
  </si>
  <si>
    <t>Construcción de 2 aulas, laboratorio-taller, dirección y sanitarios más obra exterior</t>
  </si>
  <si>
    <t>OF. SH/0470-A/2012 DEL 21-DIC-12 REDUCCIÓN DE MONTO POR 182,314.29</t>
  </si>
  <si>
    <t>01-ZR-0166-2012</t>
  </si>
  <si>
    <t>Construcción de 2 aulas más obra exterior e instalación eléctrica</t>
  </si>
  <si>
    <t>17-ZU-0199-2012</t>
  </si>
  <si>
    <t>25-ZR-328-2012</t>
  </si>
  <si>
    <t>Arq. Josué Raúl Flores Ortíz</t>
  </si>
  <si>
    <t>11573</t>
  </si>
  <si>
    <t>Prim. Indígena Yeyitlajtolli</t>
  </si>
  <si>
    <t>Primaria Indígena Yeyitlajtolli</t>
  </si>
  <si>
    <t>Col. Loma Bonita</t>
  </si>
  <si>
    <t>Construcción de dos aulas en R-C de 6.00 x 8.00 metros y 3 anexos: dirección y sanitarios en estructura RC más obra exterior</t>
  </si>
  <si>
    <t>FECHA DE INICIO REAL</t>
  </si>
  <si>
    <t>04-ZR-0201-2013</t>
  </si>
  <si>
    <t xml:space="preserve">Conclusión de la planta alta del edificio de 2 niveles: aula didáctica y aula de usos múltiples más escalera. </t>
  </si>
  <si>
    <t>07-ZU-0194-2013</t>
  </si>
  <si>
    <t>Prim. Melchor Ocampo y/o Lázaro Cárdenas</t>
  </si>
  <si>
    <t>Primaria Melchor Ocampo y/o Lázaro Cárdenas</t>
  </si>
  <si>
    <t>Techumbre metálica de 32.00 x 20.00 metros</t>
  </si>
  <si>
    <t>09-ZR-0192-2013</t>
  </si>
  <si>
    <t>Sec. Téc. No. 39</t>
  </si>
  <si>
    <t>Secundaria Técnica No. 39</t>
  </si>
  <si>
    <t>Construcción de 1 aula didáctica de 2 E.E. en estructura U1-C mas obra exterior</t>
  </si>
  <si>
    <t>11-ZU-0199-2013</t>
  </si>
  <si>
    <t>11722</t>
  </si>
  <si>
    <t>C.E.P.I. Yoloxóchitl</t>
  </si>
  <si>
    <t>Centro de Educación Preescolar Indígena (CEPI) Yoloxóchitl</t>
  </si>
  <si>
    <t>Amacuitlapilco</t>
  </si>
  <si>
    <t>Construcción de biblioteca de 6.00 x 8.00 metros en estructura R-C, cocina-comedor, bodega, andadores y obra exterior</t>
  </si>
  <si>
    <t>13-ZR-0202-2013</t>
  </si>
  <si>
    <t>Prim. Mártir de Chinameca</t>
  </si>
  <si>
    <t>Primaria Mártir de Chinameca</t>
  </si>
  <si>
    <t>Santa Cruz Vista Alegre</t>
  </si>
  <si>
    <t>Construcción de caseta para depósito de dos tanques de gas, módulo de cocina-comedor de 6.00 x 8.00 metros en estructura R-C más obra exterior</t>
  </si>
  <si>
    <t>14-ZR-0197-2013</t>
  </si>
  <si>
    <t>11617</t>
  </si>
  <si>
    <t>Prim. Profr. Cándido Díaz</t>
  </si>
  <si>
    <t>Primaria Profr. Cándido Díaz</t>
  </si>
  <si>
    <t>Demolición de aulas existentes, construcción de edificio y obra exterior</t>
  </si>
  <si>
    <t>04-ZR-0225-2013</t>
  </si>
  <si>
    <t>Telesec. Benito Juárez</t>
  </si>
  <si>
    <t>Telesecundaria Benito Juárez</t>
  </si>
  <si>
    <t>San Juan Ahuehueyo</t>
  </si>
  <si>
    <t>Construcción de aulas</t>
  </si>
  <si>
    <t>04-ZR-0213-2013</t>
  </si>
  <si>
    <t>Prim. Elpidio Perdomo</t>
  </si>
  <si>
    <t>Primaria Elpidio Perdomo</t>
  </si>
  <si>
    <t>Pueblo Viejo</t>
  </si>
  <si>
    <t>Construcción de 3 aulas didácticas, dirección, cocina, comedor y fosa séptica</t>
  </si>
  <si>
    <t>SE INICIÓ SIN ANTICIPO</t>
  </si>
  <si>
    <t>25-PR-0215-2013</t>
  </si>
  <si>
    <t>11685</t>
  </si>
  <si>
    <t xml:space="preserve">Sustitución de red sanitaria en laboratorio y sanitarios, rehabilitación de instalaciones del laboratorio, construcción de fosa séptica y pozo de absorción, impermeabilización (290.40 mts.2), 1a etapa de barda perimetral mixta (60.00 ml) </t>
  </si>
  <si>
    <t>01-ZR-0234-A/2013</t>
  </si>
  <si>
    <t>SH-1183-A/2013</t>
  </si>
  <si>
    <t>Telesec. José Martí</t>
  </si>
  <si>
    <t>Telesecundaria José Martí</t>
  </si>
  <si>
    <t>Lomas de Trujillo</t>
  </si>
  <si>
    <t>Construcción de 3 anexos: dirección y sanitarios; obra exterior, plaza cívica, cisterna, murete de acometida, fosa séptica, línea de descarga, pozo de absorción y 1a etapa de la barda de colindancia (50.00)</t>
  </si>
  <si>
    <t>08-ZR-0282-2013</t>
  </si>
  <si>
    <t>SH/1248-A/2013</t>
  </si>
  <si>
    <t>Prim. Promulgación del Estado de Morelos</t>
  </si>
  <si>
    <t>Primaria Promulgación del Estado de Morelos</t>
  </si>
  <si>
    <t>Col. Cuachizolotera</t>
  </si>
  <si>
    <t>Construcción de 1 aula didáctica, dirección y sanitarios en estructura R-C más obra exterior</t>
  </si>
  <si>
    <t>02-ZR-0309-2013</t>
  </si>
  <si>
    <t>Prim. XXX Legislatura</t>
  </si>
  <si>
    <t>Primaria XXX Legislatura</t>
  </si>
  <si>
    <t>Coajomulco</t>
  </si>
  <si>
    <t>09-ZR-0542-2013</t>
  </si>
  <si>
    <t>SH/1615-A/2013</t>
  </si>
  <si>
    <t>11589</t>
  </si>
  <si>
    <t>JN Río Yaqui</t>
  </si>
  <si>
    <t>Jardín de Niños Río Yaqui</t>
  </si>
  <si>
    <t>Reparación de toda la instalación eléctrica del plantel, sustitución de la techumbre atípica de 16.00 x 20.00 metros y aplicación de pintura en edificios</t>
  </si>
  <si>
    <t>ya se inició la obra sin anticipo</t>
  </si>
  <si>
    <t>07-ZU-0193-2013</t>
  </si>
  <si>
    <t>Prim. José Ma. Morelos y Pavón y/o Carlos A. Carrillo</t>
  </si>
  <si>
    <t>Primaria José María Morelos y Pavón y/o Carlos A. Carrillo</t>
  </si>
  <si>
    <t>Rehabilitación de sanitarios, desazolve de fosa séptica, impermeabilización de 14 aulas, rehabilitación de pisos</t>
  </si>
  <si>
    <t>29-ZU-0190-2013</t>
  </si>
  <si>
    <t>11618</t>
  </si>
  <si>
    <t>Prim. Gral. Fray Bartolomé de las Casas</t>
  </si>
  <si>
    <t>Primaria Fray Bartolomé de las Casas</t>
  </si>
  <si>
    <t>Col. Tetela del Monte</t>
  </si>
  <si>
    <t>07-ZU-0223-2013</t>
  </si>
  <si>
    <t>11690</t>
  </si>
  <si>
    <t>Prim. Netzahualcóyotl  - Ocuituco</t>
  </si>
  <si>
    <t xml:space="preserve">Primaria Netzahualcóyotl </t>
  </si>
  <si>
    <t xml:space="preserve">Reparación de sanitarios, considerando la intercomunicación de tanque bajo a tinaco con suministro de una bomba y electroniveles </t>
  </si>
  <si>
    <t>se inició sin anticipo el 21 de agosto de 2013, LA FECHA DE INICIO VA A CAMBIAR DE ACUERDO AL PAGO DE ANTICIPO.</t>
  </si>
  <si>
    <t>16-ZR-0222-2013</t>
  </si>
  <si>
    <t>Prim. Emiliano Zapata - Joaquín Camaño</t>
  </si>
  <si>
    <t>Rehabilitación general y obra exterior</t>
  </si>
  <si>
    <t>03-ZR-0210-2013</t>
  </si>
  <si>
    <t xml:space="preserve">Nota: Cierre al 15 de diciembre del 2013, incluye cifras a partir del 16 de diciembre del 2012 no incluidas en el Informe de Gobierno 2012. En algunas obras por iniciar esta pendiente población beneficiada, expedientes en proceso. </t>
  </si>
  <si>
    <t>Fuente: Secretaría de Obras Públicas. Instituto Estatal de Infraestructura Educativa (INEIEM). Subsecretaría de Infraestructura (SSI). Dirección General de Obra Educativa (DGOE). Dirección General de Caminos y Puentes(DGCyP). Dirección General de Obras Públicas (DGOP).</t>
  </si>
  <si>
    <t xml:space="preserve">Resumen de inversión de obras en proceso de infraestructura </t>
  </si>
  <si>
    <t xml:space="preserve">de educación media superior por programa </t>
  </si>
  <si>
    <t>Total nivel medio SSI</t>
  </si>
  <si>
    <t xml:space="preserve"> Centro de bachillerato tecnológico agropecuario</t>
  </si>
  <si>
    <t>Techumbre metálica para la cancha de usos múltiples en el Centro de Bachillerato Tecnológico Agropecuario  No. 129</t>
  </si>
  <si>
    <t>545 M2</t>
  </si>
  <si>
    <t>Centro de Bachillerato Tecnológico</t>
  </si>
  <si>
    <t>Techumbre métalica para la cancha de usos múltiples en el Centro de Bachillerato Tecnológico No. 39</t>
  </si>
  <si>
    <t xml:space="preserve">Temoac </t>
  </si>
  <si>
    <t>1</t>
  </si>
  <si>
    <t>875.00 M2</t>
  </si>
  <si>
    <t>33-ZR-0478-2013</t>
  </si>
  <si>
    <t>Construcción de sanitarios mas obra exterior, fosa y pozo de absorción CBTA No. 155, Tetela del Volcán</t>
  </si>
  <si>
    <t>SH-1918-A-2013</t>
  </si>
  <si>
    <t>Construcción de sanitarios mas obra exterior CBTA No. 190</t>
  </si>
  <si>
    <t>CBTIS 223</t>
  </si>
  <si>
    <t>Construcción de techumbre en canchas de usos múltiples CBTIS 223</t>
  </si>
  <si>
    <t>SSP/1619-JM/2013</t>
  </si>
  <si>
    <t>Esc. Prim. Niños Héroes</t>
  </si>
  <si>
    <t>Construcción de techumbre en canchas de usos múltiples Esc. Prim. Niños Héroes</t>
  </si>
  <si>
    <t>Chipitlan</t>
  </si>
  <si>
    <t>SH/1802-A/2013</t>
  </si>
  <si>
    <t>Educación media  2012 INEIEM Proceso</t>
  </si>
  <si>
    <t>Construcción de planta tratadora de agua pluvial</t>
  </si>
  <si>
    <t>03-ZU-0824-2012</t>
  </si>
  <si>
    <t>Centro de Bachillerato Tecnológico Agropecuario (CBTA) Número 129</t>
  </si>
  <si>
    <t xml:space="preserve">Proyecto de sistema de captación de agua de lluvia </t>
  </si>
  <si>
    <t>Gracias Angeles por la aclaracion de avance fisico erroneo, ya lo corregi</t>
  </si>
  <si>
    <t>03-ZU-0823-2012</t>
  </si>
  <si>
    <t>CBTA No. 154</t>
  </si>
  <si>
    <t>Centro de Bachillerato Tecnológico Agropecuario (CBTA) No. 154</t>
  </si>
  <si>
    <t>Proyecto de sistema de captación de agua de lluvia</t>
  </si>
  <si>
    <t>09-ZR-0821-2012</t>
  </si>
  <si>
    <t>09-ZR-0822-2012</t>
  </si>
  <si>
    <t>Mobiliario y equipo para compuaula</t>
  </si>
  <si>
    <t>Xóchitl estoy poniendo la fecha de inicio programada en contrato en cuanto nos informen la fecha de pago de factura se cambia ésta.</t>
  </si>
  <si>
    <t>04-ZR-686-2012</t>
  </si>
  <si>
    <t>CECYTE No. 3</t>
  </si>
  <si>
    <t>Colegio de Estudios Científicos y Tecnológicos (CECyTE)  No. 3</t>
  </si>
  <si>
    <t>Reportada 719</t>
  </si>
  <si>
    <t>Mobiliario y equipo para compuaula y laboratorio de idiomas. Mezcla de recursos FAFEF 2012</t>
  </si>
  <si>
    <t>08-ZU-688-2012</t>
  </si>
  <si>
    <t>Colegio Nacional de Educación Profesional Técnica (CONALEP )No. 294</t>
  </si>
  <si>
    <t>Mobiliario y equipo para la 2a etapa de equipamiento del taller de operador de autotransporte. Mezcla de recursos FAM 2012</t>
  </si>
  <si>
    <t>11-ZU-683-2012</t>
  </si>
  <si>
    <t>Reportada  262</t>
  </si>
  <si>
    <t>Mobiliario y equipo para aula de matemáticas y laboratorio de idiomas. Mezcla de recursos Convenio Federales 2012</t>
  </si>
  <si>
    <t>15-ZU-681-2012</t>
  </si>
  <si>
    <t>Centro de Bachillerato Tecnológico Agropecuario (CBTA) Número 190</t>
  </si>
  <si>
    <t>Mobiliario y equipo para aula de matemáticas. Mezcla de recursos FAFEF 2012</t>
  </si>
  <si>
    <t>16-ZU-680-2012</t>
  </si>
  <si>
    <t>CBTA No. 8</t>
  </si>
  <si>
    <t>Centro de Bachillerato Tecnológico Agropecuario (CBTA) No. 8</t>
  </si>
  <si>
    <t>Reportada 841</t>
  </si>
  <si>
    <t>17-ZU-675-2012</t>
  </si>
  <si>
    <t>Mobiliario y equipo para 2 aulas multimedia. Mezcla de recursos FAM, PIPE y FAFEF 2012</t>
  </si>
  <si>
    <t>19-ZR-671-2012</t>
  </si>
  <si>
    <t>SFP/1445-A/2012</t>
  </si>
  <si>
    <t>Mobiliario y equipo para la 2a etapa de equipamiento del taller de motores a diesel y 2a etapa de equipamiento del taller  de electromecánica. Mezcla de recursos FAM 2012</t>
  </si>
  <si>
    <t>20-ZR-684-2012</t>
  </si>
  <si>
    <t>22-ZR-679-2012</t>
  </si>
  <si>
    <t>Mobiliario y equipo para aula de matemáticas y laboratorio de idiomas. Mezcla de recursos FAFEF 2012</t>
  </si>
  <si>
    <t>Mobiliario y equipo para compuaula. Mezcla de recursos FAFEF 2012</t>
  </si>
  <si>
    <t>30-ZR-687-2012</t>
  </si>
  <si>
    <t>33-ZR-676-2012</t>
  </si>
  <si>
    <t>Colegio de Estudios Científicos y Tecnológicos (CECyTE)  No.2</t>
  </si>
  <si>
    <t>Mobiliario y equipo para taller de informática</t>
  </si>
  <si>
    <t>Beneficiados reportados en 4o Informe de Gobierno.- Mezcla de recursos FAFEF 2009 - FAFEF 2010 - OPF 2010</t>
  </si>
  <si>
    <t>30-ZU-666-2010</t>
  </si>
  <si>
    <t>SFP/1816-A/2010</t>
  </si>
  <si>
    <t>Reportada 705</t>
  </si>
  <si>
    <t>Mobiliario y equipo para 2 aulas multimedia</t>
  </si>
  <si>
    <t>06-ZU-669-2012</t>
  </si>
  <si>
    <t>Mobiliario y equipo para compuaula y laboratorio de idiomas</t>
  </si>
  <si>
    <t>Mobiliario y equipo para aula de matemáticas</t>
  </si>
  <si>
    <t>33-Zr-676-2012</t>
  </si>
  <si>
    <t>24-ZU-670-2012</t>
  </si>
  <si>
    <t>Reportada 412</t>
  </si>
  <si>
    <t>Mobiliario y equipo para 2 aulas de multimedia</t>
  </si>
  <si>
    <t>29-ZR-668-2012</t>
  </si>
  <si>
    <t xml:space="preserve">Mobiliario y equipo para compuaula </t>
  </si>
  <si>
    <t>Agregar fecha de inicio</t>
  </si>
  <si>
    <t>10857</t>
  </si>
  <si>
    <t>Mobiliario y equipo para la 2a etapa de equipamiento del taller de operador de autotransporte</t>
  </si>
  <si>
    <t>Ago12 Cuando termine indicar mes, sombrea celdas Z, AA y AB con el color que le corresponde</t>
  </si>
  <si>
    <t>Mobiliario y equipo para la 2a etapa de equipamiento del taller de motores a diesel y 2a etapa de equipamiento del taller  de electromecánica</t>
  </si>
  <si>
    <t>SFP/1586-A/2012</t>
  </si>
  <si>
    <t>Mobiliario y equipo de taller de electrónica. Mezcla de recursos FAFEF 2009</t>
  </si>
  <si>
    <t>04-ZU-601-2010</t>
  </si>
  <si>
    <t>SFP/1815-A/2010</t>
  </si>
  <si>
    <t>Mobiliario y equipo de taller de informática</t>
  </si>
  <si>
    <t>04-ZU-602-2010</t>
  </si>
  <si>
    <t>CECyTE No. 3</t>
  </si>
  <si>
    <t xml:space="preserve">Mobiliario y equipo para el taller de informática. Mezcla de recursos FAFEF 2010 </t>
  </si>
  <si>
    <t>Mezcla de recursos FAFEF 2010. Beneficiados reportados en Informe de Gobierno Septiembre - diciembre 2012</t>
  </si>
  <si>
    <t>08-ZU-671-2010</t>
  </si>
  <si>
    <t>SFP-1815-A/2010</t>
  </si>
  <si>
    <t>Mobiliario y equipo para taller de seguridad e higiene. Mezcla de recursos FAFEF 2009</t>
  </si>
  <si>
    <t>07-ZU-747-2010</t>
  </si>
  <si>
    <t xml:space="preserve"> SFP/2049-A/2010 </t>
  </si>
  <si>
    <t>Mobiliario y equipo para taller de refrigeración y aire acondicionado. Mezcla de recursos FAFEF 2010</t>
  </si>
  <si>
    <t>07-ZU-675-2010</t>
  </si>
  <si>
    <t>CONALEP No. 264</t>
  </si>
  <si>
    <t>Colegio Nacional de Educación Profesional Técnica (CONALEP) No. 264</t>
  </si>
  <si>
    <t>Mobiliario y equipo de taller de operador de autotransporte</t>
  </si>
  <si>
    <t>Mezcla de recursos FAFEF 2010 - OPF 2010. Beneficiados reportados en Informe de Gobierno Septiembre - diciembre 2012</t>
  </si>
  <si>
    <t>11-ZU-677-2010</t>
  </si>
  <si>
    <t>Mobiliario y equipo de aula audiovisual. Mezcla de recursos FAFEF 2010</t>
  </si>
  <si>
    <t>12-ZU-678-2010</t>
  </si>
  <si>
    <t xml:space="preserve">Mobiliario y equipo de biblioteca </t>
  </si>
  <si>
    <t>Beneficiados reportados 3er Informe de Gobierno</t>
  </si>
  <si>
    <t>28-ZU-598-2010</t>
  </si>
  <si>
    <t xml:space="preserve">Preparatoria No. 2 </t>
  </si>
  <si>
    <t>Preparatoria Diurna No. 2</t>
  </si>
  <si>
    <t>Paquete de equipo de cómputo</t>
  </si>
  <si>
    <t>07-ZU-694-2010</t>
  </si>
  <si>
    <t xml:space="preserve"> SFP/1990-A/2010 </t>
  </si>
  <si>
    <t>Preparatoria No. 5</t>
  </si>
  <si>
    <t>17-ZU-697-2010</t>
  </si>
  <si>
    <t>Preparatoria Jojutla</t>
  </si>
  <si>
    <t>Preparatoria de Jojutla (UAEM)</t>
  </si>
  <si>
    <t>1 053</t>
  </si>
  <si>
    <t>12-ZU-696-2010</t>
  </si>
  <si>
    <t>Preparatoria No. 6</t>
  </si>
  <si>
    <t>24-ZU-695-2010</t>
  </si>
  <si>
    <t>07-ZU-692-2010</t>
  </si>
  <si>
    <t>Preparatoria Cuautla</t>
  </si>
  <si>
    <t>Preparatoria de Cuautla (UAEM)</t>
  </si>
  <si>
    <t>1 408</t>
  </si>
  <si>
    <t>06-ZU-691-2010</t>
  </si>
  <si>
    <t xml:space="preserve">SFP/1990-A/2010 </t>
  </si>
  <si>
    <t>1 707</t>
  </si>
  <si>
    <t>Equipamiento de laboratorio</t>
  </si>
  <si>
    <t>07-ZU-693-2010</t>
  </si>
  <si>
    <t>10238</t>
  </si>
  <si>
    <t xml:space="preserve">Construcción de cubículo de tutorías </t>
  </si>
  <si>
    <t>Feb12 Cuando termine indicar mes, sombrea celdas Z, AA y AB con el color que le corresponde</t>
  </si>
  <si>
    <t>07-ZU-1054-2011</t>
  </si>
  <si>
    <t>Reportada 420</t>
  </si>
  <si>
    <t xml:space="preserve">Transición y acometida eléctrica </t>
  </si>
  <si>
    <t>Beneficiados reportados en Informe de Gobierno Septiembre - diciembre 2012. están en espera de que cfe autorice la conección del trasformador para dar la obra al 100%</t>
  </si>
  <si>
    <t>12-ZU-912-2011</t>
  </si>
  <si>
    <t>Arq. Moisés Armando Bernal Cervantes (Arq. Roberto Carlos Juárez Figueroa)</t>
  </si>
  <si>
    <t xml:space="preserve">Instituto de Capacitación para el Trabajo (ICATMOR) No. 1 </t>
  </si>
  <si>
    <t>Reportada
2 954</t>
  </si>
  <si>
    <t xml:space="preserve">Mobiliario y equipo para taller de alimentos y bebidas </t>
  </si>
  <si>
    <t>07-ZU-946-2011</t>
  </si>
  <si>
    <t>SFP/1870-A/2011</t>
  </si>
  <si>
    <t>COBACH No. 5</t>
  </si>
  <si>
    <t>Colegio de Bachilleres (COBACH) No. 5</t>
  </si>
  <si>
    <t>Reportada 603</t>
  </si>
  <si>
    <t>Equipamiento de 2 aulas</t>
  </si>
  <si>
    <t>01-ZU-951-2011</t>
  </si>
  <si>
    <t xml:space="preserve">Equipamiento de aula de tutorías </t>
  </si>
  <si>
    <t>04-ZU-1107-2011</t>
  </si>
  <si>
    <t>SFP/2008-A/2011</t>
  </si>
  <si>
    <t>CBTIS No. 76</t>
  </si>
  <si>
    <t>Centro de Bachillerato Tecnológico, Industrial y de Servicios (CBTIS) No. 76</t>
  </si>
  <si>
    <t>2 274</t>
  </si>
  <si>
    <t>Equipo para taller de alimentos</t>
  </si>
  <si>
    <t>06-ZU-956-2011</t>
  </si>
  <si>
    <t xml:space="preserve">Equipamiento de aula de tutorías. </t>
  </si>
  <si>
    <t>08-ZU-1106-2011</t>
  </si>
  <si>
    <t>COBACH No. 2</t>
  </si>
  <si>
    <t>Colegio de Bachilleres (COBACH) No. 2</t>
  </si>
  <si>
    <t>Equipo para taller de ciencias</t>
  </si>
  <si>
    <t>11-ZU-950-2011</t>
  </si>
  <si>
    <t>CBTIS No. 166</t>
  </si>
  <si>
    <t>Centro de Bachillerato Tecnológico, Industrial y de Servicios (CBTIS) No. 166</t>
  </si>
  <si>
    <t>Equipo para laboratorio clínico y aula de informática</t>
  </si>
  <si>
    <t>11-ZU-957-2011</t>
  </si>
  <si>
    <t>30 equipos de cómputo para compuaula</t>
  </si>
  <si>
    <t>12-ZU-1105-2011</t>
  </si>
  <si>
    <t>Taller de hospitalidad turística y adquisición de equipo de cómputo</t>
  </si>
  <si>
    <t>18-ZU-943-2011</t>
  </si>
  <si>
    <t>Equipo para compuaula, laboratorio y aulas diversas</t>
  </si>
  <si>
    <t>24-ZU-1112-2011</t>
  </si>
  <si>
    <t>SFP/2012-A/2011</t>
  </si>
  <si>
    <t>EMSAD No. 6</t>
  </si>
  <si>
    <t>Educación Media Superior a Distancia (EMSAD) No. 6</t>
  </si>
  <si>
    <t>Equipo para laboratorio de matemáticas, centro de cómputo y aulas diversas</t>
  </si>
  <si>
    <t>32-ZU-1111-2011</t>
  </si>
  <si>
    <t>2010 - 3  Jul-Sep proceso</t>
  </si>
  <si>
    <t>5212</t>
  </si>
  <si>
    <t>Suministro e instalación de transformador y rehabilitación general de instalación eléctrica. Mezcla de recursos PIPE 2009</t>
  </si>
  <si>
    <t>JulSep10 Cuando termine indicar mes, sombrea celdas AA, AB y AC con el color que le corresponde</t>
  </si>
  <si>
    <t>25-ZU-689-2009</t>
  </si>
  <si>
    <t>SFP/1856-A/2009</t>
  </si>
  <si>
    <t>Construcción de la 2a etapa del edificio A más obra exterior</t>
  </si>
  <si>
    <t>16-ZR-0547-2012</t>
  </si>
  <si>
    <t>SFP/1211-A/2012</t>
  </si>
  <si>
    <t>Arq. José Nava Miranda                (Ing. Raúl Carreón Mota)</t>
  </si>
  <si>
    <t>ICATMOR No. 2</t>
  </si>
  <si>
    <t>Instituto de Capacitación para el Trabajo (ICATMOR) No. 2</t>
  </si>
  <si>
    <t>Reportada 1 364</t>
  </si>
  <si>
    <t>Mobiliario y equipo para un taller de mecánica</t>
  </si>
  <si>
    <t>04-ZU-690-2012</t>
  </si>
  <si>
    <t>EMSAD No. 3</t>
  </si>
  <si>
    <t>Educación Media Superior a Distancia (EMSAD) No. 3</t>
  </si>
  <si>
    <t>Mobiliario y equipo didáctico móvil para laboratorio de ciencias</t>
  </si>
  <si>
    <t>25-ZR-694-2012</t>
  </si>
  <si>
    <t>Total nivel superior</t>
  </si>
  <si>
    <t>Recursos Propios</t>
  </si>
  <si>
    <t xml:space="preserve">educativa (educación superior) por fondo y recursos propios de inversión según municipio y localidad </t>
  </si>
  <si>
    <t>Biblioteca</t>
  </si>
  <si>
    <t>Remodelación al segundo piso y área anexa a la biblioteca del Centro de Investigación y Docencia en Humanidades del Estado de Morelos</t>
  </si>
  <si>
    <t xml:space="preserve"> Col. Las Palmas</t>
  </si>
  <si>
    <t>Educación superior 2012 Proceso</t>
  </si>
  <si>
    <t>2014 - 1  Ene-Mar Proceso</t>
  </si>
  <si>
    <t>Fachada de cristal templado para la Torre de Laboratorios de Física, Biología y Química</t>
  </si>
  <si>
    <t>11-ZU-512-2010</t>
  </si>
  <si>
    <t>SFP/1390-A/2010</t>
  </si>
  <si>
    <t>UPEM</t>
  </si>
  <si>
    <t xml:space="preserve">Mobiliario y equipo de laboratorio taller 2 </t>
  </si>
  <si>
    <t>Beneficiados reportados en 1er Informe de Gobierno.</t>
  </si>
  <si>
    <t>5826</t>
  </si>
  <si>
    <t>2012</t>
  </si>
  <si>
    <t>Construcción de una Unidad Académica Departamental Tipo III</t>
  </si>
  <si>
    <t>Se está en espera del contrato para completar datos.</t>
  </si>
  <si>
    <t>06-ZU-743-2011</t>
  </si>
  <si>
    <t xml:space="preserve">Construcción de Torre de laboratorios de Física, Biología y Química 4a etapa </t>
  </si>
  <si>
    <t>Jun12 cuando termine indicar mes, sombrea celdas AA, AB y AC con el color que le corresponde</t>
  </si>
  <si>
    <t>07-ZU-0540-2012</t>
  </si>
  <si>
    <t>SFP/1097-A/2012</t>
  </si>
  <si>
    <t xml:space="preserve">SFP/1587-A/2012                 SH/0381-A/2012           </t>
  </si>
  <si>
    <t>23-ago-12            07-dic-12</t>
  </si>
  <si>
    <t>Mobiliario y equipo</t>
  </si>
  <si>
    <t>17-ZR-0554-2012</t>
  </si>
  <si>
    <t>Palmira</t>
  </si>
  <si>
    <t>Reportada 285</t>
  </si>
  <si>
    <t>Construcción de Auditorio para 200 personas</t>
  </si>
  <si>
    <t>Ene 14Cuando termine indicar mes, sombrea celdas Z, AA y AB con el color que le corresponde</t>
  </si>
  <si>
    <t>SH/1859-A/2013</t>
  </si>
  <si>
    <t>Construcción de laboratorio pesado para las carreras de Turismo, Agricultura Sustentable y protegida, Operaciones Comerciales y Tecnologías de la Información</t>
  </si>
  <si>
    <t xml:space="preserve">Resumen de inversión de obras  por iniciar de infraestructura  </t>
  </si>
  <si>
    <t xml:space="preserve">Básica 2013 SOP Por iniciar </t>
  </si>
  <si>
    <t>07-ZU-0749-2013</t>
  </si>
  <si>
    <t>SH/1868-A/2013</t>
  </si>
  <si>
    <t xml:space="preserve">Educación básica </t>
  </si>
  <si>
    <t>Rehabilitación de dormitorios más obra exterior</t>
  </si>
  <si>
    <t>Se considera por iniciar  al 31 de dic aunque esta ya concluida según fechas</t>
  </si>
  <si>
    <t>Sec. Téc. No. 42</t>
  </si>
  <si>
    <t>Secundaria Técnica No. 42</t>
  </si>
  <si>
    <t xml:space="preserve">Construcción de taller </t>
  </si>
  <si>
    <t>Se cambia el avance a "0" estos trabajos ya fueron ejecutados por el municipio, se está checando que se va a realizar para solicitar el cambio de metas.</t>
  </si>
  <si>
    <t>NO SE CONSIDERO COMO OBRA CONCLUIDA</t>
  </si>
  <si>
    <t>Prim. Ana María Martínez González</t>
  </si>
  <si>
    <t>Primaria Ana María Martínez González</t>
  </si>
  <si>
    <t>Lomas de Jiutepec</t>
  </si>
  <si>
    <t>Rehabilitación eléctrica y sanitaria</t>
  </si>
  <si>
    <t>Prim. Juan Pina Aranda / Justo Sierra</t>
  </si>
  <si>
    <t>Primaria Juan Pina Aranda / Justo Sierra</t>
  </si>
  <si>
    <t>Col. Emiliano Zapata (Tilzapotla)</t>
  </si>
  <si>
    <t>Impermeabilización, construcción de servicios sanitarios y obra exterior</t>
  </si>
  <si>
    <t>17-ZU-0211-2013</t>
  </si>
  <si>
    <t>Fondo V de Aportaciones Múltiples (FAM)  Media Superior 2013</t>
  </si>
  <si>
    <t xml:space="preserve">educativa (educación media superior) por convenios federales, fondo, otros programas, otros recursos </t>
  </si>
  <si>
    <t>Educación media  2013 INEIEM Por iniciar</t>
  </si>
  <si>
    <t>EMSAD No. 4</t>
  </si>
  <si>
    <t>Educación Media Superior a Distancia (EMSAD) No. 4</t>
  </si>
  <si>
    <t>Reportada 256</t>
  </si>
  <si>
    <t>04-ZR-695-2012</t>
  </si>
  <si>
    <t>EMSAD No. 2</t>
  </si>
  <si>
    <t>Educación Media Superior a Distancia (EMSAD) No. 2</t>
  </si>
  <si>
    <t>Reportada 123</t>
  </si>
  <si>
    <t>18-ZU-693-2012</t>
  </si>
  <si>
    <t>Reportada 89</t>
  </si>
  <si>
    <t>Reportada 203</t>
  </si>
  <si>
    <t>32-ZR-697-2012</t>
  </si>
  <si>
    <t>Adquisición de laboratorio didáctico móvil</t>
  </si>
  <si>
    <t>01-ZU-777-2012</t>
  </si>
  <si>
    <t>EMSAD No. 9</t>
  </si>
  <si>
    <t>Educación Media Superior a Distancia (EMSAD) No. 9</t>
  </si>
  <si>
    <t>Michapa</t>
  </si>
  <si>
    <t>Reportada 92</t>
  </si>
  <si>
    <t>05-ZR-591-2012</t>
  </si>
  <si>
    <t>SFP/1343-A/2012</t>
  </si>
  <si>
    <t>Equipamiento taller de cómputo</t>
  </si>
  <si>
    <t>17-ZU-776-2012</t>
  </si>
  <si>
    <t>Mobiliario y equipo didáctico móvil para laboratorio de ciencias. Mezcla de recursos FAM 2012</t>
  </si>
  <si>
    <t>24-ZR-672-2012</t>
  </si>
  <si>
    <t>EMSAD No. 10</t>
  </si>
  <si>
    <t>Educación Media Superior a Distancia (EMSAD) No. 10</t>
  </si>
  <si>
    <t>28-ZR-592-2012</t>
  </si>
  <si>
    <t>EMSAD No. 8</t>
  </si>
  <si>
    <t>Educación Media Superior a Distancia (EMSAD) No. 8</t>
  </si>
  <si>
    <t>Reportada 134</t>
  </si>
  <si>
    <t>27-ZR-590-2012</t>
  </si>
  <si>
    <t>Mobiliario y equipo de taller de electrónica</t>
  </si>
  <si>
    <t>cuando inicie indicar fecha</t>
  </si>
  <si>
    <t>04-ZU-650-2009</t>
  </si>
  <si>
    <t xml:space="preserve"> SFP/2005-A/2010</t>
  </si>
  <si>
    <t>Mobiliario y equipo para taller de refrigeración y aire acondicionado. Mezcla de recursos OPF 2010</t>
  </si>
  <si>
    <t>Oficio SFP/2062-A/2010  reducción por 854,039.37</t>
  </si>
  <si>
    <t>Mobiliario y equipo para 2 aulas multimedia. Mezcla de recursos FAM, PIPE y CF 2012</t>
  </si>
  <si>
    <t>24-ZU-672-2012</t>
  </si>
  <si>
    <t>26-ZR-592-2012</t>
  </si>
  <si>
    <t>10-ZR-671-2012</t>
  </si>
  <si>
    <t>Mobiliario y equipo didáctico móvil para laboratorio de ciencias. Mezcla de recursos PIPE y Convenios Federales 2012</t>
  </si>
  <si>
    <t>Preparatoria Multimodal de Cuautla</t>
  </si>
  <si>
    <t>Construcción de la 1a Etapa</t>
  </si>
  <si>
    <t>lo manejara como x iniciar x la fecha de inicio</t>
  </si>
  <si>
    <t>06-ZU-0745-2013</t>
  </si>
  <si>
    <t>Beneficiados reportados  en Informe de Gobierno septiembre-diciembre de 2012</t>
  </si>
  <si>
    <t>17-ZU-1058-2011</t>
  </si>
  <si>
    <t>2009 - 4  Oct-Dic proceso</t>
  </si>
  <si>
    <t>Reportada
1 189</t>
  </si>
  <si>
    <t>Equipamiento de taller de refrigeración y aire acondicionado</t>
  </si>
  <si>
    <t>2009 Cuando termine indicar mes, sombrea celdas Z, AA y AB con el color que le corresponde</t>
  </si>
  <si>
    <t>07-ZU-1011-2008</t>
  </si>
  <si>
    <t>Mobiliario y equipamiento de edificio administrativo</t>
  </si>
  <si>
    <t>24-ZU-1082-2008</t>
  </si>
  <si>
    <t>28-ZU-1083-2008</t>
  </si>
  <si>
    <t>CETIS No. 12</t>
  </si>
  <si>
    <t>Centro de Estudios Tecnológico, Industrial y de Servicios (CETIS) No. 12</t>
  </si>
  <si>
    <t>Equipo para laboratorio de idiomas</t>
  </si>
  <si>
    <r>
      <rPr>
        <sz val="10"/>
        <rFont val="Arial Narrow"/>
        <family val="2"/>
      </rPr>
      <t>Abr13</t>
    </r>
    <r>
      <rPr>
        <sz val="7"/>
        <color indexed="10"/>
        <rFont val="Arial Narrow"/>
        <family val="2"/>
      </rPr>
      <t>Cuando termine indicar mes, sombrea celdas Z, AA y AB con el color que le corresponde</t>
    </r>
  </si>
  <si>
    <t>SFP/1426-A/2012</t>
  </si>
  <si>
    <t>CETIS No. 44</t>
  </si>
  <si>
    <t>Centro de Estudios Tecnológico, Industrial y de Servicios (CETIS) No. 44</t>
  </si>
  <si>
    <t xml:space="preserve">Mobiliario y equipo didáctico móvil para laboratorio de ciencias </t>
  </si>
  <si>
    <t>Convenio de Colaboración y Participación (SOP-UTSEM) 2013</t>
  </si>
  <si>
    <t>Total nivel  superior</t>
  </si>
  <si>
    <t>Educación superior 2013 Por iniciar</t>
  </si>
  <si>
    <t>Planta de emergencia</t>
  </si>
  <si>
    <t>Nov12 Cuando termine indicar mes, sombrea celdas Z, AA y AB con el color que le corresponde</t>
  </si>
  <si>
    <t xml:space="preserve">Construcción de Torre de Laboratorios, Física, Biología y Química (5a Etapa) </t>
  </si>
  <si>
    <t>07-ZU-747-2013</t>
  </si>
  <si>
    <t xml:space="preserve">Universidad Politécnica del Estado de Morelos (UPEMOR) </t>
  </si>
  <si>
    <t>Construcción de almacén general</t>
  </si>
  <si>
    <t>Con fecha 1-abr-14 se pago el anticipo, está en proceso un convenio de diferimiento de plazo por cambio de proyecto.</t>
  </si>
  <si>
    <t>11-ZR-0748-2013</t>
  </si>
  <si>
    <t>Arq. Sergio Margarito Juárez Chavarría</t>
  </si>
  <si>
    <t>Convenio de Colaboración  y Participación SOP-UTSEM 2013</t>
  </si>
  <si>
    <t>UTSEM</t>
  </si>
  <si>
    <t>Convenio de Colaboración</t>
  </si>
  <si>
    <t>Convenio de Colaboración  SOP-UPEMOR 2013</t>
  </si>
  <si>
    <t>Convenio de Colaboración  SOP-UPEM,OR 2013</t>
  </si>
  <si>
    <t>Construcción de andadores y rampas para personas con alguna discapacidad</t>
  </si>
  <si>
    <t>2011 - 4  Oct-Dic proceso</t>
  </si>
  <si>
    <t>suspendida</t>
  </si>
  <si>
    <t>Secundaria Técnica No. 2 Lic. Adolfo López Mateos. (Rehabilitación eléctrica general)</t>
  </si>
  <si>
    <t>En procedimiento  de rescisión  en la Subdirección Jurídica del INEIEM</t>
  </si>
  <si>
    <t>Dic11 Cuando termine indicar mes, sombrea celdas Z, AA y AB con el color que le corresponde</t>
  </si>
  <si>
    <t>OBRA EN PROCESO DE RESCISIÓN.- MAYRA ESTA OBRA LA CONCLUYÓ OTRO CONTRATISTAS ESTOY EN ESPERA DE QUE ME PASEN LA DOCUMENTACIÓN TANTO DE LA RESCISIÓN HASTA DONDE COBRO, COMO LA DEL OTRO CONTRATISTA PARA AUMENTAR ESE SALDO. LA OBRA YA ESTÁ CONCLUIDA</t>
  </si>
  <si>
    <t>12-ZU-841-2011</t>
  </si>
  <si>
    <t>SFP/1842-A/2011</t>
  </si>
  <si>
    <t>10682</t>
  </si>
  <si>
    <t>Prim. Emiliano Zapata - Tepalcingo</t>
  </si>
  <si>
    <t>Primaria Emiliano Zapata (Rehabilitación de sanitarios más obra exterior)</t>
  </si>
  <si>
    <t>Zacapalco</t>
  </si>
  <si>
    <t>Por iniciar procedimiento de rescisión  en la Subdirección Jurídica del INEIEM</t>
  </si>
  <si>
    <t>por cambio de supervisión el actual reporta que la obra está suspendida del 22 al 26 de julio de 2013 con un avance físico del 95%. ESTA OBRA YA SE HABÍA REPORTADO AL 100% POR EL SUPERV.ANTERIOR,  EN ESTE CASO COMO SE ACTIVA, ÚNICAMENTE QUITAMOS LA FECHA DE CONCLUSIÓN. LISTO!!</t>
  </si>
  <si>
    <t>19-ZR-0206-2012</t>
  </si>
  <si>
    <t>10846</t>
  </si>
  <si>
    <t>Prim. José María Morelos y Pavón - Puente de Ixtla</t>
  </si>
  <si>
    <t>Primaria José María Morelos y Pavón. (Construcción de techumbre)</t>
  </si>
  <si>
    <t>Tilzapotla</t>
  </si>
  <si>
    <t>Atraso de obra por responsabilidad de la empresa. Por iniciar procedimiento de rescisión  en la Subdirección Jurídica del INEIEM</t>
  </si>
  <si>
    <t xml:space="preserve">OBRA EN PROCESO DE RESCISIÓN.- </t>
  </si>
  <si>
    <t>17-ZU-636-2012</t>
  </si>
  <si>
    <t>10240</t>
  </si>
  <si>
    <t>Preparatoria Diurna No. 2 (Construcción de cubículo de tutorías)</t>
  </si>
  <si>
    <t>Obra en proceso de rescisión.- te checo el avance físico de esta obra, ya que el supervisor la está reportando en "0". OK ANGELES.- MAYRA EL STATUS DE ESTA OBRA ES "0"</t>
  </si>
  <si>
    <t>07-ZU-1056-2011</t>
  </si>
  <si>
    <t>Arq. José Nava Miranda           (Arq. Jorge Luis Ayala Sotelo)</t>
  </si>
  <si>
    <t>Preparatoria No. 2 Extensión Comunitaria de Tres Marías. (Construcción de cubículo de tutorías)</t>
  </si>
  <si>
    <t>ESTA OBRA LA ESTÁ REPORTANDO EL SUPERVISOR CON 0% DE AVANCE FÍSICO .</t>
  </si>
  <si>
    <t>09-ZU-1059-2011</t>
  </si>
  <si>
    <t xml:space="preserve">Miembros del Sistema Estatal de Investigadores </t>
  </si>
  <si>
    <t xml:space="preserve">2012 y 2013 </t>
  </si>
  <si>
    <r>
      <t xml:space="preserve">Miembros </t>
    </r>
    <r>
      <rPr>
        <vertAlign val="superscript"/>
        <sz val="10"/>
        <rFont val="Tahoma"/>
        <family val="2"/>
      </rPr>
      <t>a</t>
    </r>
  </si>
  <si>
    <r>
      <t xml:space="preserve">Honoríficos (SNI) </t>
    </r>
    <r>
      <rPr>
        <vertAlign val="superscript"/>
        <sz val="10"/>
        <rFont val="Tahoma"/>
        <family val="2"/>
      </rPr>
      <t>b</t>
    </r>
  </si>
  <si>
    <t>Nota: El Sistema Estatal de Investigadores, es el reconocimiento que se otorga a profesores e investigadores que realizan en Morelos actividades de investigación, vinculación y divulgación de la ciencia. A este sistema pertenecen los miembros del Sistema Nacional de Investigadores que lo soliciten (son aceptados de manera automática) y otros profesores/investigadores que demuestren tener la cualidad y calidad de su trabajo académico y tecnológico que los haga merecedores del nombramiento.</t>
  </si>
  <si>
    <r>
      <rPr>
        <vertAlign val="superscript"/>
        <sz val="10"/>
        <rFont val="Tahoma"/>
        <family val="2"/>
      </rPr>
      <t>a</t>
    </r>
    <r>
      <rPr>
        <sz val="10"/>
        <rFont val="Tahoma"/>
        <family val="2"/>
      </rPr>
      <t xml:space="preserve"> Aceptados como miembros por aprobación del Sistema Estatal de Investigadores. </t>
    </r>
  </si>
  <si>
    <r>
      <rPr>
        <vertAlign val="superscript"/>
        <sz val="10"/>
        <rFont val="Tahoma"/>
        <family val="2"/>
      </rPr>
      <t>b</t>
    </r>
    <r>
      <rPr>
        <sz val="10"/>
        <rFont val="Tahoma"/>
        <family val="2"/>
      </rPr>
      <t xml:space="preserve"> Aceptados de manera automática por pertenecer al Sistema Nacional de Investigadores (SNI).</t>
    </r>
  </si>
  <si>
    <t>Fuente: Secretaría de Innovación, Ciencia y Tecnología.</t>
  </si>
  <si>
    <t xml:space="preserve">Miembros del Sistema Nacional de Investigadores </t>
  </si>
  <si>
    <t>2007 - 2013</t>
  </si>
  <si>
    <t>Miembros del Sistema Nacional de Investigadores 2007-2013</t>
  </si>
  <si>
    <t>2007</t>
  </si>
  <si>
    <t>2008</t>
  </si>
  <si>
    <t>2010</t>
  </si>
  <si>
    <t>2011</t>
  </si>
  <si>
    <t>Fuente: Secretaría de Innovación, Ciencia y Tecnología. Información del Consejo Nacional de Ciencia y Tecnología, la actividad del CONACYT por entidad federativa 2012, Morelos.</t>
  </si>
  <si>
    <t xml:space="preserve">Miembros del Sistema Nacional de Investigadores por área de conocimiento </t>
  </si>
  <si>
    <t>Miembros del Sistema Nacional de Investigadores por área de conocimiento (%)</t>
  </si>
  <si>
    <t>Ciencias de la Ingeniería</t>
  </si>
  <si>
    <t xml:space="preserve">Biotecnología y Ciencias Agropecuarias </t>
  </si>
  <si>
    <t xml:space="preserve">Ciencias Sociales, Económicas y Políticas </t>
  </si>
  <si>
    <t>Humanidades y Ciencias de la Conducta</t>
  </si>
  <si>
    <t>Medicina y Ciencias de la Salud</t>
  </si>
  <si>
    <t xml:space="preserve">Biología y Química </t>
  </si>
  <si>
    <t>Físico, Matemáticas y Geociencia</t>
  </si>
  <si>
    <t xml:space="preserve">Físico-Matemáticas y Geociencias </t>
  </si>
  <si>
    <t>Nota: Las áreas de conocimiento que presentaron una mayor concentración de investigadores fueron Biología y Química con un 29% y Ciencias de la Ingeniería con un 20%.</t>
  </si>
  <si>
    <t xml:space="preserve">Distribución de miembros del Sistema Estatal de Investigadores </t>
  </si>
  <si>
    <t xml:space="preserve">por Sexo y Área del conocimiento </t>
  </si>
  <si>
    <t xml:space="preserve">2012 </t>
  </si>
  <si>
    <t>Sexo</t>
  </si>
  <si>
    <t>Área 1) Ingeniería, Físico-Matemáticas y Ciencias de la Tierra</t>
  </si>
  <si>
    <t xml:space="preserve">Área 2) Biología, Química, Biotecnología y Ciencias Agropecuarias </t>
  </si>
  <si>
    <t>Área 3) Medicina, Ciencias de la Salud y Ciencias de la Conducta</t>
  </si>
  <si>
    <t>Área 4) Ciencias Sociales y Humanidades</t>
  </si>
  <si>
    <t>TOTAL</t>
  </si>
  <si>
    <t>Masculino</t>
  </si>
  <si>
    <t>Femenino</t>
  </si>
  <si>
    <t xml:space="preserve">Miembros del Sistema Estatal de Investigadores por Sexo y Área del conocimiento </t>
  </si>
  <si>
    <t>SEI 2012</t>
  </si>
  <si>
    <t>Nota: Las áreas del conocimiento que presentaron una mayor concentración de investigadores fueron Biología, Química, Biotecnología y Ciencias Agropecuarias  con un 37%, e Ingeniería, Físico-Matemáticas y Ciencias de la Tierra  con un 28 %.</t>
  </si>
  <si>
    <t xml:space="preserve">Fuente: Secretaría de Innovación, Ciencia y Tecnología 2012. </t>
  </si>
  <si>
    <t>SEI 2013</t>
  </si>
  <si>
    <t xml:space="preserve">Becarios de posgrado nacionales vigentes en el Estado de Morelos </t>
  </si>
  <si>
    <t>Becarios nacionales vigentes 2013</t>
  </si>
  <si>
    <t>AÑO</t>
  </si>
  <si>
    <t>Nota: En la distribución de becas nacionales que administró el CONACYT, al cierre de diciembre de 2012, en el estado se registraron 1,580 becas vigentes, lo que representó un aumento del 41% con respecto al año anterior.</t>
  </si>
  <si>
    <t xml:space="preserve">Distribución de becarios por grado académico </t>
  </si>
  <si>
    <t>Columna1</t>
  </si>
  <si>
    <t>Total=1688</t>
  </si>
  <si>
    <t xml:space="preserve">Posgrados Vigentes en el Programa Nacional de Posgrados de Calidad (PNPC) </t>
  </si>
  <si>
    <t xml:space="preserve">Actividades de divulgación de la Innovación, la Ciencia y la Tecnología </t>
  </si>
  <si>
    <r>
      <t xml:space="preserve">Visitas al Museo de Ciencias </t>
    </r>
    <r>
      <rPr>
        <vertAlign val="superscript"/>
        <sz val="10"/>
        <color indexed="8"/>
        <rFont val="Tahoma"/>
        <family val="2"/>
      </rPr>
      <t>a</t>
    </r>
  </si>
  <si>
    <r>
      <t xml:space="preserve">Revista HYPATIA </t>
    </r>
    <r>
      <rPr>
        <vertAlign val="superscript"/>
        <sz val="10"/>
        <color indexed="8"/>
        <rFont val="Tahoma"/>
        <family val="2"/>
      </rPr>
      <t>b</t>
    </r>
  </si>
  <si>
    <r>
      <t xml:space="preserve">Jornada Estatal de Ciencia y Tecnología </t>
    </r>
    <r>
      <rPr>
        <vertAlign val="superscript"/>
        <sz val="10"/>
        <color indexed="8"/>
        <rFont val="Tahoma"/>
        <family val="2"/>
      </rPr>
      <t>c</t>
    </r>
  </si>
  <si>
    <r>
      <rPr>
        <vertAlign val="superscript"/>
        <sz val="10"/>
        <color indexed="8"/>
        <rFont val="Tahoma"/>
        <family val="2"/>
      </rPr>
      <t>b</t>
    </r>
    <r>
      <rPr>
        <sz val="10"/>
        <color indexed="8"/>
        <rFont val="Tahoma"/>
        <family val="2"/>
      </rPr>
      <t xml:space="preserve"> Número de ejemplares impresos, es la primera y más importante revista de divulgación de Ciencia y Tecnología del Estado de Morelos. Se realiza con colaboraciones técnicas de diferentes investigadores de los CI´s e IES del Estado de Morelos. Su edición está a cargo de la Dirección de Vinculación y Difusión del CCyTEM.</t>
    </r>
  </si>
  <si>
    <r>
      <rPr>
        <vertAlign val="superscript"/>
        <sz val="10"/>
        <color indexed="8"/>
        <rFont val="Tahoma"/>
        <family val="2"/>
      </rPr>
      <t>c</t>
    </r>
    <r>
      <rPr>
        <sz val="10"/>
        <color indexed="8"/>
        <rFont val="Tahoma"/>
        <family val="2"/>
      </rPr>
      <t xml:space="preserve"> Número de asistentes, principal evento estatal de divulgación de la ciencia, que se realiza regularmente en el Parque San Miguel Acapantzingo y ha tenido entre 10 y 15 mil asistentes. El evento se realiza con la colaboración de CI´s e IES y es organizado por la Dirección de Vinculación y Difusión del CCyTEM.</t>
    </r>
  </si>
  <si>
    <t xml:space="preserve">Apoyo a proyectos de Ciencia y Tecnología </t>
  </si>
  <si>
    <r>
      <t xml:space="preserve">Proyectos Fomix </t>
    </r>
    <r>
      <rPr>
        <vertAlign val="superscript"/>
        <sz val="10"/>
        <color indexed="8"/>
        <rFont val="Tahoma"/>
        <family val="2"/>
      </rPr>
      <t>a</t>
    </r>
  </si>
  <si>
    <r>
      <t xml:space="preserve">Solicitudes de Patente </t>
    </r>
    <r>
      <rPr>
        <vertAlign val="superscript"/>
        <sz val="10"/>
        <color indexed="8"/>
        <rFont val="Tahoma"/>
        <family val="2"/>
      </rPr>
      <t>b</t>
    </r>
  </si>
  <si>
    <r>
      <t xml:space="preserve">Modelos de Utilidad </t>
    </r>
    <r>
      <rPr>
        <vertAlign val="superscript"/>
        <sz val="10"/>
        <color indexed="8"/>
        <rFont val="Tahoma"/>
        <family val="2"/>
      </rPr>
      <t>b</t>
    </r>
  </si>
  <si>
    <r>
      <t xml:space="preserve">Número de incubadoras en el Estado </t>
    </r>
    <r>
      <rPr>
        <vertAlign val="superscript"/>
        <sz val="10"/>
        <color indexed="8"/>
        <rFont val="Tahoma"/>
        <family val="2"/>
      </rPr>
      <t>c</t>
    </r>
  </si>
  <si>
    <r>
      <rPr>
        <vertAlign val="superscript"/>
        <sz val="10"/>
        <color indexed="8"/>
        <rFont val="Tahoma"/>
        <family val="2"/>
      </rPr>
      <t>a</t>
    </r>
    <r>
      <rPr>
        <sz val="10"/>
        <color indexed="8"/>
        <rFont val="Tahoma"/>
        <family val="2"/>
      </rPr>
      <t xml:space="preserve"> El Fondo Mixto para el Desarrollo Científico y Tecnológico del Estado de Morelos, es un fideicomiso que apoya el desarrollo científico y tecnológico del Estado, a través del financiamiento de proyectos que solucionen problemáticas del Estado de Morelos. Este programa es administrado por la SICYT.</t>
    </r>
  </si>
  <si>
    <r>
      <rPr>
        <vertAlign val="superscript"/>
        <sz val="10"/>
        <color indexed="8"/>
        <rFont val="Tahoma"/>
        <family val="2"/>
      </rPr>
      <t>b</t>
    </r>
    <r>
      <rPr>
        <sz val="10"/>
        <color indexed="8"/>
        <rFont val="Tahoma"/>
        <family val="2"/>
      </rPr>
      <t xml:space="preserve"> Número de solicitudes de patentes ingresadas al Instituto Mexicano de la Propiedad Industrial, en las cuales la institución solicitante marca Morelos como Estado de ubicación de la institución.</t>
    </r>
  </si>
  <si>
    <r>
      <rPr>
        <vertAlign val="superscript"/>
        <sz val="10"/>
        <color indexed="8"/>
        <rFont val="Tahoma"/>
        <family val="2"/>
      </rPr>
      <t>c</t>
    </r>
    <r>
      <rPr>
        <sz val="10"/>
        <color indexed="8"/>
        <rFont val="Tahoma"/>
        <family val="2"/>
      </rPr>
      <t xml:space="preserve"> Se refiere al número de incubadoras de alta tecnología o tecnología convencional que se tienen en el Estado.</t>
    </r>
  </si>
  <si>
    <r>
      <t xml:space="preserve">Soliciutudes PEI </t>
    </r>
    <r>
      <rPr>
        <vertAlign val="superscript"/>
        <sz val="10"/>
        <color indexed="8"/>
        <rFont val="Tahoma"/>
        <family val="2"/>
      </rPr>
      <t>a</t>
    </r>
  </si>
  <si>
    <r>
      <t xml:space="preserve">Proyectos apoyados </t>
    </r>
    <r>
      <rPr>
        <vertAlign val="superscript"/>
        <sz val="10"/>
        <color indexed="8"/>
        <rFont val="Tahoma"/>
        <family val="2"/>
      </rPr>
      <t>b</t>
    </r>
  </si>
  <si>
    <r>
      <t xml:space="preserve">Inversión de apoyo federal </t>
    </r>
    <r>
      <rPr>
        <vertAlign val="superscript"/>
        <sz val="10"/>
        <color indexed="8"/>
        <rFont val="Tahoma"/>
        <family val="2"/>
      </rPr>
      <t>c</t>
    </r>
  </si>
  <si>
    <r>
      <t xml:space="preserve">Inversión privada </t>
    </r>
    <r>
      <rPr>
        <vertAlign val="superscript"/>
        <sz val="10"/>
        <color indexed="8"/>
        <rFont val="Tahoma"/>
        <family val="2"/>
      </rPr>
      <t>c</t>
    </r>
  </si>
  <si>
    <r>
      <rPr>
        <vertAlign val="superscript"/>
        <sz val="10"/>
        <color indexed="8"/>
        <rFont val="Tahoma"/>
        <family val="2"/>
      </rPr>
      <t>a</t>
    </r>
    <r>
      <rPr>
        <sz val="10"/>
        <color indexed="8"/>
        <rFont val="Tahoma"/>
        <family val="2"/>
      </rPr>
      <t xml:space="preserve"> El Programa de Estímulos a la Innovación es un instrumento, a través del cual el Consejo Nacional de Ciencia y Tecnología (CONACyT) destina recursos económicos para fomentar en las empresas la inversión en innovaciones que se traduzcan en oportunidades de negocio.En el estado de Morelos este programa es gestionado por la Dirección General de Proyectos de Innovación de la SICYT.</t>
    </r>
  </si>
  <si>
    <r>
      <rPr>
        <vertAlign val="superscript"/>
        <sz val="10"/>
        <color indexed="8"/>
        <rFont val="Tahoma"/>
        <family val="2"/>
      </rPr>
      <t>c</t>
    </r>
    <r>
      <rPr>
        <sz val="10"/>
        <color indexed="8"/>
        <rFont val="Tahoma"/>
        <family val="2"/>
      </rPr>
      <t xml:space="preserve"> Se refiere al monto de inversión total en millones de pesos que destina CONACYT para los proyectos ganadores.</t>
    </r>
  </si>
  <si>
    <r>
      <rPr>
        <vertAlign val="superscript"/>
        <sz val="10"/>
        <color indexed="8"/>
        <rFont val="Tahoma"/>
        <family val="2"/>
      </rPr>
      <t>d</t>
    </r>
    <r>
      <rPr>
        <sz val="10"/>
        <color indexed="8"/>
        <rFont val="Tahoma"/>
        <family val="2"/>
      </rPr>
      <t xml:space="preserve"> Se refiere al monto total de inversión privada en millones de pesos por parte de las empresas ganadoras.</t>
    </r>
  </si>
  <si>
    <t xml:space="preserve">Apoyo a empresas de base tecnológica del Programa de </t>
  </si>
  <si>
    <t>2009-2013</t>
  </si>
  <si>
    <t>Número de proyectos evaluados</t>
  </si>
  <si>
    <t>Proyectos financiados</t>
  </si>
  <si>
    <t>Inversión de apoyo federal en millones de pesos</t>
  </si>
  <si>
    <r>
      <t xml:space="preserve">2013 </t>
    </r>
    <r>
      <rPr>
        <vertAlign val="superscript"/>
        <sz val="10"/>
        <rFont val="Tahoma"/>
        <family val="2"/>
      </rPr>
      <t>a</t>
    </r>
  </si>
  <si>
    <r>
      <rPr>
        <vertAlign val="superscript"/>
        <sz val="10"/>
        <rFont val="Arial"/>
        <family val="2"/>
      </rPr>
      <t>a</t>
    </r>
    <r>
      <rPr>
        <sz val="10"/>
        <rFont val="Arial"/>
        <family val="2"/>
      </rPr>
      <t xml:space="preserve"> Los montos no incluyen la aportación de apoyo de la bolsa nacional, excepto el año 2013.</t>
    </r>
  </si>
  <si>
    <t>Nombre del sector</t>
  </si>
  <si>
    <t>Número de proyectos apoyados</t>
  </si>
  <si>
    <t>Generación, transmisión y suministro de energía eléctrica</t>
  </si>
  <si>
    <t>Industria alimentaria</t>
  </si>
  <si>
    <t>Industria química</t>
  </si>
  <si>
    <t>Industria del plástico y del hule</t>
  </si>
  <si>
    <t>Fabricación de productos metálicos</t>
  </si>
  <si>
    <t>Fabricación de maquinaria y equipo</t>
  </si>
  <si>
    <t>Otras industrias manufactureras</t>
  </si>
  <si>
    <t>Servicios profesionales, científicos y técnicos</t>
  </si>
  <si>
    <t>Modalidad</t>
  </si>
  <si>
    <t>Número de proyectos</t>
  </si>
  <si>
    <r>
      <t xml:space="preserve">Innovapyme </t>
    </r>
    <r>
      <rPr>
        <vertAlign val="superscript"/>
        <sz val="10"/>
        <rFont val="Tahoma"/>
        <family val="2"/>
      </rPr>
      <t>a</t>
    </r>
  </si>
  <si>
    <r>
      <t xml:space="preserve">Proinnova </t>
    </r>
    <r>
      <rPr>
        <vertAlign val="superscript"/>
        <sz val="10"/>
        <rFont val="Tahoma"/>
        <family val="2"/>
      </rPr>
      <t>b</t>
    </r>
  </si>
  <si>
    <r>
      <rPr>
        <vertAlign val="superscript"/>
        <sz val="10"/>
        <color indexed="8"/>
        <rFont val="Tahoma"/>
        <family val="2"/>
      </rPr>
      <t>b</t>
    </r>
    <r>
      <rPr>
        <sz val="10"/>
        <color indexed="8"/>
        <rFont val="Tahoma"/>
        <family val="2"/>
      </rPr>
      <t xml:space="preserve"> Proyectos presentados por cualquier empresa de manera vinculada con al menos dos, Instituciones de Educación Superior públicos o privados nacionales y/o Centros de Investigación. </t>
    </r>
  </si>
  <si>
    <t>Instituciones de Educación Superior</t>
  </si>
  <si>
    <t>Centros de Investigación</t>
  </si>
  <si>
    <t>Universidad Autónoma del estado de Morelos</t>
  </si>
  <si>
    <t>Universidad Tecnológica Emiliano Zapata del Estado de Morelos</t>
  </si>
  <si>
    <t xml:space="preserve">CIATEQ, A.C. Centro de Tecnología Avanzada </t>
  </si>
  <si>
    <t>Universidad La Salle Cuernavaca A.C.</t>
  </si>
  <si>
    <t>Instituto de Investigaciones Eléctricas</t>
  </si>
  <si>
    <t>Instituto Tecnológico y de Estudios Superiores de Monterrey / Campus Cuernavaca</t>
  </si>
  <si>
    <t>Instituto Tecnológico Superior de Calkini, en el Estado de Campeche</t>
  </si>
  <si>
    <t>Centro Nacional de Investigación y Desarrollo Tecnológico</t>
  </si>
  <si>
    <t>Universidad Nacional Autónoma de México</t>
  </si>
  <si>
    <t>Universidad Autónoma de Guerrero</t>
  </si>
  <si>
    <t>Universidad de Guadalajara</t>
  </si>
  <si>
    <t>Universidad Veracruzana</t>
  </si>
  <si>
    <t>Universidad Autónoma de Campeche</t>
  </si>
  <si>
    <t>Universidad Autónoma de Coahuila</t>
  </si>
  <si>
    <r>
      <rPr>
        <vertAlign val="superscript"/>
        <sz val="10"/>
        <rFont val="Tahoma"/>
        <family val="2"/>
      </rPr>
      <t>a</t>
    </r>
    <r>
      <rPr>
        <sz val="10"/>
        <rFont val="Tahoma"/>
        <family val="2"/>
      </rPr>
      <t xml:space="preserve"> Total de Inversión Pública (FIT) de las 2 empresas beneficiadas. </t>
    </r>
  </si>
  <si>
    <r>
      <rPr>
        <vertAlign val="superscript"/>
        <sz val="10"/>
        <rFont val="Tahoma"/>
        <family val="2"/>
      </rPr>
      <t>b</t>
    </r>
    <r>
      <rPr>
        <sz val="10"/>
        <rFont val="Tahoma"/>
        <family val="2"/>
      </rPr>
      <t xml:space="preserve"> Total de Inversión Privada (Empresas) beneficiadas.</t>
    </r>
  </si>
  <si>
    <t xml:space="preserve">Evaluación de proyectos propuestos por empresas para instalarse en el </t>
  </si>
  <si>
    <r>
      <t>Proyectos evaluados</t>
    </r>
    <r>
      <rPr>
        <vertAlign val="superscript"/>
        <sz val="10"/>
        <color indexed="8"/>
        <rFont val="Tahoma"/>
        <family val="2"/>
      </rPr>
      <t>a</t>
    </r>
  </si>
  <si>
    <r>
      <t xml:space="preserve">Solicitudes de evaluación </t>
    </r>
    <r>
      <rPr>
        <vertAlign val="superscript"/>
        <sz val="10"/>
        <color indexed="8"/>
        <rFont val="Tahoma"/>
        <family val="2"/>
      </rPr>
      <t>b</t>
    </r>
  </si>
  <si>
    <r>
      <t xml:space="preserve">Proyectos aprobados para su instalación </t>
    </r>
    <r>
      <rPr>
        <vertAlign val="superscript"/>
        <sz val="10"/>
        <color indexed="8"/>
        <rFont val="Tahoma"/>
        <family val="2"/>
      </rPr>
      <t>c</t>
    </r>
  </si>
  <si>
    <r>
      <rPr>
        <vertAlign val="superscript"/>
        <sz val="10"/>
        <color indexed="8"/>
        <rFont val="Tahoma"/>
        <family val="2"/>
      </rPr>
      <t>a</t>
    </r>
    <r>
      <rPr>
        <sz val="10"/>
        <color indexed="8"/>
        <rFont val="Tahoma"/>
        <family val="2"/>
      </rPr>
      <t xml:space="preserve"> Evaluación de la pertinencia tecnológica de los proyectos de empresas de base tecnológica con intención de instalarse en el Parque Científico y Tecnológico Morelos, las cuales describen las actividades a realizar en materia de innovación y/o desarrollo tecnológico.</t>
    </r>
  </si>
  <si>
    <r>
      <rPr>
        <vertAlign val="superscript"/>
        <sz val="10"/>
        <color indexed="8"/>
        <rFont val="Tahoma"/>
        <family val="2"/>
      </rPr>
      <t>b</t>
    </r>
    <r>
      <rPr>
        <sz val="10"/>
        <color indexed="8"/>
        <rFont val="Tahoma"/>
        <family val="2"/>
      </rPr>
      <t xml:space="preserve"> Número de solicitudes de evaluación por parte del Comité Técnico del Fideicomiso Parque Cientiífico y Tecnológico.</t>
    </r>
  </si>
  <si>
    <t>Tecnologías en energía renovables</t>
  </si>
  <si>
    <t>Ahorro y Optimización de energía</t>
  </si>
  <si>
    <t>Industria Farmaceutica Convencional y Biofarmacéutica</t>
  </si>
  <si>
    <t>Tecnologías Agroindustriales</t>
  </si>
  <si>
    <t>Servicios Científicos y Tecnológicos de Calidad Global</t>
  </si>
  <si>
    <t>Manufactura Avanzada (sector automotriz)</t>
  </si>
  <si>
    <t>Medicina Regenerativa</t>
  </si>
  <si>
    <t xml:space="preserve">Evaluación de proyectos para implementación </t>
  </si>
  <si>
    <r>
      <t xml:space="preserve">Proyectos aprobados para su implementación </t>
    </r>
    <r>
      <rPr>
        <vertAlign val="superscript"/>
        <sz val="10"/>
        <color indexed="8"/>
        <rFont val="Tahoma"/>
        <family val="2"/>
      </rPr>
      <t>c</t>
    </r>
  </si>
  <si>
    <r>
      <rPr>
        <vertAlign val="superscript"/>
        <sz val="10"/>
        <color indexed="8"/>
        <rFont val="Tahoma"/>
        <family val="2"/>
      </rPr>
      <t>a</t>
    </r>
    <r>
      <rPr>
        <sz val="10"/>
        <color indexed="8"/>
        <rFont val="Tahoma"/>
        <family val="2"/>
      </rPr>
      <t xml:space="preserve"> Evaluación de la pertinencia tecnológica de los proyectos que las dependencias del Gobierno del Estado requieren llevar a cabo, los cuales implican la implementación de tecnologías para el mejor desempeño de sus actividades.</t>
    </r>
  </si>
  <si>
    <r>
      <rPr>
        <vertAlign val="superscript"/>
        <sz val="10"/>
        <color indexed="8"/>
        <rFont val="Tahoma"/>
        <family val="2"/>
      </rPr>
      <t>b</t>
    </r>
    <r>
      <rPr>
        <sz val="10"/>
        <color indexed="8"/>
        <rFont val="Tahoma"/>
        <family val="2"/>
      </rPr>
      <t xml:space="preserve"> Número de solicitudes de evaluación por parte de las Secretarías y Dependencias del Gobierno del Estado.</t>
    </r>
  </si>
  <si>
    <r>
      <t xml:space="preserve"> Instituciones de Educación Superior (IES)</t>
    </r>
    <r>
      <rPr>
        <vertAlign val="superscript"/>
        <sz val="10"/>
        <rFont val="Arial"/>
        <family val="2"/>
      </rPr>
      <t xml:space="preserve"> a</t>
    </r>
  </si>
  <si>
    <r>
      <t xml:space="preserve"> Centros de Investigación (CI's)</t>
    </r>
    <r>
      <rPr>
        <vertAlign val="superscript"/>
        <sz val="10"/>
        <rFont val="Arial"/>
        <family val="2"/>
      </rPr>
      <t>b</t>
    </r>
  </si>
  <si>
    <r>
      <t xml:space="preserve"> Empresas de Base Tecnológica (EBT´S)</t>
    </r>
    <r>
      <rPr>
        <vertAlign val="superscript"/>
        <sz val="10"/>
        <rFont val="Arial"/>
        <family val="2"/>
      </rPr>
      <t>c</t>
    </r>
  </si>
  <si>
    <t>IES</t>
  </si>
  <si>
    <t>CI'S</t>
  </si>
  <si>
    <t>EBT'S</t>
  </si>
  <si>
    <t xml:space="preserve">NO BORRAR </t>
  </si>
  <si>
    <t>POB. x SEXO</t>
  </si>
  <si>
    <t>Totales de natalidad y mortalidad</t>
  </si>
  <si>
    <t>Totales de CAUSAS MOR. 2001</t>
  </si>
  <si>
    <r>
      <t>Red de Colaboración de Agroindustria</t>
    </r>
    <r>
      <rPr>
        <vertAlign val="superscript"/>
        <sz val="10"/>
        <rFont val="Tahoma"/>
        <family val="2"/>
      </rPr>
      <t>a</t>
    </r>
  </si>
  <si>
    <r>
      <t>Red de Colaboración de Manufactura Avanzada</t>
    </r>
    <r>
      <rPr>
        <vertAlign val="superscript"/>
        <sz val="10"/>
        <rFont val="Tahoma"/>
        <family val="2"/>
      </rPr>
      <t>b</t>
    </r>
  </si>
  <si>
    <r>
      <t>Red de  Salud, nutracéuticos y embellecimiento</t>
    </r>
    <r>
      <rPr>
        <vertAlign val="superscript"/>
        <sz val="10"/>
        <rFont val="Tahoma"/>
        <family val="2"/>
      </rPr>
      <t>c</t>
    </r>
  </si>
  <si>
    <r>
      <rPr>
        <vertAlign val="superscript"/>
        <sz val="10"/>
        <rFont val="Tahoma"/>
        <family val="2"/>
      </rPr>
      <t>a</t>
    </r>
    <r>
      <rPr>
        <sz val="10"/>
        <rFont val="Tahoma"/>
        <family val="2"/>
      </rPr>
      <t xml:space="preserve"> Red de empresas dedicadas a la  organización que participa directamente o como intermediaria en la producción agraria, procesamiento industrial o comercialización nacional y exterior de bienes comestibles o de fibra.</t>
    </r>
  </si>
  <si>
    <r>
      <rPr>
        <vertAlign val="superscript"/>
        <sz val="10"/>
        <rFont val="Tahoma"/>
        <family val="2"/>
      </rPr>
      <t>c</t>
    </r>
    <r>
      <rPr>
        <sz val="10"/>
        <rFont val="Tahoma"/>
        <family val="2"/>
      </rPr>
      <t xml:space="preserve">  Red industrial que se caracteriza por hacer uso responsable de tecnologías basadas en organismos vivos, que contribuyen al
desarrollo de productos y servicios benéficos para la sociedad y que brindan nuevas y mejores alternativas de servicios de salud, protección del medio ambiente, desarrollo sostenible y seguridad alimentaria.</t>
    </r>
  </si>
  <si>
    <r>
      <rPr>
        <vertAlign val="superscript"/>
        <sz val="10"/>
        <rFont val="Tahoma"/>
        <family val="2"/>
      </rPr>
      <t xml:space="preserve">d </t>
    </r>
    <r>
      <rPr>
        <sz val="10"/>
        <rFont val="Tahoma"/>
        <family val="2"/>
      </rPr>
      <t>Conjunto de empresas dedicadas a la producción de energía sostenible y el sol, el viento, el agua, la biomasa y el calor proveniente del núcleo de la Tierra.</t>
    </r>
  </si>
  <si>
    <t>Gráfica 3.1</t>
  </si>
  <si>
    <t>Nota: El Sistema Nacional de Investigadores (SNI) contribuye a la formación y consolidación de investigadores con conocimientos científicos, tecnológicos y de innovación de alto nivel. En 2012, el estado registró 864 investigadores, lo que representó un incremento del uno por ciento con respecto a 2011.</t>
  </si>
  <si>
    <t>Gráfica 3.2</t>
  </si>
  <si>
    <t>Cuadro 3.2</t>
  </si>
  <si>
    <t>Cuadro 3.3</t>
  </si>
  <si>
    <t>Área (1) Físico-matemáticas y ciencias de la tierra</t>
  </si>
  <si>
    <t>Área (2) Biología y Química</t>
  </si>
  <si>
    <t>Área (3)  Medicina y Ciencias de la Salud</t>
  </si>
  <si>
    <t>Área (4) Humanidades y Ciencias de la Conducta</t>
  </si>
  <si>
    <t>Área (5) Ciencias Sociales</t>
  </si>
  <si>
    <t>Área (6) Biotecnología y Ciencias Agropecuarias</t>
  </si>
  <si>
    <t>Área (7) Ingeniería y Tecnología</t>
  </si>
  <si>
    <t>Nota: A partir del año 2013 el Sistema Estatal de Investigadores cuenta con 7 Áreas del Conocimiento.</t>
  </si>
  <si>
    <t>Grafica 3.4</t>
  </si>
  <si>
    <t xml:space="preserve">Fuente: Secretaría de Innovación, Ciencia y Tecnología. </t>
  </si>
  <si>
    <t>Nota: Las áreas del conocimiento que presentaron una mayor concentración de investigadores fueron  Biología y Química  con un 28%,  y Medicina y Ciencias de la Salud con un 19 % (datos 2013).</t>
  </si>
  <si>
    <t>Gráfica 3.7</t>
  </si>
  <si>
    <t>Gráfica 3.8</t>
  </si>
  <si>
    <t>Maestría</t>
  </si>
  <si>
    <t>Doctorado</t>
  </si>
  <si>
    <t>Pos-Doctorales</t>
  </si>
  <si>
    <r>
      <rPr>
        <vertAlign val="superscript"/>
        <sz val="10"/>
        <color indexed="8"/>
        <rFont val="Tahoma"/>
        <family val="2"/>
      </rPr>
      <t>b</t>
    </r>
    <r>
      <rPr>
        <sz val="10"/>
        <color indexed="8"/>
        <rFont val="Tahoma"/>
        <family val="2"/>
      </rPr>
      <t xml:space="preserve"> Número de solicitudes de proyectos ingresados al programa de estímulos a la innovación de empresas de Morelos o foráneas que se vinculan con insituciones de educación superior o centros de investigación ubicacados en el Estado.</t>
    </r>
  </si>
  <si>
    <t>Elevador (obra civil, importación, instalación) en el balneario denominado Agua Hedionda y construcción y equipamiento del SPA en el balneario denominado Agua Hedionda, en el municipio de Cuautla, Morelos</t>
  </si>
  <si>
    <t>Construcción de una alberca en el balneario denominado Piedra Rajada, adquisición de luminarias y calentadores en el balneario denominado Piedra Rajada, construcción y equipamiento del SPA en el balneario denominado Piedra Rajada</t>
  </si>
  <si>
    <t>Arq. Jorge García Romero</t>
  </si>
  <si>
    <t>Construcción del tribunal unitario de justicia para adolescentes y salas de audiencia regionales en Xochitepec, 1a. Etapa</t>
  </si>
  <si>
    <t>Proyecto</t>
  </si>
  <si>
    <t>Beneficiarios</t>
  </si>
  <si>
    <t>Monto (pesos)</t>
  </si>
  <si>
    <t>Estatal</t>
  </si>
  <si>
    <t>Federal</t>
  </si>
  <si>
    <t>Privada</t>
  </si>
  <si>
    <t>Expo Antad 2013</t>
  </si>
  <si>
    <t>Empresarios Antad</t>
  </si>
  <si>
    <t>Fortalecimiento para la Competitividad</t>
  </si>
  <si>
    <t>Estibadores Asociados - Unión de Estibadores C.C.A.L.M</t>
  </si>
  <si>
    <t>Curso de Fortalecimiento Musical en Sonoro 2013 para Emprendedores Musicales</t>
  </si>
  <si>
    <t>Landercast Asesores S.C.</t>
  </si>
  <si>
    <t>Enseñanza de Lenguas Extranjeras</t>
  </si>
  <si>
    <t>Asociación de Institutos para la Enseñanza de Español en Cuernavaca A.C.</t>
  </si>
  <si>
    <t>Capacitación Empresarial de la Reforma Laboral y sus Implicaciones Legales, Financieras y de Recursos Humanos en las Empresas</t>
  </si>
  <si>
    <t>Coparmex</t>
  </si>
  <si>
    <t>Diplomado Valor Estrategico del Liderazgo</t>
  </si>
  <si>
    <t>Income A.C.</t>
  </si>
  <si>
    <t>Tala Regulatoria</t>
  </si>
  <si>
    <t>Comisión Estatal de Mejora Regulatoria</t>
  </si>
  <si>
    <t>Apoyo para Capacitación Empresarial</t>
  </si>
  <si>
    <t>Ejecutivos en Relaciones Industriales del Estado de Morelos AC</t>
  </si>
  <si>
    <t>Expo Tu Boda</t>
  </si>
  <si>
    <t xml:space="preserve">Mariana González Rangel </t>
  </si>
  <si>
    <t>Desarrollo de Competencias Empresariales</t>
  </si>
  <si>
    <t>Consejo Coordinador Empresarial</t>
  </si>
  <si>
    <t>Emprende Hoy</t>
  </si>
  <si>
    <t>Investigación,Ciencia y Educación en Morelos S.C.</t>
  </si>
  <si>
    <t>Apoyo al Sector Empresarial para la Reducción de Riesgos Laborales</t>
  </si>
  <si>
    <t>Diagnóstico Empresarial</t>
  </si>
  <si>
    <t>Infraestructura Lago de Tequesquitengo</t>
  </si>
  <si>
    <t>Fideicomiso Lago de Tequesquitengo</t>
  </si>
  <si>
    <t xml:space="preserve"> Expo Autotren 2013</t>
  </si>
  <si>
    <t>Ejecutivos en Relaciones Industriales del Estado de Morelos A.C.</t>
  </si>
  <si>
    <t>Diplomado el Proceso de las Ventas de Relaciones a Acciones</t>
  </si>
  <si>
    <t>INCOME A.C.</t>
  </si>
  <si>
    <t>Desarrollo de Habilidades Empresariales para la Mujer</t>
  </si>
  <si>
    <t>Asociación Mexicana de Mujeres Jefas de Empresa Zona Morelos</t>
  </si>
  <si>
    <t>Programa de Fomento a la Vinculacion y Capacitacion para Elevar la Competitividad y Desarrollo de Oportunidades de Empeabilidad en Colonias Prioritarias</t>
  </si>
  <si>
    <t>Sabores Morelos</t>
  </si>
  <si>
    <t>Patronato Sabor es Morelos</t>
  </si>
  <si>
    <t>Centro Comercial Adolfo López Mateos (Incendio)</t>
  </si>
  <si>
    <t>Ayuntamiento de Cuernavaca</t>
  </si>
  <si>
    <t>El Valor de la Masa-Tortilla</t>
  </si>
  <si>
    <t xml:space="preserve">Consejo de la Industria de la Masa y la Tortilla A.C. </t>
  </si>
  <si>
    <t>Expo tu Boda</t>
  </si>
  <si>
    <t>Ezequiel Treviño Villareal</t>
  </si>
  <si>
    <t>Green Solutions</t>
  </si>
  <si>
    <t>Uninter</t>
  </si>
  <si>
    <t>Fomento, Comercialización, Difusión y Recuperación del Arte Popular Morelense</t>
  </si>
  <si>
    <t>Crida / MMAP</t>
  </si>
  <si>
    <t>Agrocentro Morelos</t>
  </si>
  <si>
    <t>Plog DCV S.C</t>
  </si>
  <si>
    <t>Desarrollo y Capacitación de Instaladores de Sistemas Fotrovoltaicos</t>
  </si>
  <si>
    <t>Kuantek Solar S.A de C.V.</t>
  </si>
  <si>
    <t>Fuente: Secretaría de Economía. Fideicomiso Fondo Desarrollo Empresarial y Promoción de la Inversión.</t>
  </si>
  <si>
    <t>Comercialización</t>
  </si>
  <si>
    <t>150 Empresarios</t>
  </si>
  <si>
    <t>Grupos de Gestión</t>
  </si>
  <si>
    <t>Consultoría</t>
  </si>
  <si>
    <t>600 Empresarios</t>
  </si>
  <si>
    <t>Rembolso 70% en tabla de valores nutrimentales, código de barras y registro de marca</t>
  </si>
  <si>
    <t>42 Empresarios</t>
  </si>
  <si>
    <t>Diseño e Innovación</t>
  </si>
  <si>
    <t>Ejecutivos en Relaciones  Industriales del Estado de Morelos</t>
  </si>
  <si>
    <t>Aplicación de Gestión Avanzada (Software)</t>
  </si>
  <si>
    <t>Aeropuerto de Cuernavaca</t>
  </si>
  <si>
    <t>Finalidad</t>
  </si>
  <si>
    <t>Número de Pasajeros</t>
  </si>
  <si>
    <t>Todo el Estado de Morelos</t>
  </si>
  <si>
    <t>Este indicador mide el número de pasajeros que viajan a través del Aeropuerto de Cuernavaca</t>
  </si>
  <si>
    <t>Número de Operaciones</t>
  </si>
  <si>
    <t>Este indicador mide el número de aterrizajes y despegues que se realizan a través del Aeropuerto de Cuernavaca</t>
  </si>
  <si>
    <t xml:space="preserve">Fuente: Secretaría de Economía. Aeropuerto de Cuernavaca, S.A. de C.V. </t>
  </si>
  <si>
    <t>Proyectos apoyados por el Fideicomiso Ejecutivo del Fondo de Competitividad</t>
  </si>
  <si>
    <t>y Promoción del Empleo por municipio</t>
  </si>
  <si>
    <t>Proyectos</t>
  </si>
  <si>
    <t>Amacuzac, Puente de Ixtla, Jojutla y Tlaquitenango</t>
  </si>
  <si>
    <t>Apoyos a MIPYMES siniestradas en la región de zona de desastre</t>
  </si>
  <si>
    <t>Modernización Central de Abastos Cuautla</t>
  </si>
  <si>
    <t>Proyecto del complejo Mercado Adolfo López Mateos-Oficinas-Museo</t>
  </si>
  <si>
    <t>Certificación de Cuernavaca como Patrimonio Mundial de la Humanidad</t>
  </si>
  <si>
    <t>Cuernavaca: Rehabilitación del Callejón de la Bolsa del Diablo y el Callejón del Cubo y de Correos</t>
  </si>
  <si>
    <t>Cuernavaca, Tepoztlán y Tlayacapan</t>
  </si>
  <si>
    <t>Diagnóstico sobre la competitividad y sustentabilidad de los destinos de Cuernavaca, Tepoztlán y Tlayacapan</t>
  </si>
  <si>
    <t>Huizilac</t>
  </si>
  <si>
    <t>Ciclovía Verde Tlahuica, primera etapa</t>
  </si>
  <si>
    <t>Jantetelco y Cuautla</t>
  </si>
  <si>
    <t>Proyecto competitividad Balnearios de Morelos, paquete 1</t>
  </si>
  <si>
    <t>Jojutla y Puente de Ixtla</t>
  </si>
  <si>
    <t>Arena Tequesquitengo</t>
  </si>
  <si>
    <t>Modernización de accesos al Centro Turístico de Tequesquitengo</t>
  </si>
  <si>
    <t>Producción y comercialización de Sirope de Agave</t>
  </si>
  <si>
    <t>Construcción de un nuevo mercado en Tepalcingo</t>
  </si>
  <si>
    <t>Tepoztlán Pueblo Mágico</t>
  </si>
  <si>
    <t>Construcción del mercado en Hueyapan</t>
  </si>
  <si>
    <t>Parque Ecoturístico de Hueyapan, Tetela del Volcán</t>
  </si>
  <si>
    <t>Tlayacapan Pueblo Mágico</t>
  </si>
  <si>
    <t>Mercado municipal de Tlayacapan</t>
  </si>
  <si>
    <t>Parque de la Salud Morelos</t>
  </si>
  <si>
    <t>Desarrollo Industrial Verde de Yecapixtla (DIVE), primera etapa</t>
  </si>
  <si>
    <t>Rehabilitación de la Imagen Urbana del Centro Histórico de Yecapixtla (1ra. Etapa)</t>
  </si>
  <si>
    <t>Zacualpan Programa de Pueblos con Encanto</t>
  </si>
  <si>
    <t>Morelos Único 2014</t>
  </si>
  <si>
    <t>Implementación de acciones de mejora regulatoria</t>
  </si>
  <si>
    <t>Programa de Apoyo al Empleo</t>
  </si>
  <si>
    <t>Proyecto de inversión para incrementar la cobertura y competitividad del Instituto de Capacitación para el Estado de Morelos (ICATMOR)</t>
  </si>
  <si>
    <t>Segundo Festival de la Nochebuena Morelos 2013</t>
  </si>
  <si>
    <t>Programa Integral de Competitividad y Capacitación Turística</t>
  </si>
  <si>
    <t>Red Estatal para Mover a México-Nueva Visión Morelos</t>
  </si>
  <si>
    <t>Fortalecimiento de acciones de mejora para el impulso de la competitividad</t>
  </si>
  <si>
    <t>Orgullo Morelos</t>
  </si>
  <si>
    <t>Empresas de la Mujer Morelense</t>
  </si>
  <si>
    <t>Consultoría para negocios en proceso de formación de la Red Estatal de Incubadoras de Empresas del Estado de Morelos</t>
  </si>
  <si>
    <t>Investigación, divulgación y publicación del arte popular morelense</t>
  </si>
  <si>
    <t>Proyecto estratégico para el desarrollo del sector ceramista del Estado de Morelos</t>
  </si>
  <si>
    <t>Empleos Competitivos en Morelos</t>
  </si>
  <si>
    <t>Señalización Turística del Estado de Morelos</t>
  </si>
  <si>
    <t>Fuente: Secretaría de Economía. Fideicomiso Ejecutivo del Fondo de Competitividad y Promoción del Empleo (FIDECOMP).</t>
  </si>
  <si>
    <t xml:space="preserve">Resumen de inversión de obras y acciones concluidas, en proceso e inconsistentes, inversión en pesos </t>
  </si>
  <si>
    <t>No.</t>
  </si>
  <si>
    <t>Municipios</t>
  </si>
  <si>
    <t>Obras y acciones</t>
  </si>
  <si>
    <t>Total inversión</t>
  </si>
  <si>
    <t>Concluidas</t>
  </si>
  <si>
    <t>Inconsistentes</t>
  </si>
  <si>
    <t xml:space="preserve">Varios Municipios </t>
  </si>
  <si>
    <t>Fuente: Secretaría de Obras Públicas. Subsecretaría de Infraestructura y Subsecretaría de Evaluación y Seguimiento.</t>
  </si>
  <si>
    <t xml:space="preserve">Obras concluidas, en proceso e inconsistentes, inversión en pesos </t>
  </si>
  <si>
    <t>Inversión</t>
  </si>
  <si>
    <t>Infraestructura zonas públicas, edificios y monumentos</t>
  </si>
  <si>
    <t xml:space="preserve">Infraestructura económica </t>
  </si>
  <si>
    <t>básica</t>
  </si>
  <si>
    <t>media</t>
  </si>
  <si>
    <t>superior</t>
  </si>
  <si>
    <t>Cuadro 3.4</t>
  </si>
  <si>
    <t>Cuadro 3.5</t>
  </si>
  <si>
    <t>Cuadro 3.6</t>
  </si>
  <si>
    <t>Cuadro 3.7</t>
  </si>
  <si>
    <t>Cuadro 3.8</t>
  </si>
  <si>
    <t>Cuadro 3.9</t>
  </si>
  <si>
    <t>Cuadro 3.10</t>
  </si>
  <si>
    <t>Cuadro 3.11</t>
  </si>
  <si>
    <t>Cuadro 3.12</t>
  </si>
  <si>
    <t>Cuadro 3.13</t>
  </si>
  <si>
    <t>Cuadro 3.14</t>
  </si>
  <si>
    <t>Cuadro 3.15</t>
  </si>
  <si>
    <t>Cuadro 3.16</t>
  </si>
  <si>
    <t>Cuadro 3.17</t>
  </si>
  <si>
    <t>Cuadro 3.18</t>
  </si>
  <si>
    <t>Cuadro 3.19</t>
  </si>
  <si>
    <t>Cuadro 3.20</t>
  </si>
  <si>
    <t>Cuadro 3.21</t>
  </si>
  <si>
    <t>Cuadro 3.22</t>
  </si>
  <si>
    <t>Cuadro 3.23</t>
  </si>
  <si>
    <t>Cuadro 3.24</t>
  </si>
  <si>
    <t>Cuadro 3.25</t>
  </si>
  <si>
    <t>Cuadro 3.26</t>
  </si>
  <si>
    <t>Cuadro 3.27</t>
  </si>
  <si>
    <t>Cuadro 3.28</t>
  </si>
  <si>
    <t>Cuadro 3.29</t>
  </si>
  <si>
    <t>Cuadro 3.30</t>
  </si>
  <si>
    <t>Cuadro 3.31</t>
  </si>
  <si>
    <t>Cuadro 3.32</t>
  </si>
  <si>
    <t>Cuadro 3.33</t>
  </si>
  <si>
    <t>Cuadro 3.34</t>
  </si>
  <si>
    <t>Cuadro 3.35</t>
  </si>
  <si>
    <t>Cuadro 3.36</t>
  </si>
  <si>
    <t>Cuadro 3.37</t>
  </si>
  <si>
    <t>Cuadro 3.38</t>
  </si>
  <si>
    <t>Cuadro 3.39</t>
  </si>
  <si>
    <t>Cuadro 3.40</t>
  </si>
  <si>
    <t>Cuadro 3.41</t>
  </si>
  <si>
    <t>Cuadro 3.42</t>
  </si>
  <si>
    <t>Cuadro 3.43</t>
  </si>
  <si>
    <t>Cuadro 3.44</t>
  </si>
  <si>
    <t>Cuadro 3.45</t>
  </si>
  <si>
    <t>Cuadro 3.46</t>
  </si>
  <si>
    <t>Cuadro 3.47</t>
  </si>
  <si>
    <t>Cuadro 3.48</t>
  </si>
  <si>
    <t>Cuadro 3.49</t>
  </si>
  <si>
    <t>Cuadro 3.50</t>
  </si>
  <si>
    <t>Cuadro 3.51</t>
  </si>
  <si>
    <t>Cuadro 3.52</t>
  </si>
  <si>
    <t>Cuadro 3.53</t>
  </si>
  <si>
    <t>Cuadro 3.54</t>
  </si>
  <si>
    <t>Cuadro 3.55</t>
  </si>
  <si>
    <t>Cuadro 3.56</t>
  </si>
  <si>
    <t>Cuadro 3.57</t>
  </si>
  <si>
    <t>Cuadro 3.58</t>
  </si>
  <si>
    <t>Cuadro 3.59</t>
  </si>
  <si>
    <t>Cuadro 3.60</t>
  </si>
  <si>
    <t>Cuadro 3.62</t>
  </si>
  <si>
    <t>Cuadro 3.63</t>
  </si>
  <si>
    <t>Cuadro 3.64</t>
  </si>
  <si>
    <t>Cuadro 3.65</t>
  </si>
  <si>
    <t>Cuadro 3.66</t>
  </si>
  <si>
    <t>Infraestructura hidráulica</t>
  </si>
  <si>
    <t>Cuadro 3.67</t>
  </si>
  <si>
    <t>Cuadro 3.68</t>
  </si>
  <si>
    <t>Cuadro 3.69</t>
  </si>
  <si>
    <t>Cuadro 3.70</t>
  </si>
  <si>
    <t>Cuadro 3.71</t>
  </si>
  <si>
    <t>Cuadro 3.72</t>
  </si>
  <si>
    <t>Cuadro 3.73</t>
  </si>
  <si>
    <t>Cuadro 3.74</t>
  </si>
  <si>
    <t>Cuadro 3.75</t>
  </si>
  <si>
    <t>Cuadro 3.76</t>
  </si>
  <si>
    <t>Cuadro 3.77</t>
  </si>
  <si>
    <t>Cuadro 3.78</t>
  </si>
  <si>
    <t>Cuadro 3.79</t>
  </si>
  <si>
    <t>Cuadro 3.80</t>
  </si>
  <si>
    <t>Cuadro 3.81</t>
  </si>
  <si>
    <t>Cuadro 3.82</t>
  </si>
  <si>
    <t>Cuadro 3.83</t>
  </si>
  <si>
    <t xml:space="preserve">Resumen de inversión en obras concluidas </t>
  </si>
  <si>
    <t>Cuadro 3.84</t>
  </si>
  <si>
    <t>Cuadro 3.85</t>
  </si>
  <si>
    <t>Cuadro 3.86</t>
  </si>
  <si>
    <t>Cuadro 3.87</t>
  </si>
  <si>
    <t xml:space="preserve">de infraestructura hidraúlica por programa </t>
  </si>
  <si>
    <t xml:space="preserve">Fondo de Aportaciones para el Fortalecimiento de las Entidades Federativas (FAFEF) 2013 Ramo 33 Fondo 8, anticipo BANOBRAS </t>
  </si>
  <si>
    <t>Cuadro 3.88</t>
  </si>
  <si>
    <t>Construcción de red de agua potable Calle Casahuates, Colonia Aeropuerto</t>
  </si>
  <si>
    <t>Construcción de red de agua potable calle Guanajuato, Colonia Eterna Primavera</t>
  </si>
  <si>
    <t>Cuadro 3.89</t>
  </si>
  <si>
    <t>Cuadro 3.90</t>
  </si>
  <si>
    <t>Cuadro 3.91</t>
  </si>
  <si>
    <t>Cuadro 3.92</t>
  </si>
  <si>
    <t>Cuadro 3.93</t>
  </si>
  <si>
    <t>Cuadro 3.94</t>
  </si>
  <si>
    <t>Cuadro 3.95</t>
  </si>
  <si>
    <t>Cuadro 3.96</t>
  </si>
  <si>
    <t>Cuadro 3.97</t>
  </si>
  <si>
    <t>Cuadro 3.98</t>
  </si>
  <si>
    <t>Cuadro 3.99</t>
  </si>
  <si>
    <t>Doble recurso FAFEF anticipo BANOBRAS</t>
  </si>
  <si>
    <t>Convenios Federales (CF) 2013 Pronapred</t>
  </si>
  <si>
    <t xml:space="preserve"> Policía Acreditable</t>
  </si>
  <si>
    <t>Arq. José Luis Barrera Dorantes</t>
  </si>
  <si>
    <t>C. Christian Domínguez Marino</t>
  </si>
  <si>
    <t>Ing. Alfredo Tejeda Gutiérrez</t>
  </si>
  <si>
    <t>Pendiente fechas de termino real debido a la elaboración del acta entrega, Este Proyecto se encuentra en Revisión por parte de la S.C.T.</t>
  </si>
  <si>
    <t>Ing. Delfino García James</t>
  </si>
  <si>
    <t xml:space="preserve">pendiente  avance físico al 100%  y poder  sombrear de M a X </t>
  </si>
  <si>
    <t>Ing. Oscar Daniel Garduño Román</t>
  </si>
  <si>
    <t>Cuadro 3.100</t>
  </si>
  <si>
    <t>Cuadro 3.101</t>
  </si>
  <si>
    <t>Cuadro 3.102</t>
  </si>
  <si>
    <t>Cuadro 3.103</t>
  </si>
  <si>
    <t>Fondo de Aportaciones para el Fortalecimiento de las Entidades Federativas (FAFEF) 2013 Ramo 33 Fondo 8, anticipo BANOBRAS</t>
  </si>
  <si>
    <t>Cuadro 3.104</t>
  </si>
  <si>
    <t>Cuadro 3.105</t>
  </si>
  <si>
    <t>Cuadro 3.106</t>
  </si>
  <si>
    <t>Construcción y equipamiento de SPA</t>
  </si>
  <si>
    <t>Construcción de gradas en cancha de usos múltiples Colonia Las Torres</t>
  </si>
  <si>
    <t>Cuadro 3.108</t>
  </si>
  <si>
    <t>Cuadro 3.109</t>
  </si>
  <si>
    <t>Cuadro 3.110</t>
  </si>
  <si>
    <t>Ing. Víctor Pastrana Gómez</t>
  </si>
  <si>
    <t>Cuadro 3.111</t>
  </si>
  <si>
    <t>Cuadro 3.112</t>
  </si>
  <si>
    <t>San Andrés Hueyapan y Buenavista del Monte</t>
  </si>
  <si>
    <t>A la fecha se trabaja con SEDESOL para verificar el padrón de beneficiarios por lo cual no se cuenta con un numero real o exacto de acciones.</t>
  </si>
  <si>
    <t>Telixtac, Metepec, Ocuituco, San marcos, Tlalnepantla, San José de los Laureles, Nepopualco y Tlacotepec</t>
  </si>
  <si>
    <t>Cuadro 3.113</t>
  </si>
  <si>
    <t>Cuadro 3.114</t>
  </si>
  <si>
    <t>Cuadro 3.115</t>
  </si>
  <si>
    <t xml:space="preserve">Rampas para personas con discapacidad y nomenclatura de calle en las colonias Antonio Barona y Bosques de Cuernavaca </t>
  </si>
  <si>
    <t>Rampa de circulación 301</t>
  </si>
  <si>
    <t xml:space="preserve">Adecuación de biblioteca </t>
  </si>
  <si>
    <t>2012 - 3  Jul-Sep. Proceso</t>
  </si>
  <si>
    <t>centros de atención regional para adultos mayores y grupos vulnerables cerrito Coatlán del Rio.</t>
  </si>
  <si>
    <t>centros de atención regional para adultos mayores y grupos vulnerables Mextepec Tlayacapan.</t>
  </si>
  <si>
    <t>centros de atención regional para adultos mayores y grupos vulnerables Yecapixtla.</t>
  </si>
  <si>
    <t>centros de atención regional para adultos mayores y grupos vulnerables Mazatepec Loc. Melena.</t>
  </si>
  <si>
    <t>Ayudantía de Olintepec</t>
  </si>
  <si>
    <t xml:space="preserve">AGREGAR DATOS FALTANTES, describir en qué consiste el lote/ se anexa al Dropbox la relación de ListaObrasSIE.xlsx que contiene todas las obras capturadas anteriormente. Localizar y agregar dato que corresponda </t>
  </si>
  <si>
    <t>Ing. Moisés Ortega Mendoza</t>
  </si>
  <si>
    <t>Arq., José Luis Barrera Dorantes</t>
  </si>
  <si>
    <t xml:space="preserve">Movilidad segura para mujeres jefas de familia trabajadoras y jóvenes estudiantes, rehabilitación de mobiliario urbano en las paradas de camión (marchas exploratorias  para general diagnóstico de necesidades) Cuernavaca </t>
  </si>
  <si>
    <t>Adecuación de biblioteca en la col. Tejalpa centro polígono 1</t>
  </si>
  <si>
    <t>Construcción de un almacén para el departamento de mantenimiento y construcción de instalaciones del DIF Morelos</t>
  </si>
  <si>
    <t xml:space="preserve">Renivelación  de estacionamiento, rehabilitación de instalación eléctrica, suministro de portón de herrería del estacionamiento del albergue familiar </t>
  </si>
  <si>
    <t>Cuadro 3.116</t>
  </si>
  <si>
    <t>Alumbrado público en calles Salvador Estrada, Otilio Montaño  Rivera Navarro, Luis Donaldo Colosio, Lomas Bonita, Raymundo Hernández, Raymundo Casillas</t>
  </si>
  <si>
    <t xml:space="preserve">Alumbrado público en calle Arq. Isabel Vargas Mata, Guadalupe Juárez, arquitectos de sedesol, Vicente Fox, Cristóbal Rojas, Margarita Ocampo </t>
  </si>
  <si>
    <t>1 dotación</t>
  </si>
  <si>
    <t>Alumbrado público en las vialidades: Mercurio, Neptuno, Nube, Albatros, Tláloc, Av. Lomas de Cortes Priv. Lluvia, Lluvia No. 2, Primavera</t>
  </si>
  <si>
    <t>Cuadro 3.117</t>
  </si>
  <si>
    <t>Arq. Carlos Barragán Razo</t>
  </si>
  <si>
    <t>Ampliación Tenextepango y Leopoldo Heredia</t>
  </si>
  <si>
    <t>Arq. Víctor Álvarez Paredes</t>
  </si>
  <si>
    <t>Arq. Alfredo Rodríguez Ramírez</t>
  </si>
  <si>
    <t>Arq. Víctor Álvarez</t>
  </si>
  <si>
    <t>Cuadro 3.118</t>
  </si>
  <si>
    <t>Tlalmimilulpan (San Pedro)</t>
  </si>
  <si>
    <t>Cuadro 3.120</t>
  </si>
  <si>
    <t xml:space="preserve">Inversión en proceso de obras en proceso de infraestructura hidráulica por programa </t>
  </si>
  <si>
    <t>Cuadro 3.122</t>
  </si>
  <si>
    <t>Construcción de drenaje en Av. Vía Central</t>
  </si>
  <si>
    <t>Triple recurso PIPE y PIPE 2013 Aportación de Terceros</t>
  </si>
  <si>
    <t>Drenaje sanitario en calle Tláloc</t>
  </si>
  <si>
    <t>Construcción de drenaje sanitario en privada San Ángel Azteca</t>
  </si>
  <si>
    <t>Cuadro 3.124</t>
  </si>
  <si>
    <t>1 camión</t>
  </si>
  <si>
    <t>Amador Salazar</t>
  </si>
  <si>
    <t>Cuadro 3.126</t>
  </si>
  <si>
    <t>Doble recurso  Convenios Federales, Rescate de Espacios Públicos</t>
  </si>
  <si>
    <t>Firme, Jardineras y colocación de juegos infantiles</t>
  </si>
  <si>
    <t>Espacio para patinaje, arte circense y escénico</t>
  </si>
  <si>
    <t xml:space="preserve">Parque de la colonia Iztaccíhuatl </t>
  </si>
  <si>
    <t>Rehabilitación integral del parque de la colonia Iztaccíhuatl polígono 3</t>
  </si>
  <si>
    <t>Col. Iztaccíhuatl</t>
  </si>
  <si>
    <t xml:space="preserve">Col. Otilio Montaño </t>
  </si>
  <si>
    <t>Cuadro  3.128</t>
  </si>
  <si>
    <t>Ing. Sergio del Águila Piña</t>
  </si>
  <si>
    <t>la fecha de inicio puede cambiar en base a la recepción del anticipo</t>
  </si>
  <si>
    <t>Ing., Abraham Ocampo Reynoso</t>
  </si>
  <si>
    <t>Amatlán</t>
  </si>
  <si>
    <t>Rehabilitación del camino Tepoztlán-Amatlán-Santo Domingo</t>
  </si>
  <si>
    <t>Rehabilitación del tramo carretero Cocoyotla - Colonia Morelos 1er etapa</t>
  </si>
  <si>
    <t>Rehabilitación del Tramo Carretero Ocoxaltepec - Ecatzingo (Limite Estado de México)</t>
  </si>
  <si>
    <t>Cuadro 3.130</t>
  </si>
  <si>
    <t>Pavimentación a base de concreto hidráulico en la calle Xochicatzin</t>
  </si>
  <si>
    <t xml:space="preserve">Pavimento de concreto hidráulico en calle arquitectos de Sedesol </t>
  </si>
  <si>
    <t xml:space="preserve">Pavimento de concreto hidráulico en calles: Neptuno, Nube  y Mercurio </t>
  </si>
  <si>
    <t>Pavimentación con concreto hidráulico en la calle el Mirador</t>
  </si>
  <si>
    <t xml:space="preserve">Pavimento de concreto hidráulico en calles Neptuno, Nube  y Mercurio </t>
  </si>
  <si>
    <t>Pavimentación y mejoramiento de terracerías en calle Agua Fría, Col. Francisco Villa.</t>
  </si>
  <si>
    <t>Paraíso</t>
  </si>
  <si>
    <t xml:space="preserve">Pavimentación de Av. Vía Central parte baja </t>
  </si>
  <si>
    <t>Cuadro 3.132</t>
  </si>
  <si>
    <t>Cuadro 3.134</t>
  </si>
  <si>
    <t>Cuadro 3.136</t>
  </si>
  <si>
    <t>Reporada  12,000</t>
  </si>
  <si>
    <t>Cuadro 3.138</t>
  </si>
  <si>
    <t>San Andrés de la Cal</t>
  </si>
  <si>
    <t>Rehabilitación de instalación eléctrica del centro de salud Higuerón</t>
  </si>
  <si>
    <t>Higuerón</t>
  </si>
  <si>
    <t>Impermeabilización de centro de salud de Pedro Amaro</t>
  </si>
  <si>
    <t>Impermeabilización de centro de salud de Tlatenchi</t>
  </si>
  <si>
    <t>Cuadro 3.140</t>
  </si>
  <si>
    <t>Cuadro 3.142</t>
  </si>
  <si>
    <t>Cuadro 3.144</t>
  </si>
  <si>
    <t>Proyecto en Suspensión temporal, se notifico a la Dirección General de Asuntos Jurídicos, el incumplimiento de la contratista.</t>
  </si>
  <si>
    <t>Ing. German Sánchez Ramírez</t>
  </si>
  <si>
    <r>
      <t xml:space="preserve">Proyecto en proceso jurídico, </t>
    </r>
    <r>
      <rPr>
        <sz val="10"/>
        <color rgb="FFFF0000"/>
        <rFont val="Arial Narrow"/>
        <family val="2"/>
      </rPr>
      <t xml:space="preserve">se reporta proceso de realización de acta de terminación anticipada, a un no se formaliza dicha acta por lo que este proyecto se encuentra en proceso jurídico. </t>
    </r>
    <r>
      <rPr>
        <b/>
        <sz val="10"/>
        <color rgb="FFFF0000"/>
        <rFont val="Arial Narrow"/>
        <family val="2"/>
      </rPr>
      <t>Sergio se queda en azul, cuando se termine el proceso se cambia de color. celda AL cuando se tenga</t>
    </r>
  </si>
  <si>
    <t>Hospital 30 camas, con servicios de: consulta externa, urgencias, tocología, observación adultos, observación pediatría, hidratación oral, estación de enfermeras, descanso de médicos, ceye, cirugía, cuidados neonatales, Hospitalización pediatría, transfusión sanguínea, imagenologia, laboratorio, almacén y Hospitalización adulto, superficie total de construcción de 6,581.23m2</t>
  </si>
  <si>
    <t>N/A DGP NO INAUGURA / Proyecto en proceso jurídico,  en proceso de formalización de acta de terminación anticipada</t>
  </si>
  <si>
    <t>Ing. Heliodoro Ramírez Rojas</t>
  </si>
  <si>
    <t>Ing. Valentín Mejía Domínguez</t>
  </si>
  <si>
    <t>Hugo, si esta obra está en jurídico, entonces se encuentra en inconsistencia (jurídico) cambia el status), avisar como el proceso para saber como la vamos cambiando</t>
  </si>
  <si>
    <t>Cuadro 3.147</t>
  </si>
  <si>
    <t>Cuadro 3.149</t>
  </si>
  <si>
    <t xml:space="preserve">Está en proceso de pago el finiquito y se programará para la entrega al plantel </t>
  </si>
  <si>
    <t>Faltan detalles en registros eléctricos se comprometió la empresa a concluir en la última semana de agosto para entrega de obra. Reducción de monto</t>
  </si>
  <si>
    <t>Reducción de monto por 170,200.00. agregar datos de celdas Ak a AN, principalmente la AM</t>
  </si>
  <si>
    <t xml:space="preserve">Ángeles agregar datos de celdas AJ-An </t>
  </si>
  <si>
    <t>Se cambió la fecha ya que está es la real de terminación únicamente faltaba los trámites ante fe los cuales ya están realizados.- obra para inaugurar</t>
  </si>
  <si>
    <t>propuesta para inaugurar</t>
  </si>
  <si>
    <t>Prim. Prof.. Rafael Ramírez - Miacatlán</t>
  </si>
  <si>
    <t>Primaria Prof. Rafael Ramírez</t>
  </si>
  <si>
    <t>agregar datos de celdas AJ a AL, agrega los datos de fechas de entrega a ustedes y a plantel si no se inauguró indicar na en las celdas que corresponda</t>
  </si>
  <si>
    <r>
      <t xml:space="preserve">Beneficiados reportados en Informe de Gobierno Septiembre - diciembre 2012. </t>
    </r>
    <r>
      <rPr>
        <sz val="10"/>
        <color rgb="FFFF0000"/>
        <rFont val="Arial Narrow"/>
        <family val="2"/>
      </rPr>
      <t xml:space="preserve"> agregar datos de celdas AJ a AL, agrega los datos de fechas de entrega a ustedes y a plantel si no se inauguró indicar na en las celdas que corresponda</t>
    </r>
  </si>
  <si>
    <t>Cuadro 3.151</t>
  </si>
  <si>
    <t>Cuadro 3.153</t>
  </si>
  <si>
    <t>Techado en Escuela Primaria Josefa Ortiz de Domínguez</t>
  </si>
  <si>
    <t xml:space="preserve">Techumbre en plaza cívica en la Secundaria General Número 6 Prof. Oscar Sánchez  </t>
  </si>
  <si>
    <t>techumbre de la plaza cívica</t>
  </si>
  <si>
    <t>Construcción de 2 aulas didácticas de 6.00 X 8.00  mts en estructura R.C. + muro perimetral, Escuela Primaria Bicentenario en Loma Linda Tetela del Volcán</t>
  </si>
  <si>
    <t xml:space="preserve">educativa (educación superior) por convenio, fondo y otros programas federales </t>
  </si>
  <si>
    <t>Esc. Prim. Urbana Federal "Unión de las Américas"</t>
  </si>
  <si>
    <t>Construcción de techado en canchas de usos múltiples en la Escuela Primaria Urbana Federal "Unión de las Américas"</t>
  </si>
  <si>
    <t xml:space="preserve">Esc. Sec. Fed. No. 1 Froylan Parroquin García </t>
  </si>
  <si>
    <t>Rehabilitación de Andador que Comunica a la Secundaria en Santa Catarina Tepoztlán</t>
  </si>
  <si>
    <t>Techumbre en la plaza cívica</t>
  </si>
  <si>
    <t xml:space="preserve">Gradas de canchas de usos múltiples con techo e iluminación en Escuela Secundaria Federal Número 4  </t>
  </si>
  <si>
    <t>Construcción de techumbre en cancha y plaza cívica del Jardín de Niños Himno Nacional</t>
  </si>
  <si>
    <t>Cuadro 3.155</t>
  </si>
  <si>
    <t>Cuadro 3.157</t>
  </si>
  <si>
    <t>Reducción de monto por 1,567,152.59 con Of. SH/0381-A/2012 7-dic-12. Esta obra se dio por iniciada con fecha 30-ago-12, desde esa fecha se suspendió por falta de proyecto por parte de la UAEM, se reinician los trabajos el 1ro. de mayo de 2013. se inicia procedimiento de rescisión en feb2014</t>
  </si>
  <si>
    <t>Cuadro 3.159</t>
  </si>
  <si>
    <t>Jardín de Niños Adolfo López Mateos</t>
  </si>
  <si>
    <t>Cuadro 3.161</t>
  </si>
  <si>
    <t>Cuadro 3.163</t>
  </si>
  <si>
    <t xml:space="preserve">educativa (educación superior) por fondo y convenio de inversión según municipio y localidad </t>
  </si>
  <si>
    <t>Cuadro 3.165</t>
  </si>
  <si>
    <t>Gráfica 3.6</t>
  </si>
  <si>
    <t xml:space="preserve">Nota: El FIT apoyo a 2 microempresas del estado de Morelos con el fin de desarrollar proyectos de innovación tecnológica e impulsar el crecimiento de nichos de mercado con alto valor agregado. </t>
  </si>
  <si>
    <t xml:space="preserve">Quejas Resueltas </t>
  </si>
  <si>
    <t xml:space="preserve">Plantel Cuernavaca </t>
  </si>
  <si>
    <t xml:space="preserve">de Morelos (ICATMOR) Plantel Cuernavaca </t>
  </si>
  <si>
    <t xml:space="preserve">del Estado de Morelos (ICATMOR) Plantel Anenecuilco </t>
  </si>
  <si>
    <t xml:space="preserve">del Estado de Morelos (ICATMOR) Plantel Puente de Ixtla </t>
  </si>
  <si>
    <t xml:space="preserve">Capacitandos atendidos por el Instituto de Capacitación para el Trabajo del Estado de Morelos </t>
  </si>
  <si>
    <t xml:space="preserve">según municipio y mes Plantel Cuernavaca </t>
  </si>
  <si>
    <t xml:space="preserve">según municipio y mes Plantel Anenecuilco </t>
  </si>
  <si>
    <t xml:space="preserve">Comparativo de la Densidad a nivel nacional y región centro país </t>
  </si>
  <si>
    <t xml:space="preserve">Inversión en proceso de proyectos especiales  por programa </t>
  </si>
  <si>
    <t>Cuadro 3.107</t>
  </si>
  <si>
    <t>JMT Consultores S.C.</t>
  </si>
  <si>
    <t>Cocina Tradicional Mexicana</t>
  </si>
  <si>
    <t xml:space="preserve">Porcentajes de la derrama crediticia por sector del Instituto Morelense </t>
  </si>
  <si>
    <t xml:space="preserve">para el Financiamiento del Sector Productivo </t>
  </si>
  <si>
    <t>Derrama por sector 2012</t>
  </si>
  <si>
    <t>Sector</t>
  </si>
  <si>
    <t>Industria</t>
  </si>
  <si>
    <t>Servicio</t>
  </si>
  <si>
    <t>Derrama por sector 2013</t>
  </si>
  <si>
    <t>Fuente: Secretaría de Economía. Instituto Morelense para el Financiamiento del Sector Productivo.</t>
  </si>
  <si>
    <r>
      <t xml:space="preserve">Derrama crediticia </t>
    </r>
    <r>
      <rPr>
        <vertAlign val="superscript"/>
        <sz val="10"/>
        <color theme="1"/>
        <rFont val="Tahoma"/>
        <family val="2"/>
      </rPr>
      <t>a</t>
    </r>
  </si>
  <si>
    <t>Empresas acreditadas</t>
  </si>
  <si>
    <t>Empleos generados</t>
  </si>
  <si>
    <t>Empleos apoyados</t>
  </si>
  <si>
    <r>
      <rPr>
        <vertAlign val="superscript"/>
        <sz val="10"/>
        <color theme="1"/>
        <rFont val="Tahoma"/>
        <family val="2"/>
      </rPr>
      <t>a</t>
    </r>
    <r>
      <rPr>
        <sz val="10"/>
        <color theme="1"/>
        <rFont val="Tahoma"/>
        <family val="2"/>
      </rPr>
      <t xml:space="preserve"> Derrama crediticia en pesos.</t>
    </r>
  </si>
  <si>
    <t xml:space="preserve">Derrama crediticia por programa del Instituto Morelense </t>
  </si>
  <si>
    <t>Programa de Financiamiento a la Micro, Pequeña y Mediana Empresas (PROPYME)</t>
  </si>
  <si>
    <t>Microfinanciamiento</t>
  </si>
  <si>
    <t xml:space="preserve">Proyectos Productivos PyME </t>
  </si>
  <si>
    <t>Programa de Financiamiento al Sector Turístico (PROFISTUR)</t>
  </si>
  <si>
    <t>Microfinanciamiento Individual</t>
  </si>
  <si>
    <t>Programa FORTALECE</t>
  </si>
  <si>
    <t>Programa Primer Impulso</t>
  </si>
  <si>
    <t>Fondo de Modernización Turística (FOMOTUR)</t>
  </si>
  <si>
    <t>Mujeres Emprendedoras Grupal</t>
  </si>
  <si>
    <t>Mujeres Emprendedoras Individual</t>
  </si>
  <si>
    <t>Taxi Turístico</t>
  </si>
  <si>
    <t>Emprendedores Juveniles</t>
  </si>
  <si>
    <r>
      <t>2012</t>
    </r>
    <r>
      <rPr>
        <b/>
        <vertAlign val="superscript"/>
        <sz val="10"/>
        <color indexed="8"/>
        <rFont val="Tahoma"/>
        <family val="2"/>
      </rPr>
      <t>d</t>
    </r>
  </si>
  <si>
    <r>
      <rPr>
        <vertAlign val="superscript"/>
        <sz val="10"/>
        <color indexed="8"/>
        <rFont val="Tahoma"/>
        <family val="2"/>
      </rPr>
      <t>c</t>
    </r>
    <r>
      <rPr>
        <sz val="10"/>
        <color indexed="8"/>
        <rFont val="Tahoma"/>
        <family val="2"/>
      </rPr>
      <t xml:space="preserve"> Número de solicitudes aceptadas.</t>
    </r>
  </si>
  <si>
    <r>
      <rPr>
        <vertAlign val="superscript"/>
        <sz val="10"/>
        <color indexed="8"/>
        <rFont val="Tahoma"/>
        <family val="2"/>
      </rPr>
      <t>d</t>
    </r>
    <r>
      <rPr>
        <sz val="10"/>
        <color indexed="8"/>
        <rFont val="Tahoma"/>
        <family val="2"/>
      </rPr>
      <t xml:space="preserve"> La creación de la Dirección General de Evaluación de Pertinencia Tecnológica se realizó en el mes de octubre de 2012, es por ello que no se tienen datos.</t>
    </r>
  </si>
  <si>
    <r>
      <t>2012</t>
    </r>
    <r>
      <rPr>
        <b/>
        <vertAlign val="superscript"/>
        <sz val="10"/>
        <color indexed="8"/>
        <rFont val="Tahoma"/>
        <family val="2"/>
      </rPr>
      <t>a</t>
    </r>
  </si>
  <si>
    <t>Calificación</t>
  </si>
  <si>
    <t>Secretaría y/o Dependencia</t>
  </si>
  <si>
    <t>Instituto de Servicios Registrales y Catastrales del Estado de Morelos</t>
  </si>
  <si>
    <t>Régimen Estatal de Protección Social en Salud (Seguro Popular)</t>
  </si>
  <si>
    <t>Comisión Estatal de Arbitraje Médico</t>
  </si>
  <si>
    <t>Comisión Estatal de Reservas Territoriales</t>
  </si>
  <si>
    <t>Instituto Morelense para el Financiamiento del Sector Productivo</t>
  </si>
  <si>
    <t>Secretaría de Economía</t>
  </si>
  <si>
    <t xml:space="preserve">Instituto Estatal de Educación para Adultos </t>
  </si>
  <si>
    <t>Sistema para el Desarrollo Integral de la Familia DIF Morelos</t>
  </si>
  <si>
    <t>Secretaría de Seguridad Pública</t>
  </si>
  <si>
    <t>Museo Morelense de Arte Popular</t>
  </si>
  <si>
    <t xml:space="preserve">Secretaría de Movilidad y Transporte </t>
  </si>
  <si>
    <t>Secretaría del Trabajo</t>
  </si>
  <si>
    <t>Colegio de Estudios Científicos y Tecnológicos del Estado de Morelos (CECyTE)</t>
  </si>
  <si>
    <t>Centro de Investigación y Docencia en Humanidades   (CIDHEM)</t>
  </si>
  <si>
    <t>Consejería Jurídica</t>
  </si>
  <si>
    <t>Secretaría de Obras Públicas</t>
  </si>
  <si>
    <t>Instituto Estatal de Protección Civil</t>
  </si>
  <si>
    <t>Secretaría de Hacienda</t>
  </si>
  <si>
    <t>Secretaría de Innovación Ciencia y Tecnología</t>
  </si>
  <si>
    <t>Universidad  Tecnológica del Sur del Estado de Morelos (UTSEM)</t>
  </si>
  <si>
    <t>Secretaría de Salud</t>
  </si>
  <si>
    <t>Secretaría de Información y Comunicación</t>
  </si>
  <si>
    <t>Hospital del Niño Morelense</t>
  </si>
  <si>
    <t>Servicios de Salud de Morelos</t>
  </si>
  <si>
    <t>Instituto de la Mujer para el Estado de Morelos</t>
  </si>
  <si>
    <t>Instituto Estatal de Infraestructura Educativa</t>
  </si>
  <si>
    <t>Instituto de Capacitación para el Trabajo del Estado de Morelos (ICATMOR)</t>
  </si>
  <si>
    <t xml:space="preserve">Universidad Politécnica del Estado de Morelos </t>
  </si>
  <si>
    <t>Secretaría de la Contraloría</t>
  </si>
  <si>
    <t>Secretaría de Gobierno</t>
  </si>
  <si>
    <t>Universidad Tecnológica Emiliano Zapata (UTEZ)</t>
  </si>
  <si>
    <t>Colegio de Bachilleres del Estado de Morelos ( COBAEM )</t>
  </si>
  <si>
    <t>Comisión Estatal de Agua</t>
  </si>
  <si>
    <t>Secretaría de Educación</t>
  </si>
  <si>
    <t>Instituto de Educación Básica del Estado de Morelos</t>
  </si>
  <si>
    <t>Centro Morelense de las Artes</t>
  </si>
  <si>
    <t>Instituto Estatal de  Documentación</t>
  </si>
  <si>
    <t>Consejo de Ciencia y Tecnología  (CCYTEM)</t>
  </si>
  <si>
    <t>Colegio de Educación Profesional Técnica (CONALEP)</t>
  </si>
  <si>
    <t>Secretaría de Desarrollo Sustentable</t>
  </si>
  <si>
    <t>Secretaría de Administración</t>
  </si>
  <si>
    <t>Instituto de Crédito para los Trabajadores al Servicio del Gobierno del Estado de Morelos</t>
  </si>
  <si>
    <t>Aeropuerto Internacional de Cuernavaca</t>
  </si>
  <si>
    <t>Secretaría de Turismo</t>
  </si>
  <si>
    <t>Secretaría de Desarrollo Agropecuario</t>
  </si>
  <si>
    <t xml:space="preserve">Instituto del Deporte y Cultura Física del Estado de Morelos </t>
  </si>
  <si>
    <t>Procuraduría General de Justicia</t>
  </si>
  <si>
    <t>Secretaría de Desarrollo Social</t>
  </si>
  <si>
    <t>Instituto Morelense de la Juventud</t>
  </si>
  <si>
    <t>Secretaría de Cultura</t>
  </si>
  <si>
    <t xml:space="preserve">Resultados de la Evaluación del Programa Anual </t>
  </si>
  <si>
    <t>Trámites y Servicios</t>
  </si>
  <si>
    <r>
      <rPr>
        <vertAlign val="superscript"/>
        <sz val="10"/>
        <color theme="1"/>
        <rFont val="Tahoma"/>
        <family val="2"/>
      </rPr>
      <t xml:space="preserve">a </t>
    </r>
    <r>
      <rPr>
        <sz val="10"/>
        <color theme="1"/>
        <rFont val="Tahoma"/>
        <family val="2"/>
      </rPr>
      <t>La frecuencia se refiere al número de trámite o servicio que se realizó durante todo el año 2013.</t>
    </r>
  </si>
  <si>
    <t>Régimen Estatal de Protección Social en Salud</t>
  </si>
  <si>
    <t>Secretaría de Movilidad y Transporte</t>
  </si>
  <si>
    <t>Fiscalía General de Justicia</t>
  </si>
  <si>
    <t>Instituto Estatal de Educación para Adultos</t>
  </si>
  <si>
    <t>Sistema DIF</t>
  </si>
  <si>
    <t xml:space="preserve">Secretaría de Educación </t>
  </si>
  <si>
    <t>Colegio de Bachilleres del Estado de Morelos (COPBAEM)</t>
  </si>
  <si>
    <t xml:space="preserve">Instituto de Capacitación para el Trabajo </t>
  </si>
  <si>
    <t xml:space="preserve">Asesoría a los afiliados al Seguro Popular (Sistema de Protección Social en Salud)  </t>
  </si>
  <si>
    <t>Canje de placas </t>
  </si>
  <si>
    <t>Afiliación al Seguro Popular (Sistema de Protección Social en Salud)</t>
  </si>
  <si>
    <t>Reexpedición de licencia para conducir </t>
  </si>
  <si>
    <t>Toma de huellas dactilares (SINOS) a los afiliados al Seguro Popular (Sistema de Protección Social en Salud)</t>
  </si>
  <si>
    <t>Expedición de tarjeta de circulación por pago de derechos </t>
  </si>
  <si>
    <t>Cambio de propietario</t>
  </si>
  <si>
    <t xml:space="preserve">Solicitud de Desayunos Escolares Modalidad Caliente/Equipamiento de Centros de Asistencia Nutricional y Comunitarios (CANyC) </t>
  </si>
  <si>
    <t>Programa de Fertilizante 2014, (Apoyo a la Implementación del Parque Tecnológico)</t>
  </si>
  <si>
    <r>
      <t>Expedición de permiso para circular sin placa, tarjeta de circulación y engomado del servicio particular</t>
    </r>
    <r>
      <rPr>
        <sz val="10"/>
        <color indexed="63"/>
        <rFont val="Arial"/>
        <family val="2"/>
      </rPr>
      <t> </t>
    </r>
  </si>
  <si>
    <t>Reafiliación al Seguro Popular (Sistema de Protección Social en Salud)</t>
  </si>
  <si>
    <t>(Compraventa en todas sus Modalidades, excepto con reserva de dominio)</t>
  </si>
  <si>
    <t>Programa de Fertilizante 2013, (Apoyo a la Implementación del Parque Tecnológico)</t>
  </si>
  <si>
    <t xml:space="preserve">Servicios aeroportuarios tales como aterrizajes, pernoctas, extensiones, antelación de servicios y uso de plataforma dentro del aeródromo civil en términos de la Ley de Aeropuertos   </t>
  </si>
  <si>
    <t>Solicitud de Despensa Menores de 5 Años no Escolarizado</t>
  </si>
  <si>
    <t xml:space="preserve">Trámites y Servicios con mayor frecuencia de la Comisión Estatal </t>
  </si>
  <si>
    <t>Fuente: Secretaría de Economía. Comisión Estatal de Mejora Regulatoria (CEMER).</t>
  </si>
  <si>
    <t>Nota: La calificación máxima es de 100 y se evalúa de acuerdo a los lineamientos del Programa Anual de Mejora Regulatoria.</t>
  </si>
  <si>
    <t>Gráfica 3.3</t>
  </si>
  <si>
    <t>Grafica 3.5</t>
  </si>
  <si>
    <t>65 540</t>
  </si>
  <si>
    <t>16 359</t>
  </si>
  <si>
    <t>76 000</t>
  </si>
  <si>
    <r>
      <t xml:space="preserve">Apropiación Social de la Ciencia Tecnología e Innovación </t>
    </r>
    <r>
      <rPr>
        <vertAlign val="superscript"/>
        <sz val="10"/>
        <color indexed="8"/>
        <rFont val="Tahoma"/>
        <family val="2"/>
      </rPr>
      <t>d</t>
    </r>
  </si>
  <si>
    <t xml:space="preserve">y Promoción de la Inversión </t>
  </si>
  <si>
    <t xml:space="preserve">Programa Orgullo Morelos </t>
  </si>
  <si>
    <t xml:space="preserve">Aeropuerto de Cuernavaca </t>
  </si>
  <si>
    <t xml:space="preserve">Proyectos apoyados por el Fideicomiso Ejecutivo del Fondo de Competitividad </t>
  </si>
  <si>
    <t xml:space="preserve">y Promoción del Empleo por municipio </t>
  </si>
  <si>
    <t xml:space="preserve">de Mejora Regulatoria por Secretaría y/o Dependencia </t>
  </si>
  <si>
    <t xml:space="preserve">Parque Científico y Tecnológico Morelos </t>
  </si>
  <si>
    <t xml:space="preserve">Empresas en los sectores estratégicos del Estado de Morelos </t>
  </si>
  <si>
    <t xml:space="preserve">Apoyo a empresas de base tecnológica del Programa de Estímulos </t>
  </si>
  <si>
    <t xml:space="preserve">Sectores Estratégicos Apoyados con el Programa de </t>
  </si>
  <si>
    <t xml:space="preserve">Instituciones académicas vinculadas en el Programa de Estímulos </t>
  </si>
  <si>
    <t xml:space="preserve">Programas de Apoyo a Empresas de Base Tecnológica </t>
  </si>
  <si>
    <t xml:space="preserve">Fondo de Innovación Tecnológica CONACyT-SE (FIT) </t>
  </si>
  <si>
    <r>
      <t xml:space="preserve">Inversión Pública </t>
    </r>
    <r>
      <rPr>
        <vertAlign val="superscript"/>
        <sz val="10"/>
        <rFont val="Tahoma"/>
        <family val="2"/>
      </rPr>
      <t>a</t>
    </r>
  </si>
  <si>
    <r>
      <t xml:space="preserve">Inversión Privada </t>
    </r>
    <r>
      <rPr>
        <vertAlign val="superscript"/>
        <sz val="10"/>
        <rFont val="Tahoma"/>
        <family val="2"/>
      </rPr>
      <t>b</t>
    </r>
  </si>
  <si>
    <t xml:space="preserve">Fortalecimiento en Desarrollo Tecnológico 2013 </t>
  </si>
  <si>
    <t>Gráfica 3.9</t>
  </si>
  <si>
    <t xml:space="preserve">Inspecciónes de trabajo y sustanciacion del </t>
  </si>
  <si>
    <t xml:space="preserve">procedimiento administrativo </t>
  </si>
  <si>
    <t xml:space="preserve">sancionador 2012 - 2013 </t>
  </si>
  <si>
    <t xml:space="preserve">Asesorías a trabajadores por mes </t>
  </si>
  <si>
    <t xml:space="preserve">Actividades del Instituto de Capacitación para el Trabajo del Estado de Morelos </t>
  </si>
  <si>
    <t xml:space="preserve">Población atendida por el Instituto de Capacitación para el Trabajo del Estado </t>
  </si>
  <si>
    <t xml:space="preserve">Plantel Anenecuilco </t>
  </si>
  <si>
    <t xml:space="preserve">Plantel Puente de Ixtla </t>
  </si>
  <si>
    <t xml:space="preserve">según municipio y mes Plantel Puente de Ixtla </t>
  </si>
  <si>
    <t xml:space="preserve">Evolución de establecimientos de hospedaje a nivel nacional y región centro país </t>
  </si>
  <si>
    <t xml:space="preserve">Resumen de obras, acciones realizadas por la Secretaría de Obras Públicas </t>
  </si>
  <si>
    <t xml:space="preserve">Resumen de obras y acciones concluidas de la Secretaría de Obras Públicas por infraestructura </t>
  </si>
  <si>
    <t xml:space="preserve">Resumen de obras y acciones en proceso de la Secretaría de Obras Públicas por infraestructura </t>
  </si>
  <si>
    <t xml:space="preserve">Resumen de obras y acciones por iniciar de la Secretaría de Obras Públicas por infraestructura </t>
  </si>
  <si>
    <t xml:space="preserve">Resumen de obras y acciones inconsistentes </t>
  </si>
  <si>
    <t xml:space="preserve">Resumen de obras y acciones concluidas, en proceso, por iniciar e inconsistentes </t>
  </si>
  <si>
    <t xml:space="preserve">para la infraestructura educativa por programa </t>
  </si>
  <si>
    <t xml:space="preserve">y población beneficiada en apoyos según infraestructuras por municipio </t>
  </si>
  <si>
    <t xml:space="preserve">pública por programa </t>
  </si>
  <si>
    <t xml:space="preserve">Resumen de inversión en obras concluidas de infraestructura de seguridad </t>
  </si>
  <si>
    <t xml:space="preserve">justicia por programa </t>
  </si>
  <si>
    <t xml:space="preserve">Resumen de inversión en obras concluidas de infraestructura de procuración de </t>
  </si>
  <si>
    <t xml:space="preserve">Resumen de inversión en obras concluidas de infraestructura deportiva  por programa </t>
  </si>
  <si>
    <t xml:space="preserve">Resumen de inversión en obras concluidas de infraestructura de salud por programa </t>
  </si>
  <si>
    <t xml:space="preserve">de infraestructura de cultura por programa </t>
  </si>
  <si>
    <t xml:space="preserve">económica pública por programa </t>
  </si>
  <si>
    <t xml:space="preserve">Resumen de inversión en obras concluidas de infraestructura monumentos, edificios y </t>
  </si>
  <si>
    <t xml:space="preserve">zonas públicas por programa </t>
  </si>
  <si>
    <t xml:space="preserve">de seguridad pública por programa </t>
  </si>
  <si>
    <t xml:space="preserve">Resumen de inversión de obras en proceso y por iniciar de infraestructura </t>
  </si>
  <si>
    <t xml:space="preserve">agropecuaria por programa </t>
  </si>
  <si>
    <t xml:space="preserve">Resumen de inversión de obras en proceso de infraestructura en monumentos, </t>
  </si>
  <si>
    <t xml:space="preserve">edificios y zonas públicas por programa </t>
  </si>
  <si>
    <t xml:space="preserve">de vivienda digna por programa </t>
  </si>
  <si>
    <t xml:space="preserve">Inversión en proceso de obras en proceso de infraestructura </t>
  </si>
  <si>
    <t xml:space="preserve">Resumen de inversión de obras por iniciar de infraestructura </t>
  </si>
  <si>
    <t xml:space="preserve">de procuración de justicia por programa </t>
  </si>
  <si>
    <t xml:space="preserve">Resumen de inversión de obras  por iniciar de infraestructura </t>
  </si>
  <si>
    <t xml:space="preserve">urbana (vivienda digna) por programa </t>
  </si>
  <si>
    <t xml:space="preserve">de educación básica por programa </t>
  </si>
  <si>
    <t xml:space="preserve">de educación superior por programa </t>
  </si>
  <si>
    <t>Cuadro 3.119</t>
  </si>
  <si>
    <t>Cuadro 3.121</t>
  </si>
  <si>
    <t xml:space="preserve">Resumen de inversión de obras  inconsistentes </t>
  </si>
  <si>
    <t xml:space="preserve">de infraestructura de educación por programa </t>
  </si>
  <si>
    <t>Ingeniería Molecular y Nanotecnología</t>
  </si>
  <si>
    <t>Tecnologías Médicas</t>
  </si>
  <si>
    <t>Mejoramiento Genético Agropecuario</t>
  </si>
  <si>
    <t>Tecnologías de la Información y Comunicación</t>
  </si>
  <si>
    <t>Tratamiento de aguas</t>
  </si>
  <si>
    <r>
      <rPr>
        <vertAlign val="superscript"/>
        <sz val="10"/>
        <rFont val="Arial"/>
        <family val="2"/>
      </rPr>
      <t>a</t>
    </r>
    <r>
      <rPr>
        <sz val="10"/>
        <rFont val="Arial"/>
        <family val="2"/>
      </rPr>
      <t>La creación de la Dirección General de Evaluación de Pertinencia Tecnológica se realizó en el mes de octubre de 2012, es por ello que no se tienen datos en todos los sectores.</t>
    </r>
  </si>
  <si>
    <t xml:space="preserve">Nota: Las empresas que participaron no coincidieron con los siguientes sectores: Mejoramiento Genético Agropecuario, Tecnologías de la Información y Comunicación, Tratamiento de aguas. </t>
  </si>
  <si>
    <t xml:space="preserve">Fortalecimiento en Desarrollo Tecnológico (Redes) </t>
  </si>
  <si>
    <t xml:space="preserve">Fortalecimiento en Desarrollo Tecnológico (Beneficiados) </t>
  </si>
  <si>
    <t xml:space="preserve">cuarto trimestre 2012 </t>
  </si>
  <si>
    <t xml:space="preserve">cuarto trimestre 2013 </t>
  </si>
  <si>
    <t xml:space="preserve">Resumen de la derrama crediticia por año del Instituto Morelense </t>
  </si>
  <si>
    <t xml:space="preserve">Proyectos autorizados por el Fideicomiso Fondo Desarrollo Empresarial </t>
  </si>
  <si>
    <t xml:space="preserve">Resultados de la evaluación del Programa Anual </t>
  </si>
  <si>
    <t>Atención médica de primer nivel</t>
  </si>
  <si>
    <t>Servicio de urgencias médicas</t>
  </si>
  <si>
    <t>Solicitud de estudios de laboratorio clínico</t>
  </si>
  <si>
    <t>Constancia de antecedentes penales</t>
  </si>
  <si>
    <t>Servicio telefónico  de emergencia 066</t>
  </si>
  <si>
    <t>Solicitud de exámenes</t>
  </si>
  <si>
    <t>“Donaciones” Unidad de voluntariado y participación ciudadana</t>
  </si>
  <si>
    <t>Solicitud de Desayunos Escolares Fríos</t>
  </si>
  <si>
    <t>Servicio de atención médica en la especialidad de ginecología y obstetricia</t>
  </si>
  <si>
    <t>Asesorías integrales proporcionadas en materia civil, familiar, mercantil, agraria y administrativa</t>
  </si>
  <si>
    <t xml:space="preserve">Servicio de Consulta de las UNEMES para la atención de enfermedades crónicas y degenerativas, VIH SIDA e Infecciones de transmisión sexual y prevención y control de las Adicciones </t>
  </si>
  <si>
    <t>Certificado de libertad o de gravamen</t>
  </si>
  <si>
    <t>Solicitud de consulta de urgencia médica</t>
  </si>
  <si>
    <t>Expedición de constancias de no inhabilitación</t>
  </si>
  <si>
    <t xml:space="preserve">Primer aviso preventivo </t>
  </si>
  <si>
    <t>Inscripción o reinscripción al COBAEM</t>
  </si>
  <si>
    <t>Realización de mastografías</t>
  </si>
  <si>
    <t>Legalización de documentos expedidos por autoridades estatales, municipales y/o personas que tengan Fe Pública</t>
  </si>
  <si>
    <t>Solicitud de inscripción a cursos de capacitación</t>
  </si>
  <si>
    <t>Bolsa de trabajo</t>
  </si>
  <si>
    <t xml:space="preserve">Inscripción de segundo aviso preventivo </t>
  </si>
  <si>
    <t>Servicio de atención médica en la especialidad de medicina interna</t>
  </si>
  <si>
    <t>Crédito quirografario</t>
  </si>
  <si>
    <t xml:space="preserve">Servicio de atención médica en la especialidad de pediatría </t>
  </si>
  <si>
    <r>
      <t>Patrocinios judiciales en procesos de diversa naturaleza(civil, familiar, mercantil, agraria y administrativa)</t>
    </r>
    <r>
      <rPr>
        <sz val="10"/>
        <color indexed="63"/>
        <rFont val="Arial"/>
        <family val="2"/>
      </rPr>
      <t> </t>
    </r>
  </si>
  <si>
    <t>Servicio de atención médica en la especialidad de traumatología y ortopedia</t>
  </si>
  <si>
    <t>Copia transcrita de libro o impresión de folio real electrónico</t>
  </si>
  <si>
    <t>Consulta de datos de inscripción</t>
  </si>
  <si>
    <t>Servicio de cirugía</t>
  </si>
  <si>
    <t>Solicitud de estudio de Rayos X (Simple o contrastado)</t>
  </si>
  <si>
    <t xml:space="preserve">en el Gobierno del Estado de Morelos </t>
  </si>
  <si>
    <t xml:space="preserve">a la Innovación (PEI) en el Estado de Morelos </t>
  </si>
  <si>
    <t xml:space="preserve">Estímulos a la Innovación (PEI) en el Estado de Morelos </t>
  </si>
  <si>
    <t xml:space="preserve">Estímulos a la Innovación en el Estado de Morelos </t>
  </si>
  <si>
    <t xml:space="preserve">Población en el Contexto Laboral Nacional y Estatal </t>
  </si>
  <si>
    <t xml:space="preserve">Fuente: Instituto de Capacitación para el Trabajo del Estado de Morelos. </t>
  </si>
  <si>
    <t>Agencias de viajes</t>
  </si>
  <si>
    <t>Tours operadores</t>
  </si>
  <si>
    <t>Guías de turistas</t>
  </si>
  <si>
    <t>Arrendadoras de autos</t>
  </si>
  <si>
    <t>Centros de convenciones</t>
  </si>
  <si>
    <t>Discotecas y centros nocturnos</t>
  </si>
  <si>
    <t>En proceso</t>
  </si>
  <si>
    <t xml:space="preserve">En proceso </t>
  </si>
  <si>
    <t>Servicio de análisis clínicos de laboratorio y de gabinete (Rayos X)</t>
  </si>
  <si>
    <t>Expedición o corrección de la clave CURP</t>
  </si>
  <si>
    <t>Estudio de colposcopia y citologías</t>
  </si>
  <si>
    <t>Consulta y búsqueda de información del Periódico Oficial “Tierra Y Libertad”</t>
  </si>
  <si>
    <t>Solicitud de consulta de subespecialidad pediátrica</t>
  </si>
  <si>
    <t>Registro del Educando del Instituto Estatal de Educación para Adultos</t>
  </si>
  <si>
    <t>Inscripción al padrón vehicular estatal</t>
  </si>
  <si>
    <t xml:space="preserve">Solicitud de examen ordinario y extemporáneo     </t>
  </si>
  <si>
    <t>Nota: En el año 2013 se midieron en total 736 trámites y servicios.</t>
  </si>
  <si>
    <t>Nota: Hasta el año 2012, el Sistema Estatal de Investigadores contaba con 4 Áreas del Conocimiento.</t>
  </si>
  <si>
    <r>
      <rPr>
        <vertAlign val="superscript"/>
        <sz val="10"/>
        <color indexed="8"/>
        <rFont val="Tahoma"/>
        <family val="2"/>
      </rPr>
      <t xml:space="preserve">d </t>
    </r>
    <r>
      <rPr>
        <sz val="10"/>
        <color indexed="8"/>
        <rFont val="Tahoma"/>
        <family val="2"/>
      </rPr>
      <t>Número de asistentes a diversas actividades de divulgación de la ciencia (conferencias, expreciencia ambulante, un día de pinta, material impreso, material en vídeo, exposiciones itinerantes) desarrolladas en zonas marginadas, indígenas, rurales y polígonos de intervención con recurso federal (CONACyT).</t>
    </r>
  </si>
  <si>
    <t>Fuente: Secretaría de Innovación, Ciencia y Tecnología. Consejo Nacional de Ciencia y Tecnología  (CONACYT).</t>
  </si>
  <si>
    <t xml:space="preserve">Nota:  Para fortalecer el desarrollo tecnológico en Morelos les fueron otorgados a las IES, CI´s y EBT´s asesorías, cursos, talleres, diplomados y  capacitaciones en áreas de oportunidad para fortalecer su competitividad en cada una de estas.  </t>
  </si>
  <si>
    <r>
      <rPr>
        <vertAlign val="superscript"/>
        <sz val="10"/>
        <rFont val="Tahoma"/>
        <family val="2"/>
      </rPr>
      <t>a</t>
    </r>
    <r>
      <rPr>
        <sz val="10"/>
        <rFont val="Tahoma"/>
        <family val="2"/>
      </rPr>
      <t xml:space="preserve"> Número de  IES beneficiadas  con asesorías y capacitaciones  en Vinculación con el sector productivo, certificación en calidad y planes de negocio. </t>
    </r>
  </si>
  <si>
    <r>
      <rPr>
        <vertAlign val="superscript"/>
        <sz val="10"/>
        <rFont val="Tahoma"/>
        <family val="2"/>
      </rPr>
      <t>b</t>
    </r>
    <r>
      <rPr>
        <sz val="10"/>
        <rFont val="Tahoma"/>
        <family val="2"/>
      </rPr>
      <t xml:space="preserve"> Número de  CI´s beneficiados con asesorías, capacitaciones y talleres sobre la vinculación con el sector productivo, certificación en calidad y  planes de negocios.</t>
    </r>
  </si>
  <si>
    <r>
      <rPr>
        <vertAlign val="superscript"/>
        <sz val="10"/>
        <rFont val="Tahoma"/>
        <family val="2"/>
      </rPr>
      <t>c</t>
    </r>
    <r>
      <rPr>
        <sz val="10"/>
        <rFont val="Tahoma"/>
        <family val="2"/>
      </rPr>
      <t xml:space="preserve"> Número de EBT´S beneficiadas con asesorías, capacitaciones, talleres y diplomados en Exportación, Certificación en Calidad, Planes de Negocio, Gerencias en Innovación.</t>
    </r>
  </si>
  <si>
    <t xml:space="preserve">Modalidades de proyectos apoyados en el Programa de Estímulos </t>
  </si>
  <si>
    <r>
      <rPr>
        <vertAlign val="superscript"/>
        <sz val="10"/>
        <color indexed="8"/>
        <rFont val="Tahoma"/>
        <family val="2"/>
      </rPr>
      <t>a</t>
    </r>
    <r>
      <rPr>
        <sz val="10"/>
        <color indexed="8"/>
        <rFont val="Tahoma"/>
        <family val="2"/>
      </rPr>
      <t xml:space="preserve"> Proyectos desarrollados por MIPYMES presentados de manera individual o vinculados, en colaboración con Instituciones de Educación Superior públicos o privadados nacaionales y/o Centros de Investigación.</t>
    </r>
  </si>
  <si>
    <r>
      <t>Red de Energías Renovables</t>
    </r>
    <r>
      <rPr>
        <vertAlign val="superscript"/>
        <sz val="10"/>
        <rFont val="Tahoma"/>
        <family val="2"/>
      </rPr>
      <t>d</t>
    </r>
  </si>
  <si>
    <t>Nota:  Para fortalecer el desarrollo tecnológico en Morelos se formaron 4 redes de colaboración de 4 sectores estratégicos del Estado en donde las EBT'S, IES y CI interactúan para colaborar entre si y mejorar la competitividad entre ellas.</t>
  </si>
  <si>
    <r>
      <rPr>
        <vertAlign val="superscript"/>
        <sz val="10"/>
        <color indexed="8"/>
        <rFont val="Tahoma"/>
        <family val="2"/>
      </rPr>
      <t xml:space="preserve">a </t>
    </r>
    <r>
      <rPr>
        <sz val="10"/>
        <color indexed="8"/>
        <rFont val="Tahoma"/>
        <family val="2"/>
      </rPr>
      <t>La tasa de desocupación estatal corresponde al promedio del periodo octubre - diciembre 2012 y 2013</t>
    </r>
  </si>
  <si>
    <t>Número
de cursos</t>
  </si>
  <si>
    <t>Número
de capacitandos</t>
  </si>
  <si>
    <t>Jefas de familia</t>
  </si>
  <si>
    <t>Personas
desempleadas</t>
  </si>
  <si>
    <t>Trabajadores
activos</t>
  </si>
  <si>
    <r>
      <t xml:space="preserve">Frecuencia </t>
    </r>
    <r>
      <rPr>
        <b/>
        <vertAlign val="superscript"/>
        <sz val="10"/>
        <color rgb="FF000000"/>
        <rFont val="Tahoma"/>
        <family val="2"/>
      </rPr>
      <t>a</t>
    </r>
  </si>
  <si>
    <r>
      <t xml:space="preserve">2012 </t>
    </r>
    <r>
      <rPr>
        <b/>
        <vertAlign val="superscript"/>
        <sz val="10"/>
        <color indexed="8"/>
        <rFont val="Tahoma"/>
        <family val="2"/>
      </rPr>
      <t>d</t>
    </r>
  </si>
  <si>
    <r>
      <rPr>
        <vertAlign val="superscript"/>
        <sz val="10"/>
        <color indexed="8"/>
        <rFont val="Tahoma"/>
        <family val="2"/>
      </rPr>
      <t xml:space="preserve">d </t>
    </r>
    <r>
      <rPr>
        <sz val="10"/>
        <color indexed="8"/>
        <rFont val="Tahoma"/>
        <family val="2"/>
      </rPr>
      <t>La creación de la Dirección General de Evaluación de Pertinencia Tecnológica se realizó en el mes de octubre de 2012, es por ello que no se tienen datos.</t>
    </r>
  </si>
  <si>
    <r>
      <rPr>
        <vertAlign val="superscript"/>
        <sz val="10"/>
        <color indexed="8"/>
        <rFont val="Tahoma"/>
        <family val="2"/>
      </rPr>
      <t xml:space="preserve">c </t>
    </r>
    <r>
      <rPr>
        <sz val="10"/>
        <color indexed="8"/>
        <rFont val="Tahoma"/>
        <family val="2"/>
      </rPr>
      <t>Número de solicitudes aceptadas.</t>
    </r>
  </si>
  <si>
    <t xml:space="preserve">Población atendida por el Instituto de Capacitación para el Trabajo </t>
  </si>
  <si>
    <t>Población atendida por el Instituto de Capacitación para el Trabajo</t>
  </si>
  <si>
    <t>Expedición de copias certificadas (nacimiento, matrimonio, defunción, divorcio, inserción)</t>
  </si>
  <si>
    <t>Inspección y Vigilancia de establecimientos educativos particulares por alumno inscrito en cada ciclo escolar (semestre o cuatrimestre)</t>
  </si>
  <si>
    <t>Nota: En el 2013, 12 Instituciones de Educación Superior, 12 Centros de Investigación y 49 Empresas de Base Tecnológica fueron apoyados con asesorías, capacitaciones en las áreas de oportunidad de las mismas.</t>
  </si>
  <si>
    <r>
      <rPr>
        <vertAlign val="superscript"/>
        <sz val="10"/>
        <color indexed="8"/>
        <rFont val="Tahoma"/>
        <family val="2"/>
      </rPr>
      <t>a</t>
    </r>
    <r>
      <rPr>
        <sz val="10"/>
        <color indexed="8"/>
        <rFont val="Tahoma"/>
        <family val="2"/>
      </rPr>
      <t xml:space="preserve"> El Museo de Ciencias de Morelos depende del CCyTEM y se encuentra en el Interior del Parque San Miguel Acapantzingo. Ofrece visitas a salas temáticas, talleres variados de inducción a la ciencia y cuenta también con un planetario móvil y el Tráiler de la Ciencia.</t>
    </r>
  </si>
  <si>
    <r>
      <rPr>
        <vertAlign val="superscript"/>
        <sz val="10"/>
        <rFont val="Tahoma"/>
        <family val="2"/>
      </rPr>
      <t>b</t>
    </r>
    <r>
      <rPr>
        <sz val="10"/>
        <rFont val="Tahoma"/>
        <family val="2"/>
      </rPr>
      <t xml:space="preserve"> Red de empresas del sector secundario de la economía, también denominado sector industrial, sector fabril, simplemente fabricación o industria con  diversidades de actividades  de alta tecnología.</t>
    </r>
  </si>
</sst>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0\ &quot;pta&quot;;\-#,##0.00\ &quot;pta&quot;"/>
    <numFmt numFmtId="167" formatCode="dd/mm/yyyy;@"/>
    <numFmt numFmtId="168" formatCode="_([$€]* #,##0.00_);_([$€]* \(#,##0.00\);_([$€]* &quot;-&quot;??_);_(@_)"/>
    <numFmt numFmtId="169" formatCode="#,##0.00;[Red]#,##0.00"/>
    <numFmt numFmtId="170" formatCode="&quot;$&quot;#,##0.00"/>
    <numFmt numFmtId="171" formatCode="[$-C0A]d\-mmm\-yy;@"/>
    <numFmt numFmtId="172" formatCode="[$-80A]hh:mm:ss\ AM/PM"/>
    <numFmt numFmtId="173" formatCode="###\ ###\ ###"/>
    <numFmt numFmtId="174" formatCode="###\ ###\ ###.00"/>
    <numFmt numFmtId="175" formatCode="###\ ###\ ###\ ###.00"/>
    <numFmt numFmtId="176" formatCode="###\ ###\ ###\ 0"/>
    <numFmt numFmtId="177" formatCode="###\ ###\ ##0"/>
    <numFmt numFmtId="178" formatCode="#\ ###\ ###\ ##0"/>
    <numFmt numFmtId="179" formatCode="#\ ###\ ##0"/>
    <numFmt numFmtId="180" formatCode="#,##0;[Red]#,##0"/>
    <numFmt numFmtId="181" formatCode="0;[Red]0"/>
    <numFmt numFmtId="182" formatCode="0.0%"/>
    <numFmt numFmtId="183" formatCode="d/mm/yy;@"/>
    <numFmt numFmtId="184" formatCode="#\ ##0.00"/>
    <numFmt numFmtId="185" formatCode="#\ ###\ ##0.00\ \ \ \ "/>
    <numFmt numFmtId="186" formatCode="#\ ###\ ###"/>
    <numFmt numFmtId="187" formatCode="#\ ##0\ ###.00"/>
    <numFmt numFmtId="188" formatCode="#,##0.0"/>
    <numFmt numFmtId="189" formatCode="#\ ###\ ##0.00"/>
    <numFmt numFmtId="190" formatCode="#\ ###\ ###\ ##0.00"/>
    <numFmt numFmtId="191" formatCode="#\ ##0"/>
    <numFmt numFmtId="192" formatCode="_-* #,##0_-;\-* #,##0_-;_-* &quot;-&quot;??_-;_-@_-"/>
    <numFmt numFmtId="193" formatCode="0.0"/>
  </numFmts>
  <fonts count="2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color indexed="58"/>
      <name val="Arial Narrow"/>
      <family val="2"/>
    </font>
    <font>
      <b/>
      <sz val="12"/>
      <name val="Arial Narrow"/>
      <family val="2"/>
    </font>
    <font>
      <sz val="10"/>
      <name val="Arial Narrow"/>
      <family val="2"/>
    </font>
    <font>
      <b/>
      <sz val="16"/>
      <name val="Arial Narrow"/>
      <family val="2"/>
    </font>
    <font>
      <b/>
      <sz val="14"/>
      <name val="Arial Narrow"/>
      <family val="2"/>
    </font>
    <font>
      <sz val="8"/>
      <name val="Arial Narrow"/>
      <family val="2"/>
    </font>
    <font>
      <sz val="11"/>
      <color indexed="10"/>
      <name val="Arial Narrow"/>
      <family val="2"/>
    </font>
    <font>
      <sz val="8"/>
      <name val="Arial"/>
      <family val="2"/>
    </font>
    <font>
      <sz val="6.5"/>
      <name val="Trebuchet MS"/>
      <family val="2"/>
    </font>
    <font>
      <sz val="12"/>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8"/>
      <name val="Calibri"/>
      <family val="2"/>
    </font>
    <font>
      <sz val="11"/>
      <color indexed="54"/>
      <name val="Calibri"/>
      <family val="2"/>
    </font>
    <font>
      <sz val="11"/>
      <color indexed="20"/>
      <name val="Calibri"/>
      <family val="2"/>
    </font>
    <font>
      <sz val="11"/>
      <color indexed="60"/>
      <name val="Calibri"/>
      <family val="2"/>
    </font>
    <font>
      <b/>
      <sz val="11"/>
      <color indexed="8"/>
      <name val="Calibri"/>
      <family val="2"/>
    </font>
    <font>
      <sz val="11"/>
      <color indexed="10"/>
      <name val="Calibri"/>
      <family val="2"/>
    </font>
    <font>
      <i/>
      <sz val="11"/>
      <color indexed="23"/>
      <name val="Calibri"/>
      <family val="2"/>
    </font>
    <font>
      <b/>
      <sz val="18"/>
      <color indexed="58"/>
      <name val="Cambria"/>
      <family val="2"/>
    </font>
    <font>
      <b/>
      <sz val="15"/>
      <color indexed="58"/>
      <name val="Calibri"/>
      <family val="2"/>
    </font>
    <font>
      <b/>
      <sz val="13"/>
      <color indexed="58"/>
      <name val="Calibri"/>
      <family val="2"/>
    </font>
    <font>
      <sz val="10"/>
      <name val="Arial"/>
      <family val="2"/>
    </font>
    <font>
      <sz val="11"/>
      <name val="Arial Narrow"/>
      <family val="2"/>
    </font>
    <font>
      <sz val="12"/>
      <color indexed="10"/>
      <name val="Arial Narrow"/>
      <family val="2"/>
    </font>
    <font>
      <i/>
      <sz val="12"/>
      <name val="Arial Narrow"/>
      <family val="2"/>
    </font>
    <font>
      <sz val="14"/>
      <name val="Arial Narrow"/>
      <family val="2"/>
    </font>
    <font>
      <b/>
      <sz val="12"/>
      <color indexed="10"/>
      <name val="Arial Narrow"/>
      <family val="2"/>
    </font>
    <font>
      <sz val="9"/>
      <name val="Arial Narrow"/>
      <family val="2"/>
    </font>
    <font>
      <b/>
      <i/>
      <sz val="12"/>
      <name val="Arial Narrow"/>
      <family val="2"/>
    </font>
    <font>
      <sz val="12"/>
      <color indexed="8"/>
      <name val="Arial Narrow"/>
      <family val="2"/>
    </font>
    <font>
      <sz val="14"/>
      <color indexed="58"/>
      <name val="Arial Narrow"/>
      <family val="2"/>
    </font>
    <font>
      <b/>
      <sz val="18"/>
      <name val="Arial Narrow"/>
      <family val="2"/>
    </font>
    <font>
      <sz val="10"/>
      <color indexed="10"/>
      <name val="Arial Narrow"/>
      <family val="2"/>
    </font>
    <font>
      <b/>
      <sz val="12"/>
      <color indexed="58"/>
      <name val="Arial Narrow"/>
      <family val="2"/>
    </font>
    <font>
      <b/>
      <sz val="11"/>
      <name val="Arial Narrow"/>
      <family val="2"/>
    </font>
    <font>
      <sz val="10"/>
      <color indexed="8"/>
      <name val="Arial Narrow"/>
      <family val="2"/>
    </font>
    <font>
      <b/>
      <sz val="10"/>
      <name val="Arial Narrow"/>
      <family val="2"/>
    </font>
    <font>
      <i/>
      <sz val="10"/>
      <name val="Arial Narrow"/>
      <family val="2"/>
    </font>
    <font>
      <b/>
      <i/>
      <sz val="10"/>
      <name val="Arial Narrow"/>
      <family val="2"/>
    </font>
    <font>
      <b/>
      <sz val="9"/>
      <name val="Arial"/>
      <family val="2"/>
    </font>
    <font>
      <sz val="9"/>
      <name val="Arial"/>
      <family val="2"/>
    </font>
    <font>
      <sz val="8"/>
      <name val="Arial"/>
      <family val="2"/>
    </font>
    <font>
      <sz val="11"/>
      <name val="Arial"/>
      <family val="2"/>
    </font>
    <font>
      <b/>
      <sz val="9"/>
      <name val="Arial Narrow"/>
      <family val="2"/>
    </font>
    <font>
      <sz val="5"/>
      <name val="Arial Narrow"/>
      <family val="2"/>
    </font>
    <font>
      <b/>
      <sz val="10"/>
      <name val="Arial"/>
      <family val="2"/>
    </font>
    <font>
      <b/>
      <sz val="14"/>
      <color rgb="FFFF0000"/>
      <name val="Arial Narrow"/>
      <family val="2"/>
    </font>
    <font>
      <sz val="10"/>
      <color rgb="FFFF0000"/>
      <name val="Arial Narrow"/>
      <family val="2"/>
    </font>
    <font>
      <sz val="10"/>
      <color theme="1"/>
      <name val="Arial Narrow"/>
      <family val="2"/>
    </font>
    <font>
      <sz val="10"/>
      <color rgb="FFFF0000"/>
      <name val="Arial"/>
      <family val="2"/>
    </font>
    <font>
      <sz val="12"/>
      <color rgb="FFFF0000"/>
      <name val="Arial Narrow"/>
      <family val="2"/>
    </font>
    <font>
      <b/>
      <sz val="8"/>
      <name val="Arial Narrow"/>
      <family val="2"/>
    </font>
    <font>
      <b/>
      <sz val="14"/>
      <color indexed="8"/>
      <name val="Arial Narrow"/>
      <family val="2"/>
    </font>
    <font>
      <sz val="14"/>
      <color indexed="8"/>
      <name val="Arial Narrow"/>
      <family val="2"/>
    </font>
    <font>
      <sz val="10"/>
      <color indexed="32"/>
      <name val="Arial Narrow"/>
      <family val="2"/>
    </font>
    <font>
      <sz val="9"/>
      <color theme="1"/>
      <name val="Arial Narrow"/>
      <family val="2"/>
    </font>
    <font>
      <sz val="9"/>
      <color rgb="FFFF0000"/>
      <name val="Arial Narrow"/>
      <family val="2"/>
    </font>
    <font>
      <sz val="8"/>
      <color rgb="FFFF0000"/>
      <name val="Arial Narrow"/>
      <family val="2"/>
    </font>
    <font>
      <sz val="8"/>
      <color indexed="10"/>
      <name val="Arial Narrow"/>
      <family val="2"/>
    </font>
    <font>
      <b/>
      <sz val="9"/>
      <color rgb="FFFF0000"/>
      <name val="Arial"/>
      <family val="2"/>
    </font>
    <font>
      <sz val="9"/>
      <color rgb="FFFF0000"/>
      <name val="Arial"/>
      <family val="2"/>
    </font>
    <font>
      <b/>
      <sz val="16"/>
      <color rgb="FFFF0000"/>
      <name val="Arial Narrow"/>
      <family val="2"/>
    </font>
    <font>
      <b/>
      <i/>
      <sz val="8"/>
      <name val="Arial Narrow"/>
      <family val="2"/>
    </font>
    <font>
      <b/>
      <sz val="18"/>
      <color rgb="FFFF0000"/>
      <name val="Arial Narrow"/>
      <family val="2"/>
    </font>
    <font>
      <sz val="7"/>
      <name val="Arial Narrow"/>
      <family val="2"/>
    </font>
    <font>
      <sz val="7"/>
      <color indexed="10"/>
      <name val="Arial Narrow"/>
      <family val="2"/>
    </font>
    <font>
      <sz val="12"/>
      <color rgb="FF000000"/>
      <name val="Arial Narrow"/>
      <family val="2"/>
    </font>
    <font>
      <i/>
      <sz val="10"/>
      <color rgb="FFFF0000"/>
      <name val="Arial Narrow"/>
      <family val="2"/>
    </font>
    <font>
      <b/>
      <sz val="12"/>
      <color rgb="FFFF0000"/>
      <name val="Arial Narrow"/>
      <family val="2"/>
    </font>
    <font>
      <b/>
      <sz val="10"/>
      <color rgb="FFFF0000"/>
      <name val="Arial Narrow"/>
      <family val="2"/>
    </font>
    <font>
      <i/>
      <sz val="10"/>
      <color indexed="8"/>
      <name val="Arial Narrow"/>
      <family val="2"/>
    </font>
    <font>
      <b/>
      <sz val="7"/>
      <name val="Arial Narrow"/>
      <family val="2"/>
    </font>
    <font>
      <sz val="9"/>
      <color indexed="10"/>
      <name val="Arial Narrow"/>
      <family val="2"/>
    </font>
    <font>
      <sz val="10"/>
      <color indexed="25"/>
      <name val="Arial Narrow"/>
      <family val="2"/>
    </font>
    <font>
      <sz val="5"/>
      <color theme="0"/>
      <name val="Arial Narrow"/>
      <family val="2"/>
    </font>
    <font>
      <sz val="7"/>
      <color rgb="FFFF0000"/>
      <name val="Arial Narrow"/>
      <family val="2"/>
    </font>
    <font>
      <sz val="10"/>
      <color rgb="FFFFFF00"/>
      <name val="Arial Narrow"/>
      <family val="2"/>
    </font>
    <font>
      <sz val="10"/>
      <color rgb="FFFFFF66"/>
      <name val="Arial Narrow"/>
      <family val="2"/>
    </font>
    <font>
      <b/>
      <sz val="10"/>
      <color rgb="FFFFFF66"/>
      <name val="Arial Narrow"/>
      <family val="2"/>
    </font>
    <font>
      <sz val="10"/>
      <color rgb="FF000000"/>
      <name val="Arial Narrow"/>
      <family val="2"/>
    </font>
    <font>
      <sz val="16"/>
      <name val="Arial Narrow"/>
      <family val="2"/>
    </font>
    <font>
      <b/>
      <sz val="26"/>
      <color rgb="FF993366"/>
      <name val="Arial Narrow"/>
      <family val="2"/>
    </font>
    <font>
      <sz val="26"/>
      <name val="Arial Narrow"/>
      <family val="2"/>
    </font>
    <font>
      <sz val="26"/>
      <color rgb="FFFFFFFF"/>
      <name val="Arial Narrow"/>
      <family val="2"/>
    </font>
    <font>
      <sz val="10"/>
      <name val="Arial"/>
      <family val="2"/>
    </font>
    <font>
      <sz val="6.5"/>
      <name val="Arial Narrow"/>
      <family val="2"/>
    </font>
    <font>
      <sz val="12"/>
      <color rgb="FF00B050"/>
      <name val="Arial Narrow"/>
      <family val="2"/>
    </font>
    <font>
      <sz val="12"/>
      <color theme="1"/>
      <name val="Arial Narrow"/>
      <family val="2"/>
    </font>
    <font>
      <i/>
      <sz val="12"/>
      <color rgb="FF00B050"/>
      <name val="Arial Narrow"/>
      <family val="2"/>
    </font>
    <font>
      <sz val="8"/>
      <color rgb="FF00B050"/>
      <name val="Arial Narrow"/>
      <family val="2"/>
    </font>
    <font>
      <sz val="12"/>
      <name val="Arial"/>
      <family val="2"/>
    </font>
    <font>
      <b/>
      <sz val="12"/>
      <name val="Arial"/>
      <family val="2"/>
    </font>
    <font>
      <sz val="11"/>
      <color rgb="FF000000"/>
      <name val="Calibri"/>
      <family val="2"/>
      <scheme val="minor"/>
    </font>
    <font>
      <sz val="7"/>
      <color theme="1"/>
      <name val="Arial Narrow"/>
      <family val="2"/>
    </font>
    <font>
      <sz val="10"/>
      <name val="Arial"/>
      <family val="2"/>
    </font>
    <font>
      <b/>
      <sz val="12"/>
      <color indexed="58"/>
      <name val="Tahoma"/>
      <family val="2"/>
    </font>
    <font>
      <b/>
      <sz val="12"/>
      <name val="Tahoma"/>
      <family val="2"/>
    </font>
    <font>
      <sz val="10"/>
      <name val="Tahoma"/>
      <family val="2"/>
    </font>
    <font>
      <sz val="10"/>
      <color rgb="FF000000"/>
      <name val="Tahoma"/>
      <family val="2"/>
    </font>
    <font>
      <b/>
      <sz val="10"/>
      <name val="Tahoma"/>
      <family val="2"/>
    </font>
    <font>
      <sz val="10"/>
      <color indexed="8"/>
      <name val="Tahoma"/>
      <family val="2"/>
    </font>
    <font>
      <sz val="10"/>
      <color theme="1"/>
      <name val="Tahoma"/>
      <family val="2"/>
    </font>
    <font>
      <b/>
      <sz val="10"/>
      <color theme="1"/>
      <name val="Tahoma"/>
      <family val="2"/>
    </font>
    <font>
      <sz val="10"/>
      <color theme="0"/>
      <name val="Tahoma"/>
      <family val="2"/>
    </font>
    <font>
      <b/>
      <sz val="10"/>
      <color theme="0"/>
      <name val="Tahoma"/>
      <family val="2"/>
    </font>
    <font>
      <b/>
      <sz val="14"/>
      <color indexed="58"/>
      <name val="Tahoma"/>
      <family val="2"/>
    </font>
    <font>
      <i/>
      <sz val="10"/>
      <name val="Tahoma"/>
      <family val="2"/>
    </font>
    <font>
      <b/>
      <sz val="10"/>
      <color indexed="58"/>
      <name val="Tahoma"/>
      <family val="2"/>
    </font>
    <font>
      <b/>
      <i/>
      <sz val="10"/>
      <name val="Tahoma"/>
      <family val="2"/>
    </font>
    <font>
      <sz val="9"/>
      <name val="Tahoma"/>
      <family val="2"/>
    </font>
    <font>
      <b/>
      <sz val="10"/>
      <color rgb="FFFF0000"/>
      <name val="Tahoma"/>
      <family val="2"/>
    </font>
    <font>
      <b/>
      <sz val="12"/>
      <color rgb="FFFF0000"/>
      <name val="Tahoma"/>
      <family val="2"/>
    </font>
    <font>
      <sz val="12"/>
      <name val="Tahoma"/>
      <family val="2"/>
    </font>
    <font>
      <sz val="12"/>
      <color theme="0"/>
      <name val="Tahoma"/>
      <family val="2"/>
    </font>
    <font>
      <sz val="10"/>
      <color rgb="FFFF0000"/>
      <name val="Tahoma"/>
      <family val="2"/>
    </font>
    <font>
      <sz val="12"/>
      <color indexed="58"/>
      <name val="Tahoma"/>
      <family val="2"/>
    </font>
    <font>
      <sz val="12"/>
      <color theme="1"/>
      <name val="Tahoma"/>
      <family val="2"/>
    </font>
    <font>
      <b/>
      <sz val="10"/>
      <color indexed="8"/>
      <name val="Tahoma"/>
      <family val="2"/>
    </font>
    <font>
      <sz val="10"/>
      <name val="Arial"/>
      <family val="2"/>
    </font>
    <font>
      <b/>
      <sz val="12"/>
      <color theme="1"/>
      <name val="Tahoma"/>
      <family val="2"/>
    </font>
    <font>
      <sz val="9"/>
      <color theme="1"/>
      <name val="Tahoma"/>
      <family val="2"/>
    </font>
    <font>
      <sz val="11"/>
      <color theme="1"/>
      <name val="Tahoma"/>
      <family val="2"/>
    </font>
    <font>
      <b/>
      <vertAlign val="superscript"/>
      <sz val="10"/>
      <name val="Tahoma"/>
      <family val="2"/>
    </font>
    <font>
      <vertAlign val="superscript"/>
      <sz val="10"/>
      <name val="Tahoma"/>
      <family val="2"/>
    </font>
    <font>
      <b/>
      <sz val="11"/>
      <color theme="1"/>
      <name val="Tahoma"/>
      <family val="2"/>
    </font>
    <font>
      <sz val="9"/>
      <color rgb="FFFF0000"/>
      <name val="Tahoma"/>
      <family val="2"/>
    </font>
    <font>
      <b/>
      <sz val="10"/>
      <color rgb="FF000000"/>
      <name val="Tahoma"/>
      <family val="2"/>
    </font>
    <font>
      <vertAlign val="superscript"/>
      <sz val="10"/>
      <color rgb="FF000000"/>
      <name val="Tahoma"/>
      <family val="2"/>
    </font>
    <font>
      <vertAlign val="superscript"/>
      <sz val="10"/>
      <color theme="1"/>
      <name val="Tahoma"/>
      <family val="2"/>
    </font>
    <font>
      <sz val="10"/>
      <color rgb="FF333333"/>
      <name val="Tahoma"/>
      <family val="2"/>
    </font>
    <font>
      <b/>
      <sz val="10"/>
      <color theme="5" tint="-0.499984740745262"/>
      <name val="Tahoma"/>
      <family val="2"/>
    </font>
    <font>
      <b/>
      <sz val="10"/>
      <color theme="0" tint="-0.14999847407452621"/>
      <name val="Tahoma"/>
      <family val="2"/>
    </font>
    <font>
      <b/>
      <sz val="10"/>
      <color rgb="FF92D050"/>
      <name val="Tahoma"/>
      <family val="2"/>
    </font>
    <font>
      <b/>
      <sz val="10"/>
      <color rgb="FFC531B3"/>
      <name val="Tahoma"/>
      <family val="2"/>
    </font>
    <font>
      <b/>
      <sz val="10"/>
      <color rgb="FFFFFF00"/>
      <name val="Tahoma"/>
      <family val="2"/>
    </font>
    <font>
      <b/>
      <sz val="10"/>
      <color theme="3" tint="0.39997558519241921"/>
      <name val="Tahoma"/>
      <family val="2"/>
    </font>
    <font>
      <b/>
      <sz val="10"/>
      <color rgb="FFEA3410"/>
      <name val="Tahoma"/>
      <family val="2"/>
    </font>
    <font>
      <b/>
      <sz val="10"/>
      <color rgb="FF00B0F0"/>
      <name val="Tahoma"/>
      <family val="2"/>
    </font>
    <font>
      <b/>
      <sz val="10"/>
      <color rgb="FF1F16DA"/>
      <name val="Tahoma"/>
      <family val="2"/>
    </font>
    <font>
      <sz val="11"/>
      <name val="Calibri"/>
      <family val="2"/>
      <scheme val="minor"/>
    </font>
    <font>
      <sz val="11"/>
      <color theme="0"/>
      <name val="Tahoma"/>
      <family val="2"/>
    </font>
    <font>
      <sz val="12"/>
      <color theme="1"/>
      <name val="Calibri"/>
      <family val="2"/>
      <scheme val="minor"/>
    </font>
    <font>
      <vertAlign val="superscript"/>
      <sz val="10"/>
      <color indexed="8"/>
      <name val="Tahoma"/>
      <family val="2"/>
    </font>
    <font>
      <sz val="11"/>
      <color theme="0"/>
      <name val="Calibri"/>
      <family val="2"/>
      <scheme val="minor"/>
    </font>
    <font>
      <b/>
      <sz val="12"/>
      <color theme="1"/>
      <name val="Tahoma"/>
      <family val="2"/>
    </font>
    <font>
      <sz val="12"/>
      <color theme="1"/>
      <name val="Tahoma"/>
      <family val="2"/>
    </font>
    <font>
      <b/>
      <sz val="10"/>
      <color theme="1"/>
      <name val="Tahoma"/>
      <family val="2"/>
    </font>
    <font>
      <sz val="10"/>
      <color theme="1"/>
      <name val="Tahoma"/>
      <family val="2"/>
    </font>
    <font>
      <sz val="10"/>
      <name val="Tahoma"/>
      <family val="2"/>
    </font>
    <font>
      <b/>
      <sz val="10"/>
      <color theme="0" tint="-4.9989318521683403E-2"/>
      <name val="Tahoma"/>
      <family val="2"/>
    </font>
    <font>
      <sz val="12"/>
      <color rgb="FFFF0000"/>
      <name val="Tahoma"/>
      <family val="2"/>
    </font>
    <font>
      <sz val="12"/>
      <color rgb="FFFFFF00"/>
      <name val="Tahoma"/>
      <family val="2"/>
    </font>
    <font>
      <sz val="10"/>
      <color theme="1"/>
      <name val="Calibri"/>
      <family val="2"/>
      <scheme val="minor"/>
    </font>
    <font>
      <b/>
      <sz val="10"/>
      <name val="Tahoma"/>
      <family val="2"/>
    </font>
    <font>
      <b/>
      <sz val="14"/>
      <color theme="5"/>
      <name val="Arial Narrow"/>
      <family val="2"/>
    </font>
    <font>
      <sz val="13"/>
      <name val="Arial Narrow"/>
      <family val="2"/>
    </font>
    <font>
      <b/>
      <i/>
      <sz val="13"/>
      <name val="Arial Narrow"/>
      <family val="2"/>
    </font>
    <font>
      <b/>
      <sz val="13"/>
      <name val="Arial Narrow"/>
      <family val="2"/>
    </font>
    <font>
      <sz val="14"/>
      <color rgb="FF000000"/>
      <name val="Arial Narrow"/>
      <family val="2"/>
    </font>
    <font>
      <b/>
      <sz val="14"/>
      <color rgb="FF000000"/>
      <name val="Arial Narrow"/>
      <family val="2"/>
    </font>
    <font>
      <b/>
      <i/>
      <sz val="11"/>
      <name val="Arial Narrow"/>
      <family val="2"/>
    </font>
    <font>
      <b/>
      <sz val="12"/>
      <color indexed="8"/>
      <name val="Arial Narrow"/>
      <family val="2"/>
    </font>
    <font>
      <b/>
      <sz val="4"/>
      <name val="Arial Narrow"/>
      <family val="2"/>
    </font>
    <font>
      <i/>
      <sz val="11"/>
      <name val="Arial Narrow"/>
      <family val="2"/>
    </font>
    <font>
      <sz val="11"/>
      <color indexed="8"/>
      <name val="Arial Narrow"/>
      <family val="2"/>
    </font>
    <font>
      <b/>
      <sz val="11"/>
      <color indexed="8"/>
      <name val="Arial Narrow"/>
      <family val="2"/>
    </font>
    <font>
      <sz val="10"/>
      <color rgb="FF0000CC"/>
      <name val="Arial Narrow"/>
      <family val="2"/>
    </font>
    <font>
      <sz val="10"/>
      <color rgb="FF0070C0"/>
      <name val="Arial Narrow"/>
      <family val="2"/>
    </font>
    <font>
      <i/>
      <sz val="10"/>
      <color rgb="FF000000"/>
      <name val="Arial Narrow"/>
      <family val="2"/>
    </font>
    <font>
      <b/>
      <sz val="9"/>
      <color indexed="81"/>
      <name val="Tahoma"/>
      <family val="2"/>
    </font>
    <font>
      <sz val="9"/>
      <color indexed="81"/>
      <name val="Tahoma"/>
      <family val="2"/>
    </font>
    <font>
      <sz val="10"/>
      <color theme="6" tint="-0.249977111117893"/>
      <name val="Arial Narrow"/>
      <family val="2"/>
    </font>
    <font>
      <b/>
      <i/>
      <sz val="12"/>
      <color indexed="8"/>
      <name val="Arial Narrow"/>
      <family val="2"/>
    </font>
    <font>
      <i/>
      <sz val="12"/>
      <color indexed="8"/>
      <name val="Arial Narrow"/>
      <family val="2"/>
    </font>
    <font>
      <b/>
      <sz val="5"/>
      <name val="Arial Narrow"/>
      <family val="2"/>
    </font>
    <font>
      <b/>
      <i/>
      <sz val="10"/>
      <color indexed="8"/>
      <name val="Tahoma"/>
      <family val="2"/>
    </font>
    <font>
      <b/>
      <sz val="5"/>
      <color indexed="8"/>
      <name val="Arial Narrow"/>
      <family val="2"/>
    </font>
    <font>
      <sz val="11"/>
      <name val="Tahoma"/>
      <family val="2"/>
    </font>
    <font>
      <sz val="10"/>
      <name val="Calibri"/>
      <family val="2"/>
      <scheme val="minor"/>
    </font>
    <font>
      <b/>
      <sz val="10"/>
      <color theme="0"/>
      <name val="Arial"/>
      <family val="2"/>
    </font>
    <font>
      <b/>
      <sz val="8"/>
      <color theme="1"/>
      <name val="Tahoma"/>
      <family val="2"/>
    </font>
    <font>
      <vertAlign val="superscript"/>
      <sz val="10"/>
      <name val="Arial"/>
      <family val="2"/>
    </font>
    <font>
      <b/>
      <sz val="14"/>
      <name val="Tahoma"/>
      <family val="2"/>
    </font>
    <font>
      <b/>
      <sz val="11"/>
      <color theme="1"/>
      <name val="Arial"/>
      <family val="2"/>
    </font>
    <font>
      <sz val="8"/>
      <name val="Tahoma"/>
      <family val="2"/>
    </font>
    <font>
      <sz val="10"/>
      <color theme="1"/>
      <name val="Arial"/>
      <family val="2"/>
    </font>
    <font>
      <b/>
      <sz val="14"/>
      <color indexed="10"/>
      <name val="Tahoma"/>
      <family val="2"/>
    </font>
    <font>
      <sz val="10"/>
      <color indexed="10"/>
      <name val="Tahoma"/>
      <family val="2"/>
    </font>
    <font>
      <b/>
      <vertAlign val="superscript"/>
      <sz val="10"/>
      <color indexed="8"/>
      <name val="Tahoma"/>
      <family val="2"/>
    </font>
    <font>
      <sz val="10"/>
      <color rgb="FF000000"/>
      <name val="Arial"/>
      <family val="2"/>
    </font>
    <font>
      <b/>
      <vertAlign val="superscript"/>
      <sz val="10"/>
      <color rgb="FF000000"/>
      <name val="Tahoma"/>
      <family val="2"/>
    </font>
    <font>
      <sz val="10"/>
      <color indexed="63"/>
      <name val="Arial"/>
      <family val="2"/>
    </font>
    <font>
      <b/>
      <sz val="10"/>
      <color rgb="FFFFFFFF"/>
      <name val="Tahoma"/>
      <family val="2"/>
    </font>
    <font>
      <sz val="10"/>
      <color rgb="FFFFFFFF"/>
      <name val="Tahoma"/>
      <family val="2"/>
    </font>
    <font>
      <b/>
      <sz val="10"/>
      <color rgb="FFFFFFFF"/>
      <name val="Arial"/>
      <family val="2"/>
    </font>
    <font>
      <sz val="11"/>
      <color rgb="FFFFFFFF"/>
      <name val="Tahoma"/>
      <family val="2"/>
    </font>
    <font>
      <sz val="12"/>
      <color indexed="10"/>
      <name val="Tahoma"/>
      <family val="2"/>
    </font>
  </fonts>
  <fills count="131">
    <fill>
      <patternFill patternType="none"/>
    </fill>
    <fill>
      <patternFill patternType="gray125"/>
    </fill>
    <fill>
      <patternFill patternType="solid">
        <fgColor indexed="18"/>
      </patternFill>
    </fill>
    <fill>
      <patternFill patternType="solid">
        <fgColor indexed="47"/>
      </patternFill>
    </fill>
    <fill>
      <patternFill patternType="solid">
        <fgColor indexed="26"/>
      </patternFill>
    </fill>
    <fill>
      <patternFill patternType="solid">
        <fgColor indexed="63"/>
      </patternFill>
    </fill>
    <fill>
      <patternFill patternType="solid">
        <fgColor indexed="29"/>
      </patternFill>
    </fill>
    <fill>
      <patternFill patternType="solid">
        <fgColor indexed="43"/>
      </patternFill>
    </fill>
    <fill>
      <patternFill patternType="solid">
        <fgColor indexed="2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49"/>
      </patternFill>
    </fill>
    <fill>
      <patternFill patternType="solid">
        <fgColor indexed="53"/>
      </patternFill>
    </fill>
    <fill>
      <patternFill patternType="solid">
        <fgColor indexed="45"/>
      </patternFill>
    </fill>
    <fill>
      <patternFill patternType="solid">
        <fgColor indexed="42"/>
      </patternFill>
    </fill>
    <fill>
      <patternFill patternType="solid">
        <fgColor indexed="55"/>
      </patternFill>
    </fill>
    <fill>
      <patternFill patternType="solid">
        <fgColor indexed="18"/>
        <bgColor indexed="64"/>
      </patternFill>
    </fill>
    <fill>
      <patternFill patternType="solid">
        <fgColor indexed="62"/>
        <bgColor indexed="64"/>
      </patternFill>
    </fill>
    <fill>
      <patternFill patternType="solid">
        <fgColor indexed="63"/>
        <bgColor indexed="64"/>
      </patternFill>
    </fill>
    <fill>
      <patternFill patternType="solid">
        <fgColor indexed="58"/>
        <bgColor indexed="64"/>
      </patternFill>
    </fill>
    <fill>
      <patternFill patternType="solid">
        <fgColor rgb="FF808000"/>
        <bgColor indexed="64"/>
      </patternFill>
    </fill>
    <fill>
      <patternFill patternType="solid">
        <fgColor rgb="FFFFFF99"/>
        <bgColor indexed="64"/>
      </patternFill>
    </fill>
    <fill>
      <patternFill patternType="solid">
        <fgColor rgb="FFCC99FF"/>
        <bgColor indexed="64"/>
      </patternFill>
    </fill>
    <fill>
      <patternFill patternType="solid">
        <fgColor rgb="FFFFFF66"/>
        <bgColor indexed="64"/>
      </patternFill>
    </fill>
    <fill>
      <patternFill patternType="solid">
        <fgColor rgb="FF339966"/>
        <bgColor indexed="64"/>
      </patternFill>
    </fill>
    <fill>
      <patternFill patternType="solid">
        <fgColor rgb="FFFFFF00"/>
        <bgColor indexed="64"/>
      </patternFill>
    </fill>
    <fill>
      <patternFill patternType="solid">
        <fgColor rgb="FF99CC00"/>
        <bgColor indexed="64"/>
      </patternFill>
    </fill>
    <fill>
      <patternFill patternType="solid">
        <fgColor rgb="FF33CCCC"/>
        <bgColor indexed="64"/>
      </patternFill>
    </fill>
    <fill>
      <patternFill patternType="solid">
        <fgColor theme="7"/>
        <bgColor indexed="64"/>
      </patternFill>
    </fill>
    <fill>
      <patternFill patternType="solid">
        <fgColor rgb="FFFFCC00"/>
        <bgColor indexed="64"/>
      </patternFill>
    </fill>
    <fill>
      <patternFill patternType="solid">
        <fgColor rgb="FF99CCFF"/>
        <bgColor indexed="64"/>
      </patternFill>
    </fill>
    <fill>
      <patternFill patternType="solid">
        <fgColor rgb="FF008080"/>
        <bgColor indexed="64"/>
      </patternFill>
    </fill>
    <fill>
      <patternFill patternType="solid">
        <fgColor rgb="FFE3DEB6"/>
        <bgColor rgb="FF000000"/>
      </patternFill>
    </fill>
    <fill>
      <patternFill patternType="solid">
        <fgColor rgb="FFB4985A"/>
        <bgColor rgb="FF000000"/>
      </patternFill>
    </fill>
    <fill>
      <patternFill patternType="solid">
        <fgColor indexed="43"/>
        <bgColor indexed="64"/>
      </patternFill>
    </fill>
    <fill>
      <patternFill patternType="solid">
        <fgColor theme="0"/>
        <bgColor indexed="64"/>
      </patternFill>
    </fill>
    <fill>
      <patternFill patternType="solid">
        <fgColor rgb="FFCCFF33"/>
        <bgColor rgb="FF000000"/>
      </patternFill>
    </fill>
    <fill>
      <patternFill patternType="solid">
        <fgColor rgb="FFFFCC99"/>
        <bgColor rgb="FF000000"/>
      </patternFill>
    </fill>
    <fill>
      <patternFill patternType="solid">
        <fgColor rgb="FFFFCC99"/>
        <bgColor indexed="64"/>
      </patternFill>
    </fill>
    <fill>
      <patternFill patternType="solid">
        <fgColor indexed="51"/>
        <bgColor indexed="64"/>
      </patternFill>
    </fill>
    <fill>
      <patternFill patternType="solid">
        <fgColor rgb="FFFFCC00"/>
        <bgColor rgb="FF000000"/>
      </patternFill>
    </fill>
    <fill>
      <patternFill patternType="solid">
        <fgColor rgb="FFFFC000"/>
        <bgColor indexed="64"/>
      </patternFill>
    </fill>
    <fill>
      <patternFill patternType="solid">
        <fgColor rgb="FFFFCCFF"/>
        <bgColor indexed="64"/>
      </patternFill>
    </fill>
    <fill>
      <patternFill patternType="solid">
        <fgColor rgb="FFFFFF99"/>
        <bgColor rgb="FF000000"/>
      </patternFill>
    </fill>
    <fill>
      <patternFill patternType="solid">
        <fgColor indexed="19"/>
        <bgColor indexed="64"/>
      </patternFill>
    </fill>
    <fill>
      <patternFill patternType="solid">
        <fgColor rgb="FFCCFF33"/>
        <bgColor indexed="64"/>
      </patternFill>
    </fill>
    <fill>
      <patternFill patternType="solid">
        <fgColor indexed="57"/>
        <bgColor indexed="64"/>
      </patternFill>
    </fill>
    <fill>
      <patternFill patternType="solid">
        <fgColor indexed="46"/>
        <bgColor indexed="64"/>
      </patternFill>
    </fill>
    <fill>
      <patternFill patternType="solid">
        <fgColor indexed="50"/>
        <bgColor indexed="64"/>
      </patternFill>
    </fill>
    <fill>
      <patternFill patternType="solid">
        <fgColor rgb="FF8D7F91"/>
        <bgColor indexed="64"/>
      </patternFill>
    </fill>
    <fill>
      <patternFill patternType="solid">
        <fgColor rgb="FF8D7F91"/>
        <bgColor rgb="FF339966"/>
      </patternFill>
    </fill>
    <fill>
      <patternFill patternType="solid">
        <fgColor rgb="FF339966"/>
        <bgColor rgb="FF339966"/>
      </patternFill>
    </fill>
    <fill>
      <patternFill patternType="solid">
        <fgColor rgb="FFCC99FF"/>
        <bgColor rgb="FF000000"/>
      </patternFill>
    </fill>
    <fill>
      <patternFill patternType="solid">
        <fgColor rgb="FFFFFF66"/>
        <bgColor rgb="FF000000"/>
      </patternFill>
    </fill>
    <fill>
      <patternFill patternType="solid">
        <fgColor rgb="FFFFC000"/>
        <bgColor rgb="FF000000"/>
      </patternFill>
    </fill>
    <fill>
      <patternFill patternType="solid">
        <fgColor indexed="49"/>
        <bgColor indexed="64"/>
      </patternFill>
    </fill>
    <fill>
      <patternFill patternType="solid">
        <fgColor rgb="FF00FFFF"/>
        <bgColor indexed="64"/>
      </patternFill>
    </fill>
    <fill>
      <patternFill patternType="solid">
        <fgColor rgb="FF33CCCC"/>
        <bgColor rgb="FF000000"/>
      </patternFill>
    </fill>
    <fill>
      <patternFill patternType="solid">
        <fgColor rgb="FF008080"/>
        <bgColor rgb="FF000000"/>
      </patternFill>
    </fill>
    <fill>
      <patternFill patternType="solid">
        <fgColor rgb="FF008000"/>
        <bgColor rgb="FF000000"/>
      </patternFill>
    </fill>
    <fill>
      <patternFill patternType="solid">
        <fgColor rgb="FF339966"/>
        <bgColor rgb="FF000000"/>
      </patternFill>
    </fill>
    <fill>
      <patternFill patternType="solid">
        <fgColor rgb="FFCCCC00"/>
        <bgColor rgb="FF000000"/>
      </patternFill>
    </fill>
    <fill>
      <patternFill patternType="solid">
        <fgColor rgb="FF808000"/>
        <bgColor rgb="FF000000"/>
      </patternFill>
    </fill>
    <fill>
      <patternFill patternType="solid">
        <fgColor rgb="FFC0C0C0"/>
        <bgColor rgb="FF000000"/>
      </patternFill>
    </fill>
    <fill>
      <patternFill patternType="solid">
        <fgColor rgb="FF8D7F91"/>
        <bgColor rgb="FF000000"/>
      </patternFill>
    </fill>
    <fill>
      <patternFill patternType="solid">
        <fgColor rgb="FFFFCCFF"/>
        <bgColor rgb="FF000000"/>
      </patternFill>
    </fill>
    <fill>
      <patternFill patternType="solid">
        <fgColor rgb="FF99CCFF"/>
        <bgColor rgb="FF000000"/>
      </patternFill>
    </fill>
    <fill>
      <patternFill patternType="solid">
        <fgColor rgb="FFFF99CC"/>
        <bgColor rgb="FF000000"/>
      </patternFill>
    </fill>
    <fill>
      <patternFill patternType="solid">
        <fgColor rgb="FF00CCFF"/>
        <bgColor rgb="FF000000"/>
      </patternFill>
    </fill>
    <fill>
      <patternFill patternType="solid">
        <fgColor rgb="FFFF9900"/>
        <bgColor rgb="FF000000"/>
      </patternFill>
    </fill>
    <fill>
      <patternFill patternType="solid">
        <fgColor rgb="FF66FFFF"/>
        <bgColor rgb="FF000000"/>
      </patternFill>
    </fill>
    <fill>
      <patternFill patternType="solid">
        <fgColor rgb="FFDE76FE"/>
        <bgColor rgb="FF000000"/>
      </patternFill>
    </fill>
    <fill>
      <patternFill patternType="solid">
        <fgColor rgb="FF00FFFF"/>
        <bgColor rgb="FF000000"/>
      </patternFill>
    </fill>
    <fill>
      <patternFill patternType="solid">
        <fgColor rgb="FFB0FB37"/>
        <bgColor rgb="FF000000"/>
      </patternFill>
    </fill>
    <fill>
      <patternFill patternType="solid">
        <fgColor rgb="FFCCECFF"/>
        <bgColor rgb="FF000000"/>
      </patternFill>
    </fill>
    <fill>
      <patternFill patternType="solid">
        <fgColor rgb="FFFFB7FF"/>
        <bgColor rgb="FF000000"/>
      </patternFill>
    </fill>
    <fill>
      <patternFill patternType="solid">
        <fgColor rgb="FF00CCFF"/>
        <bgColor indexed="64"/>
      </patternFill>
    </fill>
    <fill>
      <patternFill patternType="solid">
        <fgColor rgb="FFFED46A"/>
        <bgColor rgb="FF000000"/>
      </patternFill>
    </fill>
    <fill>
      <patternFill patternType="solid">
        <fgColor rgb="FFCCECFF"/>
        <bgColor indexed="64"/>
      </patternFill>
    </fill>
    <fill>
      <patternFill patternType="solid">
        <fgColor rgb="FFFFB7FF"/>
        <bgColor indexed="64"/>
      </patternFill>
    </fill>
    <fill>
      <patternFill patternType="solid">
        <fgColor rgb="FFFED46A"/>
        <bgColor indexed="64"/>
      </patternFill>
    </fill>
    <fill>
      <patternFill patternType="solid">
        <fgColor rgb="FFB0FB37"/>
        <bgColor indexed="64"/>
      </patternFill>
    </fill>
    <fill>
      <patternFill patternType="solid">
        <fgColor rgb="FFFF0000"/>
        <bgColor indexed="64"/>
      </patternFill>
    </fill>
    <fill>
      <patternFill patternType="solid">
        <fgColor theme="1" tint="0.249977111117893"/>
        <bgColor indexed="64"/>
      </patternFill>
    </fill>
    <fill>
      <patternFill patternType="solid">
        <fgColor theme="1" tint="0.249977111117893"/>
        <bgColor rgb="FF000000"/>
      </patternFill>
    </fill>
    <fill>
      <patternFill patternType="solid">
        <fgColor rgb="FFFFFF00"/>
        <bgColor rgb="FF000000"/>
      </patternFill>
    </fill>
    <fill>
      <patternFill patternType="solid">
        <fgColor theme="3" tint="-0.249977111117893"/>
        <bgColor rgb="FF000000"/>
      </patternFill>
    </fill>
    <fill>
      <patternFill patternType="solid">
        <fgColor rgb="FFFFFFCC"/>
        <bgColor indexed="64"/>
      </patternFill>
    </fill>
    <fill>
      <patternFill patternType="solid">
        <fgColor rgb="FF92D050"/>
        <bgColor indexed="64"/>
      </patternFill>
    </fill>
    <fill>
      <patternFill patternType="solid">
        <fgColor theme="0" tint="-0.34998626667073579"/>
        <bgColor rgb="FF000000"/>
      </patternFill>
    </fill>
    <fill>
      <patternFill patternType="solid">
        <fgColor theme="0" tint="-0.34998626667073579"/>
        <bgColor indexed="64"/>
      </patternFill>
    </fill>
    <fill>
      <patternFill patternType="solid">
        <fgColor rgb="FFEB841D"/>
        <bgColor indexed="64"/>
      </patternFill>
    </fill>
    <fill>
      <patternFill patternType="solid">
        <fgColor rgb="FFE46D0A"/>
        <bgColor indexed="64"/>
      </patternFill>
    </fill>
    <fill>
      <patternFill patternType="solid">
        <fgColor rgb="FFFF99CC"/>
        <bgColor indexed="64"/>
      </patternFill>
    </fill>
    <fill>
      <patternFill patternType="solid">
        <fgColor rgb="FFCCCC00"/>
        <bgColor indexed="64"/>
      </patternFill>
    </fill>
    <fill>
      <patternFill patternType="solid">
        <fgColor rgb="FF0070C0"/>
        <bgColor indexed="64"/>
      </patternFill>
    </fill>
    <fill>
      <patternFill patternType="solid">
        <fgColor rgb="FF0070C0"/>
        <bgColor rgb="FF000000"/>
      </patternFill>
    </fill>
    <fill>
      <patternFill patternType="solid">
        <fgColor rgb="FF33CC33"/>
        <bgColor indexed="64"/>
      </patternFill>
    </fill>
    <fill>
      <patternFill patternType="solid">
        <fgColor rgb="FFD60093"/>
        <bgColor rgb="FF000000"/>
      </patternFill>
    </fill>
    <fill>
      <patternFill patternType="solid">
        <fgColor theme="0" tint="-0.249977111117893"/>
        <bgColor rgb="FF000000"/>
      </patternFill>
    </fill>
    <fill>
      <patternFill patternType="solid">
        <fgColor theme="0" tint="-0.249977111117893"/>
        <bgColor indexed="64"/>
      </patternFill>
    </fill>
    <fill>
      <patternFill patternType="solid">
        <fgColor rgb="FFEEB11A"/>
        <bgColor indexed="64"/>
      </patternFill>
    </fill>
    <fill>
      <patternFill patternType="solid">
        <fgColor rgb="FFEB700B"/>
        <bgColor indexed="64"/>
      </patternFill>
    </fill>
    <fill>
      <patternFill patternType="solid">
        <fgColor rgb="FFFABF8F"/>
        <bgColor indexed="64"/>
      </patternFill>
    </fill>
    <fill>
      <patternFill patternType="solid">
        <fgColor rgb="FF00B0F0"/>
        <bgColor indexed="64"/>
      </patternFill>
    </fill>
    <fill>
      <patternFill patternType="solid">
        <fgColor indexed="9"/>
        <bgColor indexed="64"/>
      </patternFill>
    </fill>
    <fill>
      <patternFill patternType="solid">
        <fgColor theme="9" tint="-0.249977111117893"/>
        <bgColor indexed="64"/>
      </patternFill>
    </fill>
    <fill>
      <patternFill patternType="solid">
        <fgColor rgb="FFFBD4B4"/>
        <bgColor indexed="64"/>
      </patternFill>
    </fill>
    <fill>
      <patternFill patternType="solid">
        <fgColor rgb="FFC0B678"/>
        <bgColor rgb="FF000000"/>
      </patternFill>
    </fill>
    <fill>
      <patternFill patternType="solid">
        <fgColor rgb="FFFF0000"/>
        <bgColor rgb="FF000000"/>
      </patternFill>
    </fill>
    <fill>
      <patternFill patternType="solid">
        <fgColor rgb="FFFFCC66"/>
        <bgColor rgb="FF000000"/>
      </patternFill>
    </fill>
    <fill>
      <patternFill patternType="solid">
        <fgColor theme="1" tint="0.14999847407452621"/>
        <bgColor indexed="64"/>
      </patternFill>
    </fill>
    <fill>
      <patternFill patternType="solid">
        <fgColor theme="3" tint="0.79998168889431442"/>
        <bgColor rgb="FF000000"/>
      </patternFill>
    </fill>
    <fill>
      <patternFill patternType="solid">
        <fgColor rgb="FFD60093"/>
        <bgColor indexed="64"/>
      </patternFill>
    </fill>
    <fill>
      <patternFill patternType="solid">
        <fgColor rgb="FFFFFFFF"/>
        <bgColor rgb="FF000000"/>
      </patternFill>
    </fill>
    <fill>
      <patternFill patternType="solid">
        <fgColor rgb="FF3399FF"/>
        <bgColor rgb="FF000000"/>
      </patternFill>
    </fill>
    <fill>
      <patternFill patternType="solid">
        <fgColor rgb="FF3399FF"/>
        <bgColor indexed="64"/>
      </patternFill>
    </fill>
    <fill>
      <patternFill patternType="solid">
        <fgColor rgb="FF993366"/>
        <bgColor rgb="FF000000"/>
      </patternFill>
    </fill>
    <fill>
      <patternFill patternType="solid">
        <fgColor theme="1" tint="0.34998626667073579"/>
        <bgColor indexed="64"/>
      </patternFill>
    </fill>
    <fill>
      <patternFill patternType="solid">
        <fgColor rgb="FFFF6600"/>
        <bgColor rgb="FF000000"/>
      </patternFill>
    </fill>
    <fill>
      <patternFill patternType="solid">
        <fgColor theme="8"/>
        <bgColor indexed="64"/>
      </patternFill>
    </fill>
    <fill>
      <patternFill patternType="solid">
        <fgColor rgb="FFC0C0C0"/>
        <bgColor indexed="64"/>
      </patternFill>
    </fill>
    <fill>
      <patternFill patternType="solid">
        <fgColor theme="0" tint="-0.14999847407452621"/>
        <bgColor rgb="FF000000"/>
      </patternFill>
    </fill>
    <fill>
      <patternFill patternType="solid">
        <fgColor rgb="FFE1E1E1"/>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ABD8A"/>
        <bgColor indexed="64"/>
      </patternFill>
    </fill>
    <fill>
      <patternFill patternType="solid">
        <fgColor rgb="FFF47914"/>
        <bgColor indexed="64"/>
      </patternFill>
    </fill>
  </fills>
  <borders count="223">
    <border>
      <left/>
      <right/>
      <top/>
      <bottom/>
      <diagonal/>
    </border>
    <border>
      <left style="thin">
        <color indexed="23"/>
      </left>
      <right style="thin">
        <color indexed="23"/>
      </right>
      <top style="thin">
        <color indexed="23"/>
      </top>
      <bottom style="thin">
        <color indexed="23"/>
      </bottom>
      <diagonal/>
    </border>
    <border>
      <left style="double">
        <color indexed="8"/>
      </left>
      <right style="double">
        <color indexed="8"/>
      </right>
      <top style="double">
        <color indexed="8"/>
      </top>
      <bottom style="double">
        <color indexed="8"/>
      </bottom>
      <diagonal/>
    </border>
    <border>
      <left/>
      <right/>
      <top/>
      <bottom style="double">
        <color indexed="52"/>
      </bottom>
      <diagonal/>
    </border>
    <border>
      <left/>
      <right/>
      <top/>
      <bottom style="thick">
        <color indexed="56"/>
      </bottom>
      <diagonal/>
    </border>
    <border>
      <left/>
      <right/>
      <top/>
      <bottom style="thick">
        <color indexed="18"/>
      </bottom>
      <diagonal/>
    </border>
    <border>
      <left/>
      <right/>
      <top/>
      <bottom style="medium">
        <color indexed="6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top style="thin">
        <color indexed="56"/>
      </top>
      <bottom style="double">
        <color indexed="56"/>
      </bottom>
      <diagonal/>
    </border>
    <border>
      <left style="thin">
        <color indexed="56"/>
      </left>
      <right style="thin">
        <color indexed="56"/>
      </right>
      <top style="thin">
        <color indexed="56"/>
      </top>
      <bottom style="thin">
        <color indexed="56"/>
      </bottom>
      <diagonal/>
    </border>
    <border>
      <left/>
      <right/>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right/>
      <top style="thin">
        <color indexed="56"/>
      </top>
      <bottom/>
      <diagonal/>
    </border>
    <border>
      <left/>
      <right/>
      <top style="thin">
        <color indexed="56"/>
      </top>
      <bottom style="thin">
        <color indexed="56"/>
      </bottom>
      <diagonal/>
    </border>
    <border>
      <left style="thin">
        <color indexed="56"/>
      </left>
      <right style="thin">
        <color indexed="56"/>
      </right>
      <top style="thin">
        <color indexed="56"/>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56"/>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rgb="FFD3CAB7"/>
      </left>
      <right style="thin">
        <color rgb="FFD3CAB7"/>
      </right>
      <top style="thin">
        <color rgb="FFD3CAB7"/>
      </top>
      <bottom style="thin">
        <color rgb="FFD3CAB7"/>
      </bottom>
      <diagonal/>
    </border>
    <border>
      <left style="thin">
        <color theme="6"/>
      </left>
      <right style="thin">
        <color theme="6"/>
      </right>
      <top style="thin">
        <color theme="6"/>
      </top>
      <bottom style="thin">
        <color theme="6"/>
      </bottom>
      <diagonal/>
    </border>
    <border>
      <left/>
      <right style="thin">
        <color theme="6"/>
      </right>
      <top style="thin">
        <color theme="6"/>
      </top>
      <bottom style="thin">
        <color theme="6"/>
      </bottom>
      <diagonal/>
    </border>
    <border>
      <left style="thin">
        <color theme="6"/>
      </left>
      <right/>
      <top style="thin">
        <color theme="6"/>
      </top>
      <bottom style="thin">
        <color theme="6"/>
      </bottom>
      <diagonal/>
    </border>
    <border>
      <left/>
      <right style="thin">
        <color rgb="FFD3CAB7"/>
      </right>
      <top style="thin">
        <color rgb="FFD3CAB7"/>
      </top>
      <bottom style="thin">
        <color rgb="FFD3CAB7"/>
      </bottom>
      <diagonal/>
    </border>
    <border>
      <left style="thin">
        <color rgb="FFD3CAB7"/>
      </left>
      <right/>
      <top style="thin">
        <color rgb="FFD3CAB7"/>
      </top>
      <bottom style="thin">
        <color rgb="FFD3CAB7"/>
      </bottom>
      <diagonal/>
    </border>
    <border>
      <left/>
      <right/>
      <top style="thin">
        <color rgb="FFD3CAB7"/>
      </top>
      <bottom style="thin">
        <color rgb="FFD3CAB7"/>
      </bottom>
      <diagonal/>
    </border>
    <border>
      <left/>
      <right/>
      <top style="thin">
        <color theme="6"/>
      </top>
      <bottom style="thin">
        <color theme="6"/>
      </bottom>
      <diagonal/>
    </border>
    <border>
      <left/>
      <right style="thin">
        <color rgb="FFD3CAB7"/>
      </right>
      <top/>
      <bottom style="thin">
        <color rgb="FFD3CAB7"/>
      </bottom>
      <diagonal/>
    </border>
    <border>
      <left style="thin">
        <color rgb="FFD3CAB7"/>
      </left>
      <right/>
      <top/>
      <bottom style="thin">
        <color rgb="FFD3CAB7"/>
      </bottom>
      <diagonal/>
    </border>
    <border>
      <left/>
      <right/>
      <top/>
      <bottom style="thin">
        <color rgb="FFD3CAB7"/>
      </bottom>
      <diagonal/>
    </border>
    <border>
      <left/>
      <right style="thin">
        <color rgb="FFD3CAB7"/>
      </right>
      <top style="thin">
        <color rgb="FFD3CAB7"/>
      </top>
      <bottom/>
      <diagonal/>
    </border>
    <border>
      <left style="thin">
        <color rgb="FFD3CAB7"/>
      </left>
      <right/>
      <top style="thin">
        <color rgb="FFD3CAB7"/>
      </top>
      <bottom/>
      <diagonal/>
    </border>
    <border>
      <left/>
      <right/>
      <top style="thin">
        <color rgb="FFD3CAB7"/>
      </top>
      <bottom/>
      <diagonal/>
    </border>
    <border>
      <left/>
      <right style="thin">
        <color rgb="FFD3CAB7"/>
      </right>
      <top/>
      <bottom/>
      <diagonal/>
    </border>
    <border>
      <left style="thin">
        <color rgb="FFD3CAB7"/>
      </left>
      <right/>
      <top/>
      <bottom/>
      <diagonal/>
    </border>
    <border>
      <left style="thin">
        <color rgb="FFD3CAB7"/>
      </left>
      <right style="thin">
        <color rgb="FFD3CAB7"/>
      </right>
      <top/>
      <bottom/>
      <diagonal/>
    </border>
    <border>
      <left style="thin">
        <color rgb="FFD3CAB7"/>
      </left>
      <right/>
      <top style="thin">
        <color indexed="56"/>
      </top>
      <bottom style="thin">
        <color indexed="56"/>
      </bottom>
      <diagonal/>
    </border>
    <border>
      <left/>
      <right style="thin">
        <color indexed="56"/>
      </right>
      <top style="thin">
        <color indexed="56"/>
      </top>
      <bottom/>
      <diagonal/>
    </border>
    <border>
      <left style="thin">
        <color indexed="56"/>
      </left>
      <right/>
      <top style="thin">
        <color indexed="56"/>
      </top>
      <bottom/>
      <diagonal/>
    </border>
    <border>
      <left style="thin">
        <color indexed="64"/>
      </left>
      <right style="thin">
        <color indexed="64"/>
      </right>
      <top/>
      <bottom/>
      <diagonal/>
    </border>
    <border>
      <left style="thin">
        <color indexed="56"/>
      </left>
      <right style="thin">
        <color indexed="56"/>
      </right>
      <top/>
      <bottom style="thin">
        <color indexed="56"/>
      </bottom>
      <diagonal/>
    </border>
    <border>
      <left/>
      <right style="thin">
        <color indexed="56"/>
      </right>
      <top/>
      <bottom style="thin">
        <color indexed="56"/>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top style="thin">
        <color auto="1"/>
      </top>
      <bottom style="thin">
        <color auto="1"/>
      </bottom>
      <diagonal/>
    </border>
    <border>
      <left/>
      <right/>
      <top style="thin">
        <color indexed="64"/>
      </top>
      <bottom/>
      <diagonal/>
    </border>
    <border>
      <left/>
      <right/>
      <top style="hair">
        <color auto="1"/>
      </top>
      <bottom style="hair">
        <color auto="1"/>
      </bottom>
      <diagonal/>
    </border>
    <border>
      <left/>
      <right/>
      <top style="hair">
        <color auto="1"/>
      </top>
      <bottom style="thin">
        <color auto="1"/>
      </bottom>
      <diagonal/>
    </border>
    <border>
      <left/>
      <right/>
      <top style="thin">
        <color auto="1"/>
      </top>
      <bottom style="hair">
        <color auto="1"/>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top/>
      <bottom style="thin">
        <color auto="1"/>
      </bottom>
      <diagonal/>
    </border>
    <border>
      <left style="thin">
        <color indexed="56"/>
      </left>
      <right/>
      <top style="thin">
        <color indexed="56"/>
      </top>
      <bottom style="thin">
        <color indexed="56"/>
      </bottom>
      <diagonal/>
    </border>
    <border>
      <left/>
      <right/>
      <top style="thin">
        <color auto="1"/>
      </top>
      <bottom style="thin">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right/>
      <top style="thin">
        <color auto="1"/>
      </top>
      <bottom style="hair">
        <color auto="1"/>
      </bottom>
      <diagonal/>
    </border>
    <border>
      <left style="thin">
        <color indexed="56"/>
      </left>
      <right style="thin">
        <color indexed="56"/>
      </right>
      <top style="thin">
        <color indexed="56"/>
      </top>
      <bottom style="thin">
        <color indexed="56"/>
      </bottom>
      <diagonal/>
    </border>
    <border>
      <left style="hair">
        <color auto="1"/>
      </left>
      <right style="hair">
        <color auto="1"/>
      </right>
      <top style="thin">
        <color auto="1"/>
      </top>
      <bottom style="hair">
        <color auto="1"/>
      </bottom>
      <diagonal/>
    </border>
    <border>
      <left/>
      <right/>
      <top style="hair">
        <color indexed="64"/>
      </top>
      <bottom/>
      <diagonal/>
    </border>
    <border>
      <left/>
      <right/>
      <top style="thin">
        <color indexed="64"/>
      </top>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thin">
        <color indexed="64"/>
      </bottom>
      <diagonal/>
    </border>
    <border>
      <left style="thin">
        <color indexed="56"/>
      </left>
      <right/>
      <top style="thin">
        <color auto="1"/>
      </top>
      <bottom style="thin">
        <color auto="1"/>
      </bottom>
      <diagonal/>
    </border>
    <border>
      <left/>
      <right style="thin">
        <color indexed="56"/>
      </right>
      <top style="thin">
        <color auto="1"/>
      </top>
      <bottom style="thin">
        <color auto="1"/>
      </bottom>
      <diagonal/>
    </border>
    <border>
      <left/>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hair">
        <color auto="1"/>
      </left>
      <right/>
      <top style="thin">
        <color auto="1"/>
      </top>
      <bottom style="hair">
        <color auto="1"/>
      </bottom>
      <diagonal/>
    </border>
    <border>
      <left/>
      <right/>
      <top style="thin">
        <color indexed="64"/>
      </top>
      <bottom style="thin">
        <color indexed="64"/>
      </bottom>
      <diagonal/>
    </border>
    <border>
      <left/>
      <right/>
      <top style="thin">
        <color indexed="64"/>
      </top>
      <bottom/>
      <diagonal/>
    </border>
    <border>
      <left/>
      <right/>
      <top style="thin">
        <color auto="1"/>
      </top>
      <bottom style="hair">
        <color auto="1"/>
      </bottom>
      <diagonal/>
    </border>
    <border>
      <left/>
      <right/>
      <top/>
      <bottom style="hair">
        <color indexed="64"/>
      </bottom>
      <diagonal/>
    </border>
    <border>
      <left/>
      <right style="hair">
        <color indexed="64"/>
      </right>
      <top style="thin">
        <color indexed="64"/>
      </top>
      <bottom style="hair">
        <color indexed="64"/>
      </bottom>
      <diagonal/>
    </border>
    <border>
      <left style="thin">
        <color indexed="56"/>
      </left>
      <right style="thin">
        <color indexed="56"/>
      </right>
      <top style="thin">
        <color indexed="56"/>
      </top>
      <bottom style="thin">
        <color indexed="56"/>
      </bottom>
      <diagonal/>
    </border>
    <border>
      <left/>
      <right/>
      <top style="thin">
        <color indexed="64"/>
      </top>
      <bottom style="thin">
        <color indexed="56"/>
      </bottom>
      <diagonal/>
    </border>
    <border>
      <left style="thin">
        <color indexed="56"/>
      </left>
      <right style="thin">
        <color indexed="56"/>
      </right>
      <top style="thin">
        <color indexed="64"/>
      </top>
      <bottom style="thin">
        <color indexed="64"/>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style="thin">
        <color indexed="56"/>
      </bottom>
      <diagonal/>
    </border>
    <border>
      <left style="thin">
        <color indexed="56"/>
      </left>
      <right/>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64"/>
      </bottom>
      <diagonal/>
    </border>
    <border>
      <left/>
      <right style="thin">
        <color indexed="56"/>
      </right>
      <top style="thin">
        <color indexed="56"/>
      </top>
      <bottom style="thin">
        <color indexed="64"/>
      </bottom>
      <diagonal/>
    </border>
    <border>
      <left style="thin">
        <color indexed="56"/>
      </left>
      <right/>
      <top style="thin">
        <color indexed="56"/>
      </top>
      <bottom style="thin">
        <color indexed="64"/>
      </bottom>
      <diagonal/>
    </border>
    <border>
      <left/>
      <right/>
      <top style="thin">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56"/>
      </left>
      <right style="hair">
        <color indexed="64"/>
      </right>
      <top style="thin">
        <color indexed="64"/>
      </top>
      <bottom style="hair">
        <color indexed="64"/>
      </bottom>
      <diagonal/>
    </border>
    <border>
      <left style="hair">
        <color indexed="64"/>
      </left>
      <right style="thin">
        <color indexed="56"/>
      </right>
      <top style="thin">
        <color indexed="64"/>
      </top>
      <bottom style="hair">
        <color indexed="64"/>
      </bottom>
      <diagonal/>
    </border>
    <border>
      <left style="thin">
        <color indexed="56"/>
      </left>
      <right/>
      <top style="hair">
        <color indexed="64"/>
      </top>
      <bottom style="hair">
        <color indexed="64"/>
      </bottom>
      <diagonal/>
    </border>
    <border>
      <left style="hair">
        <color indexed="64"/>
      </left>
      <right style="thin">
        <color indexed="56"/>
      </right>
      <top style="hair">
        <color indexed="64"/>
      </top>
      <bottom style="hair">
        <color indexed="64"/>
      </bottom>
      <diagonal/>
    </border>
    <border>
      <left style="thin">
        <color rgb="FFD3CAB7"/>
      </left>
      <right style="hair">
        <color indexed="64"/>
      </right>
      <top style="hair">
        <color indexed="64"/>
      </top>
      <bottom style="hair">
        <color indexed="64"/>
      </bottom>
      <diagonal/>
    </border>
    <border>
      <left style="hair">
        <color indexed="64"/>
      </left>
      <right style="thin">
        <color rgb="FFD3CAB7"/>
      </right>
      <top style="hair">
        <color indexed="64"/>
      </top>
      <bottom style="hair">
        <color indexed="64"/>
      </bottom>
      <diagonal/>
    </border>
    <border>
      <left style="thin">
        <color indexed="56"/>
      </left>
      <right style="hair">
        <color indexed="64"/>
      </right>
      <top style="hair">
        <color indexed="64"/>
      </top>
      <bottom style="hair">
        <color indexed="64"/>
      </bottom>
      <diagonal/>
    </border>
    <border>
      <left style="thin">
        <color rgb="FFD3CAB7"/>
      </left>
      <right style="hair">
        <color indexed="64"/>
      </right>
      <top style="hair">
        <color indexed="64"/>
      </top>
      <bottom style="thin">
        <color indexed="64"/>
      </bottom>
      <diagonal/>
    </border>
    <border>
      <left style="hair">
        <color indexed="64"/>
      </left>
      <right style="thin">
        <color rgb="FFD3CAB7"/>
      </right>
      <top style="hair">
        <color indexed="64"/>
      </top>
      <bottom style="thin">
        <color indexed="64"/>
      </bottom>
      <diagonal/>
    </border>
    <border>
      <left style="thin">
        <color rgb="FFD3CAB7"/>
      </left>
      <right style="thin">
        <color rgb="FFD3CAB7"/>
      </right>
      <top style="thin">
        <color rgb="FFD3CAB7"/>
      </top>
      <bottom style="thin">
        <color indexed="64"/>
      </bottom>
      <diagonal/>
    </border>
    <border>
      <left style="thin">
        <color rgb="FFD3CAB7"/>
      </left>
      <right style="thin">
        <color rgb="FFD3CAB7"/>
      </right>
      <top/>
      <bottom style="thin">
        <color rgb="FFD3CAB7"/>
      </bottom>
      <diagonal/>
    </border>
    <border>
      <left/>
      <right/>
      <top style="thin">
        <color indexed="64"/>
      </top>
      <bottom style="thin">
        <color indexed="56"/>
      </bottom>
      <diagonal/>
    </border>
    <border>
      <left/>
      <right style="thin">
        <color indexed="56"/>
      </right>
      <top style="thin">
        <color indexed="64"/>
      </top>
      <bottom style="thin">
        <color indexed="64"/>
      </bottom>
      <diagonal/>
    </border>
    <border>
      <left style="thin">
        <color indexed="56"/>
      </left>
      <right/>
      <top style="thin">
        <color indexed="64"/>
      </top>
      <bottom style="thin">
        <color indexed="64"/>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right style="hair">
        <color auto="1"/>
      </right>
      <top style="hair">
        <color auto="1"/>
      </top>
      <bottom style="thin">
        <color indexed="64"/>
      </bottom>
      <diagonal/>
    </border>
    <border>
      <left style="thin">
        <color indexed="56"/>
      </left>
      <right/>
      <top style="thin">
        <color auto="1"/>
      </top>
      <bottom style="hair">
        <color auto="1"/>
      </bottom>
      <diagonal/>
    </border>
    <border>
      <left style="hair">
        <color auto="1"/>
      </left>
      <right style="thin">
        <color indexed="56"/>
      </right>
      <top style="thin">
        <color auto="1"/>
      </top>
      <bottom style="hair">
        <color auto="1"/>
      </bottom>
      <diagonal/>
    </border>
    <border>
      <left style="thin">
        <color indexed="56"/>
      </left>
      <right style="hair">
        <color auto="1"/>
      </right>
      <top style="thin">
        <color auto="1"/>
      </top>
      <bottom style="hair">
        <color auto="1"/>
      </bottom>
      <diagonal/>
    </border>
    <border>
      <left style="thin">
        <color rgb="FFD3CAB7"/>
      </left>
      <right style="hair">
        <color indexed="64"/>
      </right>
      <top style="thin">
        <color indexed="64"/>
      </top>
      <bottom style="hair">
        <color indexed="64"/>
      </bottom>
      <diagonal/>
    </border>
    <border>
      <left style="hair">
        <color indexed="64"/>
      </left>
      <right style="thin">
        <color rgb="FFD3CAB7"/>
      </right>
      <top style="thin">
        <color indexed="64"/>
      </top>
      <bottom style="hair">
        <color indexed="64"/>
      </bottom>
      <diagonal/>
    </border>
    <border>
      <left/>
      <right/>
      <top style="thin">
        <color indexed="64"/>
      </top>
      <bottom style="hair">
        <color auto="1"/>
      </bottom>
      <diagonal/>
    </border>
    <border>
      <left/>
      <right style="hair">
        <color auto="1"/>
      </right>
      <top style="thin">
        <color indexed="64"/>
      </top>
      <bottom style="hair">
        <color auto="1"/>
      </bottom>
      <diagonal/>
    </border>
    <border>
      <left/>
      <right/>
      <top style="thin">
        <color indexed="64"/>
      </top>
      <bottom/>
      <diagonal/>
    </border>
    <border>
      <left style="hair">
        <color auto="1"/>
      </left>
      <right style="hair">
        <color auto="1"/>
      </right>
      <top style="thin">
        <color indexed="64"/>
      </top>
      <bottom style="hair">
        <color auto="1"/>
      </bottom>
      <diagonal/>
    </border>
    <border>
      <left style="hair">
        <color auto="1"/>
      </left>
      <right/>
      <top style="thin">
        <color indexed="64"/>
      </top>
      <bottom style="hair">
        <color auto="1"/>
      </bottom>
      <diagonal/>
    </border>
    <border>
      <left style="hair">
        <color indexed="64"/>
      </left>
      <right style="hair">
        <color indexed="64"/>
      </right>
      <top style="hair">
        <color auto="1"/>
      </top>
      <bottom style="thin">
        <color indexed="64"/>
      </bottom>
      <diagonal/>
    </border>
    <border>
      <left style="hair">
        <color auto="1"/>
      </left>
      <right/>
      <top style="hair">
        <color auto="1"/>
      </top>
      <bottom style="thin">
        <color indexed="64"/>
      </bottom>
      <diagonal/>
    </border>
    <border>
      <left/>
      <right style="thin">
        <color indexed="56"/>
      </right>
      <top style="thin">
        <color indexed="64"/>
      </top>
      <bottom/>
      <diagonal/>
    </border>
    <border>
      <left style="thin">
        <color indexed="56"/>
      </left>
      <right style="thin">
        <color indexed="56"/>
      </right>
      <top style="thin">
        <color indexed="64"/>
      </top>
      <bottom/>
      <diagonal/>
    </border>
    <border>
      <left style="thin">
        <color indexed="56"/>
      </left>
      <right/>
      <top style="thin">
        <color indexed="64"/>
      </top>
      <bottom/>
      <diagonal/>
    </border>
    <border>
      <left/>
      <right/>
      <top style="thin">
        <color indexed="64"/>
      </top>
      <bottom style="thin">
        <color auto="1"/>
      </bottom>
      <diagonal/>
    </border>
    <border>
      <left/>
      <right style="hair">
        <color indexed="56"/>
      </right>
      <top style="thin">
        <color indexed="64"/>
      </top>
      <bottom style="thin">
        <color indexed="64"/>
      </bottom>
      <diagonal/>
    </border>
    <border>
      <left style="hair">
        <color indexed="56"/>
      </left>
      <right style="hair">
        <color indexed="56"/>
      </right>
      <top style="thin">
        <color indexed="64"/>
      </top>
      <bottom style="thin">
        <color indexed="64"/>
      </bottom>
      <diagonal/>
    </border>
    <border>
      <left style="hair">
        <color indexed="56"/>
      </left>
      <right/>
      <top style="thin">
        <color indexed="64"/>
      </top>
      <bottom style="thin">
        <color indexed="64"/>
      </bottom>
      <diagonal/>
    </border>
    <border>
      <left style="hair">
        <color indexed="64"/>
      </left>
      <right style="thin">
        <color rgb="FFD3CAB7"/>
      </right>
      <top style="thin">
        <color indexed="64"/>
      </top>
      <bottom style="hair">
        <color indexed="64"/>
      </bottom>
      <diagonal/>
    </border>
    <border>
      <left style="hair">
        <color indexed="64"/>
      </left>
      <right style="thin">
        <color rgb="FFD3CAB7"/>
      </right>
      <top style="hair">
        <color indexed="64"/>
      </top>
      <bottom style="thin">
        <color indexed="64"/>
      </bottom>
      <diagonal/>
    </border>
    <border>
      <left style="thin">
        <color indexed="56"/>
      </left>
      <right style="thin">
        <color indexed="56"/>
      </right>
      <top style="thin">
        <color indexed="56"/>
      </top>
      <bottom style="thin">
        <color indexed="56"/>
      </bottom>
      <diagonal/>
    </border>
    <border>
      <left/>
      <right/>
      <top style="thin">
        <color indexed="64"/>
      </top>
      <bottom style="thin">
        <color auto="1"/>
      </bottom>
      <diagonal/>
    </border>
    <border>
      <left style="hair">
        <color auto="1"/>
      </left>
      <right style="hair">
        <color auto="1"/>
      </right>
      <top style="thin">
        <color auto="1"/>
      </top>
      <bottom style="hair">
        <color auto="1"/>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64"/>
      </top>
      <bottom style="thin">
        <color indexed="64"/>
      </bottom>
      <diagonal/>
    </border>
    <border>
      <left/>
      <right/>
      <top style="thin">
        <color indexed="64"/>
      </top>
      <bottom style="thin">
        <color indexed="56"/>
      </bottom>
      <diagonal/>
    </border>
    <border>
      <left/>
      <right/>
      <top style="thin">
        <color indexed="64"/>
      </top>
      <bottom/>
      <diagonal/>
    </border>
    <border>
      <left/>
      <right/>
      <top style="thin">
        <color indexed="64"/>
      </top>
      <bottom style="hair">
        <color auto="1"/>
      </bottom>
      <diagonal/>
    </border>
    <border>
      <left style="thin">
        <color indexed="56"/>
      </left>
      <right/>
      <top style="thin">
        <color indexed="64"/>
      </top>
      <bottom style="thin">
        <color indexed="64"/>
      </bottom>
      <diagonal/>
    </border>
    <border>
      <left/>
      <right style="thin">
        <color indexed="56"/>
      </right>
      <top/>
      <bottom style="thin">
        <color indexed="64"/>
      </bottom>
      <diagonal/>
    </border>
    <border>
      <left style="thin">
        <color indexed="56"/>
      </left>
      <right style="thin">
        <color indexed="56"/>
      </right>
      <top/>
      <bottom style="thin">
        <color indexed="64"/>
      </bottom>
      <diagonal/>
    </border>
    <border>
      <left/>
      <right style="thin">
        <color indexed="56"/>
      </right>
      <top style="thin">
        <color indexed="64"/>
      </top>
      <bottom style="thin">
        <color indexed="64"/>
      </bottom>
      <diagonal/>
    </border>
    <border>
      <left style="thin">
        <color indexed="56"/>
      </left>
      <right style="thin">
        <color indexed="56"/>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style="hair">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56"/>
      </right>
      <top style="thin">
        <color auto="1"/>
      </top>
      <bottom style="thin">
        <color indexed="64"/>
      </bottom>
      <diagonal/>
    </border>
    <border>
      <left style="hair">
        <color indexed="56"/>
      </left>
      <right/>
      <top style="thin">
        <color auto="1"/>
      </top>
      <bottom style="thin">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style="medium">
        <color indexed="64"/>
      </top>
      <bottom style="double">
        <color indexed="64"/>
      </bottom>
      <diagonal/>
    </border>
    <border>
      <left/>
      <right/>
      <top style="thin">
        <color indexed="64"/>
      </top>
      <bottom style="medium">
        <color indexed="64"/>
      </bottom>
      <diagonal/>
    </border>
    <border>
      <left style="medium">
        <color indexed="64"/>
      </left>
      <right/>
      <top style="medium">
        <color indexed="64"/>
      </top>
      <bottom style="double">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ck">
        <color indexed="56"/>
      </top>
      <bottom style="thick">
        <color indexed="56"/>
      </bottom>
      <diagonal/>
    </border>
    <border>
      <left style="thick">
        <color indexed="56"/>
      </left>
      <right/>
      <top style="thick">
        <color indexed="56"/>
      </top>
      <bottom style="thick">
        <color indexed="56"/>
      </bottom>
      <diagonal/>
    </border>
    <border>
      <left/>
      <right style="thick">
        <color indexed="56"/>
      </right>
      <top style="thick">
        <color indexed="56"/>
      </top>
      <bottom style="thick">
        <color indexed="56"/>
      </bottom>
      <diagonal/>
    </border>
    <border>
      <left/>
      <right/>
      <top style="thick">
        <color indexed="56"/>
      </top>
      <bottom style="thin">
        <color indexed="56"/>
      </bottom>
      <diagonal/>
    </border>
    <border>
      <left style="thin">
        <color indexed="56"/>
      </left>
      <right/>
      <top style="thick">
        <color indexed="56"/>
      </top>
      <bottom style="thin">
        <color indexed="56"/>
      </bottom>
      <diagonal/>
    </border>
    <border>
      <left/>
      <right style="thin">
        <color indexed="56"/>
      </right>
      <top style="thick">
        <color indexed="56"/>
      </top>
      <bottom style="thin">
        <color indexed="56"/>
      </bottom>
      <diagonal/>
    </border>
    <border>
      <left/>
      <right/>
      <top style="thin">
        <color indexed="64"/>
      </top>
      <bottom style="thin">
        <color auto="1"/>
      </bottom>
      <diagonal/>
    </border>
  </borders>
  <cellStyleXfs count="180">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2"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2"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3" fillId="9"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3" borderId="0" applyNumberFormat="0" applyBorder="0" applyAlignment="0" applyProtection="0"/>
    <xf numFmtId="0" fontId="23" fillId="9"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30" fillId="16" borderId="0" applyNumberFormat="0" applyBorder="0" applyAlignment="0" applyProtection="0"/>
    <xf numFmtId="0" fontId="24" fillId="17" borderId="0" applyNumberFormat="0" applyBorder="0" applyAlignment="0" applyProtection="0"/>
    <xf numFmtId="0" fontId="25" fillId="5" borderId="1" applyNumberFormat="0" applyAlignment="0" applyProtection="0"/>
    <xf numFmtId="0" fontId="25" fillId="5" borderId="1" applyNumberFormat="0" applyAlignment="0" applyProtection="0"/>
    <xf numFmtId="0" fontId="26" fillId="18" borderId="2" applyNumberFormat="0" applyAlignment="0" applyProtection="0"/>
    <xf numFmtId="0" fontId="27" fillId="0" borderId="3" applyNumberFormat="0" applyFill="0" applyAlignment="0" applyProtection="0"/>
    <xf numFmtId="0" fontId="26" fillId="18" borderId="2" applyNumberFormat="0" applyAlignment="0" applyProtection="0"/>
    <xf numFmtId="0" fontId="28" fillId="0" borderId="0" applyNumberFormat="0" applyFill="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9" fillId="3" borderId="1" applyNumberFormat="0" applyAlignment="0" applyProtection="0"/>
    <xf numFmtId="168" fontId="11" fillId="0" borderId="0" applyFont="0" applyFill="0" applyBorder="0" applyAlignment="0" applyProtection="0"/>
    <xf numFmtId="167" fontId="38" fillId="0" borderId="0" applyFont="0" applyFill="0" applyBorder="0" applyAlignment="0" applyProtection="0"/>
    <xf numFmtId="0" fontId="34" fillId="0" borderId="0" applyNumberFormat="0" applyFill="0" applyBorder="0" applyAlignment="0" applyProtection="0"/>
    <xf numFmtId="0" fontId="24" fillId="17" borderId="0" applyNumberFormat="0" applyBorder="0" applyAlignment="0" applyProtection="0"/>
    <xf numFmtId="0" fontId="36" fillId="0" borderId="4" applyNumberFormat="0" applyFill="0" applyAlignment="0" applyProtection="0"/>
    <xf numFmtId="0" fontId="37" fillId="0" borderId="5"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0" fillId="16" borderId="0" applyNumberFormat="0" applyBorder="0" applyAlignment="0" applyProtection="0"/>
    <xf numFmtId="0" fontId="29" fillId="3" borderId="1" applyNumberFormat="0" applyAlignment="0" applyProtection="0"/>
    <xf numFmtId="0" fontId="27" fillId="0" borderId="3" applyNumberFormat="0" applyFill="0" applyAlignment="0" applyProtection="0"/>
    <xf numFmtId="166" fontId="38" fillId="0" borderId="0" applyFont="0" applyFill="0" applyBorder="0" applyAlignment="0" applyProtection="0"/>
    <xf numFmtId="165" fontId="38" fillId="0" borderId="0" applyFont="0" applyFill="0" applyBorder="0" applyAlignment="0" applyProtection="0"/>
    <xf numFmtId="164" fontId="11"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11" fillId="0" borderId="0" applyFont="0" applyFill="0" applyBorder="0" applyAlignment="0" applyProtection="0"/>
    <xf numFmtId="164" fontId="3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0" fontId="31" fillId="7"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4" borderId="7" applyNumberFormat="0" applyFont="0" applyAlignment="0" applyProtection="0"/>
    <xf numFmtId="0" fontId="38" fillId="4" borderId="7" applyNumberFormat="0" applyFont="0" applyAlignment="0" applyProtection="0"/>
    <xf numFmtId="0" fontId="32" fillId="5" borderId="8" applyNumberFormat="0" applyAlignment="0" applyProtection="0"/>
    <xf numFmtId="9" fontId="1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32" fillId="5" borderId="8"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28" fillId="0" borderId="6" applyNumberFormat="0" applyFill="0" applyAlignment="0" applyProtection="0"/>
    <xf numFmtId="0" fontId="35"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168" fontId="38"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164" fontId="11" fillId="0" borderId="0" applyFont="0" applyFill="0" applyBorder="0" applyAlignment="0" applyProtection="0"/>
    <xf numFmtId="165" fontId="11" fillId="0" borderId="0" applyFont="0" applyFill="0" applyBorder="0" applyAlignment="0" applyProtection="0"/>
    <xf numFmtId="0" fontId="17" fillId="0" borderId="0">
      <alignment vertical="center"/>
    </xf>
    <xf numFmtId="0" fontId="10" fillId="0" borderId="0"/>
    <xf numFmtId="9" fontId="10" fillId="0" borderId="0" applyFont="0" applyFill="0" applyBorder="0" applyAlignment="0" applyProtection="0"/>
    <xf numFmtId="165" fontId="10" fillId="0" borderId="0" applyFont="0" applyFill="0" applyBorder="0" applyAlignment="0" applyProtection="0"/>
    <xf numFmtId="166" fontId="11" fillId="0" borderId="0" applyFont="0" applyFill="0" applyBorder="0" applyAlignment="0" applyProtection="0"/>
    <xf numFmtId="0" fontId="11" fillId="0" borderId="0"/>
    <xf numFmtId="168" fontId="101" fillId="0" borderId="0" applyFont="0" applyFill="0" applyBorder="0" applyAlignment="0" applyProtection="0"/>
    <xf numFmtId="167" fontId="11" fillId="0" borderId="0" applyFont="0" applyFill="0" applyBorder="0" applyAlignment="0" applyProtection="0"/>
    <xf numFmtId="164" fontId="101" fillId="0" borderId="0" applyFont="0" applyFill="0" applyBorder="0" applyAlignment="0" applyProtection="0"/>
    <xf numFmtId="164" fontId="11" fillId="0" borderId="0" applyFont="0" applyFill="0" applyBorder="0" applyAlignment="0" applyProtection="0"/>
    <xf numFmtId="164" fontId="101" fillId="0" borderId="0" applyFont="0" applyFill="0" applyBorder="0" applyAlignment="0" applyProtection="0"/>
    <xf numFmtId="164" fontId="11" fillId="0" borderId="0" applyFont="0" applyFill="0" applyBorder="0" applyAlignment="0" applyProtection="0"/>
    <xf numFmtId="164" fontId="101" fillId="0" borderId="0" applyFont="0" applyFill="0" applyBorder="0" applyAlignment="0" applyProtection="0"/>
    <xf numFmtId="164" fontId="10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01" fillId="4" borderId="7" applyNumberFormat="0" applyFont="0" applyAlignment="0" applyProtection="0"/>
    <xf numFmtId="0" fontId="11" fillId="4" borderId="7" applyNumberFormat="0" applyFont="0" applyAlignment="0" applyProtection="0"/>
    <xf numFmtId="9" fontId="10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165" fontId="9" fillId="0" borderId="0" applyFont="0" applyFill="0" applyBorder="0" applyAlignment="0" applyProtection="0"/>
    <xf numFmtId="0" fontId="109" fillId="0" borderId="0"/>
    <xf numFmtId="165" fontId="9" fillId="0" borderId="0" applyFont="0" applyFill="0" applyBorder="0" applyAlignment="0" applyProtection="0"/>
    <xf numFmtId="0" fontId="9" fillId="0" borderId="0"/>
    <xf numFmtId="0" fontId="8" fillId="0" borderId="0"/>
    <xf numFmtId="0" fontId="109" fillId="0" borderId="0"/>
    <xf numFmtId="165" fontId="8" fillId="0" borderId="0" applyFont="0" applyFill="0" applyBorder="0" applyAlignment="0" applyProtection="0"/>
    <xf numFmtId="9" fontId="8" fillId="0" borderId="0" applyFont="0" applyFill="0" applyBorder="0" applyAlignment="0" applyProtection="0"/>
    <xf numFmtId="165" fontId="8" fillId="0" borderId="0" applyFont="0" applyFill="0" applyBorder="0" applyAlignment="0" applyProtection="0"/>
    <xf numFmtId="165" fontId="111" fillId="0" borderId="0" applyFont="0" applyFill="0" applyBorder="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0" fontId="5" fillId="0" borderId="0"/>
    <xf numFmtId="0" fontId="4" fillId="0" borderId="0"/>
    <xf numFmtId="0" fontId="11" fillId="0" borderId="0"/>
    <xf numFmtId="0" fontId="158" fillId="0" borderId="0"/>
    <xf numFmtId="0" fontId="135" fillId="0" borderId="0"/>
    <xf numFmtId="44" fontId="11" fillId="0" borderId="0" applyFont="0" applyFill="0" applyBorder="0" applyAlignment="0" applyProtection="0"/>
    <xf numFmtId="0" fontId="4" fillId="0" borderId="0"/>
    <xf numFmtId="43" fontId="11" fillId="0" borderId="0" applyFont="0" applyFill="0" applyBorder="0" applyAlignment="0" applyProtection="0"/>
    <xf numFmtId="9" fontId="4" fillId="0" borderId="0" applyFont="0" applyFill="0" applyBorder="0" applyAlignment="0" applyProtection="0"/>
    <xf numFmtId="44" fontId="11"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9" fontId="11" fillId="0" borderId="0" applyFont="0" applyFill="0" applyBorder="0" applyAlignment="0" applyProtection="0"/>
    <xf numFmtId="0" fontId="4" fillId="0" borderId="0"/>
    <xf numFmtId="9" fontId="135" fillId="0" borderId="0" applyFont="0" applyFill="0" applyBorder="0" applyAlignment="0" applyProtection="0"/>
    <xf numFmtId="0" fontId="11" fillId="0" borderId="0"/>
    <xf numFmtId="0" fontId="3" fillId="0" borderId="0"/>
    <xf numFmtId="44" fontId="3" fillId="0" borderId="0" applyFont="0" applyFill="0" applyBorder="0" applyAlignment="0" applyProtection="0"/>
    <xf numFmtId="43" fontId="11" fillId="0" borderId="0" applyFont="0" applyFill="0" applyBorder="0" applyAlignment="0" applyProtection="0"/>
    <xf numFmtId="0" fontId="1" fillId="0" borderId="0"/>
    <xf numFmtId="44" fontId="1" fillId="0" borderId="0" applyFont="0" applyFill="0" applyBorder="0" applyAlignment="0" applyProtection="0"/>
    <xf numFmtId="0" fontId="202" fillId="0" borderId="0"/>
  </cellStyleXfs>
  <cellXfs count="6152">
    <xf numFmtId="0" fontId="0" fillId="0" borderId="0" xfId="0"/>
    <xf numFmtId="0" fontId="39" fillId="19" borderId="10" xfId="0" applyFont="1" applyFill="1" applyBorder="1" applyAlignment="1">
      <alignment horizontal="center" vertical="center" wrapText="1"/>
    </xf>
    <xf numFmtId="0" fontId="12" fillId="0" borderId="0" xfId="0" applyFont="1" applyBorder="1" applyAlignment="1">
      <alignment horizontal="centerContinuous" vertical="center"/>
    </xf>
    <xf numFmtId="0" fontId="21" fillId="0" borderId="0" xfId="0" applyFont="1" applyBorder="1"/>
    <xf numFmtId="49" fontId="13" fillId="0" borderId="13" xfId="0" applyNumberFormat="1" applyFont="1" applyBorder="1" applyAlignment="1">
      <alignment horizontal="left" vertical="center"/>
    </xf>
    <xf numFmtId="0" fontId="21" fillId="0" borderId="10" xfId="0" applyFont="1" applyFill="1" applyBorder="1" applyAlignment="1">
      <alignment vertical="center" wrapText="1"/>
    </xf>
    <xf numFmtId="0" fontId="14" fillId="0" borderId="0" xfId="0" applyFont="1"/>
    <xf numFmtId="0" fontId="15" fillId="0" borderId="10" xfId="0" applyFont="1" applyFill="1" applyBorder="1" applyAlignment="1">
      <alignment vertical="center" wrapText="1"/>
    </xf>
    <xf numFmtId="0" fontId="16" fillId="0" borderId="10" xfId="0" applyFont="1" applyFill="1" applyBorder="1" applyAlignment="1">
      <alignment vertical="center" wrapText="1"/>
    </xf>
    <xf numFmtId="0" fontId="21" fillId="0" borderId="0" xfId="0" applyFont="1" applyFill="1" applyBorder="1" applyAlignment="1">
      <alignment horizontal="center"/>
    </xf>
    <xf numFmtId="0" fontId="21" fillId="0" borderId="0" xfId="0" applyFont="1" applyBorder="1" applyAlignment="1">
      <alignment horizontal="center"/>
    </xf>
    <xf numFmtId="0" fontId="21" fillId="0" borderId="10" xfId="0" applyFont="1" applyFill="1" applyBorder="1" applyAlignment="1">
      <alignment horizontal="justify" vertical="center" wrapText="1"/>
    </xf>
    <xf numFmtId="4" fontId="21" fillId="0" borderId="12" xfId="0" applyNumberFormat="1" applyFont="1" applyFill="1" applyBorder="1" applyAlignment="1">
      <alignment horizontal="right" vertical="center" wrapText="1"/>
    </xf>
    <xf numFmtId="4" fontId="21" fillId="0" borderId="13" xfId="0" applyNumberFormat="1" applyFont="1" applyFill="1" applyBorder="1" applyAlignment="1">
      <alignment horizontal="right" vertical="center" wrapText="1"/>
    </xf>
    <xf numFmtId="3" fontId="21" fillId="0" borderId="12" xfId="0" applyNumberFormat="1" applyFont="1" applyFill="1" applyBorder="1" applyAlignment="1">
      <alignment horizontal="right" vertical="center" wrapText="1"/>
    </xf>
    <xf numFmtId="15" fontId="21" fillId="0" borderId="10" xfId="0" applyNumberFormat="1" applyFont="1" applyFill="1" applyBorder="1" applyAlignment="1">
      <alignment horizontal="center" vertical="center" wrapText="1"/>
    </xf>
    <xf numFmtId="0" fontId="21" fillId="0" borderId="10" xfId="0" applyFont="1" applyFill="1" applyBorder="1" applyAlignment="1">
      <alignment horizontal="left" vertical="center" wrapText="1"/>
    </xf>
    <xf numFmtId="0" fontId="21" fillId="0" borderId="0" xfId="0" applyFont="1"/>
    <xf numFmtId="0" fontId="12" fillId="0" borderId="0" xfId="0" applyFont="1" applyAlignment="1">
      <alignment horizontal="centerContinuous" vertical="center"/>
    </xf>
    <xf numFmtId="0" fontId="16" fillId="0" borderId="0" xfId="0" applyFont="1" applyAlignment="1">
      <alignment horizontal="left"/>
    </xf>
    <xf numFmtId="0" fontId="42" fillId="0" borderId="0" xfId="0" applyFont="1"/>
    <xf numFmtId="17" fontId="12" fillId="0" borderId="11" xfId="0" applyNumberFormat="1" applyFont="1" applyFill="1" applyBorder="1" applyAlignment="1">
      <alignment horizontal="centerContinuous" vertical="center"/>
    </xf>
    <xf numFmtId="4" fontId="13" fillId="20" borderId="12" xfId="71" applyNumberFormat="1" applyFont="1" applyFill="1" applyBorder="1" applyAlignment="1">
      <alignment horizontal="right" vertical="center" wrapText="1"/>
    </xf>
    <xf numFmtId="4" fontId="13" fillId="20" borderId="13" xfId="0" applyNumberFormat="1" applyFont="1" applyFill="1" applyBorder="1" applyAlignment="1">
      <alignment horizontal="right" vertical="center" wrapText="1"/>
    </xf>
    <xf numFmtId="3" fontId="13" fillId="20" borderId="13" xfId="0" applyNumberFormat="1" applyFont="1" applyFill="1" applyBorder="1" applyAlignment="1">
      <alignment horizontal="right" vertical="center" wrapText="1"/>
    </xf>
    <xf numFmtId="3" fontId="13" fillId="20" borderId="13" xfId="71" applyNumberFormat="1" applyFont="1" applyFill="1" applyBorder="1" applyAlignment="1">
      <alignment vertical="center" wrapText="1"/>
    </xf>
    <xf numFmtId="37" fontId="13" fillId="20" borderId="13" xfId="71" applyNumberFormat="1" applyFont="1" applyFill="1" applyBorder="1" applyAlignment="1">
      <alignment vertical="center" wrapText="1"/>
    </xf>
    <xf numFmtId="3" fontId="21" fillId="0" borderId="13" xfId="0" applyNumberFormat="1" applyFont="1" applyFill="1" applyBorder="1" applyAlignment="1">
      <alignment horizontal="right" vertical="center" wrapText="1"/>
    </xf>
    <xf numFmtId="37" fontId="21" fillId="0" borderId="12" xfId="71" applyNumberFormat="1" applyFont="1" applyFill="1" applyBorder="1" applyAlignment="1">
      <alignment horizontal="right" vertical="center" wrapText="1"/>
    </xf>
    <xf numFmtId="37" fontId="21" fillId="0" borderId="13" xfId="71" applyNumberFormat="1" applyFont="1" applyFill="1" applyBorder="1" applyAlignment="1">
      <alignment horizontal="right" vertical="center" wrapText="1"/>
    </xf>
    <xf numFmtId="37" fontId="21" fillId="0" borderId="13" xfId="71" applyNumberFormat="1" applyFont="1" applyFill="1" applyBorder="1" applyAlignment="1">
      <alignment vertical="center" wrapText="1"/>
    </xf>
    <xf numFmtId="4" fontId="21" fillId="0" borderId="13" xfId="0" applyNumberFormat="1" applyFont="1" applyFill="1" applyBorder="1" applyAlignment="1">
      <alignment horizontal="center" vertical="center" wrapText="1"/>
    </xf>
    <xf numFmtId="0" fontId="41" fillId="21" borderId="10" xfId="0" applyFont="1" applyFill="1" applyBorder="1" applyAlignment="1">
      <alignment vertical="center"/>
    </xf>
    <xf numFmtId="37" fontId="13" fillId="20" borderId="12" xfId="71" applyNumberFormat="1" applyFont="1" applyFill="1" applyBorder="1" applyAlignment="1">
      <alignment horizontal="right" vertical="center" wrapText="1"/>
    </xf>
    <xf numFmtId="37" fontId="13" fillId="20" borderId="13" xfId="71" applyNumberFormat="1" applyFont="1" applyFill="1" applyBorder="1" applyAlignment="1">
      <alignment horizontal="right" vertical="center" wrapText="1"/>
    </xf>
    <xf numFmtId="37" fontId="13" fillId="0" borderId="13" xfId="71" applyNumberFormat="1" applyFont="1" applyFill="1" applyBorder="1" applyAlignment="1">
      <alignment vertical="center" wrapText="1"/>
    </xf>
    <xf numFmtId="4" fontId="13" fillId="0" borderId="14" xfId="0" applyNumberFormat="1" applyFont="1" applyFill="1" applyBorder="1" applyAlignment="1">
      <alignment horizontal="right" vertical="center" wrapText="1"/>
    </xf>
    <xf numFmtId="4" fontId="13" fillId="0" borderId="14" xfId="0" applyNumberFormat="1" applyFont="1" applyFill="1" applyBorder="1" applyAlignment="1">
      <alignment horizontal="center" vertical="center" wrapText="1"/>
    </xf>
    <xf numFmtId="37" fontId="13" fillId="0" borderId="14" xfId="71" applyNumberFormat="1" applyFont="1" applyFill="1" applyBorder="1" applyAlignment="1">
      <alignment horizontal="right" vertical="center" wrapText="1"/>
    </xf>
    <xf numFmtId="0" fontId="13" fillId="0" borderId="14" xfId="0" applyFont="1" applyFill="1" applyBorder="1" applyAlignment="1">
      <alignment horizontal="center" vertical="center" wrapText="1"/>
    </xf>
    <xf numFmtId="37" fontId="13" fillId="0" borderId="14" xfId="71" applyNumberFormat="1" applyFont="1" applyFill="1" applyBorder="1" applyAlignment="1">
      <alignment vertical="center" wrapText="1"/>
    </xf>
    <xf numFmtId="37" fontId="13" fillId="0" borderId="14" xfId="71" applyNumberFormat="1" applyFont="1" applyFill="1" applyBorder="1" applyAlignment="1">
      <alignment horizontal="justify" vertical="center" wrapText="1"/>
    </xf>
    <xf numFmtId="4" fontId="13" fillId="20" borderId="12" xfId="0" applyNumberFormat="1" applyFont="1" applyFill="1" applyBorder="1" applyAlignment="1">
      <alignment horizontal="right" vertical="center" wrapText="1"/>
    </xf>
    <xf numFmtId="4" fontId="13" fillId="20" borderId="13" xfId="0" applyNumberFormat="1" applyFont="1" applyFill="1" applyBorder="1" applyAlignment="1">
      <alignment horizontal="center" vertical="center" wrapText="1"/>
    </xf>
    <xf numFmtId="3" fontId="13" fillId="20" borderId="12" xfId="0" applyNumberFormat="1" applyFont="1" applyFill="1" applyBorder="1" applyAlignment="1">
      <alignment horizontal="right" vertical="center" wrapText="1"/>
    </xf>
    <xf numFmtId="3" fontId="13" fillId="20" borderId="13" xfId="0" applyNumberFormat="1" applyFont="1" applyFill="1" applyBorder="1" applyAlignment="1">
      <alignment horizontal="center" vertical="center" wrapText="1"/>
    </xf>
    <xf numFmtId="3" fontId="13" fillId="20" borderId="13" xfId="71" applyNumberFormat="1" applyFont="1" applyFill="1" applyBorder="1" applyAlignment="1">
      <alignment horizontal="right" vertical="center" wrapText="1"/>
    </xf>
    <xf numFmtId="3" fontId="21" fillId="0" borderId="12" xfId="71" applyNumberFormat="1" applyFont="1" applyFill="1" applyBorder="1" applyAlignment="1">
      <alignment horizontal="right" vertical="center" wrapText="1"/>
    </xf>
    <xf numFmtId="0" fontId="17" fillId="0" borderId="0" xfId="0" applyFont="1" applyBorder="1" applyAlignment="1">
      <alignment vertical="center"/>
    </xf>
    <xf numFmtId="3" fontId="13" fillId="20" borderId="13" xfId="0" applyNumberFormat="1" applyFont="1" applyFill="1" applyBorder="1" applyAlignment="1">
      <alignment vertical="center" wrapText="1"/>
    </xf>
    <xf numFmtId="0" fontId="21" fillId="0" borderId="0" xfId="0" applyFont="1" applyAlignment="1">
      <alignment vertical="center"/>
    </xf>
    <xf numFmtId="0" fontId="41" fillId="21" borderId="10" xfId="0" applyFont="1" applyFill="1" applyBorder="1" applyAlignment="1">
      <alignment vertical="center" wrapText="1"/>
    </xf>
    <xf numFmtId="0" fontId="17" fillId="0" borderId="0" xfId="0" applyFont="1" applyAlignment="1">
      <alignment vertical="center"/>
    </xf>
    <xf numFmtId="4" fontId="21" fillId="0" borderId="14" xfId="0" applyNumberFormat="1" applyFont="1" applyFill="1" applyBorder="1" applyAlignment="1">
      <alignment horizontal="right" vertical="center" wrapText="1"/>
    </xf>
    <xf numFmtId="37" fontId="21" fillId="0" borderId="0" xfId="0" applyNumberFormat="1" applyFont="1"/>
    <xf numFmtId="0" fontId="41" fillId="21" borderId="10" xfId="0" applyFont="1" applyFill="1" applyBorder="1" applyAlignment="1">
      <alignment horizontal="left" vertical="center"/>
    </xf>
    <xf numFmtId="0" fontId="14" fillId="0" borderId="0" xfId="0" applyFont="1" applyAlignment="1">
      <alignment horizontal="right"/>
    </xf>
    <xf numFmtId="0" fontId="44" fillId="0" borderId="0" xfId="0" applyFont="1" applyAlignment="1">
      <alignment horizontal="centerContinuous" vertical="center"/>
    </xf>
    <xf numFmtId="0" fontId="44" fillId="0" borderId="0" xfId="0" applyFont="1"/>
    <xf numFmtId="3" fontId="41" fillId="21" borderId="12" xfId="0" applyNumberFormat="1" applyFont="1" applyFill="1" applyBorder="1" applyAlignment="1">
      <alignment horizontal="right" vertical="center" wrapText="1"/>
    </xf>
    <xf numFmtId="0" fontId="14" fillId="0" borderId="0" xfId="0" applyFont="1" applyFill="1"/>
    <xf numFmtId="3" fontId="13" fillId="0" borderId="13" xfId="0" applyNumberFormat="1" applyFont="1" applyFill="1" applyBorder="1" applyAlignment="1">
      <alignment horizontal="right" vertical="center" wrapText="1"/>
    </xf>
    <xf numFmtId="0" fontId="17" fillId="0" borderId="0" xfId="0" applyFont="1" applyFill="1" applyBorder="1" applyAlignment="1">
      <alignment horizontal="left" vertical="center"/>
    </xf>
    <xf numFmtId="3" fontId="17" fillId="0" borderId="0" xfId="0" applyNumberFormat="1" applyFont="1" applyAlignment="1">
      <alignment vertical="center"/>
    </xf>
    <xf numFmtId="0" fontId="44" fillId="0" borderId="0" xfId="0" applyFont="1" applyAlignment="1">
      <alignment vertical="center"/>
    </xf>
    <xf numFmtId="3" fontId="44" fillId="0" borderId="0" xfId="0" applyNumberFormat="1" applyFont="1"/>
    <xf numFmtId="0" fontId="44" fillId="0" borderId="0" xfId="0" applyFont="1" applyBorder="1"/>
    <xf numFmtId="9" fontId="44" fillId="0" borderId="0" xfId="91" applyFont="1"/>
    <xf numFmtId="4" fontId="21" fillId="0" borderId="0" xfId="0" applyNumberFormat="1" applyFont="1" applyFill="1" applyBorder="1" applyAlignment="1">
      <alignment horizontal="right" vertical="center" wrapText="1"/>
    </xf>
    <xf numFmtId="37" fontId="21" fillId="0" borderId="11" xfId="71" applyNumberFormat="1" applyFont="1" applyFill="1" applyBorder="1" applyAlignment="1">
      <alignment horizontal="right" vertical="center" wrapText="1"/>
    </xf>
    <xf numFmtId="37" fontId="13" fillId="0" borderId="11" xfId="71" applyNumberFormat="1" applyFont="1" applyFill="1" applyBorder="1" applyAlignment="1">
      <alignment vertical="center" wrapText="1"/>
    </xf>
    <xf numFmtId="37" fontId="13" fillId="0" borderId="11" xfId="71" applyNumberFormat="1" applyFont="1" applyFill="1" applyBorder="1" applyAlignment="1">
      <alignment horizontal="justify" vertical="center" wrapText="1"/>
    </xf>
    <xf numFmtId="0" fontId="14" fillId="0" borderId="0" xfId="0" applyFont="1" applyAlignment="1">
      <alignment vertical="center"/>
    </xf>
    <xf numFmtId="0" fontId="14" fillId="0" borderId="0" xfId="0" applyFont="1" applyAlignment="1">
      <alignment horizontal="right" vertical="center"/>
    </xf>
    <xf numFmtId="0" fontId="21" fillId="0" borderId="0" xfId="0" applyFont="1" applyFill="1" applyAlignment="1">
      <alignment vertical="center"/>
    </xf>
    <xf numFmtId="4" fontId="14" fillId="0" borderId="0" xfId="0" applyNumberFormat="1" applyFont="1"/>
    <xf numFmtId="0" fontId="17" fillId="0" borderId="0" xfId="0" applyFont="1" applyAlignment="1">
      <alignment horizontal="right" vertical="center"/>
    </xf>
    <xf numFmtId="0" fontId="42" fillId="0" borderId="0" xfId="0" applyFont="1" applyAlignment="1">
      <alignment horizontal="centerContinuous" vertical="center"/>
    </xf>
    <xf numFmtId="0" fontId="42" fillId="0" borderId="11" xfId="0" applyFont="1" applyBorder="1" applyAlignment="1">
      <alignment horizontal="centerContinuous" vertical="center"/>
    </xf>
    <xf numFmtId="0" fontId="21" fillId="20" borderId="10" xfId="0"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Alignment="1">
      <alignment horizontal="center"/>
    </xf>
    <xf numFmtId="0" fontId="21" fillId="0" borderId="13" xfId="0" applyFont="1" applyFill="1" applyBorder="1" applyAlignment="1">
      <alignment vertical="center"/>
    </xf>
    <xf numFmtId="0" fontId="44" fillId="0" borderId="0" xfId="0" applyFont="1" applyAlignment="1">
      <alignment horizontal="center"/>
    </xf>
    <xf numFmtId="0" fontId="12" fillId="0" borderId="0" xfId="0" applyFont="1" applyAlignment="1">
      <alignment vertical="center"/>
    </xf>
    <xf numFmtId="17" fontId="12" fillId="0" borderId="11" xfId="0" applyNumberFormat="1" applyFont="1" applyFill="1" applyBorder="1" applyAlignment="1">
      <alignment vertical="center"/>
    </xf>
    <xf numFmtId="17" fontId="12" fillId="0" borderId="11" xfId="0" applyNumberFormat="1" applyFont="1" applyFill="1" applyBorder="1" applyAlignment="1">
      <alignment horizontal="center" vertical="center"/>
    </xf>
    <xf numFmtId="4" fontId="13" fillId="20" borderId="10" xfId="0" applyNumberFormat="1" applyFont="1" applyFill="1" applyBorder="1" applyAlignment="1">
      <alignment horizontal="right" vertical="center" wrapText="1"/>
    </xf>
    <xf numFmtId="4" fontId="13" fillId="20" borderId="10" xfId="0" applyNumberFormat="1" applyFont="1" applyFill="1" applyBorder="1" applyAlignment="1">
      <alignment vertical="center" wrapText="1"/>
    </xf>
    <xf numFmtId="4" fontId="13" fillId="20" borderId="10" xfId="0" applyNumberFormat="1" applyFont="1" applyFill="1" applyBorder="1" applyAlignment="1">
      <alignment horizontal="center" vertical="center" wrapText="1"/>
    </xf>
    <xf numFmtId="4" fontId="13" fillId="20" borderId="15" xfId="0" applyNumberFormat="1" applyFont="1" applyFill="1" applyBorder="1" applyAlignment="1">
      <alignment horizontal="right" vertical="center" wrapText="1"/>
    </xf>
    <xf numFmtId="3" fontId="13" fillId="20" borderId="15" xfId="0" applyNumberFormat="1" applyFont="1" applyFill="1" applyBorder="1" applyAlignment="1">
      <alignment horizontal="center" vertical="center" wrapText="1"/>
    </xf>
    <xf numFmtId="3" fontId="13" fillId="20" borderId="12" xfId="0" applyNumberFormat="1" applyFont="1" applyFill="1" applyBorder="1" applyAlignment="1">
      <alignment vertical="center" wrapText="1"/>
    </xf>
    <xf numFmtId="3" fontId="13" fillId="20" borderId="15" xfId="0" applyNumberFormat="1" applyFont="1" applyFill="1" applyBorder="1" applyAlignment="1">
      <alignment horizontal="right" vertical="center" wrapText="1"/>
    </xf>
    <xf numFmtId="3" fontId="13" fillId="20" borderId="10" xfId="0" applyNumberFormat="1" applyFont="1" applyFill="1" applyBorder="1" applyAlignment="1">
      <alignment horizontal="center" vertical="center" wrapText="1"/>
    </xf>
    <xf numFmtId="0" fontId="21" fillId="20" borderId="10" xfId="0" applyFont="1" applyFill="1" applyBorder="1" applyAlignment="1">
      <alignment horizontal="center" vertical="center"/>
    </xf>
    <xf numFmtId="0" fontId="21" fillId="21" borderId="10" xfId="0" applyFont="1" applyFill="1" applyBorder="1" applyAlignment="1">
      <alignment vertical="center" wrapText="1"/>
    </xf>
    <xf numFmtId="4" fontId="21" fillId="21" borderId="10" xfId="0" applyNumberFormat="1" applyFont="1" applyFill="1" applyBorder="1"/>
    <xf numFmtId="3" fontId="41" fillId="21" borderId="13" xfId="0" applyNumberFormat="1" applyFont="1" applyFill="1" applyBorder="1" applyAlignment="1">
      <alignment horizontal="right" vertical="center" wrapText="1"/>
    </xf>
    <xf numFmtId="4" fontId="41" fillId="21" borderId="10" xfId="0" applyNumberFormat="1" applyFont="1" applyFill="1" applyBorder="1" applyAlignment="1">
      <alignment vertical="center"/>
    </xf>
    <xf numFmtId="0" fontId="21" fillId="21" borderId="10" xfId="0" applyFont="1" applyFill="1" applyBorder="1" applyAlignment="1">
      <alignment horizontal="center" vertical="center" wrapText="1"/>
    </xf>
    <xf numFmtId="17" fontId="21" fillId="21" borderId="10" xfId="0" applyNumberFormat="1" applyFont="1" applyFill="1" applyBorder="1" applyAlignment="1">
      <alignment vertical="center" wrapText="1"/>
    </xf>
    <xf numFmtId="0" fontId="46" fillId="0" borderId="10" xfId="0" applyFont="1" applyFill="1" applyBorder="1" applyAlignment="1">
      <alignment vertical="center" wrapText="1"/>
    </xf>
    <xf numFmtId="0" fontId="46" fillId="0" borderId="10" xfId="0" applyFont="1" applyFill="1" applyBorder="1" applyAlignment="1">
      <alignment horizontal="justify" vertical="center" wrapText="1"/>
    </xf>
    <xf numFmtId="4" fontId="46" fillId="0" borderId="12" xfId="71" applyNumberFormat="1" applyFont="1" applyFill="1" applyBorder="1" applyAlignment="1">
      <alignment vertical="center" wrapText="1"/>
    </xf>
    <xf numFmtId="4" fontId="46" fillId="0" borderId="15" xfId="0" applyNumberFormat="1" applyFont="1" applyFill="1" applyBorder="1" applyAlignment="1">
      <alignment horizontal="right" vertical="center" wrapText="1"/>
    </xf>
    <xf numFmtId="3" fontId="46" fillId="0" borderId="12" xfId="0" applyNumberFormat="1" applyFont="1" applyFill="1" applyBorder="1" applyAlignment="1">
      <alignment horizontal="right" vertical="center" wrapText="1"/>
    </xf>
    <xf numFmtId="3" fontId="46" fillId="0" borderId="15" xfId="0" applyNumberFormat="1" applyFont="1" applyFill="1" applyBorder="1" applyAlignment="1">
      <alignment horizontal="right" vertical="center" wrapText="1"/>
    </xf>
    <xf numFmtId="0" fontId="46" fillId="0" borderId="15" xfId="0" applyFont="1" applyFill="1" applyBorder="1" applyAlignment="1">
      <alignment horizontal="right" vertical="center" wrapText="1"/>
    </xf>
    <xf numFmtId="0" fontId="44" fillId="0" borderId="0" xfId="0" applyFont="1" applyAlignment="1">
      <alignment vertical="center" wrapText="1"/>
    </xf>
    <xf numFmtId="0" fontId="14" fillId="0" borderId="0" xfId="0" applyFont="1" applyAlignment="1">
      <alignment horizontal="center" vertical="center" wrapText="1"/>
    </xf>
    <xf numFmtId="0" fontId="14" fillId="0" borderId="0" xfId="0" applyFont="1" applyAlignment="1">
      <alignment vertical="center" wrapText="1"/>
    </xf>
    <xf numFmtId="0" fontId="14" fillId="0" borderId="0" xfId="0" applyFont="1" applyAlignment="1">
      <alignment horizontal="center" vertical="center"/>
    </xf>
    <xf numFmtId="0" fontId="12" fillId="0" borderId="11" xfId="0" applyFont="1" applyBorder="1" applyAlignment="1">
      <alignment horizontal="centerContinuous" vertical="center"/>
    </xf>
    <xf numFmtId="4" fontId="13" fillId="20" borderId="12" xfId="0" applyNumberFormat="1" applyFont="1" applyFill="1" applyBorder="1" applyAlignment="1">
      <alignment horizontal="right" vertical="center"/>
    </xf>
    <xf numFmtId="169" fontId="21" fillId="0" borderId="12" xfId="0" applyNumberFormat="1" applyFont="1" applyFill="1" applyBorder="1" applyAlignment="1">
      <alignment horizontal="right" vertical="center" wrapText="1"/>
    </xf>
    <xf numFmtId="4" fontId="21" fillId="20" borderId="10" xfId="0" applyNumberFormat="1" applyFont="1" applyFill="1" applyBorder="1"/>
    <xf numFmtId="4" fontId="21" fillId="20" borderId="10" xfId="0" applyNumberFormat="1" applyFont="1" applyFill="1" applyBorder="1" applyAlignment="1">
      <alignment vertical="center"/>
    </xf>
    <xf numFmtId="0" fontId="21" fillId="20" borderId="10" xfId="0" applyFont="1" applyFill="1" applyBorder="1" applyAlignment="1">
      <alignment horizontal="center" vertical="center" wrapText="1"/>
    </xf>
    <xf numFmtId="3" fontId="13" fillId="21" borderId="10" xfId="0" applyNumberFormat="1" applyFont="1" applyFill="1" applyBorder="1" applyAlignment="1">
      <alignment horizontal="center" vertical="center" wrapText="1"/>
    </xf>
    <xf numFmtId="0" fontId="44" fillId="0" borderId="0" xfId="0" applyFont="1" applyAlignment="1">
      <alignment horizontal="center" vertical="center"/>
    </xf>
    <xf numFmtId="169" fontId="13" fillId="20" borderId="12" xfId="0" applyNumberFormat="1" applyFont="1" applyFill="1" applyBorder="1" applyAlignment="1">
      <alignment horizontal="right" vertical="center"/>
    </xf>
    <xf numFmtId="4" fontId="21" fillId="0" borderId="0" xfId="0" applyNumberFormat="1" applyFont="1"/>
    <xf numFmtId="169" fontId="21" fillId="0" borderId="0" xfId="0" applyNumberFormat="1" applyFont="1"/>
    <xf numFmtId="0" fontId="16" fillId="0" borderId="0" xfId="0" applyFont="1"/>
    <xf numFmtId="0" fontId="12" fillId="0" borderId="0" xfId="0" applyFont="1" applyAlignment="1">
      <alignment horizontal="center" vertical="center"/>
    </xf>
    <xf numFmtId="4" fontId="13" fillId="20" borderId="12" xfId="0" applyNumberFormat="1" applyFont="1" applyFill="1" applyBorder="1" applyAlignment="1">
      <alignment vertical="center" wrapText="1"/>
    </xf>
    <xf numFmtId="0" fontId="21" fillId="20" borderId="10" xfId="0" applyFont="1" applyFill="1" applyBorder="1"/>
    <xf numFmtId="0" fontId="21" fillId="21" borderId="10" xfId="0" applyFont="1" applyFill="1" applyBorder="1" applyAlignment="1">
      <alignment horizontal="center" vertical="center"/>
    </xf>
    <xf numFmtId="0" fontId="44" fillId="0" borderId="0" xfId="0" applyFont="1" applyFill="1"/>
    <xf numFmtId="0" fontId="17" fillId="0" borderId="0" xfId="0" applyFont="1"/>
    <xf numFmtId="3" fontId="17" fillId="0" borderId="0" xfId="0" applyNumberFormat="1" applyFont="1"/>
    <xf numFmtId="0" fontId="17" fillId="0" borderId="0" xfId="0" applyFont="1" applyBorder="1"/>
    <xf numFmtId="4" fontId="21" fillId="20" borderId="15" xfId="0" applyNumberFormat="1" applyFont="1" applyFill="1" applyBorder="1" applyAlignment="1">
      <alignment vertical="center" wrapText="1"/>
    </xf>
    <xf numFmtId="4" fontId="21" fillId="20" borderId="15" xfId="0" applyNumberFormat="1" applyFont="1" applyFill="1" applyBorder="1" applyAlignment="1">
      <alignment horizontal="center" vertical="center" wrapText="1"/>
    </xf>
    <xf numFmtId="4" fontId="21" fillId="20" borderId="12" xfId="0" applyNumberFormat="1" applyFont="1" applyFill="1" applyBorder="1" applyAlignment="1">
      <alignment vertical="center"/>
    </xf>
    <xf numFmtId="4" fontId="21" fillId="20" borderId="15" xfId="0" applyNumberFormat="1" applyFont="1" applyFill="1" applyBorder="1" applyAlignment="1">
      <alignment vertical="center"/>
    </xf>
    <xf numFmtId="4" fontId="41" fillId="21" borderId="15" xfId="0" applyNumberFormat="1" applyFont="1" applyFill="1" applyBorder="1" applyAlignment="1">
      <alignment horizontal="right" vertical="center" wrapText="1"/>
    </xf>
    <xf numFmtId="3" fontId="41" fillId="21" borderId="15" xfId="0" applyNumberFormat="1" applyFont="1" applyFill="1" applyBorder="1" applyAlignment="1">
      <alignment horizontal="center" vertical="center" wrapText="1"/>
    </xf>
    <xf numFmtId="9" fontId="41" fillId="21" borderId="12" xfId="91" applyFont="1" applyFill="1" applyBorder="1" applyAlignment="1">
      <alignment vertical="center" wrapText="1"/>
    </xf>
    <xf numFmtId="9" fontId="41" fillId="21" borderId="15" xfId="91" applyFont="1" applyFill="1" applyBorder="1" applyAlignment="1">
      <alignment horizontal="right" vertical="center" wrapText="1"/>
    </xf>
    <xf numFmtId="0" fontId="12" fillId="0" borderId="0" xfId="0" applyFont="1" applyBorder="1" applyAlignment="1">
      <alignment vertical="center"/>
    </xf>
    <xf numFmtId="3" fontId="41" fillId="21" borderId="15" xfId="0" applyNumberFormat="1" applyFont="1" applyFill="1" applyBorder="1" applyAlignment="1">
      <alignment horizontal="right" vertical="center" wrapText="1"/>
    </xf>
    <xf numFmtId="0" fontId="15" fillId="0" borderId="0" xfId="0" applyFont="1"/>
    <xf numFmtId="169" fontId="13" fillId="20" borderId="12" xfId="0" applyNumberFormat="1" applyFont="1" applyFill="1" applyBorder="1" applyAlignment="1">
      <alignment horizontal="right" vertical="center" wrapText="1"/>
    </xf>
    <xf numFmtId="0" fontId="41" fillId="21" borderId="15" xfId="0" applyFont="1" applyFill="1" applyBorder="1" applyAlignment="1">
      <alignment horizontal="left" vertical="center"/>
    </xf>
    <xf numFmtId="0" fontId="41" fillId="21" borderId="13" xfId="0" applyFont="1" applyFill="1" applyBorder="1" applyAlignment="1">
      <alignment horizontal="left" vertical="center"/>
    </xf>
    <xf numFmtId="3" fontId="13" fillId="21" borderId="10" xfId="0" applyNumberFormat="1" applyFont="1" applyFill="1" applyBorder="1" applyAlignment="1">
      <alignment horizontal="center" vertical="center"/>
    </xf>
    <xf numFmtId="167" fontId="21" fillId="21" borderId="10" xfId="0" applyNumberFormat="1" applyFont="1" applyFill="1" applyBorder="1" applyAlignment="1">
      <alignment horizontal="center"/>
    </xf>
    <xf numFmtId="0" fontId="14" fillId="0" borderId="0" xfId="0" applyFont="1" applyAlignment="1">
      <alignment horizontal="justify"/>
    </xf>
    <xf numFmtId="167" fontId="44" fillId="0" borderId="0" xfId="0" applyNumberFormat="1" applyFont="1" applyAlignment="1">
      <alignment horizontal="center"/>
    </xf>
    <xf numFmtId="9" fontId="44" fillId="0" borderId="0" xfId="91" applyFont="1" applyAlignment="1">
      <alignment horizontal="right"/>
    </xf>
    <xf numFmtId="169" fontId="13" fillId="20" borderId="15" xfId="0" applyNumberFormat="1" applyFont="1" applyFill="1" applyBorder="1" applyAlignment="1">
      <alignment horizontal="right" vertical="center"/>
    </xf>
    <xf numFmtId="0" fontId="17" fillId="0" borderId="0" xfId="0" applyFont="1" applyFill="1" applyBorder="1" applyAlignment="1">
      <alignment vertical="center"/>
    </xf>
    <xf numFmtId="4" fontId="14" fillId="20" borderId="10" xfId="0" applyNumberFormat="1" applyFont="1" applyFill="1" applyBorder="1"/>
    <xf numFmtId="4" fontId="14" fillId="20" borderId="10" xfId="0" applyNumberFormat="1" applyFont="1" applyFill="1" applyBorder="1" applyAlignment="1">
      <alignment vertical="center" wrapText="1"/>
    </xf>
    <xf numFmtId="4" fontId="14" fillId="20" borderId="10" xfId="0" applyNumberFormat="1" applyFont="1" applyFill="1" applyBorder="1" applyAlignment="1">
      <alignment horizontal="center" vertical="center"/>
    </xf>
    <xf numFmtId="4" fontId="14" fillId="21" borderId="10" xfId="0" applyNumberFormat="1" applyFont="1" applyFill="1" applyBorder="1"/>
    <xf numFmtId="4" fontId="14" fillId="21" borderId="10" xfId="0" applyNumberFormat="1" applyFont="1" applyFill="1" applyBorder="1" applyAlignment="1">
      <alignment vertical="center" wrapText="1"/>
    </xf>
    <xf numFmtId="4" fontId="14" fillId="21" borderId="10" xfId="0" applyNumberFormat="1" applyFont="1" applyFill="1" applyBorder="1" applyAlignment="1">
      <alignment horizontal="center" vertical="center"/>
    </xf>
    <xf numFmtId="0" fontId="17" fillId="0" borderId="0" xfId="0" applyFont="1" applyFill="1"/>
    <xf numFmtId="0" fontId="21" fillId="0" borderId="0" xfId="0" applyFont="1" applyAlignment="1">
      <alignment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vertical="center" wrapText="1"/>
    </xf>
    <xf numFmtId="0" fontId="21" fillId="0" borderId="0" xfId="0" applyFont="1" applyFill="1" applyBorder="1" applyAlignment="1">
      <alignment horizontal="center" vertical="center"/>
    </xf>
    <xf numFmtId="14" fontId="21" fillId="0" borderId="0" xfId="0" applyNumberFormat="1" applyFont="1" applyFill="1" applyBorder="1" applyAlignment="1">
      <alignment horizontal="center" vertical="center"/>
    </xf>
    <xf numFmtId="0" fontId="21" fillId="0" borderId="0" xfId="0" applyFont="1" applyAlignment="1">
      <alignment horizontal="center" vertical="center" wrapText="1"/>
    </xf>
    <xf numFmtId="0" fontId="21" fillId="0" borderId="0" xfId="0" applyFont="1" applyAlignment="1">
      <alignment horizontal="center" vertical="center"/>
    </xf>
    <xf numFmtId="3" fontId="21" fillId="0" borderId="0" xfId="0" applyNumberFormat="1" applyFont="1"/>
    <xf numFmtId="0" fontId="21" fillId="0" borderId="0" xfId="0" applyFont="1" applyAlignment="1">
      <alignment horizontal="right"/>
    </xf>
    <xf numFmtId="9" fontId="21" fillId="0" borderId="0" xfId="91" applyFont="1"/>
    <xf numFmtId="0" fontId="44" fillId="0" borderId="0" xfId="0" applyFont="1" applyAlignment="1">
      <alignment horizontal="right"/>
    </xf>
    <xf numFmtId="4" fontId="13" fillId="20" borderId="13" xfId="0" applyNumberFormat="1" applyFont="1" applyFill="1" applyBorder="1" applyAlignment="1">
      <alignment horizontal="center" vertical="center"/>
    </xf>
    <xf numFmtId="17" fontId="21" fillId="0" borderId="0" xfId="0" applyNumberFormat="1" applyFont="1" applyFill="1" applyBorder="1" applyAlignment="1">
      <alignment horizontal="left" vertical="center" wrapText="1"/>
    </xf>
    <xf numFmtId="0" fontId="21" fillId="0" borderId="0" xfId="0" applyFont="1" applyFill="1" applyBorder="1" applyAlignment="1">
      <alignment horizontal="justify" vertical="center" wrapText="1"/>
    </xf>
    <xf numFmtId="15" fontId="21" fillId="0" borderId="0" xfId="0" applyNumberFormat="1" applyFont="1" applyFill="1" applyBorder="1" applyAlignment="1">
      <alignment vertical="center" wrapText="1"/>
    </xf>
    <xf numFmtId="17" fontId="21" fillId="0" borderId="0" xfId="0" applyNumberFormat="1" applyFont="1" applyFill="1" applyBorder="1" applyAlignment="1">
      <alignment vertical="center" wrapText="1"/>
    </xf>
    <xf numFmtId="17" fontId="21" fillId="0" borderId="0" xfId="0" applyNumberFormat="1" applyFont="1" applyFill="1" applyBorder="1" applyAlignment="1">
      <alignment horizontal="center" vertical="center"/>
    </xf>
    <xf numFmtId="17" fontId="39" fillId="0" borderId="0" xfId="0" applyNumberFormat="1" applyFont="1" applyFill="1" applyBorder="1" applyAlignment="1">
      <alignment vertical="center" wrapText="1"/>
    </xf>
    <xf numFmtId="17" fontId="39" fillId="0" borderId="0" xfId="0" applyNumberFormat="1" applyFont="1" applyFill="1" applyBorder="1" applyAlignment="1">
      <alignment horizontal="center" vertical="center" wrapText="1"/>
    </xf>
    <xf numFmtId="0" fontId="47" fillId="0" borderId="0" xfId="0" applyFont="1" applyAlignment="1">
      <alignment horizontal="centerContinuous" vertical="center"/>
    </xf>
    <xf numFmtId="0" fontId="47" fillId="0" borderId="0" xfId="0" applyFont="1"/>
    <xf numFmtId="0" fontId="21" fillId="0" borderId="12" xfId="0" applyFont="1" applyFill="1" applyBorder="1" applyAlignment="1">
      <alignment vertical="center" wrapText="1"/>
    </xf>
    <xf numFmtId="3" fontId="13" fillId="0" borderId="13" xfId="0" applyNumberFormat="1" applyFont="1" applyFill="1" applyBorder="1" applyAlignment="1">
      <alignment horizontal="center" vertical="center" wrapText="1"/>
    </xf>
    <xf numFmtId="3" fontId="13" fillId="20" borderId="10" xfId="0" applyNumberFormat="1" applyFont="1" applyFill="1" applyBorder="1" applyAlignment="1">
      <alignment vertical="center" wrapText="1"/>
    </xf>
    <xf numFmtId="0" fontId="17" fillId="19" borderId="10" xfId="0" applyFont="1" applyFill="1" applyBorder="1" applyAlignment="1">
      <alignment horizontal="center" vertical="center" wrapText="1"/>
    </xf>
    <xf numFmtId="17" fontId="21" fillId="21" borderId="10" xfId="0" applyNumberFormat="1" applyFont="1" applyFill="1" applyBorder="1" applyAlignment="1">
      <alignment horizontal="center" vertical="center"/>
    </xf>
    <xf numFmtId="0" fontId="48" fillId="0" borderId="0" xfId="0" applyFont="1"/>
    <xf numFmtId="0" fontId="40" fillId="0" borderId="0" xfId="0" applyFont="1" applyFill="1"/>
    <xf numFmtId="4" fontId="21" fillId="20" borderId="13" xfId="0" applyNumberFormat="1" applyFont="1" applyFill="1" applyBorder="1" applyAlignment="1">
      <alignment horizontal="right" vertical="center" wrapText="1"/>
    </xf>
    <xf numFmtId="0" fontId="21" fillId="0" borderId="0" xfId="0" applyFont="1" applyFill="1"/>
    <xf numFmtId="9" fontId="46" fillId="0" borderId="12" xfId="0" applyNumberFormat="1" applyFont="1" applyFill="1" applyBorder="1" applyAlignment="1">
      <alignment horizontal="right" vertical="center" wrapText="1"/>
    </xf>
    <xf numFmtId="4" fontId="44" fillId="0" borderId="0" xfId="0" applyNumberFormat="1" applyFont="1" applyAlignment="1">
      <alignment horizontal="center"/>
    </xf>
    <xf numFmtId="9" fontId="44" fillId="0" borderId="0" xfId="91" applyFont="1" applyBorder="1"/>
    <xf numFmtId="0" fontId="44" fillId="0" borderId="0" xfId="0" applyFont="1" applyAlignment="1">
      <alignment wrapText="1"/>
    </xf>
    <xf numFmtId="0" fontId="50" fillId="0" borderId="0" xfId="0" applyFont="1" applyAlignment="1">
      <alignment vertical="center"/>
    </xf>
    <xf numFmtId="17" fontId="50" fillId="0" borderId="11" xfId="0" applyNumberFormat="1" applyFont="1" applyFill="1" applyBorder="1" applyAlignment="1">
      <alignment vertical="center"/>
    </xf>
    <xf numFmtId="17" fontId="50" fillId="0" borderId="11" xfId="0" applyNumberFormat="1" applyFont="1" applyFill="1" applyBorder="1" applyAlignment="1">
      <alignment horizontal="center" vertical="center"/>
    </xf>
    <xf numFmtId="9" fontId="21" fillId="0" borderId="0" xfId="91" applyFont="1" applyAlignment="1">
      <alignment horizontal="right"/>
    </xf>
    <xf numFmtId="0" fontId="14" fillId="19" borderId="10" xfId="0" applyFont="1" applyFill="1" applyBorder="1" applyAlignment="1">
      <alignment horizontal="center" vertical="center" wrapText="1"/>
    </xf>
    <xf numFmtId="17" fontId="21" fillId="21" borderId="10" xfId="0" applyNumberFormat="1" applyFont="1" applyFill="1" applyBorder="1" applyAlignment="1">
      <alignment horizontal="center" vertical="center" wrapText="1"/>
    </xf>
    <xf numFmtId="169" fontId="13" fillId="20" borderId="13" xfId="0" applyNumberFormat="1" applyFont="1" applyFill="1" applyBorder="1" applyAlignment="1">
      <alignment horizontal="right" vertical="center" wrapText="1"/>
    </xf>
    <xf numFmtId="9" fontId="13" fillId="20" borderId="10" xfId="91" applyFont="1" applyFill="1" applyBorder="1" applyAlignment="1">
      <alignment vertical="center" wrapText="1"/>
    </xf>
    <xf numFmtId="4" fontId="41" fillId="21" borderId="12" xfId="0" applyNumberFormat="1" applyFont="1" applyFill="1" applyBorder="1" applyAlignment="1">
      <alignment vertical="center"/>
    </xf>
    <xf numFmtId="4" fontId="41" fillId="21" borderId="15" xfId="0" applyNumberFormat="1" applyFont="1" applyFill="1" applyBorder="1" applyAlignment="1">
      <alignment horizontal="right" vertical="center"/>
    </xf>
    <xf numFmtId="167" fontId="14" fillId="21" borderId="10" xfId="0" applyNumberFormat="1" applyFont="1" applyFill="1" applyBorder="1" applyAlignment="1">
      <alignment horizontal="center"/>
    </xf>
    <xf numFmtId="0" fontId="46" fillId="0" borderId="12" xfId="0" applyFont="1" applyFill="1" applyBorder="1" applyAlignment="1">
      <alignment vertical="center" wrapText="1"/>
    </xf>
    <xf numFmtId="0" fontId="46" fillId="0" borderId="10" xfId="81" applyFont="1" applyFill="1" applyBorder="1" applyAlignment="1">
      <alignment horizontal="justify" vertical="center" wrapText="1"/>
    </xf>
    <xf numFmtId="3" fontId="46" fillId="0" borderId="12" xfId="81" applyNumberFormat="1" applyFont="1" applyFill="1" applyBorder="1" applyAlignment="1">
      <alignment horizontal="right" vertical="center" wrapText="1"/>
    </xf>
    <xf numFmtId="3" fontId="51" fillId="20" borderId="10" xfId="0" applyNumberFormat="1" applyFont="1" applyFill="1" applyBorder="1" applyAlignment="1">
      <alignment horizontal="center" vertical="center" wrapText="1"/>
    </xf>
    <xf numFmtId="0" fontId="39" fillId="0" borderId="0" xfId="0" applyFont="1"/>
    <xf numFmtId="9" fontId="44" fillId="0" borderId="0" xfId="92" applyFont="1"/>
    <xf numFmtId="0" fontId="16" fillId="20" borderId="10" xfId="0" applyFont="1" applyFill="1" applyBorder="1" applyAlignment="1">
      <alignment vertical="center"/>
    </xf>
    <xf numFmtId="0" fontId="53" fillId="20" borderId="10" xfId="0" applyFont="1" applyFill="1" applyBorder="1" applyAlignment="1">
      <alignment vertical="center"/>
    </xf>
    <xf numFmtId="9" fontId="13" fillId="20" borderId="12" xfId="92" applyFont="1" applyFill="1" applyBorder="1" applyAlignment="1">
      <alignment horizontal="right" vertical="justify" wrapText="1"/>
    </xf>
    <xf numFmtId="3" fontId="13" fillId="20" borderId="13" xfId="0" applyNumberFormat="1" applyFont="1" applyFill="1" applyBorder="1" applyAlignment="1">
      <alignment horizontal="right" vertical="justify" wrapText="1"/>
    </xf>
    <xf numFmtId="3" fontId="51" fillId="20" borderId="10" xfId="0" applyNumberFormat="1" applyFont="1" applyFill="1" applyBorder="1" applyAlignment="1">
      <alignment vertical="center" wrapText="1"/>
    </xf>
    <xf numFmtId="9" fontId="13" fillId="20" borderId="13" xfId="92" applyFont="1" applyFill="1" applyBorder="1" applyAlignment="1">
      <alignment horizontal="center" vertical="center" wrapText="1"/>
    </xf>
    <xf numFmtId="0" fontId="13" fillId="20" borderId="12" xfId="81" applyFont="1" applyFill="1" applyBorder="1" applyAlignment="1">
      <alignment vertical="center"/>
    </xf>
    <xf numFmtId="0" fontId="13" fillId="20" borderId="10" xfId="81" applyFont="1" applyFill="1" applyBorder="1" applyAlignment="1">
      <alignment vertical="center"/>
    </xf>
    <xf numFmtId="4" fontId="13" fillId="20" borderId="12" xfId="81" applyNumberFormat="1" applyFont="1" applyFill="1" applyBorder="1" applyAlignment="1">
      <alignment horizontal="right" vertical="center"/>
    </xf>
    <xf numFmtId="3" fontId="13" fillId="20" borderId="12" xfId="81" applyNumberFormat="1" applyFont="1" applyFill="1" applyBorder="1" applyAlignment="1">
      <alignment horizontal="right" vertical="center" wrapText="1"/>
    </xf>
    <xf numFmtId="3" fontId="13" fillId="20" borderId="13" xfId="81" applyNumberFormat="1" applyFont="1" applyFill="1" applyBorder="1" applyAlignment="1">
      <alignment horizontal="center" vertical="center" wrapText="1"/>
    </xf>
    <xf numFmtId="3" fontId="13" fillId="20" borderId="13" xfId="81" applyNumberFormat="1" applyFont="1" applyFill="1" applyBorder="1" applyAlignment="1">
      <alignment horizontal="right" vertical="justify" wrapText="1"/>
    </xf>
    <xf numFmtId="0" fontId="21" fillId="20" borderId="10" xfId="81" applyFont="1" applyFill="1" applyBorder="1"/>
    <xf numFmtId="15" fontId="13" fillId="20" borderId="10" xfId="81" applyNumberFormat="1" applyFont="1" applyFill="1" applyBorder="1" applyAlignment="1">
      <alignment horizontal="center" vertical="center" wrapText="1"/>
    </xf>
    <xf numFmtId="3" fontId="13" fillId="20" borderId="10" xfId="81" applyNumberFormat="1" applyFont="1" applyFill="1" applyBorder="1" applyAlignment="1">
      <alignment horizontal="center" vertical="center" wrapText="1"/>
    </xf>
    <xf numFmtId="3" fontId="13" fillId="20" borderId="10" xfId="81" applyNumberFormat="1" applyFont="1" applyFill="1" applyBorder="1" applyAlignment="1">
      <alignment vertical="center" wrapText="1"/>
    </xf>
    <xf numFmtId="9" fontId="13" fillId="20" borderId="10" xfId="92" applyFont="1" applyFill="1" applyBorder="1" applyAlignment="1">
      <alignment vertical="center" wrapText="1"/>
    </xf>
    <xf numFmtId="3" fontId="41" fillId="21" borderId="12" xfId="0" applyNumberFormat="1" applyFont="1" applyFill="1" applyBorder="1" applyAlignment="1">
      <alignment vertical="center"/>
    </xf>
    <xf numFmtId="4" fontId="21" fillId="0" borderId="12" xfId="81" applyNumberFormat="1" applyFont="1" applyFill="1" applyBorder="1" applyAlignment="1">
      <alignment horizontal="right" vertical="center" wrapText="1"/>
    </xf>
    <xf numFmtId="9" fontId="21" fillId="0" borderId="12" xfId="81" applyNumberFormat="1" applyFont="1" applyFill="1" applyBorder="1" applyAlignment="1">
      <alignment horizontal="right" vertical="center" wrapText="1"/>
    </xf>
    <xf numFmtId="17" fontId="12" fillId="0" borderId="0" xfId="0" applyNumberFormat="1" applyFont="1" applyFill="1" applyBorder="1" applyAlignment="1">
      <alignment horizontal="centerContinuous" vertical="center"/>
    </xf>
    <xf numFmtId="17" fontId="50" fillId="0" borderId="0" xfId="0" applyNumberFormat="1" applyFont="1" applyFill="1" applyBorder="1" applyAlignment="1">
      <alignment vertical="center"/>
    </xf>
    <xf numFmtId="17" fontId="50" fillId="0" borderId="0" xfId="0" applyNumberFormat="1" applyFont="1" applyFill="1" applyBorder="1" applyAlignment="1">
      <alignment horizontal="center" vertical="center"/>
    </xf>
    <xf numFmtId="0" fontId="13" fillId="20" borderId="15" xfId="81" applyFont="1" applyFill="1" applyBorder="1" applyAlignment="1">
      <alignment vertical="center"/>
    </xf>
    <xf numFmtId="0" fontId="45" fillId="20" borderId="15" xfId="81" applyFont="1" applyFill="1" applyBorder="1" applyAlignment="1">
      <alignment horizontal="left" vertical="center"/>
    </xf>
    <xf numFmtId="4" fontId="13" fillId="20" borderId="13" xfId="81" applyNumberFormat="1" applyFont="1" applyFill="1" applyBorder="1" applyAlignment="1">
      <alignment horizontal="right" vertical="center"/>
    </xf>
    <xf numFmtId="0" fontId="45" fillId="20" borderId="10" xfId="81" applyFont="1" applyFill="1" applyBorder="1" applyAlignment="1">
      <alignment horizontal="left" vertical="center"/>
    </xf>
    <xf numFmtId="0" fontId="44" fillId="0" borderId="0" xfId="0" applyFont="1" applyFill="1" applyAlignment="1">
      <alignment vertical="center" wrapText="1"/>
    </xf>
    <xf numFmtId="0" fontId="14" fillId="0" borderId="0" xfId="0" applyFont="1" applyFill="1" applyAlignment="1">
      <alignment vertical="center" wrapText="1"/>
    </xf>
    <xf numFmtId="0" fontId="14" fillId="0" borderId="0" xfId="0" applyFont="1" applyFill="1" applyAlignment="1">
      <alignment horizontal="center" vertical="center"/>
    </xf>
    <xf numFmtId="0" fontId="55" fillId="20" borderId="10" xfId="0" applyFont="1" applyFill="1" applyBorder="1" applyAlignment="1">
      <alignment vertical="center"/>
    </xf>
    <xf numFmtId="0" fontId="13" fillId="22" borderId="10" xfId="0" applyFont="1" applyFill="1" applyBorder="1" applyAlignment="1">
      <alignment vertical="center"/>
    </xf>
    <xf numFmtId="4" fontId="13" fillId="22" borderId="12" xfId="0" applyNumberFormat="1" applyFont="1" applyFill="1" applyBorder="1" applyAlignment="1">
      <alignment horizontal="right" vertical="center"/>
    </xf>
    <xf numFmtId="4" fontId="13" fillId="22" borderId="15" xfId="0" applyNumberFormat="1" applyFont="1" applyFill="1" applyBorder="1" applyAlignment="1">
      <alignment horizontal="right" vertical="center" wrapText="1"/>
    </xf>
    <xf numFmtId="3" fontId="13" fillId="22" borderId="12" xfId="0" applyNumberFormat="1" applyFont="1" applyFill="1" applyBorder="1" applyAlignment="1">
      <alignment horizontal="right" vertical="center" wrapText="1"/>
    </xf>
    <xf numFmtId="3" fontId="13" fillId="22" borderId="15" xfId="0" applyNumberFormat="1" applyFont="1" applyFill="1" applyBorder="1" applyAlignment="1">
      <alignment horizontal="center" vertical="center" wrapText="1"/>
    </xf>
    <xf numFmtId="9" fontId="13" fillId="22" borderId="12" xfId="92" applyFont="1" applyFill="1" applyBorder="1" applyAlignment="1">
      <alignment horizontal="right" vertical="justify" wrapText="1"/>
    </xf>
    <xf numFmtId="3" fontId="13" fillId="22" borderId="13" xfId="0" applyNumberFormat="1" applyFont="1" applyFill="1" applyBorder="1" applyAlignment="1">
      <alignment horizontal="right" vertical="justify" wrapText="1"/>
    </xf>
    <xf numFmtId="0" fontId="21" fillId="22" borderId="10" xfId="0" applyFont="1" applyFill="1" applyBorder="1"/>
    <xf numFmtId="3" fontId="51" fillId="22" borderId="10" xfId="0" applyNumberFormat="1" applyFont="1" applyFill="1" applyBorder="1" applyAlignment="1">
      <alignment horizontal="center" vertical="center" wrapText="1"/>
    </xf>
    <xf numFmtId="3" fontId="51" fillId="22" borderId="10" xfId="0" applyNumberFormat="1" applyFont="1" applyFill="1" applyBorder="1" applyAlignment="1">
      <alignment vertical="center" wrapText="1"/>
    </xf>
    <xf numFmtId="4" fontId="41" fillId="21" borderId="12" xfId="72" applyNumberFormat="1" applyFont="1" applyFill="1" applyBorder="1" applyAlignment="1">
      <alignment vertical="center" wrapText="1"/>
    </xf>
    <xf numFmtId="3" fontId="41" fillId="21" borderId="13" xfId="0" applyNumberFormat="1" applyFont="1" applyFill="1" applyBorder="1" applyAlignment="1">
      <alignment vertical="center" wrapText="1"/>
    </xf>
    <xf numFmtId="3" fontId="41" fillId="21" borderId="10" xfId="72" applyNumberFormat="1" applyFont="1" applyFill="1" applyBorder="1" applyAlignment="1">
      <alignment vertical="center" wrapText="1"/>
    </xf>
    <xf numFmtId="3" fontId="21" fillId="21" borderId="10" xfId="72" applyNumberFormat="1" applyFont="1" applyFill="1" applyBorder="1" applyAlignment="1">
      <alignment horizontal="center" vertical="center" wrapText="1"/>
    </xf>
    <xf numFmtId="3" fontId="21" fillId="21" borderId="10" xfId="72" applyNumberFormat="1" applyFont="1" applyFill="1" applyBorder="1" applyAlignment="1">
      <alignment vertical="center" wrapText="1"/>
    </xf>
    <xf numFmtId="4" fontId="21" fillId="0" borderId="13" xfId="81" applyNumberFormat="1" applyFont="1" applyFill="1" applyBorder="1" applyAlignment="1">
      <alignment horizontal="right" vertical="center" wrapText="1"/>
    </xf>
    <xf numFmtId="3" fontId="21" fillId="0" borderId="13" xfId="81" applyNumberFormat="1" applyFont="1" applyFill="1" applyBorder="1" applyAlignment="1">
      <alignment horizontal="right" vertical="center" wrapText="1"/>
    </xf>
    <xf numFmtId="0" fontId="16" fillId="20" borderId="12" xfId="81" applyFont="1" applyFill="1" applyBorder="1" applyAlignment="1">
      <alignment vertical="center"/>
    </xf>
    <xf numFmtId="0" fontId="14" fillId="0" borderId="0" xfId="0" applyFont="1" applyFill="1" applyAlignment="1">
      <alignment horizontal="center" vertical="center" wrapText="1"/>
    </xf>
    <xf numFmtId="0" fontId="44" fillId="0" borderId="0" xfId="0" applyFont="1" applyFill="1" applyAlignment="1">
      <alignment horizontal="center"/>
    </xf>
    <xf numFmtId="3" fontId="44" fillId="0" borderId="0" xfId="0" applyNumberFormat="1" applyFont="1" applyFill="1"/>
    <xf numFmtId="9" fontId="44" fillId="0" borderId="0" xfId="92" applyFont="1" applyFill="1"/>
    <xf numFmtId="0" fontId="44" fillId="0" borderId="0" xfId="0" applyFont="1" applyFill="1" applyBorder="1"/>
    <xf numFmtId="3" fontId="45" fillId="0" borderId="13" xfId="0" applyNumberFormat="1" applyFont="1" applyFill="1" applyBorder="1" applyAlignment="1">
      <alignment horizontal="right" vertical="center" wrapText="1"/>
    </xf>
    <xf numFmtId="0" fontId="44" fillId="0" borderId="0" xfId="0" applyFont="1" applyFill="1" applyAlignment="1">
      <alignment vertical="center"/>
    </xf>
    <xf numFmtId="0" fontId="41" fillId="21" borderId="15" xfId="0" applyFont="1" applyFill="1" applyBorder="1" applyAlignment="1">
      <alignment horizontal="right" vertical="center" wrapText="1"/>
    </xf>
    <xf numFmtId="0" fontId="21" fillId="21" borderId="12" xfId="0" applyFont="1" applyFill="1" applyBorder="1" applyAlignment="1">
      <alignment horizontal="center" vertical="center"/>
    </xf>
    <xf numFmtId="0" fontId="38" fillId="0" borderId="0" xfId="81"/>
    <xf numFmtId="0" fontId="57" fillId="0" borderId="18" xfId="81" applyFont="1" applyBorder="1" applyAlignment="1">
      <alignment horizontal="center" vertical="center" wrapText="1"/>
    </xf>
    <xf numFmtId="0" fontId="38" fillId="0" borderId="19" xfId="81" applyFont="1" applyBorder="1" applyAlignment="1">
      <alignment vertical="center" wrapText="1"/>
    </xf>
    <xf numFmtId="0" fontId="42" fillId="0" borderId="0" xfId="81" applyFont="1"/>
    <xf numFmtId="0" fontId="21" fillId="0" borderId="0" xfId="81" applyFont="1"/>
    <xf numFmtId="0" fontId="14" fillId="0" borderId="0" xfId="81" applyFont="1"/>
    <xf numFmtId="167" fontId="39" fillId="21" borderId="10" xfId="0" applyNumberFormat="1" applyFont="1" applyFill="1" applyBorder="1" applyAlignment="1">
      <alignment horizontal="center"/>
    </xf>
    <xf numFmtId="3" fontId="51" fillId="21" borderId="10" xfId="0" applyNumberFormat="1" applyFont="1" applyFill="1" applyBorder="1" applyAlignment="1">
      <alignment horizontal="center" vertical="center"/>
    </xf>
    <xf numFmtId="17" fontId="39" fillId="21" borderId="10" xfId="0" applyNumberFormat="1" applyFont="1" applyFill="1" applyBorder="1" applyAlignment="1">
      <alignment horizontal="center" vertical="center" wrapText="1"/>
    </xf>
    <xf numFmtId="17" fontId="39" fillId="21" borderId="10" xfId="0" applyNumberFormat="1" applyFont="1" applyFill="1" applyBorder="1" applyAlignment="1">
      <alignment vertical="center" wrapText="1"/>
    </xf>
    <xf numFmtId="9" fontId="51" fillId="20" borderId="10" xfId="92" applyFont="1" applyFill="1" applyBorder="1" applyAlignment="1">
      <alignment vertical="center" wrapText="1"/>
    </xf>
    <xf numFmtId="9" fontId="13" fillId="20" borderId="10" xfId="92" applyFont="1" applyFill="1" applyBorder="1" applyAlignment="1">
      <alignment horizontal="right" vertical="justify" wrapText="1"/>
    </xf>
    <xf numFmtId="3" fontId="41" fillId="21" borderId="10" xfId="0" applyNumberFormat="1" applyFont="1" applyFill="1" applyBorder="1" applyAlignment="1">
      <alignment horizontal="center" vertical="center" wrapText="1"/>
    </xf>
    <xf numFmtId="3" fontId="41" fillId="21" borderId="10" xfId="0" applyNumberFormat="1" applyFont="1" applyFill="1" applyBorder="1" applyAlignment="1">
      <alignment horizontal="right" vertical="center" wrapText="1"/>
    </xf>
    <xf numFmtId="4" fontId="41" fillId="21" borderId="13" xfId="0" applyNumberFormat="1" applyFont="1" applyFill="1" applyBorder="1" applyAlignment="1">
      <alignment horizontal="right" vertical="center"/>
    </xf>
    <xf numFmtId="3" fontId="41" fillId="21" borderId="13" xfId="0" applyNumberFormat="1" applyFont="1" applyFill="1" applyBorder="1" applyAlignment="1">
      <alignment horizontal="center" vertical="center" wrapText="1"/>
    </xf>
    <xf numFmtId="0" fontId="41" fillId="21" borderId="13" xfId="0" applyFont="1" applyFill="1" applyBorder="1" applyAlignment="1">
      <alignment horizontal="right" vertical="center" wrapText="1"/>
    </xf>
    <xf numFmtId="15" fontId="51" fillId="20" borderId="10" xfId="81" applyNumberFormat="1" applyFont="1" applyFill="1" applyBorder="1" applyAlignment="1">
      <alignment horizontal="center" vertical="center" wrapText="1"/>
    </xf>
    <xf numFmtId="3" fontId="51" fillId="20" borderId="10" xfId="81" applyNumberFormat="1" applyFont="1" applyFill="1" applyBorder="1" applyAlignment="1">
      <alignment horizontal="center" vertical="center" wrapText="1"/>
    </xf>
    <xf numFmtId="3" fontId="13" fillId="20" borderId="12" xfId="0" applyNumberFormat="1" applyFont="1" applyFill="1" applyBorder="1" applyAlignment="1">
      <alignment horizontal="center" vertical="center"/>
    </xf>
    <xf numFmtId="0" fontId="41" fillId="0" borderId="13" xfId="0" applyFont="1" applyFill="1" applyBorder="1" applyAlignment="1">
      <alignment vertical="center" wrapText="1"/>
    </xf>
    <xf numFmtId="0" fontId="41" fillId="0" borderId="13" xfId="0" applyFont="1" applyFill="1" applyBorder="1" applyAlignment="1">
      <alignment vertical="center"/>
    </xf>
    <xf numFmtId="37" fontId="41" fillId="0" borderId="13" xfId="71" applyNumberFormat="1" applyFont="1" applyFill="1" applyBorder="1" applyAlignment="1">
      <alignment vertical="center" wrapText="1"/>
    </xf>
    <xf numFmtId="0" fontId="21" fillId="0" borderId="10" xfId="0" applyFont="1" applyFill="1" applyBorder="1" applyAlignment="1">
      <alignment horizontal="left" vertical="center"/>
    </xf>
    <xf numFmtId="16" fontId="44" fillId="0" borderId="0" xfId="0" applyNumberFormat="1" applyFont="1"/>
    <xf numFmtId="16" fontId="44" fillId="0" borderId="0" xfId="0" applyNumberFormat="1" applyFont="1" applyAlignment="1">
      <alignment horizontal="center" vertical="center"/>
    </xf>
    <xf numFmtId="4" fontId="21" fillId="0" borderId="0" xfId="0" applyNumberFormat="1" applyFont="1" applyAlignment="1">
      <alignment horizontal="center" vertical="center"/>
    </xf>
    <xf numFmtId="3" fontId="51" fillId="22" borderId="13" xfId="0" applyNumberFormat="1" applyFont="1" applyFill="1" applyBorder="1" applyAlignment="1">
      <alignment horizontal="center" vertical="center" wrapText="1"/>
    </xf>
    <xf numFmtId="4" fontId="21" fillId="0" borderId="12" xfId="0" applyNumberFormat="1" applyFont="1" applyFill="1" applyBorder="1" applyAlignment="1">
      <alignment vertical="center" wrapText="1"/>
    </xf>
    <xf numFmtId="0" fontId="21" fillId="0" borderId="13" xfId="0" applyFont="1" applyFill="1" applyBorder="1" applyAlignment="1">
      <alignment vertical="center" wrapText="1"/>
    </xf>
    <xf numFmtId="37" fontId="21" fillId="0" borderId="12" xfId="0" applyNumberFormat="1" applyFont="1" applyFill="1" applyBorder="1" applyAlignment="1">
      <alignment vertical="center" wrapText="1"/>
    </xf>
    <xf numFmtId="3" fontId="21" fillId="0" borderId="12" xfId="0" applyNumberFormat="1" applyFont="1" applyFill="1" applyBorder="1" applyAlignment="1">
      <alignment vertical="center" wrapText="1"/>
    </xf>
    <xf numFmtId="169" fontId="21" fillId="0" borderId="13" xfId="0" applyNumberFormat="1" applyFont="1" applyFill="1" applyBorder="1" applyAlignment="1">
      <alignment horizontal="right" vertical="center" wrapText="1"/>
    </xf>
    <xf numFmtId="169" fontId="21" fillId="0" borderId="15" xfId="0" applyNumberFormat="1" applyFont="1" applyFill="1" applyBorder="1" applyAlignment="1">
      <alignment horizontal="right" vertical="center" wrapText="1"/>
    </xf>
    <xf numFmtId="169" fontId="21" fillId="0" borderId="0" xfId="0" applyNumberFormat="1" applyFont="1" applyAlignment="1">
      <alignment horizontal="left" vertical="center"/>
    </xf>
    <xf numFmtId="169" fontId="13" fillId="0" borderId="13" xfId="0" applyNumberFormat="1" applyFont="1" applyFill="1" applyBorder="1" applyAlignment="1">
      <alignment horizontal="right" vertical="center" wrapText="1"/>
    </xf>
    <xf numFmtId="169" fontId="14" fillId="0" borderId="0" xfId="0" applyNumberFormat="1" applyFont="1"/>
    <xf numFmtId="17" fontId="51" fillId="20" borderId="10" xfId="0" applyNumberFormat="1" applyFont="1" applyFill="1" applyBorder="1" applyAlignment="1">
      <alignment horizontal="center" vertical="center" wrapText="1"/>
    </xf>
    <xf numFmtId="17" fontId="44" fillId="0" borderId="0" xfId="0" applyNumberFormat="1" applyFont="1"/>
    <xf numFmtId="4" fontId="44" fillId="0" borderId="0" xfId="0" applyNumberFormat="1" applyFont="1"/>
    <xf numFmtId="3" fontId="43" fillId="0" borderId="14" xfId="72" applyNumberFormat="1" applyFont="1" applyFill="1" applyBorder="1" applyAlignment="1">
      <alignment vertical="center" wrapText="1"/>
    </xf>
    <xf numFmtId="17" fontId="63" fillId="0" borderId="11" xfId="0" applyNumberFormat="1" applyFont="1" applyFill="1" applyBorder="1" applyAlignment="1">
      <alignment vertical="center"/>
    </xf>
    <xf numFmtId="17" fontId="44" fillId="21" borderId="10" xfId="0" applyNumberFormat="1" applyFont="1" applyFill="1" applyBorder="1" applyAlignment="1">
      <alignment horizontal="center" vertical="center" wrapText="1"/>
    </xf>
    <xf numFmtId="3" fontId="60" fillId="20" borderId="10" xfId="0" applyNumberFormat="1" applyFont="1" applyFill="1" applyBorder="1" applyAlignment="1">
      <alignment vertical="center" wrapText="1"/>
    </xf>
    <xf numFmtId="3" fontId="44" fillId="0" borderId="0" xfId="0" applyNumberFormat="1" applyFont="1" applyFill="1" applyAlignment="1">
      <alignment vertical="center"/>
    </xf>
    <xf numFmtId="0" fontId="44" fillId="0" borderId="0" xfId="0" applyFont="1" applyFill="1" applyBorder="1" applyAlignment="1">
      <alignment vertical="center"/>
    </xf>
    <xf numFmtId="9" fontId="44" fillId="0" borderId="0" xfId="92" applyFont="1" applyAlignment="1">
      <alignment horizontal="right"/>
    </xf>
    <xf numFmtId="0" fontId="53" fillId="20" borderId="12" xfId="0" applyFont="1" applyFill="1" applyBorder="1" applyAlignment="1">
      <alignment vertical="center"/>
    </xf>
    <xf numFmtId="9" fontId="13" fillId="20" borderId="12" xfId="92" applyFont="1" applyFill="1" applyBorder="1" applyAlignment="1">
      <alignment vertical="center" wrapText="1"/>
    </xf>
    <xf numFmtId="0" fontId="13" fillId="22" borderId="12" xfId="0" applyFont="1" applyFill="1" applyBorder="1" applyAlignment="1">
      <alignment vertical="center"/>
    </xf>
    <xf numFmtId="9" fontId="51" fillId="20" borderId="12" xfId="92" applyFont="1" applyFill="1" applyBorder="1" applyAlignment="1">
      <alignment vertical="center" wrapText="1"/>
    </xf>
    <xf numFmtId="0" fontId="55" fillId="20" borderId="12" xfId="0" applyFont="1" applyFill="1" applyBorder="1" applyAlignment="1">
      <alignment vertical="center"/>
    </xf>
    <xf numFmtId="0" fontId="45" fillId="20" borderId="12" xfId="81" applyFont="1" applyFill="1" applyBorder="1" applyAlignment="1">
      <alignment horizontal="left" vertical="center"/>
    </xf>
    <xf numFmtId="4" fontId="13" fillId="20" borderId="12" xfId="0" applyNumberFormat="1" applyFont="1" applyFill="1" applyBorder="1" applyAlignment="1">
      <alignment horizontal="center" vertical="center" wrapText="1"/>
    </xf>
    <xf numFmtId="4" fontId="14" fillId="20" borderId="12" xfId="0" applyNumberFormat="1" applyFont="1" applyFill="1" applyBorder="1" applyAlignment="1">
      <alignment horizontal="center" vertical="center"/>
    </xf>
    <xf numFmtId="4" fontId="14" fillId="21" borderId="12" xfId="0" applyNumberFormat="1" applyFont="1" applyFill="1" applyBorder="1" applyAlignment="1">
      <alignment horizontal="center" vertical="center"/>
    </xf>
    <xf numFmtId="15" fontId="13" fillId="20" borderId="13" xfId="81" applyNumberFormat="1" applyFont="1" applyFill="1" applyBorder="1" applyAlignment="1">
      <alignment horizontal="center" vertical="center" wrapText="1"/>
    </xf>
    <xf numFmtId="3" fontId="14" fillId="19" borderId="10" xfId="81" applyNumberFormat="1" applyFont="1" applyFill="1" applyBorder="1" applyAlignment="1">
      <alignment horizontal="center" vertical="center" wrapText="1"/>
    </xf>
    <xf numFmtId="4" fontId="14" fillId="19" borderId="10" xfId="81" applyNumberFormat="1" applyFont="1" applyFill="1" applyBorder="1" applyAlignment="1">
      <alignment horizontal="center" vertical="center" wrapText="1"/>
    </xf>
    <xf numFmtId="9" fontId="14" fillId="19" borderId="10" xfId="81" applyNumberFormat="1" applyFont="1" applyFill="1" applyBorder="1" applyAlignment="1">
      <alignment horizontal="center" vertical="center" wrapText="1"/>
    </xf>
    <xf numFmtId="17" fontId="21" fillId="21" borderId="0" xfId="0" applyNumberFormat="1" applyFont="1" applyFill="1" applyBorder="1" applyAlignment="1">
      <alignment vertical="center" wrapText="1"/>
    </xf>
    <xf numFmtId="0" fontId="21" fillId="20" borderId="0" xfId="0" applyFont="1" applyFill="1" applyBorder="1" applyAlignment="1">
      <alignment vertical="center" wrapText="1"/>
    </xf>
    <xf numFmtId="0" fontId="14" fillId="19" borderId="10" xfId="81" applyFont="1" applyFill="1" applyBorder="1" applyAlignment="1">
      <alignment horizontal="center" vertical="center" wrapText="1"/>
    </xf>
    <xf numFmtId="0" fontId="21" fillId="19" borderId="10" xfId="81" applyFont="1" applyFill="1" applyBorder="1" applyAlignment="1">
      <alignment horizontal="center" vertical="center" wrapText="1"/>
    </xf>
    <xf numFmtId="15" fontId="14" fillId="19" borderId="10" xfId="81" applyNumberFormat="1" applyFont="1" applyFill="1" applyBorder="1" applyAlignment="1">
      <alignment horizontal="center" vertical="center" wrapText="1"/>
    </xf>
    <xf numFmtId="15" fontId="14" fillId="19" borderId="10" xfId="0" applyNumberFormat="1" applyFont="1" applyFill="1" applyBorder="1" applyAlignment="1">
      <alignment horizontal="center" vertical="center" wrapText="1"/>
    </xf>
    <xf numFmtId="17" fontId="14" fillId="19" borderId="10" xfId="81" applyNumberFormat="1" applyFont="1" applyFill="1" applyBorder="1" applyAlignment="1">
      <alignment horizontal="center" vertical="center" wrapText="1"/>
    </xf>
    <xf numFmtId="0" fontId="14" fillId="19" borderId="10" xfId="81" applyNumberFormat="1" applyFont="1" applyFill="1" applyBorder="1" applyAlignment="1">
      <alignment horizontal="center" vertical="center" wrapText="1"/>
    </xf>
    <xf numFmtId="49" fontId="14" fillId="19" borderId="10" xfId="81" applyNumberFormat="1" applyFont="1" applyFill="1" applyBorder="1" applyAlignment="1">
      <alignment horizontal="center" vertical="center" wrapText="1"/>
    </xf>
    <xf numFmtId="49" fontId="39" fillId="19" borderId="10" xfId="81" applyNumberFormat="1" applyFont="1" applyFill="1" applyBorder="1" applyAlignment="1">
      <alignment horizontal="center" vertical="center" wrapText="1"/>
    </xf>
    <xf numFmtId="0" fontId="14" fillId="0" borderId="10" xfId="81" applyFont="1" applyFill="1" applyBorder="1" applyAlignment="1">
      <alignment horizontal="center" vertical="center" wrapText="1"/>
    </xf>
    <xf numFmtId="9" fontId="44" fillId="0" borderId="0" xfId="91" applyFont="1" applyFill="1"/>
    <xf numFmtId="9" fontId="44" fillId="0" borderId="0" xfId="91" applyFont="1" applyFill="1" applyAlignment="1">
      <alignment vertical="center"/>
    </xf>
    <xf numFmtId="0" fontId="14" fillId="0" borderId="0" xfId="0" applyFont="1" applyFill="1" applyAlignment="1">
      <alignment vertical="center"/>
    </xf>
    <xf numFmtId="0" fontId="46" fillId="0" borderId="10" xfId="0" applyFont="1" applyFill="1" applyBorder="1" applyAlignment="1">
      <alignment horizontal="center" vertical="center" wrapText="1"/>
    </xf>
    <xf numFmtId="17" fontId="46" fillId="0" borderId="10" xfId="0" applyNumberFormat="1" applyFont="1" applyFill="1" applyBorder="1" applyAlignment="1">
      <alignment horizontal="center" vertical="center" wrapText="1"/>
    </xf>
    <xf numFmtId="0" fontId="21" fillId="0" borderId="10" xfId="0" applyNumberFormat="1" applyFont="1" applyFill="1" applyBorder="1" applyAlignment="1">
      <alignment horizontal="center" vertical="center" wrapText="1"/>
    </xf>
    <xf numFmtId="0" fontId="21" fillId="0" borderId="0" xfId="0" applyFont="1" applyFill="1" applyBorder="1"/>
    <xf numFmtId="0" fontId="21" fillId="0" borderId="0" xfId="0" applyFont="1" applyFill="1" applyAlignment="1">
      <alignment vertical="center" wrapText="1"/>
    </xf>
    <xf numFmtId="0" fontId="44" fillId="0" borderId="0" xfId="0" applyFont="1" applyFill="1" applyAlignment="1">
      <alignment horizontal="center" vertical="center"/>
    </xf>
    <xf numFmtId="4" fontId="44" fillId="0" borderId="0" xfId="0" applyNumberFormat="1" applyFont="1" applyFill="1" applyAlignment="1">
      <alignment horizontal="center"/>
    </xf>
    <xf numFmtId="0" fontId="21" fillId="0" borderId="0" xfId="0" applyFont="1" applyFill="1" applyAlignment="1">
      <alignment horizontal="center" vertical="center" wrapText="1"/>
    </xf>
    <xf numFmtId="0" fontId="21" fillId="0" borderId="0" xfId="0" applyFont="1" applyFill="1" applyAlignment="1">
      <alignment horizontal="center" vertical="center"/>
    </xf>
    <xf numFmtId="0" fontId="21" fillId="0" borderId="0" xfId="0" applyFont="1" applyFill="1" applyAlignment="1">
      <alignment horizontal="center"/>
    </xf>
    <xf numFmtId="3" fontId="21" fillId="0" borderId="0" xfId="0" applyNumberFormat="1" applyFont="1" applyFill="1"/>
    <xf numFmtId="0" fontId="21" fillId="0" borderId="0" xfId="0" applyFont="1" applyFill="1" applyAlignment="1">
      <alignment horizontal="right"/>
    </xf>
    <xf numFmtId="9" fontId="21" fillId="0" borderId="0" xfId="91" applyFont="1" applyFill="1"/>
    <xf numFmtId="9" fontId="21" fillId="0" borderId="0" xfId="91" applyFont="1" applyFill="1" applyAlignment="1">
      <alignment horizontal="right"/>
    </xf>
    <xf numFmtId="0" fontId="44" fillId="0" borderId="0" xfId="0" applyFont="1" applyFill="1" applyAlignment="1">
      <alignment horizontal="right"/>
    </xf>
    <xf numFmtId="9" fontId="44" fillId="0" borderId="0" xfId="91" applyFont="1" applyFill="1" applyBorder="1"/>
    <xf numFmtId="0" fontId="39" fillId="0" borderId="0" xfId="0" applyFont="1" applyFill="1" applyAlignment="1">
      <alignment vertical="center" wrapText="1"/>
    </xf>
    <xf numFmtId="0" fontId="39" fillId="0" borderId="0" xfId="0" applyFont="1" applyFill="1"/>
    <xf numFmtId="49" fontId="21" fillId="0" borderId="10" xfId="81" applyNumberFormat="1" applyFont="1" applyFill="1" applyBorder="1" applyAlignment="1">
      <alignment horizontal="justify" vertical="center" wrapText="1"/>
    </xf>
    <xf numFmtId="49" fontId="21" fillId="0" borderId="10" xfId="81" applyNumberFormat="1" applyFont="1" applyFill="1" applyBorder="1" applyAlignment="1">
      <alignment vertical="center" wrapText="1"/>
    </xf>
    <xf numFmtId="0" fontId="21" fillId="0" borderId="13" xfId="81" applyFont="1" applyFill="1" applyBorder="1"/>
    <xf numFmtId="0" fontId="14" fillId="0" borderId="10" xfId="81" applyNumberFormat="1" applyFont="1" applyFill="1" applyBorder="1" applyAlignment="1">
      <alignment vertical="center" wrapText="1"/>
    </xf>
    <xf numFmtId="3" fontId="51" fillId="20" borderId="10" xfId="0" applyNumberFormat="1" applyFont="1" applyFill="1" applyBorder="1" applyAlignment="1">
      <alignment horizontal="center" vertical="center" textRotation="90" wrapText="1"/>
    </xf>
    <xf numFmtId="17" fontId="21" fillId="21" borderId="10" xfId="0" applyNumberFormat="1" applyFont="1" applyFill="1" applyBorder="1" applyAlignment="1">
      <alignment vertical="center" textRotation="90" wrapText="1"/>
    </xf>
    <xf numFmtId="0" fontId="49" fillId="0" borderId="10" xfId="81" applyNumberFormat="1" applyFont="1" applyFill="1" applyBorder="1" applyAlignment="1">
      <alignment vertical="center" wrapText="1"/>
    </xf>
    <xf numFmtId="49" fontId="14" fillId="0" borderId="10" xfId="81" applyNumberFormat="1" applyFont="1" applyFill="1" applyBorder="1" applyAlignment="1">
      <alignment vertical="center" wrapText="1"/>
    </xf>
    <xf numFmtId="17" fontId="14" fillId="0" borderId="10" xfId="81" applyNumberFormat="1" applyFont="1" applyFill="1" applyBorder="1" applyAlignment="1">
      <alignment horizontal="center" vertical="center" wrapText="1"/>
    </xf>
    <xf numFmtId="0" fontId="14" fillId="0" borderId="0" xfId="81" applyFont="1" applyBorder="1"/>
    <xf numFmtId="0" fontId="62" fillId="0" borderId="21" xfId="81" applyFont="1" applyBorder="1" applyAlignment="1">
      <alignment vertical="center" wrapText="1"/>
    </xf>
    <xf numFmtId="0" fontId="38" fillId="0" borderId="22" xfId="81" applyFont="1" applyBorder="1" applyAlignment="1">
      <alignment vertical="center" wrapText="1"/>
    </xf>
    <xf numFmtId="15" fontId="38" fillId="0" borderId="23" xfId="81" applyNumberFormat="1" applyFont="1" applyBorder="1" applyAlignment="1">
      <alignment horizontal="center" vertical="center" wrapText="1"/>
    </xf>
    <xf numFmtId="0" fontId="38" fillId="0" borderId="24" xfId="81" applyFont="1" applyBorder="1" applyAlignment="1">
      <alignment vertical="center" wrapText="1"/>
    </xf>
    <xf numFmtId="9" fontId="53" fillId="20" borderId="10" xfId="92" applyFont="1" applyFill="1" applyBorder="1" applyAlignment="1">
      <alignment horizontal="left" vertical="center" wrapText="1"/>
    </xf>
    <xf numFmtId="17" fontId="14" fillId="21" borderId="10" xfId="0" applyNumberFormat="1" applyFont="1" applyFill="1" applyBorder="1" applyAlignment="1">
      <alignment horizontal="left" vertical="center" wrapText="1"/>
    </xf>
    <xf numFmtId="0" fontId="14" fillId="0" borderId="0" xfId="0" applyFont="1" applyAlignment="1">
      <alignment horizontal="left"/>
    </xf>
    <xf numFmtId="0" fontId="14" fillId="0" borderId="0" xfId="0" applyFont="1" applyFill="1" applyAlignment="1">
      <alignment horizontal="left"/>
    </xf>
    <xf numFmtId="0" fontId="16" fillId="0" borderId="0" xfId="81" applyFont="1" applyAlignment="1">
      <alignment horizontal="left"/>
    </xf>
    <xf numFmtId="0" fontId="14" fillId="0" borderId="0" xfId="81" applyFont="1" applyAlignment="1">
      <alignment horizontal="right"/>
    </xf>
    <xf numFmtId="169" fontId="21" fillId="0" borderId="0" xfId="0" applyNumberFormat="1" applyFont="1" applyFill="1" applyBorder="1" applyAlignment="1">
      <alignment horizontal="right" vertical="center" wrapText="1"/>
    </xf>
    <xf numFmtId="3" fontId="13" fillId="0" borderId="0" xfId="0" applyNumberFormat="1" applyFont="1" applyFill="1" applyBorder="1" applyAlignment="1">
      <alignment horizontal="right" vertical="center" wrapText="1"/>
    </xf>
    <xf numFmtId="3" fontId="45" fillId="0" borderId="0" xfId="0" applyNumberFormat="1" applyFont="1" applyFill="1" applyBorder="1" applyAlignment="1">
      <alignment horizontal="right" vertical="center" wrapText="1"/>
    </xf>
    <xf numFmtId="15" fontId="38" fillId="0" borderId="18" xfId="81" applyNumberFormat="1" applyFont="1" applyBorder="1" applyAlignment="1">
      <alignment horizontal="center" vertical="center" wrapText="1"/>
    </xf>
    <xf numFmtId="0" fontId="38" fillId="0" borderId="25" xfId="81" applyBorder="1" applyAlignment="1">
      <alignment horizontal="center" vertical="center" wrapText="1"/>
    </xf>
    <xf numFmtId="0" fontId="38" fillId="0" borderId="26" xfId="81" applyBorder="1" applyAlignment="1">
      <alignment horizontal="center" vertical="center" wrapText="1"/>
    </xf>
    <xf numFmtId="0" fontId="38" fillId="0" borderId="27" xfId="81" applyBorder="1" applyAlignment="1">
      <alignment horizontal="center" vertical="center" wrapText="1"/>
    </xf>
    <xf numFmtId="4" fontId="42" fillId="0" borderId="0" xfId="0" applyNumberFormat="1" applyFont="1" applyFill="1"/>
    <xf numFmtId="3" fontId="42" fillId="0" borderId="0" xfId="0" applyNumberFormat="1" applyFont="1" applyFill="1"/>
    <xf numFmtId="3" fontId="13" fillId="20" borderId="12" xfId="0" applyNumberFormat="1" applyFont="1" applyFill="1" applyBorder="1" applyAlignment="1">
      <alignment horizontal="center" vertical="center" wrapText="1"/>
    </xf>
    <xf numFmtId="15" fontId="14" fillId="0" borderId="0" xfId="81" applyNumberFormat="1" applyFont="1"/>
    <xf numFmtId="0" fontId="60" fillId="19" borderId="10" xfId="81" applyFont="1" applyFill="1" applyBorder="1" applyAlignment="1">
      <alignment horizontal="center" vertical="center" wrapText="1"/>
    </xf>
    <xf numFmtId="0" fontId="44" fillId="19" borderId="10" xfId="81" applyFont="1" applyFill="1" applyBorder="1" applyAlignment="1">
      <alignment horizontal="center" vertical="center" wrapText="1"/>
    </xf>
    <xf numFmtId="0" fontId="60" fillId="19" borderId="12" xfId="81" applyFont="1" applyFill="1" applyBorder="1" applyAlignment="1">
      <alignment horizontal="center" vertical="center" wrapText="1"/>
    </xf>
    <xf numFmtId="0" fontId="44" fillId="33" borderId="10" xfId="81" applyFont="1" applyFill="1" applyBorder="1" applyAlignment="1">
      <alignment vertical="center" wrapText="1"/>
    </xf>
    <xf numFmtId="16" fontId="44" fillId="0" borderId="10" xfId="81" applyNumberFormat="1" applyFont="1" applyBorder="1" applyAlignment="1">
      <alignment horizontal="center" vertical="center" wrapText="1"/>
    </xf>
    <xf numFmtId="15" fontId="44" fillId="0" borderId="10" xfId="81" applyNumberFormat="1" applyFont="1" applyBorder="1" applyAlignment="1">
      <alignment vertical="center" wrapText="1"/>
    </xf>
    <xf numFmtId="49" fontId="60" fillId="32" borderId="10" xfId="81" applyNumberFormat="1" applyFont="1" applyFill="1" applyBorder="1" applyAlignment="1">
      <alignment horizontal="left" vertical="center" wrapText="1"/>
    </xf>
    <xf numFmtId="16" fontId="60" fillId="0" borderId="10" xfId="81" quotePrefix="1" applyNumberFormat="1" applyFont="1" applyBorder="1" applyAlignment="1">
      <alignment horizontal="center" vertical="center" wrapText="1"/>
    </xf>
    <xf numFmtId="15" fontId="60" fillId="0" borderId="10" xfId="81" applyNumberFormat="1" applyFont="1" applyBorder="1" applyAlignment="1">
      <alignment vertical="center" wrapText="1"/>
    </xf>
    <xf numFmtId="0" fontId="38" fillId="0" borderId="0" xfId="81" applyBorder="1"/>
    <xf numFmtId="15" fontId="39" fillId="0" borderId="0" xfId="81" applyNumberFormat="1" applyFont="1" applyBorder="1" applyAlignment="1">
      <alignment horizontal="left" vertical="top" wrapText="1" indent="3"/>
    </xf>
    <xf numFmtId="0" fontId="13" fillId="20" borderId="10" xfId="0" applyFont="1" applyFill="1" applyBorder="1" applyAlignment="1">
      <alignment horizontal="right" vertical="center" wrapText="1"/>
    </xf>
    <xf numFmtId="0" fontId="13" fillId="20" borderId="10" xfId="0" applyFont="1" applyFill="1" applyBorder="1" applyAlignment="1">
      <alignment vertical="center" wrapText="1"/>
    </xf>
    <xf numFmtId="0" fontId="13" fillId="20" borderId="10" xfId="0" applyFont="1" applyFill="1" applyBorder="1" applyAlignment="1">
      <alignment horizontal="center" vertical="center" wrapText="1"/>
    </xf>
    <xf numFmtId="3" fontId="13" fillId="20" borderId="13" xfId="0" applyNumberFormat="1" applyFont="1" applyFill="1" applyBorder="1" applyAlignment="1">
      <alignment horizontal="right" vertical="center"/>
    </xf>
    <xf numFmtId="0" fontId="13" fillId="20" borderId="12" xfId="0" applyFont="1" applyFill="1" applyBorder="1" applyAlignment="1">
      <alignment horizontal="right" vertical="center" wrapText="1"/>
    </xf>
    <xf numFmtId="0" fontId="13" fillId="20" borderId="13" xfId="0" applyFont="1" applyFill="1" applyBorder="1" applyAlignment="1">
      <alignment horizontal="right" vertical="center" wrapText="1"/>
    </xf>
    <xf numFmtId="0" fontId="69" fillId="20" borderId="10" xfId="0" applyFont="1" applyFill="1" applyBorder="1" applyAlignment="1">
      <alignment vertical="center" wrapText="1"/>
    </xf>
    <xf numFmtId="0" fontId="70" fillId="20" borderId="10" xfId="0" applyFont="1" applyFill="1" applyBorder="1" applyAlignment="1">
      <alignment vertical="center" wrapText="1"/>
    </xf>
    <xf numFmtId="0" fontId="13" fillId="21" borderId="10" xfId="0" applyFont="1" applyFill="1" applyBorder="1" applyAlignment="1">
      <alignment vertical="center" wrapText="1"/>
    </xf>
    <xf numFmtId="0" fontId="13" fillId="21" borderId="10" xfId="0" applyFont="1" applyFill="1" applyBorder="1" applyAlignment="1">
      <alignment horizontal="center" vertical="center" wrapText="1"/>
    </xf>
    <xf numFmtId="9" fontId="16" fillId="21" borderId="10" xfId="0" applyNumberFormat="1" applyFont="1" applyFill="1" applyBorder="1" applyAlignment="1">
      <alignment vertical="center" wrapText="1"/>
    </xf>
    <xf numFmtId="9" fontId="42" fillId="21" borderId="10" xfId="0" applyNumberFormat="1" applyFont="1" applyFill="1" applyBorder="1" applyAlignment="1">
      <alignment vertical="center" wrapText="1"/>
    </xf>
    <xf numFmtId="49" fontId="13" fillId="20" borderId="10" xfId="0" applyNumberFormat="1" applyFont="1" applyFill="1" applyBorder="1" applyAlignment="1">
      <alignment horizontal="left" vertical="center" wrapText="1"/>
    </xf>
    <xf numFmtId="49" fontId="13" fillId="20" borderId="10" xfId="0" applyNumberFormat="1" applyFont="1" applyFill="1" applyBorder="1" applyAlignment="1">
      <alignment vertical="center" wrapText="1"/>
    </xf>
    <xf numFmtId="49" fontId="13" fillId="20" borderId="10" xfId="0" applyNumberFormat="1" applyFont="1" applyFill="1" applyBorder="1" applyAlignment="1">
      <alignment horizontal="center" vertical="center" wrapText="1"/>
    </xf>
    <xf numFmtId="49" fontId="13" fillId="20" borderId="12" xfId="0" applyNumberFormat="1" applyFont="1" applyFill="1" applyBorder="1" applyAlignment="1">
      <alignment horizontal="center" vertical="center" wrapText="1"/>
    </xf>
    <xf numFmtId="15" fontId="21" fillId="20" borderId="10" xfId="0" applyNumberFormat="1" applyFont="1" applyFill="1" applyBorder="1" applyAlignment="1">
      <alignment horizontal="center" vertical="center" wrapText="1"/>
    </xf>
    <xf numFmtId="9" fontId="13" fillId="20" borderId="12" xfId="92" applyFont="1" applyFill="1" applyBorder="1" applyAlignment="1">
      <alignment vertical="center" wrapText="1"/>
    </xf>
    <xf numFmtId="0" fontId="16" fillId="20" borderId="10" xfId="81" applyFont="1" applyFill="1" applyBorder="1" applyAlignment="1">
      <alignment vertical="center"/>
    </xf>
    <xf numFmtId="0" fontId="21" fillId="19" borderId="10" xfId="81" applyFont="1" applyFill="1" applyBorder="1" applyAlignment="1">
      <alignment horizontal="center" vertical="center" wrapText="1"/>
    </xf>
    <xf numFmtId="0" fontId="38" fillId="0" borderId="39" xfId="81" applyBorder="1" applyAlignment="1">
      <alignment horizontal="center" vertical="center" wrapText="1"/>
    </xf>
    <xf numFmtId="0" fontId="38" fillId="0" borderId="40" xfId="81" applyBorder="1" applyAlignment="1">
      <alignment horizontal="center" vertical="center" wrapText="1"/>
    </xf>
    <xf numFmtId="0" fontId="57" fillId="0" borderId="41" xfId="81" applyFont="1" applyBorder="1" applyAlignment="1">
      <alignment horizontal="center" vertical="center" wrapText="1"/>
    </xf>
    <xf numFmtId="0" fontId="38" fillId="0" borderId="18" xfId="81" quotePrefix="1" applyFont="1" applyBorder="1" applyAlignment="1">
      <alignment vertical="center" wrapText="1"/>
    </xf>
    <xf numFmtId="0" fontId="57" fillId="0" borderId="23" xfId="81" applyFont="1" applyBorder="1" applyAlignment="1">
      <alignment horizontal="center" vertical="center" wrapText="1"/>
    </xf>
    <xf numFmtId="0" fontId="62" fillId="0" borderId="23" xfId="81" applyFont="1" applyBorder="1" applyAlignment="1">
      <alignment vertical="center" wrapText="1"/>
    </xf>
    <xf numFmtId="0" fontId="62" fillId="0" borderId="0" xfId="81" applyFont="1"/>
    <xf numFmtId="0" fontId="62" fillId="0" borderId="39" xfId="81" applyFont="1" applyBorder="1" applyAlignment="1">
      <alignment horizontal="center" vertical="center" wrapText="1"/>
    </xf>
    <xf numFmtId="0" fontId="62" fillId="0" borderId="40" xfId="81" applyFont="1" applyBorder="1" applyAlignment="1">
      <alignment horizontal="center" vertical="center" wrapText="1"/>
    </xf>
    <xf numFmtId="0" fontId="62" fillId="0" borderId="26" xfId="81" applyFont="1" applyBorder="1" applyAlignment="1">
      <alignment horizontal="center" vertical="center" wrapText="1"/>
    </xf>
    <xf numFmtId="0" fontId="59" fillId="30" borderId="17" xfId="81" applyFont="1" applyFill="1" applyBorder="1" applyAlignment="1">
      <alignment vertical="center" wrapText="1"/>
    </xf>
    <xf numFmtId="0" fontId="59" fillId="34" borderId="17" xfId="81" applyFont="1" applyFill="1" applyBorder="1" applyAlignment="1">
      <alignment vertical="center" wrapText="1"/>
    </xf>
    <xf numFmtId="0" fontId="38" fillId="23" borderId="17" xfId="81" applyFont="1" applyFill="1" applyBorder="1" applyAlignment="1">
      <alignment vertical="center" wrapText="1"/>
    </xf>
    <xf numFmtId="0" fontId="57" fillId="29" borderId="17" xfId="81" applyFont="1" applyFill="1" applyBorder="1" applyAlignment="1">
      <alignment vertical="center" wrapText="1"/>
    </xf>
    <xf numFmtId="0" fontId="59" fillId="27" borderId="17" xfId="81" applyFont="1" applyFill="1" applyBorder="1" applyAlignment="1">
      <alignment vertical="center" wrapText="1"/>
    </xf>
    <xf numFmtId="0" fontId="38" fillId="25" borderId="29" xfId="81" applyFont="1" applyFill="1" applyBorder="1" applyAlignment="1">
      <alignment vertical="center" wrapText="1"/>
    </xf>
    <xf numFmtId="16" fontId="62" fillId="34" borderId="23" xfId="81" applyNumberFormat="1" applyFont="1" applyFill="1" applyBorder="1" applyAlignment="1">
      <alignment horizontal="center" vertical="center" wrapText="1"/>
    </xf>
    <xf numFmtId="16" fontId="62" fillId="30" borderId="23" xfId="81" applyNumberFormat="1" applyFont="1" applyFill="1" applyBorder="1" applyAlignment="1">
      <alignment horizontal="center" vertical="center" wrapText="1"/>
    </xf>
    <xf numFmtId="16" fontId="62" fillId="29" borderId="23" xfId="81" applyNumberFormat="1" applyFont="1" applyFill="1" applyBorder="1" applyAlignment="1">
      <alignment horizontal="center" vertical="center" wrapText="1"/>
    </xf>
    <xf numFmtId="16" fontId="62" fillId="27" borderId="23" xfId="81" applyNumberFormat="1" applyFont="1" applyFill="1" applyBorder="1" applyAlignment="1">
      <alignment horizontal="center" vertical="center" wrapText="1"/>
    </xf>
    <xf numFmtId="16" fontId="62" fillId="23" borderId="23" xfId="81" applyNumberFormat="1" applyFont="1" applyFill="1" applyBorder="1" applyAlignment="1">
      <alignment horizontal="center" vertical="center" wrapText="1"/>
    </xf>
    <xf numFmtId="16" fontId="62" fillId="25" borderId="18" xfId="81" applyNumberFormat="1" applyFont="1" applyFill="1" applyBorder="1" applyAlignment="1">
      <alignment horizontal="center" vertical="center" wrapText="1"/>
    </xf>
    <xf numFmtId="16" fontId="57" fillId="0" borderId="41" xfId="81" applyNumberFormat="1" applyFont="1" applyBorder="1" applyAlignment="1">
      <alignment horizontal="center" vertical="center" wrapText="1"/>
    </xf>
    <xf numFmtId="15" fontId="57" fillId="0" borderId="23" xfId="81" applyNumberFormat="1" applyFont="1" applyBorder="1" applyAlignment="1">
      <alignment horizontal="center" vertical="center" wrapText="1"/>
    </xf>
    <xf numFmtId="15" fontId="57" fillId="0" borderId="18" xfId="81" applyNumberFormat="1" applyFont="1" applyBorder="1" applyAlignment="1">
      <alignment horizontal="center" vertical="center" wrapText="1"/>
    </xf>
    <xf numFmtId="9" fontId="13" fillId="20" borderId="12" xfId="92" applyFont="1" applyFill="1" applyBorder="1" applyAlignment="1">
      <alignment vertical="center" wrapText="1"/>
    </xf>
    <xf numFmtId="0" fontId="42" fillId="31" borderId="10" xfId="0" applyFont="1" applyFill="1" applyBorder="1"/>
    <xf numFmtId="3" fontId="13" fillId="31" borderId="10" xfId="0" applyNumberFormat="1" applyFont="1" applyFill="1" applyBorder="1" applyAlignment="1">
      <alignment vertical="center" wrapText="1"/>
    </xf>
    <xf numFmtId="16" fontId="57" fillId="24" borderId="41" xfId="81" applyNumberFormat="1" applyFont="1" applyFill="1" applyBorder="1" applyAlignment="1">
      <alignment horizontal="center" vertical="center" wrapText="1"/>
    </xf>
    <xf numFmtId="15" fontId="57" fillId="24" borderId="23" xfId="81" applyNumberFormat="1" applyFont="1" applyFill="1" applyBorder="1" applyAlignment="1">
      <alignment horizontal="center" vertical="center" wrapText="1"/>
    </xf>
    <xf numFmtId="169" fontId="21" fillId="0" borderId="0" xfId="0" applyNumberFormat="1" applyFont="1" applyAlignment="1">
      <alignment horizontal="center" vertical="center"/>
    </xf>
    <xf numFmtId="16" fontId="57" fillId="0" borderId="41" xfId="81" applyNumberFormat="1" applyFont="1" applyFill="1" applyBorder="1" applyAlignment="1">
      <alignment horizontal="center" vertical="center" wrapText="1"/>
    </xf>
    <xf numFmtId="0" fontId="68" fillId="20" borderId="10" xfId="0" applyFont="1" applyFill="1" applyBorder="1" applyAlignment="1">
      <alignment vertical="center"/>
    </xf>
    <xf numFmtId="0" fontId="17" fillId="21" borderId="10" xfId="0" applyFont="1" applyFill="1" applyBorder="1" applyAlignment="1">
      <alignment horizontal="center" vertical="center"/>
    </xf>
    <xf numFmtId="9" fontId="13" fillId="20" borderId="12" xfId="92" applyFont="1" applyFill="1" applyBorder="1" applyAlignment="1">
      <alignment vertical="center" wrapText="1"/>
    </xf>
    <xf numFmtId="17" fontId="38" fillId="0" borderId="18" xfId="81" applyNumberFormat="1" applyFont="1" applyBorder="1" applyAlignment="1">
      <alignment horizontal="center" vertical="center" wrapText="1"/>
    </xf>
    <xf numFmtId="17" fontId="38" fillId="0" borderId="23" xfId="81" applyNumberFormat="1" applyFont="1" applyBorder="1" applyAlignment="1">
      <alignment horizontal="center" vertical="center" wrapText="1"/>
    </xf>
    <xf numFmtId="0" fontId="66" fillId="0" borderId="24" xfId="81" applyFont="1" applyBorder="1" applyAlignment="1">
      <alignment vertical="center" wrapText="1"/>
    </xf>
    <xf numFmtId="16" fontId="38" fillId="0" borderId="18" xfId="81" applyNumberFormat="1" applyFont="1" applyBorder="1" applyAlignment="1">
      <alignment horizontal="center" vertical="center" wrapText="1"/>
    </xf>
    <xf numFmtId="16" fontId="76" fillId="0" borderId="41" xfId="81" applyNumberFormat="1" applyFont="1" applyBorder="1" applyAlignment="1">
      <alignment horizontal="center" vertical="center" wrapText="1"/>
    </xf>
    <xf numFmtId="16" fontId="77" fillId="0" borderId="41" xfId="81" applyNumberFormat="1" applyFont="1" applyBorder="1" applyAlignment="1">
      <alignment horizontal="center" vertical="center" wrapText="1"/>
    </xf>
    <xf numFmtId="0" fontId="17" fillId="0" borderId="0" xfId="0" applyFont="1" applyFill="1" applyBorder="1" applyAlignment="1">
      <alignment vertical="center"/>
    </xf>
    <xf numFmtId="16" fontId="62" fillId="30" borderId="23" xfId="81" quotePrefix="1" applyNumberFormat="1" applyFont="1" applyFill="1" applyBorder="1" applyAlignment="1">
      <alignment horizontal="center" vertical="center" wrapText="1"/>
    </xf>
    <xf numFmtId="16" fontId="62" fillId="34" borderId="23" xfId="81" quotePrefix="1" applyNumberFormat="1" applyFont="1" applyFill="1" applyBorder="1" applyAlignment="1">
      <alignment horizontal="center" vertical="center" wrapText="1"/>
    </xf>
    <xf numFmtId="16" fontId="62" fillId="23" borderId="23" xfId="81" quotePrefix="1" applyNumberFormat="1" applyFont="1" applyFill="1" applyBorder="1" applyAlignment="1">
      <alignment horizontal="center" vertical="center" wrapText="1"/>
    </xf>
    <xf numFmtId="16" fontId="62" fillId="29" borderId="23" xfId="81" quotePrefix="1" applyNumberFormat="1" applyFont="1" applyFill="1" applyBorder="1" applyAlignment="1">
      <alignment horizontal="center" vertical="center" wrapText="1"/>
    </xf>
    <xf numFmtId="16" fontId="62" fillId="27" borderId="23" xfId="81" quotePrefix="1" applyNumberFormat="1" applyFont="1" applyFill="1" applyBorder="1" applyAlignment="1">
      <alignment horizontal="center" vertical="center" wrapText="1"/>
    </xf>
    <xf numFmtId="16" fontId="62" fillId="25" borderId="18" xfId="81" quotePrefix="1" applyNumberFormat="1" applyFont="1" applyFill="1" applyBorder="1" applyAlignment="1">
      <alignment horizontal="center" vertical="center" wrapText="1"/>
    </xf>
    <xf numFmtId="16" fontId="38" fillId="0" borderId="23" xfId="81" applyNumberFormat="1" applyFont="1" applyBorder="1" applyAlignment="1">
      <alignment horizontal="center" vertical="center" wrapText="1"/>
    </xf>
    <xf numFmtId="17" fontId="57" fillId="0" borderId="23" xfId="81" applyNumberFormat="1" applyFont="1" applyBorder="1" applyAlignment="1">
      <alignment horizontal="center" vertical="center" wrapText="1"/>
    </xf>
    <xf numFmtId="0" fontId="13" fillId="20" borderId="12" xfId="0" applyFont="1" applyFill="1" applyBorder="1" applyAlignment="1">
      <alignment horizontal="center" vertical="center" wrapText="1"/>
    </xf>
    <xf numFmtId="9" fontId="13" fillId="20" borderId="12" xfId="92" applyFont="1" applyFill="1" applyBorder="1" applyAlignment="1">
      <alignment vertical="center" wrapText="1"/>
    </xf>
    <xf numFmtId="0" fontId="13" fillId="20" borderId="12" xfId="0" applyFont="1" applyFill="1" applyBorder="1" applyAlignment="1">
      <alignment horizontal="center" vertical="center" wrapText="1"/>
    </xf>
    <xf numFmtId="17" fontId="12" fillId="0" borderId="11" xfId="0" applyNumberFormat="1" applyFont="1" applyFill="1" applyBorder="1" applyAlignment="1">
      <alignment horizontal="center" vertical="center"/>
    </xf>
    <xf numFmtId="0" fontId="21" fillId="0" borderId="13" xfId="0" applyFont="1" applyFill="1" applyBorder="1" applyAlignment="1">
      <alignment horizontal="center" vertical="center" wrapText="1"/>
    </xf>
    <xf numFmtId="17" fontId="78" fillId="28" borderId="11" xfId="0" applyNumberFormat="1" applyFont="1" applyFill="1" applyBorder="1" applyAlignment="1">
      <alignment horizontal="left" vertical="center"/>
    </xf>
    <xf numFmtId="15" fontId="13" fillId="20" borderId="10" xfId="107" applyNumberFormat="1" applyFont="1" applyFill="1" applyBorder="1" applyAlignment="1">
      <alignment horizontal="center" vertical="center" wrapText="1"/>
    </xf>
    <xf numFmtId="4" fontId="13" fillId="20" borderId="12" xfId="107" applyNumberFormat="1" applyFont="1" applyFill="1" applyBorder="1" applyAlignment="1">
      <alignment horizontal="right" vertical="center"/>
    </xf>
    <xf numFmtId="4" fontId="13" fillId="20" borderId="13" xfId="107" applyNumberFormat="1" applyFont="1" applyFill="1" applyBorder="1" applyAlignment="1">
      <alignment horizontal="right" vertical="center"/>
    </xf>
    <xf numFmtId="3" fontId="13" fillId="20" borderId="12" xfId="107" applyNumberFormat="1" applyFont="1" applyFill="1" applyBorder="1" applyAlignment="1">
      <alignment horizontal="right" vertical="center" wrapText="1"/>
    </xf>
    <xf numFmtId="3" fontId="13" fillId="20" borderId="13" xfId="107" applyNumberFormat="1" applyFont="1" applyFill="1" applyBorder="1" applyAlignment="1">
      <alignment horizontal="center" vertical="center" wrapText="1"/>
    </xf>
    <xf numFmtId="9" fontId="13" fillId="20" borderId="12" xfId="108" applyFont="1" applyFill="1" applyBorder="1" applyAlignment="1">
      <alignment horizontal="right" vertical="justify" wrapText="1"/>
    </xf>
    <xf numFmtId="3" fontId="13" fillId="20" borderId="13" xfId="107" applyNumberFormat="1" applyFont="1" applyFill="1" applyBorder="1" applyAlignment="1">
      <alignment horizontal="right" vertical="justify" wrapText="1"/>
    </xf>
    <xf numFmtId="0" fontId="21" fillId="20" borderId="10" xfId="107" applyFont="1" applyFill="1" applyBorder="1"/>
    <xf numFmtId="3" fontId="13" fillId="20" borderId="10" xfId="107" applyNumberFormat="1" applyFont="1" applyFill="1" applyBorder="1" applyAlignment="1">
      <alignment horizontal="center" vertical="center" wrapText="1"/>
    </xf>
    <xf numFmtId="9" fontId="13" fillId="20" borderId="10" xfId="108" applyFont="1" applyFill="1" applyBorder="1" applyAlignment="1">
      <alignment vertical="center" wrapText="1"/>
    </xf>
    <xf numFmtId="9" fontId="13" fillId="20" borderId="12" xfId="108" applyFont="1" applyFill="1" applyBorder="1" applyAlignment="1">
      <alignment vertical="center" wrapText="1"/>
    </xf>
    <xf numFmtId="0" fontId="45" fillId="0" borderId="10" xfId="0" applyFont="1" applyFill="1" applyBorder="1" applyAlignment="1">
      <alignment horizontal="left" vertical="center" indent="1"/>
    </xf>
    <xf numFmtId="4" fontId="45" fillId="0" borderId="12" xfId="0" applyNumberFormat="1" applyFont="1" applyFill="1" applyBorder="1" applyAlignment="1">
      <alignment vertical="center" wrapText="1"/>
    </xf>
    <xf numFmtId="0" fontId="45" fillId="0" borderId="13" xfId="0" applyFont="1" applyFill="1" applyBorder="1" applyAlignment="1">
      <alignment vertical="center" wrapText="1"/>
    </xf>
    <xf numFmtId="37" fontId="45" fillId="0" borderId="12" xfId="0" applyNumberFormat="1" applyFont="1" applyFill="1" applyBorder="1" applyAlignment="1">
      <alignment vertical="center" wrapText="1"/>
    </xf>
    <xf numFmtId="4" fontId="13" fillId="31" borderId="12" xfId="71" applyNumberFormat="1" applyFont="1" applyFill="1" applyBorder="1" applyAlignment="1">
      <alignment horizontal="right" vertical="center" wrapText="1"/>
    </xf>
    <xf numFmtId="4" fontId="13" fillId="31" borderId="13" xfId="0" applyNumberFormat="1" applyFont="1" applyFill="1" applyBorder="1" applyAlignment="1">
      <alignment horizontal="right" vertical="center" wrapText="1"/>
    </xf>
    <xf numFmtId="37" fontId="13" fillId="31" borderId="12" xfId="71" applyNumberFormat="1" applyFont="1" applyFill="1" applyBorder="1" applyAlignment="1">
      <alignment horizontal="right" vertical="center" wrapText="1"/>
    </xf>
    <xf numFmtId="3" fontId="13" fillId="31" borderId="13" xfId="0" applyNumberFormat="1" applyFont="1" applyFill="1" applyBorder="1" applyAlignment="1">
      <alignment horizontal="right" vertical="center" wrapText="1"/>
    </xf>
    <xf numFmtId="3" fontId="13" fillId="31" borderId="12" xfId="71" applyNumberFormat="1" applyFont="1" applyFill="1" applyBorder="1" applyAlignment="1">
      <alignment horizontal="right" vertical="center" wrapText="1"/>
    </xf>
    <xf numFmtId="37" fontId="13" fillId="31" borderId="13" xfId="71" applyNumberFormat="1" applyFont="1" applyFill="1" applyBorder="1" applyAlignment="1">
      <alignment horizontal="right" vertical="center" wrapText="1"/>
    </xf>
    <xf numFmtId="37" fontId="13" fillId="31" borderId="13" xfId="71" applyNumberFormat="1" applyFont="1" applyFill="1" applyBorder="1" applyAlignment="1">
      <alignment vertical="center" wrapText="1"/>
    </xf>
    <xf numFmtId="4" fontId="21" fillId="0" borderId="0" xfId="0" applyNumberFormat="1" applyFont="1" applyAlignment="1">
      <alignment horizontal="right" vertical="center"/>
    </xf>
    <xf numFmtId="0" fontId="21" fillId="0" borderId="0" xfId="0" applyFont="1" applyAlignment="1">
      <alignment horizontal="right" vertical="center"/>
    </xf>
    <xf numFmtId="4" fontId="13" fillId="0" borderId="12" xfId="71" applyNumberFormat="1" applyFont="1" applyFill="1" applyBorder="1" applyAlignment="1">
      <alignment horizontal="right" vertical="center" wrapText="1"/>
    </xf>
    <xf numFmtId="16" fontId="66" fillId="0" borderId="23" xfId="81" applyNumberFormat="1" applyFont="1" applyBorder="1" applyAlignment="1">
      <alignment horizontal="center" vertical="center" wrapText="1"/>
    </xf>
    <xf numFmtId="16" fontId="66" fillId="0" borderId="18" xfId="81" applyNumberFormat="1" applyFont="1" applyBorder="1" applyAlignment="1">
      <alignment horizontal="center" vertical="center" wrapText="1"/>
    </xf>
    <xf numFmtId="9" fontId="13" fillId="20" borderId="12" xfId="92" applyFont="1" applyFill="1" applyBorder="1" applyAlignment="1">
      <alignment vertical="center" wrapText="1"/>
    </xf>
    <xf numFmtId="0" fontId="17" fillId="0" borderId="0" xfId="0" applyFont="1" applyFill="1" applyBorder="1" applyAlignment="1">
      <alignment vertical="center"/>
    </xf>
    <xf numFmtId="17" fontId="44" fillId="0" borderId="0" xfId="0" applyNumberFormat="1" applyFont="1" applyFill="1"/>
    <xf numFmtId="3" fontId="17" fillId="0" borderId="0" xfId="0" applyNumberFormat="1" applyFont="1" applyFill="1" applyAlignment="1">
      <alignment vertical="center"/>
    </xf>
    <xf numFmtId="0" fontId="17" fillId="0" borderId="0" xfId="0" applyFont="1" applyFill="1" applyBorder="1" applyAlignment="1">
      <alignment vertical="center"/>
    </xf>
    <xf numFmtId="169" fontId="21" fillId="0" borderId="0" xfId="0" applyNumberFormat="1" applyFont="1" applyFill="1"/>
    <xf numFmtId="9" fontId="13" fillId="20" borderId="12" xfId="92" applyFont="1" applyFill="1" applyBorder="1" applyAlignment="1">
      <alignment vertical="center" wrapText="1"/>
    </xf>
    <xf numFmtId="0" fontId="17" fillId="0" borderId="14" xfId="0" applyFont="1" applyFill="1" applyBorder="1" applyAlignment="1">
      <alignment horizontal="left" vertical="center"/>
    </xf>
    <xf numFmtId="4" fontId="21" fillId="0" borderId="11" xfId="0" applyNumberFormat="1" applyFont="1" applyFill="1" applyBorder="1" applyAlignment="1">
      <alignment horizontal="right" vertical="center" wrapText="1"/>
    </xf>
    <xf numFmtId="4" fontId="21" fillId="0" borderId="11" xfId="0" applyNumberFormat="1" applyFont="1" applyFill="1" applyBorder="1" applyAlignment="1">
      <alignment horizontal="center" vertical="center" wrapText="1"/>
    </xf>
    <xf numFmtId="0" fontId="21" fillId="0" borderId="11" xfId="0" applyFont="1" applyFill="1" applyBorder="1" applyAlignment="1">
      <alignment horizontal="center" vertical="center" wrapText="1"/>
    </xf>
    <xf numFmtId="0" fontId="73" fillId="0" borderId="0" xfId="0" applyFont="1"/>
    <xf numFmtId="0" fontId="17" fillId="0" borderId="0" xfId="0" applyFont="1" applyFill="1" applyAlignment="1">
      <alignment vertical="center"/>
    </xf>
    <xf numFmtId="0" fontId="21" fillId="0" borderId="10" xfId="0" applyFont="1" applyFill="1" applyBorder="1" applyAlignment="1">
      <alignment horizontal="left" vertical="center" wrapText="1" indent="1"/>
    </xf>
    <xf numFmtId="4" fontId="13" fillId="31" borderId="10" xfId="0" applyNumberFormat="1" applyFont="1" applyFill="1" applyBorder="1" applyAlignment="1">
      <alignment horizontal="left" vertical="center" wrapText="1"/>
    </xf>
    <xf numFmtId="4" fontId="13" fillId="0" borderId="15" xfId="71" applyNumberFormat="1" applyFont="1" applyFill="1" applyBorder="1" applyAlignment="1">
      <alignment horizontal="right" vertical="center" wrapText="1"/>
    </xf>
    <xf numFmtId="169" fontId="17" fillId="0" borderId="0" xfId="0" applyNumberFormat="1" applyFont="1" applyFill="1" applyBorder="1" applyAlignment="1">
      <alignment horizontal="right" vertical="center" wrapText="1"/>
    </xf>
    <xf numFmtId="3" fontId="68" fillId="0" borderId="0" xfId="0" applyNumberFormat="1" applyFont="1" applyFill="1" applyBorder="1" applyAlignment="1">
      <alignment horizontal="right" vertical="center" wrapText="1"/>
    </xf>
    <xf numFmtId="3" fontId="79" fillId="0" borderId="0" xfId="0" applyNumberFormat="1" applyFont="1" applyFill="1" applyBorder="1" applyAlignment="1">
      <alignment horizontal="right" vertical="center" wrapText="1"/>
    </xf>
    <xf numFmtId="169" fontId="21" fillId="0" borderId="10" xfId="0" applyNumberFormat="1" applyFont="1" applyFill="1" applyBorder="1" applyAlignment="1">
      <alignment horizontal="right" vertical="center" wrapText="1"/>
    </xf>
    <xf numFmtId="3" fontId="13" fillId="0" borderId="10" xfId="0" applyNumberFormat="1" applyFont="1" applyFill="1" applyBorder="1" applyAlignment="1">
      <alignment horizontal="right" vertical="center" wrapText="1"/>
    </xf>
    <xf numFmtId="3" fontId="45" fillId="0" borderId="10" xfId="0" applyNumberFormat="1" applyFont="1" applyFill="1" applyBorder="1" applyAlignment="1">
      <alignment horizontal="right" vertical="center" wrapText="1"/>
    </xf>
    <xf numFmtId="0" fontId="74" fillId="0" borderId="0" xfId="0" applyFont="1" applyFill="1" applyBorder="1" applyAlignment="1">
      <alignment vertical="center"/>
    </xf>
    <xf numFmtId="0" fontId="17" fillId="0" borderId="0" xfId="0" applyFont="1" applyAlignment="1">
      <alignment horizontal="center" vertical="center"/>
    </xf>
    <xf numFmtId="9" fontId="17" fillId="0" borderId="0" xfId="91" applyFont="1" applyAlignment="1">
      <alignment vertical="center"/>
    </xf>
    <xf numFmtId="0" fontId="73" fillId="0" borderId="0" xfId="0" applyFont="1" applyAlignment="1">
      <alignment vertical="center" wrapText="1"/>
    </xf>
    <xf numFmtId="0" fontId="64" fillId="0" borderId="0" xfId="0" applyFont="1"/>
    <xf numFmtId="0" fontId="64" fillId="0" borderId="0" xfId="0" applyFont="1" applyAlignment="1">
      <alignment vertical="center" wrapText="1"/>
    </xf>
    <xf numFmtId="0" fontId="64" fillId="0" borderId="0" xfId="0" applyFont="1" applyAlignment="1">
      <alignment horizontal="center" vertical="center"/>
    </xf>
    <xf numFmtId="15" fontId="14" fillId="19" borderId="13" xfId="81" applyNumberFormat="1" applyFont="1" applyFill="1" applyBorder="1" applyAlignment="1">
      <alignment horizontal="center" vertical="center" wrapText="1"/>
    </xf>
    <xf numFmtId="3" fontId="51" fillId="20" borderId="13" xfId="0" applyNumberFormat="1" applyFont="1" applyFill="1" applyBorder="1" applyAlignment="1">
      <alignment horizontal="center" vertical="center" wrapText="1"/>
    </xf>
    <xf numFmtId="167" fontId="21" fillId="21" borderId="13" xfId="0" applyNumberFormat="1" applyFont="1" applyFill="1" applyBorder="1" applyAlignment="1">
      <alignment horizontal="center"/>
    </xf>
    <xf numFmtId="0" fontId="21" fillId="19" borderId="10" xfId="81" applyFont="1" applyFill="1" applyBorder="1" applyAlignment="1">
      <alignment horizontal="center" vertical="center" wrapText="1"/>
    </xf>
    <xf numFmtId="0" fontId="17" fillId="0" borderId="0" xfId="0" applyFont="1" applyFill="1" applyBorder="1" applyAlignment="1">
      <alignment vertical="center"/>
    </xf>
    <xf numFmtId="0" fontId="80" fillId="0" borderId="0" xfId="0" applyFont="1"/>
    <xf numFmtId="0" fontId="12" fillId="0" borderId="0" xfId="0" applyFont="1" applyFill="1" applyAlignment="1">
      <alignment horizontal="centerContinuous" vertical="center" wrapText="1"/>
    </xf>
    <xf numFmtId="3" fontId="17" fillId="0" borderId="0" xfId="0" applyNumberFormat="1" applyFont="1" applyFill="1"/>
    <xf numFmtId="0" fontId="17" fillId="0" borderId="0" xfId="0" applyFont="1" applyFill="1" applyBorder="1"/>
    <xf numFmtId="0" fontId="17" fillId="0" borderId="0" xfId="0" applyFont="1" applyFill="1" applyAlignment="1">
      <alignment horizontal="center"/>
    </xf>
    <xf numFmtId="9" fontId="17" fillId="0" borderId="0" xfId="91" applyFont="1" applyFill="1"/>
    <xf numFmtId="9" fontId="17" fillId="0" borderId="0" xfId="91" applyFont="1" applyFill="1" applyAlignment="1">
      <alignment vertical="center"/>
    </xf>
    <xf numFmtId="15" fontId="51" fillId="20" borderId="13" xfId="81" applyNumberFormat="1" applyFont="1" applyFill="1" applyBorder="1" applyAlignment="1">
      <alignment horizontal="center" vertical="center" wrapText="1"/>
    </xf>
    <xf numFmtId="0" fontId="67" fillId="0" borderId="0" xfId="0" applyFont="1"/>
    <xf numFmtId="0" fontId="12" fillId="0" borderId="0" xfId="0" applyFont="1" applyBorder="1" applyAlignment="1">
      <alignment horizontal="centerContinuous" vertical="center" wrapText="1"/>
    </xf>
    <xf numFmtId="0" fontId="21" fillId="0" borderId="13" xfId="0" applyFont="1" applyFill="1" applyBorder="1" applyAlignment="1">
      <alignment horizontal="left" vertical="center" wrapText="1"/>
    </xf>
    <xf numFmtId="0" fontId="13" fillId="20" borderId="12" xfId="0" applyFont="1" applyFill="1" applyBorder="1" applyAlignment="1">
      <alignment horizontal="center" vertical="center"/>
    </xf>
    <xf numFmtId="0" fontId="13" fillId="20" borderId="13" xfId="0" applyFont="1" applyFill="1" applyBorder="1" applyAlignment="1">
      <alignment horizontal="center" vertical="center"/>
    </xf>
    <xf numFmtId="0" fontId="21" fillId="19" borderId="10" xfId="81" applyFont="1" applyFill="1" applyBorder="1" applyAlignment="1">
      <alignment horizontal="center" vertical="center" wrapText="1"/>
    </xf>
    <xf numFmtId="0" fontId="13" fillId="20" borderId="10" xfId="0" applyFont="1" applyFill="1" applyBorder="1" applyAlignment="1">
      <alignment horizontal="center" vertical="center"/>
    </xf>
    <xf numFmtId="0" fontId="41" fillId="21" borderId="12" xfId="0" applyFont="1" applyFill="1" applyBorder="1" applyAlignment="1">
      <alignment horizontal="left" vertical="center" wrapText="1"/>
    </xf>
    <xf numFmtId="0" fontId="21" fillId="19" borderId="15" xfId="81" applyFont="1" applyFill="1" applyBorder="1" applyAlignment="1">
      <alignment horizontal="center" vertical="center" wrapText="1"/>
    </xf>
    <xf numFmtId="0" fontId="21" fillId="19" borderId="13" xfId="81" applyFont="1" applyFill="1" applyBorder="1" applyAlignment="1">
      <alignment horizontal="center" vertical="center" wrapText="1"/>
    </xf>
    <xf numFmtId="0" fontId="21" fillId="19" borderId="12" xfId="81" applyFont="1" applyFill="1" applyBorder="1" applyAlignment="1">
      <alignment horizontal="center" vertical="center" wrapText="1"/>
    </xf>
    <xf numFmtId="0" fontId="12" fillId="0" borderId="0" xfId="0" applyFont="1" applyFill="1" applyAlignment="1">
      <alignment horizontal="center" vertical="center" wrapText="1"/>
    </xf>
    <xf numFmtId="0" fontId="21" fillId="19" borderId="10" xfId="81" applyFont="1" applyFill="1" applyBorder="1" applyAlignment="1">
      <alignment horizontal="center" vertical="center" wrapText="1"/>
    </xf>
    <xf numFmtId="9" fontId="13" fillId="20" borderId="12" xfId="92" applyFont="1" applyFill="1" applyBorder="1" applyAlignment="1">
      <alignment horizontal="left" vertical="center" wrapText="1"/>
    </xf>
    <xf numFmtId="9" fontId="13" fillId="20" borderId="15" xfId="92" applyFont="1" applyFill="1" applyBorder="1" applyAlignment="1">
      <alignment horizontal="left" vertical="center" wrapText="1"/>
    </xf>
    <xf numFmtId="9" fontId="13" fillId="20" borderId="13" xfId="92" applyFont="1" applyFill="1" applyBorder="1" applyAlignment="1">
      <alignment horizontal="left" vertical="center" wrapText="1"/>
    </xf>
    <xf numFmtId="0" fontId="41" fillId="21" borderId="12" xfId="0" applyFont="1" applyFill="1" applyBorder="1" applyAlignment="1">
      <alignment horizontal="left" vertical="center" wrapText="1"/>
    </xf>
    <xf numFmtId="0" fontId="17" fillId="0" borderId="0" xfId="0" applyFont="1" applyFill="1" applyBorder="1" applyAlignment="1">
      <alignment vertical="center"/>
    </xf>
    <xf numFmtId="0" fontId="44" fillId="35" borderId="42" xfId="107" applyFont="1" applyFill="1" applyBorder="1" applyAlignment="1">
      <alignment horizontal="center" vertical="center" wrapText="1"/>
    </xf>
    <xf numFmtId="0" fontId="13" fillId="36" borderId="42" xfId="107" applyFont="1" applyFill="1" applyBorder="1" applyAlignment="1">
      <alignment vertical="center"/>
    </xf>
    <xf numFmtId="2" fontId="14" fillId="0" borderId="10" xfId="81" applyNumberFormat="1" applyFont="1" applyFill="1" applyBorder="1" applyAlignment="1">
      <alignment horizontal="center" vertical="center" wrapText="1"/>
    </xf>
    <xf numFmtId="49" fontId="52" fillId="0" borderId="10" xfId="81" applyNumberFormat="1" applyFont="1" applyFill="1" applyBorder="1" applyAlignment="1">
      <alignment vertical="center" wrapText="1"/>
    </xf>
    <xf numFmtId="49" fontId="14" fillId="0" borderId="10" xfId="81" applyNumberFormat="1" applyFont="1" applyFill="1" applyBorder="1" applyAlignment="1">
      <alignment horizontal="center" vertical="center" wrapText="1"/>
    </xf>
    <xf numFmtId="49" fontId="52" fillId="0" borderId="10" xfId="81" applyNumberFormat="1" applyFont="1" applyFill="1" applyBorder="1" applyAlignment="1">
      <alignment horizontal="left" vertical="center" wrapText="1"/>
    </xf>
    <xf numFmtId="49" fontId="54" fillId="0" borderId="10" xfId="81" applyNumberFormat="1" applyFont="1" applyFill="1" applyBorder="1" applyAlignment="1">
      <alignment horizontal="center" vertical="center" wrapText="1"/>
    </xf>
    <xf numFmtId="1" fontId="14" fillId="0" borderId="10" xfId="81" applyNumberFormat="1" applyFont="1" applyFill="1" applyBorder="1" applyAlignment="1">
      <alignment horizontal="center" vertical="center" wrapText="1"/>
    </xf>
    <xf numFmtId="9" fontId="65" fillId="0" borderId="10" xfId="92" applyNumberFormat="1" applyFont="1" applyFill="1" applyBorder="1" applyAlignment="1">
      <alignment horizontal="center" vertical="center" wrapText="1"/>
    </xf>
    <xf numFmtId="15" fontId="44" fillId="0" borderId="10" xfId="81" applyNumberFormat="1" applyFont="1" applyFill="1" applyBorder="1" applyAlignment="1">
      <alignment horizontal="center" vertical="center" wrapText="1"/>
    </xf>
    <xf numFmtId="15" fontId="60" fillId="0" borderId="10" xfId="81" applyNumberFormat="1" applyFont="1" applyFill="1" applyBorder="1" applyAlignment="1">
      <alignment horizontal="center" vertical="center" wrapText="1"/>
    </xf>
    <xf numFmtId="3" fontId="72" fillId="0" borderId="10" xfId="81" applyNumberFormat="1" applyFont="1" applyFill="1" applyBorder="1" applyAlignment="1">
      <alignment horizontal="center" vertical="center" wrapText="1"/>
    </xf>
    <xf numFmtId="0" fontId="71" fillId="0" borderId="10" xfId="81" applyNumberFormat="1" applyFont="1" applyFill="1" applyBorder="1" applyAlignment="1">
      <alignment vertical="center" wrapText="1"/>
    </xf>
    <xf numFmtId="0" fontId="65" fillId="0" borderId="10" xfId="81" applyNumberFormat="1" applyFont="1" applyFill="1" applyBorder="1" applyAlignment="1">
      <alignment horizontal="center" vertical="center" wrapText="1"/>
    </xf>
    <xf numFmtId="0" fontId="49" fillId="0" borderId="10" xfId="81" applyFont="1" applyFill="1" applyBorder="1" applyAlignment="1">
      <alignment horizontal="center" vertical="center" wrapText="1"/>
    </xf>
    <xf numFmtId="15" fontId="49" fillId="0" borderId="10" xfId="81" applyNumberFormat="1" applyFont="1" applyFill="1" applyBorder="1" applyAlignment="1">
      <alignment horizontal="center" vertical="center" wrapText="1"/>
    </xf>
    <xf numFmtId="49" fontId="49" fillId="0" borderId="10" xfId="81" applyNumberFormat="1" applyFont="1" applyFill="1" applyBorder="1" applyAlignment="1">
      <alignment horizontal="center" vertical="center" wrapText="1"/>
    </xf>
    <xf numFmtId="17" fontId="78" fillId="0" borderId="11" xfId="0" applyNumberFormat="1" applyFont="1" applyFill="1" applyBorder="1" applyAlignment="1">
      <alignment horizontal="left" vertical="center"/>
    </xf>
    <xf numFmtId="0" fontId="16" fillId="36" borderId="42" xfId="107" applyFont="1" applyFill="1" applyBorder="1" applyAlignment="1">
      <alignment vertical="center"/>
    </xf>
    <xf numFmtId="9" fontId="13" fillId="20" borderId="10" xfId="92" applyFont="1" applyFill="1" applyBorder="1" applyAlignment="1">
      <alignment vertical="center" wrapText="1"/>
    </xf>
    <xf numFmtId="0" fontId="21" fillId="0" borderId="0" xfId="107" applyFont="1" applyBorder="1"/>
    <xf numFmtId="49" fontId="21" fillId="0" borderId="42" xfId="113" applyNumberFormat="1" applyFont="1" applyFill="1" applyBorder="1" applyAlignment="1">
      <alignment vertical="center" wrapText="1"/>
    </xf>
    <xf numFmtId="49" fontId="21" fillId="0" borderId="42" xfId="107" applyNumberFormat="1" applyFont="1" applyFill="1" applyBorder="1" applyAlignment="1">
      <alignment horizontal="justify" vertical="center" wrapText="1"/>
    </xf>
    <xf numFmtId="17" fontId="14" fillId="39" borderId="42" xfId="107" applyNumberFormat="1" applyFont="1" applyFill="1" applyBorder="1" applyAlignment="1">
      <alignment horizontal="center" vertical="center" wrapText="1"/>
    </xf>
    <xf numFmtId="49" fontId="21" fillId="0" borderId="42" xfId="107" applyNumberFormat="1" applyFont="1" applyFill="1" applyBorder="1" applyAlignment="1">
      <alignment vertical="center" wrapText="1"/>
    </xf>
    <xf numFmtId="49" fontId="14" fillId="24" borderId="42" xfId="107" applyNumberFormat="1" applyFont="1" applyFill="1" applyBorder="1" applyAlignment="1">
      <alignment horizontal="center" vertical="center" wrapText="1"/>
    </xf>
    <xf numFmtId="3" fontId="21" fillId="0" borderId="13" xfId="107" applyNumberFormat="1" applyFont="1" applyFill="1" applyBorder="1" applyAlignment="1">
      <alignment horizontal="right" vertical="center" wrapText="1"/>
    </xf>
    <xf numFmtId="3" fontId="21" fillId="0" borderId="12" xfId="107" applyNumberFormat="1" applyFont="1" applyFill="1" applyBorder="1" applyAlignment="1">
      <alignment horizontal="right" vertical="center" wrapText="1"/>
    </xf>
    <xf numFmtId="9" fontId="14" fillId="26" borderId="10" xfId="108" applyNumberFormat="1" applyFont="1" applyFill="1" applyBorder="1" applyAlignment="1">
      <alignment horizontal="center" vertical="center" wrapText="1"/>
    </xf>
    <xf numFmtId="4" fontId="21" fillId="0" borderId="13" xfId="107" applyNumberFormat="1" applyFont="1" applyFill="1" applyBorder="1" applyAlignment="1">
      <alignment horizontal="right" vertical="center" wrapText="1"/>
    </xf>
    <xf numFmtId="0" fontId="14" fillId="43" borderId="42" xfId="107" applyFont="1" applyFill="1" applyBorder="1" applyAlignment="1">
      <alignment horizontal="center" vertical="center" wrapText="1"/>
    </xf>
    <xf numFmtId="0" fontId="83" fillId="0" borderId="42" xfId="107" applyFont="1" applyFill="1" applyBorder="1" applyAlignment="1">
      <alignment horizontal="justify" vertical="center" wrapText="1"/>
    </xf>
    <xf numFmtId="3" fontId="21" fillId="0" borderId="46" xfId="107" applyNumberFormat="1" applyFont="1" applyFill="1" applyBorder="1" applyAlignment="1">
      <alignment horizontal="right" wrapText="1"/>
    </xf>
    <xf numFmtId="3" fontId="83" fillId="0" borderId="47" xfId="107" applyNumberFormat="1" applyFont="1" applyFill="1" applyBorder="1" applyAlignment="1">
      <alignment horizontal="right" vertical="center" wrapText="1"/>
    </xf>
    <xf numFmtId="0" fontId="21" fillId="0" borderId="46" xfId="107" applyFont="1" applyFill="1" applyBorder="1"/>
    <xf numFmtId="9" fontId="21" fillId="0" borderId="47" xfId="113" applyNumberFormat="1" applyFont="1" applyFill="1" applyBorder="1" applyAlignment="1">
      <alignment horizontal="right" vertical="center" wrapText="1"/>
    </xf>
    <xf numFmtId="9" fontId="14" fillId="26" borderId="10" xfId="107" applyNumberFormat="1" applyFont="1" applyFill="1" applyBorder="1" applyAlignment="1">
      <alignment horizontal="center" vertical="center" wrapText="1"/>
    </xf>
    <xf numFmtId="0" fontId="14" fillId="0" borderId="0" xfId="113" applyFont="1"/>
    <xf numFmtId="17" fontId="82" fillId="37" borderId="43" xfId="107" applyNumberFormat="1" applyFont="1" applyFill="1" applyBorder="1" applyAlignment="1">
      <alignment horizontal="center" vertical="center" wrapText="1"/>
    </xf>
    <xf numFmtId="17" fontId="53" fillId="39" borderId="42" xfId="107" applyNumberFormat="1" applyFont="1" applyFill="1" applyBorder="1" applyAlignment="1">
      <alignment horizontal="center" vertical="center" wrapText="1"/>
    </xf>
    <xf numFmtId="3" fontId="53" fillId="36" borderId="42" xfId="107" applyNumberFormat="1" applyFont="1" applyFill="1" applyBorder="1" applyAlignment="1">
      <alignment horizontal="center" vertical="center" wrapText="1"/>
    </xf>
    <xf numFmtId="4" fontId="53" fillId="36" borderId="42" xfId="107" applyNumberFormat="1" applyFont="1" applyFill="1" applyBorder="1" applyAlignment="1">
      <alignment horizontal="right" vertical="center" wrapText="1"/>
    </xf>
    <xf numFmtId="0" fontId="53" fillId="36" borderId="42" xfId="107" applyNumberFormat="1" applyFont="1" applyFill="1" applyBorder="1" applyAlignment="1">
      <alignment vertical="center" wrapText="1"/>
    </xf>
    <xf numFmtId="17" fontId="88" fillId="36" borderId="42" xfId="107" applyNumberFormat="1" applyFont="1" applyFill="1" applyBorder="1" applyAlignment="1">
      <alignment horizontal="center" vertical="center" wrapText="1"/>
    </xf>
    <xf numFmtId="3" fontId="60" fillId="36" borderId="42" xfId="107" applyNumberFormat="1" applyFont="1" applyFill="1" applyBorder="1" applyAlignment="1">
      <alignment horizontal="center" vertical="center" wrapText="1"/>
    </xf>
    <xf numFmtId="15" fontId="60" fillId="36" borderId="42" xfId="107" applyNumberFormat="1" applyFont="1" applyFill="1" applyBorder="1" applyAlignment="1">
      <alignment horizontal="center" vertical="center" wrapText="1"/>
    </xf>
    <xf numFmtId="0" fontId="21" fillId="36" borderId="42" xfId="107" applyFont="1" applyFill="1" applyBorder="1" applyAlignment="1">
      <alignment vertical="center" wrapText="1"/>
    </xf>
    <xf numFmtId="3" fontId="13" fillId="36" borderId="13" xfId="107" applyNumberFormat="1" applyFont="1" applyFill="1" applyBorder="1" applyAlignment="1">
      <alignment horizontal="right" vertical="center" wrapText="1"/>
    </xf>
    <xf numFmtId="3" fontId="13" fillId="36" borderId="12" xfId="107" applyNumberFormat="1" applyFont="1" applyFill="1" applyBorder="1" applyAlignment="1">
      <alignment horizontal="right" vertical="center" wrapText="1"/>
    </xf>
    <xf numFmtId="3" fontId="13" fillId="36" borderId="15" xfId="107" applyNumberFormat="1" applyFont="1" applyFill="1" applyBorder="1" applyAlignment="1">
      <alignment horizontal="right" vertical="justify" wrapText="1"/>
    </xf>
    <xf numFmtId="9" fontId="13" fillId="36" borderId="12" xfId="108" applyNumberFormat="1" applyFont="1" applyFill="1" applyBorder="1" applyAlignment="1">
      <alignment horizontal="right" vertical="center" wrapText="1"/>
    </xf>
    <xf numFmtId="4" fontId="13" fillId="36" borderId="13" xfId="107" applyNumberFormat="1" applyFont="1" applyFill="1" applyBorder="1" applyAlignment="1">
      <alignment horizontal="right" vertical="center" wrapText="1"/>
    </xf>
    <xf numFmtId="4" fontId="13" fillId="36" borderId="15" xfId="107" applyNumberFormat="1" applyFont="1" applyFill="1" applyBorder="1" applyAlignment="1">
      <alignment horizontal="right" vertical="center" wrapText="1"/>
    </xf>
    <xf numFmtId="0" fontId="13" fillId="36" borderId="42" xfId="107" applyFont="1" applyFill="1" applyBorder="1" applyAlignment="1">
      <alignment vertical="center" wrapText="1"/>
    </xf>
    <xf numFmtId="4" fontId="13" fillId="36" borderId="42" xfId="107" applyNumberFormat="1" applyFont="1" applyFill="1" applyBorder="1" applyAlignment="1">
      <alignment horizontal="right" vertical="center" wrapText="1"/>
    </xf>
    <xf numFmtId="0" fontId="53" fillId="36" borderId="42" xfId="107" applyFont="1" applyFill="1" applyBorder="1" applyAlignment="1">
      <alignment horizontal="center" vertical="center" wrapText="1"/>
    </xf>
    <xf numFmtId="0" fontId="53" fillId="36" borderId="42" xfId="107" applyFont="1" applyFill="1" applyBorder="1" applyAlignment="1">
      <alignment vertical="center" wrapText="1"/>
    </xf>
    <xf numFmtId="0" fontId="55" fillId="36" borderId="42" xfId="107" applyFont="1" applyFill="1" applyBorder="1" applyAlignment="1">
      <alignment horizontal="center" vertical="center" wrapText="1"/>
    </xf>
    <xf numFmtId="3" fontId="14" fillId="36" borderId="42" xfId="107" applyNumberFormat="1" applyFont="1" applyFill="1" applyBorder="1" applyAlignment="1">
      <alignment vertical="center" wrapText="1"/>
    </xf>
    <xf numFmtId="0" fontId="64" fillId="24" borderId="42" xfId="113" applyNumberFormat="1" applyFont="1" applyFill="1" applyBorder="1" applyAlignment="1">
      <alignment horizontal="center" vertical="center" wrapText="1"/>
    </xf>
    <xf numFmtId="15" fontId="64" fillId="24" borderId="42" xfId="107" applyNumberFormat="1" applyFont="1" applyFill="1" applyBorder="1" applyAlignment="1">
      <alignment horizontal="center" vertical="center" wrapText="1"/>
    </xf>
    <xf numFmtId="49" fontId="64" fillId="24" borderId="42" xfId="107" applyNumberFormat="1" applyFont="1" applyFill="1" applyBorder="1" applyAlignment="1">
      <alignment horizontal="center" vertical="center" wrapText="1"/>
    </xf>
    <xf numFmtId="0" fontId="64" fillId="24" borderId="42" xfId="113" applyFont="1" applyFill="1" applyBorder="1" applyAlignment="1">
      <alignment horizontal="center" vertical="center" wrapText="1"/>
    </xf>
    <xf numFmtId="0" fontId="64" fillId="24" borderId="42" xfId="107" applyFont="1" applyFill="1" applyBorder="1" applyAlignment="1">
      <alignment horizontal="center" vertical="center" wrapText="1"/>
    </xf>
    <xf numFmtId="17" fontId="82" fillId="37" borderId="42" xfId="107" applyNumberFormat="1" applyFont="1" applyFill="1" applyBorder="1" applyAlignment="1">
      <alignment horizontal="center" vertical="center" wrapText="1"/>
    </xf>
    <xf numFmtId="9" fontId="64" fillId="24" borderId="42" xfId="108" applyNumberFormat="1" applyFont="1" applyFill="1" applyBorder="1" applyAlignment="1">
      <alignment horizontal="center" vertical="center" wrapText="1"/>
    </xf>
    <xf numFmtId="49" fontId="64" fillId="24" borderId="42" xfId="107" applyNumberFormat="1" applyFont="1" applyFill="1" applyBorder="1" applyAlignment="1">
      <alignment vertical="center" wrapText="1"/>
    </xf>
    <xf numFmtId="49" fontId="84" fillId="24" borderId="42" xfId="107" applyNumberFormat="1" applyFont="1" applyFill="1" applyBorder="1" applyAlignment="1">
      <alignment horizontal="center" vertical="center" wrapText="1"/>
    </xf>
    <xf numFmtId="49" fontId="64" fillId="24" borderId="42" xfId="107" applyNumberFormat="1" applyFont="1" applyFill="1" applyBorder="1" applyAlignment="1">
      <alignment horizontal="left" vertical="center" wrapText="1"/>
    </xf>
    <xf numFmtId="3" fontId="21" fillId="0" borderId="13" xfId="107" applyNumberFormat="1" applyFont="1" applyFill="1" applyBorder="1" applyAlignment="1">
      <alignment horizontal="right" wrapText="1"/>
    </xf>
    <xf numFmtId="0" fontId="21" fillId="0" borderId="15" xfId="107" applyFont="1" applyFill="1" applyBorder="1"/>
    <xf numFmtId="9" fontId="21" fillId="0" borderId="12" xfId="113" applyNumberFormat="1" applyFont="1" applyFill="1" applyBorder="1" applyAlignment="1">
      <alignment horizontal="right" vertical="center" wrapText="1"/>
    </xf>
    <xf numFmtId="0" fontId="21" fillId="0" borderId="13" xfId="107" applyFont="1" applyFill="1" applyBorder="1"/>
    <xf numFmtId="4" fontId="21" fillId="0" borderId="15" xfId="107" applyNumberFormat="1" applyFont="1" applyFill="1" applyBorder="1" applyAlignment="1">
      <alignment horizontal="right" vertical="center" wrapText="1"/>
    </xf>
    <xf numFmtId="9" fontId="14" fillId="26" borderId="42" xfId="108" applyNumberFormat="1" applyFont="1" applyFill="1" applyBorder="1" applyAlignment="1">
      <alignment horizontal="center" vertical="center" wrapText="1"/>
    </xf>
    <xf numFmtId="3" fontId="83" fillId="0" borderId="12" xfId="107" applyNumberFormat="1" applyFont="1" applyFill="1" applyBorder="1" applyAlignment="1">
      <alignment horizontal="right" vertical="center" wrapText="1"/>
    </xf>
    <xf numFmtId="0" fontId="21" fillId="0" borderId="42" xfId="107" applyFont="1" applyFill="1" applyBorder="1" applyAlignment="1">
      <alignment horizontal="justify" vertical="center" wrapText="1"/>
    </xf>
    <xf numFmtId="2" fontId="14" fillId="45" borderId="42" xfId="107" applyNumberFormat="1" applyFont="1" applyFill="1" applyBorder="1" applyAlignment="1">
      <alignment horizontal="center" vertical="center" wrapText="1"/>
    </xf>
    <xf numFmtId="0" fontId="14" fillId="0" borderId="0" xfId="113" applyFont="1" applyFill="1"/>
    <xf numFmtId="49" fontId="14" fillId="41" borderId="42" xfId="107" applyNumberFormat="1" applyFont="1" applyFill="1" applyBorder="1" applyAlignment="1">
      <alignment horizontal="center" vertical="center" wrapText="1"/>
    </xf>
    <xf numFmtId="3" fontId="13" fillId="36" borderId="42" xfId="107" applyNumberFormat="1" applyFont="1" applyFill="1" applyBorder="1" applyAlignment="1">
      <alignment horizontal="center" vertical="center" wrapText="1"/>
    </xf>
    <xf numFmtId="17" fontId="14" fillId="43" borderId="42" xfId="107" applyNumberFormat="1" applyFont="1" applyFill="1" applyBorder="1" applyAlignment="1">
      <alignment horizontal="center" vertical="center" wrapText="1"/>
    </xf>
    <xf numFmtId="49" fontId="14" fillId="41" borderId="10" xfId="107" applyNumberFormat="1" applyFont="1" applyFill="1" applyBorder="1" applyAlignment="1">
      <alignment horizontal="center" vertical="center" wrapText="1"/>
    </xf>
    <xf numFmtId="9" fontId="53" fillId="36" borderId="42" xfId="107" applyNumberFormat="1" applyFont="1" applyFill="1" applyBorder="1" applyAlignment="1">
      <alignment horizontal="center" vertical="center" wrapText="1"/>
    </xf>
    <xf numFmtId="3" fontId="16" fillId="36" borderId="42" xfId="107" applyNumberFormat="1" applyFont="1" applyFill="1" applyBorder="1" applyAlignment="1">
      <alignment horizontal="center" vertical="center" wrapText="1"/>
    </xf>
    <xf numFmtId="15" fontId="16" fillId="36" borderId="42" xfId="107" applyNumberFormat="1" applyFont="1" applyFill="1" applyBorder="1" applyAlignment="1">
      <alignment horizontal="center" vertical="center" wrapText="1"/>
    </xf>
    <xf numFmtId="0" fontId="16" fillId="36" borderId="42" xfId="107" applyFont="1" applyFill="1" applyBorder="1" applyAlignment="1">
      <alignment vertical="center" wrapText="1"/>
    </xf>
    <xf numFmtId="3" fontId="16" fillId="36" borderId="13" xfId="107" applyNumberFormat="1" applyFont="1" applyFill="1" applyBorder="1" applyAlignment="1">
      <alignment horizontal="right" vertical="center" wrapText="1"/>
    </xf>
    <xf numFmtId="3" fontId="16" fillId="36" borderId="12" xfId="107" applyNumberFormat="1" applyFont="1" applyFill="1" applyBorder="1" applyAlignment="1">
      <alignment horizontal="right" vertical="center" wrapText="1"/>
    </xf>
    <xf numFmtId="3" fontId="16" fillId="36" borderId="15" xfId="107" applyNumberFormat="1" applyFont="1" applyFill="1" applyBorder="1" applyAlignment="1">
      <alignment horizontal="right" vertical="justify" wrapText="1"/>
    </xf>
    <xf numFmtId="9" fontId="16" fillId="36" borderId="12" xfId="108" applyNumberFormat="1" applyFont="1" applyFill="1" applyBorder="1" applyAlignment="1">
      <alignment horizontal="right" vertical="center" wrapText="1"/>
    </xf>
    <xf numFmtId="4" fontId="16" fillId="36" borderId="13" xfId="107" applyNumberFormat="1" applyFont="1" applyFill="1" applyBorder="1" applyAlignment="1">
      <alignment horizontal="right" vertical="center" wrapText="1"/>
    </xf>
    <xf numFmtId="4" fontId="16" fillId="36" borderId="15" xfId="107" applyNumberFormat="1" applyFont="1" applyFill="1" applyBorder="1" applyAlignment="1">
      <alignment horizontal="right" vertical="center" wrapText="1"/>
    </xf>
    <xf numFmtId="4" fontId="16" fillId="36" borderId="42" xfId="107" applyNumberFormat="1" applyFont="1" applyFill="1" applyBorder="1" applyAlignment="1">
      <alignment horizontal="right" vertical="center" wrapText="1"/>
    </xf>
    <xf numFmtId="0" fontId="81" fillId="0" borderId="42" xfId="107" applyNumberFormat="1" applyFont="1" applyFill="1" applyBorder="1" applyAlignment="1">
      <alignment vertical="center" wrapText="1"/>
    </xf>
    <xf numFmtId="3" fontId="73" fillId="24" borderId="42" xfId="107" applyNumberFormat="1" applyFont="1" applyFill="1" applyBorder="1" applyAlignment="1">
      <alignment horizontal="center" vertical="center" wrapText="1"/>
    </xf>
    <xf numFmtId="15" fontId="89" fillId="37" borderId="42" xfId="107" applyNumberFormat="1" applyFont="1" applyFill="1" applyBorder="1" applyAlignment="1">
      <alignment horizontal="center" vertical="center" wrapText="1"/>
    </xf>
    <xf numFmtId="49" fontId="52" fillId="23" borderId="42" xfId="107" applyNumberFormat="1" applyFont="1" applyFill="1" applyBorder="1" applyAlignment="1">
      <alignment vertical="center" wrapText="1"/>
    </xf>
    <xf numFmtId="0" fontId="14" fillId="47" borderId="42" xfId="107" applyNumberFormat="1" applyFont="1" applyFill="1" applyBorder="1" applyAlignment="1">
      <alignment vertical="center" wrapText="1"/>
    </xf>
    <xf numFmtId="0" fontId="52" fillId="23" borderId="42" xfId="107" applyNumberFormat="1" applyFont="1" applyFill="1" applyBorder="1" applyAlignment="1">
      <alignment vertical="center" wrapText="1"/>
    </xf>
    <xf numFmtId="0" fontId="14" fillId="27" borderId="10" xfId="113" applyNumberFormat="1" applyFont="1" applyFill="1" applyBorder="1" applyAlignment="1">
      <alignment horizontal="center" vertical="center" wrapText="1"/>
    </xf>
    <xf numFmtId="15" fontId="49" fillId="37" borderId="42" xfId="107" applyNumberFormat="1" applyFont="1" applyFill="1" applyBorder="1" applyAlignment="1">
      <alignment horizontal="center" vertical="center" wrapText="1"/>
    </xf>
    <xf numFmtId="49" fontId="49" fillId="37" borderId="42" xfId="107" applyNumberFormat="1" applyFont="1" applyFill="1" applyBorder="1" applyAlignment="1">
      <alignment horizontal="center" vertical="center" wrapText="1"/>
    </xf>
    <xf numFmtId="15" fontId="14" fillId="27" borderId="42" xfId="107" applyNumberFormat="1" applyFont="1" applyFill="1" applyBorder="1" applyAlignment="1">
      <alignment horizontal="center" vertical="center" wrapText="1"/>
    </xf>
    <xf numFmtId="0" fontId="14" fillId="27" borderId="42" xfId="113" applyFont="1" applyFill="1" applyBorder="1" applyAlignment="1">
      <alignment horizontal="center" vertical="center" wrapText="1"/>
    </xf>
    <xf numFmtId="0" fontId="14" fillId="27" borderId="42" xfId="107" applyNumberFormat="1" applyFont="1" applyFill="1" applyBorder="1" applyAlignment="1">
      <alignment horizontal="center" vertical="center" wrapText="1"/>
    </xf>
    <xf numFmtId="0" fontId="21" fillId="27" borderId="42" xfId="107" applyFont="1" applyFill="1" applyBorder="1" applyAlignment="1">
      <alignment horizontal="justify" vertical="center" wrapText="1"/>
    </xf>
    <xf numFmtId="17" fontId="14" fillId="48" borderId="42" xfId="113" applyNumberFormat="1" applyFont="1" applyFill="1" applyBorder="1" applyAlignment="1">
      <alignment horizontal="center" vertical="center" wrapText="1"/>
    </xf>
    <xf numFmtId="0" fontId="44" fillId="48" borderId="10" xfId="113" applyFont="1" applyFill="1" applyBorder="1" applyAlignment="1">
      <alignment horizontal="center" vertical="center" wrapText="1"/>
    </xf>
    <xf numFmtId="15" fontId="53" fillId="27" borderId="10" xfId="113" applyNumberFormat="1" applyFont="1" applyFill="1" applyBorder="1" applyAlignment="1">
      <alignment horizontal="center" vertical="center" wrapText="1"/>
    </xf>
    <xf numFmtId="15" fontId="44" fillId="27" borderId="10" xfId="107" applyNumberFormat="1" applyFont="1" applyFill="1" applyBorder="1" applyAlignment="1">
      <alignment horizontal="center" vertical="center" wrapText="1"/>
    </xf>
    <xf numFmtId="0" fontId="14" fillId="49" borderId="42" xfId="113" applyNumberFormat="1" applyFont="1" applyFill="1" applyBorder="1" applyAlignment="1">
      <alignment horizontal="center" vertical="center" wrapText="1"/>
    </xf>
    <xf numFmtId="49" fontId="14" fillId="27" borderId="42" xfId="113" applyNumberFormat="1" applyFont="1" applyFill="1" applyBorder="1" applyAlignment="1">
      <alignment vertical="center" wrapText="1"/>
    </xf>
    <xf numFmtId="49" fontId="54" fillId="49" borderId="42" xfId="113" applyNumberFormat="1" applyFont="1" applyFill="1" applyBorder="1" applyAlignment="1">
      <alignment horizontal="center" vertical="center" wrapText="1"/>
    </xf>
    <xf numFmtId="49" fontId="52" fillId="27" borderId="42" xfId="107" applyNumberFormat="1" applyFont="1" applyFill="1" applyBorder="1" applyAlignment="1">
      <alignment horizontal="left" vertical="center" wrapText="1"/>
    </xf>
    <xf numFmtId="49" fontId="52" fillId="27" borderId="42" xfId="107" applyNumberFormat="1" applyFont="1" applyFill="1" applyBorder="1" applyAlignment="1">
      <alignment vertical="center" wrapText="1"/>
    </xf>
    <xf numFmtId="49" fontId="14" fillId="27" borderId="42" xfId="107" applyNumberFormat="1" applyFont="1" applyFill="1" applyBorder="1" applyAlignment="1">
      <alignment vertical="center" wrapText="1"/>
    </xf>
    <xf numFmtId="0" fontId="14" fillId="23" borderId="42" xfId="107" applyNumberFormat="1" applyFont="1" applyFill="1" applyBorder="1" applyAlignment="1">
      <alignment horizontal="center" vertical="center" wrapText="1"/>
    </xf>
    <xf numFmtId="15" fontId="14" fillId="23" borderId="42" xfId="107" applyNumberFormat="1" applyFont="1" applyFill="1" applyBorder="1" applyAlignment="1">
      <alignment horizontal="center" vertical="center" wrapText="1"/>
    </xf>
    <xf numFmtId="49" fontId="14" fillId="23" borderId="42" xfId="107" applyNumberFormat="1" applyFont="1" applyFill="1" applyBorder="1" applyAlignment="1">
      <alignment horizontal="center" vertical="center" wrapText="1"/>
    </xf>
    <xf numFmtId="15" fontId="14" fillId="23" borderId="10" xfId="107" applyNumberFormat="1" applyFont="1" applyFill="1" applyBorder="1" applyAlignment="1">
      <alignment horizontal="center" vertical="center" wrapText="1"/>
    </xf>
    <xf numFmtId="49" fontId="14" fillId="23" borderId="10" xfId="107" applyNumberFormat="1" applyFont="1" applyFill="1" applyBorder="1" applyAlignment="1">
      <alignment horizontal="center" vertical="center" wrapText="1"/>
    </xf>
    <xf numFmtId="3" fontId="14" fillId="23" borderId="42" xfId="107" applyNumberFormat="1" applyFont="1" applyFill="1" applyBorder="1" applyAlignment="1">
      <alignment horizontal="center" vertical="center" wrapText="1"/>
    </xf>
    <xf numFmtId="0" fontId="91" fillId="23" borderId="42" xfId="107" applyNumberFormat="1" applyFont="1" applyFill="1" applyBorder="1" applyAlignment="1">
      <alignment vertical="center" wrapText="1"/>
    </xf>
    <xf numFmtId="0" fontId="49" fillId="23" borderId="42" xfId="107" applyNumberFormat="1" applyFont="1" applyFill="1" applyBorder="1" applyAlignment="1">
      <alignment vertical="center" wrapText="1"/>
    </xf>
    <xf numFmtId="0" fontId="14" fillId="48" borderId="12" xfId="113" applyNumberFormat="1" applyFont="1" applyFill="1" applyBorder="1" applyAlignment="1">
      <alignment horizontal="center" vertical="center" wrapText="1"/>
    </xf>
    <xf numFmtId="15" fontId="14" fillId="23" borderId="10" xfId="113" applyNumberFormat="1" applyFont="1" applyFill="1" applyBorder="1" applyAlignment="1">
      <alignment horizontal="center" vertical="center" wrapText="1"/>
    </xf>
    <xf numFmtId="49" fontId="14" fillId="23" borderId="42" xfId="107" applyNumberFormat="1" applyFont="1" applyFill="1" applyBorder="1" applyAlignment="1">
      <alignment vertical="center" wrapText="1"/>
    </xf>
    <xf numFmtId="49" fontId="54" fillId="47" borderId="42" xfId="107" applyNumberFormat="1" applyFont="1" applyFill="1" applyBorder="1" applyAlignment="1">
      <alignment horizontal="center" vertical="center" wrapText="1"/>
    </xf>
    <xf numFmtId="49" fontId="52" fillId="23" borderId="42" xfId="107" applyNumberFormat="1" applyFont="1" applyFill="1" applyBorder="1" applyAlignment="1">
      <alignment horizontal="left" vertical="center" wrapText="1"/>
    </xf>
    <xf numFmtId="0" fontId="14" fillId="23" borderId="42" xfId="113" applyNumberFormat="1" applyFont="1" applyFill="1" applyBorder="1" applyAlignment="1">
      <alignment vertical="center" wrapText="1"/>
    </xf>
    <xf numFmtId="0" fontId="13" fillId="36" borderId="42" xfId="107" applyFont="1" applyFill="1" applyBorder="1" applyAlignment="1">
      <alignment horizontal="center" vertical="center" wrapText="1"/>
    </xf>
    <xf numFmtId="49" fontId="14" fillId="23" borderId="42" xfId="113" applyNumberFormat="1" applyFont="1" applyFill="1" applyBorder="1" applyAlignment="1">
      <alignment vertical="center" wrapText="1"/>
    </xf>
    <xf numFmtId="0" fontId="14" fillId="23" borderId="10" xfId="107" applyNumberFormat="1" applyFont="1" applyFill="1" applyBorder="1" applyAlignment="1">
      <alignment horizontal="center" vertical="center" wrapText="1"/>
    </xf>
    <xf numFmtId="0" fontId="49" fillId="23" borderId="10" xfId="107" applyNumberFormat="1" applyFont="1" applyFill="1" applyBorder="1" applyAlignment="1">
      <alignment vertical="center" wrapText="1"/>
    </xf>
    <xf numFmtId="0" fontId="14" fillId="48" borderId="42" xfId="113" applyNumberFormat="1" applyFont="1" applyFill="1" applyBorder="1" applyAlignment="1">
      <alignment horizontal="center" vertical="center" wrapText="1"/>
    </xf>
    <xf numFmtId="15" fontId="44" fillId="23" borderId="10" xfId="113" applyNumberFormat="1" applyFont="1" applyFill="1" applyBorder="1" applyAlignment="1">
      <alignment horizontal="center" vertical="center" wrapText="1"/>
    </xf>
    <xf numFmtId="15" fontId="44" fillId="23" borderId="10" xfId="107" applyNumberFormat="1" applyFont="1" applyFill="1" applyBorder="1" applyAlignment="1">
      <alignment horizontal="center" vertical="center" wrapText="1"/>
    </xf>
    <xf numFmtId="49" fontId="14" fillId="23" borderId="10" xfId="107" applyNumberFormat="1" applyFont="1" applyFill="1" applyBorder="1" applyAlignment="1">
      <alignment vertical="center" wrapText="1"/>
    </xf>
    <xf numFmtId="49" fontId="54" fillId="47" borderId="10" xfId="107" applyNumberFormat="1" applyFont="1" applyFill="1" applyBorder="1" applyAlignment="1">
      <alignment horizontal="center" vertical="center" wrapText="1"/>
    </xf>
    <xf numFmtId="49" fontId="52" fillId="23" borderId="12" xfId="107" applyNumberFormat="1" applyFont="1" applyFill="1" applyBorder="1" applyAlignment="1">
      <alignment horizontal="left" vertical="center" wrapText="1"/>
    </xf>
    <xf numFmtId="49" fontId="14" fillId="23" borderId="10" xfId="113" applyNumberFormat="1" applyFont="1" applyFill="1" applyBorder="1" applyAlignment="1">
      <alignment vertical="center" wrapText="1"/>
    </xf>
    <xf numFmtId="0" fontId="14" fillId="23" borderId="10" xfId="113" applyNumberFormat="1" applyFont="1" applyFill="1" applyBorder="1" applyAlignment="1">
      <alignment vertical="center" wrapText="1"/>
    </xf>
    <xf numFmtId="0" fontId="52" fillId="23" borderId="10" xfId="107" applyNumberFormat="1" applyFont="1" applyFill="1" applyBorder="1" applyAlignment="1">
      <alignment vertical="center" wrapText="1"/>
    </xf>
    <xf numFmtId="4" fontId="14" fillId="23" borderId="42" xfId="111" applyNumberFormat="1" applyFont="1" applyFill="1" applyBorder="1" applyAlignment="1">
      <alignment horizontal="center" vertical="center" wrapText="1"/>
    </xf>
    <xf numFmtId="0" fontId="61" fillId="23" borderId="42" xfId="107" applyNumberFormat="1" applyFont="1" applyFill="1" applyBorder="1" applyAlignment="1">
      <alignment vertical="center" wrapText="1"/>
    </xf>
    <xf numFmtId="15" fontId="60" fillId="23" borderId="10" xfId="113" applyNumberFormat="1" applyFont="1" applyFill="1" applyBorder="1" applyAlignment="1">
      <alignment horizontal="center" vertical="center" wrapText="1"/>
    </xf>
    <xf numFmtId="15" fontId="44" fillId="23" borderId="42" xfId="107" applyNumberFormat="1" applyFont="1" applyFill="1" applyBorder="1" applyAlignment="1">
      <alignment horizontal="center" vertical="center" wrapText="1"/>
    </xf>
    <xf numFmtId="49" fontId="54" fillId="23" borderId="42" xfId="107" applyNumberFormat="1" applyFont="1" applyFill="1" applyBorder="1" applyAlignment="1">
      <alignment horizontal="center" vertical="center" wrapText="1"/>
    </xf>
    <xf numFmtId="3" fontId="14" fillId="23" borderId="42" xfId="111" applyNumberFormat="1" applyFont="1" applyFill="1" applyBorder="1" applyAlignment="1">
      <alignment horizontal="center" vertical="center" wrapText="1"/>
    </xf>
    <xf numFmtId="15" fontId="44" fillId="23" borderId="42" xfId="113" applyNumberFormat="1" applyFont="1" applyFill="1" applyBorder="1" applyAlignment="1">
      <alignment horizontal="center" vertical="center" wrapText="1"/>
    </xf>
    <xf numFmtId="0" fontId="14" fillId="23" borderId="42" xfId="107" applyNumberFormat="1" applyFont="1" applyFill="1" applyBorder="1" applyAlignment="1">
      <alignment vertical="center" wrapText="1"/>
    </xf>
    <xf numFmtId="0" fontId="14" fillId="0" borderId="0" xfId="113" applyFont="1" applyAlignment="1">
      <alignment horizontal="center"/>
    </xf>
    <xf numFmtId="3" fontId="14" fillId="47" borderId="42" xfId="107" applyNumberFormat="1" applyFont="1" applyFill="1" applyBorder="1" applyAlignment="1">
      <alignment horizontal="center" vertical="center" wrapText="1"/>
    </xf>
    <xf numFmtId="17" fontId="14" fillId="24" borderId="42" xfId="113" applyNumberFormat="1" applyFont="1" applyFill="1" applyBorder="1" applyAlignment="1">
      <alignment horizontal="center" vertical="center" wrapText="1"/>
    </xf>
    <xf numFmtId="0" fontId="14" fillId="23" borderId="42" xfId="113" applyNumberFormat="1" applyFont="1" applyFill="1" applyBorder="1" applyAlignment="1">
      <alignment horizontal="center" vertical="center" wrapText="1"/>
    </xf>
    <xf numFmtId="3" fontId="46" fillId="0" borderId="13" xfId="107" applyNumberFormat="1" applyFont="1" applyFill="1" applyBorder="1" applyAlignment="1">
      <alignment horizontal="right" vertical="center" wrapText="1"/>
    </xf>
    <xf numFmtId="3" fontId="46" fillId="0" borderId="12" xfId="113" applyNumberFormat="1" applyFont="1" applyFill="1" applyBorder="1" applyAlignment="1">
      <alignment horizontal="right" vertical="center" wrapText="1"/>
    </xf>
    <xf numFmtId="0" fontId="46" fillId="0" borderId="15" xfId="107" applyFont="1" applyFill="1" applyBorder="1" applyAlignment="1">
      <alignment horizontal="right" vertical="center" wrapText="1"/>
    </xf>
    <xf numFmtId="9" fontId="46" fillId="0" borderId="12" xfId="107" applyNumberFormat="1" applyFont="1" applyFill="1" applyBorder="1" applyAlignment="1">
      <alignment horizontal="right" vertical="center" wrapText="1"/>
    </xf>
    <xf numFmtId="49" fontId="46" fillId="0" borderId="42" xfId="107" applyNumberFormat="1" applyFont="1" applyFill="1" applyBorder="1" applyAlignment="1">
      <alignment horizontal="left" vertical="center" wrapText="1"/>
    </xf>
    <xf numFmtId="0" fontId="14" fillId="45" borderId="42" xfId="113" applyNumberFormat="1" applyFont="1" applyFill="1" applyBorder="1" applyAlignment="1">
      <alignment horizontal="center" vertical="center" wrapText="1"/>
    </xf>
    <xf numFmtId="15" fontId="14" fillId="23" borderId="42" xfId="113" applyNumberFormat="1" applyFont="1" applyFill="1" applyBorder="1" applyAlignment="1">
      <alignment horizontal="center" vertical="center" wrapText="1"/>
    </xf>
    <xf numFmtId="0" fontId="14" fillId="47" borderId="10" xfId="107" applyNumberFormat="1" applyFont="1" applyFill="1" applyBorder="1" applyAlignment="1">
      <alignment horizontal="center" vertical="center" wrapText="1"/>
    </xf>
    <xf numFmtId="0" fontId="14" fillId="23" borderId="10" xfId="113" applyFont="1" applyFill="1" applyBorder="1" applyAlignment="1">
      <alignment horizontal="center" vertical="center" wrapText="1"/>
    </xf>
    <xf numFmtId="0" fontId="14" fillId="23" borderId="10" xfId="107" applyFont="1" applyFill="1" applyBorder="1" applyAlignment="1">
      <alignment horizontal="center" vertical="center" wrapText="1"/>
    </xf>
    <xf numFmtId="3" fontId="14" fillId="47" borderId="10" xfId="107" applyNumberFormat="1" applyFont="1" applyFill="1" applyBorder="1" applyAlignment="1">
      <alignment horizontal="center" vertical="center" wrapText="1"/>
    </xf>
    <xf numFmtId="0" fontId="49" fillId="47" borderId="42" xfId="107" applyNumberFormat="1" applyFont="1" applyFill="1" applyBorder="1" applyAlignment="1">
      <alignment vertical="center" wrapText="1"/>
    </xf>
    <xf numFmtId="3" fontId="72" fillId="48" borderId="10" xfId="107" applyNumberFormat="1" applyFont="1" applyFill="1" applyBorder="1" applyAlignment="1">
      <alignment horizontal="center" vertical="center" wrapText="1"/>
    </xf>
    <xf numFmtId="0" fontId="14" fillId="47" borderId="42" xfId="107" applyNumberFormat="1" applyFont="1" applyFill="1" applyBorder="1" applyAlignment="1">
      <alignment horizontal="center" vertical="center" wrapText="1"/>
    </xf>
    <xf numFmtId="0" fontId="14" fillId="47" borderId="42" xfId="113" applyNumberFormat="1" applyFont="1" applyFill="1" applyBorder="1" applyAlignment="1">
      <alignment vertical="center" wrapText="1"/>
    </xf>
    <xf numFmtId="0" fontId="14" fillId="23" borderId="42" xfId="113" applyFont="1" applyFill="1" applyBorder="1" applyAlignment="1">
      <alignment horizontal="center" vertical="center" wrapText="1"/>
    </xf>
    <xf numFmtId="49" fontId="14" fillId="49" borderId="42" xfId="107" applyNumberFormat="1" applyFont="1" applyFill="1" applyBorder="1" applyAlignment="1">
      <alignment vertical="center" wrapText="1"/>
    </xf>
    <xf numFmtId="0" fontId="14" fillId="27" borderId="42" xfId="107" applyNumberFormat="1" applyFont="1" applyFill="1" applyBorder="1" applyAlignment="1">
      <alignment vertical="center" wrapText="1"/>
    </xf>
    <xf numFmtId="49" fontId="14" fillId="50" borderId="42" xfId="107" applyNumberFormat="1" applyFont="1" applyFill="1" applyBorder="1" applyAlignment="1">
      <alignment vertical="center" wrapText="1"/>
    </xf>
    <xf numFmtId="0" fontId="14" fillId="50" borderId="42" xfId="107" applyNumberFormat="1" applyFont="1" applyFill="1" applyBorder="1" applyAlignment="1">
      <alignment vertical="center" wrapText="1"/>
    </xf>
    <xf numFmtId="0" fontId="14" fillId="25" borderId="42" xfId="107" applyNumberFormat="1" applyFont="1" applyFill="1" applyBorder="1" applyAlignment="1">
      <alignment vertical="center" wrapText="1"/>
    </xf>
    <xf numFmtId="0" fontId="14" fillId="29" borderId="42" xfId="113" applyNumberFormat="1" applyFont="1" applyFill="1" applyBorder="1" applyAlignment="1">
      <alignment vertical="center" wrapText="1"/>
    </xf>
    <xf numFmtId="0" fontId="14" fillId="29" borderId="42" xfId="113" applyFont="1" applyFill="1" applyBorder="1" applyAlignment="1">
      <alignment vertical="center" wrapText="1"/>
    </xf>
    <xf numFmtId="49" fontId="52" fillId="47" borderId="42" xfId="107" applyNumberFormat="1" applyFont="1" applyFill="1" applyBorder="1" applyAlignment="1">
      <alignment vertical="center" wrapText="1"/>
    </xf>
    <xf numFmtId="0" fontId="81" fillId="27" borderId="42" xfId="107" applyNumberFormat="1" applyFont="1" applyFill="1" applyBorder="1" applyAlignment="1">
      <alignment vertical="center" wrapText="1"/>
    </xf>
    <xf numFmtId="15" fontId="14" fillId="25" borderId="42" xfId="107" applyNumberFormat="1" applyFont="1" applyFill="1" applyBorder="1" applyAlignment="1">
      <alignment horizontal="center" vertical="center" wrapText="1"/>
    </xf>
    <xf numFmtId="49" fontId="14" fillId="25" borderId="42" xfId="107" applyNumberFormat="1" applyFont="1" applyFill="1" applyBorder="1" applyAlignment="1">
      <alignment horizontal="center" vertical="center" wrapText="1"/>
    </xf>
    <xf numFmtId="0" fontId="14" fillId="25" borderId="42" xfId="107" applyFont="1" applyFill="1" applyBorder="1" applyAlignment="1">
      <alignment horizontal="center" vertical="center" wrapText="1"/>
    </xf>
    <xf numFmtId="0" fontId="81" fillId="25" borderId="42" xfId="107" applyNumberFormat="1" applyFont="1" applyFill="1" applyBorder="1" applyAlignment="1">
      <alignment vertical="center" wrapText="1"/>
    </xf>
    <xf numFmtId="0" fontId="14" fillId="50" borderId="42" xfId="107" applyNumberFormat="1" applyFont="1" applyFill="1" applyBorder="1" applyAlignment="1">
      <alignment horizontal="center" vertical="center" wrapText="1"/>
    </xf>
    <xf numFmtId="49" fontId="54" fillId="50" borderId="42" xfId="107" applyNumberFormat="1" applyFont="1" applyFill="1" applyBorder="1" applyAlignment="1">
      <alignment horizontal="center" vertical="center" wrapText="1"/>
    </xf>
    <xf numFmtId="49" fontId="14" fillId="25" borderId="42" xfId="107" applyNumberFormat="1" applyFont="1" applyFill="1" applyBorder="1" applyAlignment="1">
      <alignment horizontal="left" vertical="center" wrapText="1"/>
    </xf>
    <xf numFmtId="15" fontId="14" fillId="47" borderId="42" xfId="107" applyNumberFormat="1" applyFont="1" applyFill="1" applyBorder="1" applyAlignment="1">
      <alignment horizontal="center" vertical="center" wrapText="1"/>
    </xf>
    <xf numFmtId="49" fontId="14" fillId="47" borderId="42" xfId="107" applyNumberFormat="1" applyFont="1" applyFill="1" applyBorder="1" applyAlignment="1">
      <alignment horizontal="center" vertical="center" wrapText="1"/>
    </xf>
    <xf numFmtId="0" fontId="81" fillId="23" borderId="42" xfId="107" applyNumberFormat="1" applyFont="1" applyFill="1" applyBorder="1" applyAlignment="1">
      <alignment vertical="center" wrapText="1"/>
    </xf>
    <xf numFmtId="0" fontId="67" fillId="23" borderId="42" xfId="107" applyNumberFormat="1" applyFont="1" applyFill="1" applyBorder="1" applyAlignment="1">
      <alignment vertical="center" wrapText="1"/>
    </xf>
    <xf numFmtId="49" fontId="14" fillId="23" borderId="42" xfId="107" applyNumberFormat="1" applyFont="1" applyFill="1" applyBorder="1" applyAlignment="1">
      <alignment horizontal="left" vertical="center" wrapText="1"/>
    </xf>
    <xf numFmtId="0" fontId="21" fillId="23" borderId="42" xfId="107" applyNumberFormat="1" applyFont="1" applyFill="1" applyBorder="1" applyAlignment="1">
      <alignment vertical="center" wrapText="1"/>
    </xf>
    <xf numFmtId="3" fontId="44" fillId="23" borderId="43" xfId="107" applyNumberFormat="1" applyFont="1" applyFill="1" applyBorder="1" applyAlignment="1">
      <alignment horizontal="center" vertical="center" wrapText="1"/>
    </xf>
    <xf numFmtId="3" fontId="44" fillId="23" borderId="42" xfId="107" applyNumberFormat="1" applyFont="1" applyFill="1" applyBorder="1" applyAlignment="1">
      <alignment horizontal="center" vertical="center" wrapText="1"/>
    </xf>
    <xf numFmtId="49" fontId="14" fillId="29" borderId="42" xfId="107" applyNumberFormat="1" applyFont="1" applyFill="1" applyBorder="1" applyAlignment="1">
      <alignment horizontal="center" vertical="center" wrapText="1"/>
    </xf>
    <xf numFmtId="15" fontId="14" fillId="29" borderId="42" xfId="107" applyNumberFormat="1" applyFont="1" applyFill="1" applyBorder="1" applyAlignment="1">
      <alignment horizontal="center" vertical="center" wrapText="1"/>
    </xf>
    <xf numFmtId="49" fontId="14" fillId="51" borderId="42" xfId="107" applyNumberFormat="1" applyFont="1" applyFill="1" applyBorder="1" applyAlignment="1">
      <alignment horizontal="center" vertical="center" wrapText="1"/>
    </xf>
    <xf numFmtId="0" fontId="14" fillId="29" borderId="42" xfId="107" applyNumberFormat="1" applyFont="1" applyFill="1" applyBorder="1" applyAlignment="1">
      <alignment horizontal="center" vertical="center" wrapText="1"/>
    </xf>
    <xf numFmtId="0" fontId="14" fillId="29" borderId="42" xfId="107" applyNumberFormat="1" applyFont="1" applyFill="1" applyBorder="1" applyAlignment="1">
      <alignment vertical="center" wrapText="1"/>
    </xf>
    <xf numFmtId="15" fontId="44" fillId="29" borderId="42" xfId="107" applyNumberFormat="1" applyFont="1" applyFill="1" applyBorder="1" applyAlignment="1">
      <alignment horizontal="center" vertical="center" wrapText="1"/>
    </xf>
    <xf numFmtId="9" fontId="14" fillId="23" borderId="42" xfId="107" applyNumberFormat="1" applyFont="1" applyFill="1" applyBorder="1" applyAlignment="1">
      <alignment vertical="center" wrapText="1"/>
    </xf>
    <xf numFmtId="15" fontId="60" fillId="23" borderId="10" xfId="107" applyNumberFormat="1" applyFont="1" applyFill="1" applyBorder="1" applyAlignment="1">
      <alignment horizontal="center" vertical="center" wrapText="1"/>
    </xf>
    <xf numFmtId="0" fontId="14" fillId="52" borderId="42" xfId="113" applyNumberFormat="1" applyFont="1" applyFill="1" applyBorder="1" applyAlignment="1">
      <alignment horizontal="center" vertical="center" wrapText="1"/>
    </xf>
    <xf numFmtId="15" fontId="49" fillId="52" borderId="42" xfId="107" applyNumberFormat="1" applyFont="1" applyFill="1" applyBorder="1" applyAlignment="1">
      <alignment horizontal="center" vertical="center" wrapText="1"/>
    </xf>
    <xf numFmtId="49" fontId="49" fillId="52" borderId="42" xfId="107" applyNumberFormat="1" applyFont="1" applyFill="1" applyBorder="1" applyAlignment="1">
      <alignment horizontal="center" vertical="center" wrapText="1"/>
    </xf>
    <xf numFmtId="15" fontId="14" fillId="52" borderId="42" xfId="107" applyNumberFormat="1" applyFont="1" applyFill="1" applyBorder="1" applyAlignment="1">
      <alignment horizontal="center" vertical="center" wrapText="1"/>
    </xf>
    <xf numFmtId="0" fontId="14" fillId="52" borderId="42" xfId="113" applyFont="1" applyFill="1" applyBorder="1" applyAlignment="1">
      <alignment horizontal="center" vertical="center" wrapText="1"/>
    </xf>
    <xf numFmtId="0" fontId="14" fillId="52" borderId="42" xfId="107" applyFont="1" applyFill="1" applyBorder="1" applyAlignment="1">
      <alignment horizontal="center" vertical="center" wrapText="1"/>
    </xf>
    <xf numFmtId="3" fontId="64" fillId="52" borderId="42" xfId="107" applyNumberFormat="1" applyFont="1" applyFill="1" applyBorder="1" applyAlignment="1">
      <alignment horizontal="center" vertical="center" wrapText="1"/>
    </xf>
    <xf numFmtId="0" fontId="21" fillId="52" borderId="42" xfId="107" applyFont="1" applyFill="1" applyBorder="1" applyAlignment="1">
      <alignment horizontal="justify" vertical="center" wrapText="1"/>
    </xf>
    <xf numFmtId="0" fontId="90" fillId="52" borderId="42" xfId="107" applyNumberFormat="1" applyFont="1" applyFill="1" applyBorder="1" applyAlignment="1">
      <alignment vertical="center" wrapText="1"/>
    </xf>
    <xf numFmtId="17" fontId="82" fillId="52" borderId="42" xfId="107" applyNumberFormat="1" applyFont="1" applyFill="1" applyBorder="1" applyAlignment="1">
      <alignment horizontal="center" vertical="center" wrapText="1"/>
    </xf>
    <xf numFmtId="0" fontId="44" fillId="52" borderId="42" xfId="113" applyFont="1" applyFill="1" applyBorder="1" applyAlignment="1">
      <alignment horizontal="center" vertical="center" wrapText="1"/>
    </xf>
    <xf numFmtId="15" fontId="49" fillId="52" borderId="10" xfId="107" applyNumberFormat="1" applyFont="1" applyFill="1" applyBorder="1" applyAlignment="1">
      <alignment horizontal="center" vertical="center" wrapText="1"/>
    </xf>
    <xf numFmtId="15" fontId="44" fillId="52" borderId="42" xfId="107" applyNumberFormat="1" applyFont="1" applyFill="1" applyBorder="1" applyAlignment="1">
      <alignment horizontal="center" vertical="center" wrapText="1"/>
    </xf>
    <xf numFmtId="9" fontId="64" fillId="52" borderId="42" xfId="108" applyNumberFormat="1" applyFont="1" applyFill="1" applyBorder="1" applyAlignment="1">
      <alignment horizontal="center" vertical="center" wrapText="1"/>
    </xf>
    <xf numFmtId="3" fontId="46" fillId="52" borderId="13" xfId="107" applyNumberFormat="1" applyFont="1" applyFill="1" applyBorder="1" applyAlignment="1">
      <alignment horizontal="right" vertical="center" wrapText="1"/>
    </xf>
    <xf numFmtId="3" fontId="21" fillId="52" borderId="12" xfId="107" applyNumberFormat="1" applyFont="1" applyFill="1" applyBorder="1" applyAlignment="1">
      <alignment horizontal="right" vertical="center" wrapText="1"/>
    </xf>
    <xf numFmtId="0" fontId="46" fillId="52" borderId="15" xfId="107" applyFont="1" applyFill="1" applyBorder="1" applyAlignment="1">
      <alignment horizontal="right" vertical="center" wrapText="1"/>
    </xf>
    <xf numFmtId="4" fontId="21" fillId="52" borderId="13" xfId="107" applyNumberFormat="1" applyFont="1" applyFill="1" applyBorder="1" applyAlignment="1">
      <alignment horizontal="right" vertical="center" wrapText="1"/>
    </xf>
    <xf numFmtId="4" fontId="21" fillId="52" borderId="15" xfId="107" applyNumberFormat="1" applyFont="1" applyFill="1" applyBorder="1" applyAlignment="1">
      <alignment horizontal="right" vertical="center" wrapText="1"/>
    </xf>
    <xf numFmtId="49" fontId="21" fillId="52" borderId="42" xfId="113" applyNumberFormat="1" applyFont="1" applyFill="1" applyBorder="1" applyAlignment="1">
      <alignment vertical="center" wrapText="1"/>
    </xf>
    <xf numFmtId="49" fontId="46" fillId="52" borderId="42" xfId="107" applyNumberFormat="1" applyFont="1" applyFill="1" applyBorder="1" applyAlignment="1">
      <alignment horizontal="justify" vertical="center" wrapText="1"/>
    </xf>
    <xf numFmtId="0" fontId="14" fillId="52" borderId="42" xfId="107" applyNumberFormat="1" applyFont="1" applyFill="1" applyBorder="1" applyAlignment="1">
      <alignment horizontal="center" vertical="center" wrapText="1"/>
    </xf>
    <xf numFmtId="49" fontId="14" fillId="52" borderId="42" xfId="107" applyNumberFormat="1" applyFont="1" applyFill="1" applyBorder="1" applyAlignment="1">
      <alignment vertical="center" wrapText="1"/>
    </xf>
    <xf numFmtId="49" fontId="54" fillId="52" borderId="42" xfId="113" applyNumberFormat="1" applyFont="1" applyFill="1" applyBorder="1" applyAlignment="1">
      <alignment horizontal="center" vertical="center" wrapText="1"/>
    </xf>
    <xf numFmtId="49" fontId="14" fillId="52" borderId="42" xfId="113" applyNumberFormat="1" applyFont="1" applyFill="1" applyBorder="1" applyAlignment="1">
      <alignment horizontal="left" vertical="center" wrapText="1"/>
    </xf>
    <xf numFmtId="49" fontId="14" fillId="52" borderId="42" xfId="107" applyNumberFormat="1" applyFont="1" applyFill="1" applyBorder="1" applyAlignment="1">
      <alignment horizontal="center" vertical="center" wrapText="1"/>
    </xf>
    <xf numFmtId="0" fontId="14" fillId="52" borderId="42" xfId="113" applyNumberFormat="1" applyFont="1" applyFill="1" applyBorder="1" applyAlignment="1">
      <alignment vertical="center" wrapText="1"/>
    </xf>
    <xf numFmtId="2" fontId="14" fillId="52" borderId="42" xfId="113" applyNumberFormat="1" applyFont="1" applyFill="1" applyBorder="1" applyAlignment="1">
      <alignment horizontal="center" vertical="center" wrapText="1"/>
    </xf>
    <xf numFmtId="0" fontId="14" fillId="27" borderId="42" xfId="107" applyFont="1" applyFill="1" applyBorder="1" applyAlignment="1">
      <alignment horizontal="center" vertical="center" wrapText="1"/>
    </xf>
    <xf numFmtId="15" fontId="44" fillId="27" borderId="42" xfId="107" applyNumberFormat="1" applyFont="1" applyFill="1" applyBorder="1" applyAlignment="1">
      <alignment horizontal="center" vertical="center" wrapText="1"/>
    </xf>
    <xf numFmtId="0" fontId="85" fillId="52" borderId="42" xfId="107" applyNumberFormat="1" applyFont="1" applyFill="1" applyBorder="1" applyAlignment="1">
      <alignment vertical="center" wrapText="1"/>
    </xf>
    <xf numFmtId="15" fontId="14" fillId="53" borderId="42" xfId="107" applyNumberFormat="1" applyFont="1" applyFill="1" applyBorder="1" applyAlignment="1" applyProtection="1">
      <alignment horizontal="center" vertical="center" wrapText="1"/>
      <protection locked="0"/>
    </xf>
    <xf numFmtId="9" fontId="14" fillId="52" borderId="42" xfId="108" applyNumberFormat="1" applyFont="1" applyFill="1" applyBorder="1" applyAlignment="1">
      <alignment horizontal="center" vertical="center" wrapText="1"/>
    </xf>
    <xf numFmtId="15" fontId="14" fillId="54" borderId="42" xfId="107" applyNumberFormat="1" applyFont="1" applyFill="1" applyBorder="1" applyAlignment="1" applyProtection="1">
      <alignment horizontal="center" vertical="center" wrapText="1"/>
      <protection locked="0"/>
    </xf>
    <xf numFmtId="0" fontId="14" fillId="23" borderId="42" xfId="107" applyFont="1" applyFill="1" applyBorder="1" applyAlignment="1">
      <alignment horizontal="center" vertical="center" wrapText="1"/>
    </xf>
    <xf numFmtId="1" fontId="14" fillId="23" borderId="42" xfId="107" applyNumberFormat="1" applyFont="1" applyFill="1" applyBorder="1" applyAlignment="1">
      <alignment horizontal="center" vertical="center" wrapText="1"/>
    </xf>
    <xf numFmtId="17" fontId="14" fillId="48" borderId="42" xfId="107" applyNumberFormat="1" applyFont="1" applyFill="1" applyBorder="1" applyAlignment="1">
      <alignment horizontal="center" vertical="center" wrapText="1"/>
    </xf>
    <xf numFmtId="15" fontId="53" fillId="23" borderId="42" xfId="107" applyNumberFormat="1" applyFont="1" applyFill="1" applyBorder="1" applyAlignment="1">
      <alignment horizontal="center" vertical="center" wrapText="1"/>
    </xf>
    <xf numFmtId="15" fontId="60" fillId="23" borderId="42" xfId="107" applyNumberFormat="1" applyFont="1" applyFill="1" applyBorder="1" applyAlignment="1">
      <alignment horizontal="center" vertical="center" wrapText="1"/>
    </xf>
    <xf numFmtId="0" fontId="21" fillId="0" borderId="42" xfId="113" applyFont="1" applyFill="1" applyBorder="1" applyAlignment="1">
      <alignment horizontal="justify" vertical="center" wrapText="1"/>
    </xf>
    <xf numFmtId="49" fontId="21" fillId="0" borderId="42" xfId="113" applyNumberFormat="1" applyFont="1" applyFill="1" applyBorder="1" applyAlignment="1">
      <alignment horizontal="justify" vertical="center" wrapText="1"/>
    </xf>
    <xf numFmtId="15" fontId="60" fillId="23" borderId="42" xfId="113" applyNumberFormat="1" applyFont="1" applyFill="1" applyBorder="1" applyAlignment="1">
      <alignment horizontal="center" vertical="center" wrapText="1"/>
    </xf>
    <xf numFmtId="49" fontId="14" fillId="47" borderId="42" xfId="107" applyNumberFormat="1" applyFont="1" applyFill="1" applyBorder="1" applyAlignment="1">
      <alignment vertical="center" wrapText="1"/>
    </xf>
    <xf numFmtId="49" fontId="14" fillId="51" borderId="42" xfId="107" applyNumberFormat="1" applyFont="1" applyFill="1" applyBorder="1" applyAlignment="1">
      <alignment vertical="center" wrapText="1"/>
    </xf>
    <xf numFmtId="49" fontId="14" fillId="51" borderId="42" xfId="113" applyNumberFormat="1" applyFont="1" applyFill="1" applyBorder="1" applyAlignment="1">
      <alignment vertical="center" wrapText="1"/>
    </xf>
    <xf numFmtId="49" fontId="14" fillId="27" borderId="42" xfId="107" applyNumberFormat="1" applyFont="1" applyFill="1" applyBorder="1" applyAlignment="1">
      <alignment horizontal="center" vertical="center" wrapText="1"/>
    </xf>
    <xf numFmtId="3" fontId="14" fillId="27" borderId="42" xfId="107" applyNumberFormat="1" applyFont="1" applyFill="1" applyBorder="1" applyAlignment="1">
      <alignment horizontal="center" vertical="center" wrapText="1"/>
    </xf>
    <xf numFmtId="0" fontId="14" fillId="29" borderId="42" xfId="107" applyFont="1" applyFill="1" applyBorder="1" applyAlignment="1">
      <alignment horizontal="center" vertical="center" wrapText="1"/>
    </xf>
    <xf numFmtId="4" fontId="14" fillId="29" borderId="42" xfId="107" applyNumberFormat="1" applyFont="1" applyFill="1" applyBorder="1" applyAlignment="1">
      <alignment horizontal="center" vertical="center" wrapText="1"/>
    </xf>
    <xf numFmtId="15" fontId="14" fillId="29" borderId="42" xfId="111" applyNumberFormat="1" applyFont="1" applyFill="1" applyBorder="1" applyAlignment="1">
      <alignment horizontal="center" vertical="center" wrapText="1"/>
    </xf>
    <xf numFmtId="3" fontId="21" fillId="0" borderId="12" xfId="113" applyNumberFormat="1" applyFont="1" applyFill="1" applyBorder="1" applyAlignment="1">
      <alignment horizontal="right" vertical="center" wrapText="1"/>
    </xf>
    <xf numFmtId="0" fontId="64" fillId="29" borderId="42" xfId="107" applyNumberFormat="1" applyFont="1" applyFill="1" applyBorder="1" applyAlignment="1">
      <alignment vertical="center" wrapText="1"/>
    </xf>
    <xf numFmtId="4" fontId="13" fillId="36" borderId="42" xfId="107" applyNumberFormat="1" applyFont="1" applyFill="1" applyBorder="1" applyAlignment="1">
      <alignment vertical="center" wrapText="1"/>
    </xf>
    <xf numFmtId="0" fontId="44" fillId="0" borderId="0" xfId="113" applyFont="1" applyFill="1"/>
    <xf numFmtId="0" fontId="14" fillId="25" borderId="42" xfId="107" applyNumberFormat="1" applyFont="1" applyFill="1" applyBorder="1" applyAlignment="1">
      <alignment horizontal="center" vertical="center" wrapText="1"/>
    </xf>
    <xf numFmtId="49" fontId="14" fillId="25" borderId="42" xfId="107" applyNumberFormat="1" applyFont="1" applyFill="1" applyBorder="1" applyAlignment="1">
      <alignment vertical="center" wrapText="1"/>
    </xf>
    <xf numFmtId="49" fontId="54" fillId="25" borderId="42" xfId="107" applyNumberFormat="1" applyFont="1" applyFill="1" applyBorder="1" applyAlignment="1">
      <alignment horizontal="center" vertical="center" wrapText="1"/>
    </xf>
    <xf numFmtId="15" fontId="53" fillId="25" borderId="42" xfId="107" applyNumberFormat="1" applyFont="1" applyFill="1" applyBorder="1" applyAlignment="1">
      <alignment horizontal="center" vertical="center" wrapText="1"/>
    </xf>
    <xf numFmtId="49" fontId="14" fillId="50" borderId="42" xfId="107" applyNumberFormat="1" applyFont="1" applyFill="1" applyBorder="1" applyAlignment="1">
      <alignment horizontal="left" vertical="center" wrapText="1"/>
    </xf>
    <xf numFmtId="0" fontId="14" fillId="50" borderId="42" xfId="113" applyNumberFormat="1" applyFont="1" applyFill="1" applyBorder="1" applyAlignment="1">
      <alignment vertical="center" wrapText="1"/>
    </xf>
    <xf numFmtId="0" fontId="49" fillId="25" borderId="42" xfId="107" applyNumberFormat="1" applyFont="1" applyFill="1" applyBorder="1" applyAlignment="1">
      <alignment vertical="center" wrapText="1"/>
    </xf>
    <xf numFmtId="0" fontId="90" fillId="25" borderId="42" xfId="107" applyNumberFormat="1" applyFont="1" applyFill="1" applyBorder="1" applyAlignment="1">
      <alignment vertical="center" wrapText="1"/>
    </xf>
    <xf numFmtId="49" fontId="14" fillId="50" borderId="42" xfId="113" applyNumberFormat="1" applyFont="1" applyFill="1" applyBorder="1" applyAlignment="1">
      <alignment vertical="center" wrapText="1"/>
    </xf>
    <xf numFmtId="3" fontId="14" fillId="25" borderId="42" xfId="111" applyNumberFormat="1" applyFont="1" applyFill="1" applyBorder="1" applyAlignment="1">
      <alignment horizontal="center" vertical="center" wrapText="1"/>
    </xf>
    <xf numFmtId="9" fontId="14" fillId="50" borderId="42" xfId="107" applyNumberFormat="1" applyFont="1" applyFill="1" applyBorder="1" applyAlignment="1">
      <alignment horizontal="center" vertical="center" wrapText="1"/>
    </xf>
    <xf numFmtId="15" fontId="14" fillId="50" borderId="42" xfId="107" applyNumberFormat="1" applyFont="1" applyFill="1" applyBorder="1" applyAlignment="1">
      <alignment horizontal="center" vertical="center" wrapText="1"/>
    </xf>
    <xf numFmtId="49" fontId="14" fillId="50" borderId="42" xfId="107" applyNumberFormat="1" applyFont="1" applyFill="1" applyBorder="1" applyAlignment="1">
      <alignment horizontal="center" vertical="center" wrapText="1"/>
    </xf>
    <xf numFmtId="0" fontId="44" fillId="0" borderId="0" xfId="113" applyFont="1"/>
    <xf numFmtId="15" fontId="52" fillId="50" borderId="42" xfId="107" applyNumberFormat="1" applyFont="1" applyFill="1" applyBorder="1" applyAlignment="1">
      <alignment horizontal="center" vertical="center" wrapText="1"/>
    </xf>
    <xf numFmtId="3" fontId="52" fillId="25" borderId="42" xfId="107" applyNumberFormat="1" applyFont="1" applyFill="1" applyBorder="1" applyAlignment="1">
      <alignment horizontal="center" vertical="center" wrapText="1"/>
    </xf>
    <xf numFmtId="49" fontId="87" fillId="50" borderId="42" xfId="107" applyNumberFormat="1" applyFont="1" applyFill="1" applyBorder="1" applyAlignment="1">
      <alignment horizontal="center" vertical="center" wrapText="1"/>
    </xf>
    <xf numFmtId="0" fontId="49" fillId="52" borderId="42" xfId="107" applyNumberFormat="1" applyFont="1" applyFill="1" applyBorder="1" applyAlignment="1">
      <alignment vertical="center" wrapText="1"/>
    </xf>
    <xf numFmtId="0" fontId="14" fillId="52" borderId="42" xfId="107" applyNumberFormat="1" applyFont="1" applyFill="1" applyBorder="1" applyAlignment="1">
      <alignment vertical="center" wrapText="1"/>
    </xf>
    <xf numFmtId="3" fontId="44" fillId="52" borderId="42" xfId="107" applyNumberFormat="1" applyFont="1" applyFill="1" applyBorder="1" applyAlignment="1">
      <alignment horizontal="center" vertical="center" wrapText="1"/>
    </xf>
    <xf numFmtId="15" fontId="89" fillId="52" borderId="42" xfId="107" applyNumberFormat="1" applyFont="1" applyFill="1" applyBorder="1" applyAlignment="1">
      <alignment horizontal="center" vertical="center" wrapText="1"/>
    </xf>
    <xf numFmtId="3" fontId="21" fillId="52" borderId="13" xfId="107" applyNumberFormat="1" applyFont="1" applyFill="1" applyBorder="1" applyAlignment="1">
      <alignment horizontal="right" vertical="center" wrapText="1"/>
    </xf>
    <xf numFmtId="0" fontId="21" fillId="52" borderId="15" xfId="107" applyFont="1" applyFill="1" applyBorder="1" applyAlignment="1">
      <alignment horizontal="justify" vertical="center" wrapText="1"/>
    </xf>
    <xf numFmtId="9" fontId="21" fillId="52" borderId="12" xfId="108" applyNumberFormat="1" applyFont="1" applyFill="1" applyBorder="1" applyAlignment="1">
      <alignment horizontal="right" vertical="center" wrapText="1"/>
    </xf>
    <xf numFmtId="49" fontId="21" fillId="52" borderId="42" xfId="107" applyNumberFormat="1" applyFont="1" applyFill="1" applyBorder="1" applyAlignment="1">
      <alignment vertical="center" wrapText="1"/>
    </xf>
    <xf numFmtId="49" fontId="21" fillId="52" borderId="42" xfId="107" applyNumberFormat="1" applyFont="1" applyFill="1" applyBorder="1" applyAlignment="1">
      <alignment horizontal="justify" vertical="center" wrapText="1"/>
    </xf>
    <xf numFmtId="9" fontId="14" fillId="52" borderId="42" xfId="107" applyNumberFormat="1" applyFont="1" applyFill="1" applyBorder="1" applyAlignment="1">
      <alignment horizontal="center" vertical="center" wrapText="1"/>
    </xf>
    <xf numFmtId="49" fontId="14" fillId="52" borderId="42" xfId="107" applyNumberFormat="1" applyFont="1" applyFill="1" applyBorder="1" applyAlignment="1">
      <alignment horizontal="left" vertical="center" wrapText="1"/>
    </xf>
    <xf numFmtId="3" fontId="13" fillId="36" borderId="46" xfId="107" applyNumberFormat="1" applyFont="1" applyFill="1" applyBorder="1" applyAlignment="1">
      <alignment horizontal="right" vertical="center" wrapText="1"/>
    </xf>
    <xf numFmtId="3" fontId="13" fillId="36" borderId="47" xfId="107" applyNumberFormat="1" applyFont="1" applyFill="1" applyBorder="1" applyAlignment="1">
      <alignment horizontal="right" vertical="center" wrapText="1"/>
    </xf>
    <xf numFmtId="3" fontId="13" fillId="36" borderId="48" xfId="107" applyNumberFormat="1" applyFont="1" applyFill="1" applyBorder="1" applyAlignment="1">
      <alignment horizontal="right" vertical="justify" wrapText="1"/>
    </xf>
    <xf numFmtId="9" fontId="13" fillId="36" borderId="47" xfId="108" applyNumberFormat="1" applyFont="1" applyFill="1" applyBorder="1" applyAlignment="1">
      <alignment horizontal="right" vertical="center" wrapText="1"/>
    </xf>
    <xf numFmtId="4" fontId="13" fillId="36" borderId="46" xfId="107" applyNumberFormat="1" applyFont="1" applyFill="1" applyBorder="1" applyAlignment="1">
      <alignment horizontal="right" vertical="center" wrapText="1"/>
    </xf>
    <xf numFmtId="4" fontId="13" fillId="36" borderId="48" xfId="107" applyNumberFormat="1" applyFont="1" applyFill="1" applyBorder="1" applyAlignment="1">
      <alignment horizontal="right" vertical="center" wrapText="1"/>
    </xf>
    <xf numFmtId="0" fontId="21" fillId="0" borderId="48" xfId="107" applyFont="1" applyFill="1" applyBorder="1"/>
    <xf numFmtId="4" fontId="21" fillId="0" borderId="48" xfId="107" applyNumberFormat="1" applyFont="1" applyFill="1" applyBorder="1" applyAlignment="1">
      <alignment horizontal="right" vertical="center" wrapText="1"/>
    </xf>
    <xf numFmtId="49" fontId="52" fillId="47" borderId="42" xfId="113" applyNumberFormat="1" applyFont="1" applyFill="1" applyBorder="1" applyAlignment="1">
      <alignment vertical="center" wrapText="1"/>
    </xf>
    <xf numFmtId="0" fontId="14" fillId="23" borderId="42" xfId="107" applyFont="1" applyFill="1" applyBorder="1" applyAlignment="1">
      <alignment vertical="center" wrapText="1"/>
    </xf>
    <xf numFmtId="0" fontId="65" fillId="47" borderId="42" xfId="107" applyNumberFormat="1" applyFont="1" applyFill="1" applyBorder="1" applyAlignment="1">
      <alignment horizontal="center" vertical="center" wrapText="1"/>
    </xf>
    <xf numFmtId="4" fontId="14" fillId="23" borderId="42" xfId="107" applyNumberFormat="1" applyFont="1" applyFill="1" applyBorder="1" applyAlignment="1">
      <alignment horizontal="center" vertical="center" wrapText="1"/>
    </xf>
    <xf numFmtId="2" fontId="14" fillId="23" borderId="42" xfId="107" applyNumberFormat="1" applyFont="1" applyFill="1" applyBorder="1" applyAlignment="1">
      <alignment horizontal="center" vertical="center" wrapText="1"/>
    </xf>
    <xf numFmtId="9" fontId="14" fillId="23" borderId="42" xfId="107" applyNumberFormat="1" applyFont="1" applyFill="1" applyBorder="1" applyAlignment="1">
      <alignment horizontal="center" vertical="center" wrapText="1"/>
    </xf>
    <xf numFmtId="49" fontId="87" fillId="23" borderId="42" xfId="107" applyNumberFormat="1" applyFont="1" applyFill="1" applyBorder="1" applyAlignment="1">
      <alignment horizontal="center" vertical="center" wrapText="1"/>
    </xf>
    <xf numFmtId="49" fontId="14" fillId="55" borderId="42" xfId="107" applyNumberFormat="1" applyFont="1" applyFill="1" applyBorder="1" applyAlignment="1">
      <alignment horizontal="left" vertical="center" wrapText="1"/>
    </xf>
    <xf numFmtId="0" fontId="21" fillId="0" borderId="0" xfId="113" applyFont="1" applyFill="1"/>
    <xf numFmtId="49" fontId="14" fillId="27" borderId="42" xfId="107" applyNumberFormat="1" applyFont="1" applyFill="1" applyBorder="1" applyAlignment="1">
      <alignment horizontal="left" vertical="center" wrapText="1"/>
    </xf>
    <xf numFmtId="0" fontId="94" fillId="52" borderId="42" xfId="107" applyNumberFormat="1" applyFont="1" applyFill="1" applyBorder="1" applyAlignment="1">
      <alignment vertical="center" wrapText="1"/>
    </xf>
    <xf numFmtId="15" fontId="21" fillId="52" borderId="42" xfId="108" applyNumberFormat="1" applyFont="1" applyFill="1" applyBorder="1" applyAlignment="1">
      <alignment horizontal="justify" vertical="center" wrapText="1"/>
    </xf>
    <xf numFmtId="9" fontId="21" fillId="52" borderId="15" xfId="108" applyFont="1" applyFill="1" applyBorder="1" applyAlignment="1">
      <alignment horizontal="right" vertical="center"/>
    </xf>
    <xf numFmtId="9" fontId="21" fillId="52" borderId="12" xfId="107" applyNumberFormat="1" applyFont="1" applyFill="1" applyBorder="1" applyAlignment="1">
      <alignment horizontal="right" vertical="center" wrapText="1"/>
    </xf>
    <xf numFmtId="49" fontId="87" fillId="52" borderId="42" xfId="107" applyNumberFormat="1" applyFont="1" applyFill="1" applyBorder="1" applyAlignment="1">
      <alignment horizontal="center" vertical="center" wrapText="1"/>
    </xf>
    <xf numFmtId="0" fontId="93" fillId="52" borderId="42" xfId="107" applyNumberFormat="1" applyFont="1" applyFill="1" applyBorder="1" applyAlignment="1">
      <alignment vertical="center" wrapText="1"/>
    </xf>
    <xf numFmtId="0" fontId="14" fillId="47" borderId="42" xfId="107" applyFont="1" applyFill="1" applyBorder="1" applyAlignment="1">
      <alignment horizontal="center" vertical="center" wrapText="1"/>
    </xf>
    <xf numFmtId="0" fontId="71" fillId="47" borderId="42" xfId="107" applyNumberFormat="1" applyFont="1" applyFill="1" applyBorder="1" applyAlignment="1">
      <alignment vertical="center" wrapText="1"/>
    </xf>
    <xf numFmtId="15" fontId="53" fillId="36" borderId="42" xfId="107" applyNumberFormat="1" applyFont="1" applyFill="1" applyBorder="1" applyAlignment="1">
      <alignment horizontal="center" vertical="center" wrapText="1"/>
    </xf>
    <xf numFmtId="3" fontId="13" fillId="36" borderId="50" xfId="107" applyNumberFormat="1" applyFont="1" applyFill="1" applyBorder="1" applyAlignment="1">
      <alignment horizontal="right" vertical="center" wrapText="1"/>
    </xf>
    <xf numFmtId="3" fontId="13" fillId="36" borderId="51" xfId="107" applyNumberFormat="1" applyFont="1" applyFill="1" applyBorder="1" applyAlignment="1">
      <alignment horizontal="right" vertical="center" wrapText="1"/>
    </xf>
    <xf numFmtId="3" fontId="13" fillId="36" borderId="52" xfId="107" applyNumberFormat="1" applyFont="1" applyFill="1" applyBorder="1" applyAlignment="1">
      <alignment horizontal="right" vertical="justify" wrapText="1"/>
    </xf>
    <xf numFmtId="9" fontId="13" fillId="36" borderId="51" xfId="108" applyNumberFormat="1" applyFont="1" applyFill="1" applyBorder="1" applyAlignment="1">
      <alignment horizontal="right" vertical="center" wrapText="1"/>
    </xf>
    <xf numFmtId="4" fontId="13" fillId="36" borderId="50" xfId="107" applyNumberFormat="1" applyFont="1" applyFill="1" applyBorder="1" applyAlignment="1">
      <alignment horizontal="right" vertical="center" wrapText="1"/>
    </xf>
    <xf numFmtId="4" fontId="13" fillId="36" borderId="52" xfId="107" applyNumberFormat="1" applyFont="1" applyFill="1" applyBorder="1" applyAlignment="1">
      <alignment horizontal="right" vertical="center" wrapText="1"/>
    </xf>
    <xf numFmtId="3" fontId="21" fillId="0" borderId="44" xfId="113" applyNumberFormat="1" applyFont="1" applyFill="1" applyBorder="1" applyAlignment="1">
      <alignment horizontal="right" vertical="center" wrapText="1"/>
    </xf>
    <xf numFmtId="9" fontId="21" fillId="0" borderId="49" xfId="108" applyFont="1" applyFill="1" applyBorder="1" applyAlignment="1">
      <alignment horizontal="right" vertical="center"/>
    </xf>
    <xf numFmtId="9" fontId="83" fillId="0" borderId="45" xfId="107" applyNumberFormat="1" applyFont="1" applyFill="1" applyBorder="1" applyAlignment="1">
      <alignment horizontal="right" vertical="center" wrapText="1"/>
    </xf>
    <xf numFmtId="17" fontId="53" fillId="36" borderId="42" xfId="107" applyNumberFormat="1" applyFont="1" applyFill="1" applyBorder="1" applyAlignment="1">
      <alignment horizontal="center" vertical="center" wrapText="1"/>
    </xf>
    <xf numFmtId="3" fontId="13" fillId="36" borderId="53" xfId="107" applyNumberFormat="1" applyFont="1" applyFill="1" applyBorder="1" applyAlignment="1">
      <alignment horizontal="right" vertical="center" wrapText="1"/>
    </xf>
    <xf numFmtId="3" fontId="13" fillId="36" borderId="54" xfId="107" applyNumberFormat="1" applyFont="1" applyFill="1" applyBorder="1" applyAlignment="1">
      <alignment horizontal="right" vertical="center" wrapText="1"/>
    </xf>
    <xf numFmtId="3" fontId="13" fillId="36" borderId="55" xfId="107" applyNumberFormat="1" applyFont="1" applyFill="1" applyBorder="1" applyAlignment="1">
      <alignment horizontal="right" vertical="justify" wrapText="1"/>
    </xf>
    <xf numFmtId="9" fontId="13" fillId="36" borderId="54" xfId="108" applyNumberFormat="1" applyFont="1" applyFill="1" applyBorder="1" applyAlignment="1">
      <alignment horizontal="right" vertical="center" wrapText="1"/>
    </xf>
    <xf numFmtId="4" fontId="13" fillId="36" borderId="53" xfId="107" applyNumberFormat="1" applyFont="1" applyFill="1" applyBorder="1" applyAlignment="1">
      <alignment horizontal="right" vertical="center" wrapText="1"/>
    </xf>
    <xf numFmtId="4" fontId="13" fillId="36" borderId="55" xfId="107" applyNumberFormat="1" applyFont="1" applyFill="1" applyBorder="1" applyAlignment="1">
      <alignment horizontal="right" vertical="center" wrapText="1"/>
    </xf>
    <xf numFmtId="0" fontId="16" fillId="36" borderId="42" xfId="107" applyNumberFormat="1" applyFont="1" applyFill="1" applyBorder="1" applyAlignment="1">
      <alignment vertical="center" wrapText="1"/>
    </xf>
    <xf numFmtId="17" fontId="16" fillId="36" borderId="42" xfId="107" applyNumberFormat="1" applyFont="1" applyFill="1" applyBorder="1" applyAlignment="1">
      <alignment horizontal="center" vertical="center" wrapText="1"/>
    </xf>
    <xf numFmtId="3" fontId="16" fillId="36" borderId="42" xfId="107" applyNumberFormat="1" applyFont="1" applyFill="1" applyBorder="1" applyAlignment="1">
      <alignment horizontal="right" vertical="center" wrapText="1"/>
    </xf>
    <xf numFmtId="15" fontId="42" fillId="36" borderId="42" xfId="107" applyNumberFormat="1" applyFont="1" applyFill="1" applyBorder="1" applyAlignment="1">
      <alignment horizontal="center" vertical="center" wrapText="1"/>
    </xf>
    <xf numFmtId="0" fontId="42" fillId="36" borderId="42" xfId="107" applyFont="1" applyFill="1" applyBorder="1" applyAlignment="1">
      <alignment vertical="center" wrapText="1"/>
    </xf>
    <xf numFmtId="3" fontId="16" fillId="36" borderId="46" xfId="107" applyNumberFormat="1" applyFont="1" applyFill="1" applyBorder="1" applyAlignment="1">
      <alignment horizontal="right" vertical="center" wrapText="1"/>
    </xf>
    <xf numFmtId="3" fontId="16" fillId="36" borderId="47" xfId="107" applyNumberFormat="1" applyFont="1" applyFill="1" applyBorder="1" applyAlignment="1">
      <alignment horizontal="right" vertical="center" wrapText="1"/>
    </xf>
    <xf numFmtId="3" fontId="16" fillId="36" borderId="48" xfId="107" applyNumberFormat="1" applyFont="1" applyFill="1" applyBorder="1" applyAlignment="1">
      <alignment horizontal="right" vertical="justify" wrapText="1"/>
    </xf>
    <xf numFmtId="9" fontId="16" fillId="36" borderId="47" xfId="108" applyNumberFormat="1" applyFont="1" applyFill="1" applyBorder="1" applyAlignment="1">
      <alignment horizontal="right" vertical="center" wrapText="1"/>
    </xf>
    <xf numFmtId="4" fontId="16" fillId="36" borderId="46" xfId="107" applyNumberFormat="1" applyFont="1" applyFill="1" applyBorder="1" applyAlignment="1">
      <alignment horizontal="right" vertical="center" wrapText="1"/>
    </xf>
    <xf numFmtId="4" fontId="16" fillId="36" borderId="48" xfId="107" applyNumberFormat="1" applyFont="1" applyFill="1" applyBorder="1" applyAlignment="1">
      <alignment horizontal="right" vertical="center" wrapText="1"/>
    </xf>
    <xf numFmtId="4" fontId="16" fillId="36" borderId="42" xfId="107" applyNumberFormat="1" applyFont="1" applyFill="1" applyBorder="1" applyAlignment="1">
      <alignment vertical="center" wrapText="1"/>
    </xf>
    <xf numFmtId="0" fontId="16" fillId="36" borderId="42" xfId="107" applyFont="1" applyFill="1" applyBorder="1" applyAlignment="1">
      <alignment horizontal="center" vertical="center" wrapText="1"/>
    </xf>
    <xf numFmtId="0" fontId="71" fillId="30" borderId="42" xfId="107" applyNumberFormat="1" applyFont="1" applyFill="1" applyBorder="1" applyAlignment="1">
      <alignment vertical="center" wrapText="1"/>
    </xf>
    <xf numFmtId="0" fontId="49" fillId="30" borderId="42" xfId="107" applyNumberFormat="1" applyFont="1" applyFill="1" applyBorder="1" applyAlignment="1">
      <alignment vertical="center" wrapText="1"/>
    </xf>
    <xf numFmtId="3" fontId="21" fillId="0" borderId="44" xfId="107" applyNumberFormat="1" applyFont="1" applyFill="1" applyBorder="1" applyAlignment="1">
      <alignment horizontal="right" wrapText="1"/>
    </xf>
    <xf numFmtId="9" fontId="21" fillId="0" borderId="45" xfId="113" applyNumberFormat="1" applyFont="1" applyFill="1" applyBorder="1" applyAlignment="1">
      <alignment horizontal="right" vertical="center" wrapText="1"/>
    </xf>
    <xf numFmtId="49" fontId="14" fillId="58" borderId="42" xfId="107" applyNumberFormat="1" applyFont="1" applyFill="1" applyBorder="1" applyAlignment="1">
      <alignment vertical="center" wrapText="1"/>
    </xf>
    <xf numFmtId="49" fontId="14" fillId="58" borderId="42" xfId="113" applyNumberFormat="1" applyFont="1" applyFill="1" applyBorder="1" applyAlignment="1">
      <alignment vertical="center" wrapText="1"/>
    </xf>
    <xf numFmtId="17" fontId="14" fillId="30" borderId="42" xfId="107" applyNumberFormat="1" applyFont="1" applyFill="1" applyBorder="1" applyAlignment="1">
      <alignment horizontal="left" vertical="center" wrapText="1"/>
    </xf>
    <xf numFmtId="3" fontId="15" fillId="36" borderId="42" xfId="107" applyNumberFormat="1" applyFont="1" applyFill="1" applyBorder="1" applyAlignment="1">
      <alignment horizontal="center" vertical="center" wrapText="1"/>
    </xf>
    <xf numFmtId="0" fontId="97" fillId="36" borderId="42" xfId="107" applyFont="1" applyFill="1" applyBorder="1" applyAlignment="1">
      <alignment vertical="center" wrapText="1"/>
    </xf>
    <xf numFmtId="3" fontId="15" fillId="36" borderId="46" xfId="107" applyNumberFormat="1" applyFont="1" applyFill="1" applyBorder="1" applyAlignment="1">
      <alignment horizontal="right" vertical="center" wrapText="1"/>
    </xf>
    <xf numFmtId="3" fontId="15" fillId="36" borderId="47" xfId="107" applyNumberFormat="1" applyFont="1" applyFill="1" applyBorder="1" applyAlignment="1">
      <alignment horizontal="right" vertical="center" wrapText="1"/>
    </xf>
    <xf numFmtId="3" fontId="15" fillId="36" borderId="48" xfId="107" applyNumberFormat="1" applyFont="1" applyFill="1" applyBorder="1" applyAlignment="1">
      <alignment horizontal="right" vertical="justify" wrapText="1"/>
    </xf>
    <xf numFmtId="9" fontId="15" fillId="36" borderId="47" xfId="108" applyNumberFormat="1" applyFont="1" applyFill="1" applyBorder="1" applyAlignment="1">
      <alignment horizontal="right" vertical="center" wrapText="1"/>
    </xf>
    <xf numFmtId="4" fontId="15" fillId="36" borderId="46" xfId="107" applyNumberFormat="1" applyFont="1" applyFill="1" applyBorder="1" applyAlignment="1">
      <alignment horizontal="right" vertical="center" wrapText="1"/>
    </xf>
    <xf numFmtId="4" fontId="15" fillId="36" borderId="48" xfId="107" applyNumberFormat="1" applyFont="1" applyFill="1" applyBorder="1" applyAlignment="1">
      <alignment horizontal="right" vertical="center" wrapText="1"/>
    </xf>
    <xf numFmtId="0" fontId="15" fillId="36" borderId="42" xfId="107" applyFont="1" applyFill="1" applyBorder="1" applyAlignment="1">
      <alignment vertical="center" wrapText="1"/>
    </xf>
    <xf numFmtId="4" fontId="15" fillId="36" borderId="42" xfId="107" applyNumberFormat="1" applyFont="1" applyFill="1" applyBorder="1" applyAlignment="1">
      <alignment vertical="center" wrapText="1"/>
    </xf>
    <xf numFmtId="0" fontId="15" fillId="36" borderId="42" xfId="107" applyFont="1" applyFill="1" applyBorder="1" applyAlignment="1">
      <alignment horizontal="center" vertical="center" wrapText="1"/>
    </xf>
    <xf numFmtId="4" fontId="15" fillId="36" borderId="42" xfId="107" applyNumberFormat="1" applyFont="1" applyFill="1" applyBorder="1" applyAlignment="1">
      <alignment horizontal="right" vertical="center" wrapText="1"/>
    </xf>
    <xf numFmtId="0" fontId="15" fillId="36" borderId="42" xfId="107" applyFont="1" applyFill="1" applyBorder="1" applyAlignment="1">
      <alignment vertical="center"/>
    </xf>
    <xf numFmtId="0" fontId="14" fillId="35" borderId="42" xfId="107" applyFont="1" applyFill="1" applyBorder="1" applyAlignment="1">
      <alignment horizontal="center" vertical="center" wrapText="1"/>
    </xf>
    <xf numFmtId="49" fontId="14" fillId="35" borderId="42" xfId="107" applyNumberFormat="1" applyFont="1" applyFill="1" applyBorder="1" applyAlignment="1">
      <alignment horizontal="center" vertical="center" wrapText="1"/>
    </xf>
    <xf numFmtId="3" fontId="14" fillId="35" borderId="42" xfId="107" applyNumberFormat="1" applyFont="1" applyFill="1" applyBorder="1" applyAlignment="1">
      <alignment horizontal="center" vertical="center" wrapText="1"/>
    </xf>
    <xf numFmtId="0" fontId="14" fillId="35" borderId="42" xfId="107" applyNumberFormat="1" applyFont="1" applyFill="1" applyBorder="1" applyAlignment="1">
      <alignment horizontal="center" vertical="center" wrapText="1"/>
    </xf>
    <xf numFmtId="17" fontId="14" fillId="35" borderId="42" xfId="107" applyNumberFormat="1" applyFont="1" applyFill="1" applyBorder="1" applyAlignment="1">
      <alignment horizontal="center" vertical="center" wrapText="1"/>
    </xf>
    <xf numFmtId="15" fontId="14" fillId="35" borderId="42" xfId="107" applyNumberFormat="1" applyFont="1" applyFill="1" applyBorder="1" applyAlignment="1">
      <alignment horizontal="center" vertical="center" wrapText="1"/>
    </xf>
    <xf numFmtId="9" fontId="14" fillId="35" borderId="42" xfId="107" applyNumberFormat="1" applyFont="1" applyFill="1" applyBorder="1" applyAlignment="1">
      <alignment horizontal="center" vertical="center" wrapText="1"/>
    </xf>
    <xf numFmtId="0" fontId="21" fillId="35" borderId="42" xfId="107" applyFont="1" applyFill="1" applyBorder="1" applyAlignment="1">
      <alignment horizontal="center" vertical="center" wrapText="1"/>
    </xf>
    <xf numFmtId="0" fontId="63" fillId="0" borderId="52" xfId="107" applyNumberFormat="1" applyFont="1" applyFill="1" applyBorder="1" applyAlignment="1">
      <alignment vertical="center" wrapText="1"/>
    </xf>
    <xf numFmtId="0" fontId="63" fillId="0" borderId="51" xfId="107" applyNumberFormat="1" applyFont="1" applyFill="1" applyBorder="1" applyAlignment="1">
      <alignment vertical="center" wrapText="1"/>
    </xf>
    <xf numFmtId="3" fontId="16" fillId="0" borderId="0" xfId="107" applyNumberFormat="1" applyFont="1" applyFill="1" applyBorder="1" applyAlignment="1">
      <alignment horizontal="center"/>
    </xf>
    <xf numFmtId="0" fontId="16" fillId="0" borderId="0" xfId="107" applyFont="1" applyBorder="1"/>
    <xf numFmtId="3" fontId="16" fillId="0" borderId="0" xfId="107" applyNumberFormat="1" applyFont="1" applyFill="1" applyBorder="1"/>
    <xf numFmtId="4" fontId="16" fillId="0" borderId="0" xfId="107" applyNumberFormat="1" applyFont="1" applyFill="1" applyBorder="1"/>
    <xf numFmtId="4" fontId="21" fillId="0" borderId="46" xfId="107" applyNumberFormat="1" applyFont="1" applyFill="1" applyBorder="1" applyAlignment="1">
      <alignment horizontal="right" vertical="center" wrapText="1"/>
    </xf>
    <xf numFmtId="4" fontId="21" fillId="52" borderId="46" xfId="107" applyNumberFormat="1" applyFont="1" applyFill="1" applyBorder="1" applyAlignment="1">
      <alignment horizontal="right" vertical="center" wrapText="1"/>
    </xf>
    <xf numFmtId="3" fontId="21" fillId="52" borderId="47" xfId="107" applyNumberFormat="1" applyFont="1" applyFill="1" applyBorder="1" applyAlignment="1">
      <alignment horizontal="right" vertical="center" wrapText="1"/>
    </xf>
    <xf numFmtId="0" fontId="21" fillId="19" borderId="16" xfId="0" applyFont="1" applyFill="1" applyBorder="1" applyAlignment="1">
      <alignment horizontal="center" vertical="center" wrapText="1"/>
    </xf>
    <xf numFmtId="49" fontId="21" fillId="0" borderId="10" xfId="107" applyNumberFormat="1" applyFont="1" applyFill="1" applyBorder="1" applyAlignment="1">
      <alignment horizontal="justify" vertical="center" wrapText="1"/>
    </xf>
    <xf numFmtId="4" fontId="21" fillId="0" borderId="12" xfId="107" applyNumberFormat="1" applyFont="1" applyFill="1" applyBorder="1" applyAlignment="1">
      <alignment horizontal="right" vertical="center" wrapText="1"/>
    </xf>
    <xf numFmtId="4" fontId="21" fillId="52" borderId="12" xfId="107" applyNumberFormat="1" applyFont="1" applyFill="1" applyBorder="1" applyAlignment="1">
      <alignment horizontal="right" vertical="center" wrapText="1"/>
    </xf>
    <xf numFmtId="9" fontId="46" fillId="52" borderId="47" xfId="107" applyNumberFormat="1" applyFont="1" applyFill="1" applyBorder="1" applyAlignment="1">
      <alignment horizontal="right" vertical="center" wrapText="1"/>
    </xf>
    <xf numFmtId="0" fontId="46" fillId="0" borderId="13" xfId="107" applyFont="1" applyFill="1" applyBorder="1" applyAlignment="1">
      <alignment horizontal="right" vertical="center" wrapText="1"/>
    </xf>
    <xf numFmtId="3" fontId="46" fillId="52" borderId="46" xfId="107" applyNumberFormat="1" applyFont="1" applyFill="1" applyBorder="1" applyAlignment="1">
      <alignment horizontal="right" vertical="center" wrapText="1"/>
    </xf>
    <xf numFmtId="0" fontId="44" fillId="52" borderId="43" xfId="113" applyFont="1" applyFill="1" applyBorder="1" applyAlignment="1">
      <alignment horizontal="center" vertical="center" wrapText="1"/>
    </xf>
    <xf numFmtId="49" fontId="44" fillId="24" borderId="10" xfId="107" applyNumberFormat="1" applyFont="1" applyFill="1" applyBorder="1" applyAlignment="1">
      <alignment horizontal="center" vertical="center" wrapText="1"/>
    </xf>
    <xf numFmtId="49" fontId="46" fillId="0" borderId="10" xfId="107" applyNumberFormat="1" applyFont="1" applyFill="1" applyBorder="1" applyAlignment="1">
      <alignment horizontal="left" vertical="center" wrapText="1"/>
    </xf>
    <xf numFmtId="0" fontId="21" fillId="0" borderId="10" xfId="107" applyFont="1" applyFill="1" applyBorder="1" applyAlignment="1">
      <alignment horizontal="justify" vertical="center" wrapText="1"/>
    </xf>
    <xf numFmtId="9" fontId="14" fillId="24" borderId="42" xfId="107" applyNumberFormat="1" applyFont="1" applyFill="1" applyBorder="1" applyAlignment="1">
      <alignment horizontal="center" vertical="center" wrapText="1"/>
    </xf>
    <xf numFmtId="15" fontId="89" fillId="24" borderId="10" xfId="113" applyNumberFormat="1" applyFont="1" applyFill="1" applyBorder="1" applyAlignment="1">
      <alignment horizontal="center" vertical="center" wrapText="1"/>
    </xf>
    <xf numFmtId="49" fontId="64" fillId="26" borderId="10" xfId="107" applyNumberFormat="1" applyFont="1" applyFill="1" applyBorder="1" applyAlignment="1">
      <alignment horizontal="center" vertical="center" wrapText="1"/>
    </xf>
    <xf numFmtId="15" fontId="64" fillId="26" borderId="10" xfId="107" applyNumberFormat="1" applyFont="1" applyFill="1" applyBorder="1" applyAlignment="1">
      <alignment horizontal="center" vertical="center" wrapText="1"/>
    </xf>
    <xf numFmtId="0" fontId="21" fillId="19" borderId="12" xfId="0" applyFont="1" applyFill="1" applyBorder="1" applyAlignment="1">
      <alignment horizontal="centerContinuous" vertical="center" wrapText="1"/>
    </xf>
    <xf numFmtId="0" fontId="21" fillId="19" borderId="15" xfId="0" applyFont="1" applyFill="1" applyBorder="1" applyAlignment="1">
      <alignment horizontal="centerContinuous" vertical="center" wrapText="1"/>
    </xf>
    <xf numFmtId="0" fontId="21" fillId="19" borderId="13" xfId="0" applyFont="1" applyFill="1" applyBorder="1" applyAlignment="1">
      <alignment horizontal="centerContinuous" vertical="center" wrapText="1"/>
    </xf>
    <xf numFmtId="3" fontId="21" fillId="19" borderId="15" xfId="0" applyNumberFormat="1" applyFont="1" applyFill="1" applyBorder="1" applyAlignment="1">
      <alignment horizontal="centerContinuous" vertical="center" wrapText="1"/>
    </xf>
    <xf numFmtId="3" fontId="21" fillId="19" borderId="13" xfId="0" applyNumberFormat="1" applyFont="1" applyFill="1" applyBorder="1" applyAlignment="1">
      <alignment horizontal="centerContinuous" vertical="center" wrapText="1"/>
    </xf>
    <xf numFmtId="3" fontId="21" fillId="19" borderId="10" xfId="0" applyNumberFormat="1" applyFont="1" applyFill="1" applyBorder="1" applyAlignment="1">
      <alignment horizontal="centerContinuous" vertical="center" wrapText="1"/>
    </xf>
    <xf numFmtId="0" fontId="21" fillId="19" borderId="10" xfId="0" applyFont="1" applyFill="1" applyBorder="1" applyAlignment="1">
      <alignment horizontal="centerContinuous" vertical="center" wrapText="1"/>
    </xf>
    <xf numFmtId="0" fontId="14" fillId="0" borderId="0" xfId="0" applyFont="1" applyAlignment="1">
      <alignment horizontal="centerContinuous"/>
    </xf>
    <xf numFmtId="0" fontId="64" fillId="59" borderId="42" xfId="107" applyNumberFormat="1" applyFont="1" applyFill="1" applyBorder="1" applyAlignment="1">
      <alignment vertical="center" wrapText="1"/>
    </xf>
    <xf numFmtId="0" fontId="14" fillId="59" borderId="42" xfId="107" applyNumberFormat="1" applyFont="1" applyFill="1" applyBorder="1" applyAlignment="1">
      <alignment vertical="center" wrapText="1"/>
    </xf>
    <xf numFmtId="0" fontId="64" fillId="27" borderId="42" xfId="107" applyNumberFormat="1" applyFont="1" applyFill="1" applyBorder="1" applyAlignment="1">
      <alignment vertical="center" wrapText="1"/>
    </xf>
    <xf numFmtId="0" fontId="14" fillId="0" borderId="0" xfId="107" applyFont="1" applyBorder="1"/>
    <xf numFmtId="0" fontId="97" fillId="0" borderId="0" xfId="107" applyFont="1" applyBorder="1" applyAlignment="1">
      <alignment horizontal="center" vertical="center" wrapText="1"/>
    </xf>
    <xf numFmtId="0" fontId="53" fillId="0" borderId="47" xfId="107" applyFont="1" applyBorder="1" applyAlignment="1">
      <alignment vertical="center"/>
    </xf>
    <xf numFmtId="0" fontId="53" fillId="0" borderId="48" xfId="107" applyFont="1" applyBorder="1" applyAlignment="1">
      <alignment vertical="center"/>
    </xf>
    <xf numFmtId="0" fontId="53" fillId="0" borderId="48" xfId="107" applyFont="1" applyBorder="1" applyAlignment="1">
      <alignment horizontal="left" vertical="center" wrapText="1"/>
    </xf>
    <xf numFmtId="0" fontId="14" fillId="0" borderId="48" xfId="107" applyFont="1" applyBorder="1" applyAlignment="1">
      <alignment horizontal="left" vertical="center" wrapText="1"/>
    </xf>
    <xf numFmtId="0" fontId="53" fillId="0" borderId="55" xfId="107" applyFont="1" applyBorder="1" applyAlignment="1">
      <alignment vertical="center"/>
    </xf>
    <xf numFmtId="17" fontId="14" fillId="60" borderId="42" xfId="107" applyNumberFormat="1" applyFont="1" applyFill="1" applyBorder="1" applyAlignment="1">
      <alignment horizontal="center" vertical="center" wrapText="1"/>
    </xf>
    <xf numFmtId="0" fontId="14" fillId="61" borderId="42" xfId="107" applyFont="1" applyFill="1" applyBorder="1" applyAlignment="1">
      <alignment horizontal="center" vertical="center" wrapText="1"/>
    </xf>
    <xf numFmtId="0" fontId="14" fillId="62" borderId="42" xfId="107" applyFont="1" applyFill="1" applyBorder="1" applyAlignment="1">
      <alignment horizontal="center" vertical="center" wrapText="1"/>
    </xf>
    <xf numFmtId="0" fontId="14" fillId="0" borderId="53" xfId="107" applyFont="1" applyBorder="1"/>
    <xf numFmtId="0" fontId="14" fillId="0" borderId="56" xfId="107" applyFont="1" applyBorder="1"/>
    <xf numFmtId="0" fontId="14" fillId="63" borderId="42" xfId="107" applyFont="1" applyFill="1" applyBorder="1" applyAlignment="1">
      <alignment horizontal="center" vertical="center" wrapText="1"/>
    </xf>
    <xf numFmtId="0" fontId="14" fillId="64" borderId="42" xfId="107" applyFont="1" applyFill="1" applyBorder="1" applyAlignment="1">
      <alignment horizontal="center" vertical="center" wrapText="1"/>
    </xf>
    <xf numFmtId="17" fontId="14" fillId="55" borderId="42" xfId="107" applyNumberFormat="1" applyFont="1" applyFill="1" applyBorder="1" applyAlignment="1">
      <alignment horizontal="center" vertical="center" wrapText="1"/>
    </xf>
    <xf numFmtId="17" fontId="96" fillId="65" borderId="42" xfId="107" applyNumberFormat="1" applyFont="1" applyFill="1" applyBorder="1" applyAlignment="1">
      <alignment horizontal="center" vertical="center" wrapText="1"/>
    </xf>
    <xf numFmtId="0" fontId="14" fillId="0" borderId="57" xfId="107" applyFont="1" applyBorder="1"/>
    <xf numFmtId="0" fontId="14" fillId="0" borderId="52" xfId="107" applyFont="1" applyBorder="1" applyAlignment="1">
      <alignment horizontal="left" vertical="center" wrapText="1"/>
    </xf>
    <xf numFmtId="49" fontId="44" fillId="56" borderId="42" xfId="107" applyNumberFormat="1" applyFont="1" applyFill="1" applyBorder="1" applyAlignment="1">
      <alignment horizontal="center" vertical="center" wrapText="1"/>
    </xf>
    <xf numFmtId="49" fontId="44" fillId="46" borderId="42" xfId="107" applyNumberFormat="1" applyFont="1" applyFill="1" applyBorder="1" applyAlignment="1">
      <alignment horizontal="center" vertical="center" wrapText="1"/>
    </xf>
    <xf numFmtId="49" fontId="44" fillId="40" borderId="42" xfId="107" applyNumberFormat="1" applyFont="1" applyFill="1" applyBorder="1" applyAlignment="1">
      <alignment horizontal="center" vertical="center" wrapText="1"/>
    </xf>
    <xf numFmtId="0" fontId="14" fillId="66" borderId="47" xfId="107" applyFont="1" applyFill="1" applyBorder="1" applyAlignment="1">
      <alignment vertical="center" wrapText="1"/>
    </xf>
    <xf numFmtId="0" fontId="53" fillId="0" borderId="52" xfId="107" applyFont="1" applyBorder="1" applyAlignment="1">
      <alignment vertical="center"/>
    </xf>
    <xf numFmtId="0" fontId="53" fillId="0" borderId="52" xfId="107" applyFont="1" applyBorder="1" applyAlignment="1">
      <alignment horizontal="left" vertical="center" wrapText="1"/>
    </xf>
    <xf numFmtId="0" fontId="60" fillId="0" borderId="46" xfId="107" applyFont="1" applyBorder="1" applyAlignment="1">
      <alignment horizontal="center" vertical="center" wrapText="1"/>
    </xf>
    <xf numFmtId="0" fontId="60" fillId="0" borderId="42" xfId="107" applyFont="1" applyBorder="1" applyAlignment="1">
      <alignment horizontal="center" vertical="center" wrapText="1"/>
    </xf>
    <xf numFmtId="0" fontId="60" fillId="0" borderId="46" xfId="107" applyFont="1" applyBorder="1" applyAlignment="1">
      <alignment horizontal="left" vertical="center" wrapText="1"/>
    </xf>
    <xf numFmtId="0" fontId="44" fillId="0" borderId="42" xfId="107" applyFont="1" applyBorder="1" applyAlignment="1">
      <alignment horizontal="center" vertical="center" wrapText="1"/>
    </xf>
    <xf numFmtId="0" fontId="44" fillId="0" borderId="42" xfId="107" applyFont="1" applyBorder="1" applyAlignment="1">
      <alignment horizontal="left" vertical="center" wrapText="1"/>
    </xf>
    <xf numFmtId="0" fontId="53" fillId="0" borderId="0" xfId="107" applyFont="1" applyBorder="1" applyAlignment="1">
      <alignment vertical="center"/>
    </xf>
    <xf numFmtId="0" fontId="53" fillId="0" borderId="53" xfId="107" applyFont="1" applyBorder="1" applyAlignment="1">
      <alignment vertical="center" wrapText="1"/>
    </xf>
    <xf numFmtId="0" fontId="53" fillId="0" borderId="54" xfId="107" applyFont="1" applyBorder="1" applyAlignment="1">
      <alignment vertical="center" wrapText="1"/>
    </xf>
    <xf numFmtId="0" fontId="53" fillId="0" borderId="56" xfId="107" applyFont="1" applyBorder="1" applyAlignment="1">
      <alignment vertical="center" wrapText="1"/>
    </xf>
    <xf numFmtId="0" fontId="14" fillId="0" borderId="46" xfId="107" applyFont="1" applyFill="1" applyBorder="1" applyAlignment="1">
      <alignment horizontal="left" vertical="center" wrapText="1"/>
    </xf>
    <xf numFmtId="2" fontId="14" fillId="68" borderId="42" xfId="107" applyNumberFormat="1" applyFont="1" applyFill="1" applyBorder="1" applyAlignment="1">
      <alignment horizontal="center" vertical="center" wrapText="1"/>
    </xf>
    <xf numFmtId="2" fontId="14" fillId="69" borderId="42" xfId="107" applyNumberFormat="1" applyFont="1" applyFill="1" applyBorder="1" applyAlignment="1">
      <alignment horizontal="center" vertical="center" wrapText="1"/>
    </xf>
    <xf numFmtId="0" fontId="53" fillId="0" borderId="57" xfId="107" applyFont="1" applyBorder="1" applyAlignment="1">
      <alignment vertical="center" wrapText="1"/>
    </xf>
    <xf numFmtId="0" fontId="44" fillId="0" borderId="46" xfId="107" applyFont="1" applyFill="1" applyBorder="1" applyAlignment="1">
      <alignment horizontal="left" vertical="center" wrapText="1"/>
    </xf>
    <xf numFmtId="2" fontId="14" fillId="70" borderId="42" xfId="107" applyNumberFormat="1" applyFont="1" applyFill="1" applyBorder="1" applyAlignment="1">
      <alignment horizontal="center" vertical="center" wrapText="1"/>
    </xf>
    <xf numFmtId="2" fontId="14" fillId="71" borderId="42" xfId="107" applyNumberFormat="1" applyFont="1" applyFill="1" applyBorder="1" applyAlignment="1">
      <alignment horizontal="center" vertical="center" wrapText="1"/>
    </xf>
    <xf numFmtId="0" fontId="14" fillId="72" borderId="42" xfId="107" applyFont="1" applyFill="1" applyBorder="1" applyAlignment="1">
      <alignment horizontal="center" vertical="center" wrapText="1"/>
    </xf>
    <xf numFmtId="17" fontId="14" fillId="64" borderId="42" xfId="107" applyNumberFormat="1" applyFont="1" applyFill="1" applyBorder="1" applyAlignment="1">
      <alignment horizontal="center" vertical="center" wrapText="1"/>
    </xf>
    <xf numFmtId="0" fontId="44" fillId="70" borderId="42" xfId="107" applyFont="1" applyFill="1" applyBorder="1" applyAlignment="1">
      <alignment horizontal="left" vertical="center" wrapText="1"/>
    </xf>
    <xf numFmtId="0" fontId="44" fillId="71" borderId="42" xfId="107" applyFont="1" applyFill="1" applyBorder="1" applyAlignment="1">
      <alignment horizontal="left" vertical="center" wrapText="1"/>
    </xf>
    <xf numFmtId="0" fontId="44" fillId="72" borderId="42" xfId="107" applyFont="1" applyFill="1" applyBorder="1" applyAlignment="1">
      <alignment horizontal="left" vertical="center" wrapText="1"/>
    </xf>
    <xf numFmtId="0" fontId="44" fillId="64" borderId="42" xfId="107" applyFont="1" applyFill="1" applyBorder="1" applyAlignment="1">
      <alignment horizontal="left" vertical="center" wrapText="1"/>
    </xf>
    <xf numFmtId="0" fontId="14" fillId="0" borderId="57" xfId="107" applyFont="1" applyFill="1" applyBorder="1" applyAlignment="1">
      <alignment horizontal="left" vertical="center" wrapText="1"/>
    </xf>
    <xf numFmtId="0" fontId="14" fillId="0" borderId="57" xfId="107" applyFont="1" applyBorder="1" applyAlignment="1">
      <alignment vertical="center" wrapText="1"/>
    </xf>
    <xf numFmtId="0" fontId="60" fillId="0" borderId="52" xfId="107" applyFont="1" applyBorder="1" applyAlignment="1">
      <alignment horizontal="left" vertical="center" wrapText="1"/>
    </xf>
    <xf numFmtId="0" fontId="44" fillId="0" borderId="48" xfId="107" applyFont="1" applyBorder="1" applyAlignment="1">
      <alignment horizontal="center" vertical="center" wrapText="1"/>
    </xf>
    <xf numFmtId="0" fontId="44" fillId="0" borderId="48" xfId="107" applyFont="1" applyBorder="1" applyAlignment="1">
      <alignment horizontal="left" vertical="center" wrapText="1"/>
    </xf>
    <xf numFmtId="0" fontId="44" fillId="0" borderId="52" xfId="107" applyFont="1" applyBorder="1" applyAlignment="1">
      <alignment horizontal="center" vertical="center" wrapText="1"/>
    </xf>
    <xf numFmtId="0" fontId="44" fillId="0" borderId="58" xfId="107" applyFont="1" applyBorder="1"/>
    <xf numFmtId="0" fontId="21" fillId="0" borderId="55" xfId="107" applyFont="1" applyFill="1" applyBorder="1" applyAlignment="1">
      <alignment horizontal="left" vertical="center" wrapText="1"/>
    </xf>
    <xf numFmtId="0" fontId="14" fillId="0" borderId="55" xfId="107" applyFont="1" applyBorder="1"/>
    <xf numFmtId="0" fontId="17" fillId="0" borderId="0" xfId="107" applyFont="1" applyBorder="1" applyAlignment="1">
      <alignment horizontal="center" wrapText="1"/>
    </xf>
    <xf numFmtId="0" fontId="17" fillId="0" borderId="0" xfId="107" applyFont="1" applyFill="1" applyBorder="1" applyAlignment="1">
      <alignment horizontal="center" wrapText="1"/>
    </xf>
    <xf numFmtId="0" fontId="17" fillId="0" borderId="0" xfId="107" applyFont="1" applyFill="1" applyBorder="1" applyAlignment="1">
      <alignment horizontal="center" vertical="center" wrapText="1"/>
    </xf>
    <xf numFmtId="0" fontId="14" fillId="0" borderId="0" xfId="107" applyFont="1" applyBorder="1" applyAlignment="1">
      <alignment vertical="center"/>
    </xf>
    <xf numFmtId="0" fontId="14" fillId="0" borderId="55" xfId="107" applyFont="1" applyBorder="1" applyAlignment="1">
      <alignment horizontal="left" vertical="center" wrapText="1"/>
    </xf>
    <xf numFmtId="0" fontId="14" fillId="0" borderId="0" xfId="107" applyFont="1" applyBorder="1" applyAlignment="1">
      <alignment horizontal="left" vertical="center" wrapText="1"/>
    </xf>
    <xf numFmtId="0" fontId="14" fillId="0" borderId="0" xfId="107" applyFont="1" applyFill="1" applyBorder="1" applyAlignment="1">
      <alignment horizontal="left" vertical="center" wrapText="1"/>
    </xf>
    <xf numFmtId="0" fontId="98" fillId="75" borderId="0" xfId="107" applyFont="1" applyFill="1" applyBorder="1" applyAlignment="1">
      <alignment horizontal="centerContinuous" vertical="distributed" wrapText="1"/>
    </xf>
    <xf numFmtId="0" fontId="99" fillId="75" borderId="0" xfId="107" applyFont="1" applyFill="1" applyBorder="1" applyAlignment="1">
      <alignment horizontal="centerContinuous" vertical="distributed" wrapText="1"/>
    </xf>
    <xf numFmtId="4" fontId="100" fillId="59" borderId="0" xfId="107" applyNumberFormat="1" applyFont="1" applyFill="1" applyBorder="1" applyAlignment="1">
      <alignment horizontal="centerContinuous" vertical="distributed" wrapText="1"/>
    </xf>
    <xf numFmtId="9" fontId="21" fillId="0" borderId="12" xfId="107" applyNumberFormat="1" applyFont="1" applyFill="1" applyBorder="1" applyAlignment="1">
      <alignment horizontal="right" vertical="center" wrapText="1"/>
    </xf>
    <xf numFmtId="3" fontId="49" fillId="59" borderId="42" xfId="111" applyNumberFormat="1" applyFont="1" applyFill="1" applyBorder="1" applyAlignment="1">
      <alignment horizontal="center" vertical="center" wrapText="1"/>
    </xf>
    <xf numFmtId="9" fontId="13" fillId="20" borderId="10" xfId="92" applyFont="1" applyFill="1" applyBorder="1" applyAlignment="1">
      <alignment vertical="center" wrapText="1"/>
    </xf>
    <xf numFmtId="9" fontId="13" fillId="20" borderId="10" xfId="92" applyFont="1" applyFill="1" applyBorder="1" applyAlignment="1">
      <alignment vertical="center" wrapText="1"/>
    </xf>
    <xf numFmtId="0" fontId="17" fillId="0" borderId="0" xfId="0" applyFont="1" applyFill="1" applyBorder="1" applyAlignment="1">
      <alignment vertical="center"/>
    </xf>
    <xf numFmtId="0" fontId="41" fillId="21" borderId="10" xfId="0" applyFont="1" applyFill="1" applyBorder="1" applyAlignment="1">
      <alignment horizontal="left" vertical="center" wrapText="1"/>
    </xf>
    <xf numFmtId="0" fontId="86" fillId="75" borderId="42" xfId="107" applyNumberFormat="1" applyFont="1" applyFill="1" applyBorder="1" applyAlignment="1">
      <alignment horizontal="centerContinuous" vertical="center" wrapText="1"/>
    </xf>
    <xf numFmtId="49" fontId="64" fillId="52" borderId="42" xfId="107" applyNumberFormat="1" applyFont="1" applyFill="1" applyBorder="1" applyAlignment="1">
      <alignment horizontal="center" vertical="center" wrapText="1"/>
    </xf>
    <xf numFmtId="17" fontId="14" fillId="58" borderId="10" xfId="107" applyNumberFormat="1" applyFont="1" applyFill="1" applyBorder="1" applyAlignment="1">
      <alignment horizontal="left" vertical="center" wrapText="1"/>
    </xf>
    <xf numFmtId="4" fontId="21" fillId="0" borderId="12" xfId="110" applyNumberFormat="1" applyFont="1" applyFill="1" applyBorder="1" applyAlignment="1">
      <alignment horizontal="right" vertical="center" wrapText="1"/>
    </xf>
    <xf numFmtId="3" fontId="21" fillId="0" borderId="10" xfId="110" applyNumberFormat="1" applyFont="1" applyFill="1" applyBorder="1" applyAlignment="1">
      <alignment vertical="center" wrapText="1"/>
    </xf>
    <xf numFmtId="3" fontId="21" fillId="0" borderId="10" xfId="110" applyNumberFormat="1" applyFont="1" applyFill="1" applyBorder="1" applyAlignment="1">
      <alignment horizontal="center" vertical="center" wrapText="1"/>
    </xf>
    <xf numFmtId="17" fontId="21" fillId="0" borderId="10" xfId="107" applyNumberFormat="1" applyFont="1" applyFill="1" applyBorder="1" applyAlignment="1">
      <alignment horizontal="center" vertical="center"/>
    </xf>
    <xf numFmtId="3" fontId="67" fillId="0" borderId="10" xfId="110" applyNumberFormat="1" applyFont="1" applyFill="1" applyBorder="1" applyAlignment="1">
      <alignment vertical="center" wrapText="1"/>
    </xf>
    <xf numFmtId="4" fontId="46" fillId="0" borderId="12" xfId="107" applyNumberFormat="1" applyFont="1" applyBorder="1" applyAlignment="1">
      <alignment vertical="center"/>
    </xf>
    <xf numFmtId="3" fontId="21" fillId="0" borderId="13" xfId="107" applyNumberFormat="1" applyFont="1" applyFill="1" applyBorder="1" applyAlignment="1">
      <alignment vertical="center" wrapText="1"/>
    </xf>
    <xf numFmtId="3" fontId="21" fillId="0" borderId="10" xfId="110" applyNumberFormat="1" applyFont="1" applyBorder="1" applyAlignment="1">
      <alignment horizontal="center" vertical="center" wrapText="1"/>
    </xf>
    <xf numFmtId="17" fontId="14" fillId="60" borderId="42" xfId="107" applyNumberFormat="1" applyFont="1" applyFill="1" applyBorder="1" applyAlignment="1">
      <alignment horizontal="left" vertical="center" wrapText="1"/>
    </xf>
    <xf numFmtId="49" fontId="14" fillId="60" borderId="42" xfId="0" applyNumberFormat="1" applyFont="1" applyFill="1" applyBorder="1" applyAlignment="1">
      <alignment vertical="center" wrapText="1"/>
    </xf>
    <xf numFmtId="49" fontId="14" fillId="60" borderId="42" xfId="107" applyNumberFormat="1" applyFont="1" applyFill="1" applyBorder="1" applyAlignment="1">
      <alignment vertical="center" wrapText="1"/>
    </xf>
    <xf numFmtId="0" fontId="14" fillId="40" borderId="42" xfId="107" applyFont="1" applyFill="1" applyBorder="1" applyAlignment="1">
      <alignment vertical="center" wrapText="1"/>
    </xf>
    <xf numFmtId="49" fontId="54" fillId="60" borderId="42" xfId="107" applyNumberFormat="1" applyFont="1" applyFill="1" applyBorder="1" applyAlignment="1">
      <alignment horizontal="left" vertical="center" wrapText="1"/>
    </xf>
    <xf numFmtId="0" fontId="14" fillId="60" borderId="42" xfId="107" applyFont="1" applyFill="1" applyBorder="1" applyAlignment="1">
      <alignment vertical="center" wrapText="1"/>
    </xf>
    <xf numFmtId="15" fontId="14" fillId="60" borderId="42" xfId="107" applyNumberFormat="1" applyFont="1" applyFill="1" applyBorder="1" applyAlignment="1">
      <alignment horizontal="center" vertical="center" wrapText="1"/>
    </xf>
    <xf numFmtId="0" fontId="14" fillId="60" borderId="42" xfId="107" applyNumberFormat="1" applyFont="1" applyFill="1" applyBorder="1" applyAlignment="1">
      <alignment vertical="center" wrapText="1"/>
    </xf>
    <xf numFmtId="17" fontId="14" fillId="60" borderId="42" xfId="107" applyNumberFormat="1" applyFont="1" applyFill="1" applyBorder="1" applyAlignment="1">
      <alignment vertical="center" wrapText="1"/>
    </xf>
    <xf numFmtId="0" fontId="14" fillId="60" borderId="42" xfId="107" applyNumberFormat="1" applyFont="1" applyFill="1" applyBorder="1" applyAlignment="1">
      <alignment horizontal="center" vertical="center" wrapText="1"/>
    </xf>
    <xf numFmtId="17" fontId="14" fillId="60" borderId="42" xfId="0" applyNumberFormat="1" applyFont="1" applyFill="1" applyBorder="1" applyAlignment="1">
      <alignment horizontal="center" vertical="center" wrapText="1"/>
    </xf>
    <xf numFmtId="17" fontId="64" fillId="60" borderId="42" xfId="107" applyNumberFormat="1" applyFont="1" applyFill="1" applyBorder="1" applyAlignment="1">
      <alignment vertical="center" wrapText="1"/>
    </xf>
    <xf numFmtId="3" fontId="85" fillId="20" borderId="10" xfId="0" applyNumberFormat="1" applyFont="1" applyFill="1" applyBorder="1" applyAlignment="1">
      <alignment vertical="center" wrapText="1"/>
    </xf>
    <xf numFmtId="4" fontId="21" fillId="0" borderId="0" xfId="0" applyNumberFormat="1" applyFont="1" applyFill="1"/>
    <xf numFmtId="17" fontId="82" fillId="24" borderId="42" xfId="107" applyNumberFormat="1" applyFont="1" applyFill="1" applyBorder="1" applyAlignment="1">
      <alignment horizontal="center" vertical="center" wrapText="1"/>
    </xf>
    <xf numFmtId="49" fontId="14" fillId="52" borderId="10" xfId="113" applyNumberFormat="1" applyFont="1" applyFill="1" applyBorder="1" applyAlignment="1">
      <alignment horizontal="left" vertical="center" wrapText="1"/>
    </xf>
    <xf numFmtId="49" fontId="54" fillId="52" borderId="10" xfId="113" applyNumberFormat="1" applyFont="1" applyFill="1" applyBorder="1" applyAlignment="1">
      <alignment horizontal="center" vertical="center" wrapText="1"/>
    </xf>
    <xf numFmtId="49" fontId="14" fillId="52" borderId="10" xfId="107" applyNumberFormat="1" applyFont="1" applyFill="1" applyBorder="1" applyAlignment="1">
      <alignment vertical="center" wrapText="1"/>
    </xf>
    <xf numFmtId="0" fontId="14" fillId="52" borderId="10" xfId="107" applyNumberFormat="1" applyFont="1" applyFill="1" applyBorder="1" applyAlignment="1">
      <alignment horizontal="center" vertical="center" wrapText="1"/>
    </xf>
    <xf numFmtId="49" fontId="46" fillId="52" borderId="10" xfId="107" applyNumberFormat="1" applyFont="1" applyFill="1" applyBorder="1" applyAlignment="1">
      <alignment horizontal="justify" vertical="center" wrapText="1"/>
    </xf>
    <xf numFmtId="49" fontId="21" fillId="52" borderId="10" xfId="113" applyNumberFormat="1" applyFont="1" applyFill="1" applyBorder="1" applyAlignment="1">
      <alignment vertical="center" wrapText="1"/>
    </xf>
    <xf numFmtId="9" fontId="46" fillId="52" borderId="12" xfId="107" applyNumberFormat="1" applyFont="1" applyFill="1" applyBorder="1" applyAlignment="1">
      <alignment horizontal="right" vertical="center" wrapText="1"/>
    </xf>
    <xf numFmtId="0" fontId="46" fillId="52" borderId="13" xfId="107" applyFont="1" applyFill="1" applyBorder="1" applyAlignment="1">
      <alignment horizontal="right" vertical="center" wrapText="1"/>
    </xf>
    <xf numFmtId="9" fontId="14" fillId="52" borderId="10" xfId="108" applyNumberFormat="1" applyFont="1" applyFill="1" applyBorder="1" applyAlignment="1">
      <alignment horizontal="center" vertical="center" wrapText="1"/>
    </xf>
    <xf numFmtId="15" fontId="44" fillId="52" borderId="10" xfId="107" applyNumberFormat="1" applyFont="1" applyFill="1" applyBorder="1" applyAlignment="1">
      <alignment horizontal="center" vertical="center" wrapText="1"/>
    </xf>
    <xf numFmtId="0" fontId="44" fillId="52" borderId="10" xfId="113" applyFont="1" applyFill="1" applyBorder="1" applyAlignment="1">
      <alignment horizontal="center" vertical="center" wrapText="1"/>
    </xf>
    <xf numFmtId="17" fontId="82" fillId="52" borderId="10" xfId="107" applyNumberFormat="1" applyFont="1" applyFill="1" applyBorder="1" applyAlignment="1">
      <alignment horizontal="center" vertical="center" wrapText="1"/>
    </xf>
    <xf numFmtId="0" fontId="64" fillId="52" borderId="10" xfId="107" applyNumberFormat="1" applyFont="1" applyFill="1" applyBorder="1" applyAlignment="1">
      <alignment vertical="center" wrapText="1"/>
    </xf>
    <xf numFmtId="0" fontId="21" fillId="52" borderId="10" xfId="107" applyFont="1" applyFill="1" applyBorder="1" applyAlignment="1">
      <alignment horizontal="justify" vertical="center" wrapText="1"/>
    </xf>
    <xf numFmtId="3" fontId="64" fillId="52" borderId="10" xfId="107" applyNumberFormat="1" applyFont="1" applyFill="1" applyBorder="1" applyAlignment="1">
      <alignment horizontal="center" vertical="center" wrapText="1"/>
    </xf>
    <xf numFmtId="0" fontId="14" fillId="52" borderId="10" xfId="107" applyFont="1" applyFill="1" applyBorder="1" applyAlignment="1">
      <alignment horizontal="center" vertical="center" wrapText="1"/>
    </xf>
    <xf numFmtId="0" fontId="14" fillId="52" borderId="10" xfId="113" applyFont="1" applyFill="1" applyBorder="1" applyAlignment="1">
      <alignment horizontal="center" vertical="center" wrapText="1"/>
    </xf>
    <xf numFmtId="15" fontId="14" fillId="52" borderId="10" xfId="107" applyNumberFormat="1" applyFont="1" applyFill="1" applyBorder="1" applyAlignment="1">
      <alignment horizontal="center" vertical="center" wrapText="1"/>
    </xf>
    <xf numFmtId="49" fontId="49" fillId="52" borderId="10" xfId="107" applyNumberFormat="1" applyFont="1" applyFill="1" applyBorder="1" applyAlignment="1">
      <alignment horizontal="center" vertical="center" wrapText="1"/>
    </xf>
    <xf numFmtId="0" fontId="14" fillId="52" borderId="10" xfId="113" applyNumberFormat="1" applyFont="1" applyFill="1" applyBorder="1" applyAlignment="1">
      <alignment horizontal="center" vertical="center" wrapText="1"/>
    </xf>
    <xf numFmtId="3" fontId="67" fillId="0" borderId="13" xfId="107" applyNumberFormat="1" applyFont="1" applyFill="1" applyBorder="1" applyAlignment="1">
      <alignment horizontal="right" vertical="center" wrapText="1"/>
    </xf>
    <xf numFmtId="49" fontId="21" fillId="0" borderId="42" xfId="107" applyNumberFormat="1" applyFont="1" applyFill="1" applyBorder="1" applyAlignment="1">
      <alignment horizontal="left" vertical="center" wrapText="1"/>
    </xf>
    <xf numFmtId="0" fontId="21" fillId="0" borderId="15" xfId="107" applyFont="1" applyFill="1" applyBorder="1" applyAlignment="1">
      <alignment horizontal="right" vertical="center" wrapText="1"/>
    </xf>
    <xf numFmtId="0" fontId="17" fillId="0" borderId="0" xfId="0" applyFont="1" applyFill="1" applyBorder="1" applyAlignment="1">
      <alignment vertical="center"/>
    </xf>
    <xf numFmtId="49" fontId="14" fillId="55" borderId="42" xfId="107" applyNumberFormat="1" applyFont="1" applyFill="1" applyBorder="1" applyAlignment="1">
      <alignment vertical="center" wrapText="1"/>
    </xf>
    <xf numFmtId="0" fontId="14" fillId="55" borderId="42" xfId="107" applyFont="1" applyFill="1" applyBorder="1" applyAlignment="1">
      <alignment horizontal="center" vertical="center" wrapText="1"/>
    </xf>
    <xf numFmtId="15" fontId="14" fillId="55" borderId="42" xfId="107" applyNumberFormat="1" applyFont="1" applyFill="1" applyBorder="1" applyAlignment="1">
      <alignment horizontal="center" vertical="center" wrapText="1"/>
    </xf>
    <xf numFmtId="3" fontId="45" fillId="0" borderId="12" xfId="0" applyNumberFormat="1" applyFont="1" applyFill="1" applyBorder="1" applyAlignment="1">
      <alignment vertical="center" wrapText="1"/>
    </xf>
    <xf numFmtId="37" fontId="41" fillId="0" borderId="12" xfId="0" applyNumberFormat="1" applyFont="1" applyFill="1" applyBorder="1" applyAlignment="1">
      <alignment vertical="center" wrapText="1"/>
    </xf>
    <xf numFmtId="0" fontId="41" fillId="0" borderId="10" xfId="0" applyFont="1" applyFill="1" applyBorder="1" applyAlignment="1">
      <alignment horizontal="left" vertical="center" indent="2"/>
    </xf>
    <xf numFmtId="4" fontId="41" fillId="0" borderId="12" xfId="0" applyNumberFormat="1" applyFont="1" applyFill="1" applyBorder="1" applyAlignment="1">
      <alignment vertical="center" wrapText="1"/>
    </xf>
    <xf numFmtId="3" fontId="41" fillId="0" borderId="12" xfId="0" applyNumberFormat="1" applyFont="1" applyFill="1" applyBorder="1" applyAlignment="1">
      <alignment vertical="center" wrapText="1"/>
    </xf>
    <xf numFmtId="4" fontId="46" fillId="0" borderId="12" xfId="128" applyNumberFormat="1" applyFont="1" applyBorder="1" applyAlignment="1">
      <alignment vertical="center"/>
    </xf>
    <xf numFmtId="3" fontId="102" fillId="27" borderId="42" xfId="107" applyNumberFormat="1" applyFont="1" applyFill="1" applyBorder="1" applyAlignment="1">
      <alignment horizontal="center" vertical="center" wrapText="1"/>
    </xf>
    <xf numFmtId="4" fontId="21" fillId="0" borderId="12" xfId="0" applyNumberFormat="1" applyFont="1" applyFill="1" applyBorder="1" applyAlignment="1">
      <alignment vertical="center"/>
    </xf>
    <xf numFmtId="4" fontId="21" fillId="0" borderId="12" xfId="110" applyNumberFormat="1" applyFont="1" applyFill="1" applyBorder="1" applyAlignment="1">
      <alignment horizontal="left" vertical="center" wrapText="1"/>
    </xf>
    <xf numFmtId="3" fontId="21" fillId="20" borderId="10" xfId="0" applyNumberFormat="1" applyFont="1" applyFill="1" applyBorder="1" applyAlignment="1">
      <alignment horizontal="center" vertical="center"/>
    </xf>
    <xf numFmtId="0" fontId="14" fillId="19" borderId="12" xfId="81" applyFont="1" applyFill="1" applyBorder="1" applyAlignment="1">
      <alignment horizontal="center" vertical="center" wrapText="1"/>
    </xf>
    <xf numFmtId="0" fontId="21" fillId="21" borderId="12" xfId="0" applyFont="1" applyFill="1" applyBorder="1" applyAlignment="1">
      <alignment vertical="center" wrapText="1"/>
    </xf>
    <xf numFmtId="0" fontId="14" fillId="23" borderId="47" xfId="107" applyNumberFormat="1" applyFont="1" applyFill="1" applyBorder="1" applyAlignment="1">
      <alignment horizontal="center" vertical="center" wrapText="1"/>
    </xf>
    <xf numFmtId="17" fontId="21" fillId="21" borderId="12" xfId="0" applyNumberFormat="1" applyFont="1" applyFill="1" applyBorder="1" applyAlignment="1">
      <alignment vertical="center" wrapText="1"/>
    </xf>
    <xf numFmtId="9" fontId="14" fillId="19" borderId="13" xfId="81" applyNumberFormat="1" applyFont="1" applyFill="1" applyBorder="1" applyAlignment="1">
      <alignment horizontal="center" vertical="center" wrapText="1"/>
    </xf>
    <xf numFmtId="17" fontId="21" fillId="21" borderId="13" xfId="0" applyNumberFormat="1" applyFont="1" applyFill="1" applyBorder="1" applyAlignment="1">
      <alignment vertical="center" wrapText="1"/>
    </xf>
    <xf numFmtId="9" fontId="14" fillId="26" borderId="46" xfId="108" applyNumberFormat="1" applyFont="1" applyFill="1" applyBorder="1" applyAlignment="1">
      <alignment horizontal="center" vertical="center" wrapText="1"/>
    </xf>
    <xf numFmtId="17" fontId="39" fillId="21" borderId="13" xfId="0" applyNumberFormat="1" applyFont="1" applyFill="1" applyBorder="1" applyAlignment="1">
      <alignment horizontal="center" vertical="center" wrapText="1"/>
    </xf>
    <xf numFmtId="9" fontId="14" fillId="23" borderId="46" xfId="108" applyNumberFormat="1" applyFont="1" applyFill="1" applyBorder="1" applyAlignment="1">
      <alignment horizontal="center" vertical="center" wrapText="1"/>
    </xf>
    <xf numFmtId="49" fontId="21" fillId="0" borderId="10" xfId="107" applyNumberFormat="1" applyFont="1" applyFill="1" applyBorder="1" applyAlignment="1">
      <alignment vertical="center" wrapText="1"/>
    </xf>
    <xf numFmtId="9" fontId="21" fillId="0" borderId="13" xfId="108" applyFont="1" applyFill="1" applyBorder="1" applyAlignment="1">
      <alignment horizontal="right" vertical="center"/>
    </xf>
    <xf numFmtId="37" fontId="21" fillId="0" borderId="0" xfId="71" applyNumberFormat="1" applyFont="1" applyFill="1" applyBorder="1" applyAlignment="1">
      <alignment vertical="center" wrapText="1"/>
    </xf>
    <xf numFmtId="3" fontId="21" fillId="0" borderId="0" xfId="0" applyNumberFormat="1" applyFont="1" applyFill="1" applyBorder="1" applyAlignment="1">
      <alignment horizontal="right" vertical="center" wrapText="1"/>
    </xf>
    <xf numFmtId="17" fontId="21" fillId="21" borderId="13" xfId="0" applyNumberFormat="1" applyFont="1" applyFill="1" applyBorder="1" applyAlignment="1">
      <alignment horizontal="center" vertical="center" wrapText="1"/>
    </xf>
    <xf numFmtId="3" fontId="51" fillId="20" borderId="13" xfId="81" applyNumberFormat="1" applyFont="1" applyFill="1" applyBorder="1" applyAlignment="1">
      <alignment horizontal="center" vertical="center" wrapText="1"/>
    </xf>
    <xf numFmtId="4" fontId="13" fillId="20" borderId="13" xfId="0" applyNumberFormat="1" applyFont="1" applyFill="1" applyBorder="1" applyAlignment="1">
      <alignment vertical="center" wrapText="1"/>
    </xf>
    <xf numFmtId="3" fontId="21" fillId="0" borderId="13" xfId="0" applyNumberFormat="1" applyFont="1" applyFill="1" applyBorder="1" applyAlignment="1">
      <alignment vertical="center" wrapText="1"/>
    </xf>
    <xf numFmtId="4" fontId="21" fillId="0" borderId="13" xfId="0" applyNumberFormat="1" applyFont="1" applyFill="1" applyBorder="1" applyAlignment="1">
      <alignment vertical="center" wrapText="1"/>
    </xf>
    <xf numFmtId="0" fontId="21" fillId="0" borderId="13" xfId="0" applyFont="1" applyFill="1" applyBorder="1" applyAlignment="1">
      <alignment horizontal="right" vertical="center" wrapText="1"/>
    </xf>
    <xf numFmtId="3" fontId="21" fillId="0" borderId="12" xfId="71" applyNumberFormat="1" applyFont="1" applyFill="1" applyBorder="1" applyAlignment="1">
      <alignment vertical="center" wrapText="1"/>
    </xf>
    <xf numFmtId="3" fontId="21" fillId="0" borderId="13" xfId="71" applyNumberFormat="1" applyFont="1" applyFill="1" applyBorder="1" applyAlignment="1">
      <alignment vertical="center" wrapText="1"/>
    </xf>
    <xf numFmtId="0" fontId="105" fillId="21" borderId="10" xfId="0" applyFont="1" applyFill="1" applyBorder="1" applyAlignment="1">
      <alignment horizontal="left" vertical="center" wrapText="1"/>
    </xf>
    <xf numFmtId="0" fontId="21" fillId="19" borderId="12" xfId="81" applyFont="1" applyFill="1" applyBorder="1" applyAlignment="1">
      <alignment horizontal="center" vertical="center" wrapText="1"/>
    </xf>
    <xf numFmtId="0" fontId="21" fillId="0" borderId="13" xfId="0" applyFont="1" applyFill="1" applyBorder="1" applyAlignment="1">
      <alignment horizontal="left" vertical="center" wrapText="1"/>
    </xf>
    <xf numFmtId="4" fontId="21" fillId="0" borderId="10" xfId="0" applyNumberFormat="1" applyFont="1" applyFill="1" applyBorder="1" applyAlignment="1">
      <alignment horizontal="right" vertical="center" wrapText="1"/>
    </xf>
    <xf numFmtId="9" fontId="13" fillId="20" borderId="12" xfId="91" applyFont="1" applyFill="1" applyBorder="1" applyAlignment="1">
      <alignment vertical="center" wrapText="1"/>
    </xf>
    <xf numFmtId="169" fontId="13" fillId="20" borderId="15" xfId="0" applyNumberFormat="1" applyFont="1" applyFill="1" applyBorder="1" applyAlignment="1">
      <alignment horizontal="right" vertical="center" wrapText="1"/>
    </xf>
    <xf numFmtId="4" fontId="21" fillId="20" borderId="10" xfId="0" applyNumberFormat="1" applyFont="1" applyFill="1" applyBorder="1" applyAlignment="1">
      <alignment horizontal="right" vertical="center" wrapText="1"/>
    </xf>
    <xf numFmtId="4" fontId="21" fillId="0" borderId="10" xfId="0" quotePrefix="1" applyNumberFormat="1" applyFont="1" applyFill="1" applyBorder="1" applyAlignment="1">
      <alignment horizontal="right" vertical="center" wrapText="1"/>
    </xf>
    <xf numFmtId="0" fontId="14" fillId="60" borderId="47" xfId="107" applyFont="1" applyFill="1" applyBorder="1" applyAlignment="1">
      <alignment horizontal="justify" vertical="center" wrapText="1"/>
    </xf>
    <xf numFmtId="9" fontId="14" fillId="60" borderId="46" xfId="107" applyNumberFormat="1" applyFont="1" applyFill="1" applyBorder="1" applyAlignment="1">
      <alignment horizontal="right" vertical="center" wrapText="1"/>
    </xf>
    <xf numFmtId="0" fontId="21" fillId="0" borderId="10" xfId="107" applyFont="1" applyFill="1" applyBorder="1" applyAlignment="1">
      <alignment horizontal="justify" vertical="center"/>
    </xf>
    <xf numFmtId="9" fontId="21" fillId="0" borderId="12" xfId="0" applyNumberFormat="1" applyFont="1" applyFill="1" applyBorder="1" applyAlignment="1">
      <alignment horizontal="right" vertical="center" wrapText="1"/>
    </xf>
    <xf numFmtId="0" fontId="42" fillId="31" borderId="12" xfId="0" applyFont="1" applyFill="1" applyBorder="1"/>
    <xf numFmtId="0" fontId="21" fillId="21" borderId="12" xfId="0" applyFont="1" applyFill="1" applyBorder="1" applyAlignment="1">
      <alignment horizontal="center" vertical="center" wrapText="1"/>
    </xf>
    <xf numFmtId="0" fontId="14" fillId="42" borderId="12" xfId="107" applyFont="1" applyFill="1" applyBorder="1" applyAlignment="1">
      <alignment horizontal="center" vertical="center" wrapText="1"/>
    </xf>
    <xf numFmtId="17" fontId="14" fillId="39" borderId="47" xfId="107" applyNumberFormat="1" applyFont="1" applyFill="1" applyBorder="1" applyAlignment="1">
      <alignment horizontal="center" vertical="center" wrapText="1"/>
    </xf>
    <xf numFmtId="0" fontId="21" fillId="19" borderId="10" xfId="0" applyFont="1" applyFill="1" applyBorder="1" applyAlignment="1">
      <alignment horizontal="center" vertical="center" wrapText="1"/>
    </xf>
    <xf numFmtId="0" fontId="21" fillId="19" borderId="10" xfId="81" applyFont="1" applyFill="1" applyBorder="1" applyAlignment="1">
      <alignment horizontal="center" vertical="center" wrapText="1"/>
    </xf>
    <xf numFmtId="9" fontId="13" fillId="20" borderId="10" xfId="92" applyFont="1" applyFill="1" applyBorder="1" applyAlignment="1">
      <alignment horizontal="left" vertical="center" wrapText="1"/>
    </xf>
    <xf numFmtId="0" fontId="13" fillId="20" borderId="10" xfId="0" applyFont="1" applyFill="1" applyBorder="1" applyAlignment="1">
      <alignment horizontal="center" vertical="center" wrapText="1"/>
    </xf>
    <xf numFmtId="0" fontId="41" fillId="21" borderId="10" xfId="0" applyFont="1" applyFill="1" applyBorder="1" applyAlignment="1">
      <alignment horizontal="left" vertical="center" wrapText="1"/>
    </xf>
    <xf numFmtId="37" fontId="13" fillId="20" borderId="10" xfId="71" applyNumberFormat="1" applyFont="1" applyFill="1" applyBorder="1" applyAlignment="1">
      <alignment vertical="center" wrapText="1"/>
    </xf>
    <xf numFmtId="37" fontId="13" fillId="0" borderId="10" xfId="71" applyNumberFormat="1" applyFont="1" applyFill="1" applyBorder="1" applyAlignment="1">
      <alignment vertical="center" wrapText="1"/>
    </xf>
    <xf numFmtId="37" fontId="21" fillId="0" borderId="10" xfId="71" applyNumberFormat="1" applyFont="1" applyFill="1" applyBorder="1" applyAlignment="1">
      <alignment vertical="center" wrapText="1"/>
    </xf>
    <xf numFmtId="37" fontId="13" fillId="20" borderId="10" xfId="71" applyNumberFormat="1" applyFont="1" applyFill="1" applyBorder="1" applyAlignment="1">
      <alignment horizontal="right" vertical="center" wrapText="1"/>
    </xf>
    <xf numFmtId="37" fontId="21" fillId="0" borderId="10" xfId="71" applyNumberFormat="1" applyFont="1" applyFill="1" applyBorder="1" applyAlignment="1">
      <alignment horizontal="justify" vertical="center" wrapText="1"/>
    </xf>
    <xf numFmtId="0" fontId="21" fillId="0" borderId="10" xfId="0" applyFont="1" applyBorder="1"/>
    <xf numFmtId="4" fontId="21" fillId="0" borderId="12" xfId="0" applyNumberFormat="1" applyFont="1" applyBorder="1" applyAlignment="1">
      <alignment horizontal="right"/>
    </xf>
    <xf numFmtId="0" fontId="21" fillId="0" borderId="13" xfId="0" applyFont="1" applyBorder="1" applyAlignment="1">
      <alignment horizontal="right"/>
    </xf>
    <xf numFmtId="3" fontId="21" fillId="0" borderId="12" xfId="0" applyNumberFormat="1" applyFont="1" applyBorder="1" applyAlignment="1">
      <alignment horizontal="right"/>
    </xf>
    <xf numFmtId="0" fontId="21" fillId="0" borderId="13" xfId="0" applyFont="1" applyBorder="1"/>
    <xf numFmtId="37" fontId="13" fillId="20" borderId="10" xfId="71" applyNumberFormat="1" applyFont="1" applyFill="1" applyBorder="1" applyAlignment="1">
      <alignment horizontal="justify" vertical="center" wrapText="1"/>
    </xf>
    <xf numFmtId="0" fontId="21" fillId="0" borderId="10" xfId="0" applyFont="1" applyFill="1" applyBorder="1" applyAlignment="1">
      <alignment horizontal="left" vertical="center" wrapText="1"/>
    </xf>
    <xf numFmtId="37" fontId="41" fillId="0" borderId="10" xfId="0" applyNumberFormat="1" applyFont="1" applyFill="1" applyBorder="1" applyAlignment="1">
      <alignment vertical="center" wrapText="1"/>
    </xf>
    <xf numFmtId="0" fontId="41" fillId="0" borderId="10" xfId="0" applyFont="1" applyFill="1" applyBorder="1" applyAlignment="1">
      <alignment vertical="center" wrapText="1"/>
    </xf>
    <xf numFmtId="37" fontId="13" fillId="31" borderId="10" xfId="71" applyNumberFormat="1" applyFont="1" applyFill="1" applyBorder="1" applyAlignment="1">
      <alignment horizontal="right" vertical="center" wrapText="1"/>
    </xf>
    <xf numFmtId="37" fontId="21" fillId="0" borderId="10" xfId="0" applyNumberFormat="1" applyFont="1" applyFill="1" applyBorder="1" applyAlignment="1">
      <alignment vertical="center" wrapText="1"/>
    </xf>
    <xf numFmtId="0" fontId="41" fillId="0" borderId="10" xfId="0" applyFont="1" applyFill="1" applyBorder="1" applyAlignment="1">
      <alignment vertical="center"/>
    </xf>
    <xf numFmtId="37" fontId="41" fillId="0" borderId="10" xfId="71" applyNumberFormat="1" applyFont="1" applyFill="1" applyBorder="1" applyAlignment="1">
      <alignment horizontal="justify" vertical="center" wrapText="1"/>
    </xf>
    <xf numFmtId="37" fontId="13" fillId="0" borderId="10" xfId="71" applyNumberFormat="1" applyFont="1" applyFill="1" applyBorder="1" applyAlignment="1">
      <alignment horizontal="justify" vertical="center" wrapText="1"/>
    </xf>
    <xf numFmtId="0" fontId="107" fillId="0" borderId="0" xfId="0" applyFont="1"/>
    <xf numFmtId="0" fontId="107" fillId="0" borderId="0" xfId="0" applyFont="1" applyBorder="1"/>
    <xf numFmtId="0" fontId="107" fillId="0" borderId="0" xfId="0" applyFont="1" applyAlignment="1">
      <alignment horizontal="center" vertical="center" wrapText="1"/>
    </xf>
    <xf numFmtId="17" fontId="107" fillId="39" borderId="47" xfId="107" applyNumberFormat="1" applyFont="1" applyFill="1" applyBorder="1" applyAlignment="1">
      <alignment horizontal="center" vertical="center" wrapText="1"/>
    </xf>
    <xf numFmtId="0" fontId="107" fillId="0" borderId="0" xfId="0" applyFont="1" applyFill="1"/>
    <xf numFmtId="0" fontId="107" fillId="21" borderId="10" xfId="0" applyFont="1" applyFill="1" applyBorder="1" applyAlignment="1">
      <alignment horizontal="center" vertical="center" wrapText="1"/>
    </xf>
    <xf numFmtId="0" fontId="108" fillId="0" borderId="0" xfId="0" applyFont="1"/>
    <xf numFmtId="3" fontId="107" fillId="0" borderId="0" xfId="0" applyNumberFormat="1" applyFont="1"/>
    <xf numFmtId="4" fontId="41" fillId="0" borderId="12" xfId="0" applyNumberFormat="1" applyFont="1" applyFill="1" applyBorder="1" applyAlignment="1">
      <alignment horizontal="right" vertical="center" wrapText="1"/>
    </xf>
    <xf numFmtId="37" fontId="41" fillId="0" borderId="12" xfId="71" applyNumberFormat="1" applyFont="1" applyFill="1" applyBorder="1" applyAlignment="1">
      <alignment horizontal="right" vertical="center" wrapText="1"/>
    </xf>
    <xf numFmtId="0" fontId="14" fillId="0" borderId="0" xfId="0" applyFont="1" applyBorder="1"/>
    <xf numFmtId="0" fontId="21" fillId="0" borderId="13" xfId="107" applyFont="1" applyFill="1" applyBorder="1" applyAlignment="1">
      <alignment horizontal="right" vertical="center" wrapText="1"/>
    </xf>
    <xf numFmtId="49" fontId="21" fillId="24" borderId="10" xfId="107" applyNumberFormat="1" applyFont="1" applyFill="1" applyBorder="1" applyAlignment="1">
      <alignment horizontal="justify" vertical="center" wrapText="1"/>
    </xf>
    <xf numFmtId="0" fontId="21" fillId="24" borderId="10" xfId="0" applyFont="1" applyFill="1" applyBorder="1" applyAlignment="1">
      <alignment horizontal="justify" vertical="center" wrapText="1"/>
    </xf>
    <xf numFmtId="3" fontId="51" fillId="20" borderId="12" xfId="0" applyNumberFormat="1" applyFont="1" applyFill="1" applyBorder="1" applyAlignment="1">
      <alignment horizontal="center" vertical="center" wrapText="1"/>
    </xf>
    <xf numFmtId="0" fontId="64" fillId="24" borderId="42" xfId="107" applyNumberFormat="1" applyFont="1" applyFill="1" applyBorder="1" applyAlignment="1">
      <alignment horizontal="left" vertical="center" wrapText="1"/>
    </xf>
    <xf numFmtId="17" fontId="14" fillId="76" borderId="42" xfId="128" applyNumberFormat="1" applyFont="1" applyFill="1" applyBorder="1" applyAlignment="1">
      <alignment horizontal="center" vertical="center" wrapText="1"/>
    </xf>
    <xf numFmtId="2" fontId="14" fillId="77" borderId="42" xfId="128" applyNumberFormat="1" applyFont="1" applyFill="1" applyBorder="1" applyAlignment="1">
      <alignment horizontal="center" vertical="center" wrapText="1"/>
    </xf>
    <xf numFmtId="17" fontId="53" fillId="78" borderId="42" xfId="107" applyNumberFormat="1" applyFont="1" applyFill="1" applyBorder="1" applyAlignment="1">
      <alignment horizontal="center" vertical="center" wrapText="1"/>
    </xf>
    <xf numFmtId="49" fontId="64" fillId="79" borderId="42" xfId="107" applyNumberFormat="1" applyFont="1" applyFill="1" applyBorder="1" applyAlignment="1">
      <alignment horizontal="center" vertical="center" wrapText="1"/>
    </xf>
    <xf numFmtId="2" fontId="14" fillId="78" borderId="42" xfId="128" applyNumberFormat="1" applyFont="1" applyFill="1" applyBorder="1" applyAlignment="1">
      <alignment horizontal="center" vertical="center" wrapText="1"/>
    </xf>
    <xf numFmtId="15" fontId="64" fillId="79" borderId="42" xfId="107" applyNumberFormat="1" applyFont="1" applyFill="1" applyBorder="1" applyAlignment="1">
      <alignment horizontal="center" vertical="center" wrapText="1"/>
    </xf>
    <xf numFmtId="0" fontId="14" fillId="80" borderId="42" xfId="128" applyFont="1" applyFill="1" applyBorder="1" applyAlignment="1">
      <alignment horizontal="center" vertical="center" wrapText="1"/>
    </xf>
    <xf numFmtId="17" fontId="14" fillId="76" borderId="42" xfId="107" applyNumberFormat="1" applyFont="1" applyFill="1" applyBorder="1" applyAlignment="1">
      <alignment horizontal="center" vertical="center" wrapText="1"/>
    </xf>
    <xf numFmtId="3" fontId="21" fillId="0" borderId="46" xfId="107" applyNumberFormat="1" applyFont="1" applyFill="1" applyBorder="1" applyAlignment="1">
      <alignment horizontal="right" vertical="center" wrapText="1"/>
    </xf>
    <xf numFmtId="17" fontId="53" fillId="77" borderId="42" xfId="107" applyNumberFormat="1" applyFont="1" applyFill="1" applyBorder="1" applyAlignment="1">
      <alignment horizontal="center" vertical="center" wrapText="1"/>
    </xf>
    <xf numFmtId="0" fontId="13" fillId="44" borderId="42" xfId="107" applyNumberFormat="1" applyFont="1" applyFill="1" applyBorder="1" applyAlignment="1">
      <alignment horizontal="left" vertical="center" wrapText="1"/>
    </xf>
    <xf numFmtId="17" fontId="53" fillId="76" borderId="42" xfId="107" applyNumberFormat="1" applyFont="1" applyFill="1" applyBorder="1" applyAlignment="1">
      <alignment horizontal="center" vertical="center" wrapText="1"/>
    </xf>
    <xf numFmtId="0" fontId="14" fillId="76" borderId="42" xfId="128" applyFont="1" applyFill="1" applyBorder="1" applyAlignment="1">
      <alignment horizontal="center" vertical="center" wrapText="1"/>
    </xf>
    <xf numFmtId="0" fontId="64" fillId="79" borderId="42" xfId="107" applyNumberFormat="1" applyFont="1" applyFill="1" applyBorder="1" applyAlignment="1">
      <alignment vertical="center" wrapText="1"/>
    </xf>
    <xf numFmtId="15" fontId="65" fillId="27" borderId="42" xfId="107" applyNumberFormat="1" applyFont="1" applyFill="1" applyBorder="1" applyAlignment="1">
      <alignment horizontal="center" vertical="center" wrapText="1"/>
    </xf>
    <xf numFmtId="17" fontId="53" fillId="83" borderId="42" xfId="107" applyNumberFormat="1" applyFont="1" applyFill="1" applyBorder="1" applyAlignment="1">
      <alignment horizontal="center" vertical="center" wrapText="1"/>
    </xf>
    <xf numFmtId="3" fontId="21" fillId="29" borderId="42" xfId="107" applyNumberFormat="1" applyFont="1" applyFill="1" applyBorder="1" applyAlignment="1">
      <alignment horizontal="center" vertical="center" wrapText="1"/>
    </xf>
    <xf numFmtId="17" fontId="13" fillId="81" borderId="42" xfId="107" applyNumberFormat="1" applyFont="1" applyFill="1" applyBorder="1" applyAlignment="1">
      <alignment horizontal="center" vertical="center" wrapText="1"/>
    </xf>
    <xf numFmtId="15" fontId="53" fillId="29" borderId="42" xfId="107" applyNumberFormat="1" applyFont="1" applyFill="1" applyBorder="1" applyAlignment="1">
      <alignment horizontal="center" vertical="center" wrapText="1"/>
    </xf>
    <xf numFmtId="0" fontId="14" fillId="79" borderId="42" xfId="107" applyNumberFormat="1" applyFont="1" applyFill="1" applyBorder="1" applyAlignment="1">
      <alignment vertical="center" wrapText="1"/>
    </xf>
    <xf numFmtId="15" fontId="65" fillId="27" borderId="42" xfId="107" applyNumberFormat="1" applyFont="1" applyFill="1" applyBorder="1" applyAlignment="1">
      <alignment horizontal="left" vertical="center" wrapText="1"/>
    </xf>
    <xf numFmtId="17" fontId="53" fillId="84" borderId="42" xfId="107" applyNumberFormat="1" applyFont="1" applyFill="1" applyBorder="1" applyAlignment="1">
      <alignment horizontal="center" vertical="center" wrapText="1"/>
    </xf>
    <xf numFmtId="17" fontId="53" fillId="80" borderId="42" xfId="107" applyNumberFormat="1" applyFont="1" applyFill="1" applyBorder="1" applyAlignment="1">
      <alignment horizontal="center" vertical="center" wrapText="1"/>
    </xf>
    <xf numFmtId="0" fontId="64" fillId="23" borderId="42" xfId="107" applyNumberFormat="1" applyFont="1" applyFill="1" applyBorder="1" applyAlignment="1">
      <alignment vertical="center" wrapText="1"/>
    </xf>
    <xf numFmtId="15" fontId="14" fillId="79" borderId="42" xfId="107" applyNumberFormat="1" applyFont="1" applyFill="1" applyBorder="1" applyAlignment="1">
      <alignment horizontal="center" vertical="center" wrapText="1"/>
    </xf>
    <xf numFmtId="15" fontId="53" fillId="27" borderId="42" xfId="107" applyNumberFormat="1" applyFont="1" applyFill="1" applyBorder="1" applyAlignment="1">
      <alignment horizontal="center" vertical="center" wrapText="1"/>
    </xf>
    <xf numFmtId="0" fontId="14" fillId="23" borderId="42" xfId="107" applyNumberFormat="1" applyFont="1" applyFill="1" applyBorder="1" applyAlignment="1">
      <alignment horizontal="left" vertical="center" wrapText="1"/>
    </xf>
    <xf numFmtId="17" fontId="53" fillId="80" borderId="42" xfId="128" applyNumberFormat="1" applyFont="1" applyFill="1" applyBorder="1" applyAlignment="1">
      <alignment horizontal="center" vertical="center" wrapText="1"/>
    </xf>
    <xf numFmtId="0" fontId="14" fillId="27" borderId="42" xfId="107" applyFont="1" applyFill="1" applyBorder="1" applyAlignment="1">
      <alignment horizontal="justify" vertical="center" wrapText="1"/>
    </xf>
    <xf numFmtId="17" fontId="21" fillId="82" borderId="42" xfId="107" applyNumberFormat="1" applyFont="1" applyFill="1" applyBorder="1" applyAlignment="1">
      <alignment horizontal="center" vertical="center" wrapText="1"/>
    </xf>
    <xf numFmtId="49" fontId="65" fillId="27" borderId="42" xfId="107" applyNumberFormat="1" applyFont="1" applyFill="1" applyBorder="1" applyAlignment="1">
      <alignment horizontal="center" vertical="center" wrapText="1"/>
    </xf>
    <xf numFmtId="0" fontId="93" fillId="23" borderId="42" xfId="107" applyNumberFormat="1" applyFont="1" applyFill="1" applyBorder="1" applyAlignment="1">
      <alignment vertical="center" wrapText="1"/>
    </xf>
    <xf numFmtId="17" fontId="21" fillId="84" borderId="42" xfId="107" applyNumberFormat="1" applyFont="1" applyFill="1" applyBorder="1" applyAlignment="1">
      <alignment horizontal="center" vertical="center" wrapText="1"/>
    </xf>
    <xf numFmtId="3" fontId="44" fillId="84" borderId="42" xfId="107" applyNumberFormat="1" applyFont="1" applyFill="1" applyBorder="1" applyAlignment="1">
      <alignment horizontal="center" vertical="center" wrapText="1"/>
    </xf>
    <xf numFmtId="15" fontId="89" fillId="79" borderId="42" xfId="107" applyNumberFormat="1" applyFont="1" applyFill="1" applyBorder="1" applyAlignment="1">
      <alignment horizontal="center" vertical="center" wrapText="1"/>
    </xf>
    <xf numFmtId="15" fontId="65" fillId="27" borderId="42" xfId="107" applyNumberFormat="1" applyFont="1" applyFill="1" applyBorder="1" applyAlignment="1">
      <alignment vertical="center" wrapText="1"/>
    </xf>
    <xf numFmtId="0" fontId="14" fillId="47" borderId="42" xfId="107" applyNumberFormat="1" applyFont="1" applyFill="1" applyBorder="1" applyAlignment="1">
      <alignment horizontal="left" vertical="center" wrapText="1"/>
    </xf>
    <xf numFmtId="17" fontId="53" fillId="43" borderId="42" xfId="128" applyNumberFormat="1" applyFont="1" applyFill="1" applyBorder="1" applyAlignment="1">
      <alignment horizontal="center" vertical="center" wrapText="1"/>
    </xf>
    <xf numFmtId="0" fontId="67" fillId="79" borderId="42" xfId="107" applyNumberFormat="1" applyFont="1" applyFill="1" applyBorder="1" applyAlignment="1">
      <alignment vertical="center" wrapText="1"/>
    </xf>
    <xf numFmtId="49" fontId="65" fillId="25" borderId="42" xfId="107" applyNumberFormat="1" applyFont="1" applyFill="1" applyBorder="1" applyAlignment="1">
      <alignment horizontal="center" vertical="center" wrapText="1"/>
    </xf>
    <xf numFmtId="49" fontId="14" fillId="29" borderId="42" xfId="107" applyNumberFormat="1" applyFont="1" applyFill="1" applyBorder="1" applyAlignment="1">
      <alignment vertical="center" wrapText="1"/>
    </xf>
    <xf numFmtId="49" fontId="64" fillId="79" borderId="42" xfId="107" applyNumberFormat="1" applyFont="1" applyFill="1" applyBorder="1" applyAlignment="1">
      <alignment vertical="center" wrapText="1"/>
    </xf>
    <xf numFmtId="15" fontId="14" fillId="23" borderId="42" xfId="107" applyNumberFormat="1" applyFont="1" applyFill="1" applyBorder="1" applyAlignment="1">
      <alignment horizontal="left" vertical="center" wrapText="1"/>
    </xf>
    <xf numFmtId="15" fontId="14" fillId="41" borderId="42" xfId="107" applyNumberFormat="1" applyFont="1" applyFill="1" applyBorder="1" applyAlignment="1">
      <alignment horizontal="center" vertical="center" wrapText="1"/>
    </xf>
    <xf numFmtId="0" fontId="21" fillId="0" borderId="0" xfId="107" applyFont="1" applyFill="1" applyBorder="1"/>
    <xf numFmtId="15" fontId="65" fillId="25" borderId="42" xfId="107" applyNumberFormat="1" applyFont="1" applyFill="1" applyBorder="1" applyAlignment="1">
      <alignment horizontal="center" vertical="center" wrapText="1"/>
    </xf>
    <xf numFmtId="0" fontId="65" fillId="25" borderId="42" xfId="107" applyFont="1" applyFill="1" applyBorder="1" applyAlignment="1">
      <alignment horizontal="center" vertical="center" wrapText="1"/>
    </xf>
    <xf numFmtId="17" fontId="53" fillId="81" borderId="42" xfId="107" applyNumberFormat="1" applyFont="1" applyFill="1" applyBorder="1" applyAlignment="1">
      <alignment horizontal="center" vertical="center" wrapText="1"/>
    </xf>
    <xf numFmtId="17" fontId="14" fillId="83" borderId="42" xfId="107" applyNumberFormat="1" applyFont="1" applyFill="1" applyBorder="1" applyAlignment="1">
      <alignment horizontal="center" vertical="center" wrapText="1"/>
    </xf>
    <xf numFmtId="49" fontId="96" fillId="40" borderId="42" xfId="107" applyNumberFormat="1" applyFont="1" applyFill="1" applyBorder="1" applyAlignment="1">
      <alignment horizontal="center" vertical="center" wrapText="1"/>
    </xf>
    <xf numFmtId="0" fontId="14" fillId="55" borderId="42" xfId="107" applyNumberFormat="1" applyFont="1" applyFill="1" applyBorder="1" applyAlignment="1">
      <alignment vertical="center" wrapText="1"/>
    </xf>
    <xf numFmtId="3" fontId="81" fillId="25" borderId="42" xfId="111" applyNumberFormat="1" applyFont="1" applyFill="1" applyBorder="1" applyAlignment="1">
      <alignment horizontal="center" vertical="center" wrapText="1"/>
    </xf>
    <xf numFmtId="15" fontId="64" fillId="25" borderId="42" xfId="107" applyNumberFormat="1" applyFont="1" applyFill="1" applyBorder="1" applyAlignment="1">
      <alignment horizontal="center" vertical="center" wrapText="1"/>
    </xf>
    <xf numFmtId="0" fontId="64" fillId="25" borderId="42" xfId="107" applyNumberFormat="1" applyFont="1" applyFill="1" applyBorder="1" applyAlignment="1">
      <alignment vertical="center" wrapText="1"/>
    </xf>
    <xf numFmtId="17" fontId="14" fillId="84" borderId="42" xfId="107" applyNumberFormat="1" applyFont="1" applyFill="1" applyBorder="1" applyAlignment="1">
      <alignment horizontal="center" vertical="center" wrapText="1"/>
    </xf>
    <xf numFmtId="0" fontId="14" fillId="27" borderId="42" xfId="107" applyNumberFormat="1" applyFont="1" applyFill="1" applyBorder="1" applyAlignment="1">
      <alignment horizontal="left" vertical="center" wrapText="1"/>
    </xf>
    <xf numFmtId="17" fontId="53" fillId="82" borderId="42" xfId="107" applyNumberFormat="1" applyFont="1" applyFill="1" applyBorder="1" applyAlignment="1">
      <alignment horizontal="center" vertical="center" wrapText="1"/>
    </xf>
    <xf numFmtId="0" fontId="14" fillId="25" borderId="42" xfId="107" applyFont="1" applyFill="1" applyBorder="1" applyAlignment="1">
      <alignment horizontal="left" vertical="center" wrapText="1"/>
    </xf>
    <xf numFmtId="0" fontId="21" fillId="0" borderId="48" xfId="107" applyFont="1" applyFill="1" applyBorder="1" applyAlignment="1">
      <alignment horizontal="justify" vertical="center" wrapText="1"/>
    </xf>
    <xf numFmtId="9" fontId="21" fillId="0" borderId="48" xfId="107" applyNumberFormat="1" applyFont="1" applyFill="1" applyBorder="1" applyAlignment="1">
      <alignment horizontal="right" vertical="center" wrapText="1"/>
    </xf>
    <xf numFmtId="49" fontId="64" fillId="56" borderId="42" xfId="141" applyNumberFormat="1" applyFont="1" applyFill="1" applyBorder="1" applyAlignment="1">
      <alignment vertical="center" wrapText="1"/>
    </xf>
    <xf numFmtId="49" fontId="14" fillId="65" borderId="42" xfId="141" applyNumberFormat="1" applyFont="1" applyFill="1" applyBorder="1" applyAlignment="1">
      <alignment vertical="center" wrapText="1"/>
    </xf>
    <xf numFmtId="0" fontId="44" fillId="0" borderId="0" xfId="141" applyFont="1"/>
    <xf numFmtId="9" fontId="14" fillId="0" borderId="0" xfId="91" applyFont="1" applyFill="1" applyAlignment="1">
      <alignment horizontal="center" vertical="center"/>
    </xf>
    <xf numFmtId="0" fontId="13" fillId="20" borderId="10" xfId="0" applyFont="1" applyFill="1" applyBorder="1" applyAlignment="1">
      <alignment horizontal="center" vertical="center"/>
    </xf>
    <xf numFmtId="9" fontId="13" fillId="20" borderId="10" xfId="92" applyFont="1" applyFill="1" applyBorder="1" applyAlignment="1">
      <alignment vertical="center" wrapText="1"/>
    </xf>
    <xf numFmtId="9" fontId="13" fillId="20" borderId="10" xfId="108" applyFont="1" applyFill="1" applyBorder="1" applyAlignment="1">
      <alignment vertical="center" wrapText="1"/>
    </xf>
    <xf numFmtId="1" fontId="44" fillId="23" borderId="42" xfId="107" applyNumberFormat="1" applyFont="1" applyFill="1" applyBorder="1" applyAlignment="1">
      <alignment horizontal="center" vertical="center" wrapText="1"/>
    </xf>
    <xf numFmtId="1" fontId="44" fillId="84" borderId="42" xfId="107" applyNumberFormat="1" applyFont="1" applyFill="1" applyBorder="1" applyAlignment="1">
      <alignment horizontal="center" vertical="center" wrapText="1"/>
    </xf>
    <xf numFmtId="1" fontId="21" fillId="83" borderId="42" xfId="107" applyNumberFormat="1" applyFont="1" applyFill="1" applyBorder="1" applyAlignment="1">
      <alignment horizontal="center" vertical="center" wrapText="1"/>
    </xf>
    <xf numFmtId="1" fontId="21" fillId="82" borderId="42" xfId="107" applyNumberFormat="1" applyFont="1" applyFill="1" applyBorder="1" applyAlignment="1">
      <alignment horizontal="center" vertical="center" wrapText="1"/>
    </xf>
    <xf numFmtId="1" fontId="21" fillId="84" borderId="42" xfId="107" applyNumberFormat="1" applyFont="1" applyFill="1" applyBorder="1" applyAlignment="1">
      <alignment horizontal="center" vertical="center" wrapText="1"/>
    </xf>
    <xf numFmtId="1" fontId="21" fillId="81" borderId="42" xfId="107" applyNumberFormat="1" applyFont="1" applyFill="1" applyBorder="1" applyAlignment="1">
      <alignment horizontal="center" vertical="center" wrapText="1"/>
    </xf>
    <xf numFmtId="1" fontId="21" fillId="48" borderId="42" xfId="107" applyNumberFormat="1" applyFont="1" applyFill="1" applyBorder="1" applyAlignment="1">
      <alignment horizontal="center" vertical="center" wrapText="1"/>
    </xf>
    <xf numFmtId="1" fontId="104" fillId="48" borderId="42" xfId="107" applyNumberFormat="1" applyFont="1" applyFill="1" applyBorder="1" applyAlignment="1">
      <alignment horizontal="center" vertical="center" wrapText="1"/>
    </xf>
    <xf numFmtId="1" fontId="104" fillId="84" borderId="42" xfId="107" applyNumberFormat="1" applyFont="1" applyFill="1" applyBorder="1" applyAlignment="1">
      <alignment horizontal="center" vertical="center" wrapText="1"/>
    </xf>
    <xf numFmtId="1" fontId="72" fillId="83" borderId="42" xfId="107" applyNumberFormat="1" applyFont="1" applyFill="1" applyBorder="1" applyAlignment="1">
      <alignment horizontal="center" vertical="center" wrapText="1"/>
    </xf>
    <xf numFmtId="1" fontId="72" fillId="23" borderId="42" xfId="107" applyNumberFormat="1" applyFont="1" applyFill="1" applyBorder="1" applyAlignment="1">
      <alignment horizontal="center" vertical="center" wrapText="1"/>
    </xf>
    <xf numFmtId="1" fontId="14" fillId="48" borderId="42" xfId="107" applyNumberFormat="1" applyFont="1" applyFill="1" applyBorder="1" applyAlignment="1">
      <alignment horizontal="center" vertical="center" wrapText="1"/>
    </xf>
    <xf numFmtId="1" fontId="44" fillId="32" borderId="43" xfId="107" applyNumberFormat="1" applyFont="1" applyFill="1" applyBorder="1" applyAlignment="1">
      <alignment horizontal="center" vertical="center" wrapText="1"/>
    </xf>
    <xf numFmtId="1" fontId="14" fillId="84" borderId="42" xfId="107" applyNumberFormat="1" applyFont="1" applyFill="1" applyBorder="1" applyAlignment="1">
      <alignment horizontal="center" vertical="center" wrapText="1"/>
    </xf>
    <xf numFmtId="1" fontId="104" fillId="23" borderId="42" xfId="107" applyNumberFormat="1" applyFont="1" applyFill="1" applyBorder="1" applyAlignment="1">
      <alignment horizontal="center" vertical="center" wrapText="1"/>
    </xf>
    <xf numFmtId="1" fontId="21" fillId="27" borderId="42" xfId="107" applyNumberFormat="1" applyFont="1" applyFill="1" applyBorder="1" applyAlignment="1">
      <alignment horizontal="center" vertical="center" wrapText="1"/>
    </xf>
    <xf numFmtId="169" fontId="21" fillId="0" borderId="60" xfId="0" applyNumberFormat="1" applyFont="1" applyFill="1" applyBorder="1" applyAlignment="1">
      <alignment horizontal="right" vertical="center" wrapText="1"/>
    </xf>
    <xf numFmtId="3" fontId="13" fillId="0" borderId="16" xfId="0" applyNumberFormat="1" applyFont="1" applyFill="1" applyBorder="1" applyAlignment="1">
      <alignment horizontal="right" vertical="center" wrapText="1"/>
    </xf>
    <xf numFmtId="169" fontId="21" fillId="0" borderId="16" xfId="0" applyNumberFormat="1" applyFont="1" applyFill="1" applyBorder="1" applyAlignment="1">
      <alignment horizontal="right" vertical="center" wrapText="1"/>
    </xf>
    <xf numFmtId="3" fontId="45" fillId="0" borderId="16" xfId="0" applyNumberFormat="1" applyFont="1" applyFill="1" applyBorder="1" applyAlignment="1">
      <alignment horizontal="right" vertical="center" wrapText="1"/>
    </xf>
    <xf numFmtId="169" fontId="21" fillId="0" borderId="61" xfId="0" applyNumberFormat="1" applyFont="1" applyFill="1" applyBorder="1" applyAlignment="1">
      <alignment horizontal="right" vertical="center" wrapText="1"/>
    </xf>
    <xf numFmtId="3" fontId="45" fillId="0" borderId="60" xfId="0" applyNumberFormat="1" applyFont="1" applyFill="1" applyBorder="1" applyAlignment="1">
      <alignment horizontal="right" vertical="center" wrapText="1"/>
    </xf>
    <xf numFmtId="0" fontId="21" fillId="0" borderId="0" xfId="0" applyFont="1" applyFill="1" applyBorder="1" applyAlignment="1">
      <alignment horizontal="left" vertical="center" wrapText="1"/>
    </xf>
    <xf numFmtId="3" fontId="17" fillId="0" borderId="0" xfId="0" applyNumberFormat="1" applyFont="1" applyBorder="1" applyAlignment="1">
      <alignment vertical="center"/>
    </xf>
    <xf numFmtId="0" fontId="14" fillId="23" borderId="42" xfId="141" applyNumberFormat="1" applyFont="1" applyFill="1" applyBorder="1" applyAlignment="1">
      <alignment vertical="center" wrapText="1"/>
    </xf>
    <xf numFmtId="49" fontId="14" fillId="41" borderId="42" xfId="141" applyNumberFormat="1" applyFont="1" applyFill="1" applyBorder="1" applyAlignment="1">
      <alignment horizontal="center" vertical="center" wrapText="1"/>
    </xf>
    <xf numFmtId="0" fontId="14" fillId="47" borderId="42" xfId="141" applyNumberFormat="1" applyFont="1" applyFill="1" applyBorder="1" applyAlignment="1">
      <alignment vertical="center" wrapText="1"/>
    </xf>
    <xf numFmtId="49" fontId="14" fillId="27" borderId="42" xfId="141" applyNumberFormat="1" applyFont="1" applyFill="1" applyBorder="1" applyAlignment="1">
      <alignment vertical="center" wrapText="1"/>
    </xf>
    <xf numFmtId="49" fontId="14" fillId="27" borderId="42" xfId="141" applyNumberFormat="1" applyFont="1" applyFill="1" applyBorder="1" applyAlignment="1">
      <alignment horizontal="left" vertical="center" wrapText="1"/>
    </xf>
    <xf numFmtId="49" fontId="54" fillId="27" borderId="42" xfId="141" applyNumberFormat="1" applyFont="1" applyFill="1" applyBorder="1" applyAlignment="1">
      <alignment horizontal="center" vertical="center" wrapText="1"/>
    </xf>
    <xf numFmtId="0" fontId="14" fillId="27" borderId="42" xfId="141" applyNumberFormat="1" applyFont="1" applyFill="1" applyBorder="1" applyAlignment="1">
      <alignment horizontal="center" vertical="center" wrapText="1"/>
    </xf>
    <xf numFmtId="0" fontId="61" fillId="27" borderId="42" xfId="141" applyFont="1" applyFill="1" applyBorder="1" applyAlignment="1">
      <alignment horizontal="center" vertical="center" wrapText="1"/>
    </xf>
    <xf numFmtId="0" fontId="14" fillId="27" borderId="42" xfId="141" applyFont="1" applyFill="1" applyBorder="1" applyAlignment="1">
      <alignment horizontal="center" vertical="center" wrapText="1"/>
    </xf>
    <xf numFmtId="49" fontId="52" fillId="23" borderId="42" xfId="141" applyNumberFormat="1" applyFont="1" applyFill="1" applyBorder="1" applyAlignment="1">
      <alignment vertical="center" wrapText="1"/>
    </xf>
    <xf numFmtId="0" fontId="14" fillId="23" borderId="42" xfId="141" applyFont="1" applyFill="1" applyBorder="1" applyAlignment="1">
      <alignment horizontal="center" vertical="center" wrapText="1"/>
    </xf>
    <xf numFmtId="15" fontId="14" fillId="65" borderId="42" xfId="141" applyNumberFormat="1" applyFont="1" applyFill="1" applyBorder="1" applyAlignment="1">
      <alignment horizontal="center" vertical="center" wrapText="1"/>
    </xf>
    <xf numFmtId="4" fontId="14" fillId="65" borderId="42" xfId="141" applyNumberFormat="1" applyFont="1" applyFill="1" applyBorder="1" applyAlignment="1">
      <alignment vertical="center" wrapText="1"/>
    </xf>
    <xf numFmtId="0" fontId="14" fillId="25" borderId="42" xfId="141" applyFont="1" applyFill="1" applyBorder="1" applyAlignment="1">
      <alignment horizontal="center" vertical="center" wrapText="1"/>
    </xf>
    <xf numFmtId="0" fontId="14" fillId="25" borderId="42" xfId="141" applyNumberFormat="1" applyFont="1" applyFill="1" applyBorder="1" applyAlignment="1">
      <alignment horizontal="center" vertical="center" wrapText="1"/>
    </xf>
    <xf numFmtId="0" fontId="44" fillId="35" borderId="0" xfId="107" applyFont="1" applyFill="1" applyBorder="1" applyAlignment="1">
      <alignment horizontal="center" vertical="center" wrapText="1"/>
    </xf>
    <xf numFmtId="1" fontId="107" fillId="82" borderId="42" xfId="141" applyNumberFormat="1" applyFont="1" applyFill="1" applyBorder="1" applyAlignment="1">
      <alignment horizontal="center" vertical="center" wrapText="1"/>
    </xf>
    <xf numFmtId="49" fontId="14" fillId="55" borderId="42" xfId="141" applyNumberFormat="1" applyFont="1" applyFill="1" applyBorder="1" applyAlignment="1">
      <alignment horizontal="left" vertical="center" wrapText="1"/>
    </xf>
    <xf numFmtId="0" fontId="14" fillId="29" borderId="42" xfId="141" applyNumberFormat="1" applyFont="1" applyFill="1" applyBorder="1" applyAlignment="1">
      <alignment vertical="center" wrapText="1"/>
    </xf>
    <xf numFmtId="49" fontId="14" fillId="29" borderId="42" xfId="141" applyNumberFormat="1" applyFont="1" applyFill="1" applyBorder="1" applyAlignment="1">
      <alignment horizontal="left" vertical="center" wrapText="1"/>
    </xf>
    <xf numFmtId="49" fontId="54" fillId="51" borderId="42" xfId="141" applyNumberFormat="1" applyFont="1" applyFill="1" applyBorder="1" applyAlignment="1">
      <alignment horizontal="center" vertical="center" wrapText="1"/>
    </xf>
    <xf numFmtId="49" fontId="14" fillId="51" borderId="42" xfId="141" applyNumberFormat="1" applyFont="1" applyFill="1" applyBorder="1" applyAlignment="1">
      <alignment vertical="center" wrapText="1"/>
    </xf>
    <xf numFmtId="49" fontId="14" fillId="55" borderId="42" xfId="141" applyNumberFormat="1" applyFont="1" applyFill="1" applyBorder="1" applyAlignment="1">
      <alignment vertical="center" wrapText="1"/>
    </xf>
    <xf numFmtId="0" fontId="14" fillId="25" borderId="42" xfId="141" applyNumberFormat="1" applyFont="1" applyFill="1" applyBorder="1" applyAlignment="1">
      <alignment vertical="center" wrapText="1"/>
    </xf>
    <xf numFmtId="0" fontId="14" fillId="50" borderId="42" xfId="141" applyNumberFormat="1" applyFont="1" applyFill="1" applyBorder="1" applyAlignment="1">
      <alignment vertical="center" wrapText="1"/>
    </xf>
    <xf numFmtId="49" fontId="14" fillId="50" borderId="42" xfId="141" applyNumberFormat="1" applyFont="1" applyFill="1" applyBorder="1" applyAlignment="1">
      <alignment vertical="center" wrapText="1"/>
    </xf>
    <xf numFmtId="49" fontId="13" fillId="57" borderId="42" xfId="141" applyNumberFormat="1" applyFont="1" applyFill="1" applyBorder="1" applyAlignment="1">
      <alignment vertical="center" wrapText="1"/>
    </xf>
    <xf numFmtId="3" fontId="41" fillId="21" borderId="12" xfId="0" applyNumberFormat="1" applyFont="1" applyFill="1" applyBorder="1" applyAlignment="1">
      <alignment horizontal="center" vertical="center"/>
    </xf>
    <xf numFmtId="3" fontId="12" fillId="0" borderId="0" xfId="0" applyNumberFormat="1" applyFont="1" applyBorder="1" applyAlignment="1">
      <alignment horizontal="centerContinuous" vertical="center" wrapText="1"/>
    </xf>
    <xf numFmtId="3" fontId="14" fillId="0" borderId="0" xfId="0" applyNumberFormat="1" applyFont="1" applyFill="1"/>
    <xf numFmtId="3" fontId="17" fillId="0" borderId="0" xfId="0" applyNumberFormat="1" applyFont="1" applyAlignment="1">
      <alignment horizontal="right" vertical="center"/>
    </xf>
    <xf numFmtId="3" fontId="44" fillId="0" borderId="0" xfId="0" applyNumberFormat="1" applyFont="1" applyAlignment="1">
      <alignment horizontal="right"/>
    </xf>
    <xf numFmtId="3" fontId="44" fillId="0" borderId="0" xfId="91" applyNumberFormat="1" applyFont="1" applyAlignment="1">
      <alignment horizontal="right"/>
    </xf>
    <xf numFmtId="3" fontId="44" fillId="0" borderId="0" xfId="91" applyNumberFormat="1" applyFont="1"/>
    <xf numFmtId="3" fontId="44" fillId="0" borderId="0" xfId="0" applyNumberFormat="1" applyFont="1" applyAlignment="1">
      <alignment vertical="center" wrapText="1"/>
    </xf>
    <xf numFmtId="0" fontId="14" fillId="81" borderId="42" xfId="141" applyFont="1" applyFill="1" applyBorder="1" applyAlignment="1">
      <alignment horizontal="center" vertical="center" wrapText="1"/>
    </xf>
    <xf numFmtId="1" fontId="21" fillId="81" borderId="42" xfId="141" applyNumberFormat="1" applyFont="1" applyFill="1" applyBorder="1" applyAlignment="1">
      <alignment horizontal="center" vertical="center" wrapText="1"/>
    </xf>
    <xf numFmtId="49" fontId="14" fillId="40" borderId="42" xfId="141" applyNumberFormat="1" applyFont="1" applyFill="1" applyBorder="1" applyAlignment="1">
      <alignment horizontal="center" vertical="center" wrapText="1"/>
    </xf>
    <xf numFmtId="15" fontId="14" fillId="50" borderId="42" xfId="141" applyNumberFormat="1" applyFont="1" applyFill="1" applyBorder="1" applyAlignment="1">
      <alignment horizontal="center" vertical="center" wrapText="1"/>
    </xf>
    <xf numFmtId="0" fontId="65" fillId="25" borderId="42" xfId="141" applyFont="1" applyFill="1" applyBorder="1" applyAlignment="1">
      <alignment horizontal="center" vertical="center" wrapText="1"/>
    </xf>
    <xf numFmtId="0" fontId="65" fillId="25" borderId="42" xfId="141" applyNumberFormat="1" applyFont="1" applyFill="1" applyBorder="1" applyAlignment="1">
      <alignment horizontal="center" vertical="center" wrapText="1"/>
    </xf>
    <xf numFmtId="0" fontId="14" fillId="55" borderId="42" xfId="141" applyNumberFormat="1" applyFont="1" applyFill="1" applyBorder="1" applyAlignment="1">
      <alignment vertical="center" wrapText="1"/>
    </xf>
    <xf numFmtId="0" fontId="14" fillId="55" borderId="42" xfId="141" applyFont="1" applyFill="1" applyBorder="1" applyAlignment="1">
      <alignment horizontal="center" vertical="center" wrapText="1"/>
    </xf>
    <xf numFmtId="0" fontId="14" fillId="55" borderId="42" xfId="141" applyNumberFormat="1" applyFont="1" applyFill="1" applyBorder="1" applyAlignment="1">
      <alignment horizontal="center" vertical="center" wrapText="1"/>
    </xf>
    <xf numFmtId="0" fontId="14" fillId="25" borderId="42" xfId="141" applyNumberFormat="1" applyFont="1" applyFill="1" applyBorder="1" applyAlignment="1">
      <alignment horizontal="left" vertical="center" wrapText="1"/>
    </xf>
    <xf numFmtId="1" fontId="21" fillId="84" borderId="42" xfId="141" applyNumberFormat="1" applyFont="1" applyFill="1" applyBorder="1" applyAlignment="1">
      <alignment horizontal="center" vertical="center" wrapText="1"/>
    </xf>
    <xf numFmtId="0" fontId="64" fillId="79" borderId="42" xfId="141" applyNumberFormat="1" applyFont="1" applyFill="1" applyBorder="1" applyAlignment="1">
      <alignment horizontal="left" vertical="center" wrapText="1"/>
    </xf>
    <xf numFmtId="49" fontId="54" fillId="55" borderId="42" xfId="141" applyNumberFormat="1" applyFont="1" applyFill="1" applyBorder="1" applyAlignment="1">
      <alignment horizontal="center" vertical="center" wrapText="1"/>
    </xf>
    <xf numFmtId="0" fontId="14" fillId="27" borderId="42" xfId="141" applyFont="1" applyFill="1" applyBorder="1" applyAlignment="1">
      <alignment horizontal="left" vertical="center" wrapText="1"/>
    </xf>
    <xf numFmtId="0" fontId="81" fillId="27" borderId="42" xfId="141" applyFont="1" applyFill="1" applyBorder="1" applyAlignment="1">
      <alignment horizontal="center" vertical="center" wrapText="1"/>
    </xf>
    <xf numFmtId="0" fontId="14" fillId="27" borderId="42" xfId="141" applyNumberFormat="1" applyFont="1" applyFill="1" applyBorder="1" applyAlignment="1">
      <alignment vertical="center" wrapText="1"/>
    </xf>
    <xf numFmtId="1" fontId="21" fillId="82" borderId="42" xfId="141" applyNumberFormat="1" applyFont="1" applyFill="1" applyBorder="1" applyAlignment="1">
      <alignment horizontal="center" vertical="center" wrapText="1"/>
    </xf>
    <xf numFmtId="49" fontId="14" fillId="65" borderId="42" xfId="141" applyNumberFormat="1" applyFont="1" applyFill="1" applyBorder="1" applyAlignment="1">
      <alignment horizontal="center" vertical="center" wrapText="1"/>
    </xf>
    <xf numFmtId="0" fontId="14" fillId="23" borderId="42" xfId="141" applyNumberFormat="1" applyFont="1" applyFill="1" applyBorder="1" applyAlignment="1">
      <alignment horizontal="center" vertical="center" wrapText="1"/>
    </xf>
    <xf numFmtId="3" fontId="13" fillId="20" borderId="10" xfId="0" applyNumberFormat="1" applyFont="1" applyFill="1" applyBorder="1" applyAlignment="1">
      <alignment horizontal="center" vertical="center"/>
    </xf>
    <xf numFmtId="0" fontId="110" fillId="27" borderId="42" xfId="141" applyFont="1" applyFill="1" applyBorder="1" applyAlignment="1">
      <alignment horizontal="center" vertical="center" wrapText="1"/>
    </xf>
    <xf numFmtId="0" fontId="14" fillId="49" borderId="42" xfId="141" applyNumberFormat="1" applyFont="1" applyFill="1" applyBorder="1" applyAlignment="1">
      <alignment vertical="center" wrapText="1"/>
    </xf>
    <xf numFmtId="49" fontId="14" fillId="65" borderId="42" xfId="141" applyNumberFormat="1" applyFont="1" applyFill="1" applyBorder="1" applyAlignment="1">
      <alignment horizontal="left" vertical="center" wrapText="1"/>
    </xf>
    <xf numFmtId="49" fontId="14" fillId="29" borderId="42" xfId="141" applyNumberFormat="1" applyFont="1" applyFill="1" applyBorder="1" applyAlignment="1">
      <alignment vertical="center" wrapText="1"/>
    </xf>
    <xf numFmtId="0" fontId="14" fillId="29" borderId="42" xfId="141" applyFont="1" applyFill="1" applyBorder="1" applyAlignment="1">
      <alignment horizontal="center" vertical="center" wrapText="1"/>
    </xf>
    <xf numFmtId="0" fontId="14" fillId="29" borderId="42" xfId="141" applyNumberFormat="1" applyFont="1" applyFill="1" applyBorder="1" applyAlignment="1">
      <alignment horizontal="center" vertical="center" wrapText="1"/>
    </xf>
    <xf numFmtId="171" fontId="14" fillId="27" borderId="42" xfId="141" applyNumberFormat="1" applyFont="1" applyFill="1" applyBorder="1" applyAlignment="1">
      <alignment horizontal="center" vertical="center" wrapText="1"/>
    </xf>
    <xf numFmtId="0" fontId="64" fillId="79" borderId="42" xfId="141" applyFont="1" applyFill="1" applyBorder="1" applyAlignment="1">
      <alignment vertical="center" wrapText="1"/>
    </xf>
    <xf numFmtId="0" fontId="14" fillId="29" borderId="42" xfId="141" applyFont="1" applyFill="1" applyBorder="1" applyAlignment="1">
      <alignment vertical="center" wrapText="1"/>
    </xf>
    <xf numFmtId="49" fontId="54" fillId="29" borderId="42" xfId="141" applyNumberFormat="1" applyFont="1" applyFill="1" applyBorder="1" applyAlignment="1">
      <alignment horizontal="center" vertical="center" wrapText="1"/>
    </xf>
    <xf numFmtId="49" fontId="14" fillId="28" borderId="42" xfId="107" applyNumberFormat="1" applyFont="1" applyFill="1" applyBorder="1" applyAlignment="1">
      <alignment horizontal="center" vertical="center" wrapText="1"/>
    </xf>
    <xf numFmtId="15" fontId="14" fillId="28" borderId="42" xfId="107" applyNumberFormat="1" applyFont="1" applyFill="1" applyBorder="1" applyAlignment="1">
      <alignment horizontal="center" vertical="center" wrapText="1"/>
    </xf>
    <xf numFmtId="15" fontId="64" fillId="28" borderId="42" xfId="107" applyNumberFormat="1" applyFont="1" applyFill="1" applyBorder="1" applyAlignment="1">
      <alignment horizontal="center" vertical="center" wrapText="1"/>
    </xf>
    <xf numFmtId="0" fontId="21" fillId="28" borderId="0" xfId="107" applyFont="1" applyFill="1" applyBorder="1"/>
    <xf numFmtId="0" fontId="14" fillId="86" borderId="42" xfId="107" applyNumberFormat="1" applyFont="1" applyFill="1" applyBorder="1" applyAlignment="1">
      <alignment horizontal="center" vertical="center" wrapText="1"/>
    </xf>
    <xf numFmtId="2" fontId="64" fillId="28" borderId="42" xfId="107" applyNumberFormat="1" applyFont="1" applyFill="1" applyBorder="1" applyAlignment="1">
      <alignment horizontal="center" vertical="center" wrapText="1"/>
    </xf>
    <xf numFmtId="0" fontId="14" fillId="41" borderId="42" xfId="107" applyFont="1" applyFill="1" applyBorder="1" applyAlignment="1">
      <alignment horizontal="center" vertical="center" wrapText="1"/>
    </xf>
    <xf numFmtId="0" fontId="21" fillId="41" borderId="0" xfId="107" applyFont="1" applyFill="1" applyBorder="1"/>
    <xf numFmtId="49" fontId="64" fillId="28" borderId="42" xfId="107" applyNumberFormat="1" applyFont="1" applyFill="1" applyBorder="1" applyAlignment="1">
      <alignment horizontal="center" vertical="center" wrapText="1"/>
    </xf>
    <xf numFmtId="1" fontId="14" fillId="28" borderId="42" xfId="107" applyNumberFormat="1" applyFont="1" applyFill="1" applyBorder="1" applyAlignment="1">
      <alignment horizontal="center" vertical="center" wrapText="1"/>
    </xf>
    <xf numFmtId="17" fontId="53" fillId="28" borderId="42" xfId="107" applyNumberFormat="1" applyFont="1" applyFill="1" applyBorder="1" applyAlignment="1">
      <alignment horizontal="center" vertical="center" wrapText="1"/>
    </xf>
    <xf numFmtId="0" fontId="64" fillId="28" borderId="42" xfId="107" applyNumberFormat="1" applyFont="1" applyFill="1" applyBorder="1" applyAlignment="1">
      <alignment vertical="center" wrapText="1"/>
    </xf>
    <xf numFmtId="0" fontId="93" fillId="28" borderId="42" xfId="107" applyNumberFormat="1" applyFont="1" applyFill="1" applyBorder="1" applyAlignment="1">
      <alignment vertical="center" wrapText="1"/>
    </xf>
    <xf numFmtId="9" fontId="13" fillId="20" borderId="10" xfId="92" applyFont="1" applyFill="1" applyBorder="1" applyAlignment="1">
      <alignment vertical="center" wrapText="1"/>
    </xf>
    <xf numFmtId="9" fontId="13" fillId="20" borderId="10" xfId="108" applyFont="1" applyFill="1" applyBorder="1" applyAlignment="1">
      <alignment vertical="center" wrapText="1"/>
    </xf>
    <xf numFmtId="9" fontId="13" fillId="20" borderId="10" xfId="108" applyFont="1" applyFill="1" applyBorder="1" applyAlignment="1">
      <alignment vertical="center" wrapText="1"/>
    </xf>
    <xf numFmtId="0" fontId="13" fillId="0" borderId="0" xfId="0" applyFont="1"/>
    <xf numFmtId="0" fontId="13" fillId="0" borderId="0" xfId="0" applyFont="1" applyFill="1"/>
    <xf numFmtId="0" fontId="13" fillId="0" borderId="0" xfId="0" applyFont="1" applyAlignment="1">
      <alignment vertical="center" wrapText="1"/>
    </xf>
    <xf numFmtId="17" fontId="13" fillId="21" borderId="10" xfId="0" applyNumberFormat="1" applyFont="1" applyFill="1" applyBorder="1" applyAlignment="1">
      <alignment vertical="center" wrapText="1"/>
    </xf>
    <xf numFmtId="0" fontId="13" fillId="0" borderId="0" xfId="0" applyFont="1" applyAlignment="1">
      <alignment wrapText="1"/>
    </xf>
    <xf numFmtId="0" fontId="14" fillId="40" borderId="42" xfId="141" applyFont="1" applyFill="1" applyBorder="1" applyAlignment="1">
      <alignment vertical="center" wrapText="1"/>
    </xf>
    <xf numFmtId="49" fontId="14" fillId="40" borderId="42" xfId="141" applyNumberFormat="1" applyFont="1" applyFill="1" applyBorder="1" applyAlignment="1">
      <alignment vertical="center" wrapText="1"/>
    </xf>
    <xf numFmtId="49" fontId="14" fillId="23" borderId="42" xfId="141" applyNumberFormat="1" applyFont="1" applyFill="1" applyBorder="1" applyAlignment="1">
      <alignment horizontal="center" vertical="center" wrapText="1"/>
    </xf>
    <xf numFmtId="49" fontId="14" fillId="23" borderId="42" xfId="141" applyNumberFormat="1" applyFont="1" applyFill="1" applyBorder="1" applyAlignment="1">
      <alignment vertical="center" wrapText="1"/>
    </xf>
    <xf numFmtId="0" fontId="14" fillId="28" borderId="42" xfId="141" applyFont="1" applyFill="1" applyBorder="1" applyAlignment="1">
      <alignment horizontal="center" vertical="center" wrapText="1"/>
    </xf>
    <xf numFmtId="0" fontId="14" fillId="28" borderId="42" xfId="141" applyNumberFormat="1" applyFont="1" applyFill="1" applyBorder="1" applyAlignment="1">
      <alignment horizontal="center" vertical="center" wrapText="1"/>
    </xf>
    <xf numFmtId="0" fontId="62" fillId="0" borderId="0" xfId="0" applyFont="1"/>
    <xf numFmtId="0" fontId="11" fillId="0" borderId="0" xfId="0" applyFont="1"/>
    <xf numFmtId="0" fontId="0" fillId="0" borderId="0" xfId="0" applyAlignment="1">
      <alignment horizontal="center"/>
    </xf>
    <xf numFmtId="0" fontId="23" fillId="13" borderId="0" xfId="54" applyAlignment="1">
      <alignment horizontal="center"/>
    </xf>
    <xf numFmtId="0" fontId="62" fillId="0" borderId="0" xfId="0" applyFont="1" applyAlignment="1">
      <alignment horizontal="center"/>
    </xf>
    <xf numFmtId="0" fontId="0" fillId="0" borderId="23" xfId="0" applyBorder="1"/>
    <xf numFmtId="0" fontId="62" fillId="0" borderId="23" xfId="0" applyFont="1" applyBorder="1" applyAlignment="1">
      <alignment horizontal="center"/>
    </xf>
    <xf numFmtId="0" fontId="23" fillId="13" borderId="0" xfId="40"/>
    <xf numFmtId="0" fontId="11" fillId="0" borderId="62" xfId="0" applyFont="1" applyFill="1" applyBorder="1"/>
    <xf numFmtId="9" fontId="13" fillId="20" borderId="10" xfId="92" applyFont="1" applyFill="1" applyBorder="1" applyAlignment="1">
      <alignment vertical="center" wrapText="1"/>
    </xf>
    <xf numFmtId="17" fontId="12" fillId="0" borderId="11" xfId="0" applyNumberFormat="1" applyFont="1" applyFill="1" applyBorder="1" applyAlignment="1">
      <alignment horizontal="center" vertical="center"/>
    </xf>
    <xf numFmtId="9" fontId="13" fillId="20" borderId="10" xfId="92" applyFont="1" applyFill="1" applyBorder="1" applyAlignment="1">
      <alignment vertical="center" wrapText="1"/>
    </xf>
    <xf numFmtId="9" fontId="13" fillId="20" borderId="10" xfId="108" applyFont="1" applyFill="1" applyBorder="1" applyAlignment="1">
      <alignment vertical="center" wrapText="1"/>
    </xf>
    <xf numFmtId="49" fontId="64" fillId="87" borderId="42" xfId="141" applyNumberFormat="1" applyFont="1" applyFill="1" applyBorder="1" applyAlignment="1">
      <alignment vertical="center" wrapText="1"/>
    </xf>
    <xf numFmtId="49" fontId="14" fillId="26" borderId="42" xfId="107" applyNumberFormat="1" applyFont="1" applyFill="1" applyBorder="1" applyAlignment="1">
      <alignment horizontal="center" vertical="center" wrapText="1"/>
    </xf>
    <xf numFmtId="0" fontId="21" fillId="0" borderId="42" xfId="107" applyFont="1" applyFill="1" applyBorder="1" applyAlignment="1">
      <alignment vertical="center" wrapText="1"/>
    </xf>
    <xf numFmtId="0" fontId="44" fillId="0" borderId="0" xfId="141" applyFont="1" applyFill="1"/>
    <xf numFmtId="0" fontId="44" fillId="41" borderId="0" xfId="141" applyFont="1" applyFill="1"/>
    <xf numFmtId="0" fontId="14" fillId="28" borderId="42" xfId="107" applyNumberFormat="1" applyFont="1" applyFill="1" applyBorder="1" applyAlignment="1">
      <alignment vertical="center" wrapText="1"/>
    </xf>
    <xf numFmtId="17" fontId="14" fillId="88" borderId="42" xfId="128" applyNumberFormat="1" applyFont="1" applyFill="1" applyBorder="1" applyAlignment="1">
      <alignment horizontal="center" vertical="center" wrapText="1"/>
    </xf>
    <xf numFmtId="49" fontId="14" fillId="28" borderId="42" xfId="107" applyNumberFormat="1" applyFont="1" applyFill="1" applyBorder="1" applyAlignment="1">
      <alignment vertical="center" wrapText="1"/>
    </xf>
    <xf numFmtId="49" fontId="64" fillId="88" borderId="42" xfId="141" applyNumberFormat="1" applyFont="1" applyFill="1" applyBorder="1" applyAlignment="1">
      <alignment vertical="center" wrapText="1"/>
    </xf>
    <xf numFmtId="49" fontId="64" fillId="28" borderId="42" xfId="141" applyNumberFormat="1" applyFont="1" applyFill="1" applyBorder="1" applyAlignment="1">
      <alignment vertical="center" wrapText="1"/>
    </xf>
    <xf numFmtId="49" fontId="64" fillId="86" borderId="42" xfId="107" applyNumberFormat="1" applyFont="1" applyFill="1" applyBorder="1" applyAlignment="1">
      <alignment horizontal="center" vertical="center" wrapText="1"/>
    </xf>
    <xf numFmtId="1" fontId="67" fillId="24" borderId="42" xfId="107" applyNumberFormat="1" applyFont="1" applyFill="1" applyBorder="1" applyAlignment="1">
      <alignment horizontal="center" vertical="center" wrapText="1"/>
    </xf>
    <xf numFmtId="0" fontId="64" fillId="24" borderId="42" xfId="141" applyNumberFormat="1" applyFont="1" applyFill="1" applyBorder="1" applyAlignment="1">
      <alignment horizontal="center" vertical="center" wrapText="1"/>
    </xf>
    <xf numFmtId="44" fontId="21" fillId="0" borderId="48" xfId="107" applyNumberFormat="1" applyFont="1" applyFill="1" applyBorder="1" applyAlignment="1">
      <alignment horizontal="right" vertical="center" wrapText="1"/>
    </xf>
    <xf numFmtId="3" fontId="21" fillId="25" borderId="42" xfId="107" applyNumberFormat="1" applyFont="1" applyFill="1" applyBorder="1" applyAlignment="1">
      <alignment horizontal="center" vertical="center" wrapText="1"/>
    </xf>
    <xf numFmtId="0" fontId="64" fillId="24" borderId="42" xfId="141" applyFont="1" applyFill="1" applyBorder="1" applyAlignment="1">
      <alignment horizontal="center" vertical="center" wrapText="1"/>
    </xf>
    <xf numFmtId="1" fontId="21" fillId="24" borderId="42" xfId="107" applyNumberFormat="1" applyFont="1" applyFill="1" applyBorder="1" applyAlignment="1">
      <alignment horizontal="center" vertical="center" wrapText="1"/>
    </xf>
    <xf numFmtId="49" fontId="64" fillId="0" borderId="42" xfId="141" applyNumberFormat="1" applyFont="1" applyFill="1" applyBorder="1" applyAlignment="1">
      <alignment vertical="center" wrapText="1"/>
    </xf>
    <xf numFmtId="49" fontId="14" fillId="26" borderId="10" xfId="107" applyNumberFormat="1" applyFont="1" applyFill="1" applyBorder="1" applyAlignment="1">
      <alignment horizontal="center" vertical="center" wrapText="1"/>
    </xf>
    <xf numFmtId="0" fontId="44" fillId="23" borderId="43" xfId="107" applyNumberFormat="1" applyFont="1" applyFill="1" applyBorder="1" applyAlignment="1">
      <alignment horizontal="center" vertical="center" wrapText="1"/>
    </xf>
    <xf numFmtId="1" fontId="44" fillId="23" borderId="43" xfId="107" applyNumberFormat="1" applyFont="1" applyFill="1" applyBorder="1" applyAlignment="1">
      <alignment horizontal="center" vertical="center" wrapText="1"/>
    </xf>
    <xf numFmtId="49" fontId="14" fillId="26" borderId="42" xfId="141" applyNumberFormat="1" applyFont="1" applyFill="1" applyBorder="1" applyAlignment="1">
      <alignment horizontal="center" vertical="center" wrapText="1"/>
    </xf>
    <xf numFmtId="49" fontId="64" fillId="89" borderId="42" xfId="141" applyNumberFormat="1" applyFont="1" applyFill="1" applyBorder="1" applyAlignment="1">
      <alignment vertical="center" wrapText="1"/>
    </xf>
    <xf numFmtId="0" fontId="14" fillId="44" borderId="42" xfId="128" applyFont="1" applyFill="1" applyBorder="1" applyAlignment="1">
      <alignment horizontal="center" vertical="center" wrapText="1"/>
    </xf>
    <xf numFmtId="49" fontId="14" fillId="90" borderId="42" xfId="141" applyNumberFormat="1" applyFont="1" applyFill="1" applyBorder="1" applyAlignment="1">
      <alignment horizontal="center" vertical="center" wrapText="1"/>
    </xf>
    <xf numFmtId="15" fontId="14" fillId="23" borderId="42" xfId="141" applyNumberFormat="1" applyFont="1" applyFill="1" applyBorder="1" applyAlignment="1">
      <alignment horizontal="center" vertical="center" wrapText="1"/>
    </xf>
    <xf numFmtId="0" fontId="13" fillId="20" borderId="10" xfId="0" applyFont="1" applyFill="1" applyBorder="1" applyAlignment="1">
      <alignment horizontal="center" vertical="center"/>
    </xf>
    <xf numFmtId="9" fontId="13" fillId="20" borderId="10" xfId="92" applyFont="1" applyFill="1" applyBorder="1" applyAlignment="1">
      <alignment vertical="center" wrapText="1"/>
    </xf>
    <xf numFmtId="9" fontId="13" fillId="20" borderId="10" xfId="108" applyFont="1" applyFill="1" applyBorder="1" applyAlignment="1">
      <alignment vertical="center" wrapText="1"/>
    </xf>
    <xf numFmtId="49" fontId="64" fillId="56" borderId="59" xfId="141" applyNumberFormat="1" applyFont="1" applyFill="1" applyBorder="1" applyAlignment="1">
      <alignment vertical="center" wrapText="1"/>
    </xf>
    <xf numFmtId="0" fontId="104" fillId="25" borderId="42" xfId="107" applyNumberFormat="1" applyFont="1" applyFill="1" applyBorder="1" applyAlignment="1">
      <alignment horizontal="center" vertical="center" wrapText="1"/>
    </xf>
    <xf numFmtId="3" fontId="104" fillId="25" borderId="42" xfId="107" applyNumberFormat="1" applyFont="1" applyFill="1" applyBorder="1" applyAlignment="1">
      <alignment horizontal="center" vertical="center" wrapText="1"/>
    </xf>
    <xf numFmtId="1" fontId="104" fillId="25" borderId="42" xfId="107" applyNumberFormat="1" applyFont="1" applyFill="1" applyBorder="1" applyAlignment="1">
      <alignment horizontal="center" vertical="center" wrapText="1"/>
    </xf>
    <xf numFmtId="2" fontId="64" fillId="24" borderId="42" xfId="107" applyNumberFormat="1" applyFont="1" applyFill="1" applyBorder="1" applyAlignment="1">
      <alignment horizontal="center" vertical="center" wrapText="1"/>
    </xf>
    <xf numFmtId="1" fontId="65" fillId="23" borderId="42" xfId="107" applyNumberFormat="1" applyFont="1" applyFill="1" applyBorder="1" applyAlignment="1">
      <alignment horizontal="center" vertical="center" wrapText="1"/>
    </xf>
    <xf numFmtId="49" fontId="14" fillId="28" borderId="42" xfId="107" applyNumberFormat="1" applyFont="1" applyFill="1" applyBorder="1" applyAlignment="1">
      <alignment horizontal="left" vertical="center" wrapText="1"/>
    </xf>
    <xf numFmtId="0" fontId="14" fillId="28" borderId="42" xfId="107" applyNumberFormat="1" applyFont="1" applyFill="1" applyBorder="1" applyAlignment="1">
      <alignment horizontal="center" vertical="center" wrapText="1"/>
    </xf>
    <xf numFmtId="15" fontId="49" fillId="28" borderId="42" xfId="107" applyNumberFormat="1" applyFont="1" applyFill="1" applyBorder="1" applyAlignment="1">
      <alignment horizontal="center" vertical="center" wrapText="1"/>
    </xf>
    <xf numFmtId="17" fontId="82" fillId="28" borderId="42" xfId="107" applyNumberFormat="1" applyFont="1" applyFill="1" applyBorder="1" applyAlignment="1">
      <alignment horizontal="center" vertical="center" wrapText="1"/>
    </xf>
    <xf numFmtId="1" fontId="21" fillId="28" borderId="42" xfId="107" applyNumberFormat="1" applyFont="1" applyFill="1" applyBorder="1" applyAlignment="1">
      <alignment horizontal="center" vertical="center" wrapText="1"/>
    </xf>
    <xf numFmtId="1" fontId="104" fillId="28" borderId="42" xfId="107" applyNumberFormat="1" applyFont="1" applyFill="1" applyBorder="1" applyAlignment="1">
      <alignment horizontal="center" vertical="center" wrapText="1"/>
    </xf>
    <xf numFmtId="9" fontId="14" fillId="85" borderId="46" xfId="108" applyNumberFormat="1" applyFont="1" applyFill="1" applyBorder="1" applyAlignment="1">
      <alignment horizontal="center" vertical="center" wrapText="1"/>
    </xf>
    <xf numFmtId="3" fontId="21" fillId="21" borderId="10" xfId="0" applyNumberFormat="1" applyFont="1" applyFill="1" applyBorder="1" applyAlignment="1">
      <alignment horizontal="center" vertical="center" wrapText="1"/>
    </xf>
    <xf numFmtId="9" fontId="14" fillId="41" borderId="46" xfId="108" applyNumberFormat="1" applyFont="1" applyFill="1" applyBorder="1" applyAlignment="1">
      <alignment horizontal="center" vertical="center" wrapText="1"/>
    </xf>
    <xf numFmtId="49" fontId="64" fillId="40" borderId="42" xfId="141" applyNumberFormat="1" applyFont="1" applyFill="1" applyBorder="1" applyAlignment="1">
      <alignment vertical="center" wrapText="1"/>
    </xf>
    <xf numFmtId="0" fontId="44" fillId="41" borderId="43" xfId="107" applyNumberFormat="1" applyFont="1" applyFill="1" applyBorder="1" applyAlignment="1">
      <alignment horizontal="center" vertical="center" wrapText="1"/>
    </xf>
    <xf numFmtId="1" fontId="44" fillId="41" borderId="43" xfId="107" applyNumberFormat="1" applyFont="1" applyFill="1" applyBorder="1" applyAlignment="1">
      <alignment horizontal="center" vertical="center" wrapText="1"/>
    </xf>
    <xf numFmtId="0" fontId="81" fillId="41" borderId="42" xfId="107" applyNumberFormat="1" applyFont="1" applyFill="1" applyBorder="1" applyAlignment="1">
      <alignment vertical="center" wrapText="1"/>
    </xf>
    <xf numFmtId="3" fontId="104" fillId="23" borderId="42" xfId="107" applyNumberFormat="1" applyFont="1" applyFill="1" applyBorder="1" applyAlignment="1">
      <alignment horizontal="center" vertical="center" wrapText="1"/>
    </xf>
    <xf numFmtId="0" fontId="21" fillId="79" borderId="42" xfId="107" applyNumberFormat="1" applyFont="1" applyFill="1" applyBorder="1" applyAlignment="1">
      <alignment vertical="center" wrapText="1"/>
    </xf>
    <xf numFmtId="49" fontId="54" fillId="28" borderId="42" xfId="107" applyNumberFormat="1" applyFont="1" applyFill="1" applyBorder="1" applyAlignment="1">
      <alignment horizontal="center" vertical="center" wrapText="1"/>
    </xf>
    <xf numFmtId="0" fontId="14" fillId="28" borderId="47" xfId="107" applyNumberFormat="1" applyFont="1" applyFill="1" applyBorder="1" applyAlignment="1">
      <alignment horizontal="center" vertical="center" wrapText="1"/>
    </xf>
    <xf numFmtId="9" fontId="14" fillId="28" borderId="46" xfId="108" applyNumberFormat="1" applyFont="1" applyFill="1" applyBorder="1" applyAlignment="1">
      <alignment horizontal="center" vertical="center" wrapText="1"/>
    </xf>
    <xf numFmtId="0" fontId="44" fillId="28" borderId="43" xfId="107" applyNumberFormat="1" applyFont="1" applyFill="1" applyBorder="1" applyAlignment="1">
      <alignment horizontal="center" vertical="center" wrapText="1"/>
    </xf>
    <xf numFmtId="1" fontId="44" fillId="28" borderId="43" xfId="107" applyNumberFormat="1" applyFont="1" applyFill="1" applyBorder="1" applyAlignment="1">
      <alignment horizontal="center" vertical="center" wrapText="1"/>
    </xf>
    <xf numFmtId="0" fontId="81" fillId="28" borderId="42" xfId="107" applyNumberFormat="1" applyFont="1" applyFill="1" applyBorder="1" applyAlignment="1">
      <alignment vertical="center" wrapText="1"/>
    </xf>
    <xf numFmtId="15" fontId="14" fillId="28" borderId="42" xfId="141" applyNumberFormat="1" applyFont="1" applyFill="1" applyBorder="1" applyAlignment="1">
      <alignment horizontal="center" vertical="center" wrapText="1"/>
    </xf>
    <xf numFmtId="0" fontId="14" fillId="28" borderId="42" xfId="107" applyNumberFormat="1" applyFont="1" applyFill="1" applyBorder="1" applyAlignment="1">
      <alignment horizontal="left" vertical="center" wrapText="1"/>
    </xf>
    <xf numFmtId="0" fontId="14" fillId="71" borderId="42" xfId="141" applyFont="1" applyFill="1" applyBorder="1" applyAlignment="1">
      <alignment vertical="center" wrapText="1"/>
    </xf>
    <xf numFmtId="2" fontId="14" fillId="28" borderId="42" xfId="128" applyNumberFormat="1" applyFont="1" applyFill="1" applyBorder="1" applyAlignment="1">
      <alignment horizontal="center" vertical="center" wrapText="1"/>
    </xf>
    <xf numFmtId="0" fontId="14" fillId="28" borderId="42" xfId="141" applyFont="1" applyFill="1" applyBorder="1" applyAlignment="1">
      <alignment vertical="center" wrapText="1"/>
    </xf>
    <xf numFmtId="0" fontId="14" fillId="28" borderId="42" xfId="107" applyFont="1" applyFill="1" applyBorder="1" applyAlignment="1">
      <alignment horizontal="center" vertical="center" wrapText="1"/>
    </xf>
    <xf numFmtId="0" fontId="64" fillId="28" borderId="42" xfId="107" applyNumberFormat="1" applyFont="1" applyFill="1" applyBorder="1" applyAlignment="1">
      <alignment horizontal="left" vertical="center" wrapText="1"/>
    </xf>
    <xf numFmtId="49" fontId="14" fillId="47" borderId="42" xfId="107" applyNumberFormat="1" applyFont="1" applyFill="1" applyBorder="1" applyAlignment="1">
      <alignment horizontal="left" vertical="center" wrapText="1"/>
    </xf>
    <xf numFmtId="17" fontId="74" fillId="24" borderId="42" xfId="107" applyNumberFormat="1" applyFont="1" applyFill="1" applyBorder="1" applyAlignment="1">
      <alignment horizontal="center" vertical="center" wrapText="1"/>
    </xf>
    <xf numFmtId="49" fontId="64" fillId="55" borderId="42" xfId="141" applyNumberFormat="1" applyFont="1" applyFill="1" applyBorder="1" applyAlignment="1">
      <alignment vertical="center" wrapText="1"/>
    </xf>
    <xf numFmtId="49" fontId="65" fillId="86" borderId="42" xfId="107" applyNumberFormat="1" applyFont="1" applyFill="1" applyBorder="1" applyAlignment="1">
      <alignment horizontal="center" vertical="center" wrapText="1"/>
    </xf>
    <xf numFmtId="14" fontId="14" fillId="23" borderId="42" xfId="141" applyNumberFormat="1" applyFont="1" applyFill="1" applyBorder="1" applyAlignment="1">
      <alignment horizontal="center" vertical="center" wrapText="1"/>
    </xf>
    <xf numFmtId="49" fontId="14" fillId="86" borderId="42" xfId="107" applyNumberFormat="1" applyFont="1" applyFill="1" applyBorder="1" applyAlignment="1">
      <alignment horizontal="center" vertical="center" wrapText="1"/>
    </xf>
    <xf numFmtId="4" fontId="21" fillId="0" borderId="0" xfId="107" applyNumberFormat="1" applyFont="1" applyFill="1" applyBorder="1" applyAlignment="1">
      <alignment horizontal="right" vertical="center" wrapText="1"/>
    </xf>
    <xf numFmtId="15" fontId="14" fillId="91" borderId="42" xfId="111" applyNumberFormat="1" applyFont="1" applyFill="1" applyBorder="1" applyAlignment="1">
      <alignment horizontal="center" vertical="center" wrapText="1"/>
    </xf>
    <xf numFmtId="1" fontId="21" fillId="29" borderId="42" xfId="107" applyNumberFormat="1" applyFont="1" applyFill="1" applyBorder="1" applyAlignment="1">
      <alignment horizontal="center" vertical="center" wrapText="1"/>
    </xf>
    <xf numFmtId="1" fontId="21" fillId="23" borderId="42" xfId="107" applyNumberFormat="1" applyFont="1" applyFill="1" applyBorder="1" applyAlignment="1">
      <alignment horizontal="center" vertical="center" wrapText="1"/>
    </xf>
    <xf numFmtId="0" fontId="14" fillId="0" borderId="42" xfId="107" applyNumberFormat="1" applyFont="1" applyFill="1" applyBorder="1" applyAlignment="1">
      <alignment vertical="center" wrapText="1"/>
    </xf>
    <xf numFmtId="17" fontId="14" fillId="0" borderId="42" xfId="107" applyNumberFormat="1" applyFont="1" applyFill="1" applyBorder="1" applyAlignment="1">
      <alignment horizontal="center" vertical="center" wrapText="1"/>
    </xf>
    <xf numFmtId="49" fontId="52" fillId="0" borderId="42" xfId="107" applyNumberFormat="1" applyFont="1" applyFill="1" applyBorder="1" applyAlignment="1">
      <alignment vertical="center" wrapText="1"/>
    </xf>
    <xf numFmtId="49" fontId="14" fillId="0" borderId="42" xfId="107" applyNumberFormat="1" applyFont="1" applyFill="1" applyBorder="1" applyAlignment="1">
      <alignment vertical="center" wrapText="1"/>
    </xf>
    <xf numFmtId="49" fontId="14" fillId="0" borderId="42" xfId="107" applyNumberFormat="1" applyFont="1" applyFill="1" applyBorder="1" applyAlignment="1">
      <alignment horizontal="center" vertical="center" wrapText="1"/>
    </xf>
    <xf numFmtId="49" fontId="52" fillId="0" borderId="42" xfId="107" applyNumberFormat="1" applyFont="1" applyFill="1" applyBorder="1" applyAlignment="1">
      <alignment horizontal="left" vertical="center" wrapText="1"/>
    </xf>
    <xf numFmtId="49" fontId="87" fillId="0" borderId="42" xfId="107" applyNumberFormat="1" applyFont="1" applyFill="1" applyBorder="1" applyAlignment="1">
      <alignment horizontal="center" vertical="center" wrapText="1"/>
    </xf>
    <xf numFmtId="1" fontId="14" fillId="0" borderId="42" xfId="107" applyNumberFormat="1" applyFont="1" applyFill="1" applyBorder="1" applyAlignment="1">
      <alignment horizontal="center" vertical="center" wrapText="1"/>
    </xf>
    <xf numFmtId="9" fontId="65" fillId="0" borderId="42" xfId="108" applyNumberFormat="1" applyFont="1" applyFill="1" applyBorder="1" applyAlignment="1">
      <alignment horizontal="center" vertical="center" wrapText="1"/>
    </xf>
    <xf numFmtId="1" fontId="44" fillId="0" borderId="42" xfId="107" applyNumberFormat="1" applyFont="1" applyFill="1" applyBorder="1" applyAlignment="1">
      <alignment horizontal="center" vertical="center" wrapText="1"/>
    </xf>
    <xf numFmtId="0" fontId="64" fillId="0" borderId="42" xfId="107" applyNumberFormat="1" applyFont="1" applyFill="1" applyBorder="1" applyAlignment="1">
      <alignment vertical="center" wrapText="1"/>
    </xf>
    <xf numFmtId="0" fontId="71" fillId="0" borderId="42" xfId="107" applyNumberFormat="1" applyFont="1" applyFill="1" applyBorder="1" applyAlignment="1">
      <alignment vertical="center" wrapText="1"/>
    </xf>
    <xf numFmtId="49" fontId="14" fillId="0" borderId="42" xfId="141" applyNumberFormat="1" applyFont="1" applyFill="1" applyBorder="1" applyAlignment="1">
      <alignment vertical="center" wrapText="1"/>
    </xf>
    <xf numFmtId="15" fontId="14" fillId="0" borderId="42" xfId="107" applyNumberFormat="1" applyFont="1" applyFill="1" applyBorder="1" applyAlignment="1">
      <alignment horizontal="center" vertical="center" wrapText="1"/>
    </xf>
    <xf numFmtId="0" fontId="65" fillId="0" borderId="42" xfId="107" applyNumberFormat="1" applyFont="1" applyFill="1" applyBorder="1" applyAlignment="1">
      <alignment horizontal="center" vertical="center" wrapText="1"/>
    </xf>
    <xf numFmtId="17" fontId="14" fillId="0" borderId="42" xfId="128" applyNumberFormat="1" applyFont="1" applyFill="1" applyBorder="1" applyAlignment="1">
      <alignment horizontal="center" vertical="center" wrapText="1"/>
    </xf>
    <xf numFmtId="3" fontId="44" fillId="0" borderId="42" xfId="107" applyNumberFormat="1" applyFont="1" applyFill="1" applyBorder="1" applyAlignment="1">
      <alignment horizontal="center" vertical="center" wrapText="1"/>
    </xf>
    <xf numFmtId="3" fontId="21" fillId="0" borderId="13" xfId="0" applyNumberFormat="1" applyFont="1" applyFill="1" applyBorder="1" applyAlignment="1">
      <alignment horizontal="center" vertical="center" wrapText="1"/>
    </xf>
    <xf numFmtId="0" fontId="11" fillId="0" borderId="23" xfId="0" applyFont="1" applyBorder="1"/>
    <xf numFmtId="9" fontId="13" fillId="20" borderId="10" xfId="92" applyFont="1" applyFill="1" applyBorder="1" applyAlignment="1">
      <alignment vertical="center" wrapText="1"/>
    </xf>
    <xf numFmtId="4" fontId="14" fillId="0" borderId="12" xfId="0" applyNumberFormat="1" applyFont="1" applyFill="1" applyBorder="1" applyAlignment="1">
      <alignment horizontal="right" vertical="center" wrapText="1"/>
    </xf>
    <xf numFmtId="4" fontId="14" fillId="0" borderId="13" xfId="0" applyNumberFormat="1" applyFont="1" applyFill="1" applyBorder="1" applyAlignment="1">
      <alignment horizontal="center" vertical="center" wrapText="1"/>
    </xf>
    <xf numFmtId="37" fontId="14" fillId="0" borderId="12" xfId="71" applyNumberFormat="1" applyFont="1" applyFill="1" applyBorder="1" applyAlignment="1">
      <alignment horizontal="right" vertical="center" wrapText="1"/>
    </xf>
    <xf numFmtId="0" fontId="14" fillId="0" borderId="13" xfId="0" applyFont="1" applyFill="1" applyBorder="1" applyAlignment="1">
      <alignment horizontal="center" vertical="center" wrapText="1"/>
    </xf>
    <xf numFmtId="37" fontId="14" fillId="0" borderId="13" xfId="71" applyNumberFormat="1" applyFont="1" applyFill="1" applyBorder="1" applyAlignment="1">
      <alignment horizontal="right" vertical="center" wrapText="1"/>
    </xf>
    <xf numFmtId="4" fontId="54" fillId="0" borderId="12" xfId="0" applyNumberFormat="1" applyFont="1" applyFill="1" applyBorder="1" applyAlignment="1">
      <alignment horizontal="right" vertical="center" wrapText="1"/>
    </xf>
    <xf numFmtId="4" fontId="54" fillId="0" borderId="13" xfId="0" applyNumberFormat="1" applyFont="1" applyFill="1" applyBorder="1" applyAlignment="1">
      <alignment horizontal="center" vertical="center" wrapText="1"/>
    </xf>
    <xf numFmtId="37" fontId="54" fillId="0" borderId="12" xfId="71" applyNumberFormat="1" applyFont="1" applyFill="1" applyBorder="1" applyAlignment="1">
      <alignment horizontal="right" vertical="center" wrapText="1"/>
    </xf>
    <xf numFmtId="3" fontId="54" fillId="0" borderId="13" xfId="0" applyNumberFormat="1" applyFont="1" applyFill="1" applyBorder="1" applyAlignment="1">
      <alignment horizontal="center" vertical="center" wrapText="1"/>
    </xf>
    <xf numFmtId="37" fontId="54" fillId="0" borderId="13" xfId="71" applyNumberFormat="1" applyFont="1" applyFill="1" applyBorder="1" applyAlignment="1">
      <alignment horizontal="right" vertical="center" wrapText="1"/>
    </xf>
    <xf numFmtId="0" fontId="14" fillId="24" borderId="42" xfId="107" applyFont="1" applyFill="1" applyBorder="1" applyAlignment="1">
      <alignment horizontal="center" vertical="center" wrapText="1"/>
    </xf>
    <xf numFmtId="0" fontId="21" fillId="25" borderId="42" xfId="107" applyNumberFormat="1" applyFont="1" applyFill="1" applyBorder="1" applyAlignment="1">
      <alignment horizontal="center" vertical="center" wrapText="1"/>
    </xf>
    <xf numFmtId="17" fontId="12" fillId="0" borderId="11" xfId="0" applyNumberFormat="1" applyFont="1" applyFill="1" applyBorder="1" applyAlignment="1">
      <alignment horizontal="center" vertical="center"/>
    </xf>
    <xf numFmtId="9" fontId="13" fillId="20" borderId="10" xfId="108" applyFont="1" applyFill="1" applyBorder="1" applyAlignment="1">
      <alignment vertical="center" wrapText="1"/>
    </xf>
    <xf numFmtId="2" fontId="14" fillId="45" borderId="42" xfId="141" applyNumberFormat="1" applyFont="1" applyFill="1" applyBorder="1" applyAlignment="1">
      <alignment horizontal="center" vertical="center" wrapText="1"/>
    </xf>
    <xf numFmtId="2" fontId="65" fillId="52" borderId="42" xfId="107" applyNumberFormat="1" applyFont="1" applyFill="1" applyBorder="1" applyAlignment="1">
      <alignment horizontal="center" vertical="center" wrapText="1"/>
    </xf>
    <xf numFmtId="49" fontId="52" fillId="52" borderId="42" xfId="107" applyNumberFormat="1" applyFont="1" applyFill="1" applyBorder="1" applyAlignment="1">
      <alignment horizontal="left" vertical="center" wrapText="1"/>
    </xf>
    <xf numFmtId="49" fontId="54" fillId="52" borderId="42" xfId="141" applyNumberFormat="1" applyFont="1" applyFill="1" applyBorder="1" applyAlignment="1">
      <alignment horizontal="center" vertical="center" wrapText="1"/>
    </xf>
    <xf numFmtId="49" fontId="14" fillId="52" borderId="42" xfId="141" applyNumberFormat="1" applyFont="1" applyFill="1" applyBorder="1" applyAlignment="1">
      <alignment vertical="center" wrapText="1"/>
    </xf>
    <xf numFmtId="15" fontId="49" fillId="79" borderId="42" xfId="107" applyNumberFormat="1" applyFont="1" applyFill="1" applyBorder="1" applyAlignment="1">
      <alignment horizontal="center" vertical="center" wrapText="1"/>
    </xf>
    <xf numFmtId="1" fontId="21" fillId="52" borderId="42" xfId="141" applyNumberFormat="1" applyFont="1" applyFill="1" applyBorder="1" applyAlignment="1">
      <alignment horizontal="center" vertical="center" wrapText="1"/>
    </xf>
    <xf numFmtId="0" fontId="14" fillId="67" borderId="42" xfId="141" applyFont="1" applyFill="1" applyBorder="1" applyAlignment="1">
      <alignment vertical="center" wrapText="1"/>
    </xf>
    <xf numFmtId="0" fontId="61" fillId="52" borderId="42" xfId="107" applyFont="1" applyFill="1" applyBorder="1" applyAlignment="1">
      <alignment horizontal="center" vertical="center" wrapText="1"/>
    </xf>
    <xf numFmtId="15" fontId="93" fillId="52" borderId="42" xfId="107" applyNumberFormat="1" applyFont="1" applyFill="1" applyBorder="1" applyAlignment="1">
      <alignment horizontal="center" vertical="center" wrapText="1"/>
    </xf>
    <xf numFmtId="15" fontId="65" fillId="52" borderId="42" xfId="107" applyNumberFormat="1" applyFont="1" applyFill="1" applyBorder="1" applyAlignment="1">
      <alignment horizontal="center" vertical="center" wrapText="1"/>
    </xf>
    <xf numFmtId="15" fontId="65" fillId="52" borderId="42" xfId="107" applyNumberFormat="1" applyFont="1" applyFill="1" applyBorder="1" applyAlignment="1">
      <alignment vertical="center" wrapText="1"/>
    </xf>
    <xf numFmtId="0" fontId="14" fillId="32" borderId="42" xfId="141" applyFont="1" applyFill="1" applyBorder="1" applyAlignment="1">
      <alignment horizontal="center" vertical="center" wrapText="1"/>
    </xf>
    <xf numFmtId="49" fontId="54" fillId="52" borderId="42" xfId="107" applyNumberFormat="1" applyFont="1" applyFill="1" applyBorder="1" applyAlignment="1">
      <alignment horizontal="center" vertical="center" wrapText="1"/>
    </xf>
    <xf numFmtId="3" fontId="21" fillId="52" borderId="42" xfId="107" applyNumberFormat="1" applyFont="1" applyFill="1" applyBorder="1" applyAlignment="1">
      <alignment horizontal="center" vertical="center" wrapText="1"/>
    </xf>
    <xf numFmtId="0" fontId="64" fillId="52" borderId="42" xfId="107" applyNumberFormat="1" applyFont="1" applyFill="1" applyBorder="1" applyAlignment="1">
      <alignment vertical="center" wrapText="1"/>
    </xf>
    <xf numFmtId="9" fontId="14" fillId="52" borderId="42" xfId="107" applyNumberFormat="1" applyFont="1" applyFill="1" applyBorder="1" applyAlignment="1">
      <alignment vertical="center" wrapText="1"/>
    </xf>
    <xf numFmtId="3" fontId="14" fillId="52" borderId="42" xfId="111" applyNumberFormat="1" applyFont="1" applyFill="1" applyBorder="1" applyAlignment="1">
      <alignment horizontal="center" vertical="center" wrapText="1"/>
    </xf>
    <xf numFmtId="15" fontId="64" fillId="52" borderId="42" xfId="107" applyNumberFormat="1" applyFont="1" applyFill="1" applyBorder="1" applyAlignment="1">
      <alignment horizontal="center" vertical="center" wrapText="1"/>
    </xf>
    <xf numFmtId="0" fontId="64" fillId="52" borderId="42" xfId="107" applyNumberFormat="1" applyFont="1" applyFill="1" applyBorder="1" applyAlignment="1">
      <alignment horizontal="left" vertical="center" wrapText="1"/>
    </xf>
    <xf numFmtId="0" fontId="14" fillId="66" borderId="47" xfId="128" applyFont="1" applyFill="1" applyBorder="1" applyAlignment="1">
      <alignment vertical="center" wrapText="1"/>
    </xf>
    <xf numFmtId="49" fontId="52" fillId="47" borderId="42" xfId="107" applyNumberFormat="1" applyFont="1" applyFill="1" applyBorder="1" applyAlignment="1">
      <alignment horizontal="left" vertical="center" wrapText="1"/>
    </xf>
    <xf numFmtId="15" fontId="49" fillId="24" borderId="42" xfId="107" applyNumberFormat="1" applyFont="1" applyFill="1" applyBorder="1" applyAlignment="1">
      <alignment horizontal="center" vertical="center" wrapText="1"/>
    </xf>
    <xf numFmtId="2" fontId="14" fillId="88" borderId="42" xfId="128" applyNumberFormat="1" applyFont="1" applyFill="1" applyBorder="1" applyAlignment="1">
      <alignment horizontal="center" vertical="center" wrapText="1"/>
    </xf>
    <xf numFmtId="49" fontId="14" fillId="28" borderId="42" xfId="107" quotePrefix="1" applyNumberFormat="1" applyFont="1" applyFill="1" applyBorder="1" applyAlignment="1">
      <alignment vertical="center" wrapText="1"/>
    </xf>
    <xf numFmtId="17" fontId="21" fillId="28" borderId="42" xfId="107" applyNumberFormat="1" applyFont="1" applyFill="1" applyBorder="1" applyAlignment="1">
      <alignment horizontal="center" vertical="center" wrapText="1"/>
    </xf>
    <xf numFmtId="3" fontId="14" fillId="28" borderId="42" xfId="107" applyNumberFormat="1" applyFont="1" applyFill="1" applyBorder="1" applyAlignment="1">
      <alignment horizontal="center" vertical="center" wrapText="1"/>
    </xf>
    <xf numFmtId="3" fontId="104" fillId="52" borderId="42" xfId="107" applyNumberFormat="1" applyFont="1" applyFill="1" applyBorder="1" applyAlignment="1">
      <alignment horizontal="center" vertical="center" wrapText="1"/>
    </xf>
    <xf numFmtId="3" fontId="14" fillId="52" borderId="42" xfId="107" applyNumberFormat="1" applyFont="1" applyFill="1" applyBorder="1" applyAlignment="1">
      <alignment horizontal="center" vertical="center" wrapText="1"/>
    </xf>
    <xf numFmtId="2" fontId="14" fillId="29" borderId="42" xfId="141" applyNumberFormat="1" applyFont="1" applyFill="1" applyBorder="1" applyAlignment="1">
      <alignment vertical="center" wrapText="1"/>
    </xf>
    <xf numFmtId="3" fontId="21" fillId="51" borderId="42" xfId="107" applyNumberFormat="1" applyFont="1" applyFill="1" applyBorder="1" applyAlignment="1">
      <alignment horizontal="center" vertical="center" wrapText="1"/>
    </xf>
    <xf numFmtId="17" fontId="49" fillId="37" borderId="42" xfId="107" applyNumberFormat="1" applyFont="1" applyFill="1" applyBorder="1" applyAlignment="1">
      <alignment horizontal="center" vertical="center" wrapText="1"/>
    </xf>
    <xf numFmtId="2" fontId="14" fillId="92" borderId="42" xfId="128" applyNumberFormat="1" applyFont="1" applyFill="1" applyBorder="1" applyAlignment="1">
      <alignment horizontal="center" vertical="center" wrapText="1"/>
    </xf>
    <xf numFmtId="0" fontId="14" fillId="93" borderId="42" xfId="141" applyNumberFormat="1" applyFont="1" applyFill="1" applyBorder="1" applyAlignment="1">
      <alignment vertical="center" wrapText="1"/>
    </xf>
    <xf numFmtId="49" fontId="14" fillId="93" borderId="42" xfId="107" applyNumberFormat="1" applyFont="1" applyFill="1" applyBorder="1" applyAlignment="1">
      <alignment vertical="center" wrapText="1"/>
    </xf>
    <xf numFmtId="49" fontId="14" fillId="93" borderId="42" xfId="107" applyNumberFormat="1" applyFont="1" applyFill="1" applyBorder="1" applyAlignment="1">
      <alignment horizontal="center" vertical="center" wrapText="1"/>
    </xf>
    <xf numFmtId="49" fontId="14" fillId="93" borderId="42" xfId="107" applyNumberFormat="1" applyFont="1" applyFill="1" applyBorder="1" applyAlignment="1">
      <alignment horizontal="left" vertical="center" wrapText="1"/>
    </xf>
    <xf numFmtId="49" fontId="54" fillId="93" borderId="42" xfId="141" applyNumberFormat="1" applyFont="1" applyFill="1" applyBorder="1" applyAlignment="1">
      <alignment horizontal="center" vertical="center" wrapText="1"/>
    </xf>
    <xf numFmtId="0" fontId="14" fillId="93" borderId="42" xfId="141" applyFont="1" applyFill="1" applyBorder="1" applyAlignment="1">
      <alignment horizontal="left" vertical="center" wrapText="1"/>
    </xf>
    <xf numFmtId="15" fontId="14" fillId="93" borderId="42" xfId="107" applyNumberFormat="1" applyFont="1" applyFill="1" applyBorder="1" applyAlignment="1">
      <alignment horizontal="center" vertical="center" wrapText="1"/>
    </xf>
    <xf numFmtId="15" fontId="89" fillId="93" borderId="42" xfId="107" applyNumberFormat="1" applyFont="1" applyFill="1" applyBorder="1" applyAlignment="1">
      <alignment horizontal="center" vertical="center" wrapText="1"/>
    </xf>
    <xf numFmtId="3" fontId="21" fillId="93" borderId="42" xfId="107" applyNumberFormat="1" applyFont="1" applyFill="1" applyBorder="1" applyAlignment="1">
      <alignment horizontal="center" vertical="center" wrapText="1"/>
    </xf>
    <xf numFmtId="17" fontId="82" fillId="93" borderId="42" xfId="107" applyNumberFormat="1" applyFont="1" applyFill="1" applyBorder="1" applyAlignment="1">
      <alignment horizontal="center" vertical="center" wrapText="1"/>
    </xf>
    <xf numFmtId="0" fontId="14" fillId="93" borderId="42" xfId="107" applyNumberFormat="1" applyFont="1" applyFill="1" applyBorder="1" applyAlignment="1">
      <alignment vertical="center" wrapText="1"/>
    </xf>
    <xf numFmtId="0" fontId="14" fillId="93" borderId="42" xfId="141" applyFont="1" applyFill="1" applyBorder="1" applyAlignment="1">
      <alignment horizontal="center" vertical="center" wrapText="1"/>
    </xf>
    <xf numFmtId="0" fontId="14" fillId="93" borderId="42" xfId="107" applyFont="1" applyFill="1" applyBorder="1" applyAlignment="1">
      <alignment horizontal="center" vertical="center" wrapText="1"/>
    </xf>
    <xf numFmtId="0" fontId="14" fillId="93" borderId="42" xfId="141" applyNumberFormat="1" applyFont="1" applyFill="1" applyBorder="1" applyAlignment="1">
      <alignment horizontal="center" vertical="center" wrapText="1"/>
    </xf>
    <xf numFmtId="15" fontId="64" fillId="93" borderId="42" xfId="107" applyNumberFormat="1" applyFont="1" applyFill="1" applyBorder="1" applyAlignment="1">
      <alignment horizontal="center" vertical="center" wrapText="1"/>
    </xf>
    <xf numFmtId="15" fontId="65" fillId="93" borderId="42" xfId="107" applyNumberFormat="1" applyFont="1" applyFill="1" applyBorder="1" applyAlignment="1">
      <alignment horizontal="center" vertical="center" wrapText="1"/>
    </xf>
    <xf numFmtId="15" fontId="65" fillId="93" borderId="42" xfId="107" applyNumberFormat="1" applyFont="1" applyFill="1" applyBorder="1" applyAlignment="1">
      <alignment horizontal="left" vertical="center" wrapText="1"/>
    </xf>
    <xf numFmtId="9" fontId="13" fillId="20" borderId="10" xfId="108" applyFont="1" applyFill="1" applyBorder="1" applyAlignment="1">
      <alignment vertical="center" wrapText="1"/>
    </xf>
    <xf numFmtId="0" fontId="14" fillId="94" borderId="42" xfId="107" applyNumberFormat="1" applyFont="1" applyFill="1" applyBorder="1" applyAlignment="1">
      <alignment vertical="center" wrapText="1"/>
    </xf>
    <xf numFmtId="49" fontId="14" fillId="95" borderId="42" xfId="107" applyNumberFormat="1" applyFont="1" applyFill="1" applyBorder="1" applyAlignment="1">
      <alignment vertical="center" wrapText="1"/>
    </xf>
    <xf numFmtId="49" fontId="14" fillId="94" borderId="42" xfId="107" applyNumberFormat="1" applyFont="1" applyFill="1" applyBorder="1" applyAlignment="1">
      <alignment horizontal="left" vertical="center" wrapText="1"/>
    </xf>
    <xf numFmtId="49" fontId="54" fillId="94" borderId="42" xfId="141" applyNumberFormat="1" applyFont="1" applyFill="1" applyBorder="1" applyAlignment="1">
      <alignment horizontal="center" vertical="center" wrapText="1"/>
    </xf>
    <xf numFmtId="49" fontId="14" fillId="94" borderId="42" xfId="107" applyNumberFormat="1" applyFont="1" applyFill="1" applyBorder="1" applyAlignment="1">
      <alignment vertical="center" wrapText="1"/>
    </xf>
    <xf numFmtId="15" fontId="14" fillId="94" borderId="42" xfId="107" applyNumberFormat="1" applyFont="1" applyFill="1" applyBorder="1" applyAlignment="1">
      <alignment horizontal="center" vertical="center" wrapText="1"/>
    </xf>
    <xf numFmtId="1" fontId="21" fillId="96" borderId="42" xfId="107" applyNumberFormat="1" applyFont="1" applyFill="1" applyBorder="1" applyAlignment="1">
      <alignment horizontal="center" vertical="center" wrapText="1"/>
    </xf>
    <xf numFmtId="17" fontId="14" fillId="70" borderId="42" xfId="128" applyNumberFormat="1" applyFont="1" applyFill="1" applyBorder="1" applyAlignment="1">
      <alignment horizontal="center" vertical="center" wrapText="1"/>
    </xf>
    <xf numFmtId="0" fontId="81" fillId="94" borderId="42" xfId="141" applyFont="1" applyFill="1" applyBorder="1" applyAlignment="1">
      <alignment horizontal="center" vertical="center" wrapText="1"/>
    </xf>
    <xf numFmtId="0" fontId="14" fillId="94" borderId="42" xfId="141" applyFont="1" applyFill="1" applyBorder="1" applyAlignment="1">
      <alignment horizontal="center" vertical="center" wrapText="1"/>
    </xf>
    <xf numFmtId="0" fontId="14" fillId="94" borderId="42" xfId="107" applyNumberFormat="1" applyFont="1" applyFill="1" applyBorder="1" applyAlignment="1">
      <alignment horizontal="left" vertical="center" wrapText="1"/>
    </xf>
    <xf numFmtId="0" fontId="14" fillId="94" borderId="42" xfId="107" applyFont="1" applyFill="1" applyBorder="1" applyAlignment="1">
      <alignment horizontal="center" vertical="center" wrapText="1"/>
    </xf>
    <xf numFmtId="0" fontId="14" fillId="97" borderId="42" xfId="107" applyNumberFormat="1" applyFont="1" applyFill="1" applyBorder="1" applyAlignment="1">
      <alignment vertical="center" wrapText="1"/>
    </xf>
    <xf numFmtId="2" fontId="14" fillId="70" borderId="42" xfId="128" applyNumberFormat="1" applyFont="1" applyFill="1" applyBorder="1" applyAlignment="1">
      <alignment horizontal="center" vertical="center" wrapText="1"/>
    </xf>
    <xf numFmtId="0" fontId="14" fillId="97" borderId="42" xfId="141" applyNumberFormat="1" applyFont="1" applyFill="1" applyBorder="1" applyAlignment="1">
      <alignment vertical="center" wrapText="1"/>
    </xf>
    <xf numFmtId="49" fontId="52" fillId="97" borderId="42" xfId="141" applyNumberFormat="1" applyFont="1" applyFill="1" applyBorder="1" applyAlignment="1">
      <alignment vertical="center" wrapText="1"/>
    </xf>
    <xf numFmtId="49" fontId="52" fillId="98" borderId="42" xfId="107" applyNumberFormat="1" applyFont="1" applyFill="1" applyBorder="1" applyAlignment="1">
      <alignment horizontal="left" vertical="center" wrapText="1"/>
    </xf>
    <xf numFmtId="49" fontId="54" fillId="97" borderId="42" xfId="107" applyNumberFormat="1" applyFont="1" applyFill="1" applyBorder="1" applyAlignment="1">
      <alignment horizontal="center" vertical="center" wrapText="1"/>
    </xf>
    <xf numFmtId="49" fontId="14" fillId="64" borderId="42" xfId="145" applyNumberFormat="1" applyFont="1" applyFill="1" applyBorder="1" applyAlignment="1">
      <alignment vertical="center" wrapText="1"/>
    </xf>
    <xf numFmtId="0" fontId="14" fillId="97" borderId="47" xfId="107" applyNumberFormat="1" applyFont="1" applyFill="1" applyBorder="1" applyAlignment="1">
      <alignment horizontal="center" vertical="center" wrapText="1"/>
    </xf>
    <xf numFmtId="49" fontId="14" fillId="97" borderId="42" xfId="107" applyNumberFormat="1" applyFont="1" applyFill="1" applyBorder="1" applyAlignment="1">
      <alignment horizontal="left" vertical="center" wrapText="1"/>
    </xf>
    <xf numFmtId="49" fontId="14" fillId="64" borderId="42" xfId="141" applyNumberFormat="1" applyFont="1" applyFill="1" applyBorder="1" applyAlignment="1">
      <alignment vertical="center" wrapText="1"/>
    </xf>
    <xf numFmtId="9" fontId="14" fillId="97" borderId="46" xfId="108" applyNumberFormat="1" applyFont="1" applyFill="1" applyBorder="1" applyAlignment="1">
      <alignment horizontal="center" vertical="center" wrapText="1"/>
    </xf>
    <xf numFmtId="1" fontId="72" fillId="96" borderId="42" xfId="107" applyNumberFormat="1" applyFont="1" applyFill="1" applyBorder="1" applyAlignment="1">
      <alignment horizontal="center" vertical="center" wrapText="1"/>
    </xf>
    <xf numFmtId="0" fontId="67" fillId="97" borderId="42" xfId="107" applyNumberFormat="1" applyFont="1" applyFill="1" applyBorder="1" applyAlignment="1">
      <alignment vertical="center" wrapText="1"/>
    </xf>
    <xf numFmtId="49" fontId="14" fillId="97" borderId="42" xfId="107" applyNumberFormat="1" applyFont="1" applyFill="1" applyBorder="1" applyAlignment="1">
      <alignment horizontal="center" vertical="center" wrapText="1"/>
    </xf>
    <xf numFmtId="49" fontId="14" fillId="99" borderId="42" xfId="145" applyNumberFormat="1" applyFont="1" applyFill="1" applyBorder="1" applyAlignment="1">
      <alignment vertical="center" wrapText="1"/>
    </xf>
    <xf numFmtId="15" fontId="14" fillId="98" borderId="42" xfId="107" applyNumberFormat="1" applyFont="1" applyFill="1" applyBorder="1" applyAlignment="1">
      <alignment horizontal="center" vertical="center" wrapText="1"/>
    </xf>
    <xf numFmtId="15" fontId="14" fillId="97" borderId="42" xfId="107" applyNumberFormat="1" applyFont="1" applyFill="1" applyBorder="1" applyAlignment="1">
      <alignment horizontal="center" vertical="center" wrapText="1"/>
    </xf>
    <xf numFmtId="0" fontId="14" fillId="97" borderId="42" xfId="141" applyFont="1" applyFill="1" applyBorder="1" applyAlignment="1">
      <alignment horizontal="center" vertical="center" wrapText="1"/>
    </xf>
    <xf numFmtId="15" fontId="14" fillId="97" borderId="42" xfId="141" applyNumberFormat="1" applyFont="1" applyFill="1" applyBorder="1" applyAlignment="1">
      <alignment horizontal="center" vertical="center" wrapText="1"/>
    </xf>
    <xf numFmtId="15" fontId="14" fillId="97" borderId="42" xfId="107" applyNumberFormat="1" applyFont="1" applyFill="1" applyBorder="1" applyAlignment="1">
      <alignment horizontal="left" vertical="center" wrapText="1"/>
    </xf>
    <xf numFmtId="0" fontId="14" fillId="97" borderId="42" xfId="107" applyNumberFormat="1" applyFont="1" applyFill="1" applyBorder="1" applyAlignment="1">
      <alignment horizontal="left" vertical="center" wrapText="1"/>
    </xf>
    <xf numFmtId="49" fontId="14" fillId="98" borderId="42" xfId="107" applyNumberFormat="1" applyFont="1" applyFill="1" applyBorder="1" applyAlignment="1">
      <alignment horizontal="left" vertical="center" wrapText="1"/>
    </xf>
    <xf numFmtId="49" fontId="14" fillId="100" borderId="42" xfId="113" applyNumberFormat="1" applyFont="1" applyFill="1" applyBorder="1" applyAlignment="1">
      <alignment vertical="center" wrapText="1"/>
    </xf>
    <xf numFmtId="17" fontId="53" fillId="48" borderId="42" xfId="107" applyNumberFormat="1" applyFont="1" applyFill="1" applyBorder="1" applyAlignment="1">
      <alignment horizontal="center" vertical="center" wrapText="1"/>
    </xf>
    <xf numFmtId="17" fontId="14" fillId="70" borderId="42" xfId="107" applyNumberFormat="1" applyFont="1" applyFill="1" applyBorder="1" applyAlignment="1">
      <alignment horizontal="center" vertical="center" wrapText="1"/>
    </xf>
    <xf numFmtId="49" fontId="64" fillId="56" borderId="42" xfId="145" applyNumberFormat="1" applyFont="1" applyFill="1" applyBorder="1" applyAlignment="1">
      <alignment vertical="center" wrapText="1"/>
    </xf>
    <xf numFmtId="0" fontId="14" fillId="79" borderId="42" xfId="145" applyFont="1" applyFill="1" applyBorder="1" applyAlignment="1">
      <alignment horizontal="center" vertical="center" wrapText="1"/>
    </xf>
    <xf numFmtId="0" fontId="14" fillId="25" borderId="42" xfId="145" applyFont="1" applyFill="1" applyBorder="1" applyAlignment="1">
      <alignment horizontal="center" vertical="center" wrapText="1"/>
    </xf>
    <xf numFmtId="49" fontId="14" fillId="98" borderId="42" xfId="107" applyNumberFormat="1" applyFont="1" applyFill="1" applyBorder="1" applyAlignment="1">
      <alignment horizontal="center" vertical="center" wrapText="1"/>
    </xf>
    <xf numFmtId="0" fontId="14" fillId="25" borderId="42" xfId="145" applyNumberFormat="1" applyFont="1" applyFill="1" applyBorder="1" applyAlignment="1">
      <alignment horizontal="center" vertical="center" wrapText="1"/>
    </xf>
    <xf numFmtId="9" fontId="13" fillId="20" borderId="10" xfId="92" applyFont="1" applyFill="1" applyBorder="1" applyAlignment="1">
      <alignment vertical="center" wrapText="1"/>
    </xf>
    <xf numFmtId="0" fontId="64" fillId="97" borderId="42" xfId="107" applyNumberFormat="1" applyFont="1" applyFill="1" applyBorder="1" applyAlignment="1">
      <alignment vertical="center" wrapText="1"/>
    </xf>
    <xf numFmtId="49" fontId="52" fillId="97" borderId="42" xfId="107" applyNumberFormat="1" applyFont="1" applyFill="1" applyBorder="1" applyAlignment="1">
      <alignment vertical="center" wrapText="1"/>
    </xf>
    <xf numFmtId="1" fontId="14" fillId="97" borderId="42" xfId="107" applyNumberFormat="1" applyFont="1" applyFill="1" applyBorder="1" applyAlignment="1">
      <alignment horizontal="center" vertical="center" wrapText="1"/>
    </xf>
    <xf numFmtId="1" fontId="65" fillId="97" borderId="42" xfId="107" applyNumberFormat="1" applyFont="1" applyFill="1" applyBorder="1" applyAlignment="1">
      <alignment horizontal="center" vertical="center" wrapText="1"/>
    </xf>
    <xf numFmtId="0" fontId="65" fillId="97" borderId="42" xfId="107" applyNumberFormat="1" applyFont="1" applyFill="1" applyBorder="1" applyAlignment="1">
      <alignment horizontal="center" vertical="center" wrapText="1"/>
    </xf>
    <xf numFmtId="0" fontId="14" fillId="85" borderId="42" xfId="107" applyNumberFormat="1" applyFont="1" applyFill="1" applyBorder="1" applyAlignment="1">
      <alignment vertical="center" wrapText="1"/>
    </xf>
    <xf numFmtId="49" fontId="14" fillId="98" borderId="42" xfId="107" applyNumberFormat="1" applyFont="1" applyFill="1" applyBorder="1" applyAlignment="1">
      <alignment vertical="center" wrapText="1"/>
    </xf>
    <xf numFmtId="3" fontId="44" fillId="97" borderId="42" xfId="107" applyNumberFormat="1" applyFont="1" applyFill="1" applyBorder="1" applyAlignment="1">
      <alignment horizontal="center" vertical="center" wrapText="1"/>
    </xf>
    <xf numFmtId="0" fontId="14" fillId="98" borderId="42" xfId="107" applyFont="1" applyFill="1" applyBorder="1" applyAlignment="1">
      <alignment horizontal="center" vertical="center" wrapText="1"/>
    </xf>
    <xf numFmtId="0" fontId="14" fillId="97" borderId="42" xfId="107" applyFont="1" applyFill="1" applyBorder="1" applyAlignment="1">
      <alignment horizontal="center" vertical="center" wrapText="1"/>
    </xf>
    <xf numFmtId="0" fontId="14" fillId="100" borderId="42" xfId="141" applyNumberFormat="1" applyFont="1" applyFill="1" applyBorder="1" applyAlignment="1">
      <alignment vertical="center" wrapText="1"/>
    </xf>
    <xf numFmtId="0" fontId="14" fillId="70" borderId="42" xfId="128" applyFont="1" applyFill="1" applyBorder="1" applyAlignment="1">
      <alignment horizontal="center" vertical="center" wrapText="1"/>
    </xf>
    <xf numFmtId="49" fontId="14" fillId="100" borderId="42" xfId="107" applyNumberFormat="1" applyFont="1" applyFill="1" applyBorder="1" applyAlignment="1">
      <alignment vertical="center" wrapText="1"/>
    </xf>
    <xf numFmtId="49" fontId="14" fillId="100" borderId="42" xfId="141" applyNumberFormat="1" applyFont="1" applyFill="1" applyBorder="1" applyAlignment="1">
      <alignment vertical="center" wrapText="1"/>
    </xf>
    <xf numFmtId="49" fontId="14" fillId="100" borderId="42" xfId="107" applyNumberFormat="1" applyFont="1" applyFill="1" applyBorder="1" applyAlignment="1">
      <alignment horizontal="center" vertical="center" wrapText="1"/>
    </xf>
    <xf numFmtId="49" fontId="14" fillId="100" borderId="42" xfId="107" applyNumberFormat="1" applyFont="1" applyFill="1" applyBorder="1" applyAlignment="1">
      <alignment horizontal="left" vertical="center" wrapText="1"/>
    </xf>
    <xf numFmtId="49" fontId="54" fillId="100" borderId="42" xfId="107" applyNumberFormat="1" applyFont="1" applyFill="1" applyBorder="1" applyAlignment="1">
      <alignment horizontal="center" vertical="center" wrapText="1"/>
    </xf>
    <xf numFmtId="49" fontId="14" fillId="100" borderId="42" xfId="141" applyNumberFormat="1" applyFont="1" applyFill="1" applyBorder="1" applyAlignment="1">
      <alignment horizontal="left" vertical="center" wrapText="1"/>
    </xf>
    <xf numFmtId="49" fontId="54" fillId="100" borderId="42" xfId="141" applyNumberFormat="1" applyFont="1" applyFill="1" applyBorder="1" applyAlignment="1">
      <alignment horizontal="center" vertical="center" wrapText="1"/>
    </xf>
    <xf numFmtId="0" fontId="14" fillId="100" borderId="42" xfId="107" applyNumberFormat="1" applyFont="1" applyFill="1" applyBorder="1" applyAlignment="1">
      <alignment horizontal="center" vertical="center" wrapText="1"/>
    </xf>
    <xf numFmtId="15" fontId="14" fillId="100" borderId="42" xfId="107" applyNumberFormat="1" applyFont="1" applyFill="1" applyBorder="1" applyAlignment="1">
      <alignment horizontal="center" vertical="center" wrapText="1"/>
    </xf>
    <xf numFmtId="1" fontId="21" fillId="96" borderId="42" xfId="141" applyNumberFormat="1" applyFont="1" applyFill="1" applyBorder="1" applyAlignment="1">
      <alignment horizontal="center" vertical="center" wrapText="1"/>
    </xf>
    <xf numFmtId="17" fontId="44" fillId="96" borderId="42" xfId="107" applyNumberFormat="1" applyFont="1" applyFill="1" applyBorder="1" applyAlignment="1">
      <alignment horizontal="center" vertical="center" wrapText="1"/>
    </xf>
    <xf numFmtId="0" fontId="14" fillId="100" borderId="42" xfId="107" applyNumberFormat="1" applyFont="1" applyFill="1" applyBorder="1" applyAlignment="1">
      <alignment vertical="center" wrapText="1"/>
    </xf>
    <xf numFmtId="3" fontId="14" fillId="100" borderId="42" xfId="107" applyNumberFormat="1" applyFont="1" applyFill="1" applyBorder="1" applyAlignment="1">
      <alignment horizontal="center" vertical="center" wrapText="1"/>
    </xf>
    <xf numFmtId="15" fontId="14" fillId="100" borderId="42" xfId="111" applyNumberFormat="1" applyFont="1" applyFill="1" applyBorder="1" applyAlignment="1">
      <alignment horizontal="center" vertical="center" wrapText="1"/>
    </xf>
    <xf numFmtId="4" fontId="14" fillId="100" borderId="42" xfId="107" applyNumberFormat="1" applyFont="1" applyFill="1" applyBorder="1" applyAlignment="1">
      <alignment horizontal="center" vertical="center" wrapText="1"/>
    </xf>
    <xf numFmtId="0" fontId="14" fillId="100" borderId="42" xfId="141" applyFont="1" applyFill="1" applyBorder="1" applyAlignment="1">
      <alignment horizontal="center" vertical="center" wrapText="1"/>
    </xf>
    <xf numFmtId="3" fontId="21" fillId="100" borderId="42" xfId="107" applyNumberFormat="1" applyFont="1" applyFill="1" applyBorder="1" applyAlignment="1">
      <alignment horizontal="center" vertical="center" wrapText="1"/>
    </xf>
    <xf numFmtId="0" fontId="14" fillId="100" borderId="42" xfId="141" applyNumberFormat="1" applyFont="1" applyFill="1" applyBorder="1" applyAlignment="1">
      <alignment horizontal="center" vertical="center" wrapText="1"/>
    </xf>
    <xf numFmtId="49" fontId="14" fillId="100" borderId="42" xfId="113" applyNumberFormat="1" applyFont="1" applyFill="1" applyBorder="1" applyAlignment="1">
      <alignment horizontal="left" vertical="center" wrapText="1"/>
    </xf>
    <xf numFmtId="49" fontId="54" fillId="100" borderId="42" xfId="113" applyNumberFormat="1" applyFont="1" applyFill="1" applyBorder="1" applyAlignment="1">
      <alignment horizontal="center" vertical="center" wrapText="1"/>
    </xf>
    <xf numFmtId="0" fontId="14" fillId="100" borderId="42" xfId="113" applyFont="1" applyFill="1" applyBorder="1" applyAlignment="1">
      <alignment horizontal="center" vertical="center" wrapText="1"/>
    </xf>
    <xf numFmtId="0" fontId="14" fillId="100" borderId="42" xfId="113" applyNumberFormat="1" applyFont="1" applyFill="1" applyBorder="1" applyAlignment="1">
      <alignment horizontal="center" vertical="center" wrapText="1"/>
    </xf>
    <xf numFmtId="0" fontId="14" fillId="100" borderId="42" xfId="107" applyFont="1" applyFill="1" applyBorder="1" applyAlignment="1">
      <alignment horizontal="center" vertical="center" wrapText="1"/>
    </xf>
    <xf numFmtId="3" fontId="21" fillId="96" borderId="42" xfId="107" applyNumberFormat="1" applyFont="1" applyFill="1" applyBorder="1" applyAlignment="1">
      <alignment horizontal="center" vertical="center" wrapText="1"/>
    </xf>
    <xf numFmtId="15" fontId="44" fillId="100" borderId="42" xfId="107" applyNumberFormat="1" applyFont="1" applyFill="1" applyBorder="1" applyAlignment="1">
      <alignment horizontal="center" vertical="center" wrapText="1"/>
    </xf>
    <xf numFmtId="15" fontId="64" fillId="24" borderId="42" xfId="107" applyNumberFormat="1" applyFont="1" applyFill="1" applyBorder="1" applyAlignment="1">
      <alignment horizontal="left" vertical="center" wrapText="1"/>
    </xf>
    <xf numFmtId="0" fontId="12" fillId="0" borderId="0" xfId="0" applyFont="1" applyFill="1" applyAlignment="1">
      <alignment horizontal="center" vertical="center" wrapText="1"/>
    </xf>
    <xf numFmtId="0" fontId="17" fillId="0" borderId="0" xfId="0" applyFont="1" applyFill="1" applyBorder="1" applyAlignment="1">
      <alignment vertical="center"/>
    </xf>
    <xf numFmtId="17" fontId="12" fillId="0" borderId="11" xfId="0" applyNumberFormat="1" applyFont="1" applyFill="1" applyBorder="1" applyAlignment="1">
      <alignment horizontal="center" vertical="center"/>
    </xf>
    <xf numFmtId="9" fontId="13" fillId="20" borderId="10" xfId="92" applyFont="1" applyFill="1" applyBorder="1" applyAlignment="1">
      <alignment vertical="center" wrapText="1"/>
    </xf>
    <xf numFmtId="49" fontId="87" fillId="97" borderId="42" xfId="107" applyNumberFormat="1" applyFont="1" applyFill="1" applyBorder="1" applyAlignment="1">
      <alignment horizontal="center" vertical="center" wrapText="1"/>
    </xf>
    <xf numFmtId="17" fontId="12" fillId="0" borderId="11" xfId="0" applyNumberFormat="1" applyFont="1" applyFill="1" applyBorder="1" applyAlignment="1">
      <alignment horizontal="center" vertical="center"/>
    </xf>
    <xf numFmtId="9" fontId="13" fillId="20" borderId="10" xfId="92" applyFont="1" applyFill="1" applyBorder="1" applyAlignment="1">
      <alignment vertical="center" wrapText="1"/>
    </xf>
    <xf numFmtId="49" fontId="14" fillId="97" borderId="42" xfId="107" applyNumberFormat="1" applyFont="1" applyFill="1" applyBorder="1" applyAlignment="1">
      <alignment vertical="center" wrapText="1"/>
    </xf>
    <xf numFmtId="17" fontId="12" fillId="0" borderId="11" xfId="0" applyNumberFormat="1" applyFont="1" applyFill="1" applyBorder="1" applyAlignment="1">
      <alignment horizontal="center" vertical="center"/>
    </xf>
    <xf numFmtId="9" fontId="13" fillId="20" borderId="10" xfId="92" applyFont="1" applyFill="1" applyBorder="1" applyAlignment="1">
      <alignment vertical="center" wrapText="1"/>
    </xf>
    <xf numFmtId="9" fontId="13" fillId="20" borderId="10" xfId="108" applyFont="1" applyFill="1" applyBorder="1" applyAlignment="1">
      <alignment vertical="center" wrapText="1"/>
    </xf>
    <xf numFmtId="0" fontId="14" fillId="97" borderId="42" xfId="107" applyFont="1" applyFill="1" applyBorder="1" applyAlignment="1">
      <alignment vertical="center" wrapText="1"/>
    </xf>
    <xf numFmtId="0" fontId="65" fillId="25" borderId="42" xfId="145" applyNumberFormat="1" applyFont="1" applyFill="1" applyBorder="1" applyAlignment="1">
      <alignment horizontal="center" vertical="center" wrapText="1"/>
    </xf>
    <xf numFmtId="1" fontId="21" fillId="97" borderId="42" xfId="107" applyNumberFormat="1" applyFont="1" applyFill="1" applyBorder="1" applyAlignment="1">
      <alignment horizontal="center" vertical="center" wrapText="1"/>
    </xf>
    <xf numFmtId="17" fontId="12" fillId="0" borderId="11" xfId="0" applyNumberFormat="1" applyFont="1" applyFill="1" applyBorder="1" applyAlignment="1">
      <alignment horizontal="center" vertical="center"/>
    </xf>
    <xf numFmtId="9" fontId="13" fillId="20" borderId="10" xfId="92" applyFont="1" applyFill="1" applyBorder="1" applyAlignment="1">
      <alignment vertical="center" wrapText="1"/>
    </xf>
    <xf numFmtId="1" fontId="21" fillId="25" borderId="42" xfId="107" applyNumberFormat="1" applyFont="1" applyFill="1" applyBorder="1" applyAlignment="1">
      <alignment horizontal="center" vertical="center" wrapText="1"/>
    </xf>
    <xf numFmtId="0" fontId="65" fillId="25" borderId="42" xfId="145" applyFont="1" applyFill="1" applyBorder="1" applyAlignment="1">
      <alignment horizontal="center" vertical="center" wrapText="1"/>
    </xf>
    <xf numFmtId="49" fontId="54" fillId="27" borderId="42" xfId="113" applyNumberFormat="1" applyFont="1" applyFill="1" applyBorder="1" applyAlignment="1">
      <alignment horizontal="center" vertical="center" wrapText="1"/>
    </xf>
    <xf numFmtId="0" fontId="14" fillId="27" borderId="42" xfId="0" applyFont="1" applyFill="1" applyBorder="1" applyAlignment="1">
      <alignment horizontal="left" vertical="center" wrapText="1"/>
    </xf>
    <xf numFmtId="3" fontId="21" fillId="27" borderId="42" xfId="107" applyNumberFormat="1" applyFont="1" applyFill="1" applyBorder="1" applyAlignment="1">
      <alignment horizontal="center" vertical="center" wrapText="1"/>
    </xf>
    <xf numFmtId="0" fontId="14" fillId="27" borderId="42" xfId="113" applyNumberFormat="1" applyFont="1" applyFill="1" applyBorder="1" applyAlignment="1">
      <alignment horizontal="center" vertical="center" wrapText="1"/>
    </xf>
    <xf numFmtId="4" fontId="21" fillId="26" borderId="12" xfId="0" applyNumberFormat="1" applyFont="1" applyFill="1" applyBorder="1" applyAlignment="1">
      <alignment horizontal="right" vertical="center" wrapText="1"/>
    </xf>
    <xf numFmtId="4" fontId="21" fillId="26" borderId="13" xfId="0" applyNumberFormat="1" applyFont="1" applyFill="1" applyBorder="1" applyAlignment="1">
      <alignment horizontal="center" vertical="center" wrapText="1"/>
    </xf>
    <xf numFmtId="37" fontId="21" fillId="26" borderId="12" xfId="71" applyNumberFormat="1" applyFont="1" applyFill="1" applyBorder="1" applyAlignment="1">
      <alignment horizontal="right" vertical="center" wrapText="1"/>
    </xf>
    <xf numFmtId="0" fontId="21" fillId="26" borderId="13" xfId="0" applyFont="1" applyFill="1" applyBorder="1" applyAlignment="1">
      <alignment horizontal="center" vertical="center" wrapText="1"/>
    </xf>
    <xf numFmtId="37" fontId="21" fillId="26" borderId="13" xfId="71" applyNumberFormat="1" applyFont="1" applyFill="1" applyBorder="1" applyAlignment="1">
      <alignment horizontal="right" vertical="center" wrapText="1"/>
    </xf>
    <xf numFmtId="37" fontId="13" fillId="26" borderId="13" xfId="71" applyNumberFormat="1" applyFont="1" applyFill="1" applyBorder="1" applyAlignment="1">
      <alignment vertical="center" wrapText="1"/>
    </xf>
    <xf numFmtId="0" fontId="81" fillId="97" borderId="42" xfId="107" applyNumberFormat="1" applyFont="1" applyFill="1" applyBorder="1" applyAlignment="1">
      <alignment vertical="center" wrapText="1"/>
    </xf>
    <xf numFmtId="3" fontId="14" fillId="97" borderId="42" xfId="107" applyNumberFormat="1" applyFont="1" applyFill="1" applyBorder="1" applyAlignment="1">
      <alignment horizontal="center" vertical="center" wrapText="1"/>
    </xf>
    <xf numFmtId="17" fontId="12" fillId="0" borderId="11" xfId="0" applyNumberFormat="1" applyFont="1" applyFill="1" applyBorder="1" applyAlignment="1">
      <alignment horizontal="center" vertical="center"/>
    </xf>
    <xf numFmtId="0" fontId="12" fillId="0" borderId="0" xfId="0" applyFont="1" applyAlignment="1">
      <alignment horizontal="center" vertical="center"/>
    </xf>
    <xf numFmtId="0" fontId="12" fillId="0" borderId="0" xfId="0" applyFont="1" applyFill="1" applyAlignment="1">
      <alignment horizontal="center" vertical="center" wrapText="1"/>
    </xf>
    <xf numFmtId="17" fontId="12" fillId="0" borderId="11" xfId="0" applyNumberFormat="1" applyFont="1" applyFill="1" applyBorder="1" applyAlignment="1">
      <alignment horizontal="center" vertical="center"/>
    </xf>
    <xf numFmtId="0" fontId="112" fillId="0" borderId="0" xfId="0" applyFont="1" applyFill="1" applyAlignment="1">
      <alignment horizontal="left" vertical="center"/>
    </xf>
    <xf numFmtId="0" fontId="112" fillId="0" borderId="0" xfId="0" applyFont="1" applyFill="1" applyAlignment="1">
      <alignment horizontal="left" vertical="center" wrapText="1"/>
    </xf>
    <xf numFmtId="0" fontId="113" fillId="0" borderId="0" xfId="0" applyFont="1" applyBorder="1" applyAlignment="1">
      <alignment vertical="center"/>
    </xf>
    <xf numFmtId="0" fontId="113" fillId="0" borderId="0" xfId="0" applyFont="1" applyFill="1" applyAlignment="1">
      <alignment vertical="center"/>
    </xf>
    <xf numFmtId="0" fontId="14" fillId="23" borderId="0" xfId="107" applyNumberFormat="1" applyFont="1" applyFill="1" applyBorder="1" applyAlignment="1">
      <alignment vertical="center" wrapText="1"/>
    </xf>
    <xf numFmtId="0" fontId="14" fillId="80" borderId="0" xfId="128" applyFont="1" applyFill="1" applyBorder="1" applyAlignment="1">
      <alignment horizontal="center" vertical="center" wrapText="1"/>
    </xf>
    <xf numFmtId="49" fontId="52" fillId="23" borderId="0" xfId="107" applyNumberFormat="1" applyFont="1" applyFill="1" applyBorder="1" applyAlignment="1">
      <alignment vertical="center" wrapText="1"/>
    </xf>
    <xf numFmtId="49" fontId="14" fillId="23" borderId="0" xfId="107" applyNumberFormat="1" applyFont="1" applyFill="1" applyBorder="1" applyAlignment="1">
      <alignment vertical="center" wrapText="1"/>
    </xf>
    <xf numFmtId="49" fontId="64" fillId="56" borderId="0" xfId="141" applyNumberFormat="1" applyFont="1" applyFill="1" applyBorder="1" applyAlignment="1">
      <alignment vertical="center" wrapText="1"/>
    </xf>
    <xf numFmtId="49" fontId="14" fillId="41" borderId="0" xfId="107" applyNumberFormat="1" applyFont="1" applyFill="1" applyBorder="1" applyAlignment="1">
      <alignment horizontal="center" vertical="center" wrapText="1"/>
    </xf>
    <xf numFmtId="49" fontId="52" fillId="23" borderId="0" xfId="107" applyNumberFormat="1" applyFont="1" applyFill="1" applyBorder="1" applyAlignment="1">
      <alignment horizontal="left" vertical="center" wrapText="1"/>
    </xf>
    <xf numFmtId="49" fontId="87" fillId="23" borderId="0" xfId="107" applyNumberFormat="1" applyFont="1" applyFill="1" applyBorder="1" applyAlignment="1">
      <alignment horizontal="center" vertical="center" wrapText="1"/>
    </xf>
    <xf numFmtId="1" fontId="14" fillId="23" borderId="0" xfId="107" applyNumberFormat="1" applyFont="1" applyFill="1" applyBorder="1" applyAlignment="1">
      <alignment horizontal="center" vertical="center" wrapText="1"/>
    </xf>
    <xf numFmtId="49" fontId="21" fillId="0" borderId="0" xfId="107" applyNumberFormat="1" applyFont="1" applyFill="1" applyBorder="1" applyAlignment="1">
      <alignment vertical="center" wrapText="1"/>
    </xf>
    <xf numFmtId="9" fontId="21" fillId="0" borderId="0" xfId="107" applyNumberFormat="1" applyFont="1" applyFill="1" applyBorder="1" applyAlignment="1">
      <alignment horizontal="right" vertical="center" wrapText="1"/>
    </xf>
    <xf numFmtId="0" fontId="21" fillId="0" borderId="0" xfId="107" applyFont="1" applyFill="1" applyBorder="1" applyAlignment="1">
      <alignment horizontal="justify" vertical="center" wrapText="1"/>
    </xf>
    <xf numFmtId="3" fontId="21" fillId="0" borderId="0" xfId="107" applyNumberFormat="1" applyFont="1" applyFill="1" applyBorder="1" applyAlignment="1">
      <alignment horizontal="right" vertical="center" wrapText="1"/>
    </xf>
    <xf numFmtId="9" fontId="65" fillId="26" borderId="0" xfId="108" applyNumberFormat="1" applyFont="1" applyFill="1" applyBorder="1" applyAlignment="1">
      <alignment horizontal="center" vertical="center" wrapText="1"/>
    </xf>
    <xf numFmtId="15" fontId="44" fillId="23" borderId="0" xfId="107" applyNumberFormat="1" applyFont="1" applyFill="1" applyBorder="1" applyAlignment="1">
      <alignment horizontal="center" vertical="center" wrapText="1"/>
    </xf>
    <xf numFmtId="3" fontId="44" fillId="23" borderId="0" xfId="107" applyNumberFormat="1" applyFont="1" applyFill="1" applyBorder="1" applyAlignment="1">
      <alignment horizontal="center" vertical="center" wrapText="1"/>
    </xf>
    <xf numFmtId="0" fontId="64" fillId="23" borderId="0" xfId="107" applyNumberFormat="1" applyFont="1" applyFill="1" applyBorder="1" applyAlignment="1">
      <alignment vertical="center" wrapText="1"/>
    </xf>
    <xf numFmtId="0" fontId="71" fillId="47" borderId="0" xfId="107" applyNumberFormat="1" applyFont="1" applyFill="1" applyBorder="1" applyAlignment="1">
      <alignment vertical="center" wrapText="1"/>
    </xf>
    <xf numFmtId="49" fontId="14" fillId="65" borderId="0" xfId="141" applyNumberFormat="1" applyFont="1" applyFill="1" applyBorder="1" applyAlignment="1">
      <alignment vertical="center" wrapText="1"/>
    </xf>
    <xf numFmtId="15" fontId="14" fillId="23" borderId="0" xfId="107" applyNumberFormat="1" applyFont="1" applyFill="1" applyBorder="1" applyAlignment="1">
      <alignment horizontal="center" vertical="center" wrapText="1"/>
    </xf>
    <xf numFmtId="0" fontId="65" fillId="47" borderId="0" xfId="107" applyNumberFormat="1" applyFont="1" applyFill="1" applyBorder="1" applyAlignment="1">
      <alignment horizontal="center" vertical="center" wrapText="1"/>
    </xf>
    <xf numFmtId="0" fontId="14" fillId="94" borderId="0" xfId="107" applyNumberFormat="1" applyFont="1" applyFill="1" applyBorder="1" applyAlignment="1">
      <alignment vertical="center" wrapText="1"/>
    </xf>
    <xf numFmtId="17" fontId="14" fillId="76" borderId="0" xfId="128" applyNumberFormat="1" applyFont="1" applyFill="1" applyBorder="1" applyAlignment="1">
      <alignment horizontal="center" vertical="center" wrapText="1"/>
    </xf>
    <xf numFmtId="49" fontId="14" fillId="95" borderId="0" xfId="107" applyNumberFormat="1" applyFont="1" applyFill="1" applyBorder="1" applyAlignment="1">
      <alignment vertical="center" wrapText="1"/>
    </xf>
    <xf numFmtId="49" fontId="14" fillId="94" borderId="0" xfId="107" applyNumberFormat="1" applyFont="1" applyFill="1" applyBorder="1" applyAlignment="1">
      <alignment horizontal="left" vertical="center" wrapText="1"/>
    </xf>
    <xf numFmtId="49" fontId="54" fillId="94" borderId="0" xfId="141" applyNumberFormat="1" applyFont="1" applyFill="1" applyBorder="1" applyAlignment="1">
      <alignment horizontal="center" vertical="center" wrapText="1"/>
    </xf>
    <xf numFmtId="49" fontId="14" fillId="94" borderId="0" xfId="107" applyNumberFormat="1" applyFont="1" applyFill="1" applyBorder="1" applyAlignment="1">
      <alignment vertical="center" wrapText="1"/>
    </xf>
    <xf numFmtId="49" fontId="14" fillId="94" borderId="0" xfId="107" applyNumberFormat="1" applyFont="1" applyFill="1" applyBorder="1" applyAlignment="1">
      <alignment horizontal="center" vertical="center" wrapText="1"/>
    </xf>
    <xf numFmtId="15" fontId="14" fillId="94" borderId="0" xfId="107" applyNumberFormat="1" applyFont="1" applyFill="1" applyBorder="1" applyAlignment="1">
      <alignment horizontal="center" vertical="center" wrapText="1"/>
    </xf>
    <xf numFmtId="1" fontId="21" fillId="96" borderId="0" xfId="107" applyNumberFormat="1" applyFont="1" applyFill="1" applyBorder="1" applyAlignment="1">
      <alignment horizontal="center" vertical="center" wrapText="1"/>
    </xf>
    <xf numFmtId="17" fontId="14" fillId="70" borderId="0" xfId="128" applyNumberFormat="1" applyFont="1" applyFill="1" applyBorder="1" applyAlignment="1">
      <alignment horizontal="center" vertical="center" wrapText="1"/>
    </xf>
    <xf numFmtId="0" fontId="81" fillId="94" borderId="0" xfId="141" applyFont="1" applyFill="1" applyBorder="1" applyAlignment="1">
      <alignment horizontal="center" vertical="center" wrapText="1"/>
    </xf>
    <xf numFmtId="0" fontId="14" fillId="94" borderId="0" xfId="107" applyFont="1" applyFill="1" applyBorder="1" applyAlignment="1">
      <alignment horizontal="center" vertical="center" wrapText="1"/>
    </xf>
    <xf numFmtId="0" fontId="14" fillId="94" borderId="0" xfId="141" applyFont="1" applyFill="1" applyBorder="1" applyAlignment="1">
      <alignment horizontal="center" vertical="center" wrapText="1"/>
    </xf>
    <xf numFmtId="15" fontId="64" fillId="24" borderId="0" xfId="107" applyNumberFormat="1" applyFont="1" applyFill="1" applyBorder="1" applyAlignment="1">
      <alignment horizontal="center" vertical="center" wrapText="1"/>
    </xf>
    <xf numFmtId="0" fontId="14" fillId="94" borderId="0" xfId="107" applyNumberFormat="1" applyFont="1" applyFill="1" applyBorder="1" applyAlignment="1">
      <alignment horizontal="left" vertical="center" wrapText="1"/>
    </xf>
    <xf numFmtId="169" fontId="21" fillId="0" borderId="0" xfId="0" applyNumberFormat="1" applyFont="1" applyFill="1" applyBorder="1" applyAlignment="1">
      <alignment horizontal="right" vertical="center" textRotation="90" wrapText="1"/>
    </xf>
    <xf numFmtId="0" fontId="14" fillId="23" borderId="0" xfId="141" applyNumberFormat="1" applyFont="1" applyFill="1" applyBorder="1" applyAlignment="1">
      <alignment vertical="center" wrapText="1"/>
    </xf>
    <xf numFmtId="49" fontId="52" fillId="23" borderId="0" xfId="141" applyNumberFormat="1" applyFont="1" applyFill="1" applyBorder="1" applyAlignment="1">
      <alignment vertical="center" wrapText="1"/>
    </xf>
    <xf numFmtId="49" fontId="54" fillId="23" borderId="0" xfId="107" applyNumberFormat="1" applyFont="1" applyFill="1" applyBorder="1" applyAlignment="1">
      <alignment horizontal="center" vertical="center" wrapText="1"/>
    </xf>
    <xf numFmtId="0" fontId="14" fillId="23" borderId="0" xfId="107" applyFont="1" applyFill="1" applyBorder="1" applyAlignment="1">
      <alignment vertical="center" wrapText="1"/>
    </xf>
    <xf numFmtId="0" fontId="14" fillId="23" borderId="0" xfId="107" applyNumberFormat="1" applyFont="1" applyFill="1" applyBorder="1" applyAlignment="1">
      <alignment horizontal="center" vertical="center" wrapText="1"/>
    </xf>
    <xf numFmtId="9" fontId="14" fillId="23" borderId="0" xfId="108" applyNumberFormat="1" applyFont="1" applyFill="1" applyBorder="1" applyAlignment="1">
      <alignment horizontal="center" vertical="center" wrapText="1"/>
    </xf>
    <xf numFmtId="15" fontId="14" fillId="65" borderId="0" xfId="141" applyNumberFormat="1" applyFont="1" applyFill="1" applyBorder="1" applyAlignment="1">
      <alignment horizontal="center" vertical="center" wrapText="1"/>
    </xf>
    <xf numFmtId="1" fontId="72" fillId="83" borderId="0" xfId="107" applyNumberFormat="1" applyFont="1" applyFill="1" applyBorder="1" applyAlignment="1">
      <alignment horizontal="center" vertical="center" wrapText="1"/>
    </xf>
    <xf numFmtId="17" fontId="53" fillId="80" borderId="0" xfId="128" applyNumberFormat="1" applyFont="1" applyFill="1" applyBorder="1" applyAlignment="1">
      <alignment horizontal="center" vertical="center" wrapText="1"/>
    </xf>
    <xf numFmtId="0" fontId="67" fillId="23" borderId="0" xfId="107" applyNumberFormat="1" applyFont="1" applyFill="1" applyBorder="1" applyAlignment="1">
      <alignment vertical="center" wrapText="1"/>
    </xf>
    <xf numFmtId="0" fontId="81" fillId="23" borderId="0" xfId="107" applyNumberFormat="1" applyFont="1" applyFill="1" applyBorder="1" applyAlignment="1">
      <alignment vertical="center" wrapText="1"/>
    </xf>
    <xf numFmtId="0" fontId="14" fillId="23" borderId="0" xfId="141" applyFont="1" applyFill="1" applyBorder="1" applyAlignment="1">
      <alignment horizontal="center" vertical="center" wrapText="1"/>
    </xf>
    <xf numFmtId="4" fontId="14" fillId="65" borderId="0" xfId="141" applyNumberFormat="1" applyFont="1" applyFill="1" applyBorder="1" applyAlignment="1">
      <alignment vertical="center" wrapText="1"/>
    </xf>
    <xf numFmtId="0" fontId="14" fillId="47" borderId="0" xfId="107" applyNumberFormat="1" applyFont="1" applyFill="1" applyBorder="1" applyAlignment="1">
      <alignment horizontal="center" vertical="center" wrapText="1"/>
    </xf>
    <xf numFmtId="15" fontId="14" fillId="23" borderId="0" xfId="107" applyNumberFormat="1" applyFont="1" applyFill="1" applyBorder="1" applyAlignment="1">
      <alignment horizontal="left" vertical="center" wrapText="1"/>
    </xf>
    <xf numFmtId="49" fontId="14" fillId="25" borderId="0" xfId="107" applyNumberFormat="1" applyFont="1" applyFill="1" applyBorder="1" applyAlignment="1">
      <alignment vertical="center" wrapText="1"/>
    </xf>
    <xf numFmtId="17" fontId="14" fillId="70" borderId="0" xfId="107" applyNumberFormat="1" applyFont="1" applyFill="1" applyBorder="1" applyAlignment="1">
      <alignment horizontal="center" vertical="center" wrapText="1"/>
    </xf>
    <xf numFmtId="49" fontId="14" fillId="50" borderId="0" xfId="107" applyNumberFormat="1" applyFont="1" applyFill="1" applyBorder="1" applyAlignment="1">
      <alignment vertical="center" wrapText="1"/>
    </xf>
    <xf numFmtId="49" fontId="64" fillId="24" borderId="0" xfId="107" applyNumberFormat="1" applyFont="1" applyFill="1" applyBorder="1" applyAlignment="1">
      <alignment horizontal="center" vertical="center" wrapText="1"/>
    </xf>
    <xf numFmtId="49" fontId="14" fillId="25" borderId="0" xfId="107" applyNumberFormat="1" applyFont="1" applyFill="1" applyBorder="1" applyAlignment="1">
      <alignment horizontal="left" vertical="center" wrapText="1"/>
    </xf>
    <xf numFmtId="49" fontId="54" fillId="25" borderId="0" xfId="107" applyNumberFormat="1" applyFont="1" applyFill="1" applyBorder="1" applyAlignment="1">
      <alignment horizontal="center" vertical="center" wrapText="1"/>
    </xf>
    <xf numFmtId="0" fontId="14" fillId="25" borderId="0" xfId="107" applyNumberFormat="1" applyFont="1" applyFill="1" applyBorder="1" applyAlignment="1">
      <alignment horizontal="center" vertical="center" wrapText="1"/>
    </xf>
    <xf numFmtId="9" fontId="14" fillId="26" borderId="0" xfId="108" applyNumberFormat="1" applyFont="1" applyFill="1" applyBorder="1" applyAlignment="1">
      <alignment horizontal="center" vertical="center" wrapText="1"/>
    </xf>
    <xf numFmtId="15" fontId="14" fillId="25" borderId="0" xfId="107" applyNumberFormat="1" applyFont="1" applyFill="1" applyBorder="1" applyAlignment="1">
      <alignment horizontal="center" vertical="center" wrapText="1"/>
    </xf>
    <xf numFmtId="49" fontId="64" fillId="56" borderId="0" xfId="145" applyNumberFormat="1" applyFont="1" applyFill="1" applyBorder="1" applyAlignment="1">
      <alignment vertical="center" wrapText="1"/>
    </xf>
    <xf numFmtId="0" fontId="104" fillId="25" borderId="0" xfId="107" applyNumberFormat="1" applyFont="1" applyFill="1" applyBorder="1" applyAlignment="1">
      <alignment horizontal="center" vertical="center" wrapText="1"/>
    </xf>
    <xf numFmtId="3" fontId="104" fillId="25" borderId="0" xfId="107" applyNumberFormat="1" applyFont="1" applyFill="1" applyBorder="1" applyAlignment="1">
      <alignment horizontal="center" vertical="center" wrapText="1"/>
    </xf>
    <xf numFmtId="17" fontId="82" fillId="37" borderId="0" xfId="107" applyNumberFormat="1" applyFont="1" applyFill="1" applyBorder="1" applyAlignment="1">
      <alignment horizontal="center" vertical="center" wrapText="1"/>
    </xf>
    <xf numFmtId="0" fontId="14" fillId="25" borderId="0" xfId="145" applyFont="1" applyFill="1" applyBorder="1" applyAlignment="1">
      <alignment horizontal="center" vertical="center" wrapText="1"/>
    </xf>
    <xf numFmtId="0" fontId="14" fillId="25" borderId="0" xfId="107" applyNumberFormat="1" applyFont="1" applyFill="1" applyBorder="1" applyAlignment="1">
      <alignment vertical="center" wrapText="1"/>
    </xf>
    <xf numFmtId="0" fontId="14" fillId="25" borderId="0" xfId="107" applyFont="1" applyFill="1" applyBorder="1" applyAlignment="1">
      <alignment horizontal="center" vertical="center" wrapText="1"/>
    </xf>
    <xf numFmtId="49" fontId="14" fillId="98" borderId="0" xfId="107" applyNumberFormat="1" applyFont="1" applyFill="1" applyBorder="1" applyAlignment="1">
      <alignment horizontal="center" vertical="center" wrapText="1"/>
    </xf>
    <xf numFmtId="15" fontId="14" fillId="98" borderId="0" xfId="107" applyNumberFormat="1" applyFont="1" applyFill="1" applyBorder="1" applyAlignment="1">
      <alignment horizontal="center" vertical="center" wrapText="1"/>
    </xf>
    <xf numFmtId="49" fontId="14" fillId="25" borderId="0" xfId="107" applyNumberFormat="1" applyFont="1" applyFill="1" applyBorder="1" applyAlignment="1">
      <alignment horizontal="center" vertical="center" wrapText="1"/>
    </xf>
    <xf numFmtId="0" fontId="14" fillId="25" borderId="0" xfId="145" applyNumberFormat="1" applyFont="1" applyFill="1" applyBorder="1" applyAlignment="1">
      <alignment horizontal="center" vertical="center" wrapText="1"/>
    </xf>
    <xf numFmtId="49" fontId="64" fillId="79" borderId="0" xfId="107" applyNumberFormat="1" applyFont="1" applyFill="1" applyBorder="1" applyAlignment="1">
      <alignment vertical="center" wrapText="1"/>
    </xf>
    <xf numFmtId="2" fontId="14" fillId="77" borderId="0" xfId="128" applyNumberFormat="1" applyFont="1" applyFill="1" applyBorder="1" applyAlignment="1">
      <alignment horizontal="center" vertical="center" wrapText="1"/>
    </xf>
    <xf numFmtId="1" fontId="21" fillId="81" borderId="0" xfId="107" applyNumberFormat="1" applyFont="1" applyFill="1" applyBorder="1" applyAlignment="1">
      <alignment horizontal="center" vertical="center" wrapText="1"/>
    </xf>
    <xf numFmtId="17" fontId="53" fillId="77" borderId="0" xfId="107" applyNumberFormat="1" applyFont="1" applyFill="1" applyBorder="1" applyAlignment="1">
      <alignment horizontal="center" vertical="center" wrapText="1"/>
    </xf>
    <xf numFmtId="0" fontId="64" fillId="79" borderId="0" xfId="107" applyNumberFormat="1" applyFont="1" applyFill="1" applyBorder="1" applyAlignment="1">
      <alignment vertical="center" wrapText="1"/>
    </xf>
    <xf numFmtId="0" fontId="14" fillId="25" borderId="0" xfId="141" applyFont="1" applyFill="1" applyBorder="1" applyAlignment="1">
      <alignment horizontal="center" vertical="center" wrapText="1"/>
    </xf>
    <xf numFmtId="49" fontId="14" fillId="50" borderId="0" xfId="107" applyNumberFormat="1" applyFont="1" applyFill="1" applyBorder="1" applyAlignment="1">
      <alignment horizontal="center" vertical="center" wrapText="1"/>
    </xf>
    <xf numFmtId="0" fontId="14" fillId="25" borderId="0" xfId="141" applyNumberFormat="1" applyFont="1" applyFill="1" applyBorder="1" applyAlignment="1">
      <alignment horizontal="center" vertical="center" wrapText="1"/>
    </xf>
    <xf numFmtId="15" fontId="64" fillId="79" borderId="0" xfId="107" applyNumberFormat="1" applyFont="1" applyFill="1" applyBorder="1" applyAlignment="1">
      <alignment horizontal="center" vertical="center" wrapText="1"/>
    </xf>
    <xf numFmtId="49" fontId="14" fillId="55" borderId="0" xfId="141" applyNumberFormat="1" applyFont="1" applyFill="1" applyBorder="1" applyAlignment="1">
      <alignment horizontal="left" vertical="center" wrapText="1"/>
    </xf>
    <xf numFmtId="49" fontId="14" fillId="55" borderId="0" xfId="141" applyNumberFormat="1" applyFont="1" applyFill="1" applyBorder="1" applyAlignment="1">
      <alignment vertical="center" wrapText="1"/>
    </xf>
    <xf numFmtId="0" fontId="14" fillId="27" borderId="0" xfId="107" applyNumberFormat="1" applyFont="1" applyFill="1" applyBorder="1" applyAlignment="1">
      <alignment vertical="center" wrapText="1"/>
    </xf>
    <xf numFmtId="17" fontId="14" fillId="76" borderId="0" xfId="107" applyNumberFormat="1" applyFont="1" applyFill="1" applyBorder="1" applyAlignment="1">
      <alignment horizontal="center" vertical="center" wrapText="1"/>
    </xf>
    <xf numFmtId="49" fontId="14" fillId="27" borderId="0" xfId="107" applyNumberFormat="1" applyFont="1" applyFill="1" applyBorder="1" applyAlignment="1">
      <alignment vertical="center" wrapText="1"/>
    </xf>
    <xf numFmtId="0" fontId="14" fillId="27" borderId="0" xfId="107" applyNumberFormat="1" applyFont="1" applyFill="1" applyBorder="1" applyAlignment="1">
      <alignment horizontal="center" vertical="center" wrapText="1"/>
    </xf>
    <xf numFmtId="49" fontId="14" fillId="40" borderId="0" xfId="141" applyNumberFormat="1" applyFont="1" applyFill="1" applyBorder="1" applyAlignment="1">
      <alignment horizontal="center" vertical="center" wrapText="1"/>
    </xf>
    <xf numFmtId="49" fontId="14" fillId="27" borderId="0" xfId="107" applyNumberFormat="1" applyFont="1" applyFill="1" applyBorder="1" applyAlignment="1">
      <alignment horizontal="left" vertical="center" wrapText="1"/>
    </xf>
    <xf numFmtId="49" fontId="54" fillId="27" borderId="0" xfId="141" applyNumberFormat="1" applyFont="1" applyFill="1" applyBorder="1" applyAlignment="1">
      <alignment horizontal="center" vertical="center" wrapText="1"/>
    </xf>
    <xf numFmtId="0" fontId="14" fillId="27" borderId="0" xfId="141" applyFont="1" applyFill="1" applyBorder="1" applyAlignment="1">
      <alignment horizontal="left" vertical="center" wrapText="1"/>
    </xf>
    <xf numFmtId="9" fontId="14" fillId="63" borderId="0" xfId="141" applyNumberFormat="1" applyFont="1" applyFill="1" applyBorder="1" applyAlignment="1">
      <alignment horizontal="center" vertical="center" wrapText="1"/>
    </xf>
    <xf numFmtId="15" fontId="14" fillId="27" borderId="0" xfId="107" applyNumberFormat="1" applyFont="1" applyFill="1" applyBorder="1" applyAlignment="1">
      <alignment horizontal="center" vertical="center" wrapText="1"/>
    </xf>
    <xf numFmtId="1" fontId="21" fillId="84" borderId="0" xfId="107" applyNumberFormat="1" applyFont="1" applyFill="1" applyBorder="1" applyAlignment="1">
      <alignment horizontal="center" vertical="center" wrapText="1"/>
    </xf>
    <xf numFmtId="17" fontId="14" fillId="84" borderId="0" xfId="107" applyNumberFormat="1" applyFont="1" applyFill="1" applyBorder="1" applyAlignment="1">
      <alignment horizontal="center" vertical="center" wrapText="1"/>
    </xf>
    <xf numFmtId="0" fontId="81" fillId="27" borderId="0" xfId="141" applyFont="1" applyFill="1" applyBorder="1" applyAlignment="1">
      <alignment horizontal="center" vertical="center" wrapText="1"/>
    </xf>
    <xf numFmtId="0" fontId="14" fillId="27" borderId="0" xfId="107" applyFont="1" applyFill="1" applyBorder="1" applyAlignment="1">
      <alignment horizontal="center" vertical="center" wrapText="1"/>
    </xf>
    <xf numFmtId="0" fontId="14" fillId="27" borderId="0" xfId="141" applyFont="1" applyFill="1" applyBorder="1" applyAlignment="1">
      <alignment horizontal="center" vertical="center" wrapText="1"/>
    </xf>
    <xf numFmtId="49" fontId="14" fillId="27" borderId="0" xfId="107" applyNumberFormat="1" applyFont="1" applyFill="1" applyBorder="1" applyAlignment="1">
      <alignment horizontal="center" vertical="center" wrapText="1"/>
    </xf>
    <xf numFmtId="0" fontId="14" fillId="27" borderId="0" xfId="141" applyNumberFormat="1" applyFont="1" applyFill="1" applyBorder="1" applyAlignment="1">
      <alignment horizontal="center" vertical="center" wrapText="1"/>
    </xf>
    <xf numFmtId="15" fontId="65" fillId="27" borderId="0" xfId="107" applyNumberFormat="1" applyFont="1" applyFill="1" applyBorder="1" applyAlignment="1">
      <alignment horizontal="center" vertical="center" wrapText="1"/>
    </xf>
    <xf numFmtId="15" fontId="65" fillId="27" borderId="0" xfId="107" applyNumberFormat="1" applyFont="1" applyFill="1" applyBorder="1" applyAlignment="1">
      <alignment vertical="center" wrapText="1"/>
    </xf>
    <xf numFmtId="0" fontId="64" fillId="97" borderId="0" xfId="107" applyNumberFormat="1" applyFont="1" applyFill="1" applyBorder="1" applyAlignment="1">
      <alignment vertical="center" wrapText="1"/>
    </xf>
    <xf numFmtId="0" fontId="14" fillId="97" borderId="0" xfId="107" applyNumberFormat="1" applyFont="1" applyFill="1" applyBorder="1" applyAlignment="1">
      <alignment vertical="center" wrapText="1"/>
    </xf>
    <xf numFmtId="49" fontId="52" fillId="97" borderId="0" xfId="107" applyNumberFormat="1" applyFont="1" applyFill="1" applyBorder="1" applyAlignment="1">
      <alignment vertical="center" wrapText="1"/>
    </xf>
    <xf numFmtId="49" fontId="14" fillId="97" borderId="0" xfId="107" applyNumberFormat="1" applyFont="1" applyFill="1" applyBorder="1" applyAlignment="1">
      <alignment horizontal="left" vertical="center" wrapText="1"/>
    </xf>
    <xf numFmtId="49" fontId="54" fillId="97" borderId="0" xfId="107" applyNumberFormat="1" applyFont="1" applyFill="1" applyBorder="1" applyAlignment="1">
      <alignment horizontal="center" vertical="center" wrapText="1"/>
    </xf>
    <xf numFmtId="49" fontId="14" fillId="64" borderId="0" xfId="145" applyNumberFormat="1" applyFont="1" applyFill="1" applyBorder="1" applyAlignment="1">
      <alignment vertical="center" wrapText="1"/>
    </xf>
    <xf numFmtId="0" fontId="14" fillId="97" borderId="0" xfId="107" applyNumberFormat="1" applyFont="1" applyFill="1" applyBorder="1" applyAlignment="1">
      <alignment horizontal="center" vertical="center" wrapText="1"/>
    </xf>
    <xf numFmtId="9" fontId="14" fillId="26" borderId="0" xfId="107" applyNumberFormat="1" applyFont="1" applyFill="1" applyBorder="1" applyAlignment="1">
      <alignment horizontal="center" vertical="center" wrapText="1"/>
    </xf>
    <xf numFmtId="15" fontId="49" fillId="37" borderId="0" xfId="107" applyNumberFormat="1" applyFont="1" applyFill="1" applyBorder="1" applyAlignment="1">
      <alignment horizontal="center" vertical="center" wrapText="1"/>
    </xf>
    <xf numFmtId="1" fontId="14" fillId="97" borderId="0" xfId="107" applyNumberFormat="1" applyFont="1" applyFill="1" applyBorder="1" applyAlignment="1">
      <alignment horizontal="center" vertical="center" wrapText="1"/>
    </xf>
    <xf numFmtId="1" fontId="65" fillId="97" borderId="0" xfId="107" applyNumberFormat="1" applyFont="1" applyFill="1" applyBorder="1" applyAlignment="1">
      <alignment horizontal="center" vertical="center" wrapText="1"/>
    </xf>
    <xf numFmtId="0" fontId="67" fillId="97" borderId="0" xfId="107" applyNumberFormat="1" applyFont="1" applyFill="1" applyBorder="1" applyAlignment="1">
      <alignment vertical="center" wrapText="1"/>
    </xf>
    <xf numFmtId="0" fontId="14" fillId="40" borderId="0" xfId="141" applyFont="1" applyFill="1" applyBorder="1" applyAlignment="1">
      <alignment vertical="center" wrapText="1"/>
    </xf>
    <xf numFmtId="0" fontId="14" fillId="41" borderId="0" xfId="107" applyFont="1" applyFill="1" applyBorder="1" applyAlignment="1">
      <alignment horizontal="center" vertical="center" wrapText="1"/>
    </xf>
    <xf numFmtId="15" fontId="14" fillId="97" borderId="0" xfId="107" applyNumberFormat="1" applyFont="1" applyFill="1" applyBorder="1" applyAlignment="1">
      <alignment horizontal="center" vertical="center" wrapText="1"/>
    </xf>
    <xf numFmtId="0" fontId="65" fillId="97" borderId="0" xfId="107" applyNumberFormat="1" applyFont="1" applyFill="1" applyBorder="1" applyAlignment="1">
      <alignment horizontal="center" vertical="center" wrapText="1"/>
    </xf>
    <xf numFmtId="15" fontId="14" fillId="97" borderId="0" xfId="107" applyNumberFormat="1" applyFont="1" applyFill="1" applyBorder="1" applyAlignment="1">
      <alignment horizontal="left" vertical="center" wrapText="1"/>
    </xf>
    <xf numFmtId="0" fontId="14" fillId="85" borderId="0" xfId="107" applyNumberFormat="1" applyFont="1" applyFill="1" applyBorder="1" applyAlignment="1">
      <alignment vertical="center" wrapText="1"/>
    </xf>
    <xf numFmtId="2" fontId="14" fillId="70" borderId="0" xfId="128" applyNumberFormat="1" applyFont="1" applyFill="1" applyBorder="1" applyAlignment="1">
      <alignment horizontal="center" vertical="center" wrapText="1"/>
    </xf>
    <xf numFmtId="49" fontId="14" fillId="98" borderId="0" xfId="107" applyNumberFormat="1" applyFont="1" applyFill="1" applyBorder="1" applyAlignment="1">
      <alignment vertical="center" wrapText="1"/>
    </xf>
    <xf numFmtId="49" fontId="14" fillId="97" borderId="0" xfId="107" applyNumberFormat="1" applyFont="1" applyFill="1" applyBorder="1" applyAlignment="1">
      <alignment horizontal="center" vertical="center" wrapText="1"/>
    </xf>
    <xf numFmtId="9" fontId="14" fillId="98" borderId="0" xfId="108" applyNumberFormat="1" applyFont="1" applyFill="1" applyBorder="1" applyAlignment="1">
      <alignment horizontal="center" vertical="center" wrapText="1"/>
    </xf>
    <xf numFmtId="3" fontId="44" fillId="97" borderId="0" xfId="107" applyNumberFormat="1" applyFont="1" applyFill="1" applyBorder="1" applyAlignment="1">
      <alignment horizontal="center" vertical="center" wrapText="1"/>
    </xf>
    <xf numFmtId="0" fontId="64" fillId="24" borderId="0" xfId="141" applyFont="1" applyFill="1" applyBorder="1" applyAlignment="1">
      <alignment horizontal="center" vertical="center" wrapText="1"/>
    </xf>
    <xf numFmtId="0" fontId="14" fillId="97" borderId="0" xfId="141" applyFont="1" applyFill="1" applyBorder="1" applyAlignment="1">
      <alignment horizontal="center" vertical="center" wrapText="1"/>
    </xf>
    <xf numFmtId="0" fontId="14" fillId="97" borderId="0" xfId="107" applyFont="1" applyFill="1" applyBorder="1" applyAlignment="1">
      <alignment horizontal="center" vertical="center" wrapText="1"/>
    </xf>
    <xf numFmtId="0" fontId="64" fillId="24" borderId="0" xfId="107" applyNumberFormat="1" applyFont="1" applyFill="1" applyBorder="1" applyAlignment="1">
      <alignment horizontal="left" vertical="center" wrapText="1"/>
    </xf>
    <xf numFmtId="169" fontId="13" fillId="0" borderId="0" xfId="0" applyNumberFormat="1" applyFont="1" applyFill="1" applyBorder="1" applyAlignment="1">
      <alignment horizontal="right" vertical="center" wrapText="1"/>
    </xf>
    <xf numFmtId="49" fontId="14" fillId="23" borderId="0" xfId="107" applyNumberFormat="1" applyFont="1" applyFill="1" applyBorder="1" applyAlignment="1">
      <alignment horizontal="left" vertical="center" wrapText="1"/>
    </xf>
    <xf numFmtId="1" fontId="44" fillId="32" borderId="0" xfId="107" applyNumberFormat="1" applyFont="1" applyFill="1" applyBorder="1" applyAlignment="1">
      <alignment horizontal="center" vertical="center" wrapText="1"/>
    </xf>
    <xf numFmtId="17" fontId="53" fillId="43" borderId="0" xfId="128" applyNumberFormat="1" applyFont="1" applyFill="1" applyBorder="1" applyAlignment="1">
      <alignment horizontal="center" vertical="center" wrapText="1"/>
    </xf>
    <xf numFmtId="0" fontId="21" fillId="23" borderId="0" xfId="107" applyNumberFormat="1" applyFont="1" applyFill="1" applyBorder="1" applyAlignment="1">
      <alignment vertical="center" wrapText="1"/>
    </xf>
    <xf numFmtId="2" fontId="14" fillId="23" borderId="0" xfId="107" applyNumberFormat="1" applyFont="1" applyFill="1" applyBorder="1" applyAlignment="1">
      <alignment horizontal="center" vertical="center" wrapText="1"/>
    </xf>
    <xf numFmtId="49" fontId="14" fillId="47" borderId="0" xfId="107" applyNumberFormat="1" applyFont="1" applyFill="1" applyBorder="1" applyAlignment="1">
      <alignment horizontal="center" vertical="center" wrapText="1"/>
    </xf>
    <xf numFmtId="15" fontId="14" fillId="47" borderId="0" xfId="107" applyNumberFormat="1" applyFont="1" applyFill="1" applyBorder="1" applyAlignment="1">
      <alignment horizontal="center" vertical="center" wrapText="1"/>
    </xf>
    <xf numFmtId="0" fontId="14" fillId="23" borderId="0" xfId="107" applyFont="1" applyFill="1" applyBorder="1" applyAlignment="1">
      <alignment horizontal="center" vertical="center" wrapText="1"/>
    </xf>
    <xf numFmtId="0" fontId="14" fillId="47" borderId="0" xfId="107" applyNumberFormat="1" applyFont="1" applyFill="1" applyBorder="1" applyAlignment="1">
      <alignment horizontal="left" vertical="center" wrapText="1"/>
    </xf>
    <xf numFmtId="0" fontId="14" fillId="27" borderId="0" xfId="141" applyNumberFormat="1" applyFont="1" applyFill="1" applyBorder="1" applyAlignment="1">
      <alignment vertical="center" wrapText="1"/>
    </xf>
    <xf numFmtId="49" fontId="14" fillId="27" borderId="0" xfId="141" applyNumberFormat="1" applyFont="1" applyFill="1" applyBorder="1" applyAlignment="1">
      <alignment vertical="center" wrapText="1"/>
    </xf>
    <xf numFmtId="9" fontId="14" fillId="27" borderId="0" xfId="108" applyNumberFormat="1" applyFont="1" applyFill="1" applyBorder="1" applyAlignment="1">
      <alignment horizontal="center" vertical="center" wrapText="1"/>
    </xf>
    <xf numFmtId="15" fontId="89" fillId="79" borderId="0" xfId="107" applyNumberFormat="1" applyFont="1" applyFill="1" applyBorder="1" applyAlignment="1">
      <alignment horizontal="center" vertical="center" wrapText="1"/>
    </xf>
    <xf numFmtId="1" fontId="14" fillId="84" borderId="0" xfId="107" applyNumberFormat="1" applyFont="1" applyFill="1" applyBorder="1" applyAlignment="1">
      <alignment horizontal="center" vertical="center" wrapText="1"/>
    </xf>
    <xf numFmtId="17" fontId="53" fillId="84" borderId="0" xfId="107" applyNumberFormat="1" applyFont="1" applyFill="1" applyBorder="1" applyAlignment="1">
      <alignment horizontal="center" vertical="center" wrapText="1"/>
    </xf>
    <xf numFmtId="0" fontId="14" fillId="79" borderId="0" xfId="107" applyNumberFormat="1" applyFont="1" applyFill="1" applyBorder="1" applyAlignment="1">
      <alignment vertical="center" wrapText="1"/>
    </xf>
    <xf numFmtId="49" fontId="14" fillId="23" borderId="0" xfId="107" applyNumberFormat="1" applyFont="1" applyFill="1" applyBorder="1" applyAlignment="1">
      <alignment horizontal="center" vertical="center" wrapText="1"/>
    </xf>
    <xf numFmtId="3" fontId="14" fillId="23" borderId="0" xfId="107" applyNumberFormat="1" applyFont="1" applyFill="1" applyBorder="1" applyAlignment="1">
      <alignment horizontal="center" vertical="center" wrapText="1"/>
    </xf>
    <xf numFmtId="4" fontId="21" fillId="0" borderId="0" xfId="0" applyNumberFormat="1" applyFont="1" applyFill="1" applyBorder="1" applyAlignment="1">
      <alignment horizontal="right" vertical="center"/>
    </xf>
    <xf numFmtId="49" fontId="14" fillId="100" borderId="0" xfId="107" applyNumberFormat="1" applyFont="1" applyFill="1" applyBorder="1" applyAlignment="1">
      <alignment vertical="center" wrapText="1"/>
    </xf>
    <xf numFmtId="0" fontId="14" fillId="70" borderId="0" xfId="128" applyFont="1" applyFill="1" applyBorder="1" applyAlignment="1">
      <alignment horizontal="center" vertical="center" wrapText="1"/>
    </xf>
    <xf numFmtId="0" fontId="64" fillId="24" borderId="0" xfId="107" applyFont="1" applyFill="1" applyBorder="1" applyAlignment="1">
      <alignment horizontal="center" vertical="center" wrapText="1"/>
    </xf>
    <xf numFmtId="49" fontId="14" fillId="100" borderId="0" xfId="113" applyNumberFormat="1" applyFont="1" applyFill="1" applyBorder="1" applyAlignment="1">
      <alignment horizontal="left" vertical="center" wrapText="1"/>
    </xf>
    <xf numFmtId="49" fontId="54" fillId="100" borderId="0" xfId="113" applyNumberFormat="1" applyFont="1" applyFill="1" applyBorder="1" applyAlignment="1">
      <alignment horizontal="center" vertical="center" wrapText="1"/>
    </xf>
    <xf numFmtId="49" fontId="14" fillId="100" borderId="0" xfId="113" applyNumberFormat="1" applyFont="1" applyFill="1" applyBorder="1" applyAlignment="1">
      <alignment vertical="center" wrapText="1"/>
    </xf>
    <xf numFmtId="0" fontId="14" fillId="100" borderId="0" xfId="107" applyNumberFormat="1" applyFont="1" applyFill="1" applyBorder="1" applyAlignment="1">
      <alignment horizontal="center" vertical="center" wrapText="1"/>
    </xf>
    <xf numFmtId="15" fontId="14" fillId="100" borderId="0" xfId="111" applyNumberFormat="1" applyFont="1" applyFill="1" applyBorder="1" applyAlignment="1">
      <alignment horizontal="center" vertical="center" wrapText="1"/>
    </xf>
    <xf numFmtId="15" fontId="14" fillId="100" borderId="0" xfId="107" applyNumberFormat="1" applyFont="1" applyFill="1" applyBorder="1" applyAlignment="1">
      <alignment horizontal="center" vertical="center" wrapText="1"/>
    </xf>
    <xf numFmtId="1" fontId="21" fillId="28" borderId="0" xfId="107" applyNumberFormat="1" applyFont="1" applyFill="1" applyBorder="1" applyAlignment="1">
      <alignment horizontal="center" vertical="center" wrapText="1"/>
    </xf>
    <xf numFmtId="17" fontId="44" fillId="96" borderId="0" xfId="107" applyNumberFormat="1" applyFont="1" applyFill="1" applyBorder="1" applyAlignment="1">
      <alignment horizontal="center" vertical="center" wrapText="1"/>
    </xf>
    <xf numFmtId="0" fontId="14" fillId="100" borderId="0" xfId="107" applyNumberFormat="1" applyFont="1" applyFill="1" applyBorder="1" applyAlignment="1">
      <alignment vertical="center" wrapText="1"/>
    </xf>
    <xf numFmtId="4" fontId="14" fillId="100" borderId="0" xfId="107" applyNumberFormat="1" applyFont="1" applyFill="1" applyBorder="1" applyAlignment="1">
      <alignment horizontal="center" vertical="center" wrapText="1"/>
    </xf>
    <xf numFmtId="0" fontId="14" fillId="100" borderId="0" xfId="107" applyFont="1" applyFill="1" applyBorder="1" applyAlignment="1">
      <alignment horizontal="center" vertical="center" wrapText="1"/>
    </xf>
    <xf numFmtId="0" fontId="14" fillId="100" borderId="0" xfId="113" applyFont="1" applyFill="1" applyBorder="1" applyAlignment="1">
      <alignment horizontal="center" vertical="center" wrapText="1"/>
    </xf>
    <xf numFmtId="49" fontId="14" fillId="100" borderId="0" xfId="107" applyNumberFormat="1" applyFont="1" applyFill="1" applyBorder="1" applyAlignment="1">
      <alignment horizontal="center" vertical="center" wrapText="1"/>
    </xf>
    <xf numFmtId="0" fontId="14" fillId="100" borderId="0" xfId="113" applyNumberFormat="1" applyFont="1" applyFill="1" applyBorder="1" applyAlignment="1">
      <alignment horizontal="center" vertical="center" wrapText="1"/>
    </xf>
    <xf numFmtId="3" fontId="21" fillId="96" borderId="0" xfId="107" applyNumberFormat="1" applyFont="1" applyFill="1" applyBorder="1" applyAlignment="1">
      <alignment horizontal="center" vertical="center" wrapText="1"/>
    </xf>
    <xf numFmtId="0" fontId="14" fillId="0" borderId="0" xfId="107" applyNumberFormat="1" applyFont="1" applyFill="1" applyBorder="1" applyAlignment="1">
      <alignment vertical="center" wrapText="1"/>
    </xf>
    <xf numFmtId="17" fontId="14" fillId="0" borderId="0" xfId="107" applyNumberFormat="1" applyFont="1" applyFill="1" applyBorder="1" applyAlignment="1">
      <alignment horizontal="center" vertical="center" wrapText="1"/>
    </xf>
    <xf numFmtId="49" fontId="52" fillId="0" borderId="0" xfId="107" applyNumberFormat="1" applyFont="1" applyFill="1" applyBorder="1" applyAlignment="1">
      <alignment vertical="center" wrapText="1"/>
    </xf>
    <xf numFmtId="49" fontId="14" fillId="0" borderId="0" xfId="107" applyNumberFormat="1" applyFont="1" applyFill="1" applyBorder="1" applyAlignment="1">
      <alignment vertical="center" wrapText="1"/>
    </xf>
    <xf numFmtId="49" fontId="64" fillId="0" borderId="0" xfId="141" applyNumberFormat="1" applyFont="1" applyFill="1" applyBorder="1" applyAlignment="1">
      <alignment vertical="center" wrapText="1"/>
    </xf>
    <xf numFmtId="49" fontId="14" fillId="0" borderId="0" xfId="107" applyNumberFormat="1" applyFont="1" applyFill="1" applyBorder="1" applyAlignment="1">
      <alignment horizontal="center" vertical="center" wrapText="1"/>
    </xf>
    <xf numFmtId="49" fontId="52" fillId="0" borderId="0" xfId="107" applyNumberFormat="1" applyFont="1" applyFill="1" applyBorder="1" applyAlignment="1">
      <alignment horizontal="left" vertical="center" wrapText="1"/>
    </xf>
    <xf numFmtId="49" fontId="87" fillId="0" borderId="0" xfId="107" applyNumberFormat="1" applyFont="1" applyFill="1" applyBorder="1" applyAlignment="1">
      <alignment horizontal="center" vertical="center" wrapText="1"/>
    </xf>
    <xf numFmtId="1" fontId="14" fillId="0" borderId="0" xfId="107" applyNumberFormat="1" applyFont="1" applyFill="1" applyBorder="1" applyAlignment="1">
      <alignment horizontal="center" vertical="center" wrapText="1"/>
    </xf>
    <xf numFmtId="0" fontId="21" fillId="0" borderId="0" xfId="107" applyFont="1" applyFill="1" applyBorder="1" applyAlignment="1">
      <alignment vertical="center" wrapText="1"/>
    </xf>
    <xf numFmtId="9" fontId="65" fillId="0" borderId="0" xfId="108" applyNumberFormat="1" applyFont="1" applyFill="1" applyBorder="1" applyAlignment="1">
      <alignment horizontal="center" vertical="center" wrapText="1"/>
    </xf>
    <xf numFmtId="1" fontId="44" fillId="0" borderId="0" xfId="107" applyNumberFormat="1" applyFont="1" applyFill="1" applyBorder="1" applyAlignment="1">
      <alignment horizontal="center" vertical="center" wrapText="1"/>
    </xf>
    <xf numFmtId="0" fontId="64" fillId="0" borderId="0" xfId="107" applyNumberFormat="1" applyFont="1" applyFill="1" applyBorder="1" applyAlignment="1">
      <alignment vertical="center" wrapText="1"/>
    </xf>
    <xf numFmtId="0" fontId="71" fillId="0" borderId="0" xfId="107" applyNumberFormat="1" applyFont="1" applyFill="1" applyBorder="1" applyAlignment="1">
      <alignment vertical="center" wrapText="1"/>
    </xf>
    <xf numFmtId="49" fontId="14" fillId="0" borderId="0" xfId="141" applyNumberFormat="1" applyFont="1" applyFill="1" applyBorder="1" applyAlignment="1">
      <alignment vertical="center" wrapText="1"/>
    </xf>
    <xf numFmtId="15" fontId="14" fillId="0" borderId="0" xfId="107" applyNumberFormat="1" applyFont="1" applyFill="1" applyBorder="1" applyAlignment="1">
      <alignment horizontal="center" vertical="center" wrapText="1"/>
    </xf>
    <xf numFmtId="0" fontId="65" fillId="0" borderId="0" xfId="107" applyNumberFormat="1" applyFont="1" applyFill="1" applyBorder="1" applyAlignment="1">
      <alignment horizontal="center" vertical="center" wrapText="1"/>
    </xf>
    <xf numFmtId="17" fontId="14" fillId="0" borderId="0" xfId="128" applyNumberFormat="1" applyFont="1" applyFill="1" applyBorder="1" applyAlignment="1">
      <alignment horizontal="center" vertical="center" wrapText="1"/>
    </xf>
    <xf numFmtId="44" fontId="21" fillId="0" borderId="0" xfId="107" applyNumberFormat="1" applyFont="1" applyFill="1" applyBorder="1" applyAlignment="1">
      <alignment horizontal="right" vertical="center" wrapText="1"/>
    </xf>
    <xf numFmtId="3" fontId="44" fillId="0" borderId="0" xfId="107" applyNumberFormat="1" applyFont="1" applyFill="1" applyBorder="1" applyAlignment="1">
      <alignment horizontal="center" vertical="center" wrapText="1"/>
    </xf>
    <xf numFmtId="49" fontId="14" fillId="26" borderId="0" xfId="107" applyNumberFormat="1" applyFont="1" applyFill="1" applyBorder="1" applyAlignment="1">
      <alignment horizontal="center" vertical="center" wrapText="1"/>
    </xf>
    <xf numFmtId="1" fontId="44" fillId="23" borderId="0" xfId="107" applyNumberFormat="1" applyFont="1" applyFill="1" applyBorder="1" applyAlignment="1">
      <alignment horizontal="center" vertical="center" wrapText="1"/>
    </xf>
    <xf numFmtId="0" fontId="14" fillId="44" borderId="0" xfId="128" applyFont="1" applyFill="1" applyBorder="1" applyAlignment="1">
      <alignment horizontal="center" vertical="center" wrapText="1"/>
    </xf>
    <xf numFmtId="49" fontId="14" fillId="90" borderId="0" xfId="141" applyNumberFormat="1" applyFont="1" applyFill="1" applyBorder="1" applyAlignment="1">
      <alignment horizontal="center" vertical="center" wrapText="1"/>
    </xf>
    <xf numFmtId="49" fontId="14" fillId="23" borderId="0" xfId="141" applyNumberFormat="1" applyFont="1" applyFill="1" applyBorder="1" applyAlignment="1">
      <alignment vertical="center" wrapText="1"/>
    </xf>
    <xf numFmtId="1" fontId="72" fillId="23" borderId="0" xfId="107" applyNumberFormat="1" applyFont="1" applyFill="1" applyBorder="1" applyAlignment="1">
      <alignment horizontal="center" vertical="center" wrapText="1"/>
    </xf>
    <xf numFmtId="15" fontId="14" fillId="23" borderId="0" xfId="141" applyNumberFormat="1" applyFont="1" applyFill="1" applyBorder="1" applyAlignment="1">
      <alignment horizontal="center" vertical="center" wrapText="1"/>
    </xf>
    <xf numFmtId="17" fontId="14" fillId="39" borderId="0" xfId="107" applyNumberFormat="1" applyFont="1" applyFill="1" applyBorder="1" applyAlignment="1">
      <alignment horizontal="center" vertical="center" wrapText="1"/>
    </xf>
    <xf numFmtId="49" fontId="64" fillId="87" borderId="0" xfId="141" applyNumberFormat="1" applyFont="1" applyFill="1" applyBorder="1" applyAlignment="1">
      <alignment vertical="center" wrapText="1"/>
    </xf>
    <xf numFmtId="49" fontId="14" fillId="24" borderId="0" xfId="107" applyNumberFormat="1" applyFont="1" applyFill="1" applyBorder="1" applyAlignment="1">
      <alignment horizontal="center" vertical="center" wrapText="1"/>
    </xf>
    <xf numFmtId="0" fontId="81" fillId="25" borderId="0" xfId="107" applyNumberFormat="1" applyFont="1" applyFill="1" applyBorder="1" applyAlignment="1">
      <alignment vertical="center" wrapText="1"/>
    </xf>
    <xf numFmtId="0" fontId="65" fillId="25" borderId="0" xfId="141" applyFont="1" applyFill="1" applyBorder="1" applyAlignment="1">
      <alignment horizontal="center" vertical="center" wrapText="1"/>
    </xf>
    <xf numFmtId="15" fontId="65" fillId="25" borderId="0" xfId="107" applyNumberFormat="1" applyFont="1" applyFill="1" applyBorder="1" applyAlignment="1">
      <alignment horizontal="center" vertical="center" wrapText="1"/>
    </xf>
    <xf numFmtId="49" fontId="65" fillId="25" borderId="0" xfId="107" applyNumberFormat="1" applyFont="1" applyFill="1" applyBorder="1" applyAlignment="1">
      <alignment horizontal="center" vertical="center" wrapText="1"/>
    </xf>
    <xf numFmtId="0" fontId="65" fillId="25" borderId="0" xfId="145" applyNumberFormat="1" applyFont="1" applyFill="1" applyBorder="1" applyAlignment="1">
      <alignment horizontal="center" vertical="center" wrapText="1"/>
    </xf>
    <xf numFmtId="2" fontId="64" fillId="24" borderId="0" xfId="107" applyNumberFormat="1" applyFont="1" applyFill="1" applyBorder="1" applyAlignment="1">
      <alignment horizontal="center" vertical="center" wrapText="1"/>
    </xf>
    <xf numFmtId="1" fontId="104" fillId="23" borderId="0" xfId="107" applyNumberFormat="1" applyFont="1" applyFill="1" applyBorder="1" applyAlignment="1">
      <alignment horizontal="center" vertical="center" wrapText="1"/>
    </xf>
    <xf numFmtId="0" fontId="64" fillId="24" borderId="0" xfId="141" applyNumberFormat="1" applyFont="1" applyFill="1" applyBorder="1" applyAlignment="1">
      <alignment horizontal="center" vertical="center" wrapText="1"/>
    </xf>
    <xf numFmtId="1" fontId="65" fillId="23" borderId="0" xfId="107" applyNumberFormat="1" applyFont="1" applyFill="1" applyBorder="1" applyAlignment="1">
      <alignment horizontal="center" vertical="center" wrapText="1"/>
    </xf>
    <xf numFmtId="0" fontId="67" fillId="79" borderId="0" xfId="107" applyNumberFormat="1" applyFont="1" applyFill="1" applyBorder="1" applyAlignment="1">
      <alignment vertical="center" wrapText="1"/>
    </xf>
    <xf numFmtId="49" fontId="52" fillId="47" borderId="0" xfId="107" applyNumberFormat="1" applyFont="1" applyFill="1" applyBorder="1" applyAlignment="1">
      <alignment vertical="center" wrapText="1"/>
    </xf>
    <xf numFmtId="9" fontId="64" fillId="24" borderId="0" xfId="108" applyNumberFormat="1" applyFont="1" applyFill="1" applyBorder="1" applyAlignment="1">
      <alignment horizontal="center" vertical="center" wrapText="1"/>
    </xf>
    <xf numFmtId="1" fontId="67" fillId="24" borderId="0" xfId="107" applyNumberFormat="1" applyFont="1" applyFill="1" applyBorder="1" applyAlignment="1">
      <alignment horizontal="center" vertical="center" wrapText="1"/>
    </xf>
    <xf numFmtId="49" fontId="14" fillId="64" borderId="0" xfId="141" applyNumberFormat="1" applyFont="1" applyFill="1" applyBorder="1" applyAlignment="1">
      <alignment vertical="center" wrapText="1"/>
    </xf>
    <xf numFmtId="0" fontId="44" fillId="23" borderId="0" xfId="107" applyNumberFormat="1" applyFont="1" applyFill="1" applyBorder="1" applyAlignment="1">
      <alignment horizontal="center" vertical="center" wrapText="1"/>
    </xf>
    <xf numFmtId="9" fontId="14" fillId="85" borderId="0" xfId="108" applyNumberFormat="1" applyFont="1" applyFill="1" applyBorder="1" applyAlignment="1">
      <alignment horizontal="center" vertical="center" wrapText="1"/>
    </xf>
    <xf numFmtId="0" fontId="65" fillId="25" borderId="0" xfId="141" applyNumberFormat="1" applyFont="1" applyFill="1" applyBorder="1" applyAlignment="1">
      <alignment horizontal="center" vertical="center" wrapText="1"/>
    </xf>
    <xf numFmtId="49" fontId="65" fillId="86" borderId="0" xfId="107" applyNumberFormat="1" applyFont="1" applyFill="1" applyBorder="1" applyAlignment="1">
      <alignment horizontal="center" vertical="center" wrapText="1"/>
    </xf>
    <xf numFmtId="49" fontId="14" fillId="27" borderId="0" xfId="141" applyNumberFormat="1" applyFont="1" applyFill="1" applyBorder="1" applyAlignment="1">
      <alignment horizontal="left" vertical="center" wrapText="1"/>
    </xf>
    <xf numFmtId="3" fontId="14" fillId="27" borderId="0" xfId="107" applyNumberFormat="1" applyFont="1" applyFill="1" applyBorder="1" applyAlignment="1">
      <alignment horizontal="center" vertical="center" wrapText="1"/>
    </xf>
    <xf numFmtId="15" fontId="65" fillId="27" borderId="0" xfId="107" applyNumberFormat="1" applyFont="1" applyFill="1" applyBorder="1" applyAlignment="1">
      <alignment horizontal="left" vertical="center" wrapText="1"/>
    </xf>
    <xf numFmtId="1" fontId="44" fillId="84" borderId="0" xfId="107" applyNumberFormat="1" applyFont="1" applyFill="1" applyBorder="1" applyAlignment="1">
      <alignment horizontal="center" vertical="center" wrapText="1"/>
    </xf>
    <xf numFmtId="17" fontId="21" fillId="84" borderId="0" xfId="107" applyNumberFormat="1" applyFont="1" applyFill="1" applyBorder="1" applyAlignment="1">
      <alignment horizontal="center" vertical="center" wrapText="1"/>
    </xf>
    <xf numFmtId="0" fontId="93" fillId="23" borderId="0" xfId="107" applyNumberFormat="1" applyFont="1" applyFill="1" applyBorder="1" applyAlignment="1">
      <alignment vertical="center" wrapText="1"/>
    </xf>
    <xf numFmtId="0" fontId="14" fillId="23" borderId="0" xfId="141" applyNumberFormat="1" applyFont="1" applyFill="1" applyBorder="1" applyAlignment="1">
      <alignment horizontal="center" vertical="center" wrapText="1"/>
    </xf>
    <xf numFmtId="49" fontId="14" fillId="97" borderId="0" xfId="107" applyNumberFormat="1" applyFont="1" applyFill="1" applyBorder="1" applyAlignment="1">
      <alignment vertical="center" wrapText="1"/>
    </xf>
    <xf numFmtId="9" fontId="14" fillId="41" borderId="0" xfId="108" applyNumberFormat="1" applyFont="1" applyFill="1" applyBorder="1" applyAlignment="1">
      <alignment horizontal="center" vertical="center" wrapText="1"/>
    </xf>
    <xf numFmtId="49" fontId="64" fillId="40" borderId="0" xfId="141" applyNumberFormat="1" applyFont="1" applyFill="1" applyBorder="1" applyAlignment="1">
      <alignment vertical="center" wrapText="1"/>
    </xf>
    <xf numFmtId="0" fontId="44" fillId="41" borderId="0" xfId="107" applyNumberFormat="1" applyFont="1" applyFill="1" applyBorder="1" applyAlignment="1">
      <alignment horizontal="center" vertical="center" wrapText="1"/>
    </xf>
    <xf numFmtId="1" fontId="44" fillId="41" borderId="0" xfId="107" applyNumberFormat="1" applyFont="1" applyFill="1" applyBorder="1" applyAlignment="1">
      <alignment horizontal="center" vertical="center" wrapText="1"/>
    </xf>
    <xf numFmtId="0" fontId="81" fillId="41" borderId="0" xfId="107" applyNumberFormat="1" applyFont="1" applyFill="1" applyBorder="1" applyAlignment="1">
      <alignment vertical="center" wrapText="1"/>
    </xf>
    <xf numFmtId="49" fontId="64" fillId="89" borderId="0" xfId="141" applyNumberFormat="1" applyFont="1" applyFill="1" applyBorder="1" applyAlignment="1">
      <alignment vertical="center" wrapText="1"/>
    </xf>
    <xf numFmtId="14" fontId="14" fillId="23" borderId="0" xfId="141" applyNumberFormat="1" applyFont="1" applyFill="1" applyBorder="1" applyAlignment="1">
      <alignment horizontal="center" vertical="center" wrapText="1"/>
    </xf>
    <xf numFmtId="49" fontId="14" fillId="51" borderId="0" xfId="107" applyNumberFormat="1" applyFont="1" applyFill="1" applyBorder="1" applyAlignment="1">
      <alignment vertical="center" wrapText="1"/>
    </xf>
    <xf numFmtId="0" fontId="14" fillId="76" borderId="0" xfId="128" applyFont="1" applyFill="1" applyBorder="1" applyAlignment="1">
      <alignment horizontal="center" vertical="center" wrapText="1"/>
    </xf>
    <xf numFmtId="49" fontId="14" fillId="51" borderId="0" xfId="141" applyNumberFormat="1" applyFont="1" applyFill="1" applyBorder="1" applyAlignment="1">
      <alignment vertical="center" wrapText="1"/>
    </xf>
    <xf numFmtId="49" fontId="14" fillId="29" borderId="0" xfId="141" applyNumberFormat="1" applyFont="1" applyFill="1" applyBorder="1" applyAlignment="1">
      <alignment horizontal="left" vertical="center" wrapText="1"/>
    </xf>
    <xf numFmtId="49" fontId="54" fillId="51" borderId="0" xfId="141" applyNumberFormat="1" applyFont="1" applyFill="1" applyBorder="1" applyAlignment="1">
      <alignment horizontal="center" vertical="center" wrapText="1"/>
    </xf>
    <xf numFmtId="0" fontId="14" fillId="51" borderId="0" xfId="107" applyNumberFormat="1" applyFont="1" applyFill="1" applyBorder="1" applyAlignment="1">
      <alignment horizontal="center" vertical="center" wrapText="1"/>
    </xf>
    <xf numFmtId="15" fontId="14" fillId="29" borderId="0" xfId="111" applyNumberFormat="1" applyFont="1" applyFill="1" applyBorder="1" applyAlignment="1">
      <alignment horizontal="center" vertical="center" wrapText="1"/>
    </xf>
    <xf numFmtId="3" fontId="21" fillId="29" borderId="0" xfId="107" applyNumberFormat="1" applyFont="1" applyFill="1" applyBorder="1" applyAlignment="1">
      <alignment horizontal="center" vertical="center" wrapText="1"/>
    </xf>
    <xf numFmtId="0" fontId="14" fillId="29" borderId="0" xfId="141" applyFont="1" applyFill="1" applyBorder="1" applyAlignment="1">
      <alignment horizontal="center" vertical="center" wrapText="1"/>
    </xf>
    <xf numFmtId="0" fontId="14" fillId="29" borderId="0" xfId="107" applyFont="1" applyFill="1" applyBorder="1" applyAlignment="1">
      <alignment horizontal="center" vertical="center" wrapText="1"/>
    </xf>
    <xf numFmtId="15" fontId="14" fillId="29" borderId="0" xfId="107" applyNumberFormat="1" applyFont="1" applyFill="1" applyBorder="1" applyAlignment="1">
      <alignment horizontal="center" vertical="center" wrapText="1"/>
    </xf>
    <xf numFmtId="49" fontId="14" fillId="29" borderId="0" xfId="107" applyNumberFormat="1" applyFont="1" applyFill="1" applyBorder="1" applyAlignment="1">
      <alignment horizontal="center" vertical="center" wrapText="1"/>
    </xf>
    <xf numFmtId="0" fontId="14" fillId="29" borderId="0" xfId="141" applyNumberFormat="1" applyFont="1" applyFill="1" applyBorder="1" applyAlignment="1">
      <alignment horizontal="center" vertical="center" wrapText="1"/>
    </xf>
    <xf numFmtId="1" fontId="21" fillId="97" borderId="0" xfId="107" applyNumberFormat="1" applyFont="1" applyFill="1" applyBorder="1" applyAlignment="1">
      <alignment horizontal="center" vertical="center" wrapText="1"/>
    </xf>
    <xf numFmtId="1" fontId="21" fillId="24" borderId="0" xfId="107" applyNumberFormat="1" applyFont="1" applyFill="1" applyBorder="1" applyAlignment="1">
      <alignment horizontal="center" vertical="center" wrapText="1"/>
    </xf>
    <xf numFmtId="1" fontId="21" fillId="25" borderId="0" xfId="107" applyNumberFormat="1" applyFont="1" applyFill="1" applyBorder="1" applyAlignment="1">
      <alignment horizontal="center" vertical="center" wrapText="1"/>
    </xf>
    <xf numFmtId="0" fontId="65" fillId="25" borderId="0" xfId="107" applyFont="1" applyFill="1" applyBorder="1" applyAlignment="1">
      <alignment horizontal="center" vertical="center" wrapText="1"/>
    </xf>
    <xf numFmtId="0" fontId="65" fillId="25" borderId="0" xfId="145" applyFont="1" applyFill="1" applyBorder="1" applyAlignment="1">
      <alignment horizontal="center" vertical="center" wrapText="1"/>
    </xf>
    <xf numFmtId="0" fontId="81" fillId="97" borderId="0" xfId="107" applyNumberFormat="1" applyFont="1" applyFill="1" applyBorder="1" applyAlignment="1">
      <alignment vertical="center" wrapText="1"/>
    </xf>
    <xf numFmtId="3" fontId="14" fillId="97" borderId="0" xfId="107" applyNumberFormat="1" applyFont="1" applyFill="1" applyBorder="1" applyAlignment="1">
      <alignment horizontal="center" vertical="center" wrapText="1"/>
    </xf>
    <xf numFmtId="0" fontId="14" fillId="97" borderId="0" xfId="107" applyNumberFormat="1" applyFont="1" applyFill="1" applyBorder="1" applyAlignment="1">
      <alignment horizontal="left" vertical="center" wrapText="1"/>
    </xf>
    <xf numFmtId="49" fontId="14" fillId="49" borderId="0" xfId="107" applyNumberFormat="1" applyFont="1" applyFill="1" applyBorder="1" applyAlignment="1">
      <alignment vertical="center" wrapText="1"/>
    </xf>
    <xf numFmtId="49" fontId="54" fillId="27" borderId="0" xfId="113" applyNumberFormat="1" applyFont="1" applyFill="1" applyBorder="1" applyAlignment="1">
      <alignment horizontal="center" vertical="center" wrapText="1"/>
    </xf>
    <xf numFmtId="0" fontId="14" fillId="27" borderId="0" xfId="0" applyFont="1" applyFill="1" applyBorder="1" applyAlignment="1">
      <alignment horizontal="left" vertical="center" wrapText="1"/>
    </xf>
    <xf numFmtId="3" fontId="21" fillId="27" borderId="0" xfId="107" applyNumberFormat="1" applyFont="1" applyFill="1" applyBorder="1" applyAlignment="1">
      <alignment horizontal="center" vertical="center" wrapText="1"/>
    </xf>
    <xf numFmtId="0" fontId="14" fillId="27" borderId="0" xfId="113" applyFont="1" applyFill="1" applyBorder="1" applyAlignment="1">
      <alignment horizontal="center" vertical="center" wrapText="1"/>
    </xf>
    <xf numFmtId="0" fontId="14" fillId="29" borderId="0" xfId="107" applyNumberFormat="1" applyFont="1" applyFill="1" applyBorder="1" applyAlignment="1">
      <alignment vertical="center" wrapText="1"/>
    </xf>
    <xf numFmtId="4" fontId="14" fillId="29" borderId="0" xfId="107" applyNumberFormat="1" applyFont="1" applyFill="1" applyBorder="1" applyAlignment="1">
      <alignment horizontal="center" vertical="center" wrapText="1"/>
    </xf>
    <xf numFmtId="0" fontId="14" fillId="29" borderId="0" xfId="107" applyNumberFormat="1" applyFont="1" applyFill="1" applyBorder="1" applyAlignment="1">
      <alignment horizontal="center" vertical="center" wrapText="1"/>
    </xf>
    <xf numFmtId="0" fontId="14" fillId="27" borderId="0" xfId="113" applyNumberFormat="1" applyFont="1" applyFill="1" applyBorder="1" applyAlignment="1">
      <alignment horizontal="center" vertical="center" wrapText="1"/>
    </xf>
    <xf numFmtId="0" fontId="14" fillId="101" borderId="0" xfId="107" applyNumberFormat="1" applyFont="1" applyFill="1" applyBorder="1" applyAlignment="1">
      <alignment vertical="center" wrapText="1"/>
    </xf>
    <xf numFmtId="2" fontId="14" fillId="102" borderId="0" xfId="107" applyNumberFormat="1" applyFont="1" applyFill="1" applyBorder="1" applyAlignment="1">
      <alignment horizontal="center" vertical="center" wrapText="1"/>
    </xf>
    <xf numFmtId="0" fontId="14" fillId="102" borderId="0" xfId="107" applyNumberFormat="1" applyFont="1" applyFill="1" applyBorder="1" applyAlignment="1">
      <alignment vertical="center" wrapText="1"/>
    </xf>
    <xf numFmtId="49" fontId="14" fillId="102" borderId="0" xfId="107" applyNumberFormat="1" applyFont="1" applyFill="1" applyBorder="1" applyAlignment="1">
      <alignment vertical="center" wrapText="1"/>
    </xf>
    <xf numFmtId="0" fontId="64" fillId="102" borderId="0" xfId="145" applyFont="1" applyFill="1" applyBorder="1" applyAlignment="1">
      <alignment horizontal="center" vertical="center" wrapText="1"/>
    </xf>
    <xf numFmtId="49" fontId="14" fillId="102" borderId="0" xfId="107" applyNumberFormat="1" applyFont="1" applyFill="1" applyBorder="1" applyAlignment="1">
      <alignment horizontal="center" vertical="center" wrapText="1"/>
    </xf>
    <xf numFmtId="49" fontId="14" fillId="102" borderId="0" xfId="107" applyNumberFormat="1" applyFont="1" applyFill="1" applyBorder="1" applyAlignment="1">
      <alignment horizontal="left" vertical="center" wrapText="1"/>
    </xf>
    <xf numFmtId="49" fontId="54" fillId="102" borderId="0" xfId="107" applyNumberFormat="1" applyFont="1" applyFill="1" applyBorder="1" applyAlignment="1">
      <alignment horizontal="center" vertical="center" wrapText="1"/>
    </xf>
    <xf numFmtId="1" fontId="14" fillId="102" borderId="0" xfId="107" applyNumberFormat="1" applyFont="1" applyFill="1" applyBorder="1" applyAlignment="1">
      <alignment horizontal="center" vertical="center" wrapText="1"/>
    </xf>
    <xf numFmtId="9" fontId="64" fillId="102" borderId="0" xfId="107" applyNumberFormat="1" applyFont="1" applyFill="1" applyBorder="1" applyAlignment="1">
      <alignment horizontal="center" vertical="center" wrapText="1"/>
    </xf>
    <xf numFmtId="15" fontId="14" fillId="102" borderId="0" xfId="107" applyNumberFormat="1" applyFont="1" applyFill="1" applyBorder="1" applyAlignment="1">
      <alignment horizontal="center" vertical="center" wrapText="1"/>
    </xf>
    <xf numFmtId="15" fontId="64" fillId="102" borderId="0" xfId="107" applyNumberFormat="1" applyFont="1" applyFill="1" applyBorder="1" applyAlignment="1">
      <alignment horizontal="center" vertical="center" wrapText="1"/>
    </xf>
    <xf numFmtId="3" fontId="21" fillId="102" borderId="0" xfId="107" applyNumberFormat="1" applyFont="1" applyFill="1" applyBorder="1" applyAlignment="1">
      <alignment horizontal="center" vertical="center" wrapText="1"/>
    </xf>
    <xf numFmtId="17" fontId="92" fillId="102" borderId="0" xfId="107" applyNumberFormat="1" applyFont="1" applyFill="1" applyBorder="1" applyAlignment="1">
      <alignment horizontal="center" vertical="center" wrapText="1"/>
    </xf>
    <xf numFmtId="0" fontId="14" fillId="71" borderId="0" xfId="107" applyNumberFormat="1" applyFont="1" applyFill="1" applyBorder="1" applyAlignment="1">
      <alignment vertical="center" wrapText="1"/>
    </xf>
    <xf numFmtId="9" fontId="14" fillId="102" borderId="0" xfId="107" applyNumberFormat="1" applyFont="1" applyFill="1" applyBorder="1" applyAlignment="1">
      <alignment vertical="center" wrapText="1"/>
    </xf>
    <xf numFmtId="0" fontId="64" fillId="102" borderId="0" xfId="107" applyFont="1" applyFill="1" applyBorder="1" applyAlignment="1">
      <alignment horizontal="center" vertical="center" wrapText="1"/>
    </xf>
    <xf numFmtId="0" fontId="14" fillId="102" borderId="0" xfId="107" applyFont="1" applyFill="1" applyBorder="1" applyAlignment="1">
      <alignment horizontal="center" vertical="center" wrapText="1"/>
    </xf>
    <xf numFmtId="0" fontId="14" fillId="102" borderId="0" xfId="107" applyNumberFormat="1" applyFont="1" applyFill="1" applyBorder="1" applyAlignment="1">
      <alignment horizontal="center" vertical="center" wrapText="1"/>
    </xf>
    <xf numFmtId="15" fontId="64" fillId="103" borderId="0" xfId="107" applyNumberFormat="1" applyFont="1" applyFill="1" applyBorder="1" applyAlignment="1">
      <alignment horizontal="center" vertical="center" wrapText="1"/>
    </xf>
    <xf numFmtId="0" fontId="64" fillId="103" borderId="0" xfId="107" applyNumberFormat="1" applyFont="1" applyFill="1" applyBorder="1" applyAlignment="1">
      <alignment horizontal="left" vertical="center" wrapText="1"/>
    </xf>
    <xf numFmtId="0" fontId="13" fillId="20" borderId="10" xfId="0" applyFont="1" applyFill="1" applyBorder="1" applyAlignment="1">
      <alignment horizontal="center" vertical="center"/>
    </xf>
    <xf numFmtId="9" fontId="13" fillId="20" borderId="10" xfId="108" applyFont="1" applyFill="1" applyBorder="1" applyAlignment="1">
      <alignment vertical="center" wrapText="1"/>
    </xf>
    <xf numFmtId="0" fontId="14" fillId="104" borderId="42" xfId="107" applyNumberFormat="1" applyFont="1" applyFill="1" applyBorder="1" applyAlignment="1">
      <alignment horizontal="center" vertical="center" wrapText="1"/>
    </xf>
    <xf numFmtId="0" fontId="14" fillId="97" borderId="42" xfId="141" applyNumberFormat="1" applyFont="1" applyFill="1" applyBorder="1" applyAlignment="1">
      <alignment horizontal="center" vertical="center" wrapText="1"/>
    </xf>
    <xf numFmtId="0" fontId="13" fillId="20" borderId="10" xfId="0" applyFont="1" applyFill="1" applyBorder="1" applyAlignment="1">
      <alignment horizontal="left" vertical="center" wrapText="1"/>
    </xf>
    <xf numFmtId="0" fontId="21" fillId="19" borderId="12" xfId="0" applyFont="1" applyFill="1" applyBorder="1" applyAlignment="1">
      <alignment horizontal="center" vertical="center" wrapText="1"/>
    </xf>
    <xf numFmtId="0" fontId="12" fillId="0" borderId="0" xfId="0" applyFont="1" applyFill="1" applyAlignment="1">
      <alignment horizontal="center" vertical="center" wrapText="1"/>
    </xf>
    <xf numFmtId="0" fontId="17" fillId="0" borderId="0" xfId="0" applyFont="1" applyFill="1" applyBorder="1" applyAlignment="1">
      <alignment vertical="center"/>
    </xf>
    <xf numFmtId="17" fontId="12" fillId="0" borderId="11" xfId="0" applyNumberFormat="1" applyFont="1" applyFill="1" applyBorder="1" applyAlignment="1">
      <alignment horizontal="center" vertical="center"/>
    </xf>
    <xf numFmtId="0" fontId="115" fillId="0" borderId="0" xfId="107" applyFont="1" applyFill="1" applyBorder="1" applyAlignment="1">
      <alignment horizontal="justify" vertical="center" wrapText="1"/>
    </xf>
    <xf numFmtId="3" fontId="114" fillId="0" borderId="0" xfId="107" applyNumberFormat="1" applyFont="1" applyFill="1" applyBorder="1" applyAlignment="1">
      <alignment horizontal="right" wrapText="1"/>
    </xf>
    <xf numFmtId="3" fontId="115" fillId="0" borderId="0" xfId="107" applyNumberFormat="1" applyFont="1" applyFill="1" applyBorder="1" applyAlignment="1">
      <alignment horizontal="right" vertical="center" wrapText="1"/>
    </xf>
    <xf numFmtId="0" fontId="114" fillId="0" borderId="0" xfId="107" applyFont="1" applyFill="1" applyBorder="1"/>
    <xf numFmtId="9" fontId="114" fillId="0" borderId="0" xfId="141" applyNumberFormat="1" applyFont="1" applyFill="1" applyBorder="1" applyAlignment="1">
      <alignment horizontal="right" vertical="center" wrapText="1"/>
    </xf>
    <xf numFmtId="4" fontId="114" fillId="0" borderId="0" xfId="107" applyNumberFormat="1" applyFont="1" applyFill="1" applyBorder="1" applyAlignment="1">
      <alignment horizontal="right" vertical="center" wrapText="1"/>
    </xf>
    <xf numFmtId="49" fontId="114" fillId="0" borderId="0" xfId="141" applyNumberFormat="1" applyFont="1" applyFill="1" applyBorder="1" applyAlignment="1">
      <alignment vertical="center" wrapText="1"/>
    </xf>
    <xf numFmtId="0" fontId="114" fillId="0" borderId="0" xfId="107" applyNumberFormat="1" applyFont="1" applyFill="1" applyBorder="1" applyAlignment="1">
      <alignment horizontal="left" vertical="center" wrapText="1"/>
    </xf>
    <xf numFmtId="0" fontId="115" fillId="0" borderId="65" xfId="107" applyFont="1" applyFill="1" applyBorder="1" applyAlignment="1">
      <alignment horizontal="justify" vertical="center" wrapText="1"/>
    </xf>
    <xf numFmtId="3" fontId="114" fillId="0" borderId="66" xfId="107" applyNumberFormat="1" applyFont="1" applyFill="1" applyBorder="1" applyAlignment="1">
      <alignment horizontal="right" wrapText="1"/>
    </xf>
    <xf numFmtId="3" fontId="115" fillId="0" borderId="65" xfId="107" applyNumberFormat="1" applyFont="1" applyFill="1" applyBorder="1" applyAlignment="1">
      <alignment horizontal="right" vertical="center" wrapText="1"/>
    </xf>
    <xf numFmtId="0" fontId="114" fillId="0" borderId="66" xfId="107" applyFont="1" applyFill="1" applyBorder="1"/>
    <xf numFmtId="9" fontId="114" fillId="0" borderId="65" xfId="141" applyNumberFormat="1" applyFont="1" applyFill="1" applyBorder="1" applyAlignment="1">
      <alignment horizontal="right" vertical="center" wrapText="1"/>
    </xf>
    <xf numFmtId="49" fontId="114" fillId="0" borderId="67" xfId="141" applyNumberFormat="1" applyFont="1" applyFill="1" applyBorder="1" applyAlignment="1">
      <alignment vertical="center" wrapText="1"/>
    </xf>
    <xf numFmtId="0" fontId="114" fillId="0" borderId="66" xfId="107" applyNumberFormat="1" applyFont="1" applyFill="1" applyBorder="1" applyAlignment="1">
      <alignment horizontal="left" vertical="center" wrapText="1"/>
    </xf>
    <xf numFmtId="0" fontId="14" fillId="25" borderId="47" xfId="107" applyNumberFormat="1" applyFont="1" applyFill="1" applyBorder="1" applyAlignment="1">
      <alignment horizontal="center" vertical="center" wrapText="1"/>
    </xf>
    <xf numFmtId="0" fontId="115" fillId="0" borderId="68" xfId="107" applyFont="1" applyFill="1" applyBorder="1" applyAlignment="1">
      <alignment horizontal="justify" vertical="center" wrapText="1"/>
    </xf>
    <xf numFmtId="3" fontId="114" fillId="0" borderId="69" xfId="107" applyNumberFormat="1" applyFont="1" applyFill="1" applyBorder="1" applyAlignment="1">
      <alignment horizontal="right" wrapText="1"/>
    </xf>
    <xf numFmtId="3" fontId="115" fillId="0" borderId="68" xfId="107" applyNumberFormat="1" applyFont="1" applyFill="1" applyBorder="1" applyAlignment="1">
      <alignment horizontal="right" vertical="center" wrapText="1"/>
    </xf>
    <xf numFmtId="0" fontId="114" fillId="0" borderId="69" xfId="107" applyFont="1" applyFill="1" applyBorder="1"/>
    <xf numFmtId="9" fontId="114" fillId="0" borderId="68" xfId="141" applyNumberFormat="1" applyFont="1" applyFill="1" applyBorder="1" applyAlignment="1">
      <alignment horizontal="right" vertical="center" wrapText="1"/>
    </xf>
    <xf numFmtId="49" fontId="114" fillId="0" borderId="70" xfId="141" applyNumberFormat="1" applyFont="1" applyFill="1" applyBorder="1" applyAlignment="1">
      <alignment vertical="center" wrapText="1"/>
    </xf>
    <xf numFmtId="49" fontId="114" fillId="0" borderId="69" xfId="107" applyNumberFormat="1" applyFont="1" applyFill="1" applyBorder="1" applyAlignment="1">
      <alignment horizontal="justify" vertical="center" wrapText="1"/>
    </xf>
    <xf numFmtId="0" fontId="114" fillId="0" borderId="69" xfId="107" applyNumberFormat="1" applyFont="1" applyFill="1" applyBorder="1" applyAlignment="1">
      <alignment horizontal="justify" vertical="center" wrapText="1"/>
    </xf>
    <xf numFmtId="0" fontId="14" fillId="25" borderId="0" xfId="141" applyNumberFormat="1" applyFont="1" applyFill="1" applyBorder="1" applyAlignment="1">
      <alignment vertical="center" wrapText="1"/>
    </xf>
    <xf numFmtId="17" fontId="14" fillId="83" borderId="0" xfId="107" applyNumberFormat="1" applyFont="1" applyFill="1" applyBorder="1" applyAlignment="1">
      <alignment horizontal="center" vertical="center" wrapText="1"/>
    </xf>
    <xf numFmtId="1" fontId="21" fillId="83" borderId="0" xfId="107" applyNumberFormat="1" applyFont="1" applyFill="1" applyBorder="1" applyAlignment="1">
      <alignment horizontal="center" vertical="center" wrapText="1"/>
    </xf>
    <xf numFmtId="49" fontId="116" fillId="0" borderId="0" xfId="107" applyNumberFormat="1" applyFont="1" applyFill="1" applyBorder="1" applyAlignment="1">
      <alignment horizontal="justify" vertical="center" wrapText="1"/>
    </xf>
    <xf numFmtId="49" fontId="114" fillId="0" borderId="0" xfId="107" applyNumberFormat="1" applyFont="1" applyFill="1" applyBorder="1" applyAlignment="1">
      <alignment horizontal="justify" vertical="center" wrapText="1"/>
    </xf>
    <xf numFmtId="0" fontId="115" fillId="0" borderId="74" xfId="107" applyFont="1" applyFill="1" applyBorder="1" applyAlignment="1">
      <alignment horizontal="justify" vertical="center" wrapText="1"/>
    </xf>
    <xf numFmtId="3" fontId="114" fillId="0" borderId="75" xfId="107" applyNumberFormat="1" applyFont="1" applyFill="1" applyBorder="1" applyAlignment="1">
      <alignment horizontal="right" wrapText="1"/>
    </xf>
    <xf numFmtId="3" fontId="115" fillId="0" borderId="74" xfId="107" applyNumberFormat="1" applyFont="1" applyFill="1" applyBorder="1" applyAlignment="1">
      <alignment horizontal="right" vertical="center" wrapText="1"/>
    </xf>
    <xf numFmtId="0" fontId="114" fillId="0" borderId="75" xfId="107" applyFont="1" applyFill="1" applyBorder="1"/>
    <xf numFmtId="9" fontId="114" fillId="0" borderId="74" xfId="141" applyNumberFormat="1" applyFont="1" applyFill="1" applyBorder="1" applyAlignment="1">
      <alignment horizontal="right" vertical="center" wrapText="1"/>
    </xf>
    <xf numFmtId="49" fontId="114" fillId="0" borderId="76" xfId="141" applyNumberFormat="1" applyFont="1" applyFill="1" applyBorder="1" applyAlignment="1">
      <alignment vertical="center" wrapText="1"/>
    </xf>
    <xf numFmtId="49" fontId="114" fillId="0" borderId="75" xfId="107" applyNumberFormat="1" applyFont="1" applyFill="1" applyBorder="1" applyAlignment="1">
      <alignment horizontal="justify" vertical="center" wrapText="1"/>
    </xf>
    <xf numFmtId="9" fontId="14" fillId="25" borderId="46" xfId="108" applyNumberFormat="1" applyFont="1" applyFill="1" applyBorder="1" applyAlignment="1">
      <alignment horizontal="center" vertical="center" wrapText="1"/>
    </xf>
    <xf numFmtId="0" fontId="114" fillId="0" borderId="69" xfId="107" applyNumberFormat="1" applyFont="1" applyFill="1" applyBorder="1" applyAlignment="1">
      <alignment horizontal="left" vertical="center" wrapText="1"/>
    </xf>
    <xf numFmtId="17" fontId="53" fillId="78" borderId="0" xfId="107" applyNumberFormat="1" applyFont="1" applyFill="1" applyBorder="1" applyAlignment="1">
      <alignment horizontal="center" vertical="center" wrapText="1"/>
    </xf>
    <xf numFmtId="1" fontId="107" fillId="82" borderId="0" xfId="141" applyNumberFormat="1" applyFont="1" applyFill="1" applyBorder="1" applyAlignment="1">
      <alignment horizontal="center" vertical="center" wrapText="1"/>
    </xf>
    <xf numFmtId="49" fontId="14" fillId="50" borderId="0" xfId="141" applyNumberFormat="1" applyFont="1" applyFill="1" applyBorder="1" applyAlignment="1">
      <alignment vertical="center" wrapText="1"/>
    </xf>
    <xf numFmtId="0" fontId="14" fillId="50" borderId="0" xfId="141" applyNumberFormat="1" applyFont="1" applyFill="1" applyBorder="1" applyAlignment="1">
      <alignment vertical="center" wrapText="1"/>
    </xf>
    <xf numFmtId="2" fontId="14" fillId="78" borderId="0" xfId="128" applyNumberFormat="1" applyFont="1" applyFill="1" applyBorder="1" applyAlignment="1">
      <alignment horizontal="center" vertical="center" wrapText="1"/>
    </xf>
    <xf numFmtId="9" fontId="52" fillId="26" borderId="46" xfId="108" applyNumberFormat="1" applyFont="1" applyFill="1" applyBorder="1" applyAlignment="1">
      <alignment horizontal="center" vertical="center" wrapText="1"/>
    </xf>
    <xf numFmtId="49" fontId="114" fillId="0" borderId="70" xfId="107" applyNumberFormat="1" applyFont="1" applyFill="1" applyBorder="1" applyAlignment="1">
      <alignment vertical="center" wrapText="1"/>
    </xf>
    <xf numFmtId="3" fontId="114" fillId="0" borderId="69" xfId="107" applyNumberFormat="1" applyFont="1" applyFill="1" applyBorder="1" applyAlignment="1">
      <alignment horizontal="right" vertical="center" wrapText="1"/>
    </xf>
    <xf numFmtId="2" fontId="114" fillId="0" borderId="69" xfId="108" applyNumberFormat="1" applyFont="1" applyFill="1" applyBorder="1" applyAlignment="1">
      <alignment horizontal="right" vertical="center"/>
    </xf>
    <xf numFmtId="9" fontId="114" fillId="0" borderId="68" xfId="108" applyNumberFormat="1" applyFont="1" applyFill="1" applyBorder="1" applyAlignment="1">
      <alignment horizontal="right" vertical="center" wrapText="1"/>
    </xf>
    <xf numFmtId="4" fontId="114" fillId="0" borderId="69" xfId="107" applyNumberFormat="1" applyFont="1" applyFill="1" applyBorder="1" applyAlignment="1">
      <alignment horizontal="right" vertical="center" wrapText="1"/>
    </xf>
    <xf numFmtId="49" fontId="117" fillId="0" borderId="69" xfId="107" applyNumberFormat="1" applyFont="1" applyFill="1" applyBorder="1" applyAlignment="1">
      <alignment horizontal="justify" vertical="center" wrapText="1"/>
    </xf>
    <xf numFmtId="49" fontId="14" fillId="50" borderId="47" xfId="107" applyNumberFormat="1" applyFont="1" applyFill="1" applyBorder="1" applyAlignment="1">
      <alignment horizontal="center" vertical="center" wrapText="1"/>
    </xf>
    <xf numFmtId="15" fontId="14" fillId="55" borderId="0" xfId="107" applyNumberFormat="1" applyFont="1" applyFill="1" applyBorder="1" applyAlignment="1">
      <alignment horizontal="center" vertical="center" wrapText="1"/>
    </xf>
    <xf numFmtId="1" fontId="21" fillId="82" borderId="0" xfId="107" applyNumberFormat="1" applyFont="1" applyFill="1" applyBorder="1" applyAlignment="1">
      <alignment horizontal="center" vertical="center" wrapText="1"/>
    </xf>
    <xf numFmtId="9" fontId="14" fillId="25" borderId="0" xfId="108" applyNumberFormat="1" applyFont="1" applyFill="1" applyBorder="1" applyAlignment="1">
      <alignment horizontal="center" vertical="center" wrapText="1"/>
    </xf>
    <xf numFmtId="0" fontId="114" fillId="0" borderId="0" xfId="107" applyFont="1" applyFill="1" applyBorder="1" applyAlignment="1">
      <alignment horizontal="justify" vertical="center" wrapText="1"/>
    </xf>
    <xf numFmtId="3" fontId="114" fillId="0" borderId="0" xfId="107" applyNumberFormat="1" applyFont="1" applyFill="1" applyBorder="1" applyAlignment="1">
      <alignment horizontal="right" vertical="center" wrapText="1"/>
    </xf>
    <xf numFmtId="9" fontId="114" fillId="0" borderId="0" xfId="108" applyNumberFormat="1" applyFont="1" applyFill="1" applyBorder="1" applyAlignment="1">
      <alignment horizontal="right" vertical="center" wrapText="1"/>
    </xf>
    <xf numFmtId="49" fontId="114" fillId="0" borderId="0" xfId="107" applyNumberFormat="1" applyFont="1" applyFill="1" applyBorder="1" applyAlignment="1">
      <alignment vertical="center" wrapText="1"/>
    </xf>
    <xf numFmtId="49" fontId="96" fillId="40" borderId="0" xfId="107" applyNumberFormat="1" applyFont="1" applyFill="1" applyBorder="1" applyAlignment="1">
      <alignment horizontal="center" vertical="center" wrapText="1"/>
    </xf>
    <xf numFmtId="3" fontId="114" fillId="0" borderId="75" xfId="107" applyNumberFormat="1" applyFont="1" applyFill="1" applyBorder="1" applyAlignment="1">
      <alignment horizontal="right" vertical="center" wrapText="1"/>
    </xf>
    <xf numFmtId="3" fontId="114" fillId="0" borderId="74" xfId="107" applyNumberFormat="1" applyFont="1" applyFill="1" applyBorder="1" applyAlignment="1">
      <alignment horizontal="right" vertical="center" wrapText="1"/>
    </xf>
    <xf numFmtId="0" fontId="114" fillId="0" borderId="75" xfId="107" applyFont="1" applyFill="1" applyBorder="1" applyAlignment="1">
      <alignment horizontal="justify" vertical="center" wrapText="1"/>
    </xf>
    <xf numFmtId="9" fontId="114" fillId="0" borderId="74" xfId="108" applyNumberFormat="1" applyFont="1" applyFill="1" applyBorder="1" applyAlignment="1">
      <alignment horizontal="right" vertical="center" wrapText="1"/>
    </xf>
    <xf numFmtId="4" fontId="114" fillId="0" borderId="75" xfId="107" applyNumberFormat="1" applyFont="1" applyFill="1" applyBorder="1" applyAlignment="1">
      <alignment horizontal="right" vertical="center" wrapText="1"/>
    </xf>
    <xf numFmtId="49" fontId="114" fillId="0" borderId="76" xfId="107" applyNumberFormat="1" applyFont="1" applyFill="1" applyBorder="1" applyAlignment="1">
      <alignment vertical="center" wrapText="1"/>
    </xf>
    <xf numFmtId="0" fontId="114" fillId="0" borderId="68" xfId="107" applyFont="1" applyFill="1" applyBorder="1" applyAlignment="1">
      <alignment horizontal="justify" vertical="center" wrapText="1"/>
    </xf>
    <xf numFmtId="0" fontId="114" fillId="0" borderId="69" xfId="107" applyFont="1" applyFill="1" applyBorder="1" applyAlignment="1">
      <alignment horizontal="justify" vertical="center" wrapText="1"/>
    </xf>
    <xf numFmtId="0" fontId="14" fillId="50" borderId="47" xfId="107" applyNumberFormat="1" applyFont="1" applyFill="1" applyBorder="1" applyAlignment="1">
      <alignment horizontal="center" vertical="center" wrapText="1"/>
    </xf>
    <xf numFmtId="49" fontId="118" fillId="0" borderId="68" xfId="141" applyNumberFormat="1" applyFont="1" applyFill="1" applyBorder="1" applyAlignment="1">
      <alignment vertical="center" wrapText="1"/>
    </xf>
    <xf numFmtId="49" fontId="118" fillId="0" borderId="69" xfId="107" applyNumberFormat="1" applyFont="1" applyFill="1" applyBorder="1" applyAlignment="1">
      <alignment horizontal="justify" vertical="center" wrapText="1"/>
    </xf>
    <xf numFmtId="0" fontId="118" fillId="0" borderId="69" xfId="107" applyFont="1" applyFill="1" applyBorder="1"/>
    <xf numFmtId="9" fontId="118" fillId="0" borderId="68" xfId="141" applyNumberFormat="1" applyFont="1" applyFill="1" applyBorder="1" applyAlignment="1">
      <alignment horizontal="right" vertical="center" wrapText="1"/>
    </xf>
    <xf numFmtId="49" fontId="118" fillId="0" borderId="70" xfId="141" applyNumberFormat="1" applyFont="1" applyFill="1" applyBorder="1" applyAlignment="1">
      <alignment vertical="center" wrapText="1"/>
    </xf>
    <xf numFmtId="0" fontId="14" fillId="55" borderId="47" xfId="107" applyNumberFormat="1" applyFont="1" applyFill="1" applyBorder="1" applyAlignment="1">
      <alignment horizontal="center" vertical="center" wrapText="1"/>
    </xf>
    <xf numFmtId="1" fontId="104" fillId="48" borderId="0" xfId="107" applyNumberFormat="1" applyFont="1" applyFill="1" applyBorder="1" applyAlignment="1">
      <alignment horizontal="center" vertical="center" wrapText="1"/>
    </xf>
    <xf numFmtId="49" fontId="118" fillId="0" borderId="0" xfId="141" applyNumberFormat="1" applyFont="1" applyFill="1" applyBorder="1" applyAlignment="1">
      <alignment vertical="center" wrapText="1"/>
    </xf>
    <xf numFmtId="49" fontId="118" fillId="0" borderId="0" xfId="107" applyNumberFormat="1" applyFont="1" applyFill="1" applyBorder="1" applyAlignment="1">
      <alignment horizontal="justify" vertical="center" wrapText="1"/>
    </xf>
    <xf numFmtId="0" fontId="118" fillId="0" borderId="0" xfId="107" applyFont="1" applyFill="1" applyBorder="1"/>
    <xf numFmtId="9" fontId="118" fillId="0" borderId="0" xfId="141" applyNumberFormat="1" applyFont="1" applyFill="1" applyBorder="1" applyAlignment="1">
      <alignment horizontal="right" vertical="center" wrapText="1"/>
    </xf>
    <xf numFmtId="4" fontId="118" fillId="0" borderId="0" xfId="107" applyNumberFormat="1" applyFont="1" applyFill="1" applyBorder="1" applyAlignment="1">
      <alignment horizontal="right" vertical="center" wrapText="1"/>
    </xf>
    <xf numFmtId="49" fontId="119" fillId="0" borderId="0" xfId="107" applyNumberFormat="1" applyFont="1" applyFill="1" applyBorder="1" applyAlignment="1">
      <alignment horizontal="justify" vertical="center" wrapText="1"/>
    </xf>
    <xf numFmtId="49" fontId="118" fillId="0" borderId="75" xfId="107" applyNumberFormat="1" applyFont="1" applyFill="1" applyBorder="1" applyAlignment="1">
      <alignment horizontal="justify" vertical="center" wrapText="1"/>
    </xf>
    <xf numFmtId="0" fontId="118" fillId="0" borderId="75" xfId="107" applyFont="1" applyFill="1" applyBorder="1"/>
    <xf numFmtId="9" fontId="118" fillId="0" borderId="74" xfId="141" applyNumberFormat="1" applyFont="1" applyFill="1" applyBorder="1" applyAlignment="1">
      <alignment horizontal="right" vertical="center" wrapText="1"/>
    </xf>
    <xf numFmtId="170" fontId="114" fillId="0" borderId="69" xfId="141" applyNumberFormat="1" applyFont="1" applyFill="1" applyBorder="1" applyAlignment="1">
      <alignment horizontal="center" vertical="center" wrapText="1"/>
    </xf>
    <xf numFmtId="15" fontId="64" fillId="25" borderId="0" xfId="107" applyNumberFormat="1" applyFont="1" applyFill="1" applyBorder="1" applyAlignment="1">
      <alignment horizontal="center" vertical="center" wrapText="1"/>
    </xf>
    <xf numFmtId="0" fontId="14" fillId="50" borderId="0" xfId="107" applyNumberFormat="1" applyFont="1" applyFill="1" applyBorder="1" applyAlignment="1">
      <alignment horizontal="center" vertical="center" wrapText="1"/>
    </xf>
    <xf numFmtId="15" fontId="14" fillId="50" borderId="0" xfId="107" applyNumberFormat="1" applyFont="1" applyFill="1" applyBorder="1" applyAlignment="1">
      <alignment horizontal="center" vertical="center" wrapText="1"/>
    </xf>
    <xf numFmtId="0" fontId="90" fillId="25" borderId="0" xfId="107" applyNumberFormat="1" applyFont="1" applyFill="1" applyBorder="1" applyAlignment="1">
      <alignment vertical="center" wrapText="1"/>
    </xf>
    <xf numFmtId="1" fontId="21" fillId="81" borderId="0" xfId="141" applyNumberFormat="1" applyFont="1" applyFill="1" applyBorder="1" applyAlignment="1">
      <alignment horizontal="center" vertical="center" wrapText="1"/>
    </xf>
    <xf numFmtId="9" fontId="14" fillId="50" borderId="0" xfId="107" applyNumberFormat="1" applyFont="1" applyFill="1" applyBorder="1" applyAlignment="1">
      <alignment horizontal="center" vertical="center" wrapText="1"/>
    </xf>
    <xf numFmtId="49" fontId="14" fillId="50" borderId="0" xfId="107" applyNumberFormat="1" applyFont="1" applyFill="1" applyBorder="1" applyAlignment="1">
      <alignment horizontal="left" vertical="center" wrapText="1"/>
    </xf>
    <xf numFmtId="0" fontId="14" fillId="50" borderId="0" xfId="107" applyNumberFormat="1" applyFont="1" applyFill="1" applyBorder="1" applyAlignment="1">
      <alignment vertical="center" wrapText="1"/>
    </xf>
    <xf numFmtId="0" fontId="14" fillId="81" borderId="0" xfId="141" applyFont="1" applyFill="1" applyBorder="1" applyAlignment="1">
      <alignment horizontal="center" vertical="center" wrapText="1"/>
    </xf>
    <xf numFmtId="49" fontId="114" fillId="0" borderId="68" xfId="107" applyNumberFormat="1" applyFont="1" applyFill="1" applyBorder="1" applyAlignment="1">
      <alignment horizontal="right" vertical="center" wrapText="1"/>
    </xf>
    <xf numFmtId="4" fontId="115" fillId="0" borderId="68" xfId="107" applyNumberFormat="1" applyFont="1" applyFill="1" applyBorder="1" applyAlignment="1">
      <alignment horizontal="justify" vertical="center" wrapText="1"/>
    </xf>
    <xf numFmtId="0" fontId="114" fillId="0" borderId="0" xfId="0" applyFont="1" applyFill="1" applyBorder="1" applyAlignment="1">
      <alignment horizontal="left" vertical="center"/>
    </xf>
    <xf numFmtId="0" fontId="114" fillId="0" borderId="0" xfId="0" applyFont="1" applyFill="1" applyBorder="1" applyAlignment="1">
      <alignment vertical="center"/>
    </xf>
    <xf numFmtId="3" fontId="114" fillId="0" borderId="0" xfId="0" applyNumberFormat="1" applyFont="1" applyFill="1" applyBorder="1" applyAlignment="1">
      <alignment vertical="center"/>
    </xf>
    <xf numFmtId="9" fontId="114" fillId="0" borderId="0" xfId="92" applyFont="1" applyFill="1" applyBorder="1" applyAlignment="1">
      <alignment horizontal="right" vertical="center"/>
    </xf>
    <xf numFmtId="0" fontId="114" fillId="0" borderId="0" xfId="0" applyFont="1" applyFill="1" applyBorder="1" applyAlignment="1">
      <alignment horizontal="justify" vertical="center"/>
    </xf>
    <xf numFmtId="0" fontId="116" fillId="106" borderId="80" xfId="81" applyFont="1" applyFill="1" applyBorder="1" applyAlignment="1">
      <alignment horizontal="center" vertical="center" wrapText="1"/>
    </xf>
    <xf numFmtId="0" fontId="116" fillId="106" borderId="80" xfId="81" applyFont="1" applyFill="1" applyBorder="1" applyAlignment="1">
      <alignment horizontal="center" vertical="center" wrapText="1"/>
    </xf>
    <xf numFmtId="4" fontId="121" fillId="105" borderId="80" xfId="0" applyNumberFormat="1" applyFont="1" applyFill="1" applyBorder="1" applyAlignment="1">
      <alignment horizontal="right" vertical="center" wrapText="1"/>
    </xf>
    <xf numFmtId="9" fontId="121" fillId="105" borderId="80" xfId="92" applyFont="1" applyFill="1" applyBorder="1" applyAlignment="1">
      <alignment horizontal="right" vertical="justify" wrapText="1"/>
    </xf>
    <xf numFmtId="3" fontId="121" fillId="105" borderId="80" xfId="0" applyNumberFormat="1" applyFont="1" applyFill="1" applyBorder="1" applyAlignment="1">
      <alignment horizontal="right" vertical="justify" wrapText="1"/>
    </xf>
    <xf numFmtId="3" fontId="121" fillId="105" borderId="80" xfId="0" applyNumberFormat="1" applyFont="1" applyFill="1" applyBorder="1" applyAlignment="1">
      <alignment horizontal="center" vertical="center" wrapText="1"/>
    </xf>
    <xf numFmtId="0" fontId="120" fillId="105" borderId="80" xfId="0" applyFont="1" applyFill="1" applyBorder="1"/>
    <xf numFmtId="0" fontId="114" fillId="0" borderId="77" xfId="0" applyFont="1" applyFill="1" applyBorder="1"/>
    <xf numFmtId="0" fontId="114" fillId="0" borderId="70" xfId="0" applyFont="1" applyFill="1" applyBorder="1" applyAlignment="1">
      <alignment vertical="center" wrapText="1"/>
    </xf>
    <xf numFmtId="0" fontId="114" fillId="0" borderId="68" xfId="0" applyFont="1" applyFill="1" applyBorder="1"/>
    <xf numFmtId="4" fontId="116" fillId="0" borderId="78" xfId="0" applyNumberFormat="1" applyFont="1" applyFill="1" applyBorder="1" applyAlignment="1">
      <alignment horizontal="right" vertical="center" wrapText="1"/>
    </xf>
    <xf numFmtId="4" fontId="116" fillId="0" borderId="69" xfId="0" applyNumberFormat="1" applyFont="1" applyFill="1" applyBorder="1" applyAlignment="1">
      <alignment horizontal="right" vertical="center" wrapText="1"/>
    </xf>
    <xf numFmtId="3" fontId="116" fillId="0" borderId="78" xfId="0" applyNumberFormat="1" applyFont="1" applyFill="1" applyBorder="1" applyAlignment="1">
      <alignment horizontal="right" vertical="justify" wrapText="1"/>
    </xf>
    <xf numFmtId="3" fontId="116" fillId="0" borderId="69" xfId="0" applyNumberFormat="1" applyFont="1" applyFill="1" applyBorder="1" applyAlignment="1">
      <alignment horizontal="right" vertical="justify" wrapText="1"/>
    </xf>
    <xf numFmtId="3" fontId="116" fillId="0" borderId="78" xfId="0" applyNumberFormat="1" applyFont="1" applyFill="1" applyBorder="1" applyAlignment="1">
      <alignment horizontal="center" vertical="center" wrapText="1"/>
    </xf>
    <xf numFmtId="3" fontId="116" fillId="0" borderId="69" xfId="0" applyNumberFormat="1" applyFont="1" applyFill="1" applyBorder="1" applyAlignment="1">
      <alignment horizontal="center" vertical="center" wrapText="1"/>
    </xf>
    <xf numFmtId="4" fontId="116" fillId="0" borderId="68" xfId="0" applyNumberFormat="1" applyFont="1" applyFill="1" applyBorder="1" applyAlignment="1">
      <alignment horizontal="right" vertical="center"/>
    </xf>
    <xf numFmtId="9" fontId="116" fillId="0" borderId="77" xfId="92" applyFont="1" applyFill="1" applyBorder="1" applyAlignment="1">
      <alignment horizontal="right" vertical="justify" wrapText="1"/>
    </xf>
    <xf numFmtId="9" fontId="116" fillId="0" borderId="68" xfId="92" applyFont="1" applyFill="1" applyBorder="1" applyAlignment="1">
      <alignment horizontal="right" vertical="justify" wrapText="1"/>
    </xf>
    <xf numFmtId="3" fontId="116" fillId="0" borderId="68" xfId="0" applyNumberFormat="1" applyFont="1" applyFill="1" applyBorder="1" applyAlignment="1">
      <alignment horizontal="right" vertical="center" wrapText="1"/>
    </xf>
    <xf numFmtId="4" fontId="114" fillId="0" borderId="68" xfId="0" applyNumberFormat="1" applyFont="1" applyFill="1" applyBorder="1" applyAlignment="1">
      <alignment vertical="center"/>
    </xf>
    <xf numFmtId="0" fontId="114" fillId="0" borderId="69" xfId="0" applyFont="1" applyFill="1" applyBorder="1" applyAlignment="1">
      <alignment horizontal="right" vertical="center" wrapText="1"/>
    </xf>
    <xf numFmtId="4" fontId="114" fillId="0" borderId="69" xfId="0" applyNumberFormat="1" applyFont="1" applyFill="1" applyBorder="1" applyAlignment="1">
      <alignment horizontal="right" vertical="center"/>
    </xf>
    <xf numFmtId="3" fontId="114" fillId="0" borderId="68" xfId="0" applyNumberFormat="1" applyFont="1" applyFill="1" applyBorder="1" applyAlignment="1">
      <alignment vertical="center"/>
    </xf>
    <xf numFmtId="0" fontId="114" fillId="0" borderId="69" xfId="0" applyFont="1" applyFill="1" applyBorder="1" applyAlignment="1">
      <alignment horizontal="left" vertical="center"/>
    </xf>
    <xf numFmtId="3" fontId="114" fillId="0" borderId="68" xfId="0" applyNumberFormat="1" applyFont="1" applyFill="1" applyBorder="1" applyAlignment="1">
      <alignment horizontal="right" vertical="center" wrapText="1"/>
    </xf>
    <xf numFmtId="3" fontId="114" fillId="0" borderId="69" xfId="0" applyNumberFormat="1" applyFont="1" applyFill="1" applyBorder="1" applyAlignment="1">
      <alignment horizontal="right" vertical="center" wrapText="1"/>
    </xf>
    <xf numFmtId="3" fontId="114" fillId="0" borderId="69" xfId="0" applyNumberFormat="1" applyFont="1" applyFill="1" applyBorder="1" applyAlignment="1">
      <alignment horizontal="center" vertical="center" wrapText="1"/>
    </xf>
    <xf numFmtId="0" fontId="114" fillId="0" borderId="68" xfId="0" applyFont="1" applyFill="1" applyBorder="1" applyAlignment="1">
      <alignment vertical="center"/>
    </xf>
    <xf numFmtId="0" fontId="114" fillId="0" borderId="70" xfId="0" applyFont="1" applyFill="1" applyBorder="1" applyAlignment="1">
      <alignment horizontal="left" vertical="center"/>
    </xf>
    <xf numFmtId="4" fontId="116" fillId="0" borderId="72" xfId="0" applyNumberFormat="1" applyFont="1" applyFill="1" applyBorder="1" applyAlignment="1">
      <alignment horizontal="right" vertical="center" wrapText="1"/>
    </xf>
    <xf numFmtId="9" fontId="116" fillId="0" borderId="71" xfId="92" applyFont="1" applyFill="1" applyBorder="1" applyAlignment="1">
      <alignment horizontal="right" vertical="justify" wrapText="1"/>
    </xf>
    <xf numFmtId="3" fontId="116" fillId="0" borderId="72" xfId="0" applyNumberFormat="1" applyFont="1" applyFill="1" applyBorder="1" applyAlignment="1">
      <alignment horizontal="right" vertical="justify" wrapText="1"/>
    </xf>
    <xf numFmtId="3" fontId="116" fillId="0" borderId="71" xfId="0" applyNumberFormat="1" applyFont="1" applyFill="1" applyBorder="1" applyAlignment="1">
      <alignment horizontal="right" vertical="center" wrapText="1"/>
    </xf>
    <xf numFmtId="3" fontId="116" fillId="0" borderId="72" xfId="0" applyNumberFormat="1" applyFont="1" applyFill="1" applyBorder="1" applyAlignment="1">
      <alignment horizontal="center" vertical="center" wrapText="1"/>
    </xf>
    <xf numFmtId="0" fontId="114" fillId="0" borderId="71" xfId="0" applyFont="1" applyFill="1" applyBorder="1"/>
    <xf numFmtId="49" fontId="114" fillId="0" borderId="81" xfId="107" applyNumberFormat="1" applyFont="1" applyFill="1" applyBorder="1" applyAlignment="1">
      <alignment horizontal="justify" vertical="center" wrapText="1"/>
    </xf>
    <xf numFmtId="49" fontId="114" fillId="0" borderId="81" xfId="141" applyNumberFormat="1" applyFont="1" applyFill="1" applyBorder="1" applyAlignment="1">
      <alignment vertical="center" wrapText="1"/>
    </xf>
    <xf numFmtId="4" fontId="114" fillId="0" borderId="81" xfId="107" applyNumberFormat="1" applyFont="1" applyFill="1" applyBorder="1" applyAlignment="1">
      <alignment horizontal="right" vertical="center" wrapText="1"/>
    </xf>
    <xf numFmtId="0" fontId="114" fillId="0" borderId="81" xfId="107" applyFont="1" applyFill="1" applyBorder="1"/>
    <xf numFmtId="9" fontId="114" fillId="0" borderId="81" xfId="141" applyNumberFormat="1" applyFont="1" applyFill="1" applyBorder="1" applyAlignment="1">
      <alignment horizontal="right" vertical="center" wrapText="1"/>
    </xf>
    <xf numFmtId="3" fontId="115" fillId="0" borderId="81" xfId="107" applyNumberFormat="1" applyFont="1" applyFill="1" applyBorder="1" applyAlignment="1">
      <alignment horizontal="right" vertical="center" wrapText="1"/>
    </xf>
    <xf numFmtId="3" fontId="114" fillId="0" borderId="81" xfId="107" applyNumberFormat="1" applyFont="1" applyFill="1" applyBorder="1" applyAlignment="1">
      <alignment horizontal="right" wrapText="1"/>
    </xf>
    <xf numFmtId="0" fontId="115" fillId="0" borderId="81" xfId="107" applyFont="1" applyFill="1" applyBorder="1" applyAlignment="1">
      <alignment horizontal="justify" vertical="center" wrapText="1"/>
    </xf>
    <xf numFmtId="49" fontId="114" fillId="0" borderId="81" xfId="107" applyNumberFormat="1" applyFont="1" applyFill="1" applyBorder="1" applyAlignment="1">
      <alignment vertical="center" wrapText="1"/>
    </xf>
    <xf numFmtId="9" fontId="114" fillId="0" borderId="81" xfId="108" applyNumberFormat="1" applyFont="1" applyFill="1" applyBorder="1" applyAlignment="1">
      <alignment horizontal="right" vertical="center" wrapText="1"/>
    </xf>
    <xf numFmtId="0" fontId="114" fillId="0" borderId="81" xfId="107" applyFont="1" applyFill="1" applyBorder="1" applyAlignment="1">
      <alignment horizontal="justify" vertical="center" wrapText="1"/>
    </xf>
    <xf numFmtId="3" fontId="114" fillId="0" borderId="81" xfId="107" applyNumberFormat="1" applyFont="1" applyFill="1" applyBorder="1" applyAlignment="1">
      <alignment horizontal="right" vertical="center" wrapText="1"/>
    </xf>
    <xf numFmtId="49" fontId="118" fillId="0" borderId="81" xfId="107" applyNumberFormat="1" applyFont="1" applyFill="1" applyBorder="1" applyAlignment="1">
      <alignment horizontal="justify" vertical="center" wrapText="1"/>
    </xf>
    <xf numFmtId="49" fontId="118" fillId="0" borderId="81" xfId="141" applyNumberFormat="1" applyFont="1" applyFill="1" applyBorder="1" applyAlignment="1">
      <alignment vertical="center" wrapText="1"/>
    </xf>
    <xf numFmtId="4" fontId="118" fillId="0" borderId="81" xfId="107" applyNumberFormat="1" applyFont="1" applyFill="1" applyBorder="1" applyAlignment="1">
      <alignment horizontal="right" vertical="center" wrapText="1"/>
    </xf>
    <xf numFmtId="0" fontId="118" fillId="0" borderId="81" xfId="107" applyFont="1" applyFill="1" applyBorder="1"/>
    <xf numFmtId="9" fontId="118" fillId="0" borderId="81" xfId="141" applyNumberFormat="1" applyFont="1" applyFill="1" applyBorder="1" applyAlignment="1">
      <alignment horizontal="right" vertical="center" wrapText="1"/>
    </xf>
    <xf numFmtId="0" fontId="12" fillId="0" borderId="0" xfId="0" applyFont="1" applyBorder="1" applyAlignment="1">
      <alignment horizontal="center" vertical="center" wrapText="1"/>
    </xf>
    <xf numFmtId="3" fontId="12" fillId="0" borderId="0" xfId="0" applyNumberFormat="1" applyFont="1" applyBorder="1" applyAlignment="1">
      <alignment horizontal="center" vertical="center" wrapText="1"/>
    </xf>
    <xf numFmtId="0" fontId="112" fillId="0" borderId="0" xfId="0" applyFont="1" applyFill="1" applyAlignment="1">
      <alignment horizontal="left" vertical="center" wrapText="1"/>
    </xf>
    <xf numFmtId="0" fontId="0" fillId="0" borderId="82" xfId="0" applyBorder="1"/>
    <xf numFmtId="0" fontId="114" fillId="0" borderId="65" xfId="107" applyFont="1" applyFill="1" applyBorder="1" applyAlignment="1">
      <alignment horizontal="justify" vertical="center" wrapText="1"/>
    </xf>
    <xf numFmtId="0" fontId="0" fillId="0" borderId="83" xfId="0" applyBorder="1"/>
    <xf numFmtId="0" fontId="0" fillId="0" borderId="84" xfId="0" applyBorder="1"/>
    <xf numFmtId="49" fontId="114" fillId="0" borderId="70" xfId="107" applyNumberFormat="1" applyFont="1" applyFill="1" applyBorder="1" applyAlignment="1">
      <alignment horizontal="left" vertical="center" wrapText="1"/>
    </xf>
    <xf numFmtId="49" fontId="114" fillId="0" borderId="69" xfId="107" applyNumberFormat="1" applyFont="1" applyFill="1" applyBorder="1" applyAlignment="1">
      <alignment horizontal="left" vertical="center" wrapText="1"/>
    </xf>
    <xf numFmtId="49" fontId="114" fillId="0" borderId="70" xfId="141" applyNumberFormat="1" applyFont="1" applyFill="1" applyBorder="1" applyAlignment="1">
      <alignment horizontal="left" vertical="center" wrapText="1"/>
    </xf>
    <xf numFmtId="49" fontId="114" fillId="0" borderId="75" xfId="107" applyNumberFormat="1" applyFont="1" applyFill="1" applyBorder="1" applyAlignment="1">
      <alignment horizontal="left" vertical="center" wrapText="1"/>
    </xf>
    <xf numFmtId="49" fontId="114" fillId="0" borderId="76" xfId="107" applyNumberFormat="1" applyFont="1" applyFill="1" applyBorder="1" applyAlignment="1">
      <alignment horizontal="left" vertical="center" wrapText="1"/>
    </xf>
    <xf numFmtId="49" fontId="114" fillId="0" borderId="68" xfId="107" applyNumberFormat="1" applyFont="1" applyFill="1" applyBorder="1" applyAlignment="1">
      <alignment horizontal="left" vertical="center" wrapText="1"/>
    </xf>
    <xf numFmtId="49" fontId="114" fillId="0" borderId="82" xfId="107" applyNumberFormat="1" applyFont="1" applyFill="1" applyBorder="1" applyAlignment="1">
      <alignment horizontal="left" vertical="center" wrapText="1"/>
    </xf>
    <xf numFmtId="0" fontId="114" fillId="0" borderId="82" xfId="0" applyFont="1" applyFill="1" applyBorder="1" applyAlignment="1">
      <alignment horizontal="left" vertical="center" wrapText="1"/>
    </xf>
    <xf numFmtId="0" fontId="114" fillId="0" borderId="69" xfId="0" applyFont="1" applyFill="1" applyBorder="1" applyAlignment="1">
      <alignment horizontal="left" vertical="center" wrapText="1"/>
    </xf>
    <xf numFmtId="0" fontId="122" fillId="0" borderId="0" xfId="0" applyFont="1" applyBorder="1" applyAlignment="1">
      <alignment horizontal="center" vertical="center" wrapText="1"/>
    </xf>
    <xf numFmtId="49" fontId="118" fillId="0" borderId="65" xfId="141" applyNumberFormat="1" applyFont="1" applyFill="1" applyBorder="1" applyAlignment="1">
      <alignment vertical="center" wrapText="1"/>
    </xf>
    <xf numFmtId="49" fontId="114" fillId="0" borderId="69" xfId="141" applyNumberFormat="1" applyFont="1" applyFill="1" applyBorder="1" applyAlignment="1">
      <alignment horizontal="left" vertical="center" wrapText="1"/>
    </xf>
    <xf numFmtId="49" fontId="118" fillId="0" borderId="75" xfId="107" applyNumberFormat="1" applyFont="1" applyFill="1" applyBorder="1" applyAlignment="1">
      <alignment horizontal="left" vertical="center" wrapText="1"/>
    </xf>
    <xf numFmtId="49" fontId="118" fillId="0" borderId="76" xfId="141" applyNumberFormat="1" applyFont="1" applyFill="1" applyBorder="1" applyAlignment="1">
      <alignment horizontal="left" vertical="center" wrapText="1"/>
    </xf>
    <xf numFmtId="0" fontId="112" fillId="0" borderId="0" xfId="0" applyFont="1" applyFill="1" applyAlignment="1">
      <alignment horizontal="left" vertical="center" wrapText="1"/>
    </xf>
    <xf numFmtId="0" fontId="17" fillId="0" borderId="0" xfId="0" applyFont="1" applyFill="1" applyBorder="1" applyAlignment="1">
      <alignment vertical="center"/>
    </xf>
    <xf numFmtId="17" fontId="12" fillId="0" borderId="11" xfId="0" applyNumberFormat="1" applyFont="1" applyFill="1" applyBorder="1" applyAlignment="1">
      <alignment horizontal="center" vertical="center"/>
    </xf>
    <xf numFmtId="0" fontId="114" fillId="0" borderId="0" xfId="0" applyFont="1" applyAlignment="1">
      <alignment horizontal="center" vertical="center"/>
    </xf>
    <xf numFmtId="0" fontId="114" fillId="0" borderId="0" xfId="0" applyFont="1" applyAlignment="1">
      <alignment vertical="center"/>
    </xf>
    <xf numFmtId="0" fontId="112" fillId="0" borderId="0" xfId="0" applyFont="1" applyAlignment="1">
      <alignment horizontal="left" vertical="center"/>
    </xf>
    <xf numFmtId="0" fontId="122" fillId="0" borderId="0" xfId="0" applyFont="1" applyAlignment="1">
      <alignment horizontal="left" vertical="center"/>
    </xf>
    <xf numFmtId="0" fontId="122" fillId="0" borderId="0" xfId="0" applyFont="1" applyAlignment="1">
      <alignment horizontal="centerContinuous" vertical="center"/>
    </xf>
    <xf numFmtId="17" fontId="112" fillId="0" borderId="0" xfId="0" applyNumberFormat="1" applyFont="1" applyFill="1" applyBorder="1" applyAlignment="1">
      <alignment horizontal="centerContinuous" vertical="center"/>
    </xf>
    <xf numFmtId="17" fontId="122" fillId="0" borderId="0" xfId="0" applyNumberFormat="1" applyFont="1" applyFill="1" applyBorder="1" applyAlignment="1">
      <alignment horizontal="centerContinuous" vertical="center"/>
    </xf>
    <xf numFmtId="0" fontId="112" fillId="0" borderId="0" xfId="0" applyFont="1" applyBorder="1" applyAlignment="1">
      <alignment horizontal="left" vertical="center"/>
    </xf>
    <xf numFmtId="0" fontId="116" fillId="106" borderId="80" xfId="0" applyFont="1" applyFill="1" applyBorder="1" applyAlignment="1">
      <alignment horizontal="center" vertical="center"/>
    </xf>
    <xf numFmtId="0" fontId="121" fillId="105" borderId="80" xfId="0" applyFont="1" applyFill="1" applyBorder="1" applyAlignment="1">
      <alignment horizontal="left" vertical="center" wrapText="1"/>
    </xf>
    <xf numFmtId="3" fontId="121" fillId="105" borderId="80" xfId="71" applyNumberFormat="1" applyFont="1" applyFill="1" applyBorder="1" applyAlignment="1">
      <alignment vertical="center" wrapText="1"/>
    </xf>
    <xf numFmtId="37" fontId="116" fillId="20" borderId="64" xfId="71" applyNumberFormat="1" applyFont="1" applyFill="1" applyBorder="1" applyAlignment="1">
      <alignment vertical="center" wrapText="1"/>
    </xf>
    <xf numFmtId="37" fontId="114" fillId="0" borderId="13" xfId="71" applyNumberFormat="1" applyFont="1" applyFill="1" applyBorder="1" applyAlignment="1">
      <alignment vertical="center" wrapText="1"/>
    </xf>
    <xf numFmtId="0" fontId="114" fillId="0" borderId="0" xfId="0" applyFont="1" applyFill="1" applyBorder="1" applyAlignment="1">
      <alignment horizontal="justify" vertical="center" wrapText="1"/>
    </xf>
    <xf numFmtId="4" fontId="114" fillId="0" borderId="0" xfId="71" applyNumberFormat="1" applyFont="1" applyFill="1" applyBorder="1" applyAlignment="1">
      <alignment horizontal="right" vertical="center" wrapText="1"/>
    </xf>
    <xf numFmtId="3" fontId="114" fillId="0" borderId="0" xfId="0" applyNumberFormat="1" applyFont="1" applyFill="1" applyBorder="1" applyAlignment="1">
      <alignment vertical="center" wrapText="1"/>
    </xf>
    <xf numFmtId="37" fontId="114" fillId="0" borderId="0" xfId="71" applyNumberFormat="1" applyFont="1" applyFill="1" applyBorder="1" applyAlignment="1">
      <alignment vertical="center" wrapText="1"/>
    </xf>
    <xf numFmtId="3" fontId="114" fillId="0" borderId="0" xfId="0" applyNumberFormat="1" applyFont="1" applyFill="1" applyBorder="1" applyAlignment="1">
      <alignment horizontal="right" vertical="center" wrapText="1"/>
    </xf>
    <xf numFmtId="37" fontId="114" fillId="0" borderId="0" xfId="71" applyNumberFormat="1" applyFont="1" applyFill="1" applyBorder="1" applyAlignment="1">
      <alignment horizontal="right" vertical="center" wrapText="1"/>
    </xf>
    <xf numFmtId="0" fontId="17" fillId="0" borderId="14" xfId="128" applyFont="1" applyBorder="1" applyAlignment="1">
      <alignment horizontal="left" vertical="center"/>
    </xf>
    <xf numFmtId="0" fontId="112" fillId="0" borderId="0" xfId="0" applyFont="1" applyAlignment="1">
      <alignment horizontal="left" vertical="center"/>
    </xf>
    <xf numFmtId="0" fontId="124" fillId="0" borderId="0" xfId="0" applyFont="1" applyAlignment="1">
      <alignment horizontal="centerContinuous" vertical="center"/>
    </xf>
    <xf numFmtId="17" fontId="124" fillId="0" borderId="0" xfId="0" applyNumberFormat="1" applyFont="1" applyFill="1" applyBorder="1" applyAlignment="1">
      <alignment horizontal="centerContinuous" vertical="center"/>
    </xf>
    <xf numFmtId="0" fontId="124" fillId="0" borderId="0" xfId="0" applyFont="1" applyBorder="1" applyAlignment="1">
      <alignment horizontal="left" vertical="center"/>
    </xf>
    <xf numFmtId="0" fontId="116" fillId="106" borderId="80" xfId="0" applyFont="1" applyFill="1" applyBorder="1" applyAlignment="1">
      <alignment horizontal="center" vertical="center" wrapText="1"/>
    </xf>
    <xf numFmtId="0" fontId="114" fillId="19" borderId="0" xfId="0" applyFont="1" applyFill="1" applyBorder="1" applyAlignment="1">
      <alignment vertical="center" wrapText="1"/>
    </xf>
    <xf numFmtId="3" fontId="121" fillId="105" borderId="80" xfId="71" applyNumberFormat="1" applyFont="1" applyFill="1" applyBorder="1" applyAlignment="1">
      <alignment horizontal="right" vertical="center" wrapText="1"/>
    </xf>
    <xf numFmtId="3" fontId="121" fillId="105" borderId="80" xfId="0" applyNumberFormat="1" applyFont="1" applyFill="1" applyBorder="1" applyAlignment="1">
      <alignment horizontal="right" vertical="center" wrapText="1"/>
    </xf>
    <xf numFmtId="37" fontId="121" fillId="105" borderId="80" xfId="71" applyNumberFormat="1" applyFont="1" applyFill="1" applyBorder="1" applyAlignment="1">
      <alignment vertical="center" wrapText="1"/>
    </xf>
    <xf numFmtId="37" fontId="116" fillId="20" borderId="0" xfId="71" applyNumberFormat="1" applyFont="1" applyFill="1" applyBorder="1" applyAlignment="1">
      <alignment vertical="center" wrapText="1"/>
    </xf>
    <xf numFmtId="4" fontId="114" fillId="0" borderId="68" xfId="0" applyNumberFormat="1" applyFont="1" applyFill="1" applyBorder="1" applyAlignment="1">
      <alignment horizontal="right" vertical="center" wrapText="1"/>
    </xf>
    <xf numFmtId="4" fontId="114" fillId="0" borderId="69" xfId="0" applyNumberFormat="1" applyFont="1" applyFill="1" applyBorder="1" applyAlignment="1">
      <alignment horizontal="center" vertical="center" wrapText="1"/>
    </xf>
    <xf numFmtId="172" fontId="21" fillId="0" borderId="0" xfId="0" applyNumberFormat="1" applyFont="1"/>
    <xf numFmtId="4" fontId="114" fillId="0" borderId="0" xfId="0" applyNumberFormat="1" applyFont="1" applyFill="1" applyBorder="1" applyAlignment="1">
      <alignment horizontal="right" vertical="center" wrapText="1"/>
    </xf>
    <xf numFmtId="4" fontId="114" fillId="0" borderId="0" xfId="0" applyNumberFormat="1" applyFont="1" applyFill="1" applyBorder="1" applyAlignment="1">
      <alignment horizontal="center" vertical="center" wrapText="1"/>
    </xf>
    <xf numFmtId="0" fontId="114" fillId="0" borderId="0" xfId="0" applyFont="1" applyFill="1" applyBorder="1" applyAlignment="1">
      <alignment horizontal="center" vertical="center" wrapText="1"/>
    </xf>
    <xf numFmtId="0" fontId="114" fillId="0" borderId="0" xfId="0" applyFont="1" applyBorder="1" applyAlignment="1">
      <alignment vertical="center" wrapText="1"/>
    </xf>
    <xf numFmtId="0" fontId="21" fillId="19" borderId="0" xfId="0" applyFont="1" applyFill="1" applyBorder="1" applyAlignment="1">
      <alignment horizontal="center" vertical="center" wrapText="1"/>
    </xf>
    <xf numFmtId="37" fontId="13" fillId="20" borderId="0" xfId="71" applyNumberFormat="1" applyFont="1" applyFill="1" applyBorder="1" applyAlignment="1">
      <alignment vertical="center" wrapText="1"/>
    </xf>
    <xf numFmtId="0" fontId="0" fillId="0" borderId="0" xfId="0" applyBorder="1" applyAlignment="1">
      <alignment vertical="center" wrapText="1"/>
    </xf>
    <xf numFmtId="0" fontId="16" fillId="0" borderId="0" xfId="128" applyFont="1" applyAlignment="1">
      <alignment horizontal="left"/>
    </xf>
    <xf numFmtId="0" fontId="42" fillId="0" borderId="0" xfId="128" applyFont="1"/>
    <xf numFmtId="17" fontId="124" fillId="0" borderId="0" xfId="128" applyNumberFormat="1" applyFont="1" applyFill="1" applyBorder="1" applyAlignment="1">
      <alignment horizontal="centerContinuous" vertical="center"/>
    </xf>
    <xf numFmtId="0" fontId="14" fillId="0" borderId="0" xfId="128" applyFont="1"/>
    <xf numFmtId="0" fontId="21" fillId="0" borderId="0" xfId="128" applyFont="1"/>
    <xf numFmtId="0" fontId="40" fillId="0" borderId="0" xfId="128" applyFont="1"/>
    <xf numFmtId="4" fontId="114" fillId="0" borderId="0" xfId="0" applyNumberFormat="1" applyFont="1" applyFill="1" applyBorder="1" applyAlignment="1">
      <alignment vertical="center" wrapText="1"/>
    </xf>
    <xf numFmtId="37" fontId="114" fillId="0" borderId="0" xfId="0" applyNumberFormat="1" applyFont="1" applyFill="1" applyBorder="1" applyAlignment="1">
      <alignment vertical="center" wrapText="1"/>
    </xf>
    <xf numFmtId="0" fontId="116" fillId="0" borderId="0" xfId="0" applyFont="1" applyFill="1" applyBorder="1" applyAlignment="1">
      <alignment vertical="center" wrapText="1"/>
    </xf>
    <xf numFmtId="0" fontId="14" fillId="0" borderId="0" xfId="128" applyFont="1" applyAlignment="1">
      <alignment horizontal="right"/>
    </xf>
    <xf numFmtId="0" fontId="124" fillId="0" borderId="0" xfId="128" applyFont="1" applyBorder="1" applyAlignment="1">
      <alignment horizontal="centerContinuous" vertical="center"/>
    </xf>
    <xf numFmtId="17" fontId="112" fillId="0" borderId="0" xfId="128" applyNumberFormat="1" applyFont="1" applyFill="1" applyBorder="1" applyAlignment="1">
      <alignment horizontal="left" vertical="center"/>
    </xf>
    <xf numFmtId="17" fontId="112" fillId="0" borderId="0" xfId="128" applyNumberFormat="1" applyFont="1" applyFill="1" applyBorder="1" applyAlignment="1">
      <alignment horizontal="centerContinuous" vertical="center"/>
    </xf>
    <xf numFmtId="17" fontId="112" fillId="0" borderId="0" xfId="128" applyNumberFormat="1" applyFont="1" applyFill="1" applyBorder="1" applyAlignment="1">
      <alignment horizontal="center" vertical="center"/>
    </xf>
    <xf numFmtId="4" fontId="125" fillId="38" borderId="0" xfId="0" applyNumberFormat="1" applyFont="1" applyFill="1" applyBorder="1" applyAlignment="1">
      <alignment horizontal="right" vertical="center" wrapText="1"/>
    </xf>
    <xf numFmtId="4" fontId="125" fillId="38" borderId="0" xfId="0" applyNumberFormat="1" applyFont="1" applyFill="1" applyBorder="1" applyAlignment="1">
      <alignment horizontal="center" vertical="center" wrapText="1"/>
    </xf>
    <xf numFmtId="37" fontId="125" fillId="38" borderId="0" xfId="121" applyNumberFormat="1" applyFont="1" applyFill="1" applyBorder="1" applyAlignment="1">
      <alignment horizontal="right" vertical="center" wrapText="1"/>
    </xf>
    <xf numFmtId="0" fontId="125" fillId="38" borderId="0" xfId="0" applyFont="1" applyFill="1" applyBorder="1" applyAlignment="1">
      <alignment horizontal="center" vertical="center" wrapText="1"/>
    </xf>
    <xf numFmtId="37" fontId="116" fillId="38" borderId="0" xfId="121" applyNumberFormat="1" applyFont="1" applyFill="1" applyBorder="1" applyAlignment="1">
      <alignment vertical="center" wrapText="1"/>
    </xf>
    <xf numFmtId="37" fontId="114" fillId="38" borderId="0" xfId="121" applyNumberFormat="1" applyFont="1" applyFill="1" applyBorder="1" applyAlignment="1">
      <alignment horizontal="right" vertical="center" wrapText="1"/>
    </xf>
    <xf numFmtId="37" fontId="114" fillId="38" borderId="0" xfId="121" applyNumberFormat="1" applyFont="1" applyFill="1" applyBorder="1" applyAlignment="1">
      <alignment vertical="center" wrapText="1"/>
    </xf>
    <xf numFmtId="0" fontId="21" fillId="38" borderId="0" xfId="128" applyFont="1" applyFill="1"/>
    <xf numFmtId="0" fontId="124" fillId="0" borderId="0" xfId="0" applyFont="1" applyFill="1" applyAlignment="1">
      <alignment horizontal="centerContinuous" vertical="center" wrapText="1"/>
    </xf>
    <xf numFmtId="3" fontId="116" fillId="0" borderId="82" xfId="0" applyNumberFormat="1" applyFont="1" applyFill="1" applyBorder="1" applyAlignment="1">
      <alignment horizontal="right" vertical="center" wrapText="1"/>
    </xf>
    <xf numFmtId="3" fontId="116" fillId="0" borderId="0" xfId="0" applyNumberFormat="1" applyFont="1" applyFill="1" applyBorder="1" applyAlignment="1">
      <alignment horizontal="right" vertical="center" wrapText="1"/>
    </xf>
    <xf numFmtId="3" fontId="114" fillId="0" borderId="0" xfId="0" applyNumberFormat="1" applyFont="1" applyBorder="1"/>
    <xf numFmtId="0" fontId="112" fillId="0" borderId="0" xfId="0" applyFont="1" applyFill="1" applyAlignment="1">
      <alignment horizontal="centerContinuous" vertical="center"/>
    </xf>
    <xf numFmtId="3" fontId="112" fillId="0" borderId="0" xfId="0" applyNumberFormat="1" applyFont="1" applyFill="1" applyAlignment="1">
      <alignment horizontal="centerContinuous" vertical="center"/>
    </xf>
    <xf numFmtId="0" fontId="122" fillId="0" borderId="0" xfId="0" applyFont="1" applyFill="1" applyAlignment="1">
      <alignment horizontal="centerContinuous" vertical="center"/>
    </xf>
    <xf numFmtId="3" fontId="112" fillId="0" borderId="0" xfId="0" applyNumberFormat="1" applyFont="1" applyFill="1" applyBorder="1" applyAlignment="1">
      <alignment horizontal="centerContinuous" vertical="center"/>
    </xf>
    <xf numFmtId="0" fontId="122" fillId="0" borderId="0" xfId="0" applyFont="1" applyFill="1" applyAlignment="1">
      <alignment horizontal="left" vertical="center" wrapText="1"/>
    </xf>
    <xf numFmtId="3" fontId="122" fillId="0" borderId="0" xfId="0" applyNumberFormat="1" applyFont="1" applyFill="1" applyBorder="1" applyAlignment="1">
      <alignment horizontal="centerContinuous" vertical="center"/>
    </xf>
    <xf numFmtId="0" fontId="14" fillId="19" borderId="10" xfId="128" applyFont="1" applyFill="1" applyBorder="1" applyAlignment="1">
      <alignment horizontal="center" vertical="center" wrapText="1"/>
    </xf>
    <xf numFmtId="0" fontId="14" fillId="19" borderId="12" xfId="128" applyFont="1" applyFill="1" applyBorder="1" applyAlignment="1">
      <alignment horizontal="center" vertical="center" wrapText="1"/>
    </xf>
    <xf numFmtId="0" fontId="116" fillId="106" borderId="80" xfId="128" applyFont="1" applyFill="1" applyBorder="1" applyAlignment="1">
      <alignment horizontal="center" vertical="center" wrapText="1"/>
    </xf>
    <xf numFmtId="9" fontId="17" fillId="19" borderId="13" xfId="128" applyNumberFormat="1" applyFont="1" applyFill="1" applyBorder="1" applyAlignment="1">
      <alignment horizontal="center" vertical="center" wrapText="1"/>
    </xf>
    <xf numFmtId="15" fontId="17" fillId="19" borderId="10" xfId="128" applyNumberFormat="1" applyFont="1" applyFill="1" applyBorder="1" applyAlignment="1">
      <alignment horizontal="center" vertical="center" wrapText="1"/>
    </xf>
    <xf numFmtId="0" fontId="17" fillId="19" borderId="10" xfId="128" applyFont="1" applyFill="1" applyBorder="1" applyAlignment="1">
      <alignment horizontal="center" vertical="center" wrapText="1"/>
    </xf>
    <xf numFmtId="17" fontId="17" fillId="19" borderId="10" xfId="128" applyNumberFormat="1" applyFont="1" applyFill="1" applyBorder="1" applyAlignment="1">
      <alignment horizontal="center" vertical="center" wrapText="1"/>
    </xf>
    <xf numFmtId="0" fontId="17" fillId="19" borderId="10" xfId="128" applyNumberFormat="1" applyFont="1" applyFill="1" applyBorder="1" applyAlignment="1">
      <alignment horizontal="center" vertical="center" wrapText="1"/>
    </xf>
    <xf numFmtId="3" fontId="17" fillId="19" borderId="10" xfId="128" applyNumberFormat="1" applyFont="1" applyFill="1" applyBorder="1" applyAlignment="1">
      <alignment horizontal="center" vertical="center" wrapText="1"/>
    </xf>
    <xf numFmtId="49" fontId="17" fillId="19" borderId="10" xfId="128" applyNumberFormat="1" applyFont="1" applyFill="1" applyBorder="1" applyAlignment="1">
      <alignment horizontal="center" vertical="center" wrapText="1"/>
    </xf>
    <xf numFmtId="9" fontId="116" fillId="0" borderId="77" xfId="108" applyFont="1" applyFill="1" applyBorder="1" applyAlignment="1">
      <alignment horizontal="right" vertical="justify" wrapText="1"/>
    </xf>
    <xf numFmtId="0" fontId="114" fillId="0" borderId="77" xfId="0" applyFont="1" applyFill="1" applyBorder="1" applyAlignment="1">
      <alignment horizontal="justify" vertical="center" wrapText="1"/>
    </xf>
    <xf numFmtId="1" fontId="14" fillId="23" borderId="47" xfId="107" applyNumberFormat="1" applyFont="1" applyFill="1" applyBorder="1" applyAlignment="1">
      <alignment horizontal="center" vertical="center" wrapText="1"/>
    </xf>
    <xf numFmtId="9" fontId="114" fillId="0" borderId="68" xfId="107" applyNumberFormat="1" applyFont="1" applyFill="1" applyBorder="1" applyAlignment="1">
      <alignment horizontal="right" vertical="center" wrapText="1"/>
    </xf>
    <xf numFmtId="9" fontId="65" fillId="26" borderId="46" xfId="108" applyNumberFormat="1" applyFont="1" applyFill="1" applyBorder="1" applyAlignment="1">
      <alignment horizontal="center" vertical="center" wrapText="1"/>
    </xf>
    <xf numFmtId="9" fontId="116" fillId="0" borderId="68" xfId="108" applyFont="1" applyFill="1" applyBorder="1" applyAlignment="1">
      <alignment horizontal="right" vertical="justify" wrapText="1"/>
    </xf>
    <xf numFmtId="0" fontId="114" fillId="0" borderId="68" xfId="0" applyFont="1" applyFill="1" applyBorder="1" applyAlignment="1">
      <alignment horizontal="justify" vertical="center" wrapText="1"/>
    </xf>
    <xf numFmtId="4" fontId="114" fillId="0" borderId="68" xfId="107" applyNumberFormat="1" applyFont="1" applyFill="1" applyBorder="1" applyAlignment="1">
      <alignment horizontal="justify" vertical="center" wrapText="1"/>
    </xf>
    <xf numFmtId="49" fontId="114" fillId="0" borderId="66" xfId="107" applyNumberFormat="1" applyFont="1" applyFill="1" applyBorder="1" applyAlignment="1">
      <alignment horizontal="justify" vertical="center" wrapText="1"/>
    </xf>
    <xf numFmtId="49" fontId="114" fillId="0" borderId="67" xfId="107" applyNumberFormat="1" applyFont="1" applyFill="1" applyBorder="1" applyAlignment="1">
      <alignment vertical="center" wrapText="1"/>
    </xf>
    <xf numFmtId="4" fontId="114" fillId="0" borderId="66" xfId="107" applyNumberFormat="1" applyFont="1" applyFill="1" applyBorder="1" applyAlignment="1">
      <alignment horizontal="right" vertical="center" wrapText="1"/>
    </xf>
    <xf numFmtId="9" fontId="114" fillId="0" borderId="65" xfId="107" applyNumberFormat="1" applyFont="1" applyFill="1" applyBorder="1" applyAlignment="1">
      <alignment horizontal="right" vertical="center" wrapText="1"/>
    </xf>
    <xf numFmtId="0" fontId="114" fillId="0" borderId="66" xfId="107" applyFont="1" applyFill="1" applyBorder="1" applyAlignment="1">
      <alignment horizontal="justify" vertical="center" wrapText="1"/>
    </xf>
    <xf numFmtId="3" fontId="114" fillId="0" borderId="65" xfId="107" applyNumberFormat="1" applyFont="1" applyFill="1" applyBorder="1" applyAlignment="1">
      <alignment horizontal="right" vertical="center" wrapText="1"/>
    </xf>
    <xf numFmtId="3" fontId="114" fillId="0" borderId="66" xfId="107" applyNumberFormat="1" applyFont="1" applyFill="1" applyBorder="1" applyAlignment="1">
      <alignment horizontal="right" vertical="center" wrapText="1"/>
    </xf>
    <xf numFmtId="9" fontId="114" fillId="0" borderId="0" xfId="107" applyNumberFormat="1" applyFont="1" applyFill="1" applyBorder="1" applyAlignment="1">
      <alignment horizontal="right" vertical="center" wrapText="1"/>
    </xf>
    <xf numFmtId="0" fontId="114" fillId="0" borderId="0" xfId="0" applyFont="1" applyFill="1" applyBorder="1" applyAlignment="1">
      <alignment horizontal="left" vertical="center" wrapText="1"/>
    </xf>
    <xf numFmtId="3" fontId="114" fillId="0" borderId="0" xfId="0" applyNumberFormat="1" applyFont="1"/>
    <xf numFmtId="3" fontId="114" fillId="0" borderId="0" xfId="0" applyNumberFormat="1" applyFont="1" applyFill="1" applyBorder="1" applyAlignment="1">
      <alignment horizontal="right" vertical="center"/>
    </xf>
    <xf numFmtId="3" fontId="114" fillId="0" borderId="0" xfId="0" applyNumberFormat="1" applyFont="1" applyAlignment="1">
      <alignment vertical="center"/>
    </xf>
    <xf numFmtId="9" fontId="114" fillId="0" borderId="0" xfId="91" applyFont="1" applyAlignment="1">
      <alignment vertical="center"/>
    </xf>
    <xf numFmtId="3" fontId="114" fillId="0" borderId="0" xfId="0" applyNumberFormat="1" applyFont="1" applyAlignment="1">
      <alignment horizontal="right" vertical="center"/>
    </xf>
    <xf numFmtId="0" fontId="21" fillId="19" borderId="85" xfId="0" applyFont="1" applyFill="1" applyBorder="1" applyAlignment="1">
      <alignment horizontal="centerContinuous" vertical="center" wrapText="1"/>
    </xf>
    <xf numFmtId="0" fontId="21" fillId="19" borderId="86" xfId="0" applyFont="1" applyFill="1" applyBorder="1" applyAlignment="1">
      <alignment horizontal="centerContinuous" vertical="center" wrapText="1"/>
    </xf>
    <xf numFmtId="0" fontId="121" fillId="105" borderId="89" xfId="0" applyFont="1" applyFill="1" applyBorder="1" applyAlignment="1">
      <alignment horizontal="left" vertical="center"/>
    </xf>
    <xf numFmtId="4" fontId="121" fillId="105" borderId="89" xfId="0" applyNumberFormat="1" applyFont="1" applyFill="1" applyBorder="1" applyAlignment="1">
      <alignment horizontal="right" vertical="center" wrapText="1"/>
    </xf>
    <xf numFmtId="3" fontId="121" fillId="105" borderId="89" xfId="0" applyNumberFormat="1" applyFont="1" applyFill="1" applyBorder="1" applyAlignment="1">
      <alignment horizontal="right" vertical="center" wrapText="1"/>
    </xf>
    <xf numFmtId="4" fontId="13" fillId="20" borderId="85" xfId="0" applyNumberFormat="1" applyFont="1" applyFill="1" applyBorder="1" applyAlignment="1">
      <alignment horizontal="right" vertical="center" wrapText="1"/>
    </xf>
    <xf numFmtId="4" fontId="13" fillId="20" borderId="86" xfId="0" applyNumberFormat="1" applyFont="1" applyFill="1" applyBorder="1" applyAlignment="1">
      <alignment horizontal="right" vertical="center" wrapText="1"/>
    </xf>
    <xf numFmtId="4" fontId="13" fillId="20" borderId="88" xfId="0" applyNumberFormat="1" applyFont="1" applyFill="1" applyBorder="1" applyAlignment="1">
      <alignment horizontal="right" vertical="center" wrapText="1"/>
    </xf>
    <xf numFmtId="169" fontId="21" fillId="0" borderId="85" xfId="0" applyNumberFormat="1" applyFont="1" applyFill="1" applyBorder="1" applyAlignment="1">
      <alignment horizontal="right" vertical="center" wrapText="1"/>
    </xf>
    <xf numFmtId="3" fontId="13" fillId="0" borderId="86" xfId="0" applyNumberFormat="1" applyFont="1" applyFill="1" applyBorder="1" applyAlignment="1">
      <alignment horizontal="right" vertical="center" wrapText="1"/>
    </xf>
    <xf numFmtId="169" fontId="21" fillId="0" borderId="88" xfId="0" applyNumberFormat="1" applyFont="1" applyFill="1" applyBorder="1" applyAlignment="1">
      <alignment horizontal="right" vertical="center" wrapText="1"/>
    </xf>
    <xf numFmtId="3" fontId="45" fillId="0" borderId="86" xfId="0" applyNumberFormat="1" applyFont="1" applyFill="1" applyBorder="1" applyAlignment="1">
      <alignment horizontal="right" vertical="center" wrapText="1"/>
    </xf>
    <xf numFmtId="169" fontId="114" fillId="0" borderId="0" xfId="0" applyNumberFormat="1" applyFont="1" applyFill="1" applyBorder="1" applyAlignment="1">
      <alignment horizontal="right" vertical="center" wrapText="1"/>
    </xf>
    <xf numFmtId="0" fontId="114" fillId="0" borderId="0" xfId="0" applyFont="1" applyBorder="1" applyAlignment="1">
      <alignment vertical="center"/>
    </xf>
    <xf numFmtId="0" fontId="124" fillId="0" borderId="0" xfId="0" applyFont="1" applyFill="1" applyAlignment="1">
      <alignment horizontal="centerContinuous" vertical="center"/>
    </xf>
    <xf numFmtId="0" fontId="14" fillId="19" borderId="93" xfId="128" applyFont="1" applyFill="1" applyBorder="1" applyAlignment="1">
      <alignment horizontal="center" vertical="center" wrapText="1"/>
    </xf>
    <xf numFmtId="0" fontId="14" fillId="19" borderId="88" xfId="128" applyFont="1" applyFill="1" applyBorder="1" applyAlignment="1">
      <alignment horizontal="center" vertical="center" wrapText="1"/>
    </xf>
    <xf numFmtId="0" fontId="116" fillId="106" borderId="89" xfId="128" applyFont="1" applyFill="1" applyBorder="1" applyAlignment="1">
      <alignment horizontal="center" vertical="center" wrapText="1"/>
    </xf>
    <xf numFmtId="9" fontId="14" fillId="19" borderId="86" xfId="128" applyNumberFormat="1" applyFont="1" applyFill="1" applyBorder="1" applyAlignment="1">
      <alignment horizontal="center" vertical="center" wrapText="1"/>
    </xf>
    <xf numFmtId="15" fontId="14" fillId="19" borderId="93" xfId="128" applyNumberFormat="1" applyFont="1" applyFill="1" applyBorder="1" applyAlignment="1">
      <alignment horizontal="center" vertical="center" wrapText="1"/>
    </xf>
    <xf numFmtId="17" fontId="14" fillId="19" borderId="93" xfId="128" applyNumberFormat="1" applyFont="1" applyFill="1" applyBorder="1" applyAlignment="1">
      <alignment horizontal="center" vertical="center" wrapText="1"/>
    </xf>
    <xf numFmtId="0" fontId="14" fillId="19" borderId="93" xfId="128" applyNumberFormat="1" applyFont="1" applyFill="1" applyBorder="1" applyAlignment="1">
      <alignment horizontal="center" vertical="center" wrapText="1"/>
    </xf>
    <xf numFmtId="3" fontId="14" fillId="19" borderId="93" xfId="128" applyNumberFormat="1" applyFont="1" applyFill="1" applyBorder="1" applyAlignment="1">
      <alignment horizontal="center" vertical="center" wrapText="1"/>
    </xf>
    <xf numFmtId="49" fontId="14" fillId="19" borderId="93" xfId="128" applyNumberFormat="1" applyFont="1" applyFill="1" applyBorder="1" applyAlignment="1">
      <alignment horizontal="center" vertical="center" wrapText="1"/>
    </xf>
    <xf numFmtId="49" fontId="39" fillId="19" borderId="93" xfId="128" applyNumberFormat="1" applyFont="1" applyFill="1" applyBorder="1" applyAlignment="1">
      <alignment horizontal="center" vertical="center" wrapText="1"/>
    </xf>
    <xf numFmtId="0" fontId="16" fillId="20" borderId="93" xfId="0" applyFont="1" applyFill="1" applyBorder="1" applyAlignment="1">
      <alignment vertical="center"/>
    </xf>
    <xf numFmtId="0" fontId="53" fillId="20" borderId="93" xfId="0" applyFont="1" applyFill="1" applyBorder="1" applyAlignment="1">
      <alignment vertical="center"/>
    </xf>
    <xf numFmtId="0" fontId="53" fillId="20" borderId="88" xfId="0" applyFont="1" applyFill="1" applyBorder="1" applyAlignment="1">
      <alignment vertical="center"/>
    </xf>
    <xf numFmtId="0" fontId="121" fillId="105" borderId="89" xfId="0" applyFont="1" applyFill="1" applyBorder="1" applyAlignment="1">
      <alignment horizontal="left" vertical="center"/>
    </xf>
    <xf numFmtId="9" fontId="121" fillId="105" borderId="89" xfId="108" applyFont="1" applyFill="1" applyBorder="1" applyAlignment="1">
      <alignment horizontal="right" vertical="justify" wrapText="1"/>
    </xf>
    <xf numFmtId="3" fontId="121" fillId="105" borderId="89" xfId="0" applyNumberFormat="1" applyFont="1" applyFill="1" applyBorder="1" applyAlignment="1">
      <alignment horizontal="right" vertical="justify" wrapText="1"/>
    </xf>
    <xf numFmtId="3" fontId="121" fillId="105" borderId="89" xfId="0" applyNumberFormat="1" applyFont="1" applyFill="1" applyBorder="1" applyAlignment="1">
      <alignment horizontal="center" vertical="center" wrapText="1"/>
    </xf>
    <xf numFmtId="0" fontId="120" fillId="105" borderId="89" xfId="0" applyFont="1" applyFill="1" applyBorder="1"/>
    <xf numFmtId="3" fontId="51" fillId="20" borderId="86" xfId="0" applyNumberFormat="1" applyFont="1" applyFill="1" applyBorder="1" applyAlignment="1">
      <alignment horizontal="center" vertical="center" wrapText="1"/>
    </xf>
    <xf numFmtId="3" fontId="51" fillId="20" borderId="93" xfId="0" applyNumberFormat="1" applyFont="1" applyFill="1" applyBorder="1" applyAlignment="1">
      <alignment horizontal="center" vertical="center" wrapText="1"/>
    </xf>
    <xf numFmtId="3" fontId="13" fillId="20" borderId="88" xfId="0" applyNumberFormat="1" applyFont="1" applyFill="1" applyBorder="1" applyAlignment="1">
      <alignment horizontal="center" vertical="center"/>
    </xf>
    <xf numFmtId="3" fontId="51" fillId="20" borderId="93" xfId="0" applyNumberFormat="1" applyFont="1" applyFill="1" applyBorder="1" applyAlignment="1">
      <alignment vertical="center" wrapText="1"/>
    </xf>
    <xf numFmtId="9" fontId="13" fillId="20" borderId="93" xfId="91" applyFont="1" applyFill="1" applyBorder="1" applyAlignment="1">
      <alignment vertical="center" wrapText="1"/>
    </xf>
    <xf numFmtId="9" fontId="13" fillId="20" borderId="88" xfId="91" applyFont="1" applyFill="1" applyBorder="1" applyAlignment="1">
      <alignment vertical="center" wrapText="1"/>
    </xf>
    <xf numFmtId="9" fontId="116" fillId="0" borderId="71" xfId="108" applyFont="1" applyFill="1" applyBorder="1" applyAlignment="1">
      <alignment horizontal="right" vertical="justify" wrapText="1"/>
    </xf>
    <xf numFmtId="17" fontId="21" fillId="21" borderId="93" xfId="0" applyNumberFormat="1" applyFont="1" applyFill="1" applyBorder="1" applyAlignment="1">
      <alignment vertical="center" wrapText="1"/>
    </xf>
    <xf numFmtId="0" fontId="21" fillId="21" borderId="93" xfId="0" applyFont="1" applyFill="1" applyBorder="1" applyAlignment="1">
      <alignment horizontal="center" vertical="center" wrapText="1"/>
    </xf>
    <xf numFmtId="0" fontId="21" fillId="21" borderId="93" xfId="0" applyFont="1" applyFill="1" applyBorder="1" applyAlignment="1">
      <alignment vertical="center" wrapText="1"/>
    </xf>
    <xf numFmtId="0" fontId="21" fillId="21" borderId="88" xfId="0" applyFont="1" applyFill="1" applyBorder="1" applyAlignment="1">
      <alignment horizontal="center" vertical="center"/>
    </xf>
    <xf numFmtId="0" fontId="21" fillId="21" borderId="93" xfId="0" applyFont="1" applyFill="1" applyBorder="1" applyAlignment="1">
      <alignment horizontal="center" vertical="center"/>
    </xf>
    <xf numFmtId="0" fontId="21" fillId="21" borderId="88" xfId="0" applyFont="1" applyFill="1" applyBorder="1" applyAlignment="1">
      <alignment vertical="center" wrapText="1"/>
    </xf>
    <xf numFmtId="17" fontId="21" fillId="21" borderId="86" xfId="0" applyNumberFormat="1" applyFont="1" applyFill="1" applyBorder="1" applyAlignment="1">
      <alignment vertical="center" wrapText="1"/>
    </xf>
    <xf numFmtId="167" fontId="21" fillId="21" borderId="93" xfId="0" applyNumberFormat="1" applyFont="1" applyFill="1" applyBorder="1" applyAlignment="1">
      <alignment horizontal="center"/>
    </xf>
    <xf numFmtId="167" fontId="14" fillId="21" borderId="93" xfId="0" applyNumberFormat="1" applyFont="1" applyFill="1" applyBorder="1" applyAlignment="1">
      <alignment horizontal="center"/>
    </xf>
    <xf numFmtId="3" fontId="13" fillId="21" borderId="93" xfId="0" applyNumberFormat="1" applyFont="1" applyFill="1" applyBorder="1" applyAlignment="1">
      <alignment horizontal="center" vertical="center"/>
    </xf>
    <xf numFmtId="17" fontId="21" fillId="21" borderId="93" xfId="0" applyNumberFormat="1" applyFont="1" applyFill="1" applyBorder="1" applyAlignment="1">
      <alignment horizontal="center" vertical="center" wrapText="1"/>
    </xf>
    <xf numFmtId="9" fontId="114" fillId="0" borderId="68" xfId="158" applyNumberFormat="1" applyFont="1" applyFill="1" applyBorder="1" applyAlignment="1">
      <alignment horizontal="right" vertical="center" wrapText="1"/>
    </xf>
    <xf numFmtId="49" fontId="14" fillId="55" borderId="42" xfId="158" applyNumberFormat="1" applyFont="1" applyFill="1" applyBorder="1" applyAlignment="1">
      <alignment horizontal="left" vertical="center" wrapText="1"/>
    </xf>
    <xf numFmtId="49" fontId="114" fillId="0" borderId="70" xfId="158" applyNumberFormat="1" applyFont="1" applyFill="1" applyBorder="1" applyAlignment="1">
      <alignment vertical="center" wrapText="1"/>
    </xf>
    <xf numFmtId="0" fontId="14" fillId="25" borderId="42" xfId="158" applyFont="1" applyFill="1" applyBorder="1" applyAlignment="1">
      <alignment horizontal="center" vertical="center" wrapText="1"/>
    </xf>
    <xf numFmtId="0" fontId="14" fillId="25" borderId="42" xfId="158" applyNumberFormat="1" applyFont="1" applyFill="1" applyBorder="1" applyAlignment="1">
      <alignment vertical="center" wrapText="1"/>
    </xf>
    <xf numFmtId="9" fontId="114" fillId="0" borderId="69" xfId="108" applyFont="1" applyFill="1" applyBorder="1" applyAlignment="1">
      <alignment horizontal="right" vertical="center"/>
    </xf>
    <xf numFmtId="49" fontId="54" fillId="27" borderId="42" xfId="158" applyNumberFormat="1" applyFont="1" applyFill="1" applyBorder="1" applyAlignment="1">
      <alignment horizontal="center" vertical="center" wrapText="1"/>
    </xf>
    <xf numFmtId="0" fontId="14" fillId="27" borderId="47" xfId="107" applyNumberFormat="1" applyFont="1" applyFill="1" applyBorder="1" applyAlignment="1">
      <alignment horizontal="center" vertical="center" wrapText="1"/>
    </xf>
    <xf numFmtId="9" fontId="14" fillId="27" borderId="46" xfId="108" applyNumberFormat="1" applyFont="1" applyFill="1" applyBorder="1" applyAlignment="1">
      <alignment horizontal="center" vertical="center" wrapText="1"/>
    </xf>
    <xf numFmtId="0" fontId="81" fillId="27" borderId="42" xfId="158" applyFont="1" applyFill="1" applyBorder="1" applyAlignment="1">
      <alignment horizontal="center" vertical="center" wrapText="1"/>
    </xf>
    <xf numFmtId="0" fontId="14" fillId="27" borderId="42" xfId="158" applyFont="1" applyFill="1" applyBorder="1" applyAlignment="1">
      <alignment horizontal="center" vertical="center" wrapText="1"/>
    </xf>
    <xf numFmtId="0" fontId="14" fillId="27" borderId="42" xfId="158" applyNumberFormat="1" applyFont="1" applyFill="1" applyBorder="1" applyAlignment="1">
      <alignment horizontal="center" vertical="center" wrapText="1"/>
    </xf>
    <xf numFmtId="49" fontId="64" fillId="56" borderId="42" xfId="158" applyNumberFormat="1" applyFont="1" applyFill="1" applyBorder="1" applyAlignment="1">
      <alignment vertical="center" wrapText="1"/>
    </xf>
    <xf numFmtId="49" fontId="14" fillId="41" borderId="93" xfId="107" applyNumberFormat="1" applyFont="1" applyFill="1" applyBorder="1" applyAlignment="1">
      <alignment horizontal="center" vertical="center" wrapText="1"/>
    </xf>
    <xf numFmtId="9" fontId="14" fillId="26" borderId="46" xfId="107" applyNumberFormat="1" applyFont="1" applyFill="1" applyBorder="1" applyAlignment="1">
      <alignment horizontal="center" vertical="center" wrapText="1"/>
    </xf>
    <xf numFmtId="2" fontId="14" fillId="65" borderId="42" xfId="158" applyNumberFormat="1" applyFont="1" applyFill="1" applyBorder="1" applyAlignment="1">
      <alignment horizontal="center" vertical="center" wrapText="1"/>
    </xf>
    <xf numFmtId="4" fontId="14" fillId="65" borderId="42" xfId="158" applyNumberFormat="1" applyFont="1" applyFill="1" applyBorder="1" applyAlignment="1">
      <alignment vertical="center" wrapText="1"/>
    </xf>
    <xf numFmtId="49" fontId="14" fillId="65" borderId="42" xfId="158" applyNumberFormat="1" applyFont="1" applyFill="1" applyBorder="1" applyAlignment="1">
      <alignment vertical="center" wrapText="1"/>
    </xf>
    <xf numFmtId="49" fontId="14" fillId="40" borderId="42" xfId="158" applyNumberFormat="1" applyFont="1" applyFill="1" applyBorder="1" applyAlignment="1">
      <alignment vertical="center" wrapText="1"/>
    </xf>
    <xf numFmtId="0" fontId="44" fillId="0" borderId="0" xfId="158" applyFont="1"/>
    <xf numFmtId="49" fontId="14" fillId="94" borderId="47" xfId="107" applyNumberFormat="1" applyFont="1" applyFill="1" applyBorder="1" applyAlignment="1">
      <alignment horizontal="center" vertical="center" wrapText="1"/>
    </xf>
    <xf numFmtId="49" fontId="64" fillId="56" borderId="0" xfId="158" applyNumberFormat="1" applyFont="1" applyFill="1" applyBorder="1" applyAlignment="1">
      <alignment vertical="center" wrapText="1"/>
    </xf>
    <xf numFmtId="9" fontId="114" fillId="0" borderId="81" xfId="107" applyNumberFormat="1" applyFont="1" applyFill="1" applyBorder="1" applyAlignment="1">
      <alignment horizontal="right" vertical="center" wrapText="1"/>
    </xf>
    <xf numFmtId="3" fontId="114" fillId="0" borderId="0" xfId="0" applyNumberFormat="1" applyFont="1" applyFill="1" applyBorder="1"/>
    <xf numFmtId="9" fontId="114" fillId="0" borderId="0" xfId="91" applyFont="1" applyFill="1" applyBorder="1" applyAlignment="1">
      <alignment vertical="center"/>
    </xf>
    <xf numFmtId="0" fontId="114" fillId="0" borderId="0" xfId="0" applyFont="1" applyFill="1" applyBorder="1" applyAlignment="1">
      <alignment horizontal="center" vertical="center"/>
    </xf>
    <xf numFmtId="0" fontId="124" fillId="0" borderId="0" xfId="0" applyFont="1" applyBorder="1" applyAlignment="1">
      <alignment horizontal="centerContinuous" vertical="center"/>
    </xf>
    <xf numFmtId="0" fontId="116" fillId="106" borderId="81" xfId="0" applyFont="1" applyFill="1" applyBorder="1" applyAlignment="1">
      <alignment horizontal="centerContinuous" vertical="center" wrapText="1"/>
    </xf>
    <xf numFmtId="0" fontId="121" fillId="105" borderId="89" xfId="0" applyFont="1" applyFill="1" applyBorder="1" applyAlignment="1">
      <alignment horizontal="center" vertical="center"/>
    </xf>
    <xf numFmtId="169" fontId="13" fillId="20" borderId="85" xfId="0" applyNumberFormat="1" applyFont="1" applyFill="1" applyBorder="1" applyAlignment="1">
      <alignment horizontal="right" vertical="center"/>
    </xf>
    <xf numFmtId="0" fontId="13" fillId="20" borderId="86" xfId="0" applyFont="1" applyFill="1" applyBorder="1" applyAlignment="1">
      <alignment horizontal="center" vertical="center"/>
    </xf>
    <xf numFmtId="169" fontId="13" fillId="20" borderId="88" xfId="0" applyNumberFormat="1" applyFont="1" applyFill="1" applyBorder="1" applyAlignment="1">
      <alignment horizontal="right" vertical="center"/>
    </xf>
    <xf numFmtId="169" fontId="13" fillId="20" borderId="86" xfId="0" applyNumberFormat="1" applyFont="1" applyFill="1" applyBorder="1" applyAlignment="1">
      <alignment horizontal="right" vertical="center"/>
    </xf>
    <xf numFmtId="0" fontId="21" fillId="0" borderId="86" xfId="0" applyFont="1" applyFill="1" applyBorder="1" applyAlignment="1">
      <alignment horizontal="left" vertical="center" wrapText="1"/>
    </xf>
    <xf numFmtId="169" fontId="21" fillId="0" borderId="86" xfId="0" applyNumberFormat="1" applyFont="1" applyFill="1" applyBorder="1" applyAlignment="1">
      <alignment horizontal="right" vertical="center" textRotation="90" wrapText="1"/>
    </xf>
    <xf numFmtId="0" fontId="114" fillId="0" borderId="0" xfId="0" applyFont="1"/>
    <xf numFmtId="0" fontId="112" fillId="0" borderId="0" xfId="0" applyFont="1" applyAlignment="1">
      <alignment horizontal="centerContinuous" vertical="center"/>
    </xf>
    <xf numFmtId="3" fontId="124" fillId="0" borderId="0" xfId="0" applyNumberFormat="1" applyFont="1" applyAlignment="1">
      <alignment horizontal="centerContinuous" vertical="center"/>
    </xf>
    <xf numFmtId="3" fontId="124" fillId="0" borderId="0" xfId="0" applyNumberFormat="1" applyFont="1" applyFill="1" applyBorder="1" applyAlignment="1">
      <alignment horizontal="centerContinuous" vertical="center"/>
    </xf>
    <xf numFmtId="0" fontId="112" fillId="0" borderId="0" xfId="0" applyFont="1" applyFill="1" applyAlignment="1">
      <alignment horizontal="centerContinuous" vertical="center" wrapText="1"/>
    </xf>
    <xf numFmtId="0" fontId="16" fillId="20" borderId="88" xfId="128" applyFont="1" applyFill="1" applyBorder="1" applyAlignment="1">
      <alignment vertical="center"/>
    </xf>
    <xf numFmtId="0" fontId="55" fillId="20" borderId="88" xfId="0" applyFont="1" applyFill="1" applyBorder="1" applyAlignment="1">
      <alignment vertical="center"/>
    </xf>
    <xf numFmtId="0" fontId="55" fillId="20" borderId="93" xfId="0" applyFont="1" applyFill="1" applyBorder="1" applyAlignment="1">
      <alignment vertical="center"/>
    </xf>
    <xf numFmtId="9" fontId="13" fillId="20" borderId="93" xfId="108" applyFont="1" applyFill="1" applyBorder="1" applyAlignment="1">
      <alignment vertical="center" wrapText="1"/>
    </xf>
    <xf numFmtId="9" fontId="13" fillId="20" borderId="88" xfId="108" applyFont="1" applyFill="1" applyBorder="1" applyAlignment="1">
      <alignment vertical="center" wrapText="1"/>
    </xf>
    <xf numFmtId="4" fontId="116" fillId="0" borderId="91" xfId="0" applyNumberFormat="1" applyFont="1" applyFill="1" applyBorder="1" applyAlignment="1">
      <alignment horizontal="right" vertical="center"/>
    </xf>
    <xf numFmtId="4" fontId="116" fillId="0" borderId="90" xfId="0" applyNumberFormat="1" applyFont="1" applyFill="1" applyBorder="1" applyAlignment="1">
      <alignment horizontal="right" vertical="center" wrapText="1"/>
    </xf>
    <xf numFmtId="9" fontId="116" fillId="0" borderId="91" xfId="108" applyFont="1" applyFill="1" applyBorder="1" applyAlignment="1">
      <alignment horizontal="right" vertical="justify" wrapText="1"/>
    </xf>
    <xf numFmtId="3" fontId="116" fillId="0" borderId="90" xfId="0" applyNumberFormat="1" applyFont="1" applyFill="1" applyBorder="1" applyAlignment="1">
      <alignment horizontal="right" vertical="justify" wrapText="1"/>
    </xf>
    <xf numFmtId="3" fontId="116" fillId="0" borderId="91" xfId="0" applyNumberFormat="1" applyFont="1" applyFill="1" applyBorder="1" applyAlignment="1">
      <alignment horizontal="right" vertical="center" wrapText="1"/>
    </xf>
    <xf numFmtId="3" fontId="116" fillId="0" borderId="90" xfId="0" applyNumberFormat="1" applyFont="1" applyFill="1" applyBorder="1" applyAlignment="1">
      <alignment horizontal="center" vertical="center" wrapText="1"/>
    </xf>
    <xf numFmtId="0" fontId="114" fillId="0" borderId="91" xfId="0" applyFont="1" applyFill="1" applyBorder="1"/>
    <xf numFmtId="0" fontId="41" fillId="21" borderId="93" xfId="0" applyFont="1" applyFill="1" applyBorder="1" applyAlignment="1">
      <alignment horizontal="center" vertical="center"/>
    </xf>
    <xf numFmtId="0" fontId="14" fillId="27" borderId="47" xfId="141" applyNumberFormat="1" applyFont="1" applyFill="1" applyBorder="1" applyAlignment="1">
      <alignment horizontal="center" vertical="center" wrapText="1"/>
    </xf>
    <xf numFmtId="0" fontId="117" fillId="0" borderId="69" xfId="107" applyFont="1" applyFill="1" applyBorder="1" applyAlignment="1">
      <alignment horizontal="justify" vertical="center" wrapText="1"/>
    </xf>
    <xf numFmtId="0" fontId="114" fillId="0" borderId="70" xfId="117" applyFont="1" applyFill="1" applyBorder="1" applyAlignment="1">
      <alignment horizontal="left" vertical="center" wrapText="1"/>
    </xf>
    <xf numFmtId="0" fontId="114" fillId="0" borderId="70" xfId="141" applyFont="1" applyFill="1" applyBorder="1" applyAlignment="1">
      <alignment vertical="center" wrapText="1"/>
    </xf>
    <xf numFmtId="0" fontId="117" fillId="0" borderId="66" xfId="107" applyFont="1" applyFill="1" applyBorder="1" applyAlignment="1">
      <alignment horizontal="justify" vertical="center" wrapText="1"/>
    </xf>
    <xf numFmtId="0" fontId="114" fillId="0" borderId="67" xfId="117" applyFont="1" applyFill="1" applyBorder="1" applyAlignment="1">
      <alignment horizontal="left" vertical="center" wrapText="1"/>
    </xf>
    <xf numFmtId="0" fontId="117" fillId="0" borderId="0" xfId="107" applyFont="1" applyFill="1" applyBorder="1" applyAlignment="1">
      <alignment horizontal="justify" vertical="center" wrapText="1"/>
    </xf>
    <xf numFmtId="0" fontId="114" fillId="0" borderId="0" xfId="117" applyFont="1" applyFill="1" applyBorder="1" applyAlignment="1">
      <alignment horizontal="left" vertical="center" wrapText="1"/>
    </xf>
    <xf numFmtId="0" fontId="114" fillId="0" borderId="0" xfId="0" applyFont="1" applyFill="1" applyAlignment="1">
      <alignment horizontal="center"/>
    </xf>
    <xf numFmtId="3" fontId="114" fillId="0" borderId="0" xfId="0" applyNumberFormat="1" applyFont="1" applyFill="1"/>
    <xf numFmtId="9" fontId="114" fillId="0" borderId="0" xfId="108" applyFont="1" applyFill="1"/>
    <xf numFmtId="3" fontId="114" fillId="0" borderId="0" xfId="0" applyNumberFormat="1" applyFont="1" applyFill="1" applyAlignment="1">
      <alignment horizontal="center"/>
    </xf>
    <xf numFmtId="0" fontId="114" fillId="0" borderId="0" xfId="0" applyFont="1" applyFill="1"/>
    <xf numFmtId="9" fontId="44" fillId="0" borderId="0" xfId="108" applyFont="1" applyFill="1"/>
    <xf numFmtId="9" fontId="44" fillId="0" borderId="0" xfId="108" applyFont="1"/>
    <xf numFmtId="0" fontId="124" fillId="0" borderId="0" xfId="0" applyFont="1" applyFill="1" applyAlignment="1">
      <alignment horizontal="left" vertical="center" wrapText="1"/>
    </xf>
    <xf numFmtId="0" fontId="116" fillId="106" borderId="0" xfId="0" applyFont="1" applyFill="1" applyBorder="1" applyAlignment="1">
      <alignment horizontal="centerContinuous" vertical="center" wrapText="1"/>
    </xf>
    <xf numFmtId="3" fontId="13" fillId="20" borderId="86" xfId="0" applyNumberFormat="1" applyFont="1" applyFill="1" applyBorder="1" applyAlignment="1">
      <alignment horizontal="right" vertical="center" wrapText="1"/>
    </xf>
    <xf numFmtId="4" fontId="21" fillId="0" borderId="85" xfId="0" applyNumberFormat="1" applyFont="1" applyFill="1" applyBorder="1" applyAlignment="1">
      <alignment horizontal="right" vertical="center" wrapText="1"/>
    </xf>
    <xf numFmtId="4" fontId="21" fillId="0" borderId="88" xfId="0" applyNumberFormat="1" applyFont="1" applyFill="1" applyBorder="1" applyAlignment="1">
      <alignment horizontal="right" vertical="center" wrapText="1"/>
    </xf>
    <xf numFmtId="0" fontId="114" fillId="0" borderId="0" xfId="0" applyFont="1" applyFill="1" applyAlignment="1">
      <alignment vertical="center"/>
    </xf>
    <xf numFmtId="3" fontId="124" fillId="0" borderId="0" xfId="111" applyNumberFormat="1" applyFont="1" applyAlignment="1">
      <alignment horizontal="centerContinuous" vertical="center"/>
    </xf>
    <xf numFmtId="3" fontId="124" fillId="0" borderId="0" xfId="111" applyNumberFormat="1" applyFont="1" applyFill="1" applyBorder="1" applyAlignment="1">
      <alignment horizontal="centerContinuous" vertical="center"/>
    </xf>
    <xf numFmtId="17" fontId="21" fillId="21" borderId="88" xfId="0" applyNumberFormat="1" applyFont="1" applyFill="1" applyBorder="1" applyAlignment="1">
      <alignment vertical="center" wrapText="1"/>
    </xf>
    <xf numFmtId="3" fontId="114" fillId="0" borderId="68" xfId="111" applyNumberFormat="1" applyFont="1" applyFill="1" applyBorder="1" applyAlignment="1">
      <alignment horizontal="right" vertical="center" wrapText="1"/>
    </xf>
    <xf numFmtId="17" fontId="21" fillId="21" borderId="86" xfId="0" applyNumberFormat="1" applyFont="1" applyFill="1" applyBorder="1" applyAlignment="1">
      <alignment horizontal="center" vertical="center" wrapText="1"/>
    </xf>
    <xf numFmtId="9" fontId="108" fillId="20" borderId="93" xfId="108" applyFont="1" applyFill="1" applyBorder="1" applyAlignment="1">
      <alignment vertical="center" wrapText="1"/>
    </xf>
    <xf numFmtId="3" fontId="116" fillId="0" borderId="68" xfId="111" applyNumberFormat="1" applyFont="1" applyFill="1" applyBorder="1" applyAlignment="1">
      <alignment horizontal="right" vertical="center"/>
    </xf>
    <xf numFmtId="9" fontId="14" fillId="56" borderId="46" xfId="141" applyNumberFormat="1" applyFont="1" applyFill="1" applyBorder="1" applyAlignment="1">
      <alignment horizontal="center" vertical="center" wrapText="1"/>
    </xf>
    <xf numFmtId="49" fontId="14" fillId="100" borderId="42" xfId="158" applyNumberFormat="1" applyFont="1" applyFill="1" applyBorder="1" applyAlignment="1">
      <alignment vertical="center" wrapText="1"/>
    </xf>
    <xf numFmtId="0" fontId="14" fillId="51" borderId="47" xfId="107" applyNumberFormat="1" applyFont="1" applyFill="1" applyBorder="1" applyAlignment="1">
      <alignment horizontal="center" vertical="center" wrapText="1"/>
    </xf>
    <xf numFmtId="49" fontId="114" fillId="0" borderId="70" xfId="145" applyNumberFormat="1" applyFont="1" applyFill="1" applyBorder="1" applyAlignment="1">
      <alignment vertical="center" wrapText="1"/>
    </xf>
    <xf numFmtId="49" fontId="114" fillId="0" borderId="68" xfId="107" applyNumberFormat="1" applyFont="1" applyFill="1" applyBorder="1" applyAlignment="1">
      <alignment vertical="center" wrapText="1"/>
    </xf>
    <xf numFmtId="9" fontId="14" fillId="29" borderId="46" xfId="107" applyNumberFormat="1" applyFont="1" applyFill="1" applyBorder="1" applyAlignment="1">
      <alignment horizontal="center" vertical="center" wrapText="1"/>
    </xf>
    <xf numFmtId="49" fontId="114" fillId="0" borderId="67" xfId="145" applyNumberFormat="1" applyFont="1" applyFill="1" applyBorder="1" applyAlignment="1">
      <alignment vertical="center" wrapText="1"/>
    </xf>
    <xf numFmtId="3" fontId="114" fillId="0" borderId="65" xfId="111" applyNumberFormat="1" applyFont="1" applyFill="1" applyBorder="1" applyAlignment="1">
      <alignment horizontal="right" vertical="center" wrapText="1"/>
    </xf>
    <xf numFmtId="49" fontId="114" fillId="0" borderId="65" xfId="107" applyNumberFormat="1" applyFont="1" applyFill="1" applyBorder="1" applyAlignment="1">
      <alignment vertical="center" wrapText="1"/>
    </xf>
    <xf numFmtId="49" fontId="114" fillId="38" borderId="0" xfId="107" applyNumberFormat="1" applyFont="1" applyFill="1" applyBorder="1" applyAlignment="1">
      <alignment horizontal="justify" vertical="center" wrapText="1"/>
    </xf>
    <xf numFmtId="49" fontId="114" fillId="38" borderId="0" xfId="145" applyNumberFormat="1" applyFont="1" applyFill="1" applyBorder="1" applyAlignment="1">
      <alignment vertical="center" wrapText="1"/>
    </xf>
    <xf numFmtId="4" fontId="114" fillId="38" borderId="0" xfId="107" applyNumberFormat="1" applyFont="1" applyFill="1" applyBorder="1" applyAlignment="1">
      <alignment horizontal="right" vertical="center" wrapText="1"/>
    </xf>
    <xf numFmtId="0" fontId="114" fillId="38" borderId="0" xfId="107" applyFont="1" applyFill="1" applyBorder="1"/>
    <xf numFmtId="3" fontId="114" fillId="38" borderId="0" xfId="107" applyNumberFormat="1" applyFont="1" applyFill="1" applyBorder="1" applyAlignment="1">
      <alignment horizontal="right" wrapText="1"/>
    </xf>
    <xf numFmtId="0" fontId="114" fillId="0" borderId="0" xfId="0" applyFont="1" applyBorder="1" applyAlignment="1">
      <alignment horizontal="center"/>
    </xf>
    <xf numFmtId="0" fontId="114" fillId="0" borderId="0" xfId="0" applyFont="1" applyBorder="1"/>
    <xf numFmtId="0" fontId="114" fillId="0" borderId="0" xfId="0" applyFont="1" applyAlignment="1">
      <alignment horizontal="center"/>
    </xf>
    <xf numFmtId="9" fontId="114" fillId="0" borderId="0" xfId="91" applyFont="1"/>
    <xf numFmtId="3" fontId="114" fillId="0" borderId="0" xfId="111" applyNumberFormat="1" applyFont="1" applyAlignment="1">
      <alignment horizontal="right"/>
    </xf>
    <xf numFmtId="3" fontId="44" fillId="0" borderId="0" xfId="111" applyNumberFormat="1" applyFont="1" applyAlignment="1">
      <alignment horizontal="right"/>
    </xf>
    <xf numFmtId="3" fontId="44" fillId="0" borderId="0" xfId="111" applyNumberFormat="1" applyFont="1" applyAlignment="1">
      <alignment horizontal="center"/>
    </xf>
    <xf numFmtId="3" fontId="44" fillId="0" borderId="0" xfId="111" applyNumberFormat="1" applyFont="1"/>
    <xf numFmtId="0" fontId="116" fillId="106" borderId="89" xfId="0" applyFont="1" applyFill="1" applyBorder="1" applyAlignment="1">
      <alignment horizontal="center" vertical="center" wrapText="1"/>
    </xf>
    <xf numFmtId="0" fontId="116" fillId="106" borderId="89" xfId="0" applyFont="1" applyFill="1" applyBorder="1" applyAlignment="1">
      <alignment horizontal="centerContinuous" vertical="center" wrapText="1"/>
    </xf>
    <xf numFmtId="0" fontId="21" fillId="19" borderId="93" xfId="0" applyFont="1" applyFill="1" applyBorder="1" applyAlignment="1">
      <alignment horizontal="centerContinuous" vertical="center" wrapText="1"/>
    </xf>
    <xf numFmtId="169" fontId="121" fillId="105" borderId="89" xfId="0" applyNumberFormat="1" applyFont="1" applyFill="1" applyBorder="1" applyAlignment="1">
      <alignment horizontal="center" vertical="center"/>
    </xf>
    <xf numFmtId="3" fontId="21" fillId="0" borderId="86" xfId="0" applyNumberFormat="1" applyFont="1" applyFill="1" applyBorder="1" applyAlignment="1">
      <alignment horizontal="right" vertical="center" wrapText="1"/>
    </xf>
    <xf numFmtId="4" fontId="21" fillId="0" borderId="86" xfId="0" applyNumberFormat="1" applyFont="1" applyFill="1" applyBorder="1" applyAlignment="1">
      <alignment horizontal="right" vertical="center" wrapText="1"/>
    </xf>
    <xf numFmtId="169" fontId="114" fillId="0" borderId="0" xfId="0" applyNumberFormat="1" applyFont="1" applyFill="1" applyBorder="1" applyAlignment="1">
      <alignment horizontal="left" vertical="center" wrapText="1"/>
    </xf>
    <xf numFmtId="4" fontId="116" fillId="0" borderId="0" xfId="0" applyNumberFormat="1" applyFont="1" applyFill="1" applyBorder="1" applyAlignment="1">
      <alignment horizontal="right" vertical="center"/>
    </xf>
    <xf numFmtId="4" fontId="116" fillId="0" borderId="0" xfId="0" applyNumberFormat="1" applyFont="1" applyFill="1" applyBorder="1" applyAlignment="1">
      <alignment horizontal="right" vertical="center" wrapText="1"/>
    </xf>
    <xf numFmtId="9" fontId="116" fillId="0" borderId="0" xfId="108" applyFont="1" applyFill="1" applyBorder="1" applyAlignment="1">
      <alignment horizontal="right" vertical="justify" wrapText="1"/>
    </xf>
    <xf numFmtId="3" fontId="116" fillId="0" borderId="0" xfId="0" applyNumberFormat="1" applyFont="1" applyFill="1" applyBorder="1" applyAlignment="1">
      <alignment horizontal="right" vertical="justify" wrapText="1"/>
    </xf>
    <xf numFmtId="3" fontId="116" fillId="0" borderId="0" xfId="111" applyNumberFormat="1" applyFont="1" applyFill="1" applyBorder="1" applyAlignment="1">
      <alignment horizontal="right" vertical="center"/>
    </xf>
    <xf numFmtId="3" fontId="116" fillId="0" borderId="0" xfId="0" applyNumberFormat="1" applyFont="1" applyFill="1" applyBorder="1" applyAlignment="1">
      <alignment horizontal="center" vertical="center" wrapText="1"/>
    </xf>
    <xf numFmtId="0" fontId="114" fillId="0" borderId="0" xfId="0" applyFont="1" applyFill="1" applyBorder="1"/>
    <xf numFmtId="4" fontId="114" fillId="0" borderId="0" xfId="0" applyNumberFormat="1" applyFont="1" applyFill="1" applyBorder="1" applyAlignment="1">
      <alignment vertical="center"/>
    </xf>
    <xf numFmtId="4" fontId="114" fillId="0" borderId="0" xfId="0" applyNumberFormat="1" applyFont="1" applyFill="1" applyBorder="1" applyAlignment="1">
      <alignment horizontal="right" vertical="center"/>
    </xf>
    <xf numFmtId="3" fontId="114" fillId="0" borderId="0" xfId="111" applyNumberFormat="1" applyFont="1" applyFill="1" applyBorder="1" applyAlignment="1">
      <alignment horizontal="right" vertical="center" wrapText="1"/>
    </xf>
    <xf numFmtId="3" fontId="114" fillId="0" borderId="0" xfId="0" applyNumberFormat="1" applyFont="1" applyFill="1" applyBorder="1" applyAlignment="1">
      <alignment horizontal="center" vertical="center" wrapText="1"/>
    </xf>
    <xf numFmtId="49" fontId="114" fillId="0" borderId="0" xfId="145" applyNumberFormat="1" applyFont="1" applyFill="1" applyBorder="1" applyAlignment="1">
      <alignment vertical="center" wrapText="1"/>
    </xf>
    <xf numFmtId="0" fontId="114" fillId="0" borderId="67" xfId="141" applyFont="1" applyFill="1" applyBorder="1" applyAlignment="1">
      <alignment vertical="center" wrapText="1"/>
    </xf>
    <xf numFmtId="3" fontId="112" fillId="0" borderId="0" xfId="111" applyNumberFormat="1" applyFont="1" applyAlignment="1">
      <alignment horizontal="centerContinuous" vertical="center"/>
    </xf>
    <xf numFmtId="3" fontId="112" fillId="0" borderId="0" xfId="111" applyNumberFormat="1" applyFont="1" applyFill="1" applyBorder="1" applyAlignment="1">
      <alignment horizontal="centerContinuous" vertical="center"/>
    </xf>
    <xf numFmtId="49" fontId="114" fillId="0" borderId="69" xfId="107" applyNumberFormat="1" applyFont="1" applyFill="1" applyBorder="1" applyAlignment="1">
      <alignment vertical="center" wrapText="1"/>
    </xf>
    <xf numFmtId="49" fontId="114" fillId="0" borderId="66" xfId="107" applyNumberFormat="1" applyFont="1" applyFill="1" applyBorder="1" applyAlignment="1">
      <alignment vertical="center" wrapText="1"/>
    </xf>
    <xf numFmtId="49" fontId="114" fillId="0" borderId="65" xfId="107" applyNumberFormat="1" applyFont="1" applyFill="1" applyBorder="1" applyAlignment="1">
      <alignment horizontal="left" vertical="center" wrapText="1"/>
    </xf>
    <xf numFmtId="0" fontId="114" fillId="0" borderId="68" xfId="107" applyNumberFormat="1" applyFont="1" applyFill="1" applyBorder="1" applyAlignment="1">
      <alignment horizontal="right" vertical="center" wrapText="1"/>
    </xf>
    <xf numFmtId="0" fontId="114" fillId="0" borderId="65" xfId="107" applyNumberFormat="1" applyFont="1" applyFill="1" applyBorder="1" applyAlignment="1">
      <alignment horizontal="right" vertical="center" wrapText="1"/>
    </xf>
    <xf numFmtId="0" fontId="116" fillId="0" borderId="0" xfId="0" applyFont="1"/>
    <xf numFmtId="0" fontId="115" fillId="0" borderId="65" xfId="107" applyFont="1" applyFill="1" applyBorder="1" applyAlignment="1">
      <alignment horizontal="left" vertical="center" wrapText="1"/>
    </xf>
    <xf numFmtId="49" fontId="114" fillId="0" borderId="82" xfId="107" applyNumberFormat="1" applyFont="1" applyFill="1" applyBorder="1" applyAlignment="1">
      <alignment horizontal="justify" vertical="center" wrapText="1"/>
    </xf>
    <xf numFmtId="49" fontId="114" fillId="0" borderId="83" xfId="107" applyNumberFormat="1" applyFont="1" applyFill="1" applyBorder="1" applyAlignment="1">
      <alignment horizontal="justify" vertical="center" wrapText="1"/>
    </xf>
    <xf numFmtId="49" fontId="114" fillId="0" borderId="82" xfId="107" applyNumberFormat="1" applyFont="1" applyFill="1" applyBorder="1" applyAlignment="1">
      <alignment vertical="center" wrapText="1"/>
    </xf>
    <xf numFmtId="49" fontId="114" fillId="0" borderId="83" xfId="107" applyNumberFormat="1" applyFont="1" applyFill="1" applyBorder="1" applyAlignment="1">
      <alignment vertical="center" wrapText="1"/>
    </xf>
    <xf numFmtId="0" fontId="114" fillId="0" borderId="83" xfId="107" applyFont="1" applyFill="1" applyBorder="1" applyAlignment="1">
      <alignment horizontal="justify" vertical="center" wrapText="1"/>
    </xf>
    <xf numFmtId="0" fontId="116" fillId="106" borderId="89" xfId="81" applyFont="1" applyFill="1" applyBorder="1" applyAlignment="1">
      <alignment horizontal="center" vertical="center" wrapText="1"/>
    </xf>
    <xf numFmtId="49" fontId="114" fillId="0" borderId="96" xfId="107" applyNumberFormat="1" applyFont="1" applyFill="1" applyBorder="1" applyAlignment="1">
      <alignment horizontal="justify" vertical="center" wrapText="1"/>
    </xf>
    <xf numFmtId="0" fontId="114" fillId="0" borderId="82" xfId="107" applyNumberFormat="1" applyFont="1" applyFill="1" applyBorder="1" applyAlignment="1">
      <alignment horizontal="left" vertical="center" wrapText="1"/>
    </xf>
    <xf numFmtId="49" fontId="114" fillId="0" borderId="95" xfId="107" applyNumberFormat="1" applyFont="1" applyFill="1" applyBorder="1" applyAlignment="1">
      <alignment horizontal="justify" vertical="center" wrapText="1"/>
    </xf>
    <xf numFmtId="49" fontId="114" fillId="0" borderId="95" xfId="107" applyNumberFormat="1" applyFont="1" applyFill="1" applyBorder="1" applyAlignment="1">
      <alignment horizontal="left" vertical="center" wrapText="1"/>
    </xf>
    <xf numFmtId="49" fontId="118" fillId="0" borderId="96" xfId="107" applyNumberFormat="1" applyFont="1" applyFill="1" applyBorder="1" applyAlignment="1">
      <alignment horizontal="justify" vertical="center" wrapText="1"/>
    </xf>
    <xf numFmtId="49" fontId="114" fillId="0" borderId="82" xfId="141" applyNumberFormat="1" applyFont="1" applyFill="1" applyBorder="1" applyAlignment="1">
      <alignment horizontal="left" vertical="center" wrapText="1"/>
    </xf>
    <xf numFmtId="49" fontId="118" fillId="0" borderId="83" xfId="107" applyNumberFormat="1" applyFont="1" applyFill="1" applyBorder="1" applyAlignment="1">
      <alignment horizontal="left" vertical="center" wrapText="1"/>
    </xf>
    <xf numFmtId="0" fontId="116" fillId="106" borderId="89" xfId="81" applyFont="1" applyFill="1" applyBorder="1" applyAlignment="1">
      <alignment horizontal="center" vertical="center" wrapText="1"/>
    </xf>
    <xf numFmtId="0" fontId="0" fillId="0" borderId="92" xfId="0" applyBorder="1"/>
    <xf numFmtId="49" fontId="118" fillId="0" borderId="82" xfId="107" applyNumberFormat="1" applyFont="1" applyFill="1" applyBorder="1" applyAlignment="1">
      <alignment horizontal="justify" vertical="center" wrapText="1"/>
    </xf>
    <xf numFmtId="49" fontId="117" fillId="0" borderId="82" xfId="107" applyNumberFormat="1" applyFont="1" applyFill="1" applyBorder="1" applyAlignment="1">
      <alignment horizontal="justify" vertical="center" wrapText="1"/>
    </xf>
    <xf numFmtId="0" fontId="114" fillId="0" borderId="82" xfId="107" applyNumberFormat="1" applyFont="1" applyFill="1" applyBorder="1" applyAlignment="1">
      <alignment horizontal="justify" vertical="center" wrapText="1"/>
    </xf>
    <xf numFmtId="49" fontId="114" fillId="0" borderId="96" xfId="141" applyNumberFormat="1" applyFont="1" applyFill="1" applyBorder="1" applyAlignment="1">
      <alignment vertical="center" wrapText="1"/>
    </xf>
    <xf numFmtId="4" fontId="114" fillId="0" borderId="96" xfId="107" applyNumberFormat="1" applyFont="1" applyFill="1" applyBorder="1" applyAlignment="1">
      <alignment horizontal="right" vertical="center" wrapText="1"/>
    </xf>
    <xf numFmtId="0" fontId="114" fillId="0" borderId="96" xfId="107" applyFont="1" applyFill="1" applyBorder="1"/>
    <xf numFmtId="9" fontId="114" fillId="0" borderId="96" xfId="141" applyNumberFormat="1" applyFont="1" applyFill="1" applyBorder="1" applyAlignment="1">
      <alignment horizontal="right" vertical="center" wrapText="1"/>
    </xf>
    <xf numFmtId="3" fontId="115" fillId="0" borderId="96" xfId="107" applyNumberFormat="1" applyFont="1" applyFill="1" applyBorder="1" applyAlignment="1">
      <alignment horizontal="right" vertical="center" wrapText="1"/>
    </xf>
    <xf numFmtId="3" fontId="114" fillId="0" borderId="96" xfId="107" applyNumberFormat="1" applyFont="1" applyFill="1" applyBorder="1" applyAlignment="1">
      <alignment horizontal="right" wrapText="1"/>
    </xf>
    <xf numFmtId="0" fontId="115" fillId="0" borderId="96" xfId="107" applyFont="1" applyFill="1" applyBorder="1" applyAlignment="1">
      <alignment horizontal="justify" vertical="center" wrapText="1"/>
    </xf>
    <xf numFmtId="0" fontId="0" fillId="0" borderId="96" xfId="0" applyBorder="1"/>
    <xf numFmtId="0" fontId="114" fillId="0" borderId="83" xfId="107" applyNumberFormat="1" applyFont="1" applyFill="1" applyBorder="1" applyAlignment="1">
      <alignment horizontal="left" vertical="center" wrapText="1"/>
    </xf>
    <xf numFmtId="0" fontId="0" fillId="0" borderId="0" xfId="0" applyBorder="1"/>
    <xf numFmtId="173" fontId="116" fillId="0" borderId="68" xfId="0" applyNumberFormat="1" applyFont="1" applyFill="1" applyBorder="1" applyAlignment="1">
      <alignment horizontal="right" vertical="center"/>
    </xf>
    <xf numFmtId="173" fontId="114" fillId="0" borderId="68" xfId="0" applyNumberFormat="1" applyFont="1" applyFill="1" applyBorder="1" applyAlignment="1">
      <alignment vertical="center"/>
    </xf>
    <xf numFmtId="173" fontId="114" fillId="0" borderId="68" xfId="107" applyNumberFormat="1" applyFont="1" applyFill="1" applyBorder="1" applyAlignment="1">
      <alignment horizontal="right" vertical="center" wrapText="1"/>
    </xf>
    <xf numFmtId="175" fontId="121" fillId="105" borderId="80" xfId="71" applyNumberFormat="1" applyFont="1" applyFill="1" applyBorder="1" applyAlignment="1">
      <alignment horizontal="right" vertical="center" wrapText="1"/>
    </xf>
    <xf numFmtId="175" fontId="116" fillId="0" borderId="68" xfId="0" applyNumberFormat="1" applyFont="1" applyFill="1" applyBorder="1" applyAlignment="1">
      <alignment horizontal="right" vertical="center" wrapText="1"/>
    </xf>
    <xf numFmtId="175" fontId="114" fillId="0" borderId="68" xfId="0" applyNumberFormat="1" applyFont="1" applyFill="1" applyBorder="1" applyAlignment="1">
      <alignment horizontal="right" vertical="center" wrapText="1"/>
    </xf>
    <xf numFmtId="175" fontId="116" fillId="0" borderId="71" xfId="0" applyNumberFormat="1" applyFont="1" applyFill="1" applyBorder="1" applyAlignment="1">
      <alignment horizontal="right" vertical="center"/>
    </xf>
    <xf numFmtId="175" fontId="114" fillId="0" borderId="68" xfId="0" applyNumberFormat="1" applyFont="1" applyFill="1" applyBorder="1" applyAlignment="1">
      <alignment vertical="center"/>
    </xf>
    <xf numFmtId="175" fontId="114" fillId="0" borderId="68" xfId="141" applyNumberFormat="1" applyFont="1" applyFill="1" applyBorder="1" applyAlignment="1">
      <alignment horizontal="right" vertical="center" wrapText="1"/>
    </xf>
    <xf numFmtId="175" fontId="116" fillId="0" borderId="68" xfId="0" applyNumberFormat="1" applyFont="1" applyFill="1" applyBorder="1" applyAlignment="1">
      <alignment horizontal="right" vertical="center"/>
    </xf>
    <xf numFmtId="175" fontId="114" fillId="0" borderId="68" xfId="107" applyNumberFormat="1" applyFont="1" applyFill="1" applyBorder="1" applyAlignment="1">
      <alignment horizontal="right" vertical="center" wrapText="1"/>
    </xf>
    <xf numFmtId="175" fontId="118" fillId="0" borderId="74" xfId="107" applyNumberFormat="1" applyFont="1" applyFill="1" applyBorder="1" applyAlignment="1">
      <alignment horizontal="right" vertical="center" wrapText="1"/>
    </xf>
    <xf numFmtId="175" fontId="114" fillId="0" borderId="74" xfId="107" applyNumberFormat="1" applyFont="1" applyFill="1" applyBorder="1" applyAlignment="1">
      <alignment horizontal="right" vertical="center" wrapText="1"/>
    </xf>
    <xf numFmtId="173" fontId="116" fillId="0" borderId="71" xfId="0" applyNumberFormat="1" applyFont="1" applyFill="1" applyBorder="1" applyAlignment="1">
      <alignment horizontal="right" vertical="center" wrapText="1"/>
    </xf>
    <xf numFmtId="173" fontId="115" fillId="0" borderId="68" xfId="107" applyNumberFormat="1" applyFont="1" applyFill="1" applyBorder="1" applyAlignment="1">
      <alignment horizontal="right" vertical="center" wrapText="1"/>
    </xf>
    <xf numFmtId="175" fontId="121" fillId="105" borderId="80" xfId="0" applyNumberFormat="1" applyFont="1" applyFill="1" applyBorder="1" applyAlignment="1">
      <alignment horizontal="right" vertical="center"/>
    </xf>
    <xf numFmtId="175" fontId="116" fillId="0" borderId="77" xfId="0" applyNumberFormat="1" applyFont="1" applyFill="1" applyBorder="1" applyAlignment="1">
      <alignment horizontal="right" vertical="center"/>
    </xf>
    <xf numFmtId="173" fontId="121" fillId="105" borderId="80" xfId="149" applyNumberFormat="1" applyFont="1" applyFill="1" applyBorder="1" applyAlignment="1">
      <alignment vertical="center"/>
    </xf>
    <xf numFmtId="173" fontId="116" fillId="0" borderId="77" xfId="0" applyNumberFormat="1" applyFont="1" applyFill="1" applyBorder="1" applyAlignment="1">
      <alignment horizontal="right" vertical="center" wrapText="1"/>
    </xf>
    <xf numFmtId="173" fontId="115" fillId="0" borderId="74" xfId="107" applyNumberFormat="1" applyFont="1" applyFill="1" applyBorder="1" applyAlignment="1">
      <alignment horizontal="right" vertical="center" wrapText="1"/>
    </xf>
    <xf numFmtId="0" fontId="122" fillId="0" borderId="0" xfId="0" applyFont="1" applyBorder="1" applyAlignment="1">
      <alignment horizontal="centerContinuous" vertical="center"/>
    </xf>
    <xf numFmtId="0" fontId="126" fillId="0" borderId="0" xfId="0" applyFont="1"/>
    <xf numFmtId="0" fontId="116" fillId="106" borderId="96" xfId="0" applyFont="1" applyFill="1" applyBorder="1" applyAlignment="1">
      <alignment horizontal="centerContinuous" vertical="center" wrapText="1"/>
    </xf>
    <xf numFmtId="0" fontId="114" fillId="0" borderId="89" xfId="0" applyFont="1" applyFill="1" applyBorder="1" applyAlignment="1">
      <alignment horizontal="left" vertical="center" wrapText="1"/>
    </xf>
    <xf numFmtId="9" fontId="13" fillId="20" borderId="88" xfId="92" applyFont="1" applyFill="1" applyBorder="1" applyAlignment="1">
      <alignment vertical="center" wrapText="1"/>
    </xf>
    <xf numFmtId="9" fontId="14" fillId="63" borderId="46" xfId="141" applyNumberFormat="1" applyFont="1" applyFill="1" applyBorder="1" applyAlignment="1">
      <alignment horizontal="center" vertical="center" wrapText="1"/>
    </xf>
    <xf numFmtId="9" fontId="121" fillId="105" borderId="89" xfId="92" applyFont="1" applyFill="1" applyBorder="1" applyAlignment="1">
      <alignment horizontal="right" vertical="justify" wrapText="1"/>
    </xf>
    <xf numFmtId="9" fontId="116" fillId="0" borderId="91" xfId="92" applyFont="1" applyFill="1" applyBorder="1" applyAlignment="1">
      <alignment horizontal="right" vertical="justify" wrapText="1"/>
    </xf>
    <xf numFmtId="175" fontId="121" fillId="105" borderId="89" xfId="0" applyNumberFormat="1" applyFont="1" applyFill="1" applyBorder="1" applyAlignment="1">
      <alignment horizontal="right" vertical="center"/>
    </xf>
    <xf numFmtId="175" fontId="116" fillId="0" borderId="91" xfId="0" applyNumberFormat="1" applyFont="1" applyFill="1" applyBorder="1" applyAlignment="1">
      <alignment horizontal="right" vertical="center"/>
    </xf>
    <xf numFmtId="175" fontId="114" fillId="0" borderId="65" xfId="107" applyNumberFormat="1" applyFont="1" applyFill="1" applyBorder="1" applyAlignment="1">
      <alignment horizontal="right" vertical="center" wrapText="1"/>
    </xf>
    <xf numFmtId="0" fontId="122" fillId="0" borderId="0" xfId="0" applyFont="1" applyFill="1" applyAlignment="1">
      <alignment horizontal="centerContinuous" vertical="center" wrapText="1"/>
    </xf>
    <xf numFmtId="4" fontId="114" fillId="0" borderId="0" xfId="81" applyNumberFormat="1" applyFont="1" applyFill="1" applyBorder="1" applyAlignment="1">
      <alignment horizontal="right" vertical="center"/>
    </xf>
    <xf numFmtId="169" fontId="121" fillId="105" borderId="89" xfId="0" applyNumberFormat="1" applyFont="1" applyFill="1" applyBorder="1" applyAlignment="1">
      <alignment horizontal="right" vertical="center" wrapText="1"/>
    </xf>
    <xf numFmtId="175" fontId="121" fillId="105" borderId="89" xfId="0" applyNumberFormat="1" applyFont="1" applyFill="1" applyBorder="1" applyAlignment="1">
      <alignment horizontal="right" vertical="center" wrapText="1"/>
    </xf>
    <xf numFmtId="17" fontId="127" fillId="0" borderId="0" xfId="0" applyNumberFormat="1" applyFont="1" applyFill="1" applyBorder="1" applyAlignment="1">
      <alignment horizontal="centerContinuous" vertical="center"/>
    </xf>
    <xf numFmtId="49" fontId="117" fillId="0" borderId="0" xfId="107" applyNumberFormat="1" applyFont="1" applyFill="1" applyBorder="1" applyAlignment="1">
      <alignment horizontal="justify" vertical="center" wrapText="1"/>
    </xf>
    <xf numFmtId="49" fontId="117" fillId="0" borderId="0" xfId="107" applyNumberFormat="1" applyFont="1" applyFill="1" applyBorder="1" applyAlignment="1">
      <alignment vertical="center" wrapText="1"/>
    </xf>
    <xf numFmtId="9" fontId="114" fillId="0" borderId="0" xfId="91" applyFont="1" applyAlignment="1">
      <alignment horizontal="right"/>
    </xf>
    <xf numFmtId="17" fontId="128" fillId="0" borderId="0" xfId="0" applyNumberFormat="1" applyFont="1" applyFill="1" applyBorder="1" applyAlignment="1">
      <alignment horizontal="centerContinuous" vertical="center"/>
    </xf>
    <xf numFmtId="173" fontId="121" fillId="105" borderId="89" xfId="0" applyNumberFormat="1" applyFont="1" applyFill="1" applyBorder="1" applyAlignment="1">
      <alignment horizontal="right" vertical="center" wrapText="1"/>
    </xf>
    <xf numFmtId="49" fontId="117" fillId="0" borderId="70" xfId="107" applyNumberFormat="1" applyFont="1" applyFill="1" applyBorder="1" applyAlignment="1">
      <alignment horizontal="justify" vertical="center" wrapText="1"/>
    </xf>
    <xf numFmtId="49" fontId="117" fillId="0" borderId="66" xfId="107" applyNumberFormat="1" applyFont="1" applyFill="1" applyBorder="1" applyAlignment="1">
      <alignment horizontal="justify" vertical="center" wrapText="1"/>
    </xf>
    <xf numFmtId="49" fontId="117" fillId="0" borderId="67" xfId="107" applyNumberFormat="1" applyFont="1" applyFill="1" applyBorder="1" applyAlignment="1">
      <alignment vertical="center" wrapText="1"/>
    </xf>
    <xf numFmtId="9" fontId="116" fillId="0" borderId="90" xfId="108" applyFont="1" applyFill="1" applyBorder="1" applyAlignment="1">
      <alignment horizontal="center" vertical="center" wrapText="1"/>
    </xf>
    <xf numFmtId="0" fontId="117" fillId="0" borderId="69" xfId="107" applyFont="1" applyFill="1" applyBorder="1" applyAlignment="1">
      <alignment horizontal="right" vertical="center" wrapText="1"/>
    </xf>
    <xf numFmtId="3" fontId="117" fillId="0" borderId="69" xfId="107" applyNumberFormat="1" applyFont="1" applyFill="1" applyBorder="1" applyAlignment="1">
      <alignment horizontal="right" vertical="center" wrapText="1"/>
    </xf>
    <xf numFmtId="0" fontId="114" fillId="0" borderId="82" xfId="107" applyFont="1" applyFill="1" applyBorder="1" applyAlignment="1">
      <alignment horizontal="justify" vertical="center" wrapText="1"/>
    </xf>
    <xf numFmtId="49" fontId="117" fillId="0" borderId="83" xfId="107" applyNumberFormat="1" applyFont="1" applyFill="1" applyBorder="1" applyAlignment="1">
      <alignment horizontal="justify" vertical="center" wrapText="1"/>
    </xf>
    <xf numFmtId="9" fontId="117" fillId="0" borderId="68" xfId="107" applyNumberFormat="1" applyFont="1" applyFill="1" applyBorder="1" applyAlignment="1">
      <alignment horizontal="right" vertical="center" wrapText="1"/>
    </xf>
    <xf numFmtId="173" fontId="116" fillId="0" borderId="91" xfId="0" applyNumberFormat="1" applyFont="1" applyFill="1" applyBorder="1" applyAlignment="1">
      <alignment horizontal="right" vertical="center" wrapText="1"/>
    </xf>
    <xf numFmtId="173" fontId="114" fillId="0" borderId="68" xfId="0" applyNumberFormat="1" applyFont="1" applyFill="1" applyBorder="1" applyAlignment="1">
      <alignment horizontal="right" vertical="center" wrapText="1"/>
    </xf>
    <xf numFmtId="173" fontId="116" fillId="0" borderId="68" xfId="0" applyNumberFormat="1" applyFont="1" applyFill="1" applyBorder="1" applyAlignment="1">
      <alignment horizontal="right" vertical="center" wrapText="1"/>
    </xf>
    <xf numFmtId="173" fontId="114" fillId="0" borderId="65" xfId="107" applyNumberFormat="1" applyFont="1" applyFill="1" applyBorder="1" applyAlignment="1">
      <alignment horizontal="right" vertical="center" wrapText="1"/>
    </xf>
    <xf numFmtId="3" fontId="115" fillId="38" borderId="0" xfId="107" applyNumberFormat="1" applyFont="1" applyFill="1" applyBorder="1" applyAlignment="1">
      <alignment horizontal="right" vertical="center" wrapText="1"/>
    </xf>
    <xf numFmtId="49" fontId="14" fillId="98" borderId="47" xfId="107" applyNumberFormat="1" applyFont="1" applyFill="1" applyBorder="1" applyAlignment="1">
      <alignment horizontal="center" vertical="center" wrapText="1"/>
    </xf>
    <xf numFmtId="49" fontId="14" fillId="97" borderId="47" xfId="107" applyNumberFormat="1" applyFont="1" applyFill="1" applyBorder="1" applyAlignment="1">
      <alignment horizontal="center" vertical="center" wrapText="1"/>
    </xf>
    <xf numFmtId="9" fontId="14" fillId="98" borderId="46" xfId="108" applyNumberFormat="1" applyFont="1" applyFill="1" applyBorder="1" applyAlignment="1">
      <alignment horizontal="center" vertical="center" wrapText="1"/>
    </xf>
    <xf numFmtId="9" fontId="116" fillId="0" borderId="69" xfId="108" applyFont="1" applyFill="1" applyBorder="1" applyAlignment="1">
      <alignment horizontal="center" vertical="center" wrapText="1"/>
    </xf>
    <xf numFmtId="175" fontId="117" fillId="0" borderId="68" xfId="107" applyNumberFormat="1" applyFont="1" applyFill="1" applyBorder="1" applyAlignment="1">
      <alignment horizontal="right" vertical="center" wrapText="1"/>
    </xf>
    <xf numFmtId="175" fontId="117" fillId="0" borderId="65" xfId="107" applyNumberFormat="1" applyFont="1" applyFill="1" applyBorder="1" applyAlignment="1">
      <alignment horizontal="right" vertical="center" wrapText="1"/>
    </xf>
    <xf numFmtId="0" fontId="112" fillId="0" borderId="0" xfId="0" applyFont="1" applyAlignment="1">
      <alignment horizontal="left" vertical="center" wrapText="1"/>
    </xf>
    <xf numFmtId="3" fontId="116" fillId="106" borderId="89" xfId="0" applyNumberFormat="1" applyFont="1" applyFill="1" applyBorder="1" applyAlignment="1">
      <alignment horizontal="centerContinuous" vertical="center" wrapText="1"/>
    </xf>
    <xf numFmtId="3" fontId="13" fillId="0" borderId="85" xfId="0" applyNumberFormat="1" applyFont="1" applyFill="1" applyBorder="1" applyAlignment="1">
      <alignment horizontal="right" vertical="center" wrapText="1"/>
    </xf>
    <xf numFmtId="0" fontId="114" fillId="0" borderId="0" xfId="141" applyFont="1" applyFill="1" applyBorder="1" applyAlignment="1">
      <alignment vertical="center" wrapText="1"/>
    </xf>
    <xf numFmtId="0" fontId="124" fillId="0" borderId="0" xfId="0" applyFont="1" applyFill="1" applyBorder="1" applyAlignment="1">
      <alignment horizontal="centerContinuous" vertical="center" wrapText="1"/>
    </xf>
    <xf numFmtId="9" fontId="114" fillId="0" borderId="0" xfId="91" applyFont="1" applyFill="1"/>
    <xf numFmtId="0" fontId="121" fillId="105" borderId="89" xfId="0" applyFont="1" applyFill="1" applyBorder="1"/>
    <xf numFmtId="17" fontId="39" fillId="21" borderId="86" xfId="0" applyNumberFormat="1" applyFont="1" applyFill="1" applyBorder="1" applyAlignment="1">
      <alignment horizontal="center" vertical="center" wrapText="1"/>
    </xf>
    <xf numFmtId="9" fontId="116" fillId="0" borderId="90" xfId="92" applyFont="1" applyFill="1" applyBorder="1" applyAlignment="1">
      <alignment horizontal="center" vertical="center" wrapText="1"/>
    </xf>
    <xf numFmtId="9" fontId="116" fillId="0" borderId="69" xfId="92" applyFont="1" applyFill="1" applyBorder="1" applyAlignment="1">
      <alignment horizontal="center" vertical="center" wrapText="1"/>
    </xf>
    <xf numFmtId="173" fontId="121" fillId="105" borderId="89" xfId="0" applyNumberFormat="1" applyFont="1" applyFill="1" applyBorder="1" applyAlignment="1">
      <alignment horizontal="right" vertical="center"/>
    </xf>
    <xf numFmtId="173" fontId="114" fillId="0" borderId="68" xfId="141" applyNumberFormat="1" applyFont="1" applyFill="1" applyBorder="1" applyAlignment="1">
      <alignment horizontal="right" vertical="center" wrapText="1"/>
    </xf>
    <xf numFmtId="0" fontId="114" fillId="0" borderId="0" xfId="0" applyFont="1" applyFill="1" applyAlignment="1">
      <alignment horizontal="center" vertical="center"/>
    </xf>
    <xf numFmtId="3" fontId="114" fillId="0" borderId="0" xfId="0" applyNumberFormat="1" applyFont="1" applyFill="1" applyAlignment="1">
      <alignment vertical="center"/>
    </xf>
    <xf numFmtId="9" fontId="114" fillId="0" borderId="0" xfId="91" applyFont="1" applyFill="1" applyAlignment="1">
      <alignment vertical="center"/>
    </xf>
    <xf numFmtId="9" fontId="114" fillId="0" borderId="0" xfId="91" applyFont="1" applyFill="1" applyAlignment="1">
      <alignment horizontal="right"/>
    </xf>
    <xf numFmtId="175" fontId="121" fillId="105" borderId="87" xfId="0" applyNumberFormat="1" applyFont="1" applyFill="1" applyBorder="1" applyAlignment="1">
      <alignment horizontal="right" vertical="center"/>
    </xf>
    <xf numFmtId="4" fontId="121" fillId="105" borderId="87" xfId="0" applyNumberFormat="1" applyFont="1" applyFill="1" applyBorder="1" applyAlignment="1">
      <alignment horizontal="right" vertical="center" wrapText="1"/>
    </xf>
    <xf numFmtId="9" fontId="121" fillId="105" borderId="87" xfId="92" applyFont="1" applyFill="1" applyBorder="1" applyAlignment="1">
      <alignment horizontal="right" vertical="justify" wrapText="1"/>
    </xf>
    <xf numFmtId="3" fontId="121" fillId="105" borderId="87" xfId="0" applyNumberFormat="1" applyFont="1" applyFill="1" applyBorder="1" applyAlignment="1">
      <alignment horizontal="right" vertical="justify" wrapText="1"/>
    </xf>
    <xf numFmtId="3" fontId="121" fillId="105" borderId="87" xfId="0" applyNumberFormat="1" applyFont="1" applyFill="1" applyBorder="1" applyAlignment="1">
      <alignment horizontal="right" vertical="center" wrapText="1"/>
    </xf>
    <xf numFmtId="3" fontId="121" fillId="105" borderId="87" xfId="0" applyNumberFormat="1" applyFont="1" applyFill="1" applyBorder="1" applyAlignment="1">
      <alignment horizontal="center" vertical="center" wrapText="1"/>
    </xf>
    <xf numFmtId="0" fontId="120" fillId="105" borderId="87" xfId="0" applyFont="1" applyFill="1" applyBorder="1"/>
    <xf numFmtId="0" fontId="112" fillId="0" borderId="0" xfId="0" applyFont="1" applyAlignment="1">
      <alignment horizontal="left" vertical="center"/>
    </xf>
    <xf numFmtId="0" fontId="114" fillId="0" borderId="82" xfId="0" applyFont="1" applyFill="1" applyBorder="1" applyAlignment="1">
      <alignment horizontal="left" vertical="center" wrapText="1"/>
    </xf>
    <xf numFmtId="0" fontId="114" fillId="0" borderId="69" xfId="0" applyFont="1" applyFill="1" applyBorder="1" applyAlignment="1">
      <alignment horizontal="left" vertical="center" wrapText="1"/>
    </xf>
    <xf numFmtId="0" fontId="121" fillId="105" borderId="89" xfId="0" applyFont="1" applyFill="1" applyBorder="1" applyAlignment="1">
      <alignment horizontal="left" vertical="center"/>
    </xf>
    <xf numFmtId="0" fontId="116" fillId="106" borderId="89" xfId="0" applyFont="1" applyFill="1" applyBorder="1" applyAlignment="1">
      <alignment horizontal="center" vertical="center" wrapText="1"/>
    </xf>
    <xf numFmtId="0" fontId="112" fillId="0" borderId="0" xfId="0" applyFont="1" applyFill="1" applyAlignment="1">
      <alignment horizontal="left" vertical="center" wrapText="1"/>
    </xf>
    <xf numFmtId="0" fontId="116" fillId="106" borderId="89" xfId="81" applyFont="1" applyFill="1" applyBorder="1" applyAlignment="1">
      <alignment horizontal="center" vertical="center" wrapText="1"/>
    </xf>
    <xf numFmtId="0" fontId="115" fillId="0" borderId="68" xfId="107" applyFont="1" applyFill="1" applyBorder="1" applyAlignment="1">
      <alignment horizontal="left" vertical="center" wrapText="1"/>
    </xf>
    <xf numFmtId="0" fontId="116" fillId="106" borderId="96" xfId="0" applyFont="1" applyFill="1" applyBorder="1" applyAlignment="1">
      <alignment horizontal="center" vertical="center" wrapText="1"/>
    </xf>
    <xf numFmtId="0" fontId="112" fillId="0" borderId="0" xfId="0" applyFont="1" applyBorder="1" applyAlignment="1">
      <alignment horizontal="centerContinuous" vertical="center"/>
    </xf>
    <xf numFmtId="0" fontId="129" fillId="0" borderId="0" xfId="0" applyFont="1"/>
    <xf numFmtId="0" fontId="14" fillId="19" borderId="88" xfId="81" applyFont="1" applyFill="1" applyBorder="1" applyAlignment="1">
      <alignment horizontal="center" vertical="center" wrapText="1"/>
    </xf>
    <xf numFmtId="9" fontId="14" fillId="19" borderId="86" xfId="81" applyNumberFormat="1" applyFont="1" applyFill="1" applyBorder="1" applyAlignment="1">
      <alignment horizontal="center" vertical="center" wrapText="1"/>
    </xf>
    <xf numFmtId="0" fontId="112" fillId="0" borderId="0" xfId="0" applyFont="1" applyFill="1" applyBorder="1" applyAlignment="1">
      <alignment horizontal="left" vertical="center" wrapText="1"/>
    </xf>
    <xf numFmtId="0" fontId="124" fillId="0" borderId="0" xfId="0" applyFont="1" applyFill="1" applyBorder="1" applyAlignment="1">
      <alignment horizontal="left" vertical="center" wrapText="1"/>
    </xf>
    <xf numFmtId="4" fontId="114" fillId="0" borderId="0" xfId="0" applyNumberFormat="1" applyFont="1" applyFill="1" applyBorder="1" applyAlignment="1">
      <alignment horizontal="left" vertical="center" wrapText="1"/>
    </xf>
    <xf numFmtId="3" fontId="21" fillId="19" borderId="86" xfId="0" applyNumberFormat="1" applyFont="1" applyFill="1" applyBorder="1" applyAlignment="1">
      <alignment horizontal="centerContinuous" vertical="center" wrapText="1"/>
    </xf>
    <xf numFmtId="3" fontId="116" fillId="106" borderId="96" xfId="0" applyNumberFormat="1" applyFont="1" applyFill="1" applyBorder="1" applyAlignment="1">
      <alignment horizontal="centerContinuous" vertical="center" wrapText="1"/>
    </xf>
    <xf numFmtId="169" fontId="121" fillId="105" borderId="89" xfId="0" applyNumberFormat="1" applyFont="1" applyFill="1" applyBorder="1" applyAlignment="1">
      <alignment horizontal="left" vertical="center"/>
    </xf>
    <xf numFmtId="4" fontId="21" fillId="0" borderId="85" xfId="0" applyNumberFormat="1" applyFont="1" applyFill="1" applyBorder="1" applyAlignment="1">
      <alignment horizontal="right" vertical="center"/>
    </xf>
    <xf numFmtId="174" fontId="121" fillId="105" borderId="89" xfId="0" applyNumberFormat="1" applyFont="1" applyFill="1" applyBorder="1" applyAlignment="1">
      <alignment horizontal="right" vertical="center"/>
    </xf>
    <xf numFmtId="174" fontId="114" fillId="0" borderId="91" xfId="0" applyNumberFormat="1" applyFont="1" applyFill="1" applyBorder="1" applyAlignment="1">
      <alignment horizontal="right" vertical="center" wrapText="1"/>
    </xf>
    <xf numFmtId="174" fontId="114" fillId="0" borderId="68" xfId="0" applyNumberFormat="1" applyFont="1" applyFill="1" applyBorder="1" applyAlignment="1">
      <alignment horizontal="right" vertical="center" wrapText="1"/>
    </xf>
    <xf numFmtId="174" fontId="114" fillId="0" borderId="65" xfId="0" applyNumberFormat="1" applyFont="1" applyFill="1" applyBorder="1" applyAlignment="1">
      <alignment horizontal="right" vertical="center" wrapText="1"/>
    </xf>
    <xf numFmtId="0" fontId="124" fillId="0" borderId="0" xfId="0" applyFont="1" applyBorder="1" applyAlignment="1">
      <alignment horizontal="centerContinuous" vertical="center" wrapText="1"/>
    </xf>
    <xf numFmtId="0" fontId="114" fillId="0" borderId="0" xfId="141" applyFont="1" applyFill="1" applyBorder="1" applyAlignment="1">
      <alignment horizontal="justify" vertical="center" wrapText="1"/>
    </xf>
    <xf numFmtId="0" fontId="112" fillId="0" borderId="0" xfId="0" applyFont="1" applyBorder="1" applyAlignment="1">
      <alignment horizontal="centerContinuous" vertical="center" wrapText="1"/>
    </xf>
    <xf numFmtId="0" fontId="112" fillId="0" borderId="0" xfId="0" applyFont="1" applyAlignment="1">
      <alignment horizontal="center" vertical="center"/>
    </xf>
    <xf numFmtId="0" fontId="124" fillId="0" borderId="0" xfId="0" applyFont="1" applyAlignment="1">
      <alignment horizontal="center" vertical="center"/>
    </xf>
    <xf numFmtId="0" fontId="112" fillId="0" borderId="0" xfId="0" applyFont="1" applyBorder="1" applyAlignment="1">
      <alignment horizontal="center" vertical="center" wrapText="1"/>
    </xf>
    <xf numFmtId="0" fontId="124" fillId="0" borderId="0" xfId="0" applyFont="1" applyBorder="1" applyAlignment="1">
      <alignment horizontal="center" vertical="center" wrapText="1"/>
    </xf>
    <xf numFmtId="0" fontId="112" fillId="0" borderId="0" xfId="0" applyFont="1" applyFill="1" applyAlignment="1">
      <alignment vertical="center" wrapText="1"/>
    </xf>
    <xf numFmtId="49" fontId="114" fillId="0" borderId="0" xfId="113" applyNumberFormat="1" applyFont="1" applyFill="1" applyBorder="1" applyAlignment="1">
      <alignment vertical="center" wrapText="1"/>
    </xf>
    <xf numFmtId="2" fontId="114" fillId="0" borderId="0" xfId="107" applyNumberFormat="1" applyFont="1" applyFill="1" applyBorder="1" applyAlignment="1">
      <alignment horizontal="right" vertical="center" wrapText="1"/>
    </xf>
    <xf numFmtId="9" fontId="114" fillId="0" borderId="0" xfId="113" applyNumberFormat="1" applyFont="1" applyFill="1" applyBorder="1" applyAlignment="1">
      <alignment horizontal="right" vertical="center" wrapText="1"/>
    </xf>
    <xf numFmtId="174" fontId="114" fillId="0" borderId="0" xfId="107" applyNumberFormat="1" applyFont="1" applyFill="1" applyBorder="1" applyAlignment="1">
      <alignment horizontal="right" vertical="center" wrapText="1"/>
    </xf>
    <xf numFmtId="0" fontId="14" fillId="100" borderId="47" xfId="141" quotePrefix="1" applyNumberFormat="1" applyFont="1" applyFill="1" applyBorder="1" applyAlignment="1">
      <alignment horizontal="center" vertical="center" wrapText="1"/>
    </xf>
    <xf numFmtId="0" fontId="14" fillId="100" borderId="47" xfId="107" applyNumberFormat="1" applyFont="1" applyFill="1" applyBorder="1" applyAlignment="1">
      <alignment horizontal="center" vertical="center" wrapText="1"/>
    </xf>
    <xf numFmtId="9" fontId="14" fillId="27" borderId="46" xfId="107" applyNumberFormat="1" applyFont="1" applyFill="1" applyBorder="1" applyAlignment="1">
      <alignment horizontal="center" vertical="center" wrapText="1"/>
    </xf>
    <xf numFmtId="49" fontId="114" fillId="0" borderId="69" xfId="141" applyNumberFormat="1" applyFont="1" applyFill="1" applyBorder="1" applyAlignment="1">
      <alignment horizontal="justify" vertical="center" wrapText="1"/>
    </xf>
    <xf numFmtId="0" fontId="114" fillId="0" borderId="68" xfId="141" applyFont="1" applyFill="1" applyBorder="1" applyAlignment="1">
      <alignment horizontal="justify" vertical="center" wrapText="1"/>
    </xf>
    <xf numFmtId="49" fontId="114" fillId="0" borderId="70" xfId="113" applyNumberFormat="1" applyFont="1" applyFill="1" applyBorder="1" applyAlignment="1">
      <alignment vertical="center" wrapText="1"/>
    </xf>
    <xf numFmtId="49" fontId="114" fillId="0" borderId="67" xfId="113" applyNumberFormat="1" applyFont="1" applyFill="1" applyBorder="1" applyAlignment="1">
      <alignment vertical="center" wrapText="1"/>
    </xf>
    <xf numFmtId="0" fontId="114" fillId="0" borderId="65" xfId="141" applyFont="1" applyFill="1" applyBorder="1" applyAlignment="1">
      <alignment horizontal="justify" vertical="center" wrapText="1"/>
    </xf>
    <xf numFmtId="2" fontId="114" fillId="0" borderId="69" xfId="107" applyNumberFormat="1" applyFont="1" applyFill="1" applyBorder="1" applyAlignment="1">
      <alignment horizontal="right" vertical="center" wrapText="1"/>
    </xf>
    <xf numFmtId="2" fontId="114" fillId="0" borderId="66" xfId="107" applyNumberFormat="1" applyFont="1" applyFill="1" applyBorder="1" applyAlignment="1">
      <alignment horizontal="right" vertical="center" wrapText="1"/>
    </xf>
    <xf numFmtId="174" fontId="116" fillId="0" borderId="91" xfId="0" applyNumberFormat="1" applyFont="1" applyFill="1" applyBorder="1" applyAlignment="1">
      <alignment horizontal="right" vertical="center"/>
    </xf>
    <xf numFmtId="174" fontId="114" fillId="0" borderId="68" xfId="0" applyNumberFormat="1" applyFont="1" applyFill="1" applyBorder="1" applyAlignment="1">
      <alignment vertical="center"/>
    </xf>
    <xf numFmtId="174" fontId="117" fillId="0" borderId="68" xfId="107" applyNumberFormat="1" applyFont="1" applyFill="1" applyBorder="1" applyAlignment="1">
      <alignment horizontal="right" vertical="center" wrapText="1"/>
    </xf>
    <xf numFmtId="174" fontId="116" fillId="0" borderId="68" xfId="0" applyNumberFormat="1" applyFont="1" applyFill="1" applyBorder="1" applyAlignment="1">
      <alignment horizontal="right" vertical="center"/>
    </xf>
    <xf numFmtId="174" fontId="114" fillId="0" borderId="68" xfId="107" applyNumberFormat="1" applyFont="1" applyFill="1" applyBorder="1" applyAlignment="1">
      <alignment horizontal="right" vertical="center" wrapText="1"/>
    </xf>
    <xf numFmtId="174" fontId="117" fillId="0" borderId="65" xfId="107" applyNumberFormat="1" applyFont="1" applyFill="1" applyBorder="1" applyAlignment="1">
      <alignment horizontal="right" vertical="center" wrapText="1"/>
    </xf>
    <xf numFmtId="9" fontId="114" fillId="0" borderId="68" xfId="113" applyNumberFormat="1" applyFont="1" applyFill="1" applyBorder="1" applyAlignment="1">
      <alignment horizontal="right" vertical="center" wrapText="1"/>
    </xf>
    <xf numFmtId="9" fontId="114" fillId="0" borderId="65" xfId="113" applyNumberFormat="1" applyFont="1" applyFill="1" applyBorder="1" applyAlignment="1">
      <alignment horizontal="right" vertical="center" wrapText="1"/>
    </xf>
    <xf numFmtId="173" fontId="115" fillId="0" borderId="65" xfId="107" applyNumberFormat="1" applyFont="1" applyFill="1" applyBorder="1" applyAlignment="1">
      <alignment horizontal="right" vertical="center" wrapText="1"/>
    </xf>
    <xf numFmtId="0" fontId="116" fillId="0" borderId="0" xfId="107" applyFont="1" applyBorder="1"/>
    <xf numFmtId="174" fontId="114" fillId="0" borderId="65" xfId="107" applyNumberFormat="1" applyFont="1" applyFill="1" applyBorder="1" applyAlignment="1">
      <alignment horizontal="right" vertical="center" wrapText="1"/>
    </xf>
    <xf numFmtId="49" fontId="114" fillId="0" borderId="82" xfId="141" applyNumberFormat="1" applyFont="1" applyFill="1" applyBorder="1" applyAlignment="1">
      <alignment horizontal="justify" vertical="center" wrapText="1"/>
    </xf>
    <xf numFmtId="174" fontId="117" fillId="0" borderId="0" xfId="107" applyNumberFormat="1" applyFont="1" applyFill="1" applyBorder="1" applyAlignment="1">
      <alignment horizontal="right" vertical="center" wrapText="1"/>
    </xf>
    <xf numFmtId="173" fontId="115" fillId="0" borderId="0" xfId="107" applyNumberFormat="1" applyFont="1" applyFill="1" applyBorder="1" applyAlignment="1">
      <alignment horizontal="right" vertical="center" wrapText="1"/>
    </xf>
    <xf numFmtId="169" fontId="120" fillId="105" borderId="89" xfId="0" applyNumberFormat="1" applyFont="1" applyFill="1" applyBorder="1" applyAlignment="1">
      <alignment horizontal="right" vertical="center"/>
    </xf>
    <xf numFmtId="169" fontId="21" fillId="0" borderId="85" xfId="0" applyNumberFormat="1" applyFont="1" applyFill="1" applyBorder="1" applyAlignment="1">
      <alignment horizontal="right" vertical="center"/>
    </xf>
    <xf numFmtId="174" fontId="114" fillId="0" borderId="68" xfId="0" applyNumberFormat="1" applyFont="1" applyFill="1" applyBorder="1" applyAlignment="1">
      <alignment horizontal="right" vertical="center"/>
    </xf>
    <xf numFmtId="174" fontId="114" fillId="0" borderId="0" xfId="0" applyNumberFormat="1" applyFont="1" applyFill="1" applyBorder="1" applyAlignment="1">
      <alignment horizontal="right" vertical="center" wrapText="1"/>
    </xf>
    <xf numFmtId="3" fontId="116" fillId="106" borderId="0" xfId="0" applyNumberFormat="1" applyFont="1" applyFill="1" applyBorder="1" applyAlignment="1">
      <alignment vertical="center" wrapText="1"/>
    </xf>
    <xf numFmtId="3" fontId="13" fillId="20" borderId="85" xfId="0" applyNumberFormat="1" applyFont="1" applyFill="1" applyBorder="1" applyAlignment="1">
      <alignment horizontal="right" vertical="center" wrapText="1"/>
    </xf>
    <xf numFmtId="3" fontId="21" fillId="0" borderId="85" xfId="0" applyNumberFormat="1" applyFont="1" applyFill="1" applyBorder="1" applyAlignment="1">
      <alignment horizontal="right" vertical="center" wrapText="1"/>
    </xf>
    <xf numFmtId="3" fontId="116" fillId="0" borderId="0" xfId="0" applyNumberFormat="1" applyFont="1" applyFill="1" applyBorder="1" applyAlignment="1">
      <alignment vertical="center" wrapText="1"/>
    </xf>
    <xf numFmtId="0" fontId="21" fillId="0" borderId="0" xfId="0" applyFont="1" applyFill="1" applyBorder="1" applyAlignment="1">
      <alignment horizontal="centerContinuous" vertical="center" wrapText="1"/>
    </xf>
    <xf numFmtId="169" fontId="13" fillId="0" borderId="0" xfId="0" applyNumberFormat="1" applyFont="1" applyFill="1" applyBorder="1" applyAlignment="1">
      <alignment horizontal="right" vertical="center"/>
    </xf>
    <xf numFmtId="9" fontId="114" fillId="0" borderId="0" xfId="92" applyFont="1"/>
    <xf numFmtId="9" fontId="114" fillId="0" borderId="0" xfId="92" applyFont="1" applyFill="1"/>
    <xf numFmtId="0" fontId="112" fillId="0" borderId="0" xfId="0" applyFont="1" applyFill="1" applyBorder="1" applyAlignment="1">
      <alignment horizontal="centerContinuous" vertical="center" wrapText="1"/>
    </xf>
    <xf numFmtId="9" fontId="14" fillId="29" borderId="46" xfId="108" applyNumberFormat="1" applyFont="1" applyFill="1" applyBorder="1" applyAlignment="1">
      <alignment horizontal="center" vertical="center" wrapText="1"/>
    </xf>
    <xf numFmtId="0" fontId="114" fillId="0" borderId="0" xfId="0" applyFont="1" applyAlignment="1">
      <alignment horizontal="centerContinuous" vertical="center"/>
    </xf>
    <xf numFmtId="0" fontId="13" fillId="20" borderId="88" xfId="81" applyFont="1" applyFill="1" applyBorder="1" applyAlignment="1">
      <alignment vertical="center"/>
    </xf>
    <xf numFmtId="1" fontId="14" fillId="0" borderId="47" xfId="107" applyNumberFormat="1" applyFont="1" applyFill="1" applyBorder="1" applyAlignment="1">
      <alignment horizontal="center" vertical="center" wrapText="1"/>
    </xf>
    <xf numFmtId="3" fontId="13" fillId="20" borderId="86" xfId="81" applyNumberFormat="1" applyFont="1" applyFill="1" applyBorder="1" applyAlignment="1">
      <alignment horizontal="center" vertical="center" wrapText="1"/>
    </xf>
    <xf numFmtId="9" fontId="65" fillId="0" borderId="46" xfId="108" applyNumberFormat="1" applyFont="1" applyFill="1" applyBorder="1" applyAlignment="1">
      <alignment horizontal="center" vertical="center" wrapText="1"/>
    </xf>
    <xf numFmtId="0" fontId="112" fillId="0" borderId="0" xfId="0" applyFont="1" applyFill="1" applyBorder="1" applyAlignment="1">
      <alignment horizontal="left" vertical="center"/>
    </xf>
    <xf numFmtId="0" fontId="131" fillId="0" borderId="0" xfId="0" applyFont="1" applyFill="1" applyBorder="1"/>
    <xf numFmtId="4" fontId="121" fillId="105" borderId="89" xfId="81" applyNumberFormat="1" applyFont="1" applyFill="1" applyBorder="1" applyAlignment="1">
      <alignment horizontal="right" vertical="center"/>
    </xf>
    <xf numFmtId="4" fontId="121" fillId="105" borderId="89" xfId="81" applyNumberFormat="1" applyFont="1" applyFill="1" applyBorder="1" applyAlignment="1">
      <alignment horizontal="right" vertical="center" wrapText="1"/>
    </xf>
    <xf numFmtId="3" fontId="121" fillId="105" borderId="89" xfId="81" applyNumberFormat="1" applyFont="1" applyFill="1" applyBorder="1" applyAlignment="1">
      <alignment horizontal="right" vertical="justify" wrapText="1"/>
    </xf>
    <xf numFmtId="3" fontId="121" fillId="105" borderId="89" xfId="81" applyNumberFormat="1" applyFont="1" applyFill="1" applyBorder="1" applyAlignment="1">
      <alignment horizontal="right" vertical="center" wrapText="1"/>
    </xf>
    <xf numFmtId="3" fontId="121" fillId="105" borderId="89" xfId="81" applyNumberFormat="1" applyFont="1" applyFill="1" applyBorder="1" applyAlignment="1">
      <alignment horizontal="center" vertical="center" wrapText="1"/>
    </xf>
    <xf numFmtId="0" fontId="120" fillId="105" borderId="89" xfId="81" applyFont="1" applyFill="1" applyBorder="1"/>
    <xf numFmtId="0" fontId="114" fillId="0" borderId="0" xfId="107" applyFont="1" applyFill="1" applyBorder="1" applyAlignment="1">
      <alignment vertical="center" wrapText="1"/>
    </xf>
    <xf numFmtId="3" fontId="131" fillId="0" borderId="0" xfId="0" applyNumberFormat="1" applyFont="1" applyFill="1" applyBorder="1"/>
    <xf numFmtId="9" fontId="131" fillId="0" borderId="0" xfId="92" applyFont="1" applyFill="1" applyBorder="1"/>
    <xf numFmtId="0" fontId="131" fillId="0" borderId="0" xfId="0" applyFont="1" applyFill="1" applyBorder="1" applyAlignment="1">
      <alignment horizontal="right"/>
    </xf>
    <xf numFmtId="0" fontId="131" fillId="0" borderId="0" xfId="0" applyFont="1" applyFill="1" applyBorder="1" applyAlignment="1">
      <alignment horizontal="center"/>
    </xf>
    <xf numFmtId="4" fontId="114" fillId="0" borderId="0" xfId="0" applyNumberFormat="1" applyFont="1" applyFill="1" applyBorder="1"/>
    <xf numFmtId="9" fontId="114" fillId="0" borderId="0" xfId="92" applyFont="1" applyFill="1" applyBorder="1"/>
    <xf numFmtId="0" fontId="114" fillId="0" borderId="0" xfId="0" applyFont="1" applyFill="1" applyBorder="1" applyAlignment="1">
      <alignment horizontal="right"/>
    </xf>
    <xf numFmtId="0" fontId="114" fillId="0" borderId="0" xfId="0" applyFont="1" applyFill="1" applyBorder="1" applyAlignment="1">
      <alignment horizontal="center"/>
    </xf>
    <xf numFmtId="0" fontId="114" fillId="0" borderId="70" xfId="107" applyFont="1" applyFill="1" applyBorder="1" applyAlignment="1">
      <alignment vertical="center" wrapText="1"/>
    </xf>
    <xf numFmtId="0" fontId="114" fillId="0" borderId="67" xfId="107" applyFont="1" applyFill="1" applyBorder="1" applyAlignment="1">
      <alignment vertical="center" wrapText="1"/>
    </xf>
    <xf numFmtId="174" fontId="121" fillId="105" borderId="89" xfId="81" applyNumberFormat="1" applyFont="1" applyFill="1" applyBorder="1" applyAlignment="1">
      <alignment horizontal="right" vertical="center"/>
    </xf>
    <xf numFmtId="173" fontId="121" fillId="105" borderId="89" xfId="81" applyNumberFormat="1" applyFont="1" applyFill="1" applyBorder="1" applyAlignment="1">
      <alignment horizontal="right" vertical="center" wrapText="1"/>
    </xf>
    <xf numFmtId="173" fontId="114" fillId="0" borderId="0" xfId="107" applyNumberFormat="1" applyFont="1" applyFill="1" applyBorder="1" applyAlignment="1">
      <alignment horizontal="right" vertical="center" wrapText="1"/>
    </xf>
    <xf numFmtId="174" fontId="121" fillId="105" borderId="89" xfId="0" applyNumberFormat="1" applyFont="1" applyFill="1" applyBorder="1" applyAlignment="1">
      <alignment horizontal="right" vertical="center" wrapText="1"/>
    </xf>
    <xf numFmtId="0" fontId="114" fillId="0" borderId="0" xfId="0" applyFont="1" applyAlignment="1">
      <alignment horizontal="right"/>
    </xf>
    <xf numFmtId="4" fontId="114" fillId="0" borderId="0" xfId="0" applyNumberFormat="1" applyFont="1"/>
    <xf numFmtId="9" fontId="64" fillId="24" borderId="46" xfId="108" applyNumberFormat="1" applyFont="1" applyFill="1" applyBorder="1" applyAlignment="1">
      <alignment horizontal="center" vertical="center" wrapText="1"/>
    </xf>
    <xf numFmtId="176" fontId="114" fillId="0" borderId="68" xfId="0" applyNumberFormat="1" applyFont="1" applyFill="1" applyBorder="1"/>
    <xf numFmtId="177" fontId="121" fillId="105" borderId="89" xfId="81" applyNumberFormat="1" applyFont="1" applyFill="1" applyBorder="1" applyAlignment="1">
      <alignment horizontal="right" vertical="center" wrapText="1"/>
    </xf>
    <xf numFmtId="177" fontId="116" fillId="0" borderId="91" xfId="0" applyNumberFormat="1" applyFont="1" applyFill="1" applyBorder="1" applyAlignment="1">
      <alignment horizontal="right" vertical="center" wrapText="1"/>
    </xf>
    <xf numFmtId="177" fontId="114" fillId="0" borderId="68" xfId="0" applyNumberFormat="1" applyFont="1" applyFill="1" applyBorder="1" applyAlignment="1">
      <alignment vertical="center"/>
    </xf>
    <xf numFmtId="177" fontId="115" fillId="0" borderId="68" xfId="107" applyNumberFormat="1" applyFont="1" applyFill="1" applyBorder="1" applyAlignment="1">
      <alignment horizontal="right" vertical="center" wrapText="1"/>
    </xf>
    <xf numFmtId="177" fontId="116" fillId="0" borderId="68" xfId="0" applyNumberFormat="1" applyFont="1" applyFill="1" applyBorder="1" applyAlignment="1">
      <alignment horizontal="right" vertical="center" wrapText="1"/>
    </xf>
    <xf numFmtId="177" fontId="115" fillId="0" borderId="65" xfId="107" applyNumberFormat="1" applyFont="1" applyFill="1" applyBorder="1" applyAlignment="1">
      <alignment horizontal="right" vertical="center" wrapText="1"/>
    </xf>
    <xf numFmtId="0" fontId="114" fillId="0" borderId="0" xfId="0" applyFont="1" applyBorder="1" applyAlignment="1">
      <alignment horizontal="centerContinuous" vertical="center"/>
    </xf>
    <xf numFmtId="0" fontId="113" fillId="0" borderId="0" xfId="0" applyFont="1" applyFill="1" applyBorder="1" applyAlignment="1">
      <alignment vertical="center"/>
    </xf>
    <xf numFmtId="177" fontId="121" fillId="105" borderId="89" xfId="0" applyNumberFormat="1" applyFont="1" applyFill="1" applyBorder="1" applyAlignment="1">
      <alignment horizontal="right" vertical="center" wrapText="1"/>
    </xf>
    <xf numFmtId="0" fontId="131" fillId="0" borderId="68" xfId="107" applyFont="1" applyFill="1" applyBorder="1" applyAlignment="1">
      <alignment horizontal="justify" vertical="center" wrapText="1"/>
    </xf>
    <xf numFmtId="0" fontId="117" fillId="0" borderId="82" xfId="107" applyFont="1" applyFill="1" applyBorder="1" applyAlignment="1">
      <alignment horizontal="justify" vertical="center" wrapText="1"/>
    </xf>
    <xf numFmtId="0" fontId="117" fillId="0" borderId="83" xfId="107" applyFont="1" applyFill="1" applyBorder="1" applyAlignment="1">
      <alignment horizontal="justify" vertical="center" wrapText="1"/>
    </xf>
    <xf numFmtId="177" fontId="114" fillId="0" borderId="68" xfId="0" applyNumberFormat="1" applyFont="1" applyFill="1" applyBorder="1" applyAlignment="1">
      <alignment horizontal="right" vertical="center" wrapText="1"/>
    </xf>
    <xf numFmtId="177" fontId="114" fillId="0" borderId="68" xfId="141" applyNumberFormat="1" applyFont="1" applyFill="1" applyBorder="1" applyAlignment="1">
      <alignment horizontal="right" vertical="center" wrapText="1"/>
    </xf>
    <xf numFmtId="177" fontId="114" fillId="0" borderId="68" xfId="107" applyNumberFormat="1" applyFont="1" applyFill="1" applyBorder="1" applyAlignment="1">
      <alignment horizontal="right" vertical="center" wrapText="1"/>
    </xf>
    <xf numFmtId="177" fontId="114" fillId="0" borderId="65" xfId="107" applyNumberFormat="1" applyFont="1" applyFill="1" applyBorder="1" applyAlignment="1">
      <alignment horizontal="right" vertical="center" wrapText="1"/>
    </xf>
    <xf numFmtId="0" fontId="132" fillId="0" borderId="0" xfId="0" applyFont="1" applyFill="1" applyAlignment="1">
      <alignment horizontal="right" vertical="center"/>
    </xf>
    <xf numFmtId="175" fontId="114" fillId="0" borderId="0" xfId="107" applyNumberFormat="1" applyFont="1" applyFill="1" applyBorder="1" applyAlignment="1">
      <alignment horizontal="right" vertical="center" wrapText="1"/>
    </xf>
    <xf numFmtId="177" fontId="114" fillId="0" borderId="0" xfId="107" applyNumberFormat="1" applyFont="1" applyFill="1" applyBorder="1" applyAlignment="1">
      <alignment horizontal="right" vertical="center" wrapText="1"/>
    </xf>
    <xf numFmtId="3" fontId="116" fillId="0" borderId="89" xfId="0" applyNumberFormat="1" applyFont="1" applyFill="1" applyBorder="1" applyAlignment="1">
      <alignment horizontal="right" vertical="center" wrapText="1"/>
    </xf>
    <xf numFmtId="0" fontId="13" fillId="20" borderId="85" xfId="81" applyFont="1" applyFill="1" applyBorder="1" applyAlignment="1">
      <alignment vertical="center"/>
    </xf>
    <xf numFmtId="0" fontId="112" fillId="0" borderId="0" xfId="0" applyFont="1" applyFill="1" applyBorder="1" applyAlignment="1">
      <alignment horizontal="centerContinuous" vertical="center"/>
    </xf>
    <xf numFmtId="0" fontId="132" fillId="0" borderId="0" xfId="0" applyFont="1" applyFill="1" applyBorder="1" applyAlignment="1">
      <alignment horizontal="right" vertical="center"/>
    </xf>
    <xf numFmtId="169" fontId="121" fillId="105" borderId="89" xfId="0" applyNumberFormat="1" applyFont="1" applyFill="1" applyBorder="1" applyAlignment="1">
      <alignment horizontal="center" vertical="center" wrapText="1"/>
    </xf>
    <xf numFmtId="0" fontId="121" fillId="105" borderId="89" xfId="0" applyFont="1" applyFill="1" applyBorder="1" applyAlignment="1">
      <alignment horizontal="left" vertical="center" wrapText="1"/>
    </xf>
    <xf numFmtId="0" fontId="132" fillId="0" borderId="0" xfId="0" applyFont="1" applyBorder="1" applyAlignment="1">
      <alignment horizontal="right" vertical="center"/>
    </xf>
    <xf numFmtId="4" fontId="121" fillId="105" borderId="89" xfId="107" applyNumberFormat="1" applyFont="1" applyFill="1" applyBorder="1" applyAlignment="1">
      <alignment horizontal="right" vertical="center"/>
    </xf>
    <xf numFmtId="3" fontId="121" fillId="105" borderId="89" xfId="107" applyNumberFormat="1" applyFont="1" applyFill="1" applyBorder="1" applyAlignment="1">
      <alignment horizontal="right" vertical="justify" wrapText="1"/>
    </xf>
    <xf numFmtId="3" fontId="121" fillId="105" borderId="89" xfId="107" applyNumberFormat="1" applyFont="1" applyFill="1" applyBorder="1" applyAlignment="1">
      <alignment horizontal="center" vertical="center" wrapText="1"/>
    </xf>
    <xf numFmtId="0" fontId="120" fillId="105" borderId="89" xfId="107" applyFont="1" applyFill="1" applyBorder="1"/>
    <xf numFmtId="175" fontId="121" fillId="105" borderId="89" xfId="107" applyNumberFormat="1" applyFont="1" applyFill="1" applyBorder="1" applyAlignment="1">
      <alignment horizontal="right" vertical="center"/>
    </xf>
    <xf numFmtId="175" fontId="118" fillId="0" borderId="68" xfId="107" applyNumberFormat="1" applyFont="1" applyFill="1" applyBorder="1" applyAlignment="1">
      <alignment horizontal="right" vertical="center" wrapText="1"/>
    </xf>
    <xf numFmtId="177" fontId="118" fillId="0" borderId="68" xfId="107" applyNumberFormat="1" applyFont="1" applyFill="1" applyBorder="1" applyAlignment="1">
      <alignment horizontal="right" vertical="center" wrapText="1"/>
    </xf>
    <xf numFmtId="0" fontId="132" fillId="0" borderId="0" xfId="0" applyFont="1" applyAlignment="1">
      <alignment horizontal="right" vertical="center"/>
    </xf>
    <xf numFmtId="175" fontId="121" fillId="105" borderId="89" xfId="81" applyNumberFormat="1" applyFont="1" applyFill="1" applyBorder="1" applyAlignment="1">
      <alignment horizontal="right" vertical="center"/>
    </xf>
    <xf numFmtId="0" fontId="112" fillId="0" borderId="0" xfId="0" applyFont="1" applyAlignment="1">
      <alignment horizontal="left" vertical="center"/>
    </xf>
    <xf numFmtId="0" fontId="114" fillId="0" borderId="82" xfId="0" applyFont="1" applyFill="1" applyBorder="1" applyAlignment="1">
      <alignment horizontal="left" vertical="center" wrapText="1"/>
    </xf>
    <xf numFmtId="0" fontId="114" fillId="0" borderId="69" xfId="0" applyFont="1" applyFill="1" applyBorder="1" applyAlignment="1">
      <alignment horizontal="left" vertical="center" wrapText="1"/>
    </xf>
    <xf numFmtId="0" fontId="121" fillId="105" borderId="89" xfId="0" applyFont="1" applyFill="1" applyBorder="1" applyAlignment="1">
      <alignment horizontal="left" vertical="center"/>
    </xf>
    <xf numFmtId="0" fontId="116" fillId="106" borderId="89" xfId="0" applyFont="1" applyFill="1" applyBorder="1" applyAlignment="1">
      <alignment horizontal="center" vertical="center" wrapText="1"/>
    </xf>
    <xf numFmtId="0" fontId="112" fillId="0" borderId="0" xfId="0" applyFont="1" applyFill="1" applyAlignment="1">
      <alignment horizontal="left" vertical="center" wrapText="1"/>
    </xf>
    <xf numFmtId="49" fontId="114" fillId="0" borderId="82" xfId="107" applyNumberFormat="1" applyFont="1" applyFill="1" applyBorder="1" applyAlignment="1">
      <alignment horizontal="left" vertical="center" wrapText="1"/>
    </xf>
    <xf numFmtId="0" fontId="116" fillId="106" borderId="89" xfId="81" applyFont="1" applyFill="1" applyBorder="1" applyAlignment="1">
      <alignment horizontal="center" vertical="center" wrapText="1"/>
    </xf>
    <xf numFmtId="0" fontId="115" fillId="0" borderId="68" xfId="107" applyFont="1" applyFill="1" applyBorder="1" applyAlignment="1">
      <alignment horizontal="left" vertical="center" wrapText="1"/>
    </xf>
    <xf numFmtId="0" fontId="132" fillId="0" borderId="0" xfId="0" applyFont="1" applyBorder="1" applyAlignment="1">
      <alignment horizontal="right" vertical="center"/>
    </xf>
    <xf numFmtId="17" fontId="112" fillId="0" borderId="0" xfId="0" applyNumberFormat="1" applyFont="1" applyFill="1" applyBorder="1" applyAlignment="1">
      <alignment horizontal="left" vertical="center"/>
    </xf>
    <xf numFmtId="0" fontId="112" fillId="0" borderId="0" xfId="0" applyFont="1" applyAlignment="1">
      <alignment vertical="center"/>
    </xf>
    <xf numFmtId="17" fontId="112" fillId="0" borderId="0" xfId="0" applyNumberFormat="1" applyFont="1" applyFill="1" applyBorder="1" applyAlignment="1">
      <alignment vertical="center"/>
    </xf>
    <xf numFmtId="175" fontId="114" fillId="0" borderId="0" xfId="0" applyNumberFormat="1" applyFont="1" applyFill="1" applyBorder="1" applyAlignment="1">
      <alignment horizontal="right" vertical="center" wrapText="1"/>
    </xf>
    <xf numFmtId="0" fontId="115" fillId="38" borderId="0" xfId="107" applyFont="1" applyFill="1" applyBorder="1" applyAlignment="1">
      <alignment horizontal="justify" vertical="center" wrapText="1"/>
    </xf>
    <xf numFmtId="4" fontId="13" fillId="20" borderId="88" xfId="0" applyNumberFormat="1" applyFont="1" applyFill="1" applyBorder="1" applyAlignment="1">
      <alignment vertical="center" wrapText="1"/>
    </xf>
    <xf numFmtId="0" fontId="21" fillId="20" borderId="86" xfId="0" applyFont="1" applyFill="1" applyBorder="1" applyAlignment="1">
      <alignment vertical="center" wrapText="1"/>
    </xf>
    <xf numFmtId="3" fontId="121" fillId="105" borderId="89" xfId="0" applyNumberFormat="1" applyFont="1" applyFill="1" applyBorder="1" applyAlignment="1">
      <alignment vertical="center" wrapText="1"/>
    </xf>
    <xf numFmtId="4" fontId="14" fillId="20" borderId="88" xfId="0" applyNumberFormat="1" applyFont="1" applyFill="1" applyBorder="1" applyAlignment="1">
      <alignment vertical="center" wrapText="1"/>
    </xf>
    <xf numFmtId="4" fontId="14" fillId="21" borderId="88" xfId="0" applyNumberFormat="1" applyFont="1" applyFill="1" applyBorder="1" applyAlignment="1">
      <alignment vertical="center" wrapText="1"/>
    </xf>
    <xf numFmtId="49" fontId="14" fillId="25" borderId="47" xfId="107" applyNumberFormat="1" applyFont="1" applyFill="1" applyBorder="1" applyAlignment="1">
      <alignment horizontal="center" vertical="center" wrapText="1"/>
    </xf>
    <xf numFmtId="0" fontId="21" fillId="21" borderId="86" xfId="0" applyFont="1" applyFill="1" applyBorder="1" applyAlignment="1">
      <alignment vertical="center" wrapText="1"/>
    </xf>
    <xf numFmtId="4" fontId="114" fillId="0" borderId="91" xfId="0" applyNumberFormat="1" applyFont="1" applyFill="1" applyBorder="1" applyAlignment="1">
      <alignment vertical="center"/>
    </xf>
    <xf numFmtId="4" fontId="114" fillId="0" borderId="90" xfId="0" applyNumberFormat="1" applyFont="1" applyFill="1" applyBorder="1" applyAlignment="1">
      <alignment vertical="center" wrapText="1"/>
    </xf>
    <xf numFmtId="4" fontId="114" fillId="0" borderId="69" xfId="0" applyNumberFormat="1" applyFont="1" applyFill="1" applyBorder="1" applyAlignment="1">
      <alignment horizontal="right" vertical="center" wrapText="1"/>
    </xf>
    <xf numFmtId="4" fontId="114" fillId="0" borderId="69" xfId="0" applyNumberFormat="1" applyFont="1" applyFill="1" applyBorder="1" applyAlignment="1">
      <alignment vertical="center" wrapText="1"/>
    </xf>
    <xf numFmtId="4" fontId="114" fillId="0" borderId="90" xfId="0" applyNumberFormat="1" applyFont="1" applyFill="1" applyBorder="1" applyAlignment="1">
      <alignment vertical="center"/>
    </xf>
    <xf numFmtId="9" fontId="114" fillId="0" borderId="69" xfId="91" applyFont="1" applyFill="1" applyBorder="1" applyAlignment="1">
      <alignment horizontal="right" vertical="center" wrapText="1"/>
    </xf>
    <xf numFmtId="4" fontId="114" fillId="0" borderId="69" xfId="0" applyNumberFormat="1" applyFont="1" applyFill="1" applyBorder="1" applyAlignment="1">
      <alignment vertical="center"/>
    </xf>
    <xf numFmtId="4" fontId="114" fillId="0" borderId="90" xfId="0" applyNumberFormat="1" applyFont="1" applyFill="1" applyBorder="1" applyAlignment="1">
      <alignment horizontal="center" vertical="center" wrapText="1"/>
    </xf>
    <xf numFmtId="3" fontId="115" fillId="0" borderId="69" xfId="107" applyNumberFormat="1" applyFont="1" applyFill="1" applyBorder="1" applyAlignment="1">
      <alignment horizontal="right" vertical="center" wrapText="1"/>
    </xf>
    <xf numFmtId="9" fontId="114" fillId="0" borderId="68" xfId="91" applyFont="1" applyFill="1" applyBorder="1" applyAlignment="1">
      <alignment vertical="center" wrapText="1"/>
    </xf>
    <xf numFmtId="175" fontId="116" fillId="0" borderId="91" xfId="0" applyNumberFormat="1" applyFont="1" applyFill="1" applyBorder="1" applyAlignment="1">
      <alignment horizontal="right" vertical="center" wrapText="1"/>
    </xf>
    <xf numFmtId="4" fontId="114" fillId="0" borderId="91" xfId="0" applyNumberFormat="1" applyFont="1" applyFill="1" applyBorder="1" applyAlignment="1">
      <alignment horizontal="left" vertical="center"/>
    </xf>
    <xf numFmtId="4" fontId="114" fillId="0" borderId="68" xfId="0" applyNumberFormat="1" applyFont="1" applyFill="1" applyBorder="1" applyAlignment="1">
      <alignment horizontal="left" vertical="center"/>
    </xf>
    <xf numFmtId="3" fontId="115" fillId="0" borderId="68" xfId="107" applyNumberFormat="1" applyFont="1" applyFill="1" applyBorder="1" applyAlignment="1">
      <alignment horizontal="left" vertical="center" wrapText="1"/>
    </xf>
    <xf numFmtId="0" fontId="114" fillId="0" borderId="69" xfId="107" applyFont="1" applyFill="1" applyBorder="1" applyAlignment="1">
      <alignment vertical="center" wrapText="1"/>
    </xf>
    <xf numFmtId="0" fontId="114" fillId="0" borderId="0" xfId="0" applyFont="1" applyFill="1" applyAlignment="1"/>
    <xf numFmtId="0" fontId="115" fillId="0" borderId="0" xfId="107" applyFont="1" applyFill="1" applyBorder="1" applyAlignment="1">
      <alignment horizontal="left" vertical="center" wrapText="1"/>
    </xf>
    <xf numFmtId="3" fontId="116" fillId="0" borderId="0" xfId="0" applyNumberFormat="1" applyFont="1" applyFill="1" applyBorder="1" applyAlignment="1">
      <alignment horizontal="right" vertical="center"/>
    </xf>
    <xf numFmtId="3" fontId="121" fillId="105" borderId="89" xfId="0" applyNumberFormat="1" applyFont="1" applyFill="1" applyBorder="1" applyAlignment="1">
      <alignment horizontal="center" vertical="center"/>
    </xf>
    <xf numFmtId="0" fontId="14" fillId="47" borderId="47" xfId="107" applyNumberFormat="1" applyFont="1" applyFill="1" applyBorder="1" applyAlignment="1">
      <alignment horizontal="center" vertical="center" wrapText="1"/>
    </xf>
    <xf numFmtId="9" fontId="64" fillId="84" borderId="46" xfId="108" applyNumberFormat="1" applyFont="1" applyFill="1" applyBorder="1" applyAlignment="1">
      <alignment horizontal="center" vertical="center" wrapText="1"/>
    </xf>
    <xf numFmtId="49" fontId="117" fillId="0" borderId="70" xfId="107" applyNumberFormat="1" applyFont="1" applyFill="1" applyBorder="1" applyAlignment="1">
      <alignment vertical="center" wrapText="1"/>
    </xf>
    <xf numFmtId="3" fontId="114" fillId="0" borderId="68" xfId="141" applyNumberFormat="1" applyFont="1" applyFill="1" applyBorder="1" applyAlignment="1">
      <alignment horizontal="right" vertical="center" wrapText="1"/>
    </xf>
    <xf numFmtId="177" fontId="114" fillId="0" borderId="68" xfId="145" applyNumberFormat="1" applyFont="1" applyFill="1" applyBorder="1" applyAlignment="1">
      <alignment horizontal="right" vertical="center" wrapText="1"/>
    </xf>
    <xf numFmtId="177" fontId="117" fillId="0" borderId="68" xfId="141" applyNumberFormat="1" applyFont="1" applyFill="1" applyBorder="1" applyAlignment="1">
      <alignment horizontal="right" vertical="center" wrapText="1"/>
    </xf>
    <xf numFmtId="177" fontId="114" fillId="0" borderId="65" xfId="141" applyNumberFormat="1" applyFont="1" applyFill="1" applyBorder="1" applyAlignment="1">
      <alignment horizontal="right" vertical="center" wrapText="1"/>
    </xf>
    <xf numFmtId="175" fontId="117" fillId="0" borderId="0" xfId="107" applyNumberFormat="1" applyFont="1" applyFill="1" applyBorder="1" applyAlignment="1">
      <alignment horizontal="right" vertical="center" wrapText="1"/>
    </xf>
    <xf numFmtId="177" fontId="115" fillId="0" borderId="0" xfId="107" applyNumberFormat="1" applyFont="1" applyFill="1" applyBorder="1" applyAlignment="1">
      <alignment horizontal="right" vertical="center" wrapText="1"/>
    </xf>
    <xf numFmtId="3" fontId="118" fillId="38" borderId="0" xfId="107" applyNumberFormat="1" applyFont="1" applyFill="1" applyBorder="1" applyAlignment="1">
      <alignment horizontal="right" vertical="center" wrapText="1"/>
    </xf>
    <xf numFmtId="9" fontId="114" fillId="0" borderId="68" xfId="145" applyNumberFormat="1" applyFont="1" applyFill="1" applyBorder="1" applyAlignment="1">
      <alignment horizontal="right" vertical="center" wrapText="1"/>
    </xf>
    <xf numFmtId="177" fontId="116" fillId="0" borderId="71" xfId="0" applyNumberFormat="1" applyFont="1" applyFill="1" applyBorder="1" applyAlignment="1">
      <alignment horizontal="right" vertical="center" wrapText="1"/>
    </xf>
    <xf numFmtId="177" fontId="118" fillId="0" borderId="65" xfId="107" applyNumberFormat="1" applyFont="1" applyFill="1" applyBorder="1" applyAlignment="1">
      <alignment horizontal="right" vertical="center" wrapText="1"/>
    </xf>
    <xf numFmtId="49" fontId="117" fillId="0" borderId="70" xfId="107" applyNumberFormat="1" applyFont="1" applyFill="1" applyBorder="1" applyAlignment="1">
      <alignment horizontal="left" vertical="center" wrapText="1"/>
    </xf>
    <xf numFmtId="0" fontId="116" fillId="0" borderId="0" xfId="107" applyFont="1" applyFill="1" applyBorder="1" applyAlignment="1">
      <alignment horizontal="justify" vertical="center" wrapText="1"/>
    </xf>
    <xf numFmtId="9" fontId="114" fillId="0" borderId="65" xfId="145" applyNumberFormat="1" applyFont="1" applyFill="1" applyBorder="1" applyAlignment="1">
      <alignment horizontal="right" vertical="center" wrapText="1"/>
    </xf>
    <xf numFmtId="0" fontId="134" fillId="0" borderId="0" xfId="107" applyFont="1" applyFill="1" applyBorder="1" applyAlignment="1">
      <alignment horizontal="justify" vertical="center" wrapText="1"/>
    </xf>
    <xf numFmtId="177" fontId="118" fillId="0" borderId="0" xfId="107" applyNumberFormat="1" applyFont="1" applyFill="1" applyBorder="1" applyAlignment="1">
      <alignment horizontal="right" vertical="center" wrapText="1"/>
    </xf>
    <xf numFmtId="0" fontId="114" fillId="0" borderId="0" xfId="0" quotePrefix="1" applyFont="1" applyFill="1" applyBorder="1" applyAlignment="1">
      <alignment horizontal="left" vertical="center" wrapText="1"/>
    </xf>
    <xf numFmtId="0" fontId="114" fillId="0" borderId="70" xfId="141" applyFont="1" applyFill="1" applyBorder="1" applyAlignment="1">
      <alignment horizontal="left" vertical="center" wrapText="1"/>
    </xf>
    <xf numFmtId="4" fontId="114" fillId="0" borderId="89" xfId="0" applyNumberFormat="1" applyFont="1" applyFill="1" applyBorder="1" applyAlignment="1">
      <alignment horizontal="right" vertical="center" wrapText="1"/>
    </xf>
    <xf numFmtId="0" fontId="129" fillId="0" borderId="0" xfId="0" applyFont="1" applyAlignment="1">
      <alignment horizontal="right" vertical="center"/>
    </xf>
    <xf numFmtId="9" fontId="117" fillId="0" borderId="0" xfId="107" applyNumberFormat="1" applyFont="1" applyFill="1" applyBorder="1" applyAlignment="1">
      <alignment horizontal="right" vertical="center" wrapText="1"/>
    </xf>
    <xf numFmtId="0" fontId="117" fillId="0" borderId="0" xfId="107" applyFont="1" applyFill="1" applyBorder="1" applyAlignment="1">
      <alignment horizontal="right" vertical="center" wrapText="1"/>
    </xf>
    <xf numFmtId="3" fontId="117" fillId="0" borderId="0" xfId="107" applyNumberFormat="1" applyFont="1" applyFill="1" applyBorder="1" applyAlignment="1">
      <alignment horizontal="right" vertical="center" wrapText="1"/>
    </xf>
    <xf numFmtId="0" fontId="114" fillId="0" borderId="0" xfId="0" applyFont="1" applyBorder="1" applyAlignment="1">
      <alignment horizontal="center" vertical="center"/>
    </xf>
    <xf numFmtId="3" fontId="114" fillId="0" borderId="0" xfId="0" applyNumberFormat="1" applyFont="1" applyBorder="1" applyAlignment="1">
      <alignment vertical="center"/>
    </xf>
    <xf numFmtId="9" fontId="114" fillId="0" borderId="0" xfId="92" applyFont="1" applyBorder="1" applyAlignment="1">
      <alignment vertical="center"/>
    </xf>
    <xf numFmtId="9" fontId="114" fillId="0" borderId="0" xfId="92" applyFont="1" applyBorder="1"/>
    <xf numFmtId="49" fontId="117" fillId="0" borderId="67" xfId="107" applyNumberFormat="1" applyFont="1" applyFill="1" applyBorder="1" applyAlignment="1">
      <alignment horizontal="justify" vertical="center" wrapText="1"/>
    </xf>
    <xf numFmtId="0" fontId="117" fillId="0" borderId="66" xfId="107" applyFont="1" applyFill="1" applyBorder="1" applyAlignment="1">
      <alignment horizontal="right" vertical="center" wrapText="1"/>
    </xf>
    <xf numFmtId="3" fontId="117" fillId="0" borderId="66" xfId="107" applyNumberFormat="1" applyFont="1" applyFill="1" applyBorder="1" applyAlignment="1">
      <alignment horizontal="right" vertical="center" wrapText="1"/>
    </xf>
    <xf numFmtId="9" fontId="117" fillId="0" borderId="65" xfId="107" applyNumberFormat="1" applyFont="1" applyFill="1" applyBorder="1" applyAlignment="1">
      <alignment horizontal="right" vertical="center" wrapText="1"/>
    </xf>
    <xf numFmtId="0" fontId="129" fillId="0" borderId="0" xfId="0" applyFont="1" applyBorder="1" applyAlignment="1">
      <alignment horizontal="right" vertical="center"/>
    </xf>
    <xf numFmtId="0" fontId="112" fillId="0" borderId="0" xfId="0" applyFont="1" applyBorder="1" applyAlignment="1">
      <alignment horizontal="left" vertical="center"/>
    </xf>
    <xf numFmtId="0" fontId="121" fillId="105" borderId="89" xfId="0" applyFont="1" applyFill="1" applyBorder="1" applyAlignment="1">
      <alignment horizontal="left" vertical="center"/>
    </xf>
    <xf numFmtId="0" fontId="116" fillId="106" borderId="89" xfId="0" applyFont="1" applyFill="1" applyBorder="1" applyAlignment="1">
      <alignment horizontal="center" vertical="center" wrapText="1"/>
    </xf>
    <xf numFmtId="0" fontId="116" fillId="106" borderId="89" xfId="81" applyFont="1" applyFill="1" applyBorder="1" applyAlignment="1">
      <alignment horizontal="center" vertical="center" wrapText="1"/>
    </xf>
    <xf numFmtId="0" fontId="115" fillId="0" borderId="68" xfId="107" applyFont="1" applyFill="1" applyBorder="1" applyAlignment="1">
      <alignment horizontal="left" vertical="center" wrapText="1"/>
    </xf>
    <xf numFmtId="0" fontId="17" fillId="0" borderId="0" xfId="0" applyFont="1" applyFill="1" applyBorder="1" applyAlignment="1">
      <alignment vertical="center"/>
    </xf>
    <xf numFmtId="0" fontId="132" fillId="0" borderId="0" xfId="0" applyFont="1" applyBorder="1" applyAlignment="1">
      <alignment horizontal="right" vertical="center"/>
    </xf>
    <xf numFmtId="0" fontId="116" fillId="0" borderId="0" xfId="107" applyFont="1" applyFill="1" applyBorder="1"/>
    <xf numFmtId="0" fontId="114" fillId="0" borderId="68" xfId="0" applyFont="1" applyFill="1" applyBorder="1" applyAlignment="1">
      <alignment horizontal="left" vertical="center"/>
    </xf>
    <xf numFmtId="9" fontId="116" fillId="0" borderId="68" xfId="92" applyFont="1" applyFill="1" applyBorder="1" applyAlignment="1">
      <alignment horizontal="right" vertical="center" wrapText="1"/>
    </xf>
    <xf numFmtId="3" fontId="116" fillId="0" borderId="69" xfId="0" applyNumberFormat="1" applyFont="1" applyFill="1" applyBorder="1" applyAlignment="1">
      <alignment horizontal="right" vertical="center" wrapText="1"/>
    </xf>
    <xf numFmtId="0" fontId="114" fillId="0" borderId="69" xfId="107" applyFont="1" applyFill="1" applyBorder="1" applyAlignment="1">
      <alignment vertical="center"/>
    </xf>
    <xf numFmtId="0" fontId="114" fillId="0" borderId="66" xfId="107" applyFont="1" applyFill="1" applyBorder="1" applyAlignment="1">
      <alignment vertical="center"/>
    </xf>
    <xf numFmtId="0" fontId="114" fillId="0" borderId="0" xfId="107" applyFont="1" applyFill="1" applyBorder="1" applyAlignment="1">
      <alignment vertical="center"/>
    </xf>
    <xf numFmtId="49" fontId="114" fillId="0" borderId="67" xfId="141" applyNumberFormat="1" applyFont="1" applyFill="1" applyBorder="1" applyAlignment="1">
      <alignment horizontal="left" vertical="center" wrapText="1"/>
    </xf>
    <xf numFmtId="49" fontId="114" fillId="0" borderId="83" xfId="107" applyNumberFormat="1" applyFont="1" applyFill="1" applyBorder="1" applyAlignment="1">
      <alignment horizontal="left" vertical="center" wrapText="1"/>
    </xf>
    <xf numFmtId="0" fontId="124" fillId="0" borderId="0" xfId="0" applyFont="1" applyFill="1" applyBorder="1" applyAlignment="1">
      <alignment horizontal="centerContinuous" vertical="center"/>
    </xf>
    <xf numFmtId="4" fontId="121" fillId="105" borderId="0" xfId="0" applyNumberFormat="1" applyFont="1" applyFill="1" applyBorder="1" applyAlignment="1">
      <alignment horizontal="right" vertical="center" wrapText="1"/>
    </xf>
    <xf numFmtId="0" fontId="14" fillId="19" borderId="100" xfId="81" applyFont="1" applyFill="1" applyBorder="1" applyAlignment="1">
      <alignment horizontal="center" vertical="center" wrapText="1"/>
    </xf>
    <xf numFmtId="0" fontId="13" fillId="20" borderId="101" xfId="81" applyFont="1" applyFill="1" applyBorder="1" applyAlignment="1">
      <alignment vertical="center"/>
    </xf>
    <xf numFmtId="9" fontId="13" fillId="20" borderId="100" xfId="92" applyFont="1" applyFill="1" applyBorder="1" applyAlignment="1">
      <alignment vertical="center" wrapText="1"/>
    </xf>
    <xf numFmtId="0" fontId="21" fillId="21" borderId="100" xfId="0" applyFont="1" applyFill="1" applyBorder="1" applyAlignment="1">
      <alignment vertical="center" wrapText="1"/>
    </xf>
    <xf numFmtId="9" fontId="14" fillId="19" borderId="102" xfId="81" applyNumberFormat="1" applyFont="1" applyFill="1" applyBorder="1" applyAlignment="1">
      <alignment horizontal="center" vertical="center" wrapText="1"/>
    </xf>
    <xf numFmtId="3" fontId="13" fillId="20" borderId="102" xfId="81" applyNumberFormat="1" applyFont="1" applyFill="1" applyBorder="1" applyAlignment="1">
      <alignment horizontal="center" vertical="center" wrapText="1"/>
    </xf>
    <xf numFmtId="3" fontId="51" fillId="20" borderId="102" xfId="0" applyNumberFormat="1" applyFont="1" applyFill="1" applyBorder="1" applyAlignment="1">
      <alignment horizontal="center" vertical="center" wrapText="1"/>
    </xf>
    <xf numFmtId="17" fontId="21" fillId="21" borderId="102" xfId="0" applyNumberFormat="1" applyFont="1" applyFill="1" applyBorder="1" applyAlignment="1">
      <alignment vertical="center" wrapText="1"/>
    </xf>
    <xf numFmtId="0" fontId="116" fillId="0" borderId="0" xfId="0" applyFont="1" applyFill="1" applyBorder="1" applyAlignment="1">
      <alignment vertical="center"/>
    </xf>
    <xf numFmtId="0" fontId="114" fillId="0" borderId="99" xfId="0" applyFont="1" applyFill="1" applyBorder="1"/>
    <xf numFmtId="4" fontId="116" fillId="0" borderId="97" xfId="0" applyNumberFormat="1" applyFont="1" applyFill="1" applyBorder="1" applyAlignment="1">
      <alignment horizontal="right" vertical="center" wrapText="1"/>
    </xf>
    <xf numFmtId="3" fontId="116" fillId="0" borderId="97" xfId="0" applyNumberFormat="1" applyFont="1" applyFill="1" applyBorder="1" applyAlignment="1">
      <alignment horizontal="right" vertical="justify" wrapText="1"/>
    </xf>
    <xf numFmtId="3" fontId="116" fillId="0" borderId="97" xfId="0" applyNumberFormat="1" applyFont="1" applyFill="1" applyBorder="1" applyAlignment="1">
      <alignment horizontal="center" vertical="center" wrapText="1"/>
    </xf>
    <xf numFmtId="4" fontId="116" fillId="0" borderId="99" xfId="0" applyNumberFormat="1" applyFont="1" applyFill="1" applyBorder="1" applyAlignment="1">
      <alignment horizontal="right" vertical="center"/>
    </xf>
    <xf numFmtId="9" fontId="116" fillId="0" borderId="99" xfId="92" applyFont="1" applyFill="1" applyBorder="1" applyAlignment="1">
      <alignment horizontal="right" vertical="justify" wrapText="1"/>
    </xf>
    <xf numFmtId="3" fontId="116" fillId="0" borderId="99" xfId="0" applyNumberFormat="1" applyFont="1" applyFill="1" applyBorder="1" applyAlignment="1">
      <alignment horizontal="right" vertical="center" wrapText="1"/>
    </xf>
    <xf numFmtId="175" fontId="116" fillId="0" borderId="99" xfId="0" applyNumberFormat="1" applyFont="1" applyFill="1" applyBorder="1" applyAlignment="1">
      <alignment horizontal="right" vertical="center"/>
    </xf>
    <xf numFmtId="177" fontId="116" fillId="0" borderId="99" xfId="0" applyNumberFormat="1" applyFont="1" applyFill="1" applyBorder="1" applyAlignment="1">
      <alignment horizontal="right" vertical="center" wrapText="1"/>
    </xf>
    <xf numFmtId="0" fontId="114" fillId="0" borderId="68" xfId="107" applyFont="1" applyFill="1" applyBorder="1" applyAlignment="1">
      <alignment horizontal="left" vertical="center" wrapText="1"/>
    </xf>
    <xf numFmtId="0" fontId="114" fillId="0" borderId="65" xfId="107" applyFont="1" applyFill="1" applyBorder="1" applyAlignment="1">
      <alignment horizontal="left" vertical="center" wrapText="1"/>
    </xf>
    <xf numFmtId="0" fontId="114" fillId="0" borderId="0" xfId="107" applyFont="1" applyFill="1" applyBorder="1" applyAlignment="1">
      <alignment horizontal="left" vertical="center" wrapText="1"/>
    </xf>
    <xf numFmtId="0" fontId="121" fillId="105" borderId="89" xfId="0" applyFont="1" applyFill="1" applyBorder="1" applyAlignment="1">
      <alignment vertical="center"/>
    </xf>
    <xf numFmtId="9" fontId="114" fillId="0" borderId="0" xfId="92" applyFont="1" applyFill="1" applyBorder="1" applyAlignment="1">
      <alignment vertical="center"/>
    </xf>
    <xf numFmtId="177" fontId="114" fillId="0" borderId="0" xfId="141" applyNumberFormat="1" applyFont="1" applyFill="1" applyBorder="1" applyAlignment="1">
      <alignment horizontal="right" vertical="center" wrapText="1"/>
    </xf>
    <xf numFmtId="3" fontId="116" fillId="105" borderId="89" xfId="0" applyNumberFormat="1" applyFont="1" applyFill="1" applyBorder="1" applyAlignment="1">
      <alignment horizontal="right" vertical="center" wrapText="1"/>
    </xf>
    <xf numFmtId="3" fontId="114" fillId="0" borderId="82" xfId="0" applyNumberFormat="1" applyFont="1" applyFill="1" applyBorder="1" applyAlignment="1">
      <alignment horizontal="right" vertical="center" wrapText="1"/>
    </xf>
    <xf numFmtId="0" fontId="132" fillId="0" borderId="0" xfId="0" applyFont="1" applyFill="1" applyBorder="1" applyAlignment="1">
      <alignment horizontal="right" vertical="center"/>
    </xf>
    <xf numFmtId="0" fontId="13" fillId="20" borderId="100" xfId="81" applyFont="1" applyFill="1" applyBorder="1" applyAlignment="1">
      <alignment vertical="center"/>
    </xf>
    <xf numFmtId="17" fontId="21" fillId="21" borderId="100" xfId="0" applyNumberFormat="1" applyFont="1" applyFill="1" applyBorder="1" applyAlignment="1">
      <alignment vertical="center" wrapText="1"/>
    </xf>
    <xf numFmtId="0" fontId="14" fillId="29" borderId="47" xfId="107" applyNumberFormat="1" applyFont="1" applyFill="1" applyBorder="1" applyAlignment="1">
      <alignment horizontal="center" vertical="center" wrapText="1"/>
    </xf>
    <xf numFmtId="17" fontId="21" fillId="21" borderId="102" xfId="0" applyNumberFormat="1" applyFont="1" applyFill="1" applyBorder="1" applyAlignment="1">
      <alignment horizontal="center" vertical="center" wrapText="1"/>
    </xf>
    <xf numFmtId="4" fontId="121" fillId="105" borderId="0" xfId="0" applyNumberFormat="1" applyFont="1" applyFill="1" applyBorder="1" applyAlignment="1">
      <alignment horizontal="right" vertical="center"/>
    </xf>
    <xf numFmtId="9" fontId="121" fillId="105" borderId="0" xfId="92" applyFont="1" applyFill="1" applyBorder="1" applyAlignment="1">
      <alignment horizontal="center" vertical="center" wrapText="1"/>
    </xf>
    <xf numFmtId="3" fontId="121" fillId="105" borderId="0" xfId="0" applyNumberFormat="1" applyFont="1" applyFill="1" applyBorder="1" applyAlignment="1">
      <alignment horizontal="right" vertical="center" wrapText="1"/>
    </xf>
    <xf numFmtId="175" fontId="121" fillId="105" borderId="0" xfId="0" applyNumberFormat="1" applyFont="1" applyFill="1" applyBorder="1" applyAlignment="1">
      <alignment horizontal="right" vertical="center"/>
    </xf>
    <xf numFmtId="177" fontId="121" fillId="105" borderId="0" xfId="0" applyNumberFormat="1" applyFont="1" applyFill="1" applyBorder="1" applyAlignment="1">
      <alignment horizontal="right" vertical="center" wrapText="1"/>
    </xf>
    <xf numFmtId="9" fontId="116" fillId="0" borderId="97" xfId="92" applyFont="1" applyFill="1" applyBorder="1" applyAlignment="1">
      <alignment horizontal="center" vertical="center" wrapText="1"/>
    </xf>
    <xf numFmtId="3" fontId="114" fillId="0" borderId="0" xfId="0" applyNumberFormat="1" applyFont="1" applyFill="1" applyBorder="1" applyAlignment="1">
      <alignment horizontal="right" vertical="justify" wrapText="1"/>
    </xf>
    <xf numFmtId="9" fontId="114" fillId="0" borderId="0" xfId="145" applyNumberFormat="1" applyFont="1" applyFill="1" applyBorder="1" applyAlignment="1">
      <alignment horizontal="right" vertical="center" wrapText="1"/>
    </xf>
    <xf numFmtId="9" fontId="13" fillId="20" borderId="100" xfId="108" applyFont="1" applyFill="1" applyBorder="1" applyAlignment="1">
      <alignment vertical="center" wrapText="1"/>
    </xf>
    <xf numFmtId="49" fontId="14" fillId="23" borderId="47" xfId="107" applyNumberFormat="1" applyFont="1" applyFill="1" applyBorder="1" applyAlignment="1">
      <alignment horizontal="center" vertical="center" wrapText="1"/>
    </xf>
    <xf numFmtId="9" fontId="114" fillId="0" borderId="0" xfId="91" applyFont="1" applyFill="1" applyBorder="1"/>
    <xf numFmtId="9" fontId="116" fillId="0" borderId="97" xfId="108" applyFont="1" applyFill="1" applyBorder="1" applyAlignment="1">
      <alignment horizontal="center" vertical="center" wrapText="1"/>
    </xf>
    <xf numFmtId="0" fontId="114" fillId="0" borderId="70" xfId="145" applyFont="1" applyFill="1" applyBorder="1" applyAlignment="1">
      <alignment vertical="center" wrapText="1"/>
    </xf>
    <xf numFmtId="0" fontId="114" fillId="0" borderId="67" xfId="145" applyFont="1" applyFill="1" applyBorder="1" applyAlignment="1">
      <alignment vertical="center" wrapText="1"/>
    </xf>
    <xf numFmtId="3" fontId="116" fillId="0" borderId="99" xfId="0" applyNumberFormat="1" applyFont="1" applyFill="1" applyBorder="1" applyAlignment="1">
      <alignment horizontal="left" vertical="center" wrapText="1"/>
    </xf>
    <xf numFmtId="3" fontId="114" fillId="0" borderId="68" xfId="0" applyNumberFormat="1" applyFont="1" applyFill="1" applyBorder="1" applyAlignment="1">
      <alignment horizontal="left" vertical="center" wrapText="1"/>
    </xf>
    <xf numFmtId="3" fontId="116" fillId="0" borderId="68" xfId="0" applyNumberFormat="1" applyFont="1" applyFill="1" applyBorder="1" applyAlignment="1">
      <alignment horizontal="left" vertical="center" wrapText="1"/>
    </xf>
    <xf numFmtId="9" fontId="121" fillId="105" borderId="89" xfId="92" applyFont="1" applyFill="1" applyBorder="1" applyAlignment="1">
      <alignment horizontal="right" vertical="center" wrapText="1"/>
    </xf>
    <xf numFmtId="0" fontId="120" fillId="105" borderId="89" xfId="81" applyFont="1" applyFill="1" applyBorder="1" applyAlignment="1">
      <alignment vertical="center"/>
    </xf>
    <xf numFmtId="0" fontId="112" fillId="0" borderId="0" xfId="0" applyFont="1" applyFill="1" applyBorder="1" applyAlignment="1">
      <alignment horizontal="left" vertical="center" wrapText="1"/>
    </xf>
    <xf numFmtId="49" fontId="114" fillId="0" borderId="70" xfId="145" applyNumberFormat="1" applyFont="1" applyFill="1" applyBorder="1" applyAlignment="1">
      <alignment horizontal="left" vertical="center" wrapText="1"/>
    </xf>
    <xf numFmtId="0" fontId="115" fillId="0" borderId="68" xfId="107" applyFont="1" applyFill="1" applyBorder="1" applyAlignment="1">
      <alignment vertical="center" wrapText="1"/>
    </xf>
    <xf numFmtId="49" fontId="117" fillId="0" borderId="67" xfId="107" applyNumberFormat="1" applyFont="1" applyFill="1" applyBorder="1" applyAlignment="1">
      <alignment horizontal="left" vertical="center" wrapText="1"/>
    </xf>
    <xf numFmtId="0" fontId="115" fillId="0" borderId="65" xfId="107" applyFont="1" applyFill="1" applyBorder="1" applyAlignment="1">
      <alignment vertical="center" wrapText="1"/>
    </xf>
    <xf numFmtId="0" fontId="114" fillId="0" borderId="82" xfId="107" applyFont="1" applyFill="1" applyBorder="1" applyAlignment="1">
      <alignment horizontal="left" vertical="center" wrapText="1"/>
    </xf>
    <xf numFmtId="0" fontId="114" fillId="0" borderId="69" xfId="107" applyFont="1" applyFill="1" applyBorder="1" applyAlignment="1">
      <alignment horizontal="left" vertical="center" wrapText="1"/>
    </xf>
    <xf numFmtId="0" fontId="114" fillId="0" borderId="70" xfId="145" applyFont="1" applyFill="1" applyBorder="1" applyAlignment="1">
      <alignment horizontal="left" vertical="center" wrapText="1"/>
    </xf>
    <xf numFmtId="0" fontId="114" fillId="0" borderId="83" xfId="107" applyFont="1" applyFill="1" applyBorder="1" applyAlignment="1">
      <alignment horizontal="left" vertical="center" wrapText="1"/>
    </xf>
    <xf numFmtId="0" fontId="114" fillId="0" borderId="66" xfId="107" applyFont="1" applyFill="1" applyBorder="1" applyAlignment="1">
      <alignment horizontal="left" vertical="center" wrapText="1"/>
    </xf>
    <xf numFmtId="0" fontId="114" fillId="0" borderId="67" xfId="145" applyFont="1" applyFill="1" applyBorder="1" applyAlignment="1">
      <alignment horizontal="left" vertical="center" wrapText="1"/>
    </xf>
    <xf numFmtId="49" fontId="114" fillId="0" borderId="67" xfId="145" applyNumberFormat="1" applyFont="1" applyFill="1" applyBorder="1" applyAlignment="1">
      <alignment horizontal="left" vertical="center" wrapText="1"/>
    </xf>
    <xf numFmtId="0" fontId="114" fillId="0" borderId="82" xfId="107" applyFont="1" applyFill="1" applyBorder="1" applyAlignment="1">
      <alignment vertical="center" wrapText="1"/>
    </xf>
    <xf numFmtId="0" fontId="114" fillId="0" borderId="83" xfId="107" applyFont="1" applyFill="1" applyBorder="1" applyAlignment="1">
      <alignment vertical="center" wrapText="1"/>
    </xf>
    <xf numFmtId="0" fontId="114" fillId="0" borderId="66" xfId="107" applyFont="1" applyFill="1" applyBorder="1" applyAlignment="1">
      <alignment vertical="center" wrapText="1"/>
    </xf>
    <xf numFmtId="0" fontId="116" fillId="0" borderId="0" xfId="107" applyFont="1" applyFill="1" applyBorder="1" applyAlignment="1">
      <alignment vertical="center" wrapText="1"/>
    </xf>
    <xf numFmtId="0" fontId="112" fillId="0" borderId="0" xfId="0" applyFont="1" applyBorder="1" applyAlignment="1">
      <alignment horizontal="left" vertical="center"/>
    </xf>
    <xf numFmtId="0" fontId="112" fillId="0" borderId="0" xfId="0" applyFont="1" applyAlignment="1">
      <alignment horizontal="left" vertical="center"/>
    </xf>
    <xf numFmtId="0" fontId="114" fillId="0" borderId="82" xfId="0" applyFont="1" applyFill="1" applyBorder="1" applyAlignment="1">
      <alignment horizontal="left" vertical="center" wrapText="1"/>
    </xf>
    <xf numFmtId="0" fontId="114" fillId="0" borderId="69" xfId="0" applyFont="1" applyFill="1" applyBorder="1" applyAlignment="1">
      <alignment horizontal="left" vertical="center" wrapText="1"/>
    </xf>
    <xf numFmtId="0" fontId="116" fillId="106" borderId="89" xfId="128" applyFont="1" applyFill="1" applyBorder="1" applyAlignment="1">
      <alignment horizontal="center" vertical="center" wrapText="1"/>
    </xf>
    <xf numFmtId="0" fontId="121" fillId="105" borderId="89" xfId="0" applyFont="1" applyFill="1" applyBorder="1" applyAlignment="1">
      <alignment horizontal="left" vertical="center"/>
    </xf>
    <xf numFmtId="0" fontId="114" fillId="0" borderId="69" xfId="0" applyFont="1" applyFill="1" applyBorder="1" applyAlignment="1">
      <alignment vertical="center" wrapText="1"/>
    </xf>
    <xf numFmtId="0" fontId="116" fillId="106" borderId="89" xfId="0" applyFont="1" applyFill="1" applyBorder="1" applyAlignment="1">
      <alignment horizontal="center" vertical="center" wrapText="1"/>
    </xf>
    <xf numFmtId="0" fontId="112" fillId="0" borderId="0" xfId="0" applyFont="1" applyFill="1" applyAlignment="1">
      <alignment horizontal="left" vertical="center" wrapText="1"/>
    </xf>
    <xf numFmtId="0" fontId="116" fillId="106" borderId="89" xfId="81" applyFont="1" applyFill="1" applyBorder="1" applyAlignment="1">
      <alignment horizontal="center" vertical="center" wrapText="1"/>
    </xf>
    <xf numFmtId="0" fontId="115" fillId="0" borderId="68" xfId="107" applyFont="1" applyFill="1" applyBorder="1" applyAlignment="1">
      <alignment horizontal="left" vertical="center" wrapText="1"/>
    </xf>
    <xf numFmtId="0" fontId="129" fillId="0" borderId="0" xfId="0" applyFont="1" applyAlignment="1">
      <alignment horizontal="right"/>
    </xf>
    <xf numFmtId="0" fontId="132" fillId="0" borderId="0" xfId="0" applyFont="1" applyBorder="1" applyAlignment="1">
      <alignment horizontal="right" vertical="center"/>
    </xf>
    <xf numFmtId="0" fontId="132" fillId="0" borderId="0" xfId="0" applyFont="1" applyAlignment="1">
      <alignment horizontal="right" vertical="center"/>
    </xf>
    <xf numFmtId="0" fontId="114" fillId="0" borderId="70" xfId="0" applyFont="1" applyFill="1" applyBorder="1" applyAlignment="1">
      <alignment vertical="center" wrapText="1"/>
    </xf>
    <xf numFmtId="0" fontId="132" fillId="0" borderId="0" xfId="0" applyFont="1" applyAlignment="1">
      <alignment horizontal="right" vertical="top"/>
    </xf>
    <xf numFmtId="0" fontId="129" fillId="0" borderId="0" xfId="0" applyFont="1" applyAlignment="1">
      <alignment horizontal="right" vertical="center"/>
    </xf>
    <xf numFmtId="0" fontId="112" fillId="0" borderId="0" xfId="0" applyFont="1" applyFill="1" applyBorder="1" applyAlignment="1">
      <alignment horizontal="left" vertical="center" wrapText="1"/>
    </xf>
    <xf numFmtId="0" fontId="116" fillId="0" borderId="0" xfId="107" applyFont="1" applyFill="1" applyBorder="1" applyAlignment="1">
      <alignment horizontal="left" vertical="center" wrapText="1"/>
    </xf>
    <xf numFmtId="0" fontId="114" fillId="0" borderId="67" xfId="141" applyFont="1" applyFill="1" applyBorder="1" applyAlignment="1">
      <alignment horizontal="left" vertical="center" wrapText="1"/>
    </xf>
    <xf numFmtId="49" fontId="114" fillId="0" borderId="66" xfId="107" applyNumberFormat="1" applyFont="1" applyFill="1" applyBorder="1" applyAlignment="1">
      <alignment horizontal="left" vertical="center" wrapText="1"/>
    </xf>
    <xf numFmtId="0" fontId="114" fillId="0" borderId="0" xfId="145" applyFont="1" applyFill="1" applyBorder="1" applyAlignment="1">
      <alignment horizontal="left" vertical="center" wrapText="1"/>
    </xf>
    <xf numFmtId="49" fontId="114" fillId="0" borderId="0" xfId="145" applyNumberFormat="1" applyFont="1" applyFill="1" applyBorder="1" applyAlignment="1">
      <alignment horizontal="left" vertical="center" wrapText="1"/>
    </xf>
    <xf numFmtId="0" fontId="114" fillId="0" borderId="0" xfId="0" applyFont="1" applyFill="1" applyBorder="1" applyAlignment="1">
      <alignment horizontal="centerContinuous" vertical="center"/>
    </xf>
    <xf numFmtId="0" fontId="116" fillId="106" borderId="37" xfId="0" applyFont="1" applyFill="1" applyBorder="1" applyAlignment="1">
      <alignment horizontal="center" vertical="center" wrapText="1"/>
    </xf>
    <xf numFmtId="3" fontId="121" fillId="105" borderId="37" xfId="0" applyNumberFormat="1" applyFont="1" applyFill="1" applyBorder="1" applyAlignment="1">
      <alignment horizontal="right" vertical="center" wrapText="1"/>
    </xf>
    <xf numFmtId="175" fontId="121" fillId="105" borderId="37" xfId="0" applyNumberFormat="1" applyFont="1" applyFill="1" applyBorder="1" applyAlignment="1">
      <alignment horizontal="right" vertical="center" wrapText="1"/>
    </xf>
    <xf numFmtId="3" fontId="116" fillId="0" borderId="37" xfId="0" applyNumberFormat="1" applyFont="1" applyFill="1" applyBorder="1" applyAlignment="1">
      <alignment horizontal="right" vertical="center" wrapText="1"/>
    </xf>
    <xf numFmtId="0" fontId="129" fillId="0" borderId="0" xfId="0" applyFont="1" applyFill="1" applyBorder="1" applyAlignment="1">
      <alignment horizontal="right" vertical="center"/>
    </xf>
    <xf numFmtId="0" fontId="14" fillId="19" borderId="103" xfId="81" applyFont="1" applyFill="1" applyBorder="1" applyAlignment="1">
      <alignment horizontal="center" vertical="center" wrapText="1"/>
    </xf>
    <xf numFmtId="0" fontId="13" fillId="20" borderId="103" xfId="81" applyFont="1" applyFill="1" applyBorder="1" applyAlignment="1">
      <alignment vertical="center"/>
    </xf>
    <xf numFmtId="9" fontId="13" fillId="20" borderId="103" xfId="92" applyFont="1" applyFill="1" applyBorder="1" applyAlignment="1">
      <alignment vertical="center" wrapText="1"/>
    </xf>
    <xf numFmtId="17" fontId="21" fillId="21" borderId="103" xfId="0" applyNumberFormat="1" applyFont="1" applyFill="1" applyBorder="1" applyAlignment="1">
      <alignment vertical="center" wrapText="1"/>
    </xf>
    <xf numFmtId="9" fontId="14" fillId="19" borderId="104" xfId="81" applyNumberFormat="1" applyFont="1" applyFill="1" applyBorder="1" applyAlignment="1">
      <alignment horizontal="center" vertical="center" wrapText="1"/>
    </xf>
    <xf numFmtId="3" fontId="13" fillId="20" borderId="104" xfId="81" applyNumberFormat="1" applyFont="1" applyFill="1" applyBorder="1" applyAlignment="1">
      <alignment horizontal="center" vertical="center" wrapText="1"/>
    </xf>
    <xf numFmtId="3" fontId="51" fillId="20" borderId="104" xfId="0" applyNumberFormat="1" applyFont="1" applyFill="1" applyBorder="1" applyAlignment="1">
      <alignment horizontal="center" vertical="center" wrapText="1"/>
    </xf>
    <xf numFmtId="17" fontId="21" fillId="21" borderId="104" xfId="0" applyNumberFormat="1" applyFont="1" applyFill="1" applyBorder="1" applyAlignment="1">
      <alignment horizontal="center" vertical="center" wrapText="1"/>
    </xf>
    <xf numFmtId="0" fontId="116" fillId="106" borderId="37" xfId="81" applyFont="1" applyFill="1" applyBorder="1" applyAlignment="1">
      <alignment horizontal="center" vertical="center" wrapText="1"/>
    </xf>
    <xf numFmtId="4" fontId="121" fillId="105" borderId="37" xfId="81" applyNumberFormat="1" applyFont="1" applyFill="1" applyBorder="1" applyAlignment="1">
      <alignment horizontal="right" vertical="center" wrapText="1"/>
    </xf>
    <xf numFmtId="9" fontId="121" fillId="105" borderId="37" xfId="92" applyFont="1" applyFill="1" applyBorder="1" applyAlignment="1">
      <alignment horizontal="right" vertical="justify" wrapText="1"/>
    </xf>
    <xf numFmtId="3" fontId="121" fillId="105" borderId="37" xfId="81" applyNumberFormat="1" applyFont="1" applyFill="1" applyBorder="1" applyAlignment="1">
      <alignment horizontal="right" vertical="justify" wrapText="1"/>
    </xf>
    <xf numFmtId="3" fontId="121" fillId="105" borderId="37" xfId="81" applyNumberFormat="1" applyFont="1" applyFill="1" applyBorder="1" applyAlignment="1">
      <alignment horizontal="right" vertical="center" wrapText="1"/>
    </xf>
    <xf numFmtId="3" fontId="121" fillId="105" borderId="37" xfId="81" applyNumberFormat="1" applyFont="1" applyFill="1" applyBorder="1" applyAlignment="1">
      <alignment horizontal="center" vertical="center" wrapText="1"/>
    </xf>
    <xf numFmtId="0" fontId="120" fillId="105" borderId="37" xfId="81" applyFont="1" applyFill="1" applyBorder="1"/>
    <xf numFmtId="3" fontId="116" fillId="0" borderId="107" xfId="0" applyNumberFormat="1" applyFont="1" applyFill="1" applyBorder="1" applyAlignment="1">
      <alignment horizontal="right" vertical="center" wrapText="1"/>
    </xf>
    <xf numFmtId="9" fontId="116" fillId="0" borderId="105" xfId="92" applyFont="1" applyFill="1" applyBorder="1" applyAlignment="1">
      <alignment horizontal="center" vertical="center" wrapText="1"/>
    </xf>
    <xf numFmtId="4" fontId="116" fillId="0" borderId="105" xfId="0" applyNumberFormat="1" applyFont="1" applyFill="1" applyBorder="1" applyAlignment="1">
      <alignment horizontal="right" vertical="center" wrapText="1"/>
    </xf>
    <xf numFmtId="4" fontId="116" fillId="0" borderId="107" xfId="0" applyNumberFormat="1" applyFont="1" applyFill="1" applyBorder="1" applyAlignment="1">
      <alignment horizontal="right" vertical="center"/>
    </xf>
    <xf numFmtId="175" fontId="121" fillId="105" borderId="37" xfId="81" applyNumberFormat="1" applyFont="1" applyFill="1" applyBorder="1" applyAlignment="1">
      <alignment horizontal="right" vertical="center"/>
    </xf>
    <xf numFmtId="175" fontId="116" fillId="0" borderId="107" xfId="0" applyNumberFormat="1" applyFont="1" applyFill="1" applyBorder="1" applyAlignment="1">
      <alignment horizontal="right" vertical="center"/>
    </xf>
    <xf numFmtId="17" fontId="132" fillId="0" borderId="0" xfId="0" applyNumberFormat="1" applyFont="1" applyFill="1" applyBorder="1" applyAlignment="1">
      <alignment horizontal="right" vertical="center"/>
    </xf>
    <xf numFmtId="3" fontId="116" fillId="0" borderId="108" xfId="0" applyNumberFormat="1" applyFont="1" applyFill="1" applyBorder="1" applyAlignment="1">
      <alignment horizontal="right" vertical="center" wrapText="1"/>
    </xf>
    <xf numFmtId="0" fontId="112" fillId="0" borderId="0" xfId="0" applyFont="1" applyFill="1" applyBorder="1" applyAlignment="1">
      <alignment vertical="center"/>
    </xf>
    <xf numFmtId="0" fontId="124" fillId="0" borderId="0" xfId="0" applyFont="1" applyFill="1" applyBorder="1" applyAlignment="1">
      <alignment vertical="center"/>
    </xf>
    <xf numFmtId="49" fontId="114" fillId="0" borderId="68" xfId="141" applyNumberFormat="1" applyFont="1" applyFill="1" applyBorder="1" applyAlignment="1">
      <alignment vertical="center" wrapText="1"/>
    </xf>
    <xf numFmtId="49" fontId="114" fillId="0" borderId="74" xfId="141" applyNumberFormat="1" applyFont="1" applyFill="1" applyBorder="1" applyAlignment="1">
      <alignment vertical="center" wrapText="1"/>
    </xf>
    <xf numFmtId="3" fontId="114" fillId="0" borderId="81" xfId="141" applyNumberFormat="1" applyFont="1" applyFill="1" applyBorder="1" applyAlignment="1">
      <alignment horizontal="right" vertical="center" wrapText="1"/>
    </xf>
    <xf numFmtId="49" fontId="114" fillId="0" borderId="65" xfId="141" applyNumberFormat="1" applyFont="1" applyFill="1" applyBorder="1" applyAlignment="1">
      <alignment vertical="center" wrapText="1"/>
    </xf>
    <xf numFmtId="177" fontId="114" fillId="0" borderId="74" xfId="141" applyNumberFormat="1" applyFont="1" applyFill="1" applyBorder="1" applyAlignment="1">
      <alignment horizontal="right" vertical="center" wrapText="1"/>
    </xf>
    <xf numFmtId="169" fontId="114" fillId="0" borderId="89" xfId="0" applyNumberFormat="1" applyFont="1" applyFill="1" applyBorder="1" applyAlignment="1">
      <alignment horizontal="left" vertical="center" wrapText="1"/>
    </xf>
    <xf numFmtId="0" fontId="121" fillId="105" borderId="89" xfId="0" applyFont="1" applyFill="1" applyBorder="1" applyAlignment="1">
      <alignment vertical="center" wrapText="1"/>
    </xf>
    <xf numFmtId="3" fontId="116" fillId="0" borderId="89" xfId="0" applyNumberFormat="1" applyFont="1" applyFill="1" applyBorder="1" applyAlignment="1">
      <alignment horizontal="right" vertical="center"/>
    </xf>
    <xf numFmtId="0" fontId="115" fillId="0" borderId="68" xfId="107" applyFont="1" applyFill="1" applyBorder="1" applyAlignment="1">
      <alignment horizontal="left" vertical="center" wrapText="1"/>
    </xf>
    <xf numFmtId="0" fontId="132" fillId="0" borderId="0" xfId="0" applyFont="1" applyAlignment="1">
      <alignment horizontal="right" vertical="center"/>
    </xf>
    <xf numFmtId="0" fontId="132" fillId="0" borderId="0" xfId="0" applyFont="1" applyFill="1" applyBorder="1" applyAlignment="1">
      <alignment horizontal="right" vertical="center"/>
    </xf>
    <xf numFmtId="0" fontId="112" fillId="0" borderId="0" xfId="0" applyFont="1" applyFill="1" applyBorder="1" applyAlignment="1">
      <alignment horizontal="left" vertical="center" wrapText="1"/>
    </xf>
    <xf numFmtId="0" fontId="116" fillId="106" borderId="108" xfId="81" applyFont="1" applyFill="1" applyBorder="1" applyAlignment="1">
      <alignment horizontal="center" vertical="center" wrapText="1"/>
    </xf>
    <xf numFmtId="0" fontId="120" fillId="105" borderId="110" xfId="81" applyFont="1" applyFill="1" applyBorder="1"/>
    <xf numFmtId="0" fontId="132" fillId="0" borderId="0" xfId="0" applyFont="1" applyFill="1" applyBorder="1" applyAlignment="1">
      <alignment horizontal="right"/>
    </xf>
    <xf numFmtId="9" fontId="13" fillId="20" borderId="103" xfId="108" applyFont="1" applyFill="1" applyBorder="1" applyAlignment="1">
      <alignment vertical="center" wrapText="1"/>
    </xf>
    <xf numFmtId="0" fontId="21" fillId="21" borderId="103" xfId="0" applyFont="1" applyFill="1" applyBorder="1" applyAlignment="1">
      <alignment vertical="center" wrapText="1"/>
    </xf>
    <xf numFmtId="0" fontId="14" fillId="93" borderId="47" xfId="107" applyNumberFormat="1" applyFont="1" applyFill="1" applyBorder="1" applyAlignment="1">
      <alignment horizontal="center" vertical="center" wrapText="1"/>
    </xf>
    <xf numFmtId="0" fontId="14" fillId="52" borderId="47" xfId="107" applyNumberFormat="1" applyFont="1" applyFill="1" applyBorder="1" applyAlignment="1">
      <alignment horizontal="center" vertical="center" wrapText="1"/>
    </xf>
    <xf numFmtId="0" fontId="14" fillId="52" borderId="47" xfId="141" applyNumberFormat="1" applyFont="1" applyFill="1" applyBorder="1" applyAlignment="1">
      <alignment horizontal="center" vertical="center" wrapText="1"/>
    </xf>
    <xf numFmtId="17" fontId="21" fillId="21" borderId="104" xfId="0" applyNumberFormat="1" applyFont="1" applyFill="1" applyBorder="1" applyAlignment="1">
      <alignment vertical="center" wrapText="1"/>
    </xf>
    <xf numFmtId="9" fontId="14" fillId="93" borderId="46" xfId="108" applyNumberFormat="1" applyFont="1" applyFill="1" applyBorder="1" applyAlignment="1">
      <alignment horizontal="center" vertical="center" wrapText="1"/>
    </xf>
    <xf numFmtId="9" fontId="14" fillId="52" borderId="46" xfId="108" applyNumberFormat="1" applyFont="1" applyFill="1" applyBorder="1" applyAlignment="1">
      <alignment horizontal="center" vertical="center" wrapText="1"/>
    </xf>
    <xf numFmtId="9" fontId="114" fillId="0" borderId="0" xfId="116" applyNumberFormat="1" applyFont="1" applyFill="1" applyBorder="1" applyAlignment="1">
      <alignment horizontal="right" vertical="center" wrapText="1"/>
    </xf>
    <xf numFmtId="49" fontId="114" fillId="0" borderId="0" xfId="107" applyNumberFormat="1" applyFont="1" applyFill="1" applyBorder="1" applyAlignment="1">
      <alignment vertical="center" wrapText="1" shrinkToFit="1"/>
    </xf>
    <xf numFmtId="9" fontId="114" fillId="0" borderId="0" xfId="116" applyNumberFormat="1" applyFont="1" applyFill="1" applyBorder="1" applyAlignment="1">
      <alignment horizontal="center" vertical="center"/>
    </xf>
    <xf numFmtId="175" fontId="115" fillId="0" borderId="0" xfId="107" applyNumberFormat="1" applyFont="1" applyFill="1" applyBorder="1" applyAlignment="1">
      <alignment horizontal="right" vertical="center" wrapText="1"/>
    </xf>
    <xf numFmtId="49" fontId="117" fillId="0" borderId="82" xfId="141" applyNumberFormat="1" applyFont="1" applyFill="1" applyBorder="1" applyAlignment="1">
      <alignment horizontal="justify" vertical="center" wrapText="1"/>
    </xf>
    <xf numFmtId="49" fontId="117" fillId="0" borderId="69" xfId="141" applyNumberFormat="1" applyFont="1" applyFill="1" applyBorder="1" applyAlignment="1">
      <alignment horizontal="justify" vertical="center" wrapText="1"/>
    </xf>
    <xf numFmtId="4" fontId="114" fillId="0" borderId="69" xfId="141" applyNumberFormat="1" applyFont="1" applyFill="1" applyBorder="1" applyAlignment="1">
      <alignment horizontal="right" vertical="center" wrapText="1"/>
    </xf>
    <xf numFmtId="0" fontId="114" fillId="0" borderId="69" xfId="141" applyFont="1" applyFill="1" applyBorder="1" applyAlignment="1">
      <alignment horizontal="right" vertical="center" wrapText="1"/>
    </xf>
    <xf numFmtId="175" fontId="114" fillId="0" borderId="68" xfId="110" applyNumberFormat="1" applyFont="1" applyFill="1" applyBorder="1" applyAlignment="1">
      <alignment horizontal="right" vertical="center" wrapText="1"/>
    </xf>
    <xf numFmtId="9" fontId="114" fillId="0" borderId="68" xfId="116" applyNumberFormat="1" applyFont="1" applyFill="1" applyBorder="1" applyAlignment="1">
      <alignment horizontal="right" vertical="center" wrapText="1"/>
    </xf>
    <xf numFmtId="0" fontId="14" fillId="104" borderId="0" xfId="107" applyNumberFormat="1" applyFont="1" applyFill="1" applyBorder="1" applyAlignment="1">
      <alignment horizontal="center" vertical="center" wrapText="1"/>
    </xf>
    <xf numFmtId="49" fontId="52" fillId="52" borderId="0" xfId="107" applyNumberFormat="1" applyFont="1" applyFill="1" applyBorder="1" applyAlignment="1">
      <alignment horizontal="left" vertical="center" wrapText="1"/>
    </xf>
    <xf numFmtId="0" fontId="14" fillId="97" borderId="0" xfId="141" applyNumberFormat="1" applyFont="1" applyFill="1" applyBorder="1" applyAlignment="1">
      <alignment horizontal="center" vertical="center" wrapText="1"/>
    </xf>
    <xf numFmtId="177" fontId="117" fillId="0" borderId="68" xfId="107" applyNumberFormat="1" applyFont="1" applyFill="1" applyBorder="1" applyAlignment="1">
      <alignment horizontal="right" vertical="center" wrapText="1"/>
    </xf>
    <xf numFmtId="17" fontId="124" fillId="0" borderId="0" xfId="81" applyNumberFormat="1" applyFont="1" applyFill="1" applyBorder="1" applyAlignment="1">
      <alignment horizontal="centerContinuous" vertical="center"/>
    </xf>
    <xf numFmtId="0" fontId="116" fillId="0" borderId="0" xfId="81" applyFont="1" applyFill="1" applyBorder="1" applyAlignment="1">
      <alignment horizontal="left" vertical="center" indent="1"/>
    </xf>
    <xf numFmtId="4" fontId="116" fillId="0" borderId="0" xfId="0" applyNumberFormat="1" applyFont="1" applyFill="1" applyBorder="1" applyAlignment="1">
      <alignment horizontal="center" vertical="center" wrapText="1"/>
    </xf>
    <xf numFmtId="37" fontId="116" fillId="0" borderId="0" xfId="72" applyNumberFormat="1" applyFont="1" applyFill="1" applyBorder="1" applyAlignment="1">
      <alignment horizontal="right" vertical="center" wrapText="1"/>
    </xf>
    <xf numFmtId="0" fontId="116" fillId="0" borderId="0" xfId="0" applyFont="1" applyFill="1" applyBorder="1" applyAlignment="1">
      <alignment horizontal="center" vertical="center" wrapText="1"/>
    </xf>
    <xf numFmtId="37" fontId="116" fillId="0" borderId="0" xfId="72" applyNumberFormat="1" applyFont="1" applyFill="1" applyBorder="1" applyAlignment="1">
      <alignment vertical="center" wrapText="1"/>
    </xf>
    <xf numFmtId="0" fontId="124" fillId="0" borderId="0" xfId="81" applyFont="1" applyBorder="1" applyAlignment="1">
      <alignment horizontal="left" vertical="center"/>
    </xf>
    <xf numFmtId="17" fontId="124" fillId="0" borderId="0" xfId="81" applyNumberFormat="1" applyFont="1" applyFill="1" applyBorder="1" applyAlignment="1">
      <alignment horizontal="left" vertical="center"/>
    </xf>
    <xf numFmtId="0" fontId="112" fillId="0" borderId="0" xfId="81" applyFont="1" applyBorder="1" applyAlignment="1">
      <alignment horizontal="left" vertical="center"/>
    </xf>
    <xf numFmtId="0" fontId="116" fillId="106" borderId="89" xfId="0" applyFont="1" applyFill="1" applyBorder="1" applyAlignment="1">
      <alignment horizontal="center" vertical="center"/>
    </xf>
    <xf numFmtId="3" fontId="121" fillId="105" borderId="89" xfId="71" applyNumberFormat="1" applyFont="1" applyFill="1" applyBorder="1" applyAlignment="1">
      <alignment horizontal="right" vertical="center" wrapText="1"/>
    </xf>
    <xf numFmtId="3" fontId="121" fillId="105" borderId="89" xfId="71" applyNumberFormat="1" applyFont="1" applyFill="1" applyBorder="1" applyAlignment="1">
      <alignment vertical="center" wrapText="1"/>
    </xf>
    <xf numFmtId="177" fontId="121" fillId="105" borderId="80" xfId="71" applyNumberFormat="1" applyFont="1" applyFill="1" applyBorder="1" applyAlignment="1">
      <alignment horizontal="right" vertical="center" wrapText="1"/>
    </xf>
    <xf numFmtId="0" fontId="114" fillId="0" borderId="69" xfId="0" applyFont="1" applyFill="1" applyBorder="1" applyAlignment="1">
      <alignment vertical="center"/>
    </xf>
    <xf numFmtId="0" fontId="116" fillId="0" borderId="69" xfId="0" applyFont="1" applyFill="1" applyBorder="1" applyAlignment="1">
      <alignment vertical="center"/>
    </xf>
    <xf numFmtId="0" fontId="116" fillId="0" borderId="66" xfId="0" applyFont="1" applyFill="1" applyBorder="1" applyAlignment="1">
      <alignment vertical="center"/>
    </xf>
    <xf numFmtId="0" fontId="132" fillId="0" borderId="0" xfId="128" applyFont="1" applyBorder="1" applyAlignment="1">
      <alignment horizontal="right" vertical="center"/>
    </xf>
    <xf numFmtId="175" fontId="121" fillId="105" borderId="80" xfId="0" applyNumberFormat="1" applyFont="1" applyFill="1" applyBorder="1" applyAlignment="1">
      <alignment horizontal="right" vertical="center" wrapText="1"/>
    </xf>
    <xf numFmtId="169" fontId="21" fillId="0" borderId="104" xfId="0" applyNumberFormat="1" applyFont="1" applyFill="1" applyBorder="1" applyAlignment="1">
      <alignment horizontal="right" vertical="center" wrapText="1"/>
    </xf>
    <xf numFmtId="3" fontId="13" fillId="0" borderId="93" xfId="0" applyNumberFormat="1" applyFont="1" applyFill="1" applyBorder="1" applyAlignment="1">
      <alignment horizontal="right" vertical="center" wrapText="1"/>
    </xf>
    <xf numFmtId="169" fontId="21" fillId="0" borderId="93" xfId="0" applyNumberFormat="1" applyFont="1" applyFill="1" applyBorder="1" applyAlignment="1">
      <alignment horizontal="right" vertical="center" wrapText="1"/>
    </xf>
    <xf numFmtId="3" fontId="45" fillId="0" borderId="93" xfId="0" applyNumberFormat="1" applyFont="1" applyFill="1" applyBorder="1" applyAlignment="1">
      <alignment horizontal="right" vertical="center" wrapText="1"/>
    </xf>
    <xf numFmtId="169" fontId="21" fillId="0" borderId="103" xfId="0" applyNumberFormat="1" applyFont="1" applyFill="1" applyBorder="1" applyAlignment="1">
      <alignment horizontal="right" vertical="center" wrapText="1"/>
    </xf>
    <xf numFmtId="3" fontId="45" fillId="0" borderId="104" xfId="0" applyNumberFormat="1" applyFont="1" applyFill="1" applyBorder="1" applyAlignment="1">
      <alignment horizontal="right" vertical="center" wrapText="1"/>
    </xf>
    <xf numFmtId="9" fontId="121" fillId="105" borderId="80" xfId="108" applyFont="1" applyFill="1" applyBorder="1" applyAlignment="1">
      <alignment horizontal="right" vertical="justify" wrapText="1"/>
    </xf>
    <xf numFmtId="177" fontId="121" fillId="105" borderId="80" xfId="0" applyNumberFormat="1" applyFont="1" applyFill="1" applyBorder="1" applyAlignment="1">
      <alignment horizontal="right" vertical="center" wrapText="1"/>
    </xf>
    <xf numFmtId="177" fontId="116" fillId="0" borderId="77" xfId="0" applyNumberFormat="1" applyFont="1" applyFill="1" applyBorder="1" applyAlignment="1">
      <alignment horizontal="right" vertical="center" wrapText="1"/>
    </xf>
    <xf numFmtId="177" fontId="121" fillId="105" borderId="89" xfId="0" applyNumberFormat="1" applyFont="1" applyFill="1" applyBorder="1" applyAlignment="1">
      <alignment horizontal="right" vertical="center"/>
    </xf>
    <xf numFmtId="0" fontId="114" fillId="0" borderId="70" xfId="0" applyFont="1" applyFill="1" applyBorder="1" applyAlignment="1">
      <alignment vertical="center"/>
    </xf>
    <xf numFmtId="0" fontId="114" fillId="0" borderId="69" xfId="107" applyNumberFormat="1" applyFont="1" applyFill="1" applyBorder="1" applyAlignment="1">
      <alignment vertical="center" wrapText="1"/>
    </xf>
    <xf numFmtId="49" fontId="114" fillId="0" borderId="75" xfId="107" applyNumberFormat="1" applyFont="1" applyFill="1" applyBorder="1" applyAlignment="1">
      <alignment vertical="center" wrapText="1"/>
    </xf>
    <xf numFmtId="177" fontId="121" fillId="105" borderId="89" xfId="111" applyNumberFormat="1" applyFont="1" applyFill="1" applyBorder="1" applyAlignment="1">
      <alignment horizontal="right" vertical="center"/>
    </xf>
    <xf numFmtId="177" fontId="116" fillId="0" borderId="91" xfId="111" applyNumberFormat="1" applyFont="1" applyFill="1" applyBorder="1" applyAlignment="1">
      <alignment horizontal="right" vertical="center" wrapText="1"/>
    </xf>
    <xf numFmtId="177" fontId="114" fillId="0" borderId="68" xfId="111" applyNumberFormat="1" applyFont="1" applyFill="1" applyBorder="1" applyAlignment="1">
      <alignment horizontal="right" vertical="center" wrapText="1"/>
    </xf>
    <xf numFmtId="177" fontId="115" fillId="0" borderId="68" xfId="111" applyNumberFormat="1" applyFont="1" applyFill="1" applyBorder="1" applyAlignment="1">
      <alignment horizontal="right" vertical="center" wrapText="1"/>
    </xf>
    <xf numFmtId="177" fontId="116" fillId="0" borderId="68" xfId="111" applyNumberFormat="1" applyFont="1" applyFill="1" applyBorder="1" applyAlignment="1">
      <alignment horizontal="right" vertical="center"/>
    </xf>
    <xf numFmtId="177" fontId="114" fillId="0" borderId="65" xfId="111" applyNumberFormat="1" applyFont="1" applyFill="1" applyBorder="1" applyAlignment="1">
      <alignment horizontal="right" vertical="center" wrapText="1"/>
    </xf>
    <xf numFmtId="0" fontId="132" fillId="0" borderId="0" xfId="0" applyFont="1" applyBorder="1" applyAlignment="1">
      <alignment horizontal="right" vertical="center" wrapText="1"/>
    </xf>
    <xf numFmtId="177" fontId="114" fillId="0" borderId="74" xfId="107" applyNumberFormat="1" applyFont="1" applyFill="1" applyBorder="1" applyAlignment="1">
      <alignment horizontal="right" vertical="center" wrapText="1"/>
    </xf>
    <xf numFmtId="0" fontId="116" fillId="106" borderId="0" xfId="81" applyFont="1" applyFill="1" applyBorder="1" applyAlignment="1">
      <alignment vertical="center" wrapText="1"/>
    </xf>
    <xf numFmtId="177" fontId="115" fillId="0" borderId="74" xfId="107" applyNumberFormat="1" applyFont="1" applyFill="1" applyBorder="1" applyAlignment="1">
      <alignment horizontal="right" vertical="center" wrapText="1"/>
    </xf>
    <xf numFmtId="49" fontId="14" fillId="41" borderId="111" xfId="107" applyNumberFormat="1" applyFont="1" applyFill="1" applyBorder="1" applyAlignment="1">
      <alignment horizontal="center" vertical="center" wrapText="1"/>
    </xf>
    <xf numFmtId="173" fontId="114" fillId="0" borderId="0" xfId="107" applyNumberFormat="1" applyFont="1" applyFill="1" applyBorder="1" applyAlignment="1">
      <alignment horizontal="center" vertical="center" wrapText="1"/>
    </xf>
    <xf numFmtId="0" fontId="114" fillId="0" borderId="68" xfId="107" applyFont="1" applyFill="1" applyBorder="1" applyAlignment="1">
      <alignment vertical="center" wrapText="1"/>
    </xf>
    <xf numFmtId="0" fontId="114" fillId="0" borderId="65" xfId="107" applyFont="1" applyFill="1" applyBorder="1" applyAlignment="1">
      <alignment vertical="center" wrapText="1"/>
    </xf>
    <xf numFmtId="0" fontId="114" fillId="0" borderId="68" xfId="0" applyFont="1" applyFill="1" applyBorder="1" applyAlignment="1">
      <alignment horizontal="left"/>
    </xf>
    <xf numFmtId="0" fontId="21" fillId="0" borderId="0" xfId="107" applyFont="1" applyFill="1" applyBorder="1" applyAlignment="1">
      <alignment horizontal="left"/>
    </xf>
    <xf numFmtId="0" fontId="14" fillId="19" borderId="112" xfId="81" applyFont="1" applyFill="1" applyBorder="1" applyAlignment="1">
      <alignment horizontal="center" vertical="center" wrapText="1"/>
    </xf>
    <xf numFmtId="0" fontId="13" fillId="20" borderId="113" xfId="81" applyFont="1" applyFill="1" applyBorder="1" applyAlignment="1">
      <alignment vertical="center"/>
    </xf>
    <xf numFmtId="9" fontId="13" fillId="20" borderId="112" xfId="92" applyFont="1" applyFill="1" applyBorder="1" applyAlignment="1">
      <alignment vertical="center" wrapText="1"/>
    </xf>
    <xf numFmtId="17" fontId="21" fillId="21" borderId="112" xfId="0" applyNumberFormat="1" applyFont="1" applyFill="1" applyBorder="1" applyAlignment="1">
      <alignment vertical="center" wrapText="1"/>
    </xf>
    <xf numFmtId="9" fontId="14" fillId="19" borderId="114" xfId="81" applyNumberFormat="1" applyFont="1" applyFill="1" applyBorder="1" applyAlignment="1">
      <alignment horizontal="center" vertical="center" wrapText="1"/>
    </xf>
    <xf numFmtId="3" fontId="13" fillId="20" borderId="114" xfId="81" applyNumberFormat="1" applyFont="1" applyFill="1" applyBorder="1" applyAlignment="1">
      <alignment horizontal="center" vertical="center" wrapText="1"/>
    </xf>
    <xf numFmtId="3" fontId="51" fillId="20" borderId="114" xfId="0" applyNumberFormat="1" applyFont="1" applyFill="1" applyBorder="1" applyAlignment="1">
      <alignment horizontal="center" vertical="center" wrapText="1"/>
    </xf>
    <xf numFmtId="17" fontId="21" fillId="21" borderId="114" xfId="0" applyNumberFormat="1" applyFont="1" applyFill="1" applyBorder="1" applyAlignment="1">
      <alignment vertical="center" wrapText="1"/>
    </xf>
    <xf numFmtId="0" fontId="114" fillId="0" borderId="107" xfId="0" applyFont="1" applyFill="1" applyBorder="1"/>
    <xf numFmtId="49" fontId="118" fillId="0" borderId="66" xfId="107" applyNumberFormat="1" applyFont="1" applyFill="1" applyBorder="1" applyAlignment="1">
      <alignment horizontal="justify" vertical="center" wrapText="1"/>
    </xf>
    <xf numFmtId="49" fontId="118" fillId="0" borderId="67" xfId="141" applyNumberFormat="1" applyFont="1" applyFill="1" applyBorder="1" applyAlignment="1">
      <alignment vertical="center" wrapText="1"/>
    </xf>
    <xf numFmtId="0" fontId="118" fillId="0" borderId="66" xfId="107" applyFont="1" applyFill="1" applyBorder="1"/>
    <xf numFmtId="175" fontId="118" fillId="0" borderId="65" xfId="107" applyNumberFormat="1" applyFont="1" applyFill="1" applyBorder="1" applyAlignment="1">
      <alignment horizontal="right" vertical="center" wrapText="1"/>
    </xf>
    <xf numFmtId="3" fontId="116" fillId="0" borderId="105" xfId="0" applyNumberFormat="1" applyFont="1" applyFill="1" applyBorder="1" applyAlignment="1">
      <alignment horizontal="center" vertical="center" wrapText="1"/>
    </xf>
    <xf numFmtId="177" fontId="116" fillId="0" borderId="107" xfId="0" applyNumberFormat="1" applyFont="1" applyFill="1" applyBorder="1" applyAlignment="1">
      <alignment horizontal="right" vertical="center" wrapText="1"/>
    </xf>
    <xf numFmtId="3" fontId="116" fillId="0" borderId="105" xfId="0" applyNumberFormat="1" applyFont="1" applyFill="1" applyBorder="1" applyAlignment="1">
      <alignment horizontal="right" vertical="justify" wrapText="1"/>
    </xf>
    <xf numFmtId="49" fontId="118" fillId="0" borderId="83" xfId="107" applyNumberFormat="1" applyFont="1" applyFill="1" applyBorder="1" applyAlignment="1">
      <alignment horizontal="justify" vertical="center" wrapText="1"/>
    </xf>
    <xf numFmtId="9" fontId="116" fillId="0" borderId="107" xfId="92" applyFont="1" applyFill="1" applyBorder="1" applyAlignment="1">
      <alignment horizontal="right" vertical="justify" wrapText="1"/>
    </xf>
    <xf numFmtId="9" fontId="118" fillId="0" borderId="65" xfId="141" applyNumberFormat="1" applyFont="1" applyFill="1" applyBorder="1" applyAlignment="1">
      <alignment horizontal="right" vertical="center" wrapText="1"/>
    </xf>
    <xf numFmtId="175" fontId="121" fillId="105" borderId="108" xfId="107" applyNumberFormat="1" applyFont="1" applyFill="1" applyBorder="1" applyAlignment="1">
      <alignment horizontal="right" vertical="center"/>
    </xf>
    <xf numFmtId="4" fontId="121" fillId="105" borderId="108" xfId="107" applyNumberFormat="1" applyFont="1" applyFill="1" applyBorder="1" applyAlignment="1">
      <alignment horizontal="right" vertical="center"/>
    </xf>
    <xf numFmtId="9" fontId="121" fillId="105" borderId="108" xfId="108" applyFont="1" applyFill="1" applyBorder="1" applyAlignment="1">
      <alignment horizontal="right" vertical="justify" wrapText="1"/>
    </xf>
    <xf numFmtId="3" fontId="121" fillId="105" borderId="108" xfId="107" applyNumberFormat="1" applyFont="1" applyFill="1" applyBorder="1" applyAlignment="1">
      <alignment horizontal="right" vertical="justify" wrapText="1"/>
    </xf>
    <xf numFmtId="177" fontId="121" fillId="105" borderId="108" xfId="0" applyNumberFormat="1" applyFont="1" applyFill="1" applyBorder="1" applyAlignment="1">
      <alignment horizontal="right" vertical="center" wrapText="1"/>
    </xf>
    <xf numFmtId="3" fontId="121" fillId="105" borderId="108" xfId="107" applyNumberFormat="1" applyFont="1" applyFill="1" applyBorder="1" applyAlignment="1">
      <alignment horizontal="center" vertical="center" wrapText="1"/>
    </xf>
    <xf numFmtId="0" fontId="120" fillId="105" borderId="108" xfId="107" applyFont="1" applyFill="1" applyBorder="1"/>
    <xf numFmtId="175" fontId="118" fillId="0" borderId="0" xfId="107" applyNumberFormat="1" applyFont="1" applyFill="1" applyBorder="1" applyAlignment="1">
      <alignment horizontal="right" vertical="center" wrapText="1"/>
    </xf>
    <xf numFmtId="9" fontId="116" fillId="0" borderId="0" xfId="108" applyFont="1" applyFill="1" applyBorder="1" applyAlignment="1">
      <alignment vertical="center" wrapText="1"/>
    </xf>
    <xf numFmtId="0" fontId="114" fillId="0" borderId="69" xfId="0" applyFont="1" applyFill="1" applyBorder="1" applyAlignment="1">
      <alignment horizontal="left" vertical="center" wrapText="1"/>
    </xf>
    <xf numFmtId="0" fontId="114" fillId="0" borderId="0" xfId="0" applyFont="1" applyFill="1" applyBorder="1" applyAlignment="1">
      <alignment vertical="center" wrapText="1"/>
    </xf>
    <xf numFmtId="0" fontId="114" fillId="0" borderId="69" xfId="0" applyFont="1" applyFill="1" applyBorder="1" applyAlignment="1">
      <alignment vertical="center" wrapText="1"/>
    </xf>
    <xf numFmtId="0" fontId="112" fillId="0" borderId="0" xfId="0" applyFont="1" applyFill="1" applyAlignment="1">
      <alignment horizontal="left" vertical="center" wrapText="1"/>
    </xf>
    <xf numFmtId="0" fontId="114" fillId="0" borderId="70" xfId="0" applyFont="1" applyFill="1" applyBorder="1" applyAlignment="1">
      <alignment horizontal="left" vertical="center" wrapText="1"/>
    </xf>
    <xf numFmtId="0" fontId="129" fillId="0" borderId="0" xfId="0" applyFont="1" applyAlignment="1">
      <alignment horizontal="right"/>
    </xf>
    <xf numFmtId="0" fontId="114" fillId="0" borderId="70" xfId="0" applyFont="1" applyFill="1" applyBorder="1" applyAlignment="1">
      <alignment vertical="center" wrapText="1"/>
    </xf>
    <xf numFmtId="0" fontId="129" fillId="0" borderId="0" xfId="0" applyFont="1" applyAlignment="1">
      <alignment horizontal="right" vertical="center"/>
    </xf>
    <xf numFmtId="3" fontId="121" fillId="105" borderId="116" xfId="71" applyNumberFormat="1" applyFont="1" applyFill="1" applyBorder="1" applyAlignment="1">
      <alignment horizontal="right" vertical="center" wrapText="1"/>
    </xf>
    <xf numFmtId="37" fontId="121" fillId="105" borderId="116" xfId="71" applyNumberFormat="1" applyFont="1" applyFill="1" applyBorder="1" applyAlignment="1">
      <alignment vertical="center" wrapText="1"/>
    </xf>
    <xf numFmtId="3" fontId="116" fillId="0" borderId="119" xfId="0" applyNumberFormat="1" applyFont="1" applyFill="1" applyBorder="1" applyAlignment="1">
      <alignment horizontal="center" vertical="center" wrapText="1"/>
    </xf>
    <xf numFmtId="3" fontId="114" fillId="0" borderId="82" xfId="0" applyNumberFormat="1" applyFont="1" applyFill="1" applyBorder="1" applyAlignment="1">
      <alignment horizontal="center" vertical="center" wrapText="1"/>
    </xf>
    <xf numFmtId="3" fontId="114" fillId="0" borderId="82" xfId="107" applyNumberFormat="1" applyFont="1" applyFill="1" applyBorder="1" applyAlignment="1">
      <alignment horizontal="right" wrapText="1"/>
    </xf>
    <xf numFmtId="3" fontId="116" fillId="0" borderId="82" xfId="0" applyNumberFormat="1" applyFont="1" applyFill="1" applyBorder="1" applyAlignment="1">
      <alignment horizontal="center" vertical="center" wrapText="1"/>
    </xf>
    <xf numFmtId="3" fontId="114" fillId="0" borderId="82" xfId="107" applyNumberFormat="1" applyFont="1" applyFill="1" applyBorder="1" applyAlignment="1">
      <alignment horizontal="right" vertical="center" wrapText="1"/>
    </xf>
    <xf numFmtId="3" fontId="114" fillId="0" borderId="83" xfId="107" applyNumberFormat="1" applyFont="1" applyFill="1" applyBorder="1" applyAlignment="1">
      <alignment horizontal="right" vertical="center" wrapText="1"/>
    </xf>
    <xf numFmtId="3" fontId="116" fillId="0" borderId="92" xfId="0" applyNumberFormat="1" applyFont="1" applyFill="1" applyBorder="1" applyAlignment="1">
      <alignment horizontal="center" vertical="center" wrapText="1"/>
    </xf>
    <xf numFmtId="3" fontId="114" fillId="0" borderId="83" xfId="107" applyNumberFormat="1" applyFont="1" applyFill="1" applyBorder="1" applyAlignment="1">
      <alignment horizontal="right" wrapText="1"/>
    </xf>
    <xf numFmtId="0" fontId="136" fillId="0" borderId="0" xfId="0" applyFont="1" applyAlignment="1">
      <alignment vertical="center"/>
    </xf>
    <xf numFmtId="0" fontId="137" fillId="0" borderId="0" xfId="0" applyFont="1" applyAlignment="1">
      <alignment vertical="center"/>
    </xf>
    <xf numFmtId="0" fontId="129" fillId="0" borderId="0" xfId="159" applyFont="1" applyFill="1" applyBorder="1" applyAlignment="1">
      <alignment horizontal="right" vertical="center"/>
    </xf>
    <xf numFmtId="0" fontId="138" fillId="0" borderId="0" xfId="0" applyFont="1"/>
    <xf numFmtId="0" fontId="113" fillId="0" borderId="0" xfId="0" applyFont="1" applyAlignment="1">
      <alignment vertical="center"/>
    </xf>
    <xf numFmtId="0" fontId="133" fillId="0" borderId="0" xfId="0" applyFont="1" applyAlignment="1">
      <alignment horizontal="right" vertical="center"/>
    </xf>
    <xf numFmtId="0" fontId="114" fillId="0" borderId="0" xfId="128" applyFont="1" applyBorder="1" applyAlignment="1" applyProtection="1">
      <alignment horizontal="left" vertical="center"/>
    </xf>
    <xf numFmtId="3" fontId="114" fillId="0" borderId="0" xfId="160" applyNumberFormat="1" applyFont="1" applyBorder="1" applyAlignment="1">
      <alignment horizontal="center" vertical="center"/>
    </xf>
    <xf numFmtId="0" fontId="118" fillId="0" borderId="0" xfId="0" applyFont="1" applyAlignment="1">
      <alignment vertical="center"/>
    </xf>
    <xf numFmtId="0" fontId="136" fillId="0" borderId="0" xfId="0" applyFont="1"/>
    <xf numFmtId="0" fontId="137" fillId="0" borderId="0" xfId="0" applyFont="1"/>
    <xf numFmtId="0" fontId="129" fillId="0" borderId="0" xfId="159" applyFont="1" applyFill="1" applyBorder="1" applyAlignment="1">
      <alignment horizontal="right"/>
    </xf>
    <xf numFmtId="0" fontId="113" fillId="0" borderId="0" xfId="0" applyFont="1"/>
    <xf numFmtId="0" fontId="133" fillId="0" borderId="0" xfId="0" applyFont="1" applyAlignment="1">
      <alignment horizontal="right"/>
    </xf>
    <xf numFmtId="0" fontId="116" fillId="106" borderId="116" xfId="128" applyFont="1" applyFill="1" applyBorder="1" applyAlignment="1">
      <alignment vertical="center"/>
    </xf>
    <xf numFmtId="0" fontId="116" fillId="106" borderId="116" xfId="128" applyFont="1" applyFill="1" applyBorder="1" applyAlignment="1">
      <alignment horizontal="right" vertical="center"/>
    </xf>
    <xf numFmtId="0" fontId="138" fillId="0" borderId="0" xfId="0" applyFont="1" applyAlignment="1">
      <alignment vertical="center"/>
    </xf>
    <xf numFmtId="0" fontId="113" fillId="0" borderId="0" xfId="0" applyFont="1" applyAlignment="1">
      <alignment horizontal="left" vertical="center"/>
    </xf>
    <xf numFmtId="0" fontId="138" fillId="106" borderId="116" xfId="0" applyFont="1" applyFill="1" applyBorder="1" applyAlignment="1">
      <alignment vertical="center"/>
    </xf>
    <xf numFmtId="0" fontId="0" fillId="0" borderId="0" xfId="0" applyAlignment="1">
      <alignment vertical="center"/>
    </xf>
    <xf numFmtId="0" fontId="116" fillId="106" borderId="116" xfId="128" applyFont="1" applyFill="1" applyBorder="1" applyAlignment="1">
      <alignment horizontal="center" vertical="center"/>
    </xf>
    <xf numFmtId="0" fontId="142" fillId="0" borderId="0" xfId="0" applyFont="1" applyAlignment="1">
      <alignment vertical="center"/>
    </xf>
    <xf numFmtId="2" fontId="114" fillId="0" borderId="0" xfId="128" applyNumberFormat="1" applyFont="1" applyBorder="1" applyAlignment="1">
      <alignment horizontal="right" vertical="center"/>
    </xf>
    <xf numFmtId="0" fontId="11" fillId="0" borderId="0" xfId="0" applyFont="1" applyAlignment="1">
      <alignment vertical="center"/>
    </xf>
    <xf numFmtId="0" fontId="126" fillId="0" borderId="0" xfId="0" applyFont="1" applyAlignment="1">
      <alignment vertical="center"/>
    </xf>
    <xf numFmtId="0" fontId="116" fillId="106" borderId="116" xfId="128" applyFont="1" applyFill="1" applyBorder="1" applyAlignment="1">
      <alignment horizontal="left" vertical="center"/>
    </xf>
    <xf numFmtId="0" fontId="113" fillId="0" borderId="0" xfId="0" applyFont="1" applyAlignment="1">
      <alignment horizontal="left"/>
    </xf>
    <xf numFmtId="0" fontId="114" fillId="0" borderId="0" xfId="128" applyFont="1" applyFill="1" applyBorder="1" applyAlignment="1" applyProtection="1">
      <alignment horizontal="left" vertical="center"/>
    </xf>
    <xf numFmtId="178" fontId="114" fillId="0" borderId="0" xfId="160" applyNumberFormat="1" applyFont="1" applyBorder="1" applyAlignment="1">
      <alignment horizontal="right" vertical="center"/>
    </xf>
    <xf numFmtId="178" fontId="114" fillId="0" borderId="0" xfId="160" applyNumberFormat="1" applyFont="1" applyFill="1" applyBorder="1" applyAlignment="1">
      <alignment horizontal="right" vertical="center"/>
    </xf>
    <xf numFmtId="0" fontId="114" fillId="0" borderId="0" xfId="128" applyFont="1" applyBorder="1" applyAlignment="1" applyProtection="1">
      <alignment horizontal="justify" vertical="center" wrapText="1"/>
    </xf>
    <xf numFmtId="0" fontId="136" fillId="0" borderId="0" xfId="0" applyFont="1" applyAlignment="1">
      <alignment horizontal="left" vertical="center"/>
    </xf>
    <xf numFmtId="49" fontId="113" fillId="0" borderId="0" xfId="128" applyNumberFormat="1" applyFont="1" applyFill="1" applyBorder="1" applyAlignment="1">
      <alignment horizontal="left" vertical="center"/>
    </xf>
    <xf numFmtId="0" fontId="113" fillId="0" borderId="0" xfId="128" applyFont="1" applyFill="1" applyBorder="1" applyAlignment="1">
      <alignment vertical="center"/>
    </xf>
    <xf numFmtId="0" fontId="113" fillId="0" borderId="0" xfId="128" applyFont="1" applyFill="1" applyBorder="1" applyAlignment="1">
      <alignment horizontal="center" vertical="center"/>
    </xf>
    <xf numFmtId="0" fontId="4" fillId="0" borderId="0" xfId="159"/>
    <xf numFmtId="0" fontId="4" fillId="0" borderId="0" xfId="159" applyAlignment="1">
      <alignment vertical="center"/>
    </xf>
    <xf numFmtId="0" fontId="4" fillId="0" borderId="0" xfId="159" applyFill="1" applyBorder="1" applyAlignment="1">
      <alignment vertical="center"/>
    </xf>
    <xf numFmtId="0" fontId="119" fillId="106" borderId="117" xfId="159" applyFont="1" applyFill="1" applyBorder="1" applyAlignment="1">
      <alignment horizontal="center" vertical="center" wrapText="1"/>
    </xf>
    <xf numFmtId="0" fontId="4" fillId="0" borderId="0" xfId="159" applyAlignment="1">
      <alignment vertical="center" wrapText="1"/>
    </xf>
    <xf numFmtId="0" fontId="4" fillId="0" borderId="0" xfId="159" applyBorder="1" applyAlignment="1">
      <alignment vertical="center" wrapText="1"/>
    </xf>
    <xf numFmtId="0" fontId="118" fillId="0" borderId="0" xfId="159" applyFont="1" applyAlignment="1">
      <alignment horizontal="left" vertical="center" wrapText="1"/>
    </xf>
    <xf numFmtId="0" fontId="114" fillId="0" borderId="0" xfId="128" applyFont="1" applyAlignment="1">
      <alignment vertical="center" wrapText="1"/>
    </xf>
    <xf numFmtId="0" fontId="4" fillId="0" borderId="0" xfId="159" applyBorder="1" applyAlignment="1">
      <alignment vertical="center"/>
    </xf>
    <xf numFmtId="49" fontId="113" fillId="0" borderId="0" xfId="159" applyNumberFormat="1" applyFont="1" applyFill="1" applyBorder="1" applyAlignment="1">
      <alignment horizontal="left" vertical="center"/>
    </xf>
    <xf numFmtId="0" fontId="113" fillId="0" borderId="0" xfId="159" applyFont="1" applyFill="1" applyBorder="1" applyAlignment="1">
      <alignment horizontal="left" vertical="center"/>
    </xf>
    <xf numFmtId="0" fontId="4" fillId="0" borderId="0" xfId="159" applyFill="1"/>
    <xf numFmtId="0" fontId="113" fillId="0" borderId="0" xfId="159" applyFont="1" applyFill="1" applyAlignment="1">
      <alignment horizontal="left" vertical="center"/>
    </xf>
    <xf numFmtId="0" fontId="4" fillId="0" borderId="0" xfId="159" applyFill="1" applyBorder="1" applyAlignment="1">
      <alignment horizontal="center" vertical="center" wrapText="1"/>
    </xf>
    <xf numFmtId="0" fontId="4" fillId="0" borderId="0" xfId="159" applyFill="1" applyAlignment="1">
      <alignment horizontal="center" vertical="center" wrapText="1"/>
    </xf>
    <xf numFmtId="173" fontId="116" fillId="106" borderId="116" xfId="128" applyNumberFormat="1" applyFont="1" applyFill="1" applyBorder="1" applyAlignment="1">
      <alignment horizontal="center" vertical="center"/>
    </xf>
    <xf numFmtId="0" fontId="146" fillId="106" borderId="116" xfId="159" applyFont="1" applyFill="1" applyBorder="1" applyAlignment="1">
      <alignment vertical="center"/>
    </xf>
    <xf numFmtId="0" fontId="116" fillId="106" borderId="116" xfId="159" applyFont="1" applyFill="1" applyBorder="1" applyAlignment="1">
      <alignment horizontal="center" vertical="center" wrapText="1"/>
    </xf>
    <xf numFmtId="4" fontId="146" fillId="106" borderId="116" xfId="159" applyNumberFormat="1" applyFont="1" applyFill="1" applyBorder="1" applyAlignment="1">
      <alignment vertical="center"/>
    </xf>
    <xf numFmtId="0" fontId="127" fillId="106" borderId="116" xfId="159" applyFont="1" applyFill="1" applyBorder="1" applyAlignment="1">
      <alignment horizontal="center" vertical="center" wrapText="1"/>
    </xf>
    <xf numFmtId="0" fontId="121" fillId="105" borderId="116" xfId="159" applyFont="1" applyFill="1" applyBorder="1" applyAlignment="1">
      <alignment horizontal="left" vertical="center"/>
    </xf>
    <xf numFmtId="179" fontId="121" fillId="105" borderId="116" xfId="159" applyNumberFormat="1" applyFont="1" applyFill="1" applyBorder="1" applyAlignment="1">
      <alignment horizontal="right" vertical="center" wrapText="1"/>
    </xf>
    <xf numFmtId="179" fontId="120" fillId="105" borderId="116" xfId="159" applyNumberFormat="1" applyFont="1" applyFill="1" applyBorder="1" applyAlignment="1">
      <alignment horizontal="right" vertical="center"/>
    </xf>
    <xf numFmtId="178" fontId="147" fillId="105" borderId="0" xfId="159" applyNumberFormat="1" applyFont="1" applyFill="1" applyBorder="1" applyAlignment="1">
      <alignment vertical="center"/>
    </xf>
    <xf numFmtId="178" fontId="148" fillId="105" borderId="0" xfId="159" applyNumberFormat="1" applyFont="1" applyFill="1" applyBorder="1" applyAlignment="1">
      <alignment vertical="center" wrapText="1"/>
    </xf>
    <xf numFmtId="178" fontId="149" fillId="91" borderId="0" xfId="159" applyNumberFormat="1" applyFont="1" applyFill="1" applyBorder="1" applyAlignment="1">
      <alignment vertical="center"/>
    </xf>
    <xf numFmtId="178" fontId="150" fillId="91" borderId="0" xfId="159" applyNumberFormat="1" applyFont="1" applyFill="1" applyBorder="1" applyAlignment="1">
      <alignment vertical="center"/>
    </xf>
    <xf numFmtId="178" fontId="151" fillId="91" borderId="0" xfId="159" applyNumberFormat="1" applyFont="1" applyFill="1" applyBorder="1" applyAlignment="1">
      <alignment vertical="center"/>
    </xf>
    <xf numFmtId="178" fontId="152" fillId="91" borderId="0" xfId="159" applyNumberFormat="1" applyFont="1" applyFill="1" applyBorder="1" applyAlignment="1">
      <alignment vertical="center"/>
    </xf>
    <xf numFmtId="178" fontId="153" fillId="91" borderId="0" xfId="159" applyNumberFormat="1" applyFont="1" applyFill="1" applyBorder="1" applyAlignment="1">
      <alignment vertical="center"/>
    </xf>
    <xf numFmtId="178" fontId="127" fillId="91" borderId="0" xfId="159" applyNumberFormat="1" applyFont="1" applyFill="1" applyBorder="1" applyAlignment="1">
      <alignment vertical="center"/>
    </xf>
    <xf numFmtId="178" fontId="154" fillId="91" borderId="0" xfId="159" applyNumberFormat="1" applyFont="1" applyFill="1" applyBorder="1" applyAlignment="1">
      <alignment vertical="center"/>
    </xf>
    <xf numFmtId="178" fontId="155" fillId="91" borderId="0" xfId="159" applyNumberFormat="1" applyFont="1" applyFill="1" applyBorder="1" applyAlignment="1">
      <alignment vertical="center"/>
    </xf>
    <xf numFmtId="178" fontId="127" fillId="26" borderId="0" xfId="159" applyNumberFormat="1" applyFont="1" applyFill="1" applyBorder="1" applyAlignment="1">
      <alignment vertical="center" wrapText="1"/>
    </xf>
    <xf numFmtId="178" fontId="154" fillId="0" borderId="0" xfId="159" applyNumberFormat="1" applyFont="1" applyFill="1" applyBorder="1" applyAlignment="1">
      <alignment vertical="center" wrapText="1"/>
    </xf>
    <xf numFmtId="0" fontId="4" fillId="0" borderId="0" xfId="159" applyFill="1" applyBorder="1"/>
    <xf numFmtId="0" fontId="4" fillId="0" borderId="0" xfId="159" applyBorder="1"/>
    <xf numFmtId="0" fontId="116" fillId="0" borderId="0" xfId="159" applyFont="1" applyFill="1" applyBorder="1" applyAlignment="1">
      <alignment vertical="center" wrapText="1"/>
    </xf>
    <xf numFmtId="3" fontId="116" fillId="0" borderId="0" xfId="159" applyNumberFormat="1" applyFont="1" applyFill="1" applyBorder="1" applyAlignment="1">
      <alignment vertical="center" wrapText="1"/>
    </xf>
    <xf numFmtId="0" fontId="118" fillId="0" borderId="0" xfId="159" applyFont="1" applyFill="1" applyBorder="1" applyAlignment="1">
      <alignment vertical="center"/>
    </xf>
    <xf numFmtId="0" fontId="118" fillId="0" borderId="0" xfId="159" applyFont="1" applyFill="1" applyAlignment="1">
      <alignment vertical="center"/>
    </xf>
    <xf numFmtId="0" fontId="114" fillId="0" borderId="0" xfId="159" applyFont="1" applyFill="1" applyAlignment="1">
      <alignment horizontal="left" vertical="center" wrapText="1"/>
    </xf>
    <xf numFmtId="0" fontId="4" fillId="0" borderId="0" xfId="159" applyFill="1" applyAlignment="1">
      <alignment vertical="center"/>
    </xf>
    <xf numFmtId="173" fontId="116" fillId="106" borderId="117" xfId="128" applyNumberFormat="1" applyFont="1" applyFill="1" applyBorder="1" applyAlignment="1">
      <alignment horizontal="center" vertical="center"/>
    </xf>
    <xf numFmtId="0" fontId="143" fillId="106" borderId="0" xfId="159" applyFont="1" applyFill="1" applyBorder="1" applyAlignment="1">
      <alignment horizontal="center" vertical="center" wrapText="1"/>
    </xf>
    <xf numFmtId="0" fontId="121" fillId="105" borderId="0" xfId="159" applyFont="1" applyFill="1" applyBorder="1" applyAlignment="1">
      <alignment vertical="center" wrapText="1"/>
    </xf>
    <xf numFmtId="179" fontId="121" fillId="105" borderId="0" xfId="159" applyNumberFormat="1" applyFont="1" applyFill="1" applyBorder="1" applyAlignment="1">
      <alignment horizontal="right" vertical="center" wrapText="1"/>
    </xf>
    <xf numFmtId="179" fontId="118" fillId="105" borderId="0" xfId="159" applyNumberFormat="1" applyFont="1" applyFill="1" applyAlignment="1">
      <alignment horizontal="right" vertical="center"/>
    </xf>
    <xf numFmtId="179" fontId="114" fillId="105" borderId="0" xfId="159" applyNumberFormat="1" applyFont="1" applyFill="1" applyBorder="1" applyAlignment="1">
      <alignment horizontal="right" vertical="center" wrapText="1"/>
    </xf>
    <xf numFmtId="0" fontId="156" fillId="0" borderId="0" xfId="159" applyFont="1"/>
    <xf numFmtId="178" fontId="4" fillId="0" borderId="0" xfId="159" applyNumberFormat="1"/>
    <xf numFmtId="0" fontId="118" fillId="0" borderId="0" xfId="159" applyFont="1" applyFill="1" applyBorder="1" applyAlignment="1">
      <alignment horizontal="center" vertical="center" wrapText="1"/>
    </xf>
    <xf numFmtId="0" fontId="118" fillId="0" borderId="0" xfId="159" applyFont="1" applyFill="1" applyAlignment="1">
      <alignment horizontal="center" vertical="center" wrapText="1"/>
    </xf>
    <xf numFmtId="0" fontId="118" fillId="0" borderId="0" xfId="159" applyFont="1" applyAlignment="1">
      <alignment vertical="center"/>
    </xf>
    <xf numFmtId="0" fontId="146" fillId="0" borderId="0" xfId="159" applyFont="1" applyFill="1" applyAlignment="1">
      <alignment vertical="top"/>
    </xf>
    <xf numFmtId="2" fontId="4" fillId="0" borderId="0" xfId="159" applyNumberFormat="1"/>
    <xf numFmtId="0" fontId="146" fillId="0" borderId="0" xfId="159" applyFont="1" applyFill="1" applyBorder="1" applyAlignment="1">
      <alignment vertical="top"/>
    </xf>
    <xf numFmtId="49" fontId="113" fillId="0" borderId="0" xfId="159" applyNumberFormat="1" applyFont="1" applyFill="1" applyBorder="1" applyAlignment="1">
      <alignment horizontal="left"/>
    </xf>
    <xf numFmtId="0" fontId="113" fillId="0" borderId="0" xfId="159" applyFont="1" applyFill="1" applyBorder="1" applyAlignment="1">
      <alignment horizontal="left"/>
    </xf>
    <xf numFmtId="0" fontId="113" fillId="0" borderId="0" xfId="159" applyFont="1" applyFill="1" applyAlignment="1">
      <alignment horizontal="left"/>
    </xf>
    <xf numFmtId="0" fontId="121" fillId="105" borderId="116" xfId="159" applyFont="1" applyFill="1" applyBorder="1" applyAlignment="1">
      <alignment vertical="center" wrapText="1"/>
    </xf>
    <xf numFmtId="0" fontId="136" fillId="0" borderId="0" xfId="159" applyFont="1" applyAlignment="1">
      <alignment vertical="center"/>
    </xf>
    <xf numFmtId="0" fontId="138" fillId="0" borderId="0" xfId="159" applyFont="1" applyAlignment="1">
      <alignment vertical="center"/>
    </xf>
    <xf numFmtId="0" fontId="138" fillId="0" borderId="0" xfId="159" applyFont="1" applyBorder="1" applyAlignment="1">
      <alignment vertical="center"/>
    </xf>
    <xf numFmtId="0" fontId="138" fillId="0" borderId="0" xfId="159" applyFont="1"/>
    <xf numFmtId="0" fontId="113" fillId="0" borderId="0" xfId="159" applyFont="1" applyAlignment="1">
      <alignment horizontal="left" vertical="center"/>
    </xf>
    <xf numFmtId="0" fontId="129" fillId="0" borderId="0" xfId="159" applyFont="1" applyFill="1" applyAlignment="1">
      <alignment horizontal="right" vertical="center"/>
    </xf>
    <xf numFmtId="0" fontId="141" fillId="0" borderId="0" xfId="159" applyFont="1" applyAlignment="1">
      <alignment vertical="center"/>
    </xf>
    <xf numFmtId="0" fontId="141" fillId="0" borderId="0" xfId="159" applyFont="1" applyBorder="1" applyAlignment="1">
      <alignment vertical="center"/>
    </xf>
    <xf numFmtId="0" fontId="121" fillId="105" borderId="116" xfId="159" applyFont="1" applyFill="1" applyBorder="1" applyAlignment="1">
      <alignment horizontal="left" vertical="center" wrapText="1"/>
    </xf>
    <xf numFmtId="179" fontId="157" fillId="105" borderId="116" xfId="159" applyNumberFormat="1" applyFont="1" applyFill="1" applyBorder="1" applyAlignment="1">
      <alignment horizontal="right" vertical="center"/>
    </xf>
    <xf numFmtId="0" fontId="138" fillId="0" borderId="0" xfId="159" applyFont="1" applyBorder="1"/>
    <xf numFmtId="179" fontId="138" fillId="105" borderId="116" xfId="159" applyNumberFormat="1" applyFont="1" applyFill="1" applyBorder="1" applyAlignment="1">
      <alignment horizontal="right" vertical="center"/>
    </xf>
    <xf numFmtId="0" fontId="136" fillId="0" borderId="0" xfId="159" applyFont="1" applyAlignment="1">
      <alignment wrapText="1"/>
    </xf>
    <xf numFmtId="0" fontId="113" fillId="0" borderId="0" xfId="159" applyFont="1" applyAlignment="1">
      <alignment horizontal="left" wrapText="1"/>
    </xf>
    <xf numFmtId="0" fontId="138" fillId="0" borderId="0" xfId="159" applyFont="1" applyAlignment="1">
      <alignment wrapText="1"/>
    </xf>
    <xf numFmtId="0" fontId="118" fillId="0" borderId="0" xfId="159" applyFont="1" applyAlignment="1">
      <alignment wrapText="1"/>
    </xf>
    <xf numFmtId="0" fontId="118" fillId="0" borderId="0" xfId="159" applyFont="1"/>
    <xf numFmtId="0" fontId="118" fillId="0" borderId="0" xfId="159" applyFont="1" applyBorder="1"/>
    <xf numFmtId="0" fontId="118" fillId="0" borderId="0" xfId="159" applyFont="1" applyBorder="1" applyAlignment="1">
      <alignment horizontal="left" vertical="center" wrapText="1"/>
    </xf>
    <xf numFmtId="0" fontId="113" fillId="0" borderId="0" xfId="128" applyFont="1" applyFill="1" applyAlignment="1">
      <alignment horizontal="left" vertical="center" wrapText="1"/>
    </xf>
    <xf numFmtId="0" fontId="113" fillId="0" borderId="0" xfId="128" applyFont="1" applyFill="1" applyAlignment="1">
      <alignment horizontal="left" vertical="center"/>
    </xf>
    <xf numFmtId="0" fontId="113" fillId="0" borderId="0" xfId="128" applyFont="1" applyFill="1" applyAlignment="1">
      <alignment horizontal="center" vertical="center"/>
    </xf>
    <xf numFmtId="0" fontId="129" fillId="0" borderId="0" xfId="128" applyFont="1" applyAlignment="1">
      <alignment vertical="center"/>
    </xf>
    <xf numFmtId="0" fontId="129" fillId="0" borderId="0" xfId="128" applyFont="1" applyAlignment="1">
      <alignment horizontal="center" vertical="center"/>
    </xf>
    <xf numFmtId="0" fontId="121" fillId="105" borderId="116" xfId="128" applyFont="1" applyFill="1" applyBorder="1" applyAlignment="1">
      <alignment horizontal="left" vertical="center"/>
    </xf>
    <xf numFmtId="179" fontId="121" fillId="105" borderId="116" xfId="128" applyNumberFormat="1" applyFont="1" applyFill="1" applyBorder="1" applyAlignment="1">
      <alignment horizontal="right" vertical="center"/>
    </xf>
    <xf numFmtId="0" fontId="160" fillId="105" borderId="116" xfId="159" applyFont="1" applyFill="1" applyBorder="1" applyAlignment="1">
      <alignment vertical="center"/>
    </xf>
    <xf numFmtId="0" fontId="114" fillId="0" borderId="0" xfId="128" applyFont="1" applyFill="1" applyBorder="1" applyAlignment="1">
      <alignment vertical="center" wrapText="1"/>
    </xf>
    <xf numFmtId="3" fontId="11" fillId="0" borderId="0" xfId="128" applyNumberFormat="1" applyFont="1" applyAlignment="1">
      <alignment horizontal="left"/>
    </xf>
    <xf numFmtId="0" fontId="11" fillId="0" borderId="0" xfId="128" applyFont="1"/>
    <xf numFmtId="0" fontId="129" fillId="0" borderId="0" xfId="128" applyFont="1"/>
    <xf numFmtId="0" fontId="129" fillId="0" borderId="0" xfId="128" applyFont="1" applyAlignment="1">
      <alignment horizontal="center"/>
    </xf>
    <xf numFmtId="0" fontId="116" fillId="106" borderId="117" xfId="128" applyFont="1" applyFill="1" applyBorder="1" applyAlignment="1">
      <alignment horizontal="center" vertical="center" wrapText="1"/>
    </xf>
    <xf numFmtId="0" fontId="116" fillId="106" borderId="0" xfId="128" applyFont="1" applyFill="1" applyBorder="1" applyAlignment="1">
      <alignment horizontal="center" vertical="center" wrapText="1"/>
    </xf>
    <xf numFmtId="179" fontId="4" fillId="105" borderId="116" xfId="159" applyNumberFormat="1" applyFill="1" applyBorder="1" applyAlignment="1">
      <alignment horizontal="right"/>
    </xf>
    <xf numFmtId="0" fontId="114" fillId="0" borderId="0" xfId="128" applyFont="1" applyAlignment="1">
      <alignment vertical="center"/>
    </xf>
    <xf numFmtId="0" fontId="11" fillId="0" borderId="0" xfId="128" applyFont="1" applyAlignment="1">
      <alignment horizontal="center"/>
    </xf>
    <xf numFmtId="0" fontId="121" fillId="105" borderId="116" xfId="159" applyFont="1" applyFill="1" applyBorder="1" applyAlignment="1">
      <alignment horizontal="justify" vertical="center" wrapText="1"/>
    </xf>
    <xf numFmtId="179" fontId="157" fillId="105" borderId="116" xfId="159" applyNumberFormat="1" applyFont="1" applyFill="1" applyBorder="1" applyAlignment="1">
      <alignment horizontal="right"/>
    </xf>
    <xf numFmtId="0" fontId="113" fillId="0" borderId="0" xfId="159" applyFont="1" applyAlignment="1">
      <alignment vertical="center"/>
    </xf>
    <xf numFmtId="0" fontId="129" fillId="108" borderId="0" xfId="159" applyFont="1" applyFill="1" applyAlignment="1">
      <alignment horizontal="center" vertical="center"/>
    </xf>
    <xf numFmtId="0" fontId="129" fillId="0" borderId="0" xfId="159" applyFont="1" applyAlignment="1">
      <alignment vertical="center"/>
    </xf>
    <xf numFmtId="0" fontId="113" fillId="0" borderId="0" xfId="159" applyFont="1"/>
    <xf numFmtId="0" fontId="129" fillId="108" borderId="0" xfId="159" applyFont="1" applyFill="1" applyAlignment="1">
      <alignment horizontal="center"/>
    </xf>
    <xf numFmtId="0" fontId="129" fillId="0" borderId="0" xfId="159" applyFont="1"/>
    <xf numFmtId="178" fontId="121" fillId="105" borderId="116" xfId="159" applyNumberFormat="1" applyFont="1" applyFill="1" applyBorder="1" applyAlignment="1">
      <alignment horizontal="center" vertical="center" wrapText="1"/>
    </xf>
    <xf numFmtId="0" fontId="118" fillId="105" borderId="116" xfId="159" applyFont="1" applyFill="1" applyBorder="1"/>
    <xf numFmtId="0" fontId="114" fillId="0" borderId="0" xfId="159" applyFont="1" applyAlignment="1">
      <alignment horizontal="left" vertical="center" wrapText="1"/>
    </xf>
    <xf numFmtId="0" fontId="114" fillId="108" borderId="0" xfId="159" applyFont="1" applyFill="1" applyAlignment="1">
      <alignment horizontal="center" vertical="center"/>
    </xf>
    <xf numFmtId="0" fontId="114" fillId="0" borderId="0" xfId="159" applyFont="1" applyAlignment="1">
      <alignment vertical="center"/>
    </xf>
    <xf numFmtId="0" fontId="116" fillId="0" borderId="0" xfId="159" applyFont="1"/>
    <xf numFmtId="0" fontId="114" fillId="108" borderId="0" xfId="159" applyFont="1" applyFill="1" applyAlignment="1">
      <alignment horizontal="center"/>
    </xf>
    <xf numFmtId="0" fontId="114" fillId="0" borderId="0" xfId="159" applyFont="1"/>
    <xf numFmtId="0" fontId="114" fillId="0" borderId="0" xfId="159" applyFont="1" applyAlignment="1">
      <alignment vertical="center" wrapText="1"/>
    </xf>
    <xf numFmtId="0" fontId="129" fillId="0" borderId="0" xfId="162" applyFont="1"/>
    <xf numFmtId="0" fontId="133" fillId="0" borderId="0" xfId="159" applyFont="1"/>
    <xf numFmtId="178" fontId="121" fillId="105" borderId="116" xfId="159" applyNumberFormat="1" applyFont="1" applyFill="1" applyBorder="1" applyAlignment="1">
      <alignment vertical="center" wrapText="1"/>
    </xf>
    <xf numFmtId="0" fontId="116" fillId="106" borderId="117" xfId="159" applyFont="1" applyFill="1" applyBorder="1" applyAlignment="1">
      <alignment horizontal="center" vertical="center" wrapText="1"/>
    </xf>
    <xf numFmtId="178" fontId="121" fillId="105" borderId="116" xfId="159" applyNumberFormat="1" applyFont="1" applyFill="1" applyBorder="1" applyAlignment="1">
      <alignment horizontal="right" vertical="center" wrapText="1"/>
    </xf>
    <xf numFmtId="0" fontId="4" fillId="105" borderId="116" xfId="159" applyFill="1" applyBorder="1"/>
    <xf numFmtId="0" fontId="161" fillId="0" borderId="0" xfId="159" applyFont="1" applyAlignment="1">
      <alignment vertical="center"/>
    </xf>
    <xf numFmtId="0" fontId="162" fillId="0" borderId="0" xfId="159" applyFont="1" applyAlignment="1">
      <alignment vertical="center"/>
    </xf>
    <xf numFmtId="0" fontId="162" fillId="0" borderId="0" xfId="159" applyFont="1"/>
    <xf numFmtId="179" fontId="121" fillId="105" borderId="116" xfId="159" applyNumberFormat="1" applyFont="1" applyFill="1" applyBorder="1" applyAlignment="1">
      <alignment horizontal="right" vertical="center"/>
    </xf>
    <xf numFmtId="0" fontId="161" fillId="0" borderId="0" xfId="159" applyFont="1"/>
    <xf numFmtId="179" fontId="130" fillId="105" borderId="116" xfId="159" applyNumberFormat="1" applyFont="1" applyFill="1" applyBorder="1" applyAlignment="1">
      <alignment horizontal="right" vertical="center"/>
    </xf>
    <xf numFmtId="0" fontId="162" fillId="0" borderId="0" xfId="159" applyFont="1" applyAlignment="1">
      <alignment horizontal="right"/>
    </xf>
    <xf numFmtId="179" fontId="121" fillId="109" borderId="0" xfId="159" applyNumberFormat="1" applyFont="1" applyFill="1" applyBorder="1" applyAlignment="1">
      <alignment horizontal="right" vertical="center" wrapText="1"/>
    </xf>
    <xf numFmtId="0" fontId="118" fillId="0" borderId="0" xfId="159" applyFont="1" applyAlignment="1">
      <alignment horizontal="left" vertical="center"/>
    </xf>
    <xf numFmtId="179" fontId="166" fillId="105" borderId="116" xfId="159" applyNumberFormat="1" applyFont="1" applyFill="1" applyBorder="1" applyAlignment="1">
      <alignment horizontal="right" vertical="center" wrapText="1"/>
    </xf>
    <xf numFmtId="0" fontId="167" fillId="0" borderId="0" xfId="159" applyFont="1"/>
    <xf numFmtId="0" fontId="168" fillId="0" borderId="0" xfId="159" applyFont="1"/>
    <xf numFmtId="0" fontId="169" fillId="0" borderId="0" xfId="159" applyFont="1" applyAlignment="1">
      <alignment vertical="center"/>
    </xf>
    <xf numFmtId="0" fontId="162" fillId="105" borderId="116" xfId="159" applyFont="1" applyFill="1" applyBorder="1"/>
    <xf numFmtId="0" fontId="162" fillId="105" borderId="0" xfId="159" applyFont="1" applyFill="1" applyAlignment="1">
      <alignment vertical="center"/>
    </xf>
    <xf numFmtId="0" fontId="162" fillId="0" borderId="117" xfId="159" applyFont="1" applyBorder="1" applyAlignment="1">
      <alignment vertical="center"/>
    </xf>
    <xf numFmtId="0" fontId="162" fillId="0" borderId="0" xfId="159" applyFont="1" applyBorder="1" applyAlignment="1">
      <alignment vertical="center"/>
    </xf>
    <xf numFmtId="0" fontId="133" fillId="0" borderId="0" xfId="159" applyFont="1" applyAlignment="1">
      <alignment vertical="center"/>
    </xf>
    <xf numFmtId="0" fontId="16" fillId="0" borderId="0" xfId="0" applyFont="1" applyAlignment="1">
      <alignment horizontal="center" vertical="center"/>
    </xf>
    <xf numFmtId="0" fontId="16" fillId="0" borderId="0" xfId="0" applyFont="1" applyAlignment="1">
      <alignment horizontal="centerContinuous" vertical="center"/>
    </xf>
    <xf numFmtId="17" fontId="16" fillId="0" borderId="0" xfId="0" applyNumberFormat="1" applyFont="1" applyFill="1" applyBorder="1" applyAlignment="1">
      <alignment horizontal="center" vertical="center"/>
    </xf>
    <xf numFmtId="17" fontId="16" fillId="0" borderId="11" xfId="0" applyNumberFormat="1" applyFont="1" applyFill="1" applyBorder="1" applyAlignment="1">
      <alignment horizontal="centerContinuous" vertical="center"/>
    </xf>
    <xf numFmtId="0" fontId="116" fillId="106" borderId="116" xfId="0" applyFont="1" applyFill="1" applyBorder="1" applyAlignment="1">
      <alignment horizontal="center" vertical="center"/>
    </xf>
    <xf numFmtId="0" fontId="121" fillId="105" borderId="26" xfId="0" applyFont="1" applyFill="1" applyBorder="1" applyAlignment="1">
      <alignment horizontal="left" vertical="center" wrapText="1"/>
    </xf>
    <xf numFmtId="174" fontId="121" fillId="105" borderId="26" xfId="163" applyNumberFormat="1" applyFont="1" applyFill="1" applyBorder="1" applyAlignment="1" applyProtection="1">
      <alignment horizontal="right" vertical="center" wrapText="1"/>
      <protection locked="0"/>
    </xf>
    <xf numFmtId="173" fontId="121" fillId="105" borderId="26" xfId="0" applyNumberFormat="1" applyFont="1" applyFill="1" applyBorder="1" applyAlignment="1" applyProtection="1">
      <alignment horizontal="right" vertical="center" wrapText="1"/>
      <protection locked="0"/>
    </xf>
    <xf numFmtId="173" fontId="121" fillId="105" borderId="26" xfId="163" applyNumberFormat="1" applyFont="1" applyFill="1" applyBorder="1" applyAlignment="1" applyProtection="1">
      <alignment horizontal="right" vertical="center" wrapText="1"/>
      <protection locked="0"/>
    </xf>
    <xf numFmtId="3" fontId="13" fillId="20" borderId="101" xfId="163" applyNumberFormat="1" applyFont="1" applyFill="1" applyBorder="1" applyAlignment="1">
      <alignment horizontal="right" vertical="center" wrapText="1"/>
    </xf>
    <xf numFmtId="37" fontId="13" fillId="20" borderId="104" xfId="163" applyNumberFormat="1" applyFont="1" applyFill="1" applyBorder="1" applyAlignment="1">
      <alignment vertical="center" wrapText="1"/>
    </xf>
    <xf numFmtId="0" fontId="116" fillId="0" borderId="105" xfId="0" applyFont="1" applyFill="1" applyBorder="1" applyAlignment="1">
      <alignment vertical="center" wrapText="1"/>
    </xf>
    <xf numFmtId="174" fontId="116" fillId="0" borderId="68" xfId="0" applyNumberFormat="1" applyFont="1" applyFill="1" applyBorder="1" applyAlignment="1" applyProtection="1">
      <alignment horizontal="right" vertical="center" wrapText="1"/>
      <protection locked="0"/>
    </xf>
    <xf numFmtId="1" fontId="114" fillId="0" borderId="82" xfId="0" applyNumberFormat="1" applyFont="1" applyFill="1" applyBorder="1" applyAlignment="1" applyProtection="1">
      <alignment horizontal="right" vertical="center" wrapText="1"/>
      <protection locked="0"/>
    </xf>
    <xf numFmtId="173" fontId="116" fillId="0" borderId="68" xfId="0" applyNumberFormat="1" applyFont="1" applyFill="1" applyBorder="1" applyAlignment="1" applyProtection="1">
      <alignment horizontal="right" vertical="center" wrapText="1"/>
      <protection locked="0"/>
    </xf>
    <xf numFmtId="3" fontId="13" fillId="110" borderId="101" xfId="163" applyNumberFormat="1" applyFont="1" applyFill="1" applyBorder="1" applyAlignment="1">
      <alignment horizontal="right" vertical="center" wrapText="1"/>
    </xf>
    <xf numFmtId="37" fontId="13" fillId="110" borderId="104" xfId="163" applyNumberFormat="1" applyFont="1" applyFill="1" applyBorder="1" applyAlignment="1">
      <alignment vertical="center" wrapText="1"/>
    </xf>
    <xf numFmtId="1" fontId="116" fillId="0" borderId="68" xfId="0" applyNumberFormat="1" applyFont="1" applyFill="1" applyBorder="1" applyAlignment="1" applyProtection="1">
      <alignment horizontal="right" vertical="center" wrapText="1"/>
      <protection locked="0"/>
    </xf>
    <xf numFmtId="37" fontId="41" fillId="0" borderId="101" xfId="0" applyNumberFormat="1" applyFont="1" applyFill="1" applyBorder="1" applyAlignment="1">
      <alignment vertical="center" wrapText="1"/>
    </xf>
    <xf numFmtId="0" fontId="41" fillId="0" borderId="104" xfId="0" applyFont="1" applyFill="1" applyBorder="1" applyAlignment="1">
      <alignment vertical="center" wrapText="1"/>
    </xf>
    <xf numFmtId="174" fontId="114" fillId="0" borderId="68" xfId="0" applyNumberFormat="1" applyFont="1" applyFill="1" applyBorder="1" applyAlignment="1" applyProtection="1">
      <alignment horizontal="right" vertical="center" wrapText="1"/>
      <protection locked="0"/>
    </xf>
    <xf numFmtId="173" fontId="116" fillId="0" borderId="82" xfId="0" applyNumberFormat="1" applyFont="1" applyFill="1" applyBorder="1" applyAlignment="1" applyProtection="1">
      <alignment horizontal="right" vertical="center" wrapText="1"/>
      <protection locked="0"/>
    </xf>
    <xf numFmtId="1" fontId="114" fillId="0" borderId="68" xfId="0" applyNumberFormat="1" applyFont="1" applyFill="1" applyBorder="1" applyAlignment="1" applyProtection="1">
      <alignment horizontal="right" vertical="center" wrapText="1"/>
      <protection locked="0"/>
    </xf>
    <xf numFmtId="173" fontId="114" fillId="0" borderId="68" xfId="0" applyNumberFormat="1" applyFont="1" applyFill="1" applyBorder="1" applyAlignment="1" applyProtection="1">
      <alignment horizontal="right" vertical="center" wrapText="1"/>
      <protection locked="0"/>
    </xf>
    <xf numFmtId="173" fontId="114" fillId="0" borderId="82" xfId="0" applyNumberFormat="1" applyFont="1" applyFill="1" applyBorder="1" applyAlignment="1" applyProtection="1">
      <alignment horizontal="right" vertical="center" wrapText="1"/>
      <protection locked="0"/>
    </xf>
    <xf numFmtId="0" fontId="114" fillId="0" borderId="82" xfId="0" applyFont="1" applyFill="1" applyBorder="1" applyAlignment="1">
      <alignment vertical="center"/>
    </xf>
    <xf numFmtId="4" fontId="116" fillId="0" borderId="69" xfId="0" applyNumberFormat="1" applyFont="1" applyFill="1" applyBorder="1" applyAlignment="1">
      <alignment vertical="center" wrapText="1"/>
    </xf>
    <xf numFmtId="37" fontId="13" fillId="110" borderId="101" xfId="163" applyNumberFormat="1" applyFont="1" applyFill="1" applyBorder="1" applyAlignment="1">
      <alignment horizontal="right" vertical="center" wrapText="1"/>
    </xf>
    <xf numFmtId="0" fontId="40" fillId="0" borderId="0" xfId="0" applyFont="1"/>
    <xf numFmtId="37" fontId="13" fillId="0" borderId="101" xfId="163" applyNumberFormat="1" applyFont="1" applyFill="1" applyBorder="1" applyAlignment="1">
      <alignment horizontal="right" vertical="center" wrapText="1"/>
    </xf>
    <xf numFmtId="37" fontId="13" fillId="0" borderId="104" xfId="163" applyNumberFormat="1" applyFont="1" applyFill="1" applyBorder="1" applyAlignment="1">
      <alignment vertical="center" wrapText="1"/>
    </xf>
    <xf numFmtId="37" fontId="21" fillId="0" borderId="101" xfId="163" applyNumberFormat="1" applyFont="1" applyFill="1" applyBorder="1" applyAlignment="1">
      <alignment horizontal="right" vertical="center" wrapText="1"/>
    </xf>
    <xf numFmtId="37" fontId="21" fillId="0" borderId="104" xfId="163" applyNumberFormat="1" applyFont="1" applyFill="1" applyBorder="1" applyAlignment="1">
      <alignment vertical="center" wrapText="1"/>
    </xf>
    <xf numFmtId="37" fontId="13" fillId="0" borderId="14" xfId="163" applyNumberFormat="1" applyFont="1" applyFill="1" applyBorder="1" applyAlignment="1">
      <alignment horizontal="right" vertical="center" wrapText="1"/>
    </xf>
    <xf numFmtId="37" fontId="13" fillId="0" borderId="14" xfId="163" applyNumberFormat="1" applyFont="1" applyFill="1" applyBorder="1" applyAlignment="1">
      <alignment vertical="center" wrapText="1"/>
    </xf>
    <xf numFmtId="0" fontId="114" fillId="0" borderId="66" xfId="0" applyFont="1" applyFill="1" applyBorder="1" applyAlignment="1">
      <alignment vertical="center"/>
    </xf>
    <xf numFmtId="174" fontId="114" fillId="0" borderId="65" xfId="0" applyNumberFormat="1" applyFont="1" applyFill="1" applyBorder="1" applyAlignment="1" applyProtection="1">
      <alignment horizontal="right" vertical="center" wrapText="1"/>
      <protection locked="0"/>
    </xf>
    <xf numFmtId="1" fontId="114" fillId="0" borderId="83" xfId="0" applyNumberFormat="1" applyFont="1" applyFill="1" applyBorder="1" applyAlignment="1" applyProtection="1">
      <alignment horizontal="right" vertical="center" wrapText="1"/>
      <protection locked="0"/>
    </xf>
    <xf numFmtId="173" fontId="114" fillId="0" borderId="65" xfId="0" applyNumberFormat="1" applyFont="1" applyFill="1" applyBorder="1" applyAlignment="1" applyProtection="1">
      <alignment horizontal="right" vertical="center" wrapText="1"/>
      <protection locked="0"/>
    </xf>
    <xf numFmtId="37" fontId="13" fillId="31" borderId="101" xfId="121" applyNumberFormat="1" applyFont="1" applyFill="1" applyBorder="1" applyAlignment="1">
      <alignment horizontal="right" vertical="center" wrapText="1"/>
    </xf>
    <xf numFmtId="37" fontId="13" fillId="31" borderId="104" xfId="121" applyNumberFormat="1" applyFont="1" applyFill="1" applyBorder="1" applyAlignment="1">
      <alignment vertical="center" wrapText="1"/>
    </xf>
    <xf numFmtId="37" fontId="13" fillId="0" borderId="101" xfId="121" applyNumberFormat="1" applyFont="1" applyFill="1" applyBorder="1" applyAlignment="1">
      <alignment horizontal="right" vertical="center" wrapText="1"/>
    </xf>
    <xf numFmtId="37" fontId="13" fillId="0" borderId="104" xfId="121" applyNumberFormat="1" applyFont="1" applyFill="1" applyBorder="1" applyAlignment="1">
      <alignment vertical="center" wrapText="1"/>
    </xf>
    <xf numFmtId="37" fontId="21" fillId="0" borderId="101" xfId="121" applyNumberFormat="1" applyFont="1" applyFill="1" applyBorder="1" applyAlignment="1">
      <alignment horizontal="right" vertical="center" wrapText="1"/>
    </xf>
    <xf numFmtId="37" fontId="21" fillId="0" borderId="104" xfId="121" applyNumberFormat="1" applyFont="1" applyFill="1" applyBorder="1" applyAlignment="1">
      <alignment vertical="center" wrapText="1"/>
    </xf>
    <xf numFmtId="1" fontId="114" fillId="0" borderId="65" xfId="0" applyNumberFormat="1" applyFont="1" applyFill="1" applyBorder="1" applyAlignment="1" applyProtection="1">
      <alignment horizontal="right" vertical="center" wrapText="1"/>
      <protection locked="0"/>
    </xf>
    <xf numFmtId="0" fontId="41" fillId="0" borderId="0" xfId="0" applyFont="1" applyFill="1" applyBorder="1" applyAlignment="1">
      <alignment horizontal="left" vertical="center" indent="2"/>
    </xf>
    <xf numFmtId="4" fontId="41" fillId="0" borderId="0" xfId="0" applyNumberFormat="1" applyFont="1" applyFill="1" applyBorder="1" applyAlignment="1">
      <alignment vertical="center" wrapText="1"/>
    </xf>
    <xf numFmtId="0" fontId="41" fillId="0" borderId="0" xfId="0" applyFont="1" applyFill="1" applyBorder="1" applyAlignment="1">
      <alignment vertical="center" wrapText="1"/>
    </xf>
    <xf numFmtId="3" fontId="41" fillId="0" borderId="0" xfId="0" applyNumberFormat="1" applyFont="1" applyFill="1" applyBorder="1" applyAlignment="1">
      <alignment vertical="center" wrapText="1"/>
    </xf>
    <xf numFmtId="37" fontId="41" fillId="0" borderId="0" xfId="0" applyNumberFormat="1" applyFont="1" applyFill="1" applyBorder="1" applyAlignment="1">
      <alignment vertical="center" wrapText="1"/>
    </xf>
    <xf numFmtId="37" fontId="68" fillId="0" borderId="14" xfId="163" applyNumberFormat="1" applyFont="1" applyFill="1" applyBorder="1" applyAlignment="1">
      <alignment horizontal="justify" vertical="center" wrapText="1"/>
    </xf>
    <xf numFmtId="37" fontId="68" fillId="0" borderId="14" xfId="163" applyNumberFormat="1" applyFont="1" applyFill="1" applyBorder="1" applyAlignment="1">
      <alignment vertical="center" wrapText="1"/>
    </xf>
    <xf numFmtId="0" fontId="113" fillId="0" borderId="0" xfId="0" applyFont="1" applyAlignment="1">
      <alignment horizontal="left" vertical="center" wrapText="1"/>
    </xf>
    <xf numFmtId="0" fontId="171" fillId="0" borderId="0" xfId="0" applyFont="1" applyAlignment="1">
      <alignment horizontal="centerContinuous" vertical="center"/>
    </xf>
    <xf numFmtId="0" fontId="80" fillId="0" borderId="0" xfId="0" applyFont="1" applyAlignment="1">
      <alignment wrapText="1"/>
    </xf>
    <xf numFmtId="0" fontId="129" fillId="0" borderId="0" xfId="0" applyFont="1" applyAlignment="1">
      <alignment horizontal="centerContinuous" vertical="center"/>
    </xf>
    <xf numFmtId="0" fontId="116" fillId="106" borderId="110" xfId="0" applyFont="1" applyFill="1" applyBorder="1" applyAlignment="1">
      <alignment horizontal="centerContinuous" vertical="center" wrapText="1"/>
    </xf>
    <xf numFmtId="0" fontId="116" fillId="106" borderId="123" xfId="0" applyFont="1" applyFill="1" applyBorder="1" applyAlignment="1">
      <alignment horizontal="centerContinuous" vertical="center" wrapText="1"/>
    </xf>
    <xf numFmtId="0" fontId="116" fillId="106" borderId="109" xfId="0" applyFont="1" applyFill="1" applyBorder="1" applyAlignment="1">
      <alignment horizontal="centerContinuous" vertical="center" wrapText="1"/>
    </xf>
    <xf numFmtId="0" fontId="21" fillId="19" borderId="124" xfId="0" applyFont="1" applyFill="1" applyBorder="1" applyAlignment="1">
      <alignment horizontal="centerContinuous" vertical="center" wrapText="1"/>
    </xf>
    <xf numFmtId="0" fontId="21" fillId="19" borderId="125" xfId="0" applyFont="1" applyFill="1" applyBorder="1" applyAlignment="1">
      <alignment horizontal="centerContinuous" vertical="center" wrapText="1"/>
    </xf>
    <xf numFmtId="0" fontId="116" fillId="106" borderId="64" xfId="0" applyFont="1" applyFill="1" applyBorder="1" applyAlignment="1">
      <alignment horizontal="centerContinuous" vertical="center"/>
    </xf>
    <xf numFmtId="0" fontId="116" fillId="106" borderId="63" xfId="0" applyFont="1" applyFill="1" applyBorder="1" applyAlignment="1">
      <alignment horizontal="centerContinuous" vertical="center"/>
    </xf>
    <xf numFmtId="0" fontId="116" fillId="106" borderId="127" xfId="0" applyFont="1" applyFill="1" applyBorder="1" applyAlignment="1">
      <alignment horizontal="centerContinuous" vertical="center"/>
    </xf>
    <xf numFmtId="0" fontId="21" fillId="19" borderId="126" xfId="0" applyFont="1" applyFill="1" applyBorder="1" applyAlignment="1">
      <alignment horizontal="centerContinuous" vertical="center"/>
    </xf>
    <xf numFmtId="0" fontId="21" fillId="19" borderId="124" xfId="0" applyFont="1" applyFill="1" applyBorder="1" applyAlignment="1">
      <alignment horizontal="centerContinuous" vertical="center"/>
    </xf>
    <xf numFmtId="174" fontId="121" fillId="105" borderId="132" xfId="0" applyNumberFormat="1" applyFont="1" applyFill="1" applyBorder="1" applyAlignment="1">
      <alignment horizontal="right" vertical="center"/>
    </xf>
    <xf numFmtId="4" fontId="121" fillId="105" borderId="132" xfId="0" applyNumberFormat="1" applyFont="1" applyFill="1" applyBorder="1" applyAlignment="1">
      <alignment horizontal="right" vertical="center" wrapText="1"/>
    </xf>
    <xf numFmtId="169" fontId="13" fillId="20" borderId="126" xfId="0" applyNumberFormat="1" applyFont="1" applyFill="1" applyBorder="1" applyAlignment="1">
      <alignment horizontal="right" vertical="center"/>
    </xf>
    <xf numFmtId="4" fontId="13" fillId="20" borderId="124" xfId="0" applyNumberFormat="1" applyFont="1" applyFill="1" applyBorder="1" applyAlignment="1">
      <alignment horizontal="right" vertical="center" wrapText="1"/>
    </xf>
    <xf numFmtId="169" fontId="13" fillId="20" borderId="128" xfId="0" applyNumberFormat="1" applyFont="1" applyFill="1" applyBorder="1" applyAlignment="1">
      <alignment horizontal="right" vertical="center"/>
    </xf>
    <xf numFmtId="169" fontId="16" fillId="0" borderId="0" xfId="0" applyNumberFormat="1" applyFont="1" applyAlignment="1">
      <alignment horizontal="right" vertical="center" wrapText="1"/>
    </xf>
    <xf numFmtId="0" fontId="63" fillId="0" borderId="0" xfId="0" applyFont="1" applyAlignment="1">
      <alignment wrapText="1"/>
    </xf>
    <xf numFmtId="4" fontId="21" fillId="0" borderId="126" xfId="0" applyNumberFormat="1" applyFont="1" applyFill="1" applyBorder="1" applyAlignment="1">
      <alignment horizontal="right" vertical="center"/>
    </xf>
    <xf numFmtId="4" fontId="13" fillId="0" borderId="124" xfId="0" applyNumberFormat="1" applyFont="1" applyFill="1" applyBorder="1" applyAlignment="1">
      <alignment horizontal="right" vertical="center" wrapText="1"/>
    </xf>
    <xf numFmtId="4" fontId="21" fillId="0" borderId="128" xfId="0" applyNumberFormat="1" applyFont="1" applyFill="1" applyBorder="1" applyAlignment="1">
      <alignment horizontal="right" vertical="center"/>
    </xf>
    <xf numFmtId="4" fontId="21" fillId="0" borderId="126" xfId="0" applyNumberFormat="1" applyFont="1" applyFill="1" applyBorder="1" applyAlignment="1">
      <alignment horizontal="right" vertical="center" wrapText="1"/>
    </xf>
    <xf numFmtId="4" fontId="21" fillId="0" borderId="128" xfId="0" applyNumberFormat="1" applyFont="1" applyFill="1" applyBorder="1" applyAlignment="1">
      <alignment horizontal="right" vertical="center" wrapText="1"/>
    </xf>
    <xf numFmtId="4" fontId="13" fillId="0" borderId="0" xfId="0" applyNumberFormat="1" applyFont="1" applyFill="1" applyBorder="1" applyAlignment="1">
      <alignment horizontal="right" vertical="center" wrapText="1"/>
    </xf>
    <xf numFmtId="0" fontId="12" fillId="0" borderId="0" xfId="0" applyFont="1" applyFill="1" applyAlignment="1">
      <alignment horizontal="center" vertical="center"/>
    </xf>
    <xf numFmtId="0" fontId="14" fillId="19" borderId="125" xfId="128" applyFont="1" applyFill="1" applyBorder="1" applyAlignment="1">
      <alignment horizontal="center" vertical="center" wrapText="1"/>
    </xf>
    <xf numFmtId="0" fontId="14" fillId="19" borderId="128" xfId="128" applyFont="1" applyFill="1" applyBorder="1" applyAlignment="1">
      <alignment horizontal="center" vertical="center" wrapText="1"/>
    </xf>
    <xf numFmtId="0" fontId="116" fillId="106" borderId="132" xfId="128" applyFont="1" applyFill="1" applyBorder="1" applyAlignment="1">
      <alignment horizontal="center" vertical="center" wrapText="1"/>
    </xf>
    <xf numFmtId="9" fontId="14" fillId="19" borderId="124" xfId="128" applyNumberFormat="1" applyFont="1" applyFill="1" applyBorder="1" applyAlignment="1">
      <alignment horizontal="center" vertical="center" wrapText="1"/>
    </xf>
    <xf numFmtId="15" fontId="14" fillId="19" borderId="124" xfId="128" applyNumberFormat="1" applyFont="1" applyFill="1" applyBorder="1" applyAlignment="1">
      <alignment horizontal="center" vertical="center" wrapText="1"/>
    </xf>
    <xf numFmtId="15" fontId="14" fillId="19" borderId="125" xfId="128" applyNumberFormat="1" applyFont="1" applyFill="1" applyBorder="1" applyAlignment="1">
      <alignment horizontal="center" vertical="center" wrapText="1"/>
    </xf>
    <xf numFmtId="17" fontId="14" fillId="19" borderId="125" xfId="128" applyNumberFormat="1" applyFont="1" applyFill="1" applyBorder="1" applyAlignment="1">
      <alignment horizontal="center" vertical="center" wrapText="1"/>
    </xf>
    <xf numFmtId="0" fontId="14" fillId="19" borderId="125" xfId="128" applyNumberFormat="1" applyFont="1" applyFill="1" applyBorder="1" applyAlignment="1">
      <alignment horizontal="center" vertical="center" wrapText="1"/>
    </xf>
    <xf numFmtId="3" fontId="14" fillId="19" borderId="125" xfId="128" applyNumberFormat="1" applyFont="1" applyFill="1" applyBorder="1" applyAlignment="1">
      <alignment horizontal="center" vertical="center" wrapText="1"/>
    </xf>
    <xf numFmtId="49" fontId="14" fillId="19" borderId="125" xfId="128" applyNumberFormat="1" applyFont="1" applyFill="1" applyBorder="1" applyAlignment="1">
      <alignment horizontal="center" vertical="center" wrapText="1"/>
    </xf>
    <xf numFmtId="0" fontId="42" fillId="0" borderId="0" xfId="0" applyFont="1" applyAlignment="1">
      <alignment horizontal="center"/>
    </xf>
    <xf numFmtId="0" fontId="16" fillId="20" borderId="125" xfId="0" applyFont="1" applyFill="1" applyBorder="1" applyAlignment="1">
      <alignment vertical="center"/>
    </xf>
    <xf numFmtId="0" fontId="13" fillId="20" borderId="125" xfId="0" applyFont="1" applyFill="1" applyBorder="1" applyAlignment="1">
      <alignment horizontal="right" vertical="center" wrapText="1"/>
    </xf>
    <xf numFmtId="0" fontId="13" fillId="20" borderId="125" xfId="0" applyFont="1" applyFill="1" applyBorder="1" applyAlignment="1">
      <alignment vertical="center" wrapText="1"/>
    </xf>
    <xf numFmtId="0" fontId="13" fillId="20" borderId="128" xfId="0" applyFont="1" applyFill="1" applyBorder="1" applyAlignment="1">
      <alignment horizontal="center" vertical="center" wrapText="1"/>
    </xf>
    <xf numFmtId="0" fontId="13" fillId="20" borderId="125" xfId="0" applyFont="1" applyFill="1" applyBorder="1" applyAlignment="1">
      <alignment horizontal="center" vertical="center" wrapText="1"/>
    </xf>
    <xf numFmtId="0" fontId="13" fillId="20" borderId="128" xfId="0" applyFont="1" applyFill="1" applyBorder="1" applyAlignment="1">
      <alignment vertical="center" wrapText="1"/>
    </xf>
    <xf numFmtId="0" fontId="121" fillId="105" borderId="132" xfId="0" applyFont="1" applyFill="1" applyBorder="1" applyAlignment="1">
      <alignment horizontal="right" vertical="center" wrapText="1"/>
    </xf>
    <xf numFmtId="3" fontId="121" fillId="105" borderId="132" xfId="0" applyNumberFormat="1" applyFont="1" applyFill="1" applyBorder="1" applyAlignment="1">
      <alignment horizontal="right" vertical="center"/>
    </xf>
    <xf numFmtId="0" fontId="172" fillId="20" borderId="124" xfId="0" applyFont="1" applyFill="1" applyBorder="1" applyAlignment="1">
      <alignment vertical="center" wrapText="1"/>
    </xf>
    <xf numFmtId="0" fontId="173" fillId="20" borderId="124" xfId="0" applyFont="1" applyFill="1" applyBorder="1" applyAlignment="1">
      <alignment horizontal="right" vertical="center" wrapText="1"/>
    </xf>
    <xf numFmtId="3" fontId="174" fillId="20" borderId="128" xfId="0" applyNumberFormat="1" applyFont="1" applyFill="1" applyBorder="1" applyAlignment="1">
      <alignment horizontal="center" vertical="center" wrapText="1"/>
    </xf>
    <xf numFmtId="0" fontId="16" fillId="20" borderId="125" xfId="0" applyFont="1" applyFill="1" applyBorder="1" applyAlignment="1">
      <alignment horizontal="center" vertical="center" wrapText="1"/>
    </xf>
    <xf numFmtId="0" fontId="16" fillId="20" borderId="125" xfId="0" applyFont="1" applyFill="1" applyBorder="1" applyAlignment="1">
      <alignment vertical="center" wrapText="1"/>
    </xf>
    <xf numFmtId="0" fontId="42" fillId="20" borderId="125" xfId="0" applyFont="1" applyFill="1" applyBorder="1" applyAlignment="1">
      <alignment vertical="center" wrapText="1"/>
    </xf>
    <xf numFmtId="0" fontId="16" fillId="36" borderId="42" xfId="0" applyFont="1" applyFill="1" applyBorder="1" applyAlignment="1">
      <alignment vertical="center"/>
    </xf>
    <xf numFmtId="0" fontId="13" fillId="36" borderId="48" xfId="107" applyFont="1" applyFill="1" applyBorder="1" applyAlignment="1">
      <alignment vertical="center"/>
    </xf>
    <xf numFmtId="0" fontId="45" fillId="36" borderId="48" xfId="107" applyFont="1" applyFill="1" applyBorder="1" applyAlignment="1">
      <alignment horizontal="left" vertical="center"/>
    </xf>
    <xf numFmtId="3" fontId="13" fillId="36" borderId="46" xfId="107" applyNumberFormat="1" applyFont="1" applyFill="1" applyBorder="1" applyAlignment="1">
      <alignment horizontal="center" vertical="center" wrapText="1"/>
    </xf>
    <xf numFmtId="15" fontId="13" fillId="36" borderId="42" xfId="107" applyNumberFormat="1" applyFont="1" applyFill="1" applyBorder="1" applyAlignment="1">
      <alignment horizontal="center" vertical="center" wrapText="1"/>
    </xf>
    <xf numFmtId="0" fontId="13" fillId="36" borderId="42" xfId="0" applyFont="1" applyFill="1" applyBorder="1" applyAlignment="1">
      <alignment vertical="center" wrapText="1"/>
    </xf>
    <xf numFmtId="0" fontId="13" fillId="36" borderId="42" xfId="0" applyFont="1" applyFill="1" applyBorder="1" applyAlignment="1">
      <alignment horizontal="center" vertical="center" wrapText="1"/>
    </xf>
    <xf numFmtId="0" fontId="13" fillId="36" borderId="47" xfId="0" applyFont="1" applyFill="1" applyBorder="1" applyAlignment="1">
      <alignment horizontal="center" vertical="center" wrapText="1"/>
    </xf>
    <xf numFmtId="0" fontId="13" fillId="36" borderId="47" xfId="0" applyFont="1" applyFill="1" applyBorder="1" applyAlignment="1">
      <alignment vertical="center" wrapText="1"/>
    </xf>
    <xf numFmtId="0" fontId="175" fillId="36" borderId="46" xfId="0" applyFont="1" applyFill="1" applyBorder="1" applyAlignment="1">
      <alignment vertical="center" wrapText="1"/>
    </xf>
    <xf numFmtId="3" fontId="13" fillId="36" borderId="46" xfId="0" applyNumberFormat="1" applyFont="1" applyFill="1" applyBorder="1" applyAlignment="1">
      <alignment horizontal="center" vertical="center" wrapText="1"/>
    </xf>
    <xf numFmtId="3" fontId="51" fillId="36" borderId="42" xfId="0" applyNumberFormat="1" applyFont="1" applyFill="1" applyBorder="1" applyAlignment="1">
      <alignment horizontal="center" vertical="center" wrapText="1"/>
    </xf>
    <xf numFmtId="0" fontId="176" fillId="36" borderId="42" xfId="0" applyFont="1" applyFill="1" applyBorder="1" applyAlignment="1">
      <alignment vertical="center" wrapText="1"/>
    </xf>
    <xf numFmtId="0" fontId="175" fillId="36" borderId="42" xfId="0" applyFont="1" applyFill="1" applyBorder="1" applyAlignment="1">
      <alignment vertical="center" wrapText="1"/>
    </xf>
    <xf numFmtId="0" fontId="13" fillId="111" borderId="42" xfId="0" applyFont="1" applyFill="1" applyBorder="1" applyAlignment="1">
      <alignment vertical="center" wrapText="1"/>
    </xf>
    <xf numFmtId="0" fontId="13" fillId="111" borderId="42" xfId="0" applyFont="1" applyFill="1" applyBorder="1" applyAlignment="1">
      <alignment horizontal="center" vertical="center" wrapText="1"/>
    </xf>
    <xf numFmtId="0" fontId="13" fillId="111" borderId="47" xfId="0" applyFont="1" applyFill="1" applyBorder="1" applyAlignment="1">
      <alignment vertical="center" wrapText="1"/>
    </xf>
    <xf numFmtId="17" fontId="21" fillId="111" borderId="46" xfId="0" applyNumberFormat="1" applyFont="1" applyFill="1" applyBorder="1" applyAlignment="1">
      <alignment horizontal="center" vertical="center" wrapText="1"/>
    </xf>
    <xf numFmtId="3" fontId="41" fillId="111" borderId="47" xfId="0" applyNumberFormat="1" applyFont="1" applyFill="1" applyBorder="1" applyAlignment="1">
      <alignment horizontal="right" vertical="center" wrapText="1"/>
    </xf>
    <xf numFmtId="3" fontId="41" fillId="111" borderId="48" xfId="0" applyNumberFormat="1" applyFont="1" applyFill="1" applyBorder="1" applyAlignment="1">
      <alignment horizontal="center" vertical="center" wrapText="1"/>
    </xf>
    <xf numFmtId="167" fontId="21" fillId="111" borderId="42" xfId="0" applyNumberFormat="1" applyFont="1" applyFill="1" applyBorder="1" applyAlignment="1">
      <alignment horizontal="center"/>
    </xf>
    <xf numFmtId="3" fontId="13" fillId="111" borderId="42" xfId="0" applyNumberFormat="1" applyFont="1" applyFill="1" applyBorder="1" applyAlignment="1">
      <alignment horizontal="center" vertical="center"/>
    </xf>
    <xf numFmtId="9" fontId="16" fillId="111" borderId="42" xfId="0" applyNumberFormat="1" applyFont="1" applyFill="1" applyBorder="1" applyAlignment="1">
      <alignment vertical="center" wrapText="1"/>
    </xf>
    <xf numFmtId="9" fontId="42" fillId="111" borderId="42" xfId="0" applyNumberFormat="1" applyFont="1" applyFill="1" applyBorder="1" applyAlignment="1">
      <alignment vertical="center" wrapText="1"/>
    </xf>
    <xf numFmtId="49" fontId="14" fillId="23" borderId="42" xfId="164" applyNumberFormat="1" applyFont="1" applyFill="1" applyBorder="1" applyAlignment="1">
      <alignment vertical="center" wrapText="1"/>
    </xf>
    <xf numFmtId="49" fontId="64" fillId="56" borderId="42" xfId="164" applyNumberFormat="1" applyFont="1" applyFill="1" applyBorder="1" applyAlignment="1">
      <alignment vertical="center" wrapText="1"/>
    </xf>
    <xf numFmtId="49" fontId="14" fillId="41" borderId="125" xfId="107" applyNumberFormat="1" applyFont="1" applyFill="1" applyBorder="1" applyAlignment="1">
      <alignment horizontal="center" vertical="center" wrapText="1"/>
    </xf>
    <xf numFmtId="0" fontId="114" fillId="0" borderId="70" xfId="164" applyFont="1" applyFill="1" applyBorder="1" applyAlignment="1">
      <alignment vertical="center" wrapText="1"/>
    </xf>
    <xf numFmtId="49" fontId="114" fillId="0" borderId="70" xfId="164" applyNumberFormat="1" applyFont="1" applyFill="1" applyBorder="1" applyAlignment="1">
      <alignment vertical="center" wrapText="1"/>
    </xf>
    <xf numFmtId="174" fontId="114" fillId="0" borderId="133" xfId="0" applyNumberFormat="1" applyFont="1" applyFill="1" applyBorder="1" applyAlignment="1">
      <alignment horizontal="right" vertical="center"/>
    </xf>
    <xf numFmtId="0" fontId="114" fillId="0" borderId="134" xfId="107" applyFont="1" applyFill="1" applyBorder="1"/>
    <xf numFmtId="9" fontId="114" fillId="0" borderId="133" xfId="164" applyNumberFormat="1" applyFont="1" applyFill="1" applyBorder="1" applyAlignment="1">
      <alignment horizontal="right" vertical="center" wrapText="1"/>
    </xf>
    <xf numFmtId="3" fontId="114" fillId="0" borderId="133" xfId="164" applyNumberFormat="1" applyFont="1" applyFill="1" applyBorder="1" applyAlignment="1">
      <alignment horizontal="right" vertical="center" wrapText="1"/>
    </xf>
    <xf numFmtId="3" fontId="114" fillId="0" borderId="134" xfId="107" applyNumberFormat="1" applyFont="1" applyFill="1" applyBorder="1" applyAlignment="1">
      <alignment horizontal="right" wrapText="1"/>
    </xf>
    <xf numFmtId="1" fontId="44" fillId="84" borderId="43" xfId="107" applyNumberFormat="1" applyFont="1" applyFill="1" applyBorder="1" applyAlignment="1">
      <alignment horizontal="center" vertical="center" wrapText="1"/>
    </xf>
    <xf numFmtId="17" fontId="53" fillId="76" borderId="42" xfId="128" applyNumberFormat="1" applyFont="1" applyFill="1" applyBorder="1" applyAlignment="1">
      <alignment horizontal="center" vertical="center" wrapText="1"/>
    </xf>
    <xf numFmtId="0" fontId="85" fillId="23" borderId="42" xfId="107" applyNumberFormat="1" applyFont="1" applyFill="1" applyBorder="1" applyAlignment="1">
      <alignment vertical="center" wrapText="1"/>
    </xf>
    <xf numFmtId="0" fontId="13" fillId="20" borderId="125" xfId="0" applyFont="1" applyFill="1" applyBorder="1" applyAlignment="1">
      <alignment horizontal="left" vertical="center" wrapText="1"/>
    </xf>
    <xf numFmtId="0" fontId="39" fillId="20" borderId="124" xfId="0" applyFont="1" applyFill="1" applyBorder="1" applyAlignment="1">
      <alignment vertical="center" wrapText="1"/>
    </xf>
    <xf numFmtId="0" fontId="177" fillId="20" borderId="124" xfId="0" applyFont="1" applyFill="1" applyBorder="1" applyAlignment="1">
      <alignment horizontal="right" vertical="center" wrapText="1"/>
    </xf>
    <xf numFmtId="3" fontId="51" fillId="20" borderId="128" xfId="0" applyNumberFormat="1" applyFont="1" applyFill="1" applyBorder="1" applyAlignment="1">
      <alignment horizontal="center" vertical="center" wrapText="1"/>
    </xf>
    <xf numFmtId="3" fontId="13" fillId="20" borderId="128" xfId="0" applyNumberFormat="1" applyFont="1" applyFill="1" applyBorder="1" applyAlignment="1">
      <alignment horizontal="center" vertical="center" wrapText="1"/>
    </xf>
    <xf numFmtId="0" fontId="51" fillId="20" borderId="125" xfId="0" applyFont="1" applyFill="1" applyBorder="1" applyAlignment="1">
      <alignment horizontal="center" vertical="center" wrapText="1"/>
    </xf>
    <xf numFmtId="0" fontId="51" fillId="20" borderId="125" xfId="0" applyFont="1" applyFill="1" applyBorder="1" applyAlignment="1">
      <alignment vertical="center" wrapText="1"/>
    </xf>
    <xf numFmtId="0" fontId="39" fillId="20" borderId="125" xfId="0" applyFont="1" applyFill="1" applyBorder="1" applyAlignment="1">
      <alignment vertical="center" wrapText="1"/>
    </xf>
    <xf numFmtId="174" fontId="116" fillId="0" borderId="71" xfId="0" applyNumberFormat="1" applyFont="1" applyFill="1" applyBorder="1" applyAlignment="1">
      <alignment horizontal="right" vertical="center"/>
    </xf>
    <xf numFmtId="0" fontId="116" fillId="0" borderId="68" xfId="0" applyFont="1" applyFill="1" applyBorder="1" applyAlignment="1">
      <alignment horizontal="right" vertical="center" wrapText="1"/>
    </xf>
    <xf numFmtId="0" fontId="116" fillId="0" borderId="69" xfId="0" applyFont="1" applyFill="1" applyBorder="1" applyAlignment="1">
      <alignment horizontal="right" vertical="center" wrapText="1"/>
    </xf>
    <xf numFmtId="3" fontId="116" fillId="0" borderId="69" xfId="0" applyNumberFormat="1" applyFont="1" applyFill="1" applyBorder="1" applyAlignment="1">
      <alignment horizontal="right" vertical="center"/>
    </xf>
    <xf numFmtId="0" fontId="116" fillId="0" borderId="68" xfId="0" applyFont="1" applyFill="1" applyBorder="1" applyAlignment="1">
      <alignment horizontal="left" vertical="center" wrapText="1"/>
    </xf>
    <xf numFmtId="0" fontId="13" fillId="21" borderId="125" xfId="0" applyFont="1" applyFill="1" applyBorder="1" applyAlignment="1">
      <alignment vertical="center" wrapText="1"/>
    </xf>
    <xf numFmtId="0" fontId="13" fillId="21" borderId="125" xfId="0" applyFont="1" applyFill="1" applyBorder="1" applyAlignment="1">
      <alignment horizontal="left" vertical="center" wrapText="1"/>
    </xf>
    <xf numFmtId="0" fontId="13" fillId="21" borderId="125" xfId="0" applyFont="1" applyFill="1" applyBorder="1" applyAlignment="1">
      <alignment horizontal="right" vertical="center" wrapText="1"/>
    </xf>
    <xf numFmtId="0" fontId="13" fillId="21" borderId="125" xfId="0" applyFont="1" applyFill="1" applyBorder="1" applyAlignment="1">
      <alignment horizontal="center" vertical="center" wrapText="1"/>
    </xf>
    <xf numFmtId="0" fontId="13" fillId="21" borderId="128" xfId="0" applyFont="1" applyFill="1" applyBorder="1" applyAlignment="1">
      <alignment vertical="center" wrapText="1"/>
    </xf>
    <xf numFmtId="0" fontId="114" fillId="0" borderId="68" xfId="0" applyFont="1" applyFill="1" applyBorder="1" applyAlignment="1">
      <alignment horizontal="right" vertical="center" wrapText="1"/>
    </xf>
    <xf numFmtId="3" fontId="114" fillId="0" borderId="69" xfId="0" applyNumberFormat="1" applyFont="1" applyFill="1" applyBorder="1" applyAlignment="1">
      <alignment horizontal="right" vertical="center"/>
    </xf>
    <xf numFmtId="9" fontId="39" fillId="21" borderId="124" xfId="0" applyNumberFormat="1" applyFont="1" applyFill="1" applyBorder="1" applyAlignment="1">
      <alignment vertical="center" wrapText="1"/>
    </xf>
    <xf numFmtId="14" fontId="51" fillId="21" borderId="124" xfId="0" applyNumberFormat="1" applyFont="1" applyFill="1" applyBorder="1" applyAlignment="1">
      <alignment horizontal="center" vertical="center" wrapText="1"/>
    </xf>
    <xf numFmtId="0" fontId="51" fillId="21" borderId="125" xfId="0" applyFont="1" applyFill="1" applyBorder="1" applyAlignment="1">
      <alignment horizontal="center" vertical="center" wrapText="1"/>
    </xf>
    <xf numFmtId="3" fontId="41" fillId="21" borderId="128" xfId="0" applyNumberFormat="1" applyFont="1" applyFill="1" applyBorder="1" applyAlignment="1">
      <alignment horizontal="center" vertical="center" wrapText="1"/>
    </xf>
    <xf numFmtId="9" fontId="51" fillId="21" borderId="125" xfId="0" applyNumberFormat="1" applyFont="1" applyFill="1" applyBorder="1" applyAlignment="1">
      <alignment horizontal="center" vertical="center" wrapText="1"/>
    </xf>
    <xf numFmtId="9" fontId="51" fillId="21" borderId="125" xfId="0" applyNumberFormat="1" applyFont="1" applyFill="1" applyBorder="1" applyAlignment="1">
      <alignment vertical="center" wrapText="1"/>
    </xf>
    <xf numFmtId="9" fontId="39" fillId="21" borderId="125" xfId="0" applyNumberFormat="1" applyFont="1" applyFill="1" applyBorder="1" applyAlignment="1">
      <alignment vertical="center" wrapText="1"/>
    </xf>
    <xf numFmtId="0" fontId="14" fillId="61" borderId="42" xfId="107" applyNumberFormat="1" applyFont="1" applyFill="1" applyBorder="1" applyAlignment="1">
      <alignment vertical="center" wrapText="1"/>
    </xf>
    <xf numFmtId="0" fontId="14" fillId="34" borderId="42" xfId="107" applyNumberFormat="1" applyFont="1" applyFill="1" applyBorder="1" applyAlignment="1">
      <alignment vertical="center" wrapText="1"/>
    </xf>
    <xf numFmtId="49" fontId="14" fillId="34" borderId="42" xfId="164" applyNumberFormat="1" applyFont="1" applyFill="1" applyBorder="1" applyAlignment="1">
      <alignment vertical="center" wrapText="1"/>
    </xf>
    <xf numFmtId="49" fontId="14" fillId="40" borderId="42" xfId="107" applyNumberFormat="1" applyFont="1" applyFill="1" applyBorder="1" applyAlignment="1">
      <alignment horizontal="center" vertical="center" wrapText="1"/>
    </xf>
    <xf numFmtId="49" fontId="14" fillId="61" borderId="42" xfId="107" applyNumberFormat="1" applyFont="1" applyFill="1" applyBorder="1" applyAlignment="1">
      <alignment horizontal="left" vertical="center" wrapText="1"/>
    </xf>
    <xf numFmtId="49" fontId="54" fillId="61" borderId="42" xfId="145" applyNumberFormat="1" applyFont="1" applyFill="1" applyBorder="1" applyAlignment="1">
      <alignment horizontal="center" vertical="center" wrapText="1"/>
    </xf>
    <xf numFmtId="49" fontId="14" fillId="61" borderId="42" xfId="107" applyNumberFormat="1" applyFont="1" applyFill="1" applyBorder="1" applyAlignment="1">
      <alignment vertical="center" wrapText="1"/>
    </xf>
    <xf numFmtId="1" fontId="14" fillId="61" borderId="47" xfId="107" applyNumberFormat="1" applyFont="1" applyFill="1" applyBorder="1" applyAlignment="1">
      <alignment horizontal="center" vertical="center" wrapText="1"/>
    </xf>
    <xf numFmtId="9" fontId="114" fillId="0" borderId="68" xfId="164" applyNumberFormat="1" applyFont="1" applyFill="1" applyBorder="1" applyAlignment="1">
      <alignment horizontal="right" vertical="center" wrapText="1"/>
    </xf>
    <xf numFmtId="9" fontId="14" fillId="34" borderId="46" xfId="108" applyNumberFormat="1" applyFont="1" applyFill="1" applyBorder="1" applyAlignment="1">
      <alignment horizontal="center" vertical="center" wrapText="1"/>
    </xf>
    <xf numFmtId="15" fontId="14" fillId="34" borderId="42" xfId="107" applyNumberFormat="1" applyFont="1" applyFill="1" applyBorder="1" applyAlignment="1">
      <alignment horizontal="center" vertical="center" wrapText="1"/>
    </xf>
    <xf numFmtId="1" fontId="14" fillId="76" borderId="42" xfId="128" applyNumberFormat="1" applyFont="1" applyFill="1" applyBorder="1" applyAlignment="1">
      <alignment horizontal="center" vertical="center" wrapText="1"/>
    </xf>
    <xf numFmtId="9" fontId="14" fillId="61" borderId="42" xfId="107" applyNumberFormat="1" applyFont="1" applyFill="1" applyBorder="1" applyAlignment="1">
      <alignment vertical="center" wrapText="1"/>
    </xf>
    <xf numFmtId="0" fontId="64" fillId="24" borderId="42" xfId="164" applyFont="1" applyFill="1" applyBorder="1" applyAlignment="1">
      <alignment horizontal="center" vertical="center" wrapText="1"/>
    </xf>
    <xf numFmtId="0" fontId="14" fillId="34" borderId="42" xfId="107" applyFont="1" applyFill="1" applyBorder="1" applyAlignment="1">
      <alignment horizontal="center" vertical="center" wrapText="1"/>
    </xf>
    <xf numFmtId="0" fontId="14" fillId="34" borderId="42" xfId="164" applyFont="1" applyFill="1" applyBorder="1" applyAlignment="1">
      <alignment horizontal="center" vertical="center" wrapText="1"/>
    </xf>
    <xf numFmtId="0" fontId="64" fillId="24" borderId="42" xfId="164" applyNumberFormat="1" applyFont="1" applyFill="1" applyBorder="1" applyAlignment="1">
      <alignment horizontal="center" vertical="center" wrapText="1"/>
    </xf>
    <xf numFmtId="0" fontId="64" fillId="71" borderId="42" xfId="107" applyNumberFormat="1" applyFont="1" applyFill="1" applyBorder="1" applyAlignment="1">
      <alignment vertical="center" wrapText="1"/>
    </xf>
    <xf numFmtId="49" fontId="54" fillId="61" borderId="42" xfId="107" applyNumberFormat="1" applyFont="1" applyFill="1" applyBorder="1" applyAlignment="1">
      <alignment horizontal="center" vertical="center" wrapText="1"/>
    </xf>
    <xf numFmtId="49" fontId="114" fillId="0" borderId="70" xfId="107" applyNumberFormat="1" applyFont="1" applyFill="1" applyBorder="1" applyAlignment="1">
      <alignment vertical="center" wrapText="1" shrinkToFit="1"/>
    </xf>
    <xf numFmtId="49" fontId="114" fillId="0" borderId="69" xfId="107" applyNumberFormat="1" applyFont="1" applyFill="1" applyBorder="1" applyAlignment="1">
      <alignment horizontal="center" vertical="center" wrapText="1"/>
    </xf>
    <xf numFmtId="9" fontId="114" fillId="0" borderId="69" xfId="116" applyNumberFormat="1" applyFont="1" applyFill="1" applyBorder="1" applyAlignment="1">
      <alignment horizontal="center" vertical="center"/>
    </xf>
    <xf numFmtId="3" fontId="114" fillId="0" borderId="68" xfId="107" applyNumberFormat="1" applyFont="1" applyFill="1" applyBorder="1" applyAlignment="1">
      <alignment horizontal="right" vertical="center" wrapText="1"/>
    </xf>
    <xf numFmtId="9" fontId="14" fillId="56" borderId="46" xfId="107" applyNumberFormat="1" applyFont="1" applyFill="1" applyBorder="1" applyAlignment="1">
      <alignment horizontal="center" vertical="center" wrapText="1"/>
    </xf>
    <xf numFmtId="15" fontId="14" fillId="61" borderId="42" xfId="165" applyNumberFormat="1" applyFont="1" applyFill="1" applyBorder="1" applyAlignment="1">
      <alignment horizontal="center" vertical="center" wrapText="1"/>
    </xf>
    <xf numFmtId="1" fontId="14" fillId="78" borderId="42" xfId="107" applyNumberFormat="1" applyFont="1" applyFill="1" applyBorder="1" applyAlignment="1">
      <alignment horizontal="center" vertical="center" wrapText="1"/>
    </xf>
    <xf numFmtId="17" fontId="14" fillId="78" borderId="42" xfId="107" applyNumberFormat="1" applyFont="1" applyFill="1" applyBorder="1" applyAlignment="1">
      <alignment horizontal="center" vertical="center" wrapText="1"/>
    </xf>
    <xf numFmtId="0" fontId="64" fillId="71" borderId="42" xfId="145" applyNumberFormat="1" applyFont="1" applyFill="1" applyBorder="1" applyAlignment="1">
      <alignment vertical="center" wrapText="1"/>
    </xf>
    <xf numFmtId="3" fontId="64" fillId="46" borderId="42" xfId="107" applyNumberFormat="1" applyFont="1" applyFill="1" applyBorder="1" applyAlignment="1">
      <alignment horizontal="center" vertical="center" wrapText="1"/>
    </xf>
    <xf numFmtId="0" fontId="14" fillId="61" borderId="42" xfId="107" applyNumberFormat="1" applyFont="1" applyFill="1" applyBorder="1" applyAlignment="1">
      <alignment horizontal="center" vertical="center" wrapText="1"/>
    </xf>
    <xf numFmtId="49" fontId="14" fillId="61" borderId="42" xfId="107" applyNumberFormat="1" applyFont="1" applyFill="1" applyBorder="1" applyAlignment="1">
      <alignment horizontal="center" vertical="center" wrapText="1"/>
    </xf>
    <xf numFmtId="15" fontId="14" fillId="61" borderId="42" xfId="107" applyNumberFormat="1" applyFont="1" applyFill="1" applyBorder="1" applyAlignment="1">
      <alignment horizontal="center" vertical="center" wrapText="1"/>
    </xf>
    <xf numFmtId="0" fontId="14" fillId="61" borderId="42" xfId="145" applyNumberFormat="1" applyFont="1" applyFill="1" applyBorder="1" applyAlignment="1">
      <alignment horizontal="center" vertical="center" wrapText="1"/>
    </xf>
    <xf numFmtId="0" fontId="14" fillId="34" borderId="42" xfId="107" applyNumberFormat="1" applyFont="1" applyFill="1" applyBorder="1" applyAlignment="1">
      <alignment horizontal="left" vertical="center" wrapText="1"/>
    </xf>
    <xf numFmtId="49" fontId="14" fillId="34" borderId="42" xfId="107" applyNumberFormat="1" applyFont="1" applyFill="1" applyBorder="1" applyAlignment="1">
      <alignment horizontal="center" vertical="center" wrapText="1"/>
    </xf>
    <xf numFmtId="49" fontId="14" fillId="61" borderId="42" xfId="145" applyNumberFormat="1" applyFont="1" applyFill="1" applyBorder="1" applyAlignment="1">
      <alignment horizontal="left" vertical="center" wrapText="1"/>
    </xf>
    <xf numFmtId="9" fontId="14" fillId="56" borderId="46" xfId="108" applyNumberFormat="1" applyFont="1" applyFill="1" applyBorder="1" applyAlignment="1">
      <alignment horizontal="center" vertical="center" wrapText="1"/>
    </xf>
    <xf numFmtId="1" fontId="14" fillId="77" borderId="42" xfId="107" applyNumberFormat="1" applyFont="1" applyFill="1" applyBorder="1" applyAlignment="1">
      <alignment horizontal="center" vertical="center" wrapText="1"/>
    </xf>
    <xf numFmtId="17" fontId="14" fillId="77" borderId="42" xfId="107" applyNumberFormat="1" applyFont="1" applyFill="1" applyBorder="1" applyAlignment="1">
      <alignment horizontal="center" vertical="center" wrapText="1"/>
    </xf>
    <xf numFmtId="0" fontId="64" fillId="46" borderId="42" xfId="145" applyFont="1" applyFill="1" applyBorder="1" applyAlignment="1">
      <alignment horizontal="center" vertical="center" wrapText="1"/>
    </xf>
    <xf numFmtId="0" fontId="14" fillId="61" borderId="42" xfId="145" applyFont="1" applyFill="1" applyBorder="1" applyAlignment="1">
      <alignment horizontal="center" vertical="center" wrapText="1"/>
    </xf>
    <xf numFmtId="174" fontId="114" fillId="0" borderId="65" xfId="0" applyNumberFormat="1" applyFont="1" applyFill="1" applyBorder="1" applyAlignment="1">
      <alignment horizontal="right" vertical="center"/>
    </xf>
    <xf numFmtId="1" fontId="14" fillId="76" borderId="42" xfId="107" applyNumberFormat="1" applyFont="1" applyFill="1" applyBorder="1" applyAlignment="1">
      <alignment horizontal="center" vertical="center" wrapText="1"/>
    </xf>
    <xf numFmtId="0" fontId="178" fillId="38" borderId="0" xfId="0" applyFont="1" applyFill="1" applyBorder="1" applyAlignment="1">
      <alignment vertical="center" wrapText="1"/>
    </xf>
    <xf numFmtId="0" fontId="178" fillId="38" borderId="0" xfId="0" applyFont="1" applyFill="1" applyBorder="1" applyAlignment="1">
      <alignment horizontal="center" vertical="center" wrapText="1"/>
    </xf>
    <xf numFmtId="0" fontId="41" fillId="38" borderId="0" xfId="0" applyFont="1" applyFill="1" applyBorder="1" applyAlignment="1">
      <alignment horizontal="left" vertical="center"/>
    </xf>
    <xf numFmtId="4" fontId="41" fillId="38" borderId="0" xfId="0" applyNumberFormat="1" applyFont="1" applyFill="1" applyBorder="1" applyAlignment="1">
      <alignment horizontal="right" vertical="center" wrapText="1"/>
    </xf>
    <xf numFmtId="3" fontId="41" fillId="38" borderId="0" xfId="0" applyNumberFormat="1" applyFont="1" applyFill="1" applyBorder="1" applyAlignment="1">
      <alignment horizontal="right" vertical="center" wrapText="1"/>
    </xf>
    <xf numFmtId="9" fontId="41" fillId="38" borderId="0" xfId="0" applyNumberFormat="1" applyFont="1" applyFill="1" applyBorder="1" applyAlignment="1">
      <alignment vertical="center" wrapText="1"/>
    </xf>
    <xf numFmtId="0" fontId="41" fillId="38" borderId="0" xfId="0" applyFont="1" applyFill="1" applyBorder="1" applyAlignment="1">
      <alignment horizontal="right" vertical="center" wrapText="1"/>
    </xf>
    <xf numFmtId="0" fontId="41" fillId="38" borderId="0" xfId="0" applyFont="1" applyFill="1" applyBorder="1" applyAlignment="1">
      <alignment horizontal="right" vertical="center"/>
    </xf>
    <xf numFmtId="0" fontId="41" fillId="38" borderId="0" xfId="0" applyFont="1" applyFill="1" applyBorder="1" applyAlignment="1">
      <alignment vertical="center" wrapText="1"/>
    </xf>
    <xf numFmtId="14" fontId="46" fillId="38" borderId="0" xfId="0" applyNumberFormat="1" applyFont="1" applyFill="1" applyBorder="1" applyAlignment="1">
      <alignment horizontal="center" vertical="center" wrapText="1"/>
    </xf>
    <xf numFmtId="3" fontId="13" fillId="38" borderId="0" xfId="0" applyNumberFormat="1" applyFont="1" applyFill="1" applyBorder="1" applyAlignment="1">
      <alignment horizontal="center" vertical="center" wrapText="1"/>
    </xf>
    <xf numFmtId="0" fontId="69" fillId="38" borderId="0" xfId="0" applyFont="1" applyFill="1" applyBorder="1" applyAlignment="1">
      <alignment horizontal="center" vertical="center" wrapText="1"/>
    </xf>
    <xf numFmtId="0" fontId="69" fillId="38" borderId="0" xfId="0" applyFont="1" applyFill="1" applyBorder="1" applyAlignment="1">
      <alignment vertical="center" wrapText="1"/>
    </xf>
    <xf numFmtId="0" fontId="116" fillId="38" borderId="0" xfId="0" applyFont="1" applyFill="1" applyBorder="1" applyAlignment="1">
      <alignment horizontal="left" vertical="center"/>
    </xf>
    <xf numFmtId="0" fontId="42" fillId="0" borderId="0" xfId="0" applyFont="1" applyAlignment="1">
      <alignment wrapText="1"/>
    </xf>
    <xf numFmtId="1" fontId="42" fillId="0" borderId="0" xfId="0" applyNumberFormat="1" applyFont="1"/>
    <xf numFmtId="174" fontId="116" fillId="0" borderId="107" xfId="0" applyNumberFormat="1" applyFont="1" applyFill="1" applyBorder="1" applyAlignment="1">
      <alignment horizontal="right" vertical="center"/>
    </xf>
    <xf numFmtId="0" fontId="116" fillId="0" borderId="107" xfId="0" applyFont="1" applyFill="1" applyBorder="1" applyAlignment="1">
      <alignment horizontal="right" vertical="center" wrapText="1"/>
    </xf>
    <xf numFmtId="0" fontId="116" fillId="0" borderId="105" xfId="0" applyFont="1" applyFill="1" applyBorder="1" applyAlignment="1">
      <alignment horizontal="right" vertical="center" wrapText="1"/>
    </xf>
    <xf numFmtId="3" fontId="116" fillId="0" borderId="105" xfId="0" applyNumberFormat="1" applyFont="1" applyFill="1" applyBorder="1" applyAlignment="1">
      <alignment horizontal="right" vertical="center"/>
    </xf>
    <xf numFmtId="0" fontId="116" fillId="0" borderId="136" xfId="0" applyFont="1" applyFill="1" applyBorder="1" applyAlignment="1">
      <alignment horizontal="left" vertical="center" wrapText="1"/>
    </xf>
    <xf numFmtId="0" fontId="114" fillId="0" borderId="138" xfId="0" applyFont="1" applyFill="1" applyBorder="1" applyAlignment="1">
      <alignment horizontal="right" vertical="center" wrapText="1"/>
    </xf>
    <xf numFmtId="0" fontId="14" fillId="34" borderId="42" xfId="107" applyNumberFormat="1" applyFont="1" applyFill="1" applyBorder="1" applyAlignment="1">
      <alignment horizontal="center" vertical="center" wrapText="1"/>
    </xf>
    <xf numFmtId="1" fontId="14" fillId="61" borderId="42" xfId="107" applyNumberFormat="1" applyFont="1" applyFill="1" applyBorder="1" applyAlignment="1">
      <alignment horizontal="center" vertical="center" wrapText="1"/>
    </xf>
    <xf numFmtId="49" fontId="114" fillId="0" borderId="139" xfId="107" applyNumberFormat="1" applyFont="1" applyFill="1" applyBorder="1" applyAlignment="1">
      <alignment horizontal="justify" vertical="center" wrapText="1"/>
    </xf>
    <xf numFmtId="0" fontId="114" fillId="0" borderId="140" xfId="107" applyFont="1" applyFill="1" applyBorder="1" applyAlignment="1">
      <alignment horizontal="justify" vertical="center" wrapText="1"/>
    </xf>
    <xf numFmtId="9" fontId="14" fillId="56" borderId="42" xfId="108" applyNumberFormat="1" applyFont="1" applyFill="1" applyBorder="1" applyAlignment="1">
      <alignment horizontal="center" vertical="center" wrapText="1"/>
    </xf>
    <xf numFmtId="0" fontId="116" fillId="0" borderId="138" xfId="0" applyFont="1" applyFill="1" applyBorder="1" applyAlignment="1">
      <alignment horizontal="left" vertical="center" wrapText="1"/>
    </xf>
    <xf numFmtId="0" fontId="14" fillId="71" borderId="42" xfId="107" applyNumberFormat="1" applyFont="1" applyFill="1" applyBorder="1" applyAlignment="1">
      <alignment vertical="center" wrapText="1"/>
    </xf>
    <xf numFmtId="0" fontId="14" fillId="32" borderId="42" xfId="107" applyNumberFormat="1" applyFont="1" applyFill="1" applyBorder="1" applyAlignment="1">
      <alignment horizontal="left" vertical="center" wrapText="1"/>
    </xf>
    <xf numFmtId="15" fontId="53" fillId="61" borderId="42" xfId="107" applyNumberFormat="1" applyFont="1" applyFill="1" applyBorder="1" applyAlignment="1">
      <alignment horizontal="center" vertical="center" wrapText="1"/>
    </xf>
    <xf numFmtId="0" fontId="14" fillId="43" borderId="42" xfId="145" applyFont="1" applyFill="1" applyBorder="1" applyAlignment="1">
      <alignment horizontal="center" vertical="center" wrapText="1"/>
    </xf>
    <xf numFmtId="15" fontId="14" fillId="101" borderId="42" xfId="107" applyNumberFormat="1" applyFont="1" applyFill="1" applyBorder="1" applyAlignment="1">
      <alignment horizontal="center" vertical="center" wrapText="1"/>
    </xf>
    <xf numFmtId="17" fontId="53" fillId="70" borderId="42" xfId="107" applyNumberFormat="1" applyFont="1" applyFill="1" applyBorder="1" applyAlignment="1">
      <alignment horizontal="center" vertical="center" wrapText="1"/>
    </xf>
    <xf numFmtId="0" fontId="177" fillId="20" borderId="125" xfId="0" applyFont="1" applyFill="1" applyBorder="1" applyAlignment="1">
      <alignment horizontal="right" vertical="center" wrapText="1"/>
    </xf>
    <xf numFmtId="3" fontId="13" fillId="20" borderId="125" xfId="0" applyNumberFormat="1" applyFont="1" applyFill="1" applyBorder="1" applyAlignment="1">
      <alignment horizontal="center" vertical="center" wrapText="1"/>
    </xf>
    <xf numFmtId="0" fontId="179" fillId="20" borderId="125" xfId="0" applyFont="1" applyFill="1" applyBorder="1" applyAlignment="1">
      <alignment horizontal="center" vertical="center" wrapText="1"/>
    </xf>
    <xf numFmtId="14" fontId="51" fillId="21" borderId="125" xfId="0" applyNumberFormat="1" applyFont="1" applyFill="1" applyBorder="1" applyAlignment="1">
      <alignment horizontal="center" vertical="center" wrapText="1"/>
    </xf>
    <xf numFmtId="3" fontId="41" fillId="21" borderId="125" xfId="0" applyNumberFormat="1" applyFont="1" applyFill="1" applyBorder="1" applyAlignment="1">
      <alignment horizontal="center" vertical="center" wrapText="1"/>
    </xf>
    <xf numFmtId="9" fontId="179" fillId="21" borderId="125" xfId="0" applyNumberFormat="1" applyFont="1" applyFill="1" applyBorder="1" applyAlignment="1">
      <alignment horizontal="center" vertical="center" wrapText="1"/>
    </xf>
    <xf numFmtId="49" fontId="114" fillId="0" borderId="142" xfId="107" applyNumberFormat="1" applyFont="1" applyFill="1" applyBorder="1" applyAlignment="1">
      <alignment horizontal="justify" vertical="center" wrapText="1"/>
    </xf>
    <xf numFmtId="0" fontId="114" fillId="0" borderId="143" xfId="107" applyFont="1" applyFill="1" applyBorder="1" applyAlignment="1">
      <alignment horizontal="justify" vertical="center" wrapText="1"/>
    </xf>
    <xf numFmtId="9" fontId="14" fillId="26" borderId="42" xfId="108" applyFont="1" applyFill="1" applyBorder="1" applyAlignment="1">
      <alignment horizontal="center" vertical="center" wrapText="1"/>
    </xf>
    <xf numFmtId="0" fontId="114" fillId="38" borderId="0" xfId="0" applyFont="1" applyFill="1" applyBorder="1" applyAlignment="1">
      <alignment horizontal="left" vertical="center"/>
    </xf>
    <xf numFmtId="4" fontId="114" fillId="38" borderId="0" xfId="0" applyNumberFormat="1" applyFont="1" applyFill="1" applyBorder="1" applyAlignment="1">
      <alignment horizontal="right" vertical="center" wrapText="1"/>
    </xf>
    <xf numFmtId="3" fontId="114" fillId="38" borderId="0" xfId="0" applyNumberFormat="1" applyFont="1" applyFill="1" applyBorder="1" applyAlignment="1">
      <alignment horizontal="right" vertical="center" wrapText="1"/>
    </xf>
    <xf numFmtId="9" fontId="114" fillId="38" borderId="0" xfId="0" applyNumberFormat="1" applyFont="1" applyFill="1" applyBorder="1" applyAlignment="1">
      <alignment vertical="center" wrapText="1"/>
    </xf>
    <xf numFmtId="0" fontId="114" fillId="38" borderId="0" xfId="0" applyFont="1" applyFill="1" applyBorder="1" applyAlignment="1">
      <alignment horizontal="right" vertical="center" wrapText="1"/>
    </xf>
    <xf numFmtId="0" fontId="114" fillId="38" borderId="0" xfId="0" applyFont="1" applyFill="1" applyBorder="1" applyAlignment="1">
      <alignment horizontal="right" vertical="center"/>
    </xf>
    <xf numFmtId="0" fontId="114" fillId="38" borderId="0" xfId="0" applyFont="1" applyFill="1" applyBorder="1" applyAlignment="1">
      <alignment vertical="center" wrapText="1"/>
    </xf>
    <xf numFmtId="0" fontId="116" fillId="0" borderId="107" xfId="0" applyFont="1" applyFill="1" applyBorder="1" applyAlignment="1">
      <alignment horizontal="left" vertical="center" wrapText="1"/>
    </xf>
    <xf numFmtId="0" fontId="14" fillId="61" borderId="47" xfId="107" applyNumberFormat="1" applyFont="1" applyFill="1" applyBorder="1" applyAlignment="1">
      <alignment horizontal="center" vertical="center" wrapText="1"/>
    </xf>
    <xf numFmtId="9" fontId="14" fillId="26" borderId="46" xfId="108" applyFont="1" applyFill="1" applyBorder="1" applyAlignment="1">
      <alignment horizontal="center" vertical="center" wrapText="1"/>
    </xf>
    <xf numFmtId="0" fontId="64" fillId="79" borderId="42" xfId="107" applyNumberFormat="1" applyFont="1" applyFill="1" applyBorder="1" applyAlignment="1">
      <alignment horizontal="left" vertical="center" wrapText="1"/>
    </xf>
    <xf numFmtId="4" fontId="114" fillId="0" borderId="69" xfId="107" applyNumberFormat="1" applyFont="1" applyFill="1" applyBorder="1" applyAlignment="1">
      <alignment vertical="center" wrapText="1"/>
    </xf>
    <xf numFmtId="1" fontId="14" fillId="112" borderId="42" xfId="128" applyNumberFormat="1" applyFont="1" applyFill="1" applyBorder="1" applyAlignment="1">
      <alignment horizontal="center" vertical="center" wrapText="1"/>
    </xf>
    <xf numFmtId="0" fontId="64" fillId="46" borderId="42" xfId="107" applyFont="1" applyFill="1" applyBorder="1" applyAlignment="1">
      <alignment horizontal="center" vertical="center" wrapText="1"/>
    </xf>
    <xf numFmtId="0" fontId="14" fillId="80" borderId="42" xfId="145" applyFont="1" applyFill="1" applyBorder="1" applyAlignment="1">
      <alignment horizontal="center" vertical="center" wrapText="1"/>
    </xf>
    <xf numFmtId="1" fontId="14" fillId="80" borderId="42" xfId="145" applyNumberFormat="1" applyFont="1" applyFill="1" applyBorder="1" applyAlignment="1">
      <alignment horizontal="center" vertical="center" wrapText="1"/>
    </xf>
    <xf numFmtId="17" fontId="53" fillId="80" borderId="42" xfId="145" applyNumberFormat="1" applyFont="1" applyFill="1" applyBorder="1" applyAlignment="1">
      <alignment horizontal="center" vertical="center" wrapText="1"/>
    </xf>
    <xf numFmtId="0" fontId="14" fillId="34" borderId="42" xfId="164" applyNumberFormat="1" applyFont="1" applyFill="1" applyBorder="1" applyAlignment="1">
      <alignment horizontal="center" vertical="center" wrapText="1"/>
    </xf>
    <xf numFmtId="15" fontId="53" fillId="61" borderId="42" xfId="165" applyNumberFormat="1" applyFont="1" applyFill="1" applyBorder="1" applyAlignment="1">
      <alignment horizontal="center" vertical="center" wrapText="1"/>
    </xf>
    <xf numFmtId="1" fontId="14" fillId="80" borderId="42" xfId="128" applyNumberFormat="1" applyFont="1" applyFill="1" applyBorder="1" applyAlignment="1">
      <alignment horizontal="center" vertical="center" wrapText="1"/>
    </xf>
    <xf numFmtId="17" fontId="14" fillId="113" borderId="42" xfId="107" applyNumberFormat="1" applyFont="1" applyFill="1" applyBorder="1" applyAlignment="1">
      <alignment horizontal="center" vertical="center" wrapText="1"/>
    </xf>
    <xf numFmtId="1" fontId="21" fillId="113" borderId="42" xfId="107" applyNumberFormat="1" applyFont="1" applyFill="1" applyBorder="1" applyAlignment="1">
      <alignment horizontal="center" vertical="center" wrapText="1"/>
    </xf>
    <xf numFmtId="9" fontId="64" fillId="46" borderId="46" xfId="108" applyNumberFormat="1" applyFont="1" applyFill="1" applyBorder="1" applyAlignment="1">
      <alignment horizontal="center" vertical="center" wrapText="1"/>
    </xf>
    <xf numFmtId="15" fontId="64" fillId="46" borderId="42" xfId="107" applyNumberFormat="1" applyFont="1" applyFill="1" applyBorder="1" applyAlignment="1">
      <alignment horizontal="center" vertical="center" wrapText="1"/>
    </xf>
    <xf numFmtId="49" fontId="114" fillId="0" borderId="70" xfId="107" applyNumberFormat="1" applyFont="1" applyFill="1" applyBorder="1" applyAlignment="1">
      <alignment horizontal="justify" vertical="center" wrapText="1"/>
    </xf>
    <xf numFmtId="49" fontId="114" fillId="0" borderId="68" xfId="107" applyNumberFormat="1" applyFont="1" applyFill="1" applyBorder="1" applyAlignment="1">
      <alignment horizontal="justify" vertical="center" wrapText="1"/>
    </xf>
    <xf numFmtId="9" fontId="14" fillId="61" borderId="46" xfId="107" applyNumberFormat="1" applyFont="1" applyFill="1" applyBorder="1" applyAlignment="1">
      <alignment horizontal="center" vertical="center" wrapText="1"/>
    </xf>
    <xf numFmtId="0" fontId="64" fillId="46" borderId="42" xfId="107" applyNumberFormat="1" applyFont="1" applyFill="1" applyBorder="1" applyAlignment="1">
      <alignment horizontal="center" vertical="center" wrapText="1"/>
    </xf>
    <xf numFmtId="3" fontId="180" fillId="21" borderId="128" xfId="0" applyNumberFormat="1" applyFont="1" applyFill="1" applyBorder="1" applyAlignment="1">
      <alignment horizontal="center" vertical="center" wrapText="1"/>
    </xf>
    <xf numFmtId="9" fontId="14" fillId="56" borderId="46" xfId="108" applyFont="1" applyFill="1" applyBorder="1" applyAlignment="1">
      <alignment horizontal="center" vertical="center" wrapText="1"/>
    </xf>
    <xf numFmtId="0" fontId="14" fillId="61" borderId="42" xfId="145" applyNumberFormat="1" applyFont="1" applyFill="1" applyBorder="1" applyAlignment="1">
      <alignment vertical="center" wrapText="1"/>
    </xf>
    <xf numFmtId="49" fontId="14" fillId="61" borderId="42" xfId="145" applyNumberFormat="1" applyFont="1" applyFill="1" applyBorder="1" applyAlignment="1">
      <alignment vertical="center" wrapText="1"/>
    </xf>
    <xf numFmtId="9" fontId="114" fillId="0" borderId="68" xfId="166" applyFont="1" applyFill="1" applyBorder="1" applyAlignment="1">
      <alignment vertical="center" wrapText="1"/>
    </xf>
    <xf numFmtId="9" fontId="14" fillId="71" borderId="42" xfId="107" applyNumberFormat="1" applyFont="1" applyFill="1" applyBorder="1" applyAlignment="1">
      <alignment vertical="center" wrapText="1"/>
    </xf>
    <xf numFmtId="17" fontId="53" fillId="78" borderId="42" xfId="128" applyNumberFormat="1" applyFont="1" applyFill="1" applyBorder="1" applyAlignment="1">
      <alignment horizontal="center" vertical="center" wrapText="1"/>
    </xf>
    <xf numFmtId="0" fontId="14" fillId="79" borderId="42" xfId="145" applyNumberFormat="1" applyFont="1" applyFill="1" applyBorder="1" applyAlignment="1">
      <alignment vertical="center" wrapText="1"/>
    </xf>
    <xf numFmtId="0" fontId="14" fillId="114" borderId="42" xfId="107" applyNumberFormat="1" applyFont="1" applyFill="1" applyBorder="1" applyAlignment="1">
      <alignment horizontal="center" vertical="center" wrapText="1"/>
    </xf>
    <xf numFmtId="9" fontId="114" fillId="0" borderId="65" xfId="166" applyFont="1" applyFill="1" applyBorder="1" applyAlignment="1">
      <alignment vertical="center" wrapText="1"/>
    </xf>
    <xf numFmtId="0" fontId="114" fillId="0" borderId="0" xfId="0" applyFont="1" applyAlignment="1">
      <alignment wrapText="1"/>
    </xf>
    <xf numFmtId="1" fontId="114" fillId="0" borderId="0" xfId="0" applyNumberFormat="1" applyFont="1"/>
    <xf numFmtId="0" fontId="114" fillId="0" borderId="105" xfId="107" applyFont="1" applyFill="1" applyBorder="1" applyAlignment="1">
      <alignment vertical="center" wrapText="1"/>
    </xf>
    <xf numFmtId="0" fontId="114" fillId="0" borderId="106" xfId="107" applyFont="1" applyFill="1" applyBorder="1" applyAlignment="1">
      <alignment vertical="center" wrapText="1"/>
    </xf>
    <xf numFmtId="9" fontId="114" fillId="0" borderId="107" xfId="166" applyFont="1" applyFill="1" applyBorder="1" applyAlignment="1">
      <alignment vertical="center" wrapText="1"/>
    </xf>
    <xf numFmtId="3" fontId="114" fillId="0" borderId="107" xfId="107" applyNumberFormat="1" applyFont="1" applyFill="1" applyBorder="1" applyAlignment="1">
      <alignment horizontal="right" vertical="center" wrapText="1"/>
    </xf>
    <xf numFmtId="0" fontId="114" fillId="0" borderId="107" xfId="107" applyFont="1" applyFill="1" applyBorder="1" applyAlignment="1">
      <alignment horizontal="justify" vertical="center" wrapText="1"/>
    </xf>
    <xf numFmtId="1" fontId="21" fillId="77" borderId="42" xfId="107" applyNumberFormat="1" applyFont="1" applyFill="1" applyBorder="1" applyAlignment="1">
      <alignment horizontal="center" vertical="center" wrapText="1"/>
    </xf>
    <xf numFmtId="9" fontId="64" fillId="71" borderId="42" xfId="107" applyNumberFormat="1" applyFont="1" applyFill="1" applyBorder="1" applyAlignment="1">
      <alignment vertical="center" wrapText="1"/>
    </xf>
    <xf numFmtId="0" fontId="53" fillId="44" borderId="42" xfId="107" applyNumberFormat="1" applyFont="1" applyFill="1" applyBorder="1" applyAlignment="1">
      <alignment horizontal="left" vertical="center" wrapText="1"/>
    </xf>
    <xf numFmtId="49" fontId="114" fillId="0" borderId="69" xfId="145" applyNumberFormat="1" applyFont="1" applyFill="1" applyBorder="1" applyAlignment="1">
      <alignment horizontal="justify" vertical="center" wrapText="1"/>
    </xf>
    <xf numFmtId="0" fontId="114" fillId="0" borderId="69" xfId="145" applyFont="1" applyFill="1" applyBorder="1" applyAlignment="1">
      <alignment horizontal="right" vertical="center" wrapText="1"/>
    </xf>
    <xf numFmtId="3" fontId="114" fillId="0" borderId="69" xfId="145" applyNumberFormat="1" applyFont="1" applyFill="1" applyBorder="1" applyAlignment="1">
      <alignment horizontal="right" vertical="center" wrapText="1"/>
    </xf>
    <xf numFmtId="0" fontId="114" fillId="0" borderId="68" xfId="145" applyFont="1" applyFill="1" applyBorder="1" applyAlignment="1">
      <alignment horizontal="justify" vertical="center" wrapText="1"/>
    </xf>
    <xf numFmtId="9" fontId="14" fillId="61" borderId="46" xfId="108" applyNumberFormat="1" applyFont="1" applyFill="1" applyBorder="1" applyAlignment="1">
      <alignment horizontal="center" vertical="center" wrapText="1"/>
    </xf>
    <xf numFmtId="0" fontId="14" fillId="71" borderId="42" xfId="145" applyNumberFormat="1" applyFont="1" applyFill="1" applyBorder="1" applyAlignment="1">
      <alignment vertical="center" wrapText="1"/>
    </xf>
    <xf numFmtId="3" fontId="14" fillId="61" borderId="42" xfId="145" applyNumberFormat="1" applyFont="1" applyFill="1" applyBorder="1" applyAlignment="1">
      <alignment horizontal="center" vertical="center" wrapText="1"/>
    </xf>
    <xf numFmtId="17" fontId="92" fillId="46" borderId="42" xfId="107" applyNumberFormat="1" applyFont="1" applyFill="1" applyBorder="1" applyAlignment="1">
      <alignment horizontal="center" vertical="center" wrapText="1"/>
    </xf>
    <xf numFmtId="1" fontId="14" fillId="77" borderId="42" xfId="145" applyNumberFormat="1" applyFont="1" applyFill="1" applyBorder="1" applyAlignment="1">
      <alignment horizontal="center" vertical="center" wrapText="1"/>
    </xf>
    <xf numFmtId="1" fontId="14" fillId="78" borderId="42" xfId="145" applyNumberFormat="1" applyFont="1" applyFill="1" applyBorder="1" applyAlignment="1">
      <alignment horizontal="center" vertical="center" wrapText="1"/>
    </xf>
    <xf numFmtId="15" fontId="86" fillId="79" borderId="42" xfId="107" applyNumberFormat="1" applyFont="1" applyFill="1" applyBorder="1" applyAlignment="1">
      <alignment horizontal="center" vertical="center" wrapText="1"/>
    </xf>
    <xf numFmtId="0" fontId="114" fillId="0" borderId="107" xfId="107" applyFont="1" applyFill="1" applyBorder="1" applyAlignment="1">
      <alignment vertical="center" wrapText="1"/>
    </xf>
    <xf numFmtId="0" fontId="14" fillId="34" borderId="144" xfId="107" applyNumberFormat="1" applyFont="1" applyFill="1" applyBorder="1" applyAlignment="1">
      <alignment horizontal="left" vertical="center" wrapText="1"/>
    </xf>
    <xf numFmtId="15" fontId="64" fillId="71" borderId="42" xfId="107" applyNumberFormat="1" applyFont="1" applyFill="1" applyBorder="1" applyAlignment="1">
      <alignment horizontal="center" vertical="center" wrapText="1"/>
    </xf>
    <xf numFmtId="1" fontId="14" fillId="113" borderId="42" xfId="145" applyNumberFormat="1" applyFont="1" applyFill="1" applyBorder="1" applyAlignment="1">
      <alignment horizontal="center" vertical="center" wrapText="1"/>
    </xf>
    <xf numFmtId="17" fontId="53" fillId="113" borderId="42" xfId="107" applyNumberFormat="1" applyFont="1" applyFill="1" applyBorder="1" applyAlignment="1">
      <alignment horizontal="center" vertical="center" wrapText="1"/>
    </xf>
    <xf numFmtId="0" fontId="64" fillId="24" borderId="145" xfId="107" applyNumberFormat="1" applyFont="1" applyFill="1" applyBorder="1" applyAlignment="1">
      <alignment horizontal="left" vertical="center" wrapText="1"/>
    </xf>
    <xf numFmtId="15" fontId="92" fillId="46" borderId="42" xfId="107" applyNumberFormat="1" applyFont="1" applyFill="1" applyBorder="1" applyAlignment="1">
      <alignment horizontal="center" vertical="center" wrapText="1"/>
    </xf>
    <xf numFmtId="0" fontId="14" fillId="68" borderId="42" xfId="107" applyNumberFormat="1" applyFont="1" applyFill="1" applyBorder="1" applyAlignment="1">
      <alignment vertical="center" wrapText="1"/>
    </xf>
    <xf numFmtId="0" fontId="14" fillId="40" borderId="42" xfId="107" applyFont="1" applyFill="1" applyBorder="1" applyAlignment="1">
      <alignment horizontal="center" vertical="center" wrapText="1"/>
    </xf>
    <xf numFmtId="9" fontId="14" fillId="46" borderId="46" xfId="108" applyNumberFormat="1" applyFont="1" applyFill="1" applyBorder="1" applyAlignment="1">
      <alignment horizontal="center" vertical="center" wrapText="1"/>
    </xf>
    <xf numFmtId="3" fontId="21" fillId="34" borderId="42" xfId="107" applyNumberFormat="1" applyFont="1" applyFill="1" applyBorder="1" applyAlignment="1">
      <alignment horizontal="center" vertical="center" wrapText="1"/>
    </xf>
    <xf numFmtId="0" fontId="14" fillId="115" borderId="42" xfId="107" applyNumberFormat="1" applyFont="1" applyFill="1" applyBorder="1" applyAlignment="1">
      <alignment vertical="center" wrapText="1"/>
    </xf>
    <xf numFmtId="49" fontId="14" fillId="46" borderId="42" xfId="107" applyNumberFormat="1" applyFont="1" applyFill="1" applyBorder="1" applyAlignment="1">
      <alignment horizontal="center" vertical="center" wrapText="1"/>
    </xf>
    <xf numFmtId="15" fontId="14" fillId="112" borderId="42" xfId="107" applyNumberFormat="1" applyFont="1" applyFill="1" applyBorder="1" applyAlignment="1">
      <alignment horizontal="center" vertical="center" wrapText="1"/>
    </xf>
    <xf numFmtId="17" fontId="81" fillId="46" borderId="42" xfId="107" applyNumberFormat="1" applyFont="1" applyFill="1" applyBorder="1" applyAlignment="1">
      <alignment horizontal="center" vertical="center" wrapText="1"/>
    </xf>
    <xf numFmtId="9" fontId="13" fillId="21" borderId="125" xfId="0" applyNumberFormat="1" applyFont="1" applyFill="1" applyBorder="1" applyAlignment="1">
      <alignment vertical="center" wrapText="1"/>
    </xf>
    <xf numFmtId="9" fontId="13" fillId="21" borderId="125" xfId="0" applyNumberFormat="1" applyFont="1" applyFill="1" applyBorder="1" applyAlignment="1">
      <alignment horizontal="left" vertical="center" wrapText="1"/>
    </xf>
    <xf numFmtId="9" fontId="13" fillId="21" borderId="125" xfId="0" applyNumberFormat="1" applyFont="1" applyFill="1" applyBorder="1" applyAlignment="1">
      <alignment horizontal="center" vertical="center" wrapText="1"/>
    </xf>
    <xf numFmtId="9" fontId="13" fillId="21" borderId="128" xfId="0" applyNumberFormat="1" applyFont="1" applyFill="1" applyBorder="1" applyAlignment="1">
      <alignment vertical="center" wrapText="1"/>
    </xf>
    <xf numFmtId="173" fontId="114" fillId="0" borderId="68" xfId="107" applyNumberFormat="1" applyFont="1" applyFill="1" applyBorder="1" applyAlignment="1">
      <alignment vertical="center" wrapText="1"/>
    </xf>
    <xf numFmtId="0" fontId="181" fillId="21" borderId="124" xfId="0" applyFont="1" applyFill="1" applyBorder="1" applyAlignment="1">
      <alignment vertical="center" wrapText="1"/>
    </xf>
    <xf numFmtId="3" fontId="51" fillId="21" borderId="128" xfId="0" applyNumberFormat="1" applyFont="1" applyFill="1" applyBorder="1" applyAlignment="1">
      <alignment horizontal="center" vertical="center" wrapText="1"/>
    </xf>
    <xf numFmtId="0" fontId="182" fillId="21" borderId="125" xfId="0" applyFont="1" applyFill="1" applyBorder="1" applyAlignment="1">
      <alignment horizontal="center" vertical="center" wrapText="1"/>
    </xf>
    <xf numFmtId="0" fontId="182" fillId="21" borderId="125" xfId="0" applyFont="1" applyFill="1" applyBorder="1" applyAlignment="1">
      <alignment vertical="center" wrapText="1"/>
    </xf>
    <xf numFmtId="0" fontId="181" fillId="21" borderId="125" xfId="0" applyFont="1" applyFill="1" applyBorder="1" applyAlignment="1">
      <alignment vertical="center" wrapText="1"/>
    </xf>
    <xf numFmtId="0" fontId="64" fillId="61" borderId="42" xfId="145" applyNumberFormat="1" applyFont="1" applyFill="1" applyBorder="1" applyAlignment="1">
      <alignment vertical="center" wrapText="1"/>
    </xf>
    <xf numFmtId="0" fontId="14" fillId="101" borderId="42" xfId="107" applyNumberFormat="1" applyFont="1" applyFill="1" applyBorder="1" applyAlignment="1">
      <alignment vertical="center" wrapText="1"/>
    </xf>
    <xf numFmtId="0" fontId="14" fillId="101" borderId="42" xfId="145" applyNumberFormat="1" applyFont="1" applyFill="1" applyBorder="1" applyAlignment="1">
      <alignment vertical="center" wrapText="1"/>
    </xf>
    <xf numFmtId="49" fontId="14" fillId="101" borderId="42" xfId="145" applyNumberFormat="1" applyFont="1" applyFill="1" applyBorder="1" applyAlignment="1">
      <alignment vertical="center" wrapText="1"/>
    </xf>
    <xf numFmtId="0" fontId="14" fillId="116" borderId="42" xfId="107" applyNumberFormat="1" applyFont="1" applyFill="1" applyBorder="1" applyAlignment="1">
      <alignment horizontal="center" vertical="center" wrapText="1"/>
    </xf>
    <xf numFmtId="174" fontId="114" fillId="0" borderId="107" xfId="0" applyNumberFormat="1" applyFont="1" applyFill="1" applyBorder="1" applyAlignment="1">
      <alignment horizontal="right" vertical="center"/>
    </xf>
    <xf numFmtId="9" fontId="14" fillId="56" borderId="46" xfId="166" applyFont="1" applyFill="1" applyBorder="1" applyAlignment="1">
      <alignment horizontal="center" vertical="center" wrapText="1"/>
    </xf>
    <xf numFmtId="15" fontId="81" fillId="61" borderId="42" xfId="107" applyNumberFormat="1" applyFont="1" applyFill="1" applyBorder="1" applyAlignment="1">
      <alignment horizontal="center" vertical="center" wrapText="1"/>
    </xf>
    <xf numFmtId="4" fontId="123" fillId="0" borderId="69" xfId="0" applyNumberFormat="1" applyFont="1" applyFill="1" applyBorder="1" applyAlignment="1">
      <alignment horizontal="right" vertical="center" wrapText="1"/>
    </xf>
    <xf numFmtId="3" fontId="123" fillId="0" borderId="68" xfId="0" applyNumberFormat="1" applyFont="1" applyFill="1" applyBorder="1" applyAlignment="1">
      <alignment horizontal="right" vertical="center" wrapText="1"/>
    </xf>
    <xf numFmtId="3" fontId="123" fillId="0" borderId="69" xfId="0" applyNumberFormat="1" applyFont="1" applyFill="1" applyBorder="1" applyAlignment="1">
      <alignment horizontal="right" vertical="center"/>
    </xf>
    <xf numFmtId="3" fontId="123" fillId="0" borderId="69" xfId="0" applyNumberFormat="1" applyFont="1" applyFill="1" applyBorder="1" applyAlignment="1">
      <alignment horizontal="right" vertical="center" wrapText="1"/>
    </xf>
    <xf numFmtId="9" fontId="123" fillId="0" borderId="68" xfId="0" applyNumberFormat="1" applyFont="1" applyFill="1" applyBorder="1" applyAlignment="1">
      <alignment vertical="center" wrapText="1"/>
    </xf>
    <xf numFmtId="49" fontId="114" fillId="0" borderId="66" xfId="145" applyNumberFormat="1" applyFont="1" applyFill="1" applyBorder="1" applyAlignment="1">
      <alignment horizontal="justify" vertical="center" wrapText="1"/>
    </xf>
    <xf numFmtId="0" fontId="114" fillId="0" borderId="66" xfId="145" applyFont="1" applyFill="1" applyBorder="1" applyAlignment="1">
      <alignment horizontal="right" vertical="center" wrapText="1"/>
    </xf>
    <xf numFmtId="3" fontId="114" fillId="0" borderId="66" xfId="145" applyNumberFormat="1" applyFont="1" applyFill="1" applyBorder="1" applyAlignment="1">
      <alignment horizontal="right" vertical="center" wrapText="1"/>
    </xf>
    <xf numFmtId="0" fontId="114" fillId="0" borderId="65" xfId="145" applyFont="1" applyFill="1" applyBorder="1" applyAlignment="1">
      <alignment horizontal="justify" vertical="center" wrapText="1"/>
    </xf>
    <xf numFmtId="0" fontId="123" fillId="38" borderId="0" xfId="0" applyFont="1" applyFill="1" applyBorder="1" applyAlignment="1">
      <alignment horizontal="left" vertical="center"/>
    </xf>
    <xf numFmtId="4" fontId="123" fillId="38" borderId="0" xfId="0" applyNumberFormat="1" applyFont="1" applyFill="1" applyBorder="1" applyAlignment="1">
      <alignment horizontal="right" vertical="center" wrapText="1"/>
    </xf>
    <xf numFmtId="3" fontId="123" fillId="38" borderId="0" xfId="0" applyNumberFormat="1" applyFont="1" applyFill="1" applyBorder="1" applyAlignment="1">
      <alignment horizontal="right" vertical="center" wrapText="1"/>
    </xf>
    <xf numFmtId="9" fontId="123" fillId="38" borderId="0" xfId="0" applyNumberFormat="1" applyFont="1" applyFill="1" applyBorder="1" applyAlignment="1">
      <alignment vertical="center" wrapText="1"/>
    </xf>
    <xf numFmtId="0" fontId="123" fillId="38" borderId="0" xfId="0" applyFont="1" applyFill="1" applyBorder="1" applyAlignment="1">
      <alignment horizontal="right" vertical="center" wrapText="1"/>
    </xf>
    <xf numFmtId="0" fontId="123" fillId="38" borderId="0" xfId="0" applyFont="1" applyFill="1" applyBorder="1" applyAlignment="1">
      <alignment horizontal="right" vertical="center"/>
    </xf>
    <xf numFmtId="0" fontId="123" fillId="38" borderId="0" xfId="0" applyFont="1" applyFill="1" applyBorder="1" applyAlignment="1">
      <alignment vertical="center" wrapText="1"/>
    </xf>
    <xf numFmtId="49" fontId="114" fillId="0" borderId="105" xfId="145" applyNumberFormat="1" applyFont="1" applyFill="1" applyBorder="1" applyAlignment="1">
      <alignment horizontal="justify" vertical="center" wrapText="1"/>
    </xf>
    <xf numFmtId="49" fontId="114" fillId="0" borderId="106" xfId="145" applyNumberFormat="1" applyFont="1" applyFill="1" applyBorder="1" applyAlignment="1">
      <alignment vertical="center" wrapText="1"/>
    </xf>
    <xf numFmtId="4" fontId="114" fillId="0" borderId="105" xfId="107" applyNumberFormat="1" applyFont="1" applyFill="1" applyBorder="1" applyAlignment="1">
      <alignment horizontal="right" vertical="center" wrapText="1"/>
    </xf>
    <xf numFmtId="9" fontId="114" fillId="0" borderId="107" xfId="145" applyNumberFormat="1" applyFont="1" applyFill="1" applyBorder="1" applyAlignment="1">
      <alignment horizontal="right" vertical="center" wrapText="1"/>
    </xf>
    <xf numFmtId="0" fontId="114" fillId="0" borderId="105" xfId="145" applyFont="1" applyFill="1" applyBorder="1" applyAlignment="1">
      <alignment horizontal="right" vertical="center" wrapText="1"/>
    </xf>
    <xf numFmtId="3" fontId="114" fillId="0" borderId="105" xfId="145" applyNumberFormat="1" applyFont="1" applyFill="1" applyBorder="1" applyAlignment="1">
      <alignment horizontal="right" vertical="center" wrapText="1"/>
    </xf>
    <xf numFmtId="0" fontId="114" fillId="0" borderId="107" xfId="145" applyFont="1" applyFill="1" applyBorder="1" applyAlignment="1">
      <alignment horizontal="justify" vertical="center" wrapText="1"/>
    </xf>
    <xf numFmtId="0" fontId="114" fillId="0" borderId="105" xfId="145" applyNumberFormat="1" applyFont="1" applyFill="1" applyBorder="1" applyAlignment="1">
      <alignment horizontal="justify" vertical="center" wrapText="1"/>
    </xf>
    <xf numFmtId="0" fontId="114" fillId="0" borderId="106" xfId="145" applyNumberFormat="1" applyFont="1" applyFill="1" applyBorder="1" applyAlignment="1">
      <alignment vertical="center" wrapText="1"/>
    </xf>
    <xf numFmtId="0" fontId="114" fillId="0" borderId="105" xfId="107" applyNumberFormat="1" applyFont="1" applyFill="1" applyBorder="1" applyAlignment="1">
      <alignment horizontal="right" vertical="center" wrapText="1"/>
    </xf>
    <xf numFmtId="0" fontId="114" fillId="0" borderId="107" xfId="145" applyNumberFormat="1" applyFont="1" applyFill="1" applyBorder="1" applyAlignment="1">
      <alignment horizontal="right" vertical="center" wrapText="1"/>
    </xf>
    <xf numFmtId="0" fontId="114" fillId="0" borderId="105" xfId="145" applyNumberFormat="1" applyFont="1" applyFill="1" applyBorder="1" applyAlignment="1">
      <alignment horizontal="right" vertical="center" wrapText="1"/>
    </xf>
    <xf numFmtId="0" fontId="114" fillId="0" borderId="107" xfId="107" applyNumberFormat="1" applyFont="1" applyFill="1" applyBorder="1" applyAlignment="1">
      <alignment horizontal="right" vertical="center" wrapText="1"/>
    </xf>
    <xf numFmtId="0" fontId="114" fillId="0" borderId="107" xfId="145" applyNumberFormat="1" applyFont="1" applyFill="1" applyBorder="1" applyAlignment="1">
      <alignment horizontal="justify" vertical="center" wrapText="1"/>
    </xf>
    <xf numFmtId="0" fontId="114" fillId="0" borderId="69" xfId="145" applyNumberFormat="1" applyFont="1" applyFill="1" applyBorder="1" applyAlignment="1">
      <alignment horizontal="justify" vertical="center" wrapText="1"/>
    </xf>
    <xf numFmtId="0" fontId="114" fillId="0" borderId="70" xfId="145" applyNumberFormat="1" applyFont="1" applyFill="1" applyBorder="1" applyAlignment="1">
      <alignment vertical="center" wrapText="1"/>
    </xf>
    <xf numFmtId="0" fontId="114" fillId="0" borderId="69" xfId="107" applyNumberFormat="1" applyFont="1" applyFill="1" applyBorder="1" applyAlignment="1">
      <alignment horizontal="right" vertical="center" wrapText="1"/>
    </xf>
    <xf numFmtId="0" fontId="114" fillId="0" borderId="68" xfId="145" applyNumberFormat="1" applyFont="1" applyFill="1" applyBorder="1" applyAlignment="1">
      <alignment horizontal="right" vertical="center" wrapText="1"/>
    </xf>
    <xf numFmtId="0" fontId="114" fillId="0" borderId="69" xfId="145" applyNumberFormat="1" applyFont="1" applyFill="1" applyBorder="1" applyAlignment="1">
      <alignment horizontal="right" vertical="center" wrapText="1"/>
    </xf>
    <xf numFmtId="0" fontId="114" fillId="0" borderId="68" xfId="145" applyNumberFormat="1" applyFont="1" applyFill="1" applyBorder="1" applyAlignment="1">
      <alignment horizontal="justify" vertical="center" wrapText="1"/>
    </xf>
    <xf numFmtId="0" fontId="114" fillId="0" borderId="69" xfId="145" applyNumberFormat="1" applyFont="1" applyFill="1" applyBorder="1" applyAlignment="1">
      <alignment vertical="center" wrapText="1"/>
    </xf>
    <xf numFmtId="0" fontId="114" fillId="0" borderId="68" xfId="108" applyNumberFormat="1" applyFont="1" applyFill="1" applyBorder="1" applyAlignment="1">
      <alignment vertical="center" wrapText="1"/>
    </xf>
    <xf numFmtId="0" fontId="114" fillId="0" borderId="69" xfId="165" applyNumberFormat="1" applyFont="1" applyFill="1" applyBorder="1" applyAlignment="1">
      <alignment horizontal="right" vertical="center" wrapText="1"/>
    </xf>
    <xf numFmtId="0" fontId="64" fillId="34" borderId="42" xfId="107" applyNumberFormat="1" applyFont="1" applyFill="1" applyBorder="1" applyAlignment="1">
      <alignment horizontal="left" vertical="center" wrapText="1"/>
    </xf>
    <xf numFmtId="0" fontId="114" fillId="0" borderId="66" xfId="145" applyNumberFormat="1" applyFont="1" applyFill="1" applyBorder="1" applyAlignment="1">
      <alignment horizontal="justify" vertical="center" wrapText="1"/>
    </xf>
    <xf numFmtId="0" fontId="114" fillId="0" borderId="67" xfId="145" applyNumberFormat="1" applyFont="1" applyFill="1" applyBorder="1" applyAlignment="1">
      <alignment vertical="center" wrapText="1"/>
    </xf>
    <xf numFmtId="0" fontId="114" fillId="0" borderId="66" xfId="107" applyNumberFormat="1" applyFont="1" applyFill="1" applyBorder="1" applyAlignment="1">
      <alignment horizontal="right" vertical="center" wrapText="1"/>
    </xf>
    <xf numFmtId="0" fontId="114" fillId="0" borderId="65" xfId="145" applyNumberFormat="1" applyFont="1" applyFill="1" applyBorder="1" applyAlignment="1">
      <alignment horizontal="right" vertical="center" wrapText="1"/>
    </xf>
    <xf numFmtId="0" fontId="114" fillId="0" borderId="66" xfId="145" applyNumberFormat="1" applyFont="1" applyFill="1" applyBorder="1" applyAlignment="1">
      <alignment horizontal="right" vertical="center" wrapText="1"/>
    </xf>
    <xf numFmtId="0" fontId="114" fillId="0" borderId="65" xfId="145" applyNumberFormat="1" applyFont="1" applyFill="1" applyBorder="1" applyAlignment="1">
      <alignment horizontal="justify" vertical="center" wrapText="1"/>
    </xf>
    <xf numFmtId="0" fontId="114" fillId="0" borderId="69" xfId="145" applyFont="1" applyFill="1" applyBorder="1" applyAlignment="1">
      <alignment vertical="center" wrapText="1"/>
    </xf>
    <xf numFmtId="9" fontId="114" fillId="0" borderId="68" xfId="108" applyFont="1" applyFill="1" applyBorder="1" applyAlignment="1">
      <alignment vertical="center" wrapText="1"/>
    </xf>
    <xf numFmtId="3" fontId="114" fillId="0" borderId="68" xfId="145" applyNumberFormat="1" applyFont="1" applyFill="1" applyBorder="1" applyAlignment="1">
      <alignment horizontal="right" vertical="center" wrapText="1"/>
    </xf>
    <xf numFmtId="43" fontId="114" fillId="0" borderId="69" xfId="165" applyFont="1" applyFill="1" applyBorder="1" applyAlignment="1">
      <alignment horizontal="right" vertical="center" wrapText="1"/>
    </xf>
    <xf numFmtId="1" fontId="21" fillId="116" borderId="42" xfId="107" applyNumberFormat="1" applyFont="1" applyFill="1" applyBorder="1" applyAlignment="1">
      <alignment horizontal="center" vertical="center" wrapText="1"/>
    </xf>
    <xf numFmtId="17" fontId="53" fillId="101" borderId="42" xfId="107" applyNumberFormat="1" applyFont="1" applyFill="1" applyBorder="1" applyAlignment="1">
      <alignment horizontal="center" vertical="center" wrapText="1"/>
    </xf>
    <xf numFmtId="0" fontId="181" fillId="20" borderId="124" xfId="0" applyFont="1" applyFill="1" applyBorder="1" applyAlignment="1">
      <alignment vertical="center" wrapText="1"/>
    </xf>
    <xf numFmtId="14" fontId="177" fillId="20" borderId="124" xfId="0" applyNumberFormat="1" applyFont="1" applyFill="1" applyBorder="1" applyAlignment="1">
      <alignment horizontal="center" vertical="center" wrapText="1"/>
    </xf>
    <xf numFmtId="0" fontId="182" fillId="20" borderId="125" xfId="0" applyFont="1" applyFill="1" applyBorder="1" applyAlignment="1">
      <alignment horizontal="center" vertical="center" wrapText="1"/>
    </xf>
    <xf numFmtId="0" fontId="182" fillId="20" borderId="125" xfId="0" applyFont="1" applyFill="1" applyBorder="1" applyAlignment="1">
      <alignment vertical="center" wrapText="1"/>
    </xf>
    <xf numFmtId="0" fontId="181" fillId="20" borderId="125" xfId="0" applyFont="1" applyFill="1" applyBorder="1" applyAlignment="1">
      <alignment vertical="center" wrapText="1"/>
    </xf>
    <xf numFmtId="9" fontId="114" fillId="0" borderId="68" xfId="0" applyNumberFormat="1" applyFont="1" applyFill="1" applyBorder="1" applyAlignment="1">
      <alignment vertical="center" wrapText="1"/>
    </xf>
    <xf numFmtId="49" fontId="14" fillId="114" borderId="42" xfId="164" applyNumberFormat="1" applyFont="1" applyFill="1" applyBorder="1" applyAlignment="1">
      <alignment horizontal="center" vertical="center" wrapText="1"/>
    </xf>
    <xf numFmtId="9" fontId="14" fillId="24" borderId="46" xfId="108" applyNumberFormat="1" applyFont="1" applyFill="1" applyBorder="1" applyAlignment="1">
      <alignment horizontal="center" vertical="center" wrapText="1"/>
    </xf>
    <xf numFmtId="49" fontId="64" fillId="114" borderId="42" xfId="107" applyNumberFormat="1" applyFont="1" applyFill="1" applyBorder="1" applyAlignment="1">
      <alignment horizontal="center" vertical="center" wrapText="1"/>
    </xf>
    <xf numFmtId="15" fontId="14" fillId="116" borderId="42" xfId="107" applyNumberFormat="1" applyFont="1" applyFill="1" applyBorder="1" applyAlignment="1">
      <alignment horizontal="center" vertical="center" wrapText="1"/>
    </xf>
    <xf numFmtId="49" fontId="14" fillId="114" borderId="42" xfId="107" applyNumberFormat="1" applyFont="1" applyFill="1" applyBorder="1" applyAlignment="1">
      <alignment horizontal="center" vertical="center" wrapText="1"/>
    </xf>
    <xf numFmtId="49" fontId="114" fillId="0" borderId="67" xfId="164" applyNumberFormat="1" applyFont="1" applyFill="1" applyBorder="1" applyAlignment="1">
      <alignment vertical="center" wrapText="1"/>
    </xf>
    <xf numFmtId="9" fontId="114" fillId="0" borderId="65" xfId="164" applyNumberFormat="1" applyFont="1" applyFill="1" applyBorder="1" applyAlignment="1">
      <alignment horizontal="right" vertical="center" wrapText="1"/>
    </xf>
    <xf numFmtId="49" fontId="114" fillId="0" borderId="105" xfId="107" applyNumberFormat="1" applyFont="1" applyFill="1" applyBorder="1" applyAlignment="1">
      <alignment horizontal="justify" vertical="center" wrapText="1"/>
    </xf>
    <xf numFmtId="49" fontId="114" fillId="0" borderId="106" xfId="164" applyNumberFormat="1" applyFont="1" applyFill="1" applyBorder="1" applyAlignment="1">
      <alignment vertical="center" wrapText="1"/>
    </xf>
    <xf numFmtId="0" fontId="114" fillId="0" borderId="105" xfId="107" applyFont="1" applyFill="1" applyBorder="1"/>
    <xf numFmtId="9" fontId="114" fillId="0" borderId="107" xfId="164" applyNumberFormat="1" applyFont="1" applyFill="1" applyBorder="1" applyAlignment="1">
      <alignment horizontal="right" vertical="center" wrapText="1"/>
    </xf>
    <xf numFmtId="3" fontId="115" fillId="0" borderId="107" xfId="107" applyNumberFormat="1" applyFont="1" applyFill="1" applyBorder="1" applyAlignment="1">
      <alignment horizontal="right" vertical="center" wrapText="1"/>
    </xf>
    <xf numFmtId="3" fontId="114" fillId="0" borderId="105" xfId="107" applyNumberFormat="1" applyFont="1" applyFill="1" applyBorder="1" applyAlignment="1">
      <alignment horizontal="right" wrapText="1"/>
    </xf>
    <xf numFmtId="0" fontId="115" fillId="0" borderId="107" xfId="107" applyFont="1" applyFill="1" applyBorder="1" applyAlignment="1">
      <alignment horizontal="justify" vertical="center" wrapText="1"/>
    </xf>
    <xf numFmtId="0" fontId="14" fillId="76" borderId="42" xfId="128" applyNumberFormat="1" applyFont="1" applyFill="1" applyBorder="1" applyAlignment="1">
      <alignment horizontal="center" vertical="center" wrapText="1"/>
    </xf>
    <xf numFmtId="15" fontId="14" fillId="101" borderId="42" xfId="165" applyNumberFormat="1" applyFont="1" applyFill="1" applyBorder="1" applyAlignment="1">
      <alignment horizontal="center" vertical="center" wrapText="1"/>
    </xf>
    <xf numFmtId="0" fontId="14" fillId="61" borderId="0" xfId="107" applyNumberFormat="1" applyFont="1" applyFill="1" applyBorder="1" applyAlignment="1">
      <alignment vertical="center" wrapText="1"/>
    </xf>
    <xf numFmtId="0" fontId="14" fillId="34" borderId="0" xfId="107" applyNumberFormat="1" applyFont="1" applyFill="1" applyBorder="1" applyAlignment="1">
      <alignment vertical="center" wrapText="1"/>
    </xf>
    <xf numFmtId="49" fontId="14" fillId="34" borderId="0" xfId="164" applyNumberFormat="1" applyFont="1" applyFill="1" applyBorder="1" applyAlignment="1">
      <alignment vertical="center" wrapText="1"/>
    </xf>
    <xf numFmtId="49" fontId="64" fillId="114" borderId="0" xfId="107" applyNumberFormat="1" applyFont="1" applyFill="1" applyBorder="1" applyAlignment="1">
      <alignment horizontal="center" vertical="center" wrapText="1"/>
    </xf>
    <xf numFmtId="49" fontId="14" fillId="40" borderId="0" xfId="107" applyNumberFormat="1" applyFont="1" applyFill="1" applyBorder="1" applyAlignment="1">
      <alignment horizontal="center" vertical="center" wrapText="1"/>
    </xf>
    <xf numFmtId="49" fontId="14" fillId="61" borderId="0" xfId="107" applyNumberFormat="1" applyFont="1" applyFill="1" applyBorder="1" applyAlignment="1">
      <alignment horizontal="left" vertical="center" wrapText="1"/>
    </xf>
    <xf numFmtId="49" fontId="54" fillId="61" borderId="0" xfId="145" applyNumberFormat="1" applyFont="1" applyFill="1" applyBorder="1" applyAlignment="1">
      <alignment horizontal="center" vertical="center" wrapText="1"/>
    </xf>
    <xf numFmtId="1" fontId="14" fillId="61" borderId="0" xfId="107" applyNumberFormat="1" applyFont="1" applyFill="1" applyBorder="1" applyAlignment="1">
      <alignment horizontal="center" vertical="center" wrapText="1"/>
    </xf>
    <xf numFmtId="49" fontId="21" fillId="0" borderId="0" xfId="107" applyNumberFormat="1" applyFont="1" applyFill="1" applyBorder="1" applyAlignment="1">
      <alignment horizontal="justify" vertical="center" wrapText="1"/>
    </xf>
    <xf numFmtId="49" fontId="21" fillId="0" borderId="0" xfId="164" applyNumberFormat="1" applyFont="1" applyFill="1" applyBorder="1" applyAlignment="1">
      <alignment vertical="center" wrapText="1"/>
    </xf>
    <xf numFmtId="9" fontId="21" fillId="0" borderId="0" xfId="164" applyNumberFormat="1" applyFont="1" applyFill="1" applyBorder="1" applyAlignment="1">
      <alignment horizontal="right" vertical="center" wrapText="1"/>
    </xf>
    <xf numFmtId="3" fontId="83" fillId="0" borderId="0" xfId="107" applyNumberFormat="1" applyFont="1" applyFill="1" applyBorder="1" applyAlignment="1">
      <alignment horizontal="right" vertical="center" wrapText="1"/>
    </xf>
    <xf numFmtId="3" fontId="21" fillId="0" borderId="0" xfId="107" applyNumberFormat="1" applyFont="1" applyFill="1" applyBorder="1" applyAlignment="1">
      <alignment horizontal="right" wrapText="1"/>
    </xf>
    <xf numFmtId="0" fontId="83" fillId="0" borderId="0" xfId="107" applyFont="1" applyFill="1" applyBorder="1" applyAlignment="1">
      <alignment horizontal="justify" vertical="center" wrapText="1"/>
    </xf>
    <xf numFmtId="9" fontId="14" fillId="24" borderId="0" xfId="108" applyNumberFormat="1" applyFont="1" applyFill="1" applyBorder="1" applyAlignment="1">
      <alignment horizontal="center" vertical="center" wrapText="1"/>
    </xf>
    <xf numFmtId="15" fontId="14" fillId="61" borderId="0" xfId="165" applyNumberFormat="1" applyFont="1" applyFill="1" applyBorder="1" applyAlignment="1">
      <alignment horizontal="center" vertical="center" wrapText="1"/>
    </xf>
    <xf numFmtId="0" fontId="14" fillId="76" borderId="0" xfId="128" applyNumberFormat="1" applyFont="1" applyFill="1" applyBorder="1" applyAlignment="1">
      <alignment horizontal="center" vertical="center" wrapText="1"/>
    </xf>
    <xf numFmtId="9" fontId="14" fillId="61" borderId="0" xfId="107" applyNumberFormat="1" applyFont="1" applyFill="1" applyBorder="1" applyAlignment="1">
      <alignment vertical="center" wrapText="1"/>
    </xf>
    <xf numFmtId="0" fontId="64" fillId="24" borderId="0" xfId="164" applyFont="1" applyFill="1" applyBorder="1" applyAlignment="1">
      <alignment horizontal="center" vertical="center" wrapText="1"/>
    </xf>
    <xf numFmtId="0" fontId="14" fillId="34" borderId="0" xfId="107" applyFont="1" applyFill="1" applyBorder="1" applyAlignment="1">
      <alignment horizontal="center" vertical="center" wrapText="1"/>
    </xf>
    <xf numFmtId="0" fontId="14" fillId="34" borderId="0" xfId="164" applyFont="1" applyFill="1" applyBorder="1" applyAlignment="1">
      <alignment horizontal="center" vertical="center" wrapText="1"/>
    </xf>
    <xf numFmtId="15" fontId="14" fillId="34" borderId="0" xfId="107" applyNumberFormat="1" applyFont="1" applyFill="1" applyBorder="1" applyAlignment="1">
      <alignment horizontal="center" vertical="center" wrapText="1"/>
    </xf>
    <xf numFmtId="0" fontId="64" fillId="24" borderId="0" xfId="164" applyNumberFormat="1" applyFont="1" applyFill="1" applyBorder="1" applyAlignment="1">
      <alignment horizontal="center" vertical="center" wrapText="1"/>
    </xf>
    <xf numFmtId="0" fontId="116" fillId="0" borderId="0" xfId="0" applyFont="1" applyAlignment="1">
      <alignment horizontal="centerContinuous" vertical="center"/>
    </xf>
    <xf numFmtId="0" fontId="114" fillId="0" borderId="0" xfId="0" applyFont="1" applyAlignment="1">
      <alignment horizontal="right" vertical="center"/>
    </xf>
    <xf numFmtId="0" fontId="116" fillId="0" borderId="0" xfId="0" applyFont="1" applyAlignment="1">
      <alignment horizontal="left" vertical="center"/>
    </xf>
    <xf numFmtId="17" fontId="116" fillId="0" borderId="0" xfId="0" applyNumberFormat="1" applyFont="1" applyFill="1" applyBorder="1" applyAlignment="1">
      <alignment horizontal="centerContinuous" vertical="center"/>
    </xf>
    <xf numFmtId="0" fontId="116" fillId="106" borderId="147" xfId="0" applyFont="1" applyFill="1" applyBorder="1" applyAlignment="1">
      <alignment horizontal="centerContinuous" vertical="center" wrapText="1"/>
    </xf>
    <xf numFmtId="0" fontId="116" fillId="106" borderId="148" xfId="0" applyFont="1" applyFill="1" applyBorder="1" applyAlignment="1">
      <alignment horizontal="centerContinuous" vertical="center" wrapText="1"/>
    </xf>
    <xf numFmtId="0" fontId="14" fillId="0" borderId="0" xfId="0" applyFont="1" applyAlignment="1">
      <alignment horizontal="center"/>
    </xf>
    <xf numFmtId="0" fontId="121" fillId="105" borderId="132" xfId="0" applyFont="1" applyFill="1" applyBorder="1" applyAlignment="1">
      <alignment vertical="center"/>
    </xf>
    <xf numFmtId="174" fontId="121" fillId="105" borderId="26" xfId="0" applyNumberFormat="1" applyFont="1" applyFill="1" applyBorder="1" applyAlignment="1">
      <alignment horizontal="right" vertical="center"/>
    </xf>
    <xf numFmtId="0" fontId="121" fillId="105" borderId="132" xfId="0" applyFont="1" applyFill="1" applyBorder="1" applyAlignment="1">
      <alignment horizontal="center" vertical="center"/>
    </xf>
    <xf numFmtId="169" fontId="114" fillId="0" borderId="0" xfId="0" applyNumberFormat="1" applyFont="1" applyFill="1" applyBorder="1" applyAlignment="1">
      <alignment horizontal="right" vertical="center"/>
    </xf>
    <xf numFmtId="1" fontId="14" fillId="0" borderId="0" xfId="0" applyNumberFormat="1" applyFont="1"/>
    <xf numFmtId="0" fontId="42" fillId="0" borderId="0" xfId="0" applyFont="1" applyFill="1" applyAlignment="1">
      <alignment horizontal="center"/>
    </xf>
    <xf numFmtId="0" fontId="42" fillId="0" borderId="0" xfId="0" applyFont="1" applyFill="1"/>
    <xf numFmtId="0" fontId="16" fillId="0" borderId="0" xfId="0" applyFont="1" applyFill="1" applyAlignment="1">
      <alignment horizontal="center" vertical="center"/>
    </xf>
    <xf numFmtId="0" fontId="16" fillId="0" borderId="0" xfId="0" applyFont="1" applyFill="1" applyAlignment="1">
      <alignment horizontal="centerContinuous" vertical="center"/>
    </xf>
    <xf numFmtId="17" fontId="16" fillId="0" borderId="11" xfId="0" applyNumberFormat="1" applyFont="1" applyFill="1" applyBorder="1" applyAlignment="1">
      <alignment horizontal="center" vertical="center"/>
    </xf>
    <xf numFmtId="174" fontId="121" fillId="105" borderId="132" xfId="0" applyNumberFormat="1" applyFont="1" applyFill="1" applyBorder="1" applyAlignment="1">
      <alignment horizontal="right" vertical="center" wrapText="1"/>
    </xf>
    <xf numFmtId="173" fontId="121" fillId="105" borderId="132" xfId="0" applyNumberFormat="1" applyFont="1" applyFill="1" applyBorder="1" applyAlignment="1">
      <alignment horizontal="right" vertical="center" wrapText="1"/>
    </xf>
    <xf numFmtId="174" fontId="116" fillId="0" borderId="107" xfId="107" applyNumberFormat="1" applyFont="1" applyFill="1" applyBorder="1" applyAlignment="1">
      <alignment horizontal="right" vertical="center"/>
    </xf>
    <xf numFmtId="4" fontId="116" fillId="0" borderId="105" xfId="107" applyNumberFormat="1" applyFont="1" applyFill="1" applyBorder="1" applyAlignment="1">
      <alignment horizontal="right" vertical="center"/>
    </xf>
    <xf numFmtId="9" fontId="116" fillId="0" borderId="107" xfId="108" applyFont="1" applyFill="1" applyBorder="1" applyAlignment="1">
      <alignment horizontal="right" vertical="justify" wrapText="1"/>
    </xf>
    <xf numFmtId="3" fontId="116" fillId="0" borderId="105" xfId="107" applyNumberFormat="1" applyFont="1" applyFill="1" applyBorder="1" applyAlignment="1">
      <alignment horizontal="right" vertical="justify" wrapText="1"/>
    </xf>
    <xf numFmtId="173" fontId="116" fillId="0" borderId="107" xfId="107" applyNumberFormat="1" applyFont="1" applyFill="1" applyBorder="1" applyAlignment="1">
      <alignment horizontal="right" vertical="center" wrapText="1"/>
    </xf>
    <xf numFmtId="3" fontId="116" fillId="0" borderId="105" xfId="107" applyNumberFormat="1" applyFont="1" applyFill="1" applyBorder="1" applyAlignment="1">
      <alignment horizontal="center" vertical="center" wrapText="1"/>
    </xf>
    <xf numFmtId="0" fontId="114" fillId="0" borderId="136" xfId="107" applyFont="1" applyFill="1" applyBorder="1"/>
    <xf numFmtId="0" fontId="13" fillId="20" borderId="124" xfId="0" applyFont="1" applyFill="1" applyBorder="1" applyAlignment="1">
      <alignment vertical="center" wrapText="1"/>
    </xf>
    <xf numFmtId="167" fontId="51" fillId="20" borderId="125" xfId="0" applyNumberFormat="1" applyFont="1" applyFill="1" applyBorder="1" applyAlignment="1">
      <alignment horizontal="center" vertical="center" wrapText="1"/>
    </xf>
    <xf numFmtId="3" fontId="116" fillId="0" borderId="138" xfId="0" applyNumberFormat="1" applyFont="1" applyFill="1" applyBorder="1" applyAlignment="1">
      <alignment horizontal="right" vertical="center" wrapText="1"/>
    </xf>
    <xf numFmtId="0" fontId="114" fillId="0" borderId="141" xfId="0" applyFont="1" applyFill="1" applyBorder="1" applyAlignment="1">
      <alignment vertical="center"/>
    </xf>
    <xf numFmtId="3" fontId="114" fillId="0" borderId="138" xfId="0" applyNumberFormat="1" applyFont="1" applyFill="1" applyBorder="1" applyAlignment="1">
      <alignment horizontal="right" vertical="center" wrapText="1"/>
    </xf>
    <xf numFmtId="0" fontId="51" fillId="21" borderId="124" xfId="0" applyFont="1" applyFill="1" applyBorder="1" applyAlignment="1">
      <alignment horizontal="right" vertical="center" wrapText="1"/>
    </xf>
    <xf numFmtId="167" fontId="51" fillId="21" borderId="125" xfId="0" applyNumberFormat="1" applyFont="1" applyFill="1" applyBorder="1" applyAlignment="1">
      <alignment horizontal="center" vertical="center" wrapText="1"/>
    </xf>
    <xf numFmtId="49" fontId="64" fillId="87" borderId="42" xfId="164" applyNumberFormat="1" applyFont="1" applyFill="1" applyBorder="1" applyAlignment="1">
      <alignment vertical="center" wrapText="1"/>
    </xf>
    <xf numFmtId="3" fontId="14" fillId="63" borderId="42" xfId="107" applyNumberFormat="1" applyFont="1" applyFill="1" applyBorder="1" applyAlignment="1">
      <alignment vertical="center" wrapText="1"/>
    </xf>
    <xf numFmtId="49" fontId="54" fillId="27" borderId="42" xfId="164" applyNumberFormat="1" applyFont="1" applyFill="1" applyBorder="1" applyAlignment="1">
      <alignment horizontal="center" vertical="center" wrapText="1"/>
    </xf>
    <xf numFmtId="49" fontId="14" fillId="27" borderId="42" xfId="164" applyNumberFormat="1" applyFont="1" applyFill="1" applyBorder="1" applyAlignment="1">
      <alignment vertical="center" wrapText="1"/>
    </xf>
    <xf numFmtId="0" fontId="14" fillId="63" borderId="47" xfId="107" applyFont="1" applyFill="1" applyBorder="1" applyAlignment="1">
      <alignment horizontal="center" vertical="center" wrapText="1"/>
    </xf>
    <xf numFmtId="4" fontId="114" fillId="0" borderId="149" xfId="107" applyNumberFormat="1" applyFont="1" applyFill="1" applyBorder="1" applyAlignment="1">
      <alignment horizontal="left" vertical="center" wrapText="1"/>
    </xf>
    <xf numFmtId="173" fontId="114" fillId="0" borderId="68" xfId="164" applyNumberFormat="1" applyFont="1" applyFill="1" applyBorder="1" applyAlignment="1">
      <alignment horizontal="right" vertical="center" wrapText="1"/>
    </xf>
    <xf numFmtId="4" fontId="114" fillId="0" borderId="150" xfId="107" applyNumberFormat="1" applyFont="1" applyFill="1" applyBorder="1" applyAlignment="1">
      <alignment horizontal="left" vertical="center" wrapText="1"/>
    </xf>
    <xf numFmtId="15" fontId="44" fillId="27" borderId="125" xfId="107" applyNumberFormat="1" applyFont="1" applyFill="1" applyBorder="1" applyAlignment="1">
      <alignment horizontal="center" vertical="center" wrapText="1"/>
    </xf>
    <xf numFmtId="15" fontId="53" fillId="27" borderId="125" xfId="164" applyNumberFormat="1" applyFont="1" applyFill="1" applyBorder="1" applyAlignment="1">
      <alignment horizontal="center" vertical="center" wrapText="1"/>
    </xf>
    <xf numFmtId="1" fontId="44" fillId="84" borderId="125" xfId="164" applyNumberFormat="1" applyFont="1" applyFill="1" applyBorder="1" applyAlignment="1">
      <alignment horizontal="center" vertical="center" wrapText="1"/>
    </xf>
    <xf numFmtId="0" fontId="21" fillId="79" borderId="42" xfId="107" applyFont="1" applyFill="1" applyBorder="1" applyAlignment="1">
      <alignment horizontal="justify" vertical="center" wrapText="1"/>
    </xf>
    <xf numFmtId="0" fontId="14" fillId="27" borderId="42" xfId="164" applyFont="1" applyFill="1" applyBorder="1" applyAlignment="1">
      <alignment horizontal="center" vertical="center" wrapText="1"/>
    </xf>
    <xf numFmtId="0" fontId="14" fillId="27" borderId="125" xfId="164" applyNumberFormat="1" applyFont="1" applyFill="1" applyBorder="1" applyAlignment="1">
      <alignment horizontal="center" vertical="center" wrapText="1"/>
    </xf>
    <xf numFmtId="49" fontId="14" fillId="29" borderId="42" xfId="164" applyNumberFormat="1" applyFont="1" applyFill="1" applyBorder="1" applyAlignment="1">
      <alignment horizontal="left" vertical="center" wrapText="1"/>
    </xf>
    <xf numFmtId="49" fontId="54" fillId="51" borderId="42" xfId="164" applyNumberFormat="1" applyFont="1" applyFill="1" applyBorder="1" applyAlignment="1">
      <alignment horizontal="center" vertical="center" wrapText="1"/>
    </xf>
    <xf numFmtId="49" fontId="14" fillId="51" borderId="42" xfId="164" applyNumberFormat="1" applyFont="1" applyFill="1" applyBorder="1" applyAlignment="1">
      <alignment vertical="center" wrapText="1"/>
    </xf>
    <xf numFmtId="0" fontId="14" fillId="51" borderId="42" xfId="107" applyNumberFormat="1" applyFont="1" applyFill="1" applyBorder="1" applyAlignment="1">
      <alignment horizontal="center" vertical="center" wrapText="1"/>
    </xf>
    <xf numFmtId="0" fontId="115" fillId="0" borderId="140" xfId="107" applyFont="1" applyFill="1" applyBorder="1" applyAlignment="1">
      <alignment horizontal="justify" vertical="center" wrapText="1"/>
    </xf>
    <xf numFmtId="9" fontId="14" fillId="26" borderId="42" xfId="107" applyNumberFormat="1" applyFont="1" applyFill="1" applyBorder="1" applyAlignment="1">
      <alignment horizontal="center" vertical="center" wrapText="1"/>
    </xf>
    <xf numFmtId="15" fontId="14" fillId="29" borderId="42" xfId="165" applyNumberFormat="1" applyFont="1" applyFill="1" applyBorder="1" applyAlignment="1">
      <alignment horizontal="center" vertical="center" wrapText="1"/>
    </xf>
    <xf numFmtId="49" fontId="14" fillId="100" borderId="42" xfId="164" applyNumberFormat="1" applyFont="1" applyFill="1" applyBorder="1" applyAlignment="1">
      <alignment horizontal="left" vertical="center" wrapText="1"/>
    </xf>
    <xf numFmtId="49" fontId="54" fillId="100" borderId="42" xfId="164" applyNumberFormat="1" applyFont="1" applyFill="1" applyBorder="1" applyAlignment="1">
      <alignment horizontal="center" vertical="center" wrapText="1"/>
    </xf>
    <xf numFmtId="49" fontId="14" fillId="100" borderId="42" xfId="164" applyNumberFormat="1" applyFont="1" applyFill="1" applyBorder="1" applyAlignment="1">
      <alignment vertical="center" wrapText="1"/>
    </xf>
    <xf numFmtId="15" fontId="14" fillId="100" borderId="42" xfId="165" applyNumberFormat="1" applyFont="1" applyFill="1" applyBorder="1" applyAlignment="1">
      <alignment horizontal="center" vertical="center" wrapText="1"/>
    </xf>
    <xf numFmtId="0" fontId="14" fillId="100" borderId="42" xfId="164" applyFont="1" applyFill="1" applyBorder="1" applyAlignment="1">
      <alignment horizontal="center" vertical="center" wrapText="1"/>
    </xf>
    <xf numFmtId="174" fontId="116" fillId="0" borderId="68" xfId="0" applyNumberFormat="1" applyFont="1" applyFill="1" applyBorder="1" applyAlignment="1">
      <alignment horizontal="right" vertical="center" wrapText="1"/>
    </xf>
    <xf numFmtId="0" fontId="51" fillId="20" borderId="124" xfId="0" applyFont="1" applyFill="1" applyBorder="1" applyAlignment="1">
      <alignment vertical="center" wrapText="1"/>
    </xf>
    <xf numFmtId="0" fontId="182" fillId="20" borderId="125" xfId="0" applyFont="1" applyFill="1" applyBorder="1" applyAlignment="1">
      <alignment horizontal="left" vertical="center" wrapText="1"/>
    </xf>
    <xf numFmtId="0" fontId="182" fillId="20" borderId="128" xfId="0" applyFont="1" applyFill="1" applyBorder="1" applyAlignment="1">
      <alignment horizontal="center" vertical="center" wrapText="1"/>
    </xf>
    <xf numFmtId="0" fontId="182" fillId="20" borderId="128" xfId="0" applyFont="1" applyFill="1" applyBorder="1" applyAlignment="1">
      <alignment vertical="center" wrapText="1"/>
    </xf>
    <xf numFmtId="9" fontId="116" fillId="0" borderId="68" xfId="0" applyNumberFormat="1" applyFont="1" applyFill="1" applyBorder="1" applyAlignment="1">
      <alignment horizontal="right" vertical="center" wrapText="1"/>
    </xf>
    <xf numFmtId="0" fontId="51" fillId="20" borderId="125" xfId="0" applyFont="1" applyFill="1" applyBorder="1" applyAlignment="1">
      <alignment horizontal="right" vertical="center" wrapText="1"/>
    </xf>
    <xf numFmtId="0" fontId="51" fillId="21" borderId="125" xfId="0" applyFont="1" applyFill="1" applyBorder="1" applyAlignment="1">
      <alignment vertical="center" wrapText="1"/>
    </xf>
    <xf numFmtId="0" fontId="182" fillId="21" borderId="125" xfId="0" applyFont="1" applyFill="1" applyBorder="1" applyAlignment="1">
      <alignment horizontal="left" vertical="center" wrapText="1"/>
    </xf>
    <xf numFmtId="0" fontId="182" fillId="21" borderId="128" xfId="0" applyFont="1" applyFill="1" applyBorder="1" applyAlignment="1">
      <alignment vertical="center" wrapText="1"/>
    </xf>
    <xf numFmtId="9" fontId="114" fillId="0" borderId="68" xfId="0" applyNumberFormat="1" applyFont="1" applyFill="1" applyBorder="1" applyAlignment="1">
      <alignment horizontal="right" vertical="center" wrapText="1"/>
    </xf>
    <xf numFmtId="0" fontId="114" fillId="0" borderId="138" xfId="0" applyFont="1" applyFill="1" applyBorder="1" applyAlignment="1">
      <alignment horizontal="left" vertical="center" wrapText="1"/>
    </xf>
    <xf numFmtId="0" fontId="51" fillId="21" borderId="125" xfId="0" applyFont="1" applyFill="1" applyBorder="1" applyAlignment="1">
      <alignment horizontal="right" vertical="center" wrapText="1"/>
    </xf>
    <xf numFmtId="49" fontId="83" fillId="61" borderId="42" xfId="145" applyNumberFormat="1" applyFont="1" applyFill="1" applyBorder="1" applyAlignment="1">
      <alignment horizontal="justify" vertical="center" wrapText="1"/>
    </xf>
    <xf numFmtId="49" fontId="115" fillId="0" borderId="139" xfId="145" applyNumberFormat="1" applyFont="1" applyFill="1" applyBorder="1" applyAlignment="1">
      <alignment vertical="center" wrapText="1"/>
    </xf>
    <xf numFmtId="49" fontId="115" fillId="0" borderId="70" xfId="145" applyNumberFormat="1" applyFont="1" applyFill="1" applyBorder="1" applyAlignment="1">
      <alignment vertical="center" wrapText="1"/>
    </xf>
    <xf numFmtId="174" fontId="114" fillId="0" borderId="68" xfId="167" applyNumberFormat="1" applyFont="1" applyFill="1" applyBorder="1" applyAlignment="1">
      <alignment horizontal="right" vertical="center" wrapText="1"/>
    </xf>
    <xf numFmtId="4" fontId="114" fillId="0" borderId="69" xfId="145" applyNumberFormat="1" applyFont="1" applyFill="1" applyBorder="1" applyAlignment="1">
      <alignment horizontal="right" vertical="center"/>
    </xf>
    <xf numFmtId="0" fontId="114" fillId="0" borderId="69" xfId="145" applyFont="1" applyFill="1" applyBorder="1" applyAlignment="1">
      <alignment horizontal="center" vertical="center"/>
    </xf>
    <xf numFmtId="173" fontId="114" fillId="0" borderId="68" xfId="145" applyNumberFormat="1" applyFont="1" applyFill="1" applyBorder="1" applyAlignment="1">
      <alignment horizontal="right" vertical="center" wrapText="1"/>
    </xf>
    <xf numFmtId="0" fontId="114" fillId="0" borderId="140" xfId="145" applyFont="1" applyFill="1" applyBorder="1" applyAlignment="1">
      <alignment horizontal="justify" vertical="center" wrapText="1"/>
    </xf>
    <xf numFmtId="9" fontId="14" fillId="56" borderId="42" xfId="166" applyFont="1" applyFill="1" applyBorder="1" applyAlignment="1">
      <alignment horizontal="center" vertical="center" wrapText="1"/>
    </xf>
    <xf numFmtId="15" fontId="14" fillId="61" borderId="42" xfId="116" applyNumberFormat="1" applyFont="1" applyFill="1" applyBorder="1" applyAlignment="1">
      <alignment horizontal="center" vertical="center" wrapText="1"/>
    </xf>
    <xf numFmtId="9" fontId="14" fillId="46" borderId="42" xfId="108" applyNumberFormat="1" applyFont="1" applyFill="1" applyBorder="1" applyAlignment="1">
      <alignment horizontal="center" vertical="center" wrapText="1"/>
    </xf>
    <xf numFmtId="49" fontId="114" fillId="38" borderId="142" xfId="107" applyNumberFormat="1" applyFont="1" applyFill="1" applyBorder="1" applyAlignment="1">
      <alignment horizontal="justify" vertical="center" wrapText="1"/>
    </xf>
    <xf numFmtId="49" fontId="114" fillId="38" borderId="67" xfId="145" applyNumberFormat="1" applyFont="1" applyFill="1" applyBorder="1" applyAlignment="1">
      <alignment vertical="center" wrapText="1"/>
    </xf>
    <xf numFmtId="174" fontId="114" fillId="38" borderId="65" xfId="107" applyNumberFormat="1" applyFont="1" applyFill="1" applyBorder="1" applyAlignment="1">
      <alignment horizontal="right" vertical="center" wrapText="1"/>
    </xf>
    <xf numFmtId="0" fontId="114" fillId="38" borderId="151" xfId="107" applyFont="1" applyFill="1" applyBorder="1"/>
    <xf numFmtId="9" fontId="114" fillId="38" borderId="65" xfId="145" applyNumberFormat="1" applyFont="1" applyFill="1" applyBorder="1" applyAlignment="1">
      <alignment horizontal="right" vertical="center" wrapText="1"/>
    </xf>
    <xf numFmtId="3" fontId="115" fillId="38" borderId="65" xfId="107" applyNumberFormat="1" applyFont="1" applyFill="1" applyBorder="1" applyAlignment="1">
      <alignment horizontal="right" vertical="center" wrapText="1"/>
    </xf>
    <xf numFmtId="3" fontId="114" fillId="38" borderId="151" xfId="107" applyNumberFormat="1" applyFont="1" applyFill="1" applyBorder="1" applyAlignment="1">
      <alignment horizontal="right" wrapText="1"/>
    </xf>
    <xf numFmtId="0" fontId="115" fillId="0" borderId="143" xfId="107" applyFont="1" applyFill="1" applyBorder="1" applyAlignment="1">
      <alignment horizontal="justify" vertical="center" wrapText="1"/>
    </xf>
    <xf numFmtId="3" fontId="21" fillId="61" borderId="42" xfId="107" applyNumberFormat="1" applyFont="1" applyFill="1" applyBorder="1" applyAlignment="1">
      <alignment horizontal="center" vertical="center" wrapText="1"/>
    </xf>
    <xf numFmtId="4" fontId="114" fillId="0" borderId="90" xfId="0" applyNumberFormat="1" applyFont="1" applyFill="1" applyBorder="1" applyAlignment="1">
      <alignment horizontal="right" vertical="center" wrapText="1"/>
    </xf>
    <xf numFmtId="9" fontId="114" fillId="0" borderId="91" xfId="0" applyNumberFormat="1" applyFont="1" applyFill="1" applyBorder="1" applyAlignment="1">
      <alignment horizontal="right" vertical="center" wrapText="1"/>
    </xf>
    <xf numFmtId="0" fontId="114" fillId="0" borderId="90" xfId="0" applyFont="1" applyFill="1" applyBorder="1" applyAlignment="1">
      <alignment horizontal="right" vertical="center" wrapText="1"/>
    </xf>
    <xf numFmtId="3" fontId="114" fillId="0" borderId="91" xfId="0" applyNumberFormat="1" applyFont="1" applyFill="1" applyBorder="1" applyAlignment="1">
      <alignment horizontal="right" vertical="center" wrapText="1"/>
    </xf>
    <xf numFmtId="0" fontId="114" fillId="0" borderId="153" xfId="0" applyFont="1" applyFill="1" applyBorder="1" applyAlignment="1">
      <alignment horizontal="left" vertical="center" wrapText="1"/>
    </xf>
    <xf numFmtId="49" fontId="114" fillId="0" borderId="139" xfId="107" applyNumberFormat="1" applyFont="1" applyFill="1" applyBorder="1" applyAlignment="1">
      <alignment horizontal="left" vertical="center" wrapText="1"/>
    </xf>
    <xf numFmtId="0" fontId="114" fillId="0" borderId="151" xfId="107" applyFont="1" applyFill="1" applyBorder="1"/>
    <xf numFmtId="3" fontId="114" fillId="0" borderId="151" xfId="107" applyNumberFormat="1" applyFont="1" applyFill="1" applyBorder="1" applyAlignment="1">
      <alignment horizontal="right" wrapText="1"/>
    </xf>
    <xf numFmtId="0" fontId="114" fillId="0" borderId="90" xfId="0" applyNumberFormat="1" applyFont="1" applyFill="1" applyBorder="1" applyAlignment="1">
      <alignment horizontal="right" vertical="center" wrapText="1"/>
    </xf>
    <xf numFmtId="0" fontId="114" fillId="0" borderId="91" xfId="0" applyNumberFormat="1" applyFont="1" applyFill="1" applyBorder="1" applyAlignment="1">
      <alignment horizontal="right" vertical="center" wrapText="1"/>
    </xf>
    <xf numFmtId="0" fontId="116" fillId="0" borderId="153" xfId="0" applyNumberFormat="1" applyFont="1" applyFill="1" applyBorder="1" applyAlignment="1">
      <alignment horizontal="left" vertical="center" wrapText="1"/>
    </xf>
    <xf numFmtId="0" fontId="114" fillId="0" borderId="139" xfId="107" applyNumberFormat="1" applyFont="1" applyFill="1" applyBorder="1" applyAlignment="1">
      <alignment horizontal="left" vertical="center" wrapText="1"/>
    </xf>
    <xf numFmtId="0" fontId="114" fillId="0" borderId="69" xfId="107" applyNumberFormat="1" applyFont="1" applyFill="1" applyBorder="1"/>
    <xf numFmtId="0" fontId="115" fillId="0" borderId="68" xfId="107" applyNumberFormat="1" applyFont="1" applyFill="1" applyBorder="1" applyAlignment="1">
      <alignment horizontal="right" vertical="center" wrapText="1"/>
    </xf>
    <xf numFmtId="0" fontId="114" fillId="0" borderId="69" xfId="107" applyNumberFormat="1" applyFont="1" applyFill="1" applyBorder="1" applyAlignment="1">
      <alignment horizontal="right" wrapText="1"/>
    </xf>
    <xf numFmtId="0" fontId="115" fillId="0" borderId="140" xfId="107" applyNumberFormat="1" applyFont="1" applyFill="1" applyBorder="1" applyAlignment="1">
      <alignment horizontal="justify" vertical="center" wrapText="1"/>
    </xf>
    <xf numFmtId="1" fontId="21" fillId="78" borderId="42" xfId="107" applyNumberFormat="1" applyFont="1" applyFill="1" applyBorder="1" applyAlignment="1">
      <alignment horizontal="center" vertical="center" wrapText="1"/>
    </xf>
    <xf numFmtId="0" fontId="114" fillId="117" borderId="139" xfId="107" applyNumberFormat="1" applyFont="1" applyFill="1" applyBorder="1" applyAlignment="1">
      <alignment vertical="center" wrapText="1"/>
    </xf>
    <xf numFmtId="0" fontId="114" fillId="117" borderId="70" xfId="107" applyNumberFormat="1" applyFont="1" applyFill="1" applyBorder="1" applyAlignment="1">
      <alignment vertical="center" wrapText="1"/>
    </xf>
    <xf numFmtId="0" fontId="114" fillId="117" borderId="69" xfId="107" applyNumberFormat="1" applyFont="1" applyFill="1" applyBorder="1"/>
    <xf numFmtId="0" fontId="114" fillId="117" borderId="68" xfId="145" applyNumberFormat="1" applyFont="1" applyFill="1" applyBorder="1" applyAlignment="1">
      <alignment horizontal="right" vertical="center" wrapText="1"/>
    </xf>
    <xf numFmtId="0" fontId="115" fillId="117" borderId="68" xfId="107" applyNumberFormat="1" applyFont="1" applyFill="1" applyBorder="1" applyAlignment="1">
      <alignment horizontal="right" vertical="center" wrapText="1"/>
    </xf>
    <xf numFmtId="0" fontId="114" fillId="117" borderId="69" xfId="107" applyNumberFormat="1" applyFont="1" applyFill="1" applyBorder="1" applyAlignment="1">
      <alignment horizontal="right" wrapText="1"/>
    </xf>
    <xf numFmtId="0" fontId="115" fillId="117" borderId="140" xfId="107" applyNumberFormat="1" applyFont="1" applyFill="1" applyBorder="1" applyAlignment="1">
      <alignment horizontal="justify" vertical="center" wrapText="1"/>
    </xf>
    <xf numFmtId="9" fontId="64" fillId="46" borderId="42" xfId="108" applyNumberFormat="1" applyFont="1" applyFill="1" applyBorder="1" applyAlignment="1">
      <alignment horizontal="center" vertical="center" wrapText="1"/>
    </xf>
    <xf numFmtId="0" fontId="114" fillId="117" borderId="139" xfId="107" applyNumberFormat="1" applyFont="1" applyFill="1" applyBorder="1" applyAlignment="1">
      <alignment horizontal="justify" vertical="center" wrapText="1"/>
    </xf>
    <xf numFmtId="0" fontId="114" fillId="117" borderId="70" xfId="145" applyNumberFormat="1" applyFont="1" applyFill="1" applyBorder="1" applyAlignment="1">
      <alignment vertical="center" wrapText="1"/>
    </xf>
    <xf numFmtId="0" fontId="114" fillId="0" borderId="139" xfId="107" applyNumberFormat="1" applyFont="1" applyFill="1" applyBorder="1" applyAlignment="1">
      <alignment horizontal="justify" vertical="center" wrapText="1"/>
    </xf>
    <xf numFmtId="0" fontId="114" fillId="0" borderId="70" xfId="107" applyNumberFormat="1" applyFont="1" applyFill="1" applyBorder="1" applyAlignment="1">
      <alignment horizontal="justify" vertical="center" wrapText="1"/>
    </xf>
    <xf numFmtId="0" fontId="114" fillId="0" borderId="142" xfId="107" applyNumberFormat="1" applyFont="1" applyFill="1" applyBorder="1" applyAlignment="1">
      <alignment vertical="center" wrapText="1"/>
    </xf>
    <xf numFmtId="0" fontId="114" fillId="0" borderId="67" xfId="107" applyNumberFormat="1" applyFont="1" applyFill="1" applyBorder="1" applyAlignment="1">
      <alignment vertical="center" wrapText="1"/>
    </xf>
    <xf numFmtId="0" fontId="114" fillId="0" borderId="67" xfId="107" applyNumberFormat="1" applyFont="1" applyFill="1" applyBorder="1" applyAlignment="1">
      <alignment vertical="center" wrapText="1" shrinkToFit="1"/>
    </xf>
    <xf numFmtId="0" fontId="114" fillId="0" borderId="151" xfId="107" applyNumberFormat="1" applyFont="1" applyFill="1" applyBorder="1" applyAlignment="1">
      <alignment horizontal="right" vertical="center" wrapText="1"/>
    </xf>
    <xf numFmtId="0" fontId="114" fillId="0" borderId="65" xfId="116" applyNumberFormat="1" applyFont="1" applyFill="1" applyBorder="1" applyAlignment="1">
      <alignment horizontal="right" vertical="center" wrapText="1"/>
    </xf>
    <xf numFmtId="0" fontId="114" fillId="0" borderId="151" xfId="116" applyNumberFormat="1" applyFont="1" applyFill="1" applyBorder="1" applyAlignment="1">
      <alignment horizontal="center" vertical="center"/>
    </xf>
    <xf numFmtId="0" fontId="114" fillId="0" borderId="143" xfId="107" applyNumberFormat="1" applyFont="1" applyFill="1" applyBorder="1" applyAlignment="1">
      <alignment horizontal="justify" vertical="center" wrapText="1"/>
    </xf>
    <xf numFmtId="49" fontId="115" fillId="0" borderId="155" xfId="107" applyNumberFormat="1" applyFont="1" applyFill="1" applyBorder="1" applyAlignment="1">
      <alignment horizontal="justify" vertical="center" wrapText="1"/>
    </xf>
    <xf numFmtId="49" fontId="115" fillId="0" borderId="106" xfId="107" applyNumberFormat="1" applyFont="1" applyFill="1" applyBorder="1" applyAlignment="1">
      <alignment vertical="center" wrapText="1"/>
    </xf>
    <xf numFmtId="49" fontId="114" fillId="0" borderId="106" xfId="107" applyNumberFormat="1" applyFont="1" applyFill="1" applyBorder="1" applyAlignment="1">
      <alignment vertical="center" wrapText="1"/>
    </xf>
    <xf numFmtId="174" fontId="114" fillId="0" borderId="107" xfId="107" applyNumberFormat="1" applyFont="1" applyFill="1" applyBorder="1" applyAlignment="1">
      <alignment horizontal="right" vertical="center" wrapText="1"/>
    </xf>
    <xf numFmtId="0" fontId="114" fillId="0" borderId="90" xfId="107" applyFont="1" applyFill="1" applyBorder="1"/>
    <xf numFmtId="3" fontId="114" fillId="0" borderId="90" xfId="107" applyNumberFormat="1" applyFont="1" applyFill="1" applyBorder="1" applyAlignment="1">
      <alignment horizontal="right" wrapText="1"/>
    </xf>
    <xf numFmtId="0" fontId="115" fillId="0" borderId="156" xfId="107" applyFont="1" applyFill="1" applyBorder="1" applyAlignment="1">
      <alignment horizontal="justify" vertical="center" wrapText="1"/>
    </xf>
    <xf numFmtId="9" fontId="64" fillId="71" borderId="42" xfId="108" applyNumberFormat="1" applyFont="1" applyFill="1" applyBorder="1" applyAlignment="1">
      <alignment horizontal="center" vertical="center" wrapText="1"/>
    </xf>
    <xf numFmtId="0" fontId="64" fillId="61" borderId="42" xfId="107" applyNumberFormat="1" applyFont="1" applyFill="1" applyBorder="1" applyAlignment="1">
      <alignment vertical="center" wrapText="1"/>
    </xf>
    <xf numFmtId="49" fontId="115" fillId="0" borderId="139" xfId="107" applyNumberFormat="1" applyFont="1" applyFill="1" applyBorder="1" applyAlignment="1">
      <alignment horizontal="justify" vertical="center" wrapText="1"/>
    </xf>
    <xf numFmtId="49" fontId="115" fillId="0" borderId="70" xfId="107" applyNumberFormat="1" applyFont="1" applyFill="1" applyBorder="1" applyAlignment="1">
      <alignment vertical="center" wrapText="1"/>
    </xf>
    <xf numFmtId="1" fontId="14" fillId="43" borderId="42" xfId="145" applyNumberFormat="1" applyFont="1" applyFill="1" applyBorder="1" applyAlignment="1">
      <alignment horizontal="center" vertical="center" wrapText="1"/>
    </xf>
    <xf numFmtId="0" fontId="51" fillId="20" borderId="125" xfId="0" applyFont="1" applyFill="1" applyBorder="1" applyAlignment="1">
      <alignment horizontal="left" vertical="center" wrapText="1"/>
    </xf>
    <xf numFmtId="0" fontId="51" fillId="20" borderId="128" xfId="0" applyFont="1" applyFill="1" applyBorder="1" applyAlignment="1">
      <alignment horizontal="center" vertical="center" wrapText="1"/>
    </xf>
    <xf numFmtId="0" fontId="51" fillId="20" borderId="128" xfId="0" applyFont="1" applyFill="1" applyBorder="1" applyAlignment="1">
      <alignment vertical="center" wrapText="1"/>
    </xf>
    <xf numFmtId="0" fontId="116" fillId="0" borderId="138" xfId="0" applyFont="1" applyFill="1" applyBorder="1" applyAlignment="1">
      <alignment horizontal="right" vertical="center" wrapText="1"/>
    </xf>
    <xf numFmtId="0" fontId="177" fillId="20" borderId="125" xfId="0" applyFont="1" applyFill="1" applyBorder="1" applyAlignment="1">
      <alignment horizontal="center" vertical="center" wrapText="1"/>
    </xf>
    <xf numFmtId="0" fontId="51" fillId="21" borderId="125" xfId="0" applyFont="1" applyFill="1" applyBorder="1" applyAlignment="1">
      <alignment horizontal="left" vertical="center" wrapText="1"/>
    </xf>
    <xf numFmtId="0" fontId="51" fillId="21" borderId="128" xfId="0" applyFont="1" applyFill="1" applyBorder="1" applyAlignment="1">
      <alignment vertical="center" wrapText="1"/>
    </xf>
    <xf numFmtId="0" fontId="13" fillId="21" borderId="124" xfId="0" applyFont="1" applyFill="1" applyBorder="1" applyAlignment="1">
      <alignment vertical="center" wrapText="1"/>
    </xf>
    <xf numFmtId="49" fontId="185" fillId="61" borderId="42" xfId="107" applyNumberFormat="1" applyFont="1" applyFill="1" applyBorder="1" applyAlignment="1">
      <alignment horizontal="center" vertical="center" wrapText="1"/>
    </xf>
    <xf numFmtId="0" fontId="114" fillId="0" borderId="142" xfId="107" applyFont="1" applyFill="1" applyBorder="1" applyAlignment="1">
      <alignment vertical="center" wrapText="1"/>
    </xf>
    <xf numFmtId="49" fontId="115" fillId="0" borderId="67" xfId="107" applyNumberFormat="1" applyFont="1" applyFill="1" applyBorder="1" applyAlignment="1">
      <alignment vertical="center" wrapText="1"/>
    </xf>
    <xf numFmtId="174" fontId="115" fillId="0" borderId="65" xfId="107" applyNumberFormat="1" applyFont="1" applyFill="1" applyBorder="1" applyAlignment="1">
      <alignment horizontal="right" vertical="center" wrapText="1"/>
    </xf>
    <xf numFmtId="4" fontId="115" fillId="0" borderId="151" xfId="107" applyNumberFormat="1" applyFont="1" applyFill="1" applyBorder="1" applyAlignment="1">
      <alignment vertical="center" wrapText="1"/>
    </xf>
    <xf numFmtId="9" fontId="114" fillId="0" borderId="65" xfId="116" applyNumberFormat="1" applyFont="1" applyFill="1" applyBorder="1" applyAlignment="1">
      <alignment horizontal="right" vertical="center" wrapText="1"/>
    </xf>
    <xf numFmtId="9" fontId="114" fillId="0" borderId="151" xfId="116" applyNumberFormat="1" applyFont="1" applyFill="1" applyBorder="1" applyAlignment="1">
      <alignment horizontal="center" vertical="center"/>
    </xf>
    <xf numFmtId="3" fontId="114" fillId="0" borderId="151" xfId="107" applyNumberFormat="1" applyFont="1" applyFill="1" applyBorder="1" applyAlignment="1">
      <alignment horizontal="right" vertical="center" wrapText="1"/>
    </xf>
    <xf numFmtId="17" fontId="14" fillId="57" borderId="42" xfId="107" applyNumberFormat="1" applyFont="1" applyFill="1" applyBorder="1" applyAlignment="1">
      <alignment horizontal="center" vertical="center" wrapText="1"/>
    </xf>
    <xf numFmtId="49" fontId="14" fillId="61" borderId="47" xfId="107" applyNumberFormat="1" applyFont="1" applyFill="1" applyBorder="1" applyAlignment="1">
      <alignment horizontal="center" vertical="center" wrapText="1"/>
    </xf>
    <xf numFmtId="49" fontId="115" fillId="0" borderId="90" xfId="107" applyNumberFormat="1" applyFont="1" applyFill="1" applyBorder="1" applyAlignment="1">
      <alignment horizontal="justify" vertical="center" wrapText="1"/>
    </xf>
    <xf numFmtId="174" fontId="114" fillId="0" borderId="91" xfId="107" applyNumberFormat="1" applyFont="1" applyFill="1" applyBorder="1" applyAlignment="1">
      <alignment horizontal="right" vertical="center" wrapText="1"/>
    </xf>
    <xf numFmtId="9" fontId="114" fillId="0" borderId="91" xfId="145" applyNumberFormat="1" applyFont="1" applyFill="1" applyBorder="1" applyAlignment="1">
      <alignment horizontal="right" vertical="center" wrapText="1"/>
    </xf>
    <xf numFmtId="3" fontId="114" fillId="0" borderId="91" xfId="107" applyNumberFormat="1" applyFont="1" applyFill="1" applyBorder="1" applyAlignment="1">
      <alignment horizontal="right" vertical="center" wrapText="1"/>
    </xf>
    <xf numFmtId="0" fontId="115" fillId="0" borderId="91" xfId="107" applyFont="1" applyFill="1" applyBorder="1" applyAlignment="1">
      <alignment horizontal="justify" vertical="center" wrapText="1"/>
    </xf>
    <xf numFmtId="49" fontId="115" fillId="0" borderId="69" xfId="107" applyNumberFormat="1" applyFont="1" applyFill="1" applyBorder="1" applyAlignment="1">
      <alignment horizontal="justify" vertical="center" wrapText="1"/>
    </xf>
    <xf numFmtId="174" fontId="114" fillId="0" borderId="68" xfId="0" applyNumberFormat="1" applyFont="1" applyFill="1" applyBorder="1" applyAlignment="1">
      <alignment vertical="center" wrapText="1"/>
    </xf>
    <xf numFmtId="173" fontId="114" fillId="0" borderId="68" xfId="0" applyNumberFormat="1" applyFont="1" applyFill="1" applyBorder="1" applyAlignment="1">
      <alignment vertical="center" wrapText="1"/>
    </xf>
    <xf numFmtId="174" fontId="115" fillId="0" borderId="68" xfId="107" applyNumberFormat="1" applyFont="1" applyFill="1" applyBorder="1" applyAlignment="1">
      <alignment horizontal="right" vertical="center" wrapText="1"/>
    </xf>
    <xf numFmtId="4" fontId="115" fillId="0" borderId="69" xfId="107" applyNumberFormat="1" applyFont="1" applyFill="1" applyBorder="1" applyAlignment="1">
      <alignment vertical="center" wrapText="1"/>
    </xf>
    <xf numFmtId="174" fontId="114" fillId="0" borderId="68" xfId="165" applyNumberFormat="1" applyFont="1" applyFill="1" applyBorder="1" applyAlignment="1">
      <alignment vertical="center" wrapText="1"/>
    </xf>
    <xf numFmtId="43" fontId="114" fillId="0" borderId="69" xfId="165" applyFont="1" applyFill="1" applyBorder="1" applyAlignment="1">
      <alignment vertical="center" wrapText="1"/>
    </xf>
    <xf numFmtId="17" fontId="53" fillId="43" borderId="42" xfId="107" applyNumberFormat="1" applyFont="1" applyFill="1" applyBorder="1" applyAlignment="1">
      <alignment horizontal="center" vertical="center" wrapText="1"/>
    </xf>
    <xf numFmtId="0" fontId="114" fillId="0" borderId="151" xfId="107" applyFont="1" applyFill="1" applyBorder="1" applyAlignment="1">
      <alignment vertical="center" wrapText="1"/>
    </xf>
    <xf numFmtId="174" fontId="114" fillId="0" borderId="65" xfId="165" applyNumberFormat="1" applyFont="1" applyFill="1" applyBorder="1" applyAlignment="1">
      <alignment vertical="center" wrapText="1"/>
    </xf>
    <xf numFmtId="9" fontId="114" fillId="0" borderId="65" xfId="108" applyFont="1" applyFill="1" applyBorder="1" applyAlignment="1">
      <alignment vertical="center" wrapText="1"/>
    </xf>
    <xf numFmtId="43" fontId="114" fillId="0" borderId="151" xfId="165" applyFont="1" applyFill="1" applyBorder="1" applyAlignment="1">
      <alignment vertical="center" wrapText="1"/>
    </xf>
    <xf numFmtId="174" fontId="114" fillId="0" borderId="107" xfId="165" applyNumberFormat="1" applyFont="1" applyFill="1" applyBorder="1" applyAlignment="1">
      <alignment vertical="center" wrapText="1"/>
    </xf>
    <xf numFmtId="9" fontId="114" fillId="0" borderId="107" xfId="108" applyFont="1" applyFill="1" applyBorder="1" applyAlignment="1">
      <alignment vertical="center" wrapText="1"/>
    </xf>
    <xf numFmtId="43" fontId="114" fillId="0" borderId="105" xfId="165" applyFont="1" applyFill="1" applyBorder="1" applyAlignment="1">
      <alignment vertical="center" wrapText="1"/>
    </xf>
    <xf numFmtId="49" fontId="114" fillId="0" borderId="151" xfId="107" applyNumberFormat="1" applyFont="1" applyFill="1" applyBorder="1" applyAlignment="1">
      <alignment horizontal="justify" vertical="center" wrapText="1"/>
    </xf>
    <xf numFmtId="49" fontId="114" fillId="0" borderId="65" xfId="145" applyNumberFormat="1" applyFont="1" applyFill="1" applyBorder="1" applyAlignment="1">
      <alignment vertical="center" wrapText="1"/>
    </xf>
    <xf numFmtId="15" fontId="53" fillId="34" borderId="42" xfId="107" applyNumberFormat="1" applyFont="1" applyFill="1" applyBorder="1" applyAlignment="1">
      <alignment horizontal="center" vertical="center" wrapText="1"/>
    </xf>
    <xf numFmtId="1" fontId="114" fillId="0" borderId="0" xfId="0" applyNumberFormat="1" applyFont="1" applyBorder="1"/>
    <xf numFmtId="1" fontId="14" fillId="0" borderId="0" xfId="0" applyNumberFormat="1" applyFont="1" applyBorder="1"/>
    <xf numFmtId="174" fontId="114" fillId="0" borderId="107" xfId="0" applyNumberFormat="1" applyFont="1" applyFill="1" applyBorder="1" applyAlignment="1">
      <alignment horizontal="right" vertical="center" wrapText="1"/>
    </xf>
    <xf numFmtId="3" fontId="114" fillId="0" borderId="90" xfId="0" applyNumberFormat="1" applyFont="1" applyFill="1" applyBorder="1" applyAlignment="1">
      <alignment horizontal="right" vertical="center" wrapText="1"/>
    </xf>
    <xf numFmtId="0" fontId="114" fillId="0" borderId="107" xfId="0" applyFont="1" applyFill="1" applyBorder="1" applyAlignment="1">
      <alignment horizontal="right" vertical="center" wrapText="1"/>
    </xf>
    <xf numFmtId="3" fontId="114" fillId="0" borderId="107" xfId="0" applyNumberFormat="1" applyFont="1" applyFill="1" applyBorder="1" applyAlignment="1">
      <alignment horizontal="right" vertical="center" wrapText="1"/>
    </xf>
    <xf numFmtId="3" fontId="116" fillId="0" borderId="90" xfId="0" applyNumberFormat="1" applyFont="1" applyFill="1" applyBorder="1" applyAlignment="1">
      <alignment horizontal="right" vertical="center"/>
    </xf>
    <xf numFmtId="0" fontId="114" fillId="0" borderId="136" xfId="0" applyFont="1" applyFill="1" applyBorder="1" applyAlignment="1">
      <alignment horizontal="right" vertical="center" wrapText="1"/>
    </xf>
    <xf numFmtId="0" fontId="114" fillId="0" borderId="139" xfId="107" applyFont="1" applyFill="1" applyBorder="1" applyAlignment="1">
      <alignment vertical="center" wrapText="1"/>
    </xf>
    <xf numFmtId="1" fontId="21" fillId="61" borderId="42" xfId="107" applyNumberFormat="1" applyFont="1" applyFill="1" applyBorder="1" applyAlignment="1">
      <alignment horizontal="center" vertical="center" wrapText="1"/>
    </xf>
    <xf numFmtId="174" fontId="116" fillId="0" borderId="68" xfId="0" applyNumberFormat="1" applyFont="1" applyFill="1" applyBorder="1" applyAlignment="1">
      <alignment vertical="center" wrapText="1"/>
    </xf>
    <xf numFmtId="3" fontId="116" fillId="0" borderId="68" xfId="0" applyNumberFormat="1" applyFont="1" applyFill="1" applyBorder="1" applyAlignment="1">
      <alignment vertical="center" wrapText="1"/>
    </xf>
    <xf numFmtId="3" fontId="114" fillId="0" borderId="68" xfId="0" applyNumberFormat="1" applyFont="1" applyFill="1" applyBorder="1" applyAlignment="1">
      <alignment vertical="center" wrapText="1"/>
    </xf>
    <xf numFmtId="9" fontId="14" fillId="24" borderId="42" xfId="108" applyNumberFormat="1" applyFont="1" applyFill="1" applyBorder="1" applyAlignment="1">
      <alignment horizontal="center" vertical="center" wrapText="1"/>
    </xf>
    <xf numFmtId="49" fontId="114" fillId="0" borderId="67" xfId="107" applyNumberFormat="1" applyFont="1" applyFill="1" applyBorder="1" applyAlignment="1">
      <alignment horizontal="justify" vertical="center" wrapText="1"/>
    </xf>
    <xf numFmtId="1" fontId="114" fillId="0" borderId="0" xfId="0" applyNumberFormat="1" applyFont="1" applyFill="1"/>
    <xf numFmtId="174" fontId="116" fillId="0" borderId="107" xfId="0" applyNumberFormat="1" applyFont="1" applyFill="1" applyBorder="1" applyAlignment="1">
      <alignment vertical="center" wrapText="1"/>
    </xf>
    <xf numFmtId="3" fontId="116" fillId="0" borderId="105" xfId="0" applyNumberFormat="1" applyFont="1" applyFill="1" applyBorder="1" applyAlignment="1">
      <alignment horizontal="right" vertical="center" wrapText="1"/>
    </xf>
    <xf numFmtId="0" fontId="116" fillId="0" borderId="157" xfId="0" applyFont="1" applyFill="1" applyBorder="1" applyAlignment="1">
      <alignment horizontal="right" vertical="center" wrapText="1"/>
    </xf>
    <xf numFmtId="3" fontId="116" fillId="0" borderId="107" xfId="0" applyNumberFormat="1" applyFont="1" applyFill="1" applyBorder="1" applyAlignment="1">
      <alignment vertical="center" wrapText="1"/>
    </xf>
    <xf numFmtId="3" fontId="116" fillId="0" borderId="158" xfId="0" applyNumberFormat="1" applyFont="1" applyFill="1" applyBorder="1" applyAlignment="1">
      <alignment horizontal="right" vertical="center"/>
    </xf>
    <xf numFmtId="0" fontId="116" fillId="0" borderId="136" xfId="0" applyFont="1" applyFill="1" applyBorder="1" applyAlignment="1">
      <alignment horizontal="right" vertical="center" wrapText="1"/>
    </xf>
    <xf numFmtId="0" fontId="114" fillId="0" borderId="82" xfId="0" applyFont="1" applyFill="1" applyBorder="1" applyAlignment="1">
      <alignment horizontal="right" vertical="center" wrapText="1"/>
    </xf>
    <xf numFmtId="0" fontId="123" fillId="0" borderId="138" xfId="0" applyFont="1" applyFill="1" applyBorder="1" applyAlignment="1">
      <alignment horizontal="right" vertical="center" wrapText="1"/>
    </xf>
    <xf numFmtId="174" fontId="114" fillId="0" borderId="68" xfId="168" applyNumberFormat="1" applyFont="1" applyFill="1" applyBorder="1" applyAlignment="1">
      <alignment vertical="center" wrapText="1"/>
    </xf>
    <xf numFmtId="9" fontId="14" fillId="56" borderId="42" xfId="107" applyNumberFormat="1" applyFont="1" applyFill="1" applyBorder="1" applyAlignment="1">
      <alignment horizontal="center" vertical="center" wrapText="1"/>
    </xf>
    <xf numFmtId="15" fontId="44" fillId="101" borderId="42" xfId="107" applyNumberFormat="1" applyFont="1" applyFill="1" applyBorder="1" applyAlignment="1">
      <alignment horizontal="center" vertical="center" wrapText="1"/>
    </xf>
    <xf numFmtId="17" fontId="14" fillId="96" borderId="42" xfId="107" applyNumberFormat="1" applyFont="1" applyFill="1" applyBorder="1" applyAlignment="1">
      <alignment horizontal="center" vertical="center" wrapText="1"/>
    </xf>
    <xf numFmtId="0" fontId="14" fillId="61" borderId="42" xfId="107" applyNumberFormat="1" applyFont="1" applyFill="1" applyBorder="1" applyAlignment="1">
      <alignment horizontal="left" vertical="center" wrapText="1"/>
    </xf>
    <xf numFmtId="0" fontId="116" fillId="0" borderId="82" xfId="0" applyFont="1" applyFill="1" applyBorder="1" applyAlignment="1">
      <alignment horizontal="right" vertical="center" wrapText="1"/>
    </xf>
    <xf numFmtId="49" fontId="114" fillId="0" borderId="139" xfId="107" applyNumberFormat="1" applyFont="1" applyFill="1" applyBorder="1" applyAlignment="1">
      <alignment vertical="center" wrapText="1"/>
    </xf>
    <xf numFmtId="9" fontId="114" fillId="0" borderId="82" xfId="116" applyNumberFormat="1" applyFont="1" applyFill="1" applyBorder="1" applyAlignment="1">
      <alignment horizontal="center" vertical="center"/>
    </xf>
    <xf numFmtId="9" fontId="64" fillId="56" borderId="42" xfId="107" applyNumberFormat="1" applyFont="1" applyFill="1" applyBorder="1" applyAlignment="1">
      <alignment horizontal="center" vertical="center" wrapText="1"/>
    </xf>
    <xf numFmtId="0" fontId="21" fillId="44" borderId="42" xfId="107" applyNumberFormat="1" applyFont="1" applyFill="1" applyBorder="1" applyAlignment="1">
      <alignment horizontal="left" vertical="center" wrapText="1"/>
    </xf>
    <xf numFmtId="49" fontId="115" fillId="0" borderId="139" xfId="107" applyNumberFormat="1" applyFont="1" applyFill="1" applyBorder="1" applyAlignment="1">
      <alignment vertical="center" wrapText="1"/>
    </xf>
    <xf numFmtId="9" fontId="14" fillId="61" borderId="42" xfId="107" applyNumberFormat="1" applyFont="1" applyFill="1" applyBorder="1" applyAlignment="1">
      <alignment horizontal="center" vertical="center" wrapText="1"/>
    </xf>
    <xf numFmtId="15" fontId="64" fillId="81" borderId="42" xfId="107" applyNumberFormat="1" applyFont="1" applyFill="1" applyBorder="1" applyAlignment="1">
      <alignment horizontal="center" vertical="center" wrapText="1"/>
    </xf>
    <xf numFmtId="0" fontId="64" fillId="81" borderId="42" xfId="107" applyNumberFormat="1" applyFont="1" applyFill="1" applyBorder="1" applyAlignment="1">
      <alignment horizontal="left" vertical="center" wrapText="1"/>
    </xf>
    <xf numFmtId="0" fontId="114" fillId="0" borderId="82" xfId="107" applyFont="1" applyFill="1" applyBorder="1" applyAlignment="1">
      <alignment horizontal="right" vertical="center" wrapText="1"/>
    </xf>
    <xf numFmtId="49" fontId="14" fillId="101" borderId="42" xfId="107" applyNumberFormat="1" applyFont="1" applyFill="1" applyBorder="1" applyAlignment="1">
      <alignment vertical="center" wrapText="1"/>
    </xf>
    <xf numFmtId="49" fontId="14" fillId="101" borderId="42" xfId="107" applyNumberFormat="1" applyFont="1" applyFill="1" applyBorder="1" applyAlignment="1">
      <alignment horizontal="left" vertical="center" wrapText="1"/>
    </xf>
    <xf numFmtId="49" fontId="54" fillId="101" borderId="42" xfId="107" applyNumberFormat="1" applyFont="1" applyFill="1" applyBorder="1" applyAlignment="1">
      <alignment horizontal="center" vertical="center" wrapText="1"/>
    </xf>
    <xf numFmtId="49" fontId="14" fillId="101" borderId="42" xfId="107" applyNumberFormat="1" applyFont="1" applyFill="1" applyBorder="1" applyAlignment="1">
      <alignment horizontal="center" vertical="center" wrapText="1"/>
    </xf>
    <xf numFmtId="1" fontId="21" fillId="101" borderId="42" xfId="107" applyNumberFormat="1" applyFont="1" applyFill="1" applyBorder="1" applyAlignment="1">
      <alignment horizontal="center" vertical="center" wrapText="1"/>
    </xf>
    <xf numFmtId="0" fontId="14" fillId="101" borderId="42" xfId="145" applyFont="1" applyFill="1" applyBorder="1" applyAlignment="1">
      <alignment horizontal="center" vertical="center" wrapText="1"/>
    </xf>
    <xf numFmtId="0" fontId="14" fillId="101" borderId="42" xfId="145" applyNumberFormat="1" applyFont="1" applyFill="1" applyBorder="1" applyAlignment="1">
      <alignment horizontal="center" vertical="center" wrapText="1"/>
    </xf>
    <xf numFmtId="174" fontId="114" fillId="0" borderId="0" xfId="0" applyNumberFormat="1" applyFont="1"/>
    <xf numFmtId="3" fontId="116" fillId="0" borderId="158" xfId="0" applyNumberFormat="1" applyFont="1" applyFill="1" applyBorder="1" applyAlignment="1">
      <alignment horizontal="right" vertical="center" wrapText="1"/>
    </xf>
    <xf numFmtId="0" fontId="116" fillId="0" borderId="158" xfId="0" applyFont="1" applyFill="1" applyBorder="1" applyAlignment="1">
      <alignment horizontal="right" vertical="center" wrapText="1"/>
    </xf>
    <xf numFmtId="49" fontId="14" fillId="81" borderId="42" xfId="107" applyNumberFormat="1" applyFont="1" applyFill="1" applyBorder="1" applyAlignment="1">
      <alignment horizontal="center" vertical="center" wrapText="1"/>
    </xf>
    <xf numFmtId="49" fontId="114" fillId="0" borderId="142" xfId="107" applyNumberFormat="1" applyFont="1" applyFill="1" applyBorder="1" applyAlignment="1">
      <alignment vertical="center" wrapText="1"/>
    </xf>
    <xf numFmtId="49" fontId="114" fillId="0" borderId="67" xfId="107" applyNumberFormat="1" applyFont="1" applyFill="1" applyBorder="1" applyAlignment="1">
      <alignment vertical="center" wrapText="1" shrinkToFit="1"/>
    </xf>
    <xf numFmtId="4" fontId="114" fillId="0" borderId="151" xfId="107" applyNumberFormat="1" applyFont="1" applyFill="1" applyBorder="1" applyAlignment="1">
      <alignment horizontal="right" vertical="center" wrapText="1"/>
    </xf>
    <xf numFmtId="0" fontId="14" fillId="44" borderId="42" xfId="107" applyNumberFormat="1" applyFont="1" applyFill="1" applyBorder="1" applyAlignment="1">
      <alignment horizontal="left" vertical="center" wrapText="1"/>
    </xf>
    <xf numFmtId="2" fontId="14" fillId="68" borderId="0" xfId="107" applyNumberFormat="1" applyFont="1" applyFill="1" applyBorder="1" applyAlignment="1">
      <alignment horizontal="center" vertical="center" wrapText="1"/>
    </xf>
    <xf numFmtId="49" fontId="14" fillId="61" borderId="0" xfId="107" applyNumberFormat="1" applyFont="1" applyFill="1" applyBorder="1" applyAlignment="1">
      <alignment vertical="center" wrapText="1"/>
    </xf>
    <xf numFmtId="49" fontId="64" fillId="79" borderId="0" xfId="107" applyNumberFormat="1" applyFont="1" applyFill="1" applyBorder="1" applyAlignment="1">
      <alignment horizontal="center" vertical="center" wrapText="1"/>
    </xf>
    <xf numFmtId="49" fontId="54" fillId="61" borderId="0" xfId="107" applyNumberFormat="1" applyFont="1" applyFill="1" applyBorder="1" applyAlignment="1">
      <alignment horizontal="center" vertical="center" wrapText="1"/>
    </xf>
    <xf numFmtId="9" fontId="14" fillId="56" borderId="0" xfId="107" applyNumberFormat="1" applyFont="1" applyFill="1" applyBorder="1" applyAlignment="1">
      <alignment horizontal="center" vertical="center" wrapText="1"/>
    </xf>
    <xf numFmtId="15" fontId="14" fillId="61" borderId="0" xfId="116" applyNumberFormat="1" applyFont="1" applyFill="1" applyBorder="1" applyAlignment="1">
      <alignment horizontal="center" vertical="center" wrapText="1"/>
    </xf>
    <xf numFmtId="15" fontId="14" fillId="61" borderId="0" xfId="107" applyNumberFormat="1" applyFont="1" applyFill="1" applyBorder="1" applyAlignment="1">
      <alignment horizontal="center" vertical="center" wrapText="1"/>
    </xf>
    <xf numFmtId="1" fontId="14" fillId="77" borderId="0" xfId="107" applyNumberFormat="1" applyFont="1" applyFill="1" applyBorder="1" applyAlignment="1">
      <alignment horizontal="center" vertical="center" wrapText="1"/>
    </xf>
    <xf numFmtId="17" fontId="14" fillId="77" borderId="0" xfId="107" applyNumberFormat="1" applyFont="1" applyFill="1" applyBorder="1" applyAlignment="1">
      <alignment horizontal="center" vertical="center" wrapText="1"/>
    </xf>
    <xf numFmtId="0" fontId="64" fillId="46" borderId="0" xfId="107" applyFont="1" applyFill="1" applyBorder="1" applyAlignment="1">
      <alignment horizontal="center" vertical="center" wrapText="1"/>
    </xf>
    <xf numFmtId="0" fontId="14" fillId="61" borderId="0" xfId="107" applyFont="1" applyFill="1" applyBorder="1" applyAlignment="1">
      <alignment horizontal="center" vertical="center" wrapText="1"/>
    </xf>
    <xf numFmtId="49" fontId="14" fillId="61" borderId="0" xfId="107" applyNumberFormat="1" applyFont="1" applyFill="1" applyBorder="1" applyAlignment="1">
      <alignment horizontal="center" vertical="center" wrapText="1"/>
    </xf>
    <xf numFmtId="0" fontId="14" fillId="34" borderId="0" xfId="164" applyNumberFormat="1" applyFont="1" applyFill="1" applyBorder="1" applyAlignment="1">
      <alignment horizontal="center" vertical="center" wrapText="1"/>
    </xf>
    <xf numFmtId="0" fontId="14" fillId="44" borderId="0" xfId="107" applyNumberFormat="1" applyFont="1" applyFill="1" applyBorder="1" applyAlignment="1">
      <alignment horizontal="left" vertical="center" wrapText="1"/>
    </xf>
    <xf numFmtId="0" fontId="113" fillId="0" borderId="0" xfId="0" applyFont="1" applyBorder="1" applyAlignment="1">
      <alignment horizontal="left" vertical="center"/>
    </xf>
    <xf numFmtId="0" fontId="42" fillId="0" borderId="0" xfId="0" applyFont="1" applyBorder="1" applyAlignment="1">
      <alignment horizontal="centerContinuous" vertical="center"/>
    </xf>
    <xf numFmtId="0" fontId="0" fillId="0" borderId="0" xfId="0" applyAlignment="1">
      <alignment horizontal="centerContinuous" vertical="center"/>
    </xf>
    <xf numFmtId="17" fontId="16" fillId="0" borderId="0" xfId="0" applyNumberFormat="1" applyFont="1" applyFill="1" applyBorder="1" applyAlignment="1">
      <alignment horizontal="centerContinuous" vertical="center"/>
    </xf>
    <xf numFmtId="0" fontId="116" fillId="106" borderId="124" xfId="0" applyFont="1" applyFill="1" applyBorder="1" applyAlignment="1">
      <alignment horizontal="centerContinuous" vertical="center" wrapText="1"/>
    </xf>
    <xf numFmtId="0" fontId="116" fillId="106" borderId="128" xfId="0" applyFont="1" applyFill="1" applyBorder="1" applyAlignment="1">
      <alignment horizontal="centerContinuous" vertical="center" wrapText="1"/>
    </xf>
    <xf numFmtId="0" fontId="21" fillId="19" borderId="101" xfId="0" applyFont="1" applyFill="1" applyBorder="1" applyAlignment="1">
      <alignment horizontal="centerContinuous" vertical="center" wrapText="1"/>
    </xf>
    <xf numFmtId="0" fontId="21" fillId="19" borderId="101" xfId="0" applyFont="1" applyFill="1" applyBorder="1" applyAlignment="1">
      <alignment horizontal="centerContinuous" vertical="center"/>
    </xf>
    <xf numFmtId="0" fontId="21" fillId="19" borderId="128" xfId="0" applyNumberFormat="1" applyFont="1" applyFill="1" applyBorder="1" applyAlignment="1">
      <alignment vertical="center" wrapText="1"/>
    </xf>
    <xf numFmtId="0" fontId="21" fillId="19" borderId="101" xfId="0" applyNumberFormat="1" applyFont="1" applyFill="1" applyBorder="1" applyAlignment="1">
      <alignment vertical="center" wrapText="1"/>
    </xf>
    <xf numFmtId="0" fontId="21" fillId="19" borderId="128" xfId="0" applyFont="1" applyFill="1" applyBorder="1" applyAlignment="1">
      <alignment horizontal="centerContinuous" vertical="center" wrapText="1"/>
    </xf>
    <xf numFmtId="169" fontId="14" fillId="0" borderId="0" xfId="0" applyNumberFormat="1" applyFont="1" applyAlignment="1">
      <alignment horizontal="center"/>
    </xf>
    <xf numFmtId="169" fontId="116" fillId="20" borderId="101" xfId="0" applyNumberFormat="1" applyFont="1" applyFill="1" applyBorder="1" applyAlignment="1">
      <alignment horizontal="center" vertical="center"/>
    </xf>
    <xf numFmtId="0" fontId="116" fillId="20" borderId="101" xfId="0" applyFont="1" applyFill="1" applyBorder="1" applyAlignment="1">
      <alignment horizontal="center" vertical="center"/>
    </xf>
    <xf numFmtId="169" fontId="13" fillId="20" borderId="101" xfId="0" applyNumberFormat="1" applyFont="1" applyFill="1" applyBorder="1" applyAlignment="1">
      <alignment horizontal="right" vertical="center"/>
    </xf>
    <xf numFmtId="0" fontId="13" fillId="20" borderId="124" xfId="0" applyFont="1" applyFill="1" applyBorder="1" applyAlignment="1">
      <alignment horizontal="center" vertical="center"/>
    </xf>
    <xf numFmtId="169" fontId="13" fillId="0" borderId="0" xfId="0" applyNumberFormat="1" applyFont="1" applyAlignment="1">
      <alignment horizontal="center" vertical="center"/>
    </xf>
    <xf numFmtId="169" fontId="114" fillId="0" borderId="101" xfId="0" applyNumberFormat="1" applyFont="1" applyFill="1" applyBorder="1" applyAlignment="1">
      <alignment horizontal="right" vertical="center"/>
    </xf>
    <xf numFmtId="0" fontId="114" fillId="0" borderId="101" xfId="0" applyFont="1" applyFill="1" applyBorder="1" applyAlignment="1">
      <alignment vertical="center"/>
    </xf>
    <xf numFmtId="169" fontId="21" fillId="0" borderId="101" xfId="0" applyNumberFormat="1" applyFont="1" applyFill="1" applyBorder="1" applyAlignment="1">
      <alignment horizontal="right" vertical="center"/>
    </xf>
    <xf numFmtId="0" fontId="21" fillId="0" borderId="124" xfId="0" applyFont="1" applyFill="1" applyBorder="1" applyAlignment="1">
      <alignment vertical="center"/>
    </xf>
    <xf numFmtId="169" fontId="21" fillId="0" borderId="128" xfId="0" applyNumberFormat="1" applyFont="1" applyFill="1" applyBorder="1" applyAlignment="1">
      <alignment horizontal="right" vertical="center"/>
    </xf>
    <xf numFmtId="3" fontId="116" fillId="0" borderId="101" xfId="0" applyNumberFormat="1" applyFont="1" applyFill="1" applyBorder="1" applyAlignment="1">
      <alignment horizontal="right" vertical="center" wrapText="1"/>
    </xf>
    <xf numFmtId="3" fontId="13" fillId="0" borderId="124" xfId="0" applyNumberFormat="1" applyFont="1" applyFill="1" applyBorder="1" applyAlignment="1">
      <alignment horizontal="right" vertical="center" wrapText="1"/>
    </xf>
    <xf numFmtId="4" fontId="21" fillId="0" borderId="128" xfId="0" applyNumberFormat="1" applyFont="1" applyFill="1" applyBorder="1" applyAlignment="1">
      <alignment vertical="center"/>
    </xf>
    <xf numFmtId="3" fontId="178" fillId="0" borderId="124" xfId="0" applyNumberFormat="1" applyFont="1" applyFill="1" applyBorder="1" applyAlignment="1">
      <alignment horizontal="right" vertical="center" wrapText="1"/>
    </xf>
    <xf numFmtId="169" fontId="21" fillId="0" borderId="0" xfId="0" applyNumberFormat="1" applyFont="1" applyFill="1" applyBorder="1" applyAlignment="1">
      <alignment horizontal="right" vertical="center"/>
    </xf>
    <xf numFmtId="3" fontId="178" fillId="0" borderId="0" xfId="0" applyNumberFormat="1" applyFont="1" applyFill="1" applyBorder="1" applyAlignment="1">
      <alignment horizontal="right" vertical="center" wrapText="1"/>
    </xf>
    <xf numFmtId="4" fontId="21" fillId="0" borderId="0" xfId="0" applyNumberFormat="1" applyFont="1" applyFill="1" applyBorder="1" applyAlignment="1">
      <alignment vertical="center"/>
    </xf>
    <xf numFmtId="1" fontId="17" fillId="0" borderId="0" xfId="0" applyNumberFormat="1" applyFont="1"/>
    <xf numFmtId="1" fontId="14" fillId="0" borderId="0" xfId="0" applyNumberFormat="1" applyFont="1" applyAlignment="1"/>
    <xf numFmtId="0" fontId="14" fillId="31" borderId="125" xfId="128" applyFont="1" applyFill="1" applyBorder="1" applyAlignment="1">
      <alignment horizontal="center" vertical="center" wrapText="1"/>
    </xf>
    <xf numFmtId="174" fontId="116" fillId="0" borderId="161" xfId="0" applyNumberFormat="1" applyFont="1" applyFill="1" applyBorder="1" applyAlignment="1">
      <alignment vertical="center" wrapText="1"/>
    </xf>
    <xf numFmtId="0" fontId="116" fillId="0" borderId="161" xfId="0" applyFont="1" applyFill="1" applyBorder="1" applyAlignment="1">
      <alignment horizontal="right" vertical="center" wrapText="1"/>
    </xf>
    <xf numFmtId="173" fontId="116" fillId="0" borderId="161" xfId="0" applyNumberFormat="1" applyFont="1" applyFill="1" applyBorder="1" applyAlignment="1">
      <alignment horizontal="right" vertical="center" wrapText="1"/>
    </xf>
    <xf numFmtId="3" fontId="116" fillId="0" borderId="68" xfId="0" applyNumberFormat="1" applyFont="1" applyFill="1" applyBorder="1" applyAlignment="1">
      <alignment horizontal="right" vertical="center"/>
    </xf>
    <xf numFmtId="0" fontId="70" fillId="20" borderId="124" xfId="0" applyFont="1" applyFill="1" applyBorder="1" applyAlignment="1">
      <alignment vertical="center" wrapText="1"/>
    </xf>
    <xf numFmtId="15" fontId="13" fillId="20" borderId="125" xfId="107" applyNumberFormat="1" applyFont="1" applyFill="1" applyBorder="1" applyAlignment="1">
      <alignment horizontal="center" vertical="center" wrapText="1"/>
    </xf>
    <xf numFmtId="3" fontId="13" fillId="20" borderId="128" xfId="0" applyNumberFormat="1" applyFont="1" applyFill="1" applyBorder="1" applyAlignment="1">
      <alignment horizontal="center" vertical="center"/>
    </xf>
    <xf numFmtId="3" fontId="51" fillId="20" borderId="125" xfId="0" applyNumberFormat="1" applyFont="1" applyFill="1" applyBorder="1" applyAlignment="1">
      <alignment horizontal="center" vertical="center" wrapText="1"/>
    </xf>
    <xf numFmtId="0" fontId="69" fillId="20" borderId="125" xfId="0" applyFont="1" applyFill="1" applyBorder="1" applyAlignment="1">
      <alignment vertical="center" wrapText="1"/>
    </xf>
    <xf numFmtId="0" fontId="70" fillId="20" borderId="125" xfId="0" applyFont="1" applyFill="1" applyBorder="1" applyAlignment="1">
      <alignment vertical="center" wrapText="1"/>
    </xf>
    <xf numFmtId="9" fontId="42" fillId="21" borderId="124" xfId="0" applyNumberFormat="1" applyFont="1" applyFill="1" applyBorder="1" applyAlignment="1">
      <alignment vertical="center" wrapText="1"/>
    </xf>
    <xf numFmtId="3" fontId="41" fillId="21" borderId="128" xfId="0" applyNumberFormat="1" applyFont="1" applyFill="1" applyBorder="1" applyAlignment="1">
      <alignment horizontal="right" vertical="center" wrapText="1"/>
    </xf>
    <xf numFmtId="3" fontId="41" fillId="21" borderId="128" xfId="0" applyNumberFormat="1" applyFont="1" applyFill="1" applyBorder="1" applyAlignment="1">
      <alignment horizontal="center" vertical="center"/>
    </xf>
    <xf numFmtId="167" fontId="21" fillId="21" borderId="125" xfId="0" applyNumberFormat="1" applyFont="1" applyFill="1" applyBorder="1" applyAlignment="1">
      <alignment horizontal="center"/>
    </xf>
    <xf numFmtId="3" fontId="13" fillId="21" borderId="125" xfId="0" applyNumberFormat="1" applyFont="1" applyFill="1" applyBorder="1" applyAlignment="1">
      <alignment horizontal="center" vertical="center"/>
    </xf>
    <xf numFmtId="9" fontId="16" fillId="21" borderId="125" xfId="0" applyNumberFormat="1" applyFont="1" applyFill="1" applyBorder="1" applyAlignment="1">
      <alignment vertical="center" wrapText="1"/>
    </xf>
    <xf numFmtId="9" fontId="42" fillId="21" borderId="125" xfId="0" applyNumberFormat="1" applyFont="1" applyFill="1" applyBorder="1" applyAlignment="1">
      <alignment vertical="center" wrapText="1"/>
    </xf>
    <xf numFmtId="0" fontId="14" fillId="23" borderId="42" xfId="164" applyNumberFormat="1" applyFont="1" applyFill="1" applyBorder="1" applyAlignment="1">
      <alignment vertical="center" wrapText="1"/>
    </xf>
    <xf numFmtId="0" fontId="114" fillId="0" borderId="69" xfId="107" applyFont="1" applyFill="1" applyBorder="1" applyAlignment="1">
      <alignment horizontal="right" vertical="center" wrapText="1"/>
    </xf>
    <xf numFmtId="3" fontId="114" fillId="0" borderId="68" xfId="164" applyNumberFormat="1" applyFont="1" applyFill="1" applyBorder="1" applyAlignment="1">
      <alignment horizontal="right" vertical="center" wrapText="1"/>
    </xf>
    <xf numFmtId="15" fontId="14" fillId="23" borderId="125" xfId="107" applyNumberFormat="1" applyFont="1" applyFill="1" applyBorder="1" applyAlignment="1">
      <alignment horizontal="center" vertical="center" wrapText="1"/>
    </xf>
    <xf numFmtId="15" fontId="14" fillId="23" borderId="125" xfId="164" applyNumberFormat="1" applyFont="1" applyFill="1" applyBorder="1" applyAlignment="1">
      <alignment horizontal="center" vertical="center" wrapText="1"/>
    </xf>
    <xf numFmtId="0" fontId="14" fillId="48" borderId="128" xfId="164" applyNumberFormat="1" applyFont="1" applyFill="1" applyBorder="1" applyAlignment="1">
      <alignment horizontal="center" vertical="center" wrapText="1"/>
    </xf>
    <xf numFmtId="17" fontId="14" fillId="48" borderId="42" xfId="164" applyNumberFormat="1" applyFont="1" applyFill="1" applyBorder="1" applyAlignment="1">
      <alignment horizontal="center" vertical="center" wrapText="1"/>
    </xf>
    <xf numFmtId="49" fontId="14" fillId="23" borderId="125" xfId="107" applyNumberFormat="1" applyFont="1" applyFill="1" applyBorder="1" applyAlignment="1">
      <alignment horizontal="center" vertical="center" wrapText="1"/>
    </xf>
    <xf numFmtId="49" fontId="52" fillId="27" borderId="0" xfId="107" applyNumberFormat="1" applyFont="1" applyFill="1" applyBorder="1" applyAlignment="1">
      <alignment vertical="center" wrapText="1"/>
    </xf>
    <xf numFmtId="49" fontId="54" fillId="49" borderId="42" xfId="164" applyNumberFormat="1" applyFont="1" applyFill="1" applyBorder="1" applyAlignment="1">
      <alignment horizontal="center" vertical="center" wrapText="1"/>
    </xf>
    <xf numFmtId="0" fontId="14" fillId="49" borderId="47" xfId="164" applyNumberFormat="1" applyFont="1" applyFill="1" applyBorder="1" applyAlignment="1">
      <alignment horizontal="center" vertical="center" wrapText="1"/>
    </xf>
    <xf numFmtId="0" fontId="44" fillId="48" borderId="125" xfId="164" applyFont="1" applyFill="1" applyBorder="1" applyAlignment="1">
      <alignment horizontal="center" vertical="center" wrapText="1"/>
    </xf>
    <xf numFmtId="173" fontId="116" fillId="0" borderId="68" xfId="0" applyNumberFormat="1" applyFont="1" applyFill="1" applyBorder="1" applyAlignment="1">
      <alignment vertical="center" wrapText="1"/>
    </xf>
    <xf numFmtId="0" fontId="116" fillId="0" borderId="68" xfId="0" applyFont="1" applyFill="1" applyBorder="1" applyAlignment="1">
      <alignment horizontal="justify" vertical="center" wrapText="1"/>
    </xf>
    <xf numFmtId="0" fontId="45" fillId="20" borderId="125" xfId="0" applyFont="1" applyFill="1" applyBorder="1" applyAlignment="1">
      <alignment horizontal="center" vertical="center" wrapText="1"/>
    </xf>
    <xf numFmtId="0" fontId="14" fillId="0" borderId="0" xfId="0" applyFont="1" applyFill="1" applyAlignment="1">
      <alignment horizontal="center"/>
    </xf>
    <xf numFmtId="0" fontId="13" fillId="21" borderId="128" xfId="0" applyFont="1" applyFill="1" applyBorder="1" applyAlignment="1">
      <alignment horizontal="center" vertical="center" wrapText="1"/>
    </xf>
    <xf numFmtId="4" fontId="114" fillId="0" borderId="69" xfId="107" applyNumberFormat="1" applyFont="1" applyFill="1" applyBorder="1" applyAlignment="1">
      <alignment horizontal="right" vertical="center"/>
    </xf>
    <xf numFmtId="9" fontId="114" fillId="0" borderId="68" xfId="108" applyFont="1" applyFill="1" applyBorder="1" applyAlignment="1">
      <alignment horizontal="right" vertical="center" wrapText="1"/>
    </xf>
    <xf numFmtId="9" fontId="64" fillId="56" borderId="46" xfId="108" applyNumberFormat="1" applyFont="1" applyFill="1" applyBorder="1" applyAlignment="1">
      <alignment horizontal="center" vertical="center" wrapText="1"/>
    </xf>
    <xf numFmtId="0" fontId="178" fillId="20" borderId="124" xfId="0" applyFont="1" applyFill="1" applyBorder="1" applyAlignment="1">
      <alignment vertical="center" wrapText="1"/>
    </xf>
    <xf numFmtId="167" fontId="182" fillId="20" borderId="125" xfId="0" applyNumberFormat="1" applyFont="1" applyFill="1" applyBorder="1" applyAlignment="1">
      <alignment horizontal="center" vertical="center" wrapText="1"/>
    </xf>
    <xf numFmtId="0" fontId="178" fillId="20" borderId="125" xfId="0" applyFont="1" applyFill="1" applyBorder="1" applyAlignment="1">
      <alignment vertical="center" wrapText="1"/>
    </xf>
    <xf numFmtId="0" fontId="178" fillId="21" borderId="124" xfId="0" applyFont="1" applyFill="1" applyBorder="1" applyAlignment="1">
      <alignment vertical="center" wrapText="1"/>
    </xf>
    <xf numFmtId="167" fontId="182" fillId="21" borderId="125" xfId="0" applyNumberFormat="1" applyFont="1" applyFill="1" applyBorder="1" applyAlignment="1">
      <alignment horizontal="center" vertical="center" wrapText="1"/>
    </xf>
    <xf numFmtId="0" fontId="178" fillId="21" borderId="125" xfId="0" applyFont="1" applyFill="1" applyBorder="1" applyAlignment="1">
      <alignment vertical="center" wrapText="1"/>
    </xf>
    <xf numFmtId="0" fontId="14" fillId="101" borderId="48" xfId="107" applyNumberFormat="1" applyFont="1" applyFill="1" applyBorder="1" applyAlignment="1">
      <alignment vertical="center" wrapText="1"/>
    </xf>
    <xf numFmtId="2" fontId="14" fillId="118" borderId="42" xfId="128" applyNumberFormat="1" applyFont="1" applyFill="1" applyBorder="1" applyAlignment="1">
      <alignment horizontal="center" vertical="center" wrapText="1"/>
    </xf>
    <xf numFmtId="0" fontId="14" fillId="116" borderId="42" xfId="107" applyNumberFormat="1" applyFont="1" applyFill="1" applyBorder="1" applyAlignment="1">
      <alignment vertical="center" wrapText="1"/>
    </xf>
    <xf numFmtId="49" fontId="52" fillId="116" borderId="42" xfId="107" applyNumberFormat="1" applyFont="1" applyFill="1" applyBorder="1" applyAlignment="1">
      <alignment vertical="center" wrapText="1"/>
    </xf>
    <xf numFmtId="0" fontId="14" fillId="101" borderId="47" xfId="107" applyNumberFormat="1" applyFont="1" applyFill="1" applyBorder="1" applyAlignment="1">
      <alignment horizontal="center" vertical="center" wrapText="1"/>
    </xf>
    <xf numFmtId="0" fontId="114" fillId="0" borderId="162" xfId="107" applyFont="1" applyFill="1" applyBorder="1" applyAlignment="1">
      <alignment vertical="center" wrapText="1"/>
    </xf>
    <xf numFmtId="174" fontId="117" fillId="0" borderId="163" xfId="107" applyNumberFormat="1" applyFont="1" applyFill="1" applyBorder="1" applyAlignment="1">
      <alignment horizontal="right" vertical="center" wrapText="1"/>
    </xf>
    <xf numFmtId="4" fontId="114" fillId="0" borderId="151" xfId="107" applyNumberFormat="1" applyFont="1" applyFill="1" applyBorder="1" applyAlignment="1">
      <alignment horizontal="center" vertical="center" wrapText="1"/>
    </xf>
    <xf numFmtId="9" fontId="114" fillId="0" borderId="163" xfId="164" applyNumberFormat="1" applyFont="1" applyFill="1" applyBorder="1" applyAlignment="1">
      <alignment horizontal="right" vertical="center" wrapText="1"/>
    </xf>
    <xf numFmtId="3" fontId="115" fillId="0" borderId="163" xfId="107" applyNumberFormat="1" applyFont="1" applyFill="1" applyBorder="1" applyAlignment="1">
      <alignment horizontal="right" vertical="center" wrapText="1"/>
    </xf>
    <xf numFmtId="0" fontId="115" fillId="0" borderId="163" xfId="107" applyFont="1" applyFill="1" applyBorder="1" applyAlignment="1">
      <alignment horizontal="justify" vertical="center" wrapText="1"/>
    </xf>
    <xf numFmtId="182" fontId="14" fillId="24" borderId="46" xfId="108" applyNumberFormat="1" applyFont="1" applyFill="1" applyBorder="1" applyAlignment="1">
      <alignment horizontal="center" vertical="center" wrapText="1"/>
    </xf>
    <xf numFmtId="1" fontId="21" fillId="119" borderId="42" xfId="107" applyNumberFormat="1" applyFont="1" applyFill="1" applyBorder="1" applyAlignment="1">
      <alignment horizontal="center" vertical="center" wrapText="1"/>
    </xf>
    <xf numFmtId="17" fontId="14" fillId="119" borderId="42" xfId="107" applyNumberFormat="1" applyFont="1" applyFill="1" applyBorder="1" applyAlignment="1">
      <alignment horizontal="center" vertical="center" wrapText="1"/>
    </xf>
    <xf numFmtId="0" fontId="14" fillId="101" borderId="42" xfId="107" applyNumberFormat="1" applyFont="1" applyFill="1" applyBorder="1" applyAlignment="1">
      <alignment horizontal="center" vertical="center" wrapText="1"/>
    </xf>
    <xf numFmtId="0" fontId="14" fillId="0" borderId="0" xfId="0" applyFont="1" applyAlignment="1"/>
    <xf numFmtId="0" fontId="14" fillId="61" borderId="42" xfId="107" applyFont="1" applyFill="1" applyBorder="1" applyAlignment="1">
      <alignment vertical="center" wrapText="1"/>
    </xf>
    <xf numFmtId="1" fontId="21" fillId="34" borderId="42" xfId="107" applyNumberFormat="1" applyFont="1" applyFill="1" applyBorder="1" applyAlignment="1">
      <alignment horizontal="center" vertical="center" wrapText="1"/>
    </xf>
    <xf numFmtId="3" fontId="21" fillId="70" borderId="42" xfId="107" applyNumberFormat="1" applyFont="1" applyFill="1" applyBorder="1" applyAlignment="1">
      <alignment horizontal="center" vertical="center" wrapText="1"/>
    </xf>
    <xf numFmtId="49" fontId="114" fillId="0" borderId="162" xfId="107" applyNumberFormat="1" applyFont="1" applyFill="1" applyBorder="1" applyAlignment="1">
      <alignment vertical="center" wrapText="1"/>
    </xf>
    <xf numFmtId="174" fontId="114" fillId="0" borderId="163" xfId="167" applyNumberFormat="1" applyFont="1" applyFill="1" applyBorder="1" applyAlignment="1">
      <alignment horizontal="right" vertical="center" wrapText="1"/>
    </xf>
    <xf numFmtId="9" fontId="114" fillId="0" borderId="163" xfId="116" applyNumberFormat="1" applyFont="1" applyFill="1" applyBorder="1" applyAlignment="1">
      <alignment horizontal="right" vertical="center" wrapText="1"/>
    </xf>
    <xf numFmtId="0" fontId="114" fillId="0" borderId="151" xfId="107" applyFont="1" applyFill="1" applyBorder="1" applyAlignment="1">
      <alignment horizontal="right" vertical="center" wrapText="1"/>
    </xf>
    <xf numFmtId="3" fontId="114" fillId="0" borderId="163" xfId="107" applyNumberFormat="1" applyFont="1" applyFill="1" applyBorder="1" applyAlignment="1">
      <alignment horizontal="right" vertical="center" wrapText="1"/>
    </xf>
    <xf numFmtId="49" fontId="114" fillId="0" borderId="163" xfId="107" applyNumberFormat="1" applyFont="1" applyFill="1" applyBorder="1" applyAlignment="1">
      <alignment horizontal="justify" vertical="center" wrapText="1"/>
    </xf>
    <xf numFmtId="0" fontId="64" fillId="71" borderId="0" xfId="107" applyNumberFormat="1" applyFont="1" applyFill="1" applyBorder="1" applyAlignment="1">
      <alignment vertical="center" wrapText="1"/>
    </xf>
    <xf numFmtId="0" fontId="14" fillId="61" borderId="0" xfId="107" applyNumberFormat="1" applyFont="1" applyFill="1" applyBorder="1" applyAlignment="1">
      <alignment horizontal="center" vertical="center" wrapText="1"/>
    </xf>
    <xf numFmtId="174" fontId="114" fillId="0" borderId="0" xfId="167" applyNumberFormat="1" applyFont="1" applyFill="1" applyBorder="1" applyAlignment="1">
      <alignment horizontal="right" vertical="center" wrapText="1"/>
    </xf>
    <xf numFmtId="0" fontId="114" fillId="0" borderId="0" xfId="107" applyFont="1" applyFill="1" applyBorder="1" applyAlignment="1">
      <alignment horizontal="right" vertical="center" wrapText="1"/>
    </xf>
    <xf numFmtId="1" fontId="21" fillId="77" borderId="0" xfId="107" applyNumberFormat="1" applyFont="1" applyFill="1" applyBorder="1" applyAlignment="1">
      <alignment horizontal="center" vertical="center" wrapText="1"/>
    </xf>
    <xf numFmtId="0" fontId="64" fillId="46" borderId="0" xfId="145" applyFont="1" applyFill="1" applyBorder="1" applyAlignment="1">
      <alignment horizontal="center" vertical="center" wrapText="1"/>
    </xf>
    <xf numFmtId="0" fontId="14" fillId="61" borderId="0" xfId="145" applyFont="1" applyFill="1" applyBorder="1" applyAlignment="1">
      <alignment horizontal="center" vertical="center" wrapText="1"/>
    </xf>
    <xf numFmtId="0" fontId="14" fillId="61" borderId="0" xfId="145" applyNumberFormat="1" applyFont="1" applyFill="1" applyBorder="1" applyAlignment="1">
      <alignment horizontal="center" vertical="center" wrapText="1"/>
    </xf>
    <xf numFmtId="0" fontId="13" fillId="44" borderId="0" xfId="107" applyNumberFormat="1" applyFont="1" applyFill="1" applyBorder="1" applyAlignment="1">
      <alignment horizontal="left" vertical="center" wrapText="1"/>
    </xf>
    <xf numFmtId="0" fontId="114" fillId="0" borderId="0" xfId="0" applyFont="1" applyAlignment="1">
      <alignment horizontal="centerContinuous"/>
    </xf>
    <xf numFmtId="0" fontId="21" fillId="0" borderId="0" xfId="0" applyFont="1" applyAlignment="1">
      <alignment horizontal="centerContinuous"/>
    </xf>
    <xf numFmtId="0" fontId="116" fillId="106" borderId="164" xfId="0" applyFont="1" applyFill="1" applyBorder="1" applyAlignment="1">
      <alignment horizontal="centerContinuous" vertical="center" wrapText="1"/>
    </xf>
    <xf numFmtId="0" fontId="116" fillId="106" borderId="165" xfId="0" applyFont="1" applyFill="1" applyBorder="1" applyAlignment="1">
      <alignment horizontal="centerContinuous" vertical="center" wrapText="1"/>
    </xf>
    <xf numFmtId="0" fontId="116" fillId="106" borderId="166" xfId="0" applyFont="1" applyFill="1" applyBorder="1" applyAlignment="1">
      <alignment horizontal="centerContinuous" vertical="center" wrapText="1"/>
    </xf>
    <xf numFmtId="0" fontId="21" fillId="19" borderId="128" xfId="0" applyFont="1" applyFill="1" applyBorder="1" applyAlignment="1">
      <alignment vertical="center" wrapText="1"/>
    </xf>
    <xf numFmtId="0" fontId="21" fillId="19" borderId="101" xfId="0" applyFont="1" applyFill="1" applyBorder="1" applyAlignment="1">
      <alignment vertical="center" wrapText="1"/>
    </xf>
    <xf numFmtId="0" fontId="121" fillId="105" borderId="167" xfId="0" applyNumberFormat="1" applyFont="1" applyFill="1" applyBorder="1" applyAlignment="1">
      <alignment horizontal="left" vertical="center"/>
    </xf>
    <xf numFmtId="174" fontId="121" fillId="105" borderId="167" xfId="0" applyNumberFormat="1" applyFont="1" applyFill="1" applyBorder="1" applyAlignment="1">
      <alignment horizontal="right" vertical="center"/>
    </xf>
    <xf numFmtId="174" fontId="121" fillId="105" borderId="167" xfId="0" applyNumberFormat="1" applyFont="1" applyFill="1" applyBorder="1" applyAlignment="1">
      <alignment horizontal="right" vertical="center" wrapText="1"/>
    </xf>
    <xf numFmtId="4" fontId="121" fillId="105" borderId="167" xfId="0" applyNumberFormat="1" applyFont="1" applyFill="1" applyBorder="1" applyAlignment="1">
      <alignment horizontal="right" vertical="center" wrapText="1"/>
    </xf>
    <xf numFmtId="4" fontId="116" fillId="0" borderId="158" xfId="0" applyNumberFormat="1" applyFont="1" applyFill="1" applyBorder="1" applyAlignment="1">
      <alignment horizontal="right" vertical="center" wrapText="1"/>
    </xf>
    <xf numFmtId="4" fontId="21" fillId="0" borderId="101" xfId="0" applyNumberFormat="1" applyFont="1" applyFill="1" applyBorder="1" applyAlignment="1">
      <alignment horizontal="right" vertical="center"/>
    </xf>
    <xf numFmtId="3" fontId="189" fillId="0" borderId="124" xfId="0" applyNumberFormat="1" applyFont="1" applyFill="1" applyBorder="1" applyAlignment="1">
      <alignment horizontal="justify" vertical="center" wrapText="1"/>
    </xf>
    <xf numFmtId="3" fontId="189" fillId="0" borderId="0" xfId="0" applyNumberFormat="1" applyFont="1" applyFill="1" applyBorder="1" applyAlignment="1">
      <alignment horizontal="justify" vertical="center" wrapText="1"/>
    </xf>
    <xf numFmtId="0" fontId="53" fillId="0" borderId="0" xfId="0" applyFont="1"/>
    <xf numFmtId="0" fontId="12" fillId="0" borderId="0" xfId="0" applyFont="1" applyAlignment="1">
      <alignment horizontal="center"/>
    </xf>
    <xf numFmtId="0" fontId="53" fillId="0" borderId="0" xfId="0" applyFont="1" applyAlignment="1">
      <alignment horizontal="center"/>
    </xf>
    <xf numFmtId="167" fontId="12" fillId="0" borderId="0" xfId="0" applyNumberFormat="1" applyFont="1" applyAlignment="1">
      <alignment horizontal="centerContinuous"/>
    </xf>
    <xf numFmtId="0" fontId="116" fillId="106" borderId="167" xfId="128" applyFont="1" applyFill="1" applyBorder="1" applyAlignment="1">
      <alignment horizontal="center" vertical="center" wrapText="1"/>
    </xf>
    <xf numFmtId="49" fontId="13" fillId="20" borderId="125" xfId="0" applyNumberFormat="1" applyFont="1" applyFill="1" applyBorder="1" applyAlignment="1">
      <alignment vertical="center"/>
    </xf>
    <xf numFmtId="49" fontId="13" fillId="20" borderId="125" xfId="0" applyNumberFormat="1" applyFont="1" applyFill="1" applyBorder="1" applyAlignment="1">
      <alignment horizontal="left" vertical="center" wrapText="1"/>
    </xf>
    <xf numFmtId="49" fontId="13" fillId="20" borderId="125" xfId="0" applyNumberFormat="1" applyFont="1" applyFill="1" applyBorder="1" applyAlignment="1">
      <alignment vertical="center" wrapText="1"/>
    </xf>
    <xf numFmtId="49" fontId="13" fillId="20" borderId="128" xfId="0" applyNumberFormat="1" applyFont="1" applyFill="1" applyBorder="1" applyAlignment="1">
      <alignment horizontal="center" vertical="center" wrapText="1"/>
    </xf>
    <xf numFmtId="49" fontId="13" fillId="20" borderId="125" xfId="0" applyNumberFormat="1" applyFont="1" applyFill="1" applyBorder="1" applyAlignment="1">
      <alignment horizontal="center" vertical="center" wrapText="1"/>
    </xf>
    <xf numFmtId="49" fontId="13" fillId="20" borderId="128" xfId="0" applyNumberFormat="1" applyFont="1" applyFill="1" applyBorder="1" applyAlignment="1">
      <alignment vertical="center" wrapText="1"/>
    </xf>
    <xf numFmtId="174" fontId="121" fillId="105" borderId="167" xfId="0" applyNumberFormat="1" applyFont="1" applyFill="1" applyBorder="1" applyAlignment="1">
      <alignment vertical="center" wrapText="1"/>
    </xf>
    <xf numFmtId="0" fontId="121" fillId="105" borderId="167" xfId="0" applyFont="1" applyFill="1" applyBorder="1" applyAlignment="1">
      <alignment horizontal="right" vertical="center" wrapText="1"/>
    </xf>
    <xf numFmtId="3" fontId="121" fillId="105" borderId="167" xfId="0" applyNumberFormat="1" applyFont="1" applyFill="1" applyBorder="1" applyAlignment="1">
      <alignment horizontal="right" vertical="center"/>
    </xf>
    <xf numFmtId="0" fontId="174" fillId="20" borderId="124" xfId="0" applyFont="1" applyFill="1" applyBorder="1" applyAlignment="1">
      <alignment horizontal="center" vertical="center" wrapText="1"/>
    </xf>
    <xf numFmtId="15" fontId="172" fillId="20" borderId="125" xfId="0" applyNumberFormat="1" applyFont="1" applyFill="1" applyBorder="1" applyAlignment="1">
      <alignment horizontal="center" vertical="center" wrapText="1"/>
    </xf>
    <xf numFmtId="3" fontId="174" fillId="20" borderId="125" xfId="0" applyNumberFormat="1" applyFont="1" applyFill="1" applyBorder="1" applyAlignment="1">
      <alignment horizontal="center" vertical="center" wrapText="1"/>
    </xf>
    <xf numFmtId="0" fontId="42" fillId="20" borderId="124" xfId="0" applyFont="1" applyFill="1" applyBorder="1" applyAlignment="1">
      <alignment vertical="center" wrapText="1"/>
    </xf>
    <xf numFmtId="3" fontId="13" fillId="20" borderId="124" xfId="0" applyNumberFormat="1" applyFont="1" applyFill="1" applyBorder="1" applyAlignment="1">
      <alignment horizontal="center" vertical="center" wrapText="1"/>
    </xf>
    <xf numFmtId="9" fontId="13" fillId="20" borderId="125" xfId="108" applyFont="1" applyFill="1" applyBorder="1" applyAlignment="1">
      <alignment vertical="center" wrapText="1"/>
    </xf>
    <xf numFmtId="9" fontId="13" fillId="20" borderId="128" xfId="108" applyFont="1" applyFill="1" applyBorder="1" applyAlignment="1">
      <alignment vertical="center" wrapText="1"/>
    </xf>
    <xf numFmtId="3" fontId="51" fillId="20" borderId="124" xfId="0" applyNumberFormat="1" applyFont="1" applyFill="1" applyBorder="1" applyAlignment="1">
      <alignment horizontal="center" vertical="center" wrapText="1"/>
    </xf>
    <xf numFmtId="15" fontId="13" fillId="20" borderId="125" xfId="128" applyNumberFormat="1" applyFont="1" applyFill="1" applyBorder="1" applyAlignment="1">
      <alignment horizontal="center" vertical="center" wrapText="1"/>
    </xf>
    <xf numFmtId="3" fontId="51" fillId="20" borderId="125" xfId="0" applyNumberFormat="1" applyFont="1" applyFill="1" applyBorder="1" applyAlignment="1">
      <alignment vertical="center" wrapText="1"/>
    </xf>
    <xf numFmtId="17" fontId="21" fillId="21" borderId="125" xfId="0" applyNumberFormat="1" applyFont="1" applyFill="1" applyBorder="1" applyAlignment="1">
      <alignment vertical="center" wrapText="1"/>
    </xf>
    <xf numFmtId="17" fontId="21" fillId="21" borderId="128" xfId="0" applyNumberFormat="1" applyFont="1" applyFill="1" applyBorder="1" applyAlignment="1">
      <alignment vertical="center" wrapText="1"/>
    </xf>
    <xf numFmtId="173" fontId="114" fillId="0" borderId="68" xfId="0" applyNumberFormat="1" applyFont="1" applyFill="1" applyBorder="1" applyAlignment="1">
      <alignment horizontal="right" vertical="center"/>
    </xf>
    <xf numFmtId="17" fontId="21" fillId="21" borderId="124" xfId="0" applyNumberFormat="1" applyFont="1" applyFill="1" applyBorder="1" applyAlignment="1">
      <alignment horizontal="center" vertical="center" wrapText="1"/>
    </xf>
    <xf numFmtId="3" fontId="41" fillId="21" borderId="101" xfId="0" applyNumberFormat="1" applyFont="1" applyFill="1" applyBorder="1" applyAlignment="1">
      <alignment horizontal="center" vertical="center" wrapText="1"/>
    </xf>
    <xf numFmtId="17" fontId="21" fillId="21" borderId="125" xfId="0" applyNumberFormat="1" applyFont="1" applyFill="1" applyBorder="1" applyAlignment="1">
      <alignment horizontal="center" vertical="center" wrapText="1"/>
    </xf>
    <xf numFmtId="0" fontId="14" fillId="29" borderId="42" xfId="164" applyFont="1" applyFill="1" applyBorder="1" applyAlignment="1">
      <alignment horizontal="center" vertical="center" wrapText="1"/>
    </xf>
    <xf numFmtId="0" fontId="14" fillId="29" borderId="42" xfId="164" applyNumberFormat="1" applyFont="1" applyFill="1" applyBorder="1" applyAlignment="1">
      <alignment horizontal="center" vertical="center" wrapText="1"/>
    </xf>
    <xf numFmtId="49" fontId="14" fillId="26" borderId="125" xfId="107" applyNumberFormat="1" applyFont="1" applyFill="1" applyBorder="1" applyAlignment="1">
      <alignment horizontal="center" vertical="center" wrapText="1"/>
    </xf>
    <xf numFmtId="0" fontId="14" fillId="23" borderId="42" xfId="164" applyFont="1" applyFill="1" applyBorder="1" applyAlignment="1">
      <alignment horizontal="center" vertical="center" wrapText="1"/>
    </xf>
    <xf numFmtId="0" fontId="49" fillId="97" borderId="42" xfId="107" applyNumberFormat="1" applyFont="1" applyFill="1" applyBorder="1" applyAlignment="1">
      <alignment vertical="center" wrapText="1"/>
    </xf>
    <xf numFmtId="0" fontId="14" fillId="97" borderId="42" xfId="164" applyFont="1" applyFill="1" applyBorder="1" applyAlignment="1">
      <alignment horizontal="center" vertical="center" wrapText="1"/>
    </xf>
    <xf numFmtId="49" fontId="114" fillId="0" borderId="162" xfId="164" applyNumberFormat="1" applyFont="1" applyFill="1" applyBorder="1" applyAlignment="1">
      <alignment vertical="center" wrapText="1"/>
    </xf>
    <xf numFmtId="174" fontId="114" fillId="0" borderId="163" xfId="0" applyNumberFormat="1" applyFont="1" applyFill="1" applyBorder="1" applyAlignment="1">
      <alignment vertical="center" wrapText="1"/>
    </xf>
    <xf numFmtId="0" fontId="42" fillId="0" borderId="0" xfId="0" applyFont="1" applyBorder="1"/>
    <xf numFmtId="0" fontId="42" fillId="0" borderId="0" xfId="0" applyFont="1" applyBorder="1" applyAlignment="1">
      <alignment wrapText="1"/>
    </xf>
    <xf numFmtId="1" fontId="42" fillId="0" borderId="0" xfId="0" applyNumberFormat="1" applyFont="1" applyBorder="1"/>
    <xf numFmtId="167" fontId="14" fillId="0" borderId="0" xfId="0" applyNumberFormat="1" applyFont="1" applyFill="1"/>
    <xf numFmtId="0" fontId="72" fillId="23" borderId="42" xfId="107" applyNumberFormat="1" applyFont="1" applyFill="1" applyBorder="1" applyAlignment="1">
      <alignment horizontal="center" vertical="center" wrapText="1"/>
    </xf>
    <xf numFmtId="49" fontId="14" fillId="97" borderId="42" xfId="164" applyNumberFormat="1" applyFont="1" applyFill="1" applyBorder="1" applyAlignment="1">
      <alignment vertical="center" wrapText="1"/>
    </xf>
    <xf numFmtId="0" fontId="114" fillId="0" borderId="151" xfId="107" applyFont="1" applyFill="1" applyBorder="1" applyAlignment="1">
      <alignment horizontal="justify" vertical="center" wrapText="1"/>
    </xf>
    <xf numFmtId="49" fontId="14" fillId="26" borderId="42" xfId="164" applyNumberFormat="1" applyFont="1" applyFill="1" applyBorder="1" applyAlignment="1">
      <alignment horizontal="center" vertical="center" wrapText="1"/>
    </xf>
    <xf numFmtId="49" fontId="14" fillId="65" borderId="42" xfId="164" applyNumberFormat="1" applyFont="1" applyFill="1" applyBorder="1" applyAlignment="1">
      <alignment vertical="center" wrapText="1"/>
    </xf>
    <xf numFmtId="49" fontId="14" fillId="65" borderId="42" xfId="164" applyNumberFormat="1" applyFont="1" applyFill="1" applyBorder="1" applyAlignment="1">
      <alignment horizontal="center" vertical="center" wrapText="1"/>
    </xf>
    <xf numFmtId="49" fontId="52" fillId="23" borderId="42" xfId="164" applyNumberFormat="1" applyFont="1" applyFill="1" applyBorder="1" applyAlignment="1">
      <alignment vertical="center" wrapText="1"/>
    </xf>
    <xf numFmtId="49" fontId="114" fillId="0" borderId="158" xfId="107" applyNumberFormat="1" applyFont="1" applyFill="1" applyBorder="1" applyAlignment="1">
      <alignment horizontal="justify" vertical="center" wrapText="1"/>
    </xf>
    <xf numFmtId="174" fontId="114" fillId="0" borderId="161" xfId="0" applyNumberFormat="1" applyFont="1" applyFill="1" applyBorder="1" applyAlignment="1">
      <alignment vertical="center" wrapText="1"/>
    </xf>
    <xf numFmtId="0" fontId="114" fillId="0" borderId="158" xfId="107" applyFont="1" applyFill="1" applyBorder="1"/>
    <xf numFmtId="9" fontId="114" fillId="0" borderId="161" xfId="164" applyNumberFormat="1" applyFont="1" applyFill="1" applyBorder="1" applyAlignment="1">
      <alignment horizontal="right" vertical="center" wrapText="1"/>
    </xf>
    <xf numFmtId="3" fontId="115" fillId="0" borderId="161" xfId="107" applyNumberFormat="1" applyFont="1" applyFill="1" applyBorder="1" applyAlignment="1">
      <alignment horizontal="right" vertical="center" wrapText="1"/>
    </xf>
    <xf numFmtId="3" fontId="114" fillId="0" borderId="158" xfId="107" applyNumberFormat="1" applyFont="1" applyFill="1" applyBorder="1" applyAlignment="1">
      <alignment horizontal="right" wrapText="1"/>
    </xf>
    <xf numFmtId="0" fontId="115" fillId="0" borderId="161" xfId="107" applyFont="1" applyFill="1" applyBorder="1" applyAlignment="1">
      <alignment horizontal="justify" vertical="center" wrapText="1"/>
    </xf>
    <xf numFmtId="1" fontId="67" fillId="97" borderId="42" xfId="107" applyNumberFormat="1" applyFont="1" applyFill="1" applyBorder="1" applyAlignment="1">
      <alignment horizontal="center" vertical="center" wrapText="1"/>
    </xf>
    <xf numFmtId="0" fontId="13" fillId="20" borderId="124" xfId="0" applyFont="1" applyFill="1" applyBorder="1" applyAlignment="1">
      <alignment horizontal="center" vertical="center" wrapText="1"/>
    </xf>
    <xf numFmtId="15" fontId="21" fillId="20" borderId="125" xfId="0" applyNumberFormat="1" applyFont="1" applyFill="1" applyBorder="1" applyAlignment="1">
      <alignment horizontal="center" vertical="center" wrapText="1"/>
    </xf>
    <xf numFmtId="49" fontId="14" fillId="56" borderId="42" xfId="107" applyNumberFormat="1" applyFont="1" applyFill="1" applyBorder="1" applyAlignment="1">
      <alignment horizontal="center" vertical="center" wrapText="1"/>
    </xf>
    <xf numFmtId="0" fontId="14" fillId="120" borderId="42" xfId="107" applyNumberFormat="1" applyFont="1" applyFill="1" applyBorder="1" applyAlignment="1">
      <alignment horizontal="center" vertical="center" wrapText="1"/>
    </xf>
    <xf numFmtId="4" fontId="114" fillId="0" borderId="69" xfId="107" applyNumberFormat="1" applyFont="1" applyFill="1" applyBorder="1" applyAlignment="1">
      <alignment vertical="center" wrapText="1" shrinkToFit="1"/>
    </xf>
    <xf numFmtId="3" fontId="14" fillId="61" borderId="42" xfId="107" applyNumberFormat="1" applyFont="1" applyFill="1" applyBorder="1" applyAlignment="1">
      <alignment horizontal="center" vertical="center" wrapText="1"/>
    </xf>
    <xf numFmtId="4" fontId="114" fillId="0" borderId="69" xfId="107" applyNumberFormat="1" applyFont="1" applyFill="1" applyBorder="1" applyAlignment="1">
      <alignment horizontal="center" vertical="center" wrapText="1"/>
    </xf>
    <xf numFmtId="49" fontId="96" fillId="61" borderId="42" xfId="107" applyNumberFormat="1" applyFont="1" applyFill="1" applyBorder="1" applyAlignment="1">
      <alignment horizontal="left" vertical="center" wrapText="1"/>
    </xf>
    <xf numFmtId="9" fontId="114" fillId="0" borderId="163" xfId="108" applyNumberFormat="1" applyFont="1" applyFill="1" applyBorder="1" applyAlignment="1">
      <alignment horizontal="right" vertical="center" wrapText="1"/>
    </xf>
    <xf numFmtId="49" fontId="114" fillId="0" borderId="151" xfId="107" applyNumberFormat="1" applyFont="1" applyFill="1" applyBorder="1" applyAlignment="1">
      <alignment horizontal="center" vertical="center" wrapText="1"/>
    </xf>
    <xf numFmtId="0" fontId="112" fillId="0" borderId="0" xfId="0" applyFont="1" applyFill="1" applyAlignment="1">
      <alignment vertical="center"/>
    </xf>
    <xf numFmtId="49" fontId="114" fillId="0" borderId="72" xfId="107" applyNumberFormat="1" applyFont="1" applyFill="1" applyBorder="1" applyAlignment="1">
      <alignment horizontal="justify" vertical="center" wrapText="1"/>
    </xf>
    <xf numFmtId="49" fontId="114" fillId="0" borderId="73" xfId="164" applyNumberFormat="1" applyFont="1" applyFill="1" applyBorder="1" applyAlignment="1">
      <alignment vertical="center" wrapText="1"/>
    </xf>
    <xf numFmtId="174" fontId="114" fillId="0" borderId="71" xfId="0" applyNumberFormat="1" applyFont="1" applyFill="1" applyBorder="1" applyAlignment="1">
      <alignment vertical="center" wrapText="1"/>
    </xf>
    <xf numFmtId="0" fontId="114" fillId="0" borderId="72" xfId="107" applyFont="1" applyFill="1" applyBorder="1"/>
    <xf numFmtId="9" fontId="114" fillId="0" borderId="71" xfId="164" applyNumberFormat="1" applyFont="1" applyFill="1" applyBorder="1" applyAlignment="1">
      <alignment horizontal="right" vertical="center" wrapText="1"/>
    </xf>
    <xf numFmtId="3" fontId="115" fillId="0" borderId="71" xfId="107" applyNumberFormat="1" applyFont="1" applyFill="1" applyBorder="1" applyAlignment="1">
      <alignment horizontal="right" vertical="center" wrapText="1"/>
    </xf>
    <xf numFmtId="3" fontId="114" fillId="0" borderId="72" xfId="107" applyNumberFormat="1" applyFont="1" applyFill="1" applyBorder="1" applyAlignment="1">
      <alignment horizontal="right" wrapText="1"/>
    </xf>
    <xf numFmtId="0" fontId="115" fillId="0" borderId="71" xfId="107" applyFont="1" applyFill="1" applyBorder="1" applyAlignment="1">
      <alignment horizontal="justify" vertical="center" wrapText="1"/>
    </xf>
    <xf numFmtId="0" fontId="14" fillId="121" borderId="42" xfId="107" applyNumberFormat="1" applyFont="1" applyFill="1" applyBorder="1" applyAlignment="1">
      <alignment horizontal="center" vertical="center" wrapText="1"/>
    </xf>
    <xf numFmtId="182" fontId="114" fillId="0" borderId="68" xfId="164" applyNumberFormat="1" applyFont="1" applyFill="1" applyBorder="1" applyAlignment="1">
      <alignment horizontal="right" vertical="center" wrapText="1"/>
    </xf>
    <xf numFmtId="0" fontId="14" fillId="114" borderId="0" xfId="107" applyNumberFormat="1" applyFont="1" applyFill="1" applyBorder="1" applyAlignment="1">
      <alignment horizontal="center" vertical="center" wrapText="1"/>
    </xf>
    <xf numFmtId="49" fontId="14" fillId="46" borderId="0" xfId="107" applyNumberFormat="1" applyFont="1" applyFill="1" applyBorder="1" applyAlignment="1">
      <alignment horizontal="center" vertical="center" wrapText="1"/>
    </xf>
    <xf numFmtId="49" fontId="114" fillId="0" borderId="0" xfId="164" applyNumberFormat="1" applyFont="1" applyFill="1" applyBorder="1" applyAlignment="1">
      <alignment vertical="center" wrapText="1"/>
    </xf>
    <xf numFmtId="9" fontId="114" fillId="0" borderId="0" xfId="164" applyNumberFormat="1" applyFont="1" applyFill="1" applyBorder="1" applyAlignment="1">
      <alignment horizontal="right" vertical="center" wrapText="1"/>
    </xf>
    <xf numFmtId="0" fontId="116" fillId="106" borderId="167" xfId="0" applyFont="1" applyFill="1" applyBorder="1" applyAlignment="1">
      <alignment vertical="center" wrapText="1"/>
    </xf>
    <xf numFmtId="174" fontId="121" fillId="105" borderId="167" xfId="0" applyNumberFormat="1" applyFont="1" applyFill="1" applyBorder="1" applyAlignment="1">
      <alignment horizontal="center" vertical="center"/>
    </xf>
    <xf numFmtId="0" fontId="121" fillId="105" borderId="167" xfId="0" applyFont="1" applyFill="1" applyBorder="1" applyAlignment="1">
      <alignment horizontal="center" vertical="center"/>
    </xf>
    <xf numFmtId="0" fontId="113" fillId="0" borderId="0" xfId="0" applyFont="1" applyAlignment="1">
      <alignment horizontal="centerContinuous" vertical="center"/>
    </xf>
    <xf numFmtId="17" fontId="113" fillId="0" borderId="11" xfId="0" applyNumberFormat="1" applyFont="1" applyFill="1" applyBorder="1" applyAlignment="1">
      <alignment horizontal="centerContinuous" vertical="center"/>
    </xf>
    <xf numFmtId="173" fontId="121" fillId="105" borderId="167" xfId="0" applyNumberFormat="1" applyFont="1" applyFill="1" applyBorder="1" applyAlignment="1">
      <alignment horizontal="right" vertical="center" wrapText="1"/>
    </xf>
    <xf numFmtId="174" fontId="116" fillId="0" borderId="161" xfId="0" applyNumberFormat="1" applyFont="1" applyFill="1" applyBorder="1" applyAlignment="1">
      <alignment horizontal="right" vertical="center" wrapText="1"/>
    </xf>
    <xf numFmtId="174" fontId="116" fillId="0" borderId="72" xfId="0" applyNumberFormat="1" applyFont="1" applyFill="1" applyBorder="1" applyAlignment="1">
      <alignment horizontal="right" vertical="center" wrapText="1"/>
    </xf>
    <xf numFmtId="3" fontId="116" fillId="0" borderId="72" xfId="0" applyNumberFormat="1" applyFont="1" applyFill="1" applyBorder="1" applyAlignment="1">
      <alignment horizontal="right" vertical="center"/>
    </xf>
    <xf numFmtId="0" fontId="116" fillId="0" borderId="71" xfId="0" applyFont="1" applyFill="1" applyBorder="1" applyAlignment="1">
      <alignment horizontal="right" vertical="center" wrapText="1"/>
    </xf>
    <xf numFmtId="174" fontId="116" fillId="0" borderId="69" xfId="108" applyNumberFormat="1" applyFont="1" applyFill="1" applyBorder="1" applyAlignment="1">
      <alignment horizontal="center" vertical="center" wrapText="1"/>
    </xf>
    <xf numFmtId="174" fontId="116" fillId="0" borderId="69" xfId="0" applyNumberFormat="1" applyFont="1" applyFill="1" applyBorder="1" applyAlignment="1">
      <alignment horizontal="right" vertical="center" wrapText="1"/>
    </xf>
    <xf numFmtId="174" fontId="114" fillId="0" borderId="69" xfId="0" applyNumberFormat="1" applyFont="1" applyFill="1" applyBorder="1" applyAlignment="1">
      <alignment horizontal="right" vertical="center" wrapText="1"/>
    </xf>
    <xf numFmtId="174" fontId="114" fillId="0" borderId="69" xfId="0" applyNumberFormat="1" applyFont="1" applyFill="1" applyBorder="1" applyAlignment="1">
      <alignment horizontal="right" vertical="center"/>
    </xf>
    <xf numFmtId="174" fontId="114" fillId="0" borderId="69" xfId="107" applyNumberFormat="1" applyFont="1" applyFill="1" applyBorder="1"/>
    <xf numFmtId="49" fontId="64" fillId="0" borderId="42" xfId="164" applyNumberFormat="1" applyFont="1" applyFill="1" applyBorder="1" applyAlignment="1">
      <alignment vertical="center" wrapText="1"/>
    </xf>
    <xf numFmtId="174" fontId="114" fillId="0" borderId="151" xfId="107" applyNumberFormat="1" applyFont="1" applyFill="1" applyBorder="1"/>
    <xf numFmtId="0" fontId="16" fillId="20" borderId="128" xfId="128" applyFont="1" applyFill="1" applyBorder="1" applyAlignment="1">
      <alignment vertical="center"/>
    </xf>
    <xf numFmtId="0" fontId="121" fillId="105" borderId="147" xfId="0" applyFont="1" applyFill="1" applyBorder="1" applyAlignment="1">
      <alignment horizontal="left" vertical="center" wrapText="1"/>
    </xf>
    <xf numFmtId="3" fontId="178" fillId="20" borderId="128" xfId="0" applyNumberFormat="1" applyFont="1" applyFill="1" applyBorder="1" applyAlignment="1">
      <alignment horizontal="center" vertical="center" wrapText="1"/>
    </xf>
    <xf numFmtId="0" fontId="178" fillId="20" borderId="125" xfId="0" applyFont="1" applyFill="1" applyBorder="1" applyAlignment="1">
      <alignment horizontal="left" vertical="center" wrapText="1"/>
    </xf>
    <xf numFmtId="0" fontId="178" fillId="20" borderId="125" xfId="0" applyFont="1" applyFill="1" applyBorder="1" applyAlignment="1">
      <alignment horizontal="center" vertical="center" wrapText="1"/>
    </xf>
    <xf numFmtId="0" fontId="178" fillId="20" borderId="128" xfId="0" applyFont="1" applyFill="1" applyBorder="1" applyAlignment="1">
      <alignment vertical="center" wrapText="1"/>
    </xf>
    <xf numFmtId="174" fontId="116" fillId="0" borderId="158" xfId="0" applyNumberFormat="1" applyFont="1" applyFill="1" applyBorder="1" applyAlignment="1">
      <alignment horizontal="right" vertical="center" wrapText="1"/>
    </xf>
    <xf numFmtId="9" fontId="116" fillId="0" borderId="161" xfId="0" applyNumberFormat="1" applyFont="1" applyFill="1" applyBorder="1" applyAlignment="1">
      <alignment horizontal="right" vertical="center" wrapText="1"/>
    </xf>
    <xf numFmtId="0" fontId="116" fillId="0" borderId="161" xfId="0" applyFont="1" applyFill="1" applyBorder="1" applyAlignment="1">
      <alignment horizontal="justify" vertical="center" wrapText="1"/>
    </xf>
    <xf numFmtId="0" fontId="182" fillId="20" borderId="124" xfId="0" applyFont="1" applyFill="1" applyBorder="1" applyAlignment="1">
      <alignment vertical="center" wrapText="1"/>
    </xf>
    <xf numFmtId="0" fontId="182" fillId="21" borderId="124" xfId="0" applyFont="1" applyFill="1" applyBorder="1" applyAlignment="1">
      <alignment vertical="center" wrapText="1"/>
    </xf>
    <xf numFmtId="3" fontId="190" fillId="21" borderId="128" xfId="0" applyNumberFormat="1" applyFont="1" applyFill="1" applyBorder="1" applyAlignment="1">
      <alignment horizontal="center" vertical="center" wrapText="1"/>
    </xf>
    <xf numFmtId="49" fontId="114" fillId="0" borderId="76" xfId="145" applyNumberFormat="1" applyFont="1" applyFill="1" applyBorder="1" applyAlignment="1">
      <alignment vertical="center" wrapText="1"/>
    </xf>
    <xf numFmtId="0" fontId="182" fillId="21" borderId="124" xfId="0" applyFont="1" applyFill="1" applyBorder="1" applyAlignment="1">
      <alignment horizontal="center" vertical="center" wrapText="1"/>
    </xf>
    <xf numFmtId="174" fontId="114" fillId="0" borderId="69" xfId="107" applyNumberFormat="1" applyFont="1" applyFill="1" applyBorder="1" applyAlignment="1">
      <alignment vertical="center" wrapText="1"/>
    </xf>
    <xf numFmtId="49" fontId="114" fillId="0" borderId="162" xfId="145" applyNumberFormat="1" applyFont="1" applyFill="1" applyBorder="1" applyAlignment="1">
      <alignment vertical="center" wrapText="1"/>
    </xf>
    <xf numFmtId="174" fontId="114" fillId="0" borderId="163" xfId="107" applyNumberFormat="1" applyFont="1" applyFill="1" applyBorder="1" applyAlignment="1">
      <alignment horizontal="right" vertical="center" wrapText="1"/>
    </xf>
    <xf numFmtId="9" fontId="114" fillId="0" borderId="163" xfId="145" applyNumberFormat="1" applyFont="1" applyFill="1" applyBorder="1" applyAlignment="1">
      <alignment horizontal="right" vertical="center" wrapText="1"/>
    </xf>
    <xf numFmtId="0" fontId="114" fillId="0" borderId="158" xfId="107" applyFont="1" applyFill="1" applyBorder="1" applyAlignment="1">
      <alignment vertical="center" wrapText="1"/>
    </xf>
    <xf numFmtId="174" fontId="114" fillId="0" borderId="161" xfId="165" applyNumberFormat="1" applyFont="1" applyFill="1" applyBorder="1" applyAlignment="1">
      <alignment vertical="center" wrapText="1"/>
    </xf>
    <xf numFmtId="174" fontId="114" fillId="0" borderId="158" xfId="107" applyNumberFormat="1" applyFont="1" applyFill="1" applyBorder="1" applyAlignment="1">
      <alignment vertical="center" wrapText="1"/>
    </xf>
    <xf numFmtId="9" fontId="114" fillId="0" borderId="161" xfId="108" applyFont="1" applyFill="1" applyBorder="1" applyAlignment="1">
      <alignment vertical="center" wrapText="1"/>
    </xf>
    <xf numFmtId="3" fontId="114" fillId="0" borderId="161" xfId="107" applyNumberFormat="1" applyFont="1" applyFill="1" applyBorder="1" applyAlignment="1">
      <alignment horizontal="right" vertical="center" wrapText="1"/>
    </xf>
    <xf numFmtId="43" fontId="114" fillId="0" borderId="158" xfId="165" applyFont="1" applyFill="1" applyBorder="1" applyAlignment="1">
      <alignment vertical="center" wrapText="1"/>
    </xf>
    <xf numFmtId="0" fontId="114" fillId="0" borderId="171" xfId="107" applyFont="1" applyFill="1" applyBorder="1" applyAlignment="1">
      <alignment horizontal="justify" vertical="center" wrapText="1"/>
    </xf>
    <xf numFmtId="174" fontId="114" fillId="0" borderId="163" xfId="165" applyNumberFormat="1" applyFont="1" applyFill="1" applyBorder="1" applyAlignment="1">
      <alignment vertical="center" wrapText="1"/>
    </xf>
    <xf numFmtId="174" fontId="114" fillId="0" borderId="151" xfId="107" applyNumberFormat="1" applyFont="1" applyFill="1" applyBorder="1" applyAlignment="1">
      <alignment vertical="center" wrapText="1"/>
    </xf>
    <xf numFmtId="9" fontId="114" fillId="0" borderId="163" xfId="108" applyFont="1" applyFill="1" applyBorder="1" applyAlignment="1">
      <alignment vertical="center" wrapText="1"/>
    </xf>
    <xf numFmtId="0" fontId="114" fillId="0" borderId="172" xfId="107" applyFont="1" applyFill="1" applyBorder="1" applyAlignment="1">
      <alignment horizontal="justify" vertical="center" wrapText="1"/>
    </xf>
    <xf numFmtId="0" fontId="114" fillId="0" borderId="118" xfId="107" applyFont="1" applyFill="1" applyBorder="1" applyAlignment="1">
      <alignment vertical="center" wrapText="1"/>
    </xf>
    <xf numFmtId="3" fontId="114" fillId="0" borderId="118" xfId="107" applyNumberFormat="1" applyFont="1" applyFill="1" applyBorder="1" applyAlignment="1">
      <alignment horizontal="right" vertical="center" wrapText="1"/>
    </xf>
    <xf numFmtId="0" fontId="114" fillId="0" borderId="161" xfId="107" applyFont="1" applyFill="1" applyBorder="1" applyAlignment="1">
      <alignment horizontal="justify" vertical="center" wrapText="1"/>
    </xf>
    <xf numFmtId="0" fontId="178" fillId="20" borderId="173" xfId="0" applyFont="1" applyFill="1" applyBorder="1" applyAlignment="1">
      <alignment vertical="center" wrapText="1"/>
    </xf>
    <xf numFmtId="0" fontId="182" fillId="20" borderId="173" xfId="0" applyFont="1" applyFill="1" applyBorder="1" applyAlignment="1">
      <alignment horizontal="left" vertical="center" wrapText="1"/>
    </xf>
    <xf numFmtId="0" fontId="182" fillId="20" borderId="173" xfId="0" applyFont="1" applyFill="1" applyBorder="1" applyAlignment="1">
      <alignment horizontal="center" vertical="center" wrapText="1"/>
    </xf>
    <xf numFmtId="0" fontId="182" fillId="20" borderId="173" xfId="0" applyFont="1" applyFill="1" applyBorder="1" applyAlignment="1">
      <alignment vertical="center" wrapText="1"/>
    </xf>
    <xf numFmtId="0" fontId="182" fillId="20" borderId="112" xfId="0" applyFont="1" applyFill="1" applyBorder="1" applyAlignment="1">
      <alignment horizontal="center" vertical="center" wrapText="1"/>
    </xf>
    <xf numFmtId="0" fontId="182" fillId="20" borderId="112" xfId="0" applyFont="1" applyFill="1" applyBorder="1" applyAlignment="1">
      <alignment vertical="center" wrapText="1"/>
    </xf>
    <xf numFmtId="9" fontId="116" fillId="0" borderId="68" xfId="0" applyNumberFormat="1" applyFont="1" applyFill="1" applyBorder="1" applyAlignment="1">
      <alignment vertical="center" wrapText="1"/>
    </xf>
    <xf numFmtId="0" fontId="182" fillId="20" borderId="114" xfId="0" applyFont="1" applyFill="1" applyBorder="1" applyAlignment="1">
      <alignment vertical="center" wrapText="1"/>
    </xf>
    <xf numFmtId="167" fontId="182" fillId="20" borderId="173" xfId="0" applyNumberFormat="1" applyFont="1" applyFill="1" applyBorder="1" applyAlignment="1">
      <alignment horizontal="center" vertical="center" wrapText="1"/>
    </xf>
    <xf numFmtId="3" fontId="178" fillId="20" borderId="112" xfId="0" applyNumberFormat="1" applyFont="1" applyFill="1" applyBorder="1" applyAlignment="1">
      <alignment horizontal="center" vertical="center" wrapText="1"/>
    </xf>
    <xf numFmtId="0" fontId="182" fillId="21" borderId="173" xfId="0" applyFont="1" applyFill="1" applyBorder="1" applyAlignment="1">
      <alignment vertical="center" wrapText="1"/>
    </xf>
    <xf numFmtId="0" fontId="182" fillId="21" borderId="173" xfId="0" applyFont="1" applyFill="1" applyBorder="1" applyAlignment="1">
      <alignment horizontal="left" vertical="center" wrapText="1"/>
    </xf>
    <xf numFmtId="0" fontId="182" fillId="21" borderId="173" xfId="0" applyFont="1" applyFill="1" applyBorder="1" applyAlignment="1">
      <alignment horizontal="center" vertical="center" wrapText="1"/>
    </xf>
    <xf numFmtId="0" fontId="182" fillId="21" borderId="112" xfId="0" applyFont="1" applyFill="1" applyBorder="1" applyAlignment="1">
      <alignment vertical="center" wrapText="1"/>
    </xf>
    <xf numFmtId="0" fontId="182" fillId="21" borderId="114" xfId="0" applyFont="1" applyFill="1" applyBorder="1" applyAlignment="1">
      <alignment horizontal="center" vertical="center" wrapText="1"/>
    </xf>
    <xf numFmtId="167" fontId="182" fillId="21" borderId="173" xfId="0" applyNumberFormat="1" applyFont="1" applyFill="1" applyBorder="1" applyAlignment="1">
      <alignment horizontal="center" vertical="center" wrapText="1"/>
    </xf>
    <xf numFmtId="3" fontId="190" fillId="21" borderId="112" xfId="0" applyNumberFormat="1" applyFont="1" applyFill="1" applyBorder="1" applyAlignment="1">
      <alignment horizontal="center" vertical="center" wrapText="1"/>
    </xf>
    <xf numFmtId="0" fontId="182" fillId="20" borderId="114" xfId="0" applyFont="1" applyFill="1" applyBorder="1" applyAlignment="1">
      <alignment horizontal="center" vertical="center" wrapText="1"/>
    </xf>
    <xf numFmtId="0" fontId="51" fillId="21" borderId="173" xfId="0" applyFont="1" applyFill="1" applyBorder="1" applyAlignment="1">
      <alignment vertical="center" wrapText="1"/>
    </xf>
    <xf numFmtId="0" fontId="114" fillId="0" borderId="68" xfId="0" applyFont="1" applyFill="1" applyBorder="1" applyAlignment="1">
      <alignment horizontal="left" vertical="center" wrapText="1"/>
    </xf>
    <xf numFmtId="0" fontId="13" fillId="21" borderId="114" xfId="0" applyFont="1" applyFill="1" applyBorder="1" applyAlignment="1">
      <alignment vertical="center" wrapText="1"/>
    </xf>
    <xf numFmtId="0" fontId="191" fillId="21" borderId="173" xfId="0" applyFont="1" applyFill="1" applyBorder="1" applyAlignment="1">
      <alignment horizontal="right" vertical="center" wrapText="1"/>
    </xf>
    <xf numFmtId="0" fontId="13" fillId="21" borderId="173" xfId="0" applyFont="1" applyFill="1" applyBorder="1" applyAlignment="1">
      <alignment vertical="center" wrapText="1"/>
    </xf>
    <xf numFmtId="0" fontId="114" fillId="0" borderId="163" xfId="107" applyFont="1" applyFill="1" applyBorder="1" applyAlignment="1">
      <alignment horizontal="justify" vertical="center" wrapText="1"/>
    </xf>
    <xf numFmtId="0" fontId="14" fillId="31" borderId="173" xfId="128" applyFont="1" applyFill="1" applyBorder="1" applyAlignment="1">
      <alignment horizontal="center" vertical="center" wrapText="1"/>
    </xf>
    <xf numFmtId="0" fontId="14" fillId="19" borderId="173" xfId="128" applyFont="1" applyFill="1" applyBorder="1" applyAlignment="1">
      <alignment horizontal="center" vertical="center" wrapText="1"/>
    </xf>
    <xf numFmtId="0" fontId="14" fillId="19" borderId="112" xfId="128" applyFont="1" applyFill="1" applyBorder="1" applyAlignment="1">
      <alignment horizontal="center" vertical="center" wrapText="1"/>
    </xf>
    <xf numFmtId="0" fontId="116" fillId="106" borderId="174" xfId="128" applyFont="1" applyFill="1" applyBorder="1" applyAlignment="1">
      <alignment horizontal="center" vertical="center" wrapText="1"/>
    </xf>
    <xf numFmtId="9" fontId="14" fillId="19" borderId="114" xfId="128" applyNumberFormat="1" applyFont="1" applyFill="1" applyBorder="1" applyAlignment="1">
      <alignment horizontal="center" vertical="center" wrapText="1"/>
    </xf>
    <xf numFmtId="15" fontId="14" fillId="19" borderId="173" xfId="128" applyNumberFormat="1" applyFont="1" applyFill="1" applyBorder="1" applyAlignment="1">
      <alignment horizontal="center" vertical="center" wrapText="1"/>
    </xf>
    <xf numFmtId="17" fontId="14" fillId="19" borderId="173" xfId="128" applyNumberFormat="1" applyFont="1" applyFill="1" applyBorder="1" applyAlignment="1">
      <alignment horizontal="center" vertical="center" wrapText="1"/>
    </xf>
    <xf numFmtId="0" fontId="14" fillId="19" borderId="173" xfId="128" applyNumberFormat="1" applyFont="1" applyFill="1" applyBorder="1" applyAlignment="1">
      <alignment horizontal="center" vertical="center" wrapText="1"/>
    </xf>
    <xf numFmtId="3" fontId="14" fillId="19" borderId="173" xfId="128" applyNumberFormat="1" applyFont="1" applyFill="1" applyBorder="1" applyAlignment="1">
      <alignment horizontal="center" vertical="center" wrapText="1"/>
    </xf>
    <xf numFmtId="49" fontId="14" fillId="19" borderId="173" xfId="128" applyNumberFormat="1" applyFont="1" applyFill="1" applyBorder="1" applyAlignment="1">
      <alignment horizontal="center" vertical="center" wrapText="1"/>
    </xf>
    <xf numFmtId="0" fontId="51" fillId="20" borderId="173" xfId="0" applyFont="1" applyFill="1" applyBorder="1" applyAlignment="1">
      <alignment vertical="center" wrapText="1"/>
    </xf>
    <xf numFmtId="3" fontId="116" fillId="0" borderId="161" xfId="0" applyNumberFormat="1" applyFont="1" applyFill="1" applyBorder="1" applyAlignment="1">
      <alignment horizontal="right" vertical="center" wrapText="1"/>
    </xf>
    <xf numFmtId="0" fontId="116" fillId="0" borderId="161" xfId="0" applyFont="1" applyFill="1" applyBorder="1" applyAlignment="1">
      <alignment horizontal="left" vertical="center" wrapText="1"/>
    </xf>
    <xf numFmtId="0" fontId="13" fillId="20" borderId="114" xfId="0" applyFont="1" applyFill="1" applyBorder="1" applyAlignment="1">
      <alignment vertical="center" wrapText="1"/>
    </xf>
    <xf numFmtId="0" fontId="191" fillId="20" borderId="173" xfId="0" applyFont="1" applyFill="1" applyBorder="1" applyAlignment="1">
      <alignment horizontal="right" vertical="center" wrapText="1"/>
    </xf>
    <xf numFmtId="0" fontId="13" fillId="20" borderId="173" xfId="0" applyFont="1" applyFill="1" applyBorder="1" applyAlignment="1">
      <alignment vertical="center" wrapText="1"/>
    </xf>
    <xf numFmtId="49" fontId="14" fillId="101" borderId="42" xfId="145" applyNumberFormat="1" applyFont="1" applyFill="1" applyBorder="1" applyAlignment="1">
      <alignment horizontal="left" vertical="center" wrapText="1"/>
    </xf>
    <xf numFmtId="49" fontId="54" fillId="101" borderId="42" xfId="145" applyNumberFormat="1" applyFont="1" applyFill="1" applyBorder="1" applyAlignment="1">
      <alignment horizontal="center" vertical="center" wrapText="1"/>
    </xf>
    <xf numFmtId="1" fontId="14" fillId="101" borderId="47" xfId="107" applyNumberFormat="1" applyFont="1" applyFill="1" applyBorder="1" applyAlignment="1">
      <alignment horizontal="center" vertical="center" wrapText="1"/>
    </xf>
    <xf numFmtId="3" fontId="21" fillId="101" borderId="42" xfId="107" applyNumberFormat="1" applyFont="1" applyFill="1" applyBorder="1" applyAlignment="1">
      <alignment horizontal="center" vertical="center" wrapText="1"/>
    </xf>
    <xf numFmtId="0" fontId="96" fillId="61" borderId="42" xfId="107" applyNumberFormat="1" applyFont="1" applyFill="1" applyBorder="1" applyAlignment="1">
      <alignment horizontal="center" vertical="center" wrapText="1"/>
    </xf>
    <xf numFmtId="49" fontId="115" fillId="0" borderId="151" xfId="107" applyNumberFormat="1" applyFont="1" applyFill="1" applyBorder="1" applyAlignment="1">
      <alignment horizontal="justify" vertical="center" wrapText="1"/>
    </xf>
    <xf numFmtId="49" fontId="115" fillId="0" borderId="162" xfId="107" applyNumberFormat="1" applyFont="1" applyFill="1" applyBorder="1" applyAlignment="1">
      <alignment vertical="center" wrapText="1"/>
    </xf>
    <xf numFmtId="174" fontId="115" fillId="0" borderId="163" xfId="107" applyNumberFormat="1" applyFont="1" applyFill="1" applyBorder="1" applyAlignment="1">
      <alignment horizontal="right" vertical="center" wrapText="1"/>
    </xf>
    <xf numFmtId="174" fontId="115" fillId="0" borderId="151" xfId="107" applyNumberFormat="1" applyFont="1" applyFill="1" applyBorder="1" applyAlignment="1">
      <alignment vertical="center" wrapText="1"/>
    </xf>
    <xf numFmtId="173" fontId="114" fillId="0" borderId="163" xfId="107" applyNumberFormat="1" applyFont="1" applyFill="1" applyBorder="1" applyAlignment="1">
      <alignment horizontal="right" vertical="center" wrapText="1"/>
    </xf>
    <xf numFmtId="49" fontId="115" fillId="0" borderId="120" xfId="107" applyNumberFormat="1" applyFont="1" applyFill="1" applyBorder="1" applyAlignment="1">
      <alignment vertical="center" wrapText="1"/>
    </xf>
    <xf numFmtId="49" fontId="114" fillId="0" borderId="175" xfId="107" applyNumberFormat="1" applyFont="1" applyFill="1" applyBorder="1" applyAlignment="1">
      <alignment vertical="center" wrapText="1"/>
    </xf>
    <xf numFmtId="15" fontId="115" fillId="0" borderId="175" xfId="107" applyNumberFormat="1" applyFont="1" applyFill="1" applyBorder="1" applyAlignment="1">
      <alignment horizontal="left" vertical="center" wrapText="1"/>
    </xf>
    <xf numFmtId="174" fontId="115" fillId="0" borderId="115" xfId="107" applyNumberFormat="1" applyFont="1" applyFill="1" applyBorder="1" applyAlignment="1">
      <alignment horizontal="right" vertical="center" wrapText="1"/>
    </xf>
    <xf numFmtId="174" fontId="115" fillId="0" borderId="120" xfId="107" applyNumberFormat="1" applyFont="1" applyFill="1" applyBorder="1" applyAlignment="1">
      <alignment vertical="center" wrapText="1"/>
    </xf>
    <xf numFmtId="9" fontId="114" fillId="0" borderId="115" xfId="116" applyNumberFormat="1" applyFont="1" applyFill="1" applyBorder="1" applyAlignment="1">
      <alignment horizontal="right" vertical="center" wrapText="1"/>
    </xf>
    <xf numFmtId="9" fontId="114" fillId="0" borderId="120" xfId="116" applyNumberFormat="1" applyFont="1" applyFill="1" applyBorder="1" applyAlignment="1">
      <alignment horizontal="center" vertical="center"/>
    </xf>
    <xf numFmtId="3" fontId="114" fillId="0" borderId="115" xfId="107" applyNumberFormat="1" applyFont="1" applyFill="1" applyBorder="1" applyAlignment="1">
      <alignment horizontal="right" vertical="center" wrapText="1"/>
    </xf>
    <xf numFmtId="3" fontId="114" fillId="0" borderId="120" xfId="107" applyNumberFormat="1" applyFont="1" applyFill="1" applyBorder="1" applyAlignment="1">
      <alignment horizontal="right" vertical="center" wrapText="1"/>
    </xf>
    <xf numFmtId="0" fontId="114" fillId="0" borderId="115" xfId="107" applyFont="1" applyFill="1" applyBorder="1" applyAlignment="1">
      <alignment horizontal="justify" vertical="center" wrapText="1"/>
    </xf>
    <xf numFmtId="174" fontId="115" fillId="0" borderId="69" xfId="107" applyNumberFormat="1" applyFont="1" applyFill="1" applyBorder="1" applyAlignment="1">
      <alignment vertical="center" wrapText="1"/>
    </xf>
    <xf numFmtId="15" fontId="96" fillId="61" borderId="42" xfId="107" applyNumberFormat="1" applyFont="1" applyFill="1" applyBorder="1" applyAlignment="1">
      <alignment horizontal="center" vertical="center" wrapText="1"/>
    </xf>
    <xf numFmtId="49" fontId="115" fillId="0" borderId="69" xfId="107" applyNumberFormat="1" applyFont="1" applyFill="1" applyBorder="1" applyAlignment="1">
      <alignment vertical="center" wrapText="1"/>
    </xf>
    <xf numFmtId="49" fontId="114" fillId="0" borderId="151" xfId="107" applyNumberFormat="1" applyFont="1" applyFill="1" applyBorder="1" applyAlignment="1">
      <alignment vertical="center" wrapText="1"/>
    </xf>
    <xf numFmtId="49" fontId="114" fillId="0" borderId="162" xfId="107" applyNumberFormat="1" applyFont="1" applyFill="1" applyBorder="1" applyAlignment="1">
      <alignment vertical="center" wrapText="1" shrinkToFit="1"/>
    </xf>
    <xf numFmtId="174" fontId="114" fillId="0" borderId="151" xfId="107" applyNumberFormat="1" applyFont="1" applyFill="1" applyBorder="1" applyAlignment="1">
      <alignment horizontal="right" vertical="center" wrapText="1"/>
    </xf>
    <xf numFmtId="9" fontId="64" fillId="46" borderId="46" xfId="107" applyNumberFormat="1" applyFont="1" applyFill="1" applyBorder="1" applyAlignment="1">
      <alignment horizontal="center" vertical="center" wrapText="1"/>
    </xf>
    <xf numFmtId="9" fontId="14" fillId="19" borderId="176" xfId="128" applyNumberFormat="1" applyFont="1" applyFill="1" applyBorder="1" applyAlignment="1">
      <alignment horizontal="center" vertical="center" wrapText="1"/>
    </xf>
    <xf numFmtId="15" fontId="14" fillId="19" borderId="177" xfId="128" applyNumberFormat="1" applyFont="1" applyFill="1" applyBorder="1" applyAlignment="1">
      <alignment horizontal="center" vertical="center" wrapText="1"/>
    </xf>
    <xf numFmtId="0" fontId="14" fillId="19" borderId="177" xfId="128" applyFont="1" applyFill="1" applyBorder="1" applyAlignment="1">
      <alignment horizontal="center" vertical="center" wrapText="1"/>
    </xf>
    <xf numFmtId="17" fontId="14" fillId="19" borderId="177" xfId="128" applyNumberFormat="1" applyFont="1" applyFill="1" applyBorder="1" applyAlignment="1">
      <alignment horizontal="center" vertical="center" wrapText="1"/>
    </xf>
    <xf numFmtId="0" fontId="14" fillId="19" borderId="177" xfId="128" applyNumberFormat="1" applyFont="1" applyFill="1" applyBorder="1" applyAlignment="1">
      <alignment horizontal="center" vertical="center" wrapText="1"/>
    </xf>
    <xf numFmtId="3" fontId="14" fillId="19" borderId="177" xfId="128" applyNumberFormat="1" applyFont="1" applyFill="1" applyBorder="1" applyAlignment="1">
      <alignment horizontal="center" vertical="center" wrapText="1"/>
    </xf>
    <xf numFmtId="49" fontId="14" fillId="19" borderId="177" xfId="128" applyNumberFormat="1" applyFont="1" applyFill="1" applyBorder="1" applyAlignment="1">
      <alignment horizontal="center" vertical="center" wrapText="1"/>
    </xf>
    <xf numFmtId="0" fontId="51" fillId="21" borderId="177" xfId="0" applyFont="1" applyFill="1" applyBorder="1" applyAlignment="1">
      <alignment vertical="center" wrapText="1"/>
    </xf>
    <xf numFmtId="0" fontId="182" fillId="21" borderId="177" xfId="0" applyFont="1" applyFill="1" applyBorder="1" applyAlignment="1">
      <alignment horizontal="left" vertical="center" wrapText="1"/>
    </xf>
    <xf numFmtId="0" fontId="182" fillId="21" borderId="177" xfId="0" applyFont="1" applyFill="1" applyBorder="1" applyAlignment="1">
      <alignment horizontal="center" vertical="center" wrapText="1"/>
    </xf>
    <xf numFmtId="0" fontId="182" fillId="21" borderId="177" xfId="0" applyFont="1" applyFill="1" applyBorder="1" applyAlignment="1">
      <alignment vertical="center" wrapText="1"/>
    </xf>
    <xf numFmtId="0" fontId="182" fillId="21" borderId="178" xfId="0" applyFont="1" applyFill="1" applyBorder="1" applyAlignment="1">
      <alignment vertical="center" wrapText="1"/>
    </xf>
    <xf numFmtId="174" fontId="114" fillId="0" borderId="161" xfId="0" applyNumberFormat="1" applyFont="1" applyFill="1" applyBorder="1" applyAlignment="1">
      <alignment horizontal="right" vertical="center" wrapText="1"/>
    </xf>
    <xf numFmtId="174" fontId="114" fillId="0" borderId="158" xfId="0" applyNumberFormat="1" applyFont="1" applyFill="1" applyBorder="1" applyAlignment="1">
      <alignment horizontal="right" vertical="center" wrapText="1"/>
    </xf>
    <xf numFmtId="9" fontId="114" fillId="0" borderId="161" xfId="0" applyNumberFormat="1" applyFont="1" applyFill="1" applyBorder="1" applyAlignment="1">
      <alignment horizontal="right" vertical="center" wrapText="1"/>
    </xf>
    <xf numFmtId="0" fontId="114" fillId="0" borderId="158" xfId="0" applyFont="1" applyFill="1" applyBorder="1" applyAlignment="1">
      <alignment horizontal="right" vertical="center" wrapText="1"/>
    </xf>
    <xf numFmtId="3" fontId="114" fillId="0" borderId="161" xfId="0" applyNumberFormat="1" applyFont="1" applyFill="1" applyBorder="1" applyAlignment="1">
      <alignment horizontal="right" vertical="center" wrapText="1"/>
    </xf>
    <xf numFmtId="0" fontId="114" fillId="0" borderId="161" xfId="0" applyFont="1" applyFill="1" applyBorder="1" applyAlignment="1">
      <alignment horizontal="left" vertical="center" wrapText="1"/>
    </xf>
    <xf numFmtId="0" fontId="13" fillId="21" borderId="176" xfId="0" applyFont="1" applyFill="1" applyBorder="1" applyAlignment="1">
      <alignment vertical="center" wrapText="1"/>
    </xf>
    <xf numFmtId="167" fontId="182" fillId="21" borderId="177" xfId="0" applyNumberFormat="1" applyFont="1" applyFill="1" applyBorder="1" applyAlignment="1">
      <alignment horizontal="center" vertical="center" wrapText="1"/>
    </xf>
    <xf numFmtId="3" fontId="190" fillId="21" borderId="178" xfId="0" applyNumberFormat="1" applyFont="1" applyFill="1" applyBorder="1" applyAlignment="1">
      <alignment horizontal="center" vertical="center" wrapText="1"/>
    </xf>
    <xf numFmtId="0" fontId="191" fillId="21" borderId="177" xfId="0" applyFont="1" applyFill="1" applyBorder="1" applyAlignment="1">
      <alignment horizontal="right" vertical="center" wrapText="1"/>
    </xf>
    <xf numFmtId="0" fontId="13" fillId="21" borderId="177" xfId="0" applyFont="1" applyFill="1" applyBorder="1" applyAlignment="1">
      <alignment vertical="center" wrapText="1"/>
    </xf>
    <xf numFmtId="174" fontId="114" fillId="0" borderId="69" xfId="107" applyNumberFormat="1" applyFont="1" applyFill="1" applyBorder="1" applyAlignment="1">
      <alignment horizontal="right" vertical="center" wrapText="1"/>
    </xf>
    <xf numFmtId="174" fontId="114" fillId="0" borderId="163" xfId="168" applyNumberFormat="1" applyFont="1" applyFill="1" applyBorder="1" applyAlignment="1">
      <alignment vertical="center" wrapText="1"/>
    </xf>
    <xf numFmtId="9" fontId="114" fillId="0" borderId="163" xfId="166" applyFont="1" applyFill="1" applyBorder="1" applyAlignment="1">
      <alignment vertical="center" wrapText="1"/>
    </xf>
    <xf numFmtId="0" fontId="14" fillId="31" borderId="177" xfId="128" applyFont="1" applyFill="1" applyBorder="1" applyAlignment="1">
      <alignment horizontal="center" vertical="center" wrapText="1"/>
    </xf>
    <xf numFmtId="0" fontId="14" fillId="19" borderId="178" xfId="128" applyFont="1" applyFill="1" applyBorder="1" applyAlignment="1">
      <alignment horizontal="center" vertical="center" wrapText="1"/>
    </xf>
    <xf numFmtId="0" fontId="116" fillId="106" borderId="179" xfId="128" applyFont="1" applyFill="1" applyBorder="1" applyAlignment="1">
      <alignment horizontal="center" vertical="center" wrapText="1"/>
    </xf>
    <xf numFmtId="0" fontId="114" fillId="0" borderId="120" xfId="107" applyFont="1" applyFill="1" applyBorder="1" applyAlignment="1">
      <alignment vertical="center" wrapText="1"/>
    </xf>
    <xf numFmtId="174" fontId="114" fillId="0" borderId="161" xfId="168" applyNumberFormat="1" applyFont="1" applyFill="1" applyBorder="1" applyAlignment="1">
      <alignment vertical="center" wrapText="1"/>
    </xf>
    <xf numFmtId="174" fontId="114" fillId="0" borderId="120" xfId="107" applyNumberFormat="1" applyFont="1" applyFill="1" applyBorder="1" applyAlignment="1">
      <alignment vertical="center" wrapText="1"/>
    </xf>
    <xf numFmtId="9" fontId="114" fillId="0" borderId="161" xfId="166" applyFont="1" applyFill="1" applyBorder="1" applyAlignment="1">
      <alignment vertical="center" wrapText="1"/>
    </xf>
    <xf numFmtId="0" fontId="182" fillId="20" borderId="177" xfId="0" applyFont="1" applyFill="1" applyBorder="1" applyAlignment="1">
      <alignment vertical="center" wrapText="1"/>
    </xf>
    <xf numFmtId="0" fontId="182" fillId="20" borderId="177" xfId="0" applyFont="1" applyFill="1" applyBorder="1" applyAlignment="1">
      <alignment horizontal="left" vertical="center" wrapText="1"/>
    </xf>
    <xf numFmtId="0" fontId="182" fillId="20" borderId="177" xfId="0" applyFont="1" applyFill="1" applyBorder="1" applyAlignment="1">
      <alignment horizontal="center" vertical="center" wrapText="1"/>
    </xf>
    <xf numFmtId="0" fontId="182" fillId="20" borderId="178" xfId="0" applyFont="1" applyFill="1" applyBorder="1" applyAlignment="1">
      <alignment vertical="center" wrapText="1"/>
    </xf>
    <xf numFmtId="0" fontId="182" fillId="20" borderId="176" xfId="0" applyFont="1" applyFill="1" applyBorder="1" applyAlignment="1">
      <alignment horizontal="center" vertical="center" wrapText="1"/>
    </xf>
    <xf numFmtId="167" fontId="182" fillId="20" borderId="177" xfId="0" applyNumberFormat="1" applyFont="1" applyFill="1" applyBorder="1" applyAlignment="1">
      <alignment horizontal="center" vertical="center" wrapText="1"/>
    </xf>
    <xf numFmtId="3" fontId="178" fillId="20" borderId="178" xfId="0" applyNumberFormat="1" applyFont="1" applyFill="1" applyBorder="1" applyAlignment="1">
      <alignment horizontal="center" vertical="center" wrapText="1"/>
    </xf>
    <xf numFmtId="0" fontId="14" fillId="122" borderId="42" xfId="107" applyNumberFormat="1" applyFont="1" applyFill="1" applyBorder="1" applyAlignment="1">
      <alignment horizontal="center" vertical="center" wrapText="1"/>
    </xf>
    <xf numFmtId="0" fontId="14" fillId="43" borderId="0" xfId="145" applyFont="1" applyFill="1" applyBorder="1" applyAlignment="1">
      <alignment horizontal="center" vertical="center" wrapText="1"/>
    </xf>
    <xf numFmtId="49" fontId="14" fillId="56" borderId="0" xfId="107" applyNumberFormat="1" applyFont="1" applyFill="1" applyBorder="1" applyAlignment="1">
      <alignment horizontal="center" vertical="center" wrapText="1"/>
    </xf>
    <xf numFmtId="9" fontId="64" fillId="46" borderId="0" xfId="108" applyNumberFormat="1" applyFont="1" applyFill="1" applyBorder="1" applyAlignment="1">
      <alignment horizontal="center" vertical="center" wrapText="1"/>
    </xf>
    <xf numFmtId="15" fontId="64" fillId="46" borderId="0" xfId="107" applyNumberFormat="1" applyFont="1" applyFill="1" applyBorder="1" applyAlignment="1">
      <alignment horizontal="center" vertical="center" wrapText="1"/>
    </xf>
    <xf numFmtId="3" fontId="21" fillId="61" borderId="0" xfId="107" applyNumberFormat="1" applyFont="1" applyFill="1" applyBorder="1" applyAlignment="1">
      <alignment horizontal="center" vertical="center" wrapText="1"/>
    </xf>
    <xf numFmtId="17" fontId="92" fillId="46" borderId="0" xfId="107" applyNumberFormat="1" applyFont="1" applyFill="1" applyBorder="1" applyAlignment="1">
      <alignment horizontal="center" vertical="center" wrapText="1"/>
    </xf>
    <xf numFmtId="167" fontId="14" fillId="0" borderId="0" xfId="0" applyNumberFormat="1" applyFont="1"/>
    <xf numFmtId="0" fontId="121" fillId="105" borderId="179" xfId="0" applyFont="1" applyFill="1" applyBorder="1" applyAlignment="1">
      <alignment vertical="center"/>
    </xf>
    <xf numFmtId="174" fontId="121" fillId="105" borderId="179" xfId="0" applyNumberFormat="1" applyFont="1" applyFill="1" applyBorder="1" applyAlignment="1">
      <alignment horizontal="right" vertical="center"/>
    </xf>
    <xf numFmtId="174" fontId="121" fillId="105" borderId="179" xfId="0" applyNumberFormat="1" applyFont="1" applyFill="1" applyBorder="1" applyAlignment="1">
      <alignment horizontal="right" vertical="center" wrapText="1"/>
    </xf>
    <xf numFmtId="4" fontId="125" fillId="0" borderId="0" xfId="0" applyNumberFormat="1" applyFont="1" applyFill="1" applyBorder="1" applyAlignment="1">
      <alignment horizontal="right" vertical="center" wrapText="1"/>
    </xf>
    <xf numFmtId="4" fontId="192" fillId="0" borderId="0" xfId="0" applyNumberFormat="1" applyFont="1" applyFill="1" applyBorder="1" applyAlignment="1">
      <alignment horizontal="right" vertical="center" wrapText="1"/>
    </xf>
    <xf numFmtId="49" fontId="13" fillId="20" borderId="177" xfId="0" applyNumberFormat="1" applyFont="1" applyFill="1" applyBorder="1" applyAlignment="1">
      <alignment vertical="center"/>
    </xf>
    <xf numFmtId="49" fontId="13" fillId="20" borderId="177" xfId="0" applyNumberFormat="1" applyFont="1" applyFill="1" applyBorder="1" applyAlignment="1">
      <alignment horizontal="left" vertical="center" wrapText="1"/>
    </xf>
    <xf numFmtId="49" fontId="13" fillId="20" borderId="177" xfId="0" applyNumberFormat="1" applyFont="1" applyFill="1" applyBorder="1" applyAlignment="1">
      <alignment vertical="center" wrapText="1"/>
    </xf>
    <xf numFmtId="49" fontId="13" fillId="20" borderId="178" xfId="0" applyNumberFormat="1" applyFont="1" applyFill="1" applyBorder="1" applyAlignment="1">
      <alignment horizontal="center" vertical="center" wrapText="1"/>
    </xf>
    <xf numFmtId="49" fontId="13" fillId="20" borderId="177" xfId="0" applyNumberFormat="1" applyFont="1" applyFill="1" applyBorder="1" applyAlignment="1">
      <alignment horizontal="center" vertical="center" wrapText="1"/>
    </xf>
    <xf numFmtId="49" fontId="13" fillId="20" borderId="178" xfId="0" applyNumberFormat="1" applyFont="1" applyFill="1" applyBorder="1" applyAlignment="1">
      <alignment vertical="center" wrapText="1"/>
    </xf>
    <xf numFmtId="174" fontId="121" fillId="105" borderId="179" xfId="0" applyNumberFormat="1" applyFont="1" applyFill="1" applyBorder="1" applyAlignment="1">
      <alignment vertical="center" wrapText="1"/>
    </xf>
    <xf numFmtId="4" fontId="121" fillId="105" borderId="179" xfId="0" applyNumberFormat="1" applyFont="1" applyFill="1" applyBorder="1" applyAlignment="1">
      <alignment horizontal="right" vertical="center" wrapText="1"/>
    </xf>
    <xf numFmtId="0" fontId="121" fillId="105" borderId="179" xfId="0" applyFont="1" applyFill="1" applyBorder="1" applyAlignment="1">
      <alignment horizontal="right" vertical="center" wrapText="1"/>
    </xf>
    <xf numFmtId="3" fontId="121" fillId="105" borderId="179" xfId="0" applyNumberFormat="1" applyFont="1" applyFill="1" applyBorder="1" applyAlignment="1">
      <alignment horizontal="right" vertical="center" wrapText="1"/>
    </xf>
    <xf numFmtId="3" fontId="121" fillId="105" borderId="179" xfId="0" applyNumberFormat="1" applyFont="1" applyFill="1" applyBorder="1" applyAlignment="1">
      <alignment horizontal="right" vertical="center"/>
    </xf>
    <xf numFmtId="0" fontId="174" fillId="20" borderId="176" xfId="0" applyFont="1" applyFill="1" applyBorder="1" applyAlignment="1">
      <alignment horizontal="center" vertical="center" wrapText="1"/>
    </xf>
    <xf numFmtId="15" fontId="172" fillId="20" borderId="177" xfId="0" applyNumberFormat="1" applyFont="1" applyFill="1" applyBorder="1" applyAlignment="1">
      <alignment horizontal="center" vertical="center" wrapText="1"/>
    </xf>
    <xf numFmtId="3" fontId="174" fillId="20" borderId="177" xfId="0" applyNumberFormat="1" applyFont="1" applyFill="1" applyBorder="1" applyAlignment="1">
      <alignment horizontal="center" vertical="center" wrapText="1"/>
    </xf>
    <xf numFmtId="0" fontId="13" fillId="20" borderId="177" xfId="0" applyFont="1" applyFill="1" applyBorder="1" applyAlignment="1">
      <alignment horizontal="center" vertical="center" wrapText="1"/>
    </xf>
    <xf numFmtId="0" fontId="16" fillId="20" borderId="177" xfId="0" applyFont="1" applyFill="1" applyBorder="1" applyAlignment="1">
      <alignment vertical="center"/>
    </xf>
    <xf numFmtId="0" fontId="13" fillId="20" borderId="177" xfId="0" applyFont="1" applyFill="1" applyBorder="1" applyAlignment="1">
      <alignment horizontal="right" vertical="center" wrapText="1"/>
    </xf>
    <xf numFmtId="0" fontId="13" fillId="20" borderId="177" xfId="0" applyFont="1" applyFill="1" applyBorder="1" applyAlignment="1">
      <alignment vertical="center" wrapText="1"/>
    </xf>
    <xf numFmtId="0" fontId="13" fillId="20" borderId="178" xfId="0" applyFont="1" applyFill="1" applyBorder="1" applyAlignment="1">
      <alignment horizontal="center" vertical="center" wrapText="1"/>
    </xf>
    <xf numFmtId="0" fontId="13" fillId="20" borderId="178" xfId="0" applyFont="1" applyFill="1" applyBorder="1" applyAlignment="1">
      <alignment vertical="center" wrapText="1"/>
    </xf>
    <xf numFmtId="174" fontId="116" fillId="0" borderId="91" xfId="0" applyNumberFormat="1" applyFont="1" applyFill="1" applyBorder="1" applyAlignment="1">
      <alignment horizontal="right" vertical="center" wrapText="1"/>
    </xf>
    <xf numFmtId="0" fontId="116" fillId="0" borderId="91" xfId="0" applyFont="1" applyFill="1" applyBorder="1" applyAlignment="1">
      <alignment horizontal="right" vertical="center" wrapText="1"/>
    </xf>
    <xf numFmtId="0" fontId="116" fillId="0" borderId="90" xfId="0" applyFont="1" applyFill="1" applyBorder="1" applyAlignment="1">
      <alignment horizontal="right" vertical="center" wrapText="1"/>
    </xf>
    <xf numFmtId="0" fontId="42" fillId="20" borderId="176" xfId="0" applyFont="1" applyFill="1" applyBorder="1" applyAlignment="1">
      <alignment vertical="center" wrapText="1"/>
    </xf>
    <xf numFmtId="0" fontId="177" fillId="20" borderId="177" xfId="0" applyFont="1" applyFill="1" applyBorder="1" applyAlignment="1">
      <alignment horizontal="right" vertical="center" wrapText="1"/>
    </xf>
    <xf numFmtId="3" fontId="51" fillId="20" borderId="178" xfId="0" applyNumberFormat="1" applyFont="1" applyFill="1" applyBorder="1" applyAlignment="1">
      <alignment horizontal="center" vertical="center" wrapText="1"/>
    </xf>
    <xf numFmtId="3" fontId="13" fillId="20" borderId="176" xfId="0" applyNumberFormat="1" applyFont="1" applyFill="1" applyBorder="1" applyAlignment="1">
      <alignment horizontal="center" vertical="center" wrapText="1"/>
    </xf>
    <xf numFmtId="0" fontId="16" fillId="20" borderId="177" xfId="0" applyFont="1" applyFill="1" applyBorder="1" applyAlignment="1">
      <alignment horizontal="center" vertical="center" wrapText="1"/>
    </xf>
    <xf numFmtId="0" fontId="16" fillId="20" borderId="177" xfId="0" applyFont="1" applyFill="1" applyBorder="1" applyAlignment="1">
      <alignment vertical="center" wrapText="1"/>
    </xf>
    <xf numFmtId="0" fontId="42" fillId="20" borderId="177" xfId="0" applyFont="1" applyFill="1" applyBorder="1" applyAlignment="1">
      <alignment vertical="center" wrapText="1"/>
    </xf>
    <xf numFmtId="9" fontId="13" fillId="20" borderId="177" xfId="108" applyFont="1" applyFill="1" applyBorder="1" applyAlignment="1">
      <alignment vertical="center" wrapText="1"/>
    </xf>
    <xf numFmtId="9" fontId="13" fillId="20" borderId="178" xfId="108" applyFont="1" applyFill="1" applyBorder="1" applyAlignment="1">
      <alignment vertical="center" wrapText="1"/>
    </xf>
    <xf numFmtId="3" fontId="51" fillId="20" borderId="176" xfId="0" applyNumberFormat="1" applyFont="1" applyFill="1" applyBorder="1" applyAlignment="1">
      <alignment horizontal="center" vertical="center" wrapText="1"/>
    </xf>
    <xf numFmtId="15" fontId="13" fillId="20" borderId="177" xfId="128" applyNumberFormat="1" applyFont="1" applyFill="1" applyBorder="1" applyAlignment="1">
      <alignment horizontal="center" vertical="center" wrapText="1"/>
    </xf>
    <xf numFmtId="3" fontId="51" fillId="20" borderId="177" xfId="0" applyNumberFormat="1" applyFont="1" applyFill="1" applyBorder="1" applyAlignment="1">
      <alignment horizontal="center" vertical="center" wrapText="1"/>
    </xf>
    <xf numFmtId="3" fontId="51" fillId="20" borderId="177" xfId="0" applyNumberFormat="1" applyFont="1" applyFill="1" applyBorder="1" applyAlignment="1">
      <alignment vertical="center" wrapText="1"/>
    </xf>
    <xf numFmtId="17" fontId="21" fillId="21" borderId="177" xfId="0" applyNumberFormat="1" applyFont="1" applyFill="1" applyBorder="1" applyAlignment="1">
      <alignment vertical="center" wrapText="1"/>
    </xf>
    <xf numFmtId="17" fontId="21" fillId="21" borderId="178" xfId="0" applyNumberFormat="1" applyFont="1" applyFill="1" applyBorder="1" applyAlignment="1">
      <alignment vertical="center" wrapText="1"/>
    </xf>
    <xf numFmtId="3" fontId="114" fillId="0" borderId="68" xfId="0" applyNumberFormat="1" applyFont="1" applyFill="1" applyBorder="1" applyAlignment="1">
      <alignment horizontal="right" vertical="center"/>
    </xf>
    <xf numFmtId="17" fontId="21" fillId="21" borderId="176" xfId="0" applyNumberFormat="1" applyFont="1" applyFill="1" applyBorder="1" applyAlignment="1">
      <alignment horizontal="center" vertical="center" wrapText="1"/>
    </xf>
    <xf numFmtId="3" fontId="41" fillId="21" borderId="178" xfId="0" applyNumberFormat="1" applyFont="1" applyFill="1" applyBorder="1" applyAlignment="1">
      <alignment horizontal="right" vertical="center" wrapText="1"/>
    </xf>
    <xf numFmtId="167" fontId="21" fillId="21" borderId="177" xfId="0" applyNumberFormat="1" applyFont="1" applyFill="1" applyBorder="1" applyAlignment="1">
      <alignment horizontal="center"/>
    </xf>
    <xf numFmtId="3" fontId="13" fillId="21" borderId="177" xfId="0" applyNumberFormat="1" applyFont="1" applyFill="1" applyBorder="1" applyAlignment="1">
      <alignment horizontal="center" vertical="center"/>
    </xf>
    <xf numFmtId="17" fontId="21" fillId="21" borderId="177" xfId="0" applyNumberFormat="1" applyFont="1" applyFill="1" applyBorder="1" applyAlignment="1">
      <alignment horizontal="center" vertical="center" wrapText="1"/>
    </xf>
    <xf numFmtId="49" fontId="14" fillId="26" borderId="177" xfId="107" applyNumberFormat="1" applyFont="1" applyFill="1" applyBorder="1" applyAlignment="1">
      <alignment horizontal="center" vertical="center" wrapText="1"/>
    </xf>
    <xf numFmtId="0" fontId="115" fillId="0" borderId="68" xfId="107" applyFont="1" applyFill="1" applyBorder="1" applyAlignment="1">
      <alignment horizontal="right" vertical="center" wrapText="1"/>
    </xf>
    <xf numFmtId="0" fontId="16" fillId="123" borderId="177" xfId="0" applyFont="1" applyFill="1" applyBorder="1" applyAlignment="1">
      <alignment vertical="center"/>
    </xf>
    <xf numFmtId="0" fontId="13" fillId="20" borderId="101" xfId="107" applyFont="1" applyFill="1" applyBorder="1" applyAlignment="1">
      <alignment vertical="center"/>
    </xf>
    <xf numFmtId="0" fontId="45" fillId="20" borderId="101" xfId="107" applyFont="1" applyFill="1" applyBorder="1" applyAlignment="1">
      <alignment horizontal="left" vertical="center"/>
    </xf>
    <xf numFmtId="0" fontId="13" fillId="20" borderId="176" xfId="0" applyFont="1" applyFill="1" applyBorder="1" applyAlignment="1">
      <alignment vertical="center" wrapText="1"/>
    </xf>
    <xf numFmtId="3" fontId="13" fillId="20" borderId="178" xfId="0" applyNumberFormat="1" applyFont="1" applyFill="1" applyBorder="1" applyAlignment="1">
      <alignment horizontal="center" vertical="center" wrapText="1"/>
    </xf>
    <xf numFmtId="3" fontId="13" fillId="20" borderId="177" xfId="107" applyNumberFormat="1" applyFont="1" applyFill="1" applyBorder="1" applyAlignment="1">
      <alignment horizontal="center" vertical="center" wrapText="1"/>
    </xf>
    <xf numFmtId="0" fontId="178" fillId="20" borderId="177" xfId="0" applyFont="1" applyFill="1" applyBorder="1" applyAlignment="1">
      <alignment vertical="center" wrapText="1"/>
    </xf>
    <xf numFmtId="0" fontId="178" fillId="20" borderId="177" xfId="0" applyFont="1" applyFill="1" applyBorder="1" applyAlignment="1">
      <alignment horizontal="left" vertical="center" wrapText="1"/>
    </xf>
    <xf numFmtId="0" fontId="178" fillId="20" borderId="177" xfId="0" applyFont="1" applyFill="1" applyBorder="1" applyAlignment="1">
      <alignment horizontal="center" vertical="center" wrapText="1"/>
    </xf>
    <xf numFmtId="0" fontId="178" fillId="20" borderId="178" xfId="0" applyFont="1" applyFill="1" applyBorder="1" applyAlignment="1">
      <alignment vertical="center" wrapText="1"/>
    </xf>
    <xf numFmtId="0" fontId="178" fillId="20" borderId="176" xfId="0" applyFont="1" applyFill="1" applyBorder="1" applyAlignment="1">
      <alignment vertical="center" wrapText="1"/>
    </xf>
    <xf numFmtId="167" fontId="178" fillId="20" borderId="177" xfId="0" applyNumberFormat="1" applyFont="1" applyFill="1" applyBorder="1" applyAlignment="1">
      <alignment horizontal="center" vertical="center" wrapText="1"/>
    </xf>
    <xf numFmtId="0" fontId="193" fillId="20" borderId="177" xfId="0" applyFont="1" applyFill="1" applyBorder="1" applyAlignment="1">
      <alignment horizontal="center" vertical="center" wrapText="1"/>
    </xf>
    <xf numFmtId="0" fontId="182" fillId="21" borderId="178" xfId="0" applyFont="1" applyFill="1" applyBorder="1" applyAlignment="1">
      <alignment horizontal="left" vertical="center" wrapText="1"/>
    </xf>
    <xf numFmtId="0" fontId="178" fillId="21" borderId="176" xfId="0" applyFont="1" applyFill="1" applyBorder="1" applyAlignment="1">
      <alignment vertical="center" wrapText="1"/>
    </xf>
    <xf numFmtId="3" fontId="41" fillId="21" borderId="178" xfId="0" applyNumberFormat="1" applyFont="1" applyFill="1" applyBorder="1" applyAlignment="1">
      <alignment horizontal="center" vertical="center" wrapText="1"/>
    </xf>
    <xf numFmtId="0" fontId="193" fillId="21" borderId="177" xfId="0" applyFont="1" applyFill="1" applyBorder="1" applyAlignment="1">
      <alignment horizontal="center" vertical="center" wrapText="1"/>
    </xf>
    <xf numFmtId="0" fontId="178" fillId="21" borderId="177" xfId="0" applyFont="1" applyFill="1" applyBorder="1" applyAlignment="1">
      <alignment vertical="center" wrapText="1"/>
    </xf>
    <xf numFmtId="0" fontId="13" fillId="20" borderId="177" xfId="0" applyFont="1" applyFill="1" applyBorder="1" applyAlignment="1">
      <alignment horizontal="left" vertical="center" wrapText="1"/>
    </xf>
    <xf numFmtId="3" fontId="116" fillId="0" borderId="161" xfId="0" applyNumberFormat="1" applyFont="1" applyFill="1" applyBorder="1" applyAlignment="1">
      <alignment vertical="center" wrapText="1"/>
    </xf>
    <xf numFmtId="0" fontId="45" fillId="20" borderId="177" xfId="0" applyFont="1" applyFill="1" applyBorder="1" applyAlignment="1">
      <alignment horizontal="center" vertical="center" wrapText="1"/>
    </xf>
    <xf numFmtId="0" fontId="191" fillId="20" borderId="177" xfId="0" applyFont="1" applyFill="1" applyBorder="1" applyAlignment="1">
      <alignment horizontal="center" vertical="center" wrapText="1"/>
    </xf>
    <xf numFmtId="0" fontId="13" fillId="21" borderId="177" xfId="0" applyFont="1" applyFill="1" applyBorder="1" applyAlignment="1">
      <alignment horizontal="center" vertical="center" wrapText="1"/>
    </xf>
    <xf numFmtId="0" fontId="13" fillId="21" borderId="177" xfId="0" applyFont="1" applyFill="1" applyBorder="1" applyAlignment="1">
      <alignment horizontal="left" vertical="center" wrapText="1"/>
    </xf>
    <xf numFmtId="0" fontId="13" fillId="21" borderId="178" xfId="0" applyFont="1" applyFill="1" applyBorder="1" applyAlignment="1">
      <alignment horizontal="center" vertical="center" wrapText="1"/>
    </xf>
    <xf numFmtId="0" fontId="191" fillId="21" borderId="177" xfId="0" applyFont="1" applyFill="1" applyBorder="1" applyAlignment="1">
      <alignment horizontal="center" vertical="center" wrapText="1"/>
    </xf>
    <xf numFmtId="49" fontId="52" fillId="34" borderId="42" xfId="107" applyNumberFormat="1" applyFont="1" applyFill="1" applyBorder="1" applyAlignment="1">
      <alignment vertical="center" wrapText="1"/>
    </xf>
    <xf numFmtId="0" fontId="178" fillId="21" borderId="177" xfId="0" applyFont="1" applyFill="1" applyBorder="1" applyAlignment="1">
      <alignment horizontal="left" vertical="center" wrapText="1"/>
    </xf>
    <xf numFmtId="0" fontId="178" fillId="21" borderId="177" xfId="0" applyFont="1" applyFill="1" applyBorder="1" applyAlignment="1">
      <alignment horizontal="center" vertical="center" wrapText="1"/>
    </xf>
    <xf numFmtId="0" fontId="178" fillId="21" borderId="178" xfId="0" applyFont="1" applyFill="1" applyBorder="1" applyAlignment="1">
      <alignment vertical="center" wrapText="1"/>
    </xf>
    <xf numFmtId="167" fontId="178" fillId="21" borderId="177" xfId="0" applyNumberFormat="1" applyFont="1" applyFill="1" applyBorder="1" applyAlignment="1">
      <alignment horizontal="center" vertical="center" wrapText="1"/>
    </xf>
    <xf numFmtId="9" fontId="114" fillId="0" borderId="68" xfId="166" applyNumberFormat="1" applyFont="1" applyFill="1" applyBorder="1" applyAlignment="1">
      <alignment vertical="center" wrapText="1"/>
    </xf>
    <xf numFmtId="0" fontId="13" fillId="21" borderId="178" xfId="0" applyFont="1" applyFill="1" applyBorder="1" applyAlignment="1">
      <alignment vertical="center" wrapText="1"/>
    </xf>
    <xf numFmtId="1" fontId="73" fillId="24" borderId="42" xfId="107" applyNumberFormat="1" applyFont="1" applyFill="1" applyBorder="1" applyAlignment="1">
      <alignment horizontal="center" vertical="center" wrapText="1"/>
    </xf>
    <xf numFmtId="182" fontId="114" fillId="0" borderId="163" xfId="164" applyNumberFormat="1" applyFont="1" applyFill="1" applyBorder="1" applyAlignment="1">
      <alignment horizontal="right" vertical="center" wrapText="1"/>
    </xf>
    <xf numFmtId="0" fontId="14" fillId="116" borderId="42" xfId="164" applyNumberFormat="1" applyFont="1" applyFill="1" applyBorder="1" applyAlignment="1">
      <alignment horizontal="center" vertical="center" wrapText="1"/>
    </xf>
    <xf numFmtId="0" fontId="14" fillId="116" borderId="0" xfId="107" applyNumberFormat="1" applyFont="1" applyFill="1" applyBorder="1" applyAlignment="1">
      <alignment vertical="center" wrapText="1"/>
    </xf>
    <xf numFmtId="49" fontId="52" fillId="116" borderId="0" xfId="107" applyNumberFormat="1" applyFont="1" applyFill="1" applyBorder="1" applyAlignment="1">
      <alignment vertical="center" wrapText="1"/>
    </xf>
    <xf numFmtId="49" fontId="14" fillId="101" borderId="0" xfId="107" applyNumberFormat="1" applyFont="1" applyFill="1" applyBorder="1" applyAlignment="1">
      <alignment horizontal="left" vertical="center" wrapText="1"/>
    </xf>
    <xf numFmtId="49" fontId="54" fillId="101" borderId="0" xfId="107" applyNumberFormat="1" applyFont="1" applyFill="1" applyBorder="1" applyAlignment="1">
      <alignment horizontal="center" vertical="center" wrapText="1"/>
    </xf>
    <xf numFmtId="0" fontId="14" fillId="101" borderId="0" xfId="107" applyNumberFormat="1" applyFont="1" applyFill="1" applyBorder="1" applyAlignment="1">
      <alignment horizontal="center" vertical="center" wrapText="1"/>
    </xf>
    <xf numFmtId="4" fontId="46" fillId="0" borderId="0" xfId="107" applyNumberFormat="1" applyFont="1" applyFill="1" applyBorder="1" applyAlignment="1">
      <alignment horizontal="right" vertical="center" wrapText="1"/>
    </xf>
    <xf numFmtId="0" fontId="21" fillId="38" borderId="0" xfId="107" applyFont="1" applyFill="1" applyBorder="1"/>
    <xf numFmtId="182" fontId="21" fillId="0" borderId="0" xfId="164" applyNumberFormat="1" applyFont="1" applyFill="1" applyBorder="1" applyAlignment="1">
      <alignment horizontal="right" vertical="center" wrapText="1"/>
    </xf>
    <xf numFmtId="15" fontId="14" fillId="116" borderId="0" xfId="107" applyNumberFormat="1" applyFont="1" applyFill="1" applyBorder="1" applyAlignment="1">
      <alignment horizontal="center" vertical="center" wrapText="1"/>
    </xf>
    <xf numFmtId="1" fontId="73" fillId="24" borderId="0" xfId="107" applyNumberFormat="1" applyFont="1" applyFill="1" applyBorder="1" applyAlignment="1">
      <alignment horizontal="center" vertical="center" wrapText="1"/>
    </xf>
    <xf numFmtId="49" fontId="14" fillId="101" borderId="0" xfId="107" applyNumberFormat="1" applyFont="1" applyFill="1" applyBorder="1" applyAlignment="1">
      <alignment horizontal="center" vertical="center" wrapText="1"/>
    </xf>
    <xf numFmtId="15" fontId="14" fillId="101" borderId="0" xfId="107" applyNumberFormat="1" applyFont="1" applyFill="1" applyBorder="1" applyAlignment="1">
      <alignment horizontal="center" vertical="center" wrapText="1"/>
    </xf>
    <xf numFmtId="0" fontId="14" fillId="116" borderId="0" xfId="164" applyNumberFormat="1" applyFont="1" applyFill="1" applyBorder="1" applyAlignment="1">
      <alignment horizontal="center" vertical="center" wrapText="1"/>
    </xf>
    <xf numFmtId="4" fontId="13" fillId="20" borderId="176" xfId="0" applyNumberFormat="1" applyFont="1" applyFill="1" applyBorder="1" applyAlignment="1">
      <alignment horizontal="right" vertical="center" wrapText="1"/>
    </xf>
    <xf numFmtId="169" fontId="13" fillId="20" borderId="178" xfId="0" applyNumberFormat="1" applyFont="1" applyFill="1" applyBorder="1" applyAlignment="1">
      <alignment horizontal="right" vertical="center"/>
    </xf>
    <xf numFmtId="4" fontId="116" fillId="0" borderId="120" xfId="0" applyNumberFormat="1" applyFont="1" applyFill="1" applyBorder="1" applyAlignment="1">
      <alignment horizontal="right" vertical="center" wrapText="1"/>
    </xf>
    <xf numFmtId="4" fontId="13" fillId="0" borderId="176" xfId="0" applyNumberFormat="1" applyFont="1" applyFill="1" applyBorder="1" applyAlignment="1">
      <alignment horizontal="right" vertical="center" wrapText="1"/>
    </xf>
    <xf numFmtId="4" fontId="21" fillId="0" borderId="178" xfId="0" applyNumberFormat="1" applyFont="1" applyFill="1" applyBorder="1" applyAlignment="1">
      <alignment horizontal="right" vertical="center"/>
    </xf>
    <xf numFmtId="173" fontId="121" fillId="105" borderId="179" xfId="0" applyNumberFormat="1" applyFont="1" applyFill="1" applyBorder="1" applyAlignment="1">
      <alignment horizontal="right" vertical="center" wrapText="1"/>
    </xf>
    <xf numFmtId="4" fontId="116" fillId="0" borderId="161" xfId="0" applyNumberFormat="1" applyFont="1" applyFill="1" applyBorder="1" applyAlignment="1">
      <alignment horizontal="right" vertical="center" wrapText="1"/>
    </xf>
    <xf numFmtId="0" fontId="116" fillId="0" borderId="120" xfId="0" applyFont="1" applyFill="1" applyBorder="1" applyAlignment="1">
      <alignment horizontal="right" vertical="center" wrapText="1"/>
    </xf>
    <xf numFmtId="173" fontId="116" fillId="0" borderId="120" xfId="0" applyNumberFormat="1" applyFont="1" applyFill="1" applyBorder="1" applyAlignment="1">
      <alignment horizontal="right" vertical="center"/>
    </xf>
    <xf numFmtId="173" fontId="116" fillId="0" borderId="69" xfId="108" applyNumberFormat="1" applyFont="1" applyFill="1" applyBorder="1" applyAlignment="1">
      <alignment horizontal="center" vertical="center" wrapText="1"/>
    </xf>
    <xf numFmtId="173" fontId="114" fillId="0" borderId="69" xfId="0" applyNumberFormat="1" applyFont="1" applyFill="1" applyBorder="1" applyAlignment="1">
      <alignment horizontal="left" vertical="center"/>
    </xf>
    <xf numFmtId="4" fontId="114" fillId="0" borderId="68" xfId="164" applyNumberFormat="1" applyFont="1" applyFill="1" applyBorder="1" applyAlignment="1">
      <alignment horizontal="right" vertical="center" wrapText="1"/>
    </xf>
    <xf numFmtId="173" fontId="114" fillId="0" borderId="69" xfId="107" applyNumberFormat="1" applyFont="1" applyFill="1" applyBorder="1" applyAlignment="1">
      <alignment horizontal="right" wrapText="1"/>
    </xf>
    <xf numFmtId="0" fontId="14" fillId="98" borderId="42" xfId="107" applyNumberFormat="1" applyFont="1" applyFill="1" applyBorder="1" applyAlignment="1">
      <alignment horizontal="center" vertical="center" wrapText="1"/>
    </xf>
    <xf numFmtId="4" fontId="116" fillId="0" borderId="68" xfId="0" applyNumberFormat="1" applyFont="1" applyFill="1" applyBorder="1" applyAlignment="1">
      <alignment horizontal="right" vertical="center" wrapText="1"/>
    </xf>
    <xf numFmtId="173" fontId="116" fillId="0" borderId="69" xfId="0" applyNumberFormat="1" applyFont="1" applyFill="1" applyBorder="1" applyAlignment="1">
      <alignment horizontal="right" vertical="center"/>
    </xf>
    <xf numFmtId="0" fontId="13" fillId="20" borderId="176" xfId="0" applyFont="1" applyFill="1" applyBorder="1" applyAlignment="1">
      <alignment horizontal="center" vertical="center" wrapText="1"/>
    </xf>
    <xf numFmtId="15" fontId="21" fillId="20" borderId="177" xfId="0" applyNumberFormat="1" applyFont="1" applyFill="1" applyBorder="1" applyAlignment="1">
      <alignment horizontal="center" vertical="center" wrapText="1"/>
    </xf>
    <xf numFmtId="3" fontId="13" fillId="20" borderId="177" xfId="0" applyNumberFormat="1" applyFont="1" applyFill="1" applyBorder="1" applyAlignment="1">
      <alignment horizontal="center" vertical="center" wrapText="1"/>
    </xf>
    <xf numFmtId="0" fontId="39" fillId="20" borderId="176" xfId="0" applyFont="1" applyFill="1" applyBorder="1" applyAlignment="1">
      <alignment vertical="center" wrapText="1"/>
    </xf>
    <xf numFmtId="0" fontId="179" fillId="20" borderId="177" xfId="0" applyFont="1" applyFill="1" applyBorder="1" applyAlignment="1">
      <alignment horizontal="center" vertical="center" wrapText="1"/>
    </xf>
    <xf numFmtId="0" fontId="51" fillId="20" borderId="177" xfId="0" applyFont="1" applyFill="1" applyBorder="1" applyAlignment="1">
      <alignment vertical="center" wrapText="1"/>
    </xf>
    <xf numFmtId="0" fontId="39" fillId="20" borderId="177" xfId="0" applyFont="1" applyFill="1" applyBorder="1" applyAlignment="1">
      <alignment vertical="center" wrapText="1"/>
    </xf>
    <xf numFmtId="0" fontId="13" fillId="21" borderId="177" xfId="0" applyFont="1" applyFill="1" applyBorder="1" applyAlignment="1">
      <alignment horizontal="right" vertical="center" wrapText="1"/>
    </xf>
    <xf numFmtId="173" fontId="114" fillId="0" borderId="69" xfId="0" applyNumberFormat="1" applyFont="1" applyFill="1" applyBorder="1" applyAlignment="1">
      <alignment horizontal="right" vertical="center"/>
    </xf>
    <xf numFmtId="9" fontId="39" fillId="21" borderId="176" xfId="0" applyNumberFormat="1" applyFont="1" applyFill="1" applyBorder="1" applyAlignment="1">
      <alignment vertical="center" wrapText="1"/>
    </xf>
    <xf numFmtId="14" fontId="51" fillId="21" borderId="177" xfId="0" applyNumberFormat="1" applyFont="1" applyFill="1" applyBorder="1" applyAlignment="1">
      <alignment horizontal="center" vertical="center" wrapText="1"/>
    </xf>
    <xf numFmtId="3" fontId="41" fillId="21" borderId="177" xfId="0" applyNumberFormat="1" applyFont="1" applyFill="1" applyBorder="1" applyAlignment="1">
      <alignment horizontal="center" vertical="center" wrapText="1"/>
    </xf>
    <xf numFmtId="9" fontId="179" fillId="21" borderId="177" xfId="0" applyNumberFormat="1" applyFont="1" applyFill="1" applyBorder="1" applyAlignment="1">
      <alignment horizontal="center" vertical="center" wrapText="1"/>
    </xf>
    <xf numFmtId="9" fontId="51" fillId="21" borderId="177" xfId="0" applyNumberFormat="1" applyFont="1" applyFill="1" applyBorder="1" applyAlignment="1">
      <alignment vertical="center" wrapText="1"/>
    </xf>
    <xf numFmtId="9" fontId="39" fillId="21" borderId="177" xfId="0" applyNumberFormat="1" applyFont="1" applyFill="1" applyBorder="1" applyAlignment="1">
      <alignment vertical="center" wrapText="1"/>
    </xf>
    <xf numFmtId="0" fontId="14" fillId="57" borderId="48" xfId="107" applyNumberFormat="1" applyFont="1" applyFill="1" applyBorder="1" applyAlignment="1">
      <alignment vertical="center" wrapText="1"/>
    </xf>
    <xf numFmtId="49" fontId="14" fillId="116" borderId="42" xfId="107" applyNumberFormat="1" applyFont="1" applyFill="1" applyBorder="1" applyAlignment="1">
      <alignment horizontal="left" vertical="center" wrapText="1"/>
    </xf>
    <xf numFmtId="49" fontId="54" fillId="116" borderId="42" xfId="107" applyNumberFormat="1" applyFont="1" applyFill="1" applyBorder="1" applyAlignment="1">
      <alignment horizontal="center" vertical="center" wrapText="1"/>
    </xf>
    <xf numFmtId="49" fontId="14" fillId="116" borderId="42" xfId="107" applyNumberFormat="1" applyFont="1" applyFill="1" applyBorder="1" applyAlignment="1">
      <alignment vertical="center" wrapText="1"/>
    </xf>
    <xf numFmtId="49" fontId="14" fillId="116" borderId="47" xfId="107" applyNumberFormat="1" applyFont="1" applyFill="1" applyBorder="1" applyAlignment="1">
      <alignment horizontal="center" vertical="center" wrapText="1"/>
    </xf>
    <xf numFmtId="0" fontId="14" fillId="116" borderId="42" xfId="164" applyFont="1" applyFill="1" applyBorder="1" applyAlignment="1">
      <alignment horizontal="center" vertical="center" wrapText="1"/>
    </xf>
    <xf numFmtId="183" fontId="14" fillId="116" borderId="42" xfId="107" applyNumberFormat="1" applyFont="1" applyFill="1" applyBorder="1" applyAlignment="1">
      <alignment horizontal="center" vertical="center" wrapText="1"/>
    </xf>
    <xf numFmtId="0" fontId="64" fillId="101" borderId="42" xfId="107" applyNumberFormat="1" applyFont="1" applyFill="1" applyBorder="1" applyAlignment="1">
      <alignment vertical="center" wrapText="1"/>
    </xf>
    <xf numFmtId="4" fontId="114" fillId="0" borderId="68" xfId="145" applyNumberFormat="1" applyFont="1" applyFill="1" applyBorder="1" applyAlignment="1">
      <alignment horizontal="right" vertical="center" wrapText="1"/>
    </xf>
    <xf numFmtId="1" fontId="14" fillId="101" borderId="42" xfId="107" applyNumberFormat="1" applyFont="1" applyFill="1" applyBorder="1" applyAlignment="1">
      <alignment horizontal="center" vertical="center" wrapText="1"/>
    </xf>
    <xf numFmtId="4" fontId="114" fillId="0" borderId="163" xfId="164" applyNumberFormat="1" applyFont="1" applyFill="1" applyBorder="1" applyAlignment="1">
      <alignment horizontal="right" vertical="center" wrapText="1"/>
    </xf>
    <xf numFmtId="173" fontId="115" fillId="0" borderId="163" xfId="107" applyNumberFormat="1" applyFont="1" applyFill="1" applyBorder="1" applyAlignment="1">
      <alignment horizontal="right" vertical="center" wrapText="1"/>
    </xf>
    <xf numFmtId="173" fontId="114" fillId="0" borderId="151" xfId="107" applyNumberFormat="1" applyFont="1" applyFill="1" applyBorder="1" applyAlignment="1">
      <alignment horizontal="right" wrapText="1"/>
    </xf>
    <xf numFmtId="0" fontId="115" fillId="0" borderId="163" xfId="107" applyFont="1" applyFill="1" applyBorder="1" applyAlignment="1">
      <alignment horizontal="left" vertical="top" wrapText="1"/>
    </xf>
    <xf numFmtId="0" fontId="115" fillId="0" borderId="0" xfId="107" applyFont="1" applyFill="1" applyBorder="1" applyAlignment="1">
      <alignment horizontal="left" vertical="top" wrapText="1"/>
    </xf>
    <xf numFmtId="0" fontId="121" fillId="105" borderId="184" xfId="0" applyFont="1" applyFill="1" applyBorder="1" applyAlignment="1">
      <alignment horizontal="center" vertical="center"/>
    </xf>
    <xf numFmtId="0" fontId="14" fillId="0" borderId="0" xfId="0" applyFont="1" applyAlignment="1">
      <alignment wrapText="1"/>
    </xf>
    <xf numFmtId="0" fontId="16" fillId="20" borderId="178" xfId="128" applyFont="1" applyFill="1" applyBorder="1" applyAlignment="1">
      <alignment vertical="center"/>
    </xf>
    <xf numFmtId="3" fontId="116" fillId="0" borderId="120" xfId="0" applyNumberFormat="1" applyFont="1" applyFill="1" applyBorder="1" applyAlignment="1">
      <alignment horizontal="right" vertical="center" wrapText="1"/>
    </xf>
    <xf numFmtId="3" fontId="116" fillId="0" borderId="120" xfId="0" applyNumberFormat="1" applyFont="1" applyFill="1" applyBorder="1" applyAlignment="1">
      <alignment horizontal="right" vertical="center"/>
    </xf>
    <xf numFmtId="0" fontId="51" fillId="20" borderId="176" xfId="0" applyFont="1" applyFill="1" applyBorder="1" applyAlignment="1">
      <alignment vertical="center" wrapText="1"/>
    </xf>
    <xf numFmtId="167" fontId="51" fillId="20" borderId="177" xfId="0" applyNumberFormat="1" applyFont="1" applyFill="1" applyBorder="1" applyAlignment="1">
      <alignment horizontal="center" vertical="center" wrapText="1"/>
    </xf>
    <xf numFmtId="0" fontId="51" fillId="20" borderId="177" xfId="0" applyFont="1" applyFill="1" applyBorder="1" applyAlignment="1">
      <alignment horizontal="center" vertical="center" wrapText="1"/>
    </xf>
    <xf numFmtId="0" fontId="182" fillId="20" borderId="176" xfId="0" applyFont="1" applyFill="1" applyBorder="1" applyAlignment="1">
      <alignment vertical="center" wrapText="1"/>
    </xf>
    <xf numFmtId="0" fontId="182" fillId="21" borderId="176" xfId="0" applyFont="1" applyFill="1" applyBorder="1" applyAlignment="1">
      <alignment horizontal="center" vertical="center" wrapText="1"/>
    </xf>
    <xf numFmtId="0" fontId="182" fillId="20" borderId="178" xfId="0" applyFont="1" applyFill="1" applyBorder="1" applyAlignment="1">
      <alignment horizontal="center" vertical="center" wrapText="1"/>
    </xf>
    <xf numFmtId="0" fontId="182" fillId="21" borderId="176" xfId="0" applyFont="1" applyFill="1" applyBorder="1" applyAlignment="1">
      <alignment vertical="center" wrapText="1"/>
    </xf>
    <xf numFmtId="17" fontId="14" fillId="61" borderId="42" xfId="107" applyNumberFormat="1" applyFont="1" applyFill="1" applyBorder="1" applyAlignment="1">
      <alignment horizontal="center" vertical="center" wrapText="1"/>
    </xf>
    <xf numFmtId="0" fontId="191" fillId="20" borderId="177" xfId="0" applyFont="1" applyFill="1" applyBorder="1" applyAlignment="1">
      <alignment horizontal="right" vertical="center" wrapText="1"/>
    </xf>
    <xf numFmtId="9" fontId="114" fillId="38" borderId="0" xfId="145" applyNumberFormat="1" applyFont="1" applyFill="1" applyBorder="1" applyAlignment="1">
      <alignment horizontal="right" vertical="center" wrapText="1"/>
    </xf>
    <xf numFmtId="0" fontId="16" fillId="0" borderId="0" xfId="0" applyFont="1" applyAlignment="1">
      <alignment horizontal="left" vertical="center"/>
    </xf>
    <xf numFmtId="0" fontId="116" fillId="106" borderId="182" xfId="0" applyFont="1" applyFill="1" applyBorder="1" applyAlignment="1">
      <alignment vertical="center" wrapText="1"/>
    </xf>
    <xf numFmtId="169" fontId="116" fillId="20" borderId="69" xfId="0" applyNumberFormat="1" applyFont="1" applyFill="1" applyBorder="1" applyAlignment="1">
      <alignment horizontal="right" vertical="center"/>
    </xf>
    <xf numFmtId="3" fontId="116" fillId="20" borderId="68" xfId="0" applyNumberFormat="1" applyFont="1" applyFill="1" applyBorder="1" applyAlignment="1">
      <alignment horizontal="right" vertical="center" wrapText="1"/>
    </xf>
    <xf numFmtId="169" fontId="114" fillId="0" borderId="69" xfId="0" applyNumberFormat="1" applyFont="1" applyFill="1" applyBorder="1" applyAlignment="1">
      <alignment horizontal="right" vertical="center"/>
    </xf>
    <xf numFmtId="4" fontId="192" fillId="0" borderId="68" xfId="0" applyNumberFormat="1" applyFont="1" applyFill="1" applyBorder="1" applyAlignment="1">
      <alignment horizontal="right" vertical="center" wrapText="1"/>
    </xf>
    <xf numFmtId="169" fontId="114" fillId="0" borderId="151" xfId="0" applyNumberFormat="1" applyFont="1" applyFill="1" applyBorder="1" applyAlignment="1">
      <alignment horizontal="right" vertical="center"/>
    </xf>
    <xf numFmtId="4" fontId="192" fillId="0" borderId="163" xfId="0" applyNumberFormat="1" applyFont="1" applyFill="1" applyBorder="1" applyAlignment="1">
      <alignment horizontal="right" vertical="center" wrapText="1"/>
    </xf>
    <xf numFmtId="174" fontId="121" fillId="105" borderId="26" xfId="0" applyNumberFormat="1" applyFont="1" applyFill="1" applyBorder="1" applyAlignment="1">
      <alignment vertical="center" wrapText="1"/>
    </xf>
    <xf numFmtId="4" fontId="121" fillId="105" borderId="26" xfId="0" applyNumberFormat="1" applyFont="1" applyFill="1" applyBorder="1" applyAlignment="1">
      <alignment horizontal="right" vertical="center" wrapText="1"/>
    </xf>
    <xf numFmtId="0" fontId="121" fillId="105" borderId="26" xfId="0" applyFont="1" applyFill="1" applyBorder="1" applyAlignment="1">
      <alignment horizontal="right" vertical="center" wrapText="1"/>
    </xf>
    <xf numFmtId="3" fontId="121" fillId="105" borderId="26" xfId="0" applyNumberFormat="1" applyFont="1" applyFill="1" applyBorder="1" applyAlignment="1">
      <alignment horizontal="right" vertical="center" wrapText="1"/>
    </xf>
    <xf numFmtId="3" fontId="121" fillId="105" borderId="26" xfId="0" applyNumberFormat="1" applyFont="1" applyFill="1" applyBorder="1" applyAlignment="1">
      <alignment horizontal="right" vertical="center"/>
    </xf>
    <xf numFmtId="3" fontId="116" fillId="0" borderId="72" xfId="0" applyNumberFormat="1" applyFont="1" applyFill="1" applyBorder="1" applyAlignment="1">
      <alignment horizontal="right" vertical="center" wrapText="1"/>
    </xf>
    <xf numFmtId="0" fontId="116" fillId="0" borderId="72" xfId="0" applyFont="1" applyFill="1" applyBorder="1" applyAlignment="1">
      <alignment horizontal="right" vertical="center" wrapText="1"/>
    </xf>
    <xf numFmtId="0" fontId="14" fillId="116" borderId="42" xfId="107" applyFont="1" applyFill="1" applyBorder="1" applyAlignment="1">
      <alignment horizontal="center" vertical="center" wrapText="1"/>
    </xf>
    <xf numFmtId="0" fontId="85" fillId="20" borderId="177" xfId="0" applyFont="1" applyFill="1" applyBorder="1" applyAlignment="1">
      <alignment vertical="center" wrapText="1"/>
    </xf>
    <xf numFmtId="49" fontId="185" fillId="61" borderId="0" xfId="107" applyNumberFormat="1" applyFont="1" applyFill="1" applyBorder="1" applyAlignment="1">
      <alignment horizontal="center" vertical="center" wrapText="1"/>
    </xf>
    <xf numFmtId="1" fontId="21" fillId="61" borderId="0" xfId="107" applyNumberFormat="1" applyFont="1" applyFill="1" applyBorder="1" applyAlignment="1">
      <alignment horizontal="center" vertical="center" wrapText="1"/>
    </xf>
    <xf numFmtId="0" fontId="14" fillId="68" borderId="0" xfId="107" applyNumberFormat="1" applyFont="1" applyFill="1" applyBorder="1" applyAlignment="1">
      <alignment vertical="center" wrapText="1"/>
    </xf>
    <xf numFmtId="3" fontId="121" fillId="105" borderId="186" xfId="0" applyNumberFormat="1" applyFont="1" applyFill="1" applyBorder="1" applyAlignment="1">
      <alignment horizontal="right" vertical="center" wrapText="1"/>
    </xf>
    <xf numFmtId="169" fontId="116" fillId="20" borderId="11" xfId="0" applyNumberFormat="1" applyFont="1" applyFill="1" applyBorder="1" applyAlignment="1">
      <alignment horizontal="right" vertical="center"/>
    </xf>
    <xf numFmtId="0" fontId="12" fillId="0" borderId="0" xfId="128" applyFont="1" applyAlignment="1">
      <alignment horizontal="centerContinuous" vertical="center"/>
    </xf>
    <xf numFmtId="0" fontId="12" fillId="0" borderId="0" xfId="128" applyFont="1" applyBorder="1" applyAlignment="1">
      <alignment horizontal="centerContinuous" vertical="center" wrapText="1"/>
    </xf>
    <xf numFmtId="17" fontId="12" fillId="0" borderId="11" xfId="128" applyNumberFormat="1" applyFont="1" applyFill="1" applyBorder="1" applyAlignment="1">
      <alignment vertical="center"/>
    </xf>
    <xf numFmtId="17" fontId="12" fillId="0" borderId="11" xfId="128" applyNumberFormat="1" applyFont="1" applyFill="1" applyBorder="1" applyAlignment="1">
      <alignment horizontal="center" vertical="center"/>
    </xf>
    <xf numFmtId="0" fontId="44" fillId="0" borderId="0" xfId="128" applyFont="1"/>
    <xf numFmtId="0" fontId="12" fillId="0" borderId="0" xfId="128" applyFont="1" applyFill="1" applyAlignment="1">
      <alignment horizontal="centerContinuous" vertical="center" wrapText="1"/>
    </xf>
    <xf numFmtId="15" fontId="14" fillId="19" borderId="176" xfId="128" applyNumberFormat="1" applyFont="1" applyFill="1" applyBorder="1" applyAlignment="1">
      <alignment horizontal="center" vertical="center" wrapText="1"/>
    </xf>
    <xf numFmtId="49" fontId="39" fillId="19" borderId="177" xfId="128" applyNumberFormat="1" applyFont="1" applyFill="1" applyBorder="1" applyAlignment="1">
      <alignment horizontal="center" vertical="center" wrapText="1"/>
    </xf>
    <xf numFmtId="0" fontId="16" fillId="20" borderId="177" xfId="128" applyFont="1" applyFill="1" applyBorder="1" applyAlignment="1">
      <alignment vertical="center"/>
    </xf>
    <xf numFmtId="0" fontId="13" fillId="20" borderId="177" xfId="128" applyFont="1" applyFill="1" applyBorder="1" applyAlignment="1">
      <alignment vertical="center"/>
    </xf>
    <xf numFmtId="0" fontId="13" fillId="20" borderId="178" xfId="128" applyFont="1" applyFill="1" applyBorder="1" applyAlignment="1">
      <alignment vertical="center"/>
    </xf>
    <xf numFmtId="3" fontId="13" fillId="20" borderId="176" xfId="128" applyNumberFormat="1" applyFont="1" applyFill="1" applyBorder="1" applyAlignment="1">
      <alignment horizontal="center" vertical="center" wrapText="1"/>
    </xf>
    <xf numFmtId="15" fontId="13" fillId="20" borderId="176" xfId="128" applyNumberFormat="1" applyFont="1" applyFill="1" applyBorder="1" applyAlignment="1">
      <alignment horizontal="center" vertical="center" wrapText="1"/>
    </xf>
    <xf numFmtId="3" fontId="21" fillId="20" borderId="177" xfId="128" applyNumberFormat="1" applyFont="1" applyFill="1" applyBorder="1" applyAlignment="1">
      <alignment horizontal="center" vertical="center"/>
    </xf>
    <xf numFmtId="3" fontId="13" fillId="20" borderId="177" xfId="128" applyNumberFormat="1" applyFont="1" applyFill="1" applyBorder="1" applyAlignment="1">
      <alignment horizontal="center" vertical="center" wrapText="1"/>
    </xf>
    <xf numFmtId="3" fontId="13" fillId="20" borderId="177" xfId="128" applyNumberFormat="1" applyFont="1" applyFill="1" applyBorder="1" applyAlignment="1">
      <alignment vertical="center" wrapText="1"/>
    </xf>
    <xf numFmtId="0" fontId="53" fillId="20" borderId="177" xfId="128" applyFont="1" applyFill="1" applyBorder="1" applyAlignment="1">
      <alignment vertical="center"/>
    </xf>
    <xf numFmtId="3" fontId="51" fillId="20" borderId="176" xfId="128" applyNumberFormat="1" applyFont="1" applyFill="1" applyBorder="1" applyAlignment="1">
      <alignment horizontal="center" vertical="center" wrapText="1"/>
    </xf>
    <xf numFmtId="3" fontId="51" fillId="20" borderId="177" xfId="128" applyNumberFormat="1" applyFont="1" applyFill="1" applyBorder="1" applyAlignment="1">
      <alignment horizontal="center" vertical="center" wrapText="1"/>
    </xf>
    <xf numFmtId="0" fontId="21" fillId="0" borderId="0" xfId="128" applyFont="1" applyFill="1"/>
    <xf numFmtId="0" fontId="44" fillId="0" borderId="0" xfId="128" applyFont="1" applyFill="1"/>
    <xf numFmtId="0" fontId="14" fillId="0" borderId="0" xfId="128" applyFont="1" applyFill="1"/>
    <xf numFmtId="17" fontId="21" fillId="21" borderId="177" xfId="128" applyNumberFormat="1" applyFont="1" applyFill="1" applyBorder="1" applyAlignment="1">
      <alignment vertical="center" wrapText="1"/>
    </xf>
    <xf numFmtId="0" fontId="21" fillId="21" borderId="177" xfId="128" applyFont="1" applyFill="1" applyBorder="1" applyAlignment="1">
      <alignment horizontal="center" vertical="center" wrapText="1"/>
    </xf>
    <xf numFmtId="0" fontId="21" fillId="21" borderId="177" xfId="128" applyFont="1" applyFill="1" applyBorder="1" applyAlignment="1">
      <alignment vertical="center" wrapText="1"/>
    </xf>
    <xf numFmtId="0" fontId="21" fillId="21" borderId="177" xfId="128" applyFont="1" applyFill="1" applyBorder="1" applyAlignment="1">
      <alignment horizontal="center" vertical="center"/>
    </xf>
    <xf numFmtId="0" fontId="21" fillId="21" borderId="178" xfId="128" applyFont="1" applyFill="1" applyBorder="1" applyAlignment="1">
      <alignment vertical="center" wrapText="1"/>
    </xf>
    <xf numFmtId="17" fontId="21" fillId="21" borderId="176" xfId="128" applyNumberFormat="1" applyFont="1" applyFill="1" applyBorder="1" applyAlignment="1">
      <alignment vertical="center" wrapText="1"/>
    </xf>
    <xf numFmtId="3" fontId="41" fillId="21" borderId="101" xfId="128" applyNumberFormat="1" applyFont="1" applyFill="1" applyBorder="1" applyAlignment="1">
      <alignment horizontal="center" vertical="center" wrapText="1"/>
    </xf>
    <xf numFmtId="3" fontId="41" fillId="21" borderId="178" xfId="128" applyNumberFormat="1" applyFont="1" applyFill="1" applyBorder="1" applyAlignment="1">
      <alignment horizontal="right" vertical="center" wrapText="1"/>
    </xf>
    <xf numFmtId="167" fontId="21" fillId="21" borderId="177" xfId="128" applyNumberFormat="1" applyFont="1" applyFill="1" applyBorder="1" applyAlignment="1">
      <alignment horizontal="center"/>
    </xf>
    <xf numFmtId="3" fontId="13" fillId="21" borderId="177" xfId="128" applyNumberFormat="1" applyFont="1" applyFill="1" applyBorder="1" applyAlignment="1">
      <alignment horizontal="center" vertical="center"/>
    </xf>
    <xf numFmtId="17" fontId="14" fillId="102" borderId="42" xfId="107" applyNumberFormat="1" applyFont="1" applyFill="1" applyBorder="1" applyAlignment="1">
      <alignment horizontal="center" vertical="center" wrapText="1"/>
    </xf>
    <xf numFmtId="0" fontId="14" fillId="66" borderId="42" xfId="107" applyNumberFormat="1" applyFont="1" applyFill="1" applyBorder="1" applyAlignment="1">
      <alignment vertical="center" wrapText="1"/>
    </xf>
    <xf numFmtId="49" fontId="14" fillId="66" borderId="42" xfId="107" applyNumberFormat="1" applyFont="1" applyFill="1" applyBorder="1" applyAlignment="1">
      <alignment horizontal="left" vertical="center" wrapText="1"/>
    </xf>
    <xf numFmtId="0" fontId="14" fillId="124" borderId="42" xfId="107" applyNumberFormat="1" applyFont="1" applyFill="1" applyBorder="1" applyAlignment="1">
      <alignment horizontal="center" vertical="center" wrapText="1"/>
    </xf>
    <xf numFmtId="49" fontId="14" fillId="66" borderId="42" xfId="107" applyNumberFormat="1" applyFont="1" applyFill="1" applyBorder="1" applyAlignment="1">
      <alignment horizontal="center" vertical="center" wrapText="1"/>
    </xf>
    <xf numFmtId="49" fontId="54" fillId="66" borderId="42" xfId="107" applyNumberFormat="1" applyFont="1" applyFill="1" applyBorder="1" applyAlignment="1">
      <alignment horizontal="center" vertical="center" wrapText="1"/>
    </xf>
    <xf numFmtId="1" fontId="14" fillId="66" borderId="47" xfId="107" applyNumberFormat="1" applyFont="1" applyFill="1" applyBorder="1" applyAlignment="1">
      <alignment horizontal="center" vertical="center" wrapText="1"/>
    </xf>
    <xf numFmtId="9" fontId="14" fillId="66" borderId="46" xfId="108" applyFont="1" applyFill="1" applyBorder="1" applyAlignment="1">
      <alignment horizontal="center" vertical="center" wrapText="1"/>
    </xf>
    <xf numFmtId="15" fontId="14" fillId="66" borderId="42" xfId="107" applyNumberFormat="1" applyFont="1" applyFill="1" applyBorder="1" applyAlignment="1">
      <alignment horizontal="center" vertical="center" wrapText="1"/>
    </xf>
    <xf numFmtId="15" fontId="64" fillId="66" borderId="42" xfId="107" applyNumberFormat="1" applyFont="1" applyFill="1" applyBorder="1" applyAlignment="1">
      <alignment horizontal="center" vertical="center" wrapText="1"/>
    </xf>
    <xf numFmtId="3" fontId="14" fillId="66" borderId="42" xfId="107" applyNumberFormat="1" applyFont="1" applyFill="1" applyBorder="1" applyAlignment="1">
      <alignment horizontal="center" vertical="center" wrapText="1"/>
    </xf>
    <xf numFmtId="17" fontId="92" fillId="66" borderId="42" xfId="107" applyNumberFormat="1" applyFont="1" applyFill="1" applyBorder="1" applyAlignment="1">
      <alignment horizontal="center" vertical="center" wrapText="1"/>
    </xf>
    <xf numFmtId="0" fontId="14" fillId="112" borderId="42" xfId="107" applyNumberFormat="1" applyFont="1" applyFill="1" applyBorder="1" applyAlignment="1">
      <alignment vertical="center" wrapText="1"/>
    </xf>
    <xf numFmtId="9" fontId="14" fillId="66" borderId="42" xfId="107" applyNumberFormat="1" applyFont="1" applyFill="1" applyBorder="1" applyAlignment="1">
      <alignment vertical="center" wrapText="1"/>
    </xf>
    <xf numFmtId="0" fontId="64" fillId="66" borderId="42" xfId="107" applyNumberFormat="1" applyFont="1" applyFill="1" applyBorder="1" applyAlignment="1">
      <alignment horizontal="center" vertical="center" wrapText="1"/>
    </xf>
    <xf numFmtId="0" fontId="14" fillId="66" borderId="42" xfId="107" applyNumberFormat="1" applyFont="1" applyFill="1" applyBorder="1" applyAlignment="1">
      <alignment horizontal="center" vertical="center" wrapText="1"/>
    </xf>
    <xf numFmtId="15" fontId="64" fillId="124" borderId="42" xfId="107" applyNumberFormat="1" applyFont="1" applyFill="1" applyBorder="1" applyAlignment="1">
      <alignment horizontal="center" vertical="center" wrapText="1"/>
    </xf>
    <xf numFmtId="0" fontId="64" fillId="124" borderId="42" xfId="107" applyNumberFormat="1" applyFont="1" applyFill="1" applyBorder="1" applyAlignment="1">
      <alignment horizontal="left" vertical="center" wrapText="1"/>
    </xf>
    <xf numFmtId="15" fontId="53" fillId="101" borderId="42" xfId="107" applyNumberFormat="1" applyFont="1" applyFill="1" applyBorder="1" applyAlignment="1">
      <alignment horizontal="center" vertical="center" wrapText="1"/>
    </xf>
    <xf numFmtId="0" fontId="14" fillId="39" borderId="42" xfId="107" applyNumberFormat="1" applyFont="1" applyFill="1" applyBorder="1" applyAlignment="1">
      <alignment horizontal="center" vertical="center" wrapText="1"/>
    </xf>
    <xf numFmtId="9" fontId="14" fillId="101" borderId="42" xfId="107" applyNumberFormat="1" applyFont="1" applyFill="1" applyBorder="1" applyAlignment="1">
      <alignment vertical="center" wrapText="1"/>
    </xf>
    <xf numFmtId="0" fontId="14" fillId="101" borderId="42" xfId="107" applyFont="1" applyFill="1" applyBorder="1" applyAlignment="1">
      <alignment horizontal="center" vertical="center" wrapText="1"/>
    </xf>
    <xf numFmtId="0" fontId="14" fillId="116" borderId="42" xfId="145" applyNumberFormat="1" applyFont="1" applyFill="1" applyBorder="1" applyAlignment="1">
      <alignment horizontal="center" vertical="center" wrapText="1"/>
    </xf>
    <xf numFmtId="0" fontId="14" fillId="101" borderId="42" xfId="107" applyNumberFormat="1" applyFont="1" applyFill="1" applyBorder="1" applyAlignment="1">
      <alignment horizontal="left" vertical="center" wrapText="1"/>
    </xf>
    <xf numFmtId="0" fontId="14" fillId="125" borderId="42" xfId="145" applyFont="1" applyFill="1" applyBorder="1" applyAlignment="1">
      <alignment horizontal="center" vertical="center" wrapText="1"/>
    </xf>
    <xf numFmtId="49" fontId="14" fillId="66" borderId="42" xfId="107" applyNumberFormat="1" applyFont="1" applyFill="1" applyBorder="1" applyAlignment="1">
      <alignment vertical="center" wrapText="1"/>
    </xf>
    <xf numFmtId="49" fontId="14" fillId="124" borderId="42" xfId="107" applyNumberFormat="1" applyFont="1" applyFill="1" applyBorder="1" applyAlignment="1">
      <alignment horizontal="center" vertical="center" wrapText="1"/>
    </xf>
    <xf numFmtId="49" fontId="14" fillId="66" borderId="42" xfId="145" applyNumberFormat="1" applyFont="1" applyFill="1" applyBorder="1" applyAlignment="1">
      <alignment horizontal="left" vertical="center" wrapText="1"/>
    </xf>
    <xf numFmtId="49" fontId="54" fillId="66" borderId="42" xfId="145" applyNumberFormat="1" applyFont="1" applyFill="1" applyBorder="1" applyAlignment="1">
      <alignment horizontal="center" vertical="center" wrapText="1"/>
    </xf>
    <xf numFmtId="9" fontId="14" fillId="66" borderId="46" xfId="108" applyNumberFormat="1" applyFont="1" applyFill="1" applyBorder="1" applyAlignment="1">
      <alignment horizontal="center" vertical="center" wrapText="1"/>
    </xf>
    <xf numFmtId="1" fontId="14" fillId="66" borderId="42" xfId="107" applyNumberFormat="1" applyFont="1" applyFill="1" applyBorder="1" applyAlignment="1">
      <alignment horizontal="center" vertical="center" wrapText="1"/>
    </xf>
    <xf numFmtId="0" fontId="64" fillId="66" borderId="42" xfId="145" applyFont="1" applyFill="1" applyBorder="1" applyAlignment="1">
      <alignment horizontal="center" vertical="center" wrapText="1"/>
    </xf>
    <xf numFmtId="0" fontId="14" fillId="66" borderId="42" xfId="107" applyFont="1" applyFill="1" applyBorder="1" applyAlignment="1">
      <alignment horizontal="center" vertical="center" wrapText="1"/>
    </xf>
    <xf numFmtId="0" fontId="14" fillId="66" borderId="42" xfId="145" applyFont="1" applyFill="1" applyBorder="1" applyAlignment="1">
      <alignment horizontal="center" vertical="center" wrapText="1"/>
    </xf>
    <xf numFmtId="3" fontId="13" fillId="20" borderId="177" xfId="128" applyNumberFormat="1" applyFont="1" applyFill="1" applyBorder="1" applyAlignment="1">
      <alignment horizontal="center" vertical="center"/>
    </xf>
    <xf numFmtId="2" fontId="14" fillId="102" borderId="42" xfId="107" applyNumberFormat="1" applyFont="1" applyFill="1" applyBorder="1" applyAlignment="1">
      <alignment horizontal="center" vertical="center" wrapText="1"/>
    </xf>
    <xf numFmtId="0" fontId="14" fillId="102" borderId="42" xfId="107" applyNumberFormat="1" applyFont="1" applyFill="1" applyBorder="1" applyAlignment="1">
      <alignment vertical="center" wrapText="1"/>
    </xf>
    <xf numFmtId="49" fontId="14" fillId="102" borderId="42" xfId="107" applyNumberFormat="1" applyFont="1" applyFill="1" applyBorder="1" applyAlignment="1">
      <alignment vertical="center" wrapText="1"/>
    </xf>
    <xf numFmtId="49" fontId="14" fillId="103" borderId="42" xfId="107" applyNumberFormat="1" applyFont="1" applyFill="1" applyBorder="1" applyAlignment="1">
      <alignment horizontal="center" vertical="center" wrapText="1"/>
    </xf>
    <xf numFmtId="49" fontId="14" fillId="102" borderId="42" xfId="107" applyNumberFormat="1" applyFont="1" applyFill="1" applyBorder="1" applyAlignment="1">
      <alignment horizontal="center" vertical="center" wrapText="1"/>
    </xf>
    <xf numFmtId="49" fontId="14" fillId="102" borderId="42" xfId="107" applyNumberFormat="1" applyFont="1" applyFill="1" applyBorder="1" applyAlignment="1">
      <alignment horizontal="left" vertical="center" wrapText="1"/>
    </xf>
    <xf numFmtId="49" fontId="54" fillId="102" borderId="42" xfId="107" applyNumberFormat="1" applyFont="1" applyFill="1" applyBorder="1" applyAlignment="1">
      <alignment horizontal="center" vertical="center" wrapText="1"/>
    </xf>
    <xf numFmtId="1" fontId="14" fillId="102" borderId="47" xfId="107" applyNumberFormat="1" applyFont="1" applyFill="1" applyBorder="1" applyAlignment="1">
      <alignment horizontal="center" vertical="center" wrapText="1"/>
    </xf>
    <xf numFmtId="9" fontId="64" fillId="102" borderId="46" xfId="107" applyNumberFormat="1" applyFont="1" applyFill="1" applyBorder="1" applyAlignment="1">
      <alignment horizontal="center" vertical="center" wrapText="1"/>
    </xf>
    <xf numFmtId="15" fontId="14" fillId="102" borderId="42" xfId="107" applyNumberFormat="1" applyFont="1" applyFill="1" applyBorder="1" applyAlignment="1">
      <alignment horizontal="center" vertical="center" wrapText="1"/>
    </xf>
    <xf numFmtId="15" fontId="64" fillId="102" borderId="42" xfId="107" applyNumberFormat="1" applyFont="1" applyFill="1" applyBorder="1" applyAlignment="1">
      <alignment horizontal="center" vertical="center" wrapText="1"/>
    </xf>
    <xf numFmtId="3" fontId="21" fillId="102" borderId="42" xfId="107" applyNumberFormat="1" applyFont="1" applyFill="1" applyBorder="1" applyAlignment="1">
      <alignment horizontal="center" vertical="center" wrapText="1"/>
    </xf>
    <xf numFmtId="17" fontId="92" fillId="102" borderId="42" xfId="107" applyNumberFormat="1" applyFont="1" applyFill="1" applyBorder="1" applyAlignment="1">
      <alignment horizontal="center" vertical="center" wrapText="1"/>
    </xf>
    <xf numFmtId="9" fontId="14" fillId="102" borderId="42" xfId="107" applyNumberFormat="1" applyFont="1" applyFill="1" applyBorder="1" applyAlignment="1">
      <alignment vertical="center" wrapText="1"/>
    </xf>
    <xf numFmtId="0" fontId="64" fillId="102" borderId="42" xfId="107" applyFont="1" applyFill="1" applyBorder="1" applyAlignment="1">
      <alignment horizontal="center" vertical="center" wrapText="1"/>
    </xf>
    <xf numFmtId="0" fontId="14" fillId="102" borderId="42" xfId="107" applyFont="1" applyFill="1" applyBorder="1" applyAlignment="1">
      <alignment horizontal="center" vertical="center" wrapText="1"/>
    </xf>
    <xf numFmtId="0" fontId="14" fillId="102" borderId="42" xfId="107" applyNumberFormat="1" applyFont="1" applyFill="1" applyBorder="1" applyAlignment="1">
      <alignment horizontal="center" vertical="center" wrapText="1"/>
    </xf>
    <xf numFmtId="15" fontId="64" fillId="103" borderId="42" xfId="107" applyNumberFormat="1" applyFont="1" applyFill="1" applyBorder="1" applyAlignment="1">
      <alignment horizontal="center" vertical="center" wrapText="1"/>
    </xf>
    <xf numFmtId="0" fontId="64" fillId="103" borderId="42" xfId="107" applyNumberFormat="1" applyFont="1" applyFill="1" applyBorder="1" applyAlignment="1">
      <alignment horizontal="left" vertical="center" wrapText="1"/>
    </xf>
    <xf numFmtId="0" fontId="64" fillId="102" borderId="42" xfId="145" applyFont="1" applyFill="1" applyBorder="1" applyAlignment="1">
      <alignment horizontal="center" vertical="center" wrapText="1"/>
    </xf>
    <xf numFmtId="0" fontId="14" fillId="0" borderId="0" xfId="128" applyFont="1" applyFill="1" applyAlignment="1">
      <alignment horizontal="center" vertical="center" wrapText="1"/>
    </xf>
    <xf numFmtId="0" fontId="14" fillId="0" borderId="0" xfId="128" applyFont="1" applyFill="1" applyAlignment="1">
      <alignment vertical="center" wrapText="1"/>
    </xf>
    <xf numFmtId="0" fontId="14" fillId="0" borderId="0" xfId="128" applyFont="1" applyFill="1" applyAlignment="1">
      <alignment horizontal="center" vertical="center"/>
    </xf>
    <xf numFmtId="0" fontId="114" fillId="0" borderId="0" xfId="128" applyFont="1" applyFill="1" applyBorder="1" applyAlignment="1">
      <alignment horizontal="left" vertical="center"/>
    </xf>
    <xf numFmtId="0" fontId="114" fillId="0" borderId="0" xfId="128" applyFont="1" applyFill="1" applyAlignment="1">
      <alignment horizontal="center"/>
    </xf>
    <xf numFmtId="3" fontId="44" fillId="0" borderId="0" xfId="128" applyNumberFormat="1" applyFont="1" applyFill="1"/>
    <xf numFmtId="9" fontId="44" fillId="0" borderId="0" xfId="170" applyFont="1" applyFill="1"/>
    <xf numFmtId="0" fontId="44" fillId="0" borderId="0" xfId="128" applyFont="1" applyFill="1" applyAlignment="1">
      <alignment horizontal="center"/>
    </xf>
    <xf numFmtId="0" fontId="44" fillId="0" borderId="0" xfId="128" applyFont="1" applyFill="1" applyAlignment="1">
      <alignment vertical="center" wrapText="1"/>
    </xf>
    <xf numFmtId="0" fontId="14" fillId="0" borderId="0" xfId="128" applyFont="1" applyAlignment="1">
      <alignment horizontal="center" vertical="center" wrapText="1"/>
    </xf>
    <xf numFmtId="0" fontId="14" fillId="0" borderId="0" xfId="128" applyFont="1" applyAlignment="1">
      <alignment vertical="center" wrapText="1"/>
    </xf>
    <xf numFmtId="0" fontId="14" fillId="0" borderId="0" xfId="128" applyFont="1" applyAlignment="1">
      <alignment horizontal="center" vertical="center"/>
    </xf>
    <xf numFmtId="0" fontId="44" fillId="0" borderId="0" xfId="128" applyFont="1" applyAlignment="1">
      <alignment horizontal="center"/>
    </xf>
    <xf numFmtId="3" fontId="44" fillId="0" borderId="0" xfId="128" applyNumberFormat="1" applyFont="1"/>
    <xf numFmtId="9" fontId="44" fillId="0" borderId="0" xfId="170" applyFont="1"/>
    <xf numFmtId="0" fontId="44" fillId="0" borderId="0" xfId="128" applyFont="1" applyAlignment="1">
      <alignment vertical="center" wrapText="1"/>
    </xf>
    <xf numFmtId="0" fontId="13" fillId="0" borderId="0" xfId="128" applyFont="1"/>
    <xf numFmtId="4" fontId="44" fillId="0" borderId="0" xfId="128" applyNumberFormat="1" applyFont="1" applyAlignment="1">
      <alignment horizontal="center"/>
    </xf>
    <xf numFmtId="0" fontId="39" fillId="0" borderId="0" xfId="128" applyFont="1"/>
    <xf numFmtId="4" fontId="44" fillId="0" borderId="0" xfId="128" applyNumberFormat="1" applyFont="1" applyFill="1" applyAlignment="1">
      <alignment horizontal="center"/>
    </xf>
    <xf numFmtId="0" fontId="44" fillId="0" borderId="0" xfId="128" applyFont="1" applyBorder="1"/>
    <xf numFmtId="9" fontId="44" fillId="0" borderId="0" xfId="170" applyFont="1" applyBorder="1"/>
    <xf numFmtId="0" fontId="44" fillId="0" borderId="0" xfId="128" applyFont="1" applyAlignment="1">
      <alignment horizontal="right"/>
    </xf>
    <xf numFmtId="0" fontId="44" fillId="0" borderId="0" xfId="128" applyFont="1" applyFill="1" applyBorder="1"/>
    <xf numFmtId="9" fontId="44" fillId="0" borderId="0" xfId="170" applyFont="1" applyFill="1" applyBorder="1"/>
    <xf numFmtId="0" fontId="44" fillId="0" borderId="0" xfId="128" applyFont="1" applyFill="1" applyAlignment="1">
      <alignment horizontal="right"/>
    </xf>
    <xf numFmtId="49" fontId="113" fillId="0" borderId="0" xfId="159" applyNumberFormat="1" applyFont="1" applyFill="1" applyAlignment="1">
      <alignment horizontal="left"/>
    </xf>
    <xf numFmtId="0" fontId="129" fillId="0" borderId="0" xfId="159" applyFont="1" applyFill="1" applyAlignment="1">
      <alignment horizontal="right"/>
    </xf>
    <xf numFmtId="0" fontId="116" fillId="106" borderId="179" xfId="0" applyFont="1" applyFill="1" applyBorder="1" applyAlignment="1">
      <alignment horizontal="center" vertical="center" wrapText="1"/>
    </xf>
    <xf numFmtId="0" fontId="116" fillId="0" borderId="0" xfId="159" applyFont="1" applyFill="1" applyBorder="1" applyAlignment="1">
      <alignment horizontal="center" vertical="center" wrapText="1"/>
    </xf>
    <xf numFmtId="179" fontId="116" fillId="0" borderId="0" xfId="159" applyNumberFormat="1" applyFont="1" applyFill="1" applyBorder="1" applyAlignment="1">
      <alignment vertical="center"/>
    </xf>
    <xf numFmtId="178" fontId="146" fillId="0" borderId="0" xfId="159" applyNumberFormat="1" applyFont="1" applyFill="1" applyBorder="1" applyAlignment="1">
      <alignment vertical="top"/>
    </xf>
    <xf numFmtId="4" fontId="146" fillId="0" borderId="0" xfId="159" applyNumberFormat="1" applyFont="1" applyFill="1" applyBorder="1" applyAlignment="1">
      <alignment vertical="top"/>
    </xf>
    <xf numFmtId="0" fontId="169" fillId="0" borderId="0" xfId="159" applyFont="1" applyBorder="1" applyAlignment="1">
      <alignment vertical="center" wrapText="1"/>
    </xf>
    <xf numFmtId="0" fontId="11" fillId="0" borderId="0" xfId="0" applyFont="1" applyBorder="1" applyAlignment="1">
      <alignment vertical="center" wrapText="1"/>
    </xf>
    <xf numFmtId="0" fontId="194" fillId="0" borderId="0" xfId="0" applyFont="1" applyFill="1" applyBorder="1"/>
    <xf numFmtId="178" fontId="146" fillId="0" borderId="0" xfId="159" applyNumberFormat="1" applyFont="1" applyFill="1" applyAlignment="1">
      <alignment vertical="top"/>
    </xf>
    <xf numFmtId="184" fontId="146" fillId="0" borderId="0" xfId="159" applyNumberFormat="1" applyFont="1" applyFill="1" applyAlignment="1">
      <alignment vertical="top"/>
    </xf>
    <xf numFmtId="0" fontId="118" fillId="0" borderId="0" xfId="159" applyFont="1" applyFill="1"/>
    <xf numFmtId="4" fontId="146" fillId="0" borderId="0" xfId="159" applyNumberFormat="1" applyFont="1" applyFill="1" applyAlignment="1">
      <alignment vertical="top"/>
    </xf>
    <xf numFmtId="0" fontId="114" fillId="0" borderId="26" xfId="128" applyFont="1" applyFill="1" applyBorder="1" applyAlignment="1">
      <alignment horizontal="left" vertical="center"/>
    </xf>
    <xf numFmtId="178" fontId="146" fillId="0" borderId="26" xfId="159" applyNumberFormat="1" applyFont="1" applyFill="1" applyBorder="1" applyAlignment="1">
      <alignment vertical="top"/>
    </xf>
    <xf numFmtId="0" fontId="4" fillId="0" borderId="26" xfId="159" applyBorder="1"/>
    <xf numFmtId="184" fontId="146" fillId="0" borderId="26" xfId="159" applyNumberFormat="1" applyFont="1" applyFill="1" applyBorder="1" applyAlignment="1">
      <alignment vertical="top"/>
    </xf>
    <xf numFmtId="0" fontId="118" fillId="0" borderId="26" xfId="159" applyFont="1" applyFill="1" applyBorder="1"/>
    <xf numFmtId="0" fontId="146" fillId="0" borderId="26" xfId="159" applyFont="1" applyFill="1" applyBorder="1" applyAlignment="1">
      <alignment vertical="top"/>
    </xf>
    <xf numFmtId="0" fontId="114" fillId="0" borderId="0" xfId="159" applyFont="1" applyFill="1" applyBorder="1" applyAlignment="1">
      <alignment horizontal="left"/>
    </xf>
    <xf numFmtId="0" fontId="116" fillId="0" borderId="0" xfId="159" applyFont="1" applyFill="1" applyAlignment="1">
      <alignment vertical="center"/>
    </xf>
    <xf numFmtId="0" fontId="0" fillId="0" borderId="0" xfId="0" applyAlignment="1">
      <alignment horizontal="center" wrapText="1"/>
    </xf>
    <xf numFmtId="0" fontId="11" fillId="0" borderId="0" xfId="0" applyFont="1" applyAlignment="1">
      <alignment horizontal="center" wrapText="1"/>
    </xf>
    <xf numFmtId="0" fontId="116" fillId="0" borderId="0" xfId="0" applyFont="1" applyFill="1" applyBorder="1" applyAlignment="1">
      <alignment horizontal="right" vertical="center" wrapText="1"/>
    </xf>
    <xf numFmtId="0" fontId="169" fillId="0" borderId="0" xfId="159" applyFont="1" applyFill="1" applyBorder="1" applyAlignment="1">
      <alignment vertical="center" wrapText="1"/>
    </xf>
    <xf numFmtId="0" fontId="11" fillId="0" borderId="0" xfId="0" applyFont="1" applyFill="1" applyBorder="1" applyAlignment="1">
      <alignment vertical="center" wrapText="1"/>
    </xf>
    <xf numFmtId="0" fontId="0" fillId="0" borderId="0" xfId="0" applyFill="1" applyBorder="1"/>
    <xf numFmtId="0" fontId="195" fillId="0" borderId="0" xfId="0" applyFont="1" applyFill="1" applyBorder="1"/>
    <xf numFmtId="0" fontId="119" fillId="126" borderId="0" xfId="0" applyFont="1" applyFill="1" applyBorder="1" applyAlignment="1">
      <alignment horizontal="center" vertical="center" wrapText="1"/>
    </xf>
    <xf numFmtId="49" fontId="113" fillId="0" borderId="0" xfId="159" applyNumberFormat="1" applyFont="1" applyFill="1" applyBorder="1" applyAlignment="1">
      <alignment vertical="center" wrapText="1"/>
    </xf>
    <xf numFmtId="0" fontId="138" fillId="0" borderId="0" xfId="159" applyFont="1" applyFill="1"/>
    <xf numFmtId="0" fontId="138" fillId="0" borderId="0" xfId="159" applyFont="1" applyFill="1" applyBorder="1" applyAlignment="1">
      <alignment horizontal="center" vertical="center" wrapText="1"/>
    </xf>
    <xf numFmtId="0" fontId="138" fillId="0" borderId="0" xfId="159" applyFont="1" applyFill="1" applyAlignment="1">
      <alignment horizontal="center" vertical="center" wrapText="1"/>
    </xf>
    <xf numFmtId="0" fontId="119" fillId="106" borderId="179" xfId="0" applyFont="1" applyFill="1" applyBorder="1" applyAlignment="1">
      <alignment horizontal="center" vertical="center" wrapText="1"/>
    </xf>
    <xf numFmtId="0" fontId="121" fillId="105" borderId="179" xfId="0" applyFont="1" applyFill="1" applyBorder="1" applyAlignment="1">
      <alignment horizontal="left" vertical="center" wrapText="1"/>
    </xf>
    <xf numFmtId="0" fontId="146" fillId="105" borderId="0" xfId="159" applyFont="1" applyFill="1" applyAlignment="1">
      <alignment horizontal="right" vertical="top"/>
    </xf>
    <xf numFmtId="0" fontId="118" fillId="0" borderId="0" xfId="0" applyFont="1" applyBorder="1" applyAlignment="1">
      <alignment horizontal="center" vertical="center" wrapText="1"/>
    </xf>
    <xf numFmtId="0" fontId="119" fillId="0" borderId="0" xfId="0" applyFont="1" applyBorder="1" applyAlignment="1">
      <alignment horizontal="center" vertical="center" wrapText="1"/>
    </xf>
    <xf numFmtId="0" fontId="118" fillId="0" borderId="0" xfId="0" applyFont="1" applyFill="1" applyBorder="1" applyAlignment="1">
      <alignment vertical="center" wrapText="1"/>
    </xf>
    <xf numFmtId="49" fontId="113" fillId="0" borderId="0" xfId="159" applyNumberFormat="1" applyFont="1" applyFill="1" applyBorder="1" applyAlignment="1">
      <alignment horizontal="left" vertical="center" wrapText="1"/>
    </xf>
    <xf numFmtId="49" fontId="128" fillId="0" borderId="0" xfId="159" applyNumberFormat="1" applyFont="1" applyFill="1" applyBorder="1" applyAlignment="1">
      <alignment vertical="center" wrapText="1"/>
    </xf>
    <xf numFmtId="0" fontId="196" fillId="105" borderId="179" xfId="0" applyFont="1" applyFill="1" applyBorder="1" applyAlignment="1">
      <alignment horizontal="right" vertical="center"/>
    </xf>
    <xf numFmtId="0" fontId="118" fillId="0" borderId="0" xfId="171" applyFont="1" applyBorder="1" applyAlignment="1">
      <alignment horizontal="center" vertical="center" wrapText="1"/>
    </xf>
    <xf numFmtId="0" fontId="119" fillId="0" borderId="0" xfId="171" applyFont="1" applyBorder="1" applyAlignment="1">
      <alignment horizontal="center" vertical="center" wrapText="1"/>
    </xf>
    <xf numFmtId="0" fontId="197" fillId="126" borderId="0" xfId="0" applyFont="1" applyFill="1" applyBorder="1" applyAlignment="1">
      <alignment horizontal="center" vertical="center" wrapText="1"/>
    </xf>
    <xf numFmtId="0" fontId="114" fillId="0" borderId="28" xfId="0" applyFont="1" applyFill="1" applyBorder="1" applyAlignment="1">
      <alignment horizontal="right" vertical="center"/>
    </xf>
    <xf numFmtId="0" fontId="114" fillId="0" borderId="189" xfId="0" applyFont="1" applyFill="1" applyBorder="1" applyAlignment="1">
      <alignment horizontal="right" vertical="center"/>
    </xf>
    <xf numFmtId="0" fontId="114" fillId="127" borderId="191" xfId="0" applyFont="1" applyFill="1" applyBorder="1" applyAlignment="1">
      <alignment horizontal="right" vertical="center"/>
    </xf>
    <xf numFmtId="0" fontId="118" fillId="0" borderId="0" xfId="0" applyFont="1" applyFill="1" applyBorder="1" applyAlignment="1">
      <alignment horizontal="left" vertical="center" wrapText="1"/>
    </xf>
    <xf numFmtId="178" fontId="146" fillId="0" borderId="0" xfId="159" applyNumberFormat="1" applyFont="1" applyFill="1" applyBorder="1" applyAlignment="1">
      <alignment vertical="center"/>
    </xf>
    <xf numFmtId="4" fontId="146" fillId="0" borderId="0" xfId="159" applyNumberFormat="1" applyFont="1" applyFill="1" applyBorder="1" applyAlignment="1">
      <alignment vertical="center"/>
    </xf>
    <xf numFmtId="0" fontId="194" fillId="0" borderId="0" xfId="0" applyFont="1" applyFill="1" applyBorder="1" applyAlignment="1">
      <alignment vertical="center"/>
    </xf>
    <xf numFmtId="0" fontId="0" fillId="0" borderId="0" xfId="0" applyFill="1" applyBorder="1" applyAlignment="1">
      <alignment vertical="center"/>
    </xf>
    <xf numFmtId="0" fontId="146" fillId="0" borderId="0" xfId="159" applyFont="1" applyFill="1" applyAlignment="1">
      <alignment vertical="center"/>
    </xf>
    <xf numFmtId="0" fontId="195" fillId="0" borderId="0" xfId="0" applyFont="1" applyFill="1" applyBorder="1" applyAlignment="1">
      <alignment vertical="center"/>
    </xf>
    <xf numFmtId="178" fontId="146" fillId="0" borderId="0" xfId="159" applyNumberFormat="1" applyFont="1" applyFill="1" applyAlignment="1">
      <alignment vertical="center"/>
    </xf>
    <xf numFmtId="184" fontId="146" fillId="0" borderId="0" xfId="159" applyNumberFormat="1" applyFont="1" applyFill="1" applyAlignment="1">
      <alignment vertical="center"/>
    </xf>
    <xf numFmtId="4" fontId="146" fillId="0" borderId="0" xfId="159" applyNumberFormat="1" applyFont="1" applyFill="1" applyAlignment="1">
      <alignment vertical="center"/>
    </xf>
    <xf numFmtId="0" fontId="11" fillId="0" borderId="0" xfId="0" applyFont="1" applyAlignment="1">
      <alignment horizontal="center"/>
    </xf>
    <xf numFmtId="0" fontId="118" fillId="0" borderId="0" xfId="159" applyFont="1" applyFill="1" applyBorder="1" applyAlignment="1">
      <alignment vertical="center" wrapText="1"/>
    </xf>
    <xf numFmtId="9" fontId="4" fillId="0" borderId="0" xfId="159" applyNumberFormat="1"/>
    <xf numFmtId="49" fontId="113" fillId="0" borderId="0" xfId="159" applyNumberFormat="1" applyFont="1" applyFill="1" applyBorder="1" applyAlignment="1">
      <alignment vertical="center"/>
    </xf>
    <xf numFmtId="49" fontId="113" fillId="0" borderId="0" xfId="159" applyNumberFormat="1" applyFont="1" applyFill="1" applyBorder="1" applyAlignment="1">
      <alignment wrapText="1"/>
    </xf>
    <xf numFmtId="0" fontId="134" fillId="106" borderId="179" xfId="0" applyFont="1" applyFill="1" applyBorder="1" applyAlignment="1">
      <alignment horizontal="center" vertical="center" wrapText="1"/>
    </xf>
    <xf numFmtId="0" fontId="129" fillId="0" borderId="0" xfId="159" applyFont="1" applyFill="1" applyAlignment="1">
      <alignment horizontal="right" vertical="top"/>
    </xf>
    <xf numFmtId="49" fontId="136" fillId="0" borderId="0" xfId="159" applyNumberFormat="1" applyFont="1" applyFill="1" applyBorder="1" applyAlignment="1">
      <alignment horizontal="left" vertical="center"/>
    </xf>
    <xf numFmtId="0" fontId="134" fillId="106" borderId="0" xfId="0" applyFont="1" applyFill="1" applyBorder="1" applyAlignment="1">
      <alignment vertical="center" wrapText="1"/>
    </xf>
    <xf numFmtId="0" fontId="117" fillId="0" borderId="0" xfId="0" applyFont="1" applyFill="1" applyBorder="1" applyAlignment="1">
      <alignment vertical="center"/>
    </xf>
    <xf numFmtId="0" fontId="117" fillId="0" borderId="0" xfId="0" applyFont="1" applyBorder="1" applyAlignment="1">
      <alignment horizontal="center" vertical="center"/>
    </xf>
    <xf numFmtId="0" fontId="129" fillId="0" borderId="0" xfId="0" applyFont="1" applyAlignment="1">
      <alignment vertical="center"/>
    </xf>
    <xf numFmtId="0" fontId="116" fillId="106" borderId="181" xfId="0" applyFont="1" applyFill="1" applyBorder="1" applyAlignment="1">
      <alignment horizontal="center" vertical="center"/>
    </xf>
    <xf numFmtId="0" fontId="0" fillId="0" borderId="0" xfId="0" applyBorder="1" applyAlignment="1">
      <alignment vertical="center"/>
    </xf>
    <xf numFmtId="0" fontId="136" fillId="0" borderId="0" xfId="0" applyFont="1" applyAlignment="1">
      <alignment vertical="center" wrapText="1"/>
    </xf>
    <xf numFmtId="0" fontId="133" fillId="0" borderId="0" xfId="0" applyFont="1" applyAlignment="1">
      <alignment horizontal="right" vertical="top" wrapText="1"/>
    </xf>
    <xf numFmtId="0" fontId="0" fillId="0" borderId="0" xfId="0" applyAlignment="1">
      <alignment wrapText="1"/>
    </xf>
    <xf numFmtId="0" fontId="143" fillId="128" borderId="0" xfId="0" applyFont="1" applyFill="1" applyBorder="1" applyAlignment="1">
      <alignment horizontal="right" vertical="center" wrapText="1"/>
    </xf>
    <xf numFmtId="0" fontId="116" fillId="0" borderId="0" xfId="0" applyFont="1" applyBorder="1" applyAlignment="1">
      <alignment horizontal="center"/>
    </xf>
    <xf numFmtId="0" fontId="115" fillId="128" borderId="0" xfId="0" applyFont="1" applyFill="1" applyBorder="1" applyAlignment="1">
      <alignment horizontal="justify" vertical="center" wrapText="1"/>
    </xf>
    <xf numFmtId="0" fontId="116" fillId="106" borderId="179" xfId="0" applyFont="1" applyFill="1" applyBorder="1" applyAlignment="1">
      <alignment horizontal="center" vertical="center"/>
    </xf>
    <xf numFmtId="0" fontId="114" fillId="0" borderId="0" xfId="0" applyFont="1" applyBorder="1" applyAlignment="1">
      <alignment horizontal="left" vertical="center"/>
    </xf>
    <xf numFmtId="0" fontId="114" fillId="0" borderId="0" xfId="0" applyFont="1" applyBorder="1" applyAlignment="1">
      <alignment horizontal="right" vertical="center"/>
    </xf>
    <xf numFmtId="0" fontId="117" fillId="0" borderId="0" xfId="0" applyFont="1" applyAlignment="1">
      <alignment wrapText="1"/>
    </xf>
    <xf numFmtId="0" fontId="114" fillId="0" borderId="0" xfId="0" applyFont="1" applyFill="1" applyBorder="1" applyAlignment="1">
      <alignment horizontal="right" vertical="center"/>
    </xf>
    <xf numFmtId="0" fontId="114" fillId="108" borderId="0" xfId="0" applyFont="1" applyFill="1"/>
    <xf numFmtId="185" fontId="121" fillId="130" borderId="179" xfId="0" applyNumberFormat="1" applyFont="1" applyFill="1" applyBorder="1" applyAlignment="1">
      <alignment vertical="center"/>
    </xf>
    <xf numFmtId="0" fontId="116" fillId="0" borderId="0" xfId="0" applyFont="1" applyFill="1"/>
    <xf numFmtId="0" fontId="199" fillId="0" borderId="0" xfId="0" applyFont="1"/>
    <xf numFmtId="0" fontId="117" fillId="0" borderId="0" xfId="0" applyFont="1" applyBorder="1" applyAlignment="1">
      <alignment vertical="center"/>
    </xf>
    <xf numFmtId="0" fontId="117" fillId="0" borderId="0" xfId="0" applyFont="1" applyBorder="1" applyAlignment="1">
      <alignment horizontal="right" vertical="center"/>
    </xf>
    <xf numFmtId="0" fontId="169" fillId="0" borderId="0" xfId="159" applyFont="1" applyBorder="1" applyAlignment="1">
      <alignment vertical="center"/>
    </xf>
    <xf numFmtId="0" fontId="169" fillId="0" borderId="0" xfId="159" applyFont="1" applyFill="1" applyBorder="1" applyAlignment="1">
      <alignment horizontal="center" vertical="center" wrapText="1"/>
    </xf>
    <xf numFmtId="0" fontId="117" fillId="0" borderId="0" xfId="0" applyFont="1" applyAlignment="1">
      <alignment horizontal="left" vertical="center" wrapText="1"/>
    </xf>
    <xf numFmtId="0" fontId="118" fillId="0" borderId="0" xfId="0" applyFont="1" applyAlignment="1">
      <alignment horizontal="left" vertical="center" wrapText="1"/>
    </xf>
    <xf numFmtId="49" fontId="128" fillId="0" borderId="0" xfId="159" applyNumberFormat="1" applyFont="1" applyFill="1" applyBorder="1" applyAlignment="1">
      <alignment horizontal="left" vertical="center"/>
    </xf>
    <xf numFmtId="0" fontId="117" fillId="0" borderId="181" xfId="0" applyFont="1" applyFill="1" applyBorder="1" applyAlignment="1">
      <alignment vertical="center"/>
    </xf>
    <xf numFmtId="0" fontId="117" fillId="0" borderId="181" xfId="0" applyFont="1" applyBorder="1" applyAlignment="1">
      <alignment horizontal="right" vertical="center"/>
    </xf>
    <xf numFmtId="0" fontId="169" fillId="0" borderId="181" xfId="159" applyFont="1" applyBorder="1" applyAlignment="1">
      <alignment vertical="center"/>
    </xf>
    <xf numFmtId="0" fontId="117" fillId="0" borderId="181" xfId="0" applyFont="1" applyBorder="1" applyAlignment="1">
      <alignment vertical="center"/>
    </xf>
    <xf numFmtId="0" fontId="169" fillId="0" borderId="181" xfId="159" applyFont="1" applyFill="1" applyBorder="1" applyAlignment="1">
      <alignment horizontal="center" vertical="center" wrapText="1"/>
    </xf>
    <xf numFmtId="0" fontId="114" fillId="129" borderId="0" xfId="0" applyFont="1" applyFill="1"/>
    <xf numFmtId="0" fontId="114" fillId="0" borderId="0" xfId="0" applyFont="1" applyFill="1" applyAlignment="1">
      <alignment wrapText="1"/>
    </xf>
    <xf numFmtId="0" fontId="199" fillId="0" borderId="0" xfId="0" applyFont="1" applyFill="1"/>
    <xf numFmtId="0" fontId="199" fillId="108" borderId="0" xfId="0" applyFont="1" applyFill="1"/>
    <xf numFmtId="0" fontId="136" fillId="0" borderId="0" xfId="0" applyFont="1" applyFill="1" applyAlignment="1">
      <alignment horizontal="left"/>
    </xf>
    <xf numFmtId="0" fontId="11" fillId="0" borderId="0" xfId="0" applyFont="1" applyFill="1" applyBorder="1"/>
    <xf numFmtId="0" fontId="114" fillId="108" borderId="0" xfId="0" applyFont="1" applyFill="1" applyBorder="1"/>
    <xf numFmtId="0" fontId="199" fillId="0" borderId="0" xfId="0" applyFont="1" applyFill="1" applyBorder="1"/>
    <xf numFmtId="0" fontId="113" fillId="0" borderId="0" xfId="0" applyFont="1" applyFill="1" applyBorder="1"/>
    <xf numFmtId="0" fontId="113" fillId="0" borderId="0" xfId="0" applyFont="1" applyFill="1" applyBorder="1" applyAlignment="1">
      <alignment horizontal="left"/>
    </xf>
    <xf numFmtId="0" fontId="114" fillId="0" borderId="87" xfId="0" applyFont="1" applyFill="1" applyBorder="1"/>
    <xf numFmtId="0" fontId="119" fillId="106" borderId="116" xfId="159" applyFont="1" applyFill="1" applyBorder="1" applyAlignment="1">
      <alignment horizontal="center" vertical="center"/>
    </xf>
    <xf numFmtId="0" fontId="132" fillId="0" borderId="0" xfId="0" applyFont="1" applyAlignment="1">
      <alignment horizontal="right" vertical="center"/>
    </xf>
    <xf numFmtId="0" fontId="114" fillId="0" borderId="82" xfId="0" applyFont="1" applyFill="1" applyBorder="1" applyAlignment="1">
      <alignment horizontal="left" vertical="center" wrapText="1"/>
    </xf>
    <xf numFmtId="0" fontId="114" fillId="0" borderId="69" xfId="0" applyFont="1" applyFill="1" applyBorder="1" applyAlignment="1">
      <alignment horizontal="left" vertical="center" wrapText="1"/>
    </xf>
    <xf numFmtId="0" fontId="116" fillId="106" borderId="89" xfId="128" applyFont="1" applyFill="1" applyBorder="1" applyAlignment="1">
      <alignment horizontal="center" vertical="center" wrapText="1"/>
    </xf>
    <xf numFmtId="0" fontId="112" fillId="0" borderId="0" xfId="0" applyFont="1" applyFill="1" applyAlignment="1">
      <alignment horizontal="left" vertical="center" wrapText="1"/>
    </xf>
    <xf numFmtId="49" fontId="114" fillId="0" borderId="82" xfId="107" applyNumberFormat="1" applyFont="1" applyFill="1" applyBorder="1" applyAlignment="1">
      <alignment vertical="center" wrapText="1"/>
    </xf>
    <xf numFmtId="0" fontId="116" fillId="106" borderId="89" xfId="81" applyFont="1" applyFill="1" applyBorder="1" applyAlignment="1">
      <alignment horizontal="center" vertical="center" wrapText="1"/>
    </xf>
    <xf numFmtId="0" fontId="114" fillId="0" borderId="70" xfId="0" applyFont="1" applyFill="1" applyBorder="1" applyAlignment="1">
      <alignment vertical="center" wrapText="1"/>
    </xf>
    <xf numFmtId="0" fontId="114" fillId="0" borderId="69" xfId="0" applyFont="1" applyFill="1" applyBorder="1" applyAlignment="1">
      <alignment horizontal="left" vertical="center"/>
    </xf>
    <xf numFmtId="0" fontId="114" fillId="0" borderId="0" xfId="173" applyFont="1" applyFill="1"/>
    <xf numFmtId="0" fontId="114" fillId="108" borderId="0" xfId="173" applyFont="1" applyFill="1"/>
    <xf numFmtId="0" fontId="114" fillId="0" borderId="0" xfId="173" applyFont="1"/>
    <xf numFmtId="0" fontId="199" fillId="0" borderId="0" xfId="173" applyFont="1" applyFill="1"/>
    <xf numFmtId="0" fontId="199" fillId="108" borderId="0" xfId="173" applyFont="1" applyFill="1"/>
    <xf numFmtId="0" fontId="199" fillId="0" borderId="0" xfId="173" applyFont="1"/>
    <xf numFmtId="0" fontId="116" fillId="0" borderId="0" xfId="173" applyFont="1"/>
    <xf numFmtId="9" fontId="114" fillId="0" borderId="0" xfId="0" applyNumberFormat="1" applyFont="1" applyAlignment="1">
      <alignment horizontal="center"/>
    </xf>
    <xf numFmtId="0" fontId="114" fillId="0" borderId="0" xfId="0" applyFont="1" applyAlignment="1">
      <alignment horizontal="center" wrapText="1"/>
    </xf>
    <xf numFmtId="10" fontId="114" fillId="0" borderId="0" xfId="0" applyNumberFormat="1" applyFont="1" applyAlignment="1">
      <alignment horizontal="center" wrapText="1"/>
    </xf>
    <xf numFmtId="0" fontId="116" fillId="127" borderId="188" xfId="0" applyFont="1" applyFill="1" applyBorder="1" applyAlignment="1">
      <alignment horizontal="center" vertical="center" wrapText="1"/>
    </xf>
    <xf numFmtId="0" fontId="114" fillId="0" borderId="32" xfId="0" applyFont="1" applyFill="1" applyBorder="1" applyAlignment="1">
      <alignment horizontal="center" vertical="center" wrapText="1"/>
    </xf>
    <xf numFmtId="0" fontId="114" fillId="0" borderId="190" xfId="0" applyFont="1" applyFill="1" applyBorder="1" applyAlignment="1">
      <alignment horizontal="center" vertical="center" wrapText="1"/>
    </xf>
    <xf numFmtId="0" fontId="116" fillId="0" borderId="192" xfId="0" applyFont="1" applyFill="1" applyBorder="1" applyAlignment="1">
      <alignment horizontal="center" vertical="center"/>
    </xf>
    <xf numFmtId="0" fontId="114" fillId="105" borderId="179" xfId="0" applyFont="1" applyFill="1" applyBorder="1"/>
    <xf numFmtId="0" fontId="114" fillId="108" borderId="0" xfId="0" applyFont="1" applyFill="1" applyAlignment="1">
      <alignment vertical="center"/>
    </xf>
    <xf numFmtId="0" fontId="114" fillId="0" borderId="26" xfId="0" applyFont="1" applyFill="1" applyBorder="1" applyAlignment="1">
      <alignment vertical="center"/>
    </xf>
    <xf numFmtId="169" fontId="119" fillId="106" borderId="117" xfId="159" applyNumberFormat="1" applyFont="1" applyFill="1" applyBorder="1" applyAlignment="1">
      <alignment horizontal="center" vertical="center" wrapText="1"/>
    </xf>
    <xf numFmtId="169" fontId="119" fillId="106" borderId="0" xfId="159" applyNumberFormat="1" applyFont="1" applyFill="1" applyBorder="1" applyAlignment="1">
      <alignment horizontal="center" vertical="center" wrapText="1"/>
    </xf>
    <xf numFmtId="169" fontId="119" fillId="106" borderId="26" xfId="159" applyNumberFormat="1" applyFont="1" applyFill="1" applyBorder="1" applyAlignment="1">
      <alignment horizontal="center" vertical="center" wrapText="1"/>
    </xf>
    <xf numFmtId="181" fontId="127" fillId="106" borderId="0" xfId="159" applyNumberFormat="1" applyFont="1" applyFill="1" applyBorder="1" applyAlignment="1">
      <alignment horizontal="center" vertical="center" wrapText="1"/>
    </xf>
    <xf numFmtId="181" fontId="127" fillId="106" borderId="117" xfId="159" applyNumberFormat="1" applyFont="1" applyFill="1" applyBorder="1" applyAlignment="1">
      <alignment horizontal="center" vertical="center" wrapText="1"/>
    </xf>
    <xf numFmtId="0" fontId="119" fillId="106" borderId="116" xfId="159" applyFont="1" applyFill="1" applyBorder="1" applyAlignment="1">
      <alignment horizontal="left" vertical="center"/>
    </xf>
    <xf numFmtId="0" fontId="163" fillId="106" borderId="116" xfId="159" applyFont="1" applyFill="1" applyBorder="1" applyAlignment="1">
      <alignment horizontal="left" vertical="center"/>
    </xf>
    <xf numFmtId="0" fontId="163" fillId="106" borderId="116" xfId="159" applyFont="1" applyFill="1" applyBorder="1" applyAlignment="1">
      <alignment horizontal="center" vertical="center"/>
    </xf>
    <xf numFmtId="173" fontId="121" fillId="105" borderId="116" xfId="159" applyNumberFormat="1" applyFont="1" applyFill="1" applyBorder="1" applyAlignment="1">
      <alignment horizontal="right" vertical="center"/>
    </xf>
    <xf numFmtId="3" fontId="121" fillId="105" borderId="116" xfId="159" applyNumberFormat="1" applyFont="1" applyFill="1" applyBorder="1" applyAlignment="1">
      <alignment horizontal="right" vertical="center"/>
    </xf>
    <xf numFmtId="0" fontId="170" fillId="106" borderId="179" xfId="159" applyFont="1" applyFill="1" applyBorder="1" applyAlignment="1">
      <alignment horizontal="center" vertical="center" wrapText="1"/>
    </xf>
    <xf numFmtId="0" fontId="170" fillId="106" borderId="116" xfId="159" applyFont="1" applyFill="1" applyBorder="1" applyAlignment="1">
      <alignment horizontal="left" vertical="center" wrapText="1"/>
    </xf>
    <xf numFmtId="0" fontId="121" fillId="105" borderId="117" xfId="159" applyFont="1" applyFill="1" applyBorder="1" applyAlignment="1">
      <alignment horizontal="left" vertical="center" wrapText="1"/>
    </xf>
    <xf numFmtId="179" fontId="121" fillId="105" borderId="117" xfId="159" applyNumberFormat="1" applyFont="1" applyFill="1" applyBorder="1" applyAlignment="1">
      <alignment horizontal="right" vertical="center" wrapText="1"/>
    </xf>
    <xf numFmtId="0" fontId="116" fillId="106" borderId="116" xfId="159" applyFont="1" applyFill="1" applyBorder="1" applyAlignment="1">
      <alignment horizontal="left" vertical="center" wrapText="1"/>
    </xf>
    <xf numFmtId="0" fontId="116" fillId="0" borderId="0" xfId="0" applyFont="1" applyFill="1" applyAlignment="1">
      <alignment vertical="center"/>
    </xf>
    <xf numFmtId="0" fontId="113" fillId="0" borderId="0" xfId="0" applyFont="1" applyFill="1" applyAlignment="1">
      <alignment horizontal="left" vertical="center"/>
    </xf>
    <xf numFmtId="0" fontId="12" fillId="0" borderId="0" xfId="0" applyFont="1" applyAlignment="1">
      <alignment horizontal="left" vertical="center"/>
    </xf>
    <xf numFmtId="49" fontId="64" fillId="0" borderId="47" xfId="141" applyNumberFormat="1" applyFont="1" applyFill="1" applyBorder="1" applyAlignment="1">
      <alignment vertical="center" wrapText="1"/>
    </xf>
    <xf numFmtId="49" fontId="52" fillId="0" borderId="46" xfId="107" applyNumberFormat="1" applyFont="1" applyFill="1" applyBorder="1" applyAlignment="1">
      <alignment vertical="center" wrapText="1"/>
    </xf>
    <xf numFmtId="0" fontId="114" fillId="0" borderId="0" xfId="0" applyFont="1" applyFill="1" applyAlignment="1">
      <alignment horizontal="right"/>
    </xf>
    <xf numFmtId="0" fontId="129" fillId="0" borderId="0" xfId="159" applyFont="1" applyFill="1" applyAlignment="1">
      <alignment horizontal="right"/>
    </xf>
    <xf numFmtId="181" fontId="116" fillId="106" borderId="0" xfId="159" applyNumberFormat="1" applyFont="1" applyFill="1" applyBorder="1" applyAlignment="1">
      <alignment horizontal="center" vertical="center" wrapText="1"/>
    </xf>
    <xf numFmtId="0" fontId="129" fillId="0" borderId="0" xfId="0" applyFont="1" applyAlignment="1">
      <alignment horizontal="right" vertical="center"/>
    </xf>
    <xf numFmtId="0" fontId="132" fillId="0" borderId="0" xfId="0" applyFont="1" applyAlignment="1">
      <alignment horizontal="right" vertical="center"/>
    </xf>
    <xf numFmtId="0" fontId="112" fillId="0" borderId="0" xfId="0" applyFont="1" applyFill="1" applyAlignment="1">
      <alignment horizontal="left" vertical="center" wrapText="1"/>
    </xf>
    <xf numFmtId="0" fontId="17" fillId="0" borderId="0" xfId="0" applyFont="1" applyFill="1" applyBorder="1" applyAlignment="1">
      <alignment vertical="center"/>
    </xf>
    <xf numFmtId="0" fontId="136" fillId="0" borderId="0" xfId="174" applyFont="1" applyAlignment="1">
      <alignment vertical="center" wrapText="1"/>
    </xf>
    <xf numFmtId="0" fontId="3" fillId="0" borderId="0" xfId="174"/>
    <xf numFmtId="0" fontId="136" fillId="0" borderId="0" xfId="174" applyFont="1" applyAlignment="1">
      <alignment horizontal="left" vertical="center" wrapText="1"/>
    </xf>
    <xf numFmtId="0" fontId="133" fillId="0" borderId="0" xfId="174" applyFont="1" applyAlignment="1">
      <alignment horizontal="right" vertical="center" wrapText="1"/>
    </xf>
    <xf numFmtId="0" fontId="200" fillId="0" borderId="0" xfId="174" applyFont="1"/>
    <xf numFmtId="0" fontId="158" fillId="0" borderId="0" xfId="174" applyFont="1"/>
    <xf numFmtId="0" fontId="3" fillId="0" borderId="0" xfId="174" applyFont="1"/>
    <xf numFmtId="186" fontId="121" fillId="105" borderId="179" xfId="174" applyNumberFormat="1" applyFont="1" applyFill="1" applyBorder="1" applyAlignment="1">
      <alignment horizontal="right" vertical="center" wrapText="1"/>
    </xf>
    <xf numFmtId="186" fontId="121" fillId="105" borderId="179" xfId="174" applyNumberFormat="1" applyFont="1" applyFill="1" applyBorder="1" applyAlignment="1">
      <alignment horizontal="center" vertical="center" wrapText="1"/>
    </xf>
    <xf numFmtId="1" fontId="121" fillId="105" borderId="179" xfId="174" applyNumberFormat="1" applyFont="1" applyFill="1" applyBorder="1" applyAlignment="1">
      <alignment horizontal="right" vertical="center" wrapText="1"/>
    </xf>
    <xf numFmtId="0" fontId="158" fillId="0" borderId="0" xfId="174" applyFont="1" applyAlignment="1">
      <alignment horizontal="center" vertical="center" wrapText="1"/>
    </xf>
    <xf numFmtId="0" fontId="118" fillId="0" borderId="0" xfId="174" applyFont="1" applyBorder="1" applyAlignment="1">
      <alignment horizontal="left" vertical="center" wrapText="1"/>
    </xf>
    <xf numFmtId="186" fontId="118" fillId="38" borderId="0" xfId="175" applyNumberFormat="1" applyFont="1" applyFill="1" applyBorder="1" applyAlignment="1">
      <alignment horizontal="right" vertical="center" wrapText="1"/>
    </xf>
    <xf numFmtId="186" fontId="118" fillId="38" borderId="0" xfId="175" applyNumberFormat="1" applyFont="1" applyFill="1" applyBorder="1" applyAlignment="1">
      <alignment horizontal="center" vertical="center" wrapText="1"/>
    </xf>
    <xf numFmtId="1" fontId="118" fillId="38" borderId="0" xfId="175" applyNumberFormat="1" applyFont="1" applyFill="1" applyBorder="1" applyAlignment="1">
      <alignment horizontal="right" vertical="center" wrapText="1"/>
    </xf>
    <xf numFmtId="1" fontId="118" fillId="38" borderId="0" xfId="175" applyNumberFormat="1" applyFont="1" applyFill="1" applyBorder="1" applyAlignment="1">
      <alignment horizontal="center" vertical="center" wrapText="1"/>
    </xf>
    <xf numFmtId="0" fontId="169" fillId="0" borderId="0" xfId="174" applyFont="1" applyAlignment="1">
      <alignment vertical="center"/>
    </xf>
    <xf numFmtId="4" fontId="169" fillId="0" borderId="0" xfId="174" applyNumberFormat="1" applyFont="1" applyAlignment="1">
      <alignment vertical="center"/>
    </xf>
    <xf numFmtId="8" fontId="3" fillId="0" borderId="0" xfId="174" applyNumberFormat="1"/>
    <xf numFmtId="0" fontId="3" fillId="0" borderId="0" xfId="174" applyAlignment="1">
      <alignment horizontal="center" vertical="center"/>
    </xf>
    <xf numFmtId="0" fontId="133" fillId="0" borderId="0" xfId="174" applyFont="1"/>
    <xf numFmtId="0" fontId="119" fillId="106" borderId="179" xfId="174" applyFont="1" applyFill="1" applyBorder="1" applyAlignment="1">
      <alignment vertical="center" wrapText="1"/>
    </xf>
    <xf numFmtId="0" fontId="119" fillId="106" borderId="179" xfId="174" applyFont="1" applyFill="1" applyBorder="1" applyAlignment="1">
      <alignment horizontal="center" vertical="center" wrapText="1"/>
    </xf>
    <xf numFmtId="0" fontId="169" fillId="0" borderId="0" xfId="174" applyFont="1"/>
    <xf numFmtId="0" fontId="136" fillId="0" borderId="0" xfId="174" applyFont="1" applyAlignment="1">
      <alignment vertical="center"/>
    </xf>
    <xf numFmtId="0" fontId="133" fillId="0" borderId="0" xfId="174" applyFont="1" applyAlignment="1">
      <alignment horizontal="right" vertical="center"/>
    </xf>
    <xf numFmtId="0" fontId="136" fillId="0" borderId="0" xfId="174" applyFont="1" applyAlignment="1">
      <alignment horizontal="left" vertical="center"/>
    </xf>
    <xf numFmtId="0" fontId="136" fillId="0" borderId="0" xfId="174" applyFont="1" applyAlignment="1">
      <alignment horizontal="left"/>
    </xf>
    <xf numFmtId="0" fontId="121" fillId="105" borderId="179" xfId="174" applyFont="1" applyFill="1" applyBorder="1" applyAlignment="1">
      <alignment horizontal="center" vertical="center"/>
    </xf>
    <xf numFmtId="187" fontId="121" fillId="105" borderId="179" xfId="174" applyNumberFormat="1" applyFont="1" applyFill="1" applyBorder="1" applyAlignment="1">
      <alignment vertical="center"/>
    </xf>
    <xf numFmtId="4" fontId="121" fillId="105" borderId="179" xfId="174" applyNumberFormat="1" applyFont="1" applyFill="1" applyBorder="1" applyAlignment="1">
      <alignment vertical="center"/>
    </xf>
    <xf numFmtId="0" fontId="119" fillId="0" borderId="0" xfId="174" applyFont="1"/>
    <xf numFmtId="0" fontId="118" fillId="0" borderId="0" xfId="174" applyFont="1"/>
    <xf numFmtId="0" fontId="0" fillId="0" borderId="0" xfId="0" applyAlignment="1">
      <alignment horizontal="right"/>
    </xf>
    <xf numFmtId="0" fontId="112" fillId="0" borderId="0" xfId="128" applyFont="1" applyFill="1" applyAlignment="1">
      <alignment vertical="center"/>
    </xf>
    <xf numFmtId="0" fontId="112" fillId="0" borderId="0" xfId="128" applyFont="1" applyFill="1" applyAlignment="1">
      <alignment horizontal="left" vertical="center"/>
    </xf>
    <xf numFmtId="0" fontId="114" fillId="0" borderId="0" xfId="128" applyFont="1" applyFill="1" applyBorder="1" applyAlignment="1">
      <alignment horizontal="justify" vertical="center" wrapText="1"/>
    </xf>
    <xf numFmtId="4" fontId="114" fillId="0" borderId="0" xfId="91" applyNumberFormat="1" applyFont="1" applyFill="1" applyBorder="1" applyAlignment="1">
      <alignment horizontal="center" vertical="center" wrapText="1"/>
    </xf>
    <xf numFmtId="3" fontId="114" fillId="0" borderId="0" xfId="91" applyNumberFormat="1" applyFont="1" applyFill="1" applyBorder="1" applyAlignment="1">
      <alignment horizontal="center" vertical="center" wrapText="1"/>
    </xf>
    <xf numFmtId="0" fontId="116" fillId="0" borderId="0" xfId="128" applyFont="1" applyFill="1" applyBorder="1" applyAlignment="1">
      <alignment horizontal="justify" vertical="center" wrapText="1"/>
    </xf>
    <xf numFmtId="0" fontId="114" fillId="0" borderId="201" xfId="128" applyFont="1" applyFill="1" applyBorder="1" applyAlignment="1">
      <alignment horizontal="justify" vertical="center" wrapText="1"/>
    </xf>
    <xf numFmtId="0" fontId="114" fillId="0" borderId="202" xfId="128" applyFont="1" applyBorder="1"/>
    <xf numFmtId="4" fontId="114" fillId="0" borderId="200" xfId="128" applyNumberFormat="1" applyFont="1" applyBorder="1" applyAlignment="1">
      <alignment horizontal="center"/>
    </xf>
    <xf numFmtId="4" fontId="114" fillId="0" borderId="196" xfId="128" applyNumberFormat="1" applyFont="1" applyBorder="1" applyAlignment="1">
      <alignment horizontal="center"/>
    </xf>
    <xf numFmtId="0" fontId="114" fillId="0" borderId="203" xfId="128" applyFont="1" applyBorder="1"/>
    <xf numFmtId="4" fontId="114" fillId="0" borderId="204" xfId="128" applyNumberFormat="1" applyFont="1" applyBorder="1" applyAlignment="1">
      <alignment horizontal="center"/>
    </xf>
    <xf numFmtId="190" fontId="121" fillId="105" borderId="179" xfId="128" applyNumberFormat="1" applyFont="1" applyFill="1" applyBorder="1" applyAlignment="1">
      <alignment vertical="center"/>
    </xf>
    <xf numFmtId="189" fontId="121" fillId="105" borderId="179" xfId="128" applyNumberFormat="1" applyFont="1" applyFill="1" applyBorder="1" applyAlignment="1">
      <alignment horizontal="right" vertical="center"/>
    </xf>
    <xf numFmtId="190" fontId="121" fillId="105" borderId="179" xfId="128" applyNumberFormat="1" applyFont="1" applyFill="1" applyBorder="1" applyAlignment="1">
      <alignment horizontal="right" vertical="center"/>
    </xf>
    <xf numFmtId="0" fontId="132" fillId="0" borderId="0" xfId="128" applyFont="1" applyFill="1" applyAlignment="1">
      <alignment horizontal="right" vertical="center"/>
    </xf>
    <xf numFmtId="0" fontId="121" fillId="105" borderId="179" xfId="128" applyFont="1" applyFill="1" applyBorder="1" applyAlignment="1">
      <alignment vertical="center"/>
    </xf>
    <xf numFmtId="17" fontId="112" fillId="0" borderId="0" xfId="128" applyNumberFormat="1" applyFont="1" applyFill="1" applyBorder="1" applyAlignment="1">
      <alignment vertical="center"/>
    </xf>
    <xf numFmtId="0" fontId="132" fillId="0" borderId="0" xfId="0" applyFont="1" applyFill="1" applyBorder="1" applyAlignment="1">
      <alignment horizontal="right" vertical="center"/>
    </xf>
    <xf numFmtId="0" fontId="129" fillId="0" borderId="0" xfId="0" applyFont="1" applyFill="1" applyBorder="1" applyAlignment="1">
      <alignment horizontal="right" vertical="center"/>
    </xf>
    <xf numFmtId="0" fontId="114" fillId="0" borderId="69" xfId="0" applyFont="1" applyFill="1" applyBorder="1" applyAlignment="1">
      <alignment horizontal="left" vertical="center"/>
    </xf>
    <xf numFmtId="0" fontId="116" fillId="106" borderId="179" xfId="128" applyFont="1" applyFill="1" applyBorder="1" applyAlignment="1">
      <alignment horizontal="center" vertical="center" wrapText="1"/>
    </xf>
    <xf numFmtId="0" fontId="129" fillId="0" borderId="0" xfId="0" applyFont="1" applyAlignment="1">
      <alignment horizontal="right" vertical="center"/>
    </xf>
    <xf numFmtId="0" fontId="129" fillId="0" borderId="0" xfId="159" applyFont="1" applyFill="1" applyBorder="1" applyAlignment="1">
      <alignment horizontal="right" vertical="center"/>
    </xf>
    <xf numFmtId="0" fontId="133" fillId="0" borderId="0" xfId="159" applyFont="1" applyAlignment="1">
      <alignment horizontal="right"/>
    </xf>
    <xf numFmtId="0" fontId="132" fillId="0" borderId="0" xfId="0" applyFont="1" applyAlignment="1">
      <alignment horizontal="right" vertical="center"/>
    </xf>
    <xf numFmtId="15" fontId="14" fillId="0" borderId="47" xfId="107" applyNumberFormat="1" applyFont="1" applyFill="1" applyBorder="1" applyAlignment="1">
      <alignment horizontal="center" vertical="center" wrapText="1"/>
    </xf>
    <xf numFmtId="0" fontId="73" fillId="0" borderId="0" xfId="0" applyFont="1" applyBorder="1"/>
    <xf numFmtId="3" fontId="21" fillId="0" borderId="126" xfId="107" applyNumberFormat="1" applyFont="1" applyFill="1" applyBorder="1" applyAlignment="1">
      <alignment horizontal="right" vertical="center" wrapText="1"/>
    </xf>
    <xf numFmtId="174" fontId="114" fillId="0" borderId="71" xfId="0" applyNumberFormat="1" applyFont="1" applyFill="1" applyBorder="1" applyAlignment="1">
      <alignment horizontal="right" vertical="center"/>
    </xf>
    <xf numFmtId="9" fontId="116" fillId="0" borderId="72" xfId="108" applyFont="1" applyFill="1" applyBorder="1" applyAlignment="1">
      <alignment horizontal="center" vertical="center" wrapText="1"/>
    </xf>
    <xf numFmtId="4" fontId="116" fillId="0" borderId="71" xfId="0" applyNumberFormat="1" applyFont="1" applyFill="1" applyBorder="1" applyAlignment="1">
      <alignment horizontal="right" vertical="center"/>
    </xf>
    <xf numFmtId="173" fontId="121" fillId="105" borderId="82" xfId="0" applyNumberFormat="1" applyFont="1" applyFill="1" applyBorder="1" applyAlignment="1">
      <alignment horizontal="right" vertical="center" wrapText="1"/>
    </xf>
    <xf numFmtId="174" fontId="116" fillId="106" borderId="179" xfId="0" applyNumberFormat="1" applyFont="1" applyFill="1" applyBorder="1" applyAlignment="1">
      <alignment horizontal="right" vertical="center"/>
    </xf>
    <xf numFmtId="4" fontId="116" fillId="106" borderId="179" xfId="107" applyNumberFormat="1" applyFont="1" applyFill="1" applyBorder="1" applyAlignment="1">
      <alignment horizontal="right" vertical="center"/>
    </xf>
    <xf numFmtId="9" fontId="116" fillId="106" borderId="179" xfId="108" applyFont="1" applyFill="1" applyBorder="1" applyAlignment="1">
      <alignment horizontal="right" vertical="justify" wrapText="1"/>
    </xf>
    <xf numFmtId="3" fontId="116" fillId="106" borderId="179" xfId="107" applyNumberFormat="1" applyFont="1" applyFill="1" applyBorder="1" applyAlignment="1">
      <alignment horizontal="right" vertical="justify" wrapText="1"/>
    </xf>
    <xf numFmtId="3" fontId="116" fillId="106" borderId="179" xfId="107" applyNumberFormat="1" applyFont="1" applyFill="1" applyBorder="1" applyAlignment="1">
      <alignment horizontal="right" vertical="center" wrapText="1"/>
    </xf>
    <xf numFmtId="3" fontId="116" fillId="106" borderId="179" xfId="107" applyNumberFormat="1" applyFont="1" applyFill="1" applyBorder="1" applyAlignment="1">
      <alignment horizontal="center" vertical="center" wrapText="1"/>
    </xf>
    <xf numFmtId="0" fontId="114" fillId="106" borderId="179" xfId="107" applyFont="1" applyFill="1" applyBorder="1"/>
    <xf numFmtId="0" fontId="114" fillId="0" borderId="0" xfId="128" applyFont="1" applyFill="1"/>
    <xf numFmtId="174" fontId="121" fillId="105" borderId="179" xfId="128" applyNumberFormat="1" applyFont="1" applyFill="1" applyBorder="1" applyAlignment="1">
      <alignment horizontal="right" vertical="center"/>
    </xf>
    <xf numFmtId="4" fontId="121" fillId="105" borderId="179" xfId="128" applyNumberFormat="1" applyFont="1" applyFill="1" applyBorder="1" applyAlignment="1">
      <alignment horizontal="right" vertical="center" wrapText="1"/>
    </xf>
    <xf numFmtId="9" fontId="121" fillId="105" borderId="179" xfId="108" applyFont="1" applyFill="1" applyBorder="1" applyAlignment="1">
      <alignment horizontal="right" vertical="center" wrapText="1"/>
    </xf>
    <xf numFmtId="3" fontId="121" fillId="105" borderId="179" xfId="128" applyNumberFormat="1" applyFont="1" applyFill="1" applyBorder="1" applyAlignment="1">
      <alignment horizontal="right" vertical="center" wrapText="1"/>
    </xf>
    <xf numFmtId="173" fontId="121" fillId="105" borderId="179" xfId="128" applyNumberFormat="1" applyFont="1" applyFill="1" applyBorder="1" applyAlignment="1">
      <alignment horizontal="right" vertical="center" wrapText="1"/>
    </xf>
    <xf numFmtId="3" fontId="121" fillId="105" borderId="179" xfId="128" applyNumberFormat="1" applyFont="1" applyFill="1" applyBorder="1" applyAlignment="1">
      <alignment horizontal="center" vertical="center" wrapText="1"/>
    </xf>
    <xf numFmtId="0" fontId="120" fillId="105" borderId="179" xfId="128" applyFont="1" applyFill="1" applyBorder="1" applyAlignment="1">
      <alignment vertical="center"/>
    </xf>
    <xf numFmtId="174" fontId="116" fillId="0" borderId="161" xfId="128" applyNumberFormat="1" applyFont="1" applyFill="1" applyBorder="1" applyAlignment="1">
      <alignment horizontal="right" vertical="center"/>
    </xf>
    <xf numFmtId="9" fontId="116" fillId="0" borderId="120" xfId="108" applyFont="1" applyFill="1" applyBorder="1" applyAlignment="1">
      <alignment horizontal="center" vertical="center" wrapText="1"/>
    </xf>
    <xf numFmtId="4" fontId="116" fillId="0" borderId="161" xfId="128" applyNumberFormat="1" applyFont="1" applyFill="1" applyBorder="1" applyAlignment="1">
      <alignment horizontal="right" vertical="center"/>
    </xf>
    <xf numFmtId="4" fontId="116" fillId="0" borderId="120" xfId="128" applyNumberFormat="1" applyFont="1" applyFill="1" applyBorder="1" applyAlignment="1">
      <alignment horizontal="right" vertical="center" wrapText="1"/>
    </xf>
    <xf numFmtId="173" fontId="116" fillId="0" borderId="161" xfId="128" applyNumberFormat="1" applyFont="1" applyFill="1" applyBorder="1" applyAlignment="1">
      <alignment horizontal="right" vertical="center" wrapText="1"/>
    </xf>
    <xf numFmtId="3" fontId="116" fillId="0" borderId="161" xfId="128" applyNumberFormat="1" applyFont="1" applyFill="1" applyBorder="1" applyAlignment="1">
      <alignment horizontal="right" vertical="center" wrapText="1"/>
    </xf>
    <xf numFmtId="174" fontId="116" fillId="0" borderId="68" xfId="128" applyNumberFormat="1" applyFont="1" applyFill="1" applyBorder="1" applyAlignment="1">
      <alignment horizontal="right" vertical="center"/>
    </xf>
    <xf numFmtId="4" fontId="116" fillId="0" borderId="68" xfId="128" applyNumberFormat="1" applyFont="1" applyFill="1" applyBorder="1" applyAlignment="1">
      <alignment horizontal="right" vertical="center"/>
    </xf>
    <xf numFmtId="4" fontId="116" fillId="0" borderId="69" xfId="128" applyNumberFormat="1" applyFont="1" applyFill="1" applyBorder="1" applyAlignment="1">
      <alignment horizontal="right" vertical="center" wrapText="1"/>
    </xf>
    <xf numFmtId="3" fontId="116" fillId="0" borderId="68" xfId="128" applyNumberFormat="1" applyFont="1" applyFill="1" applyBorder="1" applyAlignment="1">
      <alignment horizontal="right" vertical="center" wrapText="1"/>
    </xf>
    <xf numFmtId="174" fontId="114" fillId="0" borderId="68" xfId="128" applyNumberFormat="1" applyFont="1" applyFill="1" applyBorder="1" applyAlignment="1">
      <alignment vertical="center"/>
    </xf>
    <xf numFmtId="0" fontId="114" fillId="0" borderId="69" xfId="128" applyFont="1" applyFill="1" applyBorder="1" applyAlignment="1">
      <alignment horizontal="right" vertical="center" wrapText="1"/>
    </xf>
    <xf numFmtId="4" fontId="114" fillId="0" borderId="68" xfId="128" applyNumberFormat="1" applyFont="1" applyFill="1" applyBorder="1" applyAlignment="1">
      <alignment vertical="center"/>
    </xf>
    <xf numFmtId="4" fontId="114" fillId="0" borderId="69" xfId="128" applyNumberFormat="1" applyFont="1" applyFill="1" applyBorder="1" applyAlignment="1">
      <alignment horizontal="right" vertical="center"/>
    </xf>
    <xf numFmtId="3" fontId="114" fillId="0" borderId="68" xfId="128" applyNumberFormat="1" applyFont="1" applyFill="1" applyBorder="1" applyAlignment="1">
      <alignment vertical="center"/>
    </xf>
    <xf numFmtId="0" fontId="114" fillId="0" borderId="69" xfId="128" applyFont="1" applyFill="1" applyBorder="1" applyAlignment="1">
      <alignment horizontal="left" vertical="center"/>
    </xf>
    <xf numFmtId="3" fontId="114" fillId="0" borderId="68" xfId="128" applyNumberFormat="1" applyFont="1" applyFill="1" applyBorder="1" applyAlignment="1">
      <alignment horizontal="right" vertical="center" wrapText="1"/>
    </xf>
    <xf numFmtId="0" fontId="114" fillId="0" borderId="69" xfId="128" applyFont="1" applyFill="1" applyBorder="1" applyAlignment="1">
      <alignment horizontal="left" vertical="center" wrapText="1"/>
    </xf>
    <xf numFmtId="0" fontId="114" fillId="0" borderId="70" xfId="128" applyFont="1" applyFill="1" applyBorder="1" applyAlignment="1">
      <alignment vertical="center" wrapText="1"/>
    </xf>
    <xf numFmtId="174" fontId="114" fillId="0" borderId="68" xfId="169" applyNumberFormat="1" applyFont="1" applyFill="1" applyBorder="1" applyAlignment="1">
      <alignment vertical="center" wrapText="1"/>
    </xf>
    <xf numFmtId="182" fontId="114" fillId="0" borderId="68" xfId="166" applyNumberFormat="1" applyFont="1" applyFill="1" applyBorder="1" applyAlignment="1">
      <alignment vertical="center" wrapText="1"/>
    </xf>
    <xf numFmtId="49" fontId="114" fillId="38" borderId="0" xfId="107" applyNumberFormat="1" applyFont="1" applyFill="1" applyBorder="1" applyAlignment="1">
      <alignment vertical="center" wrapText="1"/>
    </xf>
    <xf numFmtId="49" fontId="114" fillId="38" borderId="0" xfId="107" applyNumberFormat="1" applyFont="1" applyFill="1" applyBorder="1" applyAlignment="1">
      <alignment vertical="center" wrapText="1" shrinkToFit="1"/>
    </xf>
    <xf numFmtId="9" fontId="114" fillId="38" borderId="0" xfId="116" applyNumberFormat="1" applyFont="1" applyFill="1" applyBorder="1" applyAlignment="1">
      <alignment horizontal="right" vertical="center" wrapText="1"/>
    </xf>
    <xf numFmtId="9" fontId="114" fillId="38" borderId="0" xfId="116" applyNumberFormat="1" applyFont="1" applyFill="1" applyBorder="1" applyAlignment="1">
      <alignment horizontal="center" vertical="center"/>
    </xf>
    <xf numFmtId="3" fontId="114" fillId="38" borderId="0" xfId="107" applyNumberFormat="1" applyFont="1" applyFill="1" applyBorder="1" applyAlignment="1">
      <alignment horizontal="right" vertical="center" wrapText="1"/>
    </xf>
    <xf numFmtId="0" fontId="114" fillId="38" borderId="0" xfId="107" applyFont="1" applyFill="1" applyBorder="1" applyAlignment="1">
      <alignment horizontal="justify" vertical="center" wrapText="1"/>
    </xf>
    <xf numFmtId="3" fontId="114" fillId="0" borderId="0" xfId="128" applyNumberFormat="1" applyFont="1" applyFill="1"/>
    <xf numFmtId="9" fontId="114" fillId="0" borderId="0" xfId="170" applyFont="1" applyFill="1"/>
    <xf numFmtId="0" fontId="2" fillId="0" borderId="0" xfId="159" applyFont="1"/>
    <xf numFmtId="0" fontId="136" fillId="0" borderId="0" xfId="159" applyFont="1" applyAlignment="1">
      <alignment horizontal="left"/>
    </xf>
    <xf numFmtId="0" fontId="161" fillId="0" borderId="0" xfId="159" applyFont="1" applyAlignment="1">
      <alignment horizontal="left" vertical="center"/>
    </xf>
    <xf numFmtId="0" fontId="136" fillId="0" borderId="0" xfId="159" applyFont="1"/>
    <xf numFmtId="0" fontId="136" fillId="0" borderId="0" xfId="159" applyFont="1" applyAlignment="1">
      <alignment vertical="center" wrapText="1"/>
    </xf>
    <xf numFmtId="0" fontId="136" fillId="0" borderId="0" xfId="159" applyFont="1" applyAlignment="1">
      <alignment horizontal="left" vertical="center"/>
    </xf>
    <xf numFmtId="0" fontId="162" fillId="0" borderId="0" xfId="159" applyFont="1" applyAlignment="1"/>
    <xf numFmtId="0" fontId="129" fillId="0" borderId="0" xfId="159" applyFont="1" applyFill="1" applyBorder="1" applyAlignment="1">
      <alignment vertical="center"/>
    </xf>
    <xf numFmtId="0" fontId="0" fillId="0" borderId="0" xfId="0" applyBorder="1" applyAlignment="1">
      <alignment horizontal="center"/>
    </xf>
    <xf numFmtId="4" fontId="116" fillId="0" borderId="207" xfId="128" applyNumberFormat="1" applyFont="1" applyBorder="1" applyAlignment="1">
      <alignment horizontal="center"/>
    </xf>
    <xf numFmtId="3" fontId="116" fillId="0" borderId="208" xfId="128" applyNumberFormat="1" applyFont="1" applyBorder="1" applyAlignment="1">
      <alignment horizontal="center"/>
    </xf>
    <xf numFmtId="3" fontId="114" fillId="0" borderId="209" xfId="128" applyNumberFormat="1" applyFont="1" applyBorder="1" applyAlignment="1">
      <alignment horizontal="center"/>
    </xf>
    <xf numFmtId="3" fontId="114" fillId="0" borderId="194" xfId="128" applyNumberFormat="1" applyFont="1" applyBorder="1" applyAlignment="1">
      <alignment horizontal="center"/>
    </xf>
    <xf numFmtId="3" fontId="114" fillId="0" borderId="210" xfId="128" applyNumberFormat="1" applyFont="1" applyBorder="1" applyAlignment="1">
      <alignment horizontal="center"/>
    </xf>
    <xf numFmtId="3" fontId="116" fillId="0" borderId="211" xfId="128" applyNumberFormat="1" applyFont="1" applyBorder="1" applyAlignment="1">
      <alignment horizontal="center"/>
    </xf>
    <xf numFmtId="3" fontId="114" fillId="0" borderId="87" xfId="128" applyNumberFormat="1" applyFont="1" applyBorder="1" applyAlignment="1">
      <alignment horizontal="center"/>
    </xf>
    <xf numFmtId="3" fontId="114" fillId="0" borderId="37" xfId="128" applyNumberFormat="1" applyFont="1" applyBorder="1" applyAlignment="1">
      <alignment horizontal="center"/>
    </xf>
    <xf numFmtId="3" fontId="114" fillId="0" borderId="212" xfId="128" applyNumberFormat="1" applyFont="1" applyBorder="1" applyAlignment="1">
      <alignment horizontal="center"/>
    </xf>
    <xf numFmtId="3" fontId="116" fillId="106" borderId="87" xfId="128" applyNumberFormat="1" applyFont="1" applyFill="1" applyBorder="1" applyAlignment="1">
      <alignment vertical="center" wrapText="1"/>
    </xf>
    <xf numFmtId="4" fontId="116" fillId="0" borderId="213" xfId="128" applyNumberFormat="1" applyFont="1" applyBorder="1" applyAlignment="1">
      <alignment horizontal="center"/>
    </xf>
    <xf numFmtId="4" fontId="114" fillId="0" borderId="87" xfId="128" applyNumberFormat="1" applyFont="1" applyBorder="1" applyAlignment="1">
      <alignment horizontal="center"/>
    </xf>
    <xf numFmtId="4" fontId="114" fillId="0" borderId="37" xfId="128" applyNumberFormat="1" applyFont="1" applyBorder="1" applyAlignment="1">
      <alignment horizontal="center"/>
    </xf>
    <xf numFmtId="4" fontId="114" fillId="0" borderId="212" xfId="128" applyNumberFormat="1" applyFont="1" applyBorder="1" applyAlignment="1">
      <alignment horizontal="center"/>
    </xf>
    <xf numFmtId="4" fontId="114" fillId="0" borderId="25" xfId="128" applyNumberFormat="1" applyFont="1" applyBorder="1" applyAlignment="1">
      <alignment horizontal="center"/>
    </xf>
    <xf numFmtId="4" fontId="114" fillId="0" borderId="214" xfId="128" applyNumberFormat="1" applyFont="1" applyBorder="1" applyAlignment="1">
      <alignment horizontal="center"/>
    </xf>
    <xf numFmtId="4" fontId="114" fillId="0" borderId="215" xfId="128" applyNumberFormat="1" applyFont="1" applyBorder="1" applyAlignment="1">
      <alignment horizontal="center"/>
    </xf>
    <xf numFmtId="0" fontId="112" fillId="0" borderId="0" xfId="128" applyFont="1" applyFill="1" applyBorder="1" applyAlignment="1">
      <alignment vertical="center"/>
    </xf>
    <xf numFmtId="0" fontId="112" fillId="0" borderId="0" xfId="128" applyFont="1" applyFill="1" applyBorder="1" applyAlignment="1">
      <alignment horizontal="left" vertical="center"/>
    </xf>
    <xf numFmtId="3" fontId="116" fillId="0" borderId="207" xfId="128" applyNumberFormat="1" applyFont="1" applyBorder="1" applyAlignment="1">
      <alignment horizontal="center"/>
    </xf>
    <xf numFmtId="3" fontId="114" fillId="0" borderId="200" xfId="128" applyNumberFormat="1" applyFont="1" applyBorder="1" applyAlignment="1">
      <alignment horizontal="center"/>
    </xf>
    <xf numFmtId="3" fontId="114" fillId="0" borderId="196" xfId="128" applyNumberFormat="1" applyFont="1" applyBorder="1" applyAlignment="1">
      <alignment horizontal="center"/>
    </xf>
    <xf numFmtId="3" fontId="114" fillId="0" borderId="204" xfId="128" applyNumberFormat="1" applyFont="1" applyBorder="1" applyAlignment="1">
      <alignment horizontal="center"/>
    </xf>
    <xf numFmtId="189" fontId="121" fillId="105" borderId="37" xfId="128" applyNumberFormat="1" applyFont="1" applyFill="1" applyBorder="1" applyAlignment="1">
      <alignment horizontal="right" vertical="center"/>
    </xf>
    <xf numFmtId="3" fontId="121" fillId="105" borderId="37" xfId="128" applyNumberFormat="1" applyFont="1" applyFill="1" applyBorder="1" applyAlignment="1">
      <alignment horizontal="right" vertical="center"/>
    </xf>
    <xf numFmtId="191" fontId="121" fillId="105" borderId="37" xfId="128" applyNumberFormat="1" applyFont="1" applyFill="1" applyBorder="1" applyAlignment="1">
      <alignment horizontal="right" vertical="center"/>
    </xf>
    <xf numFmtId="0" fontId="122" fillId="0" borderId="0" xfId="128" applyFont="1" applyFill="1" applyAlignment="1">
      <alignment horizontal="centerContinuous" vertical="center"/>
    </xf>
    <xf numFmtId="3" fontId="122" fillId="0" borderId="0" xfId="128" applyNumberFormat="1" applyFont="1" applyFill="1" applyAlignment="1">
      <alignment horizontal="center" vertical="center"/>
    </xf>
    <xf numFmtId="3" fontId="122" fillId="0" borderId="0" xfId="128" applyNumberFormat="1" applyFont="1" applyFill="1" applyBorder="1" applyAlignment="1">
      <alignment horizontal="center" vertical="center"/>
    </xf>
    <xf numFmtId="188" fontId="122" fillId="0" borderId="0" xfId="128" applyNumberFormat="1" applyFont="1" applyFill="1" applyAlignment="1">
      <alignment horizontal="center" vertical="center"/>
    </xf>
    <xf numFmtId="188" fontId="122" fillId="0" borderId="0" xfId="128" applyNumberFormat="1" applyFont="1" applyFill="1" applyBorder="1" applyAlignment="1">
      <alignment horizontal="center" vertical="center"/>
    </xf>
    <xf numFmtId="0" fontId="122" fillId="0" borderId="0" xfId="128" applyFont="1" applyFill="1" applyAlignment="1">
      <alignment horizontal="center" vertical="center"/>
    </xf>
    <xf numFmtId="0" fontId="122" fillId="0" borderId="0" xfId="128" applyFont="1" applyFill="1" applyBorder="1" applyAlignment="1">
      <alignment horizontal="center" vertical="center"/>
    </xf>
    <xf numFmtId="0" fontId="114" fillId="105" borderId="37" xfId="0" applyFont="1" applyFill="1" applyBorder="1" applyAlignment="1">
      <alignment horizontal="right"/>
    </xf>
    <xf numFmtId="3" fontId="201" fillId="0" borderId="0" xfId="128" applyNumberFormat="1" applyFont="1" applyAlignment="1">
      <alignment horizontal="center" vertical="center"/>
    </xf>
    <xf numFmtId="3" fontId="201" fillId="0" borderId="0" xfId="128" applyNumberFormat="1" applyFont="1" applyBorder="1" applyAlignment="1">
      <alignment horizontal="center" vertical="center"/>
    </xf>
    <xf numFmtId="188" fontId="201" fillId="0" borderId="0" xfId="128" applyNumberFormat="1" applyFont="1" applyAlignment="1">
      <alignment horizontal="center" vertical="center"/>
    </xf>
    <xf numFmtId="188" fontId="201" fillId="0" borderId="0" xfId="128" applyNumberFormat="1" applyFont="1" applyBorder="1" applyAlignment="1">
      <alignment horizontal="center" vertical="center"/>
    </xf>
    <xf numFmtId="0" fontId="201" fillId="0" borderId="0" xfId="128" applyFont="1" applyAlignment="1">
      <alignment horizontal="center" vertical="center"/>
    </xf>
    <xf numFmtId="0" fontId="201" fillId="0" borderId="0" xfId="128" applyFont="1" applyBorder="1" applyAlignment="1">
      <alignment horizontal="center" vertical="center"/>
    </xf>
    <xf numFmtId="0" fontId="114" fillId="0" borderId="0" xfId="0" applyFont="1" applyBorder="1" applyAlignment="1">
      <alignment horizontal="right"/>
    </xf>
    <xf numFmtId="189" fontId="121" fillId="105" borderId="87" xfId="128" applyNumberFormat="1" applyFont="1" applyFill="1" applyBorder="1" applyAlignment="1">
      <alignment horizontal="right" vertical="center"/>
    </xf>
    <xf numFmtId="3" fontId="121" fillId="105" borderId="87" xfId="128" applyNumberFormat="1" applyFont="1" applyFill="1" applyBorder="1" applyAlignment="1">
      <alignment horizontal="right" vertical="center"/>
    </xf>
    <xf numFmtId="191" fontId="121" fillId="105" borderId="87" xfId="128" applyNumberFormat="1" applyFont="1" applyFill="1" applyBorder="1" applyAlignment="1">
      <alignment horizontal="right" vertical="center"/>
    </xf>
    <xf numFmtId="0" fontId="132" fillId="0" borderId="0" xfId="128" applyFont="1" applyFill="1" applyBorder="1" applyAlignment="1">
      <alignment horizontal="right" vertical="center"/>
    </xf>
    <xf numFmtId="0" fontId="114" fillId="105" borderId="37" xfId="0" applyFont="1" applyFill="1" applyBorder="1"/>
    <xf numFmtId="49" fontId="113" fillId="0" borderId="0" xfId="128" applyNumberFormat="1" applyFont="1" applyFill="1" applyAlignment="1">
      <alignment horizontal="left"/>
    </xf>
    <xf numFmtId="0" fontId="114" fillId="0" borderId="0" xfId="128" applyFont="1" applyFill="1" applyAlignment="1">
      <alignment horizontal="left"/>
    </xf>
    <xf numFmtId="49" fontId="129" fillId="0" borderId="0" xfId="128" applyNumberFormat="1" applyFont="1" applyFill="1" applyAlignment="1">
      <alignment horizontal="right"/>
    </xf>
    <xf numFmtId="49" fontId="113" fillId="0" borderId="0" xfId="128" applyNumberFormat="1" applyFont="1" applyFill="1" applyAlignment="1">
      <alignment horizontal="right"/>
    </xf>
    <xf numFmtId="49" fontId="113" fillId="0" borderId="0" xfId="128" applyNumberFormat="1" applyFont="1" applyFill="1" applyAlignment="1"/>
    <xf numFmtId="0" fontId="203" fillId="0" borderId="0" xfId="128" applyFont="1" applyAlignment="1">
      <alignment horizontal="left" vertical="center"/>
    </xf>
    <xf numFmtId="49" fontId="129" fillId="0" borderId="0" xfId="128" applyNumberFormat="1" applyFont="1" applyAlignment="1">
      <alignment horizontal="left"/>
    </xf>
    <xf numFmtId="0" fontId="114" fillId="0" borderId="0" xfId="128" applyFont="1"/>
    <xf numFmtId="49" fontId="129" fillId="0" borderId="0" xfId="128" applyNumberFormat="1" applyFont="1" applyAlignment="1">
      <alignment horizontal="left" wrapText="1"/>
    </xf>
    <xf numFmtId="0" fontId="204" fillId="0" borderId="0" xfId="128" applyFont="1"/>
    <xf numFmtId="49" fontId="113" fillId="0" borderId="0" xfId="128" applyNumberFormat="1" applyFont="1" applyFill="1" applyAlignment="1">
      <alignment horizontal="left" vertical="top" wrapText="1"/>
    </xf>
    <xf numFmtId="0" fontId="116" fillId="28" borderId="216" xfId="128" applyFont="1" applyFill="1" applyBorder="1" applyAlignment="1">
      <alignment horizontal="left" vertical="center" wrapText="1"/>
    </xf>
    <xf numFmtId="0" fontId="116" fillId="28" borderId="217" xfId="128" applyFont="1" applyFill="1" applyBorder="1" applyAlignment="1">
      <alignment horizontal="right" vertical="center"/>
    </xf>
    <xf numFmtId="0" fontId="116" fillId="28" borderId="218" xfId="128" applyFont="1" applyFill="1" applyBorder="1" applyAlignment="1">
      <alignment horizontal="right" vertical="center"/>
    </xf>
    <xf numFmtId="0" fontId="114" fillId="0" borderId="219" xfId="128" applyFont="1" applyBorder="1" applyAlignment="1">
      <alignment horizontal="left"/>
    </xf>
    <xf numFmtId="1" fontId="116" fillId="0" borderId="220" xfId="108" applyNumberFormat="1" applyFont="1" applyBorder="1" applyAlignment="1">
      <alignment horizontal="right"/>
    </xf>
    <xf numFmtId="0" fontId="114" fillId="0" borderId="221" xfId="128" applyFont="1" applyBorder="1" applyAlignment="1">
      <alignment horizontal="right"/>
    </xf>
    <xf numFmtId="0" fontId="114" fillId="0" borderId="126" xfId="128" applyFont="1" applyBorder="1" applyAlignment="1">
      <alignment horizontal="left"/>
    </xf>
    <xf numFmtId="2" fontId="114" fillId="0" borderId="128" xfId="128" applyNumberFormat="1" applyFont="1" applyFill="1" applyBorder="1" applyAlignment="1">
      <alignment horizontal="right"/>
    </xf>
    <xf numFmtId="0" fontId="114" fillId="0" borderId="124" xfId="128" applyFont="1" applyBorder="1" applyAlignment="1">
      <alignment horizontal="right"/>
    </xf>
    <xf numFmtId="0" fontId="114" fillId="0" borderId="124" xfId="128" applyFont="1" applyFill="1" applyBorder="1" applyAlignment="1">
      <alignment horizontal="right"/>
    </xf>
    <xf numFmtId="43" fontId="114" fillId="0" borderId="0" xfId="128" applyNumberFormat="1" applyFont="1"/>
    <xf numFmtId="192" fontId="114" fillId="0" borderId="0" xfId="176" applyNumberFormat="1" applyFont="1"/>
    <xf numFmtId="0" fontId="116" fillId="0" borderId="0" xfId="128" applyFont="1"/>
    <xf numFmtId="0" fontId="114" fillId="0" borderId="0" xfId="128" applyFont="1" applyAlignment="1">
      <alignment wrapText="1"/>
    </xf>
    <xf numFmtId="0" fontId="116" fillId="0" borderId="0" xfId="128" applyFont="1" applyFill="1" applyAlignment="1"/>
    <xf numFmtId="3" fontId="114" fillId="0" borderId="0" xfId="128" applyNumberFormat="1" applyFont="1" applyAlignment="1">
      <alignment horizontal="left"/>
    </xf>
    <xf numFmtId="0" fontId="114" fillId="0" borderId="0" xfId="128" applyFont="1" applyBorder="1"/>
    <xf numFmtId="0" fontId="114" fillId="0" borderId="0" xfId="128" applyFont="1" applyAlignment="1"/>
    <xf numFmtId="0" fontId="136" fillId="0" borderId="0" xfId="177" applyFont="1" applyAlignment="1">
      <alignment vertical="center"/>
    </xf>
    <xf numFmtId="0" fontId="133" fillId="0" borderId="0" xfId="177" applyFont="1" applyAlignment="1">
      <alignment horizontal="right" vertical="center"/>
    </xf>
    <xf numFmtId="0" fontId="1" fillId="0" borderId="0" xfId="177"/>
    <xf numFmtId="0" fontId="136" fillId="0" borderId="0" xfId="177" applyFont="1" applyAlignment="1">
      <alignment vertical="center" wrapText="1"/>
    </xf>
    <xf numFmtId="0" fontId="136" fillId="0" borderId="0" xfId="177" applyFont="1" applyAlignment="1">
      <alignment horizontal="left" vertical="center" wrapText="1"/>
    </xf>
    <xf numFmtId="0" fontId="158" fillId="0" borderId="0" xfId="177" applyFont="1"/>
    <xf numFmtId="0" fontId="119" fillId="106" borderId="117" xfId="177" applyFont="1" applyFill="1" applyBorder="1" applyAlignment="1">
      <alignment horizontal="center" vertical="center" wrapText="1"/>
    </xf>
    <xf numFmtId="0" fontId="1" fillId="0" borderId="0" xfId="177" applyFont="1"/>
    <xf numFmtId="0" fontId="158" fillId="0" borderId="0" xfId="177" applyFont="1" applyAlignment="1">
      <alignment horizontal="center" vertical="center" wrapText="1"/>
    </xf>
    <xf numFmtId="186" fontId="118" fillId="0" borderId="0" xfId="177" applyNumberFormat="1" applyFont="1" applyBorder="1" applyAlignment="1">
      <alignment horizontal="right" vertical="center" wrapText="1"/>
    </xf>
    <xf numFmtId="186" fontId="118" fillId="38" borderId="0" xfId="178" applyNumberFormat="1" applyFont="1" applyFill="1" applyBorder="1" applyAlignment="1">
      <alignment horizontal="right" vertical="center"/>
    </xf>
    <xf numFmtId="1" fontId="118" fillId="38" borderId="0" xfId="178" applyNumberFormat="1" applyFont="1" applyFill="1" applyBorder="1" applyAlignment="1">
      <alignment horizontal="right" vertical="center" wrapText="1"/>
    </xf>
    <xf numFmtId="0" fontId="136" fillId="0" borderId="0" xfId="177" applyFont="1" applyBorder="1" applyAlignment="1">
      <alignment horizontal="left" vertical="center"/>
    </xf>
    <xf numFmtId="0" fontId="114" fillId="0" borderId="0" xfId="179" applyFont="1" applyFill="1" applyBorder="1" applyAlignment="1">
      <alignment horizontal="left" vertical="center"/>
    </xf>
    <xf numFmtId="186" fontId="118" fillId="38" borderId="0" xfId="178" applyNumberFormat="1" applyFont="1" applyFill="1" applyBorder="1" applyAlignment="1">
      <alignment horizontal="right" vertical="center" wrapText="1"/>
    </xf>
    <xf numFmtId="186" fontId="118" fillId="38" borderId="0" xfId="178" applyNumberFormat="1" applyFont="1" applyFill="1" applyBorder="1" applyAlignment="1">
      <alignment horizontal="center" vertical="center" wrapText="1"/>
    </xf>
    <xf numFmtId="0" fontId="118" fillId="0" borderId="0" xfId="177" applyFont="1" applyAlignment="1">
      <alignment vertical="center"/>
    </xf>
    <xf numFmtId="8" fontId="1" fillId="0" borderId="0" xfId="177" applyNumberFormat="1"/>
    <xf numFmtId="0" fontId="143" fillId="106" borderId="132" xfId="174" applyFont="1" applyFill="1" applyBorder="1" applyAlignment="1">
      <alignment horizontal="center" vertical="center"/>
    </xf>
    <xf numFmtId="187" fontId="115" fillId="0" borderId="0" xfId="174" applyNumberFormat="1" applyFont="1" applyBorder="1" applyAlignment="1">
      <alignment horizontal="left" vertical="center"/>
    </xf>
    <xf numFmtId="186" fontId="115" fillId="0" borderId="0" xfId="174" applyNumberFormat="1" applyFont="1" applyBorder="1" applyAlignment="1">
      <alignment horizontal="right" vertical="center"/>
    </xf>
    <xf numFmtId="0" fontId="3" fillId="0" borderId="0" xfId="174" applyBorder="1" applyAlignment="1">
      <alignment horizontal="left" vertical="center"/>
    </xf>
    <xf numFmtId="187" fontId="115" fillId="0" borderId="0" xfId="174" applyNumberFormat="1" applyFont="1" applyBorder="1" applyAlignment="1">
      <alignment horizontal="left" vertical="center" wrapText="1"/>
    </xf>
    <xf numFmtId="186" fontId="115" fillId="0" borderId="0" xfId="174" applyNumberFormat="1" applyFont="1" applyBorder="1" applyAlignment="1">
      <alignment horizontal="right" vertical="center" wrapText="1"/>
    </xf>
    <xf numFmtId="0" fontId="114" fillId="0" borderId="0" xfId="128" applyFont="1" applyBorder="1" applyAlignment="1" applyProtection="1">
      <alignment vertical="center" wrapText="1"/>
    </xf>
    <xf numFmtId="0" fontId="129" fillId="0" borderId="0" xfId="128" applyFont="1" applyFill="1" applyAlignment="1">
      <alignment horizontal="left"/>
    </xf>
    <xf numFmtId="0" fontId="119" fillId="106" borderId="132" xfId="177" applyFont="1" applyFill="1" applyBorder="1" applyAlignment="1">
      <alignment horizontal="center" vertical="center" wrapText="1"/>
    </xf>
    <xf numFmtId="0" fontId="118" fillId="0" borderId="0" xfId="177" applyFont="1" applyBorder="1" applyAlignment="1">
      <alignment horizontal="left" vertical="center" wrapText="1"/>
    </xf>
    <xf numFmtId="0" fontId="143" fillId="106" borderId="181" xfId="174" applyFont="1" applyFill="1" applyBorder="1" applyAlignment="1">
      <alignment horizontal="center" vertical="center"/>
    </xf>
    <xf numFmtId="0" fontId="143" fillId="106" borderId="132" xfId="174" applyFont="1" applyFill="1" applyBorder="1" applyAlignment="1">
      <alignment horizontal="center" vertical="center"/>
    </xf>
    <xf numFmtId="0" fontId="116" fillId="106" borderId="179" xfId="0" applyFont="1" applyFill="1" applyBorder="1" applyAlignment="1">
      <alignment horizontal="center" vertical="center" wrapText="1"/>
    </xf>
    <xf numFmtId="49" fontId="113" fillId="0" borderId="0" xfId="159" applyNumberFormat="1" applyFont="1" applyFill="1" applyBorder="1" applyAlignment="1">
      <alignment horizontal="left" vertical="center" wrapText="1"/>
    </xf>
    <xf numFmtId="0" fontId="114" fillId="0" borderId="0" xfId="0" applyFont="1" applyFill="1" applyBorder="1" applyAlignment="1">
      <alignment vertical="center" wrapText="1"/>
    </xf>
    <xf numFmtId="0" fontId="129" fillId="0" borderId="0" xfId="0" applyFont="1" applyAlignment="1">
      <alignment horizontal="right" vertical="center"/>
    </xf>
    <xf numFmtId="0" fontId="114" fillId="0" borderId="0" xfId="0" applyFont="1" applyFill="1" applyAlignment="1">
      <alignment vertical="center" wrapText="1"/>
    </xf>
    <xf numFmtId="0" fontId="116" fillId="0" borderId="0" xfId="0" applyFont="1" applyFill="1" applyBorder="1" applyAlignment="1">
      <alignment horizontal="left" vertical="center"/>
    </xf>
    <xf numFmtId="0" fontId="129" fillId="0" borderId="0" xfId="0" applyFont="1" applyBorder="1" applyAlignment="1">
      <alignment horizontal="right"/>
    </xf>
    <xf numFmtId="0" fontId="129" fillId="0" borderId="0" xfId="159" applyFont="1" applyFill="1" applyBorder="1" applyAlignment="1">
      <alignment horizontal="right" vertical="center"/>
    </xf>
    <xf numFmtId="0" fontId="129" fillId="0" borderId="0" xfId="159" applyFont="1" applyFill="1" applyAlignment="1">
      <alignment horizontal="right" vertical="center"/>
    </xf>
    <xf numFmtId="173" fontId="116" fillId="106" borderId="116" xfId="128" applyNumberFormat="1" applyFont="1" applyFill="1" applyBorder="1" applyAlignment="1">
      <alignment horizontal="center" vertical="center"/>
    </xf>
    <xf numFmtId="0" fontId="143" fillId="106" borderId="0" xfId="159" applyFont="1" applyFill="1" applyBorder="1" applyAlignment="1">
      <alignment horizontal="center" vertical="center" wrapText="1"/>
    </xf>
    <xf numFmtId="0" fontId="129" fillId="0" borderId="0" xfId="128" applyFont="1" applyFill="1" applyAlignment="1">
      <alignment horizontal="right" vertical="top"/>
    </xf>
    <xf numFmtId="0" fontId="116" fillId="106" borderId="116" xfId="128" applyFont="1" applyFill="1" applyBorder="1" applyAlignment="1">
      <alignment horizontal="center" vertical="center"/>
    </xf>
    <xf numFmtId="0" fontId="116" fillId="106" borderId="89" xfId="0" applyFont="1" applyFill="1" applyBorder="1" applyAlignment="1">
      <alignment horizontal="center" vertical="center" wrapText="1"/>
    </xf>
    <xf numFmtId="0" fontId="112" fillId="0" borderId="0" xfId="0" applyFont="1" applyBorder="1" applyAlignment="1">
      <alignment horizontal="left" vertical="center"/>
    </xf>
    <xf numFmtId="0" fontId="112" fillId="0" borderId="0" xfId="0" applyFont="1" applyAlignment="1">
      <alignment horizontal="left" vertical="center"/>
    </xf>
    <xf numFmtId="0" fontId="132" fillId="0" borderId="0" xfId="0" applyFont="1" applyAlignment="1">
      <alignment horizontal="right" vertical="center"/>
    </xf>
    <xf numFmtId="3" fontId="116" fillId="106" borderId="87" xfId="128" applyNumberFormat="1" applyFont="1" applyFill="1" applyBorder="1" applyAlignment="1">
      <alignment horizontal="center" vertical="center" wrapText="1"/>
    </xf>
    <xf numFmtId="0" fontId="132" fillId="0" borderId="0" xfId="0" applyFont="1" applyFill="1" applyAlignment="1">
      <alignment horizontal="right" vertical="top" wrapText="1"/>
    </xf>
    <xf numFmtId="0" fontId="116" fillId="106" borderId="80" xfId="0" applyFont="1" applyFill="1" applyBorder="1" applyAlignment="1">
      <alignment horizontal="center" vertical="center"/>
    </xf>
    <xf numFmtId="0" fontId="121" fillId="105" borderId="89" xfId="0" applyFont="1" applyFill="1" applyBorder="1" applyAlignment="1">
      <alignment horizontal="left" vertical="center"/>
    </xf>
    <xf numFmtId="0" fontId="116" fillId="106" borderId="81" xfId="0" applyFont="1" applyFill="1" applyBorder="1" applyAlignment="1">
      <alignment horizontal="center" vertical="center"/>
    </xf>
    <xf numFmtId="0" fontId="132" fillId="0" borderId="0" xfId="0" applyFont="1" applyAlignment="1">
      <alignment horizontal="right" vertical="top"/>
    </xf>
    <xf numFmtId="0" fontId="112" fillId="0" borderId="0" xfId="0" applyFont="1" applyFill="1" applyAlignment="1">
      <alignment horizontal="left" vertical="center" wrapText="1"/>
    </xf>
    <xf numFmtId="0" fontId="113" fillId="0" borderId="0" xfId="0" applyFont="1" applyFill="1" applyAlignment="1">
      <alignment horizontal="left" vertical="center"/>
    </xf>
    <xf numFmtId="0" fontId="112" fillId="0" borderId="0" xfId="0" applyFont="1" applyFill="1" applyBorder="1" applyAlignment="1">
      <alignment horizontal="left" vertical="center" wrapText="1"/>
    </xf>
    <xf numFmtId="0" fontId="121" fillId="105" borderId="37" xfId="0" applyFont="1" applyFill="1" applyBorder="1" applyAlignment="1">
      <alignment horizontal="left" vertical="center"/>
    </xf>
    <xf numFmtId="0" fontId="129" fillId="0" borderId="0" xfId="0" applyFont="1" applyFill="1" applyBorder="1" applyAlignment="1">
      <alignment horizontal="right" vertical="center"/>
    </xf>
    <xf numFmtId="0" fontId="114" fillId="0" borderId="0" xfId="0" applyFont="1" applyFill="1" applyBorder="1" applyAlignment="1">
      <alignment horizontal="justify" vertical="center" wrapText="1"/>
    </xf>
    <xf numFmtId="0" fontId="114" fillId="0" borderId="0" xfId="0" applyFont="1" applyFill="1" applyBorder="1" applyAlignment="1">
      <alignment horizontal="left" vertical="center" wrapText="1"/>
    </xf>
    <xf numFmtId="0" fontId="114" fillId="0" borderId="0" xfId="0" applyFont="1" applyBorder="1" applyAlignment="1">
      <alignment vertical="center" wrapText="1"/>
    </xf>
    <xf numFmtId="0" fontId="121" fillId="105" borderId="132" xfId="0" applyFont="1" applyFill="1" applyBorder="1" applyAlignment="1">
      <alignment horizontal="left" vertical="center"/>
    </xf>
    <xf numFmtId="0" fontId="116" fillId="0" borderId="0" xfId="159" applyFont="1" applyFill="1" applyBorder="1" applyAlignment="1">
      <alignment horizontal="center" vertical="center" wrapText="1"/>
    </xf>
    <xf numFmtId="0" fontId="141" fillId="0" borderId="0" xfId="177" applyFont="1" applyAlignment="1">
      <alignment vertical="center"/>
    </xf>
    <xf numFmtId="0" fontId="138" fillId="0" borderId="0" xfId="177" applyFont="1" applyAlignment="1">
      <alignment vertical="center"/>
    </xf>
    <xf numFmtId="0" fontId="209" fillId="105" borderId="132" xfId="177" applyFont="1" applyFill="1" applyBorder="1" applyAlignment="1">
      <alignment vertical="center" wrapText="1"/>
    </xf>
    <xf numFmtId="186" fontId="209" fillId="105" borderId="132" xfId="177" applyNumberFormat="1" applyFont="1" applyFill="1" applyBorder="1" applyAlignment="1">
      <alignment vertical="center" wrapText="1"/>
    </xf>
    <xf numFmtId="186" fontId="209" fillId="105" borderId="132" xfId="177" applyNumberFormat="1" applyFont="1" applyFill="1" applyBorder="1" applyAlignment="1">
      <alignment horizontal="right" vertical="center" wrapText="1"/>
    </xf>
    <xf numFmtId="186" fontId="209" fillId="105" borderId="179" xfId="174" applyNumberFormat="1" applyFont="1" applyFill="1" applyBorder="1" applyAlignment="1">
      <alignment horizontal="right" vertical="center" wrapText="1"/>
    </xf>
    <xf numFmtId="186" fontId="209" fillId="105" borderId="179" xfId="174" applyNumberFormat="1" applyFont="1" applyFill="1" applyBorder="1" applyAlignment="1">
      <alignment horizontal="center" vertical="center" wrapText="1"/>
    </xf>
    <xf numFmtId="1" fontId="209" fillId="105" borderId="179" xfId="174" applyNumberFormat="1" applyFont="1" applyFill="1" applyBorder="1" applyAlignment="1">
      <alignment horizontal="right" vertical="center" wrapText="1"/>
    </xf>
    <xf numFmtId="0" fontId="209" fillId="105" borderId="179" xfId="174" applyFont="1" applyFill="1" applyBorder="1" applyAlignment="1">
      <alignment horizontal="center" vertical="center" wrapText="1"/>
    </xf>
    <xf numFmtId="0" fontId="121" fillId="105" borderId="179" xfId="174" applyFont="1" applyFill="1" applyBorder="1" applyAlignment="1">
      <alignment horizontal="left" vertical="center"/>
    </xf>
    <xf numFmtId="0" fontId="138" fillId="0" borderId="0" xfId="174" applyFont="1"/>
    <xf numFmtId="0" fontId="138" fillId="0" borderId="0" xfId="174" applyFont="1" applyBorder="1" applyAlignment="1">
      <alignment horizontal="left" vertical="center"/>
    </xf>
    <xf numFmtId="0" fontId="209" fillId="105" borderId="179" xfId="0" applyFont="1" applyFill="1" applyBorder="1" applyAlignment="1">
      <alignment horizontal="left" vertical="center"/>
    </xf>
    <xf numFmtId="0" fontId="209" fillId="105" borderId="179" xfId="0" applyFont="1" applyFill="1" applyBorder="1" applyAlignment="1">
      <alignment horizontal="right" vertical="center" wrapText="1"/>
    </xf>
    <xf numFmtId="0" fontId="209" fillId="105" borderId="179" xfId="0" applyFont="1" applyFill="1" applyBorder="1" applyAlignment="1">
      <alignment horizontal="center" vertical="center" wrapText="1"/>
    </xf>
    <xf numFmtId="0" fontId="210" fillId="105" borderId="179" xfId="0" applyFont="1" applyFill="1" applyBorder="1" applyAlignment="1">
      <alignment horizontal="center" vertical="center" wrapText="1"/>
    </xf>
    <xf numFmtId="49" fontId="129" fillId="0" borderId="0" xfId="159" applyNumberFormat="1" applyFont="1" applyFill="1" applyBorder="1" applyAlignment="1">
      <alignment horizontal="right" vertical="center"/>
    </xf>
    <xf numFmtId="0" fontId="209" fillId="105" borderId="179" xfId="0" applyFont="1" applyFill="1" applyBorder="1" applyAlignment="1">
      <alignment vertical="center"/>
    </xf>
    <xf numFmtId="0" fontId="209" fillId="105" borderId="179" xfId="0" applyFont="1" applyFill="1" applyBorder="1" applyAlignment="1">
      <alignment horizontal="left" vertical="center" wrapText="1"/>
    </xf>
    <xf numFmtId="0" fontId="211" fillId="105" borderId="179" xfId="0" applyFont="1" applyFill="1" applyBorder="1" applyAlignment="1">
      <alignment vertical="center"/>
    </xf>
    <xf numFmtId="0" fontId="209" fillId="105" borderId="26" xfId="0" applyFont="1" applyFill="1" applyBorder="1" applyAlignment="1">
      <alignment vertical="center"/>
    </xf>
    <xf numFmtId="0" fontId="209" fillId="105" borderId="26" xfId="0" applyFont="1" applyFill="1" applyBorder="1" applyAlignment="1">
      <alignment horizontal="right" vertical="center" wrapText="1"/>
    </xf>
    <xf numFmtId="0" fontId="209" fillId="105" borderId="26" xfId="0" applyFont="1" applyFill="1" applyBorder="1" applyAlignment="1">
      <alignment horizontal="left" vertical="center" wrapText="1"/>
    </xf>
    <xf numFmtId="0" fontId="129" fillId="0" borderId="0" xfId="0" applyFont="1" applyFill="1" applyAlignment="1">
      <alignment vertical="center"/>
    </xf>
    <xf numFmtId="0" fontId="129" fillId="0" borderId="0" xfId="0" applyFont="1" applyFill="1" applyBorder="1" applyAlignment="1">
      <alignment vertical="center"/>
    </xf>
    <xf numFmtId="185" fontId="114" fillId="0" borderId="0" xfId="0" applyNumberFormat="1" applyFont="1" applyBorder="1" applyAlignment="1">
      <alignment horizontal="center" vertical="center"/>
    </xf>
    <xf numFmtId="0" fontId="113" fillId="0" borderId="0" xfId="0" applyFont="1" applyFill="1" applyAlignment="1"/>
    <xf numFmtId="0" fontId="129" fillId="0" borderId="0" xfId="159" applyFont="1" applyFill="1" applyAlignment="1">
      <alignment vertical="center"/>
    </xf>
    <xf numFmtId="0" fontId="138" fillId="0" borderId="0" xfId="159" applyFont="1" applyFill="1" applyAlignment="1">
      <alignment vertical="center"/>
    </xf>
    <xf numFmtId="179" fontId="118" fillId="105" borderId="116" xfId="159" applyNumberFormat="1" applyFont="1" applyFill="1" applyBorder="1" applyAlignment="1">
      <alignment horizontal="right" vertical="center"/>
    </xf>
    <xf numFmtId="0" fontId="209" fillId="105" borderId="116" xfId="159" applyFont="1" applyFill="1" applyBorder="1" applyAlignment="1">
      <alignment horizontal="left" vertical="center" wrapText="1"/>
    </xf>
    <xf numFmtId="179" fontId="209" fillId="105" borderId="116" xfId="159" applyNumberFormat="1" applyFont="1" applyFill="1" applyBorder="1" applyAlignment="1">
      <alignment horizontal="right" vertical="center" wrapText="1"/>
    </xf>
    <xf numFmtId="179" fontId="212" fillId="105" borderId="116" xfId="159" applyNumberFormat="1" applyFont="1" applyFill="1" applyBorder="1" applyAlignment="1">
      <alignment horizontal="right" vertical="center"/>
    </xf>
    <xf numFmtId="0" fontId="209" fillId="105" borderId="116" xfId="159" applyFont="1" applyFill="1" applyBorder="1" applyAlignment="1">
      <alignment horizontal="left" vertical="center"/>
    </xf>
    <xf numFmtId="179" fontId="209" fillId="105" borderId="116" xfId="159" applyNumberFormat="1" applyFont="1" applyFill="1" applyBorder="1" applyAlignment="1">
      <alignment horizontal="right" vertical="center"/>
    </xf>
    <xf numFmtId="0" fontId="210" fillId="105" borderId="116" xfId="159" applyFont="1" applyFill="1" applyBorder="1" applyAlignment="1">
      <alignment vertical="center"/>
    </xf>
    <xf numFmtId="0" fontId="119" fillId="106" borderId="117" xfId="159" applyFont="1" applyFill="1" applyBorder="1" applyAlignment="1">
      <alignment horizontal="center" vertical="center"/>
    </xf>
    <xf numFmtId="0" fontId="157" fillId="105" borderId="116" xfId="159" applyFont="1" applyFill="1" applyBorder="1" applyAlignment="1">
      <alignment horizontal="right" vertical="center"/>
    </xf>
    <xf numFmtId="0" fontId="209" fillId="105" borderId="89" xfId="0" applyFont="1" applyFill="1" applyBorder="1" applyAlignment="1">
      <alignment horizontal="left" vertical="center" wrapText="1"/>
    </xf>
    <xf numFmtId="175" fontId="209" fillId="105" borderId="89" xfId="71" applyNumberFormat="1" applyFont="1" applyFill="1" applyBorder="1" applyAlignment="1">
      <alignment horizontal="right" vertical="center" wrapText="1"/>
    </xf>
    <xf numFmtId="4" fontId="209" fillId="105" borderId="89" xfId="0" applyNumberFormat="1" applyFont="1" applyFill="1" applyBorder="1" applyAlignment="1">
      <alignment horizontal="right" vertical="center" wrapText="1"/>
    </xf>
    <xf numFmtId="3" fontId="209" fillId="105" borderId="89" xfId="71" applyNumberFormat="1" applyFont="1" applyFill="1" applyBorder="1" applyAlignment="1">
      <alignment horizontal="right" vertical="center" wrapText="1"/>
    </xf>
    <xf numFmtId="3" fontId="209" fillId="105" borderId="89" xfId="71" applyNumberFormat="1" applyFont="1" applyFill="1" applyBorder="1" applyAlignment="1">
      <alignment vertical="center" wrapText="1"/>
    </xf>
    <xf numFmtId="177" fontId="209" fillId="105" borderId="108" xfId="71" applyNumberFormat="1" applyFont="1" applyFill="1" applyBorder="1" applyAlignment="1">
      <alignment horizontal="right" vertical="center" wrapText="1"/>
    </xf>
    <xf numFmtId="3" fontId="209" fillId="105" borderId="108" xfId="71" applyNumberFormat="1" applyFont="1" applyFill="1" applyBorder="1" applyAlignment="1">
      <alignment vertical="center" wrapText="1"/>
    </xf>
    <xf numFmtId="0" fontId="209" fillId="105" borderId="80" xfId="0" applyFont="1" applyFill="1" applyBorder="1" applyAlignment="1">
      <alignment horizontal="left" vertical="center" wrapText="1"/>
    </xf>
    <xf numFmtId="174" fontId="209" fillId="105" borderId="80" xfId="71" applyNumberFormat="1" applyFont="1" applyFill="1" applyBorder="1" applyAlignment="1">
      <alignment horizontal="right" vertical="center" wrapText="1"/>
    </xf>
    <xf numFmtId="4" fontId="209" fillId="105" borderId="80" xfId="0" applyNumberFormat="1" applyFont="1" applyFill="1" applyBorder="1" applyAlignment="1">
      <alignment vertical="center" wrapText="1"/>
    </xf>
    <xf numFmtId="177" fontId="209" fillId="105" borderId="80" xfId="71" applyNumberFormat="1" applyFont="1" applyFill="1" applyBorder="1" applyAlignment="1">
      <alignment vertical="center" wrapText="1"/>
    </xf>
    <xf numFmtId="3" fontId="209" fillId="105" borderId="80" xfId="0" applyNumberFormat="1" applyFont="1" applyFill="1" applyBorder="1" applyAlignment="1">
      <alignment vertical="center" wrapText="1"/>
    </xf>
    <xf numFmtId="3" fontId="209" fillId="105" borderId="80" xfId="71" applyNumberFormat="1" applyFont="1" applyFill="1" applyBorder="1" applyAlignment="1">
      <alignment vertical="center" wrapText="1"/>
    </xf>
    <xf numFmtId="175" fontId="209" fillId="105" borderId="80" xfId="71" applyNumberFormat="1" applyFont="1" applyFill="1" applyBorder="1" applyAlignment="1">
      <alignment horizontal="right" vertical="center" wrapText="1"/>
    </xf>
    <xf numFmtId="174" fontId="209" fillId="105" borderId="80" xfId="0" applyNumberFormat="1" applyFont="1" applyFill="1" applyBorder="1" applyAlignment="1">
      <alignment horizontal="right" vertical="center" wrapText="1"/>
    </xf>
    <xf numFmtId="177" fontId="209" fillId="105" borderId="80" xfId="71" applyNumberFormat="1" applyFont="1" applyFill="1" applyBorder="1" applyAlignment="1">
      <alignment horizontal="right" vertical="center" wrapText="1"/>
    </xf>
    <xf numFmtId="3" fontId="209" fillId="105" borderId="80" xfId="0" applyNumberFormat="1" applyFont="1" applyFill="1" applyBorder="1" applyAlignment="1">
      <alignment horizontal="right" vertical="center" wrapText="1"/>
    </xf>
    <xf numFmtId="3" fontId="209" fillId="105" borderId="80" xfId="71" applyNumberFormat="1" applyFont="1" applyFill="1" applyBorder="1" applyAlignment="1">
      <alignment horizontal="right" vertical="center" wrapText="1"/>
    </xf>
    <xf numFmtId="37" fontId="209" fillId="105" borderId="80" xfId="71" applyNumberFormat="1" applyFont="1" applyFill="1" applyBorder="1" applyAlignment="1">
      <alignment vertical="center" wrapText="1"/>
    </xf>
    <xf numFmtId="37" fontId="209" fillId="105" borderId="80" xfId="71" applyNumberFormat="1" applyFont="1" applyFill="1" applyBorder="1" applyAlignment="1">
      <alignment horizontal="right" vertical="center" wrapText="1"/>
    </xf>
    <xf numFmtId="0" fontId="112" fillId="0" borderId="0" xfId="128" applyFont="1" applyBorder="1" applyAlignment="1">
      <alignment vertical="center"/>
    </xf>
    <xf numFmtId="0" fontId="125" fillId="38" borderId="0" xfId="128" applyFont="1" applyFill="1" applyBorder="1" applyAlignment="1">
      <alignment horizontal="left" vertical="center"/>
    </xf>
    <xf numFmtId="0" fontId="112" fillId="0" borderId="0" xfId="128" applyFont="1" applyAlignment="1">
      <alignment vertical="center"/>
    </xf>
    <xf numFmtId="0" fontId="199" fillId="0" borderId="0" xfId="128" applyFont="1" applyAlignment="1">
      <alignment horizontal="left" vertical="center"/>
    </xf>
    <xf numFmtId="0" fontId="112" fillId="0" borderId="0" xfId="128" applyFont="1" applyAlignment="1">
      <alignment horizontal="left" vertical="center" wrapText="1"/>
    </xf>
    <xf numFmtId="0" fontId="213" fillId="0" borderId="0" xfId="128" applyFont="1" applyAlignment="1">
      <alignment vertical="center"/>
    </xf>
    <xf numFmtId="0" fontId="201" fillId="0" borderId="0" xfId="128" applyFont="1" applyFill="1" applyBorder="1" applyAlignment="1">
      <alignment horizontal="left" vertical="center"/>
    </xf>
    <xf numFmtId="3" fontId="201" fillId="0" borderId="0" xfId="128" applyNumberFormat="1" applyFont="1" applyFill="1" applyBorder="1" applyAlignment="1">
      <alignment horizontal="center" vertical="center" wrapText="1"/>
    </xf>
    <xf numFmtId="188" fontId="201" fillId="0" borderId="0" xfId="128" applyNumberFormat="1" applyFont="1" applyFill="1" applyBorder="1" applyAlignment="1">
      <alignment horizontal="center" vertical="center" wrapText="1"/>
    </xf>
    <xf numFmtId="0" fontId="201" fillId="0" borderId="0" xfId="128" applyFont="1" applyFill="1" applyBorder="1" applyAlignment="1">
      <alignment horizontal="center" vertical="center" wrapText="1"/>
    </xf>
    <xf numFmtId="0" fontId="114" fillId="0" borderId="0" xfId="128" applyFont="1" applyAlignment="1">
      <alignment horizontal="center"/>
    </xf>
    <xf numFmtId="0" fontId="114" fillId="0" borderId="0" xfId="128" applyFont="1" applyBorder="1" applyAlignment="1">
      <alignment horizontal="center"/>
    </xf>
    <xf numFmtId="0" fontId="114" fillId="105" borderId="37" xfId="0" applyFont="1" applyFill="1" applyBorder="1" applyAlignment="1">
      <alignment horizontal="right" vertical="center"/>
    </xf>
    <xf numFmtId="0" fontId="209" fillId="105" borderId="80" xfId="0" applyFont="1" applyFill="1" applyBorder="1" applyAlignment="1">
      <alignment horizontal="left" vertical="center"/>
    </xf>
    <xf numFmtId="0" fontId="132" fillId="0" borderId="0" xfId="0" applyFont="1" applyFill="1" applyAlignment="1">
      <alignment horizontal="right" vertical="center" wrapText="1"/>
    </xf>
    <xf numFmtId="0" fontId="201" fillId="0" borderId="0" xfId="0" applyFont="1" applyFill="1" applyBorder="1" applyAlignment="1">
      <alignment horizontal="left" vertical="center"/>
    </xf>
    <xf numFmtId="0" fontId="209" fillId="105" borderId="37" xfId="0" applyFont="1" applyFill="1" applyBorder="1" applyAlignment="1">
      <alignment horizontal="left" vertical="center"/>
    </xf>
    <xf numFmtId="175" fontId="209" fillId="105" borderId="37" xfId="0" applyNumberFormat="1" applyFont="1" applyFill="1" applyBorder="1" applyAlignment="1">
      <alignment horizontal="right" vertical="center" wrapText="1"/>
    </xf>
    <xf numFmtId="3" fontId="209" fillId="105" borderId="37" xfId="0" applyNumberFormat="1" applyFont="1" applyFill="1" applyBorder="1" applyAlignment="1">
      <alignment horizontal="right" vertical="center" wrapText="1"/>
    </xf>
    <xf numFmtId="0" fontId="199" fillId="0" borderId="0" xfId="0" applyFont="1" applyAlignment="1">
      <alignment horizontal="centerContinuous" vertical="center"/>
    </xf>
    <xf numFmtId="0" fontId="199" fillId="0" borderId="0" xfId="0" applyFont="1" applyBorder="1" applyAlignment="1">
      <alignment horizontal="centerContinuous" vertical="center"/>
    </xf>
    <xf numFmtId="0" fontId="209" fillId="105" borderId="132" xfId="0" applyFont="1" applyFill="1" applyBorder="1" applyAlignment="1">
      <alignment vertical="center"/>
    </xf>
    <xf numFmtId="174" fontId="209" fillId="105" borderId="132" xfId="0" applyNumberFormat="1" applyFont="1" applyFill="1" applyBorder="1" applyAlignment="1">
      <alignment horizontal="right" vertical="center"/>
    </xf>
    <xf numFmtId="0" fontId="209" fillId="105" borderId="132" xfId="0" applyFont="1" applyFill="1" applyBorder="1" applyAlignment="1">
      <alignment horizontal="center" vertical="center"/>
    </xf>
    <xf numFmtId="0" fontId="116" fillId="106" borderId="37" xfId="0" applyFont="1" applyFill="1" applyBorder="1" applyAlignment="1">
      <alignment vertical="center" wrapText="1"/>
    </xf>
    <xf numFmtId="0" fontId="114" fillId="0" borderId="0" xfId="0" applyFont="1" applyAlignment="1">
      <alignment vertical="center" wrapText="1"/>
    </xf>
    <xf numFmtId="0" fontId="136" fillId="0" borderId="0" xfId="174" applyFont="1" applyAlignment="1">
      <alignment horizontal="left" vertical="center" wrapText="1"/>
    </xf>
    <xf numFmtId="0" fontId="113" fillId="0" borderId="0" xfId="0" applyFont="1" applyFill="1" applyAlignment="1">
      <alignment horizontal="left" vertical="center"/>
    </xf>
    <xf numFmtId="0" fontId="112" fillId="0" borderId="0" xfId="0" applyFont="1" applyBorder="1" applyAlignment="1">
      <alignment horizontal="left" vertical="center"/>
    </xf>
    <xf numFmtId="0" fontId="113" fillId="0" borderId="0" xfId="0" applyFont="1" applyAlignment="1"/>
    <xf numFmtId="0" fontId="118" fillId="0" borderId="0" xfId="177" applyFont="1" applyBorder="1" applyAlignment="1">
      <alignment horizontal="left" vertical="center" wrapText="1"/>
    </xf>
    <xf numFmtId="0" fontId="118" fillId="0" borderId="0" xfId="174" applyFont="1" applyFill="1" applyBorder="1" applyAlignment="1">
      <alignment horizontal="left" vertical="center" wrapText="1"/>
    </xf>
    <xf numFmtId="0" fontId="116" fillId="0" borderId="0" xfId="0" applyFont="1" applyFill="1" applyBorder="1" applyAlignment="1">
      <alignment horizontal="center" vertical="center" wrapText="1"/>
    </xf>
    <xf numFmtId="0" fontId="114" fillId="0" borderId="0" xfId="0" applyFont="1" applyFill="1" applyBorder="1" applyAlignment="1">
      <alignment vertical="center" wrapText="1"/>
    </xf>
    <xf numFmtId="0" fontId="114" fillId="0" borderId="0" xfId="0" applyFont="1" applyFill="1" applyBorder="1" applyAlignment="1">
      <alignment horizontal="justify" vertical="center" wrapText="1"/>
    </xf>
    <xf numFmtId="0" fontId="114" fillId="0" borderId="0" xfId="0" applyFont="1" applyFill="1" applyBorder="1" applyAlignment="1">
      <alignment horizontal="left" vertical="center" wrapText="1"/>
    </xf>
    <xf numFmtId="0" fontId="114" fillId="0" borderId="0" xfId="0" applyFont="1" applyBorder="1" applyAlignment="1">
      <alignment vertical="center" wrapText="1"/>
    </xf>
    <xf numFmtId="0" fontId="118" fillId="0" borderId="181" xfId="177" applyFont="1" applyBorder="1" applyAlignment="1">
      <alignment horizontal="left" vertical="center" wrapText="1"/>
    </xf>
    <xf numFmtId="186" fontId="118" fillId="0" borderId="181" xfId="177" applyNumberFormat="1" applyFont="1" applyBorder="1" applyAlignment="1">
      <alignment vertical="center" wrapText="1"/>
    </xf>
    <xf numFmtId="186" fontId="118" fillId="38" borderId="181" xfId="178" applyNumberFormat="1" applyFont="1" applyFill="1" applyBorder="1" applyAlignment="1">
      <alignment horizontal="right" vertical="center"/>
    </xf>
    <xf numFmtId="1" fontId="118" fillId="38" borderId="181" xfId="178" applyNumberFormat="1" applyFont="1" applyFill="1" applyBorder="1" applyAlignment="1">
      <alignment horizontal="right" vertical="center" wrapText="1"/>
    </xf>
    <xf numFmtId="0" fontId="118" fillId="0" borderId="0" xfId="177" applyFont="1" applyBorder="1" applyAlignment="1">
      <alignment vertical="center" wrapText="1"/>
    </xf>
    <xf numFmtId="186" fontId="118" fillId="0" borderId="0" xfId="177" applyNumberFormat="1" applyFont="1" applyBorder="1" applyAlignment="1">
      <alignment vertical="center" wrapText="1"/>
    </xf>
    <xf numFmtId="186" fontId="118" fillId="38" borderId="0" xfId="178" applyNumberFormat="1" applyFont="1" applyFill="1" applyBorder="1" applyAlignment="1">
      <alignment vertical="center" wrapText="1"/>
    </xf>
    <xf numFmtId="1" fontId="118" fillId="0" borderId="0" xfId="177" applyNumberFormat="1" applyFont="1" applyBorder="1" applyAlignment="1">
      <alignment horizontal="right" vertical="center" wrapText="1"/>
    </xf>
    <xf numFmtId="0" fontId="114" fillId="0" borderId="0" xfId="177" applyFont="1" applyBorder="1" applyAlignment="1">
      <alignment horizontal="left" vertical="center" wrapText="1"/>
    </xf>
    <xf numFmtId="0" fontId="118" fillId="0" borderId="87" xfId="177" applyFont="1" applyBorder="1" applyAlignment="1">
      <alignment horizontal="left" vertical="center" wrapText="1"/>
    </xf>
    <xf numFmtId="1" fontId="118" fillId="0" borderId="87" xfId="177" applyNumberFormat="1" applyFont="1" applyBorder="1" applyAlignment="1">
      <alignment horizontal="right" vertical="center" wrapText="1"/>
    </xf>
    <xf numFmtId="186" fontId="118" fillId="38" borderId="87" xfId="178" applyNumberFormat="1" applyFont="1" applyFill="1" applyBorder="1" applyAlignment="1">
      <alignment horizontal="right" vertical="center" wrapText="1"/>
    </xf>
    <xf numFmtId="186" fontId="118" fillId="0" borderId="87" xfId="177" applyNumberFormat="1" applyFont="1" applyBorder="1" applyAlignment="1">
      <alignment vertical="center" wrapText="1"/>
    </xf>
    <xf numFmtId="186" fontId="118" fillId="0" borderId="181" xfId="177" applyNumberFormat="1" applyFont="1" applyBorder="1" applyAlignment="1">
      <alignment horizontal="right" vertical="center" wrapText="1"/>
    </xf>
    <xf numFmtId="186" fontId="118" fillId="38" borderId="181" xfId="178" applyNumberFormat="1" applyFont="1" applyFill="1" applyBorder="1" applyAlignment="1">
      <alignment horizontal="right" vertical="center" wrapText="1"/>
    </xf>
    <xf numFmtId="186" fontId="118" fillId="0" borderId="87" xfId="177" applyNumberFormat="1" applyFont="1" applyBorder="1" applyAlignment="1">
      <alignment horizontal="right" vertical="center" wrapText="1"/>
    </xf>
    <xf numFmtId="186" fontId="118" fillId="38" borderId="87" xfId="178" applyNumberFormat="1" applyFont="1" applyFill="1" applyBorder="1" applyAlignment="1">
      <alignment horizontal="right" vertical="center"/>
    </xf>
    <xf numFmtId="1" fontId="118" fillId="38" borderId="87" xfId="178" applyNumberFormat="1" applyFont="1" applyFill="1" applyBorder="1" applyAlignment="1">
      <alignment horizontal="right" vertical="center" wrapText="1"/>
    </xf>
    <xf numFmtId="0" fontId="118" fillId="0" borderId="181" xfId="174" applyFont="1" applyBorder="1" applyAlignment="1">
      <alignment horizontal="left" vertical="center" wrapText="1"/>
    </xf>
    <xf numFmtId="186" fontId="118" fillId="38" borderId="181" xfId="175" applyNumberFormat="1" applyFont="1" applyFill="1" applyBorder="1" applyAlignment="1">
      <alignment horizontal="right" vertical="center" wrapText="1"/>
    </xf>
    <xf numFmtId="186" fontId="118" fillId="38" borderId="181" xfId="175" applyNumberFormat="1" applyFont="1" applyFill="1" applyBorder="1" applyAlignment="1">
      <alignment horizontal="center" vertical="center" wrapText="1"/>
    </xf>
    <xf numFmtId="1" fontId="118" fillId="38" borderId="181" xfId="175" applyNumberFormat="1" applyFont="1" applyFill="1" applyBorder="1" applyAlignment="1">
      <alignment horizontal="right" vertical="center" wrapText="1"/>
    </xf>
    <xf numFmtId="1" fontId="118" fillId="38" borderId="181" xfId="175" applyNumberFormat="1" applyFont="1" applyFill="1" applyBorder="1" applyAlignment="1">
      <alignment horizontal="center" vertical="center" wrapText="1"/>
    </xf>
    <xf numFmtId="186" fontId="118" fillId="38" borderId="0" xfId="175" applyNumberFormat="1" applyFont="1" applyFill="1" applyBorder="1" applyAlignment="1">
      <alignment horizontal="right" vertical="center"/>
    </xf>
    <xf numFmtId="0" fontId="114" fillId="0" borderId="0" xfId="174" applyFont="1" applyBorder="1" applyAlignment="1">
      <alignment horizontal="left" vertical="center" wrapText="1"/>
    </xf>
    <xf numFmtId="0" fontId="118" fillId="0" borderId="87" xfId="174" applyFont="1" applyBorder="1" applyAlignment="1">
      <alignment horizontal="left" vertical="center" wrapText="1"/>
    </xf>
    <xf numFmtId="186" fontId="118" fillId="38" borderId="87" xfId="175" applyNumberFormat="1" applyFont="1" applyFill="1" applyBorder="1" applyAlignment="1">
      <alignment horizontal="right" vertical="center" wrapText="1"/>
    </xf>
    <xf numFmtId="186" fontId="118" fillId="38" borderId="87" xfId="175" applyNumberFormat="1" applyFont="1" applyFill="1" applyBorder="1" applyAlignment="1">
      <alignment horizontal="center" vertical="center" wrapText="1"/>
    </xf>
    <xf numFmtId="1" fontId="118" fillId="38" borderId="87" xfId="175" applyNumberFormat="1" applyFont="1" applyFill="1" applyBorder="1" applyAlignment="1">
      <alignment horizontal="right" vertical="center" wrapText="1"/>
    </xf>
    <xf numFmtId="1" fontId="118" fillId="38" borderId="87" xfId="175" applyNumberFormat="1" applyFont="1" applyFill="1" applyBorder="1" applyAlignment="1">
      <alignment horizontal="center" vertical="center" wrapText="1"/>
    </xf>
    <xf numFmtId="0" fontId="114" fillId="0" borderId="181" xfId="0" applyFont="1" applyFill="1" applyBorder="1" applyAlignment="1">
      <alignment horizontal="left" vertical="center" wrapText="1"/>
    </xf>
    <xf numFmtId="174" fontId="114" fillId="0" borderId="181" xfId="0" applyNumberFormat="1" applyFont="1" applyFill="1" applyBorder="1" applyAlignment="1">
      <alignment horizontal="right" vertical="center"/>
    </xf>
    <xf numFmtId="4" fontId="125" fillId="0" borderId="181" xfId="0" applyNumberFormat="1" applyFont="1" applyFill="1" applyBorder="1" applyAlignment="1">
      <alignment horizontal="right" vertical="center" wrapText="1"/>
    </xf>
    <xf numFmtId="174" fontId="114" fillId="0" borderId="0" xfId="0" applyNumberFormat="1" applyFont="1" applyFill="1" applyBorder="1" applyAlignment="1">
      <alignment horizontal="right" vertical="center"/>
    </xf>
    <xf numFmtId="0" fontId="114" fillId="0" borderId="87" xfId="0" applyFont="1" applyFill="1" applyBorder="1" applyAlignment="1">
      <alignment horizontal="left" vertical="center" wrapText="1"/>
    </xf>
    <xf numFmtId="174" fontId="114" fillId="0" borderId="87" xfId="0" applyNumberFormat="1" applyFont="1" applyFill="1" applyBorder="1" applyAlignment="1">
      <alignment horizontal="right" vertical="center"/>
    </xf>
    <xf numFmtId="4" fontId="125" fillId="0" borderId="87" xfId="0" applyNumberFormat="1" applyFont="1" applyFill="1" applyBorder="1" applyAlignment="1">
      <alignment horizontal="right" vertical="center" wrapText="1"/>
    </xf>
    <xf numFmtId="4" fontId="116" fillId="0" borderId="181" xfId="0" applyNumberFormat="1" applyFont="1" applyFill="1" applyBorder="1" applyAlignment="1">
      <alignment horizontal="right" vertical="center" wrapText="1"/>
    </xf>
    <xf numFmtId="4" fontId="116" fillId="0" borderId="87" xfId="0" applyNumberFormat="1" applyFont="1" applyFill="1" applyBorder="1" applyAlignment="1">
      <alignment horizontal="right" vertical="center" wrapText="1"/>
    </xf>
    <xf numFmtId="0" fontId="114" fillId="0" borderId="181" xfId="0" applyFont="1" applyFill="1" applyBorder="1" applyAlignment="1">
      <alignment vertical="center" wrapText="1"/>
    </xf>
    <xf numFmtId="4" fontId="114" fillId="0" borderId="181" xfId="0" applyNumberFormat="1" applyFont="1" applyFill="1" applyBorder="1" applyAlignment="1">
      <alignment horizontal="right" vertical="center"/>
    </xf>
    <xf numFmtId="0" fontId="114" fillId="0" borderId="87" xfId="0" applyFont="1" applyFill="1" applyBorder="1" applyAlignment="1">
      <alignment vertical="center" wrapText="1"/>
    </xf>
    <xf numFmtId="169" fontId="114" fillId="0" borderId="87" xfId="0" applyNumberFormat="1" applyFont="1" applyFill="1" applyBorder="1" applyAlignment="1">
      <alignment horizontal="right" vertical="center"/>
    </xf>
    <xf numFmtId="3" fontId="125" fillId="0" borderId="87" xfId="0" applyNumberFormat="1" applyFont="1" applyFill="1" applyBorder="1" applyAlignment="1">
      <alignment horizontal="justify" vertical="center" wrapText="1"/>
    </xf>
    <xf numFmtId="169" fontId="114" fillId="0" borderId="181" xfId="0" applyNumberFormat="1" applyFont="1" applyFill="1" applyBorder="1" applyAlignment="1">
      <alignment horizontal="right" vertical="center"/>
    </xf>
    <xf numFmtId="4" fontId="192" fillId="0" borderId="181" xfId="0" applyNumberFormat="1" applyFont="1" applyFill="1" applyBorder="1" applyAlignment="1">
      <alignment horizontal="right" vertical="center" wrapText="1"/>
    </xf>
    <xf numFmtId="4" fontId="192" fillId="0" borderId="87" xfId="0" applyNumberFormat="1" applyFont="1" applyFill="1" applyBorder="1" applyAlignment="1">
      <alignment horizontal="right" vertical="center" wrapText="1"/>
    </xf>
    <xf numFmtId="4" fontId="114" fillId="0" borderId="87" xfId="0" applyNumberFormat="1" applyFont="1" applyFill="1" applyBorder="1" applyAlignment="1">
      <alignment horizontal="right" vertical="center"/>
    </xf>
    <xf numFmtId="3" fontId="125" fillId="0" borderId="0" xfId="0" applyNumberFormat="1" applyFont="1" applyFill="1" applyBorder="1" applyAlignment="1">
      <alignment horizontal="justify" vertical="center" wrapText="1"/>
    </xf>
    <xf numFmtId="174" fontId="114" fillId="0" borderId="87" xfId="0" applyNumberFormat="1" applyFont="1" applyFill="1" applyBorder="1" applyAlignment="1">
      <alignment horizontal="right" vertical="center" wrapText="1"/>
    </xf>
    <xf numFmtId="3" fontId="116" fillId="0" borderId="181" xfId="0" applyNumberFormat="1" applyFont="1" applyFill="1" applyBorder="1" applyAlignment="1">
      <alignment horizontal="right" vertical="center" wrapText="1"/>
    </xf>
    <xf numFmtId="0" fontId="114" fillId="0" borderId="87" xfId="0" applyFont="1" applyFill="1" applyBorder="1" applyAlignment="1">
      <alignment vertical="center"/>
    </xf>
    <xf numFmtId="0" fontId="114" fillId="0" borderId="181" xfId="0" applyFont="1" applyFill="1" applyBorder="1" applyAlignment="1">
      <alignment vertical="center"/>
    </xf>
    <xf numFmtId="175" fontId="114" fillId="0" borderId="181" xfId="0" applyNumberFormat="1" applyFont="1" applyFill="1" applyBorder="1" applyAlignment="1">
      <alignment horizontal="right" vertical="center" wrapText="1"/>
    </xf>
    <xf numFmtId="3" fontId="114" fillId="0" borderId="181" xfId="0" applyNumberFormat="1" applyFont="1" applyFill="1" applyBorder="1" applyAlignment="1">
      <alignment horizontal="right" vertical="justify" wrapText="1"/>
    </xf>
    <xf numFmtId="9" fontId="114" fillId="0" borderId="87" xfId="108" applyFont="1" applyFill="1" applyBorder="1" applyAlignment="1">
      <alignment vertical="center" wrapText="1"/>
    </xf>
    <xf numFmtId="175" fontId="114" fillId="0" borderId="87" xfId="108" applyNumberFormat="1" applyFont="1" applyFill="1" applyBorder="1" applyAlignment="1">
      <alignment vertical="center" wrapText="1"/>
    </xf>
    <xf numFmtId="9" fontId="116" fillId="0" borderId="87" xfId="108" applyFont="1" applyFill="1" applyBorder="1" applyAlignment="1">
      <alignment vertical="center" wrapText="1"/>
    </xf>
    <xf numFmtId="3" fontId="114" fillId="0" borderId="181" xfId="0" applyNumberFormat="1" applyFont="1" applyFill="1" applyBorder="1" applyAlignment="1">
      <alignment horizontal="right" vertical="center" wrapText="1"/>
    </xf>
    <xf numFmtId="175" fontId="114" fillId="0" borderId="87" xfId="0" applyNumberFormat="1" applyFont="1" applyFill="1" applyBorder="1" applyAlignment="1">
      <alignment horizontal="right" vertical="center" wrapText="1"/>
    </xf>
    <xf numFmtId="3" fontId="114" fillId="0" borderId="87" xfId="0" applyNumberFormat="1" applyFont="1" applyFill="1" applyBorder="1" applyAlignment="1">
      <alignment horizontal="right" vertical="center" wrapText="1"/>
    </xf>
    <xf numFmtId="175" fontId="114" fillId="0" borderId="179" xfId="0" applyNumberFormat="1" applyFont="1" applyFill="1" applyBorder="1" applyAlignment="1">
      <alignment horizontal="right" vertical="center" wrapText="1"/>
    </xf>
    <xf numFmtId="0" fontId="114" fillId="0" borderId="179" xfId="0" quotePrefix="1" applyFont="1" applyFill="1" applyBorder="1" applyAlignment="1">
      <alignment horizontal="left" vertical="center" wrapText="1"/>
    </xf>
    <xf numFmtId="0" fontId="114" fillId="0" borderId="179" xfId="0" applyFont="1" applyFill="1" applyBorder="1" applyAlignment="1">
      <alignment horizontal="left" vertical="center" wrapText="1"/>
    </xf>
    <xf numFmtId="3" fontId="116" fillId="0" borderId="87" xfId="0" applyNumberFormat="1" applyFont="1" applyFill="1" applyBorder="1" applyAlignment="1">
      <alignment horizontal="right" vertical="center" wrapText="1"/>
    </xf>
    <xf numFmtId="3" fontId="114" fillId="0" borderId="87" xfId="0" applyNumberFormat="1" applyFont="1" applyFill="1" applyBorder="1" applyAlignment="1">
      <alignment horizontal="right" vertical="justify" wrapText="1"/>
    </xf>
    <xf numFmtId="4" fontId="114" fillId="0" borderId="181" xfId="0" applyNumberFormat="1" applyFont="1" applyFill="1" applyBorder="1" applyAlignment="1">
      <alignment horizontal="right" vertical="center" wrapText="1"/>
    </xf>
    <xf numFmtId="4" fontId="114" fillId="0" borderId="87" xfId="0" applyNumberFormat="1" applyFont="1" applyFill="1" applyBorder="1" applyAlignment="1">
      <alignment horizontal="right" vertical="center" wrapText="1"/>
    </xf>
    <xf numFmtId="0" fontId="114" fillId="0" borderId="181" xfId="0" quotePrefix="1" applyFont="1" applyFill="1" applyBorder="1" applyAlignment="1">
      <alignment horizontal="left" vertical="center" wrapText="1"/>
    </xf>
    <xf numFmtId="3" fontId="116" fillId="0" borderId="181" xfId="0" applyNumberFormat="1" applyFont="1" applyFill="1" applyBorder="1" applyAlignment="1">
      <alignment horizontal="right" vertical="center"/>
    </xf>
    <xf numFmtId="0" fontId="114" fillId="0" borderId="87" xfId="0" quotePrefix="1" applyFont="1" applyFill="1" applyBorder="1" applyAlignment="1">
      <alignment horizontal="left" vertical="center" wrapText="1"/>
    </xf>
    <xf numFmtId="3" fontId="116" fillId="0" borderId="87" xfId="0" applyNumberFormat="1" applyFont="1" applyFill="1" applyBorder="1" applyAlignment="1">
      <alignment horizontal="right" vertical="center"/>
    </xf>
    <xf numFmtId="169" fontId="114" fillId="0" borderId="181" xfId="0" applyNumberFormat="1" applyFont="1" applyFill="1" applyBorder="1" applyAlignment="1">
      <alignment horizontal="left" vertical="center" wrapText="1"/>
    </xf>
    <xf numFmtId="169" fontId="114" fillId="0" borderId="87" xfId="0" applyNumberFormat="1" applyFont="1" applyFill="1" applyBorder="1" applyAlignment="1">
      <alignment horizontal="left" vertical="center" wrapText="1"/>
    </xf>
    <xf numFmtId="174" fontId="114" fillId="0" borderId="179" xfId="0" applyNumberFormat="1" applyFont="1" applyFill="1" applyBorder="1" applyAlignment="1">
      <alignment horizontal="right" vertical="center" wrapText="1"/>
    </xf>
    <xf numFmtId="174" fontId="114" fillId="0" borderId="181" xfId="0" applyNumberFormat="1" applyFont="1" applyFill="1" applyBorder="1" applyAlignment="1">
      <alignment horizontal="right" vertical="center" wrapText="1"/>
    </xf>
    <xf numFmtId="9" fontId="114" fillId="0" borderId="0" xfId="0" applyNumberFormat="1" applyFont="1" applyFill="1" applyBorder="1" applyAlignment="1">
      <alignment horizontal="left" vertical="center" wrapText="1"/>
    </xf>
    <xf numFmtId="169" fontId="114" fillId="0" borderId="181" xfId="0" applyNumberFormat="1" applyFont="1" applyFill="1" applyBorder="1" applyAlignment="1">
      <alignment horizontal="right" vertical="center" wrapText="1"/>
    </xf>
    <xf numFmtId="169" fontId="114" fillId="0" borderId="87" xfId="0" applyNumberFormat="1" applyFont="1" applyFill="1" applyBorder="1" applyAlignment="1">
      <alignment horizontal="right" vertical="center" wrapText="1"/>
    </xf>
    <xf numFmtId="4" fontId="114" fillId="0" borderId="181" xfId="0" applyNumberFormat="1" applyFont="1" applyFill="1" applyBorder="1" applyAlignment="1">
      <alignment horizontal="left" vertical="center" wrapText="1"/>
    </xf>
    <xf numFmtId="4" fontId="114" fillId="0" borderId="87" xfId="0" applyNumberFormat="1" applyFont="1" applyFill="1" applyBorder="1" applyAlignment="1">
      <alignment horizontal="left" vertical="center" wrapText="1"/>
    </xf>
    <xf numFmtId="175" fontId="114" fillId="0" borderId="0" xfId="81" applyNumberFormat="1" applyFont="1" applyFill="1" applyBorder="1" applyAlignment="1">
      <alignment horizontal="right" vertical="center"/>
    </xf>
    <xf numFmtId="175" fontId="114" fillId="0" borderId="87" xfId="81" applyNumberFormat="1" applyFont="1" applyFill="1" applyBorder="1" applyAlignment="1">
      <alignment horizontal="right" vertical="center"/>
    </xf>
    <xf numFmtId="0" fontId="114" fillId="0" borderId="181" xfId="128" applyFont="1" applyFill="1" applyBorder="1" applyAlignment="1">
      <alignment horizontal="justify" vertical="center" wrapText="1"/>
    </xf>
    <xf numFmtId="189" fontId="114" fillId="0" borderId="181" xfId="91" applyNumberFormat="1" applyFont="1" applyFill="1" applyBorder="1" applyAlignment="1">
      <alignment horizontal="right" vertical="center" wrapText="1"/>
    </xf>
    <xf numFmtId="3" fontId="114" fillId="0" borderId="181" xfId="91" applyNumberFormat="1" applyFont="1" applyFill="1" applyBorder="1" applyAlignment="1">
      <alignment horizontal="right" vertical="center" wrapText="1"/>
    </xf>
    <xf numFmtId="191" fontId="114" fillId="0" borderId="181" xfId="91" applyNumberFormat="1" applyFont="1" applyFill="1" applyBorder="1" applyAlignment="1">
      <alignment horizontal="right" vertical="center" wrapText="1"/>
    </xf>
    <xf numFmtId="0" fontId="114" fillId="0" borderId="181" xfId="0" applyFont="1" applyBorder="1" applyAlignment="1">
      <alignment horizontal="right" vertical="center"/>
    </xf>
    <xf numFmtId="189" fontId="114" fillId="0" borderId="0" xfId="91" applyNumberFormat="1" applyFont="1" applyFill="1" applyBorder="1" applyAlignment="1">
      <alignment horizontal="right" vertical="center" wrapText="1"/>
    </xf>
    <xf numFmtId="3" fontId="114" fillId="0" borderId="0" xfId="91" applyNumberFormat="1" applyFont="1" applyFill="1" applyBorder="1" applyAlignment="1">
      <alignment horizontal="right" vertical="center" wrapText="1"/>
    </xf>
    <xf numFmtId="191" fontId="114" fillId="0" borderId="0" xfId="91" applyNumberFormat="1" applyFont="1" applyFill="1" applyBorder="1" applyAlignment="1">
      <alignment horizontal="right" vertical="center" wrapText="1"/>
    </xf>
    <xf numFmtId="0" fontId="114" fillId="0" borderId="87" xfId="128" applyFont="1" applyFill="1" applyBorder="1" applyAlignment="1">
      <alignment horizontal="justify" vertical="center" wrapText="1"/>
    </xf>
    <xf numFmtId="189" fontId="114" fillId="0" borderId="87" xfId="91" applyNumberFormat="1" applyFont="1" applyFill="1" applyBorder="1" applyAlignment="1">
      <alignment horizontal="right" vertical="center" wrapText="1"/>
    </xf>
    <xf numFmtId="3" fontId="114" fillId="0" borderId="87" xfId="91" applyNumberFormat="1" applyFont="1" applyFill="1" applyBorder="1" applyAlignment="1">
      <alignment horizontal="right" vertical="center" wrapText="1"/>
    </xf>
    <xf numFmtId="191" fontId="114" fillId="0" borderId="87" xfId="91" applyNumberFormat="1" applyFont="1" applyFill="1" applyBorder="1" applyAlignment="1">
      <alignment horizontal="right" vertical="center" wrapText="1"/>
    </xf>
    <xf numFmtId="4" fontId="114" fillId="0" borderId="87" xfId="91" applyNumberFormat="1" applyFont="1" applyFill="1" applyBorder="1" applyAlignment="1">
      <alignment horizontal="right" vertical="center" wrapText="1"/>
    </xf>
    <xf numFmtId="0" fontId="114" fillId="0" borderId="87" xfId="0" applyFont="1" applyBorder="1" applyAlignment="1">
      <alignment horizontal="right" vertical="center"/>
    </xf>
    <xf numFmtId="0" fontId="114" fillId="0" borderId="181" xfId="0" applyFont="1" applyBorder="1"/>
    <xf numFmtId="0" fontId="114" fillId="0" borderId="87" xfId="0" applyFont="1" applyBorder="1"/>
    <xf numFmtId="4" fontId="114" fillId="0" borderId="181" xfId="91" applyNumberFormat="1" applyFont="1" applyFill="1" applyBorder="1" applyAlignment="1">
      <alignment horizontal="right" vertical="center" wrapText="1"/>
    </xf>
    <xf numFmtId="4" fontId="114" fillId="0" borderId="0" xfId="91" applyNumberFormat="1" applyFont="1" applyFill="1" applyBorder="1" applyAlignment="1">
      <alignment horizontal="right" vertical="center" wrapText="1"/>
    </xf>
    <xf numFmtId="0" fontId="114" fillId="0" borderId="179" xfId="128" applyFont="1" applyFill="1" applyBorder="1" applyAlignment="1">
      <alignment horizontal="justify" vertical="center" wrapText="1"/>
    </xf>
    <xf numFmtId="4" fontId="114" fillId="0" borderId="179" xfId="91" applyNumberFormat="1" applyFont="1" applyFill="1" applyBorder="1" applyAlignment="1">
      <alignment horizontal="right" vertical="center" wrapText="1"/>
    </xf>
    <xf numFmtId="3" fontId="114" fillId="0" borderId="179" xfId="91" applyNumberFormat="1" applyFont="1" applyFill="1" applyBorder="1" applyAlignment="1">
      <alignment horizontal="right" vertical="center" wrapText="1"/>
    </xf>
    <xf numFmtId="189" fontId="114" fillId="0" borderId="179" xfId="91" applyNumberFormat="1" applyFont="1" applyFill="1" applyBorder="1" applyAlignment="1">
      <alignment horizontal="right" vertical="center" wrapText="1"/>
    </xf>
    <xf numFmtId="191" fontId="114" fillId="0" borderId="179" xfId="91" applyNumberFormat="1" applyFont="1" applyFill="1" applyBorder="1" applyAlignment="1">
      <alignment horizontal="right" vertical="center" wrapText="1"/>
    </xf>
    <xf numFmtId="0" fontId="114" fillId="0" borderId="179" xfId="0" applyFont="1" applyBorder="1" applyAlignment="1">
      <alignment horizontal="right"/>
    </xf>
    <xf numFmtId="0" fontId="114" fillId="0" borderId="181" xfId="0" applyFont="1" applyBorder="1" applyAlignment="1">
      <alignment horizontal="right"/>
    </xf>
    <xf numFmtId="0" fontId="114" fillId="0" borderId="87" xfId="0" applyFont="1" applyBorder="1" applyAlignment="1">
      <alignment horizontal="right"/>
    </xf>
    <xf numFmtId="189" fontId="114" fillId="0" borderId="87" xfId="91" applyNumberFormat="1" applyFont="1" applyFill="1" applyBorder="1" applyAlignment="1">
      <alignment horizontal="center" vertical="center" wrapText="1"/>
    </xf>
    <xf numFmtId="3" fontId="114" fillId="0" borderId="87" xfId="91" applyNumberFormat="1" applyFont="1" applyFill="1" applyBorder="1" applyAlignment="1">
      <alignment horizontal="center" vertical="center" wrapText="1"/>
    </xf>
    <xf numFmtId="1" fontId="114" fillId="0" borderId="87" xfId="91" applyNumberFormat="1" applyFont="1" applyFill="1" applyBorder="1" applyAlignment="1">
      <alignment horizontal="right" vertical="center" wrapText="1"/>
    </xf>
    <xf numFmtId="0" fontId="114" fillId="0" borderId="181" xfId="0" applyFont="1" applyBorder="1" applyAlignment="1">
      <alignment horizontal="left"/>
    </xf>
    <xf numFmtId="0" fontId="115" fillId="0" borderId="181" xfId="0" applyFont="1" applyFill="1" applyBorder="1" applyAlignment="1">
      <alignment horizontal="left" vertical="center" wrapText="1"/>
    </xf>
    <xf numFmtId="0" fontId="0" fillId="0" borderId="181" xfId="0" applyBorder="1"/>
    <xf numFmtId="0" fontId="114" fillId="0" borderId="0" xfId="0" applyFont="1" applyBorder="1" applyAlignment="1">
      <alignment horizontal="left"/>
    </xf>
    <xf numFmtId="0" fontId="115" fillId="0" borderId="0" xfId="0" applyFont="1" applyFill="1" applyBorder="1" applyAlignment="1">
      <alignment horizontal="left" vertical="center" wrapText="1"/>
    </xf>
    <xf numFmtId="189" fontId="114" fillId="0" borderId="0" xfId="0" applyNumberFormat="1" applyFont="1" applyBorder="1" applyAlignment="1">
      <alignment horizontal="right" vertical="center"/>
    </xf>
    <xf numFmtId="0" fontId="115" fillId="0" borderId="0" xfId="0" applyFont="1" applyBorder="1" applyAlignment="1">
      <alignment horizontal="left" vertical="center" wrapText="1"/>
    </xf>
    <xf numFmtId="189" fontId="114" fillId="0" borderId="0" xfId="0" applyNumberFormat="1" applyFont="1" applyFill="1" applyBorder="1" applyAlignment="1">
      <alignment horizontal="right" vertical="center"/>
    </xf>
    <xf numFmtId="0" fontId="114" fillId="0" borderId="87" xfId="0" applyFont="1" applyBorder="1" applyAlignment="1">
      <alignment horizontal="left"/>
    </xf>
    <xf numFmtId="0" fontId="115" fillId="0" borderId="87" xfId="0" applyFont="1" applyFill="1" applyBorder="1" applyAlignment="1">
      <alignment horizontal="left" vertical="center" wrapText="1"/>
    </xf>
    <xf numFmtId="189" fontId="114" fillId="0" borderId="87" xfId="0" applyNumberFormat="1" applyFont="1" applyBorder="1" applyAlignment="1">
      <alignment horizontal="right" vertical="center"/>
    </xf>
    <xf numFmtId="0" fontId="0" fillId="0" borderId="87" xfId="0" applyBorder="1"/>
    <xf numFmtId="4" fontId="116" fillId="0" borderId="181" xfId="0" applyNumberFormat="1" applyFont="1" applyFill="1" applyBorder="1" applyAlignment="1">
      <alignment vertical="center" wrapText="1"/>
    </xf>
    <xf numFmtId="175" fontId="116" fillId="0" borderId="181" xfId="0" applyNumberFormat="1" applyFont="1" applyFill="1" applyBorder="1" applyAlignment="1">
      <alignment vertical="center" wrapText="1"/>
    </xf>
    <xf numFmtId="175" fontId="116" fillId="0" borderId="0" xfId="0" applyNumberFormat="1" applyFont="1" applyFill="1" applyBorder="1" applyAlignment="1">
      <alignment vertical="center" wrapText="1"/>
    </xf>
    <xf numFmtId="177" fontId="116" fillId="0" borderId="0" xfId="0" applyNumberFormat="1" applyFont="1" applyFill="1" applyBorder="1" applyAlignment="1">
      <alignment vertical="center" wrapText="1"/>
    </xf>
    <xf numFmtId="37" fontId="116" fillId="0" borderId="0" xfId="0" applyNumberFormat="1" applyFont="1" applyFill="1" applyBorder="1" applyAlignment="1">
      <alignment vertical="center" wrapText="1"/>
    </xf>
    <xf numFmtId="175" fontId="114" fillId="0" borderId="0" xfId="0" applyNumberFormat="1" applyFont="1" applyFill="1" applyBorder="1" applyAlignment="1">
      <alignment vertical="center" wrapText="1"/>
    </xf>
    <xf numFmtId="177" fontId="114" fillId="0" borderId="0" xfId="0" applyNumberFormat="1" applyFont="1" applyFill="1" applyBorder="1" applyAlignment="1">
      <alignment vertical="center" wrapText="1"/>
    </xf>
    <xf numFmtId="4" fontId="116" fillId="0" borderId="0" xfId="0" applyNumberFormat="1" applyFont="1" applyFill="1" applyBorder="1" applyAlignment="1">
      <alignment vertical="center" wrapText="1"/>
    </xf>
    <xf numFmtId="177" fontId="116" fillId="0" borderId="0" xfId="71" applyNumberFormat="1" applyFont="1" applyFill="1" applyBorder="1" applyAlignment="1">
      <alignment horizontal="right" vertical="center" wrapText="1"/>
    </xf>
    <xf numFmtId="3" fontId="116" fillId="0" borderId="0" xfId="71" applyNumberFormat="1" applyFont="1" applyFill="1" applyBorder="1" applyAlignment="1">
      <alignment horizontal="right" vertical="center" wrapText="1"/>
    </xf>
    <xf numFmtId="37" fontId="116" fillId="0" borderId="0" xfId="71" applyNumberFormat="1" applyFont="1" applyFill="1" applyBorder="1" applyAlignment="1">
      <alignment horizontal="right" vertical="center" wrapText="1"/>
    </xf>
    <xf numFmtId="37" fontId="116" fillId="0" borderId="0" xfId="71" applyNumberFormat="1" applyFont="1" applyFill="1" applyBorder="1" applyAlignment="1">
      <alignment vertical="center" wrapText="1"/>
    </xf>
    <xf numFmtId="175" fontId="116" fillId="0" borderId="0" xfId="71" applyNumberFormat="1" applyFont="1" applyFill="1" applyBorder="1" applyAlignment="1">
      <alignment horizontal="right" vertical="center" wrapText="1"/>
    </xf>
    <xf numFmtId="0" fontId="116" fillId="0" borderId="87" xfId="0" applyFont="1" applyFill="1" applyBorder="1" applyAlignment="1">
      <alignment vertical="center"/>
    </xf>
    <xf numFmtId="177" fontId="114" fillId="0" borderId="87" xfId="0" applyNumberFormat="1" applyFont="1" applyFill="1" applyBorder="1" applyAlignment="1">
      <alignment vertical="center" wrapText="1"/>
    </xf>
    <xf numFmtId="37" fontId="114" fillId="0" borderId="87" xfId="0" applyNumberFormat="1" applyFont="1" applyFill="1" applyBorder="1" applyAlignment="1">
      <alignment vertical="center" wrapText="1"/>
    </xf>
    <xf numFmtId="0" fontId="116" fillId="0" borderId="87" xfId="0" applyFont="1" applyFill="1" applyBorder="1" applyAlignment="1">
      <alignment vertical="center" wrapText="1"/>
    </xf>
    <xf numFmtId="4" fontId="114" fillId="38" borderId="181" xfId="0" applyNumberFormat="1" applyFont="1" applyFill="1" applyBorder="1" applyAlignment="1">
      <alignment horizontal="left" vertical="center" wrapText="1"/>
    </xf>
    <xf numFmtId="175" fontId="114" fillId="38" borderId="181" xfId="71" applyNumberFormat="1" applyFont="1" applyFill="1" applyBorder="1" applyAlignment="1">
      <alignment horizontal="right" vertical="center" wrapText="1"/>
    </xf>
    <xf numFmtId="4" fontId="114" fillId="38" borderId="181" xfId="0" applyNumberFormat="1" applyFont="1" applyFill="1" applyBorder="1" applyAlignment="1">
      <alignment horizontal="right" vertical="center" wrapText="1"/>
    </xf>
    <xf numFmtId="177" fontId="114" fillId="38" borderId="181" xfId="71" applyNumberFormat="1" applyFont="1" applyFill="1" applyBorder="1" applyAlignment="1">
      <alignment horizontal="right" vertical="center" wrapText="1"/>
    </xf>
    <xf numFmtId="3" fontId="114" fillId="38" borderId="181" xfId="0" applyNumberFormat="1" applyFont="1" applyFill="1" applyBorder="1" applyAlignment="1">
      <alignment horizontal="right" vertical="center" wrapText="1"/>
    </xf>
    <xf numFmtId="3" fontId="114" fillId="38" borderId="181" xfId="71" applyNumberFormat="1" applyFont="1" applyFill="1" applyBorder="1" applyAlignment="1">
      <alignment horizontal="right" vertical="center" wrapText="1"/>
    </xf>
    <xf numFmtId="37" fontId="114" fillId="38" borderId="181" xfId="71" applyNumberFormat="1" applyFont="1" applyFill="1" applyBorder="1" applyAlignment="1">
      <alignment horizontal="right" vertical="center" wrapText="1"/>
    </xf>
    <xf numFmtId="37" fontId="114" fillId="38" borderId="181" xfId="71" applyNumberFormat="1" applyFont="1" applyFill="1" applyBorder="1" applyAlignment="1">
      <alignment vertical="center" wrapText="1"/>
    </xf>
    <xf numFmtId="37" fontId="116" fillId="38" borderId="181" xfId="71" applyNumberFormat="1" applyFont="1" applyFill="1" applyBorder="1" applyAlignment="1">
      <alignment horizontal="right" vertical="center" wrapText="1"/>
    </xf>
    <xf numFmtId="37" fontId="116" fillId="38" borderId="181" xfId="71" applyNumberFormat="1" applyFont="1" applyFill="1" applyBorder="1" applyAlignment="1">
      <alignment vertical="center" wrapText="1"/>
    </xf>
    <xf numFmtId="4" fontId="114" fillId="38" borderId="87" xfId="0" applyNumberFormat="1" applyFont="1" applyFill="1" applyBorder="1" applyAlignment="1">
      <alignment horizontal="left" vertical="center" wrapText="1"/>
    </xf>
    <xf numFmtId="175" fontId="114" fillId="38" borderId="87" xfId="71" applyNumberFormat="1" applyFont="1" applyFill="1" applyBorder="1" applyAlignment="1">
      <alignment horizontal="right" vertical="center" wrapText="1"/>
    </xf>
    <xf numFmtId="4" fontId="114" fillId="38" borderId="87" xfId="0" applyNumberFormat="1" applyFont="1" applyFill="1" applyBorder="1" applyAlignment="1">
      <alignment horizontal="right" vertical="center" wrapText="1"/>
    </xf>
    <xf numFmtId="177" fontId="114" fillId="38" borderId="87" xfId="71" applyNumberFormat="1" applyFont="1" applyFill="1" applyBorder="1" applyAlignment="1">
      <alignment horizontal="right" vertical="center" wrapText="1"/>
    </xf>
    <xf numFmtId="3" fontId="114" fillId="38" borderId="87" xfId="0" applyNumberFormat="1" applyFont="1" applyFill="1" applyBorder="1" applyAlignment="1">
      <alignment horizontal="right" vertical="center" wrapText="1"/>
    </xf>
    <xf numFmtId="3" fontId="114" fillId="38" borderId="87" xfId="71" applyNumberFormat="1" applyFont="1" applyFill="1" applyBorder="1" applyAlignment="1">
      <alignment horizontal="right" vertical="center" wrapText="1"/>
    </xf>
    <xf numFmtId="37" fontId="114" fillId="38" borderId="87" xfId="71" applyNumberFormat="1" applyFont="1" applyFill="1" applyBorder="1" applyAlignment="1">
      <alignment horizontal="right" vertical="center" wrapText="1"/>
    </xf>
    <xf numFmtId="37" fontId="114" fillId="38" borderId="87" xfId="71" applyNumberFormat="1" applyFont="1" applyFill="1" applyBorder="1" applyAlignment="1">
      <alignment vertical="center" wrapText="1"/>
    </xf>
    <xf numFmtId="37" fontId="116" fillId="38" borderId="87" xfId="71" applyNumberFormat="1" applyFont="1" applyFill="1" applyBorder="1" applyAlignment="1">
      <alignment horizontal="right" vertical="center" wrapText="1"/>
    </xf>
    <xf numFmtId="37" fontId="116" fillId="38" borderId="87" xfId="71" applyNumberFormat="1" applyFont="1" applyFill="1" applyBorder="1" applyAlignment="1">
      <alignment vertical="center" wrapText="1"/>
    </xf>
    <xf numFmtId="0" fontId="116" fillId="0" borderId="181" xfId="0" applyFont="1" applyFill="1" applyBorder="1" applyAlignment="1">
      <alignment horizontal="justify" vertical="center" wrapText="1"/>
    </xf>
    <xf numFmtId="175" fontId="116" fillId="0" borderId="181" xfId="71" applyNumberFormat="1" applyFont="1" applyFill="1" applyBorder="1" applyAlignment="1">
      <alignment horizontal="right" vertical="center" wrapText="1"/>
    </xf>
    <xf numFmtId="177" fontId="116" fillId="0" borderId="181" xfId="71" applyNumberFormat="1" applyFont="1" applyFill="1" applyBorder="1" applyAlignment="1">
      <alignment horizontal="right" vertical="center" wrapText="1"/>
    </xf>
    <xf numFmtId="37" fontId="116" fillId="0" borderId="181" xfId="71" applyNumberFormat="1" applyFont="1" applyFill="1" applyBorder="1" applyAlignment="1">
      <alignment horizontal="right" vertical="center" wrapText="1"/>
    </xf>
    <xf numFmtId="37" fontId="116" fillId="0" borderId="181" xfId="71" applyNumberFormat="1" applyFont="1" applyFill="1" applyBorder="1" applyAlignment="1">
      <alignment vertical="center" wrapText="1"/>
    </xf>
    <xf numFmtId="0" fontId="116" fillId="0" borderId="0" xfId="0" applyFont="1" applyFill="1" applyBorder="1" applyAlignment="1">
      <alignment horizontal="justify" vertical="center" wrapText="1"/>
    </xf>
    <xf numFmtId="175" fontId="116" fillId="0" borderId="0" xfId="0" applyNumberFormat="1" applyFont="1" applyFill="1" applyBorder="1" applyAlignment="1">
      <alignment horizontal="right" vertical="center" wrapText="1"/>
    </xf>
    <xf numFmtId="177" fontId="114" fillId="0" borderId="0" xfId="71" applyNumberFormat="1" applyFont="1" applyFill="1" applyBorder="1" applyAlignment="1">
      <alignment horizontal="right" vertical="center" wrapText="1"/>
    </xf>
    <xf numFmtId="37" fontId="123" fillId="0" borderId="0" xfId="71" applyNumberFormat="1" applyFont="1" applyFill="1" applyBorder="1" applyAlignment="1">
      <alignment vertical="center" wrapText="1"/>
    </xf>
    <xf numFmtId="0" fontId="114" fillId="0" borderId="87" xfId="0" applyFont="1" applyFill="1" applyBorder="1" applyAlignment="1">
      <alignment horizontal="justify" vertical="center" wrapText="1"/>
    </xf>
    <xf numFmtId="4" fontId="114" fillId="0" borderId="87" xfId="0" applyNumberFormat="1" applyFont="1" applyFill="1" applyBorder="1" applyAlignment="1">
      <alignment horizontal="center" vertical="center" wrapText="1"/>
    </xf>
    <xf numFmtId="177" fontId="114" fillId="0" borderId="87" xfId="71" applyNumberFormat="1" applyFont="1" applyFill="1" applyBorder="1" applyAlignment="1">
      <alignment horizontal="right" vertical="center" wrapText="1"/>
    </xf>
    <xf numFmtId="0" fontId="114" fillId="0" borderId="87" xfId="0" applyFont="1" applyFill="1" applyBorder="1" applyAlignment="1">
      <alignment horizontal="center" vertical="center" wrapText="1"/>
    </xf>
    <xf numFmtId="37" fontId="114" fillId="0" borderId="87" xfId="71" applyNumberFormat="1" applyFont="1" applyFill="1" applyBorder="1" applyAlignment="1">
      <alignment horizontal="right" vertical="center" wrapText="1"/>
    </xf>
    <xf numFmtId="37" fontId="114" fillId="0" borderId="87" xfId="71" applyNumberFormat="1" applyFont="1" applyFill="1" applyBorder="1" applyAlignment="1">
      <alignment vertical="center" wrapText="1"/>
    </xf>
    <xf numFmtId="174" fontId="116" fillId="0" borderId="181" xfId="0" applyNumberFormat="1" applyFont="1" applyFill="1" applyBorder="1" applyAlignment="1">
      <alignment horizontal="right" vertical="center" wrapText="1"/>
    </xf>
    <xf numFmtId="174" fontId="116" fillId="0" borderId="0" xfId="0" applyNumberFormat="1" applyFont="1" applyFill="1" applyBorder="1" applyAlignment="1">
      <alignment horizontal="center" vertical="center" wrapText="1"/>
    </xf>
    <xf numFmtId="174" fontId="114" fillId="0" borderId="0" xfId="0" applyNumberFormat="1" applyFont="1" applyFill="1" applyBorder="1" applyAlignment="1">
      <alignment horizontal="center" vertical="center" wrapText="1"/>
    </xf>
    <xf numFmtId="174" fontId="114" fillId="0" borderId="87" xfId="0" applyNumberFormat="1" applyFont="1" applyFill="1" applyBorder="1" applyAlignment="1">
      <alignment horizontal="center" vertical="center" wrapText="1"/>
    </xf>
    <xf numFmtId="174" fontId="116" fillId="0" borderId="181" xfId="71" applyNumberFormat="1" applyFont="1" applyFill="1" applyBorder="1" applyAlignment="1">
      <alignment horizontal="right" vertical="center" wrapText="1"/>
    </xf>
    <xf numFmtId="3" fontId="116" fillId="0" borderId="181" xfId="0" applyNumberFormat="1" applyFont="1" applyFill="1" applyBorder="1" applyAlignment="1">
      <alignment vertical="center" wrapText="1"/>
    </xf>
    <xf numFmtId="177" fontId="116" fillId="0" borderId="181" xfId="71" applyNumberFormat="1" applyFont="1" applyFill="1" applyBorder="1" applyAlignment="1">
      <alignment vertical="center" wrapText="1"/>
    </xf>
    <xf numFmtId="3" fontId="114" fillId="0" borderId="181" xfId="0" applyNumberFormat="1" applyFont="1" applyFill="1" applyBorder="1" applyAlignment="1">
      <alignment vertical="center" wrapText="1"/>
    </xf>
    <xf numFmtId="174" fontId="116" fillId="0" borderId="0" xfId="71" applyNumberFormat="1" applyFont="1" applyFill="1" applyBorder="1" applyAlignment="1">
      <alignment horizontal="right" vertical="center" wrapText="1"/>
    </xf>
    <xf numFmtId="177" fontId="116" fillId="0" borderId="0" xfId="71" applyNumberFormat="1" applyFont="1" applyFill="1" applyBorder="1" applyAlignment="1">
      <alignment vertical="center" wrapText="1"/>
    </xf>
    <xf numFmtId="174" fontId="114" fillId="0" borderId="0" xfId="71" applyNumberFormat="1" applyFont="1" applyFill="1" applyBorder="1" applyAlignment="1">
      <alignment horizontal="right" vertical="center" wrapText="1"/>
    </xf>
    <xf numFmtId="177" fontId="114" fillId="0" borderId="0" xfId="71" applyNumberFormat="1" applyFont="1" applyFill="1" applyBorder="1" applyAlignment="1">
      <alignment vertical="center" wrapText="1"/>
    </xf>
    <xf numFmtId="174" fontId="123" fillId="0" borderId="0" xfId="71" applyNumberFormat="1" applyFont="1" applyFill="1" applyBorder="1" applyAlignment="1">
      <alignment horizontal="right" vertical="center" wrapText="1"/>
    </xf>
    <xf numFmtId="3" fontId="123" fillId="0" borderId="0" xfId="0" applyNumberFormat="1" applyFont="1" applyFill="1" applyBorder="1" applyAlignment="1">
      <alignment vertical="center" wrapText="1"/>
    </xf>
    <xf numFmtId="177" fontId="123" fillId="0" borderId="0" xfId="71" applyNumberFormat="1" applyFont="1" applyFill="1" applyBorder="1" applyAlignment="1">
      <alignment vertical="center" wrapText="1"/>
    </xf>
    <xf numFmtId="174" fontId="114" fillId="0" borderId="87" xfId="71" applyNumberFormat="1" applyFont="1" applyFill="1" applyBorder="1" applyAlignment="1">
      <alignment horizontal="right" vertical="center" wrapText="1"/>
    </xf>
    <xf numFmtId="3" fontId="114" fillId="0" borderId="87" xfId="0" applyNumberFormat="1" applyFont="1" applyFill="1" applyBorder="1" applyAlignment="1">
      <alignment vertical="center" wrapText="1"/>
    </xf>
    <xf numFmtId="177" fontId="114" fillId="0" borderId="87" xfId="71" applyNumberFormat="1" applyFont="1" applyFill="1" applyBorder="1" applyAlignment="1">
      <alignment vertical="center" wrapText="1"/>
    </xf>
    <xf numFmtId="175" fontId="114" fillId="0" borderId="181" xfId="71" applyNumberFormat="1" applyFont="1" applyFill="1" applyBorder="1" applyAlignment="1">
      <alignment horizontal="right" vertical="center" wrapText="1"/>
    </xf>
    <xf numFmtId="177" fontId="114" fillId="0" borderId="181" xfId="71" applyNumberFormat="1" applyFont="1" applyFill="1" applyBorder="1" applyAlignment="1">
      <alignment horizontal="right" vertical="center" wrapText="1"/>
    </xf>
    <xf numFmtId="3" fontId="114" fillId="0" borderId="181" xfId="71" applyNumberFormat="1" applyFont="1" applyFill="1" applyBorder="1" applyAlignment="1">
      <alignment horizontal="right" vertical="center" wrapText="1"/>
    </xf>
    <xf numFmtId="37" fontId="114" fillId="0" borderId="181" xfId="71" applyNumberFormat="1" applyFont="1" applyFill="1" applyBorder="1" applyAlignment="1">
      <alignment horizontal="right" vertical="center" wrapText="1"/>
    </xf>
    <xf numFmtId="37" fontId="114" fillId="0" borderId="181" xfId="71" applyNumberFormat="1" applyFont="1" applyFill="1" applyBorder="1" applyAlignment="1">
      <alignment vertical="center" wrapText="1"/>
    </xf>
    <xf numFmtId="0" fontId="16" fillId="0" borderId="0" xfId="81" applyFont="1" applyBorder="1" applyAlignment="1">
      <alignment horizontal="left"/>
    </xf>
    <xf numFmtId="175" fontId="114" fillId="0" borderId="0" xfId="71" applyNumberFormat="1" applyFont="1" applyFill="1" applyBorder="1" applyAlignment="1">
      <alignment horizontal="right" vertical="center" wrapText="1"/>
    </xf>
    <xf numFmtId="3" fontId="114" fillId="0" borderId="0" xfId="71" applyNumberFormat="1" applyFont="1" applyFill="1" applyBorder="1" applyAlignment="1">
      <alignment horizontal="right" vertical="center" wrapText="1"/>
    </xf>
    <xf numFmtId="0" fontId="40" fillId="0" borderId="0" xfId="81" applyFont="1" applyBorder="1"/>
    <xf numFmtId="175" fontId="114" fillId="0" borderId="87" xfId="71" applyNumberFormat="1" applyFont="1" applyFill="1" applyBorder="1" applyAlignment="1">
      <alignment horizontal="right" vertical="center" wrapText="1"/>
    </xf>
    <xf numFmtId="4" fontId="114" fillId="0" borderId="87" xfId="71" applyNumberFormat="1" applyFont="1" applyFill="1" applyBorder="1" applyAlignment="1">
      <alignment horizontal="right" vertical="center" wrapText="1"/>
    </xf>
    <xf numFmtId="3" fontId="114" fillId="0" borderId="87" xfId="71" applyNumberFormat="1" applyFont="1" applyFill="1" applyBorder="1" applyAlignment="1">
      <alignment horizontal="right" vertical="center" wrapText="1"/>
    </xf>
    <xf numFmtId="0" fontId="116" fillId="0" borderId="181" xfId="128" applyFont="1" applyBorder="1" applyAlignment="1" applyProtection="1">
      <alignment horizontal="left" vertical="center"/>
    </xf>
    <xf numFmtId="178" fontId="114" fillId="0" borderId="181" xfId="160" applyNumberFormat="1" applyFont="1" applyBorder="1" applyAlignment="1">
      <alignment horizontal="right" vertical="center"/>
    </xf>
    <xf numFmtId="0" fontId="116" fillId="0" borderId="87" xfId="128" applyFont="1" applyBorder="1" applyAlignment="1" applyProtection="1">
      <alignment horizontal="left" vertical="center"/>
    </xf>
    <xf numFmtId="178" fontId="114" fillId="0" borderId="87" xfId="160" applyNumberFormat="1" applyFont="1" applyBorder="1" applyAlignment="1">
      <alignment horizontal="right" vertical="center"/>
    </xf>
    <xf numFmtId="178" fontId="114" fillId="0" borderId="181" xfId="128" applyNumberFormat="1" applyFont="1" applyBorder="1" applyAlignment="1">
      <alignment horizontal="right" vertical="center"/>
    </xf>
    <xf numFmtId="178" fontId="114" fillId="0" borderId="87" xfId="160" applyNumberFormat="1" applyFont="1" applyFill="1" applyBorder="1" applyAlignment="1">
      <alignment horizontal="right" vertical="center"/>
    </xf>
    <xf numFmtId="0" fontId="114" fillId="0" borderId="181" xfId="128" applyFont="1" applyBorder="1" applyAlignment="1" applyProtection="1">
      <alignment horizontal="left" vertical="center"/>
    </xf>
    <xf numFmtId="178" fontId="116" fillId="0" borderId="181" xfId="128" applyNumberFormat="1" applyFont="1" applyBorder="1" applyAlignment="1">
      <alignment horizontal="right" vertical="center"/>
    </xf>
    <xf numFmtId="0" fontId="138" fillId="0" borderId="181" xfId="0" applyFont="1" applyBorder="1" applyAlignment="1">
      <alignment vertical="center"/>
    </xf>
    <xf numFmtId="178" fontId="116" fillId="0" borderId="0" xfId="128" applyNumberFormat="1" applyFont="1" applyBorder="1" applyAlignment="1">
      <alignment horizontal="right" vertical="center"/>
    </xf>
    <xf numFmtId="0" fontId="138" fillId="0" borderId="0" xfId="0" applyFont="1" applyBorder="1" applyAlignment="1">
      <alignment vertical="center"/>
    </xf>
    <xf numFmtId="0" fontId="116" fillId="0" borderId="0" xfId="128" applyFont="1" applyFill="1" applyBorder="1" applyAlignment="1" applyProtection="1">
      <alignment horizontal="left" vertical="center"/>
    </xf>
    <xf numFmtId="178" fontId="116" fillId="0" borderId="0" xfId="160" applyNumberFormat="1" applyFont="1" applyFill="1" applyBorder="1" applyAlignment="1">
      <alignment horizontal="right" vertical="center"/>
    </xf>
    <xf numFmtId="0" fontId="114" fillId="0" borderId="87" xfId="128" applyFont="1" applyBorder="1" applyAlignment="1" applyProtection="1">
      <alignment horizontal="left" vertical="center"/>
    </xf>
    <xf numFmtId="178" fontId="116" fillId="0" borderId="87" xfId="128" applyNumberFormat="1" applyFont="1" applyBorder="1" applyAlignment="1">
      <alignment horizontal="right" vertical="center"/>
    </xf>
    <xf numFmtId="0" fontId="138" fillId="0" borderId="87" xfId="0" applyFont="1" applyBorder="1" applyAlignment="1">
      <alignment vertical="center"/>
    </xf>
    <xf numFmtId="178" fontId="114" fillId="0" borderId="181" xfId="128" applyNumberFormat="1" applyFont="1" applyBorder="1" applyAlignment="1">
      <alignment vertical="center"/>
    </xf>
    <xf numFmtId="178" fontId="116" fillId="0" borderId="181" xfId="128" applyNumberFormat="1" applyFont="1" applyBorder="1" applyAlignment="1">
      <alignment vertical="center"/>
    </xf>
    <xf numFmtId="0" fontId="138" fillId="0" borderId="181" xfId="0" applyFont="1" applyBorder="1" applyAlignment="1"/>
    <xf numFmtId="178" fontId="114" fillId="0" borderId="0" xfId="160" applyNumberFormat="1" applyFont="1" applyBorder="1" applyAlignment="1">
      <alignment vertical="center"/>
    </xf>
    <xf numFmtId="178" fontId="116" fillId="0" borderId="0" xfId="128" applyNumberFormat="1" applyFont="1" applyBorder="1" applyAlignment="1">
      <alignment vertical="center"/>
    </xf>
    <xf numFmtId="0" fontId="138" fillId="0" borderId="0" xfId="0" applyFont="1" applyBorder="1" applyAlignment="1"/>
    <xf numFmtId="178" fontId="116" fillId="0" borderId="0" xfId="160" applyNumberFormat="1" applyFont="1" applyFill="1" applyBorder="1" applyAlignment="1">
      <alignment vertical="center"/>
    </xf>
    <xf numFmtId="0" fontId="141" fillId="0" borderId="0" xfId="0" applyFont="1" applyBorder="1" applyAlignment="1"/>
    <xf numFmtId="178" fontId="114" fillId="0" borderId="87" xfId="160" applyNumberFormat="1" applyFont="1" applyBorder="1" applyAlignment="1">
      <alignment vertical="center"/>
    </xf>
    <xf numFmtId="178" fontId="116" fillId="0" borderId="87" xfId="128" applyNumberFormat="1" applyFont="1" applyBorder="1" applyAlignment="1">
      <alignment vertical="center"/>
    </xf>
    <xf numFmtId="0" fontId="138" fillId="0" borderId="87" xfId="0" applyFont="1" applyBorder="1" applyAlignment="1"/>
    <xf numFmtId="2" fontId="114" fillId="0" borderId="181" xfId="160" applyNumberFormat="1" applyFont="1" applyBorder="1" applyAlignment="1">
      <alignment horizontal="right" vertical="center"/>
    </xf>
    <xf numFmtId="0" fontId="114" fillId="0" borderId="181" xfId="0" applyFont="1" applyBorder="1" applyAlignment="1">
      <alignment vertical="center"/>
    </xf>
    <xf numFmtId="2" fontId="114" fillId="0" borderId="87" xfId="160" applyNumberFormat="1" applyFont="1" applyBorder="1" applyAlignment="1">
      <alignment horizontal="right" vertical="center"/>
    </xf>
    <xf numFmtId="0" fontId="114" fillId="0" borderId="87" xfId="0" applyFont="1" applyBorder="1" applyAlignment="1">
      <alignment vertical="center"/>
    </xf>
    <xf numFmtId="178" fontId="116" fillId="0" borderId="0" xfId="160" applyNumberFormat="1" applyFont="1" applyBorder="1" applyAlignment="1">
      <alignment vertical="center"/>
    </xf>
    <xf numFmtId="178" fontId="114" fillId="0" borderId="0" xfId="160" applyNumberFormat="1" applyFont="1" applyFill="1" applyBorder="1" applyAlignment="1">
      <alignment vertical="center"/>
    </xf>
    <xf numFmtId="173" fontId="114" fillId="0" borderId="181" xfId="128" applyNumberFormat="1" applyFont="1" applyBorder="1" applyAlignment="1">
      <alignment vertical="center"/>
    </xf>
    <xf numFmtId="173" fontId="138" fillId="0" borderId="181" xfId="0" applyNumberFormat="1" applyFont="1" applyBorder="1" applyAlignment="1">
      <alignment vertical="center"/>
    </xf>
    <xf numFmtId="173" fontId="114" fillId="0" borderId="0" xfId="160" applyNumberFormat="1" applyFont="1" applyBorder="1" applyAlignment="1">
      <alignment vertical="center"/>
    </xf>
    <xf numFmtId="173" fontId="138" fillId="0" borderId="0" xfId="0" applyNumberFormat="1" applyFont="1" applyBorder="1" applyAlignment="1">
      <alignment vertical="center"/>
    </xf>
    <xf numFmtId="173" fontId="116" fillId="0" borderId="0" xfId="160" applyNumberFormat="1" applyFont="1" applyFill="1" applyBorder="1" applyAlignment="1">
      <alignment vertical="center"/>
    </xf>
    <xf numFmtId="173" fontId="141" fillId="0" borderId="0" xfId="0" applyNumberFormat="1" applyFont="1" applyBorder="1" applyAlignment="1">
      <alignment vertical="center"/>
    </xf>
    <xf numFmtId="173" fontId="114" fillId="0" borderId="0" xfId="160" applyNumberFormat="1" applyFont="1" applyFill="1" applyBorder="1" applyAlignment="1">
      <alignment vertical="center"/>
    </xf>
    <xf numFmtId="173" fontId="114" fillId="0" borderId="87" xfId="160" applyNumberFormat="1" applyFont="1" applyBorder="1" applyAlignment="1">
      <alignment vertical="center"/>
    </xf>
    <xf numFmtId="173" fontId="138" fillId="0" borderId="87" xfId="0" applyNumberFormat="1" applyFont="1" applyBorder="1" applyAlignment="1">
      <alignment vertical="center"/>
    </xf>
    <xf numFmtId="179" fontId="114" fillId="0" borderId="181" xfId="128" applyNumberFormat="1" applyFont="1" applyBorder="1" applyAlignment="1">
      <alignment horizontal="right" vertical="center"/>
    </xf>
    <xf numFmtId="179" fontId="138" fillId="0" borderId="181" xfId="0" applyNumberFormat="1" applyFont="1" applyBorder="1" applyAlignment="1">
      <alignment horizontal="right" vertical="center"/>
    </xf>
    <xf numFmtId="179" fontId="114" fillId="0" borderId="0" xfId="160" applyNumberFormat="1" applyFont="1" applyBorder="1" applyAlignment="1">
      <alignment horizontal="right" vertical="center"/>
    </xf>
    <xf numFmtId="179" fontId="138" fillId="0" borderId="0" xfId="0" applyNumberFormat="1" applyFont="1" applyBorder="1" applyAlignment="1">
      <alignment horizontal="right" vertical="center"/>
    </xf>
    <xf numFmtId="179" fontId="116" fillId="0" borderId="0" xfId="160" applyNumberFormat="1" applyFont="1" applyFill="1" applyBorder="1" applyAlignment="1">
      <alignment horizontal="right" vertical="center"/>
    </xf>
    <xf numFmtId="179" fontId="114" fillId="0" borderId="87" xfId="160" applyNumberFormat="1" applyFont="1" applyBorder="1" applyAlignment="1">
      <alignment horizontal="right" vertical="center"/>
    </xf>
    <xf numFmtId="179" fontId="138" fillId="0" borderId="87" xfId="0" applyNumberFormat="1" applyFont="1" applyBorder="1" applyAlignment="1">
      <alignment horizontal="right" vertical="center"/>
    </xf>
    <xf numFmtId="178" fontId="138" fillId="0" borderId="181" xfId="0" applyNumberFormat="1" applyFont="1" applyBorder="1" applyAlignment="1">
      <alignment vertical="center"/>
    </xf>
    <xf numFmtId="178" fontId="114" fillId="0" borderId="0" xfId="128" applyNumberFormat="1" applyFont="1" applyBorder="1" applyAlignment="1">
      <alignment vertical="center"/>
    </xf>
    <xf numFmtId="178" fontId="138" fillId="0" borderId="0" xfId="0" applyNumberFormat="1" applyFont="1" applyBorder="1" applyAlignment="1">
      <alignment vertical="center"/>
    </xf>
    <xf numFmtId="0" fontId="114" fillId="0" borderId="87" xfId="128" applyFont="1" applyFill="1" applyBorder="1" applyAlignment="1" applyProtection="1">
      <alignment horizontal="left" vertical="center"/>
    </xf>
    <xf numFmtId="178" fontId="114" fillId="0" borderId="87" xfId="160" applyNumberFormat="1" applyFont="1" applyFill="1" applyBorder="1" applyAlignment="1">
      <alignment vertical="center"/>
    </xf>
    <xf numFmtId="178" fontId="138" fillId="0" borderId="87" xfId="0" applyNumberFormat="1" applyFont="1" applyBorder="1" applyAlignment="1">
      <alignment vertical="center"/>
    </xf>
    <xf numFmtId="173" fontId="114" fillId="0" borderId="181" xfId="128" applyNumberFormat="1" applyFont="1" applyBorder="1" applyAlignment="1">
      <alignment horizontal="right" vertical="center"/>
    </xf>
    <xf numFmtId="173" fontId="138" fillId="0" borderId="181" xfId="0" applyNumberFormat="1" applyFont="1" applyBorder="1" applyAlignment="1">
      <alignment horizontal="right" vertical="center"/>
    </xf>
    <xf numFmtId="173" fontId="114" fillId="0" borderId="0" xfId="128" applyNumberFormat="1" applyFont="1" applyBorder="1" applyAlignment="1">
      <alignment horizontal="right" vertical="center"/>
    </xf>
    <xf numFmtId="173" fontId="138" fillId="0" borderId="0" xfId="0" applyNumberFormat="1" applyFont="1" applyBorder="1" applyAlignment="1">
      <alignment horizontal="right" vertical="center"/>
    </xf>
    <xf numFmtId="173" fontId="114" fillId="0" borderId="0" xfId="160" applyNumberFormat="1" applyFont="1" applyBorder="1" applyAlignment="1">
      <alignment horizontal="right" vertical="center"/>
    </xf>
    <xf numFmtId="173" fontId="116" fillId="0" borderId="0" xfId="160" applyNumberFormat="1" applyFont="1" applyBorder="1" applyAlignment="1">
      <alignment horizontal="right" vertical="center"/>
    </xf>
    <xf numFmtId="173" fontId="114" fillId="0" borderId="87" xfId="160" applyNumberFormat="1" applyFont="1" applyFill="1" applyBorder="1" applyAlignment="1">
      <alignment horizontal="right" vertical="center"/>
    </xf>
    <xf numFmtId="173" fontId="138" fillId="0" borderId="87" xfId="0" applyNumberFormat="1" applyFont="1" applyBorder="1" applyAlignment="1">
      <alignment horizontal="right" vertical="center"/>
    </xf>
    <xf numFmtId="0" fontId="116" fillId="0" borderId="0" xfId="0" applyFont="1" applyBorder="1" applyAlignment="1">
      <alignment vertical="center"/>
    </xf>
    <xf numFmtId="0" fontId="118" fillId="0" borderId="181" xfId="159" applyFont="1" applyBorder="1" applyAlignment="1">
      <alignment horizontal="left" vertical="center" wrapText="1"/>
    </xf>
    <xf numFmtId="179" fontId="114" fillId="0" borderId="181" xfId="159" applyNumberFormat="1" applyFont="1" applyFill="1" applyBorder="1" applyAlignment="1">
      <alignment horizontal="right" vertical="center" wrapText="1"/>
    </xf>
    <xf numFmtId="179" fontId="116" fillId="0" borderId="181" xfId="159" applyNumberFormat="1" applyFont="1" applyFill="1" applyBorder="1" applyAlignment="1">
      <alignment horizontal="right" vertical="center" wrapText="1"/>
    </xf>
    <xf numFmtId="179" fontId="118" fillId="0" borderId="181" xfId="159" applyNumberFormat="1" applyFont="1" applyBorder="1" applyAlignment="1">
      <alignment horizontal="right" vertical="center"/>
    </xf>
    <xf numFmtId="179" fontId="114" fillId="0" borderId="0" xfId="159" applyNumberFormat="1" applyFont="1" applyFill="1" applyBorder="1" applyAlignment="1">
      <alignment horizontal="right" vertical="center" wrapText="1"/>
    </xf>
    <xf numFmtId="179" fontId="116" fillId="0" borderId="0" xfId="159" applyNumberFormat="1" applyFont="1" applyFill="1" applyBorder="1" applyAlignment="1">
      <alignment horizontal="right" vertical="center" wrapText="1"/>
    </xf>
    <xf numFmtId="179" fontId="118" fillId="0" borderId="0" xfId="159" applyNumberFormat="1" applyFont="1" applyBorder="1" applyAlignment="1">
      <alignment horizontal="right" vertical="center"/>
    </xf>
    <xf numFmtId="0" fontId="118" fillId="0" borderId="0" xfId="159" applyFont="1" applyBorder="1" applyAlignment="1">
      <alignment horizontal="left" vertical="center"/>
    </xf>
    <xf numFmtId="0" fontId="118" fillId="0" borderId="87" xfId="159" applyFont="1" applyBorder="1" applyAlignment="1">
      <alignment horizontal="left" vertical="center"/>
    </xf>
    <xf numFmtId="179" fontId="114" fillId="0" borderId="87" xfId="159" applyNumberFormat="1" applyFont="1" applyFill="1" applyBorder="1" applyAlignment="1">
      <alignment horizontal="right" vertical="center" wrapText="1"/>
    </xf>
    <xf numFmtId="179" fontId="118" fillId="0" borderId="87" xfId="159" applyNumberFormat="1" applyFont="1" applyBorder="1" applyAlignment="1">
      <alignment horizontal="right" vertical="center"/>
    </xf>
    <xf numFmtId="179" fontId="116" fillId="0" borderId="87" xfId="159" applyNumberFormat="1" applyFont="1" applyFill="1" applyBorder="1" applyAlignment="1">
      <alignment horizontal="right" vertical="center" wrapText="1"/>
    </xf>
    <xf numFmtId="0" fontId="164" fillId="0" borderId="181" xfId="159" applyFont="1" applyBorder="1" applyAlignment="1">
      <alignment horizontal="left" vertical="center"/>
    </xf>
    <xf numFmtId="179" fontId="165" fillId="0" borderId="181" xfId="159" applyNumberFormat="1" applyFont="1" applyFill="1" applyBorder="1" applyAlignment="1">
      <alignment horizontal="right" vertical="center" wrapText="1"/>
    </xf>
    <xf numFmtId="179" fontId="170" fillId="0" borderId="181" xfId="159" applyNumberFormat="1" applyFont="1" applyFill="1" applyBorder="1" applyAlignment="1">
      <alignment horizontal="right" vertical="center" wrapText="1"/>
    </xf>
    <xf numFmtId="0" fontId="162" fillId="0" borderId="181" xfId="159" applyFont="1" applyBorder="1" applyAlignment="1">
      <alignment vertical="center"/>
    </xf>
    <xf numFmtId="0" fontId="164" fillId="0" borderId="0" xfId="159" applyFont="1" applyBorder="1" applyAlignment="1">
      <alignment horizontal="left" vertical="center"/>
    </xf>
    <xf numFmtId="179" fontId="165" fillId="0" borderId="0" xfId="159" applyNumberFormat="1" applyFont="1" applyFill="1" applyBorder="1" applyAlignment="1">
      <alignment horizontal="right" vertical="center" wrapText="1"/>
    </xf>
    <xf numFmtId="179" fontId="170" fillId="0" borderId="0" xfId="159" applyNumberFormat="1" applyFont="1" applyFill="1" applyBorder="1" applyAlignment="1">
      <alignment horizontal="right" vertical="center" wrapText="1"/>
    </xf>
    <xf numFmtId="0" fontId="164" fillId="0" borderId="0" xfId="159" applyFont="1" applyBorder="1" applyAlignment="1">
      <alignment horizontal="left" vertical="center" wrapText="1"/>
    </xf>
    <xf numFmtId="179" fontId="165" fillId="0" borderId="0" xfId="159" quotePrefix="1" applyNumberFormat="1" applyFont="1" applyFill="1" applyBorder="1" applyAlignment="1">
      <alignment horizontal="right" vertical="center" wrapText="1"/>
    </xf>
    <xf numFmtId="179" fontId="165" fillId="0" borderId="87" xfId="159" applyNumberFormat="1" applyFont="1" applyFill="1" applyBorder="1" applyAlignment="1">
      <alignment horizontal="right" vertical="center" wrapText="1"/>
    </xf>
    <xf numFmtId="179" fontId="170" fillId="0" borderId="87" xfId="159" applyNumberFormat="1" applyFont="1" applyFill="1" applyBorder="1" applyAlignment="1">
      <alignment horizontal="right" vertical="center" wrapText="1"/>
    </xf>
    <xf numFmtId="0" fontId="162" fillId="0" borderId="87" xfId="159" applyFont="1" applyBorder="1" applyAlignment="1">
      <alignment vertical="center"/>
    </xf>
    <xf numFmtId="0" fontId="165" fillId="0" borderId="181" xfId="159" applyFont="1" applyFill="1" applyBorder="1" applyAlignment="1">
      <alignment horizontal="left" vertical="center" wrapText="1"/>
    </xf>
    <xf numFmtId="0" fontId="162" fillId="0" borderId="181" xfId="159" applyFont="1" applyBorder="1"/>
    <xf numFmtId="0" fontId="165" fillId="0" borderId="0" xfId="159" applyFont="1" applyFill="1" applyBorder="1" applyAlignment="1">
      <alignment horizontal="left" vertical="center" wrapText="1"/>
    </xf>
    <xf numFmtId="0" fontId="162" fillId="0" borderId="0" xfId="159" applyFont="1" applyBorder="1"/>
    <xf numFmtId="0" fontId="165" fillId="0" borderId="87" xfId="159" applyFont="1" applyFill="1" applyBorder="1" applyAlignment="1">
      <alignment horizontal="left" vertical="center" wrapText="1"/>
    </xf>
    <xf numFmtId="0" fontId="162" fillId="0" borderId="87" xfId="159" applyFont="1" applyBorder="1"/>
    <xf numFmtId="0" fontId="118" fillId="0" borderId="181" xfId="159" applyFont="1" applyBorder="1" applyAlignment="1">
      <alignment horizontal="left" vertical="center"/>
    </xf>
    <xf numFmtId="179" fontId="118" fillId="0" borderId="181" xfId="159" applyNumberFormat="1" applyFont="1" applyFill="1" applyBorder="1" applyAlignment="1">
      <alignment horizontal="right" vertical="center"/>
    </xf>
    <xf numFmtId="179" fontId="118" fillId="0" borderId="0" xfId="159" applyNumberFormat="1" applyFont="1" applyFill="1" applyBorder="1" applyAlignment="1">
      <alignment horizontal="right" vertical="center"/>
    </xf>
    <xf numFmtId="179" fontId="118" fillId="0" borderId="87" xfId="159" applyNumberFormat="1" applyFont="1" applyFill="1" applyBorder="1" applyAlignment="1">
      <alignment horizontal="right" vertical="center"/>
    </xf>
    <xf numFmtId="0" fontId="118" fillId="0" borderId="181" xfId="159" applyFont="1" applyBorder="1" applyAlignment="1">
      <alignment horizontal="right" vertical="center"/>
    </xf>
    <xf numFmtId="0" fontId="138" fillId="0" borderId="181" xfId="159" applyFont="1" applyBorder="1" applyAlignment="1">
      <alignment horizontal="right" vertical="center"/>
    </xf>
    <xf numFmtId="0" fontId="118" fillId="0" borderId="0" xfId="159" applyFont="1" applyBorder="1" applyAlignment="1">
      <alignment horizontal="right" vertical="center"/>
    </xf>
    <xf numFmtId="0" fontId="138" fillId="0" borderId="0" xfId="159" applyFont="1" applyBorder="1" applyAlignment="1">
      <alignment horizontal="right" vertical="center"/>
    </xf>
    <xf numFmtId="0" fontId="118" fillId="0" borderId="87" xfId="159" applyFont="1" applyBorder="1" applyAlignment="1">
      <alignment horizontal="right" vertical="center"/>
    </xf>
    <xf numFmtId="0" fontId="138" fillId="0" borderId="87" xfId="159" applyFont="1" applyBorder="1" applyAlignment="1">
      <alignment horizontal="right" vertical="center"/>
    </xf>
    <xf numFmtId="0" fontId="114" fillId="0" borderId="181" xfId="159" applyFont="1" applyFill="1" applyBorder="1" applyAlignment="1">
      <alignment horizontal="left" vertical="center"/>
    </xf>
    <xf numFmtId="179" fontId="114" fillId="0" borderId="181" xfId="159" applyNumberFormat="1" applyFont="1" applyFill="1" applyBorder="1" applyAlignment="1">
      <alignment horizontal="right" vertical="center"/>
    </xf>
    <xf numFmtId="0" fontId="164" fillId="0" borderId="87" xfId="159" applyFont="1" applyBorder="1" applyAlignment="1">
      <alignment horizontal="left" vertical="center"/>
    </xf>
    <xf numFmtId="0" fontId="118" fillId="0" borderId="87" xfId="159" applyFont="1" applyBorder="1"/>
    <xf numFmtId="179" fontId="164" fillId="0" borderId="181" xfId="159" applyNumberFormat="1" applyFont="1" applyBorder="1" applyAlignment="1">
      <alignment horizontal="right" vertical="center"/>
    </xf>
    <xf numFmtId="179" fontId="162" fillId="0" borderId="181" xfId="159" applyNumberFormat="1" applyFont="1" applyBorder="1" applyAlignment="1">
      <alignment horizontal="right" vertical="center"/>
    </xf>
    <xf numFmtId="179" fontId="164" fillId="0" borderId="0" xfId="159" applyNumberFormat="1" applyFont="1" applyBorder="1" applyAlignment="1">
      <alignment horizontal="right" vertical="center"/>
    </xf>
    <xf numFmtId="179" fontId="162" fillId="0" borderId="0" xfId="159" applyNumberFormat="1" applyFont="1" applyBorder="1" applyAlignment="1">
      <alignment horizontal="right" vertical="center"/>
    </xf>
    <xf numFmtId="179" fontId="164" fillId="0" borderId="87" xfId="159" applyNumberFormat="1" applyFont="1" applyBorder="1" applyAlignment="1">
      <alignment horizontal="right" vertical="center"/>
    </xf>
    <xf numFmtId="179" fontId="162" fillId="0" borderId="87" xfId="159" applyNumberFormat="1" applyFont="1" applyBorder="1" applyAlignment="1">
      <alignment horizontal="right" vertical="center"/>
    </xf>
    <xf numFmtId="0" fontId="118" fillId="0" borderId="181" xfId="159" applyFont="1" applyBorder="1" applyAlignment="1">
      <alignment vertical="center"/>
    </xf>
    <xf numFmtId="0" fontId="118" fillId="0" borderId="0" xfId="159" applyFont="1" applyBorder="1" applyAlignment="1">
      <alignment vertical="center"/>
    </xf>
    <xf numFmtId="0" fontId="118" fillId="0" borderId="87" xfId="159" applyFont="1" applyBorder="1" applyAlignment="1">
      <alignment vertical="center"/>
    </xf>
    <xf numFmtId="0" fontId="116" fillId="0" borderId="179" xfId="159" applyFont="1" applyFill="1" applyBorder="1" applyAlignment="1">
      <alignment horizontal="left" vertical="center" wrapText="1"/>
    </xf>
    <xf numFmtId="178" fontId="118" fillId="0" borderId="179" xfId="159" applyNumberFormat="1" applyFont="1" applyBorder="1" applyAlignment="1">
      <alignment horizontal="right"/>
    </xf>
    <xf numFmtId="0" fontId="4" fillId="0" borderId="179" xfId="159" applyBorder="1"/>
    <xf numFmtId="17" fontId="118" fillId="0" borderId="181" xfId="159" applyNumberFormat="1" applyFont="1" applyBorder="1" applyAlignment="1">
      <alignment vertical="center" wrapText="1"/>
    </xf>
    <xf numFmtId="179" fontId="118" fillId="0" borderId="181" xfId="159" applyNumberFormat="1" applyFont="1" applyFill="1" applyBorder="1" applyAlignment="1">
      <alignment horizontal="right" vertical="center" wrapText="1"/>
    </xf>
    <xf numFmtId="179" fontId="118" fillId="0" borderId="181" xfId="159" applyNumberFormat="1" applyFont="1" applyBorder="1" applyAlignment="1">
      <alignment horizontal="right"/>
    </xf>
    <xf numFmtId="17" fontId="118" fillId="0" borderId="0" xfId="159" applyNumberFormat="1" applyFont="1" applyBorder="1" applyAlignment="1">
      <alignment vertical="center" wrapText="1"/>
    </xf>
    <xf numFmtId="179" fontId="118" fillId="0" borderId="0" xfId="159" applyNumberFormat="1" applyFont="1" applyFill="1" applyBorder="1" applyAlignment="1">
      <alignment horizontal="right" vertical="center" wrapText="1"/>
    </xf>
    <xf numFmtId="179" fontId="118" fillId="0" borderId="0" xfId="159" applyNumberFormat="1" applyFont="1" applyBorder="1" applyAlignment="1">
      <alignment horizontal="right"/>
    </xf>
    <xf numFmtId="17" fontId="118" fillId="0" borderId="87" xfId="159" applyNumberFormat="1" applyFont="1" applyBorder="1" applyAlignment="1">
      <alignment vertical="center" wrapText="1"/>
    </xf>
    <xf numFmtId="179" fontId="118" fillId="0" borderId="87" xfId="159" applyNumberFormat="1" applyFont="1" applyFill="1" applyBorder="1" applyAlignment="1">
      <alignment horizontal="right" vertical="center" wrapText="1"/>
    </xf>
    <xf numFmtId="179" fontId="118" fillId="0" borderId="87" xfId="159" applyNumberFormat="1" applyFont="1" applyBorder="1" applyAlignment="1">
      <alignment horizontal="right"/>
    </xf>
    <xf numFmtId="0" fontId="114" fillId="0" borderId="181" xfId="159" applyFont="1" applyFill="1" applyBorder="1" applyAlignment="1">
      <alignment horizontal="left" vertical="center" wrapText="1"/>
    </xf>
    <xf numFmtId="178" fontId="118" fillId="0" borderId="181" xfId="159" applyNumberFormat="1" applyFont="1" applyBorder="1" applyAlignment="1">
      <alignment horizontal="center"/>
    </xf>
    <xf numFmtId="0" fontId="118" fillId="0" borderId="181" xfId="159" applyFont="1" applyBorder="1"/>
    <xf numFmtId="0" fontId="114" fillId="0" borderId="87" xfId="159" applyFont="1" applyFill="1" applyBorder="1" applyAlignment="1">
      <alignment horizontal="left" vertical="center" wrapText="1"/>
    </xf>
    <xf numFmtId="178" fontId="118" fillId="0" borderId="87" xfId="159" applyNumberFormat="1" applyFont="1" applyBorder="1" applyAlignment="1">
      <alignment horizontal="center"/>
    </xf>
    <xf numFmtId="179" fontId="138" fillId="0" borderId="181" xfId="159" applyNumberFormat="1" applyFont="1" applyBorder="1" applyAlignment="1">
      <alignment horizontal="right"/>
    </xf>
    <xf numFmtId="179" fontId="138" fillId="0" borderId="0" xfId="159" applyNumberFormat="1" applyFont="1" applyBorder="1" applyAlignment="1">
      <alignment horizontal="right"/>
    </xf>
    <xf numFmtId="179" fontId="138" fillId="0" borderId="87" xfId="159" applyNumberFormat="1" applyFont="1" applyBorder="1" applyAlignment="1">
      <alignment horizontal="right"/>
    </xf>
    <xf numFmtId="179" fontId="114" fillId="0" borderId="181" xfId="128" applyNumberFormat="1" applyFont="1" applyFill="1" applyBorder="1" applyAlignment="1">
      <alignment horizontal="right" vertical="center" wrapText="1"/>
    </xf>
    <xf numFmtId="179" fontId="114" fillId="0" borderId="181" xfId="128" applyNumberFormat="1" applyFont="1" applyFill="1" applyBorder="1" applyAlignment="1">
      <alignment horizontal="right" vertical="center"/>
    </xf>
    <xf numFmtId="179" fontId="4" fillId="0" borderId="181" xfId="159" applyNumberFormat="1" applyBorder="1" applyAlignment="1">
      <alignment horizontal="right"/>
    </xf>
    <xf numFmtId="0" fontId="114" fillId="108" borderId="0" xfId="128" applyFont="1" applyFill="1" applyBorder="1" applyAlignment="1">
      <alignment vertical="center" wrapText="1"/>
    </xf>
    <xf numFmtId="179" fontId="114" fillId="108" borderId="0" xfId="128" applyNumberFormat="1" applyFont="1" applyFill="1" applyBorder="1" applyAlignment="1">
      <alignment horizontal="right" vertical="center" wrapText="1"/>
    </xf>
    <xf numFmtId="179" fontId="114" fillId="0" borderId="0" xfId="128" applyNumberFormat="1" applyFont="1" applyFill="1" applyBorder="1" applyAlignment="1">
      <alignment horizontal="right" vertical="center" wrapText="1"/>
    </xf>
    <xf numFmtId="179" fontId="114" fillId="108" borderId="0" xfId="128" applyNumberFormat="1" applyFont="1" applyFill="1" applyBorder="1" applyAlignment="1">
      <alignment horizontal="right" vertical="center"/>
    </xf>
    <xf numFmtId="179" fontId="4" fillId="0" borderId="0" xfId="159" applyNumberFormat="1" applyBorder="1" applyAlignment="1">
      <alignment horizontal="right"/>
    </xf>
    <xf numFmtId="0" fontId="114" fillId="108" borderId="0" xfId="128" applyFont="1" applyFill="1" applyBorder="1" applyAlignment="1">
      <alignment horizontal="justify" vertical="center" wrapText="1"/>
    </xf>
    <xf numFmtId="0" fontId="114" fillId="108" borderId="87" xfId="128" applyFont="1" applyFill="1" applyBorder="1" applyAlignment="1">
      <alignment horizontal="justify" vertical="center" wrapText="1"/>
    </xf>
    <xf numFmtId="179" fontId="114" fillId="108" borderId="87" xfId="128" applyNumberFormat="1" applyFont="1" applyFill="1" applyBorder="1" applyAlignment="1">
      <alignment horizontal="right" vertical="center" wrapText="1"/>
    </xf>
    <xf numFmtId="179" fontId="114" fillId="0" borderId="87" xfId="128" applyNumberFormat="1" applyFont="1" applyFill="1" applyBorder="1" applyAlignment="1">
      <alignment horizontal="right" vertical="center" wrapText="1"/>
    </xf>
    <xf numFmtId="179" fontId="114" fillId="108" borderId="87" xfId="128" applyNumberFormat="1" applyFont="1" applyFill="1" applyBorder="1" applyAlignment="1">
      <alignment horizontal="right" vertical="center"/>
    </xf>
    <xf numFmtId="179" fontId="4" fillId="0" borderId="87" xfId="159" applyNumberFormat="1" applyBorder="1" applyAlignment="1">
      <alignment horizontal="right"/>
    </xf>
    <xf numFmtId="179" fontId="114" fillId="108" borderId="181" xfId="128" applyNumberFormat="1" applyFont="1" applyFill="1" applyBorder="1" applyAlignment="1">
      <alignment horizontal="right" vertical="center"/>
    </xf>
    <xf numFmtId="0" fontId="4" fillId="0" borderId="181" xfId="159" applyBorder="1" applyAlignment="1">
      <alignment vertical="center"/>
    </xf>
    <xf numFmtId="0" fontId="114" fillId="108" borderId="0" xfId="128" applyFont="1" applyFill="1" applyBorder="1" applyAlignment="1">
      <alignment vertical="center"/>
    </xf>
    <xf numFmtId="0" fontId="114" fillId="108" borderId="0" xfId="128" applyFont="1" applyFill="1" applyBorder="1" applyAlignment="1">
      <alignment horizontal="justify" vertical="center"/>
    </xf>
    <xf numFmtId="0" fontId="4" fillId="0" borderId="87" xfId="159" applyBorder="1" applyAlignment="1">
      <alignment vertical="center"/>
    </xf>
    <xf numFmtId="0" fontId="118" fillId="0" borderId="181" xfId="159" applyFont="1" applyFill="1" applyBorder="1" applyAlignment="1">
      <alignment vertical="center" wrapText="1"/>
    </xf>
    <xf numFmtId="179" fontId="115" fillId="0" borderId="181" xfId="159" applyNumberFormat="1" applyFont="1" applyFill="1" applyBorder="1" applyAlignment="1">
      <alignment horizontal="right" vertical="center" wrapText="1"/>
    </xf>
    <xf numFmtId="0" fontId="118" fillId="0" borderId="0" xfId="159" applyFont="1" applyBorder="1" applyAlignment="1">
      <alignment vertical="center" wrapText="1"/>
    </xf>
    <xf numFmtId="179" fontId="115" fillId="0" borderId="0" xfId="159" applyNumberFormat="1" applyFont="1" applyBorder="1" applyAlignment="1">
      <alignment horizontal="right" vertical="center" wrapText="1"/>
    </xf>
    <xf numFmtId="0" fontId="114" fillId="0" borderId="0" xfId="159" applyFont="1" applyBorder="1" applyAlignment="1">
      <alignment vertical="center" wrapText="1"/>
    </xf>
    <xf numFmtId="0" fontId="118" fillId="0" borderId="87" xfId="159" applyFont="1" applyBorder="1" applyAlignment="1">
      <alignment vertical="center" wrapText="1"/>
    </xf>
    <xf numFmtId="179" fontId="115" fillId="0" borderId="87" xfId="159" applyNumberFormat="1" applyFont="1" applyBorder="1" applyAlignment="1">
      <alignment horizontal="right" vertical="center" wrapText="1"/>
    </xf>
    <xf numFmtId="0" fontId="115" fillId="0" borderId="181" xfId="159" applyFont="1" applyBorder="1" applyAlignment="1">
      <alignment horizontal="left" vertical="center" wrapText="1"/>
    </xf>
    <xf numFmtId="179" fontId="115" fillId="0" borderId="181" xfId="159" applyNumberFormat="1" applyFont="1" applyBorder="1" applyAlignment="1">
      <alignment horizontal="right" vertical="center" wrapText="1"/>
    </xf>
    <xf numFmtId="179" fontId="138" fillId="0" borderId="181" xfId="159" applyNumberFormat="1" applyFont="1" applyBorder="1" applyAlignment="1">
      <alignment horizontal="right" vertical="center"/>
    </xf>
    <xf numFmtId="0" fontId="115" fillId="0" borderId="0" xfId="159" applyFont="1" applyBorder="1" applyAlignment="1">
      <alignment horizontal="left" vertical="center" wrapText="1"/>
    </xf>
    <xf numFmtId="179" fontId="138" fillId="0" borderId="0" xfId="159" applyNumberFormat="1" applyFont="1" applyBorder="1" applyAlignment="1">
      <alignment horizontal="right" vertical="center"/>
    </xf>
    <xf numFmtId="0" fontId="115" fillId="0" borderId="87" xfId="159" applyFont="1" applyBorder="1" applyAlignment="1">
      <alignment horizontal="left" vertical="center" wrapText="1"/>
    </xf>
    <xf numFmtId="179" fontId="138" fillId="0" borderId="87" xfId="159" applyNumberFormat="1" applyFont="1" applyBorder="1" applyAlignment="1">
      <alignment horizontal="right" vertical="center"/>
    </xf>
    <xf numFmtId="0" fontId="115" fillId="0" borderId="181" xfId="159" applyFont="1" applyFill="1" applyBorder="1" applyAlignment="1">
      <alignment vertical="center" wrapText="1"/>
    </xf>
    <xf numFmtId="0" fontId="115" fillId="0" borderId="0" xfId="159" applyFont="1" applyFill="1" applyBorder="1" applyAlignment="1">
      <alignment vertical="center" wrapText="1"/>
    </xf>
    <xf numFmtId="179" fontId="115" fillId="0" borderId="0" xfId="159" applyNumberFormat="1" applyFont="1" applyFill="1" applyBorder="1" applyAlignment="1">
      <alignment horizontal="right" vertical="center" wrapText="1"/>
    </xf>
    <xf numFmtId="0" fontId="115" fillId="0" borderId="87" xfId="159" applyFont="1" applyFill="1" applyBorder="1" applyAlignment="1">
      <alignment vertical="center" wrapText="1"/>
    </xf>
    <xf numFmtId="179" fontId="115" fillId="0" borderId="87" xfId="159" applyNumberFormat="1" applyFont="1" applyFill="1" applyBorder="1" applyAlignment="1">
      <alignment horizontal="right" vertical="center" wrapText="1"/>
    </xf>
    <xf numFmtId="0" fontId="143" fillId="0" borderId="181" xfId="159" applyFont="1" applyFill="1" applyBorder="1" applyAlignment="1">
      <alignment vertical="center" wrapText="1"/>
    </xf>
    <xf numFmtId="179" fontId="143" fillId="0" borderId="181" xfId="159" applyNumberFormat="1" applyFont="1" applyFill="1" applyBorder="1" applyAlignment="1">
      <alignment horizontal="right" vertical="center" wrapText="1"/>
    </xf>
    <xf numFmtId="0" fontId="143" fillId="0" borderId="0" xfId="159" applyFont="1" applyFill="1" applyBorder="1" applyAlignment="1">
      <alignment vertical="center" wrapText="1"/>
    </xf>
    <xf numFmtId="179" fontId="143" fillId="0" borderId="0" xfId="159" applyNumberFormat="1" applyFont="1" applyFill="1" applyBorder="1" applyAlignment="1">
      <alignment horizontal="right" vertical="center" wrapText="1"/>
    </xf>
    <xf numFmtId="179" fontId="143" fillId="38" borderId="0" xfId="159" applyNumberFormat="1" applyFont="1" applyFill="1" applyBorder="1" applyAlignment="1">
      <alignment horizontal="right" vertical="center" wrapText="1"/>
    </xf>
    <xf numFmtId="179" fontId="115" fillId="38" borderId="0" xfId="159" applyNumberFormat="1" applyFont="1" applyFill="1" applyBorder="1" applyAlignment="1">
      <alignment horizontal="right" vertical="center" wrapText="1"/>
    </xf>
    <xf numFmtId="0" fontId="115" fillId="0" borderId="0" xfId="159" applyFont="1" applyFill="1" applyBorder="1" applyAlignment="1">
      <alignment horizontal="left" vertical="center" wrapText="1"/>
    </xf>
    <xf numFmtId="0" fontId="143" fillId="0" borderId="181" xfId="159" applyFont="1" applyFill="1" applyBorder="1" applyAlignment="1">
      <alignment horizontal="left" vertical="center" wrapText="1"/>
    </xf>
    <xf numFmtId="0" fontId="143" fillId="0" borderId="0" xfId="159" applyFont="1" applyFill="1" applyBorder="1" applyAlignment="1">
      <alignment horizontal="left" vertical="center" wrapText="1"/>
    </xf>
    <xf numFmtId="0" fontId="115" fillId="0" borderId="87" xfId="159" applyFont="1" applyFill="1" applyBorder="1" applyAlignment="1">
      <alignment horizontal="left" vertical="center" wrapText="1"/>
    </xf>
    <xf numFmtId="0" fontId="116" fillId="0" borderId="181" xfId="159" applyFont="1" applyFill="1" applyBorder="1" applyAlignment="1">
      <alignment vertical="center" wrapText="1"/>
    </xf>
    <xf numFmtId="179" fontId="116" fillId="0" borderId="181" xfId="159" applyNumberFormat="1" applyFont="1" applyBorder="1" applyAlignment="1">
      <alignment horizontal="right" vertical="center"/>
    </xf>
    <xf numFmtId="179" fontId="146" fillId="0" borderId="181" xfId="159" applyNumberFormat="1" applyFont="1" applyFill="1" applyBorder="1" applyAlignment="1">
      <alignment horizontal="right" vertical="center"/>
    </xf>
    <xf numFmtId="0" fontId="114" fillId="0" borderId="0" xfId="159" applyFont="1" applyFill="1" applyBorder="1" applyAlignment="1">
      <alignment vertical="center" wrapText="1"/>
    </xf>
    <xf numFmtId="179" fontId="114" fillId="0" borderId="0" xfId="159" applyNumberFormat="1" applyFont="1" applyBorder="1" applyAlignment="1">
      <alignment horizontal="right" vertical="center"/>
    </xf>
    <xf numFmtId="179" fontId="116" fillId="0" borderId="0" xfId="159" applyNumberFormat="1" applyFont="1" applyBorder="1" applyAlignment="1">
      <alignment horizontal="right" vertical="center"/>
    </xf>
    <xf numFmtId="179" fontId="146" fillId="0" borderId="0" xfId="159" applyNumberFormat="1" applyFont="1" applyFill="1" applyBorder="1" applyAlignment="1">
      <alignment horizontal="right" vertical="center"/>
    </xf>
    <xf numFmtId="179" fontId="116" fillId="0" borderId="0" xfId="159" applyNumberFormat="1" applyFont="1" applyFill="1" applyBorder="1" applyAlignment="1">
      <alignment horizontal="right" vertical="center"/>
    </xf>
    <xf numFmtId="179" fontId="114" fillId="0" borderId="0" xfId="159" applyNumberFormat="1" applyFont="1" applyFill="1" applyBorder="1" applyAlignment="1">
      <alignment horizontal="right" vertical="center"/>
    </xf>
    <xf numFmtId="0" fontId="116" fillId="0" borderId="87" xfId="159" applyFont="1" applyFill="1" applyBorder="1" applyAlignment="1">
      <alignment vertical="center" wrapText="1"/>
    </xf>
    <xf numFmtId="179" fontId="115" fillId="0" borderId="181" xfId="159" applyNumberFormat="1" applyFont="1" applyBorder="1" applyAlignment="1">
      <alignment horizontal="left" vertical="center" wrapText="1"/>
    </xf>
    <xf numFmtId="179" fontId="118" fillId="0" borderId="181" xfId="159" applyNumberFormat="1" applyFont="1" applyBorder="1" applyAlignment="1">
      <alignment horizontal="right" vertical="center" wrapText="1"/>
    </xf>
    <xf numFmtId="179" fontId="119" fillId="0" borderId="181" xfId="159" applyNumberFormat="1" applyFont="1" applyBorder="1" applyAlignment="1">
      <alignment horizontal="right" vertical="center" wrapText="1"/>
    </xf>
    <xf numFmtId="179" fontId="4" fillId="0" borderId="181" xfId="159" applyNumberFormat="1" applyBorder="1" applyAlignment="1">
      <alignment horizontal="right" vertical="center"/>
    </xf>
    <xf numFmtId="179" fontId="115" fillId="0" borderId="0" xfId="159" applyNumberFormat="1" applyFont="1" applyBorder="1" applyAlignment="1">
      <alignment horizontal="left" vertical="center" wrapText="1"/>
    </xf>
    <xf numFmtId="179" fontId="118" fillId="0" borderId="0" xfId="159" applyNumberFormat="1" applyFont="1" applyBorder="1" applyAlignment="1">
      <alignment horizontal="right" vertical="center" wrapText="1"/>
    </xf>
    <xf numFmtId="179" fontId="119" fillId="0" borderId="0" xfId="159" applyNumberFormat="1" applyFont="1" applyBorder="1" applyAlignment="1">
      <alignment horizontal="right" vertical="center" wrapText="1"/>
    </xf>
    <xf numFmtId="179" fontId="4" fillId="0" borderId="0" xfId="159" applyNumberFormat="1" applyBorder="1" applyAlignment="1">
      <alignment horizontal="right" vertical="center"/>
    </xf>
    <xf numFmtId="179" fontId="118" fillId="38" borderId="0" xfId="159" applyNumberFormat="1" applyFont="1" applyFill="1" applyBorder="1" applyAlignment="1">
      <alignment horizontal="right" vertical="center" wrapText="1"/>
    </xf>
    <xf numFmtId="179" fontId="115" fillId="0" borderId="87" xfId="159" applyNumberFormat="1" applyFont="1" applyBorder="1" applyAlignment="1">
      <alignment horizontal="left" vertical="center" wrapText="1"/>
    </xf>
    <xf numFmtId="179" fontId="118" fillId="0" borderId="87" xfId="159" applyNumberFormat="1" applyFont="1" applyBorder="1" applyAlignment="1">
      <alignment horizontal="right" vertical="center" wrapText="1"/>
    </xf>
    <xf numFmtId="179" fontId="118" fillId="38" borderId="87" xfId="159" applyNumberFormat="1" applyFont="1" applyFill="1" applyBorder="1" applyAlignment="1">
      <alignment horizontal="right" vertical="center" wrapText="1"/>
    </xf>
    <xf numFmtId="179" fontId="119" fillId="0" borderId="87" xfId="159" applyNumberFormat="1" applyFont="1" applyBorder="1" applyAlignment="1">
      <alignment horizontal="right" vertical="center" wrapText="1"/>
    </xf>
    <xf numFmtId="179" fontId="4" fillId="0" borderId="87" xfId="159" applyNumberFormat="1" applyBorder="1" applyAlignment="1">
      <alignment horizontal="right" vertical="center"/>
    </xf>
    <xf numFmtId="185" fontId="114" fillId="0" borderId="181" xfId="0" applyNumberFormat="1" applyFont="1" applyBorder="1" applyAlignment="1">
      <alignment vertical="center"/>
    </xf>
    <xf numFmtId="185" fontId="114" fillId="0" borderId="87" xfId="0" applyNumberFormat="1" applyFont="1" applyBorder="1" applyAlignment="1">
      <alignment vertical="center"/>
    </xf>
    <xf numFmtId="0" fontId="114" fillId="0" borderId="181" xfId="0" applyFont="1" applyBorder="1" applyAlignment="1">
      <alignment vertical="center" wrapText="1"/>
    </xf>
    <xf numFmtId="0" fontId="114" fillId="0" borderId="181" xfId="0" applyFont="1" applyBorder="1" applyAlignment="1">
      <alignment horizontal="right" vertical="center" wrapText="1"/>
    </xf>
    <xf numFmtId="0" fontId="114" fillId="0" borderId="181" xfId="0" applyFont="1" applyBorder="1" applyAlignment="1">
      <alignment horizontal="left" vertical="center" wrapText="1"/>
    </xf>
    <xf numFmtId="0" fontId="114" fillId="0" borderId="87" xfId="0" applyFont="1" applyBorder="1" applyAlignment="1">
      <alignment vertical="center" wrapText="1"/>
    </xf>
    <xf numFmtId="0" fontId="114" fillId="0" borderId="87" xfId="0" applyFont="1" applyBorder="1" applyAlignment="1">
      <alignment horizontal="left" vertical="center"/>
    </xf>
    <xf numFmtId="0" fontId="114" fillId="0" borderId="181" xfId="0" applyFont="1" applyBorder="1" applyAlignment="1">
      <alignment horizontal="left" vertical="center"/>
    </xf>
    <xf numFmtId="0" fontId="115" fillId="128" borderId="181" xfId="0" applyFont="1" applyFill="1" applyBorder="1" applyAlignment="1">
      <alignment horizontal="justify" vertical="center" wrapText="1"/>
    </xf>
    <xf numFmtId="0" fontId="118" fillId="0" borderId="181" xfId="0" applyFont="1" applyFill="1" applyBorder="1" applyAlignment="1">
      <alignment horizontal="right" vertical="center"/>
    </xf>
    <xf numFmtId="0" fontId="118" fillId="0" borderId="0" xfId="0" applyFont="1" applyFill="1" applyBorder="1" applyAlignment="1">
      <alignment horizontal="right" vertical="center"/>
    </xf>
    <xf numFmtId="0" fontId="115" fillId="128" borderId="87" xfId="0" applyFont="1" applyFill="1" applyBorder="1" applyAlignment="1">
      <alignment horizontal="justify" vertical="center" wrapText="1"/>
    </xf>
    <xf numFmtId="0" fontId="118" fillId="0" borderId="87" xfId="0" applyFont="1" applyFill="1" applyBorder="1" applyAlignment="1">
      <alignment horizontal="right" vertical="center"/>
    </xf>
    <xf numFmtId="0" fontId="0" fillId="0" borderId="181" xfId="0" applyBorder="1" applyAlignment="1">
      <alignment vertical="center"/>
    </xf>
    <xf numFmtId="0" fontId="0" fillId="0" borderId="87" xfId="0" applyBorder="1" applyAlignment="1">
      <alignment vertical="center"/>
    </xf>
    <xf numFmtId="0" fontId="117" fillId="0" borderId="87" xfId="0" applyFont="1" applyFill="1" applyBorder="1" applyAlignment="1">
      <alignment vertical="center"/>
    </xf>
    <xf numFmtId="0" fontId="117" fillId="0" borderId="181" xfId="0" applyFont="1" applyFill="1" applyBorder="1" applyAlignment="1">
      <alignment horizontal="right" vertical="center"/>
    </xf>
    <xf numFmtId="0" fontId="117" fillId="0" borderId="0" xfId="0" applyFont="1" applyFill="1" applyBorder="1" applyAlignment="1">
      <alignment horizontal="right" vertical="center"/>
    </xf>
    <xf numFmtId="0" fontId="117" fillId="0" borderId="87" xfId="0" applyFont="1" applyBorder="1" applyAlignment="1">
      <alignment vertical="center"/>
    </xf>
    <xf numFmtId="0" fontId="117" fillId="0" borderId="87" xfId="0" applyFont="1" applyBorder="1" applyAlignment="1">
      <alignment horizontal="right" vertical="center"/>
    </xf>
    <xf numFmtId="0" fontId="169" fillId="0" borderId="87" xfId="159" applyFont="1" applyBorder="1" applyAlignment="1">
      <alignment vertical="center"/>
    </xf>
    <xf numFmtId="0" fontId="169" fillId="0" borderId="87" xfId="159" applyFont="1" applyFill="1" applyBorder="1" applyAlignment="1">
      <alignment horizontal="center" vertical="center" wrapText="1"/>
    </xf>
    <xf numFmtId="0" fontId="117" fillId="0" borderId="181" xfId="81" applyFont="1" applyFill="1" applyBorder="1" applyAlignment="1">
      <alignment vertical="center"/>
    </xf>
    <xf numFmtId="0" fontId="114" fillId="0" borderId="181" xfId="81" applyFont="1" applyFill="1" applyBorder="1" applyAlignment="1">
      <alignment horizontal="right" vertical="center"/>
    </xf>
    <xf numFmtId="0" fontId="117" fillId="0" borderId="0" xfId="81" applyFont="1" applyFill="1" applyBorder="1" applyAlignment="1">
      <alignment vertical="center"/>
    </xf>
    <xf numFmtId="0" fontId="114" fillId="0" borderId="0" xfId="81" applyFont="1" applyFill="1" applyBorder="1" applyAlignment="1">
      <alignment horizontal="right" vertical="center"/>
    </xf>
    <xf numFmtId="0" fontId="195" fillId="0" borderId="0" xfId="159" applyFont="1" applyBorder="1" applyAlignment="1">
      <alignment vertical="center"/>
    </xf>
    <xf numFmtId="0" fontId="117" fillId="0" borderId="87" xfId="81" applyFont="1" applyFill="1" applyBorder="1" applyAlignment="1">
      <alignment vertical="center"/>
    </xf>
    <xf numFmtId="0" fontId="114" fillId="0" borderId="87" xfId="81" applyFont="1" applyBorder="1" applyAlignment="1">
      <alignment horizontal="right" vertical="center"/>
    </xf>
    <xf numFmtId="0" fontId="195" fillId="0" borderId="87" xfId="159" applyFont="1" applyBorder="1" applyAlignment="1">
      <alignment vertical="center"/>
    </xf>
    <xf numFmtId="0" fontId="117" fillId="0" borderId="181" xfId="0" applyFont="1" applyFill="1" applyBorder="1" applyAlignment="1">
      <alignment vertical="center" wrapText="1"/>
    </xf>
    <xf numFmtId="178" fontId="117" fillId="0" borderId="181" xfId="0" applyNumberFormat="1" applyFont="1" applyFill="1" applyBorder="1" applyAlignment="1">
      <alignment horizontal="right" vertical="center" wrapText="1"/>
    </xf>
    <xf numFmtId="0" fontId="4" fillId="0" borderId="181" xfId="159" applyFill="1" applyBorder="1" applyAlignment="1">
      <alignment horizontal="right" vertical="center" wrapText="1"/>
    </xf>
    <xf numFmtId="0" fontId="117" fillId="0" borderId="0" xfId="0" applyFont="1" applyFill="1" applyBorder="1" applyAlignment="1">
      <alignment vertical="center" wrapText="1"/>
    </xf>
    <xf numFmtId="178" fontId="117" fillId="0" borderId="0" xfId="0" applyNumberFormat="1" applyFont="1" applyFill="1" applyBorder="1" applyAlignment="1">
      <alignment horizontal="right" vertical="center" wrapText="1"/>
    </xf>
    <xf numFmtId="0" fontId="4" fillId="0" borderId="0" xfId="159" applyFill="1" applyBorder="1" applyAlignment="1">
      <alignment horizontal="right" vertical="center" wrapText="1"/>
    </xf>
    <xf numFmtId="178" fontId="117" fillId="0" borderId="87" xfId="0" applyNumberFormat="1" applyFont="1" applyFill="1" applyBorder="1" applyAlignment="1">
      <alignment horizontal="right" vertical="center" wrapText="1"/>
    </xf>
    <xf numFmtId="0" fontId="4" fillId="0" borderId="87" xfId="159" applyFill="1" applyBorder="1" applyAlignment="1">
      <alignment horizontal="right" vertical="center" wrapText="1"/>
    </xf>
    <xf numFmtId="0" fontId="118" fillId="0" borderId="181" xfId="0" applyFont="1" applyBorder="1" applyAlignment="1">
      <alignment horizontal="left" vertical="center" wrapText="1"/>
    </xf>
    <xf numFmtId="0" fontId="118" fillId="0" borderId="181" xfId="0" applyFont="1" applyBorder="1" applyAlignment="1">
      <alignment horizontal="right" vertical="center" wrapText="1"/>
    </xf>
    <xf numFmtId="0" fontId="118" fillId="0" borderId="181" xfId="171" applyFont="1" applyBorder="1" applyAlignment="1">
      <alignment horizontal="right" vertical="center" wrapText="1"/>
    </xf>
    <xf numFmtId="0" fontId="119" fillId="0" borderId="181" xfId="171" applyFont="1" applyBorder="1" applyAlignment="1">
      <alignment horizontal="right" vertical="center" wrapText="1"/>
    </xf>
    <xf numFmtId="0" fontId="0" fillId="0" borderId="181" xfId="0" applyBorder="1" applyAlignment="1">
      <alignment horizontal="right" vertical="center"/>
    </xf>
    <xf numFmtId="0" fontId="118" fillId="0" borderId="87" xfId="0" applyFont="1" applyBorder="1" applyAlignment="1">
      <alignment horizontal="left" vertical="center" wrapText="1"/>
    </xf>
    <xf numFmtId="0" fontId="118" fillId="0" borderId="87" xfId="0" applyFont="1" applyBorder="1" applyAlignment="1">
      <alignment horizontal="right" vertical="center" wrapText="1"/>
    </xf>
    <xf numFmtId="0" fontId="118" fillId="0" borderId="87" xfId="171" applyFont="1" applyBorder="1" applyAlignment="1">
      <alignment horizontal="right" vertical="center" wrapText="1"/>
    </xf>
    <xf numFmtId="0" fontId="119" fillId="0" borderId="87" xfId="171" applyFont="1" applyBorder="1" applyAlignment="1">
      <alignment horizontal="right" vertical="center" wrapText="1"/>
    </xf>
    <xf numFmtId="0" fontId="0" fillId="0" borderId="87" xfId="0" applyBorder="1" applyAlignment="1">
      <alignment horizontal="right" vertical="center"/>
    </xf>
    <xf numFmtId="0" fontId="119" fillId="0" borderId="181" xfId="0" applyFont="1" applyBorder="1" applyAlignment="1">
      <alignment horizontal="right" vertical="center" wrapText="1"/>
    </xf>
    <xf numFmtId="0" fontId="113" fillId="0" borderId="181" xfId="159" applyFont="1" applyFill="1" applyBorder="1" applyAlignment="1">
      <alignment horizontal="right"/>
    </xf>
    <xf numFmtId="0" fontId="119" fillId="0" borderId="87" xfId="0" applyFont="1" applyBorder="1" applyAlignment="1">
      <alignment horizontal="right" vertical="center" wrapText="1"/>
    </xf>
    <xf numFmtId="0" fontId="113" fillId="0" borderId="87" xfId="159" applyFont="1" applyFill="1" applyBorder="1" applyAlignment="1">
      <alignment horizontal="right"/>
    </xf>
    <xf numFmtId="0" fontId="169" fillId="0" borderId="181" xfId="159" applyFont="1" applyBorder="1" applyAlignment="1">
      <alignment vertical="center" wrapText="1"/>
    </xf>
    <xf numFmtId="0" fontId="11" fillId="0" borderId="181" xfId="0" applyFont="1" applyBorder="1" applyAlignment="1">
      <alignment vertical="center" wrapText="1"/>
    </xf>
    <xf numFmtId="0" fontId="169" fillId="0" borderId="87" xfId="159" applyFont="1" applyBorder="1" applyAlignment="1">
      <alignment vertical="center" wrapText="1"/>
    </xf>
    <xf numFmtId="0" fontId="11" fillId="0" borderId="87" xfId="0" applyFont="1" applyBorder="1" applyAlignment="1">
      <alignment vertical="center" wrapText="1"/>
    </xf>
    <xf numFmtId="187" fontId="115" fillId="0" borderId="181" xfId="174" applyNumberFormat="1" applyFont="1" applyBorder="1" applyAlignment="1">
      <alignment horizontal="left" vertical="center" wrapText="1"/>
    </xf>
    <xf numFmtId="187" fontId="115" fillId="0" borderId="181" xfId="174" applyNumberFormat="1" applyFont="1" applyBorder="1" applyAlignment="1">
      <alignment horizontal="left" vertical="center"/>
    </xf>
    <xf numFmtId="186" fontId="115" fillId="0" borderId="181" xfId="174" applyNumberFormat="1" applyFont="1" applyBorder="1" applyAlignment="1">
      <alignment horizontal="right" vertical="center" wrapText="1"/>
    </xf>
    <xf numFmtId="0" fontId="3" fillId="0" borderId="181" xfId="174" applyBorder="1" applyAlignment="1">
      <alignment horizontal="left" vertical="center"/>
    </xf>
    <xf numFmtId="187" fontId="115" fillId="0" borderId="87" xfId="174" applyNumberFormat="1" applyFont="1" applyBorder="1" applyAlignment="1">
      <alignment horizontal="left" vertical="center"/>
    </xf>
    <xf numFmtId="187" fontId="115" fillId="0" borderId="87" xfId="174" applyNumberFormat="1" applyFont="1" applyBorder="1" applyAlignment="1">
      <alignment horizontal="left" vertical="center" wrapText="1"/>
    </xf>
    <xf numFmtId="186" fontId="115" fillId="0" borderId="87" xfId="174" applyNumberFormat="1" applyFont="1" applyBorder="1" applyAlignment="1">
      <alignment horizontal="right" vertical="center" wrapText="1"/>
    </xf>
    <xf numFmtId="0" fontId="3" fillId="0" borderId="87" xfId="174" applyBorder="1" applyAlignment="1">
      <alignment horizontal="left" vertical="center"/>
    </xf>
    <xf numFmtId="0" fontId="138" fillId="0" borderId="181" xfId="174" applyFont="1" applyBorder="1" applyAlignment="1">
      <alignment horizontal="left" vertical="center"/>
    </xf>
    <xf numFmtId="0" fontId="138" fillId="0" borderId="87" xfId="174" applyFont="1" applyBorder="1" applyAlignment="1">
      <alignment horizontal="left" vertical="center"/>
    </xf>
    <xf numFmtId="188" fontId="115" fillId="0" borderId="181" xfId="174" applyNumberFormat="1" applyFont="1" applyBorder="1" applyAlignment="1">
      <alignment horizontal="right" vertical="center"/>
    </xf>
    <xf numFmtId="188" fontId="115" fillId="0" borderId="0" xfId="174" applyNumberFormat="1" applyFont="1" applyBorder="1" applyAlignment="1">
      <alignment horizontal="right" vertical="center"/>
    </xf>
    <xf numFmtId="186" fontId="115" fillId="0" borderId="87" xfId="174" applyNumberFormat="1" applyFont="1" applyBorder="1" applyAlignment="1">
      <alignment horizontal="right" vertical="center"/>
    </xf>
    <xf numFmtId="0" fontId="206" fillId="0" borderId="0" xfId="0" applyFont="1" applyBorder="1"/>
    <xf numFmtId="186" fontId="115" fillId="0" borderId="0" xfId="174" applyNumberFormat="1" applyFont="1" applyBorder="1" applyAlignment="1">
      <alignment horizontal="left" vertical="center"/>
    </xf>
    <xf numFmtId="186" fontId="115" fillId="0" borderId="181" xfId="174" applyNumberFormat="1" applyFont="1" applyBorder="1" applyAlignment="1">
      <alignment horizontal="right" vertical="center"/>
    </xf>
    <xf numFmtId="187" fontId="138" fillId="0" borderId="0" xfId="174" applyNumberFormat="1" applyFont="1" applyBorder="1" applyAlignment="1">
      <alignment horizontal="left" vertical="center"/>
    </xf>
    <xf numFmtId="0" fontId="115" fillId="0" borderId="181" xfId="174" applyFont="1" applyBorder="1" applyAlignment="1">
      <alignment horizontal="left" vertical="center" wrapText="1"/>
    </xf>
    <xf numFmtId="187" fontId="115" fillId="0" borderId="181" xfId="174" applyNumberFormat="1" applyFont="1" applyBorder="1" applyAlignment="1">
      <alignment horizontal="right" vertical="center"/>
    </xf>
    <xf numFmtId="0" fontId="115" fillId="0" borderId="0" xfId="174" applyFont="1" applyBorder="1" applyAlignment="1">
      <alignment horizontal="left" vertical="center" wrapText="1"/>
    </xf>
    <xf numFmtId="187" fontId="115" fillId="0" borderId="0" xfId="174" applyNumberFormat="1" applyFont="1" applyBorder="1" applyAlignment="1">
      <alignment horizontal="right" vertical="center"/>
    </xf>
    <xf numFmtId="0" fontId="115" fillId="0" borderId="87" xfId="174" applyFont="1" applyBorder="1" applyAlignment="1">
      <alignment horizontal="left" vertical="center" wrapText="1"/>
    </xf>
    <xf numFmtId="187" fontId="115" fillId="0" borderId="87" xfId="174" applyNumberFormat="1" applyFont="1" applyBorder="1" applyAlignment="1">
      <alignment horizontal="right" vertical="center"/>
    </xf>
    <xf numFmtId="0" fontId="118" fillId="0" borderId="181" xfId="174" applyFont="1" applyFill="1" applyBorder="1" applyAlignment="1">
      <alignment horizontal="left" vertical="center" wrapText="1"/>
    </xf>
    <xf numFmtId="0" fontId="118" fillId="0" borderId="0" xfId="174" applyFont="1" applyBorder="1" applyAlignment="1">
      <alignment horizontal="left" vertical="center"/>
    </xf>
    <xf numFmtId="44" fontId="118" fillId="38" borderId="181" xfId="175" applyFont="1" applyFill="1" applyBorder="1" applyAlignment="1">
      <alignment horizontal="left" vertical="center" wrapText="1"/>
    </xf>
    <xf numFmtId="0" fontId="118" fillId="0" borderId="87" xfId="174" applyFont="1" applyFill="1" applyBorder="1" applyAlignment="1">
      <alignment horizontal="left" vertical="center" wrapText="1"/>
    </xf>
    <xf numFmtId="44" fontId="118" fillId="38" borderId="87" xfId="175" applyFont="1" applyFill="1" applyBorder="1" applyAlignment="1">
      <alignment horizontal="left" vertical="center" wrapText="1"/>
    </xf>
    <xf numFmtId="0" fontId="118" fillId="38" borderId="87" xfId="174" applyFont="1" applyFill="1" applyBorder="1" applyAlignment="1">
      <alignment horizontal="left" vertical="center" wrapText="1"/>
    </xf>
    <xf numFmtId="186" fontId="118" fillId="38" borderId="87" xfId="175" applyNumberFormat="1" applyFont="1" applyFill="1" applyBorder="1" applyAlignment="1">
      <alignment horizontal="right" vertical="center"/>
    </xf>
    <xf numFmtId="186" fontId="118" fillId="38" borderId="87" xfId="175" applyNumberFormat="1" applyFont="1" applyFill="1" applyBorder="1" applyAlignment="1">
      <alignment horizontal="center" vertical="center"/>
    </xf>
    <xf numFmtId="0" fontId="114" fillId="0" borderId="0" xfId="174" applyFont="1" applyFill="1" applyBorder="1" applyAlignment="1">
      <alignment horizontal="left" vertical="center" wrapText="1"/>
    </xf>
    <xf numFmtId="0" fontId="118" fillId="0" borderId="0" xfId="174" applyFont="1" applyBorder="1" applyAlignment="1">
      <alignment horizontal="left" vertical="center"/>
    </xf>
    <xf numFmtId="0" fontId="118" fillId="0" borderId="0" xfId="174" applyFont="1" applyBorder="1" applyAlignment="1">
      <alignment horizontal="left" vertical="center" wrapText="1"/>
    </xf>
    <xf numFmtId="3" fontId="114" fillId="0" borderId="26" xfId="91" applyNumberFormat="1" applyFont="1" applyFill="1" applyBorder="1" applyAlignment="1">
      <alignment horizontal="right" vertical="center" wrapText="1"/>
    </xf>
    <xf numFmtId="191" fontId="114" fillId="0" borderId="26" xfId="91" applyNumberFormat="1" applyFont="1" applyFill="1" applyBorder="1" applyAlignment="1">
      <alignment horizontal="center" vertical="center" wrapText="1"/>
    </xf>
    <xf numFmtId="193" fontId="114" fillId="0" borderId="0" xfId="159" applyNumberFormat="1" applyFont="1" applyFill="1" applyBorder="1" applyAlignment="1">
      <alignment horizontal="right" vertical="center" wrapText="1"/>
    </xf>
    <xf numFmtId="193" fontId="116" fillId="0" borderId="0" xfId="159" applyNumberFormat="1" applyFont="1" applyFill="1" applyBorder="1" applyAlignment="1">
      <alignment horizontal="right" vertical="center" wrapText="1"/>
    </xf>
    <xf numFmtId="193" fontId="116" fillId="0" borderId="87" xfId="159" applyNumberFormat="1" applyFont="1" applyFill="1" applyBorder="1" applyAlignment="1">
      <alignment horizontal="right" vertical="center" wrapText="1"/>
    </xf>
    <xf numFmtId="193" fontId="116" fillId="0" borderId="26" xfId="159" applyNumberFormat="1" applyFont="1" applyFill="1" applyBorder="1" applyAlignment="1">
      <alignment horizontal="right" vertical="center" wrapText="1"/>
    </xf>
    <xf numFmtId="193" fontId="114" fillId="0" borderId="26" xfId="159" applyNumberFormat="1" applyFont="1" applyFill="1" applyBorder="1" applyAlignment="1">
      <alignment horizontal="right" vertical="center" wrapText="1"/>
    </xf>
    <xf numFmtId="179" fontId="118" fillId="0" borderId="26" xfId="159" applyNumberFormat="1" applyFont="1" applyFill="1" applyBorder="1" applyAlignment="1">
      <alignment horizontal="right" vertical="center"/>
    </xf>
    <xf numFmtId="193" fontId="116" fillId="0" borderId="181" xfId="159" applyNumberFormat="1" applyFont="1" applyFill="1" applyBorder="1" applyAlignment="1">
      <alignment horizontal="right" vertical="center" wrapText="1"/>
    </xf>
    <xf numFmtId="169" fontId="114" fillId="0" borderId="26" xfId="0" applyNumberFormat="1" applyFont="1" applyFill="1" applyBorder="1" applyAlignment="1">
      <alignment horizontal="right" vertical="center"/>
    </xf>
    <xf numFmtId="0" fontId="114" fillId="0" borderId="0" xfId="0" applyFont="1" applyFill="1" applyBorder="1" applyAlignment="1">
      <alignment vertical="center" wrapText="1"/>
    </xf>
    <xf numFmtId="0" fontId="114" fillId="0" borderId="0" xfId="0" applyFont="1" applyFill="1" applyBorder="1" applyAlignment="1">
      <alignment horizontal="left" vertical="center" wrapText="1"/>
    </xf>
    <xf numFmtId="178" fontId="114" fillId="0" borderId="181" xfId="160" applyNumberFormat="1" applyFont="1" applyBorder="1" applyAlignment="1">
      <alignment vertical="center"/>
    </xf>
    <xf numFmtId="2" fontId="114" fillId="0" borderId="181" xfId="160" applyNumberFormat="1" applyFont="1" applyBorder="1" applyAlignment="1">
      <alignment vertical="center"/>
    </xf>
    <xf numFmtId="2" fontId="114" fillId="0" borderId="87" xfId="160" applyNumberFormat="1" applyFont="1" applyBorder="1" applyAlignment="1">
      <alignment vertical="center"/>
    </xf>
    <xf numFmtId="0" fontId="11" fillId="0" borderId="181" xfId="0" applyFont="1" applyBorder="1" applyAlignment="1">
      <alignment horizontal="right" vertical="center"/>
    </xf>
    <xf numFmtId="0" fontId="11" fillId="0" borderId="87" xfId="0" applyFont="1" applyBorder="1" applyAlignment="1">
      <alignment horizontal="right" vertical="center"/>
    </xf>
    <xf numFmtId="0" fontId="60" fillId="0" borderId="0" xfId="81" applyFont="1" applyAlignment="1">
      <alignment vertical="center" wrapText="1"/>
    </xf>
    <xf numFmtId="0" fontId="44" fillId="0" borderId="0" xfId="81" applyFont="1" applyAlignment="1">
      <alignment vertical="center" wrapText="1"/>
    </xf>
    <xf numFmtId="0" fontId="44" fillId="0" borderId="20" xfId="81" applyFont="1" applyBorder="1" applyAlignment="1">
      <alignment vertical="center" wrapText="1"/>
    </xf>
    <xf numFmtId="0" fontId="53" fillId="0" borderId="0" xfId="81" applyFont="1" applyAlignment="1">
      <alignment vertical="center" wrapText="1"/>
    </xf>
    <xf numFmtId="0" fontId="14" fillId="0" borderId="0" xfId="81" applyFont="1" applyAlignment="1">
      <alignment vertical="center" wrapText="1"/>
    </xf>
    <xf numFmtId="0" fontId="14" fillId="0" borderId="20" xfId="81" applyFont="1" applyBorder="1" applyAlignment="1">
      <alignment vertical="center" wrapText="1"/>
    </xf>
    <xf numFmtId="0" fontId="13" fillId="0" borderId="0" xfId="81" applyFont="1" applyAlignment="1">
      <alignment horizontal="center"/>
    </xf>
    <xf numFmtId="0" fontId="51" fillId="0" borderId="0" xfId="81" applyFont="1" applyAlignment="1">
      <alignment horizontal="center"/>
    </xf>
    <xf numFmtId="0" fontId="53" fillId="0" borderId="0" xfId="81" applyFont="1" applyAlignment="1">
      <alignment horizontal="center"/>
    </xf>
    <xf numFmtId="0" fontId="13" fillId="0" borderId="11" xfId="81" applyFont="1" applyBorder="1" applyAlignment="1">
      <alignment horizontal="center"/>
    </xf>
    <xf numFmtId="0" fontId="60" fillId="19" borderId="12" xfId="81" applyFont="1" applyFill="1" applyBorder="1" applyAlignment="1">
      <alignment horizontal="center" vertical="center"/>
    </xf>
    <xf numFmtId="0" fontId="60" fillId="19" borderId="15" xfId="81" applyFont="1" applyFill="1" applyBorder="1" applyAlignment="1">
      <alignment horizontal="center" vertical="center"/>
    </xf>
    <xf numFmtId="0" fontId="60" fillId="19" borderId="13" xfId="81" applyFont="1" applyFill="1" applyBorder="1" applyAlignment="1">
      <alignment horizontal="center" vertical="center"/>
    </xf>
    <xf numFmtId="0" fontId="38" fillId="0" borderId="28" xfId="81" applyBorder="1" applyAlignment="1">
      <alignment horizontal="center" vertical="center" wrapText="1"/>
    </xf>
    <xf numFmtId="0" fontId="38" fillId="0" borderId="29" xfId="81" applyBorder="1" applyAlignment="1">
      <alignment horizontal="center" vertical="center" wrapText="1"/>
    </xf>
    <xf numFmtId="0" fontId="56" fillId="0" borderId="30" xfId="81" applyFont="1" applyFill="1" applyBorder="1" applyAlignment="1">
      <alignment horizontal="center" vertical="center" wrapText="1"/>
    </xf>
    <xf numFmtId="0" fontId="56" fillId="0" borderId="31" xfId="81" applyFont="1" applyFill="1" applyBorder="1" applyAlignment="1">
      <alignment horizontal="center" vertical="center" wrapText="1"/>
    </xf>
    <xf numFmtId="0" fontId="56" fillId="0" borderId="32" xfId="81" applyFont="1" applyFill="1" applyBorder="1" applyAlignment="1">
      <alignment horizontal="center" vertical="center" wrapText="1"/>
    </xf>
    <xf numFmtId="0" fontId="38" fillId="0" borderId="33" xfId="81" applyBorder="1" applyAlignment="1">
      <alignment horizontal="center" vertical="center" wrapText="1"/>
    </xf>
    <xf numFmtId="0" fontId="38" fillId="0" borderId="34" xfId="81" applyBorder="1" applyAlignment="1">
      <alignment horizontal="center" vertical="center" wrapText="1"/>
    </xf>
    <xf numFmtId="0" fontId="38" fillId="0" borderId="35" xfId="81" applyBorder="1" applyAlignment="1">
      <alignment horizontal="center" vertical="center" wrapText="1"/>
    </xf>
    <xf numFmtId="0" fontId="11" fillId="0" borderId="36" xfId="81" applyFont="1" applyBorder="1" applyAlignment="1">
      <alignment horizontal="center" vertical="center" wrapText="1"/>
    </xf>
    <xf numFmtId="0" fontId="38" fillId="0" borderId="37" xfId="81" applyBorder="1" applyAlignment="1">
      <alignment horizontal="center" vertical="center" wrapText="1"/>
    </xf>
    <xf numFmtId="0" fontId="38" fillId="0" borderId="38" xfId="81" applyBorder="1" applyAlignment="1">
      <alignment horizontal="center" vertical="center" wrapText="1"/>
    </xf>
    <xf numFmtId="0" fontId="53" fillId="0" borderId="48" xfId="107" applyFont="1" applyBorder="1" applyAlignment="1">
      <alignment horizontal="left" vertical="center" wrapText="1"/>
    </xf>
    <xf numFmtId="0" fontId="53" fillId="0" borderId="46" xfId="107" applyFont="1" applyBorder="1" applyAlignment="1">
      <alignment horizontal="left" vertical="center" wrapText="1"/>
    </xf>
    <xf numFmtId="0" fontId="97" fillId="0" borderId="0" xfId="107" applyFont="1" applyBorder="1" applyAlignment="1">
      <alignment horizontal="center" vertical="center" wrapText="1"/>
    </xf>
    <xf numFmtId="0" fontId="14" fillId="0" borderId="48" xfId="107" applyFont="1" applyBorder="1" applyAlignment="1">
      <alignment horizontal="left" vertical="center" wrapText="1"/>
    </xf>
    <xf numFmtId="0" fontId="14" fillId="0" borderId="46" xfId="107" applyFont="1" applyBorder="1" applyAlignment="1">
      <alignment horizontal="left" vertical="center" wrapText="1"/>
    </xf>
    <xf numFmtId="0" fontId="14" fillId="67" borderId="47" xfId="107" applyFont="1" applyFill="1" applyBorder="1" applyAlignment="1">
      <alignment horizontal="center" vertical="center" wrapText="1"/>
    </xf>
    <xf numFmtId="0" fontId="14" fillId="67" borderId="48" xfId="107" applyFont="1" applyFill="1" applyBorder="1" applyAlignment="1">
      <alignment horizontal="center" vertical="center" wrapText="1"/>
    </xf>
    <xf numFmtId="0" fontId="53" fillId="0" borderId="48" xfId="107" applyFont="1" applyBorder="1" applyAlignment="1">
      <alignment horizontal="center" vertical="center" wrapText="1"/>
    </xf>
    <xf numFmtId="0" fontId="44" fillId="0" borderId="47" xfId="107" applyNumberFormat="1" applyFont="1" applyBorder="1" applyAlignment="1">
      <alignment vertical="center" wrapText="1"/>
    </xf>
    <xf numFmtId="0" fontId="44" fillId="0" borderId="48" xfId="107" applyNumberFormat="1" applyFont="1" applyBorder="1" applyAlignment="1">
      <alignment vertical="center" wrapText="1"/>
    </xf>
    <xf numFmtId="0" fontId="44" fillId="0" borderId="46" xfId="107" applyNumberFormat="1" applyFont="1" applyBorder="1" applyAlignment="1">
      <alignment vertical="center" wrapText="1"/>
    </xf>
    <xf numFmtId="0" fontId="44" fillId="0" borderId="42" xfId="107" applyFont="1" applyFill="1" applyBorder="1" applyAlignment="1">
      <alignment horizontal="center" vertical="center" wrapText="1"/>
    </xf>
    <xf numFmtId="0" fontId="44" fillId="0" borderId="42" xfId="107" applyFont="1" applyBorder="1" applyAlignment="1">
      <alignment horizontal="center" vertical="center" wrapText="1"/>
    </xf>
    <xf numFmtId="0" fontId="44" fillId="0" borderId="47" xfId="107" applyFont="1" applyFill="1" applyBorder="1" applyAlignment="1">
      <alignment horizontal="center" vertical="center" wrapText="1"/>
    </xf>
    <xf numFmtId="0" fontId="44" fillId="0" borderId="48" xfId="107" applyFont="1" applyFill="1" applyBorder="1" applyAlignment="1">
      <alignment horizontal="center" vertical="center" wrapText="1"/>
    </xf>
    <xf numFmtId="0" fontId="44" fillId="0" borderId="46" xfId="107" applyFont="1" applyFill="1" applyBorder="1" applyAlignment="1">
      <alignment horizontal="center" vertical="center" wrapText="1"/>
    </xf>
    <xf numFmtId="0" fontId="44" fillId="0" borderId="47" xfId="107" quotePrefix="1" applyFont="1" applyFill="1" applyBorder="1" applyAlignment="1">
      <alignment horizontal="left" vertical="center" wrapText="1"/>
    </xf>
    <xf numFmtId="0" fontId="44" fillId="0" borderId="48" xfId="107" applyFont="1" applyBorder="1"/>
    <xf numFmtId="0" fontId="44" fillId="0" borderId="46" xfId="107" applyFont="1" applyBorder="1"/>
    <xf numFmtId="0" fontId="44" fillId="0" borderId="47" xfId="107" applyFont="1" applyFill="1" applyBorder="1" applyAlignment="1">
      <alignment horizontal="left" vertical="center" wrapText="1"/>
    </xf>
    <xf numFmtId="0" fontId="44" fillId="0" borderId="48" xfId="107" applyFont="1" applyFill="1" applyBorder="1" applyAlignment="1">
      <alignment horizontal="left" vertical="center" wrapText="1"/>
    </xf>
    <xf numFmtId="0" fontId="44" fillId="0" borderId="46" xfId="107" applyFont="1" applyFill="1" applyBorder="1" applyAlignment="1">
      <alignment horizontal="left" vertical="center" wrapText="1"/>
    </xf>
    <xf numFmtId="0" fontId="44" fillId="0" borderId="47" xfId="107" applyFont="1" applyFill="1" applyBorder="1" applyAlignment="1">
      <alignment horizontal="left" vertical="center"/>
    </xf>
    <xf numFmtId="0" fontId="44" fillId="0" borderId="48" xfId="107" applyFont="1" applyFill="1" applyBorder="1" applyAlignment="1">
      <alignment horizontal="left" vertical="center"/>
    </xf>
    <xf numFmtId="0" fontId="44" fillId="0" borderId="46" xfId="107" applyFont="1" applyFill="1" applyBorder="1" applyAlignment="1">
      <alignment horizontal="left" vertical="center"/>
    </xf>
    <xf numFmtId="0" fontId="53" fillId="0" borderId="48" xfId="107" applyFont="1" applyFill="1" applyBorder="1" applyAlignment="1">
      <alignment horizontal="left" vertical="center" wrapText="1"/>
    </xf>
    <xf numFmtId="0" fontId="53" fillId="0" borderId="46" xfId="107" applyFont="1" applyFill="1" applyBorder="1" applyAlignment="1">
      <alignment horizontal="left" vertical="center" wrapText="1"/>
    </xf>
    <xf numFmtId="0" fontId="44" fillId="0" borderId="48" xfId="107" quotePrefix="1" applyFont="1" applyFill="1" applyBorder="1" applyAlignment="1">
      <alignment horizontal="left" vertical="center" wrapText="1"/>
    </xf>
    <xf numFmtId="0" fontId="44" fillId="0" borderId="46" xfId="107" quotePrefix="1" applyFont="1" applyFill="1" applyBorder="1" applyAlignment="1">
      <alignment horizontal="left" vertical="center" wrapText="1"/>
    </xf>
    <xf numFmtId="0" fontId="14" fillId="0" borderId="48" xfId="107" applyFont="1" applyFill="1" applyBorder="1" applyAlignment="1">
      <alignment horizontal="left" vertical="center" wrapText="1"/>
    </xf>
    <xf numFmtId="0" fontId="14" fillId="0" borderId="46" xfId="107" applyFont="1" applyFill="1" applyBorder="1" applyAlignment="1">
      <alignment horizontal="left" vertical="center" wrapText="1"/>
    </xf>
    <xf numFmtId="0" fontId="14" fillId="74" borderId="48" xfId="107" applyFont="1" applyFill="1" applyBorder="1" applyAlignment="1">
      <alignment horizontal="left" vertical="center" wrapText="1"/>
    </xf>
    <xf numFmtId="0" fontId="14" fillId="74" borderId="46" xfId="107" applyFont="1" applyFill="1" applyBorder="1" applyAlignment="1">
      <alignment horizontal="left" vertical="center" wrapText="1"/>
    </xf>
    <xf numFmtId="0" fontId="86" fillId="74" borderId="48" xfId="107" applyFont="1" applyFill="1" applyBorder="1" applyAlignment="1">
      <alignment horizontal="left" vertical="center" wrapText="1"/>
    </xf>
    <xf numFmtId="0" fontId="86" fillId="74" borderId="46" xfId="107" applyFont="1" applyFill="1" applyBorder="1" applyAlignment="1">
      <alignment horizontal="left" vertical="center" wrapText="1"/>
    </xf>
    <xf numFmtId="0" fontId="14" fillId="43" borderId="48" xfId="107" applyFont="1" applyFill="1" applyBorder="1" applyAlignment="1">
      <alignment horizontal="left" vertical="center" wrapText="1"/>
    </xf>
    <xf numFmtId="0" fontId="14" fillId="43" borderId="46" xfId="107" applyFont="1" applyFill="1" applyBorder="1" applyAlignment="1">
      <alignment horizontal="left" vertical="center" wrapText="1"/>
    </xf>
    <xf numFmtId="0" fontId="14" fillId="73" borderId="48" xfId="107" applyFont="1" applyFill="1" applyBorder="1" applyAlignment="1">
      <alignment horizontal="left" vertical="center" wrapText="1"/>
    </xf>
    <xf numFmtId="0" fontId="14" fillId="73" borderId="46" xfId="107" applyFont="1" applyFill="1" applyBorder="1" applyAlignment="1">
      <alignment horizontal="left" vertical="center" wrapText="1"/>
    </xf>
    <xf numFmtId="0" fontId="14" fillId="40" borderId="48" xfId="107" applyFont="1" applyFill="1" applyBorder="1" applyAlignment="1">
      <alignment horizontal="left" vertical="center" wrapText="1"/>
    </xf>
    <xf numFmtId="0" fontId="14" fillId="40" borderId="46" xfId="107" applyFont="1" applyFill="1" applyBorder="1" applyAlignment="1">
      <alignment horizontal="left" vertical="center" wrapText="1"/>
    </xf>
    <xf numFmtId="0" fontId="14" fillId="66" borderId="48" xfId="107" applyFont="1" applyFill="1" applyBorder="1" applyAlignment="1">
      <alignment horizontal="left" vertical="center" wrapText="1"/>
    </xf>
    <xf numFmtId="0" fontId="14" fillId="66" borderId="46" xfId="107" applyFont="1" applyFill="1" applyBorder="1" applyAlignment="1">
      <alignment horizontal="left" vertical="center" wrapText="1"/>
    </xf>
    <xf numFmtId="0" fontId="14" fillId="67" borderId="48" xfId="107" applyFont="1" applyFill="1" applyBorder="1" applyAlignment="1">
      <alignment horizontal="left" vertical="center" wrapText="1"/>
    </xf>
    <xf numFmtId="0" fontId="14" fillId="67" borderId="46" xfId="107" applyFont="1" applyFill="1" applyBorder="1" applyAlignment="1">
      <alignment horizontal="left" vertical="center" wrapText="1"/>
    </xf>
    <xf numFmtId="0" fontId="64" fillId="46" borderId="48" xfId="107" applyFont="1" applyFill="1" applyBorder="1" applyAlignment="1">
      <alignment horizontal="left" vertical="center" wrapText="1"/>
    </xf>
    <xf numFmtId="0" fontId="64" fillId="46" borderId="46" xfId="107" applyFont="1" applyFill="1" applyBorder="1" applyAlignment="1">
      <alignment horizontal="left" vertical="center" wrapText="1"/>
    </xf>
    <xf numFmtId="0" fontId="119" fillId="0" borderId="0" xfId="177" applyFont="1" applyFill="1" applyBorder="1" applyAlignment="1">
      <alignment horizontal="left" vertical="center" wrapText="1"/>
    </xf>
    <xf numFmtId="0" fontId="119" fillId="106" borderId="132" xfId="177" applyFont="1" applyFill="1" applyBorder="1" applyAlignment="1">
      <alignment horizontal="center" vertical="center" wrapText="1"/>
    </xf>
    <xf numFmtId="0" fontId="118" fillId="0" borderId="0" xfId="177" applyFont="1" applyBorder="1" applyAlignment="1">
      <alignment horizontal="left" vertical="center" wrapText="1"/>
    </xf>
    <xf numFmtId="0" fontId="116" fillId="0" borderId="0" xfId="128" applyFont="1" applyAlignment="1">
      <alignment horizontal="center"/>
    </xf>
    <xf numFmtId="0" fontId="116" fillId="0" borderId="0" xfId="128" applyFont="1" applyFill="1" applyAlignment="1">
      <alignment horizontal="center"/>
    </xf>
    <xf numFmtId="0" fontId="114" fillId="0" borderId="0" xfId="128" applyFont="1" applyAlignment="1">
      <alignment horizontal="left" vertical="center" wrapText="1"/>
    </xf>
    <xf numFmtId="0" fontId="119" fillId="106" borderId="87" xfId="174" applyFont="1" applyFill="1" applyBorder="1" applyAlignment="1">
      <alignment horizontal="center" vertical="center" wrapText="1"/>
    </xf>
    <xf numFmtId="0" fontId="121" fillId="105" borderId="179" xfId="174" applyFont="1" applyFill="1" applyBorder="1" applyAlignment="1">
      <alignment horizontal="left" vertical="center" wrapText="1"/>
    </xf>
    <xf numFmtId="0" fontId="119" fillId="0" borderId="0" xfId="174" applyFont="1" applyFill="1" applyBorder="1" applyAlignment="1">
      <alignment horizontal="left" vertical="center" wrapText="1"/>
    </xf>
    <xf numFmtId="0" fontId="119" fillId="106" borderId="181" xfId="174" applyFont="1" applyFill="1" applyBorder="1" applyAlignment="1">
      <alignment horizontal="center" vertical="center" wrapText="1"/>
    </xf>
    <xf numFmtId="0" fontId="119" fillId="106" borderId="179" xfId="174" applyFont="1" applyFill="1" applyBorder="1" applyAlignment="1">
      <alignment horizontal="center" vertical="center" wrapText="1"/>
    </xf>
    <xf numFmtId="0" fontId="118" fillId="0" borderId="0" xfId="174" applyFont="1" applyFill="1" applyBorder="1" applyAlignment="1">
      <alignment horizontal="left" vertical="center" wrapText="1"/>
    </xf>
    <xf numFmtId="0" fontId="136" fillId="0" borderId="0" xfId="174" applyFont="1" applyAlignment="1">
      <alignment horizontal="left" vertical="center" wrapText="1"/>
    </xf>
    <xf numFmtId="0" fontId="209" fillId="105" borderId="179" xfId="174" applyFont="1" applyFill="1" applyBorder="1" applyAlignment="1">
      <alignment horizontal="left" vertical="center" wrapText="1"/>
    </xf>
    <xf numFmtId="0" fontId="143" fillId="106" borderId="181" xfId="174" applyFont="1" applyFill="1" applyBorder="1" applyAlignment="1">
      <alignment horizontal="center" vertical="center"/>
    </xf>
    <xf numFmtId="0" fontId="118" fillId="0" borderId="0" xfId="174" applyFont="1" applyBorder="1" applyAlignment="1">
      <alignment horizontal="left" vertical="center"/>
    </xf>
    <xf numFmtId="0" fontId="118" fillId="0" borderId="0" xfId="174" applyFont="1" applyBorder="1" applyAlignment="1">
      <alignment horizontal="left" vertical="center" wrapText="1"/>
    </xf>
    <xf numFmtId="0" fontId="118" fillId="0" borderId="87" xfId="174" applyFont="1" applyBorder="1" applyAlignment="1">
      <alignment horizontal="left" vertical="center"/>
    </xf>
    <xf numFmtId="0" fontId="143" fillId="106" borderId="87" xfId="174" applyFont="1" applyFill="1" applyBorder="1" applyAlignment="1">
      <alignment horizontal="center" vertical="center"/>
    </xf>
    <xf numFmtId="0" fontId="118" fillId="0" borderId="181" xfId="174" applyFont="1" applyBorder="1" applyAlignment="1">
      <alignment horizontal="left" vertical="center"/>
    </xf>
    <xf numFmtId="0" fontId="119" fillId="0" borderId="0" xfId="174" applyFont="1" applyAlignment="1">
      <alignment horizontal="left" wrapText="1"/>
    </xf>
    <xf numFmtId="0" fontId="118" fillId="0" borderId="0" xfId="174" applyFont="1" applyAlignment="1">
      <alignment horizontal="left" wrapText="1"/>
    </xf>
    <xf numFmtId="0" fontId="143" fillId="106" borderId="132" xfId="174" applyFont="1" applyFill="1" applyBorder="1" applyAlignment="1">
      <alignment horizontal="center" vertical="center"/>
    </xf>
    <xf numFmtId="0" fontId="114" fillId="0" borderId="0" xfId="0" applyFont="1" applyAlignment="1">
      <alignment horizontal="left"/>
    </xf>
    <xf numFmtId="0" fontId="118" fillId="0" borderId="0" xfId="0" applyFont="1" applyAlignment="1">
      <alignment horizontal="left"/>
    </xf>
    <xf numFmtId="0" fontId="116" fillId="106" borderId="179" xfId="0" applyFont="1" applyFill="1" applyBorder="1" applyAlignment="1">
      <alignment horizontal="center" vertical="center" wrapText="1"/>
    </xf>
    <xf numFmtId="0" fontId="116" fillId="0" borderId="0" xfId="159" applyFont="1" applyFill="1" applyBorder="1" applyAlignment="1">
      <alignment horizontal="center" vertical="center" wrapText="1"/>
    </xf>
    <xf numFmtId="0" fontId="114" fillId="0" borderId="0" xfId="0" applyFont="1" applyFill="1" applyBorder="1" applyAlignment="1">
      <alignment vertical="top" wrapText="1"/>
    </xf>
    <xf numFmtId="0" fontId="11" fillId="0" borderId="0" xfId="0" applyFont="1" applyAlignment="1">
      <alignment vertical="top" wrapText="1"/>
    </xf>
    <xf numFmtId="0" fontId="118" fillId="0" borderId="0" xfId="0" applyFont="1" applyFill="1" applyBorder="1" applyAlignment="1">
      <alignment horizontal="left" vertical="center" wrapText="1"/>
    </xf>
    <xf numFmtId="0" fontId="62" fillId="0" borderId="0" xfId="0" applyFont="1" applyAlignment="1">
      <alignment horizontal="center"/>
    </xf>
    <xf numFmtId="0" fontId="116" fillId="0" borderId="0" xfId="0" applyFont="1" applyFill="1" applyBorder="1" applyAlignment="1">
      <alignment horizontal="center" vertical="center" wrapText="1"/>
    </xf>
    <xf numFmtId="0" fontId="11" fillId="0" borderId="0" xfId="0" applyFont="1" applyFill="1" applyBorder="1" applyAlignment="1">
      <alignment vertical="top" wrapText="1"/>
    </xf>
    <xf numFmtId="0" fontId="116" fillId="0" borderId="0" xfId="0" applyFont="1" applyAlignment="1">
      <alignment horizontal="center"/>
    </xf>
    <xf numFmtId="0" fontId="119" fillId="106" borderId="179" xfId="0" applyFont="1" applyFill="1" applyBorder="1" applyAlignment="1">
      <alignment horizontal="center" vertical="center" wrapText="1"/>
    </xf>
    <xf numFmtId="0" fontId="114" fillId="0" borderId="0" xfId="0" applyFont="1" applyFill="1" applyBorder="1" applyAlignment="1">
      <alignment vertical="center" wrapText="1"/>
    </xf>
    <xf numFmtId="0" fontId="11" fillId="0" borderId="0" xfId="0" applyFont="1" applyFill="1" applyBorder="1" applyAlignment="1">
      <alignment vertical="center" wrapText="1"/>
    </xf>
    <xf numFmtId="0" fontId="118" fillId="0" borderId="0" xfId="81" applyFont="1" applyFill="1" applyBorder="1" applyAlignment="1">
      <alignment horizontal="left" vertical="center" wrapText="1"/>
    </xf>
    <xf numFmtId="0" fontId="134" fillId="106" borderId="179" xfId="0" applyFont="1" applyFill="1" applyBorder="1" applyAlignment="1">
      <alignment horizontal="center" vertical="center" wrapText="1"/>
    </xf>
    <xf numFmtId="0" fontId="117" fillId="0" borderId="0" xfId="81" applyFont="1" applyAlignment="1">
      <alignment horizontal="left" vertical="center" wrapText="1"/>
    </xf>
    <xf numFmtId="0" fontId="118" fillId="0" borderId="0" xfId="81" applyFont="1" applyAlignment="1">
      <alignment horizontal="left" vertical="center" wrapText="1"/>
    </xf>
    <xf numFmtId="0" fontId="117" fillId="0" borderId="0" xfId="81" applyFont="1" applyFill="1" applyAlignment="1">
      <alignment horizontal="left" vertical="center" wrapText="1"/>
    </xf>
    <xf numFmtId="0" fontId="118" fillId="0" borderId="0" xfId="81" applyFont="1" applyFill="1" applyAlignment="1">
      <alignment horizontal="left" vertical="center" wrapText="1"/>
    </xf>
    <xf numFmtId="0" fontId="118" fillId="0" borderId="0" xfId="0" applyFont="1" applyAlignment="1">
      <alignment horizontal="left" vertical="center" wrapText="1"/>
    </xf>
    <xf numFmtId="0" fontId="117" fillId="0" borderId="0" xfId="0" applyFont="1" applyAlignment="1">
      <alignment horizontal="left" vertical="center" wrapText="1"/>
    </xf>
    <xf numFmtId="0" fontId="11" fillId="0" borderId="0" xfId="0" applyFont="1" applyAlignment="1">
      <alignment horizontal="left" vertical="center" wrapText="1"/>
    </xf>
    <xf numFmtId="0" fontId="117" fillId="0" borderId="0" xfId="0" applyFont="1" applyFill="1" applyBorder="1" applyAlignment="1">
      <alignment horizontal="left" vertical="center" wrapText="1"/>
    </xf>
    <xf numFmtId="0" fontId="117" fillId="0" borderId="87" xfId="0" applyFont="1" applyBorder="1" applyAlignment="1">
      <alignment horizontal="center" vertical="center"/>
    </xf>
    <xf numFmtId="0" fontId="117" fillId="0" borderId="181" xfId="0" applyFont="1" applyFill="1" applyBorder="1" applyAlignment="1">
      <alignment horizontal="center" vertical="center" wrapText="1"/>
    </xf>
    <xf numFmtId="0" fontId="117" fillId="0" borderId="0" xfId="0" applyFont="1" applyFill="1" applyBorder="1" applyAlignment="1">
      <alignment horizontal="center" vertical="center"/>
    </xf>
    <xf numFmtId="0" fontId="117" fillId="0" borderId="0" xfId="0" applyFont="1" applyBorder="1" applyAlignment="1">
      <alignment horizontal="center" vertical="center"/>
    </xf>
    <xf numFmtId="0" fontId="116" fillId="106" borderId="181" xfId="0" applyFont="1" applyFill="1" applyBorder="1" applyAlignment="1">
      <alignment horizontal="center" vertical="center" wrapText="1"/>
    </xf>
    <xf numFmtId="0" fontId="114" fillId="0" borderId="0" xfId="0" applyFont="1" applyBorder="1" applyAlignment="1">
      <alignment horizontal="left" vertical="center" wrapText="1"/>
    </xf>
    <xf numFmtId="0" fontId="114" fillId="0" borderId="87" xfId="0" applyFont="1" applyBorder="1" applyAlignment="1">
      <alignment horizontal="left" vertical="center" wrapText="1"/>
    </xf>
    <xf numFmtId="0" fontId="114" fillId="0" borderId="0" xfId="0" applyFont="1" applyBorder="1" applyAlignment="1">
      <alignment horizontal="center" vertical="center"/>
    </xf>
    <xf numFmtId="0" fontId="114" fillId="0" borderId="159" xfId="0" applyFont="1" applyBorder="1" applyAlignment="1">
      <alignment horizontal="center" vertical="center"/>
    </xf>
    <xf numFmtId="0" fontId="114" fillId="0" borderId="0" xfId="0" applyFont="1" applyFill="1" applyBorder="1" applyAlignment="1">
      <alignment horizontal="center" vertical="center"/>
    </xf>
    <xf numFmtId="0" fontId="114" fillId="0" borderId="87" xfId="0" applyFont="1" applyFill="1" applyBorder="1" applyAlignment="1">
      <alignment horizontal="center" vertical="center"/>
    </xf>
    <xf numFmtId="0" fontId="114" fillId="0" borderId="159" xfId="0" applyFont="1" applyBorder="1" applyAlignment="1">
      <alignment horizontal="left" vertical="center" wrapText="1"/>
    </xf>
    <xf numFmtId="0" fontId="114" fillId="0" borderId="0" xfId="0" applyFont="1" applyFill="1" applyAlignment="1">
      <alignment horizontal="left" vertical="center"/>
    </xf>
    <xf numFmtId="0" fontId="114" fillId="0" borderId="0" xfId="0" applyFont="1" applyFill="1" applyAlignment="1">
      <alignment vertical="center" wrapText="1"/>
    </xf>
    <xf numFmtId="0" fontId="114" fillId="0" borderId="0" xfId="0" applyFont="1" applyFill="1" applyAlignment="1">
      <alignment horizontal="left" vertical="center" wrapText="1"/>
    </xf>
    <xf numFmtId="0" fontId="116" fillId="129" borderId="179" xfId="0" applyFont="1" applyFill="1" applyBorder="1" applyAlignment="1">
      <alignment horizontal="center" vertical="center"/>
    </xf>
    <xf numFmtId="0" fontId="121" fillId="130" borderId="179" xfId="0" applyFont="1" applyFill="1" applyBorder="1" applyAlignment="1">
      <alignment horizontal="left" vertical="center"/>
    </xf>
    <xf numFmtId="0" fontId="114" fillId="0" borderId="181" xfId="0" applyFont="1" applyBorder="1" applyAlignment="1">
      <alignment horizontal="left" vertical="center"/>
    </xf>
    <xf numFmtId="0" fontId="114" fillId="0" borderId="87" xfId="0" applyFont="1" applyBorder="1" applyAlignment="1">
      <alignment horizontal="left" vertical="center"/>
    </xf>
    <xf numFmtId="0" fontId="11" fillId="0" borderId="0" xfId="0" applyFont="1" applyBorder="1" applyAlignment="1">
      <alignment horizontal="left" vertical="center"/>
    </xf>
    <xf numFmtId="0" fontId="0" fillId="0" borderId="0" xfId="0" applyBorder="1" applyAlignment="1">
      <alignment horizontal="center" vertical="center"/>
    </xf>
    <xf numFmtId="0" fontId="11" fillId="0" borderId="87" xfId="0" applyFont="1" applyBorder="1" applyAlignment="1">
      <alignment horizontal="left" vertical="center"/>
    </xf>
    <xf numFmtId="0" fontId="0" fillId="0" borderId="87" xfId="0" applyBorder="1" applyAlignment="1">
      <alignment horizontal="center" vertical="center"/>
    </xf>
    <xf numFmtId="0" fontId="116" fillId="129" borderId="196" xfId="0" applyFont="1" applyFill="1" applyBorder="1" applyAlignment="1">
      <alignment horizontal="left" vertical="center"/>
    </xf>
    <xf numFmtId="0" fontId="116" fillId="129" borderId="193" xfId="0" applyFont="1" applyFill="1" applyBorder="1" applyAlignment="1">
      <alignment horizontal="left" vertical="center"/>
    </xf>
    <xf numFmtId="0" fontId="116" fillId="129" borderId="194" xfId="0" applyFont="1" applyFill="1" applyBorder="1" applyAlignment="1">
      <alignment horizontal="left" vertical="center"/>
    </xf>
    <xf numFmtId="0" fontId="209" fillId="130" borderId="179" xfId="0" applyFont="1" applyFill="1" applyBorder="1" applyAlignment="1">
      <alignment horizontal="left" vertical="center"/>
    </xf>
    <xf numFmtId="0" fontId="209" fillId="130" borderId="179" xfId="0" applyFont="1" applyFill="1" applyBorder="1" applyAlignment="1">
      <alignment horizontal="center" vertical="center"/>
    </xf>
    <xf numFmtId="0" fontId="11" fillId="0" borderId="181" xfId="0" applyFont="1" applyBorder="1" applyAlignment="1">
      <alignment horizontal="left" vertical="center"/>
    </xf>
    <xf numFmtId="0" fontId="0" fillId="0" borderId="181" xfId="0" applyBorder="1" applyAlignment="1">
      <alignment horizontal="center" vertical="center"/>
    </xf>
    <xf numFmtId="0" fontId="121" fillId="0" borderId="0" xfId="0" applyFont="1" applyFill="1" applyBorder="1" applyAlignment="1">
      <alignment horizontal="left"/>
    </xf>
    <xf numFmtId="0" fontId="121" fillId="0" borderId="0" xfId="0" applyFont="1" applyFill="1" applyBorder="1" applyAlignment="1">
      <alignment horizontal="center"/>
    </xf>
    <xf numFmtId="0" fontId="129" fillId="0" borderId="0" xfId="0" applyFont="1" applyAlignment="1">
      <alignment horizontal="right" vertical="center"/>
    </xf>
    <xf numFmtId="0" fontId="116" fillId="0" borderId="0" xfId="0" applyFont="1" applyFill="1" applyBorder="1" applyAlignment="1">
      <alignment horizontal="left" vertical="center"/>
    </xf>
    <xf numFmtId="0" fontId="116" fillId="0" borderId="0" xfId="0" applyFont="1" applyFill="1" applyBorder="1" applyAlignment="1">
      <alignment horizontal="center" vertical="center"/>
    </xf>
    <xf numFmtId="0" fontId="11" fillId="0" borderId="0" xfId="0" applyFont="1" applyBorder="1" applyAlignment="1">
      <alignment horizontal="left"/>
    </xf>
    <xf numFmtId="0" fontId="0" fillId="0" borderId="0" xfId="0" applyBorder="1" applyAlignment="1">
      <alignment horizontal="center"/>
    </xf>
    <xf numFmtId="0" fontId="114" fillId="0" borderId="0" xfId="0" applyFont="1" applyFill="1" applyBorder="1" applyAlignment="1">
      <alignment horizontal="left" wrapText="1"/>
    </xf>
    <xf numFmtId="0" fontId="0" fillId="0" borderId="0" xfId="0" applyFill="1" applyBorder="1" applyAlignment="1">
      <alignment horizontal="center"/>
    </xf>
    <xf numFmtId="0" fontId="114" fillId="0" borderId="0" xfId="0" applyFont="1" applyFill="1" applyBorder="1" applyAlignment="1">
      <alignment horizontal="center"/>
    </xf>
    <xf numFmtId="0" fontId="114" fillId="0" borderId="181" xfId="0" applyFont="1" applyBorder="1" applyAlignment="1">
      <alignment horizontal="left"/>
    </xf>
    <xf numFmtId="0" fontId="114" fillId="0" borderId="181" xfId="0" applyFont="1" applyBorder="1" applyAlignment="1">
      <alignment horizontal="center"/>
    </xf>
    <xf numFmtId="0" fontId="116" fillId="129" borderId="197" xfId="0" applyFont="1" applyFill="1" applyBorder="1" applyAlignment="1">
      <alignment horizontal="center" vertical="center"/>
    </xf>
    <xf numFmtId="0" fontId="116" fillId="129" borderId="198" xfId="0" applyFont="1" applyFill="1" applyBorder="1" applyAlignment="1">
      <alignment horizontal="center" vertical="center"/>
    </xf>
    <xf numFmtId="0" fontId="116" fillId="129" borderId="195" xfId="0" applyFont="1" applyFill="1" applyBorder="1" applyAlignment="1">
      <alignment horizontal="center" vertical="center"/>
    </xf>
    <xf numFmtId="0" fontId="209" fillId="130" borderId="179" xfId="0" applyFont="1" applyFill="1" applyBorder="1" applyAlignment="1">
      <alignment horizontal="left"/>
    </xf>
    <xf numFmtId="0" fontId="209" fillId="130" borderId="179" xfId="0" applyFont="1" applyFill="1" applyBorder="1" applyAlignment="1">
      <alignment horizontal="center"/>
    </xf>
    <xf numFmtId="0" fontId="114" fillId="0" borderId="0" xfId="0" applyFont="1" applyBorder="1" applyAlignment="1">
      <alignment horizontal="left"/>
    </xf>
    <xf numFmtId="0" fontId="114" fillId="0" borderId="0" xfId="0" applyFont="1" applyBorder="1" applyAlignment="1">
      <alignment horizontal="center"/>
    </xf>
    <xf numFmtId="0" fontId="114" fillId="0" borderId="87" xfId="0" applyFont="1" applyBorder="1" applyAlignment="1">
      <alignment horizontal="left"/>
    </xf>
    <xf numFmtId="0" fontId="114" fillId="0" borderId="87" xfId="0" applyFont="1" applyBorder="1" applyAlignment="1">
      <alignment horizontal="center"/>
    </xf>
    <xf numFmtId="0" fontId="114" fillId="0" borderId="0" xfId="128" applyFont="1" applyAlignment="1">
      <alignment horizontal="justify" vertical="center" wrapText="1"/>
    </xf>
    <xf numFmtId="0" fontId="114" fillId="0" borderId="0" xfId="128" applyFont="1" applyAlignment="1">
      <alignment vertical="center" wrapText="1"/>
    </xf>
    <xf numFmtId="0" fontId="116" fillId="106" borderId="117" xfId="159" applyFont="1" applyFill="1" applyBorder="1" applyAlignment="1">
      <alignment horizontal="center" vertical="center" wrapText="1"/>
    </xf>
    <xf numFmtId="0" fontId="119" fillId="106" borderId="116" xfId="159" applyFont="1" applyFill="1" applyBorder="1" applyAlignment="1">
      <alignment horizontal="center" vertical="center" wrapText="1"/>
    </xf>
    <xf numFmtId="179" fontId="143" fillId="0" borderId="0" xfId="159" applyNumberFormat="1" applyFont="1" applyFill="1" applyBorder="1" applyAlignment="1">
      <alignment horizontal="left" vertical="center" wrapText="1"/>
    </xf>
    <xf numFmtId="0" fontId="118" fillId="0" borderId="0" xfId="159" applyFont="1" applyAlignment="1">
      <alignment horizontal="left" vertical="center" wrapText="1"/>
    </xf>
    <xf numFmtId="0" fontId="116" fillId="106" borderId="116" xfId="159" applyFont="1" applyFill="1" applyBorder="1" applyAlignment="1">
      <alignment horizontal="center" vertical="center" wrapText="1"/>
    </xf>
    <xf numFmtId="173" fontId="116" fillId="106" borderId="116" xfId="128" applyNumberFormat="1" applyFont="1" applyFill="1" applyBorder="1" applyAlignment="1">
      <alignment horizontal="center" vertical="center"/>
    </xf>
    <xf numFmtId="0" fontId="114" fillId="0" borderId="0" xfId="159" applyFont="1" applyFill="1" applyAlignment="1">
      <alignment horizontal="left" vertical="center" wrapText="1"/>
    </xf>
    <xf numFmtId="0" fontId="114" fillId="0" borderId="0" xfId="159" applyFont="1" applyFill="1" applyBorder="1" applyAlignment="1">
      <alignment horizontal="left" vertical="center" wrapText="1"/>
    </xf>
    <xf numFmtId="0" fontId="129" fillId="0" borderId="0" xfId="159" applyFont="1" applyFill="1" applyAlignment="1">
      <alignment horizontal="right" vertical="center"/>
    </xf>
    <xf numFmtId="0" fontId="143" fillId="106" borderId="116" xfId="159" applyFont="1" applyFill="1" applyBorder="1" applyAlignment="1">
      <alignment horizontal="center" vertical="center" wrapText="1"/>
    </xf>
    <xf numFmtId="0" fontId="143" fillId="0" borderId="0" xfId="159" applyFont="1" applyFill="1" applyBorder="1" applyAlignment="1">
      <alignment horizontal="left" vertical="center" wrapText="1"/>
    </xf>
    <xf numFmtId="0" fontId="143" fillId="106" borderId="117" xfId="159" applyFont="1" applyFill="1" applyBorder="1" applyAlignment="1">
      <alignment horizontal="center" vertical="center" wrapText="1"/>
    </xf>
    <xf numFmtId="0" fontId="143" fillId="106" borderId="0" xfId="159" applyFont="1" applyFill="1" applyBorder="1" applyAlignment="1">
      <alignment horizontal="center" vertical="center" wrapText="1"/>
    </xf>
    <xf numFmtId="0" fontId="143" fillId="106" borderId="26" xfId="159" applyFont="1" applyFill="1" applyBorder="1" applyAlignment="1">
      <alignment horizontal="center" vertical="center" wrapText="1"/>
    </xf>
    <xf numFmtId="179" fontId="154" fillId="107" borderId="0" xfId="159" applyNumberFormat="1" applyFont="1" applyFill="1" applyBorder="1" applyAlignment="1">
      <alignment horizontal="left" vertical="center" wrapText="1"/>
    </xf>
    <xf numFmtId="179" fontId="127" fillId="107" borderId="0" xfId="159" applyNumberFormat="1" applyFont="1" applyFill="1" applyBorder="1" applyAlignment="1">
      <alignment horizontal="left" vertical="center" wrapText="1"/>
    </xf>
    <xf numFmtId="179" fontId="127" fillId="85" borderId="0" xfId="159" applyNumberFormat="1" applyFont="1" applyFill="1" applyBorder="1" applyAlignment="1">
      <alignment horizontal="left" vertical="center"/>
    </xf>
    <xf numFmtId="0" fontId="117" fillId="0" borderId="0" xfId="159" applyFont="1" applyAlignment="1">
      <alignment horizontal="left" vertical="center" wrapText="1"/>
    </xf>
    <xf numFmtId="0" fontId="129" fillId="0" borderId="0" xfId="159" applyFont="1" applyFill="1" applyAlignment="1">
      <alignment horizontal="right"/>
    </xf>
    <xf numFmtId="0" fontId="116" fillId="106" borderId="117" xfId="161" applyFont="1" applyFill="1" applyBorder="1" applyAlignment="1">
      <alignment horizontal="center" vertical="center"/>
    </xf>
    <xf numFmtId="0" fontId="116" fillId="106" borderId="0" xfId="161" applyFont="1" applyFill="1" applyBorder="1" applyAlignment="1">
      <alignment horizontal="center" vertical="center"/>
    </xf>
    <xf numFmtId="0" fontId="116" fillId="106" borderId="116" xfId="161" applyFont="1" applyFill="1" applyBorder="1" applyAlignment="1">
      <alignment horizontal="center" vertical="center"/>
    </xf>
    <xf numFmtId="0" fontId="114" fillId="0" borderId="0" xfId="128" applyFont="1" applyAlignment="1">
      <alignment horizontal="left" vertical="center"/>
    </xf>
    <xf numFmtId="0" fontId="129" fillId="0" borderId="0" xfId="128" applyFont="1" applyFill="1" applyAlignment="1">
      <alignment horizontal="right" vertical="top"/>
    </xf>
    <xf numFmtId="0" fontId="116" fillId="106" borderId="117" xfId="128" applyFont="1" applyFill="1" applyBorder="1" applyAlignment="1">
      <alignment horizontal="center" vertical="center" wrapText="1"/>
    </xf>
    <xf numFmtId="0" fontId="116" fillId="106" borderId="26" xfId="128" applyFont="1" applyFill="1" applyBorder="1" applyAlignment="1">
      <alignment horizontal="center" vertical="center" wrapText="1"/>
    </xf>
    <xf numFmtId="180" fontId="116" fillId="106" borderId="116" xfId="128" applyNumberFormat="1" applyFont="1" applyFill="1" applyBorder="1" applyAlignment="1">
      <alignment horizontal="center" vertical="center" wrapText="1"/>
    </xf>
    <xf numFmtId="181" fontId="116" fillId="106" borderId="0" xfId="128" applyNumberFormat="1" applyFont="1" applyFill="1" applyBorder="1" applyAlignment="1">
      <alignment horizontal="center" vertical="center" wrapText="1"/>
    </xf>
    <xf numFmtId="0" fontId="114" fillId="0" borderId="0" xfId="128" applyFont="1" applyFill="1" applyBorder="1" applyAlignment="1">
      <alignment horizontal="left" vertical="justify" wrapText="1"/>
    </xf>
    <xf numFmtId="0" fontId="116" fillId="106" borderId="0" xfId="128" applyFont="1" applyFill="1" applyBorder="1" applyAlignment="1">
      <alignment horizontal="center" vertical="center" wrapText="1"/>
    </xf>
    <xf numFmtId="0" fontId="116" fillId="106" borderId="116" xfId="128" applyFont="1" applyFill="1" applyBorder="1" applyAlignment="1">
      <alignment horizontal="center" vertical="center" wrapText="1"/>
    </xf>
    <xf numFmtId="0" fontId="119" fillId="106" borderId="117" xfId="159" applyFont="1" applyFill="1" applyBorder="1" applyAlignment="1">
      <alignment horizontal="center" vertical="center" wrapText="1"/>
    </xf>
    <xf numFmtId="0" fontId="119" fillId="106" borderId="0" xfId="159" applyFont="1" applyFill="1" applyBorder="1" applyAlignment="1">
      <alignment horizontal="center" vertical="center" wrapText="1"/>
    </xf>
    <xf numFmtId="169" fontId="119" fillId="106" borderId="116" xfId="159" applyNumberFormat="1" applyFont="1" applyFill="1" applyBorder="1" applyAlignment="1">
      <alignment horizontal="center" vertical="center" wrapText="1"/>
    </xf>
    <xf numFmtId="180" fontId="119" fillId="106" borderId="26" xfId="159" applyNumberFormat="1" applyFont="1" applyFill="1" applyBorder="1" applyAlignment="1">
      <alignment horizontal="center" vertical="center" wrapText="1"/>
    </xf>
    <xf numFmtId="169" fontId="119" fillId="106" borderId="26" xfId="159" applyNumberFormat="1" applyFont="1" applyFill="1" applyBorder="1" applyAlignment="1">
      <alignment horizontal="center" vertical="center" wrapText="1"/>
    </xf>
    <xf numFmtId="180" fontId="119" fillId="106" borderId="116" xfId="159" applyNumberFormat="1" applyFont="1" applyFill="1" applyBorder="1" applyAlignment="1">
      <alignment horizontal="center" vertical="center" wrapText="1"/>
    </xf>
    <xf numFmtId="181" fontId="119" fillId="106" borderId="117" xfId="159" applyNumberFormat="1" applyFont="1" applyFill="1" applyBorder="1" applyAlignment="1">
      <alignment horizontal="center" vertical="center" wrapText="1"/>
    </xf>
    <xf numFmtId="181" fontId="116" fillId="106" borderId="117" xfId="159" applyNumberFormat="1" applyFont="1" applyFill="1" applyBorder="1" applyAlignment="1">
      <alignment horizontal="center" vertical="center" wrapText="1"/>
    </xf>
    <xf numFmtId="0" fontId="114" fillId="0" borderId="0" xfId="159" applyFont="1" applyAlignment="1">
      <alignment horizontal="left" vertical="center" wrapText="1"/>
    </xf>
    <xf numFmtId="181" fontId="119" fillId="106" borderId="0" xfId="159" applyNumberFormat="1" applyFont="1" applyFill="1" applyBorder="1" applyAlignment="1">
      <alignment horizontal="center" vertical="center" wrapText="1"/>
    </xf>
    <xf numFmtId="181" fontId="116" fillId="106" borderId="0" xfId="159" applyNumberFormat="1" applyFont="1" applyFill="1" applyBorder="1" applyAlignment="1">
      <alignment horizontal="center" vertical="center" wrapText="1"/>
    </xf>
    <xf numFmtId="181" fontId="116" fillId="106" borderId="116" xfId="159" applyNumberFormat="1" applyFont="1" applyFill="1" applyBorder="1" applyAlignment="1">
      <alignment horizontal="center" vertical="center" wrapText="1"/>
    </xf>
    <xf numFmtId="181" fontId="116" fillId="106" borderId="26" xfId="159" applyNumberFormat="1" applyFont="1" applyFill="1" applyBorder="1" applyAlignment="1">
      <alignment horizontal="center" vertical="center" wrapText="1"/>
    </xf>
    <xf numFmtId="0" fontId="133" fillId="0" borderId="0" xfId="159" applyFont="1" applyAlignment="1">
      <alignment horizontal="right"/>
    </xf>
    <xf numFmtId="0" fontId="129" fillId="0" borderId="0" xfId="159" applyFont="1" applyAlignment="1">
      <alignment horizontal="center" vertical="center"/>
    </xf>
    <xf numFmtId="0" fontId="133" fillId="0" borderId="0" xfId="159" applyFont="1" applyAlignment="1">
      <alignment horizontal="right" vertical="center"/>
    </xf>
    <xf numFmtId="0" fontId="162" fillId="0" borderId="0" xfId="159" applyFont="1" applyAlignment="1">
      <alignment horizontal="right" vertical="center"/>
    </xf>
    <xf numFmtId="0" fontId="119" fillId="106" borderId="116" xfId="159" applyFont="1" applyFill="1" applyBorder="1" applyAlignment="1">
      <alignment horizontal="center" vertical="center"/>
    </xf>
    <xf numFmtId="0" fontId="118" fillId="0" borderId="0" xfId="159" applyFont="1" applyAlignment="1">
      <alignment horizontal="left" vertical="center"/>
    </xf>
    <xf numFmtId="0" fontId="133" fillId="0" borderId="0" xfId="159" applyFont="1" applyAlignment="1">
      <alignment horizontal="right" vertical="top"/>
    </xf>
    <xf numFmtId="0" fontId="162" fillId="0" borderId="0" xfId="159" applyFont="1" applyAlignment="1">
      <alignment horizontal="right" vertical="top"/>
    </xf>
    <xf numFmtId="0" fontId="163" fillId="106" borderId="116" xfId="159" applyFont="1" applyFill="1" applyBorder="1" applyAlignment="1">
      <alignment horizontal="center" vertical="center"/>
    </xf>
    <xf numFmtId="0" fontId="119" fillId="106" borderId="179" xfId="159" applyFont="1" applyFill="1" applyBorder="1" applyAlignment="1">
      <alignment horizontal="center" vertical="center" wrapText="1"/>
    </xf>
    <xf numFmtId="0" fontId="119" fillId="106" borderId="179" xfId="159" applyFont="1" applyFill="1" applyBorder="1" applyAlignment="1">
      <alignment horizontal="center" vertical="center"/>
    </xf>
    <xf numFmtId="0" fontId="119" fillId="106" borderId="117" xfId="159" applyFont="1" applyFill="1" applyBorder="1" applyAlignment="1">
      <alignment horizontal="center" vertical="center"/>
    </xf>
    <xf numFmtId="0" fontId="170" fillId="106" borderId="179" xfId="159" applyFont="1" applyFill="1" applyBorder="1" applyAlignment="1">
      <alignment horizontal="center" vertical="center"/>
    </xf>
    <xf numFmtId="0" fontId="170" fillId="106" borderId="179" xfId="159" applyFont="1" applyFill="1" applyBorder="1" applyAlignment="1">
      <alignment horizontal="center" vertical="center" wrapText="1"/>
    </xf>
    <xf numFmtId="0" fontId="170" fillId="106" borderId="116" xfId="159" applyFont="1" applyFill="1" applyBorder="1" applyAlignment="1">
      <alignment horizontal="center" vertical="center" wrapText="1"/>
    </xf>
    <xf numFmtId="0" fontId="170" fillId="106" borderId="116" xfId="159" applyFont="1" applyFill="1" applyBorder="1" applyAlignment="1">
      <alignment horizontal="center" vertical="center"/>
    </xf>
    <xf numFmtId="0" fontId="116" fillId="106" borderId="116" xfId="159" applyFont="1" applyFill="1" applyBorder="1" applyAlignment="1">
      <alignment horizontal="center" vertical="center"/>
    </xf>
    <xf numFmtId="0" fontId="114" fillId="0" borderId="0" xfId="128" applyFont="1" applyBorder="1" applyAlignment="1" applyProtection="1">
      <alignment horizontal="justify" vertical="center" wrapText="1"/>
    </xf>
    <xf numFmtId="0" fontId="116" fillId="106" borderId="116" xfId="128" applyFont="1" applyFill="1" applyBorder="1" applyAlignment="1">
      <alignment horizontal="center" vertical="center"/>
    </xf>
    <xf numFmtId="0" fontId="114" fillId="0" borderId="181" xfId="128" applyFont="1" applyBorder="1" applyAlignment="1" applyProtection="1">
      <alignment horizontal="left" vertical="center"/>
    </xf>
    <xf numFmtId="0" fontId="114" fillId="0" borderId="0" xfId="128" applyFont="1" applyBorder="1" applyAlignment="1" applyProtection="1">
      <alignment horizontal="left" vertical="center"/>
    </xf>
    <xf numFmtId="0" fontId="116" fillId="0" borderId="0" xfId="128" applyFont="1" applyFill="1" applyBorder="1" applyAlignment="1" applyProtection="1">
      <alignment horizontal="left" vertical="center"/>
    </xf>
    <xf numFmtId="0" fontId="114" fillId="0" borderId="87" xfId="128" applyFont="1" applyBorder="1" applyAlignment="1" applyProtection="1">
      <alignment horizontal="left" vertical="center"/>
    </xf>
    <xf numFmtId="0" fontId="114" fillId="0" borderId="0" xfId="128" applyFont="1" applyBorder="1" applyAlignment="1" applyProtection="1">
      <alignment horizontal="left" vertical="center" wrapText="1"/>
    </xf>
    <xf numFmtId="0" fontId="129" fillId="0" borderId="0" xfId="159" applyFont="1" applyFill="1" applyBorder="1" applyAlignment="1">
      <alignment horizontal="right" vertical="center"/>
    </xf>
    <xf numFmtId="0" fontId="116" fillId="106" borderId="117" xfId="128" applyFont="1" applyFill="1" applyBorder="1" applyAlignment="1">
      <alignment horizontal="center" vertical="center"/>
    </xf>
    <xf numFmtId="0" fontId="116" fillId="106" borderId="26" xfId="128" applyFont="1" applyFill="1" applyBorder="1" applyAlignment="1">
      <alignment horizontal="center" vertical="center"/>
    </xf>
    <xf numFmtId="0" fontId="114" fillId="0" borderId="0" xfId="128" applyFont="1" applyBorder="1" applyAlignment="1" applyProtection="1">
      <alignment horizontal="center" vertical="center" wrapText="1"/>
    </xf>
    <xf numFmtId="0" fontId="114" fillId="0" borderId="87" xfId="128" applyFont="1" applyFill="1" applyBorder="1" applyAlignment="1" applyProtection="1">
      <alignment horizontal="left" vertical="center"/>
    </xf>
    <xf numFmtId="0" fontId="119" fillId="106" borderId="116" xfId="0" applyFont="1" applyFill="1" applyBorder="1" applyAlignment="1">
      <alignment horizontal="center" vertical="center" wrapText="1"/>
    </xf>
    <xf numFmtId="0" fontId="114" fillId="0" borderId="0" xfId="81" applyFont="1" applyBorder="1" applyAlignment="1">
      <alignment horizontal="left" vertical="center" wrapText="1"/>
    </xf>
    <xf numFmtId="0" fontId="132" fillId="0" borderId="0" xfId="81" applyFont="1" applyBorder="1" applyAlignment="1">
      <alignment horizontal="right" vertical="center"/>
    </xf>
    <xf numFmtId="0" fontId="116" fillId="106" borderId="89" xfId="0" applyFont="1" applyFill="1" applyBorder="1" applyAlignment="1">
      <alignment horizontal="center" vertical="center" wrapText="1"/>
    </xf>
    <xf numFmtId="0" fontId="116" fillId="106" borderId="108" xfId="0" applyFont="1" applyFill="1" applyBorder="1" applyAlignment="1">
      <alignment horizontal="center" vertical="center" wrapText="1"/>
    </xf>
    <xf numFmtId="0" fontId="13" fillId="20" borderId="12" xfId="0" applyFont="1" applyFill="1" applyBorder="1" applyAlignment="1">
      <alignment horizontal="left" vertical="center"/>
    </xf>
    <xf numFmtId="0" fontId="13" fillId="20" borderId="15" xfId="0" applyFont="1" applyFill="1" applyBorder="1" applyAlignment="1">
      <alignment horizontal="left" vertical="center"/>
    </xf>
    <xf numFmtId="0" fontId="13" fillId="20" borderId="13" xfId="0" applyFont="1" applyFill="1" applyBorder="1" applyAlignment="1">
      <alignment horizontal="left" vertical="center"/>
    </xf>
    <xf numFmtId="0" fontId="21" fillId="19" borderId="15" xfId="81" applyFont="1" applyFill="1" applyBorder="1" applyAlignment="1">
      <alignment horizontal="center" vertical="center" wrapText="1"/>
    </xf>
    <xf numFmtId="0" fontId="21" fillId="19" borderId="13" xfId="81" applyFont="1" applyFill="1" applyBorder="1" applyAlignment="1">
      <alignment horizontal="center" vertical="center" wrapText="1"/>
    </xf>
    <xf numFmtId="0" fontId="21" fillId="19" borderId="12" xfId="81" applyFont="1" applyFill="1" applyBorder="1" applyAlignment="1">
      <alignment horizontal="center" vertical="center" wrapText="1"/>
    </xf>
    <xf numFmtId="0" fontId="13" fillId="20" borderId="12" xfId="0" applyFont="1" applyFill="1" applyBorder="1" applyAlignment="1">
      <alignment horizontal="center" vertical="center"/>
    </xf>
    <xf numFmtId="0" fontId="13" fillId="20" borderId="15" xfId="0" applyFont="1" applyFill="1" applyBorder="1" applyAlignment="1">
      <alignment horizontal="center" vertical="center"/>
    </xf>
    <xf numFmtId="0" fontId="13" fillId="20" borderId="13" xfId="0" applyFont="1" applyFill="1" applyBorder="1" applyAlignment="1">
      <alignment horizontal="center" vertical="center"/>
    </xf>
    <xf numFmtId="9" fontId="13" fillId="20" borderId="10" xfId="108" applyFont="1" applyFill="1" applyBorder="1" applyAlignment="1">
      <alignment horizontal="left" vertical="center" wrapText="1"/>
    </xf>
    <xf numFmtId="0" fontId="116" fillId="106" borderId="80" xfId="0" applyFont="1" applyFill="1" applyBorder="1" applyAlignment="1">
      <alignment horizontal="center" vertical="center" wrapText="1"/>
    </xf>
    <xf numFmtId="0" fontId="114" fillId="0" borderId="0" xfId="128" applyFont="1" applyBorder="1" applyAlignment="1">
      <alignment horizontal="left" vertical="center" wrapText="1"/>
    </xf>
    <xf numFmtId="0" fontId="114" fillId="0" borderId="14" xfId="0" applyFont="1" applyBorder="1" applyAlignment="1">
      <alignment horizontal="left" vertical="center" wrapText="1"/>
    </xf>
    <xf numFmtId="0" fontId="21" fillId="19" borderId="10" xfId="0" applyFont="1" applyFill="1" applyBorder="1" applyAlignment="1">
      <alignment horizontal="center" vertical="center"/>
    </xf>
    <xf numFmtId="0" fontId="13" fillId="20" borderId="10" xfId="0" applyFont="1" applyFill="1" applyBorder="1" applyAlignment="1">
      <alignment horizontal="center" vertical="center" wrapText="1"/>
    </xf>
    <xf numFmtId="0" fontId="13" fillId="19" borderId="10" xfId="0" applyFont="1" applyFill="1" applyBorder="1" applyAlignment="1">
      <alignment horizontal="center" vertical="center"/>
    </xf>
    <xf numFmtId="37" fontId="13" fillId="19" borderId="10" xfId="71" applyNumberFormat="1" applyFont="1" applyFill="1" applyBorder="1" applyAlignment="1">
      <alignment horizontal="center" vertical="center" wrapText="1"/>
    </xf>
    <xf numFmtId="0" fontId="13" fillId="20" borderId="10" xfId="0" applyFont="1" applyFill="1" applyBorder="1" applyAlignment="1">
      <alignment horizontal="left" vertical="center" wrapText="1"/>
    </xf>
    <xf numFmtId="37" fontId="13" fillId="20" borderId="10" xfId="71" applyNumberFormat="1" applyFont="1" applyFill="1" applyBorder="1" applyAlignment="1">
      <alignment horizontal="center" vertical="center" wrapText="1"/>
    </xf>
    <xf numFmtId="0" fontId="21" fillId="0" borderId="10" xfId="0" applyFont="1" applyFill="1" applyBorder="1" applyAlignment="1">
      <alignment horizontal="left" vertical="center" wrapText="1"/>
    </xf>
    <xf numFmtId="37" fontId="21" fillId="0" borderId="10" xfId="71" applyNumberFormat="1" applyFont="1" applyFill="1" applyBorder="1" applyAlignment="1">
      <alignment horizontal="center" vertical="center" wrapText="1"/>
    </xf>
    <xf numFmtId="0" fontId="21" fillId="19" borderId="63" xfId="0" applyFont="1" applyFill="1" applyBorder="1" applyAlignment="1">
      <alignment horizontal="center" vertical="center"/>
    </xf>
    <xf numFmtId="0" fontId="132" fillId="0" borderId="0" xfId="0" applyFont="1" applyAlignment="1">
      <alignment horizontal="right" vertical="center"/>
    </xf>
    <xf numFmtId="0" fontId="116" fillId="106" borderId="81" xfId="0" applyFont="1" applyFill="1" applyBorder="1" applyAlignment="1">
      <alignment horizontal="center" vertical="center" wrapText="1"/>
    </xf>
    <xf numFmtId="0" fontId="116" fillId="106" borderId="117" xfId="0" applyFont="1" applyFill="1" applyBorder="1" applyAlignment="1">
      <alignment horizontal="center" vertical="center" wrapText="1"/>
    </xf>
    <xf numFmtId="0" fontId="112" fillId="0" borderId="0" xfId="128" applyFont="1" applyAlignment="1">
      <alignment horizontal="left" vertical="center" wrapText="1"/>
    </xf>
    <xf numFmtId="0" fontId="132" fillId="0" borderId="0" xfId="128" applyFont="1" applyAlignment="1">
      <alignment horizontal="right" vertical="center" wrapText="1"/>
    </xf>
    <xf numFmtId="0" fontId="114" fillId="0" borderId="0" xfId="128" applyFont="1" applyBorder="1" applyAlignment="1">
      <alignment horizontal="left" vertical="center"/>
    </xf>
    <xf numFmtId="17" fontId="128" fillId="0" borderId="0" xfId="128" applyNumberFormat="1" applyFont="1" applyFill="1" applyBorder="1" applyAlignment="1">
      <alignment horizontal="left" vertical="center"/>
    </xf>
    <xf numFmtId="0" fontId="112" fillId="0" borderId="0" xfId="0" applyFont="1" applyBorder="1" applyAlignment="1">
      <alignment horizontal="left" vertical="center"/>
    </xf>
    <xf numFmtId="0" fontId="121" fillId="105" borderId="179" xfId="0" applyFont="1" applyFill="1" applyBorder="1" applyAlignment="1">
      <alignment horizontal="center" vertical="center"/>
    </xf>
    <xf numFmtId="0" fontId="129" fillId="0" borderId="0" xfId="0" applyFont="1" applyAlignment="1">
      <alignment horizontal="right"/>
    </xf>
    <xf numFmtId="0" fontId="116" fillId="106" borderId="181" xfId="0" applyFont="1" applyFill="1" applyBorder="1" applyAlignment="1">
      <alignment horizontal="center" vertical="center"/>
    </xf>
    <xf numFmtId="0" fontId="116" fillId="106" borderId="87" xfId="0" applyFont="1" applyFill="1" applyBorder="1" applyAlignment="1">
      <alignment horizontal="center" vertical="center"/>
    </xf>
    <xf numFmtId="0" fontId="116" fillId="106" borderId="179" xfId="0" applyFont="1" applyFill="1" applyBorder="1" applyAlignment="1">
      <alignment horizontal="center" vertical="center"/>
    </xf>
    <xf numFmtId="3" fontId="116" fillId="106" borderId="181" xfId="128" applyNumberFormat="1" applyFont="1" applyFill="1" applyBorder="1" applyAlignment="1">
      <alignment horizontal="center" vertical="center" wrapText="1"/>
    </xf>
    <xf numFmtId="3" fontId="116" fillId="106" borderId="87" xfId="128" applyNumberFormat="1" applyFont="1" applyFill="1" applyBorder="1" applyAlignment="1">
      <alignment horizontal="center" vertical="center" wrapText="1"/>
    </xf>
    <xf numFmtId="188" fontId="116" fillId="106" borderId="179" xfId="128" applyNumberFormat="1" applyFont="1" applyFill="1" applyBorder="1" applyAlignment="1">
      <alignment horizontal="center" vertical="center" wrapText="1"/>
    </xf>
    <xf numFmtId="3" fontId="116" fillId="106" borderId="179" xfId="128" applyNumberFormat="1" applyFont="1" applyFill="1" applyBorder="1" applyAlignment="1">
      <alignment horizontal="center" vertical="center" wrapText="1"/>
    </xf>
    <xf numFmtId="0" fontId="116" fillId="106" borderId="182" xfId="128" applyFont="1" applyFill="1" applyBorder="1" applyAlignment="1">
      <alignment horizontal="center" vertical="center" wrapText="1"/>
    </xf>
    <xf numFmtId="0" fontId="116" fillId="106" borderId="82" xfId="128" applyFont="1" applyFill="1" applyBorder="1" applyAlignment="1">
      <alignment horizontal="center" vertical="center" wrapText="1"/>
    </xf>
    <xf numFmtId="0" fontId="116" fillId="106" borderId="199" xfId="128" applyFont="1" applyFill="1" applyBorder="1" applyAlignment="1">
      <alignment horizontal="center" vertical="center" wrapText="1"/>
    </xf>
    <xf numFmtId="188" fontId="116" fillId="106" borderId="37" xfId="128" applyNumberFormat="1" applyFont="1" applyFill="1" applyBorder="1" applyAlignment="1">
      <alignment horizontal="center" vertical="center" wrapText="1"/>
    </xf>
    <xf numFmtId="3" fontId="116" fillId="106" borderId="37" xfId="128" applyNumberFormat="1" applyFont="1" applyFill="1" applyBorder="1" applyAlignment="1">
      <alignment horizontal="center" vertical="center" wrapText="1"/>
    </xf>
    <xf numFmtId="3" fontId="116" fillId="106" borderId="0" xfId="128" applyNumberFormat="1" applyFont="1" applyFill="1" applyBorder="1" applyAlignment="1">
      <alignment horizontal="center" vertical="center" wrapText="1"/>
    </xf>
    <xf numFmtId="0" fontId="116" fillId="106" borderId="37" xfId="128" applyFont="1" applyFill="1" applyBorder="1" applyAlignment="1">
      <alignment horizontal="center" vertical="center" wrapText="1"/>
    </xf>
    <xf numFmtId="188" fontId="116" fillId="106" borderId="87" xfId="128" applyNumberFormat="1" applyFont="1" applyFill="1" applyBorder="1" applyAlignment="1">
      <alignment horizontal="center" vertical="center" wrapText="1"/>
    </xf>
    <xf numFmtId="3" fontId="116" fillId="106" borderId="96" xfId="128" applyNumberFormat="1" applyFont="1" applyFill="1" applyBorder="1" applyAlignment="1">
      <alignment horizontal="center" vertical="center" wrapText="1"/>
    </xf>
    <xf numFmtId="0" fontId="132" fillId="0" borderId="0" xfId="0" applyFont="1" applyFill="1" applyAlignment="1">
      <alignment horizontal="right" vertical="center" wrapText="1"/>
    </xf>
    <xf numFmtId="0" fontId="21" fillId="19" borderId="12" xfId="0" applyFont="1" applyFill="1" applyBorder="1" applyAlignment="1">
      <alignment horizontal="center" vertical="center" wrapText="1"/>
    </xf>
    <xf numFmtId="0" fontId="21" fillId="19" borderId="13" xfId="0" applyFont="1" applyFill="1" applyBorder="1" applyAlignment="1">
      <alignment horizontal="center" vertical="center" wrapText="1"/>
    </xf>
    <xf numFmtId="0" fontId="116" fillId="106" borderId="80" xfId="0" applyFont="1" applyFill="1" applyBorder="1" applyAlignment="1">
      <alignment horizontal="center" vertical="center"/>
    </xf>
    <xf numFmtId="0" fontId="21" fillId="19" borderId="15" xfId="0" applyFont="1" applyFill="1" applyBorder="1" applyAlignment="1">
      <alignment horizontal="center" vertical="center" wrapText="1"/>
    </xf>
    <xf numFmtId="0" fontId="116" fillId="106" borderId="80" xfId="128" applyFont="1" applyFill="1" applyBorder="1" applyAlignment="1">
      <alignment horizontal="center" vertical="center" wrapText="1"/>
    </xf>
    <xf numFmtId="0" fontId="121" fillId="105" borderId="80" xfId="0" applyFont="1" applyFill="1" applyBorder="1" applyAlignment="1">
      <alignment horizontal="left" vertical="center"/>
    </xf>
    <xf numFmtId="0" fontId="121" fillId="105" borderId="89" xfId="0" applyFont="1" applyFill="1" applyBorder="1" applyAlignment="1">
      <alignment horizontal="left" vertical="center"/>
    </xf>
    <xf numFmtId="9" fontId="116" fillId="0" borderId="78" xfId="91" applyFont="1" applyFill="1" applyBorder="1" applyAlignment="1">
      <alignment horizontal="left" vertical="center" wrapText="1"/>
    </xf>
    <xf numFmtId="9" fontId="116" fillId="0" borderId="97" xfId="91" applyFont="1" applyFill="1" applyBorder="1" applyAlignment="1">
      <alignment horizontal="left" vertical="center" wrapText="1"/>
    </xf>
    <xf numFmtId="9" fontId="116" fillId="0" borderId="79" xfId="91" applyFont="1" applyFill="1" applyBorder="1" applyAlignment="1">
      <alignment horizontal="left" vertical="center" wrapText="1"/>
    </xf>
    <xf numFmtId="0" fontId="114" fillId="0" borderId="82" xfId="0" applyFont="1" applyFill="1" applyBorder="1" applyAlignment="1">
      <alignment horizontal="left" vertical="center" wrapText="1"/>
    </xf>
    <xf numFmtId="0" fontId="114" fillId="0" borderId="69" xfId="0" applyFont="1" applyFill="1" applyBorder="1" applyAlignment="1">
      <alignment horizontal="left" vertical="center" wrapText="1"/>
    </xf>
    <xf numFmtId="9" fontId="116" fillId="0" borderId="69" xfId="91" applyFont="1" applyFill="1" applyBorder="1" applyAlignment="1">
      <alignment horizontal="left" vertical="center" wrapText="1"/>
    </xf>
    <xf numFmtId="9" fontId="116" fillId="0" borderId="70" xfId="91" applyFont="1" applyFill="1" applyBorder="1" applyAlignment="1">
      <alignment horizontal="left" vertical="center" wrapText="1"/>
    </xf>
    <xf numFmtId="0" fontId="132" fillId="0" borderId="0" xfId="0" applyFont="1" applyFill="1" applyAlignment="1">
      <alignment horizontal="right" vertical="top" wrapText="1"/>
    </xf>
    <xf numFmtId="0" fontId="21" fillId="19" borderId="88" xfId="0" applyFont="1" applyFill="1" applyBorder="1" applyAlignment="1">
      <alignment horizontal="center" vertical="center" wrapText="1"/>
    </xf>
    <xf numFmtId="0" fontId="21" fillId="19" borderId="86" xfId="0" applyFont="1" applyFill="1" applyBorder="1" applyAlignment="1">
      <alignment horizontal="center" vertical="center" wrapText="1"/>
    </xf>
    <xf numFmtId="0" fontId="116" fillId="106" borderId="81" xfId="0" applyFont="1" applyFill="1" applyBorder="1" applyAlignment="1">
      <alignment horizontal="center" vertical="center"/>
    </xf>
    <xf numFmtId="0" fontId="116" fillId="106" borderId="0" xfId="0" applyFont="1" applyFill="1" applyBorder="1" applyAlignment="1">
      <alignment horizontal="center" vertical="center"/>
    </xf>
    <xf numFmtId="0" fontId="116" fillId="106" borderId="0" xfId="0" applyFont="1" applyFill="1" applyBorder="1" applyAlignment="1">
      <alignment horizontal="center" vertical="center" wrapText="1"/>
    </xf>
    <xf numFmtId="0" fontId="116" fillId="106" borderId="87" xfId="0" applyFont="1" applyFill="1" applyBorder="1" applyAlignment="1">
      <alignment horizontal="center" vertical="center" wrapText="1"/>
    </xf>
    <xf numFmtId="0" fontId="21" fillId="19" borderId="85" xfId="0" applyFont="1" applyFill="1" applyBorder="1" applyAlignment="1">
      <alignment horizontal="center" vertical="center" wrapText="1"/>
    </xf>
    <xf numFmtId="0" fontId="132" fillId="0" borderId="0" xfId="0" applyFont="1" applyFill="1" applyBorder="1" applyAlignment="1">
      <alignment horizontal="right" vertical="center"/>
    </xf>
    <xf numFmtId="0" fontId="112" fillId="0" borderId="0" xfId="0" applyFont="1" applyFill="1" applyBorder="1" applyAlignment="1">
      <alignment horizontal="right" vertical="center"/>
    </xf>
    <xf numFmtId="0" fontId="116" fillId="106" borderId="89" xfId="128" applyFont="1" applyFill="1" applyBorder="1" applyAlignment="1">
      <alignment horizontal="center" vertical="center" wrapText="1"/>
    </xf>
    <xf numFmtId="9" fontId="116" fillId="0" borderId="72" xfId="91" applyFont="1" applyFill="1" applyBorder="1" applyAlignment="1">
      <alignment vertical="center" wrapText="1"/>
    </xf>
    <xf numFmtId="9" fontId="116" fillId="0" borderId="73" xfId="91" applyFont="1" applyFill="1" applyBorder="1" applyAlignment="1">
      <alignment vertical="center" wrapText="1"/>
    </xf>
    <xf numFmtId="9" fontId="116" fillId="0" borderId="69" xfId="91" applyFont="1" applyFill="1" applyBorder="1" applyAlignment="1">
      <alignment vertical="center" wrapText="1"/>
    </xf>
    <xf numFmtId="9" fontId="116" fillId="0" borderId="70" xfId="91" applyFont="1" applyFill="1" applyBorder="1" applyAlignment="1">
      <alignment vertical="center" wrapText="1"/>
    </xf>
    <xf numFmtId="0" fontId="129" fillId="0" borderId="0" xfId="0" applyFont="1" applyBorder="1" applyAlignment="1">
      <alignment horizontal="center" vertical="center"/>
    </xf>
    <xf numFmtId="9" fontId="116" fillId="0" borderId="90" xfId="108" applyFont="1" applyFill="1" applyBorder="1" applyAlignment="1">
      <alignment horizontal="left" vertical="center" wrapText="1"/>
    </xf>
    <xf numFmtId="9" fontId="116" fillId="0" borderId="97" xfId="108" applyFont="1" applyFill="1" applyBorder="1" applyAlignment="1">
      <alignment horizontal="left" vertical="center" wrapText="1"/>
    </xf>
    <xf numFmtId="9" fontId="116" fillId="0" borderId="94" xfId="108" applyFont="1" applyFill="1" applyBorder="1" applyAlignment="1">
      <alignment horizontal="left" vertical="center" wrapText="1"/>
    </xf>
    <xf numFmtId="9" fontId="116" fillId="0" borderId="69" xfId="108" applyFont="1" applyFill="1" applyBorder="1" applyAlignment="1">
      <alignment horizontal="left" vertical="center" wrapText="1"/>
    </xf>
    <xf numFmtId="9" fontId="116" fillId="0" borderId="70" xfId="108" applyFont="1" applyFill="1" applyBorder="1" applyAlignment="1">
      <alignment horizontal="left" vertical="center" wrapText="1"/>
    </xf>
    <xf numFmtId="0" fontId="132" fillId="0" borderId="0" xfId="0" applyFont="1" applyAlignment="1">
      <alignment horizontal="right" vertical="top"/>
    </xf>
    <xf numFmtId="9" fontId="116" fillId="0" borderId="0" xfId="108" applyFont="1" applyFill="1" applyBorder="1" applyAlignment="1">
      <alignment horizontal="left" vertical="center" wrapText="1"/>
    </xf>
    <xf numFmtId="9" fontId="116" fillId="0" borderId="69" xfId="108" applyFont="1" applyFill="1" applyBorder="1" applyAlignment="1">
      <alignment vertical="center" wrapText="1"/>
    </xf>
    <xf numFmtId="9" fontId="116" fillId="0" borderId="70" xfId="108" applyFont="1" applyFill="1" applyBorder="1" applyAlignment="1">
      <alignment vertical="center" wrapText="1"/>
    </xf>
    <xf numFmtId="0" fontId="114" fillId="0" borderId="82" xfId="0" applyFont="1" applyFill="1" applyBorder="1" applyAlignment="1">
      <alignment vertical="center" wrapText="1"/>
    </xf>
    <xf numFmtId="0" fontId="114" fillId="0" borderId="69" xfId="0" applyFont="1" applyFill="1" applyBorder="1" applyAlignment="1">
      <alignment vertical="center" wrapText="1"/>
    </xf>
    <xf numFmtId="0" fontId="132" fillId="0" borderId="0" xfId="0" applyFont="1" applyBorder="1" applyAlignment="1">
      <alignment horizontal="right" vertical="center"/>
    </xf>
    <xf numFmtId="0" fontId="21" fillId="19" borderId="93" xfId="0" applyFont="1" applyFill="1" applyBorder="1" applyAlignment="1">
      <alignment horizontal="center" vertical="center" wrapText="1"/>
    </xf>
    <xf numFmtId="0" fontId="116" fillId="106" borderId="80" xfId="81" applyFont="1" applyFill="1" applyBorder="1" applyAlignment="1">
      <alignment horizontal="center" vertical="center" wrapText="1"/>
    </xf>
    <xf numFmtId="9" fontId="116" fillId="0" borderId="78" xfId="92" applyFont="1" applyFill="1" applyBorder="1" applyAlignment="1">
      <alignment horizontal="left" vertical="center" wrapText="1"/>
    </xf>
    <xf numFmtId="9" fontId="116" fillId="0" borderId="90" xfId="92" applyFont="1" applyFill="1" applyBorder="1" applyAlignment="1">
      <alignment horizontal="left" vertical="center" wrapText="1"/>
    </xf>
    <xf numFmtId="9" fontId="116" fillId="0" borderId="79" xfId="92" applyFont="1" applyFill="1" applyBorder="1" applyAlignment="1">
      <alignment horizontal="left" vertical="center" wrapText="1"/>
    </xf>
    <xf numFmtId="9" fontId="116" fillId="0" borderId="69" xfId="92" applyFont="1" applyFill="1" applyBorder="1" applyAlignment="1">
      <alignment horizontal="left" vertical="center" wrapText="1"/>
    </xf>
    <xf numFmtId="9" fontId="116" fillId="0" borderId="70" xfId="92" applyFont="1" applyFill="1" applyBorder="1" applyAlignment="1">
      <alignment horizontal="left" vertical="center" wrapText="1"/>
    </xf>
    <xf numFmtId="0" fontId="112" fillId="0" borderId="0" xfId="0" applyFont="1" applyFill="1" applyAlignment="1">
      <alignment horizontal="left" vertical="center" wrapText="1"/>
    </xf>
    <xf numFmtId="9" fontId="116" fillId="0" borderId="72" xfId="92" applyFont="1" applyFill="1" applyBorder="1" applyAlignment="1">
      <alignment horizontal="left" vertical="center" wrapText="1"/>
    </xf>
    <xf numFmtId="9" fontId="116" fillId="0" borderId="73" xfId="92" applyFont="1" applyFill="1" applyBorder="1" applyAlignment="1">
      <alignment horizontal="left" vertical="center" wrapText="1"/>
    </xf>
    <xf numFmtId="49" fontId="114" fillId="0" borderId="68" xfId="107" applyNumberFormat="1" applyFont="1" applyFill="1" applyBorder="1" applyAlignment="1">
      <alignment vertical="center" wrapText="1"/>
    </xf>
    <xf numFmtId="49" fontId="114" fillId="0" borderId="82" xfId="107" applyNumberFormat="1" applyFont="1" applyFill="1" applyBorder="1" applyAlignment="1">
      <alignment vertical="center" wrapText="1"/>
    </xf>
    <xf numFmtId="0" fontId="116" fillId="106" borderId="81" xfId="81" applyFont="1" applyFill="1" applyBorder="1" applyAlignment="1">
      <alignment horizontal="center" vertical="center" wrapText="1"/>
    </xf>
    <xf numFmtId="0" fontId="116" fillId="106" borderId="89" xfId="81" applyFont="1" applyFill="1" applyBorder="1" applyAlignment="1">
      <alignment horizontal="center" vertical="center" wrapText="1"/>
    </xf>
    <xf numFmtId="9" fontId="116" fillId="0" borderId="72" xfId="108" applyFont="1" applyFill="1" applyBorder="1" applyAlignment="1">
      <alignment horizontal="left" vertical="center" wrapText="1"/>
    </xf>
    <xf numFmtId="9" fontId="116" fillId="0" borderId="73" xfId="108" applyFont="1" applyFill="1" applyBorder="1" applyAlignment="1">
      <alignment horizontal="left" vertical="center" wrapText="1"/>
    </xf>
    <xf numFmtId="0" fontId="114" fillId="0" borderId="91" xfId="0" applyFont="1" applyFill="1" applyBorder="1" applyAlignment="1">
      <alignment horizontal="left"/>
    </xf>
    <xf numFmtId="0" fontId="114" fillId="0" borderId="92" xfId="0" applyFont="1" applyFill="1" applyBorder="1" applyAlignment="1">
      <alignment horizontal="left"/>
    </xf>
    <xf numFmtId="2" fontId="114" fillId="0" borderId="68" xfId="107" applyNumberFormat="1" applyFont="1" applyFill="1" applyBorder="1" applyAlignment="1">
      <alignment horizontal="center" vertical="center" wrapText="1"/>
    </xf>
    <xf numFmtId="2" fontId="114" fillId="0" borderId="82" xfId="107" applyNumberFormat="1" applyFont="1" applyFill="1" applyBorder="1" applyAlignment="1">
      <alignment horizontal="center" vertical="center" wrapText="1"/>
    </xf>
    <xf numFmtId="0" fontId="115" fillId="0" borderId="68" xfId="107" applyFont="1" applyFill="1" applyBorder="1" applyAlignment="1">
      <alignment horizontal="left" vertical="center" wrapText="1"/>
    </xf>
    <xf numFmtId="0" fontId="115" fillId="0" borderId="82" xfId="107" applyFont="1" applyFill="1" applyBorder="1" applyAlignment="1">
      <alignment horizontal="left" vertical="center" wrapText="1"/>
    </xf>
    <xf numFmtId="0" fontId="115" fillId="0" borderId="65" xfId="107" applyFont="1" applyFill="1" applyBorder="1" applyAlignment="1">
      <alignment horizontal="center" vertical="center" wrapText="1"/>
    </xf>
    <xf numFmtId="0" fontId="115" fillId="0" borderId="83" xfId="107" applyFont="1" applyFill="1" applyBorder="1" applyAlignment="1">
      <alignment horizontal="center" vertical="center" wrapText="1"/>
    </xf>
    <xf numFmtId="0" fontId="129" fillId="0" borderId="0" xfId="0" applyFont="1" applyFill="1" applyAlignment="1">
      <alignment horizontal="right" vertical="center"/>
    </xf>
    <xf numFmtId="0" fontId="21" fillId="19" borderId="10" xfId="0" applyFont="1" applyFill="1" applyBorder="1" applyAlignment="1">
      <alignment horizontal="center" vertical="center" wrapText="1"/>
    </xf>
    <xf numFmtId="0" fontId="116" fillId="106" borderId="96" xfId="0" applyFont="1" applyFill="1" applyBorder="1" applyAlignment="1">
      <alignment horizontal="center" vertical="center" wrapText="1"/>
    </xf>
    <xf numFmtId="0" fontId="113" fillId="0" borderId="0" xfId="0" applyFont="1" applyFill="1" applyAlignment="1">
      <alignment horizontal="left" vertical="center"/>
    </xf>
    <xf numFmtId="9" fontId="116" fillId="0" borderId="94" xfId="92" applyFont="1" applyFill="1" applyBorder="1" applyAlignment="1">
      <alignment horizontal="left" vertical="center" wrapText="1"/>
    </xf>
    <xf numFmtId="0" fontId="114" fillId="0" borderId="70" xfId="0" applyFont="1" applyFill="1" applyBorder="1" applyAlignment="1">
      <alignment horizontal="left" vertical="center" wrapText="1"/>
    </xf>
    <xf numFmtId="0" fontId="121" fillId="105" borderId="87" xfId="0" applyFont="1" applyFill="1" applyBorder="1" applyAlignment="1">
      <alignment horizontal="left" vertical="center"/>
    </xf>
    <xf numFmtId="0" fontId="13" fillId="20" borderId="12" xfId="0" applyFont="1" applyFill="1" applyBorder="1" applyAlignment="1">
      <alignment horizontal="center" vertical="center" wrapText="1"/>
    </xf>
    <xf numFmtId="0" fontId="13" fillId="20" borderId="15" xfId="0" applyFont="1" applyFill="1" applyBorder="1" applyAlignment="1">
      <alignment horizontal="center" vertical="center" wrapText="1"/>
    </xf>
    <xf numFmtId="0" fontId="13" fillId="20" borderId="13" xfId="0" applyFont="1" applyFill="1" applyBorder="1" applyAlignment="1">
      <alignment horizontal="center" vertical="center" wrapText="1"/>
    </xf>
    <xf numFmtId="0" fontId="13" fillId="20" borderId="12" xfId="0" applyFont="1" applyFill="1" applyBorder="1" applyAlignment="1">
      <alignment horizontal="left" vertical="center" wrapText="1"/>
    </xf>
    <xf numFmtId="0" fontId="13" fillId="20" borderId="15" xfId="0" applyFont="1" applyFill="1" applyBorder="1" applyAlignment="1">
      <alignment horizontal="left" vertical="center" wrapText="1"/>
    </xf>
    <xf numFmtId="0" fontId="13" fillId="20" borderId="13" xfId="0" applyFont="1" applyFill="1" applyBorder="1" applyAlignment="1">
      <alignment horizontal="left" vertical="center" wrapText="1"/>
    </xf>
    <xf numFmtId="0" fontId="41" fillId="21" borderId="12" xfId="0" applyFont="1" applyFill="1" applyBorder="1" applyAlignment="1">
      <alignment horizontal="left" vertical="center" wrapText="1"/>
    </xf>
    <xf numFmtId="0" fontId="41" fillId="21" borderId="15" xfId="0" applyFont="1" applyFill="1" applyBorder="1" applyAlignment="1">
      <alignment horizontal="left" vertical="center" wrapText="1"/>
    </xf>
    <xf numFmtId="0" fontId="41" fillId="21" borderId="13" xfId="0" applyFont="1" applyFill="1" applyBorder="1" applyAlignment="1">
      <alignment horizontal="left" vertical="center" wrapText="1"/>
    </xf>
    <xf numFmtId="9" fontId="13" fillId="20" borderId="12" xfId="92" applyFont="1" applyFill="1" applyBorder="1" applyAlignment="1">
      <alignment horizontal="left" vertical="center" wrapText="1"/>
    </xf>
    <xf numFmtId="9" fontId="13" fillId="20" borderId="15" xfId="92" applyFont="1" applyFill="1" applyBorder="1" applyAlignment="1">
      <alignment horizontal="left" vertical="center" wrapText="1"/>
    </xf>
    <xf numFmtId="9" fontId="13" fillId="20" borderId="13" xfId="92" applyFont="1" applyFill="1" applyBorder="1" applyAlignment="1">
      <alignment horizontal="left" vertical="center" wrapText="1"/>
    </xf>
    <xf numFmtId="9" fontId="116" fillId="0" borderId="82" xfId="92" applyFont="1" applyFill="1" applyBorder="1" applyAlignment="1">
      <alignment horizontal="left" vertical="center" wrapText="1"/>
    </xf>
    <xf numFmtId="0" fontId="21" fillId="0" borderId="0" xfId="0" applyFont="1" applyFill="1" applyBorder="1" applyAlignment="1">
      <alignment horizontal="center" vertical="center" wrapText="1"/>
    </xf>
    <xf numFmtId="3" fontId="116" fillId="106" borderId="89" xfId="0" applyNumberFormat="1" applyFont="1" applyFill="1" applyBorder="1" applyAlignment="1">
      <alignment horizontal="center" vertical="center" wrapText="1"/>
    </xf>
    <xf numFmtId="0" fontId="12" fillId="0" borderId="0" xfId="0" applyFont="1" applyFill="1" applyAlignment="1">
      <alignment horizontal="center" vertical="center" wrapText="1"/>
    </xf>
    <xf numFmtId="3" fontId="21" fillId="19" borderId="10" xfId="0" applyNumberFormat="1"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3" fillId="20" borderId="10" xfId="0" applyFont="1" applyFill="1" applyBorder="1" applyAlignment="1">
      <alignment horizontal="center" vertical="center"/>
    </xf>
    <xf numFmtId="0" fontId="21" fillId="19" borderId="10" xfId="81" applyFont="1" applyFill="1" applyBorder="1" applyAlignment="1">
      <alignment horizontal="center" vertical="center" wrapText="1"/>
    </xf>
    <xf numFmtId="0" fontId="21" fillId="0" borderId="10" xfId="107" applyFont="1" applyFill="1" applyBorder="1" applyAlignment="1">
      <alignment horizontal="left" vertical="center" wrapText="1"/>
    </xf>
    <xf numFmtId="0" fontId="21" fillId="31" borderId="10" xfId="0" applyFont="1" applyFill="1" applyBorder="1" applyAlignment="1">
      <alignment horizontal="center" vertical="center" wrapText="1"/>
    </xf>
    <xf numFmtId="0" fontId="21" fillId="21" borderId="10" xfId="0" applyFont="1" applyFill="1" applyBorder="1" applyAlignment="1">
      <alignment horizontal="left" vertical="center" wrapText="1"/>
    </xf>
    <xf numFmtId="0" fontId="17" fillId="0" borderId="0" xfId="0" applyFont="1" applyFill="1" applyBorder="1" applyAlignment="1">
      <alignment vertical="center"/>
    </xf>
    <xf numFmtId="0" fontId="21" fillId="0" borderId="59" xfId="107" applyFont="1" applyFill="1" applyBorder="1" applyAlignment="1">
      <alignment horizontal="left" vertical="center" wrapText="1"/>
    </xf>
    <xf numFmtId="0" fontId="21" fillId="0" borderId="15" xfId="107" applyFont="1" applyFill="1" applyBorder="1" applyAlignment="1">
      <alignment horizontal="left" vertical="center" wrapText="1"/>
    </xf>
    <xf numFmtId="0" fontId="21" fillId="0" borderId="13" xfId="107" applyFont="1" applyFill="1" applyBorder="1" applyAlignment="1">
      <alignment horizontal="left" vertical="center" wrapText="1"/>
    </xf>
    <xf numFmtId="0" fontId="41" fillId="21" borderId="10" xfId="0" applyFont="1" applyFill="1" applyBorder="1" applyAlignment="1">
      <alignment horizontal="left" vertical="center" wrapText="1"/>
    </xf>
    <xf numFmtId="0" fontId="114" fillId="0" borderId="0" xfId="107" applyFont="1" applyFill="1" applyBorder="1" applyAlignment="1">
      <alignment horizontal="left" vertical="center" wrapText="1"/>
    </xf>
    <xf numFmtId="9" fontId="116" fillId="0" borderId="90" xfId="92" quotePrefix="1" applyFont="1" applyFill="1" applyBorder="1" applyAlignment="1">
      <alignment horizontal="left" vertical="center" wrapText="1"/>
    </xf>
    <xf numFmtId="0" fontId="116" fillId="0" borderId="69" xfId="0" applyFont="1" applyFill="1" applyBorder="1" applyAlignment="1">
      <alignment vertical="center" wrapText="1"/>
    </xf>
    <xf numFmtId="0" fontId="116" fillId="0" borderId="70" xfId="0" applyFont="1" applyFill="1" applyBorder="1" applyAlignment="1">
      <alignment vertical="center" wrapText="1"/>
    </xf>
    <xf numFmtId="0" fontId="114" fillId="0" borderId="70" xfId="0" applyFont="1" applyFill="1" applyBorder="1" applyAlignment="1">
      <alignment vertical="center" wrapText="1"/>
    </xf>
    <xf numFmtId="0" fontId="116" fillId="0" borderId="90" xfId="0" applyFont="1" applyFill="1" applyBorder="1" applyAlignment="1">
      <alignment vertical="center" wrapText="1"/>
    </xf>
    <xf numFmtId="0" fontId="116" fillId="0" borderId="94" xfId="0" applyFont="1" applyFill="1" applyBorder="1" applyAlignment="1">
      <alignment vertical="center" wrapText="1"/>
    </xf>
    <xf numFmtId="9" fontId="116" fillId="0" borderId="69" xfId="92" quotePrefix="1" applyFont="1" applyFill="1" applyBorder="1" applyAlignment="1">
      <alignment horizontal="left" vertical="center" wrapText="1"/>
    </xf>
    <xf numFmtId="9" fontId="116" fillId="0" borderId="70" xfId="92" quotePrefix="1" applyFont="1" applyFill="1" applyBorder="1" applyAlignment="1">
      <alignment horizontal="left" vertical="center" wrapText="1"/>
    </xf>
    <xf numFmtId="9" fontId="116" fillId="0" borderId="94" xfId="92" quotePrefix="1" applyFont="1" applyFill="1" applyBorder="1" applyAlignment="1">
      <alignment horizontal="left" vertical="center" wrapText="1"/>
    </xf>
    <xf numFmtId="3" fontId="116" fillId="106" borderId="96" xfId="0" applyNumberFormat="1" applyFont="1" applyFill="1" applyBorder="1" applyAlignment="1">
      <alignment horizontal="center" vertical="center" wrapText="1"/>
    </xf>
    <xf numFmtId="0" fontId="129" fillId="0" borderId="0" xfId="0" applyFont="1" applyBorder="1" applyAlignment="1">
      <alignment horizontal="right" vertical="center"/>
    </xf>
    <xf numFmtId="9" fontId="116" fillId="0" borderId="97" xfId="92" applyFont="1" applyFill="1" applyBorder="1" applyAlignment="1">
      <alignment horizontal="left" vertical="center" wrapText="1"/>
    </xf>
    <xf numFmtId="9" fontId="116" fillId="0" borderId="98" xfId="92" applyFont="1" applyFill="1" applyBorder="1" applyAlignment="1">
      <alignment horizontal="left" vertical="center" wrapText="1"/>
    </xf>
    <xf numFmtId="0" fontId="121" fillId="105" borderId="0" xfId="0" applyFont="1" applyFill="1" applyBorder="1" applyAlignment="1">
      <alignment horizontal="left" vertical="center"/>
    </xf>
    <xf numFmtId="9" fontId="116" fillId="0" borderId="98" xfId="108" applyFont="1" applyFill="1" applyBorder="1" applyAlignment="1">
      <alignment horizontal="left" vertical="center" wrapText="1"/>
    </xf>
    <xf numFmtId="0" fontId="112" fillId="0" borderId="0" xfId="0" applyFont="1" applyFill="1" applyBorder="1" applyAlignment="1">
      <alignment horizontal="left" vertical="center" wrapText="1"/>
    </xf>
    <xf numFmtId="3" fontId="116" fillId="106" borderId="37" xfId="0" applyNumberFormat="1" applyFont="1" applyFill="1" applyBorder="1" applyAlignment="1">
      <alignment horizontal="center" vertical="center" wrapText="1"/>
    </xf>
    <xf numFmtId="0" fontId="121" fillId="105" borderId="37" xfId="0" applyFont="1" applyFill="1" applyBorder="1" applyAlignment="1">
      <alignment horizontal="left" vertical="center"/>
    </xf>
    <xf numFmtId="9" fontId="116" fillId="0" borderId="105" xfId="92" applyFont="1" applyFill="1" applyBorder="1" applyAlignment="1">
      <alignment horizontal="left" vertical="center" wrapText="1"/>
    </xf>
    <xf numFmtId="9" fontId="116" fillId="0" borderId="106" xfId="92" applyFont="1" applyFill="1" applyBorder="1" applyAlignment="1">
      <alignment horizontal="left" vertical="center" wrapText="1"/>
    </xf>
    <xf numFmtId="0" fontId="116" fillId="106" borderId="108" xfId="81" applyFont="1" applyFill="1" applyBorder="1" applyAlignment="1">
      <alignment horizontal="center" vertical="center" wrapText="1"/>
    </xf>
    <xf numFmtId="0" fontId="121" fillId="105" borderId="108" xfId="0" applyFont="1" applyFill="1" applyBorder="1" applyAlignment="1">
      <alignment horizontal="left" vertical="center"/>
    </xf>
    <xf numFmtId="0" fontId="121" fillId="105" borderId="109" xfId="0" applyFont="1" applyFill="1" applyBorder="1" applyAlignment="1">
      <alignment horizontal="left" vertical="center"/>
    </xf>
    <xf numFmtId="9" fontId="116" fillId="0" borderId="97" xfId="92" quotePrefix="1" applyFont="1" applyFill="1" applyBorder="1" applyAlignment="1">
      <alignment horizontal="left" vertical="center" wrapText="1"/>
    </xf>
    <xf numFmtId="0" fontId="129" fillId="0" borderId="0" xfId="0" applyFont="1" applyFill="1" applyBorder="1" applyAlignment="1">
      <alignment horizontal="right" vertical="center"/>
    </xf>
    <xf numFmtId="0" fontId="21" fillId="35" borderId="48" xfId="107" applyFont="1" applyFill="1" applyBorder="1" applyAlignment="1">
      <alignment horizontal="center" vertical="center" wrapText="1"/>
    </xf>
    <xf numFmtId="0" fontId="21" fillId="35" borderId="46" xfId="107" applyFont="1" applyFill="1" applyBorder="1" applyAlignment="1">
      <alignment horizontal="center" vertical="center" wrapText="1"/>
    </xf>
    <xf numFmtId="0" fontId="21" fillId="35" borderId="47" xfId="107" applyFont="1" applyFill="1" applyBorder="1" applyAlignment="1">
      <alignment horizontal="center" vertical="center" wrapText="1"/>
    </xf>
    <xf numFmtId="49" fontId="114" fillId="0" borderId="0" xfId="107" applyNumberFormat="1" applyFont="1" applyFill="1" applyBorder="1" applyAlignment="1">
      <alignment horizontal="left" vertical="center" wrapText="1"/>
    </xf>
    <xf numFmtId="0" fontId="21" fillId="19" borderId="104" xfId="0" applyFont="1" applyFill="1" applyBorder="1" applyAlignment="1">
      <alignment horizontal="center" vertical="center" wrapText="1"/>
    </xf>
    <xf numFmtId="0" fontId="21" fillId="19" borderId="121" xfId="0" applyFont="1" applyFill="1" applyBorder="1" applyAlignment="1">
      <alignment horizontal="center" vertical="center" wrapText="1"/>
    </xf>
    <xf numFmtId="0" fontId="116" fillId="106" borderId="116" xfId="0" applyFont="1" applyFill="1" applyBorder="1" applyAlignment="1">
      <alignment horizontal="center" vertical="center" wrapText="1"/>
    </xf>
    <xf numFmtId="0" fontId="114" fillId="0" borderId="0" xfId="0" applyFont="1" applyFill="1" applyBorder="1" applyAlignment="1">
      <alignment horizontal="justify" vertical="center" wrapText="1"/>
    </xf>
    <xf numFmtId="0" fontId="114" fillId="0" borderId="0" xfId="0" applyFont="1" applyBorder="1" applyAlignment="1">
      <alignment horizontal="justify" vertical="center" wrapText="1"/>
    </xf>
    <xf numFmtId="0" fontId="114" fillId="0" borderId="0" xfId="0" applyFont="1" applyFill="1" applyBorder="1" applyAlignment="1">
      <alignment horizontal="left" vertical="center" wrapText="1"/>
    </xf>
    <xf numFmtId="0" fontId="114" fillId="0" borderId="0" xfId="0" applyFont="1" applyBorder="1" applyAlignment="1">
      <alignment vertical="center" wrapText="1"/>
    </xf>
    <xf numFmtId="0" fontId="116" fillId="106" borderId="122" xfId="0" applyFont="1" applyFill="1" applyBorder="1" applyAlignment="1">
      <alignment horizontal="center" vertical="center" wrapText="1"/>
    </xf>
    <xf numFmtId="0" fontId="116" fillId="106" borderId="126" xfId="0" applyFont="1" applyFill="1" applyBorder="1" applyAlignment="1">
      <alignment horizontal="center" vertical="center" wrapText="1"/>
    </xf>
    <xf numFmtId="0" fontId="116" fillId="106" borderId="129" xfId="0" applyFont="1" applyFill="1" applyBorder="1" applyAlignment="1">
      <alignment horizontal="center" vertical="center" wrapText="1"/>
    </xf>
    <xf numFmtId="0" fontId="21" fillId="19" borderId="128" xfId="0" applyNumberFormat="1" applyFont="1" applyFill="1" applyBorder="1" applyAlignment="1">
      <alignment horizontal="center" vertical="center" wrapText="1"/>
    </xf>
    <xf numFmtId="0" fontId="21" fillId="19" borderId="126" xfId="0" applyNumberFormat="1" applyFont="1" applyFill="1" applyBorder="1" applyAlignment="1">
      <alignment horizontal="center" vertical="center" wrapText="1"/>
    </xf>
    <xf numFmtId="0" fontId="21" fillId="19" borderId="124" xfId="0" applyNumberFormat="1" applyFont="1" applyFill="1" applyBorder="1" applyAlignment="1">
      <alignment horizontal="center" vertical="center" wrapText="1"/>
    </xf>
    <xf numFmtId="0" fontId="116" fillId="106" borderId="124" xfId="0" applyFont="1" applyFill="1" applyBorder="1" applyAlignment="1">
      <alignment horizontal="center" vertical="center" wrapText="1"/>
    </xf>
    <xf numFmtId="0" fontId="116" fillId="106" borderId="125" xfId="0" applyFont="1" applyFill="1" applyBorder="1" applyAlignment="1">
      <alignment horizontal="center" vertical="center" wrapText="1"/>
    </xf>
    <xf numFmtId="0" fontId="116" fillId="106" borderId="128" xfId="0" applyFont="1" applyFill="1" applyBorder="1" applyAlignment="1">
      <alignment horizontal="center" vertical="center" wrapText="1"/>
    </xf>
    <xf numFmtId="0" fontId="21" fillId="19" borderId="124" xfId="0" applyFont="1" applyFill="1" applyBorder="1" applyAlignment="1">
      <alignment horizontal="center" vertical="center" wrapText="1"/>
    </xf>
    <xf numFmtId="0" fontId="21" fillId="19" borderId="125" xfId="0" applyFont="1" applyFill="1" applyBorder="1" applyAlignment="1">
      <alignment horizontal="center" vertical="center" wrapText="1"/>
    </xf>
    <xf numFmtId="0" fontId="21" fillId="0" borderId="125" xfId="0" applyFont="1" applyBorder="1" applyAlignment="1">
      <alignment horizontal="center" vertical="center" wrapText="1"/>
    </xf>
    <xf numFmtId="0" fontId="116" fillId="106" borderId="130" xfId="0" applyFont="1" applyFill="1" applyBorder="1" applyAlignment="1">
      <alignment horizontal="center" vertical="center" wrapText="1"/>
    </xf>
    <xf numFmtId="0" fontId="116" fillId="106" borderId="131" xfId="0" applyFont="1" applyFill="1" applyBorder="1" applyAlignment="1">
      <alignment horizontal="center" vertical="center" wrapText="1"/>
    </xf>
    <xf numFmtId="0" fontId="116" fillId="0" borderId="72" xfId="0" applyFont="1" applyFill="1" applyBorder="1" applyAlignment="1">
      <alignment horizontal="left" vertical="center" wrapText="1"/>
    </xf>
    <xf numFmtId="0" fontId="116" fillId="0" borderId="73" xfId="0" applyFont="1" applyFill="1" applyBorder="1" applyAlignment="1">
      <alignment horizontal="left" vertical="center" wrapText="1"/>
    </xf>
    <xf numFmtId="0" fontId="116" fillId="106" borderId="132" xfId="128" applyFont="1" applyFill="1" applyBorder="1" applyAlignment="1">
      <alignment horizontal="center" vertical="center" wrapText="1"/>
    </xf>
    <xf numFmtId="0" fontId="121" fillId="105" borderId="132" xfId="0" applyFont="1" applyFill="1" applyBorder="1" applyAlignment="1">
      <alignment horizontal="left" vertical="center"/>
    </xf>
    <xf numFmtId="0" fontId="116" fillId="106" borderId="179" xfId="0" applyFont="1" applyFill="1" applyBorder="1" applyAlignment="1">
      <alignment horizontal="left" vertical="center"/>
    </xf>
    <xf numFmtId="0" fontId="114" fillId="0" borderId="82" xfId="0" applyFont="1" applyFill="1" applyBorder="1" applyAlignment="1">
      <alignment horizontal="left" vertical="center"/>
    </xf>
    <xf numFmtId="0" fontId="0" fillId="0" borderId="82" xfId="0" applyBorder="1" applyAlignment="1">
      <alignment horizontal="left" vertical="center"/>
    </xf>
    <xf numFmtId="0" fontId="0" fillId="0" borderId="69" xfId="0" applyBorder="1" applyAlignment="1">
      <alignment horizontal="left" vertical="center"/>
    </xf>
    <xf numFmtId="0" fontId="114" fillId="0" borderId="69" xfId="0" applyFont="1" applyFill="1" applyBorder="1" applyAlignment="1">
      <alignment horizontal="left" vertical="center"/>
    </xf>
    <xf numFmtId="0" fontId="116" fillId="0" borderId="69" xfId="0" applyFont="1" applyFill="1" applyBorder="1" applyAlignment="1">
      <alignment horizontal="left" vertical="center"/>
    </xf>
    <xf numFmtId="0" fontId="116" fillId="0" borderId="70" xfId="0" applyFont="1" applyFill="1" applyBorder="1" applyAlignment="1">
      <alignment horizontal="left" vertical="center"/>
    </xf>
    <xf numFmtId="0" fontId="116" fillId="0" borderId="69" xfId="0" applyFont="1" applyFill="1" applyBorder="1" applyAlignment="1">
      <alignment horizontal="left" vertical="center" wrapText="1"/>
    </xf>
    <xf numFmtId="0" fontId="116" fillId="0" borderId="70" xfId="0" applyFont="1" applyFill="1" applyBorder="1" applyAlignment="1">
      <alignment horizontal="left" vertical="center" wrapText="1"/>
    </xf>
    <xf numFmtId="0" fontId="116" fillId="0" borderId="141" xfId="0" applyFont="1" applyFill="1" applyBorder="1" applyAlignment="1">
      <alignment horizontal="left" vertical="center"/>
    </xf>
    <xf numFmtId="0" fontId="116" fillId="0" borderId="135" xfId="0" applyFont="1" applyFill="1" applyBorder="1" applyAlignment="1">
      <alignment horizontal="left" vertical="center"/>
    </xf>
    <xf numFmtId="0" fontId="116" fillId="0" borderId="106" xfId="0" applyFont="1" applyFill="1" applyBorder="1" applyAlignment="1">
      <alignment horizontal="left" vertical="center"/>
    </xf>
    <xf numFmtId="0" fontId="114" fillId="0" borderId="137" xfId="0" applyFont="1" applyFill="1" applyBorder="1" applyAlignment="1">
      <alignment horizontal="left" vertical="center"/>
    </xf>
    <xf numFmtId="0" fontId="116" fillId="0" borderId="105" xfId="0" applyFont="1" applyFill="1" applyBorder="1" applyAlignment="1">
      <alignment horizontal="left" vertical="center"/>
    </xf>
    <xf numFmtId="0" fontId="114" fillId="0" borderId="82" xfId="107" applyFont="1" applyFill="1" applyBorder="1" applyAlignment="1">
      <alignment horizontal="left" vertical="center"/>
    </xf>
    <xf numFmtId="0" fontId="11" fillId="0" borderId="82" xfId="0" applyFont="1" applyBorder="1" applyAlignment="1">
      <alignment horizontal="left" vertical="center"/>
    </xf>
    <xf numFmtId="0" fontId="11" fillId="0" borderId="69" xfId="0" applyFont="1" applyBorder="1" applyAlignment="1">
      <alignment horizontal="left" vertical="center"/>
    </xf>
    <xf numFmtId="0" fontId="114" fillId="0" borderId="70" xfId="0" applyFont="1" applyFill="1" applyBorder="1" applyAlignment="1">
      <alignment horizontal="left" vertical="center"/>
    </xf>
    <xf numFmtId="0" fontId="114" fillId="0" borderId="0" xfId="0" applyFont="1" applyAlignment="1">
      <alignment horizontal="left" wrapText="1"/>
    </xf>
    <xf numFmtId="0" fontId="116" fillId="106" borderId="146" xfId="0" applyFont="1" applyFill="1" applyBorder="1" applyAlignment="1">
      <alignment horizontal="center" vertical="center" wrapText="1"/>
    </xf>
    <xf numFmtId="0" fontId="116" fillId="106" borderId="101" xfId="0" applyFont="1" applyFill="1" applyBorder="1" applyAlignment="1">
      <alignment horizontal="center" vertical="center" wrapText="1"/>
    </xf>
    <xf numFmtId="0" fontId="116" fillId="0" borderId="141" xfId="0" applyFont="1" applyFill="1" applyBorder="1" applyAlignment="1">
      <alignment horizontal="justify" vertical="center" wrapText="1"/>
    </xf>
    <xf numFmtId="0" fontId="116" fillId="0" borderId="70" xfId="0" applyFont="1" applyFill="1" applyBorder="1" applyAlignment="1">
      <alignment horizontal="justify" vertical="center" wrapText="1"/>
    </xf>
    <xf numFmtId="0" fontId="116" fillId="0" borderId="141" xfId="0" applyFont="1" applyFill="1" applyBorder="1" applyAlignment="1">
      <alignment horizontal="left" vertical="center" wrapText="1"/>
    </xf>
    <xf numFmtId="0" fontId="114" fillId="0" borderId="152" xfId="0" applyFont="1" applyFill="1" applyBorder="1" applyAlignment="1">
      <alignment horizontal="left" vertical="center"/>
    </xf>
    <xf numFmtId="0" fontId="114" fillId="0" borderId="92" xfId="0" applyFont="1" applyFill="1" applyBorder="1" applyAlignment="1">
      <alignment horizontal="left" vertical="center"/>
    </xf>
    <xf numFmtId="0" fontId="114" fillId="0" borderId="90" xfId="0" applyFont="1" applyFill="1" applyBorder="1" applyAlignment="1">
      <alignment horizontal="left" vertical="center"/>
    </xf>
    <xf numFmtId="0" fontId="114" fillId="0" borderId="154" xfId="0" applyNumberFormat="1" applyFont="1" applyFill="1" applyBorder="1" applyAlignment="1">
      <alignment horizontal="left" vertical="center"/>
    </xf>
    <xf numFmtId="0" fontId="114" fillId="0" borderId="106" xfId="0" applyNumberFormat="1" applyFont="1" applyFill="1" applyBorder="1" applyAlignment="1">
      <alignment horizontal="left" vertical="center"/>
    </xf>
    <xf numFmtId="0" fontId="116" fillId="0" borderId="135" xfId="0" applyFont="1" applyFill="1" applyBorder="1" applyAlignment="1">
      <alignment horizontal="left" vertical="center" wrapText="1"/>
    </xf>
    <xf numFmtId="0" fontId="116" fillId="0" borderId="106" xfId="0" applyFont="1" applyFill="1" applyBorder="1" applyAlignment="1">
      <alignment horizontal="left" vertical="center" wrapText="1"/>
    </xf>
    <xf numFmtId="0" fontId="42" fillId="0" borderId="0" xfId="0" applyFont="1" applyBorder="1" applyAlignment="1">
      <alignment horizontal="right" vertical="center"/>
    </xf>
    <xf numFmtId="0" fontId="14" fillId="0" borderId="0" xfId="0" applyFont="1" applyAlignment="1">
      <alignment horizontal="left" wrapText="1"/>
    </xf>
    <xf numFmtId="0" fontId="116" fillId="106" borderId="64" xfId="0" applyFont="1" applyFill="1" applyBorder="1" applyAlignment="1">
      <alignment horizontal="center" vertical="center" wrapText="1"/>
    </xf>
    <xf numFmtId="0" fontId="116" fillId="106" borderId="63" xfId="0" applyFont="1" applyFill="1" applyBorder="1" applyAlignment="1">
      <alignment horizontal="center" vertical="center" wrapText="1"/>
    </xf>
    <xf numFmtId="0" fontId="116" fillId="106" borderId="60" xfId="0" applyFont="1" applyFill="1" applyBorder="1" applyAlignment="1">
      <alignment horizontal="center" vertical="center" wrapText="1"/>
    </xf>
    <xf numFmtId="0" fontId="116" fillId="106" borderId="16" xfId="0" applyFont="1" applyFill="1" applyBorder="1" applyAlignment="1">
      <alignment horizontal="center" vertical="center" wrapText="1"/>
    </xf>
    <xf numFmtId="0" fontId="116" fillId="106" borderId="159" xfId="0" applyFont="1" applyFill="1" applyBorder="1" applyAlignment="1">
      <alignment horizontal="center" vertical="center" wrapText="1"/>
    </xf>
    <xf numFmtId="0" fontId="21" fillId="19" borderId="128" xfId="0" applyFont="1" applyFill="1" applyBorder="1" applyAlignment="1">
      <alignment horizontal="center" vertical="center" wrapText="1"/>
    </xf>
    <xf numFmtId="0" fontId="116" fillId="0" borderId="158" xfId="0" applyFont="1" applyFill="1" applyBorder="1" applyAlignment="1">
      <alignment horizontal="left" vertical="center"/>
    </xf>
    <xf numFmtId="0" fontId="116" fillId="0" borderId="160" xfId="0" applyFont="1" applyFill="1" applyBorder="1" applyAlignment="1">
      <alignment horizontal="left" vertical="center"/>
    </xf>
    <xf numFmtId="0" fontId="114" fillId="0" borderId="157" xfId="0" applyFont="1" applyFill="1" applyBorder="1" applyAlignment="1">
      <alignment horizontal="left" vertical="center"/>
    </xf>
    <xf numFmtId="0" fontId="114" fillId="0" borderId="158" xfId="0" applyFont="1" applyFill="1" applyBorder="1" applyAlignment="1">
      <alignment horizontal="left" vertical="center"/>
    </xf>
    <xf numFmtId="0" fontId="21" fillId="19" borderId="101" xfId="0" applyNumberFormat="1" applyFont="1" applyFill="1" applyBorder="1" applyAlignment="1">
      <alignment horizontal="center" vertical="center" wrapText="1"/>
    </xf>
    <xf numFmtId="0" fontId="21" fillId="19" borderId="101" xfId="0" applyFont="1" applyFill="1" applyBorder="1" applyAlignment="1">
      <alignment horizontal="center" vertical="center" wrapText="1"/>
    </xf>
    <xf numFmtId="0" fontId="116" fillId="106" borderId="147" xfId="0" applyFont="1" applyFill="1" applyBorder="1" applyAlignment="1">
      <alignment horizontal="center" vertical="center" wrapText="1"/>
    </xf>
    <xf numFmtId="0" fontId="116" fillId="106" borderId="148" xfId="0" applyFont="1" applyFill="1" applyBorder="1" applyAlignment="1">
      <alignment horizontal="center" vertical="center" wrapText="1"/>
    </xf>
    <xf numFmtId="0" fontId="114" fillId="0" borderId="0" xfId="0" applyFont="1" applyBorder="1" applyAlignment="1">
      <alignment horizontal="left" wrapText="1"/>
    </xf>
    <xf numFmtId="0" fontId="116" fillId="106" borderId="167" xfId="128" applyFont="1" applyFill="1" applyBorder="1" applyAlignment="1">
      <alignment horizontal="center" vertical="center" wrapText="1"/>
    </xf>
    <xf numFmtId="49" fontId="121" fillId="105" borderId="167" xfId="0" applyNumberFormat="1" applyFont="1" applyFill="1" applyBorder="1" applyAlignment="1">
      <alignment horizontal="left" vertical="center"/>
    </xf>
    <xf numFmtId="0" fontId="114" fillId="0" borderId="0" xfId="0" applyFont="1" applyAlignment="1">
      <alignment horizontal="left" vertical="center" wrapText="1"/>
    </xf>
    <xf numFmtId="0" fontId="42" fillId="0" borderId="0" xfId="0" applyFont="1" applyAlignment="1">
      <alignment horizontal="left" wrapText="1"/>
    </xf>
    <xf numFmtId="0" fontId="116" fillId="106" borderId="168" xfId="0" applyFont="1" applyFill="1" applyBorder="1" applyAlignment="1">
      <alignment horizontal="center" vertical="center" wrapText="1"/>
    </xf>
    <xf numFmtId="0" fontId="116" fillId="106" borderId="169" xfId="0" applyFont="1" applyFill="1" applyBorder="1" applyAlignment="1">
      <alignment horizontal="center" vertical="center" wrapText="1"/>
    </xf>
    <xf numFmtId="0" fontId="116" fillId="106" borderId="170" xfId="0" applyFont="1" applyFill="1" applyBorder="1" applyAlignment="1">
      <alignment horizontal="center" vertical="center" wrapText="1"/>
    </xf>
    <xf numFmtId="0" fontId="116" fillId="106" borderId="205" xfId="0" applyFont="1" applyFill="1" applyBorder="1" applyAlignment="1">
      <alignment horizontal="center" vertical="center" wrapText="1"/>
    </xf>
    <xf numFmtId="0" fontId="116" fillId="106" borderId="206" xfId="0" applyFont="1" applyFill="1" applyBorder="1" applyAlignment="1">
      <alignment horizontal="center" vertical="center" wrapText="1"/>
    </xf>
    <xf numFmtId="9" fontId="114" fillId="0" borderId="69" xfId="108" applyFont="1" applyFill="1" applyBorder="1" applyAlignment="1">
      <alignment horizontal="left" vertical="center" wrapText="1"/>
    </xf>
    <xf numFmtId="9" fontId="114" fillId="0" borderId="70" xfId="108" applyFont="1" applyFill="1" applyBorder="1" applyAlignment="1">
      <alignment horizontal="left" vertical="center" wrapText="1"/>
    </xf>
    <xf numFmtId="0" fontId="116" fillId="0" borderId="72" xfId="0" applyFont="1" applyFill="1" applyBorder="1" applyAlignment="1">
      <alignment horizontal="left" vertical="center"/>
    </xf>
    <xf numFmtId="0" fontId="116" fillId="0" borderId="73" xfId="0" applyFont="1" applyFill="1" applyBorder="1" applyAlignment="1">
      <alignment horizontal="left" vertical="center"/>
    </xf>
    <xf numFmtId="0" fontId="121" fillId="105" borderId="148" xfId="0" applyFont="1" applyFill="1" applyBorder="1" applyAlignment="1">
      <alignment horizontal="left" vertical="center"/>
    </xf>
    <xf numFmtId="0" fontId="121" fillId="105" borderId="167" xfId="0" applyFont="1" applyFill="1" applyBorder="1" applyAlignment="1">
      <alignment horizontal="left" vertical="center"/>
    </xf>
    <xf numFmtId="0" fontId="116" fillId="0" borderId="158" xfId="0" applyFont="1" applyFill="1" applyBorder="1" applyAlignment="1">
      <alignment horizontal="left" vertical="center" wrapText="1"/>
    </xf>
    <xf numFmtId="0" fontId="116" fillId="106" borderId="174" xfId="128" applyFont="1" applyFill="1" applyBorder="1" applyAlignment="1">
      <alignment horizontal="center" vertical="center" wrapText="1"/>
    </xf>
    <xf numFmtId="0" fontId="116" fillId="0" borderId="158" xfId="0" applyFont="1" applyFill="1" applyBorder="1" applyAlignment="1">
      <alignment horizontal="justify" vertical="center" wrapText="1"/>
    </xf>
    <xf numFmtId="0" fontId="116" fillId="0" borderId="106" xfId="0" applyFont="1" applyFill="1" applyBorder="1" applyAlignment="1">
      <alignment horizontal="justify" vertical="center" wrapText="1"/>
    </xf>
    <xf numFmtId="0" fontId="114" fillId="0" borderId="120" xfId="0" applyFont="1" applyFill="1" applyBorder="1" applyAlignment="1">
      <alignment horizontal="left" vertical="center"/>
    </xf>
    <xf numFmtId="0" fontId="114" fillId="0" borderId="106" xfId="0" applyFont="1" applyFill="1" applyBorder="1" applyAlignment="1">
      <alignment horizontal="left" vertical="center"/>
    </xf>
    <xf numFmtId="0" fontId="114" fillId="0" borderId="0" xfId="0" applyFont="1" applyFill="1" applyAlignment="1">
      <alignment horizontal="left" wrapText="1"/>
    </xf>
    <xf numFmtId="0" fontId="116" fillId="106" borderId="179" xfId="128" applyFont="1" applyFill="1" applyBorder="1" applyAlignment="1">
      <alignment horizontal="center" vertical="center" wrapText="1"/>
    </xf>
    <xf numFmtId="0" fontId="116" fillId="106" borderId="180" xfId="0" applyFont="1" applyFill="1" applyBorder="1" applyAlignment="1">
      <alignment horizontal="center" vertical="center" wrapText="1"/>
    </xf>
    <xf numFmtId="0" fontId="116" fillId="106" borderId="26" xfId="0" applyFont="1" applyFill="1" applyBorder="1" applyAlignment="1">
      <alignment horizontal="center" vertical="center" wrapText="1"/>
    </xf>
    <xf numFmtId="49" fontId="121" fillId="105" borderId="179" xfId="0" applyNumberFormat="1" applyFont="1" applyFill="1" applyBorder="1" applyAlignment="1">
      <alignment horizontal="left" vertical="center"/>
    </xf>
    <xf numFmtId="0" fontId="116" fillId="0" borderId="90" xfId="0" applyFont="1" applyFill="1" applyBorder="1" applyAlignment="1">
      <alignment horizontal="left" vertical="center"/>
    </xf>
    <xf numFmtId="0" fontId="116" fillId="0" borderId="94" xfId="0" applyFont="1" applyFill="1" applyBorder="1" applyAlignment="1">
      <alignment horizontal="left" vertical="center"/>
    </xf>
    <xf numFmtId="0" fontId="116" fillId="0" borderId="82" xfId="0" applyFont="1" applyFill="1" applyBorder="1" applyAlignment="1">
      <alignment horizontal="left" vertical="center"/>
    </xf>
    <xf numFmtId="0" fontId="116" fillId="0" borderId="82" xfId="0" applyFont="1" applyFill="1" applyBorder="1" applyAlignment="1">
      <alignment horizontal="left" vertical="center" wrapText="1"/>
    </xf>
    <xf numFmtId="0" fontId="21" fillId="19" borderId="176" xfId="0" applyFont="1" applyFill="1" applyBorder="1" applyAlignment="1">
      <alignment horizontal="center" vertical="center" wrapText="1"/>
    </xf>
    <xf numFmtId="0" fontId="21" fillId="0" borderId="177" xfId="0" applyFont="1" applyBorder="1" applyAlignment="1">
      <alignment horizontal="center" vertical="center" wrapText="1"/>
    </xf>
    <xf numFmtId="0" fontId="21" fillId="19" borderId="177" xfId="0" applyFont="1" applyFill="1" applyBorder="1" applyAlignment="1">
      <alignment horizontal="center" vertical="center" wrapText="1"/>
    </xf>
    <xf numFmtId="0" fontId="116" fillId="0" borderId="120" xfId="0" applyFont="1" applyFill="1" applyBorder="1" applyAlignment="1">
      <alignment horizontal="left" vertical="center"/>
    </xf>
    <xf numFmtId="0" fontId="116" fillId="106" borderId="11" xfId="0" applyFont="1" applyFill="1" applyBorder="1" applyAlignment="1">
      <alignment horizontal="center" vertical="center" wrapText="1"/>
    </xf>
    <xf numFmtId="0" fontId="116" fillId="0" borderId="69" xfId="0" applyFont="1" applyFill="1" applyBorder="1" applyAlignment="1">
      <alignment horizontal="justify" vertical="center" wrapText="1"/>
    </xf>
    <xf numFmtId="0" fontId="116" fillId="106" borderId="182" xfId="0" applyFont="1" applyFill="1" applyBorder="1" applyAlignment="1">
      <alignment horizontal="center" vertical="center" wrapText="1"/>
    </xf>
    <xf numFmtId="0" fontId="116" fillId="106" borderId="95" xfId="0" applyFont="1" applyFill="1" applyBorder="1" applyAlignment="1">
      <alignment horizontal="center" vertical="center" wrapText="1"/>
    </xf>
    <xf numFmtId="0" fontId="116" fillId="106" borderId="119" xfId="0" applyFont="1" applyFill="1" applyBorder="1" applyAlignment="1">
      <alignment horizontal="center" vertical="center" wrapText="1"/>
    </xf>
    <xf numFmtId="0" fontId="116" fillId="106" borderId="82" xfId="0" applyFont="1" applyFill="1" applyBorder="1" applyAlignment="1">
      <alignment horizontal="center" vertical="center" wrapText="1"/>
    </xf>
    <xf numFmtId="49" fontId="121" fillId="105" borderId="26" xfId="0" applyNumberFormat="1" applyFont="1" applyFill="1" applyBorder="1" applyAlignment="1">
      <alignment horizontal="left" vertical="center"/>
    </xf>
    <xf numFmtId="0" fontId="116" fillId="106" borderId="184" xfId="0" applyFont="1" applyFill="1" applyBorder="1" applyAlignment="1">
      <alignment horizontal="center" vertical="center" wrapText="1"/>
    </xf>
    <xf numFmtId="0" fontId="116" fillId="106" borderId="185" xfId="0" applyFont="1" applyFill="1" applyBorder="1" applyAlignment="1">
      <alignment horizontal="center" vertical="center" wrapText="1"/>
    </xf>
    <xf numFmtId="0" fontId="112" fillId="0" borderId="0" xfId="128" applyFont="1" applyFill="1" applyAlignment="1">
      <alignment horizontal="left" vertical="center" wrapText="1"/>
    </xf>
    <xf numFmtId="0" fontId="121" fillId="105" borderId="187" xfId="128" applyFont="1" applyFill="1" applyBorder="1" applyAlignment="1">
      <alignment horizontal="left" vertical="center"/>
    </xf>
    <xf numFmtId="0" fontId="121" fillId="105" borderId="183" xfId="128" applyFont="1" applyFill="1" applyBorder="1" applyAlignment="1">
      <alignment horizontal="left" vertical="center"/>
    </xf>
    <xf numFmtId="9" fontId="116" fillId="0" borderId="120" xfId="108" applyFont="1" applyFill="1" applyBorder="1" applyAlignment="1">
      <alignment horizontal="left" vertical="center" wrapText="1"/>
    </xf>
    <xf numFmtId="9" fontId="116" fillId="0" borderId="106" xfId="108" applyFont="1" applyFill="1" applyBorder="1" applyAlignment="1">
      <alignment horizontal="left" vertical="center" wrapText="1"/>
    </xf>
    <xf numFmtId="0" fontId="114" fillId="0" borderId="82" xfId="128" applyFont="1" applyFill="1" applyBorder="1" applyAlignment="1">
      <alignment horizontal="left" vertical="center" wrapText="1"/>
    </xf>
    <xf numFmtId="0" fontId="114" fillId="0" borderId="69" xfId="128" applyFont="1" applyFill="1" applyBorder="1" applyAlignment="1">
      <alignment horizontal="left" vertical="center" wrapText="1"/>
    </xf>
    <xf numFmtId="0" fontId="121" fillId="105" borderId="222" xfId="0" applyFont="1" applyFill="1" applyBorder="1" applyAlignment="1">
      <alignment vertical="center"/>
    </xf>
    <xf numFmtId="0" fontId="114" fillId="0" borderId="159" xfId="0" applyFont="1" applyFill="1" applyBorder="1" applyAlignment="1">
      <alignment horizontal="left" vertical="center" wrapText="1"/>
    </xf>
    <xf numFmtId="0" fontId="121" fillId="105" borderId="222" xfId="0" applyFont="1" applyFill="1" applyBorder="1" applyAlignment="1">
      <alignment horizontal="left" vertical="center"/>
    </xf>
    <xf numFmtId="0" fontId="114" fillId="0" borderId="159" xfId="0" applyFont="1" applyFill="1" applyBorder="1" applyAlignment="1">
      <alignment vertical="center" wrapText="1"/>
    </xf>
    <xf numFmtId="0" fontId="121" fillId="105" borderId="87" xfId="0" applyFont="1" applyFill="1" applyBorder="1" applyAlignment="1">
      <alignment vertical="center"/>
    </xf>
    <xf numFmtId="0" fontId="116" fillId="106" borderId="222" xfId="0" applyFont="1" applyFill="1" applyBorder="1" applyAlignment="1">
      <alignment horizontal="center" vertical="center" wrapText="1"/>
    </xf>
    <xf numFmtId="0" fontId="116" fillId="106" borderId="126" xfId="0" applyFont="1" applyFill="1" applyBorder="1" applyAlignment="1">
      <alignment vertical="center" wrapText="1"/>
    </xf>
    <xf numFmtId="174" fontId="121" fillId="105" borderId="222" xfId="0" applyNumberFormat="1" applyFont="1" applyFill="1" applyBorder="1" applyAlignment="1">
      <alignment horizontal="right" vertical="center"/>
    </xf>
    <xf numFmtId="169" fontId="116" fillId="20" borderId="128" xfId="0" applyNumberFormat="1" applyFont="1" applyFill="1" applyBorder="1" applyAlignment="1">
      <alignment horizontal="right" vertical="center"/>
    </xf>
    <xf numFmtId="0" fontId="116" fillId="20" borderId="126" xfId="0" applyFont="1" applyFill="1" applyBorder="1" applyAlignment="1">
      <alignment horizontal="center" vertical="center"/>
    </xf>
    <xf numFmtId="174" fontId="114" fillId="0" borderId="159" xfId="0" applyNumberFormat="1" applyFont="1" applyFill="1" applyBorder="1" applyAlignment="1">
      <alignment horizontal="right" vertical="center"/>
    </xf>
    <xf numFmtId="4" fontId="116" fillId="0" borderId="159" xfId="0" applyNumberFormat="1" applyFont="1" applyFill="1" applyBorder="1" applyAlignment="1">
      <alignment horizontal="right" vertical="center" wrapText="1"/>
    </xf>
    <xf numFmtId="4" fontId="114" fillId="0" borderId="126" xfId="0" applyNumberFormat="1" applyFont="1" applyFill="1" applyBorder="1" applyAlignment="1">
      <alignment horizontal="right" vertical="center"/>
    </xf>
    <xf numFmtId="4" fontId="116" fillId="0" borderId="126" xfId="0" applyNumberFormat="1" applyFont="1" applyFill="1" applyBorder="1" applyAlignment="1">
      <alignment horizontal="right" vertical="center" wrapText="1"/>
    </xf>
    <xf numFmtId="0" fontId="116" fillId="106" borderId="180" xfId="0" applyFont="1" applyFill="1" applyBorder="1" applyAlignment="1">
      <alignment vertical="center" wrapText="1"/>
    </xf>
    <xf numFmtId="3" fontId="116" fillId="20" borderId="11" xfId="0" applyNumberFormat="1" applyFont="1" applyFill="1" applyBorder="1" applyAlignment="1">
      <alignment horizontal="right" vertical="center" wrapText="1"/>
    </xf>
    <xf numFmtId="4" fontId="125" fillId="0" borderId="159" xfId="0" applyNumberFormat="1" applyFont="1" applyFill="1" applyBorder="1" applyAlignment="1">
      <alignment horizontal="right" vertical="center" wrapText="1"/>
    </xf>
    <xf numFmtId="169" fontId="114" fillId="0" borderId="126" xfId="0" applyNumberFormat="1" applyFont="1" applyFill="1" applyBorder="1" applyAlignment="1">
      <alignment horizontal="right" vertical="center"/>
    </xf>
    <xf numFmtId="4" fontId="192" fillId="0" borderId="126" xfId="0" applyNumberFormat="1" applyFont="1" applyFill="1" applyBorder="1" applyAlignment="1">
      <alignment horizontal="right" vertical="center" wrapText="1"/>
    </xf>
  </cellXfs>
  <cellStyles count="180">
    <cellStyle name="20% - Accent1" xfId="1"/>
    <cellStyle name="20% - Accent2" xfId="2"/>
    <cellStyle name="20% - Accent3" xfId="3"/>
    <cellStyle name="20% - Accent4" xfId="4"/>
    <cellStyle name="20% - Accent5" xfId="5"/>
    <cellStyle name="20% - Accent6" xfId="6"/>
    <cellStyle name="20% - Énfasis1" xfId="7"/>
    <cellStyle name="20% - Énfasis2" xfId="8"/>
    <cellStyle name="20% - Énfasis3" xfId="9"/>
    <cellStyle name="20% - Énfasis4" xfId="10"/>
    <cellStyle name="20% - Énfasis5" xfId="11"/>
    <cellStyle name="20% - Énfasis6" xfId="12"/>
    <cellStyle name="40% - Accent1" xfId="13"/>
    <cellStyle name="40% - Accent2" xfId="14"/>
    <cellStyle name="40% - Accent3" xfId="15"/>
    <cellStyle name="40% - Accent4" xfId="16"/>
    <cellStyle name="40% - Accent5" xfId="17"/>
    <cellStyle name="40% - Accent6" xfId="18"/>
    <cellStyle name="40% - Énfasis1" xfId="19"/>
    <cellStyle name="40% - Énfasis2" xfId="20"/>
    <cellStyle name="40% - Énfasis3" xfId="21"/>
    <cellStyle name="40% - Énfasis4" xfId="22"/>
    <cellStyle name="40% - Énfasis5" xfId="23"/>
    <cellStyle name="40% - Énfasis6" xfId="24"/>
    <cellStyle name="60% - Accent1" xfId="25"/>
    <cellStyle name="60% - Accent2" xfId="26"/>
    <cellStyle name="60% - Accent3" xfId="27"/>
    <cellStyle name="60% - Accent4" xfId="28"/>
    <cellStyle name="60% - Accent5" xfId="29"/>
    <cellStyle name="60% - Accent6" xfId="30"/>
    <cellStyle name="60% - Énfasis1" xfId="31"/>
    <cellStyle name="60% - Énfasis2" xfId="32"/>
    <cellStyle name="60% - Énfasis3" xfId="33"/>
    <cellStyle name="60% - Énfasis4" xfId="34"/>
    <cellStyle name="60% - Énfasis5" xfId="35"/>
    <cellStyle name="60% - Énfasis6" xfId="36"/>
    <cellStyle name="Accent1" xfId="37"/>
    <cellStyle name="Accent2" xfId="38"/>
    <cellStyle name="Accent3" xfId="39"/>
    <cellStyle name="Accent4" xfId="40"/>
    <cellStyle name="Accent5" xfId="41"/>
    <cellStyle name="Accent6" xfId="42"/>
    <cellStyle name="Bad" xfId="43"/>
    <cellStyle name="Buena" xfId="44"/>
    <cellStyle name="Calculation" xfId="45"/>
    <cellStyle name="Cálculo" xfId="46"/>
    <cellStyle name="Celda de comprobación" xfId="47"/>
    <cellStyle name="Celda vinculada" xfId="48"/>
    <cellStyle name="Check Cell" xfId="49"/>
    <cellStyle name="Comma 2" xfId="115"/>
    <cellStyle name="Comma 2 2" xfId="140"/>
    <cellStyle name="Comma 2 2 2" xfId="146"/>
    <cellStyle name="Comma 2 2 3" xfId="151"/>
    <cellStyle name="Comma 2 2 4" xfId="155"/>
    <cellStyle name="Comma 2 2 5" xfId="168"/>
    <cellStyle name="Comma 2 2 5 2" xfId="169"/>
    <cellStyle name="Encabezado 4" xfId="50"/>
    <cellStyle name="Énfasis1" xfId="51"/>
    <cellStyle name="Énfasis2" xfId="52"/>
    <cellStyle name="Énfasis3" xfId="53"/>
    <cellStyle name="Énfasis4" xfId="54"/>
    <cellStyle name="Énfasis5" xfId="55"/>
    <cellStyle name="Énfasis6" xfId="56"/>
    <cellStyle name="Entrada" xfId="57"/>
    <cellStyle name="Euro" xfId="58"/>
    <cellStyle name="Euro 2" xfId="59"/>
    <cellStyle name="Euro 2 2" xfId="106"/>
    <cellStyle name="Euro 2 3" xfId="119"/>
    <cellStyle name="Euro 3" xfId="118"/>
    <cellStyle name="Explanatory Text" xfId="60"/>
    <cellStyle name="Fuente" xfId="112"/>
    <cellStyle name="Good" xfId="61"/>
    <cellStyle name="Heading 1" xfId="62"/>
    <cellStyle name="Heading 2" xfId="63"/>
    <cellStyle name="Heading 3" xfId="64"/>
    <cellStyle name="Heading 4" xfId="65"/>
    <cellStyle name="Incorrecto" xfId="66"/>
    <cellStyle name="Input" xfId="67"/>
    <cellStyle name="Linked Cell" xfId="68"/>
    <cellStyle name="Millares" xfId="149" builtinId="3"/>
    <cellStyle name="Millares 2" xfId="69"/>
    <cellStyle name="Millares 2 2" xfId="116"/>
    <cellStyle name="Millares 2 3" xfId="176"/>
    <cellStyle name="Millares 3" xfId="70"/>
    <cellStyle name="Millares 3 2" xfId="111"/>
    <cellStyle name="Millares 3 2 2" xfId="165"/>
    <cellStyle name="Millares 4" xfId="142"/>
    <cellStyle name="Millares 4 2" xfId="148"/>
    <cellStyle name="Millares 4 3" xfId="153"/>
    <cellStyle name="Millares 4 4" xfId="157"/>
    <cellStyle name="Moneda" xfId="71" builtinId="4"/>
    <cellStyle name="Moneda 2" xfId="72"/>
    <cellStyle name="Moneda 2 2" xfId="73"/>
    <cellStyle name="Moneda 2 2 2" xfId="121"/>
    <cellStyle name="Moneda 2 3" xfId="110"/>
    <cellStyle name="Moneda 2 3 2" xfId="167"/>
    <cellStyle name="Moneda 3" xfId="74"/>
    <cellStyle name="Moneda 3 2" xfId="75"/>
    <cellStyle name="Moneda 3 2 2" xfId="123"/>
    <cellStyle name="Moneda 3 3" xfId="122"/>
    <cellStyle name="Moneda 4" xfId="76"/>
    <cellStyle name="Moneda 4 2" xfId="77"/>
    <cellStyle name="Moneda 4 2 2" xfId="78"/>
    <cellStyle name="Moneda 4 2 2 2" xfId="126"/>
    <cellStyle name="Moneda 4 2 3" xfId="125"/>
    <cellStyle name="Moneda 4 3" xfId="79"/>
    <cellStyle name="Moneda 4 3 2" xfId="127"/>
    <cellStyle name="Moneda 4 4" xfId="124"/>
    <cellStyle name="Moneda 5" xfId="120"/>
    <cellStyle name="Moneda 6" xfId="163"/>
    <cellStyle name="Moneda 7" xfId="175"/>
    <cellStyle name="Moneda 7 2" xfId="178"/>
    <cellStyle name="Neutral" xfId="80" builtinId="28" customBuiltin="1"/>
    <cellStyle name="Normal" xfId="0" builtinId="0"/>
    <cellStyle name="Normal 10" xfId="162"/>
    <cellStyle name="Normal 11" xfId="179"/>
    <cellStyle name="Normal 13 3" xfId="173"/>
    <cellStyle name="Normal 2" xfId="81"/>
    <cellStyle name="Normal 2 2" xfId="82"/>
    <cellStyle name="Normal 2 2 2" xfId="128"/>
    <cellStyle name="Normal 2 3" xfId="83"/>
    <cellStyle name="Normal 2 3 2" xfId="129"/>
    <cellStyle name="Normal 2 4" xfId="107"/>
    <cellStyle name="Normal 3" xfId="84"/>
    <cellStyle name="Normal 3 2" xfId="85"/>
    <cellStyle name="Normal 3 2 2" xfId="130"/>
    <cellStyle name="Normal 3 3" xfId="86"/>
    <cellStyle name="Normal 3 3 2" xfId="131"/>
    <cellStyle name="Normal 3 3 3" xfId="161"/>
    <cellStyle name="Normal 3 4" xfId="117"/>
    <cellStyle name="Normal 3 5" xfId="159"/>
    <cellStyle name="Normal 4" xfId="109"/>
    <cellStyle name="Normal 5" xfId="113"/>
    <cellStyle name="Normal 5 2" xfId="138"/>
    <cellStyle name="Normal 5 2 2" xfId="141"/>
    <cellStyle name="Normal 5 2 2 2" xfId="144"/>
    <cellStyle name="Normal 5 2 2 2 2" xfId="145"/>
    <cellStyle name="Normal 5 2 2 2 3" xfId="158"/>
    <cellStyle name="Normal 5 2 2 3" xfId="150"/>
    <cellStyle name="Normal 5 2 2 4" xfId="154"/>
    <cellStyle name="Normal 5 2 2 5" xfId="164"/>
    <cellStyle name="Normal 6" xfId="87"/>
    <cellStyle name="Normal 6 2" xfId="132"/>
    <cellStyle name="Normal 7" xfId="143"/>
    <cellStyle name="Normal 8" xfId="174"/>
    <cellStyle name="Normal 8 2" xfId="177"/>
    <cellStyle name="Normal 9" xfId="171"/>
    <cellStyle name="Normal_1996" xfId="160"/>
    <cellStyle name="Notas" xfId="88"/>
    <cellStyle name="Notas 2" xfId="133"/>
    <cellStyle name="Note" xfId="89"/>
    <cellStyle name="Note 2" xfId="134"/>
    <cellStyle name="Output" xfId="90"/>
    <cellStyle name="Percent 2" xfId="114"/>
    <cellStyle name="Percent 2 2" xfId="139"/>
    <cellStyle name="Percent 2 2 2" xfId="147"/>
    <cellStyle name="Percent 2 2 3" xfId="152"/>
    <cellStyle name="Percent 2 2 4" xfId="156"/>
    <cellStyle name="Percent 2 2 5" xfId="166"/>
    <cellStyle name="Porcentaje" xfId="91" builtinId="5"/>
    <cellStyle name="Porcentaje 2" xfId="170"/>
    <cellStyle name="Porcentaje 4" xfId="172"/>
    <cellStyle name="Porcentual 2" xfId="92"/>
    <cellStyle name="Porcentual 2 2" xfId="108"/>
    <cellStyle name="Porcentual 3" xfId="93"/>
    <cellStyle name="Porcentual 3 2" xfId="136"/>
    <cellStyle name="Porcentual 4" xfId="135"/>
    <cellStyle name="Porcentual 6" xfId="94"/>
    <cellStyle name="Porcentual 6 2" xfId="137"/>
    <cellStyle name="Salida" xfId="95"/>
    <cellStyle name="Texto de advertencia" xfId="96"/>
    <cellStyle name="Texto explicativo" xfId="97"/>
    <cellStyle name="Title" xfId="98"/>
    <cellStyle name="Título" xfId="99"/>
    <cellStyle name="Título 1" xfId="100"/>
    <cellStyle name="Título 2" xfId="101"/>
    <cellStyle name="Título 3" xfId="102"/>
    <cellStyle name="Título_01-3DHS3-SDUOP-1-DEFCCU-anexo estad" xfId="103"/>
    <cellStyle name="Total" xfId="104" builtinId="25" customBuiltin="1"/>
    <cellStyle name="Warning Text" xfId="105"/>
  </cellStyles>
  <dxfs count="41">
    <dxf>
      <font>
        <b val="0"/>
        <i val="0"/>
        <strike val="0"/>
        <condense val="0"/>
        <extend val="0"/>
        <outline val="0"/>
        <shadow val="0"/>
        <u val="none"/>
        <vertAlign val="baseline"/>
        <sz val="10"/>
        <color auto="1"/>
        <name val="Arial"/>
        <scheme val="none"/>
      </font>
    </dxf>
    <dxf>
      <alignment horizontal="center" vertical="bottom" textRotation="0" wrapText="0" indent="0" justifyLastLine="0" shrinkToFit="0" readingOrder="0"/>
    </dxf>
    <dxf>
      <font>
        <strike val="0"/>
        <outline val="0"/>
        <shadow val="0"/>
        <u val="none"/>
        <vertAlign val="baseline"/>
        <name val="Tahoma"/>
        <scheme val="none"/>
      </font>
      <alignment horizontal="center" vertical="bottom" textRotation="0" wrapText="0" indent="0" justifyLastLine="0" shrinkToFit="0" readingOrder="0"/>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name val="Tahoma"/>
        <scheme val="none"/>
      </font>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name val="Tahoma"/>
        <scheme val="none"/>
      </font>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name val="Tahoma"/>
        <scheme val="none"/>
      </font>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name val="Tahoma"/>
        <scheme val="none"/>
      </font>
    </dxf>
    <dxf>
      <font>
        <strike val="0"/>
        <outline val="0"/>
        <shadow val="0"/>
        <u val="none"/>
        <vertAlign val="baseline"/>
        <sz val="10"/>
        <color auto="1"/>
        <name val="Tahoma"/>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Tahoma"/>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sz val="10"/>
        <color auto="1"/>
        <name val="Tahoma"/>
        <scheme val="none"/>
      </font>
      <alignment horizontal="center" vertical="bottom" textRotation="0" wrapText="0" indent="0" justifyLastLine="0" shrinkToFit="0" readingOrder="0"/>
    </dxf>
    <dxf>
      <font>
        <strike val="0"/>
        <outline val="0"/>
        <shadow val="0"/>
        <u val="none"/>
        <vertAlign val="baseline"/>
        <sz val="10"/>
        <color auto="1"/>
        <name val="Tahoma"/>
        <scheme val="none"/>
      </font>
      <alignment horizontal="center" vertical="bottom" textRotation="0" wrapText="1" indent="0" justifyLastLine="0" shrinkToFit="0" readingOrder="0"/>
    </dxf>
    <dxf>
      <font>
        <strike val="0"/>
        <outline val="0"/>
        <shadow val="0"/>
        <u val="none"/>
        <vertAlign val="baseline"/>
        <sz val="10"/>
        <color auto="1"/>
        <name val="Tahoma"/>
        <scheme val="none"/>
      </font>
      <alignment horizontal="center" vertical="bottom" textRotation="0" wrapText="1" indent="0" justifyLastLine="0" shrinkToFit="0" readingOrder="0"/>
    </dxf>
    <dxf>
      <font>
        <strike val="0"/>
        <outline val="0"/>
        <shadow val="0"/>
        <u val="none"/>
        <vertAlign val="baseline"/>
        <sz val="10"/>
        <color auto="1"/>
        <name val="Tahoma"/>
        <scheme val="none"/>
      </font>
      <alignment horizontal="center" vertical="bottom" textRotation="0" wrapText="1" indent="0" justifyLastLine="0" shrinkToFit="0" readingOrder="0"/>
    </dxf>
    <dxf>
      <font>
        <strike val="0"/>
        <outline val="0"/>
        <shadow val="0"/>
        <u val="none"/>
        <vertAlign val="baseline"/>
        <sz val="10"/>
        <color auto="1"/>
        <name val="Tahoma"/>
        <scheme val="none"/>
      </font>
      <alignment horizontal="center" vertical="bottom" textRotation="0" wrapText="1" indent="0" justifyLastLine="0" shrinkToFit="0" readingOrder="0"/>
    </dxf>
    <dxf>
      <font>
        <strike val="0"/>
        <outline val="0"/>
        <shadow val="0"/>
        <u val="none"/>
        <vertAlign val="baseline"/>
        <sz val="10"/>
        <color auto="1"/>
        <name val="Tahoma"/>
        <scheme val="none"/>
      </font>
      <alignment horizontal="center" vertical="bottom" textRotation="0" wrapText="1" indent="0" justifyLastLine="0" shrinkToFit="0" readingOrder="0"/>
    </dxf>
    <dxf>
      <font>
        <strike val="0"/>
        <outline val="0"/>
        <shadow val="0"/>
        <u val="none"/>
        <vertAlign val="baseline"/>
        <sz val="10"/>
        <color auto="1"/>
        <name val="Tahoma"/>
        <scheme val="none"/>
      </font>
      <alignment horizontal="center" vertical="bottom" textRotation="0" wrapText="1" indent="0" justifyLastLine="0" shrinkToFit="0" readingOrder="0"/>
    </dxf>
    <dxf>
      <font>
        <strike val="0"/>
        <outline val="0"/>
        <shadow val="0"/>
        <u val="none"/>
        <vertAlign val="baseline"/>
        <sz val="10"/>
        <color auto="1"/>
        <name val="Tahoma"/>
        <scheme val="none"/>
      </font>
      <alignment horizontal="center" vertical="bottom" textRotation="0" wrapText="1" indent="0" justifyLastLine="0" shrinkToFit="0" readingOrder="0"/>
    </dxf>
    <dxf>
      <font>
        <strike val="0"/>
        <outline val="0"/>
        <shadow val="0"/>
        <u val="none"/>
        <vertAlign val="baseline"/>
        <sz val="10"/>
        <color auto="1"/>
        <name val="Tahoma"/>
        <scheme val="none"/>
      </font>
      <alignment horizontal="center" vertical="bottom" textRotation="0" wrapText="1" indent="0" justifyLastLine="0" shrinkToFit="0" readingOrder="0"/>
    </dxf>
    <dxf>
      <font>
        <strike val="0"/>
        <outline val="0"/>
        <shadow val="0"/>
        <u val="none"/>
        <vertAlign val="baseline"/>
        <sz val="10"/>
        <color auto="1"/>
        <name val="Tahoma"/>
        <scheme val="none"/>
      </font>
      <alignment horizontal="center" vertical="bottom" textRotation="0" wrapText="1"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E3DEB6"/>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D3CAB7"/>
      <rgbColor rgb="00339966"/>
      <rgbColor rgb="00000000"/>
      <rgbColor rgb="00333300"/>
      <rgbColor rgb="00993300"/>
      <rgbColor rgb="00993366"/>
      <rgbColor rgb="00B4985A"/>
      <rgbColor rgb="00C0B678"/>
    </indexedColors>
    <mruColors>
      <color rgb="FFEB700B"/>
      <color rgb="FFFFFFFF"/>
      <color rgb="FFFABF64"/>
      <color rgb="FFFABF8F"/>
      <color rgb="FF663300"/>
      <color rgb="FFFF9933"/>
      <color rgb="FFFFFF66"/>
      <color rgb="FF99CCFF"/>
      <color rgb="FFFFFF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externalLink" Target="externalLinks/externalLink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externalLink" Target="externalLinks/externalLink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worksheet" Target="worksheets/sheet271.xml"/><Relationship Id="rId276" Type="http://schemas.openxmlformats.org/officeDocument/2006/relationships/worksheet" Target="worksheets/sheet276.xml"/><Relationship Id="rId292" Type="http://schemas.openxmlformats.org/officeDocument/2006/relationships/theme" Target="theme/theme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00" b="1" i="0" u="none" strike="noStrike" baseline="0">
                <a:solidFill>
                  <a:srgbClr val="000000"/>
                </a:solidFill>
                <a:latin typeface="Trebuchet MS"/>
                <a:ea typeface="Trebuchet MS"/>
                <a:cs typeface="Trebuchet MS"/>
              </a:defRPr>
            </a:pPr>
            <a:r>
              <a:rPr lang="es-ES"/>
              <a:t>Ingresos Recibidos por el Erario Municipal durante el periodo comprendido de Septiembre 2003 al mes de Mayo 2004</a:t>
            </a:r>
          </a:p>
        </c:rich>
      </c:tx>
      <c:overlay val="0"/>
      <c:spPr>
        <a:noFill/>
        <a:ln w="25400">
          <a:noFill/>
        </a:ln>
      </c:spPr>
    </c:title>
    <c:autoTitleDeleted val="0"/>
    <c:view3D>
      <c:rotX val="15"/>
      <c:hPercent val="5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MX" sz="100" b="0" i="0" u="none" strike="noStrike" baseline="0">
                    <a:solidFill>
                      <a:srgbClr val="000000"/>
                    </a:solidFill>
                    <a:latin typeface="Trebuchet MS"/>
                    <a:ea typeface="Trebuchet MS"/>
                    <a:cs typeface="Trebuchet M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cont!#REF!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cont!#REF!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shape val="box"/>
        <c:axId val="370012704"/>
        <c:axId val="370013096"/>
        <c:axId val="0"/>
      </c:bar3DChart>
      <c:catAx>
        <c:axId val="37001270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lang="es-MX" sz="100" b="0" i="0" u="none" strike="noStrike" baseline="0">
                <a:solidFill>
                  <a:srgbClr val="000000"/>
                </a:solidFill>
                <a:latin typeface="Trebuchet MS"/>
                <a:ea typeface="Trebuchet MS"/>
                <a:cs typeface="Trebuchet MS"/>
              </a:defRPr>
            </a:pPr>
            <a:endParaRPr lang="es-MX"/>
          </a:p>
        </c:txPr>
        <c:crossAx val="370013096"/>
        <c:crosses val="autoZero"/>
        <c:auto val="1"/>
        <c:lblAlgn val="ctr"/>
        <c:lblOffset val="100"/>
        <c:tickLblSkip val="1"/>
        <c:tickMarkSkip val="1"/>
        <c:noMultiLvlLbl val="0"/>
      </c:catAx>
      <c:valAx>
        <c:axId val="3700130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lang="es-MX" sz="100" b="0" i="0" u="none" strike="noStrike" baseline="0">
                <a:solidFill>
                  <a:srgbClr val="000000"/>
                </a:solidFill>
                <a:latin typeface="Trebuchet MS"/>
                <a:ea typeface="Trebuchet MS"/>
                <a:cs typeface="Trebuchet MS"/>
              </a:defRPr>
            </a:pPr>
            <a:endParaRPr lang="es-MX"/>
          </a:p>
        </c:txPr>
        <c:crossAx val="37001270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s-MX"/>
    </a:p>
  </c:txPr>
  <c:printSettings>
    <c:headerFooter alignWithMargins="0"/>
    <c:pageMargins b="1" l="0.75000000000001321" r="0.75000000000001321" t="1" header="0" footer="0"/>
    <c:pageSetup orientation="landscape"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31928888274930545"/>
          <c:y val="4.1548630783758263E-2"/>
          <c:w val="0.64593528879065554"/>
          <c:h val="0.81841969470530063"/>
        </c:manualLayout>
      </c:layout>
      <c:bar3DChart>
        <c:barDir val="bar"/>
        <c:grouping val="stacked"/>
        <c:varyColors val="0"/>
        <c:ser>
          <c:idx val="0"/>
          <c:order val="0"/>
          <c:tx>
            <c:strRef>
              <c:f>'[1]Ciencia (4)'!$A$16</c:f>
              <c:strCache>
                <c:ptCount val="1"/>
                <c:pt idx="0">
                  <c:v>Masculino</c:v>
                </c:pt>
              </c:strCache>
            </c:strRef>
          </c:tx>
          <c:spPr>
            <a:solidFill>
              <a:srgbClr val="EB700B"/>
            </a:solidFill>
            <a:ln>
              <a:noFill/>
            </a:ln>
          </c:spPr>
          <c:invertIfNegative val="0"/>
          <c:dLbls>
            <c:spPr>
              <a:noFill/>
              <a:ln>
                <a:noFill/>
              </a:ln>
              <a:effectLst/>
            </c:spPr>
            <c:txPr>
              <a:bodyPr rot="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'[1]Ciencia (4)'!$B$15:$H$15</c:f>
              <c:strCache>
                <c:ptCount val="7"/>
                <c:pt idx="0">
                  <c:v>Área 1) Físico-matemáticas y ciencias de la tierra</c:v>
                </c:pt>
                <c:pt idx="1">
                  <c:v>Área 2) Biología y Química</c:v>
                </c:pt>
                <c:pt idx="2">
                  <c:v>Área 3)  Medicina y Ciencias de la Salud</c:v>
                </c:pt>
                <c:pt idx="3">
                  <c:v>Área 4) Humanidades y Ciencias de la Conducta</c:v>
                </c:pt>
                <c:pt idx="4">
                  <c:v>Área 5) Ciencias Sociales</c:v>
                </c:pt>
                <c:pt idx="5">
                  <c:v>Área 6) Biotecnología y Ciencias Agropecuarias</c:v>
                </c:pt>
                <c:pt idx="6">
                  <c:v>Área 7) Ingeniería y Tecnología</c:v>
                </c:pt>
              </c:strCache>
            </c:strRef>
          </c:cat>
          <c:val>
            <c:numRef>
              <c:f>'[1]Ciencia (4)'!$B$16:$H$16</c:f>
              <c:numCache>
                <c:formatCode>General</c:formatCode>
                <c:ptCount val="7"/>
                <c:pt idx="0">
                  <c:v>19</c:v>
                </c:pt>
                <c:pt idx="1">
                  <c:v>65</c:v>
                </c:pt>
                <c:pt idx="2">
                  <c:v>35</c:v>
                </c:pt>
                <c:pt idx="3">
                  <c:v>18</c:v>
                </c:pt>
                <c:pt idx="4">
                  <c:v>11</c:v>
                </c:pt>
                <c:pt idx="5">
                  <c:v>38</c:v>
                </c:pt>
                <c:pt idx="6">
                  <c:v>54</c:v>
                </c:pt>
              </c:numCache>
            </c:numRef>
          </c:val>
        </c:ser>
        <c:ser>
          <c:idx val="1"/>
          <c:order val="1"/>
          <c:tx>
            <c:strRef>
              <c:f>'[1]Ciencia (4)'!$A$17</c:f>
              <c:strCache>
                <c:ptCount val="1"/>
                <c:pt idx="0">
                  <c:v>Femenino</c:v>
                </c:pt>
              </c:strCache>
            </c:strRef>
          </c:tx>
          <c:spPr>
            <a:solidFill>
              <a:srgbClr val="FABF8F"/>
            </a:solidFill>
            <a:ln>
              <a:noFill/>
            </a:ln>
          </c:spPr>
          <c:invertIfNegative val="0"/>
          <c:dLbls>
            <c:dLbl>
              <c:idx val="2"/>
              <c:layout>
                <c:manualLayout>
                  <c:x val="5.8488374859824348E-3"/>
                  <c:y val="-3.7547747726440215E-3"/>
                </c:manualLayout>
              </c:layout>
              <c:spPr/>
              <c:txPr>
                <a:bodyPr rot="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'[1]Ciencia (4)'!$B$15:$H$15</c:f>
              <c:strCache>
                <c:ptCount val="7"/>
                <c:pt idx="0">
                  <c:v>Área 1) Físico-matemáticas y ciencias de la tierra</c:v>
                </c:pt>
                <c:pt idx="1">
                  <c:v>Área 2) Biología y Química</c:v>
                </c:pt>
                <c:pt idx="2">
                  <c:v>Área 3)  Medicina y Ciencias de la Salud</c:v>
                </c:pt>
                <c:pt idx="3">
                  <c:v>Área 4) Humanidades y Ciencias de la Conducta</c:v>
                </c:pt>
                <c:pt idx="4">
                  <c:v>Área 5) Ciencias Sociales</c:v>
                </c:pt>
                <c:pt idx="5">
                  <c:v>Área 6) Biotecnología y Ciencias Agropecuarias</c:v>
                </c:pt>
                <c:pt idx="6">
                  <c:v>Área 7) Ingeniería y Tecnología</c:v>
                </c:pt>
              </c:strCache>
            </c:strRef>
          </c:cat>
          <c:val>
            <c:numRef>
              <c:f>'[1]Ciencia (4)'!$B$17:$H$17</c:f>
              <c:numCache>
                <c:formatCode>General</c:formatCode>
                <c:ptCount val="7"/>
                <c:pt idx="0">
                  <c:v>6</c:v>
                </c:pt>
                <c:pt idx="1">
                  <c:v>73</c:v>
                </c:pt>
                <c:pt idx="2">
                  <c:v>60</c:v>
                </c:pt>
                <c:pt idx="3">
                  <c:v>26</c:v>
                </c:pt>
                <c:pt idx="4">
                  <c:v>24</c:v>
                </c:pt>
                <c:pt idx="5">
                  <c:v>44</c:v>
                </c:pt>
                <c:pt idx="6">
                  <c:v>26</c:v>
                </c:pt>
              </c:numCache>
            </c:numRef>
          </c:val>
        </c:ser>
        <c:dLbls>
          <c:showLegendKey val="0"/>
          <c:showVal val="0"/>
          <c:showCatName val="0"/>
          <c:showSerName val="0"/>
          <c:showPercent val="0"/>
          <c:showBubbleSize val="0"/>
        </c:dLbls>
        <c:gapWidth val="150"/>
        <c:shape val="box"/>
        <c:axId val="186875104"/>
        <c:axId val="185921536"/>
        <c:axId val="0"/>
      </c:bar3DChart>
      <c:catAx>
        <c:axId val="186875104"/>
        <c:scaling>
          <c:orientation val="minMax"/>
        </c:scaling>
        <c:delete val="0"/>
        <c:axPos val="l"/>
        <c:numFmt formatCode="General" sourceLinked="1"/>
        <c:majorTickMark val="none"/>
        <c:minorTickMark val="none"/>
        <c:tickLblPos val="nextTo"/>
        <c:txPr>
          <a:bodyPr rot="-6000000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crossAx val="185921536"/>
        <c:crosses val="autoZero"/>
        <c:auto val="1"/>
        <c:lblAlgn val="ctr"/>
        <c:lblOffset val="100"/>
        <c:noMultiLvlLbl val="0"/>
      </c:catAx>
      <c:valAx>
        <c:axId val="185921536"/>
        <c:scaling>
          <c:orientation val="minMax"/>
        </c:scaling>
        <c:delete val="0"/>
        <c:axPos val="b"/>
        <c:majorGridlines/>
        <c:numFmt formatCode="General" sourceLinked="1"/>
        <c:majorTickMark val="none"/>
        <c:minorTickMark val="none"/>
        <c:tickLblPos val="nextTo"/>
        <c:txPr>
          <a:bodyPr rot="-60000000" vert="horz"/>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crossAx val="186875104"/>
        <c:crosses val="autoZero"/>
        <c:crossBetween val="between"/>
      </c:valAx>
      <c:spPr>
        <a:noFill/>
        <a:ln w="25400">
          <a:noFill/>
        </a:ln>
      </c:spPr>
    </c:plotArea>
    <c:legend>
      <c:legendPos val="b"/>
      <c:layout/>
      <c:overlay val="0"/>
      <c:txPr>
        <a:bodyPr rot="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legend>
    <c:plotVisOnly val="1"/>
    <c:dispBlanksAs val="gap"/>
    <c:showDLblsOverMax val="0"/>
  </c:chart>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1"/>
    <c:view3D>
      <c:rotX val="41"/>
      <c:rotY val="30"/>
      <c:depthPercent val="100"/>
      <c:rAngAx val="1"/>
    </c:view3D>
    <c:floor>
      <c:thickness val="0"/>
    </c:floor>
    <c:sideWall>
      <c:thickness val="0"/>
    </c:sideWall>
    <c:backWall>
      <c:thickness val="0"/>
    </c:backWall>
    <c:plotArea>
      <c:layout>
        <c:manualLayout>
          <c:layoutTarget val="inner"/>
          <c:xMode val="edge"/>
          <c:yMode val="edge"/>
          <c:x val="8.6433121019108286E-2"/>
          <c:y val="4.1169392287502528E-2"/>
          <c:w val="0.79435227443703293"/>
          <c:h val="0.85117932566121546"/>
        </c:manualLayout>
      </c:layout>
      <c:bar3DChart>
        <c:barDir val="col"/>
        <c:grouping val="clustered"/>
        <c:varyColors val="0"/>
        <c:ser>
          <c:idx val="0"/>
          <c:order val="0"/>
          <c:tx>
            <c:v>Becas vigentes</c:v>
          </c:tx>
          <c:spPr>
            <a:solidFill>
              <a:srgbClr val="FABF8F"/>
            </a:solidFill>
            <a:ln>
              <a:noFill/>
            </a:ln>
          </c:spPr>
          <c:invertIfNegative val="0"/>
          <c:dLbls>
            <c:dLbl>
              <c:idx val="0"/>
              <c:layout>
                <c:manualLayout>
                  <c:x val="1.4897579143389199E-2"/>
                  <c:y val="0"/>
                </c:manualLayout>
              </c:layout>
              <c:numFmt formatCode="#\ ###\ ###" sourceLinked="0"/>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035381750465515E-2"/>
                  <c:y val="7.521280634891811E-17"/>
                </c:manualLayout>
              </c:layout>
              <c:numFmt formatCode="#\ ###\ ###" sourceLinked="0"/>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59776536312849E-2"/>
                  <c:y val="0"/>
                </c:manualLayout>
              </c:layout>
              <c:numFmt formatCode="#\ ###\ ###" sourceLinked="0"/>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897579143389199E-2"/>
                  <c:y val="-8.2051282051282051E-3"/>
                </c:manualLayout>
              </c:layout>
              <c:numFmt formatCode="#\ ###\ ###" sourceLinked="0"/>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3109869646182501E-3"/>
                  <c:y val="-8.2051282051282051E-3"/>
                </c:manualLayout>
              </c:layout>
              <c:numFmt formatCode="#\ ###\ ###" sourceLinked="0"/>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731843575419E-2"/>
                  <c:y val="-8.2051282051282051E-3"/>
                </c:manualLayout>
              </c:layout>
              <c:numFmt formatCode="#\ ###\ ###" sourceLinked="0"/>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6219739292365E-2"/>
                  <c:y val="-4.1025641025641026E-3"/>
                </c:manualLayout>
              </c:layout>
              <c:numFmt formatCode="#\ ###\ ###" sourceLinked="0"/>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numFmt formatCode="#\ ###\ ###" sourceLinked="0"/>
            <c:spPr>
              <a:noFill/>
              <a:ln>
                <a:noFill/>
              </a:ln>
              <a:effectLs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'Ciencia (5)'!$J$5:$P$5</c:f>
              <c:strCache>
                <c:ptCount val="7"/>
                <c:pt idx="0">
                  <c:v>2007</c:v>
                </c:pt>
                <c:pt idx="1">
                  <c:v>2008</c:v>
                </c:pt>
                <c:pt idx="2">
                  <c:v>2009</c:v>
                </c:pt>
                <c:pt idx="3">
                  <c:v>2010</c:v>
                </c:pt>
                <c:pt idx="4">
                  <c:v>2011</c:v>
                </c:pt>
                <c:pt idx="5">
                  <c:v>2012</c:v>
                </c:pt>
                <c:pt idx="6">
                  <c:v>2013</c:v>
                </c:pt>
              </c:strCache>
            </c:strRef>
          </c:cat>
          <c:val>
            <c:numRef>
              <c:f>'Ciencia (5)'!$J$6:$P$6</c:f>
              <c:numCache>
                <c:formatCode>General</c:formatCode>
                <c:ptCount val="7"/>
                <c:pt idx="0">
                  <c:v>691</c:v>
                </c:pt>
                <c:pt idx="1">
                  <c:v>486</c:v>
                </c:pt>
                <c:pt idx="2">
                  <c:v>588</c:v>
                </c:pt>
                <c:pt idx="3">
                  <c:v>893</c:v>
                </c:pt>
                <c:pt idx="4">
                  <c:v>1117</c:v>
                </c:pt>
                <c:pt idx="5">
                  <c:v>1580</c:v>
                </c:pt>
                <c:pt idx="6">
                  <c:v>1688</c:v>
                </c:pt>
              </c:numCache>
            </c:numRef>
          </c:val>
        </c:ser>
        <c:dLbls>
          <c:showLegendKey val="0"/>
          <c:showVal val="0"/>
          <c:showCatName val="0"/>
          <c:showSerName val="0"/>
          <c:showPercent val="0"/>
          <c:showBubbleSize val="0"/>
        </c:dLbls>
        <c:gapWidth val="150"/>
        <c:shape val="box"/>
        <c:axId val="185922320"/>
        <c:axId val="185922712"/>
        <c:axId val="0"/>
      </c:bar3DChart>
      <c:catAx>
        <c:axId val="185922320"/>
        <c:scaling>
          <c:orientation val="minMax"/>
        </c:scaling>
        <c:delete val="0"/>
        <c:axPos val="b"/>
        <c:numFmt formatCode="General" sourceLinked="1"/>
        <c:majorTickMark val="out"/>
        <c:minorTickMark val="none"/>
        <c:tickLblPos val="nextTo"/>
        <c:txPr>
          <a:bodyPr rot="0" vert="horz"/>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crossAx val="185922712"/>
        <c:crosses val="autoZero"/>
        <c:auto val="1"/>
        <c:lblAlgn val="ctr"/>
        <c:lblOffset val="100"/>
        <c:noMultiLvlLbl val="0"/>
      </c:catAx>
      <c:valAx>
        <c:axId val="185922712"/>
        <c:scaling>
          <c:orientation val="minMax"/>
        </c:scaling>
        <c:delete val="0"/>
        <c:axPos val="l"/>
        <c:majorGridlines/>
        <c:numFmt formatCode="General" sourceLinked="1"/>
        <c:majorTickMark val="out"/>
        <c:minorTickMark val="none"/>
        <c:tickLblPos val="nextTo"/>
        <c:txPr>
          <a:bodyPr rot="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crossAx val="185922320"/>
        <c:crosses val="autoZero"/>
        <c:crossBetween val="between"/>
      </c:valAx>
      <c:spPr>
        <a:noFill/>
        <a:ln w="25400">
          <a:noFill/>
        </a:ln>
      </c:spPr>
    </c:plotArea>
    <c:legend>
      <c:legendPos val="r"/>
      <c:layout>
        <c:manualLayout>
          <c:xMode val="edge"/>
          <c:yMode val="edge"/>
          <c:x val="0.88022668954090233"/>
          <c:y val="0.43418889561881691"/>
          <c:w val="0.11232452088740308"/>
          <c:h val="0.14392990107005854"/>
        </c:manualLayout>
      </c:layout>
      <c:overlay val="0"/>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legend>
    <c:plotVisOnly val="1"/>
    <c:dispBlanksAs val="gap"/>
    <c:showDLblsOverMax val="0"/>
  </c:chart>
  <c:printSettings>
    <c:headerFooter/>
    <c:pageMargins b="0.75000000000000133" l="0.70000000000000062" r="0.70000000000000062" t="0.75000000000000133" header="0.30000000000000032" footer="0.30000000000000032"/>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Pt>
            <c:idx val="0"/>
            <c:bubble3D val="0"/>
            <c:explosion val="23"/>
            <c:spPr>
              <a:solidFill>
                <a:srgbClr val="FABF8F"/>
              </a:solidFill>
              <a:ln>
                <a:noFill/>
              </a:ln>
            </c:spPr>
          </c:dPt>
          <c:dPt>
            <c:idx val="1"/>
            <c:bubble3D val="0"/>
            <c:explosion val="13"/>
            <c:spPr>
              <a:solidFill>
                <a:srgbClr val="FF9933"/>
              </a:solidFill>
              <a:ln>
                <a:noFill/>
              </a:ln>
            </c:spPr>
          </c:dPt>
          <c:dPt>
            <c:idx val="2"/>
            <c:bubble3D val="0"/>
            <c:explosion val="9"/>
            <c:spPr>
              <a:solidFill>
                <a:schemeClr val="accent4">
                  <a:lumMod val="10000"/>
                </a:schemeClr>
              </a:solidFill>
              <a:ln>
                <a:noFill/>
              </a:ln>
            </c:spPr>
          </c:dPt>
          <c:dLbls>
            <c:spPr>
              <a:noFill/>
              <a:ln>
                <a:noFill/>
              </a:ln>
              <a:effectLs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'Ciencia (6)'!$H$5:$J$5</c:f>
              <c:strCache>
                <c:ptCount val="3"/>
                <c:pt idx="0">
                  <c:v>Maestría</c:v>
                </c:pt>
                <c:pt idx="1">
                  <c:v>Doctorado</c:v>
                </c:pt>
                <c:pt idx="2">
                  <c:v>Pos-Doctorales</c:v>
                </c:pt>
              </c:strCache>
            </c:strRef>
          </c:cat>
          <c:val>
            <c:numRef>
              <c:f>'Ciencia (6)'!$H$6:$J$6</c:f>
              <c:numCache>
                <c:formatCode>0%</c:formatCode>
                <c:ptCount val="3"/>
                <c:pt idx="0">
                  <c:v>0.57999999999999996</c:v>
                </c:pt>
                <c:pt idx="1">
                  <c:v>0.41</c:v>
                </c:pt>
                <c:pt idx="2">
                  <c:v>0.01</c:v>
                </c:pt>
              </c:numCache>
            </c:numRef>
          </c:val>
        </c:ser>
        <c:dLbls>
          <c:showLegendKey val="0"/>
          <c:showVal val="0"/>
          <c:showCatName val="0"/>
          <c:showSerName val="0"/>
          <c:showPercent val="0"/>
          <c:showBubbleSize val="0"/>
          <c:showLeaderLines val="1"/>
        </c:dLbls>
      </c:pie3DChart>
      <c:spPr>
        <a:noFill/>
        <a:ln w="25400">
          <a:noFill/>
        </a:ln>
      </c:spPr>
    </c:plotArea>
    <c:legend>
      <c:legendPos val="r"/>
      <c:legendEntry>
        <c:idx val="0"/>
        <c:txPr>
          <a:bodyPr/>
          <a:lstStyle/>
          <a:p>
            <a:pPr rtl="0">
              <a:defRPr baseline="0">
                <a:latin typeface="Tahoma" panose="020B0604030504040204" pitchFamily="34" charset="0"/>
                <a:ea typeface="Tahoma" panose="020B0604030504040204" pitchFamily="34" charset="0"/>
                <a:cs typeface="Tahoma" panose="020B0604030504040204" pitchFamily="34" charset="0"/>
              </a:defRPr>
            </a:pPr>
            <a:endParaRPr lang="es-MX"/>
          </a:p>
        </c:txPr>
      </c:legendEntry>
      <c:layout/>
      <c:overlay val="0"/>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legend>
    <c:plotVisOnly val="1"/>
    <c:dispBlanksAs val="zero"/>
    <c:showDLblsOverMax val="0"/>
  </c:chart>
  <c:printSettings>
    <c:headerFooter/>
    <c:pageMargins b="0.75000000000000133" l="0.70000000000000062" r="0.70000000000000062" t="0.75000000000000133" header="0.30000000000000032" footer="0.30000000000000032"/>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overlay val="0"/>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title>
    <c:autoTitleDeleted val="0"/>
    <c:view3D>
      <c:rotX val="41"/>
      <c:rotY val="30"/>
      <c:depthPercent val="100"/>
      <c:rAngAx val="1"/>
    </c:view3D>
    <c:floor>
      <c:thickness val="0"/>
    </c:floor>
    <c:sideWall>
      <c:thickness val="0"/>
    </c:sideWall>
    <c:backWall>
      <c:thickness val="0"/>
    </c:backWall>
    <c:plotArea>
      <c:layout>
        <c:manualLayout>
          <c:layoutTarget val="inner"/>
          <c:xMode val="edge"/>
          <c:yMode val="edge"/>
          <c:x val="4.4606387764282503E-2"/>
          <c:y val="0.17240470328205879"/>
          <c:w val="0.71502750415307403"/>
          <c:h val="0.72340541023703309"/>
        </c:manualLayout>
      </c:layout>
      <c:bar3DChart>
        <c:barDir val="col"/>
        <c:grouping val="clustered"/>
        <c:varyColors val="0"/>
        <c:ser>
          <c:idx val="0"/>
          <c:order val="0"/>
          <c:tx>
            <c:v>Posgrados vigentes</c:v>
          </c:tx>
          <c:spPr>
            <a:solidFill>
              <a:srgbClr val="EB700B"/>
            </a:solidFill>
            <a:ln>
              <a:noFill/>
            </a:ln>
          </c:spPr>
          <c:invertIfNegative val="0"/>
          <c:dLbls>
            <c:dLbl>
              <c:idx val="0"/>
              <c:layout>
                <c:manualLayout>
                  <c:x val="0"/>
                  <c:y val="-1.238390092879257E-2"/>
                </c:manualLayout>
              </c:layou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595589758382868E-2"/>
                  <c:y val="-1.238390092879257E-2"/>
                </c:manualLayout>
              </c:layou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993699654832668E-3"/>
                  <c:y val="-1.238390092879257E-2"/>
                </c:manualLayout>
              </c:layou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3699654832669E-2"/>
                  <c:y val="-1.238390092879257E-2"/>
                </c:manualLayout>
              </c:layou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'Ciencia (7)'!$I$2:$M$2</c:f>
              <c:strCache>
                <c:ptCount val="5"/>
                <c:pt idx="0">
                  <c:v>2009</c:v>
                </c:pt>
                <c:pt idx="1">
                  <c:v>2010</c:v>
                </c:pt>
                <c:pt idx="2">
                  <c:v>2011</c:v>
                </c:pt>
                <c:pt idx="3">
                  <c:v>2012</c:v>
                </c:pt>
                <c:pt idx="4">
                  <c:v>2013</c:v>
                </c:pt>
              </c:strCache>
            </c:strRef>
          </c:cat>
          <c:val>
            <c:numRef>
              <c:f>'Ciencia (7)'!$I$3:$M$3</c:f>
              <c:numCache>
                <c:formatCode>General</c:formatCode>
                <c:ptCount val="5"/>
                <c:pt idx="0">
                  <c:v>28</c:v>
                </c:pt>
                <c:pt idx="1">
                  <c:v>33</c:v>
                </c:pt>
                <c:pt idx="2">
                  <c:v>34</c:v>
                </c:pt>
                <c:pt idx="3">
                  <c:v>42</c:v>
                </c:pt>
                <c:pt idx="4">
                  <c:v>61</c:v>
                </c:pt>
              </c:numCache>
            </c:numRef>
          </c:val>
        </c:ser>
        <c:dLbls>
          <c:showLegendKey val="0"/>
          <c:showVal val="0"/>
          <c:showCatName val="0"/>
          <c:showSerName val="0"/>
          <c:showPercent val="0"/>
          <c:showBubbleSize val="0"/>
        </c:dLbls>
        <c:gapWidth val="150"/>
        <c:shape val="box"/>
        <c:axId val="185924280"/>
        <c:axId val="185924672"/>
        <c:axId val="0"/>
      </c:bar3DChart>
      <c:catAx>
        <c:axId val="185924280"/>
        <c:scaling>
          <c:orientation val="minMax"/>
        </c:scaling>
        <c:delete val="0"/>
        <c:axPos val="b"/>
        <c:numFmt formatCode="General" sourceLinked="1"/>
        <c:majorTickMark val="out"/>
        <c:minorTickMark val="none"/>
        <c:tickLblPos val="nextTo"/>
        <c:txPr>
          <a:bodyPr rot="0" vert="horz"/>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crossAx val="185924672"/>
        <c:crosses val="autoZero"/>
        <c:auto val="1"/>
        <c:lblAlgn val="ctr"/>
        <c:lblOffset val="100"/>
        <c:noMultiLvlLbl val="0"/>
      </c:catAx>
      <c:valAx>
        <c:axId val="185924672"/>
        <c:scaling>
          <c:orientation val="minMax"/>
        </c:scaling>
        <c:delete val="0"/>
        <c:axPos val="l"/>
        <c:majorGridlines/>
        <c:numFmt formatCode="General" sourceLinked="1"/>
        <c:majorTickMark val="out"/>
        <c:minorTickMark val="none"/>
        <c:tickLblPos val="nextTo"/>
        <c:txPr>
          <a:bodyPr rot="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crossAx val="185924280"/>
        <c:crosses val="autoZero"/>
        <c:crossBetween val="between"/>
      </c:valAx>
      <c:spPr>
        <a:noFill/>
        <a:ln w="25400">
          <a:noFill/>
        </a:ln>
      </c:spPr>
    </c:plotArea>
    <c:legend>
      <c:legendPos val="r"/>
      <c:layout>
        <c:manualLayout>
          <c:xMode val="edge"/>
          <c:yMode val="edge"/>
          <c:x val="0.81827267542974136"/>
          <c:y val="0.52660897264002993"/>
          <c:w val="0.11694999663503602"/>
          <c:h val="0.15720500881662236"/>
        </c:manualLayout>
      </c:layout>
      <c:overlay val="0"/>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legend>
    <c:plotVisOnly val="1"/>
    <c:dispBlanksAs val="gap"/>
    <c:showDLblsOverMax val="0"/>
  </c:chart>
  <c:printSettings>
    <c:headerFooter/>
    <c:pageMargins b="0.75000000000000133" l="0.70000000000000062" r="0.70000000000000062" t="0.75000000000000133" header="0.30000000000000032" footer="0.3000000000000003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6"/>
    </mc:Choice>
    <mc:Fallback>
      <c:style val="36"/>
    </mc:Fallback>
  </mc:AlternateContent>
  <c:chart>
    <c:title>
      <c:tx>
        <c:rich>
          <a:bodyPr rot="0" vert="horz"/>
          <a:lstStyle/>
          <a:p>
            <a:pPr>
              <a:defRPr/>
            </a:pPr>
            <a:r>
              <a:rPr lang="es-MX"/>
              <a:t>Beneficiados en Desarrollo Tecnológico</a:t>
            </a:r>
          </a:p>
        </c:rich>
      </c:tx>
      <c:layout/>
      <c:overlay val="0"/>
    </c:title>
    <c:autoTitleDeleted val="0"/>
    <c:view3D>
      <c:rotX val="41"/>
      <c:rotY val="30"/>
      <c:depthPercent val="100"/>
      <c:rAngAx val="1"/>
    </c:view3D>
    <c:floor>
      <c:thickness val="0"/>
    </c:floor>
    <c:sideWall>
      <c:thickness val="0"/>
    </c:sideWall>
    <c:backWall>
      <c:thickness val="0"/>
    </c:backWall>
    <c:plotArea>
      <c:layout>
        <c:manualLayout>
          <c:layoutTarget val="inner"/>
          <c:xMode val="edge"/>
          <c:yMode val="edge"/>
          <c:x val="7.6514788169464429E-2"/>
          <c:y val="0.13833363159150561"/>
          <c:w val="0.90589928057553959"/>
          <c:h val="0.69382545931758532"/>
        </c:manualLayout>
      </c:layout>
      <c:bar3DChart>
        <c:barDir val="col"/>
        <c:grouping val="clustered"/>
        <c:varyColors val="0"/>
        <c:ser>
          <c:idx val="0"/>
          <c:order val="0"/>
          <c:spPr>
            <a:solidFill>
              <a:srgbClr val="EB700B"/>
            </a:solidFill>
            <a:ln>
              <a:noFill/>
            </a:ln>
          </c:spPr>
          <c:invertIfNegative val="0"/>
          <c:dLbls>
            <c:dLbl>
              <c:idx val="0"/>
              <c:layout>
                <c:manualLayout>
                  <c:x val="1.2789768185451638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184652278177516E-2"/>
                  <c:y val="6.944364222556359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184652278177457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'Desarrollo Tecnológico 2'!$P$11:$P$13</c:f>
              <c:strCache>
                <c:ptCount val="3"/>
                <c:pt idx="0">
                  <c:v>IES</c:v>
                </c:pt>
                <c:pt idx="1">
                  <c:v>CI'S</c:v>
                </c:pt>
                <c:pt idx="2">
                  <c:v>EBT'S</c:v>
                </c:pt>
              </c:strCache>
            </c:strRef>
          </c:cat>
          <c:val>
            <c:numRef>
              <c:f>'Desarrollo Tecnológico 2'!$Q$11:$Q$13</c:f>
              <c:numCache>
                <c:formatCode>General</c:formatCode>
                <c:ptCount val="3"/>
                <c:pt idx="0">
                  <c:v>12</c:v>
                </c:pt>
                <c:pt idx="1">
                  <c:v>12</c:v>
                </c:pt>
                <c:pt idx="2">
                  <c:v>49</c:v>
                </c:pt>
              </c:numCache>
            </c:numRef>
          </c:val>
        </c:ser>
        <c:dLbls>
          <c:showLegendKey val="0"/>
          <c:showVal val="0"/>
          <c:showCatName val="0"/>
          <c:showSerName val="0"/>
          <c:showPercent val="0"/>
          <c:showBubbleSize val="0"/>
        </c:dLbls>
        <c:gapWidth val="150"/>
        <c:shape val="box"/>
        <c:axId val="185925064"/>
        <c:axId val="125562824"/>
        <c:axId val="0"/>
      </c:bar3DChart>
      <c:catAx>
        <c:axId val="185925064"/>
        <c:scaling>
          <c:orientation val="minMax"/>
        </c:scaling>
        <c:delete val="0"/>
        <c:axPos val="b"/>
        <c:title>
          <c:tx>
            <c:rich>
              <a:bodyPr rot="0" vert="horz"/>
              <a:lstStyle/>
              <a:p>
                <a:pPr>
                  <a:defRPr/>
                </a:pPr>
                <a:r>
                  <a:rPr lang="es-MX"/>
                  <a:t>Sector Beneficiado</a:t>
                </a:r>
              </a:p>
            </c:rich>
          </c:tx>
          <c:layout/>
          <c:overlay val="0"/>
        </c:title>
        <c:numFmt formatCode="General" sourceLinked="1"/>
        <c:majorTickMark val="none"/>
        <c:minorTickMark val="none"/>
        <c:tickLblPos val="nextTo"/>
        <c:txPr>
          <a:bodyPr rot="-60000000" vert="horz"/>
          <a:lstStyle/>
          <a:p>
            <a:pPr>
              <a:defRPr/>
            </a:pPr>
            <a:endParaRPr lang="es-MX"/>
          </a:p>
        </c:txPr>
        <c:crossAx val="125562824"/>
        <c:crosses val="autoZero"/>
        <c:auto val="1"/>
        <c:lblAlgn val="ctr"/>
        <c:lblOffset val="100"/>
        <c:noMultiLvlLbl val="0"/>
      </c:catAx>
      <c:valAx>
        <c:axId val="125562824"/>
        <c:scaling>
          <c:orientation val="minMax"/>
        </c:scaling>
        <c:delete val="0"/>
        <c:axPos val="l"/>
        <c:majorGridlines/>
        <c:title>
          <c:tx>
            <c:rich>
              <a:bodyPr rot="-5400000" vert="horz"/>
              <a:lstStyle/>
              <a:p>
                <a:pPr>
                  <a:defRPr/>
                </a:pPr>
                <a:r>
                  <a:rPr lang="es-MX"/>
                  <a:t>Número de Beneficiados</a:t>
                </a:r>
              </a:p>
            </c:rich>
          </c:tx>
          <c:layout/>
          <c:overlay val="0"/>
        </c:title>
        <c:numFmt formatCode="General" sourceLinked="1"/>
        <c:majorTickMark val="none"/>
        <c:minorTickMark val="none"/>
        <c:tickLblPos val="nextTo"/>
        <c:txPr>
          <a:bodyPr rot="-60000000" vert="horz"/>
          <a:lstStyle/>
          <a:p>
            <a:pPr>
              <a:defRPr/>
            </a:pPr>
            <a:endParaRPr lang="es-MX"/>
          </a:p>
        </c:txPr>
        <c:crossAx val="185925064"/>
        <c:crosses val="autoZero"/>
        <c:crossBetween val="between"/>
      </c:valAx>
    </c:plotArea>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00" b="1" i="0" u="none" strike="noStrike" baseline="0">
                <a:solidFill>
                  <a:srgbClr val="000000"/>
                </a:solidFill>
                <a:latin typeface="Arial"/>
                <a:ea typeface="Arial"/>
                <a:cs typeface="Arial"/>
              </a:defRPr>
            </a:pPr>
            <a:r>
              <a:rPr lang="es-ES"/>
              <a:t>Relación de Pólizas emitidas Septiembre 2003 - Abril 2004</a:t>
            </a:r>
          </a:p>
        </c:rich>
      </c:tx>
      <c:overlay val="0"/>
      <c:spPr>
        <a:noFill/>
        <a:ln w="25400">
          <a:noFill/>
        </a:ln>
      </c:spPr>
    </c:title>
    <c:autoTitleDeleted val="0"/>
    <c:view3D>
      <c:rotX val="90"/>
      <c:hPercent val="21"/>
      <c:rotY val="15"/>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MX" sz="100" b="1" i="0" u="none" strike="noStrike" baseline="0">
                    <a:solidFill>
                      <a:srgbClr val="000000"/>
                    </a:solidFill>
                    <a:latin typeface="Arial"/>
                    <a:ea typeface="Arial"/>
                    <a:cs typeface="Aria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cont!#REF!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cont!#REF!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shape val="box"/>
        <c:axId val="188029280"/>
        <c:axId val="188028888"/>
        <c:axId val="0"/>
      </c:bar3DChart>
      <c:catAx>
        <c:axId val="18802928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MX" sz="100" b="0" i="0" u="none" strike="noStrike" baseline="0">
                <a:solidFill>
                  <a:srgbClr val="000000"/>
                </a:solidFill>
                <a:latin typeface="Arial"/>
                <a:ea typeface="Arial"/>
                <a:cs typeface="Arial"/>
              </a:defRPr>
            </a:pPr>
            <a:endParaRPr lang="es-MX"/>
          </a:p>
        </c:txPr>
        <c:crossAx val="188028888"/>
        <c:crosses val="autoZero"/>
        <c:auto val="1"/>
        <c:lblAlgn val="ctr"/>
        <c:lblOffset val="100"/>
        <c:tickLblSkip val="6"/>
        <c:tickMarkSkip val="1"/>
        <c:noMultiLvlLbl val="0"/>
      </c:catAx>
      <c:valAx>
        <c:axId val="188028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lang="es-MX" sz="100" b="0" i="0" u="none" strike="noStrike" baseline="0">
                <a:solidFill>
                  <a:srgbClr val="000000"/>
                </a:solidFill>
                <a:latin typeface="Arial"/>
                <a:ea typeface="Arial"/>
                <a:cs typeface="Arial"/>
              </a:defRPr>
            </a:pPr>
            <a:endParaRPr lang="es-MX"/>
          </a:p>
        </c:txPr>
        <c:crossAx val="18802928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s-MX"/>
    </a:p>
  </c:txPr>
  <c:printSettings>
    <c:headerFooter alignWithMargins="0"/>
    <c:pageMargins b="1" l="0.75000000000001321" r="0.75000000000001321" t="1" header="0" footer="0"/>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00" b="1" i="0" u="none" strike="noStrike" baseline="0">
                <a:solidFill>
                  <a:srgbClr val="000000"/>
                </a:solidFill>
                <a:latin typeface="Trebuchet MS"/>
                <a:ea typeface="Trebuchet MS"/>
                <a:cs typeface="Trebuchet MS"/>
              </a:defRPr>
            </a:pPr>
            <a:r>
              <a:rPr lang="es-ES"/>
              <a:t>Ingresos Recibidos por el Erario Municipal durante el periodo comprendido de Septiembre 2003 al mes de Mayo 2004</a:t>
            </a:r>
          </a:p>
        </c:rich>
      </c:tx>
      <c:overlay val="0"/>
      <c:spPr>
        <a:noFill/>
        <a:ln w="25400">
          <a:noFill/>
        </a:ln>
      </c:spPr>
    </c:title>
    <c:autoTitleDeleted val="0"/>
    <c:view3D>
      <c:rotX val="15"/>
      <c:hPercent val="56"/>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MX" sz="100" b="0" i="0" u="none" strike="noStrike" baseline="0">
                    <a:solidFill>
                      <a:srgbClr val="000000"/>
                    </a:solidFill>
                    <a:latin typeface="Trebuchet MS"/>
                    <a:ea typeface="Trebuchet MS"/>
                    <a:cs typeface="Trebuchet M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cont!#REF!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cont!#REF!</c15:sqref>
                        </c15:formulaRef>
                      </c:ext>
                    </c:extLst>
                    <c:numCache>
                      <c:formatCode>General</c:formatCode>
                      <c:ptCount val="1"/>
                      <c:pt idx="0">
                        <c:v>1</c:v>
                      </c:pt>
                    </c:numCache>
                  </c:numRef>
                </c15:cat>
              </c15:filteredCategoryTitle>
            </c:ext>
          </c:extLst>
        </c:ser>
        <c:dLbls>
          <c:showLegendKey val="0"/>
          <c:showVal val="0"/>
          <c:showCatName val="0"/>
          <c:showSerName val="0"/>
          <c:showPercent val="0"/>
          <c:showBubbleSize val="0"/>
        </c:dLbls>
        <c:gapWidth val="150"/>
        <c:shape val="box"/>
        <c:axId val="126374552"/>
        <c:axId val="126373768"/>
        <c:axId val="0"/>
      </c:bar3DChart>
      <c:catAx>
        <c:axId val="12637455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lang="es-MX" sz="100" b="0" i="0" u="none" strike="noStrike" baseline="0">
                <a:solidFill>
                  <a:srgbClr val="000000"/>
                </a:solidFill>
                <a:latin typeface="Trebuchet MS"/>
                <a:ea typeface="Trebuchet MS"/>
                <a:cs typeface="Trebuchet MS"/>
              </a:defRPr>
            </a:pPr>
            <a:endParaRPr lang="es-MX"/>
          </a:p>
        </c:txPr>
        <c:crossAx val="126373768"/>
        <c:crosses val="autoZero"/>
        <c:auto val="1"/>
        <c:lblAlgn val="ctr"/>
        <c:lblOffset val="100"/>
        <c:tickLblSkip val="1"/>
        <c:tickMarkSkip val="1"/>
        <c:noMultiLvlLbl val="0"/>
      </c:catAx>
      <c:valAx>
        <c:axId val="1263737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lang="es-MX" sz="100" b="0" i="0" u="none" strike="noStrike" baseline="0">
                <a:solidFill>
                  <a:srgbClr val="000000"/>
                </a:solidFill>
                <a:latin typeface="Trebuchet MS"/>
                <a:ea typeface="Trebuchet MS"/>
                <a:cs typeface="Trebuchet MS"/>
              </a:defRPr>
            </a:pPr>
            <a:endParaRPr lang="es-MX"/>
          </a:p>
        </c:txPr>
        <c:crossAx val="12637455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s-MX"/>
    </a:p>
  </c:txPr>
  <c:printSettings>
    <c:headerFooter alignWithMargins="0"/>
    <c:pageMargins b="1" l="0.75000000000001321" r="0.75000000000001321" t="1" header="0" footer="0"/>
    <c:pageSetup orientation="landscape"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MX" sz="100" b="1" i="0" u="none" strike="noStrike" baseline="0">
                <a:solidFill>
                  <a:srgbClr val="000000"/>
                </a:solidFill>
                <a:latin typeface="Arial"/>
                <a:ea typeface="Arial"/>
                <a:cs typeface="Arial"/>
              </a:defRPr>
            </a:pPr>
            <a:r>
              <a:rPr lang="es-ES"/>
              <a:t>Relación de Pólizas emitidas Septiembre 2003 - Abril 2004</a:t>
            </a:r>
          </a:p>
        </c:rich>
      </c:tx>
      <c:overlay val="0"/>
      <c:spPr>
        <a:noFill/>
        <a:ln w="25400">
          <a:noFill/>
        </a:ln>
      </c:spPr>
    </c:title>
    <c:autoTitleDeleted val="0"/>
    <c:view3D>
      <c:rotX val="90"/>
      <c:hPercent val="21"/>
      <c:rotY val="15"/>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lang="es-MX" sz="100" b="1" i="0" u="none" strike="noStrike" baseline="0">
                    <a:solidFill>
                      <a:srgbClr val="000000"/>
                    </a:solidFill>
                    <a:latin typeface="Arial"/>
                    <a:ea typeface="Arial"/>
                    <a:cs typeface="Aria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ser>
        <c:dLbls>
          <c:showLegendKey val="0"/>
          <c:showVal val="0"/>
          <c:showCatName val="0"/>
          <c:showSerName val="0"/>
          <c:showPercent val="0"/>
          <c:showBubbleSize val="0"/>
        </c:dLbls>
        <c:gapWidth val="150"/>
        <c:shape val="box"/>
        <c:axId val="126373376"/>
        <c:axId val="362935112"/>
        <c:axId val="0"/>
      </c:bar3DChart>
      <c:catAx>
        <c:axId val="1263733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MX" sz="100" b="0" i="0" u="none" strike="noStrike" baseline="0">
                <a:solidFill>
                  <a:srgbClr val="000000"/>
                </a:solidFill>
                <a:latin typeface="Arial"/>
                <a:ea typeface="Arial"/>
                <a:cs typeface="Arial"/>
              </a:defRPr>
            </a:pPr>
            <a:endParaRPr lang="es-MX"/>
          </a:p>
        </c:txPr>
        <c:crossAx val="362935112"/>
        <c:crosses val="autoZero"/>
        <c:auto val="1"/>
        <c:lblAlgn val="ctr"/>
        <c:lblOffset val="100"/>
        <c:tickLblSkip val="6"/>
        <c:tickMarkSkip val="1"/>
        <c:noMultiLvlLbl val="0"/>
      </c:catAx>
      <c:valAx>
        <c:axId val="3629351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lang="es-MX" sz="100" b="0" i="0" u="none" strike="noStrike" baseline="0">
                <a:solidFill>
                  <a:srgbClr val="000000"/>
                </a:solidFill>
                <a:latin typeface="Arial"/>
                <a:ea typeface="Arial"/>
                <a:cs typeface="Arial"/>
              </a:defRPr>
            </a:pPr>
            <a:endParaRPr lang="es-MX"/>
          </a:p>
        </c:txPr>
        <c:crossAx val="12637337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s-MX"/>
    </a:p>
  </c:txPr>
  <c:printSettings>
    <c:headerFooter alignWithMargins="0"/>
    <c:pageMargins b="1" l="0.75000000000001321" r="0.75000000000001321" t="1" header="0" footer="0"/>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view3D>
      <c:rotX val="15"/>
      <c:rotY val="0"/>
      <c:rAngAx val="0"/>
      <c:perspective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3.8784351560797986E-2"/>
          <c:w val="0.97602429389159173"/>
          <c:h val="0.94614671189816701"/>
        </c:manualLayout>
      </c:layout>
      <c:pie3DChart>
        <c:varyColors val="1"/>
        <c:ser>
          <c:idx val="0"/>
          <c:order val="0"/>
          <c:dPt>
            <c:idx val="0"/>
            <c:bubble3D val="0"/>
            <c:spPr>
              <a:solidFill>
                <a:srgbClr val="EB700B"/>
              </a:solidFill>
              <a:ln>
                <a:noFill/>
              </a:ln>
              <a:effectLst/>
              <a:sp3d/>
            </c:spPr>
          </c:dPt>
          <c:dPt>
            <c:idx val="1"/>
            <c:bubble3D val="0"/>
            <c:spPr>
              <a:solidFill>
                <a:srgbClr val="FABF64"/>
              </a:solidFill>
              <a:ln>
                <a:noFill/>
              </a:ln>
              <a:effectLst/>
              <a:sp3d/>
            </c:spPr>
          </c:dPt>
          <c:dPt>
            <c:idx val="2"/>
            <c:bubble3D val="0"/>
            <c:spPr>
              <a:solidFill>
                <a:srgbClr val="FABF8F"/>
              </a:solidFill>
              <a:ln>
                <a:noFill/>
              </a:ln>
              <a:effectLst/>
              <a:sp3d/>
            </c:spPr>
          </c:dPt>
          <c:dLbls>
            <c:dLbl>
              <c:idx val="0"/>
              <c:layout>
                <c:manualLayout>
                  <c:x val="3.6310575358687779E-2"/>
                  <c:y val="-0.170352881320493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7657459829214969"/>
                  <c:y val="0.143765077430274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147808091296815"/>
                  <c:y val="-0.19836057798424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'Derrama por Sector'!$A$12:$A$14</c:f>
              <c:strCache>
                <c:ptCount val="3"/>
                <c:pt idx="0">
                  <c:v>Industria</c:v>
                </c:pt>
                <c:pt idx="1">
                  <c:v>Comercio</c:v>
                </c:pt>
                <c:pt idx="2">
                  <c:v>Servicio</c:v>
                </c:pt>
              </c:strCache>
            </c:strRef>
          </c:cat>
          <c:val>
            <c:numRef>
              <c:f>'Derrama por Sector'!$D$12:$D$14</c:f>
              <c:numCache>
                <c:formatCode>0.00</c:formatCode>
                <c:ptCount val="3"/>
                <c:pt idx="0">
                  <c:v>11.1</c:v>
                </c:pt>
                <c:pt idx="1">
                  <c:v>55.2</c:v>
                </c:pt>
                <c:pt idx="2">
                  <c:v>33.700000000000003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zero"/>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MX"/>
    </a:p>
  </c:txPr>
  <c:printSettings>
    <c:headerFooter alignWithMargins="0"/>
    <c:pageMargins b="1" l="0.75000000000000033" r="0.75000000000000033" t="1" header="0" footer="0"/>
    <c:pageSetup orientation="landscape" horizontalDpi="-4"/>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3.2463020108666097E-3"/>
          <c:w val="0.97602429389159195"/>
          <c:h val="0.94614671189816701"/>
        </c:manualLayout>
      </c:layout>
      <c:pie3DChart>
        <c:varyColors val="1"/>
        <c:ser>
          <c:idx val="0"/>
          <c:order val="0"/>
          <c:dPt>
            <c:idx val="0"/>
            <c:bubble3D val="0"/>
            <c:spPr>
              <a:solidFill>
                <a:srgbClr val="EB700B"/>
              </a:solidFill>
              <a:ln w="25400">
                <a:noFill/>
              </a:ln>
              <a:effectLst/>
              <a:sp3d/>
            </c:spPr>
          </c:dPt>
          <c:dPt>
            <c:idx val="1"/>
            <c:bubble3D val="0"/>
            <c:spPr>
              <a:solidFill>
                <a:srgbClr val="FABF64"/>
              </a:solidFill>
              <a:ln w="25400">
                <a:noFill/>
              </a:ln>
              <a:effectLst/>
              <a:sp3d/>
            </c:spPr>
          </c:dPt>
          <c:dPt>
            <c:idx val="2"/>
            <c:bubble3D val="0"/>
            <c:spPr>
              <a:solidFill>
                <a:srgbClr val="FABF8F"/>
              </a:solidFill>
              <a:ln w="25400">
                <a:noFill/>
              </a:ln>
              <a:effectLst/>
              <a:sp3d/>
            </c:spPr>
          </c:dPt>
          <c:dLbls>
            <c:dLbl>
              <c:idx val="0"/>
              <c:layout>
                <c:manualLayout>
                  <c:x val="3.6310575358687779E-2"/>
                  <c:y val="-0.170352881320493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012361935986669E-2"/>
                  <c:y val="3.32366348943224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147808091296815"/>
                  <c:y val="-0.198360577984246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MX"/>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'Derrama por Sector'!$A$12:$A$14</c:f>
              <c:strCache>
                <c:ptCount val="3"/>
                <c:pt idx="0">
                  <c:v>Industria</c:v>
                </c:pt>
                <c:pt idx="1">
                  <c:v>Comercio</c:v>
                </c:pt>
                <c:pt idx="2">
                  <c:v>Servicio</c:v>
                </c:pt>
              </c:strCache>
            </c:strRef>
          </c:cat>
          <c:val>
            <c:numRef>
              <c:f>'Derrama por Sector'!$B$12:$B$14</c:f>
              <c:numCache>
                <c:formatCode>0.00</c:formatCode>
                <c:ptCount val="3"/>
                <c:pt idx="0">
                  <c:v>17.2</c:v>
                </c:pt>
                <c:pt idx="1">
                  <c:v>55.2</c:v>
                </c:pt>
                <c:pt idx="2">
                  <c:v>27.7</c:v>
                </c:pt>
              </c:numCache>
            </c:numRef>
          </c:val>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1.9112627986348121E-2"/>
          <c:y val="0.85703191048487359"/>
          <c:w val="0.41165332831689555"/>
          <c:h val="9.383506009117281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056" r="0.75000000000000056" t="1" header="0" footer="0"/>
    <c:pageSetup orientation="landscape" horizontalDpi="-4"/>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1"/>
    <c:view3D>
      <c:rotX val="41"/>
      <c:rotY val="30"/>
      <c:depthPercent val="100"/>
      <c:rAngAx val="1"/>
    </c:view3D>
    <c:floor>
      <c:thickness val="0"/>
    </c:floor>
    <c:sideWall>
      <c:thickness val="0"/>
    </c:sideWall>
    <c:backWall>
      <c:thickness val="0"/>
    </c:backWall>
    <c:plotArea>
      <c:layout/>
      <c:bar3DChart>
        <c:barDir val="col"/>
        <c:grouping val="clustered"/>
        <c:varyColors val="0"/>
        <c:ser>
          <c:idx val="0"/>
          <c:order val="0"/>
          <c:spPr>
            <a:solidFill>
              <a:srgbClr val="EB700B"/>
            </a:solidFill>
            <a:ln>
              <a:noFill/>
            </a:ln>
          </c:spPr>
          <c:invertIfNegative val="0"/>
          <c:dLbls>
            <c:dLbl>
              <c:idx val="0"/>
              <c:layout>
                <c:manualLayout>
                  <c:x val="9.8473658296405718E-3"/>
                  <c:y val="0"/>
                </c:manualLayout>
              </c:layou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816838995568686E-2"/>
                  <c:y val="0"/>
                </c:manualLayout>
              </c:layou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16838995568686E-2"/>
                  <c:y val="3.4139891149997748E-17"/>
                </c:manualLayout>
              </c:layou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8473658296405718E-3"/>
                  <c:y val="0"/>
                </c:manualLayout>
              </c:layou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816838995568686E-2"/>
                  <c:y val="0"/>
                </c:manualLayout>
              </c:layou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786312161496799E-2"/>
                  <c:y val="0"/>
                </c:manualLayout>
              </c:layou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'Ciencia (2)'!$K$4:$Q$4</c:f>
              <c:strCache>
                <c:ptCount val="7"/>
                <c:pt idx="0">
                  <c:v>2007</c:v>
                </c:pt>
                <c:pt idx="1">
                  <c:v>2008</c:v>
                </c:pt>
                <c:pt idx="2">
                  <c:v>2009</c:v>
                </c:pt>
                <c:pt idx="3">
                  <c:v>2010</c:v>
                </c:pt>
                <c:pt idx="4">
                  <c:v>2011</c:v>
                </c:pt>
                <c:pt idx="5">
                  <c:v>2012</c:v>
                </c:pt>
                <c:pt idx="6">
                  <c:v>2013</c:v>
                </c:pt>
              </c:strCache>
            </c:strRef>
          </c:cat>
          <c:val>
            <c:numRef>
              <c:f>'Ciencia (2)'!$K$5:$Q$5</c:f>
              <c:numCache>
                <c:formatCode>General</c:formatCode>
                <c:ptCount val="7"/>
                <c:pt idx="0">
                  <c:v>742</c:v>
                </c:pt>
                <c:pt idx="1">
                  <c:v>788</c:v>
                </c:pt>
                <c:pt idx="2">
                  <c:v>817</c:v>
                </c:pt>
                <c:pt idx="3">
                  <c:v>820</c:v>
                </c:pt>
                <c:pt idx="4">
                  <c:v>853</c:v>
                </c:pt>
                <c:pt idx="5">
                  <c:v>864</c:v>
                </c:pt>
                <c:pt idx="6">
                  <c:v>901</c:v>
                </c:pt>
              </c:numCache>
            </c:numRef>
          </c:val>
        </c:ser>
        <c:dLbls>
          <c:showLegendKey val="0"/>
          <c:showVal val="0"/>
          <c:showCatName val="0"/>
          <c:showSerName val="0"/>
          <c:showPercent val="0"/>
          <c:showBubbleSize val="0"/>
        </c:dLbls>
        <c:gapWidth val="150"/>
        <c:shape val="box"/>
        <c:axId val="186871576"/>
        <c:axId val="186871968"/>
        <c:axId val="0"/>
      </c:bar3DChart>
      <c:catAx>
        <c:axId val="186871576"/>
        <c:scaling>
          <c:orientation val="minMax"/>
        </c:scaling>
        <c:delete val="0"/>
        <c:axPos val="b"/>
        <c:numFmt formatCode="General" sourceLinked="1"/>
        <c:majorTickMark val="out"/>
        <c:minorTickMark val="none"/>
        <c:tickLblPos val="nextTo"/>
        <c:txPr>
          <a:bodyPr rot="0" vert="horz"/>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crossAx val="186871968"/>
        <c:crosses val="autoZero"/>
        <c:auto val="1"/>
        <c:lblAlgn val="ctr"/>
        <c:lblOffset val="100"/>
        <c:noMultiLvlLbl val="0"/>
      </c:catAx>
      <c:valAx>
        <c:axId val="186871968"/>
        <c:scaling>
          <c:orientation val="minMax"/>
        </c:scaling>
        <c:delete val="0"/>
        <c:axPos val="l"/>
        <c:majorGridlines/>
        <c:numFmt formatCode="General" sourceLinked="1"/>
        <c:majorTickMark val="out"/>
        <c:minorTickMark val="none"/>
        <c:tickLblPos val="nextTo"/>
        <c:txPr>
          <a:bodyPr rot="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crossAx val="186871576"/>
        <c:crosses val="autoZero"/>
        <c:crossBetween val="between"/>
      </c:valAx>
      <c:spPr>
        <a:noFill/>
        <a:ln w="25400">
          <a:noFill/>
        </a:ln>
      </c:spPr>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1"/>
    <c:view3D>
      <c:rotX val="41"/>
      <c:rotY val="30"/>
      <c:depthPercent val="100"/>
      <c:rAngAx val="1"/>
    </c:view3D>
    <c:floor>
      <c:thickness val="0"/>
    </c:floor>
    <c:sideWall>
      <c:thickness val="0"/>
    </c:sideWall>
    <c:backWall>
      <c:thickness val="0"/>
    </c:backWall>
    <c:plotArea>
      <c:layout>
        <c:manualLayout>
          <c:layoutTarget val="inner"/>
          <c:xMode val="edge"/>
          <c:yMode val="edge"/>
          <c:x val="7.4319476956710526E-2"/>
          <c:y val="3.0525696736040775E-2"/>
          <c:w val="0.77428492020435291"/>
          <c:h val="0.71872416610175371"/>
        </c:manualLayout>
      </c:layout>
      <c:bar3DChart>
        <c:barDir val="col"/>
        <c:grouping val="clustered"/>
        <c:varyColors val="0"/>
        <c:ser>
          <c:idx val="0"/>
          <c:order val="0"/>
          <c:tx>
            <c:v>%investigadores</c:v>
          </c:tx>
          <c:spPr>
            <a:solidFill>
              <a:srgbClr val="EB700B"/>
            </a:solidFill>
            <a:ln>
              <a:noFill/>
            </a:ln>
          </c:spPr>
          <c:invertIfNegative val="0"/>
          <c:dLbls>
            <c:dLbl>
              <c:idx val="0"/>
              <c:layout>
                <c:manualLayout>
                  <c:x val="9.3896725185356692E-3"/>
                  <c:y val="-9.1743119266055051E-3"/>
                </c:manualLayout>
              </c:layout>
              <c:tx>
                <c:rich>
                  <a:bodyPr/>
                  <a:lstStyle/>
                  <a:p>
                    <a:pPr>
                      <a:defRPr b="1">
                        <a:latin typeface="Tahoma" panose="020B0604030504040204" pitchFamily="34" charset="0"/>
                        <a:ea typeface="Tahoma" panose="020B0604030504040204" pitchFamily="34" charset="0"/>
                        <a:cs typeface="Tahoma" panose="020B0604030504040204" pitchFamily="34" charset="0"/>
                      </a:defRPr>
                    </a:pPr>
                    <a:r>
                      <a:rPr lang="en-US" b="1">
                        <a:latin typeface="Tahoma" panose="020B0604030504040204" pitchFamily="34" charset="0"/>
                        <a:ea typeface="Tahoma" panose="020B0604030504040204" pitchFamily="34" charset="0"/>
                        <a:cs typeface="Tahoma" panose="020B0604030504040204" pitchFamily="34" charset="0"/>
                      </a:rPr>
                      <a:t>20%</a:t>
                    </a:r>
                    <a:endParaRPr lang="en-US"/>
                  </a:p>
                </c:rich>
              </c:tx>
              <c:spPr/>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3896725185356987E-3"/>
                  <c:y val="-9.1743119266055051E-3"/>
                </c:manualLayout>
              </c:layout>
              <c:tx>
                <c:rich>
                  <a:bodyPr/>
                  <a:lstStyle/>
                  <a:p>
                    <a:pPr>
                      <a:defRPr b="1">
                        <a:latin typeface="Tahoma" panose="020B0604030504040204" pitchFamily="34" charset="0"/>
                        <a:ea typeface="Tahoma" panose="020B0604030504040204" pitchFamily="34" charset="0"/>
                        <a:cs typeface="Tahoma" panose="020B0604030504040204" pitchFamily="34" charset="0"/>
                      </a:defRPr>
                    </a:pPr>
                    <a:r>
                      <a:rPr lang="en-US" b="1">
                        <a:latin typeface="Tahoma" panose="020B0604030504040204" pitchFamily="34" charset="0"/>
                        <a:ea typeface="Tahoma" panose="020B0604030504040204" pitchFamily="34" charset="0"/>
                        <a:cs typeface="Tahoma" panose="020B0604030504040204" pitchFamily="34" charset="0"/>
                      </a:rPr>
                      <a:t>11%</a:t>
                    </a:r>
                    <a:endParaRPr lang="en-US"/>
                  </a:p>
                </c:rich>
              </c:tx>
              <c:spPr/>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4084508777803505E-2"/>
                  <c:y val="-1.2232415902140617E-2"/>
                </c:manualLayout>
              </c:layout>
              <c:tx>
                <c:rich>
                  <a:bodyPr/>
                  <a:lstStyle/>
                  <a:p>
                    <a:pPr>
                      <a:defRPr b="1">
                        <a:latin typeface="Tahoma" panose="020B0604030504040204" pitchFamily="34" charset="0"/>
                        <a:ea typeface="Tahoma" panose="020B0604030504040204" pitchFamily="34" charset="0"/>
                        <a:cs typeface="Tahoma" panose="020B0604030504040204" pitchFamily="34" charset="0"/>
                      </a:defRPr>
                    </a:pPr>
                    <a:r>
                      <a:rPr lang="en-US" b="1">
                        <a:latin typeface="Tahoma" panose="020B0604030504040204" pitchFamily="34" charset="0"/>
                        <a:ea typeface="Tahoma" panose="020B0604030504040204" pitchFamily="34" charset="0"/>
                        <a:cs typeface="Tahoma" panose="020B0604030504040204" pitchFamily="34" charset="0"/>
                      </a:rPr>
                      <a:t>7%</a:t>
                    </a:r>
                    <a:endParaRPr lang="en-US"/>
                  </a:p>
                </c:rich>
              </c:tx>
              <c:spPr/>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4084508777803447E-2"/>
                  <c:y val="-9.1743119266055051E-3"/>
                </c:manualLayout>
              </c:layout>
              <c:tx>
                <c:rich>
                  <a:bodyPr/>
                  <a:lstStyle/>
                  <a:p>
                    <a:pPr>
                      <a:defRPr b="1">
                        <a:latin typeface="Tahoma" panose="020B0604030504040204" pitchFamily="34" charset="0"/>
                        <a:ea typeface="Tahoma" panose="020B0604030504040204" pitchFamily="34" charset="0"/>
                        <a:cs typeface="Tahoma" panose="020B0604030504040204" pitchFamily="34" charset="0"/>
                      </a:defRPr>
                    </a:pPr>
                    <a:r>
                      <a:rPr lang="en-US" b="1">
                        <a:latin typeface="Tahoma" panose="020B0604030504040204" pitchFamily="34" charset="0"/>
                        <a:ea typeface="Tahoma" panose="020B0604030504040204" pitchFamily="34" charset="0"/>
                        <a:cs typeface="Tahoma" panose="020B0604030504040204" pitchFamily="34" charset="0"/>
                      </a:rPr>
                      <a:t>8%</a:t>
                    </a:r>
                    <a:endParaRPr lang="en-US"/>
                  </a:p>
                </c:rich>
              </c:tx>
              <c:spPr/>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0954617938291614E-2"/>
                  <c:y val="-1.2232415902140673E-2"/>
                </c:manualLayout>
              </c:layout>
              <c:tx>
                <c:rich>
                  <a:bodyPr/>
                  <a:lstStyle/>
                  <a:p>
                    <a:pPr>
                      <a:defRPr b="1">
                        <a:latin typeface="Tahoma" panose="020B0604030504040204" pitchFamily="34" charset="0"/>
                        <a:ea typeface="Tahoma" panose="020B0604030504040204" pitchFamily="34" charset="0"/>
                        <a:cs typeface="Tahoma" panose="020B0604030504040204" pitchFamily="34" charset="0"/>
                      </a:defRPr>
                    </a:pPr>
                    <a:r>
                      <a:rPr lang="en-US" b="1">
                        <a:latin typeface="Tahoma" panose="020B0604030504040204" pitchFamily="34" charset="0"/>
                        <a:ea typeface="Tahoma" panose="020B0604030504040204" pitchFamily="34" charset="0"/>
                        <a:cs typeface="Tahoma" panose="020B0604030504040204" pitchFamily="34" charset="0"/>
                      </a:rPr>
                      <a:t>11%</a:t>
                    </a:r>
                    <a:endParaRPr lang="en-US"/>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1.7214399617315395E-2"/>
                  <c:y val="-9.1743119266055051E-3"/>
                </c:manualLayout>
              </c:layout>
              <c:tx>
                <c:rich>
                  <a:bodyPr/>
                  <a:lstStyle/>
                  <a:p>
                    <a:pPr>
                      <a:defRPr b="1">
                        <a:latin typeface="Tahoma" panose="020B0604030504040204" pitchFamily="34" charset="0"/>
                        <a:ea typeface="Tahoma" panose="020B0604030504040204" pitchFamily="34" charset="0"/>
                        <a:cs typeface="Tahoma" panose="020B0604030504040204" pitchFamily="34" charset="0"/>
                      </a:defRPr>
                    </a:pPr>
                    <a:r>
                      <a:rPr lang="en-US" b="1">
                        <a:latin typeface="Tahoma" panose="020B0604030504040204" pitchFamily="34" charset="0"/>
                        <a:ea typeface="Tahoma" panose="020B0604030504040204" pitchFamily="34" charset="0"/>
                        <a:cs typeface="Tahoma" panose="020B0604030504040204" pitchFamily="34" charset="0"/>
                      </a:rPr>
                      <a:t>29%</a:t>
                    </a:r>
                    <a:endParaRPr lang="en-US"/>
                  </a:p>
                </c:rich>
              </c:tx>
              <c:spPr/>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1.251956335804756E-2"/>
                  <c:y val="2.4464831804281346E-2"/>
                </c:manualLayout>
              </c:layout>
              <c:tx>
                <c:rich>
                  <a:bodyPr/>
                  <a:lstStyle/>
                  <a:p>
                    <a:pPr>
                      <a:defRPr b="1">
                        <a:latin typeface="Tahoma" panose="020B0604030504040204" pitchFamily="34" charset="0"/>
                        <a:ea typeface="Tahoma" panose="020B0604030504040204" pitchFamily="34" charset="0"/>
                        <a:cs typeface="Tahoma" panose="020B0604030504040204" pitchFamily="34" charset="0"/>
                      </a:defRPr>
                    </a:pPr>
                    <a:r>
                      <a:rPr lang="en-US" b="1">
                        <a:latin typeface="Tahoma" panose="020B0604030504040204" pitchFamily="34" charset="0"/>
                        <a:ea typeface="Tahoma" panose="020B0604030504040204" pitchFamily="34" charset="0"/>
                        <a:cs typeface="Tahoma" panose="020B0604030504040204" pitchFamily="34" charset="0"/>
                      </a:rPr>
                      <a:t>14%
</a:t>
                    </a:r>
                    <a:endParaRPr lang="en-US"/>
                  </a:p>
                </c:rich>
              </c:tx>
              <c:spP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b="1">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'Ciencia (3)'!$L$5:$R$5</c:f>
              <c:strCache>
                <c:ptCount val="7"/>
                <c:pt idx="0">
                  <c:v>Ciencias de la Ingeniería</c:v>
                </c:pt>
                <c:pt idx="1">
                  <c:v>Biotecnología y Ciencias Agropecuarias </c:v>
                </c:pt>
                <c:pt idx="2">
                  <c:v>Ciencias Sociales, Económicas y Políticas </c:v>
                </c:pt>
                <c:pt idx="3">
                  <c:v>Humanidades y Ciencias de la Conducta</c:v>
                </c:pt>
                <c:pt idx="4">
                  <c:v>Medicina y Ciencias de la Salud</c:v>
                </c:pt>
                <c:pt idx="5">
                  <c:v>Biología y Química </c:v>
                </c:pt>
                <c:pt idx="6">
                  <c:v>Físico, Matemáticas y Geociencia</c:v>
                </c:pt>
              </c:strCache>
            </c:strRef>
          </c:cat>
          <c:val>
            <c:numRef>
              <c:f>'Ciencia (3)'!$L$6:$R$6</c:f>
              <c:numCache>
                <c:formatCode>0.00%</c:formatCode>
                <c:ptCount val="7"/>
                <c:pt idx="0">
                  <c:v>0.182</c:v>
                </c:pt>
                <c:pt idx="1">
                  <c:v>0.11650000000000001</c:v>
                </c:pt>
                <c:pt idx="2">
                  <c:v>7.2099999999999997E-2</c:v>
                </c:pt>
                <c:pt idx="3">
                  <c:v>7.0999999999999994E-2</c:v>
                </c:pt>
                <c:pt idx="4">
                  <c:v>0.12620000000000001</c:v>
                </c:pt>
                <c:pt idx="5">
                  <c:v>0.28520000000000001</c:v>
                </c:pt>
                <c:pt idx="6">
                  <c:v>0.14316999999999999</c:v>
                </c:pt>
              </c:numCache>
            </c:numRef>
          </c:val>
        </c:ser>
        <c:dLbls>
          <c:showLegendKey val="0"/>
          <c:showVal val="0"/>
          <c:showCatName val="0"/>
          <c:showSerName val="0"/>
          <c:showPercent val="0"/>
          <c:showBubbleSize val="0"/>
        </c:dLbls>
        <c:gapWidth val="150"/>
        <c:shape val="box"/>
        <c:axId val="186872752"/>
        <c:axId val="186873144"/>
        <c:axId val="0"/>
      </c:bar3DChart>
      <c:catAx>
        <c:axId val="186872752"/>
        <c:scaling>
          <c:orientation val="minMax"/>
        </c:scaling>
        <c:delete val="0"/>
        <c:axPos val="b"/>
        <c:numFmt formatCode="General" sourceLinked="1"/>
        <c:majorTickMark val="out"/>
        <c:minorTickMark val="none"/>
        <c:tickLblPos val="nextTo"/>
        <c:txPr>
          <a:bodyPr rot="0" vert="horz"/>
          <a:lstStyle/>
          <a:p>
            <a:pPr>
              <a:defRPr sz="900">
                <a:latin typeface="Tahoma" panose="020B0604030504040204" pitchFamily="34" charset="0"/>
                <a:ea typeface="Tahoma" panose="020B0604030504040204" pitchFamily="34" charset="0"/>
                <a:cs typeface="Tahoma" panose="020B0604030504040204" pitchFamily="34" charset="0"/>
              </a:defRPr>
            </a:pPr>
            <a:endParaRPr lang="es-MX"/>
          </a:p>
        </c:txPr>
        <c:crossAx val="186873144"/>
        <c:crosses val="autoZero"/>
        <c:auto val="1"/>
        <c:lblAlgn val="ctr"/>
        <c:lblOffset val="50"/>
        <c:noMultiLvlLbl val="0"/>
      </c:catAx>
      <c:valAx>
        <c:axId val="186873144"/>
        <c:scaling>
          <c:orientation val="minMax"/>
        </c:scaling>
        <c:delete val="0"/>
        <c:axPos val="l"/>
        <c:majorGridlines/>
        <c:numFmt formatCode="0.00%" sourceLinked="1"/>
        <c:majorTickMark val="out"/>
        <c:minorTickMark val="none"/>
        <c:tickLblPos val="nextTo"/>
        <c:txPr>
          <a:bodyPr rot="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crossAx val="186872752"/>
        <c:crosses val="autoZero"/>
        <c:crossBetween val="between"/>
      </c:valAx>
      <c:spPr>
        <a:noFill/>
        <a:ln w="25400">
          <a:noFill/>
        </a:ln>
      </c:spPr>
    </c:plotArea>
    <c:legend>
      <c:legendPos val="r"/>
      <c:layout>
        <c:manualLayout>
          <c:xMode val="edge"/>
          <c:yMode val="edge"/>
          <c:x val="0.83094734870163933"/>
          <c:y val="0.29341166791237189"/>
          <c:w val="0.15563385896852375"/>
          <c:h val="5.8947241686532308E-2"/>
        </c:manualLayout>
      </c:layout>
      <c:overlay val="0"/>
      <c:txPr>
        <a:bodyPr/>
        <a:lstStyle/>
        <a:p>
          <a:pPr>
            <a:defRPr sz="900" b="1">
              <a:latin typeface="Tahoma" panose="020B0604030504040204" pitchFamily="34" charset="0"/>
              <a:ea typeface="Tahoma" panose="020B0604030504040204" pitchFamily="34" charset="0"/>
              <a:cs typeface="Tahoma" panose="020B0604030504040204" pitchFamily="34" charset="0"/>
            </a:defRPr>
          </a:pPr>
          <a:endParaRPr lang="es-MX"/>
        </a:p>
      </c:txPr>
    </c:legend>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0"/>
    <c:view3D>
      <c:rotX val="15"/>
      <c:rotY val="20"/>
      <c:depthPercent val="100"/>
      <c:rAngAx val="1"/>
    </c:view3D>
    <c:floor>
      <c:thickness val="0"/>
    </c:floor>
    <c:sideWall>
      <c:thickness val="0"/>
    </c:sideWall>
    <c:backWall>
      <c:thickness val="0"/>
    </c:backWall>
    <c:plotArea>
      <c:layout/>
      <c:bar3DChart>
        <c:barDir val="bar"/>
        <c:grouping val="stacked"/>
        <c:varyColors val="0"/>
        <c:ser>
          <c:idx val="0"/>
          <c:order val="0"/>
          <c:tx>
            <c:strRef>
              <c:f>'[1]Ciencia (4)'!$A$6</c:f>
              <c:strCache>
                <c:ptCount val="1"/>
                <c:pt idx="0">
                  <c:v>Masculino</c:v>
                </c:pt>
              </c:strCache>
            </c:strRef>
          </c:tx>
          <c:spPr>
            <a:solidFill>
              <a:srgbClr val="EB700B"/>
            </a:solidFill>
            <a:ln>
              <a:noFill/>
            </a:ln>
          </c:spPr>
          <c:invertIfNegative val="0"/>
          <c:dLbls>
            <c:spPr>
              <a:noFill/>
              <a:ln>
                <a:noFill/>
              </a:ln>
              <a:effectLst/>
            </c:spPr>
            <c:txPr>
              <a:bodyPr rot="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'[1]Ciencia (4)'!$B$5:$E$5</c:f>
              <c:strCache>
                <c:ptCount val="4"/>
                <c:pt idx="0">
                  <c:v>Área 1) Ingeniería, Físico-Matemáticas y Ciencias de la Tierra</c:v>
                </c:pt>
                <c:pt idx="1">
                  <c:v>Área 2) Biología, Química, Biotecnología y Ciencias Agropecuarias </c:v>
                </c:pt>
                <c:pt idx="2">
                  <c:v>Área 3) Medicina, Ciencias de la Salud y Ciencias de la Conducta</c:v>
                </c:pt>
                <c:pt idx="3">
                  <c:v>Área 4) Ciencias Sociales y Humanidades</c:v>
                </c:pt>
              </c:strCache>
            </c:strRef>
          </c:cat>
          <c:val>
            <c:numRef>
              <c:f>'[1]Ciencia (4)'!$B$6:$E$6</c:f>
              <c:numCache>
                <c:formatCode>General</c:formatCode>
                <c:ptCount val="4"/>
                <c:pt idx="0">
                  <c:v>116</c:v>
                </c:pt>
                <c:pt idx="1">
                  <c:v>105</c:v>
                </c:pt>
                <c:pt idx="2">
                  <c:v>50</c:v>
                </c:pt>
                <c:pt idx="3">
                  <c:v>38</c:v>
                </c:pt>
              </c:numCache>
            </c:numRef>
          </c:val>
        </c:ser>
        <c:ser>
          <c:idx val="1"/>
          <c:order val="1"/>
          <c:tx>
            <c:strRef>
              <c:f>'[1]Ciencia (4)'!$A$7</c:f>
              <c:strCache>
                <c:ptCount val="1"/>
                <c:pt idx="0">
                  <c:v>Femenino</c:v>
                </c:pt>
              </c:strCache>
            </c:strRef>
          </c:tx>
          <c:spPr>
            <a:solidFill>
              <a:srgbClr val="FABF8F"/>
            </a:solidFill>
            <a:ln>
              <a:noFill/>
            </a:ln>
          </c:spPr>
          <c:invertIfNegative val="0"/>
          <c:dLbls>
            <c:spPr>
              <a:noFill/>
              <a:ln>
                <a:noFill/>
              </a:ln>
              <a:effectLst/>
            </c:spPr>
            <c:txPr>
              <a:bodyPr rot="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'[1]Ciencia (4)'!$B$5:$E$5</c:f>
              <c:strCache>
                <c:ptCount val="4"/>
                <c:pt idx="0">
                  <c:v>Área 1) Ingeniería, Físico-Matemáticas y Ciencias de la Tierra</c:v>
                </c:pt>
                <c:pt idx="1">
                  <c:v>Área 2) Biología, Química, Biotecnología y Ciencias Agropecuarias </c:v>
                </c:pt>
                <c:pt idx="2">
                  <c:v>Área 3) Medicina, Ciencias de la Salud y Ciencias de la Conducta</c:v>
                </c:pt>
                <c:pt idx="3">
                  <c:v>Área 4) Ciencias Sociales y Humanidades</c:v>
                </c:pt>
              </c:strCache>
            </c:strRef>
          </c:cat>
          <c:val>
            <c:numRef>
              <c:f>'[1]Ciencia (4)'!$B$7:$E$7</c:f>
              <c:numCache>
                <c:formatCode>General</c:formatCode>
                <c:ptCount val="4"/>
                <c:pt idx="0">
                  <c:v>43</c:v>
                </c:pt>
                <c:pt idx="1">
                  <c:v>111</c:v>
                </c:pt>
                <c:pt idx="2">
                  <c:v>75</c:v>
                </c:pt>
                <c:pt idx="3">
                  <c:v>39</c:v>
                </c:pt>
              </c:numCache>
            </c:numRef>
          </c:val>
        </c:ser>
        <c:dLbls>
          <c:showLegendKey val="0"/>
          <c:showVal val="0"/>
          <c:showCatName val="0"/>
          <c:showSerName val="0"/>
          <c:showPercent val="0"/>
          <c:showBubbleSize val="0"/>
        </c:dLbls>
        <c:gapWidth val="150"/>
        <c:shape val="box"/>
        <c:axId val="186873928"/>
        <c:axId val="186874320"/>
        <c:axId val="0"/>
      </c:bar3DChart>
      <c:catAx>
        <c:axId val="186873928"/>
        <c:scaling>
          <c:orientation val="minMax"/>
        </c:scaling>
        <c:delete val="0"/>
        <c:axPos val="l"/>
        <c:numFmt formatCode="General" sourceLinked="1"/>
        <c:majorTickMark val="none"/>
        <c:minorTickMark val="none"/>
        <c:tickLblPos val="nextTo"/>
        <c:txPr>
          <a:bodyPr rot="-6000000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crossAx val="186874320"/>
        <c:crosses val="autoZero"/>
        <c:auto val="1"/>
        <c:lblAlgn val="ctr"/>
        <c:lblOffset val="100"/>
        <c:noMultiLvlLbl val="0"/>
      </c:catAx>
      <c:valAx>
        <c:axId val="186874320"/>
        <c:scaling>
          <c:orientation val="minMax"/>
        </c:scaling>
        <c:delete val="0"/>
        <c:axPos val="b"/>
        <c:majorGridlines/>
        <c:numFmt formatCode="General" sourceLinked="1"/>
        <c:majorTickMark val="none"/>
        <c:minorTickMark val="none"/>
        <c:tickLblPos val="nextTo"/>
        <c:txPr>
          <a:bodyPr rot="-60000000" vert="horz"/>
          <a:lstStyle/>
          <a:p>
            <a:pPr>
              <a:defRPr b="1"/>
            </a:pPr>
            <a:endParaRPr lang="es-MX"/>
          </a:p>
        </c:txPr>
        <c:crossAx val="186873928"/>
        <c:crosses val="autoZero"/>
        <c:crossBetween val="between"/>
      </c:valAx>
      <c:spPr>
        <a:noFill/>
        <a:ln w="25400">
          <a:noFill/>
        </a:ln>
      </c:spPr>
    </c:plotArea>
    <c:legend>
      <c:legendPos val="b"/>
      <c:legendEntry>
        <c:idx val="1"/>
        <c:txPr>
          <a:bodyPr rot="0" vert="horz"/>
          <a:lstStyle/>
          <a:p>
            <a:pPr>
              <a:defRPr>
                <a:latin typeface="Tahoma" panose="020B0604030504040204" pitchFamily="34" charset="0"/>
                <a:ea typeface="Tahoma" panose="020B0604030504040204" pitchFamily="34" charset="0"/>
                <a:cs typeface="Tahoma" panose="020B0604030504040204" pitchFamily="34" charset="0"/>
              </a:defRPr>
            </a:pPr>
            <a:endParaRPr lang="es-MX"/>
          </a:p>
        </c:txPr>
      </c:legendEntry>
      <c:layout/>
      <c:overlay val="0"/>
    </c:legend>
    <c:plotVisOnly val="1"/>
    <c:dispBlanksAs val="gap"/>
    <c:showDLblsOverMax val="0"/>
  </c:chart>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4</xdr:col>
      <xdr:colOff>0</xdr:colOff>
      <xdr:row>94</xdr:row>
      <xdr:rowOff>0</xdr:rowOff>
    </xdr:from>
    <xdr:to>
      <xdr:col>4</xdr:col>
      <xdr:colOff>0</xdr:colOff>
      <xdr:row>94</xdr:row>
      <xdr:rowOff>0</xdr:rowOff>
    </xdr:to>
    <xdr:graphicFrame macro="">
      <xdr:nvGraphicFramePr>
        <xdr:cNvPr id="771302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94</xdr:row>
      <xdr:rowOff>0</xdr:rowOff>
    </xdr:from>
    <xdr:to>
      <xdr:col>4</xdr:col>
      <xdr:colOff>0</xdr:colOff>
      <xdr:row>94</xdr:row>
      <xdr:rowOff>0</xdr:rowOff>
    </xdr:to>
    <xdr:sp macro="" textlink="">
      <xdr:nvSpPr>
        <xdr:cNvPr id="570370" name="Text Box 2"/>
        <xdr:cNvSpPr txBox="1">
          <a:spLocks noChangeArrowheads="1"/>
        </xdr:cNvSpPr>
      </xdr:nvSpPr>
      <xdr:spPr bwMode="auto">
        <a:xfrm>
          <a:off x="10210800" y="21650325"/>
          <a:ext cx="0" cy="0"/>
        </a:xfrm>
        <a:prstGeom prst="rect">
          <a:avLst/>
        </a:prstGeom>
        <a:solidFill>
          <a:srgbClr val="FFFFFF"/>
        </a:solidFill>
        <a:ln w="9525">
          <a:noFill/>
          <a:miter lim="800000"/>
          <a:headEnd/>
          <a:tailEnd/>
        </a:ln>
      </xdr:spPr>
      <xdr:txBody>
        <a:bodyPr vertOverflow="clip" wrap="square" lIns="27432" tIns="32004" rIns="0" bIns="0" anchor="t" upright="1"/>
        <a:lstStyle/>
        <a:p>
          <a:pPr algn="l" rtl="0">
            <a:defRPr sz="1000"/>
          </a:pPr>
          <a:r>
            <a:rPr lang="en-US" sz="1000" b="1" i="0" u="none" strike="noStrike" baseline="0">
              <a:solidFill>
                <a:srgbClr val="000000"/>
              </a:solidFill>
              <a:latin typeface="Trebuchet MS"/>
            </a:rPr>
            <a:t>Total de Ingresos Recibidos por los Municipios $24'232,089.65</a:t>
          </a:r>
        </a:p>
      </xdr:txBody>
    </xdr:sp>
    <xdr:clientData/>
  </xdr:twoCellAnchor>
  <xdr:twoCellAnchor>
    <xdr:from>
      <xdr:col>4</xdr:col>
      <xdr:colOff>0</xdr:colOff>
      <xdr:row>94</xdr:row>
      <xdr:rowOff>0</xdr:rowOff>
    </xdr:from>
    <xdr:to>
      <xdr:col>4</xdr:col>
      <xdr:colOff>0</xdr:colOff>
      <xdr:row>94</xdr:row>
      <xdr:rowOff>0</xdr:rowOff>
    </xdr:to>
    <xdr:sp macro="" textlink="">
      <xdr:nvSpPr>
        <xdr:cNvPr id="570371" name="Text Box 3"/>
        <xdr:cNvSpPr txBox="1">
          <a:spLocks noChangeArrowheads="1"/>
        </xdr:cNvSpPr>
      </xdr:nvSpPr>
      <xdr:spPr bwMode="auto">
        <a:xfrm>
          <a:off x="10210800" y="21650325"/>
          <a:ext cx="0" cy="0"/>
        </a:xfrm>
        <a:prstGeom prst="rect">
          <a:avLst/>
        </a:prstGeom>
        <a:solidFill>
          <a:srgbClr val="FFFFFF"/>
        </a:solidFill>
        <a:ln w="9525">
          <a:noFill/>
          <a:miter lim="800000"/>
          <a:headEnd/>
          <a:tailEnd/>
        </a:ln>
      </xdr:spPr>
      <xdr:txBody>
        <a:bodyPr vertOverflow="clip" wrap="square" lIns="27432" tIns="32004" rIns="0" bIns="0" anchor="t" upright="1"/>
        <a:lstStyle/>
        <a:p>
          <a:pPr algn="l" rtl="0">
            <a:defRPr sz="1000"/>
          </a:pPr>
          <a:r>
            <a:rPr lang="en-US" sz="800" b="0" i="0" u="none" strike="noStrike" baseline="0">
              <a:solidFill>
                <a:srgbClr val="000000"/>
              </a:solidFill>
              <a:latin typeface="Trebuchet MS"/>
            </a:rPr>
            <a:t>Información al 21/05/04</a:t>
          </a:r>
        </a:p>
      </xdr:txBody>
    </xdr:sp>
    <xdr:clientData/>
  </xdr:twoCellAnchor>
  <xdr:twoCellAnchor>
    <xdr:from>
      <xdr:col>4</xdr:col>
      <xdr:colOff>0</xdr:colOff>
      <xdr:row>94</xdr:row>
      <xdr:rowOff>0</xdr:rowOff>
    </xdr:from>
    <xdr:to>
      <xdr:col>4</xdr:col>
      <xdr:colOff>0</xdr:colOff>
      <xdr:row>94</xdr:row>
      <xdr:rowOff>0</xdr:rowOff>
    </xdr:to>
    <xdr:graphicFrame macro="">
      <xdr:nvGraphicFramePr>
        <xdr:cNvPr id="771302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94</xdr:row>
      <xdr:rowOff>0</xdr:rowOff>
    </xdr:from>
    <xdr:to>
      <xdr:col>4</xdr:col>
      <xdr:colOff>0</xdr:colOff>
      <xdr:row>94</xdr:row>
      <xdr:rowOff>0</xdr:rowOff>
    </xdr:to>
    <xdr:graphicFrame macro="">
      <xdr:nvGraphicFramePr>
        <xdr:cNvPr id="771302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94</xdr:row>
      <xdr:rowOff>0</xdr:rowOff>
    </xdr:from>
    <xdr:to>
      <xdr:col>4</xdr:col>
      <xdr:colOff>0</xdr:colOff>
      <xdr:row>94</xdr:row>
      <xdr:rowOff>0</xdr:rowOff>
    </xdr:to>
    <xdr:sp macro="" textlink="">
      <xdr:nvSpPr>
        <xdr:cNvPr id="570374" name="Text Box 6"/>
        <xdr:cNvSpPr txBox="1">
          <a:spLocks noChangeArrowheads="1"/>
        </xdr:cNvSpPr>
      </xdr:nvSpPr>
      <xdr:spPr bwMode="auto">
        <a:xfrm>
          <a:off x="10210800" y="21650325"/>
          <a:ext cx="0" cy="0"/>
        </a:xfrm>
        <a:prstGeom prst="rect">
          <a:avLst/>
        </a:prstGeom>
        <a:solidFill>
          <a:srgbClr val="FFFFFF"/>
        </a:solidFill>
        <a:ln w="9525">
          <a:noFill/>
          <a:miter lim="800000"/>
          <a:headEnd/>
          <a:tailEnd/>
        </a:ln>
      </xdr:spPr>
      <xdr:txBody>
        <a:bodyPr vertOverflow="clip" wrap="square" lIns="27432" tIns="32004" rIns="0" bIns="0" anchor="t" upright="1"/>
        <a:lstStyle/>
        <a:p>
          <a:pPr algn="l" rtl="0">
            <a:defRPr sz="1000"/>
          </a:pPr>
          <a:r>
            <a:rPr lang="en-US" sz="1000" b="1" i="0" u="none" strike="noStrike" baseline="0">
              <a:solidFill>
                <a:srgbClr val="000000"/>
              </a:solidFill>
              <a:latin typeface="Trebuchet MS"/>
            </a:rPr>
            <a:t>Total de Ingresos Recibidos por los Municipios $24'232,089.65</a:t>
          </a:r>
        </a:p>
      </xdr:txBody>
    </xdr:sp>
    <xdr:clientData/>
  </xdr:twoCellAnchor>
  <xdr:twoCellAnchor>
    <xdr:from>
      <xdr:col>4</xdr:col>
      <xdr:colOff>0</xdr:colOff>
      <xdr:row>94</xdr:row>
      <xdr:rowOff>0</xdr:rowOff>
    </xdr:from>
    <xdr:to>
      <xdr:col>4</xdr:col>
      <xdr:colOff>0</xdr:colOff>
      <xdr:row>94</xdr:row>
      <xdr:rowOff>0</xdr:rowOff>
    </xdr:to>
    <xdr:sp macro="" textlink="">
      <xdr:nvSpPr>
        <xdr:cNvPr id="570375" name="Text Box 7"/>
        <xdr:cNvSpPr txBox="1">
          <a:spLocks noChangeArrowheads="1"/>
        </xdr:cNvSpPr>
      </xdr:nvSpPr>
      <xdr:spPr bwMode="auto">
        <a:xfrm>
          <a:off x="10210800" y="21650325"/>
          <a:ext cx="0" cy="0"/>
        </a:xfrm>
        <a:prstGeom prst="rect">
          <a:avLst/>
        </a:prstGeom>
        <a:solidFill>
          <a:srgbClr val="FFFFFF"/>
        </a:solidFill>
        <a:ln w="9525">
          <a:noFill/>
          <a:miter lim="800000"/>
          <a:headEnd/>
          <a:tailEnd/>
        </a:ln>
      </xdr:spPr>
      <xdr:txBody>
        <a:bodyPr vertOverflow="clip" wrap="square" lIns="27432" tIns="32004" rIns="0" bIns="0" anchor="t" upright="1"/>
        <a:lstStyle/>
        <a:p>
          <a:pPr algn="l" rtl="0">
            <a:defRPr sz="1000"/>
          </a:pPr>
          <a:r>
            <a:rPr lang="en-US" sz="800" b="0" i="0" u="none" strike="noStrike" baseline="0">
              <a:solidFill>
                <a:srgbClr val="000000"/>
              </a:solidFill>
              <a:latin typeface="Trebuchet MS"/>
            </a:rPr>
            <a:t>Información al 21/05/04</a:t>
          </a:r>
        </a:p>
      </xdr:txBody>
    </xdr:sp>
    <xdr:clientData/>
  </xdr:twoCellAnchor>
  <xdr:twoCellAnchor>
    <xdr:from>
      <xdr:col>4</xdr:col>
      <xdr:colOff>0</xdr:colOff>
      <xdr:row>94</xdr:row>
      <xdr:rowOff>0</xdr:rowOff>
    </xdr:from>
    <xdr:to>
      <xdr:col>4</xdr:col>
      <xdr:colOff>0</xdr:colOff>
      <xdr:row>94</xdr:row>
      <xdr:rowOff>0</xdr:rowOff>
    </xdr:to>
    <xdr:graphicFrame macro="">
      <xdr:nvGraphicFramePr>
        <xdr:cNvPr id="771303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3</xdr:row>
      <xdr:rowOff>19050</xdr:rowOff>
    </xdr:from>
    <xdr:to>
      <xdr:col>5</xdr:col>
      <xdr:colOff>962025</xdr:colOff>
      <xdr:row>13</xdr:row>
      <xdr:rowOff>161925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19049</xdr:colOff>
      <xdr:row>3</xdr:row>
      <xdr:rowOff>57150</xdr:rowOff>
    </xdr:from>
    <xdr:to>
      <xdr:col>13</xdr:col>
      <xdr:colOff>561974</xdr:colOff>
      <xdr:row>21</xdr:row>
      <xdr:rowOff>123825</xdr:rowOff>
    </xdr:to>
    <xdr:graphicFrame macro="">
      <xdr:nvGraphicFramePr>
        <xdr:cNvPr id="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333375</xdr:colOff>
      <xdr:row>0</xdr:row>
      <xdr:rowOff>0</xdr:rowOff>
    </xdr:from>
    <xdr:to>
      <xdr:col>7</xdr:col>
      <xdr:colOff>438150</xdr:colOff>
      <xdr:row>0</xdr:row>
      <xdr:rowOff>0</xdr:rowOff>
    </xdr:to>
    <xdr:sp macro="" textlink="">
      <xdr:nvSpPr>
        <xdr:cNvPr id="2" name="Text Box 1"/>
        <xdr:cNvSpPr txBox="1">
          <a:spLocks noChangeArrowheads="1"/>
        </xdr:cNvSpPr>
      </xdr:nvSpPr>
      <xdr:spPr bwMode="auto">
        <a:xfrm>
          <a:off x="6305550" y="0"/>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1">
            <a:defRPr sz="1000"/>
          </a:pPr>
          <a:r>
            <a:rPr lang="es-ES" sz="1200" b="0" i="0" strike="noStrike">
              <a:solidFill>
                <a:srgbClr val="C0B678"/>
              </a:solidFill>
              <a:latin typeface="Trebuchet MS"/>
            </a:rPr>
            <a:t>348,534</a:t>
          </a:r>
        </a:p>
      </xdr:txBody>
    </xdr:sp>
    <xdr:clientData/>
  </xdr:twoCellAnchor>
  <xdr:twoCellAnchor>
    <xdr:from>
      <xdr:col>7</xdr:col>
      <xdr:colOff>333375</xdr:colOff>
      <xdr:row>0</xdr:row>
      <xdr:rowOff>0</xdr:rowOff>
    </xdr:from>
    <xdr:to>
      <xdr:col>7</xdr:col>
      <xdr:colOff>438150</xdr:colOff>
      <xdr:row>0</xdr:row>
      <xdr:rowOff>0</xdr:rowOff>
    </xdr:to>
    <xdr:sp macro="" textlink="">
      <xdr:nvSpPr>
        <xdr:cNvPr id="3" name="Text Box 2"/>
        <xdr:cNvSpPr txBox="1">
          <a:spLocks noChangeArrowheads="1"/>
        </xdr:cNvSpPr>
      </xdr:nvSpPr>
      <xdr:spPr bwMode="auto">
        <a:xfrm>
          <a:off x="6305550" y="0"/>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1">
            <a:defRPr sz="1000"/>
          </a:pPr>
          <a:r>
            <a:rPr lang="es-ES" sz="1200" b="0" i="0" strike="noStrike">
              <a:solidFill>
                <a:srgbClr val="C0B678"/>
              </a:solidFill>
              <a:latin typeface="Trebuchet MS"/>
            </a:rPr>
            <a:t>348,534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333375</xdr:colOff>
      <xdr:row>0</xdr:row>
      <xdr:rowOff>0</xdr:rowOff>
    </xdr:from>
    <xdr:to>
      <xdr:col>7</xdr:col>
      <xdr:colOff>438150</xdr:colOff>
      <xdr:row>0</xdr:row>
      <xdr:rowOff>0</xdr:rowOff>
    </xdr:to>
    <xdr:sp macro="" textlink="">
      <xdr:nvSpPr>
        <xdr:cNvPr id="2" name="Text Box 1"/>
        <xdr:cNvSpPr txBox="1">
          <a:spLocks noChangeArrowheads="1"/>
        </xdr:cNvSpPr>
      </xdr:nvSpPr>
      <xdr:spPr bwMode="auto">
        <a:xfrm>
          <a:off x="6867525" y="0"/>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0">
            <a:defRPr sz="1000"/>
          </a:pPr>
          <a:r>
            <a:rPr lang="es-MX" sz="1200" b="0" i="0" u="none" strike="noStrike" baseline="0">
              <a:solidFill>
                <a:srgbClr val="B4985A"/>
              </a:solidFill>
              <a:latin typeface="Trebuchet MS"/>
            </a:rPr>
            <a:t>348,534</a:t>
          </a:r>
        </a:p>
      </xdr:txBody>
    </xdr:sp>
    <xdr:clientData/>
  </xdr:twoCellAnchor>
  <xdr:twoCellAnchor>
    <xdr:from>
      <xdr:col>7</xdr:col>
      <xdr:colOff>333375</xdr:colOff>
      <xdr:row>0</xdr:row>
      <xdr:rowOff>0</xdr:rowOff>
    </xdr:from>
    <xdr:to>
      <xdr:col>7</xdr:col>
      <xdr:colOff>438150</xdr:colOff>
      <xdr:row>0</xdr:row>
      <xdr:rowOff>0</xdr:rowOff>
    </xdr:to>
    <xdr:sp macro="" textlink="">
      <xdr:nvSpPr>
        <xdr:cNvPr id="3" name="Text Box 2"/>
        <xdr:cNvSpPr txBox="1">
          <a:spLocks noChangeArrowheads="1"/>
        </xdr:cNvSpPr>
      </xdr:nvSpPr>
      <xdr:spPr bwMode="auto">
        <a:xfrm>
          <a:off x="6867525" y="0"/>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0">
            <a:defRPr sz="1000"/>
          </a:pPr>
          <a:r>
            <a:rPr lang="es-MX" sz="1200" b="0" i="0" u="none" strike="noStrike" baseline="0">
              <a:solidFill>
                <a:srgbClr val="B4985A"/>
              </a:solidFill>
              <a:latin typeface="Trebuchet MS"/>
            </a:rPr>
            <a:t>348,534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333375</xdr:colOff>
      <xdr:row>0</xdr:row>
      <xdr:rowOff>0</xdr:rowOff>
    </xdr:from>
    <xdr:to>
      <xdr:col>7</xdr:col>
      <xdr:colOff>438150</xdr:colOff>
      <xdr:row>0</xdr:row>
      <xdr:rowOff>0</xdr:rowOff>
    </xdr:to>
    <xdr:sp macro="" textlink="">
      <xdr:nvSpPr>
        <xdr:cNvPr id="2" name="Text Box 1"/>
        <xdr:cNvSpPr txBox="1">
          <a:spLocks noChangeArrowheads="1"/>
        </xdr:cNvSpPr>
      </xdr:nvSpPr>
      <xdr:spPr bwMode="auto">
        <a:xfrm>
          <a:off x="7553325" y="0"/>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0">
            <a:defRPr sz="1000"/>
          </a:pPr>
          <a:r>
            <a:rPr lang="es-MX" sz="1200" b="0" i="0" u="none" strike="noStrike" baseline="0">
              <a:solidFill>
                <a:srgbClr val="B4985A"/>
              </a:solidFill>
              <a:latin typeface="Trebuchet MS"/>
            </a:rPr>
            <a:t>348,534</a:t>
          </a:r>
        </a:p>
      </xdr:txBody>
    </xdr:sp>
    <xdr:clientData/>
  </xdr:twoCellAnchor>
  <xdr:twoCellAnchor>
    <xdr:from>
      <xdr:col>7</xdr:col>
      <xdr:colOff>333375</xdr:colOff>
      <xdr:row>0</xdr:row>
      <xdr:rowOff>0</xdr:rowOff>
    </xdr:from>
    <xdr:to>
      <xdr:col>7</xdr:col>
      <xdr:colOff>438150</xdr:colOff>
      <xdr:row>0</xdr:row>
      <xdr:rowOff>0</xdr:rowOff>
    </xdr:to>
    <xdr:sp macro="" textlink="">
      <xdr:nvSpPr>
        <xdr:cNvPr id="3" name="Text Box 2"/>
        <xdr:cNvSpPr txBox="1">
          <a:spLocks noChangeArrowheads="1"/>
        </xdr:cNvSpPr>
      </xdr:nvSpPr>
      <xdr:spPr bwMode="auto">
        <a:xfrm>
          <a:off x="7553325" y="0"/>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0">
            <a:defRPr sz="1000"/>
          </a:pPr>
          <a:r>
            <a:rPr lang="es-MX" sz="1200" b="0" i="0" u="none" strike="noStrike" baseline="0">
              <a:solidFill>
                <a:srgbClr val="B4985A"/>
              </a:solidFill>
              <a:latin typeface="Trebuchet MS"/>
            </a:rPr>
            <a:t>348,534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333375</xdr:colOff>
      <xdr:row>0</xdr:row>
      <xdr:rowOff>0</xdr:rowOff>
    </xdr:from>
    <xdr:to>
      <xdr:col>7</xdr:col>
      <xdr:colOff>438150</xdr:colOff>
      <xdr:row>0</xdr:row>
      <xdr:rowOff>0</xdr:rowOff>
    </xdr:to>
    <xdr:sp macro="" textlink="">
      <xdr:nvSpPr>
        <xdr:cNvPr id="2" name="Text Box 1"/>
        <xdr:cNvSpPr txBox="1">
          <a:spLocks noChangeArrowheads="1"/>
        </xdr:cNvSpPr>
      </xdr:nvSpPr>
      <xdr:spPr bwMode="auto">
        <a:xfrm>
          <a:off x="7553325" y="0"/>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0">
            <a:defRPr sz="1000"/>
          </a:pPr>
          <a:endParaRPr lang="es-MX" sz="1200" b="0" i="0" u="none" strike="noStrike" baseline="0">
            <a:solidFill>
              <a:srgbClr val="B4985A"/>
            </a:solidFill>
            <a:latin typeface="Trebuchet MS"/>
          </a:endParaRPr>
        </a:p>
      </xdr:txBody>
    </xdr:sp>
    <xdr:clientData/>
  </xdr:twoCellAnchor>
  <xdr:twoCellAnchor>
    <xdr:from>
      <xdr:col>7</xdr:col>
      <xdr:colOff>333375</xdr:colOff>
      <xdr:row>0</xdr:row>
      <xdr:rowOff>0</xdr:rowOff>
    </xdr:from>
    <xdr:to>
      <xdr:col>7</xdr:col>
      <xdr:colOff>438150</xdr:colOff>
      <xdr:row>0</xdr:row>
      <xdr:rowOff>0</xdr:rowOff>
    </xdr:to>
    <xdr:sp macro="" textlink="">
      <xdr:nvSpPr>
        <xdr:cNvPr id="3" name="Text Box 2"/>
        <xdr:cNvSpPr txBox="1">
          <a:spLocks noChangeArrowheads="1"/>
        </xdr:cNvSpPr>
      </xdr:nvSpPr>
      <xdr:spPr bwMode="auto">
        <a:xfrm>
          <a:off x="7553325" y="0"/>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0">
            <a:defRPr sz="1000"/>
          </a:pPr>
          <a:endParaRPr lang="es-MX" sz="1200" b="0" i="0" u="none" strike="noStrike" baseline="0">
            <a:solidFill>
              <a:srgbClr val="B4985A"/>
            </a:solidFill>
            <a:latin typeface="Trebuchet M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333375</xdr:colOff>
      <xdr:row>0</xdr:row>
      <xdr:rowOff>0</xdr:rowOff>
    </xdr:from>
    <xdr:to>
      <xdr:col>7</xdr:col>
      <xdr:colOff>438150</xdr:colOff>
      <xdr:row>0</xdr:row>
      <xdr:rowOff>0</xdr:rowOff>
    </xdr:to>
    <xdr:sp macro="" textlink="">
      <xdr:nvSpPr>
        <xdr:cNvPr id="2" name="Text Box 1"/>
        <xdr:cNvSpPr txBox="1">
          <a:spLocks noChangeArrowheads="1"/>
        </xdr:cNvSpPr>
      </xdr:nvSpPr>
      <xdr:spPr bwMode="auto">
        <a:xfrm>
          <a:off x="6305550" y="0"/>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1">
            <a:defRPr sz="1000"/>
          </a:pPr>
          <a:r>
            <a:rPr lang="es-ES" sz="1200" b="0" i="0" strike="noStrike">
              <a:solidFill>
                <a:srgbClr val="C0B678"/>
              </a:solidFill>
              <a:latin typeface="Trebuchet MS"/>
            </a:rPr>
            <a:t>348,534</a:t>
          </a:r>
        </a:p>
      </xdr:txBody>
    </xdr:sp>
    <xdr:clientData/>
  </xdr:twoCellAnchor>
  <xdr:twoCellAnchor>
    <xdr:from>
      <xdr:col>7</xdr:col>
      <xdr:colOff>333375</xdr:colOff>
      <xdr:row>0</xdr:row>
      <xdr:rowOff>0</xdr:rowOff>
    </xdr:from>
    <xdr:to>
      <xdr:col>7</xdr:col>
      <xdr:colOff>438150</xdr:colOff>
      <xdr:row>0</xdr:row>
      <xdr:rowOff>0</xdr:rowOff>
    </xdr:to>
    <xdr:sp macro="" textlink="">
      <xdr:nvSpPr>
        <xdr:cNvPr id="3" name="Text Box 2"/>
        <xdr:cNvSpPr txBox="1">
          <a:spLocks noChangeArrowheads="1"/>
        </xdr:cNvSpPr>
      </xdr:nvSpPr>
      <xdr:spPr bwMode="auto">
        <a:xfrm>
          <a:off x="6305550" y="0"/>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1">
            <a:defRPr sz="1000"/>
          </a:pPr>
          <a:r>
            <a:rPr lang="es-ES" sz="1200" b="0" i="0" strike="noStrike">
              <a:solidFill>
                <a:srgbClr val="C0B678"/>
              </a:solidFill>
              <a:latin typeface="Trebuchet MS"/>
            </a:rPr>
            <a:t>348,534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333375</xdr:colOff>
      <xdr:row>0</xdr:row>
      <xdr:rowOff>0</xdr:rowOff>
    </xdr:from>
    <xdr:to>
      <xdr:col>7</xdr:col>
      <xdr:colOff>438150</xdr:colOff>
      <xdr:row>0</xdr:row>
      <xdr:rowOff>0</xdr:rowOff>
    </xdr:to>
    <xdr:sp macro="" textlink="">
      <xdr:nvSpPr>
        <xdr:cNvPr id="2" name="Text Box 1"/>
        <xdr:cNvSpPr txBox="1">
          <a:spLocks noChangeArrowheads="1"/>
        </xdr:cNvSpPr>
      </xdr:nvSpPr>
      <xdr:spPr bwMode="auto">
        <a:xfrm>
          <a:off x="6305550" y="0"/>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1">
            <a:defRPr sz="1000"/>
          </a:pPr>
          <a:r>
            <a:rPr lang="es-ES" sz="1200" b="0" i="0" strike="noStrike">
              <a:solidFill>
                <a:srgbClr val="C0B678"/>
              </a:solidFill>
              <a:latin typeface="Trebuchet MS"/>
            </a:rPr>
            <a:t>348,534</a:t>
          </a:r>
        </a:p>
      </xdr:txBody>
    </xdr:sp>
    <xdr:clientData/>
  </xdr:twoCellAnchor>
  <xdr:twoCellAnchor>
    <xdr:from>
      <xdr:col>7</xdr:col>
      <xdr:colOff>333375</xdr:colOff>
      <xdr:row>0</xdr:row>
      <xdr:rowOff>0</xdr:rowOff>
    </xdr:from>
    <xdr:to>
      <xdr:col>7</xdr:col>
      <xdr:colOff>438150</xdr:colOff>
      <xdr:row>0</xdr:row>
      <xdr:rowOff>0</xdr:rowOff>
    </xdr:to>
    <xdr:sp macro="" textlink="">
      <xdr:nvSpPr>
        <xdr:cNvPr id="3" name="Text Box 2"/>
        <xdr:cNvSpPr txBox="1">
          <a:spLocks noChangeArrowheads="1"/>
        </xdr:cNvSpPr>
      </xdr:nvSpPr>
      <xdr:spPr bwMode="auto">
        <a:xfrm>
          <a:off x="6305550" y="0"/>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1">
            <a:defRPr sz="1000"/>
          </a:pPr>
          <a:r>
            <a:rPr lang="es-ES" sz="1200" b="0" i="0" strike="noStrike">
              <a:solidFill>
                <a:srgbClr val="C0B678"/>
              </a:solidFill>
              <a:latin typeface="Trebuchet MS"/>
            </a:rPr>
            <a:t>348,534</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5048250</xdr:colOff>
      <xdr:row>28</xdr:row>
      <xdr:rowOff>0</xdr:rowOff>
    </xdr:from>
    <xdr:to>
      <xdr:col>0</xdr:col>
      <xdr:colOff>2171700</xdr:colOff>
      <xdr:row>28</xdr:row>
      <xdr:rowOff>0</xdr:rowOff>
    </xdr:to>
    <xdr:pic>
      <xdr:nvPicPr>
        <xdr:cNvPr id="2" name="Picture 20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3" name="Picture 21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4" name="Picture 21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5" name="Picture 21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6" name="Picture 21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7" name="Picture 21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8" name="Picture 21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9" name="Picture 21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0" name="Picture 21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1" name="Picture 21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2" name="Picture 28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3" name="Picture 29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4" name="Picture 29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5" name="Picture 29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6" name="Picture 29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7" name="Picture 29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8" name="Picture 29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9" name="Picture 29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20" name="Picture 29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21" name="Picture 29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22" name="Picture 33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23" name="Picture 34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24" name="Picture 34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25" name="Picture 34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26" name="Picture 34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27" name="Picture 34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28" name="Picture 34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29" name="Picture 34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30" name="Picture 34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31" name="Picture 34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32" name="Picture 34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33" name="Picture 35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34" name="Picture 35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35" name="Picture 35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36" name="Picture 35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37" name="Picture 35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38" name="Picture 35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39" name="Picture 35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40" name="Picture 35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41" name="Picture 35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42" name="Picture 35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43" name="Picture 36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44" name="Picture 36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45" name="Picture 36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46" name="Picture 36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47" name="Picture 36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48" name="Picture 36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49" name="Picture 36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50" name="Picture 36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51" name="Picture 36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52" name="Picture 36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53" name="Picture 37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54" name="Picture 37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55" name="Picture 37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56" name="Picture 37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57" name="Picture 37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58" name="Picture 37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59" name="Picture 37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60" name="Picture 37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61" name="Picture 37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62" name="Picture 37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63" name="Picture 38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64" name="Picture 38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65" name="Picture 38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66" name="Picture 38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67" name="Picture 38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68" name="Picture 38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69" name="Picture 38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70" name="Picture 38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71" name="Picture 38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72" name="Picture 38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73" name="Picture 39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74" name="Picture 39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75" name="Picture 39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76" name="Picture 39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77" name="Picture 39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78" name="Picture 39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79" name="Picture 39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80" name="Picture 39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81" name="Picture 39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82" name="Picture 39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83" name="Picture 40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84" name="Picture 40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85" name="Picture 40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86" name="Picture 40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87" name="Picture 40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88" name="Picture 40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89" name="Picture 40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90" name="Picture 40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91" name="Picture 40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92" name="Picture 44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93" name="Picture 45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94" name="Picture 45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95" name="Picture 45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96" name="Picture 45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97" name="Picture 45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98" name="Picture 45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99" name="Picture 45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00" name="Picture 45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01" name="Picture 45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02" name="Picture 52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03" name="Picture 53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04" name="Picture 53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05" name="Picture 53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06" name="Picture 53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07" name="Picture 53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08" name="Picture 53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09" name="Picture 53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10" name="Picture 53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11" name="Picture 53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12" name="Picture 57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13" name="Picture 58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14" name="Picture 58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15" name="Picture 58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16" name="Picture 58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17" name="Picture 58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18" name="Picture 58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19" name="Picture 58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20" name="Picture 58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21" name="Picture 58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22" name="Picture 58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23" name="Picture 59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24" name="Picture 59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25" name="Picture 59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26" name="Picture 59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27" name="Picture 59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28" name="Picture 59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29" name="Picture 59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30" name="Picture 59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31" name="Picture 59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32" name="Picture 59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33" name="Picture 60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34" name="Picture 60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35" name="Picture 60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36" name="Picture 60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37" name="Picture 60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38" name="Picture 60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39" name="Picture 60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40" name="Picture 60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41" name="Picture 60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42" name="Picture 60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43" name="Picture 61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44" name="Picture 61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45" name="Picture 61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46" name="Picture 61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47" name="Picture 61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48" name="Picture 61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49" name="Picture 61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50" name="Picture 61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51" name="Picture 61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52" name="Picture 61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53" name="Picture 62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54" name="Picture 62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55" name="Picture 62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56" name="Picture 62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57" name="Picture 62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58" name="Picture 62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59" name="Picture 62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60" name="Picture 62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61" name="Picture 62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62" name="Picture 62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63" name="Picture 63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64" name="Picture 63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65" name="Picture 63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66" name="Picture 63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67" name="Picture 63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68" name="Picture 63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69" name="Picture 63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70" name="Picture 63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71" name="Picture 63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72" name="Picture 639"/>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73" name="Picture 640"/>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74" name="Picture 641"/>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75" name="Picture 642"/>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76" name="Picture 643"/>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77" name="Picture 644"/>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78" name="Picture 645"/>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79" name="Picture 646"/>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80" name="Picture 647"/>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0</xdr:col>
      <xdr:colOff>5048250</xdr:colOff>
      <xdr:row>28</xdr:row>
      <xdr:rowOff>0</xdr:rowOff>
    </xdr:from>
    <xdr:to>
      <xdr:col>0</xdr:col>
      <xdr:colOff>2171700</xdr:colOff>
      <xdr:row>28</xdr:row>
      <xdr:rowOff>0</xdr:rowOff>
    </xdr:to>
    <xdr:pic>
      <xdr:nvPicPr>
        <xdr:cNvPr id="181" name="Picture 648"/>
        <xdr:cNvPicPr>
          <a:picLocks noChangeAspect="1" noChangeArrowheads="1"/>
        </xdr:cNvPicPr>
      </xdr:nvPicPr>
      <xdr:blipFill>
        <a:blip xmlns:r="http://schemas.openxmlformats.org/officeDocument/2006/relationships" r:embed="rId1"/>
        <a:srcRect/>
        <a:stretch>
          <a:fillRect/>
        </a:stretch>
      </xdr:blipFill>
      <xdr:spPr bwMode="auto">
        <a:xfrm>
          <a:off x="50482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82" name="Picture 85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83" name="Picture 85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84" name="Picture 85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85" name="Picture 86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86" name="Picture 86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87" name="Picture 86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88" name="Picture 86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89" name="Picture 86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90" name="Picture 86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91" name="Picture 86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92" name="Picture 93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93" name="Picture 93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94" name="Picture 93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95" name="Picture 94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96" name="Picture 94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97" name="Picture 94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98" name="Picture 94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199" name="Picture 94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00" name="Picture 94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01" name="Picture 94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02" name="Picture 98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03" name="Picture 98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04" name="Picture 98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05" name="Picture 99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06" name="Picture 99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07" name="Picture 99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08" name="Picture 99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09" name="Picture 99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10" name="Picture 99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11" name="Picture 99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12" name="Picture 99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13" name="Picture 99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14" name="Picture 99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15" name="Picture 100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16" name="Picture 100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17" name="Picture 100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18" name="Picture 100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19" name="Picture 100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20" name="Picture 100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21" name="Picture 100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22" name="Picture 100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23" name="Picture 100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24" name="Picture 100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25" name="Picture 101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26" name="Picture 101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27" name="Picture 101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28" name="Picture 101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29" name="Picture 101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30" name="Picture 101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31" name="Picture 101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32" name="Picture 101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33" name="Picture 101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34" name="Picture 101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35" name="Picture 102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36" name="Picture 102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37" name="Picture 102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38" name="Picture 102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39" name="Picture 102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40" name="Picture 102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41" name="Picture 102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42" name="Picture 102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43" name="Picture 102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44" name="Picture 102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45" name="Picture 103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46" name="Picture 103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47" name="Picture 103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48" name="Picture 103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49" name="Picture 103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50" name="Picture 103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51" name="Picture 103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52" name="Picture 103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53" name="Picture 103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54" name="Picture 103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55" name="Picture 104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56" name="Picture 104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57" name="Picture 104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58" name="Picture 104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59" name="Picture 104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60" name="Picture 104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61" name="Picture 104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62" name="Picture 104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63" name="Picture 104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64" name="Picture 104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65" name="Picture 105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66" name="Picture 105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67" name="Picture 105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68" name="Picture 105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69" name="Picture 105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70" name="Picture 105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71" name="Picture 105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72" name="Picture 109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73" name="Picture 109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74" name="Picture 109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75" name="Picture 110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76" name="Picture 110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77" name="Picture 110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78" name="Picture 110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79" name="Picture 110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80" name="Picture 110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81" name="Picture 110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82" name="Picture 117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83" name="Picture 117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84" name="Picture 117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85" name="Picture 118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86" name="Picture 118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87" name="Picture 118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88" name="Picture 118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89" name="Picture 118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90" name="Picture 118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91" name="Picture 118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92" name="Picture 122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93" name="Picture 122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94" name="Picture 122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95" name="Picture 123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96" name="Picture 123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97" name="Picture 123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98" name="Picture 123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299" name="Picture 123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00" name="Picture 123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01" name="Picture 123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02" name="Picture 123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03" name="Picture 123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04" name="Picture 123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05" name="Picture 124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06" name="Picture 124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07" name="Picture 124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08" name="Picture 124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09" name="Picture 124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10" name="Picture 124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11" name="Picture 124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12" name="Picture 124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13" name="Picture 124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14" name="Picture 124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15" name="Picture 125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16" name="Picture 125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17" name="Picture 125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18" name="Picture 125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19" name="Picture 125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20" name="Picture 125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21" name="Picture 125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22" name="Picture 125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23" name="Picture 125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24" name="Picture 125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25" name="Picture 126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26" name="Picture 126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27" name="Picture 126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28" name="Picture 126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29" name="Picture 126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30" name="Picture 126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31" name="Picture 126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32" name="Picture 126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33" name="Picture 126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34" name="Picture 126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35" name="Picture 127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36" name="Picture 127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37" name="Picture 127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38" name="Picture 127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39" name="Picture 127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40" name="Picture 127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41" name="Picture 127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42" name="Picture 127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43" name="Picture 127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44" name="Picture 127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45" name="Picture 128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46" name="Picture 128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47" name="Picture 128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48" name="Picture 128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49" name="Picture 128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50" name="Picture 128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51" name="Picture 128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52" name="Picture 128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53" name="Picture 128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54" name="Picture 128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55" name="Picture 129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56" name="Picture 129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57" name="Picture 129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58" name="Picture 129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59" name="Picture 129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60" name="Picture 129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61" name="Picture 129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62" name="Picture 150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63" name="Picture 150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64" name="Picture 150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65" name="Picture 150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66" name="Picture 150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67" name="Picture 151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68" name="Picture 151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69" name="Picture 151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70" name="Picture 151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71" name="Picture 151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72" name="Picture 158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73" name="Picture 158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74" name="Picture 158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75" name="Picture 158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76" name="Picture 158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77" name="Picture 159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78" name="Picture 159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79" name="Picture 159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80" name="Picture 159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81" name="Picture 159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82" name="Picture 163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83" name="Picture 163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84" name="Picture 163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85" name="Picture 163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86" name="Picture 163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87" name="Picture 164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88" name="Picture 164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89" name="Picture 164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90" name="Picture 164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91" name="Picture 164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92" name="Picture 164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93" name="Picture 164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94" name="Picture 164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95" name="Picture 164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96" name="Picture 164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97" name="Picture 165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98" name="Picture 165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399" name="Picture 165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00" name="Picture 165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01" name="Picture 165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02" name="Picture 165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03" name="Picture 165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04" name="Picture 165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05" name="Picture 165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06" name="Picture 165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07" name="Picture 166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08" name="Picture 166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09" name="Picture 166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10" name="Picture 166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11" name="Picture 166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12" name="Picture 166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13" name="Picture 166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14" name="Picture 166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15" name="Picture 166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16" name="Picture 166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17" name="Picture 167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18" name="Picture 167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19" name="Picture 167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20" name="Picture 167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21" name="Picture 167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22" name="Picture 167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23" name="Picture 167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24" name="Picture 167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25" name="Picture 167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26" name="Picture 167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27" name="Picture 168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28" name="Picture 168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29" name="Picture 168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30" name="Picture 168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31" name="Picture 168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32" name="Picture 168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33" name="Picture 168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34" name="Picture 168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35" name="Picture 168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36" name="Picture 168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37" name="Picture 169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38" name="Picture 169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39" name="Picture 169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40" name="Picture 169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41" name="Picture 169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42" name="Picture 169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43" name="Picture 169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44" name="Picture 169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45" name="Picture 169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46" name="Picture 169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47" name="Picture 170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48" name="Picture 170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49" name="Picture 170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50" name="Picture 170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51" name="Picture 170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52" name="Picture 174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53" name="Picture 174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54" name="Picture 174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55" name="Picture 174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56" name="Picture 174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57" name="Picture 175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58" name="Picture 175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59" name="Picture 175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60" name="Picture 175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61" name="Picture 175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62" name="Picture 182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63" name="Picture 182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64" name="Picture 182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65" name="Picture 182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66" name="Picture 182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67" name="Picture 183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68" name="Picture 183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69" name="Picture 183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70" name="Picture 183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71" name="Picture 183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72" name="Picture 187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73" name="Picture 187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74" name="Picture 187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75" name="Picture 187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76" name="Picture 187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77" name="Picture 188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78" name="Picture 188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79" name="Picture 188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80" name="Picture 188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81" name="Picture 188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82" name="Picture 188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83" name="Picture 188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84" name="Picture 188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85" name="Picture 188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86" name="Picture 188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87" name="Picture 189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88" name="Picture 189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89" name="Picture 189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90" name="Picture 189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91" name="Picture 189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92" name="Picture 189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93" name="Picture 189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94" name="Picture 189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95" name="Picture 189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96" name="Picture 189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97" name="Picture 190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98" name="Picture 190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499" name="Picture 190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00" name="Picture 190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01" name="Picture 190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02" name="Picture 190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03" name="Picture 190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04" name="Picture 190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05" name="Picture 190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06" name="Picture 190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07" name="Picture 191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08" name="Picture 191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09" name="Picture 191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10" name="Picture 191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11" name="Picture 191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12" name="Picture 191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13" name="Picture 191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14" name="Picture 191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15" name="Picture 191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16" name="Picture 191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17" name="Picture 192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18" name="Picture 192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19" name="Picture 192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20" name="Picture 192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21" name="Picture 192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22" name="Picture 192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23" name="Picture 192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24" name="Picture 192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25" name="Picture 192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26" name="Picture 192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27" name="Picture 193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28" name="Picture 193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29" name="Picture 193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30" name="Picture 193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31" name="Picture 193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32" name="Picture 1935"/>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33" name="Picture 1936"/>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34" name="Picture 1937"/>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35" name="Picture 1938"/>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36" name="Picture 1939"/>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37" name="Picture 1940"/>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38" name="Picture 1941"/>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39" name="Picture 1942"/>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40" name="Picture 1943"/>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twoCellAnchor>
    <xdr:from>
      <xdr:col>8</xdr:col>
      <xdr:colOff>190500</xdr:colOff>
      <xdr:row>28</xdr:row>
      <xdr:rowOff>0</xdr:rowOff>
    </xdr:from>
    <xdr:to>
      <xdr:col>8</xdr:col>
      <xdr:colOff>76200</xdr:colOff>
      <xdr:row>28</xdr:row>
      <xdr:rowOff>0</xdr:rowOff>
    </xdr:to>
    <xdr:pic>
      <xdr:nvPicPr>
        <xdr:cNvPr id="541" name="Picture 1944"/>
        <xdr:cNvPicPr>
          <a:picLocks noChangeAspect="1" noChangeArrowheads="1"/>
        </xdr:cNvPicPr>
      </xdr:nvPicPr>
      <xdr:blipFill>
        <a:blip xmlns:r="http://schemas.openxmlformats.org/officeDocument/2006/relationships" r:embed="rId1"/>
        <a:srcRect/>
        <a:stretch>
          <a:fillRect/>
        </a:stretch>
      </xdr:blipFill>
      <xdr:spPr bwMode="auto">
        <a:xfrm>
          <a:off x="8134350" y="6181725"/>
          <a:ext cx="0" cy="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5048250</xdr:colOff>
      <xdr:row>23</xdr:row>
      <xdr:rowOff>0</xdr:rowOff>
    </xdr:from>
    <xdr:to>
      <xdr:col>0</xdr:col>
      <xdr:colOff>2171700</xdr:colOff>
      <xdr:row>23</xdr:row>
      <xdr:rowOff>0</xdr:rowOff>
    </xdr:to>
    <xdr:pic>
      <xdr:nvPicPr>
        <xdr:cNvPr id="2" name="Picture 20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3" name="Picture 21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4" name="Picture 21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5" name="Picture 21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6" name="Picture 21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7" name="Picture 21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8" name="Picture 21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9" name="Picture 21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0" name="Picture 21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1" name="Picture 21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2" name="Picture 28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3" name="Picture 29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4" name="Picture 29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5" name="Picture 29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6" name="Picture 29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7" name="Picture 29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8" name="Picture 29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9" name="Picture 29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20" name="Picture 29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21" name="Picture 29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22" name="Picture 33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23" name="Picture 34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24" name="Picture 34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25" name="Picture 34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26" name="Picture 34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27" name="Picture 34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28" name="Picture 34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29" name="Picture 34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30" name="Picture 34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31" name="Picture 34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32" name="Picture 34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33" name="Picture 35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34" name="Picture 35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35" name="Picture 35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36" name="Picture 35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37" name="Picture 35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38" name="Picture 35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39" name="Picture 35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40" name="Picture 35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41" name="Picture 35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42" name="Picture 35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43" name="Picture 36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44" name="Picture 36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45" name="Picture 36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46" name="Picture 36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47" name="Picture 36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48" name="Picture 36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49" name="Picture 36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50" name="Picture 36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51" name="Picture 36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52" name="Picture 36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53" name="Picture 37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54" name="Picture 37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55" name="Picture 37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56" name="Picture 37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57" name="Picture 37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58" name="Picture 37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59" name="Picture 37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60" name="Picture 37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61" name="Picture 37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62" name="Picture 37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63" name="Picture 38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64" name="Picture 38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65" name="Picture 38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66" name="Picture 38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67" name="Picture 38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68" name="Picture 38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69" name="Picture 38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70" name="Picture 38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71" name="Picture 38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72" name="Picture 38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73" name="Picture 39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74" name="Picture 39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75" name="Picture 39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76" name="Picture 39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77" name="Picture 39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78" name="Picture 39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79" name="Picture 39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80" name="Picture 39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81" name="Picture 39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82" name="Picture 39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83" name="Picture 40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84" name="Picture 40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85" name="Picture 40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86" name="Picture 40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87" name="Picture 40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88" name="Picture 40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89" name="Picture 40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90" name="Picture 40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91" name="Picture 40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92" name="Picture 44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93" name="Picture 45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94" name="Picture 45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95" name="Picture 45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96" name="Picture 45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97" name="Picture 45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98" name="Picture 45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99" name="Picture 45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00" name="Picture 45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01" name="Picture 45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02" name="Picture 52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03" name="Picture 53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04" name="Picture 53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05" name="Picture 53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06" name="Picture 53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07" name="Picture 53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08" name="Picture 53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09" name="Picture 53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10" name="Picture 53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11" name="Picture 53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12" name="Picture 57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13" name="Picture 58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14" name="Picture 58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15" name="Picture 58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16" name="Picture 58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17" name="Picture 58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18" name="Picture 58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19" name="Picture 58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20" name="Picture 58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21" name="Picture 58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22" name="Picture 58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23" name="Picture 59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24" name="Picture 59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25" name="Picture 59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26" name="Picture 59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27" name="Picture 59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28" name="Picture 59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29" name="Picture 59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30" name="Picture 59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31" name="Picture 59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32" name="Picture 59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33" name="Picture 60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34" name="Picture 60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35" name="Picture 60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36" name="Picture 60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37" name="Picture 60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38" name="Picture 60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39" name="Picture 60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40" name="Picture 60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41" name="Picture 60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42" name="Picture 60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43" name="Picture 61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44" name="Picture 61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45" name="Picture 61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46" name="Picture 61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47" name="Picture 61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48" name="Picture 61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49" name="Picture 61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50" name="Picture 61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51" name="Picture 61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52" name="Picture 61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53" name="Picture 62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54" name="Picture 62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55" name="Picture 62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56" name="Picture 62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57" name="Picture 62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58" name="Picture 62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59" name="Picture 62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60" name="Picture 62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61" name="Picture 62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62" name="Picture 62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63" name="Picture 63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64" name="Picture 63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65" name="Picture 63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66" name="Picture 63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67" name="Picture 63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68" name="Picture 63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69" name="Picture 63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70" name="Picture 63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71" name="Picture 63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72" name="Picture 639"/>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73" name="Picture 640"/>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74" name="Picture 641"/>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75" name="Picture 642"/>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76" name="Picture 643"/>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77" name="Picture 644"/>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78" name="Picture 645"/>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79" name="Picture 646"/>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80" name="Picture 647"/>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0</xdr:col>
      <xdr:colOff>5048250</xdr:colOff>
      <xdr:row>23</xdr:row>
      <xdr:rowOff>0</xdr:rowOff>
    </xdr:from>
    <xdr:to>
      <xdr:col>0</xdr:col>
      <xdr:colOff>2171700</xdr:colOff>
      <xdr:row>23</xdr:row>
      <xdr:rowOff>0</xdr:rowOff>
    </xdr:to>
    <xdr:pic>
      <xdr:nvPicPr>
        <xdr:cNvPr id="181" name="Picture 648"/>
        <xdr:cNvPicPr>
          <a:picLocks noChangeAspect="1" noChangeArrowheads="1"/>
        </xdr:cNvPicPr>
      </xdr:nvPicPr>
      <xdr:blipFill>
        <a:blip xmlns:r="http://schemas.openxmlformats.org/officeDocument/2006/relationships" r:embed="rId1"/>
        <a:srcRect/>
        <a:stretch>
          <a:fillRect/>
        </a:stretch>
      </xdr:blipFill>
      <xdr:spPr bwMode="auto">
        <a:xfrm>
          <a:off x="50482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82" name="Picture 85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83" name="Picture 85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84" name="Picture 85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85" name="Picture 86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86" name="Picture 86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87" name="Picture 86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88" name="Picture 86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89" name="Picture 86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90" name="Picture 86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91" name="Picture 86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92" name="Picture 93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93" name="Picture 93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94" name="Picture 93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95" name="Picture 94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96" name="Picture 94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97" name="Picture 94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98" name="Picture 94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199" name="Picture 94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00" name="Picture 94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01" name="Picture 94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02" name="Picture 98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03" name="Picture 98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04" name="Picture 98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05" name="Picture 99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06" name="Picture 99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07" name="Picture 99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08" name="Picture 99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09" name="Picture 99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10" name="Picture 99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11" name="Picture 99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12" name="Picture 99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13" name="Picture 99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14" name="Picture 99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15" name="Picture 100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16" name="Picture 100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17" name="Picture 100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18" name="Picture 100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19" name="Picture 100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20" name="Picture 100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21" name="Picture 100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22" name="Picture 100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23" name="Picture 100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24" name="Picture 100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25" name="Picture 101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26" name="Picture 101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27" name="Picture 101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28" name="Picture 101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29" name="Picture 101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30" name="Picture 101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31" name="Picture 101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32" name="Picture 101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33" name="Picture 101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34" name="Picture 101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35" name="Picture 102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36" name="Picture 102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37" name="Picture 102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38" name="Picture 102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39" name="Picture 102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40" name="Picture 102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41" name="Picture 102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42" name="Picture 102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43" name="Picture 102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44" name="Picture 102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45" name="Picture 103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46" name="Picture 103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47" name="Picture 103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48" name="Picture 103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49" name="Picture 103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50" name="Picture 103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51" name="Picture 103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52" name="Picture 103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53" name="Picture 103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54" name="Picture 103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55" name="Picture 104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56" name="Picture 104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57" name="Picture 104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58" name="Picture 104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59" name="Picture 104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60" name="Picture 104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61" name="Picture 104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62" name="Picture 104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63" name="Picture 104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64" name="Picture 104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65" name="Picture 105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66" name="Picture 105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67" name="Picture 105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68" name="Picture 105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69" name="Picture 105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70" name="Picture 105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71" name="Picture 105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72" name="Picture 109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73" name="Picture 109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74" name="Picture 109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75" name="Picture 110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76" name="Picture 110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77" name="Picture 110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78" name="Picture 110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79" name="Picture 110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80" name="Picture 110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81" name="Picture 110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82" name="Picture 117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83" name="Picture 117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84" name="Picture 117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85" name="Picture 118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86" name="Picture 118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87" name="Picture 118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88" name="Picture 118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89" name="Picture 118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90" name="Picture 118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91" name="Picture 118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92" name="Picture 122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93" name="Picture 122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94" name="Picture 122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95" name="Picture 123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96" name="Picture 123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97" name="Picture 123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98" name="Picture 123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299" name="Picture 123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00" name="Picture 123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01" name="Picture 123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02" name="Picture 123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03" name="Picture 123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04" name="Picture 123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05" name="Picture 124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06" name="Picture 124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07" name="Picture 124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08" name="Picture 124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09" name="Picture 124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10" name="Picture 124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11" name="Picture 124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12" name="Picture 124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13" name="Picture 124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14" name="Picture 124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15" name="Picture 125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16" name="Picture 125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17" name="Picture 125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18" name="Picture 125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19" name="Picture 125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20" name="Picture 125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21" name="Picture 125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22" name="Picture 125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23" name="Picture 125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24" name="Picture 125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25" name="Picture 126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26" name="Picture 126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27" name="Picture 126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28" name="Picture 126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29" name="Picture 126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30" name="Picture 126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31" name="Picture 126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32" name="Picture 126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33" name="Picture 126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34" name="Picture 126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35" name="Picture 127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36" name="Picture 127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37" name="Picture 127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38" name="Picture 127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39" name="Picture 127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40" name="Picture 127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41" name="Picture 127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42" name="Picture 127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43" name="Picture 127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44" name="Picture 127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45" name="Picture 128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46" name="Picture 128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47" name="Picture 128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48" name="Picture 128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49" name="Picture 128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50" name="Picture 128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51" name="Picture 128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52" name="Picture 128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53" name="Picture 128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54" name="Picture 128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55" name="Picture 129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56" name="Picture 129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57" name="Picture 129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58" name="Picture 129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59" name="Picture 129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60" name="Picture 129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61" name="Picture 129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62" name="Picture 150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63" name="Picture 150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64" name="Picture 150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65" name="Picture 150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66" name="Picture 150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67" name="Picture 151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68" name="Picture 151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69" name="Picture 151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70" name="Picture 151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71" name="Picture 151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72" name="Picture 158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73" name="Picture 158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74" name="Picture 158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75" name="Picture 158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76" name="Picture 158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77" name="Picture 159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78" name="Picture 159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79" name="Picture 159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80" name="Picture 159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81" name="Picture 159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82" name="Picture 163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83" name="Picture 163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84" name="Picture 163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85" name="Picture 163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86" name="Picture 163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87" name="Picture 164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88" name="Picture 164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89" name="Picture 164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90" name="Picture 164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91" name="Picture 164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92" name="Picture 164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93" name="Picture 164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94" name="Picture 164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95" name="Picture 164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96" name="Picture 164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97" name="Picture 165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98" name="Picture 165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399" name="Picture 165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00" name="Picture 165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01" name="Picture 165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02" name="Picture 165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03" name="Picture 165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04" name="Picture 165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05" name="Picture 165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06" name="Picture 165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07" name="Picture 166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08" name="Picture 166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09" name="Picture 166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10" name="Picture 166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11" name="Picture 166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12" name="Picture 166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13" name="Picture 166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14" name="Picture 166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15" name="Picture 166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16" name="Picture 166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17" name="Picture 167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18" name="Picture 167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19" name="Picture 167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20" name="Picture 167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21" name="Picture 167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22" name="Picture 167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23" name="Picture 167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24" name="Picture 167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25" name="Picture 167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26" name="Picture 167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27" name="Picture 168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28" name="Picture 168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29" name="Picture 168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30" name="Picture 168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31" name="Picture 168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32" name="Picture 168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33" name="Picture 168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34" name="Picture 168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35" name="Picture 168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36" name="Picture 168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37" name="Picture 169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38" name="Picture 169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39" name="Picture 169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40" name="Picture 169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41" name="Picture 169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42" name="Picture 169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43" name="Picture 169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44" name="Picture 169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45" name="Picture 169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46" name="Picture 169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47" name="Picture 170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48" name="Picture 170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49" name="Picture 170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50" name="Picture 170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51" name="Picture 170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52" name="Picture 174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53" name="Picture 174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54" name="Picture 174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55" name="Picture 174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56" name="Picture 174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57" name="Picture 175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58" name="Picture 175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59" name="Picture 175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60" name="Picture 175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61" name="Picture 175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62" name="Picture 182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63" name="Picture 182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64" name="Picture 182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65" name="Picture 182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66" name="Picture 182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67" name="Picture 183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68" name="Picture 183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69" name="Picture 183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70" name="Picture 183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71" name="Picture 183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72" name="Picture 187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73" name="Picture 187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74" name="Picture 187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75" name="Picture 187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76" name="Picture 187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77" name="Picture 188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78" name="Picture 188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79" name="Picture 188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80" name="Picture 188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81" name="Picture 188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82" name="Picture 188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83" name="Picture 188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84" name="Picture 188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85" name="Picture 188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86" name="Picture 188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87" name="Picture 189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88" name="Picture 189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89" name="Picture 189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90" name="Picture 189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91" name="Picture 189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92" name="Picture 189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93" name="Picture 189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94" name="Picture 189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95" name="Picture 189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96" name="Picture 189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97" name="Picture 190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98" name="Picture 190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499" name="Picture 190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00" name="Picture 190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01" name="Picture 190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02" name="Picture 190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03" name="Picture 190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04" name="Picture 190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05" name="Picture 190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06" name="Picture 190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07" name="Picture 191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08" name="Picture 191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09" name="Picture 191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10" name="Picture 191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11" name="Picture 191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12" name="Picture 191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13" name="Picture 191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14" name="Picture 191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15" name="Picture 191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16" name="Picture 191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17" name="Picture 192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18" name="Picture 192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19" name="Picture 192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20" name="Picture 192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21" name="Picture 192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22" name="Picture 192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23" name="Picture 192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24" name="Picture 192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25" name="Picture 192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26" name="Picture 192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27" name="Picture 193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28" name="Picture 193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29" name="Picture 193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30" name="Picture 193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31" name="Picture 193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32" name="Picture 1935"/>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33" name="Picture 1936"/>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34" name="Picture 1937"/>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35" name="Picture 1938"/>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36" name="Picture 1939"/>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37" name="Picture 1940"/>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38" name="Picture 1941"/>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39" name="Picture 1942"/>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40" name="Picture 1943"/>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8</xdr:col>
      <xdr:colOff>190500</xdr:colOff>
      <xdr:row>23</xdr:row>
      <xdr:rowOff>0</xdr:rowOff>
    </xdr:from>
    <xdr:to>
      <xdr:col>8</xdr:col>
      <xdr:colOff>76200</xdr:colOff>
      <xdr:row>23</xdr:row>
      <xdr:rowOff>0</xdr:rowOff>
    </xdr:to>
    <xdr:pic>
      <xdr:nvPicPr>
        <xdr:cNvPr id="541" name="Picture 1944"/>
        <xdr:cNvPicPr>
          <a:picLocks noChangeAspect="1" noChangeArrowheads="1"/>
        </xdr:cNvPicPr>
      </xdr:nvPicPr>
      <xdr:blipFill>
        <a:blip xmlns:r="http://schemas.openxmlformats.org/officeDocument/2006/relationships" r:embed="rId1"/>
        <a:srcRect/>
        <a:stretch>
          <a:fillRect/>
        </a:stretch>
      </xdr:blipFill>
      <xdr:spPr bwMode="auto">
        <a:xfrm>
          <a:off x="7943850" y="4953000"/>
          <a:ext cx="0" cy="0"/>
        </a:xfrm>
        <a:prstGeom prst="rect">
          <a:avLst/>
        </a:prstGeom>
        <a:noFill/>
        <a:ln w="9525">
          <a:noFill/>
          <a:miter lim="800000"/>
          <a:headEnd/>
          <a:tailEnd/>
        </a:ln>
      </xdr:spPr>
    </xdr:pic>
    <xdr:clientData/>
  </xdr:twoCellAnchor>
  <xdr:twoCellAnchor>
    <xdr:from>
      <xdr:col>0</xdr:col>
      <xdr:colOff>5048250</xdr:colOff>
      <xdr:row>8</xdr:row>
      <xdr:rowOff>152400</xdr:rowOff>
    </xdr:from>
    <xdr:to>
      <xdr:col>0</xdr:col>
      <xdr:colOff>2171700</xdr:colOff>
      <xdr:row>8</xdr:row>
      <xdr:rowOff>152400</xdr:rowOff>
    </xdr:to>
    <xdr:pic>
      <xdr:nvPicPr>
        <xdr:cNvPr id="542" name="Picture 568"/>
        <xdr:cNvPicPr>
          <a:picLocks noChangeAspect="1" noChangeArrowheads="1"/>
        </xdr:cNvPicPr>
      </xdr:nvPicPr>
      <xdr:blipFill>
        <a:blip xmlns:r="http://schemas.openxmlformats.org/officeDocument/2006/relationships" r:embed="rId1"/>
        <a:srcRect/>
        <a:stretch>
          <a:fillRect/>
        </a:stretch>
      </xdr:blipFill>
      <xdr:spPr bwMode="auto">
        <a:xfrm>
          <a:off x="5048250" y="1962150"/>
          <a:ext cx="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11</xdr:col>
      <xdr:colOff>742950</xdr:colOff>
      <xdr:row>37</xdr:row>
      <xdr:rowOff>133350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8382000" cy="629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17</xdr:row>
      <xdr:rowOff>0</xdr:rowOff>
    </xdr:from>
    <xdr:to>
      <xdr:col>1</xdr:col>
      <xdr:colOff>0</xdr:colOff>
      <xdr:row>17</xdr:row>
      <xdr:rowOff>0</xdr:rowOff>
    </xdr:to>
    <xdr:pic>
      <xdr:nvPicPr>
        <xdr:cNvPr id="2" name="Picture 133"/>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3" name="Picture 134"/>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4" name="Picture 135"/>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5" name="Picture 136"/>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6" name="Picture 137"/>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7" name="Picture 138"/>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8" name="Picture 139"/>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9" name="Picture 140"/>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10" name="Picture 141"/>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11" name="Picture 142"/>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12" name="Picture 143"/>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13" name="Picture 144"/>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14" name="Picture 145"/>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15" name="Picture 146"/>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16" name="Picture 147"/>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17" name="Picture 148"/>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18" name="Picture 149"/>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19" name="Picture 150"/>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20" name="Picture 151"/>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21" name="Picture 152"/>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22" name="Picture 153"/>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23" name="Picture 154"/>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24" name="Picture 155"/>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25" name="Picture 156"/>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26" name="Picture 157"/>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27" name="Picture 158"/>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28" name="Picture 159"/>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29" name="Picture 160"/>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30" name="Picture 161"/>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31" name="Picture 162"/>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32" name="Picture 163"/>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33" name="Picture 164"/>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34" name="Picture 165"/>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35" name="Picture 166"/>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36" name="Picture 167"/>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37" name="Picture 168"/>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38" name="Picture 169"/>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39" name="Picture 170"/>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40" name="Picture 171"/>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41" name="Picture 172"/>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42" name="Picture 173"/>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43" name="Picture 174"/>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44" name="Picture 175"/>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45" name="Picture 176"/>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46" name="Picture 177"/>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47" name="Picture 178"/>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48" name="Picture 179"/>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49" name="Picture 180"/>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50" name="Picture 181"/>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51" name="Picture 182"/>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52" name="Picture 183"/>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53" name="Picture 184"/>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54" name="Picture 185"/>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55" name="Picture 186"/>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56" name="Picture 187"/>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57" name="Picture 188"/>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58" name="Picture 189"/>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59" name="Picture 190"/>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60" name="Picture 191"/>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61" name="Picture 192"/>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62" name="Picture 193"/>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63" name="Picture 194"/>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64" name="Picture 195"/>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65" name="Picture 196"/>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66" name="Picture 197"/>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twoCellAnchor>
    <xdr:from>
      <xdr:col>1</xdr:col>
      <xdr:colOff>0</xdr:colOff>
      <xdr:row>17</xdr:row>
      <xdr:rowOff>0</xdr:rowOff>
    </xdr:from>
    <xdr:to>
      <xdr:col>1</xdr:col>
      <xdr:colOff>0</xdr:colOff>
      <xdr:row>17</xdr:row>
      <xdr:rowOff>0</xdr:rowOff>
    </xdr:to>
    <xdr:pic>
      <xdr:nvPicPr>
        <xdr:cNvPr id="67" name="Picture 198"/>
        <xdr:cNvPicPr>
          <a:picLocks noChangeAspect="1" noChangeArrowheads="1"/>
        </xdr:cNvPicPr>
      </xdr:nvPicPr>
      <xdr:blipFill>
        <a:blip xmlns:r="http://schemas.openxmlformats.org/officeDocument/2006/relationships" r:embed="rId1"/>
        <a:srcRect/>
        <a:stretch>
          <a:fillRect/>
        </a:stretch>
      </xdr:blipFill>
      <xdr:spPr bwMode="auto">
        <a:xfrm>
          <a:off x="6715125" y="4714875"/>
          <a:ext cx="0" cy="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12</xdr:row>
      <xdr:rowOff>0</xdr:rowOff>
    </xdr:from>
    <xdr:to>
      <xdr:col>1</xdr:col>
      <xdr:colOff>0</xdr:colOff>
      <xdr:row>12</xdr:row>
      <xdr:rowOff>0</xdr:rowOff>
    </xdr:to>
    <xdr:pic>
      <xdr:nvPicPr>
        <xdr:cNvPr id="7722752" name="Picture 7"/>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53" name="Picture 8"/>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54" name="Picture 9"/>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55" name="Picture 10"/>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56" name="Picture 11"/>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57" name="Picture 12"/>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58" name="Picture 13"/>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59" name="Picture 14"/>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60" name="Picture 15"/>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61" name="Picture 16"/>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62" name="Picture 17"/>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63" name="Picture 18"/>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64" name="Picture 25"/>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65" name="Picture 26"/>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66" name="Picture 27"/>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67" name="Picture 28"/>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68" name="Picture 29"/>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69" name="Picture 30"/>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70" name="Picture 31"/>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71" name="Picture 32"/>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72" name="Picture 33"/>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73" name="Picture 34"/>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74" name="Picture 35"/>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twoCellAnchor>
    <xdr:from>
      <xdr:col>1</xdr:col>
      <xdr:colOff>0</xdr:colOff>
      <xdr:row>12</xdr:row>
      <xdr:rowOff>0</xdr:rowOff>
    </xdr:from>
    <xdr:to>
      <xdr:col>1</xdr:col>
      <xdr:colOff>0</xdr:colOff>
      <xdr:row>12</xdr:row>
      <xdr:rowOff>0</xdr:rowOff>
    </xdr:to>
    <xdr:pic>
      <xdr:nvPicPr>
        <xdr:cNvPr id="7722775" name="Picture 36"/>
        <xdr:cNvPicPr>
          <a:picLocks noChangeAspect="1" noChangeArrowheads="1"/>
        </xdr:cNvPicPr>
      </xdr:nvPicPr>
      <xdr:blipFill>
        <a:blip xmlns:r="http://schemas.openxmlformats.org/officeDocument/2006/relationships" r:embed="rId1"/>
        <a:srcRect/>
        <a:stretch>
          <a:fillRect/>
        </a:stretch>
      </xdr:blipFill>
      <xdr:spPr bwMode="auto">
        <a:xfrm>
          <a:off x="4962525" y="5076825"/>
          <a:ext cx="0" cy="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333375</xdr:colOff>
      <xdr:row>1</xdr:row>
      <xdr:rowOff>0</xdr:rowOff>
    </xdr:from>
    <xdr:to>
      <xdr:col>7</xdr:col>
      <xdr:colOff>438150</xdr:colOff>
      <xdr:row>1</xdr:row>
      <xdr:rowOff>0</xdr:rowOff>
    </xdr:to>
    <xdr:sp macro="" textlink="">
      <xdr:nvSpPr>
        <xdr:cNvPr id="2" name="Text Box 1"/>
        <xdr:cNvSpPr txBox="1">
          <a:spLocks noChangeArrowheads="1"/>
        </xdr:cNvSpPr>
      </xdr:nvSpPr>
      <xdr:spPr bwMode="auto">
        <a:xfrm>
          <a:off x="6562725" y="238125"/>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1">
            <a:defRPr sz="1000"/>
          </a:pPr>
          <a:r>
            <a:rPr lang="es-ES" sz="1200" b="0" i="0" strike="noStrike">
              <a:solidFill>
                <a:srgbClr val="C0B678"/>
              </a:solidFill>
              <a:latin typeface="Trebuchet MS"/>
            </a:rPr>
            <a:t>348,534</a:t>
          </a:r>
        </a:p>
      </xdr:txBody>
    </xdr:sp>
    <xdr:clientData/>
  </xdr:twoCellAnchor>
  <xdr:twoCellAnchor>
    <xdr:from>
      <xdr:col>7</xdr:col>
      <xdr:colOff>333375</xdr:colOff>
      <xdr:row>1</xdr:row>
      <xdr:rowOff>0</xdr:rowOff>
    </xdr:from>
    <xdr:to>
      <xdr:col>7</xdr:col>
      <xdr:colOff>438150</xdr:colOff>
      <xdr:row>1</xdr:row>
      <xdr:rowOff>0</xdr:rowOff>
    </xdr:to>
    <xdr:sp macro="" textlink="">
      <xdr:nvSpPr>
        <xdr:cNvPr id="3" name="Text Box 2"/>
        <xdr:cNvSpPr txBox="1">
          <a:spLocks noChangeArrowheads="1"/>
        </xdr:cNvSpPr>
      </xdr:nvSpPr>
      <xdr:spPr bwMode="auto">
        <a:xfrm>
          <a:off x="6562725" y="238125"/>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1">
            <a:defRPr sz="1000"/>
          </a:pPr>
          <a:r>
            <a:rPr lang="es-ES" sz="1200" b="0" i="0" strike="noStrike">
              <a:solidFill>
                <a:srgbClr val="C0B678"/>
              </a:solidFill>
              <a:latin typeface="Trebuchet MS"/>
            </a:rPr>
            <a:t>348,534</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333375</xdr:colOff>
      <xdr:row>1</xdr:row>
      <xdr:rowOff>0</xdr:rowOff>
    </xdr:from>
    <xdr:to>
      <xdr:col>7</xdr:col>
      <xdr:colOff>438150</xdr:colOff>
      <xdr:row>1</xdr:row>
      <xdr:rowOff>0</xdr:rowOff>
    </xdr:to>
    <xdr:sp macro="" textlink="">
      <xdr:nvSpPr>
        <xdr:cNvPr id="2" name="Text Box 1"/>
        <xdr:cNvSpPr txBox="1">
          <a:spLocks noChangeArrowheads="1"/>
        </xdr:cNvSpPr>
      </xdr:nvSpPr>
      <xdr:spPr bwMode="auto">
        <a:xfrm>
          <a:off x="6562725" y="238125"/>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1">
            <a:defRPr sz="1000"/>
          </a:pPr>
          <a:r>
            <a:rPr lang="es-ES" sz="1200" b="0" i="0" strike="noStrike">
              <a:solidFill>
                <a:srgbClr val="C0B678"/>
              </a:solidFill>
              <a:latin typeface="Trebuchet MS"/>
            </a:rPr>
            <a:t>348,534</a:t>
          </a:r>
        </a:p>
      </xdr:txBody>
    </xdr:sp>
    <xdr:clientData/>
  </xdr:twoCellAnchor>
  <xdr:twoCellAnchor>
    <xdr:from>
      <xdr:col>7</xdr:col>
      <xdr:colOff>333375</xdr:colOff>
      <xdr:row>1</xdr:row>
      <xdr:rowOff>0</xdr:rowOff>
    </xdr:from>
    <xdr:to>
      <xdr:col>7</xdr:col>
      <xdr:colOff>438150</xdr:colOff>
      <xdr:row>1</xdr:row>
      <xdr:rowOff>0</xdr:rowOff>
    </xdr:to>
    <xdr:sp macro="" textlink="">
      <xdr:nvSpPr>
        <xdr:cNvPr id="3" name="Text Box 2"/>
        <xdr:cNvSpPr txBox="1">
          <a:spLocks noChangeArrowheads="1"/>
        </xdr:cNvSpPr>
      </xdr:nvSpPr>
      <xdr:spPr bwMode="auto">
        <a:xfrm>
          <a:off x="6562725" y="238125"/>
          <a:ext cx="104775" cy="0"/>
        </a:xfrm>
        <a:prstGeom prst="rect">
          <a:avLst/>
        </a:prstGeom>
        <a:solidFill>
          <a:srgbClr val="FFFFFF"/>
        </a:solidFill>
        <a:ln w="9525">
          <a:noFill/>
          <a:miter lim="800000"/>
          <a:headEnd/>
          <a:tailEnd/>
        </a:ln>
      </xdr:spPr>
      <xdr:txBody>
        <a:bodyPr vertOverflow="clip" wrap="square" lIns="0" tIns="36576" rIns="27432" bIns="0" anchor="t" upright="1"/>
        <a:lstStyle/>
        <a:p>
          <a:pPr algn="r" rtl="1">
            <a:defRPr sz="1000"/>
          </a:pPr>
          <a:r>
            <a:rPr lang="es-ES" sz="1200" b="0" i="0" strike="noStrike">
              <a:solidFill>
                <a:srgbClr val="C0B678"/>
              </a:solidFill>
              <a:latin typeface="Trebuchet MS"/>
            </a:rPr>
            <a:t>348,534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381000</xdr:colOff>
      <xdr:row>16</xdr:row>
      <xdr:rowOff>25401</xdr:rowOff>
    </xdr:from>
    <xdr:to>
      <xdr:col>11</xdr:col>
      <xdr:colOff>714375</xdr:colOff>
      <xdr:row>37</xdr:row>
      <xdr:rowOff>1</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152400</xdr:rowOff>
    </xdr:from>
    <xdr:to>
      <xdr:col>6</xdr:col>
      <xdr:colOff>180975</xdr:colOff>
      <xdr:row>25</xdr:row>
      <xdr:rowOff>50800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3</xdr:row>
      <xdr:rowOff>9525</xdr:rowOff>
    </xdr:from>
    <xdr:to>
      <xdr:col>6</xdr:col>
      <xdr:colOff>609600</xdr:colOff>
      <xdr:row>15</xdr:row>
      <xdr:rowOff>123825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19051</xdr:colOff>
      <xdr:row>3</xdr:row>
      <xdr:rowOff>0</xdr:rowOff>
    </xdr:from>
    <xdr:to>
      <xdr:col>7</xdr:col>
      <xdr:colOff>581025</xdr:colOff>
      <xdr:row>16</xdr:row>
      <xdr:rowOff>47625</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2</xdr:row>
      <xdr:rowOff>161925</xdr:rowOff>
    </xdr:from>
    <xdr:to>
      <xdr:col>6</xdr:col>
      <xdr:colOff>952500</xdr:colOff>
      <xdr:row>14</xdr:row>
      <xdr:rowOff>85725</xdr:rowOff>
    </xdr:to>
    <xdr:grpSp>
      <xdr:nvGrpSpPr>
        <xdr:cNvPr id="2" name="Grupo 10"/>
        <xdr:cNvGrpSpPr>
          <a:grpSpLocks/>
        </xdr:cNvGrpSpPr>
      </xdr:nvGrpSpPr>
      <xdr:grpSpPr bwMode="auto">
        <a:xfrm>
          <a:off x="30480" y="617220"/>
          <a:ext cx="8081772" cy="3163824"/>
          <a:chOff x="0" y="532086"/>
          <a:chExt cx="6746328" cy="3159673"/>
        </a:xfrm>
      </xdr:grpSpPr>
      <xdr:graphicFrame macro="">
        <xdr:nvGraphicFramePr>
          <xdr:cNvPr id="3" name="Gráfico 9"/>
          <xdr:cNvGraphicFramePr>
            <a:graphicFrameLocks/>
          </xdr:cNvGraphicFramePr>
        </xdr:nvGraphicFramePr>
        <xdr:xfrm>
          <a:off x="0" y="532086"/>
          <a:ext cx="6746328" cy="315967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CuadroTexto 3"/>
          <xdr:cNvSpPr txBox="1"/>
        </xdr:nvSpPr>
        <xdr:spPr>
          <a:xfrm>
            <a:off x="4413954" y="1011103"/>
            <a:ext cx="392909" cy="138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800" b="1" i="0">
                <a:latin typeface="Tahoma" panose="020B0604030504040204" pitchFamily="34" charset="0"/>
                <a:ea typeface="Tahoma" panose="020B0604030504040204" pitchFamily="34" charset="0"/>
                <a:cs typeface="Tahoma" panose="020B0604030504040204" pitchFamily="34" charset="0"/>
              </a:rPr>
              <a:t>13%</a:t>
            </a:r>
          </a:p>
        </xdr:txBody>
      </xdr:sp>
      <xdr:sp macro="" textlink="">
        <xdr:nvSpPr>
          <xdr:cNvPr id="5" name="CuadroTexto 4"/>
          <xdr:cNvSpPr txBox="1"/>
        </xdr:nvSpPr>
        <xdr:spPr>
          <a:xfrm>
            <a:off x="6010669" y="2116528"/>
            <a:ext cx="401269" cy="12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800" b="1" i="0">
                <a:latin typeface="Tahoma" panose="020B0604030504040204" pitchFamily="34" charset="0"/>
                <a:ea typeface="Tahoma" panose="020B0604030504040204" pitchFamily="34" charset="0"/>
                <a:cs typeface="Tahoma" panose="020B0604030504040204" pitchFamily="34" charset="0"/>
              </a:rPr>
              <a:t>37%</a:t>
            </a:r>
          </a:p>
        </xdr:txBody>
      </xdr:sp>
      <xdr:sp macro="" textlink="">
        <xdr:nvSpPr>
          <xdr:cNvPr id="6" name="CuadroTexto 5"/>
          <xdr:cNvSpPr txBox="1"/>
        </xdr:nvSpPr>
        <xdr:spPr>
          <a:xfrm>
            <a:off x="5291729" y="2687665"/>
            <a:ext cx="376189" cy="12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800" b="1" i="0">
                <a:latin typeface="Tahoma" panose="020B0604030504040204" pitchFamily="34" charset="0"/>
                <a:ea typeface="Tahoma" panose="020B0604030504040204" pitchFamily="34" charset="0"/>
                <a:cs typeface="Tahoma" panose="020B0604030504040204" pitchFamily="34" charset="0"/>
              </a:rPr>
              <a:t>28%</a:t>
            </a:r>
          </a:p>
        </xdr:txBody>
      </xdr:sp>
      <xdr:sp macro="" textlink="">
        <xdr:nvSpPr>
          <xdr:cNvPr id="7" name="CuadroTexto 6"/>
          <xdr:cNvSpPr txBox="1"/>
        </xdr:nvSpPr>
        <xdr:spPr>
          <a:xfrm>
            <a:off x="4890461" y="1536180"/>
            <a:ext cx="392909" cy="138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800" b="1" i="0">
                <a:latin typeface="Tahoma" panose="020B0604030504040204" pitchFamily="34" charset="0"/>
                <a:ea typeface="Tahoma" panose="020B0604030504040204" pitchFamily="34" charset="0"/>
                <a:cs typeface="Tahoma" panose="020B0604030504040204" pitchFamily="34" charset="0"/>
              </a:rPr>
              <a:t>22%</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3</xdr:row>
      <xdr:rowOff>9525</xdr:rowOff>
    </xdr:from>
    <xdr:to>
      <xdr:col>6</xdr:col>
      <xdr:colOff>914400</xdr:colOff>
      <xdr:row>18</xdr:row>
      <xdr:rowOff>161925</xdr:rowOff>
    </xdr:to>
    <xdr:grpSp>
      <xdr:nvGrpSpPr>
        <xdr:cNvPr id="2" name="Grupo 10"/>
        <xdr:cNvGrpSpPr>
          <a:grpSpLocks/>
        </xdr:cNvGrpSpPr>
      </xdr:nvGrpSpPr>
      <xdr:grpSpPr bwMode="auto">
        <a:xfrm>
          <a:off x="19812" y="672084"/>
          <a:ext cx="8293608" cy="3874008"/>
          <a:chOff x="16468" y="698576"/>
          <a:chExt cx="6514115" cy="3382360"/>
        </a:xfrm>
      </xdr:grpSpPr>
      <xdr:graphicFrame macro="">
        <xdr:nvGraphicFramePr>
          <xdr:cNvPr id="3" name="Gráfico 2"/>
          <xdr:cNvGraphicFramePr>
            <a:graphicFrameLocks/>
          </xdr:cNvGraphicFramePr>
        </xdr:nvGraphicFramePr>
        <xdr:xfrm>
          <a:off x="16468" y="698576"/>
          <a:ext cx="6514115" cy="338236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CuadroTexto 3"/>
          <xdr:cNvSpPr txBox="1"/>
        </xdr:nvSpPr>
        <xdr:spPr>
          <a:xfrm>
            <a:off x="4430017" y="1044865"/>
            <a:ext cx="401232" cy="120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i="0"/>
              <a:t>16%</a:t>
            </a:r>
          </a:p>
        </xdr:txBody>
      </xdr:sp>
      <xdr:sp macro="" textlink="">
        <xdr:nvSpPr>
          <xdr:cNvPr id="5" name="CuadroTexto 4"/>
          <xdr:cNvSpPr txBox="1"/>
        </xdr:nvSpPr>
        <xdr:spPr>
          <a:xfrm>
            <a:off x="4492955" y="1423367"/>
            <a:ext cx="393364" cy="120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i="0"/>
              <a:t>16%</a:t>
            </a:r>
          </a:p>
        </xdr:txBody>
      </xdr:sp>
      <xdr:sp macro="" textlink="">
        <xdr:nvSpPr>
          <xdr:cNvPr id="6" name="CuadroTexto 5"/>
          <xdr:cNvSpPr txBox="1"/>
        </xdr:nvSpPr>
        <xdr:spPr>
          <a:xfrm>
            <a:off x="3131914" y="1793816"/>
            <a:ext cx="401232" cy="128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i="0"/>
              <a:t>7%</a:t>
            </a:r>
          </a:p>
        </xdr:txBody>
      </xdr:sp>
      <xdr:sp macro="" textlink="">
        <xdr:nvSpPr>
          <xdr:cNvPr id="7" name="CuadroTexto 6"/>
          <xdr:cNvSpPr txBox="1"/>
        </xdr:nvSpPr>
        <xdr:spPr>
          <a:xfrm>
            <a:off x="3391535" y="2156212"/>
            <a:ext cx="385497" cy="128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i="0"/>
              <a:t>9%</a:t>
            </a:r>
          </a:p>
        </xdr:txBody>
      </xdr:sp>
      <xdr:sp macro="" textlink="">
        <xdr:nvSpPr>
          <xdr:cNvPr id="8" name="CuadroTexto 7"/>
          <xdr:cNvSpPr txBox="1"/>
        </xdr:nvSpPr>
        <xdr:spPr>
          <a:xfrm>
            <a:off x="4870585" y="2518608"/>
            <a:ext cx="401232" cy="128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i="0"/>
              <a:t>19%</a:t>
            </a:r>
          </a:p>
        </xdr:txBody>
      </xdr:sp>
      <xdr:sp macro="" textlink="">
        <xdr:nvSpPr>
          <xdr:cNvPr id="9" name="CuadroTexto 8"/>
          <xdr:cNvSpPr txBox="1"/>
        </xdr:nvSpPr>
        <xdr:spPr>
          <a:xfrm>
            <a:off x="6090015" y="2921270"/>
            <a:ext cx="385497" cy="128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i="0"/>
              <a:t>28%</a:t>
            </a:r>
          </a:p>
        </xdr:txBody>
      </xdr:sp>
      <xdr:sp macro="" textlink="">
        <xdr:nvSpPr>
          <xdr:cNvPr id="10" name="CuadroTexto 9"/>
          <xdr:cNvSpPr txBox="1"/>
        </xdr:nvSpPr>
        <xdr:spPr>
          <a:xfrm>
            <a:off x="2880161" y="3275612"/>
            <a:ext cx="385497" cy="136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i="0"/>
              <a:t>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3</xdr:row>
      <xdr:rowOff>9525</xdr:rowOff>
    </xdr:from>
    <xdr:to>
      <xdr:col>5</xdr:col>
      <xdr:colOff>895350</xdr:colOff>
      <xdr:row>13</xdr:row>
      <xdr:rowOff>171450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3</xdr:row>
      <xdr:rowOff>238125</xdr:rowOff>
    </xdr:from>
    <xdr:to>
      <xdr:col>4</xdr:col>
      <xdr:colOff>981075</xdr:colOff>
      <xdr:row>14</xdr:row>
      <xdr:rowOff>161925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z/Downloads/INNOVACI&#211;N%20CIENCIA%20Y%20TECNOL%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BRAS1/1sopAgendaEstadisticaEneDic13SOP%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BRAS1/2sopAgendaEstadisticaEneDic13Educativ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brasAccionesMunicipio_AE2013Agrupad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Finanzas/Desktop/Ag%20Estad&#237;stica/APORTACIONESAGENDA%20%20%20%20%20%202012-%202013/EJE%203/S%20OBRAS/OBRAS/2sopAgendaEstadisticaEneDic13Educativ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ontraportada"/>
      <sheetName val="Blanco"/>
      <sheetName val="Ciencia (1)"/>
      <sheetName val="Ciencia (2)"/>
      <sheetName val="Ciencia (3)"/>
      <sheetName val="Ciencia (4)"/>
      <sheetName val="Ciencia (4 graficas 2012)"/>
      <sheetName val="Ciencia (4 graficas 2012) (2)"/>
      <sheetName val="Ciencia (4 graficas 2013) (2)"/>
      <sheetName val="Ciencia (4 graficas 2013)"/>
      <sheetName val="Ciencia (5)"/>
      <sheetName val="Ciencia (6)"/>
      <sheetName val="Ciencia (7)"/>
      <sheetName val="Ciencia (8)"/>
      <sheetName val="Ciencia (9)"/>
      <sheetName val="Hoja1"/>
    </sheetNames>
    <sheetDataSet>
      <sheetData sheetId="0"/>
      <sheetData sheetId="1"/>
      <sheetData sheetId="2"/>
      <sheetData sheetId="3"/>
      <sheetData sheetId="4"/>
      <sheetData sheetId="5">
        <row r="5">
          <cell r="B5" t="str">
            <v>Área 1) Ingeniería, Físico-Matemáticas y Ciencias de la Tierra</v>
          </cell>
          <cell r="C5" t="str">
            <v xml:space="preserve">Área 2) Biología, Química, Biotecnología y Ciencias Agropecuarias </v>
          </cell>
          <cell r="D5" t="str">
            <v>Área 3) Medicina, Ciencias de la Salud y Ciencias de la Conducta</v>
          </cell>
          <cell r="E5" t="str">
            <v>Área 4) Ciencias Sociales y Humanidades</v>
          </cell>
        </row>
        <row r="6">
          <cell r="A6" t="str">
            <v>Masculino</v>
          </cell>
          <cell r="B6">
            <v>116</v>
          </cell>
          <cell r="C6">
            <v>105</v>
          </cell>
          <cell r="D6">
            <v>50</v>
          </cell>
          <cell r="E6">
            <v>38</v>
          </cell>
        </row>
        <row r="7">
          <cell r="A7" t="str">
            <v>Femenino</v>
          </cell>
          <cell r="B7">
            <v>43</v>
          </cell>
          <cell r="C7">
            <v>111</v>
          </cell>
          <cell r="D7">
            <v>75</v>
          </cell>
          <cell r="E7">
            <v>39</v>
          </cell>
        </row>
        <row r="15">
          <cell r="B15" t="str">
            <v>Área 1) Físico-matemáticas y ciencias de la tierra</v>
          </cell>
          <cell r="C15" t="str">
            <v>Área 2) Biología y Química</v>
          </cell>
          <cell r="D15" t="str">
            <v>Área 3)  Medicina y Ciencias de la Salud</v>
          </cell>
          <cell r="E15" t="str">
            <v>Área 4) Humanidades y Ciencias de la Conducta</v>
          </cell>
          <cell r="F15" t="str">
            <v>Área 5) Ciencias Sociales</v>
          </cell>
          <cell r="G15" t="str">
            <v>Área 6) Biotecnología y Ciencias Agropecuarias</v>
          </cell>
          <cell r="H15" t="str">
            <v>Área 7) Ingeniería y Tecnología</v>
          </cell>
        </row>
        <row r="16">
          <cell r="A16" t="str">
            <v>Masculino</v>
          </cell>
          <cell r="B16">
            <v>19</v>
          </cell>
          <cell r="C16">
            <v>65</v>
          </cell>
          <cell r="D16">
            <v>35</v>
          </cell>
          <cell r="E16">
            <v>18</v>
          </cell>
          <cell r="F16">
            <v>11</v>
          </cell>
          <cell r="G16">
            <v>38</v>
          </cell>
          <cell r="H16">
            <v>54</v>
          </cell>
        </row>
        <row r="17">
          <cell r="A17" t="str">
            <v>Femenino</v>
          </cell>
          <cell r="B17">
            <v>6</v>
          </cell>
          <cell r="C17">
            <v>73</v>
          </cell>
          <cell r="D17">
            <v>60</v>
          </cell>
          <cell r="E17">
            <v>26</v>
          </cell>
          <cell r="F17">
            <v>24</v>
          </cell>
          <cell r="G17">
            <v>44</v>
          </cell>
          <cell r="H17">
            <v>26</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io"/>
      <sheetName val="cont"/>
      <sheetName val="ReporteIG"/>
      <sheetName val="AspectosImportantes"/>
      <sheetName val="ResObGeneral"/>
      <sheetName val="infraestructuras concluidas"/>
      <sheetName val="infraestructura en proceso"/>
      <sheetName val="infraestructura por iniciar"/>
      <sheetName val="ResObConcE381"/>
      <sheetName val="ResObProcE382"/>
      <sheetName val="ResObInicE382 "/>
      <sheetName val="ResObEducativa"/>
      <sheetName val="ResInconsistentes"/>
      <sheetName val="1-E381op-SPr"/>
      <sheetName val="2-E381op-SP"/>
      <sheetName val="3-E381op-PJr"/>
      <sheetName val="4-E381op-PJ"/>
      <sheetName val="6-E381op-Eb"/>
      <sheetName val="12-E381op-Es"/>
      <sheetName val="19-E381op-D"/>
      <sheetName val="20-E381op-D "/>
      <sheetName val="23-E381op-Tr"/>
      <sheetName val="24-E381op-T"/>
      <sheetName val="15-E381op-Sr"/>
      <sheetName val="16-E381op-S"/>
      <sheetName val="13-G4sop-Cul"/>
      <sheetName val="14-G4sop-Cul"/>
      <sheetName val="21-E381op-EcR"/>
      <sheetName val="22-E381op-Ec"/>
      <sheetName val="5-E381op-HiR"/>
      <sheetName val="6-E381op-Hi"/>
      <sheetName val="31-E381op-Ur"/>
      <sheetName val="32-E381op-U"/>
      <sheetName val="7-E381op-ElR "/>
      <sheetName val="8-E381op-El"/>
      <sheetName val="17-E381op-Er"/>
      <sheetName val="18-E381op-E"/>
      <sheetName val="25-E381op-Ar"/>
      <sheetName val="26-E381op-A"/>
      <sheetName val="29-E381op-Car"/>
      <sheetName val="30-E381op-Car"/>
      <sheetName val="27-E381op-Cam"/>
      <sheetName val="28-E381op-Cam"/>
      <sheetName val="33-E381op-OCC"/>
      <sheetName val="34-E381op-OCC"/>
      <sheetName val="35-E381op-IngOCC"/>
      <sheetName val="infraestructuras a validar proc"/>
      <sheetName val="1-E382sop-SPr.proc"/>
      <sheetName val="2-E382op-SPproc"/>
      <sheetName val="3-E382op-PJproc"/>
      <sheetName val="4-E382op-PJproc"/>
      <sheetName val="6-E382op-EbProc"/>
      <sheetName val="19-E382op-Dproc"/>
      <sheetName val="20-E382op-Dproc"/>
      <sheetName val="23-E382op-TprocR"/>
      <sheetName val="24-E382op-Tproc"/>
      <sheetName val="15-E382op-SprocR"/>
      <sheetName val="16-E382op-Sproc"/>
      <sheetName val="13-E382op-CulProc"/>
      <sheetName val="14-E382op-CulProc"/>
      <sheetName val="25-E382op-AprocR"/>
      <sheetName val="26-E382op-Aproc"/>
      <sheetName val="31-E382op-MprocR "/>
      <sheetName val="32-E382op-Mproc"/>
      <sheetName val="17-E382op-Eproc"/>
      <sheetName val="18-E382op-Eproc"/>
      <sheetName val="31-E382op-UprocR"/>
      <sheetName val="32-E382op-Uproc"/>
      <sheetName val="21-E382op-EcProcR"/>
      <sheetName val="22-E382op-Ecproc"/>
      <sheetName val="21-E382op-HdProcR "/>
      <sheetName val="22-E382op-Hdproc "/>
      <sheetName val="21-E382op-PyProcR "/>
      <sheetName val="22-E382op-Pyproc"/>
      <sheetName val="21-E382op-RcProcR"/>
      <sheetName val="22-E382op-Rcproc"/>
      <sheetName val="29-E382op-CarProcR"/>
      <sheetName val="30-E382op-Car-proc"/>
      <sheetName val="27-E382op-CamProcR"/>
      <sheetName val="28-E382op-CamProc"/>
      <sheetName val="1-E382sop-SPr.inic"/>
      <sheetName val="2-E382op-SPinic"/>
      <sheetName val="3-E382op-PJinic"/>
      <sheetName val="4-E382op-PJinic"/>
      <sheetName val="23-E382op-Tinic"/>
      <sheetName val="24-E382op-Tinic"/>
      <sheetName val="15-E382op-Sinic"/>
      <sheetName val="16-E382op-Sinic"/>
      <sheetName val="31-E382op-Uinic"/>
      <sheetName val="32-E382op-Uinic"/>
      <sheetName val="29-E382op-Carinic"/>
      <sheetName val="30-E382op-Carinic"/>
      <sheetName val="27-E382op-inconsistenteR"/>
      <sheetName val="28-E382op-incosnsistentes"/>
      <sheetName val="33-E382op-OCCproc"/>
      <sheetName val="34-E382op-OCCproc"/>
      <sheetName val="BD.Obras.SOP.12-18"/>
      <sheetName val="infraestructura en proces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N7">
            <v>126210151.65000001</v>
          </cell>
          <cell r="R7">
            <v>125933</v>
          </cell>
          <cell r="X7">
            <v>75</v>
          </cell>
          <cell r="Y7">
            <v>91</v>
          </cell>
        </row>
        <row r="8">
          <cell r="N8">
            <v>760000</v>
          </cell>
        </row>
        <row r="13">
          <cell r="N13">
            <v>7867260.46</v>
          </cell>
        </row>
        <row r="23">
          <cell r="N23">
            <v>1022308.1499999999</v>
          </cell>
        </row>
        <row r="28">
          <cell r="N28">
            <v>10374229.43</v>
          </cell>
        </row>
        <row r="35">
          <cell r="N35">
            <v>10000000</v>
          </cell>
        </row>
        <row r="38">
          <cell r="N38">
            <v>6392660.3399999999</v>
          </cell>
        </row>
        <row r="50">
          <cell r="N50">
            <v>9437609.8100000005</v>
          </cell>
        </row>
        <row r="56">
          <cell r="N56">
            <v>1110570.42</v>
          </cell>
        </row>
        <row r="59">
          <cell r="N59">
            <v>200000</v>
          </cell>
        </row>
        <row r="62">
          <cell r="N62">
            <v>1300000</v>
          </cell>
        </row>
        <row r="65">
          <cell r="N65">
            <v>384482</v>
          </cell>
        </row>
        <row r="69">
          <cell r="N69">
            <v>655298.53</v>
          </cell>
        </row>
        <row r="75">
          <cell r="N75">
            <v>47841024.380000003</v>
          </cell>
        </row>
        <row r="78">
          <cell r="N78">
            <v>2827323.8899999997</v>
          </cell>
        </row>
        <row r="82">
          <cell r="N82">
            <v>296890.69999999995</v>
          </cell>
        </row>
        <row r="85">
          <cell r="N85">
            <v>3000000</v>
          </cell>
        </row>
        <row r="92">
          <cell r="N92">
            <v>14322556.91</v>
          </cell>
        </row>
        <row r="101">
          <cell r="N101">
            <v>7495860.3200000003</v>
          </cell>
        </row>
        <row r="105">
          <cell r="N105">
            <v>922076.31</v>
          </cell>
        </row>
      </sheetData>
      <sheetData sheetId="25"/>
      <sheetData sheetId="26">
        <row r="6">
          <cell r="N6">
            <v>800000</v>
          </cell>
          <cell r="R6">
            <v>0</v>
          </cell>
          <cell r="X6">
            <v>1</v>
          </cell>
          <cell r="Y6">
            <v>1</v>
          </cell>
        </row>
      </sheetData>
      <sheetData sheetId="27"/>
      <sheetData sheetId="28">
        <row r="6">
          <cell r="N6">
            <v>1920661.01</v>
          </cell>
          <cell r="R6">
            <v>27500</v>
          </cell>
          <cell r="X6">
            <v>3</v>
          </cell>
          <cell r="Y6">
            <v>5</v>
          </cell>
        </row>
      </sheetData>
      <sheetData sheetId="29"/>
      <sheetData sheetId="30">
        <row r="6">
          <cell r="N6">
            <v>9823074.9199999999</v>
          </cell>
          <cell r="R6">
            <v>500</v>
          </cell>
          <cell r="X6">
            <v>5</v>
          </cell>
          <cell r="Y6">
            <v>5</v>
          </cell>
        </row>
      </sheetData>
      <sheetData sheetId="31"/>
      <sheetData sheetId="32">
        <row r="7">
          <cell r="N7">
            <v>9162884.4500000011</v>
          </cell>
          <cell r="R7">
            <v>12600</v>
          </cell>
          <cell r="X7">
            <v>6</v>
          </cell>
          <cell r="Y7">
            <v>6</v>
          </cell>
        </row>
      </sheetData>
      <sheetData sheetId="33"/>
      <sheetData sheetId="34">
        <row r="6">
          <cell r="N6">
            <v>7760000</v>
          </cell>
          <cell r="R6">
            <v>0</v>
          </cell>
          <cell r="X6">
            <v>4</v>
          </cell>
          <cell r="Y6">
            <v>8</v>
          </cell>
        </row>
      </sheetData>
      <sheetData sheetId="35"/>
      <sheetData sheetId="36">
        <row r="4">
          <cell r="N4">
            <v>0</v>
          </cell>
          <cell r="R4">
            <v>0</v>
          </cell>
          <cell r="X4">
            <v>0</v>
          </cell>
          <cell r="Y4">
            <v>0</v>
          </cell>
        </row>
      </sheetData>
      <sheetData sheetId="37"/>
      <sheetData sheetId="38"/>
      <sheetData sheetId="39"/>
      <sheetData sheetId="40">
        <row r="6">
          <cell r="N6">
            <v>47694767.620000005</v>
          </cell>
          <cell r="R6">
            <v>217247</v>
          </cell>
          <cell r="X6">
            <v>8</v>
          </cell>
          <cell r="Y6">
            <v>15</v>
          </cell>
        </row>
      </sheetData>
      <sheetData sheetId="41"/>
      <sheetData sheetId="42">
        <row r="6">
          <cell r="N6">
            <v>56345000</v>
          </cell>
          <cell r="R6">
            <v>335592</v>
          </cell>
          <cell r="X6">
            <v>11</v>
          </cell>
          <cell r="Y6">
            <v>13</v>
          </cell>
        </row>
      </sheetData>
      <sheetData sheetId="43"/>
      <sheetData sheetId="44"/>
      <sheetData sheetId="45"/>
      <sheetData sheetId="46"/>
      <sheetData sheetId="47"/>
      <sheetData sheetId="48">
        <row r="6">
          <cell r="N6">
            <v>654443990.62</v>
          </cell>
          <cell r="R6">
            <v>6450</v>
          </cell>
          <cell r="X6">
            <v>3</v>
          </cell>
          <cell r="Y6">
            <v>4</v>
          </cell>
        </row>
      </sheetData>
      <sheetData sheetId="49"/>
      <sheetData sheetId="50">
        <row r="6">
          <cell r="N6">
            <v>46514155.859999999</v>
          </cell>
          <cell r="R6">
            <v>372450</v>
          </cell>
          <cell r="X6">
            <v>6</v>
          </cell>
          <cell r="Y6">
            <v>6</v>
          </cell>
        </row>
      </sheetData>
      <sheetData sheetId="51"/>
      <sheetData sheetId="52"/>
      <sheetData sheetId="53">
        <row r="6">
          <cell r="N6">
            <v>527304663.5</v>
          </cell>
          <cell r="R6">
            <v>31950</v>
          </cell>
          <cell r="X6">
            <v>19</v>
          </cell>
          <cell r="Y6">
            <v>20</v>
          </cell>
        </row>
      </sheetData>
      <sheetData sheetId="54"/>
      <sheetData sheetId="55">
        <row r="6">
          <cell r="N6">
            <v>2706858</v>
          </cell>
          <cell r="R6">
            <v>2449</v>
          </cell>
          <cell r="X6">
            <v>2</v>
          </cell>
          <cell r="Y6">
            <v>2</v>
          </cell>
        </row>
      </sheetData>
      <sheetData sheetId="56"/>
      <sheetData sheetId="57">
        <row r="6">
          <cell r="N6">
            <v>2076485.8</v>
          </cell>
          <cell r="R6">
            <v>5600</v>
          </cell>
          <cell r="X6">
            <v>1</v>
          </cell>
          <cell r="Y6">
            <v>2</v>
          </cell>
        </row>
      </sheetData>
      <sheetData sheetId="58"/>
      <sheetData sheetId="59">
        <row r="6">
          <cell r="N6">
            <v>120000</v>
          </cell>
          <cell r="R6">
            <v>100</v>
          </cell>
          <cell r="X6">
            <v>1</v>
          </cell>
          <cell r="Y6">
            <v>1</v>
          </cell>
        </row>
      </sheetData>
      <sheetData sheetId="60"/>
      <sheetData sheetId="61">
        <row r="6">
          <cell r="N6">
            <v>24194500</v>
          </cell>
          <cell r="R6">
            <v>91</v>
          </cell>
          <cell r="X6">
            <v>3</v>
          </cell>
          <cell r="Y6">
            <v>3</v>
          </cell>
        </row>
      </sheetData>
      <sheetData sheetId="62"/>
      <sheetData sheetId="63">
        <row r="7">
          <cell r="N7">
            <v>31120853.257599998</v>
          </cell>
          <cell r="R7">
            <v>49877</v>
          </cell>
          <cell r="X7">
            <v>28</v>
          </cell>
          <cell r="Y7">
            <v>38</v>
          </cell>
        </row>
      </sheetData>
      <sheetData sheetId="64"/>
      <sheetData sheetId="65">
        <row r="6">
          <cell r="N6">
            <v>31841117.089900002</v>
          </cell>
          <cell r="R6">
            <v>9322</v>
          </cell>
          <cell r="X6">
            <v>17</v>
          </cell>
          <cell r="Y6">
            <v>16</v>
          </cell>
        </row>
      </sheetData>
      <sheetData sheetId="66"/>
      <sheetData sheetId="67">
        <row r="6">
          <cell r="N6">
            <v>26441137.479999997</v>
          </cell>
          <cell r="R6">
            <v>6807</v>
          </cell>
          <cell r="X6">
            <v>14</v>
          </cell>
          <cell r="Y6">
            <v>585</v>
          </cell>
        </row>
      </sheetData>
      <sheetData sheetId="68"/>
      <sheetData sheetId="69">
        <row r="6">
          <cell r="N6">
            <v>2088000</v>
          </cell>
          <cell r="R6">
            <v>50000</v>
          </cell>
          <cell r="X6">
            <v>1</v>
          </cell>
          <cell r="Y6">
            <v>1</v>
          </cell>
        </row>
      </sheetData>
      <sheetData sheetId="70"/>
      <sheetData sheetId="71">
        <row r="6">
          <cell r="N6">
            <v>15664047.4408</v>
          </cell>
          <cell r="R6">
            <v>8654</v>
          </cell>
          <cell r="X6">
            <v>23</v>
          </cell>
          <cell r="Y6">
            <v>27</v>
          </cell>
        </row>
      </sheetData>
      <sheetData sheetId="72"/>
      <sheetData sheetId="73">
        <row r="6">
          <cell r="N6">
            <v>4945000</v>
          </cell>
          <cell r="R6">
            <v>14085</v>
          </cell>
          <cell r="X6">
            <v>4</v>
          </cell>
          <cell r="Y6">
            <v>4</v>
          </cell>
        </row>
      </sheetData>
      <sheetData sheetId="74"/>
      <sheetData sheetId="75">
        <row r="6">
          <cell r="N6">
            <v>11969710.440000001</v>
          </cell>
          <cell r="R6">
            <v>12660</v>
          </cell>
          <cell r="X6">
            <v>11</v>
          </cell>
          <cell r="Y6">
            <v>11</v>
          </cell>
        </row>
      </sheetData>
      <sheetData sheetId="76"/>
      <sheetData sheetId="77">
        <row r="6">
          <cell r="N6">
            <v>161903393</v>
          </cell>
          <cell r="R6">
            <v>527836</v>
          </cell>
          <cell r="X6">
            <v>11</v>
          </cell>
          <cell r="Y6">
            <v>12</v>
          </cell>
        </row>
      </sheetData>
      <sheetData sheetId="78"/>
      <sheetData sheetId="79">
        <row r="6">
          <cell r="N6">
            <v>75387571.764020696</v>
          </cell>
          <cell r="R6">
            <v>79842</v>
          </cell>
          <cell r="X6">
            <v>55</v>
          </cell>
          <cell r="Y6">
            <v>65</v>
          </cell>
        </row>
      </sheetData>
      <sheetData sheetId="80"/>
      <sheetData sheetId="81">
        <row r="6">
          <cell r="N6">
            <v>40435686.149999999</v>
          </cell>
          <cell r="R6">
            <v>0</v>
          </cell>
          <cell r="X6">
            <v>1</v>
          </cell>
          <cell r="Y6">
            <v>1</v>
          </cell>
        </row>
      </sheetData>
      <sheetData sheetId="82"/>
      <sheetData sheetId="83">
        <row r="6">
          <cell r="N6">
            <v>2378483.69</v>
          </cell>
          <cell r="R6">
            <v>0</v>
          </cell>
          <cell r="X6">
            <v>0</v>
          </cell>
          <cell r="Y6">
            <v>1</v>
          </cell>
        </row>
      </sheetData>
      <sheetData sheetId="84"/>
      <sheetData sheetId="85">
        <row r="6">
          <cell r="N6">
            <v>66500000</v>
          </cell>
          <cell r="R6">
            <v>1200000</v>
          </cell>
          <cell r="X6">
            <v>10</v>
          </cell>
          <cell r="Y6">
            <v>10</v>
          </cell>
        </row>
      </sheetData>
      <sheetData sheetId="86"/>
      <sheetData sheetId="87">
        <row r="6">
          <cell r="N6">
            <v>25262522.119999997</v>
          </cell>
          <cell r="R6">
            <v>597664</v>
          </cell>
          <cell r="X6">
            <v>34</v>
          </cell>
          <cell r="Y6">
            <v>55</v>
          </cell>
        </row>
      </sheetData>
      <sheetData sheetId="88"/>
      <sheetData sheetId="89">
        <row r="6">
          <cell r="R6">
            <v>710</v>
          </cell>
          <cell r="X6">
            <v>1</v>
          </cell>
          <cell r="Y6">
            <v>142</v>
          </cell>
        </row>
        <row r="7">
          <cell r="N7">
            <v>14909999.77</v>
          </cell>
        </row>
      </sheetData>
      <sheetData sheetId="90"/>
      <sheetData sheetId="91">
        <row r="6">
          <cell r="N6">
            <v>11223771</v>
          </cell>
          <cell r="R6">
            <v>0</v>
          </cell>
          <cell r="X6">
            <v>2</v>
          </cell>
          <cell r="Y6">
            <v>2</v>
          </cell>
        </row>
      </sheetData>
      <sheetData sheetId="92"/>
      <sheetData sheetId="93">
        <row r="4">
          <cell r="N4">
            <v>72896948.060000002</v>
          </cell>
          <cell r="R4">
            <v>229754</v>
          </cell>
          <cell r="X4">
            <v>13</v>
          </cell>
          <cell r="Y4">
            <v>13</v>
          </cell>
        </row>
      </sheetData>
      <sheetData sheetId="94"/>
      <sheetData sheetId="95"/>
      <sheetData sheetId="96"/>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AspectosImportantes"/>
      <sheetName val="infraestructuras a validar"/>
      <sheetName val="ResObConcEduc"/>
      <sheetName val="5-E381op-EbR"/>
      <sheetName val="6-E381op-Eb"/>
      <sheetName val="7-E381op-EbSupR"/>
      <sheetName val="8-E3810p-EbSup"/>
      <sheetName val="9-E381op-EmR"/>
      <sheetName val="10-E381op-Em"/>
      <sheetName val="11-E381op-EsR"/>
      <sheetName val="12-E381op-Es"/>
      <sheetName val="ResObProcEduc"/>
      <sheetName val="5-E382op-EbProcR"/>
      <sheetName val="6-E382op-EbProc"/>
      <sheetName val="7-E382op-EbSuProcR"/>
      <sheetName val="8-E382op-EbSuProc"/>
      <sheetName val="9-E382op-EmProcR"/>
      <sheetName val="10-E382op-EmProc"/>
      <sheetName val="11-E382op-ESProcR"/>
      <sheetName val="12-E382op-EsProc"/>
      <sheetName val="5-E382op-EbInicR"/>
      <sheetName val="6-E382op-EbInic"/>
      <sheetName val="BD.Obras.SOP.12-18"/>
      <sheetName val="BD.SupervINEIEM.12-18"/>
      <sheetName val="9-E382op-EmInicR"/>
      <sheetName val="10-E382op-EmInic"/>
      <sheetName val="11-E382op-ESInicR"/>
      <sheetName val="12-E382op-EsInic"/>
      <sheetName val="13-E382op-InconsistentesR"/>
      <sheetName val="13-E382op-inconsistentes"/>
    </sheetNames>
    <sheetDataSet>
      <sheetData sheetId="0"/>
      <sheetData sheetId="1"/>
      <sheetData sheetId="2"/>
      <sheetData sheetId="3">
        <row r="7">
          <cell r="B7">
            <v>58465.49</v>
          </cell>
          <cell r="D7">
            <v>0</v>
          </cell>
          <cell r="F7">
            <v>0</v>
          </cell>
          <cell r="H7">
            <v>1</v>
          </cell>
        </row>
        <row r="8">
          <cell r="B8">
            <v>86903150.590000004</v>
          </cell>
          <cell r="D8">
            <v>16085</v>
          </cell>
          <cell r="F8">
            <v>84</v>
          </cell>
          <cell r="H8">
            <v>193</v>
          </cell>
        </row>
        <row r="10">
          <cell r="B10">
            <v>10162390.189999999</v>
          </cell>
          <cell r="D10">
            <v>88972</v>
          </cell>
          <cell r="F10">
            <v>3</v>
          </cell>
          <cell r="H10">
            <v>3</v>
          </cell>
        </row>
        <row r="11">
          <cell r="B11">
            <v>21834951.299999997</v>
          </cell>
          <cell r="D11">
            <v>5466</v>
          </cell>
          <cell r="F11">
            <v>7</v>
          </cell>
          <cell r="H11">
            <v>56</v>
          </cell>
        </row>
        <row r="12">
          <cell r="B12">
            <v>83027408.219999999</v>
          </cell>
          <cell r="D12">
            <v>18515</v>
          </cell>
          <cell r="F12">
            <v>3</v>
          </cell>
          <cell r="H12">
            <v>174</v>
          </cell>
        </row>
        <row r="16">
          <cell r="B16">
            <v>56840440.32</v>
          </cell>
          <cell r="D16">
            <v>77608</v>
          </cell>
          <cell r="F16">
            <v>53</v>
          </cell>
          <cell r="H16">
            <v>53</v>
          </cell>
        </row>
        <row r="17">
          <cell r="B17">
            <v>49273838.840000004</v>
          </cell>
          <cell r="D17">
            <v>6954</v>
          </cell>
          <cell r="F17">
            <v>23</v>
          </cell>
          <cell r="H17">
            <v>85</v>
          </cell>
        </row>
        <row r="19">
          <cell r="B19">
            <v>8625218.2800000012</v>
          </cell>
          <cell r="D19">
            <v>3270</v>
          </cell>
          <cell r="F19">
            <v>5</v>
          </cell>
          <cell r="H19">
            <v>6</v>
          </cell>
        </row>
        <row r="20">
          <cell r="B20">
            <v>33766201.970000006</v>
          </cell>
          <cell r="D20">
            <v>12576</v>
          </cell>
          <cell r="F20">
            <v>17</v>
          </cell>
          <cell r="H20">
            <v>60</v>
          </cell>
        </row>
        <row r="22">
          <cell r="B22">
            <v>465098</v>
          </cell>
          <cell r="D22">
            <v>630</v>
          </cell>
          <cell r="F22">
            <v>1</v>
          </cell>
          <cell r="H22">
            <v>1</v>
          </cell>
        </row>
        <row r="23">
          <cell r="B23">
            <v>60895572.990000002</v>
          </cell>
          <cell r="D23">
            <v>0</v>
          </cell>
          <cell r="F23">
            <v>0</v>
          </cell>
          <cell r="H23">
            <v>103</v>
          </cell>
        </row>
        <row r="27">
          <cell r="B27">
            <v>440957.82</v>
          </cell>
          <cell r="D27">
            <v>250</v>
          </cell>
          <cell r="F27">
            <v>1</v>
          </cell>
          <cell r="H27">
            <v>1</v>
          </cell>
        </row>
        <row r="28">
          <cell r="B28">
            <v>5329702.34</v>
          </cell>
          <cell r="D28">
            <v>823</v>
          </cell>
          <cell r="F28">
            <v>3</v>
          </cell>
          <cell r="H28">
            <v>7</v>
          </cell>
        </row>
        <row r="30">
          <cell r="B30">
            <v>0</v>
          </cell>
          <cell r="D30">
            <v>0</v>
          </cell>
          <cell r="F30">
            <v>0</v>
          </cell>
          <cell r="H30">
            <v>0</v>
          </cell>
        </row>
        <row r="31">
          <cell r="B31">
            <v>12278191.790000001</v>
          </cell>
          <cell r="D31">
            <v>5118</v>
          </cell>
          <cell r="F31">
            <v>10</v>
          </cell>
          <cell r="H31">
            <v>23</v>
          </cell>
        </row>
        <row r="33">
          <cell r="B33">
            <v>0</v>
          </cell>
          <cell r="D33">
            <v>0</v>
          </cell>
          <cell r="F33">
            <v>0</v>
          </cell>
          <cell r="H33">
            <v>0</v>
          </cell>
        </row>
        <row r="34">
          <cell r="B34">
            <v>28433533.600000001</v>
          </cell>
          <cell r="D34">
            <v>0</v>
          </cell>
          <cell r="F34">
            <v>0</v>
          </cell>
          <cell r="H34">
            <v>4</v>
          </cell>
        </row>
        <row r="37">
          <cell r="B37">
            <v>5303297.57</v>
          </cell>
          <cell r="D37">
            <v>1113</v>
          </cell>
          <cell r="F37">
            <v>3</v>
          </cell>
          <cell r="H37">
            <v>3</v>
          </cell>
        </row>
        <row r="38">
          <cell r="B38">
            <v>194117.64</v>
          </cell>
          <cell r="D38">
            <v>178</v>
          </cell>
          <cell r="F38">
            <v>1</v>
          </cell>
          <cell r="H38">
            <v>2</v>
          </cell>
        </row>
        <row r="39">
          <cell r="B39">
            <v>0</v>
          </cell>
          <cell r="D39">
            <v>0</v>
          </cell>
          <cell r="F39">
            <v>0</v>
          </cell>
          <cell r="H3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lacion x municipio "/>
      <sheetName val="Resumen X Munic"/>
      <sheetName val="Municipios"/>
      <sheetName val="Municipios (2)"/>
      <sheetName val="Amacuzac"/>
      <sheetName val="Atlatlahucan"/>
      <sheetName val="Axochiapan"/>
      <sheetName val="Ayala"/>
      <sheetName val="Coatlán del Río"/>
      <sheetName val="Cuautla"/>
      <sheetName val="Cuernavaca"/>
      <sheetName val="Emiliano Zapata"/>
      <sheetName val="Municipios (3)"/>
      <sheetName val="Huitzilac"/>
      <sheetName val="Jantetelco"/>
      <sheetName val="Jiutepec"/>
      <sheetName val="Jojutla"/>
      <sheetName val="Municipios (4)"/>
      <sheetName val="Jonacatepec"/>
      <sheetName val="Mazatepec"/>
      <sheetName val="Miacatlán"/>
      <sheetName val="Ocuituco"/>
      <sheetName val="Puente de Ixtla"/>
      <sheetName val="Temixco"/>
      <sheetName val="Municipios (5)"/>
      <sheetName val="Temoac"/>
      <sheetName val="Tepalcingo"/>
      <sheetName val="Tepoztlán"/>
      <sheetName val="Tetecala"/>
      <sheetName val="Tetela del Volcán"/>
      <sheetName val="Tlalnepantla"/>
      <sheetName val="Tlaltizapán"/>
      <sheetName val="Municipios (6)"/>
      <sheetName val="Tlaquiltenango"/>
      <sheetName val="Tlayacapan"/>
      <sheetName val="Totolapan"/>
      <sheetName val="Xochitepec"/>
      <sheetName val="Yautepec"/>
      <sheetName val="Municipios (7)"/>
      <sheetName val="Yecapixtla"/>
      <sheetName val="Zacatepec"/>
      <sheetName val="Zacualpan"/>
      <sheetName val="Varios municipios"/>
    </sheetNames>
    <sheetDataSet>
      <sheetData sheetId="0"/>
      <sheetData sheetId="1"/>
      <sheetData sheetId="2"/>
      <sheetData sheetId="3"/>
      <sheetData sheetId="4"/>
      <sheetData sheetId="5">
        <row r="6">
          <cell r="B6">
            <v>4556924.3100000005</v>
          </cell>
          <cell r="F6">
            <v>1202218.73</v>
          </cell>
          <cell r="J6">
            <v>6227758.5</v>
          </cell>
        </row>
        <row r="9">
          <cell r="B9">
            <v>3806924.31</v>
          </cell>
          <cell r="C9">
            <v>1</v>
          </cell>
          <cell r="D9">
            <v>4</v>
          </cell>
          <cell r="E9">
            <v>789</v>
          </cell>
          <cell r="F9">
            <v>1202218.73</v>
          </cell>
          <cell r="G9">
            <v>1</v>
          </cell>
          <cell r="H9">
            <v>5</v>
          </cell>
          <cell r="I9">
            <v>54</v>
          </cell>
        </row>
      </sheetData>
      <sheetData sheetId="6">
        <row r="6">
          <cell r="B6">
            <v>8581215.8599999994</v>
          </cell>
          <cell r="F6">
            <v>7564634.6600000001</v>
          </cell>
          <cell r="J6">
            <v>3785700.77</v>
          </cell>
        </row>
        <row r="10">
          <cell r="B10">
            <v>1066215.8599999999</v>
          </cell>
          <cell r="F10">
            <v>7189634.6600000001</v>
          </cell>
          <cell r="G10">
            <v>2</v>
          </cell>
          <cell r="H10">
            <v>4</v>
          </cell>
          <cell r="I10">
            <v>737</v>
          </cell>
        </row>
      </sheetData>
      <sheetData sheetId="7">
        <row r="6">
          <cell r="B6">
            <v>12592854.710000001</v>
          </cell>
          <cell r="F6">
            <v>49536057.790000007</v>
          </cell>
          <cell r="J6">
            <v>0</v>
          </cell>
        </row>
        <row r="13">
          <cell r="B13">
            <v>5920381.2999999998</v>
          </cell>
          <cell r="F13">
            <v>22143366.120000001</v>
          </cell>
          <cell r="G13">
            <v>6</v>
          </cell>
          <cell r="H13">
            <v>22</v>
          </cell>
          <cell r="I13">
            <v>2277</v>
          </cell>
        </row>
      </sheetData>
      <sheetData sheetId="8">
        <row r="6">
          <cell r="B6">
            <v>4687337.6900000004</v>
          </cell>
          <cell r="F6">
            <v>4556393.0999999996</v>
          </cell>
          <cell r="J6">
            <v>2350000</v>
          </cell>
        </row>
        <row r="10">
          <cell r="B10">
            <v>1882773.36</v>
          </cell>
          <cell r="C10">
            <v>2</v>
          </cell>
          <cell r="D10">
            <v>4</v>
          </cell>
          <cell r="E10">
            <v>368</v>
          </cell>
        </row>
      </sheetData>
      <sheetData sheetId="9">
        <row r="6">
          <cell r="B6">
            <v>68319062.730000004</v>
          </cell>
          <cell r="F6">
            <v>57372465.452999994</v>
          </cell>
          <cell r="J6">
            <v>8483488.7899999991</v>
          </cell>
        </row>
        <row r="24">
          <cell r="B24">
            <v>9209429.7699999996</v>
          </cell>
          <cell r="C24">
            <v>6</v>
          </cell>
          <cell r="D24">
            <v>16</v>
          </cell>
          <cell r="E24">
            <v>2843</v>
          </cell>
          <cell r="F24">
            <v>13429633.02</v>
          </cell>
          <cell r="G24">
            <v>9</v>
          </cell>
          <cell r="H24">
            <v>13</v>
          </cell>
          <cell r="I24">
            <v>8433</v>
          </cell>
          <cell r="J24">
            <v>0</v>
          </cell>
          <cell r="K24">
            <v>0</v>
          </cell>
          <cell r="L24">
            <v>0</v>
          </cell>
        </row>
      </sheetData>
      <sheetData sheetId="10">
        <row r="6">
          <cell r="B6">
            <v>71831629.88000001</v>
          </cell>
          <cell r="F6">
            <v>164999589.34212071</v>
          </cell>
          <cell r="J6">
            <v>97058.82</v>
          </cell>
        </row>
        <row r="18">
          <cell r="B18">
            <v>47157640.980000004</v>
          </cell>
          <cell r="C18">
            <v>3</v>
          </cell>
          <cell r="D18">
            <v>114</v>
          </cell>
          <cell r="E18">
            <v>12639</v>
          </cell>
          <cell r="F18">
            <v>61858385.359999999</v>
          </cell>
          <cell r="G18">
            <v>27</v>
          </cell>
          <cell r="H18">
            <v>132</v>
          </cell>
          <cell r="I18">
            <v>17779</v>
          </cell>
          <cell r="J18">
            <v>97058.82</v>
          </cell>
          <cell r="L18">
            <v>1</v>
          </cell>
        </row>
      </sheetData>
      <sheetData sheetId="11">
        <row r="6">
          <cell r="B6">
            <v>23772673.84</v>
          </cell>
          <cell r="F6">
            <v>605242520.27999997</v>
          </cell>
          <cell r="J6">
            <v>0</v>
          </cell>
        </row>
        <row r="9">
          <cell r="B9">
            <v>2475783.14</v>
          </cell>
          <cell r="C9">
            <v>3</v>
          </cell>
          <cell r="D9">
            <v>5</v>
          </cell>
          <cell r="E9">
            <v>460</v>
          </cell>
          <cell r="F9">
            <v>5242520.28</v>
          </cell>
          <cell r="G9">
            <v>2</v>
          </cell>
          <cell r="H9">
            <v>10</v>
          </cell>
          <cell r="I9">
            <v>1005</v>
          </cell>
        </row>
      </sheetData>
      <sheetData sheetId="12"/>
      <sheetData sheetId="13">
        <row r="6">
          <cell r="B6">
            <v>32254183.16</v>
          </cell>
          <cell r="F6">
            <v>23851307.759999998</v>
          </cell>
          <cell r="J6">
            <v>97058.82</v>
          </cell>
        </row>
        <row r="12">
          <cell r="B12">
            <v>776391.61999999988</v>
          </cell>
          <cell r="C12">
            <v>1</v>
          </cell>
          <cell r="D12">
            <v>6</v>
          </cell>
          <cell r="E12">
            <v>397</v>
          </cell>
          <cell r="F12">
            <v>15315236.18</v>
          </cell>
          <cell r="G12">
            <v>4</v>
          </cell>
          <cell r="H12">
            <v>21</v>
          </cell>
          <cell r="I12">
            <v>2243</v>
          </cell>
          <cell r="J12">
            <v>97058.82</v>
          </cell>
          <cell r="K12">
            <v>1</v>
          </cell>
          <cell r="L12">
            <v>1</v>
          </cell>
        </row>
      </sheetData>
      <sheetData sheetId="14">
        <row r="6">
          <cell r="B6">
            <v>963820.88</v>
          </cell>
          <cell r="F6">
            <v>1595429.5</v>
          </cell>
          <cell r="J6">
            <v>0</v>
          </cell>
        </row>
        <row r="8">
          <cell r="B8">
            <v>963820.88</v>
          </cell>
          <cell r="C8">
            <v>0</v>
          </cell>
          <cell r="D8">
            <v>3</v>
          </cell>
          <cell r="E8">
            <v>0</v>
          </cell>
          <cell r="F8">
            <v>0</v>
          </cell>
        </row>
      </sheetData>
      <sheetData sheetId="15">
        <row r="6">
          <cell r="B6">
            <v>18335901.579999998</v>
          </cell>
          <cell r="F6">
            <v>28161149.73</v>
          </cell>
          <cell r="J6">
            <v>0</v>
          </cell>
        </row>
        <row r="14">
          <cell r="B14">
            <v>10703533.08</v>
          </cell>
          <cell r="C14">
            <v>2</v>
          </cell>
          <cell r="D14">
            <v>6</v>
          </cell>
          <cell r="E14">
            <v>977</v>
          </cell>
          <cell r="F14">
            <v>13062738.93</v>
          </cell>
          <cell r="G14">
            <v>8</v>
          </cell>
          <cell r="H14">
            <v>12</v>
          </cell>
          <cell r="I14">
            <v>7674</v>
          </cell>
        </row>
      </sheetData>
      <sheetData sheetId="16">
        <row r="6">
          <cell r="B6">
            <v>46758986.75</v>
          </cell>
          <cell r="F6">
            <v>14516214.039999999</v>
          </cell>
          <cell r="J6">
            <v>3079439.04</v>
          </cell>
        </row>
        <row r="14">
          <cell r="B14">
            <v>5077084.03</v>
          </cell>
          <cell r="C14">
            <v>3</v>
          </cell>
          <cell r="D14">
            <v>8</v>
          </cell>
          <cell r="E14">
            <v>1562</v>
          </cell>
          <cell r="F14">
            <v>6238050.0099999998</v>
          </cell>
          <cell r="G14">
            <v>5</v>
          </cell>
          <cell r="H14">
            <v>7</v>
          </cell>
          <cell r="I14">
            <v>5173</v>
          </cell>
          <cell r="J14">
            <v>3079439.04</v>
          </cell>
          <cell r="K14">
            <v>1</v>
          </cell>
          <cell r="L14">
            <v>1</v>
          </cell>
        </row>
      </sheetData>
      <sheetData sheetId="17"/>
      <sheetData sheetId="18">
        <row r="6">
          <cell r="B6">
            <v>0</v>
          </cell>
          <cell r="F6">
            <v>1193760</v>
          </cell>
          <cell r="J6">
            <v>0</v>
          </cell>
        </row>
        <row r="7">
          <cell r="F7">
            <v>1193760</v>
          </cell>
          <cell r="G7">
            <v>1</v>
          </cell>
          <cell r="H7">
            <v>4</v>
          </cell>
          <cell r="I7">
            <v>49</v>
          </cell>
        </row>
      </sheetData>
      <sheetData sheetId="19">
        <row r="6">
          <cell r="B6">
            <v>998300</v>
          </cell>
          <cell r="F6">
            <v>792112.38</v>
          </cell>
          <cell r="J6">
            <v>1850000</v>
          </cell>
        </row>
        <row r="8">
          <cell r="B8">
            <v>998300</v>
          </cell>
          <cell r="C8">
            <v>2</v>
          </cell>
          <cell r="D8">
            <v>2</v>
          </cell>
          <cell r="E8">
            <v>586</v>
          </cell>
          <cell r="F8">
            <v>412300</v>
          </cell>
          <cell r="G8">
            <v>1</v>
          </cell>
          <cell r="H8">
            <v>1</v>
          </cell>
          <cell r="I8">
            <v>137</v>
          </cell>
          <cell r="J8">
            <v>0</v>
          </cell>
          <cell r="K8">
            <v>0</v>
          </cell>
          <cell r="L8">
            <v>0</v>
          </cell>
        </row>
      </sheetData>
      <sheetData sheetId="20">
        <row r="6">
          <cell r="B6">
            <v>8557918.2899999991</v>
          </cell>
          <cell r="F6">
            <v>26886321.949999999</v>
          </cell>
          <cell r="J6">
            <v>0</v>
          </cell>
        </row>
        <row r="11">
          <cell r="B11">
            <v>7056656.5</v>
          </cell>
          <cell r="C11">
            <v>5</v>
          </cell>
          <cell r="D11">
            <v>8</v>
          </cell>
          <cell r="E11">
            <v>25542</v>
          </cell>
          <cell r="F11">
            <v>570989.5</v>
          </cell>
          <cell r="G11">
            <v>0</v>
          </cell>
          <cell r="H11">
            <v>2</v>
          </cell>
          <cell r="I11">
            <v>0</v>
          </cell>
          <cell r="J11">
            <v>0</v>
          </cell>
          <cell r="K11">
            <v>0</v>
          </cell>
          <cell r="L11">
            <v>0</v>
          </cell>
        </row>
      </sheetData>
      <sheetData sheetId="21">
        <row r="6">
          <cell r="B6">
            <v>16935042.420000002</v>
          </cell>
          <cell r="F6">
            <v>6532498.8200000003</v>
          </cell>
          <cell r="J6">
            <v>0</v>
          </cell>
        </row>
        <row r="10">
          <cell r="B10">
            <v>6394472</v>
          </cell>
          <cell r="C10">
            <v>6</v>
          </cell>
          <cell r="D10">
            <v>11</v>
          </cell>
          <cell r="E10">
            <v>689</v>
          </cell>
          <cell r="F10">
            <v>2800498.8200000003</v>
          </cell>
          <cell r="G10">
            <v>3</v>
          </cell>
          <cell r="H10">
            <v>5</v>
          </cell>
          <cell r="I10">
            <v>1057</v>
          </cell>
          <cell r="J10">
            <v>0</v>
          </cell>
          <cell r="K10">
            <v>0</v>
          </cell>
          <cell r="L10">
            <v>0</v>
          </cell>
        </row>
      </sheetData>
      <sheetData sheetId="22">
        <row r="6">
          <cell r="B6">
            <v>36595760.280000001</v>
          </cell>
          <cell r="F6">
            <v>22241464.800000001</v>
          </cell>
          <cell r="J6">
            <v>1685600</v>
          </cell>
        </row>
        <row r="10">
          <cell r="B10">
            <v>28097252.57</v>
          </cell>
          <cell r="C10">
            <v>4</v>
          </cell>
          <cell r="D10">
            <v>69</v>
          </cell>
          <cell r="E10">
            <v>1501</v>
          </cell>
          <cell r="F10">
            <v>20426668</v>
          </cell>
          <cell r="G10">
            <v>2</v>
          </cell>
          <cell r="H10">
            <v>7</v>
          </cell>
          <cell r="I10">
            <v>718</v>
          </cell>
          <cell r="J10">
            <v>1685600</v>
          </cell>
          <cell r="K10">
            <v>1</v>
          </cell>
          <cell r="L10">
            <v>1</v>
          </cell>
        </row>
      </sheetData>
      <sheetData sheetId="23">
        <row r="6">
          <cell r="B6">
            <v>17068794.23</v>
          </cell>
          <cell r="F6">
            <v>31946689.003999997</v>
          </cell>
          <cell r="J6">
            <v>30000000</v>
          </cell>
        </row>
        <row r="15">
          <cell r="B15">
            <v>9935758.8399999999</v>
          </cell>
          <cell r="C15">
            <v>5</v>
          </cell>
          <cell r="D15">
            <v>22</v>
          </cell>
          <cell r="E15">
            <v>1859</v>
          </cell>
          <cell r="F15">
            <v>2837852.02</v>
          </cell>
          <cell r="G15">
            <v>1</v>
          </cell>
          <cell r="H15">
            <v>3</v>
          </cell>
          <cell r="I15">
            <v>600</v>
          </cell>
          <cell r="J15">
            <v>0</v>
          </cell>
          <cell r="K15">
            <v>0</v>
          </cell>
          <cell r="L15">
            <v>0</v>
          </cell>
        </row>
      </sheetData>
      <sheetData sheetId="24"/>
      <sheetData sheetId="25">
        <row r="6">
          <cell r="B6">
            <v>1815716.6</v>
          </cell>
          <cell r="F6">
            <v>24262835.050000001</v>
          </cell>
          <cell r="J6">
            <v>0</v>
          </cell>
        </row>
        <row r="8">
          <cell r="B8">
            <v>1815716.6</v>
          </cell>
          <cell r="C8">
            <v>1</v>
          </cell>
          <cell r="D8">
            <v>3</v>
          </cell>
          <cell r="E8">
            <v>375</v>
          </cell>
          <cell r="F8">
            <v>3262835.05</v>
          </cell>
          <cell r="J8">
            <v>0</v>
          </cell>
        </row>
      </sheetData>
      <sheetData sheetId="26">
        <row r="6">
          <cell r="B6">
            <v>3399897.52</v>
          </cell>
          <cell r="F6">
            <v>53726491.600000001</v>
          </cell>
          <cell r="J6">
            <v>538258.53</v>
          </cell>
        </row>
        <row r="9">
          <cell r="B9">
            <v>1578000</v>
          </cell>
          <cell r="C9">
            <v>2</v>
          </cell>
          <cell r="D9">
            <v>3</v>
          </cell>
          <cell r="E9">
            <v>811</v>
          </cell>
          <cell r="F9">
            <v>172222.22</v>
          </cell>
          <cell r="J9">
            <v>538258.53</v>
          </cell>
          <cell r="K9">
            <v>1</v>
          </cell>
          <cell r="L9">
            <v>1</v>
          </cell>
        </row>
      </sheetData>
      <sheetData sheetId="27">
        <row r="6">
          <cell r="B6">
            <v>2381429.04</v>
          </cell>
          <cell r="F6">
            <v>11323518.9</v>
          </cell>
          <cell r="J6">
            <v>0</v>
          </cell>
        </row>
        <row r="9">
          <cell r="B9">
            <v>1416314.17</v>
          </cell>
          <cell r="C9">
            <v>2</v>
          </cell>
          <cell r="D9">
            <v>6</v>
          </cell>
          <cell r="E9">
            <v>267</v>
          </cell>
          <cell r="F9">
            <v>4244946.9000000004</v>
          </cell>
          <cell r="G9">
            <v>1</v>
          </cell>
          <cell r="H9">
            <v>3</v>
          </cell>
          <cell r="I9">
            <v>41629</v>
          </cell>
        </row>
      </sheetData>
      <sheetData sheetId="28">
        <row r="6">
          <cell r="B6">
            <v>406200</v>
          </cell>
          <cell r="F6">
            <v>1505360.5899999999</v>
          </cell>
          <cell r="J6">
            <v>0</v>
          </cell>
        </row>
        <row r="8">
          <cell r="B8">
            <v>406200</v>
          </cell>
          <cell r="C8">
            <v>1</v>
          </cell>
          <cell r="D8">
            <v>1</v>
          </cell>
          <cell r="E8">
            <v>47</v>
          </cell>
          <cell r="F8">
            <v>297853.87</v>
          </cell>
          <cell r="G8">
            <v>1</v>
          </cell>
          <cell r="H8">
            <v>1</v>
          </cell>
          <cell r="I8">
            <v>600</v>
          </cell>
        </row>
      </sheetData>
      <sheetData sheetId="29">
        <row r="6">
          <cell r="B6">
            <v>8318182</v>
          </cell>
          <cell r="F6">
            <v>31367827.489999998</v>
          </cell>
          <cell r="J6">
            <v>0</v>
          </cell>
        </row>
        <row r="10">
          <cell r="B10">
            <v>4618182</v>
          </cell>
          <cell r="C10">
            <v>4</v>
          </cell>
          <cell r="D10">
            <v>11</v>
          </cell>
          <cell r="E10">
            <v>1068</v>
          </cell>
          <cell r="F10">
            <v>2035451.23</v>
          </cell>
          <cell r="G10">
            <v>2</v>
          </cell>
          <cell r="H10">
            <v>3</v>
          </cell>
          <cell r="I10">
            <v>880</v>
          </cell>
        </row>
      </sheetData>
      <sheetData sheetId="30">
        <row r="6">
          <cell r="B6">
            <v>8759225.879999999</v>
          </cell>
          <cell r="F6">
            <v>314223</v>
          </cell>
          <cell r="J6">
            <v>0</v>
          </cell>
        </row>
        <row r="8">
          <cell r="B8">
            <v>2759225.88</v>
          </cell>
          <cell r="C8">
            <v>1</v>
          </cell>
          <cell r="D8">
            <v>8</v>
          </cell>
          <cell r="E8">
            <v>180</v>
          </cell>
          <cell r="F8">
            <v>314223</v>
          </cell>
          <cell r="G8">
            <v>0</v>
          </cell>
          <cell r="H8">
            <v>0</v>
          </cell>
          <cell r="I8">
            <v>0</v>
          </cell>
        </row>
      </sheetData>
      <sheetData sheetId="31">
        <row r="6">
          <cell r="B6">
            <v>10153075.640000001</v>
          </cell>
          <cell r="F6">
            <v>15479864.928999998</v>
          </cell>
          <cell r="J6">
            <v>0</v>
          </cell>
        </row>
        <row r="13">
          <cell r="B13">
            <v>4016997.7199999997</v>
          </cell>
          <cell r="C13">
            <v>1</v>
          </cell>
          <cell r="D13">
            <v>6</v>
          </cell>
          <cell r="E13">
            <v>59</v>
          </cell>
          <cell r="F13">
            <v>971300.71</v>
          </cell>
          <cell r="G13">
            <v>1</v>
          </cell>
          <cell r="H13">
            <v>6</v>
          </cell>
          <cell r="I13">
            <v>247</v>
          </cell>
        </row>
      </sheetData>
      <sheetData sheetId="32"/>
      <sheetData sheetId="33">
        <row r="6">
          <cell r="B6">
            <v>10768393.93</v>
          </cell>
          <cell r="F6">
            <v>13886392.01</v>
          </cell>
          <cell r="J6">
            <v>0</v>
          </cell>
        </row>
        <row r="9">
          <cell r="B9">
            <v>2779810.87</v>
          </cell>
          <cell r="C9">
            <v>1</v>
          </cell>
          <cell r="D9">
            <v>13</v>
          </cell>
          <cell r="E9">
            <v>96</v>
          </cell>
          <cell r="F9">
            <v>5636392.0099999998</v>
          </cell>
          <cell r="G9">
            <v>4</v>
          </cell>
          <cell r="H9">
            <v>11</v>
          </cell>
          <cell r="I9">
            <v>617</v>
          </cell>
        </row>
      </sheetData>
      <sheetData sheetId="34">
        <row r="6">
          <cell r="B6">
            <v>1811337.8900000001</v>
          </cell>
          <cell r="F6">
            <v>808485.59000000008</v>
          </cell>
          <cell r="J6">
            <v>5850000</v>
          </cell>
        </row>
        <row r="12">
          <cell r="B12">
            <v>234240</v>
          </cell>
          <cell r="C12">
            <v>0</v>
          </cell>
          <cell r="D12">
            <v>3</v>
          </cell>
          <cell r="E12">
            <v>0</v>
          </cell>
          <cell r="F12">
            <v>495574.04000000004</v>
          </cell>
          <cell r="G12">
            <v>1</v>
          </cell>
          <cell r="H12">
            <v>1</v>
          </cell>
          <cell r="I12">
            <v>160</v>
          </cell>
        </row>
      </sheetData>
      <sheetData sheetId="35">
        <row r="6">
          <cell r="B6">
            <v>5041759.8499999996</v>
          </cell>
          <cell r="F6">
            <v>1862672.22</v>
          </cell>
          <cell r="J6">
            <v>0</v>
          </cell>
        </row>
        <row r="9">
          <cell r="B9">
            <v>4811759.8499999996</v>
          </cell>
          <cell r="C9">
            <v>2</v>
          </cell>
          <cell r="D9">
            <v>10</v>
          </cell>
          <cell r="E9">
            <v>436</v>
          </cell>
          <cell r="F9">
            <v>560672.54</v>
          </cell>
          <cell r="G9">
            <v>1</v>
          </cell>
          <cell r="H9">
            <v>1</v>
          </cell>
          <cell r="I9">
            <v>600</v>
          </cell>
        </row>
      </sheetData>
      <sheetData sheetId="36">
        <row r="6">
          <cell r="B6">
            <v>124448997.67000002</v>
          </cell>
          <cell r="F6">
            <v>24228300</v>
          </cell>
          <cell r="J6">
            <v>0</v>
          </cell>
        </row>
        <row r="11">
          <cell r="B11">
            <v>12459168.100000001</v>
          </cell>
          <cell r="C11">
            <v>7</v>
          </cell>
          <cell r="D11">
            <v>11</v>
          </cell>
          <cell r="E11">
            <v>65997</v>
          </cell>
          <cell r="F11">
            <v>80300</v>
          </cell>
          <cell r="G11">
            <v>0</v>
          </cell>
          <cell r="H11">
            <v>1</v>
          </cell>
          <cell r="I11">
            <v>0</v>
          </cell>
        </row>
      </sheetData>
      <sheetData sheetId="37">
        <row r="6">
          <cell r="B6">
            <v>1873654.3599999999</v>
          </cell>
          <cell r="F6">
            <v>10406763.574200001</v>
          </cell>
          <cell r="J6">
            <v>0</v>
          </cell>
        </row>
        <row r="12">
          <cell r="B12">
            <v>89000</v>
          </cell>
          <cell r="C12">
            <v>1</v>
          </cell>
          <cell r="D12">
            <v>1</v>
          </cell>
          <cell r="E12">
            <v>412</v>
          </cell>
          <cell r="F12">
            <v>3445071.5900000003</v>
          </cell>
          <cell r="G12">
            <v>4</v>
          </cell>
          <cell r="H12">
            <v>8</v>
          </cell>
          <cell r="I12">
            <v>3088</v>
          </cell>
        </row>
      </sheetData>
      <sheetData sheetId="38"/>
      <sheetData sheetId="39">
        <row r="6">
          <cell r="B6">
            <v>21620746.199999999</v>
          </cell>
          <cell r="F6">
            <v>40409212.060000002</v>
          </cell>
          <cell r="J6">
            <v>2350000</v>
          </cell>
        </row>
        <row r="12">
          <cell r="B12">
            <v>5918669.8899999997</v>
          </cell>
          <cell r="C12">
            <v>4</v>
          </cell>
          <cell r="D12">
            <v>16</v>
          </cell>
          <cell r="E12">
            <v>1211</v>
          </cell>
          <cell r="F12">
            <v>2346559</v>
          </cell>
          <cell r="G12">
            <v>2</v>
          </cell>
          <cell r="H12">
            <v>3</v>
          </cell>
          <cell r="I12">
            <v>973</v>
          </cell>
          <cell r="J12">
            <v>0</v>
          </cell>
          <cell r="K12">
            <v>0</v>
          </cell>
          <cell r="L12">
            <v>0</v>
          </cell>
        </row>
      </sheetData>
      <sheetData sheetId="40">
        <row r="6">
          <cell r="B6">
            <v>55753580</v>
          </cell>
          <cell r="F6">
            <v>514874053.80000001</v>
          </cell>
          <cell r="J6">
            <v>0</v>
          </cell>
        </row>
        <row r="9">
          <cell r="B9">
            <v>6753580</v>
          </cell>
          <cell r="C9">
            <v>1</v>
          </cell>
          <cell r="D9">
            <v>5</v>
          </cell>
          <cell r="E9">
            <v>6240</v>
          </cell>
          <cell r="F9">
            <v>3374053.8</v>
          </cell>
          <cell r="G9">
            <v>2</v>
          </cell>
          <cell r="H9">
            <v>2</v>
          </cell>
          <cell r="I9">
            <v>1350</v>
          </cell>
          <cell r="J9">
            <v>0</v>
          </cell>
          <cell r="K9">
            <v>0</v>
          </cell>
          <cell r="L9">
            <v>0</v>
          </cell>
        </row>
      </sheetData>
      <sheetData sheetId="41">
        <row r="6">
          <cell r="B6">
            <v>1137971.99</v>
          </cell>
          <cell r="F6">
            <v>1289632.3700000001</v>
          </cell>
          <cell r="J6">
            <v>0</v>
          </cell>
        </row>
        <row r="8">
          <cell r="B8">
            <v>741800</v>
          </cell>
          <cell r="C8">
            <v>1</v>
          </cell>
          <cell r="D8">
            <v>2</v>
          </cell>
          <cell r="E8">
            <v>291</v>
          </cell>
          <cell r="F8">
            <v>1289632.3700000001</v>
          </cell>
          <cell r="G8">
            <v>2</v>
          </cell>
          <cell r="H8">
            <v>4</v>
          </cell>
          <cell r="I8">
            <v>803</v>
          </cell>
          <cell r="J8">
            <v>0</v>
          </cell>
          <cell r="K8">
            <v>0</v>
          </cell>
          <cell r="L8">
            <v>0</v>
          </cell>
        </row>
      </sheetData>
      <sheetData sheetId="42">
        <row r="6">
          <cell r="B6">
            <v>85566701.589999989</v>
          </cell>
          <cell r="F6">
            <v>27235963.690000001</v>
          </cell>
          <cell r="J6">
            <v>12000000</v>
          </cell>
        </row>
        <row r="17">
          <cell r="B17">
            <v>8836797.7400000002</v>
          </cell>
          <cell r="C17">
            <v>20</v>
          </cell>
          <cell r="D17">
            <v>26</v>
          </cell>
          <cell r="E17">
            <v>0</v>
          </cell>
          <cell r="F17">
            <v>0</v>
          </cell>
          <cell r="G17">
            <v>0</v>
          </cell>
          <cell r="H17">
            <v>0</v>
          </cell>
          <cell r="I17">
            <v>0</v>
          </cell>
          <cell r="J17">
            <v>0</v>
          </cell>
          <cell r="K17">
            <v>0</v>
          </cell>
          <cell r="L17">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AspectosImportantes"/>
      <sheetName val="infraestructuras a validar"/>
      <sheetName val="ResObConcEduc"/>
      <sheetName val="5-E381op-EbR"/>
      <sheetName val="6-E381op-Eb"/>
      <sheetName val="7-E381op-EbSupR"/>
      <sheetName val="8-E3810p-EbSup"/>
      <sheetName val="9-E381op-EmR"/>
      <sheetName val="10-E381op-Em"/>
      <sheetName val="11-E381op-EsR"/>
      <sheetName val="12-E381op-Es"/>
      <sheetName val="ResObProcEduc"/>
      <sheetName val="5-E382op-EbProcR"/>
      <sheetName val="6-E382op-EbProc"/>
      <sheetName val="7-E382op-EbSuProcR"/>
      <sheetName val="8-E382op-EbSuProc"/>
      <sheetName val="9-E382op-EmProcR"/>
      <sheetName val="10-E382op-EmProc"/>
      <sheetName val="11-E382op-ESProcR"/>
      <sheetName val="12-E382op-EsProc"/>
      <sheetName val="5-E382op-EbInicR"/>
      <sheetName val="6-E382op-EbInic"/>
      <sheetName val="BD.Obras.SOP.12-18"/>
      <sheetName val="BD.SupervINEIEM.12-18"/>
      <sheetName val="9-E382op-EmInicR"/>
      <sheetName val="10-E382op-EmInic"/>
      <sheetName val="11-E382op-ESInicR"/>
      <sheetName val="12-E382op-EsInic"/>
      <sheetName val="13-E382op-InconsistentesR"/>
      <sheetName val="13-E382op-inconsist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8">
          <cell r="N8">
            <v>2244946.9</v>
          </cell>
        </row>
        <row r="11">
          <cell r="N11">
            <v>6714993.7100000009</v>
          </cell>
        </row>
        <row r="19">
          <cell r="N19">
            <v>47880499.710000001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ables/table1.xml><?xml version="1.0" encoding="utf-8"?>
<table xmlns="http://schemas.openxmlformats.org/spreadsheetml/2006/main" id="1" name="Tabla47" displayName="Tabla47" ref="K4:Q5" totalsRowShown="0" headerRowDxfId="40" dataDxfId="39">
  <autoFilter ref="K4:Q5"/>
  <tableColumns count="7">
    <tableColumn id="1" name="2007" dataDxfId="38"/>
    <tableColumn id="2" name="2008" dataDxfId="37"/>
    <tableColumn id="3" name="2009" dataDxfId="36"/>
    <tableColumn id="4" name="2010" dataDxfId="35"/>
    <tableColumn id="5" name="2011" dataDxfId="34"/>
    <tableColumn id="6" name="2012" dataDxfId="33"/>
    <tableColumn id="7" name="2013" dataDxfId="32"/>
  </tableColumns>
  <tableStyleInfo name="TableStyleMedium5" showFirstColumn="0" showLastColumn="0" showRowStripes="1" showColumnStripes="0"/>
</table>
</file>

<file path=xl/tables/table2.xml><?xml version="1.0" encoding="utf-8"?>
<table xmlns="http://schemas.openxmlformats.org/spreadsheetml/2006/main" id="2" name="Tabla4" displayName="Tabla4" ref="L5:R7" totalsRowShown="0" headerRowDxfId="31" dataDxfId="30">
  <autoFilter ref="L5:R7"/>
  <tableColumns count="7">
    <tableColumn id="1" name="Ciencias de la Ingeniería" dataDxfId="29"/>
    <tableColumn id="2" name="Biotecnología y Ciencias Agropecuarias " dataDxfId="28"/>
    <tableColumn id="3" name="Ciencias Sociales, Económicas y Políticas " dataDxfId="27"/>
    <tableColumn id="4" name="Humanidades y Ciencias de la Conducta" dataDxfId="26"/>
    <tableColumn id="5" name="Medicina y Ciencias de la Salud" dataDxfId="25"/>
    <tableColumn id="6" name="Biología y Química " dataDxfId="24"/>
    <tableColumn id="7" name="Físico, Matemáticas y Geociencia" dataDxfId="23"/>
  </tableColumns>
  <tableStyleInfo name="TableStyleMedium5" showFirstColumn="0" showLastColumn="0" showRowStripes="1" showColumnStripes="0"/>
</table>
</file>

<file path=xl/tables/table3.xml><?xml version="1.0" encoding="utf-8"?>
<table xmlns="http://schemas.openxmlformats.org/spreadsheetml/2006/main" id="3" name="Tabla3" displayName="Tabla3" ref="J5:Q6" totalsRowShown="0" headerRowDxfId="22" dataDxfId="21">
  <autoFilter ref="J5:Q6"/>
  <tableColumns count="8">
    <tableColumn id="1" name="2007" dataDxfId="20"/>
    <tableColumn id="2" name="2008" dataDxfId="19"/>
    <tableColumn id="3" name="2009" dataDxfId="18"/>
    <tableColumn id="4" name="2010" dataDxfId="17"/>
    <tableColumn id="5" name="2011" dataDxfId="16"/>
    <tableColumn id="6" name="2012" dataDxfId="15"/>
    <tableColumn id="7" name="2013" dataDxfId="14"/>
    <tableColumn id="8" name="AÑO" dataDxfId="13"/>
  </tableColumns>
  <tableStyleInfo name="TableStyleMedium5" showFirstColumn="0" showLastColumn="0" showRowStripes="1" showColumnStripes="0"/>
</table>
</file>

<file path=xl/tables/table4.xml><?xml version="1.0" encoding="utf-8"?>
<table xmlns="http://schemas.openxmlformats.org/spreadsheetml/2006/main" id="4" name="Tabla5" displayName="Tabla5" ref="H5:K8" totalsRowCount="1" headerRowDxfId="12" dataDxfId="11" totalsRowDxfId="10">
  <autoFilter ref="H5:K7"/>
  <tableColumns count="4">
    <tableColumn id="1" name="Maestría" dataDxfId="9" totalsRowDxfId="8"/>
    <tableColumn id="2" name="Doctorado" dataDxfId="7" totalsRowDxfId="6"/>
    <tableColumn id="3" name="Pos-Doctorales" dataDxfId="5" totalsRowDxfId="4"/>
    <tableColumn id="4" name="Columna1" dataDxfId="3" totalsRowDxfId="2"/>
  </tableColumns>
  <tableStyleInfo name="TableStyleMedium5" showFirstColumn="0" showLastColumn="0" showRowStripes="1" showColumnStripes="0"/>
</table>
</file>

<file path=xl/tables/table5.xml><?xml version="1.0" encoding="utf-8"?>
<table xmlns="http://schemas.openxmlformats.org/spreadsheetml/2006/main" id="5" name="Tabla7" displayName="Tabla7" ref="I2:N3" totalsRowShown="0" headerRowDxfId="1">
  <autoFilter ref="I2:N3"/>
  <tableColumns count="6">
    <tableColumn id="1" name="2009"/>
    <tableColumn id="2" name="2010"/>
    <tableColumn id="3" name="2011"/>
    <tableColumn id="4" name="2012"/>
    <tableColumn id="5" name="2013"/>
    <tableColumn id="6" name="Año" dataDxfId="0"/>
  </tableColumns>
  <tableStyleInfo name="TableStyleMedium5" showFirstColumn="0" showLastColumn="0" showRowStripes="1" showColumnStripes="0"/>
</table>
</file>

<file path=xl/theme/theme1.xml><?xml version="1.0" encoding="utf-8"?>
<a:theme xmlns:a="http://schemas.openxmlformats.org/drawingml/2006/main" name="Tema de Office">
  <a:themeElements>
    <a:clrScheme name="InfGob10">
      <a:dk1>
        <a:sysClr val="windowText" lastClr="000000"/>
      </a:dk1>
      <a:lt1>
        <a:sysClr val="window" lastClr="FFFFFF"/>
      </a:lt1>
      <a:dk2>
        <a:srgbClr val="1F497D"/>
      </a:dk2>
      <a:lt2>
        <a:srgbClr val="EEECE1"/>
      </a:lt2>
      <a:accent1>
        <a:srgbClr val="4F81BD"/>
      </a:accent1>
      <a:accent2>
        <a:srgbClr val="B4985A"/>
      </a:accent2>
      <a:accent3>
        <a:srgbClr val="D3CAB7"/>
      </a:accent3>
      <a:accent4>
        <a:srgbClr val="E3DEB6"/>
      </a:accent4>
      <a:accent5>
        <a:srgbClr val="B4985A"/>
      </a:accent5>
      <a:accent6>
        <a:srgbClr val="C0B678"/>
      </a:accent6>
      <a:hlink>
        <a:srgbClr val="B4985A"/>
      </a:hlink>
      <a:folHlink>
        <a:srgbClr val="C0B67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M17"/>
  <sheetViews>
    <sheetView workbookViewId="0"/>
  </sheetViews>
  <sheetFormatPr baseColWidth="10" defaultColWidth="11.42578125" defaultRowHeight="12.75" x14ac:dyDescent="0.2"/>
  <cols>
    <col min="1" max="1" width="1" style="270" customWidth="1"/>
    <col min="2" max="2" width="22.42578125" style="270" customWidth="1"/>
    <col min="3" max="9" width="6.85546875" style="270" customWidth="1"/>
    <col min="10" max="10" width="10.42578125" style="270" hidden="1" customWidth="1"/>
    <col min="11" max="11" width="23.7109375" style="270" customWidth="1"/>
    <col min="12" max="12" width="11.42578125" style="270"/>
    <col min="13" max="13" width="22.85546875" style="270" hidden="1" customWidth="1"/>
    <col min="14" max="16384" width="11.42578125" style="270"/>
  </cols>
  <sheetData>
    <row r="1" spans="1:13" ht="15.75" x14ac:dyDescent="0.25">
      <c r="B1" s="5587" t="s">
        <v>210</v>
      </c>
      <c r="C1" s="5587"/>
      <c r="D1" s="5587"/>
      <c r="E1" s="5587"/>
      <c r="F1" s="5587"/>
      <c r="G1" s="5587"/>
      <c r="H1" s="5587"/>
      <c r="I1" s="5587"/>
      <c r="J1" s="5587"/>
      <c r="K1" s="5587"/>
    </row>
    <row r="2" spans="1:13" ht="16.5" x14ac:dyDescent="0.3">
      <c r="B2" s="5588" t="s">
        <v>211</v>
      </c>
      <c r="C2" s="5588"/>
      <c r="D2" s="5588"/>
      <c r="E2" s="5588"/>
      <c r="F2" s="5588"/>
      <c r="G2" s="5588"/>
      <c r="H2" s="5588"/>
      <c r="I2" s="5588"/>
      <c r="J2" s="5588"/>
      <c r="K2" s="5588"/>
    </row>
    <row r="3" spans="1:13" x14ac:dyDescent="0.2">
      <c r="B3" s="5589" t="s">
        <v>212</v>
      </c>
      <c r="C3" s="5589"/>
      <c r="D3" s="5589"/>
      <c r="E3" s="5589"/>
      <c r="F3" s="5589"/>
      <c r="G3" s="5589"/>
      <c r="H3" s="5589"/>
      <c r="I3" s="5589"/>
      <c r="J3" s="5589"/>
      <c r="K3" s="5589"/>
    </row>
    <row r="4" spans="1:13" x14ac:dyDescent="0.2">
      <c r="B4" s="5589" t="s">
        <v>213</v>
      </c>
      <c r="C4" s="5589"/>
      <c r="D4" s="5589"/>
      <c r="E4" s="5589"/>
      <c r="F4" s="5589"/>
      <c r="G4" s="5589"/>
      <c r="H4" s="5589"/>
      <c r="I4" s="5589"/>
      <c r="J4" s="5589"/>
      <c r="K4" s="5589"/>
    </row>
    <row r="5" spans="1:13" x14ac:dyDescent="0.2">
      <c r="B5" s="275"/>
      <c r="C5" s="275"/>
      <c r="D5" s="275"/>
      <c r="E5" s="275"/>
      <c r="F5" s="275"/>
      <c r="G5" s="275"/>
      <c r="H5" s="275"/>
      <c r="I5" s="275"/>
      <c r="J5" s="275"/>
      <c r="K5" s="392">
        <v>41064</v>
      </c>
    </row>
    <row r="6" spans="1:13" ht="15.75" x14ac:dyDescent="0.25">
      <c r="B6" s="5590" t="s">
        <v>214</v>
      </c>
      <c r="C6" s="5590"/>
      <c r="D6" s="5590"/>
      <c r="E6" s="5590"/>
      <c r="F6" s="5590"/>
      <c r="G6" s="5590"/>
      <c r="H6" s="5590"/>
      <c r="I6" s="5590"/>
      <c r="J6" s="5590"/>
      <c r="K6" s="5590"/>
    </row>
    <row r="7" spans="1:13" ht="27" customHeight="1" x14ac:dyDescent="0.2">
      <c r="B7" s="393" t="s">
        <v>215</v>
      </c>
      <c r="C7" s="5591" t="s">
        <v>216</v>
      </c>
      <c r="D7" s="5592"/>
      <c r="E7" s="5592"/>
      <c r="F7" s="5592"/>
      <c r="G7" s="5592"/>
      <c r="H7" s="5592"/>
      <c r="I7" s="5592"/>
      <c r="J7" s="5593"/>
      <c r="K7" s="393" t="s">
        <v>30</v>
      </c>
      <c r="M7" s="394" t="s">
        <v>217</v>
      </c>
    </row>
    <row r="8" spans="1:13" ht="13.5" x14ac:dyDescent="0.2">
      <c r="B8" s="393"/>
      <c r="C8" s="395" t="s">
        <v>5</v>
      </c>
      <c r="D8" s="395" t="s">
        <v>7</v>
      </c>
      <c r="E8" s="395" t="s">
        <v>6</v>
      </c>
      <c r="F8" s="395" t="s">
        <v>10</v>
      </c>
      <c r="G8" s="395" t="s">
        <v>8</v>
      </c>
      <c r="H8" s="395" t="s">
        <v>11</v>
      </c>
      <c r="I8" s="395" t="s">
        <v>9</v>
      </c>
      <c r="J8" s="393"/>
      <c r="K8" s="393"/>
      <c r="M8" s="394"/>
    </row>
    <row r="9" spans="1:13" ht="27" x14ac:dyDescent="0.2">
      <c r="B9" s="396" t="s">
        <v>218</v>
      </c>
      <c r="C9" s="397">
        <v>41067</v>
      </c>
      <c r="D9" s="397">
        <v>41068</v>
      </c>
      <c r="E9" s="397">
        <v>41071</v>
      </c>
      <c r="F9" s="397">
        <v>41067</v>
      </c>
      <c r="G9" s="397">
        <v>41068</v>
      </c>
      <c r="H9" s="397">
        <v>41071</v>
      </c>
      <c r="I9" s="397">
        <v>41072</v>
      </c>
      <c r="J9" s="397" t="s">
        <v>219</v>
      </c>
      <c r="K9" s="398" t="s">
        <v>220</v>
      </c>
      <c r="M9" s="394"/>
    </row>
    <row r="10" spans="1:13" ht="27" x14ac:dyDescent="0.2">
      <c r="B10" s="396" t="s">
        <v>221</v>
      </c>
      <c r="C10" s="397">
        <v>41078</v>
      </c>
      <c r="D10" s="397">
        <v>41078</v>
      </c>
      <c r="E10" s="397">
        <v>41078</v>
      </c>
      <c r="F10" s="397">
        <v>41079</v>
      </c>
      <c r="G10" s="397">
        <v>41080</v>
      </c>
      <c r="H10" s="397">
        <v>41081</v>
      </c>
      <c r="I10" s="397">
        <v>41082</v>
      </c>
      <c r="J10" s="397" t="s">
        <v>222</v>
      </c>
      <c r="K10" s="398" t="s">
        <v>220</v>
      </c>
      <c r="M10" s="394"/>
    </row>
    <row r="11" spans="1:13" ht="27" customHeight="1" x14ac:dyDescent="0.2">
      <c r="B11" s="399" t="s">
        <v>223</v>
      </c>
      <c r="C11" s="397">
        <v>41092</v>
      </c>
      <c r="D11" s="397">
        <v>41092</v>
      </c>
      <c r="E11" s="397">
        <v>41092</v>
      </c>
      <c r="F11" s="397">
        <v>41093</v>
      </c>
      <c r="G11" s="397">
        <v>41094</v>
      </c>
      <c r="H11" s="397">
        <v>41095</v>
      </c>
      <c r="I11" s="397">
        <v>41096</v>
      </c>
      <c r="J11" s="397"/>
      <c r="K11" s="398" t="s">
        <v>220</v>
      </c>
      <c r="M11" s="394"/>
    </row>
    <row r="12" spans="1:13" ht="40.5" x14ac:dyDescent="0.2">
      <c r="B12" s="399" t="s">
        <v>224</v>
      </c>
      <c r="C12" s="400" t="s">
        <v>225</v>
      </c>
      <c r="D12" s="400" t="s">
        <v>226</v>
      </c>
      <c r="E12" s="400" t="s">
        <v>227</v>
      </c>
      <c r="F12" s="400" t="s">
        <v>228</v>
      </c>
      <c r="G12" s="400" t="s">
        <v>229</v>
      </c>
      <c r="H12" s="400" t="s">
        <v>230</v>
      </c>
      <c r="I12" s="400" t="s">
        <v>231</v>
      </c>
      <c r="J12" s="397" t="s">
        <v>232</v>
      </c>
      <c r="K12" s="401" t="s">
        <v>233</v>
      </c>
      <c r="M12" s="394"/>
    </row>
    <row r="13" spans="1:13" ht="9" customHeight="1" x14ac:dyDescent="0.2">
      <c r="A13" s="402"/>
      <c r="B13" s="371"/>
      <c r="C13" s="371"/>
      <c r="D13" s="371"/>
      <c r="E13" s="371"/>
      <c r="F13" s="371"/>
      <c r="G13" s="371"/>
      <c r="H13" s="371"/>
      <c r="I13" s="371"/>
      <c r="J13" s="371"/>
      <c r="K13" s="403"/>
      <c r="L13" s="402"/>
    </row>
    <row r="14" spans="1:13" ht="29.25" customHeight="1" x14ac:dyDescent="0.2">
      <c r="B14" s="5581" t="s">
        <v>234</v>
      </c>
      <c r="C14" s="5581"/>
      <c r="D14" s="5581"/>
      <c r="E14" s="5581"/>
      <c r="F14" s="5581"/>
      <c r="G14" s="5581"/>
      <c r="H14" s="5581"/>
      <c r="I14" s="5581"/>
      <c r="J14" s="5582"/>
      <c r="K14" s="5583"/>
    </row>
    <row r="15" spans="1:13" ht="58.5" customHeight="1" x14ac:dyDescent="0.2">
      <c r="B15" s="5581" t="s">
        <v>235</v>
      </c>
      <c r="C15" s="5581"/>
      <c r="D15" s="5581"/>
      <c r="E15" s="5581"/>
      <c r="F15" s="5581"/>
      <c r="G15" s="5581"/>
      <c r="H15" s="5581"/>
      <c r="I15" s="5581"/>
      <c r="J15" s="5582"/>
      <c r="K15" s="5583"/>
    </row>
    <row r="16" spans="1:13" ht="29.25" customHeight="1" x14ac:dyDescent="0.2">
      <c r="B16" s="5581" t="s">
        <v>236</v>
      </c>
      <c r="C16" s="5581"/>
      <c r="D16" s="5581"/>
      <c r="E16" s="5581"/>
      <c r="F16" s="5581"/>
      <c r="G16" s="5581"/>
      <c r="H16" s="5581"/>
      <c r="I16" s="5581"/>
      <c r="J16" s="5582"/>
      <c r="K16" s="5583"/>
    </row>
    <row r="17" spans="2:11" ht="62.25" customHeight="1" x14ac:dyDescent="0.2">
      <c r="B17" s="5584" t="s">
        <v>237</v>
      </c>
      <c r="C17" s="5584"/>
      <c r="D17" s="5584"/>
      <c r="E17" s="5584"/>
      <c r="F17" s="5584"/>
      <c r="G17" s="5584"/>
      <c r="H17" s="5584"/>
      <c r="I17" s="5584"/>
      <c r="J17" s="5585"/>
      <c r="K17" s="5586"/>
    </row>
  </sheetData>
  <sheetProtection selectLockedCells="1" selectUnlockedCells="1"/>
  <mergeCells count="10">
    <mergeCell ref="B14:K14"/>
    <mergeCell ref="B15:K15"/>
    <mergeCell ref="B16:K16"/>
    <mergeCell ref="B17:K17"/>
    <mergeCell ref="B1:K1"/>
    <mergeCell ref="B2:K2"/>
    <mergeCell ref="B3:K3"/>
    <mergeCell ref="B4:K4"/>
    <mergeCell ref="B6:K6"/>
    <mergeCell ref="C7:J7"/>
  </mergeCells>
  <printOptions horizontalCentered="1"/>
  <pageMargins left="0.78740157480314965" right="0.59055118110236227" top="0.78740157480314965" bottom="0.78740157480314965" header="0" footer="0"/>
  <pageSetup scale="9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EB700B"/>
  </sheetPr>
  <dimension ref="A1:J20"/>
  <sheetViews>
    <sheetView showGridLines="0" view="pageBreakPreview" zoomScaleNormal="100" zoomScaleSheetLayoutView="100" workbookViewId="0">
      <selection activeCell="A10" sqref="A10"/>
    </sheetView>
  </sheetViews>
  <sheetFormatPr baseColWidth="10" defaultRowHeight="15" x14ac:dyDescent="0.25"/>
  <cols>
    <col min="1" max="1" width="41" style="4707" customWidth="1"/>
    <col min="2" max="2" width="27.7109375" style="4707" customWidth="1"/>
    <col min="3" max="3" width="13.7109375" style="4707" customWidth="1"/>
    <col min="4" max="4" width="4.28515625" style="4707" customWidth="1"/>
    <col min="5" max="5" width="9.28515625" style="4707" customWidth="1"/>
    <col min="6" max="6" width="5.5703125" style="4707" customWidth="1"/>
    <col min="7" max="7" width="8.28515625" style="4707" customWidth="1"/>
    <col min="8" max="8" width="5.85546875" style="4707" customWidth="1"/>
    <col min="9" max="9" width="15" style="4707" customWidth="1"/>
    <col min="10" max="10" width="6.28515625" style="4707" customWidth="1"/>
    <col min="11" max="16384" width="11.42578125" style="4707"/>
  </cols>
  <sheetData>
    <row r="1" spans="1:10" ht="18" customHeight="1" x14ac:dyDescent="0.25">
      <c r="A1" s="4730" t="s">
        <v>5409</v>
      </c>
      <c r="B1" s="4730"/>
      <c r="C1" s="4730"/>
      <c r="D1" s="4730"/>
      <c r="E1" s="4730"/>
      <c r="F1" s="4706"/>
      <c r="G1" s="4706"/>
      <c r="H1" s="4706"/>
      <c r="J1" s="4731" t="s">
        <v>4793</v>
      </c>
    </row>
    <row r="2" spans="1:10" ht="13.5" customHeight="1" x14ac:dyDescent="0.25">
      <c r="A2" s="4730" t="s">
        <v>5335</v>
      </c>
      <c r="B2" s="4730"/>
      <c r="C2" s="4730"/>
      <c r="D2" s="4730"/>
      <c r="E2" s="4708"/>
      <c r="F2" s="4706"/>
      <c r="G2" s="4706"/>
      <c r="H2" s="4706"/>
      <c r="I2" s="4709"/>
      <c r="J2" s="4709"/>
    </row>
    <row r="3" spans="1:10" ht="13.5" customHeight="1" x14ac:dyDescent="0.25">
      <c r="A3" s="5664">
        <v>2013</v>
      </c>
      <c r="B3" s="5664"/>
      <c r="C3" s="5664"/>
      <c r="D3" s="5664"/>
      <c r="E3" s="5664"/>
      <c r="F3" s="5664"/>
      <c r="G3" s="5664"/>
      <c r="H3" s="5664"/>
      <c r="I3" s="5664"/>
      <c r="J3" s="5664"/>
    </row>
    <row r="4" spans="1:10" s="4711" customFormat="1" ht="15.75" x14ac:dyDescent="0.25">
      <c r="A4" s="4710"/>
      <c r="B4" s="4710"/>
      <c r="C4" s="4710"/>
      <c r="D4" s="4710"/>
      <c r="E4" s="4710"/>
      <c r="F4" s="4710"/>
      <c r="G4" s="4710"/>
      <c r="H4" s="4710"/>
      <c r="I4" s="4710"/>
      <c r="J4" s="4710"/>
    </row>
    <row r="5" spans="1:10" s="4712" customFormat="1" ht="21" customHeight="1" x14ac:dyDescent="0.25">
      <c r="A5" s="5661" t="s">
        <v>4815</v>
      </c>
      <c r="B5" s="5661" t="s">
        <v>4816</v>
      </c>
      <c r="C5" s="5662" t="s">
        <v>4817</v>
      </c>
      <c r="D5" s="5662"/>
      <c r="E5" s="5662"/>
      <c r="F5" s="5662"/>
      <c r="G5" s="5662"/>
      <c r="H5" s="5662"/>
      <c r="I5" s="5661" t="s">
        <v>31</v>
      </c>
      <c r="J5" s="5661"/>
    </row>
    <row r="6" spans="1:10" s="4712" customFormat="1" ht="20.25" customHeight="1" x14ac:dyDescent="0.25">
      <c r="A6" s="5658"/>
      <c r="B6" s="5658"/>
      <c r="C6" s="5658" t="s">
        <v>4818</v>
      </c>
      <c r="D6" s="5658"/>
      <c r="E6" s="5658" t="s">
        <v>4819</v>
      </c>
      <c r="F6" s="5658"/>
      <c r="G6" s="5658" t="s">
        <v>4820</v>
      </c>
      <c r="H6" s="5658"/>
      <c r="I6" s="5658"/>
      <c r="J6" s="5658"/>
    </row>
    <row r="7" spans="1:10" s="4716" customFormat="1" ht="38.25" x14ac:dyDescent="0.2">
      <c r="A7" s="5077" t="s">
        <v>4851</v>
      </c>
      <c r="B7" s="5077" t="s">
        <v>4852</v>
      </c>
      <c r="C7" s="5078">
        <v>150000</v>
      </c>
      <c r="D7" s="5079"/>
      <c r="E7" s="5080">
        <v>0</v>
      </c>
      <c r="F7" s="5079"/>
      <c r="G7" s="5080">
        <v>0</v>
      </c>
      <c r="H7" s="5081"/>
      <c r="I7" s="5078">
        <f t="shared" ref="I7:I17" si="0">SUM(C7+E7+G7)</f>
        <v>150000</v>
      </c>
      <c r="J7" s="5079"/>
    </row>
    <row r="8" spans="1:10" s="4716" customFormat="1" ht="56.25" customHeight="1" x14ac:dyDescent="0.2">
      <c r="A8" s="4717" t="s">
        <v>4853</v>
      </c>
      <c r="B8" s="4717" t="s">
        <v>4840</v>
      </c>
      <c r="C8" s="4718">
        <v>1959266</v>
      </c>
      <c r="D8" s="4719"/>
      <c r="E8" s="4720">
        <v>0</v>
      </c>
      <c r="F8" s="4719"/>
      <c r="G8" s="4720">
        <v>0</v>
      </c>
      <c r="H8" s="4721"/>
      <c r="I8" s="4718">
        <f t="shared" si="0"/>
        <v>1959266</v>
      </c>
      <c r="J8" s="4719"/>
    </row>
    <row r="9" spans="1:10" s="4716" customFormat="1" ht="15.75" x14ac:dyDescent="0.2">
      <c r="A9" s="4717" t="s">
        <v>4854</v>
      </c>
      <c r="B9" s="4717" t="s">
        <v>4855</v>
      </c>
      <c r="C9" s="4718">
        <v>3000000</v>
      </c>
      <c r="D9" s="4719"/>
      <c r="E9" s="4720">
        <v>0</v>
      </c>
      <c r="F9" s="4719"/>
      <c r="G9" s="4720">
        <v>0</v>
      </c>
      <c r="H9" s="4721"/>
      <c r="I9" s="4718">
        <f t="shared" si="0"/>
        <v>3000000</v>
      </c>
      <c r="J9" s="4719"/>
    </row>
    <row r="10" spans="1:10" s="4716" customFormat="1" ht="25.5" x14ac:dyDescent="0.2">
      <c r="A10" s="4717" t="s">
        <v>4856</v>
      </c>
      <c r="B10" s="4717" t="s">
        <v>4857</v>
      </c>
      <c r="C10" s="4718">
        <v>120000</v>
      </c>
      <c r="D10" s="4719"/>
      <c r="E10" s="4720">
        <v>0</v>
      </c>
      <c r="F10" s="4719"/>
      <c r="G10" s="4720">
        <v>0</v>
      </c>
      <c r="H10" s="4721"/>
      <c r="I10" s="4718">
        <f t="shared" si="0"/>
        <v>120000</v>
      </c>
      <c r="J10" s="4719"/>
    </row>
    <row r="11" spans="1:10" s="4716" customFormat="1" ht="25.5" x14ac:dyDescent="0.2">
      <c r="A11" s="4717" t="s">
        <v>4858</v>
      </c>
      <c r="B11" s="4717" t="s">
        <v>4859</v>
      </c>
      <c r="C11" s="4718">
        <v>4000000</v>
      </c>
      <c r="D11" s="4719"/>
      <c r="E11" s="4720">
        <v>0</v>
      </c>
      <c r="F11" s="4719"/>
      <c r="G11" s="4720">
        <v>0</v>
      </c>
      <c r="H11" s="4721"/>
      <c r="I11" s="4718">
        <f t="shared" si="0"/>
        <v>4000000</v>
      </c>
      <c r="J11" s="4719"/>
    </row>
    <row r="12" spans="1:10" s="4716" customFormat="1" ht="15.75" x14ac:dyDescent="0.2">
      <c r="A12" s="5083" t="s">
        <v>4860</v>
      </c>
      <c r="B12" s="4717" t="s">
        <v>4861</v>
      </c>
      <c r="C12" s="4718">
        <v>9570.34</v>
      </c>
      <c r="D12" s="4719"/>
      <c r="E12" s="4720">
        <v>0</v>
      </c>
      <c r="F12" s="4719"/>
      <c r="G12" s="4720">
        <v>0</v>
      </c>
      <c r="H12" s="4721"/>
      <c r="I12" s="4718">
        <f t="shared" si="0"/>
        <v>9570.34</v>
      </c>
      <c r="J12" s="4719"/>
    </row>
    <row r="13" spans="1:10" s="4716" customFormat="1" ht="38.25" x14ac:dyDescent="0.2">
      <c r="A13" s="4717" t="s">
        <v>4862</v>
      </c>
      <c r="B13" s="4717" t="s">
        <v>4836</v>
      </c>
      <c r="C13" s="4718">
        <v>7700000</v>
      </c>
      <c r="D13" s="4719"/>
      <c r="E13" s="4720">
        <v>0</v>
      </c>
      <c r="F13" s="4719"/>
      <c r="G13" s="4720">
        <v>0</v>
      </c>
      <c r="H13" s="4721"/>
      <c r="I13" s="4718">
        <f t="shared" si="0"/>
        <v>7700000</v>
      </c>
      <c r="J13" s="4719"/>
    </row>
    <row r="14" spans="1:10" s="4716" customFormat="1" ht="15.75" x14ac:dyDescent="0.2">
      <c r="A14" s="5561" t="s">
        <v>5217</v>
      </c>
      <c r="B14" s="4717" t="s">
        <v>4863</v>
      </c>
      <c r="C14" s="4718">
        <v>950000</v>
      </c>
      <c r="D14" s="4719"/>
      <c r="E14" s="4720">
        <v>0</v>
      </c>
      <c r="F14" s="4719"/>
      <c r="G14" s="4720">
        <v>0</v>
      </c>
      <c r="H14" s="4721"/>
      <c r="I14" s="4718">
        <f t="shared" si="0"/>
        <v>950000</v>
      </c>
      <c r="J14" s="4719"/>
    </row>
    <row r="15" spans="1:10" s="4716" customFormat="1" ht="25.5" x14ac:dyDescent="0.2">
      <c r="A15" s="4717" t="s">
        <v>4864</v>
      </c>
      <c r="B15" s="4717" t="s">
        <v>4865</v>
      </c>
      <c r="C15" s="4718">
        <v>1600000</v>
      </c>
      <c r="D15" s="4719"/>
      <c r="E15" s="4720">
        <v>0</v>
      </c>
      <c r="F15" s="4719"/>
      <c r="G15" s="4720">
        <v>0</v>
      </c>
      <c r="H15" s="4721"/>
      <c r="I15" s="4718">
        <f t="shared" si="0"/>
        <v>1600000</v>
      </c>
      <c r="J15" s="4719"/>
    </row>
    <row r="16" spans="1:10" s="4716" customFormat="1" ht="15.75" x14ac:dyDescent="0.2">
      <c r="A16" s="4717" t="s">
        <v>4866</v>
      </c>
      <c r="B16" s="4717" t="s">
        <v>4867</v>
      </c>
      <c r="C16" s="4718">
        <v>1850000</v>
      </c>
      <c r="D16" s="4719"/>
      <c r="E16" s="4720">
        <v>0</v>
      </c>
      <c r="F16" s="4719"/>
      <c r="G16" s="4720">
        <v>0</v>
      </c>
      <c r="H16" s="4721"/>
      <c r="I16" s="4718">
        <f t="shared" si="0"/>
        <v>1850000</v>
      </c>
      <c r="J16" s="4719"/>
    </row>
    <row r="17" spans="1:10" s="4716" customFormat="1" ht="25.5" x14ac:dyDescent="0.2">
      <c r="A17" s="5084" t="s">
        <v>4868</v>
      </c>
      <c r="B17" s="5084" t="s">
        <v>4869</v>
      </c>
      <c r="C17" s="5085">
        <v>450000</v>
      </c>
      <c r="D17" s="5086"/>
      <c r="E17" s="5087">
        <v>0</v>
      </c>
      <c r="F17" s="5086"/>
      <c r="G17" s="5087">
        <v>0</v>
      </c>
      <c r="H17" s="5088"/>
      <c r="I17" s="5085">
        <f t="shared" si="0"/>
        <v>450000</v>
      </c>
      <c r="J17" s="5086"/>
    </row>
    <row r="18" spans="1:10" ht="13.5" customHeight="1" x14ac:dyDescent="0.25">
      <c r="A18" s="4722"/>
      <c r="B18" s="4717"/>
      <c r="D18" s="4722"/>
      <c r="E18" s="4722"/>
      <c r="F18" s="4722"/>
      <c r="G18" s="4723"/>
      <c r="H18" s="4723"/>
      <c r="I18" s="4723"/>
      <c r="J18" s="4723"/>
    </row>
    <row r="19" spans="1:10" x14ac:dyDescent="0.25">
      <c r="A19" s="5663" t="s">
        <v>4870</v>
      </c>
      <c r="B19" s="5663"/>
      <c r="C19" s="5663"/>
      <c r="D19" s="5663"/>
      <c r="E19" s="5663"/>
      <c r="F19" s="5663"/>
      <c r="G19" s="5663"/>
      <c r="H19" s="5663"/>
      <c r="I19" s="5663"/>
      <c r="J19" s="5663"/>
    </row>
    <row r="20" spans="1:10" x14ac:dyDescent="0.25">
      <c r="C20" s="4724"/>
      <c r="D20" s="4724"/>
      <c r="E20" s="4724"/>
      <c r="F20" s="4724"/>
      <c r="G20" s="4724"/>
      <c r="H20" s="4724"/>
      <c r="I20" s="4724"/>
    </row>
  </sheetData>
  <mergeCells count="9">
    <mergeCell ref="G6:H6"/>
    <mergeCell ref="A19:J19"/>
    <mergeCell ref="A3:J3"/>
    <mergeCell ref="A5:A6"/>
    <mergeCell ref="B5:B6"/>
    <mergeCell ref="C5:H5"/>
    <mergeCell ref="I5:J6"/>
    <mergeCell ref="C6:D6"/>
    <mergeCell ref="E6:F6"/>
  </mergeCells>
  <printOptions horizontalCentered="1" verticalCentered="1"/>
  <pageMargins left="0.98425196850393704" right="0.39370078740157483" top="0.39370078740157483" bottom="0.39370078740157483" header="0" footer="0.59055118110236227"/>
  <pageSetup scale="85" fitToWidth="0" orientation="landscape" r:id="rId1"/>
  <headerFooter>
    <oddFooter>&amp;R&amp;"Tahoma,Normal"217</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EB700B"/>
  </sheetPr>
  <dimension ref="A1:W57"/>
  <sheetViews>
    <sheetView showGridLines="0" view="pageBreakPreview" zoomScaleNormal="100" zoomScaleSheetLayoutView="100" workbookViewId="0">
      <selection activeCell="A10" sqref="A10"/>
    </sheetView>
  </sheetViews>
  <sheetFormatPr baseColWidth="10" defaultRowHeight="12.75" x14ac:dyDescent="0.2"/>
  <cols>
    <col min="1" max="1" width="28" customWidth="1"/>
    <col min="2" max="2" width="14.7109375" style="1368" customWidth="1"/>
    <col min="3" max="3" width="2" style="4825" customWidth="1"/>
    <col min="4" max="4" width="5.140625" style="1368" customWidth="1"/>
    <col min="5" max="5" width="2.5703125" style="4825" customWidth="1"/>
    <col min="6" max="6" width="6.7109375" style="1368" customWidth="1"/>
    <col min="7" max="7" width="2.7109375" style="4825" customWidth="1"/>
    <col min="8" max="8" width="9.140625" style="1368" customWidth="1"/>
    <col min="9" max="9" width="2.5703125" style="4825" customWidth="1"/>
    <col min="10" max="10" width="14.85546875" style="1368" customWidth="1"/>
    <col min="11" max="11" width="2" style="4825" customWidth="1"/>
    <col min="12" max="12" width="5" style="1368" customWidth="1"/>
    <col min="13" max="13" width="2.28515625" style="4825" customWidth="1"/>
    <col min="14" max="14" width="6.140625" style="1368" customWidth="1"/>
    <col min="15" max="15" width="3" style="4825" customWidth="1"/>
    <col min="16" max="16" width="10.5703125" style="1368" customWidth="1"/>
    <col min="17" max="17" width="2.5703125" style="4825" customWidth="1"/>
    <col min="18" max="18" width="14.7109375" style="1368" customWidth="1"/>
    <col min="19" max="19" width="2" style="4825" customWidth="1"/>
    <col min="20" max="20" width="4.7109375" style="1368" customWidth="1"/>
    <col min="21" max="21" width="1.7109375" style="4825" customWidth="1"/>
    <col min="22" max="22" width="6.7109375" style="1368" customWidth="1"/>
    <col min="23" max="23" width="3.42578125" style="2438" customWidth="1"/>
  </cols>
  <sheetData>
    <row r="1" spans="1:23" ht="15" x14ac:dyDescent="0.2">
      <c r="A1" s="4740" t="s">
        <v>4943</v>
      </c>
      <c r="B1" s="4740"/>
      <c r="C1" s="4843"/>
      <c r="D1" s="4740"/>
      <c r="E1" s="4843"/>
      <c r="F1" s="4740"/>
      <c r="G1" s="4843"/>
      <c r="H1" s="4740"/>
      <c r="I1" s="4843"/>
      <c r="J1" s="4740"/>
      <c r="K1" s="4843"/>
      <c r="L1" s="4740"/>
      <c r="M1" s="4843"/>
      <c r="N1" s="4740"/>
      <c r="O1" s="4843"/>
      <c r="P1" s="4740"/>
      <c r="Q1" s="4843"/>
      <c r="R1" s="4740"/>
      <c r="S1" s="4843"/>
      <c r="T1" s="4740"/>
      <c r="U1" s="4843"/>
      <c r="V1" s="2376"/>
      <c r="W1" s="4755" t="s">
        <v>5022</v>
      </c>
    </row>
    <row r="2" spans="1:23" ht="15" x14ac:dyDescent="0.2">
      <c r="A2" s="4741" t="s">
        <v>5369</v>
      </c>
      <c r="B2" s="4741"/>
      <c r="C2" s="4844"/>
      <c r="D2" s="4741"/>
      <c r="E2" s="4844"/>
      <c r="F2" s="4741"/>
      <c r="G2" s="4844"/>
      <c r="H2" s="4741"/>
      <c r="I2" s="4844"/>
      <c r="J2" s="4741"/>
      <c r="K2" s="4844"/>
      <c r="L2" s="4741"/>
      <c r="M2" s="4844"/>
      <c r="N2" s="4741"/>
      <c r="O2" s="4844"/>
      <c r="P2" s="4741"/>
      <c r="Q2" s="4844"/>
      <c r="R2" s="4741"/>
      <c r="S2" s="4844"/>
      <c r="T2" s="4741"/>
      <c r="U2" s="4844"/>
      <c r="V2" s="4741"/>
      <c r="W2" s="2375"/>
    </row>
    <row r="3" spans="1:23" ht="15" x14ac:dyDescent="0.2">
      <c r="A3" s="4741">
        <v>2013</v>
      </c>
      <c r="B3" s="4741"/>
      <c r="C3" s="4844"/>
      <c r="D3" s="4741"/>
      <c r="E3" s="4844"/>
      <c r="F3" s="4741"/>
      <c r="G3" s="4844"/>
      <c r="H3" s="4741"/>
      <c r="I3" s="4844"/>
      <c r="J3" s="4741"/>
      <c r="K3" s="4844"/>
      <c r="L3" s="4741"/>
      <c r="M3" s="4844"/>
      <c r="N3" s="4741"/>
      <c r="O3" s="4844"/>
      <c r="P3" s="4741"/>
      <c r="Q3" s="4844"/>
      <c r="R3" s="4741"/>
      <c r="S3" s="4844"/>
      <c r="T3" s="4741"/>
      <c r="U3" s="4844"/>
      <c r="V3" s="2376"/>
      <c r="W3" s="2375"/>
    </row>
    <row r="4" spans="1:23" ht="18" x14ac:dyDescent="0.2">
      <c r="A4" s="4852"/>
      <c r="B4" s="4853"/>
      <c r="C4" s="4854"/>
      <c r="D4" s="4853"/>
      <c r="E4" s="4854"/>
      <c r="F4" s="4855"/>
      <c r="G4" s="4856"/>
      <c r="H4" s="4853"/>
      <c r="I4" s="4854"/>
      <c r="J4" s="4857"/>
      <c r="K4" s="4858"/>
      <c r="L4" s="4857"/>
      <c r="M4" s="4858"/>
      <c r="N4" s="4857"/>
      <c r="O4" s="4858"/>
      <c r="P4" s="4857"/>
      <c r="Q4" s="4858"/>
      <c r="R4" s="4857"/>
      <c r="S4" s="4858"/>
      <c r="T4" s="4857"/>
      <c r="U4" s="4858"/>
      <c r="V4" s="4857"/>
      <c r="W4" s="2375"/>
    </row>
    <row r="5" spans="1:23" ht="12.75" customHeight="1" x14ac:dyDescent="0.2">
      <c r="A5" s="5869" t="s">
        <v>2912</v>
      </c>
      <c r="B5" s="5875" t="s">
        <v>4937</v>
      </c>
      <c r="C5" s="5875"/>
      <c r="D5" s="5875"/>
      <c r="E5" s="5875"/>
      <c r="F5" s="5875"/>
      <c r="G5" s="5875"/>
      <c r="H5" s="5875"/>
      <c r="I5" s="5875"/>
      <c r="J5" s="5875"/>
      <c r="K5" s="5875"/>
      <c r="L5" s="5875"/>
      <c r="M5" s="5875"/>
      <c r="N5" s="5875"/>
      <c r="O5" s="5875"/>
      <c r="P5" s="5875"/>
      <c r="Q5" s="5875"/>
      <c r="R5" s="5875"/>
      <c r="S5" s="5875"/>
      <c r="T5" s="5875"/>
      <c r="U5" s="5875"/>
      <c r="V5" s="5875"/>
      <c r="W5" s="5875"/>
    </row>
    <row r="6" spans="1:23" ht="12.75" customHeight="1" x14ac:dyDescent="0.2">
      <c r="A6" s="5870"/>
      <c r="B6" s="5866" t="s">
        <v>4939</v>
      </c>
      <c r="C6" s="5866"/>
      <c r="D6" s="5866"/>
      <c r="E6" s="5866"/>
      <c r="F6" s="5866"/>
      <c r="G6" s="5866"/>
      <c r="H6" s="5874" t="s">
        <v>20</v>
      </c>
      <c r="I6" s="5874"/>
      <c r="J6" s="5866" t="s">
        <v>5453</v>
      </c>
      <c r="K6" s="5866"/>
      <c r="L6" s="5866"/>
      <c r="M6" s="5866"/>
      <c r="N6" s="5866"/>
      <c r="O6" s="5866"/>
      <c r="P6" s="5874" t="s">
        <v>20</v>
      </c>
      <c r="Q6" s="5874"/>
      <c r="R6" s="5873" t="s">
        <v>4940</v>
      </c>
      <c r="S6" s="5873"/>
      <c r="T6" s="5873"/>
      <c r="U6" s="5873"/>
      <c r="V6" s="5873"/>
      <c r="W6" s="5873"/>
    </row>
    <row r="7" spans="1:23" ht="12.75" customHeight="1" x14ac:dyDescent="0.2">
      <c r="A7" s="5871"/>
      <c r="B7" s="5872" t="s">
        <v>4944</v>
      </c>
      <c r="C7" s="5872"/>
      <c r="D7" s="5873" t="s">
        <v>26</v>
      </c>
      <c r="E7" s="5873"/>
      <c r="F7" s="5873" t="s">
        <v>27</v>
      </c>
      <c r="G7" s="5873"/>
      <c r="H7" s="5866"/>
      <c r="I7" s="5866"/>
      <c r="J7" s="5872" t="s">
        <v>4944</v>
      </c>
      <c r="K7" s="5872"/>
      <c r="L7" s="5873" t="s">
        <v>26</v>
      </c>
      <c r="M7" s="5873"/>
      <c r="N7" s="5873" t="s">
        <v>27</v>
      </c>
      <c r="O7" s="5873"/>
      <c r="P7" s="5866"/>
      <c r="Q7" s="5866"/>
      <c r="R7" s="5876" t="s">
        <v>4944</v>
      </c>
      <c r="S7" s="5876"/>
      <c r="T7" s="5866" t="s">
        <v>26</v>
      </c>
      <c r="U7" s="5866"/>
      <c r="V7" s="5874" t="s">
        <v>27</v>
      </c>
      <c r="W7" s="5874"/>
    </row>
    <row r="8" spans="1:23" x14ac:dyDescent="0.2">
      <c r="A8" s="4756" t="s">
        <v>354</v>
      </c>
      <c r="B8" s="4849">
        <f t="shared" ref="B8:V8" si="0">SUM(B9:B9)</f>
        <v>0</v>
      </c>
      <c r="C8" s="4849"/>
      <c r="D8" s="4850">
        <f t="shared" si="0"/>
        <v>0</v>
      </c>
      <c r="E8" s="4850"/>
      <c r="F8" s="4850">
        <f t="shared" si="0"/>
        <v>0</v>
      </c>
      <c r="G8" s="4850"/>
      <c r="H8" s="4851">
        <f t="shared" si="0"/>
        <v>0</v>
      </c>
      <c r="I8" s="4851"/>
      <c r="J8" s="4849">
        <f t="shared" si="0"/>
        <v>1193760</v>
      </c>
      <c r="K8" s="4849"/>
      <c r="L8" s="4850">
        <f t="shared" si="0"/>
        <v>1</v>
      </c>
      <c r="M8" s="4850"/>
      <c r="N8" s="4850">
        <f t="shared" si="0"/>
        <v>4</v>
      </c>
      <c r="O8" s="4850"/>
      <c r="P8" s="4851">
        <f t="shared" si="0"/>
        <v>49</v>
      </c>
      <c r="Q8" s="4851"/>
      <c r="R8" s="4849">
        <f t="shared" si="0"/>
        <v>0</v>
      </c>
      <c r="S8" s="4849"/>
      <c r="T8" s="4850">
        <f t="shared" si="0"/>
        <v>0</v>
      </c>
      <c r="U8" s="4850"/>
      <c r="V8" s="4850">
        <f t="shared" si="0"/>
        <v>0</v>
      </c>
      <c r="W8" s="4859"/>
    </row>
    <row r="9" spans="1:23" x14ac:dyDescent="0.2">
      <c r="A9" s="5160" t="s">
        <v>129</v>
      </c>
      <c r="B9" s="5161">
        <v>0</v>
      </c>
      <c r="C9" s="5161"/>
      <c r="D9" s="5162">
        <v>0</v>
      </c>
      <c r="E9" s="5162"/>
      <c r="F9" s="5162">
        <f t="shared" ref="F9" si="1">F16</f>
        <v>0</v>
      </c>
      <c r="G9" s="5162"/>
      <c r="H9" s="5162">
        <v>0</v>
      </c>
      <c r="I9" s="5162"/>
      <c r="J9" s="5163">
        <f>[4]Jonacatepec!F7</f>
        <v>1193760</v>
      </c>
      <c r="K9" s="5163"/>
      <c r="L9" s="5162">
        <f>[4]Jonacatepec!G7</f>
        <v>1</v>
      </c>
      <c r="M9" s="5162"/>
      <c r="N9" s="5162">
        <f>[4]Jonacatepec!H7</f>
        <v>4</v>
      </c>
      <c r="O9" s="5162"/>
      <c r="P9" s="5164">
        <f>[4]Jonacatepec!I7</f>
        <v>49</v>
      </c>
      <c r="Q9" s="5164"/>
      <c r="R9" s="5161">
        <v>0</v>
      </c>
      <c r="S9" s="5161"/>
      <c r="T9" s="5162">
        <v>0</v>
      </c>
      <c r="U9" s="5162"/>
      <c r="V9" s="5162">
        <v>0</v>
      </c>
      <c r="W9" s="5165"/>
    </row>
    <row r="10" spans="1:23" x14ac:dyDescent="0.2">
      <c r="A10" s="4756" t="s">
        <v>350</v>
      </c>
      <c r="B10" s="4849">
        <f t="shared" ref="B10:V10" si="2">SUM(B11:B12)</f>
        <v>998300</v>
      </c>
      <c r="C10" s="4849"/>
      <c r="D10" s="4850">
        <f t="shared" si="2"/>
        <v>2</v>
      </c>
      <c r="E10" s="4850"/>
      <c r="F10" s="4850">
        <f t="shared" si="2"/>
        <v>2</v>
      </c>
      <c r="G10" s="4850"/>
      <c r="H10" s="4851">
        <f t="shared" si="2"/>
        <v>586</v>
      </c>
      <c r="I10" s="4851"/>
      <c r="J10" s="4849">
        <f t="shared" si="2"/>
        <v>792112.38</v>
      </c>
      <c r="K10" s="4849"/>
      <c r="L10" s="4850">
        <f t="shared" si="2"/>
        <v>1</v>
      </c>
      <c r="M10" s="4850"/>
      <c r="N10" s="4850">
        <f t="shared" si="2"/>
        <v>2</v>
      </c>
      <c r="O10" s="4850"/>
      <c r="P10" s="4851">
        <f t="shared" si="2"/>
        <v>137</v>
      </c>
      <c r="Q10" s="4851"/>
      <c r="R10" s="4849">
        <f t="shared" si="2"/>
        <v>1850000</v>
      </c>
      <c r="S10" s="4849"/>
      <c r="T10" s="4850">
        <f t="shared" si="2"/>
        <v>1</v>
      </c>
      <c r="U10" s="4850"/>
      <c r="V10" s="4850">
        <f t="shared" si="2"/>
        <v>1</v>
      </c>
      <c r="W10" s="4859"/>
    </row>
    <row r="11" spans="1:23" ht="25.5" x14ac:dyDescent="0.2">
      <c r="A11" s="5142" t="s">
        <v>4945</v>
      </c>
      <c r="B11" s="5143">
        <v>0</v>
      </c>
      <c r="C11" s="5143"/>
      <c r="D11" s="5144">
        <v>0</v>
      </c>
      <c r="E11" s="5144"/>
      <c r="F11" s="5144">
        <v>0</v>
      </c>
      <c r="G11" s="5144"/>
      <c r="H11" s="5144">
        <v>0</v>
      </c>
      <c r="I11" s="5144"/>
      <c r="J11" s="5143">
        <v>379812.38</v>
      </c>
      <c r="K11" s="5143"/>
      <c r="L11" s="5144">
        <v>0</v>
      </c>
      <c r="M11" s="5144"/>
      <c r="N11" s="5144">
        <v>1</v>
      </c>
      <c r="O11" s="5144"/>
      <c r="P11" s="5145" t="s">
        <v>2660</v>
      </c>
      <c r="Q11" s="5145"/>
      <c r="R11" s="5143">
        <v>1850000</v>
      </c>
      <c r="S11" s="5143"/>
      <c r="T11" s="5144">
        <v>1</v>
      </c>
      <c r="U11" s="5144"/>
      <c r="V11" s="5144">
        <v>1</v>
      </c>
      <c r="W11" s="5166"/>
    </row>
    <row r="12" spans="1:23" x14ac:dyDescent="0.2">
      <c r="A12" s="5150" t="s">
        <v>129</v>
      </c>
      <c r="B12" s="5151">
        <f>[4]Mazatepec!B8</f>
        <v>998300</v>
      </c>
      <c r="C12" s="5151"/>
      <c r="D12" s="5152">
        <f>[4]Mazatepec!C8</f>
        <v>2</v>
      </c>
      <c r="E12" s="5152"/>
      <c r="F12" s="5152">
        <f>[4]Mazatepec!D8</f>
        <v>2</v>
      </c>
      <c r="G12" s="5152"/>
      <c r="H12" s="5153">
        <f>[4]Mazatepec!E8</f>
        <v>586</v>
      </c>
      <c r="I12" s="5153"/>
      <c r="J12" s="5151">
        <f>[4]Mazatepec!F8</f>
        <v>412300</v>
      </c>
      <c r="K12" s="5151"/>
      <c r="L12" s="5152">
        <f>[4]Mazatepec!G8</f>
        <v>1</v>
      </c>
      <c r="M12" s="5152"/>
      <c r="N12" s="5152">
        <f>[4]Mazatepec!H8</f>
        <v>1</v>
      </c>
      <c r="O12" s="5152"/>
      <c r="P12" s="5153">
        <f>[4]Mazatepec!I8</f>
        <v>137</v>
      </c>
      <c r="Q12" s="5153"/>
      <c r="R12" s="5151">
        <f>[4]Mazatepec!J8</f>
        <v>0</v>
      </c>
      <c r="S12" s="5151"/>
      <c r="T12" s="5152">
        <f>[4]Mazatepec!K8</f>
        <v>0</v>
      </c>
      <c r="U12" s="5152"/>
      <c r="V12" s="5152">
        <f>[4]Mazatepec!L8</f>
        <v>0</v>
      </c>
      <c r="W12" s="5167"/>
    </row>
    <row r="13" spans="1:23" x14ac:dyDescent="0.2">
      <c r="A13" s="4756" t="s">
        <v>321</v>
      </c>
      <c r="B13" s="4849">
        <f>SUM(B14:B18)</f>
        <v>8557918.2899999991</v>
      </c>
      <c r="C13" s="4849"/>
      <c r="D13" s="4850">
        <f>SUM(D14:D18)</f>
        <v>7</v>
      </c>
      <c r="E13" s="4850"/>
      <c r="F13" s="4850">
        <f>SUM(F14:F18)</f>
        <v>10</v>
      </c>
      <c r="G13" s="4850"/>
      <c r="H13" s="4851">
        <v>24990</v>
      </c>
      <c r="I13" s="4851"/>
      <c r="J13" s="4849">
        <f t="shared" ref="J13:V13" si="3">SUM(J14:J18)</f>
        <v>26886321.949999999</v>
      </c>
      <c r="K13" s="4849"/>
      <c r="L13" s="4850">
        <f t="shared" si="3"/>
        <v>1</v>
      </c>
      <c r="M13" s="4850"/>
      <c r="N13" s="4850">
        <f t="shared" si="3"/>
        <v>4</v>
      </c>
      <c r="O13" s="4850"/>
      <c r="P13" s="4851">
        <f t="shared" si="3"/>
        <v>16858</v>
      </c>
      <c r="Q13" s="4851"/>
      <c r="R13" s="4849">
        <f t="shared" si="3"/>
        <v>0</v>
      </c>
      <c r="S13" s="4849"/>
      <c r="T13" s="4850">
        <f t="shared" si="3"/>
        <v>0</v>
      </c>
      <c r="U13" s="4850"/>
      <c r="V13" s="4850">
        <f t="shared" si="3"/>
        <v>0</v>
      </c>
      <c r="W13" s="4859"/>
    </row>
    <row r="14" spans="1:23" ht="25.5" x14ac:dyDescent="0.2">
      <c r="A14" s="5142" t="s">
        <v>105</v>
      </c>
      <c r="B14" s="5143">
        <v>800000</v>
      </c>
      <c r="C14" s="5143"/>
      <c r="D14" s="5144">
        <v>1</v>
      </c>
      <c r="E14" s="5144"/>
      <c r="F14" s="5144">
        <v>1</v>
      </c>
      <c r="G14" s="5144"/>
      <c r="H14" s="5145" t="s">
        <v>2651</v>
      </c>
      <c r="I14" s="5145"/>
      <c r="J14" s="5143">
        <v>0</v>
      </c>
      <c r="K14" s="5143"/>
      <c r="L14" s="5144">
        <v>0</v>
      </c>
      <c r="M14" s="5144"/>
      <c r="N14" s="5144">
        <v>0</v>
      </c>
      <c r="O14" s="5144"/>
      <c r="P14" s="5145">
        <v>0</v>
      </c>
      <c r="Q14" s="5145"/>
      <c r="R14" s="5143">
        <v>0</v>
      </c>
      <c r="S14" s="5143"/>
      <c r="T14" s="5144">
        <v>0</v>
      </c>
      <c r="U14" s="5144"/>
      <c r="V14" s="5144">
        <v>0</v>
      </c>
      <c r="W14" s="5166"/>
    </row>
    <row r="15" spans="1:23" x14ac:dyDescent="0.2">
      <c r="A15" s="4742" t="s">
        <v>107</v>
      </c>
      <c r="B15" s="5147">
        <v>701261.79</v>
      </c>
      <c r="C15" s="5147"/>
      <c r="D15" s="5148">
        <v>1</v>
      </c>
      <c r="E15" s="5148"/>
      <c r="F15" s="5148">
        <v>1</v>
      </c>
      <c r="G15" s="5148"/>
      <c r="H15" s="5149">
        <v>6144</v>
      </c>
      <c r="I15" s="5149"/>
      <c r="J15" s="5147">
        <v>0</v>
      </c>
      <c r="K15" s="5147"/>
      <c r="L15" s="5148">
        <v>0</v>
      </c>
      <c r="M15" s="5148"/>
      <c r="N15" s="5148">
        <v>0</v>
      </c>
      <c r="O15" s="5148"/>
      <c r="P15" s="5149">
        <v>0</v>
      </c>
      <c r="Q15" s="5149"/>
      <c r="R15" s="5147">
        <v>0</v>
      </c>
      <c r="S15" s="5147"/>
      <c r="T15" s="5148">
        <v>0</v>
      </c>
      <c r="U15" s="5148"/>
      <c r="V15" s="5148">
        <v>0</v>
      </c>
      <c r="W15" s="4866"/>
    </row>
    <row r="16" spans="1:23" ht="25.5" x14ac:dyDescent="0.2">
      <c r="A16" s="4742" t="s">
        <v>102</v>
      </c>
      <c r="B16" s="5147">
        <v>0</v>
      </c>
      <c r="C16" s="5147"/>
      <c r="D16" s="5148">
        <v>0</v>
      </c>
      <c r="E16" s="5148"/>
      <c r="F16" s="5148">
        <v>0</v>
      </c>
      <c r="G16" s="5148"/>
      <c r="H16" s="5149">
        <v>0</v>
      </c>
      <c r="I16" s="5149"/>
      <c r="J16" s="5147">
        <v>21860000</v>
      </c>
      <c r="K16" s="5147"/>
      <c r="L16" s="5148">
        <v>1</v>
      </c>
      <c r="M16" s="5148"/>
      <c r="N16" s="5148">
        <v>1</v>
      </c>
      <c r="O16" s="5148"/>
      <c r="P16" s="5149" t="s">
        <v>2619</v>
      </c>
      <c r="Q16" s="5149"/>
      <c r="R16" s="5147">
        <v>0</v>
      </c>
      <c r="S16" s="5147"/>
      <c r="T16" s="5148">
        <v>0</v>
      </c>
      <c r="U16" s="5148"/>
      <c r="V16" s="5148">
        <v>0</v>
      </c>
      <c r="W16" s="4866"/>
    </row>
    <row r="17" spans="1:23" x14ac:dyDescent="0.2">
      <c r="A17" s="4742" t="s">
        <v>109</v>
      </c>
      <c r="B17" s="5147">
        <v>0</v>
      </c>
      <c r="C17" s="5147"/>
      <c r="D17" s="5148">
        <v>0</v>
      </c>
      <c r="E17" s="5148"/>
      <c r="F17" s="5148">
        <v>0</v>
      </c>
      <c r="G17" s="5148"/>
      <c r="H17" s="5149">
        <v>0</v>
      </c>
      <c r="I17" s="5149"/>
      <c r="J17" s="5147">
        <v>4455332.45</v>
      </c>
      <c r="K17" s="5147"/>
      <c r="L17" s="5148">
        <v>0</v>
      </c>
      <c r="M17" s="5148"/>
      <c r="N17" s="5148">
        <v>1</v>
      </c>
      <c r="O17" s="5148"/>
      <c r="P17" s="5149">
        <v>16858</v>
      </c>
      <c r="Q17" s="5149"/>
      <c r="R17" s="5147">
        <v>0</v>
      </c>
      <c r="S17" s="5147"/>
      <c r="T17" s="5148">
        <v>0</v>
      </c>
      <c r="U17" s="5148"/>
      <c r="V17" s="5148">
        <v>0</v>
      </c>
      <c r="W17" s="4866"/>
    </row>
    <row r="18" spans="1:23" x14ac:dyDescent="0.2">
      <c r="A18" s="5150" t="s">
        <v>129</v>
      </c>
      <c r="B18" s="5151">
        <f>[4]Miacatlán!B11</f>
        <v>7056656.5</v>
      </c>
      <c r="C18" s="5151"/>
      <c r="D18" s="5152">
        <f>[4]Miacatlán!C11</f>
        <v>5</v>
      </c>
      <c r="E18" s="5152"/>
      <c r="F18" s="5152">
        <f>[4]Miacatlán!D11</f>
        <v>8</v>
      </c>
      <c r="G18" s="5152"/>
      <c r="H18" s="5153">
        <f>[4]Miacatlán!E11</f>
        <v>25542</v>
      </c>
      <c r="I18" s="5153"/>
      <c r="J18" s="5151">
        <f>[4]Miacatlán!F11</f>
        <v>570989.5</v>
      </c>
      <c r="K18" s="5151"/>
      <c r="L18" s="5152">
        <f>[4]Miacatlán!G11</f>
        <v>0</v>
      </c>
      <c r="M18" s="5152"/>
      <c r="N18" s="5152">
        <f>[4]Miacatlán!H11</f>
        <v>2</v>
      </c>
      <c r="O18" s="5152"/>
      <c r="P18" s="5153">
        <f>[4]Miacatlán!I11</f>
        <v>0</v>
      </c>
      <c r="Q18" s="5153"/>
      <c r="R18" s="5151">
        <f>[4]Miacatlán!J11</f>
        <v>0</v>
      </c>
      <c r="S18" s="5151"/>
      <c r="T18" s="5152">
        <f>[4]Miacatlán!K11</f>
        <v>0</v>
      </c>
      <c r="U18" s="5152"/>
      <c r="V18" s="5152">
        <f>[4]Miacatlán!L11</f>
        <v>0</v>
      </c>
      <c r="W18" s="5167"/>
    </row>
    <row r="19" spans="1:23" x14ac:dyDescent="0.2">
      <c r="A19" s="4756" t="s">
        <v>320</v>
      </c>
      <c r="B19" s="4849">
        <f>SUM(B20:B23)</f>
        <v>16935042.420000002</v>
      </c>
      <c r="C19" s="4849"/>
      <c r="D19" s="4850">
        <f>SUM(D20:D23)</f>
        <v>9</v>
      </c>
      <c r="E19" s="4850"/>
      <c r="F19" s="4850">
        <f>SUM(F20:F23)</f>
        <v>15</v>
      </c>
      <c r="G19" s="4850"/>
      <c r="H19" s="4851">
        <v>16858</v>
      </c>
      <c r="I19" s="4851"/>
      <c r="J19" s="4849">
        <f>SUM(J20:J23)</f>
        <v>6532498.8200000003</v>
      </c>
      <c r="K19" s="4849"/>
      <c r="L19" s="4850">
        <f>SUM(L20:L23)</f>
        <v>4</v>
      </c>
      <c r="M19" s="4850"/>
      <c r="N19" s="4850">
        <f>SUM(N20:N23)</f>
        <v>6</v>
      </c>
      <c r="O19" s="4850"/>
      <c r="P19" s="4851">
        <v>16858</v>
      </c>
      <c r="Q19" s="4851"/>
      <c r="R19" s="4849">
        <f>SUM(R20:R23)</f>
        <v>0</v>
      </c>
      <c r="S19" s="4849"/>
      <c r="T19" s="4850">
        <f>SUM(T20:T23)</f>
        <v>0</v>
      </c>
      <c r="U19" s="4850"/>
      <c r="V19" s="4850">
        <f>SUM(V20:V23)</f>
        <v>0</v>
      </c>
      <c r="W19" s="4859"/>
    </row>
    <row r="20" spans="1:23" x14ac:dyDescent="0.2">
      <c r="A20" s="5142" t="s">
        <v>107</v>
      </c>
      <c r="B20" s="5143">
        <v>1890570.42</v>
      </c>
      <c r="C20" s="5143"/>
      <c r="D20" s="5144">
        <v>2</v>
      </c>
      <c r="E20" s="5144"/>
      <c r="F20" s="5144">
        <v>3</v>
      </c>
      <c r="G20" s="5144"/>
      <c r="H20" s="5145">
        <v>19436</v>
      </c>
      <c r="I20" s="5145"/>
      <c r="J20" s="5143"/>
      <c r="K20" s="5143"/>
      <c r="L20" s="5144"/>
      <c r="M20" s="5144"/>
      <c r="N20" s="5158"/>
      <c r="O20" s="5158"/>
      <c r="P20" s="5145"/>
      <c r="Q20" s="5145"/>
      <c r="R20" s="5143">
        <v>0</v>
      </c>
      <c r="S20" s="5143"/>
      <c r="T20" s="5144">
        <v>0</v>
      </c>
      <c r="U20" s="5144"/>
      <c r="V20" s="5144">
        <v>0</v>
      </c>
      <c r="W20" s="5166"/>
    </row>
    <row r="21" spans="1:23" x14ac:dyDescent="0.2">
      <c r="A21" s="4742" t="s">
        <v>109</v>
      </c>
      <c r="B21" s="5147">
        <v>8650000</v>
      </c>
      <c r="C21" s="5147"/>
      <c r="D21" s="5148">
        <v>1</v>
      </c>
      <c r="E21" s="5148"/>
      <c r="F21" s="5148">
        <v>1</v>
      </c>
      <c r="G21" s="5148"/>
      <c r="H21" s="5149">
        <v>16858</v>
      </c>
      <c r="I21" s="5149"/>
      <c r="J21" s="5147"/>
      <c r="K21" s="5147"/>
      <c r="L21" s="5148"/>
      <c r="M21" s="5148"/>
      <c r="N21" s="5148"/>
      <c r="O21" s="5148"/>
      <c r="P21" s="5149"/>
      <c r="Q21" s="5149"/>
      <c r="R21" s="5147">
        <v>0</v>
      </c>
      <c r="S21" s="5147"/>
      <c r="T21" s="5148">
        <v>0</v>
      </c>
      <c r="U21" s="5148"/>
      <c r="V21" s="5148">
        <v>0</v>
      </c>
      <c r="W21" s="4866"/>
    </row>
    <row r="22" spans="1:23" x14ac:dyDescent="0.2">
      <c r="A22" s="4742" t="s">
        <v>104</v>
      </c>
      <c r="B22" s="5147">
        <v>0</v>
      </c>
      <c r="C22" s="5147"/>
      <c r="D22" s="5148">
        <v>0</v>
      </c>
      <c r="E22" s="5148"/>
      <c r="F22" s="5148">
        <v>0</v>
      </c>
      <c r="G22" s="5148"/>
      <c r="H22" s="5149">
        <v>0</v>
      </c>
      <c r="I22" s="5149"/>
      <c r="J22" s="5147">
        <v>3732000</v>
      </c>
      <c r="K22" s="5147"/>
      <c r="L22" s="5148">
        <v>1</v>
      </c>
      <c r="M22" s="5148"/>
      <c r="N22" s="5148">
        <v>1</v>
      </c>
      <c r="O22" s="5148"/>
      <c r="P22" s="5149">
        <v>16858</v>
      </c>
      <c r="Q22" s="5149"/>
      <c r="R22" s="5147">
        <v>0</v>
      </c>
      <c r="S22" s="5147"/>
      <c r="T22" s="5148">
        <v>0</v>
      </c>
      <c r="U22" s="5148"/>
      <c r="V22" s="5148">
        <v>0</v>
      </c>
      <c r="W22" s="4866"/>
    </row>
    <row r="23" spans="1:23" x14ac:dyDescent="0.2">
      <c r="A23" s="5150" t="s">
        <v>129</v>
      </c>
      <c r="B23" s="5151">
        <f>[4]Ocuituco!B10</f>
        <v>6394472</v>
      </c>
      <c r="C23" s="5151"/>
      <c r="D23" s="5152">
        <f>[4]Ocuituco!C10</f>
        <v>6</v>
      </c>
      <c r="E23" s="5152"/>
      <c r="F23" s="5152">
        <f>[4]Ocuituco!D10</f>
        <v>11</v>
      </c>
      <c r="G23" s="5152"/>
      <c r="H23" s="5153">
        <f>[4]Ocuituco!E10</f>
        <v>689</v>
      </c>
      <c r="I23" s="5153"/>
      <c r="J23" s="5151">
        <f>[4]Ocuituco!F10</f>
        <v>2800498.8200000003</v>
      </c>
      <c r="K23" s="5151"/>
      <c r="L23" s="5152">
        <f>[4]Ocuituco!G10</f>
        <v>3</v>
      </c>
      <c r="M23" s="5152"/>
      <c r="N23" s="5152">
        <f>[4]Ocuituco!H10</f>
        <v>5</v>
      </c>
      <c r="O23" s="5152"/>
      <c r="P23" s="5153">
        <f>[4]Ocuituco!I10</f>
        <v>1057</v>
      </c>
      <c r="Q23" s="5153"/>
      <c r="R23" s="5151">
        <f>[4]Ocuituco!J10</f>
        <v>0</v>
      </c>
      <c r="S23" s="5151"/>
      <c r="T23" s="5152">
        <f>[4]Ocuituco!K10</f>
        <v>0</v>
      </c>
      <c r="U23" s="5152"/>
      <c r="V23" s="5152">
        <f>[4]Ocuituco!L10</f>
        <v>0</v>
      </c>
      <c r="W23" s="5167"/>
    </row>
    <row r="24" spans="1:23" x14ac:dyDescent="0.2">
      <c r="A24" s="4756" t="s">
        <v>302</v>
      </c>
      <c r="B24" s="4849">
        <f>SUM(B25:B28)</f>
        <v>36595760.280000001</v>
      </c>
      <c r="C24" s="4849"/>
      <c r="D24" s="4850">
        <f>SUM(D25:D28)</f>
        <v>7</v>
      </c>
      <c r="E24" s="4850"/>
      <c r="F24" s="4850">
        <f>SUM(F25:F28)</f>
        <v>72</v>
      </c>
      <c r="G24" s="4850"/>
      <c r="H24" s="4851">
        <v>61585</v>
      </c>
      <c r="I24" s="4851"/>
      <c r="J24" s="4849">
        <f t="shared" ref="J24:V24" si="4">SUM(J25:J28)</f>
        <v>22241464.800000001</v>
      </c>
      <c r="K24" s="4849"/>
      <c r="L24" s="4850">
        <f t="shared" si="4"/>
        <v>3</v>
      </c>
      <c r="M24" s="4850"/>
      <c r="N24" s="4850">
        <f t="shared" si="4"/>
        <v>8</v>
      </c>
      <c r="O24" s="4850"/>
      <c r="P24" s="4851">
        <f t="shared" si="4"/>
        <v>1008</v>
      </c>
      <c r="Q24" s="4851"/>
      <c r="R24" s="4849">
        <f t="shared" si="4"/>
        <v>1685600</v>
      </c>
      <c r="S24" s="4849"/>
      <c r="T24" s="4850">
        <f t="shared" si="4"/>
        <v>1</v>
      </c>
      <c r="U24" s="4850"/>
      <c r="V24" s="4850">
        <f t="shared" si="4"/>
        <v>1</v>
      </c>
      <c r="W24" s="4859"/>
    </row>
    <row r="25" spans="1:23" x14ac:dyDescent="0.2">
      <c r="A25" s="5142" t="s">
        <v>107</v>
      </c>
      <c r="B25" s="5143">
        <v>1798507.71</v>
      </c>
      <c r="C25" s="5143"/>
      <c r="D25" s="5144">
        <v>2</v>
      </c>
      <c r="E25" s="5144"/>
      <c r="F25" s="5144">
        <v>2</v>
      </c>
      <c r="G25" s="5144"/>
      <c r="H25" s="5145">
        <v>1231</v>
      </c>
      <c r="I25" s="5145"/>
      <c r="J25" s="5143">
        <v>0</v>
      </c>
      <c r="K25" s="5143"/>
      <c r="L25" s="5144">
        <v>0</v>
      </c>
      <c r="M25" s="5144"/>
      <c r="N25" s="5158">
        <v>0</v>
      </c>
      <c r="O25" s="5158"/>
      <c r="P25" s="5145">
        <v>0</v>
      </c>
      <c r="Q25" s="5145"/>
      <c r="R25" s="5143">
        <v>0</v>
      </c>
      <c r="S25" s="5143"/>
      <c r="T25" s="5144">
        <v>0</v>
      </c>
      <c r="U25" s="5144"/>
      <c r="V25" s="5144">
        <v>0</v>
      </c>
      <c r="W25" s="5166"/>
    </row>
    <row r="26" spans="1:23" x14ac:dyDescent="0.2">
      <c r="A26" s="4742" t="s">
        <v>2377</v>
      </c>
      <c r="B26" s="5147">
        <v>0</v>
      </c>
      <c r="C26" s="5147"/>
      <c r="D26" s="5148">
        <v>0</v>
      </c>
      <c r="E26" s="5148"/>
      <c r="F26" s="5148">
        <v>0</v>
      </c>
      <c r="G26" s="5148"/>
      <c r="H26" s="5149">
        <v>0</v>
      </c>
      <c r="I26" s="5149"/>
      <c r="J26" s="5147">
        <v>1814796.8</v>
      </c>
      <c r="K26" s="5147"/>
      <c r="L26" s="5148">
        <v>1</v>
      </c>
      <c r="M26" s="5148"/>
      <c r="N26" s="5148">
        <v>1</v>
      </c>
      <c r="O26" s="5148"/>
      <c r="P26" s="5149">
        <v>290</v>
      </c>
      <c r="Q26" s="5149"/>
      <c r="R26" s="5147">
        <v>0</v>
      </c>
      <c r="S26" s="5147"/>
      <c r="T26" s="5148">
        <v>0</v>
      </c>
      <c r="U26" s="5148"/>
      <c r="V26" s="5148">
        <v>0</v>
      </c>
      <c r="W26" s="4866"/>
    </row>
    <row r="27" spans="1:23" x14ac:dyDescent="0.2">
      <c r="A27" s="4742" t="s">
        <v>104</v>
      </c>
      <c r="B27" s="5147">
        <v>6700000</v>
      </c>
      <c r="C27" s="5147"/>
      <c r="D27" s="5148">
        <v>1</v>
      </c>
      <c r="E27" s="5148"/>
      <c r="F27" s="5148">
        <v>1</v>
      </c>
      <c r="G27" s="5148"/>
      <c r="H27" s="5149">
        <v>61585</v>
      </c>
      <c r="I27" s="5149"/>
      <c r="J27" s="5147">
        <v>0</v>
      </c>
      <c r="K27" s="5147"/>
      <c r="L27" s="5148">
        <v>0</v>
      </c>
      <c r="M27" s="5148"/>
      <c r="N27" s="5148">
        <v>0</v>
      </c>
      <c r="O27" s="5148"/>
      <c r="P27" s="5149">
        <v>0</v>
      </c>
      <c r="Q27" s="5149"/>
      <c r="R27" s="5147">
        <v>0</v>
      </c>
      <c r="S27" s="5147"/>
      <c r="T27" s="5148">
        <v>0</v>
      </c>
      <c r="U27" s="5148"/>
      <c r="V27" s="5148">
        <v>0</v>
      </c>
      <c r="W27" s="4866"/>
    </row>
    <row r="28" spans="1:23" x14ac:dyDescent="0.2">
      <c r="A28" s="5150" t="s">
        <v>129</v>
      </c>
      <c r="B28" s="5151">
        <f>'[4]Puente de Ixtla'!B10</f>
        <v>28097252.57</v>
      </c>
      <c r="C28" s="5151"/>
      <c r="D28" s="5152">
        <f>'[4]Puente de Ixtla'!C10</f>
        <v>4</v>
      </c>
      <c r="E28" s="5152"/>
      <c r="F28" s="5152">
        <f>'[4]Puente de Ixtla'!D10</f>
        <v>69</v>
      </c>
      <c r="G28" s="5152"/>
      <c r="H28" s="5153">
        <f>'[4]Puente de Ixtla'!E10</f>
        <v>1501</v>
      </c>
      <c r="I28" s="5153"/>
      <c r="J28" s="5151">
        <f>'[4]Puente de Ixtla'!F10</f>
        <v>20426668</v>
      </c>
      <c r="K28" s="5151"/>
      <c r="L28" s="5152">
        <f>'[4]Puente de Ixtla'!G10</f>
        <v>2</v>
      </c>
      <c r="M28" s="5152"/>
      <c r="N28" s="5152">
        <f>'[4]Puente de Ixtla'!H10</f>
        <v>7</v>
      </c>
      <c r="O28" s="5152"/>
      <c r="P28" s="5153">
        <f>'[4]Puente de Ixtla'!I10</f>
        <v>718</v>
      </c>
      <c r="Q28" s="5153"/>
      <c r="R28" s="5151">
        <f>'[4]Puente de Ixtla'!J10</f>
        <v>1685600</v>
      </c>
      <c r="S28" s="5151"/>
      <c r="T28" s="5152">
        <f>'[4]Puente de Ixtla'!K10</f>
        <v>1</v>
      </c>
      <c r="U28" s="5152"/>
      <c r="V28" s="5152">
        <f>'[4]Puente de Ixtla'!L10</f>
        <v>1</v>
      </c>
      <c r="W28" s="5167"/>
    </row>
    <row r="29" spans="1:23" x14ac:dyDescent="0.2">
      <c r="A29" s="4756" t="s">
        <v>319</v>
      </c>
      <c r="B29" s="4849">
        <f>SUM(B30:B38)</f>
        <v>17068794.23</v>
      </c>
      <c r="C29" s="4849"/>
      <c r="D29" s="4850">
        <f>SUM(D30:D38)</f>
        <v>10</v>
      </c>
      <c r="E29" s="4850"/>
      <c r="F29" s="4850">
        <f>SUM(F30:F38)</f>
        <v>29</v>
      </c>
      <c r="G29" s="4850"/>
      <c r="H29" s="4851">
        <v>108126</v>
      </c>
      <c r="I29" s="4851"/>
      <c r="J29" s="4849">
        <f t="shared" ref="J29:V29" si="5">SUM(J30:J38)</f>
        <v>31946689.003999997</v>
      </c>
      <c r="K29" s="4849"/>
      <c r="L29" s="4850">
        <f t="shared" si="5"/>
        <v>14</v>
      </c>
      <c r="M29" s="4850"/>
      <c r="N29" s="4850">
        <f t="shared" si="5"/>
        <v>17</v>
      </c>
      <c r="O29" s="4850"/>
      <c r="P29" s="4851">
        <f t="shared" si="5"/>
        <v>28477</v>
      </c>
      <c r="Q29" s="4851"/>
      <c r="R29" s="4849">
        <f t="shared" si="5"/>
        <v>30000000</v>
      </c>
      <c r="S29" s="4849"/>
      <c r="T29" s="4850">
        <f t="shared" si="5"/>
        <v>1</v>
      </c>
      <c r="U29" s="4850"/>
      <c r="V29" s="4850">
        <f t="shared" si="5"/>
        <v>1</v>
      </c>
      <c r="W29" s="4859"/>
    </row>
    <row r="30" spans="1:23" x14ac:dyDescent="0.2">
      <c r="A30" s="5142" t="s">
        <v>25</v>
      </c>
      <c r="B30" s="5143">
        <v>0</v>
      </c>
      <c r="C30" s="5143"/>
      <c r="D30" s="5144">
        <v>0</v>
      </c>
      <c r="E30" s="5144"/>
      <c r="F30" s="5144">
        <v>0</v>
      </c>
      <c r="G30" s="5144"/>
      <c r="H30" s="5145">
        <v>0</v>
      </c>
      <c r="I30" s="5145"/>
      <c r="J30" s="5143">
        <v>889721.24</v>
      </c>
      <c r="K30" s="5143"/>
      <c r="L30" s="5144">
        <v>2</v>
      </c>
      <c r="M30" s="5144"/>
      <c r="N30" s="5144">
        <v>2</v>
      </c>
      <c r="O30" s="5144"/>
      <c r="P30" s="5145">
        <v>6300</v>
      </c>
      <c r="Q30" s="5145"/>
      <c r="R30" s="5143">
        <v>0</v>
      </c>
      <c r="S30" s="5143"/>
      <c r="T30" s="5144">
        <v>0</v>
      </c>
      <c r="U30" s="5144"/>
      <c r="V30" s="5144">
        <v>0</v>
      </c>
      <c r="W30" s="5166"/>
    </row>
    <row r="31" spans="1:23" x14ac:dyDescent="0.2">
      <c r="A31" s="4742" t="s">
        <v>203</v>
      </c>
      <c r="B31" s="5147">
        <v>5775628.1699999999</v>
      </c>
      <c r="C31" s="5147"/>
      <c r="D31" s="5148">
        <v>1</v>
      </c>
      <c r="E31" s="5148"/>
      <c r="F31" s="5148">
        <v>2</v>
      </c>
      <c r="G31" s="5148"/>
      <c r="H31" s="5149">
        <v>108126</v>
      </c>
      <c r="I31" s="5149"/>
      <c r="J31" s="5147">
        <v>0</v>
      </c>
      <c r="K31" s="5147"/>
      <c r="L31" s="5148">
        <v>0</v>
      </c>
      <c r="M31" s="5148"/>
      <c r="N31" s="5148">
        <v>0</v>
      </c>
      <c r="O31" s="5148"/>
      <c r="P31" s="5149">
        <v>0</v>
      </c>
      <c r="Q31" s="5149"/>
      <c r="R31" s="5147">
        <v>0</v>
      </c>
      <c r="S31" s="5147"/>
      <c r="T31" s="5148">
        <v>0</v>
      </c>
      <c r="U31" s="5148"/>
      <c r="V31" s="5148">
        <v>0</v>
      </c>
      <c r="W31" s="4866"/>
    </row>
    <row r="32" spans="1:23" x14ac:dyDescent="0.2">
      <c r="A32" s="4742" t="s">
        <v>107</v>
      </c>
      <c r="B32" s="5147">
        <v>994332.3</v>
      </c>
      <c r="C32" s="5147"/>
      <c r="D32" s="5148">
        <v>2</v>
      </c>
      <c r="E32" s="5148"/>
      <c r="F32" s="5148">
        <v>3</v>
      </c>
      <c r="G32" s="5148"/>
      <c r="H32" s="5149">
        <v>14446</v>
      </c>
      <c r="I32" s="5149"/>
      <c r="J32" s="5147">
        <v>0</v>
      </c>
      <c r="K32" s="5147"/>
      <c r="L32" s="5148">
        <v>0</v>
      </c>
      <c r="M32" s="5148"/>
      <c r="N32" s="5148">
        <v>0</v>
      </c>
      <c r="O32" s="5148"/>
      <c r="P32" s="5149">
        <v>0</v>
      </c>
      <c r="Q32" s="5149"/>
      <c r="R32" s="5147">
        <v>0</v>
      </c>
      <c r="S32" s="5147"/>
      <c r="T32" s="5148">
        <v>0</v>
      </c>
      <c r="U32" s="5148"/>
      <c r="V32" s="5148">
        <v>0</v>
      </c>
      <c r="W32" s="4866"/>
    </row>
    <row r="33" spans="1:23" x14ac:dyDescent="0.2">
      <c r="A33" s="4742" t="s">
        <v>106</v>
      </c>
      <c r="B33" s="5147">
        <v>0</v>
      </c>
      <c r="C33" s="5147"/>
      <c r="D33" s="5148">
        <v>0</v>
      </c>
      <c r="E33" s="5148"/>
      <c r="F33" s="5148">
        <v>0</v>
      </c>
      <c r="G33" s="5148"/>
      <c r="H33" s="5149">
        <v>0</v>
      </c>
      <c r="I33" s="5149"/>
      <c r="J33" s="5147">
        <v>366256.62</v>
      </c>
      <c r="K33" s="5147"/>
      <c r="L33" s="5148">
        <v>1</v>
      </c>
      <c r="M33" s="5148"/>
      <c r="N33" s="5148">
        <v>1</v>
      </c>
      <c r="O33" s="5148"/>
      <c r="P33" s="5149">
        <v>600</v>
      </c>
      <c r="Q33" s="5149"/>
      <c r="R33" s="5147">
        <v>0</v>
      </c>
      <c r="S33" s="5147"/>
      <c r="T33" s="5148">
        <v>0</v>
      </c>
      <c r="U33" s="5148"/>
      <c r="V33" s="5148">
        <v>0</v>
      </c>
      <c r="W33" s="4866"/>
    </row>
    <row r="34" spans="1:23" x14ac:dyDescent="0.2">
      <c r="A34" s="4742" t="s">
        <v>5012</v>
      </c>
      <c r="B34" s="5147">
        <v>363074.92000000004</v>
      </c>
      <c r="C34" s="5147"/>
      <c r="D34" s="5148">
        <v>2</v>
      </c>
      <c r="E34" s="5148"/>
      <c r="F34" s="5148">
        <v>2</v>
      </c>
      <c r="G34" s="5148"/>
      <c r="H34" s="5149">
        <v>500</v>
      </c>
      <c r="I34" s="5149"/>
      <c r="J34" s="5147">
        <v>984948.83400000003</v>
      </c>
      <c r="K34" s="5147"/>
      <c r="L34" s="5148">
        <v>3</v>
      </c>
      <c r="M34" s="5148"/>
      <c r="N34" s="5148">
        <v>3</v>
      </c>
      <c r="O34" s="5148"/>
      <c r="P34" s="5149">
        <v>510</v>
      </c>
      <c r="Q34" s="5149"/>
      <c r="R34" s="5147">
        <v>0</v>
      </c>
      <c r="S34" s="5147"/>
      <c r="T34" s="5148">
        <v>0</v>
      </c>
      <c r="U34" s="5148"/>
      <c r="V34" s="5148">
        <v>0</v>
      </c>
      <c r="W34" s="4866"/>
    </row>
    <row r="35" spans="1:23" ht="25.5" x14ac:dyDescent="0.2">
      <c r="A35" s="4742" t="s">
        <v>4945</v>
      </c>
      <c r="B35" s="5147">
        <v>0</v>
      </c>
      <c r="C35" s="5147"/>
      <c r="D35" s="5148">
        <v>0</v>
      </c>
      <c r="E35" s="5148"/>
      <c r="F35" s="5148">
        <v>0</v>
      </c>
      <c r="G35" s="5148"/>
      <c r="H35" s="5149">
        <v>0</v>
      </c>
      <c r="I35" s="5149"/>
      <c r="J35" s="5147">
        <v>2751852.9799999995</v>
      </c>
      <c r="K35" s="5147"/>
      <c r="L35" s="5148">
        <v>3</v>
      </c>
      <c r="M35" s="5148"/>
      <c r="N35" s="5148">
        <v>4</v>
      </c>
      <c r="O35" s="5148"/>
      <c r="P35" s="5149">
        <v>2200</v>
      </c>
      <c r="Q35" s="5149"/>
      <c r="R35" s="5147">
        <v>0</v>
      </c>
      <c r="S35" s="5147"/>
      <c r="T35" s="5148">
        <v>0</v>
      </c>
      <c r="U35" s="5148"/>
      <c r="V35" s="5148">
        <v>0</v>
      </c>
      <c r="W35" s="4866"/>
    </row>
    <row r="36" spans="1:23" x14ac:dyDescent="0.2">
      <c r="A36" s="4742" t="s">
        <v>109</v>
      </c>
      <c r="B36" s="5147">
        <v>0</v>
      </c>
      <c r="C36" s="5147"/>
      <c r="D36" s="5148">
        <v>0</v>
      </c>
      <c r="E36" s="5148"/>
      <c r="F36" s="5148">
        <v>0</v>
      </c>
      <c r="G36" s="5148"/>
      <c r="H36" s="5149">
        <v>0</v>
      </c>
      <c r="I36" s="5149"/>
      <c r="J36" s="5147">
        <v>3116057.31</v>
      </c>
      <c r="K36" s="5147"/>
      <c r="L36" s="5148">
        <v>3</v>
      </c>
      <c r="M36" s="5148"/>
      <c r="N36" s="5148">
        <v>3</v>
      </c>
      <c r="O36" s="5148"/>
      <c r="P36" s="5149">
        <v>1600</v>
      </c>
      <c r="Q36" s="5149"/>
      <c r="R36" s="5147">
        <v>30000000</v>
      </c>
      <c r="S36" s="5147"/>
      <c r="T36" s="5148">
        <v>1</v>
      </c>
      <c r="U36" s="5148"/>
      <c r="V36" s="5148">
        <v>1</v>
      </c>
      <c r="W36" s="4866"/>
    </row>
    <row r="37" spans="1:23" x14ac:dyDescent="0.2">
      <c r="A37" s="4742" t="s">
        <v>104</v>
      </c>
      <c r="B37" s="5147">
        <v>0</v>
      </c>
      <c r="C37" s="5147"/>
      <c r="D37" s="5148">
        <v>0</v>
      </c>
      <c r="E37" s="5148"/>
      <c r="F37" s="5148">
        <v>0</v>
      </c>
      <c r="G37" s="5148"/>
      <c r="H37" s="5149">
        <v>0</v>
      </c>
      <c r="I37" s="5149"/>
      <c r="J37" s="5147">
        <v>21000000</v>
      </c>
      <c r="K37" s="5147"/>
      <c r="L37" s="5148">
        <v>1</v>
      </c>
      <c r="M37" s="5148"/>
      <c r="N37" s="5148">
        <v>1</v>
      </c>
      <c r="O37" s="5148"/>
      <c r="P37" s="5149">
        <v>16667</v>
      </c>
      <c r="Q37" s="5149"/>
      <c r="R37" s="5147">
        <v>0</v>
      </c>
      <c r="S37" s="5147"/>
      <c r="T37" s="5148">
        <v>0</v>
      </c>
      <c r="U37" s="5148"/>
      <c r="V37" s="5148">
        <v>0</v>
      </c>
      <c r="W37" s="4866"/>
    </row>
    <row r="38" spans="1:23" x14ac:dyDescent="0.2">
      <c r="A38" s="5150" t="s">
        <v>129</v>
      </c>
      <c r="B38" s="5151">
        <f>[4]Temixco!B15</f>
        <v>9935758.8399999999</v>
      </c>
      <c r="C38" s="5151"/>
      <c r="D38" s="5152">
        <f>[4]Temixco!C15</f>
        <v>5</v>
      </c>
      <c r="E38" s="5152"/>
      <c r="F38" s="5152">
        <f>[4]Temixco!D15</f>
        <v>22</v>
      </c>
      <c r="G38" s="5152"/>
      <c r="H38" s="5153">
        <f>[4]Temixco!E15</f>
        <v>1859</v>
      </c>
      <c r="I38" s="5153"/>
      <c r="J38" s="5151">
        <f>[4]Temixco!F15</f>
        <v>2837852.02</v>
      </c>
      <c r="K38" s="5151"/>
      <c r="L38" s="5152">
        <f>[4]Temixco!G15</f>
        <v>1</v>
      </c>
      <c r="M38" s="5152"/>
      <c r="N38" s="5152">
        <f>[4]Temixco!H15</f>
        <v>3</v>
      </c>
      <c r="O38" s="5152"/>
      <c r="P38" s="5153">
        <f>[4]Temixco!I15</f>
        <v>600</v>
      </c>
      <c r="Q38" s="5153"/>
      <c r="R38" s="5151">
        <f>[4]Temixco!J15</f>
        <v>0</v>
      </c>
      <c r="S38" s="5151"/>
      <c r="T38" s="5152">
        <f>[4]Temixco!K15</f>
        <v>0</v>
      </c>
      <c r="U38" s="5152"/>
      <c r="V38" s="5152">
        <f>[4]Temixco!L15</f>
        <v>0</v>
      </c>
      <c r="W38" s="5167"/>
    </row>
    <row r="39" spans="1:23" x14ac:dyDescent="0.2">
      <c r="A39" s="2314"/>
      <c r="B39" s="2376"/>
      <c r="C39" s="2374"/>
      <c r="D39" s="2376"/>
      <c r="E39" s="2374"/>
      <c r="F39" s="2376"/>
      <c r="G39" s="2374"/>
      <c r="H39" s="2376"/>
      <c r="I39" s="2374"/>
      <c r="J39" s="2376"/>
      <c r="K39" s="2374"/>
      <c r="L39" s="2376"/>
      <c r="M39" s="2374"/>
      <c r="N39" s="2376"/>
      <c r="O39" s="2374"/>
      <c r="P39" s="2376"/>
      <c r="Q39" s="2374"/>
      <c r="R39" s="2376"/>
      <c r="S39" s="2374"/>
      <c r="T39" s="2376"/>
      <c r="U39" s="2374"/>
      <c r="V39" s="2376"/>
      <c r="W39" s="2375"/>
    </row>
    <row r="40" spans="1:23" x14ac:dyDescent="0.2">
      <c r="A40" s="2314"/>
      <c r="B40" s="2376"/>
      <c r="C40" s="2374"/>
      <c r="D40" s="2376"/>
      <c r="E40" s="2374"/>
      <c r="F40" s="2376"/>
      <c r="G40" s="2374"/>
      <c r="H40" s="2376"/>
      <c r="I40" s="2374"/>
      <c r="J40" s="2376"/>
      <c r="K40" s="2374"/>
      <c r="L40" s="2376"/>
      <c r="M40" s="2374"/>
      <c r="N40" s="2376"/>
      <c r="O40" s="2374"/>
      <c r="P40" s="2376"/>
      <c r="Q40" s="2374"/>
      <c r="R40" s="2376"/>
      <c r="S40" s="2374"/>
      <c r="T40" s="2376"/>
      <c r="U40" s="2374"/>
      <c r="V40" s="2376"/>
      <c r="W40" s="2375"/>
    </row>
    <row r="41" spans="1:23" x14ac:dyDescent="0.2">
      <c r="A41" s="4745" t="s">
        <v>2599</v>
      </c>
      <c r="B41" s="2376"/>
      <c r="C41" s="2374"/>
      <c r="D41" s="2376"/>
      <c r="E41" s="2374"/>
      <c r="F41" s="2376"/>
      <c r="G41" s="2374"/>
      <c r="H41" s="2376"/>
      <c r="I41" s="2374"/>
      <c r="J41" s="2376"/>
      <c r="K41" s="2374"/>
      <c r="L41" s="2376"/>
      <c r="M41" s="2374"/>
      <c r="N41" s="2376"/>
      <c r="O41" s="2374"/>
      <c r="P41" s="2376"/>
      <c r="Q41" s="2374"/>
      <c r="R41" s="2376"/>
      <c r="S41" s="2374"/>
      <c r="T41" s="2376"/>
      <c r="U41" s="2374"/>
      <c r="V41" s="2376"/>
      <c r="W41" s="2375"/>
    </row>
    <row r="43" spans="1:23" hidden="1" x14ac:dyDescent="0.2"/>
    <row r="44" spans="1:23" hidden="1" x14ac:dyDescent="0.2"/>
    <row r="45" spans="1:23" hidden="1" x14ac:dyDescent="0.2"/>
    <row r="46" spans="1:23" hidden="1" x14ac:dyDescent="0.2"/>
    <row r="47" spans="1:23" hidden="1" x14ac:dyDescent="0.2"/>
    <row r="48" spans="1:2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sheetData>
  <mergeCells count="16">
    <mergeCell ref="A5:A7"/>
    <mergeCell ref="B5:W5"/>
    <mergeCell ref="B7:C7"/>
    <mergeCell ref="B6:G6"/>
    <mergeCell ref="D7:E7"/>
    <mergeCell ref="F7:G7"/>
    <mergeCell ref="H6:I7"/>
    <mergeCell ref="J7:K7"/>
    <mergeCell ref="L7:M7"/>
    <mergeCell ref="N7:O7"/>
    <mergeCell ref="J6:O6"/>
    <mergeCell ref="P6:Q7"/>
    <mergeCell ref="R7:S7"/>
    <mergeCell ref="T7:U7"/>
    <mergeCell ref="V7:W7"/>
    <mergeCell ref="R6:W6"/>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&amp;R&amp;"Tahoma,Normal"305</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EB700B"/>
  </sheetPr>
  <dimension ref="A1:W57"/>
  <sheetViews>
    <sheetView showGridLines="0" view="pageBreakPreview" topLeftCell="A19" zoomScaleNormal="100" zoomScaleSheetLayoutView="100" workbookViewId="0">
      <selection activeCell="A10" sqref="A10"/>
    </sheetView>
  </sheetViews>
  <sheetFormatPr baseColWidth="10" defaultRowHeight="12.75" x14ac:dyDescent="0.2"/>
  <cols>
    <col min="1" max="1" width="28" customWidth="1"/>
    <col min="2" max="2" width="14.140625" style="1368" bestFit="1" customWidth="1"/>
    <col min="3" max="3" width="1.7109375" style="4825" customWidth="1"/>
    <col min="4" max="4" width="5" style="1368" customWidth="1"/>
    <col min="5" max="5" width="2.7109375" style="4825" customWidth="1"/>
    <col min="6" max="6" width="5.85546875" style="1368" customWidth="1"/>
    <col min="7" max="7" width="3.28515625" style="4825" customWidth="1"/>
    <col min="8" max="8" width="9" style="1368" customWidth="1"/>
    <col min="9" max="9" width="3.85546875" style="4825" customWidth="1"/>
    <col min="10" max="10" width="15.28515625" style="1368" customWidth="1"/>
    <col min="11" max="11" width="2.7109375" style="4825" customWidth="1"/>
    <col min="12" max="12" width="4.85546875" style="1368" customWidth="1"/>
    <col min="13" max="13" width="2" style="4825" customWidth="1"/>
    <col min="14" max="14" width="6.42578125" style="1368" customWidth="1"/>
    <col min="15" max="15" width="3" style="4825" customWidth="1"/>
    <col min="16" max="16" width="10.140625" style="1368" customWidth="1"/>
    <col min="17" max="17" width="2.7109375" style="4825" customWidth="1"/>
    <col min="18" max="18" width="11.85546875" style="1368" customWidth="1"/>
    <col min="19" max="19" width="2.85546875" style="4825" customWidth="1"/>
    <col min="20" max="20" width="5.140625" style="1368" customWidth="1"/>
    <col min="21" max="21" width="2.28515625" style="4825" customWidth="1"/>
    <col min="22" max="22" width="7.28515625" style="1368" customWidth="1"/>
    <col min="23" max="23" width="3.28515625" style="2438" customWidth="1"/>
  </cols>
  <sheetData>
    <row r="1" spans="1:23" ht="15" x14ac:dyDescent="0.2">
      <c r="A1" s="4740" t="s">
        <v>4943</v>
      </c>
      <c r="B1" s="4740"/>
      <c r="C1" s="4843"/>
      <c r="D1" s="4740"/>
      <c r="E1" s="4843"/>
      <c r="F1" s="4740"/>
      <c r="G1" s="4843"/>
      <c r="H1" s="4740"/>
      <c r="I1" s="4843"/>
      <c r="J1" s="4740"/>
      <c r="K1" s="4843"/>
      <c r="L1" s="4740"/>
      <c r="M1" s="4843"/>
      <c r="N1" s="4740"/>
      <c r="O1" s="4843"/>
      <c r="P1" s="4740"/>
      <c r="Q1" s="4843"/>
      <c r="R1" s="4740"/>
      <c r="S1" s="4843"/>
      <c r="T1" s="4740"/>
      <c r="U1" s="4843"/>
      <c r="V1" s="2376"/>
      <c r="W1" s="4755" t="s">
        <v>5022</v>
      </c>
    </row>
    <row r="2" spans="1:23" ht="15" x14ac:dyDescent="0.2">
      <c r="A2" s="4741" t="s">
        <v>5369</v>
      </c>
      <c r="B2" s="4741"/>
      <c r="C2" s="4844"/>
      <c r="D2" s="4741"/>
      <c r="E2" s="4844"/>
      <c r="F2" s="4741"/>
      <c r="G2" s="4844"/>
      <c r="H2" s="4741"/>
      <c r="I2" s="4844"/>
      <c r="J2" s="4741"/>
      <c r="K2" s="4844"/>
      <c r="L2" s="4741"/>
      <c r="M2" s="4844"/>
      <c r="N2" s="4741"/>
      <c r="O2" s="4844"/>
      <c r="P2" s="4741"/>
      <c r="Q2" s="4844"/>
      <c r="R2" s="4741"/>
      <c r="S2" s="4844"/>
      <c r="T2" s="4741"/>
      <c r="U2" s="4844"/>
      <c r="V2" s="4741"/>
      <c r="W2" s="2375"/>
    </row>
    <row r="3" spans="1:23" ht="15" x14ac:dyDescent="0.2">
      <c r="A3" s="4741">
        <v>2013</v>
      </c>
      <c r="B3" s="4741"/>
      <c r="C3" s="4844"/>
      <c r="D3" s="4741"/>
      <c r="E3" s="4844"/>
      <c r="F3" s="4741"/>
      <c r="G3" s="4844"/>
      <c r="H3" s="4741"/>
      <c r="I3" s="4844"/>
      <c r="J3" s="4741"/>
      <c r="K3" s="4844"/>
      <c r="L3" s="4741"/>
      <c r="M3" s="4844"/>
      <c r="N3" s="4741"/>
      <c r="O3" s="4844"/>
      <c r="P3" s="4741"/>
      <c r="Q3" s="4844"/>
      <c r="R3" s="4741"/>
      <c r="S3" s="4844"/>
      <c r="T3" s="4741"/>
      <c r="U3" s="4844"/>
      <c r="V3" s="2376"/>
      <c r="W3" s="2375"/>
    </row>
    <row r="4" spans="1:23" ht="18" x14ac:dyDescent="0.2">
      <c r="A4" s="4852"/>
      <c r="B4" s="4853"/>
      <c r="C4" s="4854"/>
      <c r="D4" s="4853"/>
      <c r="E4" s="4854"/>
      <c r="F4" s="4855"/>
      <c r="G4" s="4856"/>
      <c r="H4" s="4853"/>
      <c r="I4" s="4854"/>
      <c r="J4" s="4857"/>
      <c r="K4" s="4858"/>
      <c r="L4" s="4857"/>
      <c r="M4" s="4858"/>
      <c r="N4" s="4857"/>
      <c r="O4" s="4858"/>
      <c r="P4" s="4857"/>
      <c r="Q4" s="4858"/>
      <c r="R4" s="4857"/>
      <c r="S4" s="4858"/>
      <c r="T4" s="4857"/>
      <c r="U4" s="4858"/>
      <c r="V4" s="4857"/>
      <c r="W4" s="2375"/>
    </row>
    <row r="5" spans="1:23" ht="12.75" customHeight="1" x14ac:dyDescent="0.2">
      <c r="A5" s="5869" t="s">
        <v>2912</v>
      </c>
      <c r="B5" s="5875" t="s">
        <v>4937</v>
      </c>
      <c r="C5" s="5875"/>
      <c r="D5" s="5875"/>
      <c r="E5" s="5875"/>
      <c r="F5" s="5875"/>
      <c r="G5" s="5875"/>
      <c r="H5" s="5875"/>
      <c r="I5" s="5875"/>
      <c r="J5" s="5875"/>
      <c r="K5" s="5875"/>
      <c r="L5" s="5875"/>
      <c r="M5" s="5875"/>
      <c r="N5" s="5875"/>
      <c r="O5" s="5875"/>
      <c r="P5" s="5875"/>
      <c r="Q5" s="5875"/>
      <c r="R5" s="5875"/>
      <c r="S5" s="5875"/>
      <c r="T5" s="5875"/>
      <c r="U5" s="5875"/>
      <c r="V5" s="5875"/>
      <c r="W5" s="5875"/>
    </row>
    <row r="6" spans="1:23" ht="12.75" customHeight="1" x14ac:dyDescent="0.2">
      <c r="A6" s="5870"/>
      <c r="B6" s="5866" t="s">
        <v>4939</v>
      </c>
      <c r="C6" s="5866"/>
      <c r="D6" s="5866"/>
      <c r="E6" s="5866"/>
      <c r="F6" s="5866"/>
      <c r="G6" s="5866"/>
      <c r="H6" s="5874" t="s">
        <v>20</v>
      </c>
      <c r="I6" s="5874"/>
      <c r="J6" s="5866" t="s">
        <v>5453</v>
      </c>
      <c r="K6" s="5866"/>
      <c r="L6" s="5866"/>
      <c r="M6" s="5866"/>
      <c r="N6" s="5866"/>
      <c r="O6" s="5866"/>
      <c r="P6" s="5874" t="s">
        <v>20</v>
      </c>
      <c r="Q6" s="5874"/>
      <c r="R6" s="5873" t="s">
        <v>4940</v>
      </c>
      <c r="S6" s="5873"/>
      <c r="T6" s="5873"/>
      <c r="U6" s="5873"/>
      <c r="V6" s="5873"/>
      <c r="W6" s="5873"/>
    </row>
    <row r="7" spans="1:23" ht="12.75" customHeight="1" x14ac:dyDescent="0.2">
      <c r="A7" s="5871"/>
      <c r="B7" s="5872" t="s">
        <v>4944</v>
      </c>
      <c r="C7" s="5872"/>
      <c r="D7" s="5873" t="s">
        <v>26</v>
      </c>
      <c r="E7" s="5873"/>
      <c r="F7" s="5873" t="s">
        <v>27</v>
      </c>
      <c r="G7" s="5873"/>
      <c r="H7" s="5866"/>
      <c r="I7" s="5866"/>
      <c r="J7" s="5872" t="s">
        <v>4944</v>
      </c>
      <c r="K7" s="5872"/>
      <c r="L7" s="5873" t="s">
        <v>26</v>
      </c>
      <c r="M7" s="5873"/>
      <c r="N7" s="5873" t="s">
        <v>27</v>
      </c>
      <c r="O7" s="5873"/>
      <c r="P7" s="5866"/>
      <c r="Q7" s="5866"/>
      <c r="R7" s="5876" t="s">
        <v>4944</v>
      </c>
      <c r="S7" s="5876"/>
      <c r="T7" s="5866" t="s">
        <v>26</v>
      </c>
      <c r="U7" s="5866"/>
      <c r="V7" s="5874" t="s">
        <v>27</v>
      </c>
      <c r="W7" s="5874"/>
    </row>
    <row r="8" spans="1:23" x14ac:dyDescent="0.2">
      <c r="A8" s="4756" t="s">
        <v>1583</v>
      </c>
      <c r="B8" s="4849">
        <f t="shared" ref="B8:N8" si="0">SUM(B9:B10)</f>
        <v>1815716.6</v>
      </c>
      <c r="C8" s="4849"/>
      <c r="D8" s="4850">
        <f t="shared" si="0"/>
        <v>1</v>
      </c>
      <c r="E8" s="4850"/>
      <c r="F8" s="4850">
        <f t="shared" si="0"/>
        <v>3</v>
      </c>
      <c r="G8" s="4850"/>
      <c r="H8" s="4851">
        <f t="shared" si="0"/>
        <v>375</v>
      </c>
      <c r="I8" s="4851"/>
      <c r="J8" s="4849">
        <f t="shared" si="0"/>
        <v>24262835.050000001</v>
      </c>
      <c r="K8" s="4849"/>
      <c r="L8" s="4850">
        <f t="shared" si="0"/>
        <v>2</v>
      </c>
      <c r="M8" s="4850"/>
      <c r="N8" s="4850">
        <f t="shared" si="0"/>
        <v>2</v>
      </c>
      <c r="O8" s="4850"/>
      <c r="P8" s="4851">
        <v>14641</v>
      </c>
      <c r="Q8" s="4851"/>
      <c r="R8" s="4849">
        <f>SUM(R9:R10)</f>
        <v>0</v>
      </c>
      <c r="S8" s="4849"/>
      <c r="T8" s="4850">
        <f>SUM(T9:T10)</f>
        <v>0</v>
      </c>
      <c r="U8" s="4850"/>
      <c r="V8" s="4850">
        <f>SUM(V9:V10)</f>
        <v>0</v>
      </c>
      <c r="W8" s="4871"/>
    </row>
    <row r="9" spans="1:23" x14ac:dyDescent="0.2">
      <c r="A9" s="5142" t="s">
        <v>104</v>
      </c>
      <c r="B9" s="5143">
        <v>0</v>
      </c>
      <c r="C9" s="5143"/>
      <c r="D9" s="5144">
        <v>0</v>
      </c>
      <c r="E9" s="5144"/>
      <c r="F9" s="5144">
        <v>0</v>
      </c>
      <c r="G9" s="5144"/>
      <c r="H9" s="5145">
        <v>0</v>
      </c>
      <c r="I9" s="5145"/>
      <c r="J9" s="5143">
        <v>21000000</v>
      </c>
      <c r="K9" s="5143"/>
      <c r="L9" s="5144">
        <v>1</v>
      </c>
      <c r="M9" s="5144"/>
      <c r="N9" s="5144">
        <v>1</v>
      </c>
      <c r="O9" s="5144"/>
      <c r="P9" s="5145">
        <v>46809</v>
      </c>
      <c r="Q9" s="5145"/>
      <c r="R9" s="5143">
        <v>0</v>
      </c>
      <c r="S9" s="5143"/>
      <c r="T9" s="5144">
        <v>0</v>
      </c>
      <c r="U9" s="5144"/>
      <c r="V9" s="5144">
        <v>0</v>
      </c>
      <c r="W9" s="5156"/>
    </row>
    <row r="10" spans="1:23" x14ac:dyDescent="0.2">
      <c r="A10" s="5150" t="s">
        <v>129</v>
      </c>
      <c r="B10" s="5151">
        <f>[4]Temoac!B8</f>
        <v>1815716.6</v>
      </c>
      <c r="C10" s="5151"/>
      <c r="D10" s="5152">
        <f>[4]Temoac!C8</f>
        <v>1</v>
      </c>
      <c r="E10" s="5152"/>
      <c r="F10" s="5152">
        <f>[4]Temoac!D8</f>
        <v>3</v>
      </c>
      <c r="G10" s="5152"/>
      <c r="H10" s="5153">
        <f>[4]Temoac!E8</f>
        <v>375</v>
      </c>
      <c r="I10" s="5153"/>
      <c r="J10" s="5151">
        <f>[4]Temoac!F8</f>
        <v>3262835.05</v>
      </c>
      <c r="K10" s="5151"/>
      <c r="L10" s="5152">
        <f t="shared" ref="L10:P10" si="1">L17</f>
        <v>1</v>
      </c>
      <c r="M10" s="5152"/>
      <c r="N10" s="5152">
        <f t="shared" si="1"/>
        <v>1</v>
      </c>
      <c r="O10" s="5152"/>
      <c r="P10" s="5153">
        <f t="shared" si="1"/>
        <v>41629</v>
      </c>
      <c r="Q10" s="5153"/>
      <c r="R10" s="5151">
        <f>[4]Temoac!J8</f>
        <v>0</v>
      </c>
      <c r="S10" s="5151"/>
      <c r="T10" s="5152">
        <v>0</v>
      </c>
      <c r="U10" s="5152"/>
      <c r="V10" s="5152">
        <v>0</v>
      </c>
      <c r="W10" s="5157"/>
    </row>
    <row r="11" spans="1:23" x14ac:dyDescent="0.2">
      <c r="A11" s="4756" t="s">
        <v>318</v>
      </c>
      <c r="B11" s="4849">
        <f t="shared" ref="B11:V11" si="2">SUM(B12:B14)</f>
        <v>3399897.52</v>
      </c>
      <c r="C11" s="4849"/>
      <c r="D11" s="4850">
        <f t="shared" si="2"/>
        <v>3</v>
      </c>
      <c r="E11" s="4850"/>
      <c r="F11" s="4850">
        <f t="shared" si="2"/>
        <v>4</v>
      </c>
      <c r="G11" s="4850"/>
      <c r="H11" s="4851">
        <f t="shared" si="2"/>
        <v>4311</v>
      </c>
      <c r="I11" s="4851"/>
      <c r="J11" s="4849">
        <f t="shared" si="2"/>
        <v>53726491.600000001</v>
      </c>
      <c r="K11" s="4849"/>
      <c r="L11" s="4850">
        <f t="shared" si="2"/>
        <v>1</v>
      </c>
      <c r="M11" s="4850"/>
      <c r="N11" s="4850">
        <f t="shared" si="2"/>
        <v>1</v>
      </c>
      <c r="O11" s="4850"/>
      <c r="P11" s="4851">
        <f t="shared" si="2"/>
        <v>150</v>
      </c>
      <c r="Q11" s="4851"/>
      <c r="R11" s="4849">
        <f t="shared" si="2"/>
        <v>538258.53</v>
      </c>
      <c r="S11" s="4849"/>
      <c r="T11" s="4850">
        <f t="shared" si="2"/>
        <v>1</v>
      </c>
      <c r="U11" s="4850"/>
      <c r="V11" s="4850">
        <f t="shared" si="2"/>
        <v>1</v>
      </c>
      <c r="W11" s="4871"/>
    </row>
    <row r="12" spans="1:23" x14ac:dyDescent="0.2">
      <c r="A12" s="5142" t="s">
        <v>25</v>
      </c>
      <c r="B12" s="5143">
        <v>0</v>
      </c>
      <c r="C12" s="5143"/>
      <c r="D12" s="5144">
        <v>0</v>
      </c>
      <c r="E12" s="5144"/>
      <c r="F12" s="5144">
        <v>0</v>
      </c>
      <c r="G12" s="5144"/>
      <c r="H12" s="5145">
        <v>0</v>
      </c>
      <c r="I12" s="5145"/>
      <c r="J12" s="5143">
        <v>53554269.380000003</v>
      </c>
      <c r="K12" s="5143"/>
      <c r="L12" s="5144">
        <v>1</v>
      </c>
      <c r="M12" s="5144"/>
      <c r="N12" s="5144">
        <v>1</v>
      </c>
      <c r="O12" s="5144"/>
      <c r="P12" s="5144">
        <v>150</v>
      </c>
      <c r="Q12" s="5144"/>
      <c r="R12" s="5143">
        <v>0</v>
      </c>
      <c r="S12" s="5143"/>
      <c r="T12" s="5144">
        <v>0</v>
      </c>
      <c r="U12" s="5144"/>
      <c r="V12" s="5144">
        <v>0</v>
      </c>
      <c r="W12" s="5156"/>
    </row>
    <row r="13" spans="1:23" x14ac:dyDescent="0.2">
      <c r="A13" s="4742" t="s">
        <v>106</v>
      </c>
      <c r="B13" s="5147">
        <v>1821897.52</v>
      </c>
      <c r="C13" s="5147"/>
      <c r="D13" s="5148">
        <v>1</v>
      </c>
      <c r="E13" s="5148"/>
      <c r="F13" s="5148">
        <v>1</v>
      </c>
      <c r="G13" s="5148"/>
      <c r="H13" s="5149">
        <v>3500</v>
      </c>
      <c r="I13" s="5149"/>
      <c r="J13" s="5147">
        <v>0</v>
      </c>
      <c r="K13" s="5147"/>
      <c r="L13" s="5148">
        <v>0</v>
      </c>
      <c r="M13" s="5148"/>
      <c r="N13" s="5148">
        <v>0</v>
      </c>
      <c r="O13" s="5148"/>
      <c r="P13" s="5148">
        <v>0</v>
      </c>
      <c r="Q13" s="5148"/>
      <c r="R13" s="5147">
        <v>0</v>
      </c>
      <c r="S13" s="5147"/>
      <c r="T13" s="5148">
        <v>0</v>
      </c>
      <c r="U13" s="5148"/>
      <c r="V13" s="5148">
        <v>0</v>
      </c>
      <c r="W13" s="2375"/>
    </row>
    <row r="14" spans="1:23" x14ac:dyDescent="0.2">
      <c r="A14" s="5150" t="s">
        <v>129</v>
      </c>
      <c r="B14" s="5151">
        <f>[4]Tepalcingo!B9</f>
        <v>1578000</v>
      </c>
      <c r="C14" s="5151"/>
      <c r="D14" s="5152">
        <f>[4]Tepalcingo!C9</f>
        <v>2</v>
      </c>
      <c r="E14" s="5152"/>
      <c r="F14" s="5152">
        <f>[4]Tepalcingo!D9</f>
        <v>3</v>
      </c>
      <c r="G14" s="5152"/>
      <c r="H14" s="5153">
        <f>[4]Tepalcingo!E9</f>
        <v>811</v>
      </c>
      <c r="I14" s="5153"/>
      <c r="J14" s="5151">
        <f>[4]Tepalcingo!F9</f>
        <v>172222.22</v>
      </c>
      <c r="K14" s="5151"/>
      <c r="L14" s="5152">
        <v>0</v>
      </c>
      <c r="M14" s="5152"/>
      <c r="N14" s="5152">
        <v>0</v>
      </c>
      <c r="O14" s="5152"/>
      <c r="P14" s="5152">
        <v>0</v>
      </c>
      <c r="Q14" s="5152"/>
      <c r="R14" s="5151">
        <f>[4]Tepalcingo!J9</f>
        <v>538258.53</v>
      </c>
      <c r="S14" s="5151"/>
      <c r="T14" s="5152">
        <f>[4]Tepalcingo!K9</f>
        <v>1</v>
      </c>
      <c r="U14" s="5152"/>
      <c r="V14" s="5152">
        <f>[4]Tepalcingo!L9</f>
        <v>1</v>
      </c>
      <c r="W14" s="5157"/>
    </row>
    <row r="15" spans="1:23" x14ac:dyDescent="0.2">
      <c r="A15" s="4756" t="s">
        <v>317</v>
      </c>
      <c r="B15" s="4849">
        <f t="shared" ref="B15:N15" si="3">SUM(B16:B18)</f>
        <v>2381429.04</v>
      </c>
      <c r="C15" s="4849"/>
      <c r="D15" s="4850">
        <f t="shared" si="3"/>
        <v>4</v>
      </c>
      <c r="E15" s="4850"/>
      <c r="F15" s="4850">
        <f t="shared" si="3"/>
        <v>9</v>
      </c>
      <c r="G15" s="4850"/>
      <c r="H15" s="4851">
        <f t="shared" si="3"/>
        <v>9582</v>
      </c>
      <c r="I15" s="4851"/>
      <c r="J15" s="4849">
        <f t="shared" si="3"/>
        <v>11323518.9</v>
      </c>
      <c r="K15" s="4849"/>
      <c r="L15" s="4850">
        <f t="shared" si="3"/>
        <v>2</v>
      </c>
      <c r="M15" s="4850"/>
      <c r="N15" s="4850">
        <f t="shared" si="3"/>
        <v>4</v>
      </c>
      <c r="O15" s="4850"/>
      <c r="P15" s="4851">
        <v>41629</v>
      </c>
      <c r="Q15" s="4851"/>
      <c r="R15" s="4849">
        <f>SUM(R16:R18)</f>
        <v>0</v>
      </c>
      <c r="S15" s="4849"/>
      <c r="T15" s="4850">
        <f>SUM(T16:T18)</f>
        <v>0</v>
      </c>
      <c r="U15" s="4850"/>
      <c r="V15" s="4850">
        <f>SUM(V16:V18)</f>
        <v>0</v>
      </c>
      <c r="W15" s="4871"/>
    </row>
    <row r="16" spans="1:23" x14ac:dyDescent="0.2">
      <c r="A16" s="5142" t="s">
        <v>107</v>
      </c>
      <c r="B16" s="5143">
        <v>965114.87</v>
      </c>
      <c r="C16" s="5143"/>
      <c r="D16" s="5144">
        <v>2</v>
      </c>
      <c r="E16" s="5144"/>
      <c r="F16" s="5144">
        <v>3</v>
      </c>
      <c r="G16" s="5144"/>
      <c r="H16" s="5145">
        <v>9315</v>
      </c>
      <c r="I16" s="5145"/>
      <c r="J16" s="5143">
        <v>0</v>
      </c>
      <c r="K16" s="5143"/>
      <c r="L16" s="5144">
        <v>0</v>
      </c>
      <c r="M16" s="5144"/>
      <c r="N16" s="5158">
        <v>0</v>
      </c>
      <c r="O16" s="5158"/>
      <c r="P16" s="5145">
        <v>0</v>
      </c>
      <c r="Q16" s="5145"/>
      <c r="R16" s="5143">
        <v>0</v>
      </c>
      <c r="S16" s="5143"/>
      <c r="T16" s="5144">
        <v>0</v>
      </c>
      <c r="U16" s="5144"/>
      <c r="V16" s="5144">
        <v>0</v>
      </c>
      <c r="W16" s="5156"/>
    </row>
    <row r="17" spans="1:23" x14ac:dyDescent="0.2">
      <c r="A17" s="4742" t="s">
        <v>104</v>
      </c>
      <c r="B17" s="5147">
        <v>0</v>
      </c>
      <c r="C17" s="5147"/>
      <c r="D17" s="5148">
        <v>0</v>
      </c>
      <c r="E17" s="5148"/>
      <c r="F17" s="5148">
        <v>0</v>
      </c>
      <c r="G17" s="5148"/>
      <c r="H17" s="5149">
        <v>0</v>
      </c>
      <c r="I17" s="5149"/>
      <c r="J17" s="5147">
        <v>7078572</v>
      </c>
      <c r="K17" s="5147"/>
      <c r="L17" s="5148">
        <v>1</v>
      </c>
      <c r="M17" s="5148"/>
      <c r="N17" s="5148">
        <v>1</v>
      </c>
      <c r="O17" s="5148"/>
      <c r="P17" s="5149">
        <v>41629</v>
      </c>
      <c r="Q17" s="5149"/>
      <c r="R17" s="5147">
        <v>0</v>
      </c>
      <c r="S17" s="5147"/>
      <c r="T17" s="5148">
        <v>0</v>
      </c>
      <c r="U17" s="5148"/>
      <c r="V17" s="5148">
        <v>0</v>
      </c>
      <c r="W17" s="2375"/>
    </row>
    <row r="18" spans="1:23" x14ac:dyDescent="0.2">
      <c r="A18" s="5150" t="s">
        <v>129</v>
      </c>
      <c r="B18" s="5151">
        <f>[4]Tepoztlán!B9</f>
        <v>1416314.17</v>
      </c>
      <c r="C18" s="5151"/>
      <c r="D18" s="5152">
        <f>[4]Tepoztlán!C9</f>
        <v>2</v>
      </c>
      <c r="E18" s="5152"/>
      <c r="F18" s="5152">
        <f>[4]Tepoztlán!D9</f>
        <v>6</v>
      </c>
      <c r="G18" s="5152"/>
      <c r="H18" s="5153">
        <f>[4]Tepoztlán!E9</f>
        <v>267</v>
      </c>
      <c r="I18" s="5153"/>
      <c r="J18" s="5151">
        <f>[4]Tepoztlán!F9</f>
        <v>4244946.9000000004</v>
      </c>
      <c r="K18" s="5151"/>
      <c r="L18" s="5152">
        <f>[4]Tepoztlán!G9</f>
        <v>1</v>
      </c>
      <c r="M18" s="5152"/>
      <c r="N18" s="5152">
        <f>[4]Tepoztlán!H9</f>
        <v>3</v>
      </c>
      <c r="O18" s="5152"/>
      <c r="P18" s="5153">
        <f>[4]Tepoztlán!I9</f>
        <v>41629</v>
      </c>
      <c r="Q18" s="5153"/>
      <c r="R18" s="5151">
        <v>0</v>
      </c>
      <c r="S18" s="5151"/>
      <c r="T18" s="5152">
        <v>0</v>
      </c>
      <c r="U18" s="5152"/>
      <c r="V18" s="5152">
        <v>0</v>
      </c>
      <c r="W18" s="5157"/>
    </row>
    <row r="19" spans="1:23" x14ac:dyDescent="0.2">
      <c r="A19" s="4756" t="s">
        <v>1809</v>
      </c>
      <c r="B19" s="4849">
        <f t="shared" ref="B19:V19" si="4">SUM(B20:B21)</f>
        <v>406200</v>
      </c>
      <c r="C19" s="4849"/>
      <c r="D19" s="4850">
        <f t="shared" si="4"/>
        <v>1</v>
      </c>
      <c r="E19" s="4850"/>
      <c r="F19" s="4850">
        <f t="shared" si="4"/>
        <v>1</v>
      </c>
      <c r="G19" s="4850"/>
      <c r="H19" s="4851">
        <f t="shared" si="4"/>
        <v>47</v>
      </c>
      <c r="I19" s="4851"/>
      <c r="J19" s="4849">
        <f t="shared" si="4"/>
        <v>1505360.5899999999</v>
      </c>
      <c r="K19" s="4849"/>
      <c r="L19" s="4850">
        <f t="shared" si="4"/>
        <v>2</v>
      </c>
      <c r="M19" s="4850"/>
      <c r="N19" s="4850">
        <f t="shared" si="4"/>
        <v>2</v>
      </c>
      <c r="O19" s="4850"/>
      <c r="P19" s="4851">
        <f t="shared" si="4"/>
        <v>1400</v>
      </c>
      <c r="Q19" s="4851"/>
      <c r="R19" s="4849">
        <f t="shared" si="4"/>
        <v>0</v>
      </c>
      <c r="S19" s="4849"/>
      <c r="T19" s="4850">
        <f t="shared" si="4"/>
        <v>0</v>
      </c>
      <c r="U19" s="4850"/>
      <c r="V19" s="4850">
        <f t="shared" si="4"/>
        <v>0</v>
      </c>
      <c r="W19" s="4871"/>
    </row>
    <row r="20" spans="1:23" x14ac:dyDescent="0.2">
      <c r="A20" s="5142" t="s">
        <v>1313</v>
      </c>
      <c r="B20" s="5143">
        <v>0</v>
      </c>
      <c r="C20" s="5143"/>
      <c r="D20" s="5144">
        <v>0</v>
      </c>
      <c r="E20" s="5144"/>
      <c r="F20" s="5144">
        <v>0</v>
      </c>
      <c r="G20" s="5144"/>
      <c r="H20" s="5144">
        <v>0</v>
      </c>
      <c r="I20" s="5144"/>
      <c r="J20" s="5143">
        <v>1207506.72</v>
      </c>
      <c r="K20" s="5143"/>
      <c r="L20" s="5144">
        <v>1</v>
      </c>
      <c r="M20" s="5144"/>
      <c r="N20" s="5144">
        <v>1</v>
      </c>
      <c r="O20" s="5144"/>
      <c r="P20" s="5145">
        <v>800</v>
      </c>
      <c r="Q20" s="5145"/>
      <c r="R20" s="5158">
        <v>0</v>
      </c>
      <c r="S20" s="5158"/>
      <c r="T20" s="5144">
        <v>0</v>
      </c>
      <c r="U20" s="5144"/>
      <c r="V20" s="5144">
        <v>0</v>
      </c>
      <c r="W20" s="5156"/>
    </row>
    <row r="21" spans="1:23" x14ac:dyDescent="0.2">
      <c r="A21" s="5150" t="s">
        <v>129</v>
      </c>
      <c r="B21" s="5151">
        <f>[4]Tetecala!B8</f>
        <v>406200</v>
      </c>
      <c r="C21" s="5151"/>
      <c r="D21" s="5152">
        <f>[4]Tetecala!C8</f>
        <v>1</v>
      </c>
      <c r="E21" s="5152"/>
      <c r="F21" s="5152">
        <f>[4]Tetecala!D8</f>
        <v>1</v>
      </c>
      <c r="G21" s="5152"/>
      <c r="H21" s="5153">
        <f>[4]Tetecala!E8</f>
        <v>47</v>
      </c>
      <c r="I21" s="5153"/>
      <c r="J21" s="5151">
        <f>[4]Tetecala!F8</f>
        <v>297853.87</v>
      </c>
      <c r="K21" s="5151"/>
      <c r="L21" s="5152">
        <f>[4]Tetecala!G8</f>
        <v>1</v>
      </c>
      <c r="M21" s="5152"/>
      <c r="N21" s="5152">
        <f>[4]Tetecala!H8</f>
        <v>1</v>
      </c>
      <c r="O21" s="5152"/>
      <c r="P21" s="5153">
        <f>[4]Tetecala!I8</f>
        <v>600</v>
      </c>
      <c r="Q21" s="5153"/>
      <c r="R21" s="5154">
        <v>0</v>
      </c>
      <c r="S21" s="5154"/>
      <c r="T21" s="5152">
        <v>0</v>
      </c>
      <c r="U21" s="5152"/>
      <c r="V21" s="5152">
        <v>0</v>
      </c>
      <c r="W21" s="5157"/>
    </row>
    <row r="22" spans="1:23" x14ac:dyDescent="0.2">
      <c r="A22" s="4756" t="s">
        <v>316</v>
      </c>
      <c r="B22" s="4849">
        <f>SUM(B23:B26)</f>
        <v>8318182</v>
      </c>
      <c r="C22" s="4849"/>
      <c r="D22" s="4850">
        <f>SUM(D23:D26)</f>
        <v>6</v>
      </c>
      <c r="E22" s="4850"/>
      <c r="F22" s="4850">
        <f>SUM(F23:F26)</f>
        <v>13</v>
      </c>
      <c r="G22" s="4850"/>
      <c r="H22" s="4851">
        <v>19138</v>
      </c>
      <c r="I22" s="4851"/>
      <c r="J22" s="4849">
        <f>SUM(J23:J26)</f>
        <v>31367827.489999998</v>
      </c>
      <c r="K22" s="4849"/>
      <c r="L22" s="4850">
        <f>SUM(L23:L26)</f>
        <v>6</v>
      </c>
      <c r="M22" s="4850"/>
      <c r="N22" s="4850">
        <f>SUM(N23:N26)</f>
        <v>54</v>
      </c>
      <c r="O22" s="4850"/>
      <c r="P22" s="4851">
        <v>19138</v>
      </c>
      <c r="Q22" s="4851"/>
      <c r="R22" s="4849">
        <f>SUM(R23:R26)</f>
        <v>0</v>
      </c>
      <c r="S22" s="4849"/>
      <c r="T22" s="4850">
        <f>SUM(T23:T26)</f>
        <v>0</v>
      </c>
      <c r="U22" s="4850"/>
      <c r="V22" s="4850">
        <f>SUM(V23:V26)</f>
        <v>0</v>
      </c>
      <c r="W22" s="4871"/>
    </row>
    <row r="23" spans="1:23" x14ac:dyDescent="0.2">
      <c r="A23" s="5142" t="s">
        <v>2377</v>
      </c>
      <c r="B23" s="5143">
        <v>0</v>
      </c>
      <c r="C23" s="5143"/>
      <c r="D23" s="5144">
        <v>0</v>
      </c>
      <c r="E23" s="5144"/>
      <c r="F23" s="5144">
        <v>0</v>
      </c>
      <c r="G23" s="5144"/>
      <c r="H23" s="5145">
        <v>0</v>
      </c>
      <c r="I23" s="5145"/>
      <c r="J23" s="5143">
        <v>3860983.26</v>
      </c>
      <c r="K23" s="5143"/>
      <c r="L23" s="5144">
        <v>3</v>
      </c>
      <c r="M23" s="5144"/>
      <c r="N23" s="5144">
        <v>50</v>
      </c>
      <c r="O23" s="5144"/>
      <c r="P23" s="5145">
        <v>1320</v>
      </c>
      <c r="Q23" s="5145"/>
      <c r="R23" s="5158">
        <v>0</v>
      </c>
      <c r="S23" s="5158"/>
      <c r="T23" s="5144">
        <v>0</v>
      </c>
      <c r="U23" s="5144"/>
      <c r="V23" s="5144">
        <v>0</v>
      </c>
      <c r="W23" s="5156"/>
    </row>
    <row r="24" spans="1:23" x14ac:dyDescent="0.2">
      <c r="A24" s="4742" t="s">
        <v>109</v>
      </c>
      <c r="B24" s="5147">
        <v>3700000</v>
      </c>
      <c r="C24" s="5147"/>
      <c r="D24" s="5148">
        <v>2</v>
      </c>
      <c r="E24" s="5148"/>
      <c r="F24" s="5148">
        <v>2</v>
      </c>
      <c r="G24" s="5148"/>
      <c r="H24" s="5149">
        <v>19138</v>
      </c>
      <c r="I24" s="5149"/>
      <c r="J24" s="5147">
        <v>0</v>
      </c>
      <c r="K24" s="5147"/>
      <c r="L24" s="5148">
        <v>0</v>
      </c>
      <c r="M24" s="5148"/>
      <c r="N24" s="5148">
        <v>0</v>
      </c>
      <c r="O24" s="5148"/>
      <c r="P24" s="5149">
        <v>0</v>
      </c>
      <c r="Q24" s="5149"/>
      <c r="R24" s="5159">
        <v>0</v>
      </c>
      <c r="S24" s="5159"/>
      <c r="T24" s="5148">
        <v>0</v>
      </c>
      <c r="U24" s="5148"/>
      <c r="V24" s="5148">
        <v>0</v>
      </c>
      <c r="W24" s="2375"/>
    </row>
    <row r="25" spans="1:23" x14ac:dyDescent="0.2">
      <c r="A25" s="4742" t="s">
        <v>104</v>
      </c>
      <c r="B25" s="5147">
        <v>0</v>
      </c>
      <c r="C25" s="5147"/>
      <c r="D25" s="5148">
        <v>0</v>
      </c>
      <c r="E25" s="5148"/>
      <c r="F25" s="5148">
        <v>0</v>
      </c>
      <c r="G25" s="5148"/>
      <c r="H25" s="5149">
        <v>0</v>
      </c>
      <c r="I25" s="5149"/>
      <c r="J25" s="5147">
        <v>25471393</v>
      </c>
      <c r="K25" s="5147"/>
      <c r="L25" s="5148">
        <v>1</v>
      </c>
      <c r="M25" s="5148"/>
      <c r="N25" s="5148">
        <v>1</v>
      </c>
      <c r="O25" s="5148"/>
      <c r="P25" s="5149">
        <v>19138</v>
      </c>
      <c r="Q25" s="5149"/>
      <c r="R25" s="5159">
        <v>0</v>
      </c>
      <c r="S25" s="5159"/>
      <c r="T25" s="5148">
        <v>0</v>
      </c>
      <c r="U25" s="5148"/>
      <c r="V25" s="5148">
        <v>0</v>
      </c>
      <c r="W25" s="2375"/>
    </row>
    <row r="26" spans="1:23" x14ac:dyDescent="0.2">
      <c r="A26" s="5150" t="s">
        <v>129</v>
      </c>
      <c r="B26" s="5151">
        <f>'[4]Tetela del Volcán'!B10</f>
        <v>4618182</v>
      </c>
      <c r="C26" s="5151"/>
      <c r="D26" s="5152">
        <f>'[4]Tetela del Volcán'!C10</f>
        <v>4</v>
      </c>
      <c r="E26" s="5152"/>
      <c r="F26" s="5152">
        <f>'[4]Tetela del Volcán'!D10</f>
        <v>11</v>
      </c>
      <c r="G26" s="5152"/>
      <c r="H26" s="5153">
        <f>'[4]Tetela del Volcán'!E10</f>
        <v>1068</v>
      </c>
      <c r="I26" s="5153"/>
      <c r="J26" s="5151">
        <f>'[4]Tetela del Volcán'!F10</f>
        <v>2035451.23</v>
      </c>
      <c r="K26" s="5151"/>
      <c r="L26" s="5152">
        <f>'[4]Tetela del Volcán'!G10</f>
        <v>2</v>
      </c>
      <c r="M26" s="5152"/>
      <c r="N26" s="5152">
        <f>'[4]Tetela del Volcán'!H10</f>
        <v>3</v>
      </c>
      <c r="O26" s="5152"/>
      <c r="P26" s="5153">
        <f>'[4]Tetela del Volcán'!I10</f>
        <v>880</v>
      </c>
      <c r="Q26" s="5153"/>
      <c r="R26" s="5154">
        <v>0</v>
      </c>
      <c r="S26" s="5154"/>
      <c r="T26" s="5152">
        <v>0</v>
      </c>
      <c r="U26" s="5152"/>
      <c r="V26" s="5152">
        <v>0</v>
      </c>
      <c r="W26" s="5157"/>
    </row>
    <row r="27" spans="1:23" x14ac:dyDescent="0.2">
      <c r="A27" s="4756" t="s">
        <v>315</v>
      </c>
      <c r="B27" s="4849">
        <f t="shared" ref="B27:V27" si="5">SUM(B28:B29)</f>
        <v>8759225.879999999</v>
      </c>
      <c r="C27" s="4849"/>
      <c r="D27" s="4850">
        <f t="shared" si="5"/>
        <v>2</v>
      </c>
      <c r="E27" s="4850"/>
      <c r="F27" s="4850">
        <f t="shared" si="5"/>
        <v>9</v>
      </c>
      <c r="G27" s="4850"/>
      <c r="H27" s="4851">
        <f t="shared" si="5"/>
        <v>1180</v>
      </c>
      <c r="I27" s="4851"/>
      <c r="J27" s="4849">
        <f t="shared" si="5"/>
        <v>314223</v>
      </c>
      <c r="K27" s="4849"/>
      <c r="L27" s="4850">
        <f t="shared" si="5"/>
        <v>0</v>
      </c>
      <c r="M27" s="4850"/>
      <c r="N27" s="4850">
        <f t="shared" si="5"/>
        <v>0</v>
      </c>
      <c r="O27" s="4850"/>
      <c r="P27" s="4851">
        <f t="shared" si="5"/>
        <v>0</v>
      </c>
      <c r="Q27" s="4851"/>
      <c r="R27" s="4849">
        <f t="shared" si="5"/>
        <v>0</v>
      </c>
      <c r="S27" s="4849"/>
      <c r="T27" s="4850">
        <f t="shared" si="5"/>
        <v>0</v>
      </c>
      <c r="U27" s="4850"/>
      <c r="V27" s="4850">
        <f t="shared" si="5"/>
        <v>0</v>
      </c>
      <c r="W27" s="4871"/>
    </row>
    <row r="28" spans="1:23" x14ac:dyDescent="0.2">
      <c r="A28" s="5142" t="s">
        <v>107</v>
      </c>
      <c r="B28" s="5143">
        <v>6000000</v>
      </c>
      <c r="C28" s="5143"/>
      <c r="D28" s="5144">
        <v>1</v>
      </c>
      <c r="E28" s="5144"/>
      <c r="F28" s="5144">
        <v>1</v>
      </c>
      <c r="G28" s="5144"/>
      <c r="H28" s="5145">
        <v>1000</v>
      </c>
      <c r="I28" s="5145"/>
      <c r="J28" s="5143">
        <v>0</v>
      </c>
      <c r="K28" s="5143"/>
      <c r="L28" s="5144">
        <v>0</v>
      </c>
      <c r="M28" s="5144"/>
      <c r="N28" s="5144">
        <v>0</v>
      </c>
      <c r="O28" s="5144"/>
      <c r="P28" s="5145">
        <v>0</v>
      </c>
      <c r="Q28" s="5145"/>
      <c r="R28" s="5158">
        <v>0</v>
      </c>
      <c r="S28" s="5158"/>
      <c r="T28" s="5144">
        <v>0</v>
      </c>
      <c r="U28" s="5144"/>
      <c r="V28" s="5144">
        <v>0</v>
      </c>
      <c r="W28" s="5156"/>
    </row>
    <row r="29" spans="1:23" x14ac:dyDescent="0.2">
      <c r="A29" s="5150" t="s">
        <v>129</v>
      </c>
      <c r="B29" s="5151">
        <f>[4]Tlalnepantla!B8</f>
        <v>2759225.88</v>
      </c>
      <c r="C29" s="5151"/>
      <c r="D29" s="5152">
        <f>[4]Tlalnepantla!C8</f>
        <v>1</v>
      </c>
      <c r="E29" s="5152"/>
      <c r="F29" s="5152">
        <f>[4]Tlalnepantla!D8</f>
        <v>8</v>
      </c>
      <c r="G29" s="5152"/>
      <c r="H29" s="5153">
        <f>[4]Tlalnepantla!E8</f>
        <v>180</v>
      </c>
      <c r="I29" s="5153"/>
      <c r="J29" s="5151">
        <f>[4]Tlalnepantla!F8</f>
        <v>314223</v>
      </c>
      <c r="K29" s="5151"/>
      <c r="L29" s="5152">
        <f>[4]Tlalnepantla!G8</f>
        <v>0</v>
      </c>
      <c r="M29" s="5152"/>
      <c r="N29" s="5152">
        <f>[4]Tlalnepantla!H8</f>
        <v>0</v>
      </c>
      <c r="O29" s="5152"/>
      <c r="P29" s="5152">
        <f>[4]Tlalnepantla!I8</f>
        <v>0</v>
      </c>
      <c r="Q29" s="5152"/>
      <c r="R29" s="5154">
        <v>0</v>
      </c>
      <c r="S29" s="5154"/>
      <c r="T29" s="5152">
        <v>0</v>
      </c>
      <c r="U29" s="5152"/>
      <c r="V29" s="5152">
        <v>0</v>
      </c>
      <c r="W29" s="5157"/>
    </row>
    <row r="30" spans="1:23" x14ac:dyDescent="0.2">
      <c r="A30" s="4756" t="s">
        <v>3392</v>
      </c>
      <c r="B30" s="4849">
        <f>SUM(B31:B37)</f>
        <v>10153075.640000001</v>
      </c>
      <c r="C30" s="4849"/>
      <c r="D30" s="4850">
        <f>SUM(D31:D37)</f>
        <v>3</v>
      </c>
      <c r="E30" s="4850"/>
      <c r="F30" s="4850">
        <f>SUM(F31:F37)</f>
        <v>8</v>
      </c>
      <c r="G30" s="4850"/>
      <c r="H30" s="4851">
        <v>48881</v>
      </c>
      <c r="I30" s="4851"/>
      <c r="J30" s="4849">
        <f t="shared" ref="J30:V30" si="6">SUM(J31:J37)</f>
        <v>15479864.928999998</v>
      </c>
      <c r="K30" s="4849"/>
      <c r="L30" s="4850">
        <f t="shared" si="6"/>
        <v>18</v>
      </c>
      <c r="M30" s="4850"/>
      <c r="N30" s="4850">
        <f t="shared" si="6"/>
        <v>23</v>
      </c>
      <c r="O30" s="4850"/>
      <c r="P30" s="4851">
        <f t="shared" si="6"/>
        <v>7773</v>
      </c>
      <c r="Q30" s="4851"/>
      <c r="R30" s="4849">
        <f t="shared" si="6"/>
        <v>0</v>
      </c>
      <c r="S30" s="4849"/>
      <c r="T30" s="4850">
        <f t="shared" si="6"/>
        <v>0</v>
      </c>
      <c r="U30" s="4850"/>
      <c r="V30" s="4850">
        <f t="shared" si="6"/>
        <v>0</v>
      </c>
      <c r="W30" s="4871"/>
    </row>
    <row r="31" spans="1:23" x14ac:dyDescent="0.2">
      <c r="A31" s="5142" t="s">
        <v>203</v>
      </c>
      <c r="B31" s="5143">
        <v>5920322.3899999997</v>
      </c>
      <c r="C31" s="5143"/>
      <c r="D31" s="5144">
        <v>1</v>
      </c>
      <c r="E31" s="5144"/>
      <c r="F31" s="5144">
        <v>1</v>
      </c>
      <c r="G31" s="5144"/>
      <c r="H31" s="5145">
        <v>48881</v>
      </c>
      <c r="I31" s="5145"/>
      <c r="J31" s="5143">
        <v>0</v>
      </c>
      <c r="K31" s="5143"/>
      <c r="L31" s="5144">
        <v>0</v>
      </c>
      <c r="M31" s="5144"/>
      <c r="N31" s="5158">
        <v>0</v>
      </c>
      <c r="O31" s="5158"/>
      <c r="P31" s="5145">
        <v>0</v>
      </c>
      <c r="Q31" s="5145"/>
      <c r="R31" s="5158">
        <v>0</v>
      </c>
      <c r="S31" s="5158"/>
      <c r="T31" s="5144">
        <v>0</v>
      </c>
      <c r="U31" s="5144"/>
      <c r="V31" s="5144">
        <v>0</v>
      </c>
      <c r="W31" s="5156"/>
    </row>
    <row r="32" spans="1:23" x14ac:dyDescent="0.2">
      <c r="A32" s="4742" t="s">
        <v>107</v>
      </c>
      <c r="B32" s="5147">
        <v>215755.53</v>
      </c>
      <c r="C32" s="5147"/>
      <c r="D32" s="5148">
        <v>1</v>
      </c>
      <c r="E32" s="5148"/>
      <c r="F32" s="5148">
        <v>1</v>
      </c>
      <c r="G32" s="5148"/>
      <c r="H32" s="5149">
        <v>1494</v>
      </c>
      <c r="I32" s="5149"/>
      <c r="J32" s="5147">
        <v>0</v>
      </c>
      <c r="K32" s="5147"/>
      <c r="L32" s="5148">
        <v>0</v>
      </c>
      <c r="M32" s="5148"/>
      <c r="N32" s="5159">
        <v>0</v>
      </c>
      <c r="O32" s="5159"/>
      <c r="P32" s="5149">
        <v>0</v>
      </c>
      <c r="Q32" s="5149"/>
      <c r="R32" s="5159">
        <v>0</v>
      </c>
      <c r="S32" s="5159"/>
      <c r="T32" s="5148">
        <v>0</v>
      </c>
      <c r="U32" s="5148"/>
      <c r="V32" s="5148">
        <v>0</v>
      </c>
      <c r="W32" s="2375"/>
    </row>
    <row r="33" spans="1:23" x14ac:dyDescent="0.2">
      <c r="A33" s="4742" t="s">
        <v>106</v>
      </c>
      <c r="B33" s="5147">
        <v>0</v>
      </c>
      <c r="C33" s="5147"/>
      <c r="D33" s="5148">
        <v>0</v>
      </c>
      <c r="E33" s="5148"/>
      <c r="F33" s="5148">
        <v>0</v>
      </c>
      <c r="G33" s="5148"/>
      <c r="H33" s="5149">
        <v>0</v>
      </c>
      <c r="I33" s="5149"/>
      <c r="J33" s="5147">
        <v>1194187</v>
      </c>
      <c r="K33" s="5147"/>
      <c r="L33" s="5148">
        <v>1</v>
      </c>
      <c r="M33" s="5148"/>
      <c r="N33" s="5148">
        <v>1</v>
      </c>
      <c r="O33" s="5148"/>
      <c r="P33" s="5149">
        <v>250</v>
      </c>
      <c r="Q33" s="5149"/>
      <c r="R33" s="5159">
        <v>0</v>
      </c>
      <c r="S33" s="5159"/>
      <c r="T33" s="5148">
        <v>0</v>
      </c>
      <c r="U33" s="5148"/>
      <c r="V33" s="5148">
        <v>0</v>
      </c>
      <c r="W33" s="2375"/>
    </row>
    <row r="34" spans="1:23" x14ac:dyDescent="0.2">
      <c r="A34" s="4742" t="s">
        <v>1313</v>
      </c>
      <c r="B34" s="5147">
        <v>0</v>
      </c>
      <c r="C34" s="5147"/>
      <c r="D34" s="5148">
        <v>0</v>
      </c>
      <c r="E34" s="5148"/>
      <c r="F34" s="5148">
        <v>0</v>
      </c>
      <c r="G34" s="5148"/>
      <c r="H34" s="5149">
        <v>0</v>
      </c>
      <c r="I34" s="5149"/>
      <c r="J34" s="5147">
        <v>1411720.0096</v>
      </c>
      <c r="K34" s="5147"/>
      <c r="L34" s="5148">
        <v>4</v>
      </c>
      <c r="M34" s="5148"/>
      <c r="N34" s="5148">
        <v>4</v>
      </c>
      <c r="O34" s="5148"/>
      <c r="P34" s="5149">
        <v>1650</v>
      </c>
      <c r="Q34" s="5149"/>
      <c r="R34" s="5159">
        <v>0</v>
      </c>
      <c r="S34" s="5159"/>
      <c r="T34" s="5148">
        <v>0</v>
      </c>
      <c r="U34" s="5148"/>
      <c r="V34" s="5148">
        <v>0</v>
      </c>
      <c r="W34" s="2375"/>
    </row>
    <row r="35" spans="1:23" x14ac:dyDescent="0.2">
      <c r="A35" s="4742" t="s">
        <v>2088</v>
      </c>
      <c r="B35" s="5147">
        <v>0</v>
      </c>
      <c r="C35" s="5147"/>
      <c r="D35" s="5148">
        <v>0</v>
      </c>
      <c r="E35" s="5148"/>
      <c r="F35" s="5148">
        <v>0</v>
      </c>
      <c r="G35" s="5148"/>
      <c r="H35" s="5149">
        <v>0</v>
      </c>
      <c r="I35" s="5149"/>
      <c r="J35" s="5147">
        <v>5296946.1900000004</v>
      </c>
      <c r="K35" s="5147"/>
      <c r="L35" s="5148">
        <v>2</v>
      </c>
      <c r="M35" s="5148"/>
      <c r="N35" s="5148">
        <v>2</v>
      </c>
      <c r="O35" s="5148"/>
      <c r="P35" s="5149">
        <v>2430</v>
      </c>
      <c r="Q35" s="5149"/>
      <c r="R35" s="5159">
        <v>0</v>
      </c>
      <c r="S35" s="5159"/>
      <c r="T35" s="5148">
        <v>0</v>
      </c>
      <c r="U35" s="5148"/>
      <c r="V35" s="5148">
        <v>0</v>
      </c>
      <c r="W35" s="2375"/>
    </row>
    <row r="36" spans="1:23" x14ac:dyDescent="0.2">
      <c r="A36" s="4742" t="s">
        <v>109</v>
      </c>
      <c r="B36" s="5147">
        <v>0</v>
      </c>
      <c r="C36" s="5147"/>
      <c r="D36" s="5148">
        <v>0</v>
      </c>
      <c r="E36" s="5148"/>
      <c r="F36" s="5148">
        <v>0</v>
      </c>
      <c r="G36" s="5148"/>
      <c r="H36" s="5149">
        <v>0</v>
      </c>
      <c r="I36" s="5149"/>
      <c r="J36" s="5147">
        <v>6605711.0193999978</v>
      </c>
      <c r="K36" s="5147"/>
      <c r="L36" s="5148">
        <v>10</v>
      </c>
      <c r="M36" s="5148"/>
      <c r="N36" s="5148">
        <v>10</v>
      </c>
      <c r="O36" s="5148"/>
      <c r="P36" s="5149">
        <v>3196</v>
      </c>
      <c r="Q36" s="5149"/>
      <c r="R36" s="5159">
        <v>0</v>
      </c>
      <c r="S36" s="5159"/>
      <c r="T36" s="5148">
        <v>0</v>
      </c>
      <c r="U36" s="5148"/>
      <c r="V36" s="5148">
        <v>0</v>
      </c>
      <c r="W36" s="2375"/>
    </row>
    <row r="37" spans="1:23" x14ac:dyDescent="0.2">
      <c r="A37" s="5150" t="s">
        <v>129</v>
      </c>
      <c r="B37" s="5151">
        <f>[4]Tlaltizapán!B13</f>
        <v>4016997.7199999997</v>
      </c>
      <c r="C37" s="5151"/>
      <c r="D37" s="5152">
        <f>[4]Tlaltizapán!C13</f>
        <v>1</v>
      </c>
      <c r="E37" s="5152"/>
      <c r="F37" s="5152">
        <f>[4]Tlaltizapán!D13</f>
        <v>6</v>
      </c>
      <c r="G37" s="5152"/>
      <c r="H37" s="5153">
        <f>[4]Tlaltizapán!E13</f>
        <v>59</v>
      </c>
      <c r="I37" s="5153"/>
      <c r="J37" s="5151">
        <f>[4]Tlaltizapán!F13</f>
        <v>971300.71</v>
      </c>
      <c r="K37" s="5151"/>
      <c r="L37" s="5152">
        <f>[4]Tlaltizapán!G13</f>
        <v>1</v>
      </c>
      <c r="M37" s="5152"/>
      <c r="N37" s="5152">
        <f>[4]Tlaltizapán!H13</f>
        <v>6</v>
      </c>
      <c r="O37" s="5152"/>
      <c r="P37" s="5153">
        <f>[4]Tlaltizapán!I13</f>
        <v>247</v>
      </c>
      <c r="Q37" s="5153"/>
      <c r="R37" s="5154">
        <v>0</v>
      </c>
      <c r="S37" s="5154"/>
      <c r="T37" s="5152">
        <v>0</v>
      </c>
      <c r="U37" s="5152"/>
      <c r="V37" s="5152">
        <f t="shared" ref="V37" si="7">V43</f>
        <v>0</v>
      </c>
      <c r="W37" s="5157"/>
    </row>
    <row r="38" spans="1:23" x14ac:dyDescent="0.2">
      <c r="A38" s="2314"/>
      <c r="B38" s="2376"/>
      <c r="C38" s="2374"/>
      <c r="D38" s="2376"/>
      <c r="E38" s="2374"/>
      <c r="F38" s="2376"/>
      <c r="G38" s="2374"/>
      <c r="H38" s="2376"/>
      <c r="I38" s="2374"/>
      <c r="J38" s="2376"/>
      <c r="K38" s="2374"/>
      <c r="L38" s="2376"/>
      <c r="M38" s="2374"/>
      <c r="N38" s="2376"/>
      <c r="O38" s="2374"/>
      <c r="P38" s="2376"/>
      <c r="Q38" s="2374"/>
      <c r="R38" s="2376"/>
      <c r="S38" s="2374"/>
      <c r="T38" s="2376"/>
      <c r="U38" s="2374"/>
      <c r="V38" s="2376"/>
      <c r="W38" s="2375"/>
    </row>
    <row r="39" spans="1:23" ht="12" customHeight="1" x14ac:dyDescent="0.2">
      <c r="A39" s="2314"/>
      <c r="B39" s="2376"/>
      <c r="C39" s="2374"/>
      <c r="D39" s="2376"/>
      <c r="E39" s="2374"/>
      <c r="F39" s="2376"/>
      <c r="G39" s="2374"/>
      <c r="H39" s="2376"/>
      <c r="I39" s="2374"/>
      <c r="J39" s="2376"/>
      <c r="K39" s="2374"/>
      <c r="L39" s="2376"/>
      <c r="M39" s="2374"/>
      <c r="N39" s="2376"/>
      <c r="O39" s="2374"/>
      <c r="P39" s="2376"/>
      <c r="Q39" s="2374"/>
      <c r="R39" s="2376"/>
      <c r="S39" s="2374"/>
      <c r="T39" s="2376"/>
      <c r="U39" s="2374"/>
      <c r="V39" s="2376"/>
      <c r="W39" s="2375"/>
    </row>
    <row r="40" spans="1:23" x14ac:dyDescent="0.2">
      <c r="A40" s="4745" t="s">
        <v>2599</v>
      </c>
      <c r="B40" s="2376"/>
      <c r="C40" s="2374"/>
      <c r="D40" s="2376"/>
      <c r="E40" s="2374"/>
      <c r="F40" s="2376"/>
      <c r="G40" s="2374"/>
      <c r="H40" s="2376"/>
      <c r="I40" s="2374"/>
      <c r="J40" s="2376"/>
      <c r="K40" s="2374"/>
      <c r="L40" s="2376"/>
      <c r="M40" s="2374"/>
      <c r="N40" s="2376"/>
      <c r="O40" s="2374"/>
      <c r="P40" s="2376"/>
      <c r="Q40" s="2374"/>
      <c r="R40" s="2376"/>
      <c r="S40" s="2374"/>
      <c r="T40" s="2376"/>
      <c r="U40" s="2374"/>
      <c r="V40" s="2376"/>
      <c r="W40" s="2375"/>
    </row>
    <row r="43" spans="1:23" hidden="1" x14ac:dyDescent="0.2"/>
    <row r="44" spans="1:23" hidden="1" x14ac:dyDescent="0.2"/>
    <row r="45" spans="1:23" hidden="1" x14ac:dyDescent="0.2"/>
    <row r="46" spans="1:23" hidden="1" x14ac:dyDescent="0.2"/>
    <row r="47" spans="1:23" hidden="1" x14ac:dyDescent="0.2"/>
    <row r="48" spans="1:2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sheetData>
  <mergeCells count="16">
    <mergeCell ref="A5:A7"/>
    <mergeCell ref="B5:W5"/>
    <mergeCell ref="B7:C7"/>
    <mergeCell ref="D7:E7"/>
    <mergeCell ref="F7:G7"/>
    <mergeCell ref="B6:G6"/>
    <mergeCell ref="H6:I7"/>
    <mergeCell ref="J7:K7"/>
    <mergeCell ref="L7:M7"/>
    <mergeCell ref="N7:O7"/>
    <mergeCell ref="J6:O6"/>
    <mergeCell ref="P6:Q7"/>
    <mergeCell ref="R7:S7"/>
    <mergeCell ref="T7:U7"/>
    <mergeCell ref="V7:W7"/>
    <mergeCell ref="R6:W6"/>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&amp;L&amp;"Tahoma,Normal"306</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EB700B"/>
  </sheetPr>
  <dimension ref="A1:W57"/>
  <sheetViews>
    <sheetView showGridLines="0" view="pageBreakPreview" topLeftCell="A19" zoomScaleNormal="100" zoomScaleSheetLayoutView="100" workbookViewId="0">
      <selection activeCell="A10" sqref="A10"/>
    </sheetView>
  </sheetViews>
  <sheetFormatPr baseColWidth="10" defaultRowHeight="12.75" x14ac:dyDescent="0.2"/>
  <cols>
    <col min="1" max="1" width="28" customWidth="1"/>
    <col min="2" max="2" width="15.28515625" style="1368" bestFit="1" customWidth="1"/>
    <col min="3" max="3" width="1.85546875" style="4825" customWidth="1"/>
    <col min="4" max="4" width="4.42578125" style="1368" customWidth="1"/>
    <col min="5" max="5" width="2" style="4825" customWidth="1"/>
    <col min="6" max="6" width="7.140625" style="1368" customWidth="1"/>
    <col min="7" max="7" width="2.85546875" style="4825" customWidth="1"/>
    <col min="8" max="8" width="10" style="1368" customWidth="1"/>
    <col min="9" max="9" width="2" style="4825" customWidth="1"/>
    <col min="10" max="10" width="15.28515625" style="1368" bestFit="1" customWidth="1"/>
    <col min="11" max="11" width="1.85546875" style="4825" customWidth="1"/>
    <col min="12" max="12" width="5" style="1368" customWidth="1"/>
    <col min="13" max="13" width="2.5703125" style="4825" customWidth="1"/>
    <col min="14" max="14" width="6.85546875" style="1368" customWidth="1"/>
    <col min="15" max="15" width="3" style="4825" customWidth="1"/>
    <col min="16" max="16" width="10.5703125" style="1368" customWidth="1"/>
    <col min="17" max="17" width="2.28515625" style="4825" customWidth="1"/>
    <col min="18" max="18" width="13.28515625" style="1368" customWidth="1"/>
    <col min="19" max="19" width="1.85546875" style="4825" customWidth="1"/>
    <col min="20" max="20" width="4.7109375" style="1368" customWidth="1"/>
    <col min="21" max="21" width="2.28515625" style="4825" customWidth="1"/>
    <col min="22" max="22" width="6" style="1368" customWidth="1"/>
    <col min="23" max="23" width="3.42578125" style="2438" customWidth="1"/>
  </cols>
  <sheetData>
    <row r="1" spans="1:23" ht="15" x14ac:dyDescent="0.2">
      <c r="A1" s="4740" t="s">
        <v>4943</v>
      </c>
      <c r="B1" s="4740"/>
      <c r="C1" s="4843"/>
      <c r="D1" s="4740"/>
      <c r="E1" s="4843"/>
      <c r="F1" s="4740"/>
      <c r="G1" s="4843"/>
      <c r="H1" s="4740"/>
      <c r="I1" s="4843"/>
      <c r="J1" s="4740"/>
      <c r="K1" s="4843"/>
      <c r="L1" s="4740"/>
      <c r="M1" s="4843"/>
      <c r="N1" s="4740"/>
      <c r="O1" s="4843"/>
      <c r="P1" s="4740"/>
      <c r="Q1" s="4843"/>
      <c r="R1" s="4740"/>
      <c r="S1" s="4843"/>
      <c r="T1" s="4740"/>
      <c r="U1" s="4843"/>
      <c r="V1" s="2376"/>
      <c r="W1" s="4870" t="s">
        <v>5022</v>
      </c>
    </row>
    <row r="2" spans="1:23" ht="15" x14ac:dyDescent="0.2">
      <c r="A2" s="4741" t="s">
        <v>5369</v>
      </c>
      <c r="B2" s="4741"/>
      <c r="C2" s="4844"/>
      <c r="D2" s="4741"/>
      <c r="E2" s="4844"/>
      <c r="F2" s="4741"/>
      <c r="G2" s="4844"/>
      <c r="H2" s="4741"/>
      <c r="I2" s="4844"/>
      <c r="J2" s="4741"/>
      <c r="K2" s="4844"/>
      <c r="L2" s="4741"/>
      <c r="M2" s="4844"/>
      <c r="N2" s="4741"/>
      <c r="O2" s="4844"/>
      <c r="P2" s="4741"/>
      <c r="Q2" s="4844"/>
      <c r="R2" s="4741"/>
      <c r="S2" s="4844"/>
      <c r="T2" s="4741"/>
      <c r="U2" s="4844"/>
      <c r="V2" s="4741"/>
      <c r="W2" s="2375"/>
    </row>
    <row r="3" spans="1:23" ht="15" x14ac:dyDescent="0.2">
      <c r="A3" s="4741">
        <v>2013</v>
      </c>
      <c r="B3" s="4741"/>
      <c r="C3" s="4844"/>
      <c r="D3" s="4741"/>
      <c r="E3" s="4844"/>
      <c r="F3" s="4741"/>
      <c r="G3" s="4844"/>
      <c r="H3" s="4741"/>
      <c r="I3" s="4844"/>
      <c r="J3" s="4741"/>
      <c r="K3" s="4844"/>
      <c r="L3" s="4741"/>
      <c r="M3" s="4844"/>
      <c r="N3" s="4741"/>
      <c r="O3" s="4844"/>
      <c r="P3" s="4741"/>
      <c r="Q3" s="4844"/>
      <c r="R3" s="4741"/>
      <c r="S3" s="4844"/>
      <c r="T3" s="4741"/>
      <c r="U3" s="4844"/>
      <c r="V3" s="2376"/>
      <c r="W3" s="2375"/>
    </row>
    <row r="4" spans="1:23" ht="13.5" customHeight="1" x14ac:dyDescent="0.2">
      <c r="A4" s="4852"/>
      <c r="B4" s="4853"/>
      <c r="C4" s="4854"/>
      <c r="D4" s="4853"/>
      <c r="E4" s="4854"/>
      <c r="F4" s="4855"/>
      <c r="G4" s="4856"/>
      <c r="H4" s="4853"/>
      <c r="I4" s="4854"/>
      <c r="J4" s="4857"/>
      <c r="K4" s="4858"/>
      <c r="L4" s="4857"/>
      <c r="M4" s="4858"/>
      <c r="N4" s="4857"/>
      <c r="O4" s="4858"/>
      <c r="P4" s="4857"/>
      <c r="Q4" s="4858"/>
      <c r="R4" s="4857"/>
      <c r="S4" s="4858"/>
      <c r="T4" s="4857"/>
      <c r="U4" s="4858"/>
      <c r="V4" s="4857"/>
      <c r="W4" s="2375"/>
    </row>
    <row r="5" spans="1:23" ht="12.75" customHeight="1" x14ac:dyDescent="0.2">
      <c r="A5" s="5869" t="s">
        <v>2912</v>
      </c>
      <c r="B5" s="5875" t="s">
        <v>4937</v>
      </c>
      <c r="C5" s="5875"/>
      <c r="D5" s="5875"/>
      <c r="E5" s="5875"/>
      <c r="F5" s="5875"/>
      <c r="G5" s="5875"/>
      <c r="H5" s="5875"/>
      <c r="I5" s="5875"/>
      <c r="J5" s="5875"/>
      <c r="K5" s="5875"/>
      <c r="L5" s="5875"/>
      <c r="M5" s="5875"/>
      <c r="N5" s="5875"/>
      <c r="O5" s="5875"/>
      <c r="P5" s="5875"/>
      <c r="Q5" s="5875"/>
      <c r="R5" s="5875"/>
      <c r="S5" s="5875"/>
      <c r="T5" s="5875"/>
      <c r="U5" s="5875"/>
      <c r="V5" s="5875"/>
      <c r="W5" s="5875"/>
    </row>
    <row r="6" spans="1:23" ht="12.75" customHeight="1" x14ac:dyDescent="0.2">
      <c r="A6" s="5870"/>
      <c r="B6" s="5873" t="s">
        <v>4939</v>
      </c>
      <c r="C6" s="5873"/>
      <c r="D6" s="5873"/>
      <c r="E6" s="5873"/>
      <c r="F6" s="5873"/>
      <c r="G6" s="5873"/>
      <c r="H6" s="5873" t="s">
        <v>20</v>
      </c>
      <c r="I6" s="5873"/>
      <c r="J6" s="5873" t="s">
        <v>5453</v>
      </c>
      <c r="K6" s="5873"/>
      <c r="L6" s="5873"/>
      <c r="M6" s="5873"/>
      <c r="N6" s="5873"/>
      <c r="O6" s="5873"/>
      <c r="P6" s="5873" t="s">
        <v>20</v>
      </c>
      <c r="Q6" s="5873"/>
      <c r="R6" s="5873" t="s">
        <v>4940</v>
      </c>
      <c r="S6" s="5873"/>
      <c r="T6" s="5873"/>
      <c r="U6" s="5873"/>
      <c r="V6" s="5873"/>
      <c r="W6" s="5873"/>
    </row>
    <row r="7" spans="1:23" ht="12.75" customHeight="1" x14ac:dyDescent="0.2">
      <c r="A7" s="5871"/>
      <c r="B7" s="5872" t="s">
        <v>4944</v>
      </c>
      <c r="C7" s="5872"/>
      <c r="D7" s="5873" t="s">
        <v>26</v>
      </c>
      <c r="E7" s="5873"/>
      <c r="F7" s="5873" t="s">
        <v>27</v>
      </c>
      <c r="G7" s="5873"/>
      <c r="H7" s="5873"/>
      <c r="I7" s="5873"/>
      <c r="J7" s="5872" t="s">
        <v>4944</v>
      </c>
      <c r="K7" s="5872"/>
      <c r="L7" s="5873" t="s">
        <v>26</v>
      </c>
      <c r="M7" s="5873"/>
      <c r="N7" s="5873" t="s">
        <v>27</v>
      </c>
      <c r="O7" s="5873"/>
      <c r="P7" s="5873"/>
      <c r="Q7" s="5873"/>
      <c r="R7" s="5872" t="s">
        <v>4944</v>
      </c>
      <c r="S7" s="5872"/>
      <c r="T7" s="5873" t="s">
        <v>26</v>
      </c>
      <c r="U7" s="5873"/>
      <c r="V7" s="5877" t="s">
        <v>27</v>
      </c>
      <c r="W7" s="5877"/>
    </row>
    <row r="8" spans="1:23" x14ac:dyDescent="0.2">
      <c r="A8" s="4756" t="s">
        <v>328</v>
      </c>
      <c r="B8" s="4867">
        <f>SUM(B9:B11)</f>
        <v>10768393.93</v>
      </c>
      <c r="C8" s="4867"/>
      <c r="D8" s="4868">
        <f>SUM(D9:D11)</f>
        <v>3</v>
      </c>
      <c r="E8" s="4868"/>
      <c r="F8" s="4868">
        <f>SUM(F9:F11)</f>
        <v>15</v>
      </c>
      <c r="G8" s="4868"/>
      <c r="H8" s="4869">
        <v>31534</v>
      </c>
      <c r="I8" s="4869"/>
      <c r="J8" s="4867">
        <f>SUM(J9:J11)</f>
        <v>13886392.01</v>
      </c>
      <c r="K8" s="4867"/>
      <c r="L8" s="4868">
        <f>SUM(L9:L11)</f>
        <v>5</v>
      </c>
      <c r="M8" s="4868"/>
      <c r="N8" s="4868">
        <f>SUM(N9:N11)</f>
        <v>12</v>
      </c>
      <c r="O8" s="4868"/>
      <c r="P8" s="4869">
        <v>31534</v>
      </c>
      <c r="Q8" s="4869"/>
      <c r="R8" s="4867">
        <f>SUM(R9:R11)</f>
        <v>0</v>
      </c>
      <c r="S8" s="4867"/>
      <c r="T8" s="4868">
        <f>SUM(T9:T11)</f>
        <v>0</v>
      </c>
      <c r="U8" s="4868"/>
      <c r="V8" s="4850">
        <f>SUM(V9:V11)</f>
        <v>0</v>
      </c>
      <c r="W8" s="4871"/>
    </row>
    <row r="9" spans="1:23" x14ac:dyDescent="0.2">
      <c r="A9" s="5142" t="s">
        <v>107</v>
      </c>
      <c r="B9" s="5143">
        <v>388583.06</v>
      </c>
      <c r="C9" s="5143"/>
      <c r="D9" s="5144">
        <v>1</v>
      </c>
      <c r="E9" s="5144"/>
      <c r="F9" s="5144">
        <v>1</v>
      </c>
      <c r="G9" s="5144"/>
      <c r="H9" s="5145">
        <v>549</v>
      </c>
      <c r="I9" s="5145"/>
      <c r="J9" s="5143"/>
      <c r="K9" s="5143"/>
      <c r="L9" s="5144">
        <v>0</v>
      </c>
      <c r="M9" s="5144"/>
      <c r="N9" s="5144">
        <v>0</v>
      </c>
      <c r="O9" s="5144"/>
      <c r="P9" s="5145">
        <v>0</v>
      </c>
      <c r="Q9" s="5145"/>
      <c r="R9" s="5143">
        <v>0</v>
      </c>
      <c r="S9" s="5143"/>
      <c r="T9" s="5144">
        <v>0</v>
      </c>
      <c r="U9" s="5144"/>
      <c r="V9" s="5144">
        <v>0</v>
      </c>
      <c r="W9" s="5156"/>
    </row>
    <row r="10" spans="1:23" x14ac:dyDescent="0.2">
      <c r="A10" s="4742" t="s">
        <v>109</v>
      </c>
      <c r="B10" s="5147">
        <v>7600000</v>
      </c>
      <c r="C10" s="5147"/>
      <c r="D10" s="5148">
        <v>1</v>
      </c>
      <c r="E10" s="5148"/>
      <c r="F10" s="5148">
        <v>1</v>
      </c>
      <c r="G10" s="5148"/>
      <c r="H10" s="5149">
        <v>31534</v>
      </c>
      <c r="I10" s="5149"/>
      <c r="J10" s="5147">
        <v>8250000</v>
      </c>
      <c r="K10" s="5147"/>
      <c r="L10" s="5148">
        <v>1</v>
      </c>
      <c r="M10" s="5148"/>
      <c r="N10" s="5148">
        <v>1</v>
      </c>
      <c r="O10" s="5148"/>
      <c r="P10" s="5149">
        <v>31534</v>
      </c>
      <c r="Q10" s="5149"/>
      <c r="R10" s="5147">
        <v>0</v>
      </c>
      <c r="S10" s="5147"/>
      <c r="T10" s="5148">
        <v>0</v>
      </c>
      <c r="U10" s="5148"/>
      <c r="V10" s="5148">
        <v>0</v>
      </c>
      <c r="W10" s="2375"/>
    </row>
    <row r="11" spans="1:23" x14ac:dyDescent="0.2">
      <c r="A11" s="5150" t="s">
        <v>129</v>
      </c>
      <c r="B11" s="5151">
        <f>[4]Tlaquiltenango!B9</f>
        <v>2779810.87</v>
      </c>
      <c r="C11" s="5151"/>
      <c r="D11" s="5152">
        <f>[4]Tlaquiltenango!C9</f>
        <v>1</v>
      </c>
      <c r="E11" s="5152"/>
      <c r="F11" s="5152">
        <f>[4]Tlaquiltenango!D9</f>
        <v>13</v>
      </c>
      <c r="G11" s="5152"/>
      <c r="H11" s="5153">
        <f>[4]Tlaquiltenango!E9</f>
        <v>96</v>
      </c>
      <c r="I11" s="5153"/>
      <c r="J11" s="5151">
        <f>[4]Tlaquiltenango!F9</f>
        <v>5636392.0099999998</v>
      </c>
      <c r="K11" s="5151"/>
      <c r="L11" s="5152">
        <f>[4]Tlaquiltenango!G9</f>
        <v>4</v>
      </c>
      <c r="M11" s="5152"/>
      <c r="N11" s="5152">
        <f>[4]Tlaquiltenango!H9</f>
        <v>11</v>
      </c>
      <c r="O11" s="5152"/>
      <c r="P11" s="5153">
        <f>[4]Tlaquiltenango!I9</f>
        <v>617</v>
      </c>
      <c r="Q11" s="5153"/>
      <c r="R11" s="5151">
        <v>0</v>
      </c>
      <c r="S11" s="5151"/>
      <c r="T11" s="5152">
        <v>0</v>
      </c>
      <c r="U11" s="5152"/>
      <c r="V11" s="5152">
        <v>0</v>
      </c>
      <c r="W11" s="5157"/>
    </row>
    <row r="12" spans="1:23" x14ac:dyDescent="0.2">
      <c r="A12" s="4756" t="s">
        <v>314</v>
      </c>
      <c r="B12" s="4849">
        <f>SUM(B13:B18)</f>
        <v>1811337.8900000001</v>
      </c>
      <c r="C12" s="4849"/>
      <c r="D12" s="4850">
        <f>SUM(D13:D18)</f>
        <v>3</v>
      </c>
      <c r="E12" s="4850"/>
      <c r="F12" s="4850">
        <f>SUM(F13:F18)</f>
        <v>7</v>
      </c>
      <c r="G12" s="4850"/>
      <c r="H12" s="4851">
        <v>16543</v>
      </c>
      <c r="I12" s="4851"/>
      <c r="J12" s="4849">
        <f t="shared" ref="J12:V12" si="0">SUM(J13:J18)</f>
        <v>808485.59000000008</v>
      </c>
      <c r="K12" s="4849"/>
      <c r="L12" s="4850">
        <f t="shared" si="0"/>
        <v>1</v>
      </c>
      <c r="M12" s="4850"/>
      <c r="N12" s="4850">
        <f t="shared" si="0"/>
        <v>2</v>
      </c>
      <c r="O12" s="4850"/>
      <c r="P12" s="4851">
        <f t="shared" si="0"/>
        <v>160</v>
      </c>
      <c r="Q12" s="4851"/>
      <c r="R12" s="4849">
        <f t="shared" si="0"/>
        <v>5850000</v>
      </c>
      <c r="S12" s="4849"/>
      <c r="T12" s="4850">
        <f t="shared" si="0"/>
        <v>2</v>
      </c>
      <c r="U12" s="4850"/>
      <c r="V12" s="4850">
        <f t="shared" si="0"/>
        <v>2</v>
      </c>
      <c r="W12" s="4871"/>
    </row>
    <row r="13" spans="1:23" x14ac:dyDescent="0.2">
      <c r="A13" s="5142" t="s">
        <v>107</v>
      </c>
      <c r="B13" s="5143">
        <v>530000</v>
      </c>
      <c r="C13" s="5143"/>
      <c r="D13" s="5144">
        <v>2</v>
      </c>
      <c r="E13" s="5144"/>
      <c r="F13" s="5144">
        <v>2</v>
      </c>
      <c r="G13" s="5144"/>
      <c r="H13" s="5145">
        <v>2263</v>
      </c>
      <c r="I13" s="5145"/>
      <c r="J13" s="5143">
        <v>0</v>
      </c>
      <c r="K13" s="5143"/>
      <c r="L13" s="5144">
        <v>0</v>
      </c>
      <c r="M13" s="5144"/>
      <c r="N13" s="5144">
        <v>0</v>
      </c>
      <c r="O13" s="5144"/>
      <c r="P13" s="5145">
        <v>0</v>
      </c>
      <c r="Q13" s="5145"/>
      <c r="R13" s="5143">
        <v>0</v>
      </c>
      <c r="S13" s="5143"/>
      <c r="T13" s="5144">
        <v>0</v>
      </c>
      <c r="U13" s="5144"/>
      <c r="V13" s="5144">
        <v>0</v>
      </c>
      <c r="W13" s="5156"/>
    </row>
    <row r="14" spans="1:23" x14ac:dyDescent="0.2">
      <c r="A14" s="4742" t="s">
        <v>4946</v>
      </c>
      <c r="B14" s="5147">
        <v>397097.89</v>
      </c>
      <c r="C14" s="5147"/>
      <c r="D14" s="5148">
        <v>1</v>
      </c>
      <c r="E14" s="5148"/>
      <c r="F14" s="5148">
        <v>1</v>
      </c>
      <c r="G14" s="5148"/>
      <c r="H14" s="5149">
        <v>15000</v>
      </c>
      <c r="I14" s="5149"/>
      <c r="J14" s="5147">
        <v>0</v>
      </c>
      <c r="K14" s="5147"/>
      <c r="L14" s="5148">
        <v>0</v>
      </c>
      <c r="M14" s="5148"/>
      <c r="N14" s="5148">
        <v>0</v>
      </c>
      <c r="O14" s="5148"/>
      <c r="P14" s="5149">
        <v>0</v>
      </c>
      <c r="Q14" s="5149"/>
      <c r="R14" s="5147">
        <v>0</v>
      </c>
      <c r="S14" s="5147"/>
      <c r="T14" s="5148">
        <v>0</v>
      </c>
      <c r="U14" s="5148"/>
      <c r="V14" s="5148">
        <v>0</v>
      </c>
      <c r="W14" s="2375"/>
    </row>
    <row r="15" spans="1:23" ht="25.5" x14ac:dyDescent="0.2">
      <c r="A15" s="4742" t="s">
        <v>4945</v>
      </c>
      <c r="B15" s="5147">
        <v>0</v>
      </c>
      <c r="C15" s="5147"/>
      <c r="D15" s="5148">
        <v>0</v>
      </c>
      <c r="E15" s="5148"/>
      <c r="F15" s="5148">
        <v>0</v>
      </c>
      <c r="G15" s="5148"/>
      <c r="H15" s="5149">
        <v>0</v>
      </c>
      <c r="I15" s="5149"/>
      <c r="J15" s="5147">
        <v>312911.55</v>
      </c>
      <c r="K15" s="5147"/>
      <c r="L15" s="5148">
        <v>0</v>
      </c>
      <c r="M15" s="5148"/>
      <c r="N15" s="5148">
        <v>1</v>
      </c>
      <c r="O15" s="5148"/>
      <c r="P15" s="5149" t="s">
        <v>2658</v>
      </c>
      <c r="Q15" s="5149"/>
      <c r="R15" s="5147">
        <v>2350000</v>
      </c>
      <c r="S15" s="5147"/>
      <c r="T15" s="5148">
        <v>1</v>
      </c>
      <c r="U15" s="5148"/>
      <c r="V15" s="5148">
        <v>1</v>
      </c>
      <c r="W15" s="2375"/>
    </row>
    <row r="16" spans="1:23" x14ac:dyDescent="0.2">
      <c r="A16" s="4742" t="s">
        <v>2088</v>
      </c>
      <c r="B16" s="5147">
        <v>0</v>
      </c>
      <c r="C16" s="5147"/>
      <c r="D16" s="5148">
        <v>0</v>
      </c>
      <c r="E16" s="5148"/>
      <c r="F16" s="5148">
        <v>0</v>
      </c>
      <c r="G16" s="5148"/>
      <c r="H16" s="5149">
        <v>0</v>
      </c>
      <c r="I16" s="5149"/>
      <c r="J16" s="5147">
        <v>0</v>
      </c>
      <c r="K16" s="5147"/>
      <c r="L16" s="5148">
        <v>0</v>
      </c>
      <c r="M16" s="5148"/>
      <c r="N16" s="5148">
        <v>0</v>
      </c>
      <c r="O16" s="5148"/>
      <c r="P16" s="5149">
        <v>0</v>
      </c>
      <c r="Q16" s="5149"/>
      <c r="R16" s="5147">
        <v>3500000</v>
      </c>
      <c r="S16" s="5147"/>
      <c r="T16" s="5148">
        <v>1</v>
      </c>
      <c r="U16" s="5148"/>
      <c r="V16" s="5148">
        <v>1</v>
      </c>
      <c r="W16" s="2375"/>
    </row>
    <row r="17" spans="1:23" x14ac:dyDescent="0.2">
      <c r="A17" s="4742" t="s">
        <v>109</v>
      </c>
      <c r="B17" s="5147">
        <v>650000</v>
      </c>
      <c r="C17" s="5147"/>
      <c r="D17" s="5148">
        <v>0</v>
      </c>
      <c r="E17" s="5148"/>
      <c r="F17" s="5148">
        <v>1</v>
      </c>
      <c r="G17" s="5148"/>
      <c r="H17" s="5149">
        <v>16543</v>
      </c>
      <c r="I17" s="5149"/>
      <c r="J17" s="5147">
        <v>0</v>
      </c>
      <c r="K17" s="5147"/>
      <c r="L17" s="5148">
        <v>0</v>
      </c>
      <c r="M17" s="5148"/>
      <c r="N17" s="5148">
        <v>0</v>
      </c>
      <c r="O17" s="5148"/>
      <c r="P17" s="5149">
        <v>0</v>
      </c>
      <c r="Q17" s="5149"/>
      <c r="R17" s="5147">
        <v>0</v>
      </c>
      <c r="S17" s="5147"/>
      <c r="T17" s="5148">
        <v>0</v>
      </c>
      <c r="U17" s="5148"/>
      <c r="V17" s="5148">
        <v>0</v>
      </c>
      <c r="W17" s="2375"/>
    </row>
    <row r="18" spans="1:23" x14ac:dyDescent="0.2">
      <c r="A18" s="5150" t="s">
        <v>129</v>
      </c>
      <c r="B18" s="5151">
        <f>[4]Tlayacapan!B12</f>
        <v>234240</v>
      </c>
      <c r="C18" s="5151"/>
      <c r="D18" s="5152">
        <f>[4]Tlayacapan!C12</f>
        <v>0</v>
      </c>
      <c r="E18" s="5152"/>
      <c r="F18" s="5152">
        <f>[4]Tlayacapan!D12</f>
        <v>3</v>
      </c>
      <c r="G18" s="5152"/>
      <c r="H18" s="5153">
        <f>[4]Tlayacapan!E12</f>
        <v>0</v>
      </c>
      <c r="I18" s="5153"/>
      <c r="J18" s="5151">
        <f>[4]Tlayacapan!F12</f>
        <v>495574.04000000004</v>
      </c>
      <c r="K18" s="5151"/>
      <c r="L18" s="5152">
        <f>[4]Tlayacapan!G12</f>
        <v>1</v>
      </c>
      <c r="M18" s="5152"/>
      <c r="N18" s="5152">
        <f>[4]Tlayacapan!H12</f>
        <v>1</v>
      </c>
      <c r="O18" s="5152"/>
      <c r="P18" s="5152">
        <f>[4]Tlayacapan!I12</f>
        <v>160</v>
      </c>
      <c r="Q18" s="5152"/>
      <c r="R18" s="5151">
        <v>0</v>
      </c>
      <c r="S18" s="5151"/>
      <c r="T18" s="5152">
        <v>0</v>
      </c>
      <c r="U18" s="5152"/>
      <c r="V18" s="5152">
        <v>0</v>
      </c>
      <c r="W18" s="5157"/>
    </row>
    <row r="19" spans="1:23" x14ac:dyDescent="0.2">
      <c r="A19" s="4756" t="s">
        <v>313</v>
      </c>
      <c r="B19" s="4849">
        <f t="shared" ref="B19:V19" si="1">SUM(B20:B22)</f>
        <v>5041759.8499999996</v>
      </c>
      <c r="C19" s="4849"/>
      <c r="D19" s="4850">
        <f t="shared" si="1"/>
        <v>3</v>
      </c>
      <c r="E19" s="4850"/>
      <c r="F19" s="4850">
        <f t="shared" si="1"/>
        <v>11</v>
      </c>
      <c r="G19" s="4850"/>
      <c r="H19" s="4851">
        <f t="shared" si="1"/>
        <v>6947</v>
      </c>
      <c r="I19" s="4851"/>
      <c r="J19" s="4849">
        <f t="shared" si="1"/>
        <v>1862672.22</v>
      </c>
      <c r="K19" s="4849"/>
      <c r="L19" s="4850">
        <f t="shared" si="1"/>
        <v>2</v>
      </c>
      <c r="M19" s="4850"/>
      <c r="N19" s="4850">
        <f t="shared" si="1"/>
        <v>51</v>
      </c>
      <c r="O19" s="4850"/>
      <c r="P19" s="4851">
        <f t="shared" si="1"/>
        <v>850</v>
      </c>
      <c r="Q19" s="4851"/>
      <c r="R19" s="4849">
        <f t="shared" si="1"/>
        <v>0</v>
      </c>
      <c r="S19" s="4849"/>
      <c r="T19" s="4850">
        <f t="shared" si="1"/>
        <v>0</v>
      </c>
      <c r="U19" s="4850"/>
      <c r="V19" s="4850">
        <f t="shared" si="1"/>
        <v>0</v>
      </c>
      <c r="W19" s="4871"/>
    </row>
    <row r="20" spans="1:23" x14ac:dyDescent="0.2">
      <c r="A20" s="5142" t="s">
        <v>107</v>
      </c>
      <c r="B20" s="5143">
        <v>230000</v>
      </c>
      <c r="C20" s="5143"/>
      <c r="D20" s="5144">
        <v>1</v>
      </c>
      <c r="E20" s="5144"/>
      <c r="F20" s="5144">
        <v>1</v>
      </c>
      <c r="G20" s="5144"/>
      <c r="H20" s="5145">
        <v>6511</v>
      </c>
      <c r="I20" s="5145"/>
      <c r="J20" s="5143">
        <v>0</v>
      </c>
      <c r="K20" s="5143"/>
      <c r="L20" s="5144">
        <v>0</v>
      </c>
      <c r="M20" s="5144"/>
      <c r="N20" s="5144">
        <v>0</v>
      </c>
      <c r="O20" s="5144"/>
      <c r="P20" s="5145">
        <v>0</v>
      </c>
      <c r="Q20" s="5145"/>
      <c r="R20" s="5143">
        <v>0</v>
      </c>
      <c r="S20" s="5143"/>
      <c r="T20" s="5144">
        <v>0</v>
      </c>
      <c r="U20" s="5144"/>
      <c r="V20" s="5144">
        <v>0</v>
      </c>
      <c r="W20" s="5156"/>
    </row>
    <row r="21" spans="1:23" x14ac:dyDescent="0.2">
      <c r="A21" s="4742" t="s">
        <v>2377</v>
      </c>
      <c r="B21" s="5147">
        <v>0</v>
      </c>
      <c r="C21" s="5147"/>
      <c r="D21" s="5148">
        <v>0</v>
      </c>
      <c r="E21" s="5148"/>
      <c r="F21" s="5148">
        <v>0</v>
      </c>
      <c r="G21" s="5148"/>
      <c r="H21" s="5149">
        <v>0</v>
      </c>
      <c r="I21" s="5149"/>
      <c r="J21" s="5147">
        <v>1301999.68</v>
      </c>
      <c r="K21" s="5147"/>
      <c r="L21" s="5148">
        <v>1</v>
      </c>
      <c r="M21" s="5148"/>
      <c r="N21" s="5148">
        <v>50</v>
      </c>
      <c r="O21" s="5148"/>
      <c r="P21" s="5148">
        <v>250</v>
      </c>
      <c r="Q21" s="5148"/>
      <c r="R21" s="5147">
        <v>0</v>
      </c>
      <c r="S21" s="5147"/>
      <c r="T21" s="5148">
        <v>0</v>
      </c>
      <c r="U21" s="5148"/>
      <c r="V21" s="5148">
        <v>0</v>
      </c>
      <c r="W21" s="2375"/>
    </row>
    <row r="22" spans="1:23" x14ac:dyDescent="0.2">
      <c r="A22" s="5150" t="s">
        <v>129</v>
      </c>
      <c r="B22" s="5151">
        <f>[4]Totolapan!B9</f>
        <v>4811759.8499999996</v>
      </c>
      <c r="C22" s="5151"/>
      <c r="D22" s="5152">
        <f>[4]Totolapan!C9</f>
        <v>2</v>
      </c>
      <c r="E22" s="5152"/>
      <c r="F22" s="5152">
        <f>[4]Totolapan!D9</f>
        <v>10</v>
      </c>
      <c r="G22" s="5152"/>
      <c r="H22" s="5153">
        <f>[4]Totolapan!E9</f>
        <v>436</v>
      </c>
      <c r="I22" s="5153"/>
      <c r="J22" s="5151">
        <f>[4]Totolapan!F9</f>
        <v>560672.54</v>
      </c>
      <c r="K22" s="5151"/>
      <c r="L22" s="5152">
        <f>[4]Totolapan!G9</f>
        <v>1</v>
      </c>
      <c r="M22" s="5152"/>
      <c r="N22" s="5152">
        <f>[4]Totolapan!H9</f>
        <v>1</v>
      </c>
      <c r="O22" s="5152"/>
      <c r="P22" s="5152">
        <f>[4]Totolapan!I9</f>
        <v>600</v>
      </c>
      <c r="Q22" s="5152"/>
      <c r="R22" s="5151">
        <v>0</v>
      </c>
      <c r="S22" s="5151"/>
      <c r="T22" s="5152">
        <v>0</v>
      </c>
      <c r="U22" s="5152"/>
      <c r="V22" s="5152">
        <v>0</v>
      </c>
      <c r="W22" s="5157"/>
    </row>
    <row r="23" spans="1:23" x14ac:dyDescent="0.2">
      <c r="A23" s="4756" t="s">
        <v>307</v>
      </c>
      <c r="B23" s="4849">
        <f>SUM(B24:B28)</f>
        <v>124448997.67000002</v>
      </c>
      <c r="C23" s="4849"/>
      <c r="D23" s="4850">
        <f>SUM(D24:D28)</f>
        <v>10</v>
      </c>
      <c r="E23" s="4850"/>
      <c r="F23" s="4850">
        <f>SUM(F24:F28)</f>
        <v>15</v>
      </c>
      <c r="G23" s="4850"/>
      <c r="H23" s="4851">
        <v>63382</v>
      </c>
      <c r="I23" s="4851"/>
      <c r="J23" s="4849">
        <f t="shared" ref="J23:V23" si="2">SUM(J24:J28)</f>
        <v>24228300</v>
      </c>
      <c r="K23" s="4849"/>
      <c r="L23" s="4850">
        <f t="shared" si="2"/>
        <v>1</v>
      </c>
      <c r="M23" s="4850"/>
      <c r="N23" s="4850">
        <f t="shared" si="2"/>
        <v>2</v>
      </c>
      <c r="O23" s="4850"/>
      <c r="P23" s="4851">
        <f t="shared" si="2"/>
        <v>10000</v>
      </c>
      <c r="Q23" s="4851"/>
      <c r="R23" s="4849">
        <f t="shared" si="2"/>
        <v>0</v>
      </c>
      <c r="S23" s="4849"/>
      <c r="T23" s="4850">
        <f t="shared" si="2"/>
        <v>0</v>
      </c>
      <c r="U23" s="4850"/>
      <c r="V23" s="4850">
        <f t="shared" si="2"/>
        <v>0</v>
      </c>
      <c r="W23" s="4871"/>
    </row>
    <row r="24" spans="1:23" x14ac:dyDescent="0.2">
      <c r="A24" s="5142" t="s">
        <v>25</v>
      </c>
      <c r="B24" s="5143">
        <v>109078940.04000001</v>
      </c>
      <c r="C24" s="5143"/>
      <c r="D24" s="5144">
        <v>1</v>
      </c>
      <c r="E24" s="5144"/>
      <c r="F24" s="5144">
        <v>1</v>
      </c>
      <c r="G24" s="5144"/>
      <c r="H24" s="5145">
        <v>200</v>
      </c>
      <c r="I24" s="5145"/>
      <c r="J24" s="5143">
        <v>0</v>
      </c>
      <c r="K24" s="5143"/>
      <c r="L24" s="5144">
        <v>0</v>
      </c>
      <c r="M24" s="5144"/>
      <c r="N24" s="5144">
        <v>0</v>
      </c>
      <c r="O24" s="5144"/>
      <c r="P24" s="5145"/>
      <c r="Q24" s="5145"/>
      <c r="R24" s="5143">
        <v>0</v>
      </c>
      <c r="S24" s="5143"/>
      <c r="T24" s="5144">
        <v>0</v>
      </c>
      <c r="U24" s="5144"/>
      <c r="V24" s="5144">
        <v>0</v>
      </c>
      <c r="W24" s="5156"/>
    </row>
    <row r="25" spans="1:23" x14ac:dyDescent="0.2">
      <c r="A25" s="4742" t="s">
        <v>203</v>
      </c>
      <c r="B25" s="5147">
        <v>610889.53</v>
      </c>
      <c r="C25" s="5147"/>
      <c r="D25" s="5148">
        <v>1</v>
      </c>
      <c r="E25" s="5148"/>
      <c r="F25" s="5148">
        <v>1</v>
      </c>
      <c r="G25" s="5148"/>
      <c r="H25" s="5149">
        <v>5000</v>
      </c>
      <c r="I25" s="5149"/>
      <c r="J25" s="5147">
        <v>24148000</v>
      </c>
      <c r="K25" s="5147"/>
      <c r="L25" s="5148">
        <v>1</v>
      </c>
      <c r="M25" s="5148"/>
      <c r="N25" s="5148">
        <v>1</v>
      </c>
      <c r="O25" s="5148"/>
      <c r="P25" s="5149">
        <v>10000</v>
      </c>
      <c r="Q25" s="5149"/>
      <c r="R25" s="5147">
        <v>0</v>
      </c>
      <c r="S25" s="5147"/>
      <c r="T25" s="5148">
        <v>0</v>
      </c>
      <c r="U25" s="5148"/>
      <c r="V25" s="5148">
        <v>0</v>
      </c>
      <c r="W25" s="2375"/>
    </row>
    <row r="26" spans="1:23" x14ac:dyDescent="0.2">
      <c r="A26" s="4742" t="s">
        <v>107</v>
      </c>
      <c r="B26" s="5147">
        <v>1600000</v>
      </c>
      <c r="C26" s="5147"/>
      <c r="D26" s="5148">
        <v>1</v>
      </c>
      <c r="E26" s="5148"/>
      <c r="F26" s="5148">
        <v>1</v>
      </c>
      <c r="G26" s="5148"/>
      <c r="H26" s="5149">
        <v>15851</v>
      </c>
      <c r="I26" s="5149"/>
      <c r="J26" s="5147">
        <v>0</v>
      </c>
      <c r="K26" s="5147"/>
      <c r="L26" s="5148">
        <v>0</v>
      </c>
      <c r="M26" s="5148"/>
      <c r="N26" s="5148">
        <v>0</v>
      </c>
      <c r="O26" s="5148"/>
      <c r="P26" s="5149">
        <v>0</v>
      </c>
      <c r="Q26" s="5149"/>
      <c r="R26" s="5147">
        <v>0</v>
      </c>
      <c r="S26" s="5147"/>
      <c r="T26" s="5148">
        <v>0</v>
      </c>
      <c r="U26" s="5148"/>
      <c r="V26" s="5148">
        <v>0</v>
      </c>
      <c r="W26" s="2375"/>
    </row>
    <row r="27" spans="1:23" x14ac:dyDescent="0.2">
      <c r="A27" s="4742" t="s">
        <v>4946</v>
      </c>
      <c r="B27" s="5147">
        <v>700000</v>
      </c>
      <c r="C27" s="5147"/>
      <c r="D27" s="5148">
        <v>0</v>
      </c>
      <c r="E27" s="5148"/>
      <c r="F27" s="5148">
        <v>1</v>
      </c>
      <c r="G27" s="5148"/>
      <c r="H27" s="5149">
        <v>3000</v>
      </c>
      <c r="I27" s="5149"/>
      <c r="J27" s="5147">
        <v>0</v>
      </c>
      <c r="K27" s="5147"/>
      <c r="L27" s="5148">
        <v>0</v>
      </c>
      <c r="M27" s="5148"/>
      <c r="N27" s="5148">
        <v>0</v>
      </c>
      <c r="O27" s="5148"/>
      <c r="P27" s="5149">
        <v>0</v>
      </c>
      <c r="Q27" s="5149"/>
      <c r="R27" s="5147">
        <v>0</v>
      </c>
      <c r="S27" s="5147"/>
      <c r="T27" s="5148">
        <v>0</v>
      </c>
      <c r="U27" s="5148"/>
      <c r="V27" s="5148">
        <v>0</v>
      </c>
      <c r="W27" s="2375"/>
    </row>
    <row r="28" spans="1:23" x14ac:dyDescent="0.2">
      <c r="A28" s="5150" t="s">
        <v>129</v>
      </c>
      <c r="B28" s="5151">
        <f>[4]Xochitepec!B11</f>
        <v>12459168.100000001</v>
      </c>
      <c r="C28" s="5151"/>
      <c r="D28" s="5152">
        <f>[4]Xochitepec!C11</f>
        <v>7</v>
      </c>
      <c r="E28" s="5152"/>
      <c r="F28" s="5152">
        <f>[4]Xochitepec!D11</f>
        <v>11</v>
      </c>
      <c r="G28" s="5152"/>
      <c r="H28" s="5153">
        <f>[4]Xochitepec!E11</f>
        <v>65997</v>
      </c>
      <c r="I28" s="5153"/>
      <c r="J28" s="5151">
        <f>[4]Xochitepec!F11</f>
        <v>80300</v>
      </c>
      <c r="K28" s="5151"/>
      <c r="L28" s="5152">
        <f>[4]Xochitepec!G11</f>
        <v>0</v>
      </c>
      <c r="M28" s="5152"/>
      <c r="N28" s="5152">
        <f>[4]Xochitepec!H11</f>
        <v>1</v>
      </c>
      <c r="O28" s="5152"/>
      <c r="P28" s="5153">
        <f>[4]Xochitepec!I11</f>
        <v>0</v>
      </c>
      <c r="Q28" s="5153"/>
      <c r="R28" s="5151">
        <v>0</v>
      </c>
      <c r="S28" s="5151"/>
      <c r="T28" s="5152">
        <v>0</v>
      </c>
      <c r="U28" s="5152"/>
      <c r="V28" s="5152">
        <v>0</v>
      </c>
      <c r="W28" s="5157"/>
    </row>
    <row r="29" spans="1:23" x14ac:dyDescent="0.2">
      <c r="A29" s="4756" t="s">
        <v>312</v>
      </c>
      <c r="B29" s="4849">
        <f t="shared" ref="B29:V29" si="3">SUM(B30:B35)</f>
        <v>1873654.3599999999</v>
      </c>
      <c r="C29" s="4849"/>
      <c r="D29" s="4850">
        <f t="shared" si="3"/>
        <v>3</v>
      </c>
      <c r="E29" s="4850"/>
      <c r="F29" s="4850">
        <f t="shared" si="3"/>
        <v>3</v>
      </c>
      <c r="G29" s="4850"/>
      <c r="H29" s="4851">
        <f t="shared" si="3"/>
        <v>19472</v>
      </c>
      <c r="I29" s="4851"/>
      <c r="J29" s="4849">
        <f t="shared" si="3"/>
        <v>10406763.574200001</v>
      </c>
      <c r="K29" s="4849"/>
      <c r="L29" s="4850">
        <f t="shared" si="3"/>
        <v>16</v>
      </c>
      <c r="M29" s="4850"/>
      <c r="N29" s="4850">
        <f t="shared" si="3"/>
        <v>20</v>
      </c>
      <c r="O29" s="4850"/>
      <c r="P29" s="4851">
        <f t="shared" si="3"/>
        <v>16972</v>
      </c>
      <c r="Q29" s="4851"/>
      <c r="R29" s="4849">
        <f t="shared" si="3"/>
        <v>0</v>
      </c>
      <c r="S29" s="4849"/>
      <c r="T29" s="4850">
        <f t="shared" si="3"/>
        <v>0</v>
      </c>
      <c r="U29" s="4850"/>
      <c r="V29" s="4850">
        <f t="shared" si="3"/>
        <v>0</v>
      </c>
      <c r="W29" s="4871"/>
    </row>
    <row r="30" spans="1:23" x14ac:dyDescent="0.2">
      <c r="A30" s="5142" t="s">
        <v>107</v>
      </c>
      <c r="B30" s="5143">
        <v>1784654.3599999999</v>
      </c>
      <c r="C30" s="5143"/>
      <c r="D30" s="5144">
        <v>2</v>
      </c>
      <c r="E30" s="5144"/>
      <c r="F30" s="5144">
        <v>2</v>
      </c>
      <c r="G30" s="5144"/>
      <c r="H30" s="5145">
        <v>19060</v>
      </c>
      <c r="I30" s="5145"/>
      <c r="J30" s="5143">
        <v>0</v>
      </c>
      <c r="K30" s="5143"/>
      <c r="L30" s="5144">
        <v>0</v>
      </c>
      <c r="M30" s="5144"/>
      <c r="N30" s="5144">
        <v>0</v>
      </c>
      <c r="O30" s="5144"/>
      <c r="P30" s="5145">
        <v>0</v>
      </c>
      <c r="Q30" s="5145"/>
      <c r="R30" s="5143">
        <v>0</v>
      </c>
      <c r="S30" s="5143"/>
      <c r="T30" s="5144">
        <v>0</v>
      </c>
      <c r="U30" s="5144"/>
      <c r="V30" s="5144">
        <v>0</v>
      </c>
      <c r="W30" s="5156"/>
    </row>
    <row r="31" spans="1:23" x14ac:dyDescent="0.2">
      <c r="A31" s="4742" t="s">
        <v>106</v>
      </c>
      <c r="B31" s="5147">
        <v>0</v>
      </c>
      <c r="C31" s="5147"/>
      <c r="D31" s="5148">
        <v>0</v>
      </c>
      <c r="E31" s="5148"/>
      <c r="F31" s="5148">
        <v>0</v>
      </c>
      <c r="G31" s="5148"/>
      <c r="H31" s="5149">
        <v>0</v>
      </c>
      <c r="I31" s="5149"/>
      <c r="J31" s="5147">
        <v>500000</v>
      </c>
      <c r="K31" s="5147"/>
      <c r="L31" s="5148">
        <v>1</v>
      </c>
      <c r="M31" s="5148"/>
      <c r="N31" s="5148">
        <v>1</v>
      </c>
      <c r="O31" s="5148"/>
      <c r="P31" s="5149">
        <v>2500</v>
      </c>
      <c r="Q31" s="5149"/>
      <c r="R31" s="5147">
        <v>0</v>
      </c>
      <c r="S31" s="5147"/>
      <c r="T31" s="5148">
        <v>0</v>
      </c>
      <c r="U31" s="5148"/>
      <c r="V31" s="5148">
        <v>0</v>
      </c>
      <c r="W31" s="2375"/>
    </row>
    <row r="32" spans="1:23" x14ac:dyDescent="0.2">
      <c r="A32" s="4742" t="s">
        <v>1824</v>
      </c>
      <c r="B32" s="5147">
        <v>0</v>
      </c>
      <c r="C32" s="5147"/>
      <c r="D32" s="5148">
        <v>0</v>
      </c>
      <c r="E32" s="5148"/>
      <c r="F32" s="5148">
        <v>0</v>
      </c>
      <c r="G32" s="5148"/>
      <c r="H32" s="5149">
        <v>0</v>
      </c>
      <c r="I32" s="5149"/>
      <c r="J32" s="5147">
        <v>2610000</v>
      </c>
      <c r="K32" s="5147"/>
      <c r="L32" s="5148">
        <v>2</v>
      </c>
      <c r="M32" s="5148"/>
      <c r="N32" s="5148">
        <v>2</v>
      </c>
      <c r="O32" s="5148"/>
      <c r="P32" s="5149">
        <v>9390</v>
      </c>
      <c r="Q32" s="5149"/>
      <c r="R32" s="5147">
        <v>0</v>
      </c>
      <c r="S32" s="5147"/>
      <c r="T32" s="5148">
        <v>0</v>
      </c>
      <c r="U32" s="5148"/>
      <c r="V32" s="5148">
        <v>0</v>
      </c>
      <c r="W32" s="2375"/>
    </row>
    <row r="33" spans="1:23" ht="25.5" x14ac:dyDescent="0.2">
      <c r="A33" s="4742" t="s">
        <v>4945</v>
      </c>
      <c r="B33" s="5147">
        <v>0</v>
      </c>
      <c r="C33" s="5147"/>
      <c r="D33" s="5148">
        <v>0</v>
      </c>
      <c r="E33" s="5148"/>
      <c r="F33" s="5148">
        <v>0</v>
      </c>
      <c r="G33" s="5148"/>
      <c r="H33" s="5149">
        <v>0</v>
      </c>
      <c r="I33" s="5149"/>
      <c r="J33" s="5147">
        <v>884157</v>
      </c>
      <c r="K33" s="5147"/>
      <c r="L33" s="5148">
        <v>4</v>
      </c>
      <c r="M33" s="5148"/>
      <c r="N33" s="5148">
        <v>4</v>
      </c>
      <c r="O33" s="5148"/>
      <c r="P33" s="5149">
        <v>697</v>
      </c>
      <c r="Q33" s="5149"/>
      <c r="R33" s="5147">
        <v>0</v>
      </c>
      <c r="S33" s="5147"/>
      <c r="T33" s="5148">
        <v>0</v>
      </c>
      <c r="U33" s="5148"/>
      <c r="V33" s="5148">
        <v>0</v>
      </c>
      <c r="W33" s="2375"/>
    </row>
    <row r="34" spans="1:23" x14ac:dyDescent="0.2">
      <c r="A34" s="4742" t="s">
        <v>109</v>
      </c>
      <c r="B34" s="5147">
        <v>0</v>
      </c>
      <c r="C34" s="5147"/>
      <c r="D34" s="5148">
        <v>0</v>
      </c>
      <c r="E34" s="5148"/>
      <c r="F34" s="5148">
        <v>0</v>
      </c>
      <c r="G34" s="5148"/>
      <c r="H34" s="5149">
        <v>0</v>
      </c>
      <c r="I34" s="5149"/>
      <c r="J34" s="5147">
        <v>2967534.9841999998</v>
      </c>
      <c r="K34" s="5147"/>
      <c r="L34" s="5148">
        <v>5</v>
      </c>
      <c r="M34" s="5148"/>
      <c r="N34" s="5148">
        <v>5</v>
      </c>
      <c r="O34" s="5148"/>
      <c r="P34" s="5149">
        <v>1297</v>
      </c>
      <c r="Q34" s="5149"/>
      <c r="R34" s="5147">
        <v>0</v>
      </c>
      <c r="S34" s="5147"/>
      <c r="T34" s="5148">
        <v>0</v>
      </c>
      <c r="U34" s="5148"/>
      <c r="V34" s="5148">
        <v>0</v>
      </c>
      <c r="W34" s="2375"/>
    </row>
    <row r="35" spans="1:23" x14ac:dyDescent="0.2">
      <c r="A35" s="5150" t="s">
        <v>129</v>
      </c>
      <c r="B35" s="5151">
        <f>[4]Yautepec!B12</f>
        <v>89000</v>
      </c>
      <c r="C35" s="5151"/>
      <c r="D35" s="5152">
        <f>[4]Yautepec!C12</f>
        <v>1</v>
      </c>
      <c r="E35" s="5152"/>
      <c r="F35" s="5152">
        <f>[4]Yautepec!D12</f>
        <v>1</v>
      </c>
      <c r="G35" s="5152"/>
      <c r="H35" s="5153">
        <f>[4]Yautepec!E12</f>
        <v>412</v>
      </c>
      <c r="I35" s="5153"/>
      <c r="J35" s="5151">
        <f>[4]Yautepec!F12</f>
        <v>3445071.5900000003</v>
      </c>
      <c r="K35" s="5151"/>
      <c r="L35" s="5152">
        <f>[4]Yautepec!G12</f>
        <v>4</v>
      </c>
      <c r="M35" s="5152"/>
      <c r="N35" s="5152">
        <f>[4]Yautepec!H12</f>
        <v>8</v>
      </c>
      <c r="O35" s="5152"/>
      <c r="P35" s="5153">
        <f>[4]Yautepec!I12</f>
        <v>3088</v>
      </c>
      <c r="Q35" s="5153"/>
      <c r="R35" s="5151">
        <v>0</v>
      </c>
      <c r="S35" s="5151"/>
      <c r="T35" s="5152">
        <v>0</v>
      </c>
      <c r="U35" s="5152"/>
      <c r="V35" s="5152">
        <v>0</v>
      </c>
      <c r="W35" s="5157"/>
    </row>
    <row r="36" spans="1:23" x14ac:dyDescent="0.2">
      <c r="A36" s="2314"/>
      <c r="B36" s="2376"/>
      <c r="C36" s="2374"/>
      <c r="D36" s="2376"/>
      <c r="E36" s="2374"/>
      <c r="F36" s="2376"/>
      <c r="G36" s="2374"/>
      <c r="H36" s="2376"/>
      <c r="I36" s="2374"/>
      <c r="J36" s="2376"/>
      <c r="K36" s="2374"/>
      <c r="L36" s="2376"/>
      <c r="M36" s="2374"/>
      <c r="N36" s="2376"/>
      <c r="O36" s="2374"/>
      <c r="P36" s="2376"/>
      <c r="Q36" s="2374"/>
      <c r="R36" s="2376"/>
      <c r="S36" s="2374"/>
      <c r="T36" s="2376"/>
      <c r="U36" s="2374"/>
      <c r="V36" s="2376"/>
      <c r="W36" s="2375"/>
    </row>
    <row r="37" spans="1:23" x14ac:dyDescent="0.2">
      <c r="A37" s="2314"/>
      <c r="B37" s="2376"/>
      <c r="C37" s="2374"/>
      <c r="D37" s="2376"/>
      <c r="E37" s="2374"/>
      <c r="F37" s="2376"/>
      <c r="G37" s="2374"/>
      <c r="H37" s="2376"/>
      <c r="I37" s="2374"/>
      <c r="J37" s="2376"/>
      <c r="K37" s="2374"/>
      <c r="L37" s="2376"/>
      <c r="M37" s="2374"/>
      <c r="N37" s="2376"/>
      <c r="O37" s="2374"/>
      <c r="P37" s="2376"/>
      <c r="Q37" s="2374"/>
      <c r="R37" s="2376"/>
      <c r="S37" s="2374"/>
      <c r="T37" s="2376"/>
      <c r="U37" s="2374"/>
      <c r="V37" s="2376"/>
      <c r="W37" s="2375"/>
    </row>
    <row r="38" spans="1:23" x14ac:dyDescent="0.2">
      <c r="A38" s="4745" t="s">
        <v>2599</v>
      </c>
      <c r="B38" s="2376"/>
      <c r="C38" s="2374"/>
      <c r="D38" s="2376"/>
      <c r="E38" s="2374"/>
      <c r="F38" s="2376"/>
      <c r="G38" s="2374"/>
      <c r="H38" s="2376"/>
      <c r="I38" s="2374"/>
      <c r="J38" s="2376"/>
      <c r="K38" s="2374"/>
      <c r="L38" s="2376"/>
      <c r="M38" s="2374"/>
      <c r="N38" s="2376"/>
      <c r="O38" s="2374"/>
      <c r="P38" s="2376"/>
      <c r="Q38" s="2374"/>
      <c r="R38" s="2376"/>
      <c r="S38" s="2374"/>
      <c r="T38" s="2376"/>
      <c r="U38" s="2374"/>
      <c r="V38" s="2376"/>
      <c r="W38" s="2375"/>
    </row>
    <row r="43" spans="1:23" hidden="1" x14ac:dyDescent="0.2"/>
    <row r="44" spans="1:23" hidden="1" x14ac:dyDescent="0.2"/>
    <row r="45" spans="1:23" hidden="1" x14ac:dyDescent="0.2"/>
    <row r="46" spans="1:23" hidden="1" x14ac:dyDescent="0.2"/>
    <row r="47" spans="1:23" hidden="1" x14ac:dyDescent="0.2"/>
    <row r="48" spans="1:2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sheetData>
  <mergeCells count="16">
    <mergeCell ref="A5:A7"/>
    <mergeCell ref="B5:W5"/>
    <mergeCell ref="B7:C7"/>
    <mergeCell ref="D7:E7"/>
    <mergeCell ref="F7:G7"/>
    <mergeCell ref="B6:G6"/>
    <mergeCell ref="H6:I7"/>
    <mergeCell ref="J7:K7"/>
    <mergeCell ref="L7:M7"/>
    <mergeCell ref="N7:O7"/>
    <mergeCell ref="J6:O6"/>
    <mergeCell ref="P6:Q7"/>
    <mergeCell ref="R7:S7"/>
    <mergeCell ref="T7:U7"/>
    <mergeCell ref="V7:W7"/>
    <mergeCell ref="R6:W6"/>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&amp;R&amp;"Tahoma,Normal"307</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EB700B"/>
  </sheetPr>
  <dimension ref="A1:W57"/>
  <sheetViews>
    <sheetView showGridLines="0" view="pageBreakPreview" topLeftCell="A19" zoomScaleNormal="100" zoomScaleSheetLayoutView="100" workbookViewId="0">
      <selection activeCell="A10" sqref="A10"/>
    </sheetView>
  </sheetViews>
  <sheetFormatPr baseColWidth="10" defaultRowHeight="12.75" x14ac:dyDescent="0.2"/>
  <cols>
    <col min="1" max="1" width="28" customWidth="1"/>
    <col min="2" max="2" width="14.85546875" style="1368" customWidth="1"/>
    <col min="3" max="3" width="1.85546875" style="4825" customWidth="1"/>
    <col min="4" max="4" width="4.85546875" style="1368" customWidth="1"/>
    <col min="5" max="5" width="2.140625" style="4825" customWidth="1"/>
    <col min="6" max="6" width="6.7109375" style="1368" customWidth="1"/>
    <col min="7" max="7" width="3.140625" style="4825" customWidth="1"/>
    <col min="8" max="8" width="9.140625" style="1368" customWidth="1"/>
    <col min="9" max="9" width="2.5703125" style="4825" customWidth="1"/>
    <col min="10" max="10" width="15.28515625" style="1368" bestFit="1" customWidth="1"/>
    <col min="11" max="11" width="1.28515625" style="4825" customWidth="1"/>
    <col min="12" max="12" width="5.42578125" style="1368" customWidth="1"/>
    <col min="13" max="13" width="2.85546875" style="4825" customWidth="1"/>
    <col min="14" max="14" width="6.140625" style="1368" customWidth="1"/>
    <col min="15" max="15" width="3" style="4825" customWidth="1"/>
    <col min="16" max="16" width="10.140625" style="1368" customWidth="1"/>
    <col min="17" max="17" width="2.85546875" style="4825" customWidth="1"/>
    <col min="18" max="18" width="14.140625" style="1368" bestFit="1" customWidth="1"/>
    <col min="19" max="19" width="2.28515625" style="4825" customWidth="1"/>
    <col min="20" max="20" width="4.5703125" style="1368" customWidth="1"/>
    <col min="21" max="21" width="2.42578125" style="4825" customWidth="1"/>
    <col min="22" max="22" width="5.140625" style="1368" customWidth="1"/>
    <col min="23" max="23" width="3.85546875" style="2438" customWidth="1"/>
  </cols>
  <sheetData>
    <row r="1" spans="1:23" ht="15" x14ac:dyDescent="0.2">
      <c r="A1" s="4740" t="s">
        <v>4943</v>
      </c>
      <c r="B1" s="4740"/>
      <c r="C1" s="4843"/>
      <c r="D1" s="4740"/>
      <c r="E1" s="4843"/>
      <c r="F1" s="4740"/>
      <c r="G1" s="4843"/>
      <c r="H1" s="4740"/>
      <c r="I1" s="4843"/>
      <c r="J1" s="4740"/>
      <c r="K1" s="4843"/>
      <c r="L1" s="4740"/>
      <c r="M1" s="4843"/>
      <c r="N1" s="4740"/>
      <c r="O1" s="4843"/>
      <c r="P1" s="4740"/>
      <c r="Q1" s="4843"/>
      <c r="R1" s="4740"/>
      <c r="S1" s="4843"/>
      <c r="T1" s="4740"/>
      <c r="U1" s="4843"/>
      <c r="V1" s="2124"/>
      <c r="W1" s="4870" t="s">
        <v>5022</v>
      </c>
    </row>
    <row r="2" spans="1:23" ht="15" x14ac:dyDescent="0.2">
      <c r="A2" s="4741" t="s">
        <v>5369</v>
      </c>
      <c r="B2" s="4741"/>
      <c r="C2" s="4844"/>
      <c r="D2" s="4741"/>
      <c r="E2" s="4844"/>
      <c r="F2" s="4741"/>
      <c r="G2" s="4844"/>
      <c r="H2" s="4741"/>
      <c r="I2" s="4844"/>
      <c r="J2" s="4741"/>
      <c r="K2" s="4844"/>
      <c r="L2" s="4741"/>
      <c r="M2" s="4844"/>
      <c r="N2" s="4741"/>
      <c r="O2" s="4844"/>
      <c r="P2" s="4741"/>
      <c r="Q2" s="4844"/>
      <c r="R2" s="4741"/>
      <c r="S2" s="4844"/>
      <c r="T2" s="4741"/>
      <c r="U2" s="4844"/>
      <c r="V2" s="4741"/>
      <c r="W2" s="2241"/>
    </row>
    <row r="3" spans="1:23" ht="15" x14ac:dyDescent="0.2">
      <c r="A3" s="4741">
        <v>2013</v>
      </c>
      <c r="B3" s="4741"/>
      <c r="C3" s="4844"/>
      <c r="D3" s="4741"/>
      <c r="E3" s="4844"/>
      <c r="F3" s="4741"/>
      <c r="G3" s="4844"/>
      <c r="H3" s="4741"/>
      <c r="I3" s="4844"/>
      <c r="J3" s="4741"/>
      <c r="K3" s="4844"/>
      <c r="L3" s="4741"/>
      <c r="M3" s="4844"/>
      <c r="N3" s="4741"/>
      <c r="O3" s="4844"/>
      <c r="P3" s="4741"/>
      <c r="Q3" s="4844"/>
      <c r="R3" s="4741"/>
      <c r="S3" s="4844"/>
      <c r="T3" s="4741"/>
      <c r="U3" s="4844"/>
      <c r="V3" s="2124"/>
      <c r="W3" s="2241"/>
    </row>
    <row r="4" spans="1:23" ht="13.5" customHeight="1" x14ac:dyDescent="0.2">
      <c r="A4" s="4852"/>
      <c r="B4" s="4853"/>
      <c r="C4" s="4854"/>
      <c r="D4" s="4853"/>
      <c r="E4" s="4854"/>
      <c r="F4" s="4855"/>
      <c r="G4" s="4856"/>
      <c r="H4" s="4853"/>
      <c r="I4" s="4854"/>
      <c r="J4" s="4857"/>
      <c r="K4" s="4858"/>
      <c r="L4" s="4857"/>
      <c r="M4" s="4858"/>
      <c r="N4" s="4857"/>
      <c r="O4" s="4858"/>
      <c r="P4" s="4857"/>
      <c r="Q4" s="4858"/>
      <c r="R4" s="4857"/>
      <c r="S4" s="4858"/>
      <c r="T4" s="4857"/>
      <c r="U4" s="4858"/>
      <c r="V4" s="4857"/>
      <c r="W4" s="2241"/>
    </row>
    <row r="5" spans="1:23" ht="12.75" customHeight="1" x14ac:dyDescent="0.2">
      <c r="A5" s="5869" t="s">
        <v>2912</v>
      </c>
      <c r="B5" s="5875" t="s">
        <v>4937</v>
      </c>
      <c r="C5" s="5875"/>
      <c r="D5" s="5875"/>
      <c r="E5" s="5875"/>
      <c r="F5" s="5875"/>
      <c r="G5" s="5875"/>
      <c r="H5" s="5875"/>
      <c r="I5" s="5875"/>
      <c r="J5" s="5875"/>
      <c r="K5" s="5875"/>
      <c r="L5" s="5875"/>
      <c r="M5" s="5875"/>
      <c r="N5" s="5875"/>
      <c r="O5" s="5875"/>
      <c r="P5" s="5875"/>
      <c r="Q5" s="5875"/>
      <c r="R5" s="5875"/>
      <c r="S5" s="5875"/>
      <c r="T5" s="5875"/>
      <c r="U5" s="5875"/>
      <c r="V5" s="5875"/>
      <c r="W5" s="5875"/>
    </row>
    <row r="6" spans="1:23" ht="12.75" customHeight="1" x14ac:dyDescent="0.2">
      <c r="A6" s="5870"/>
      <c r="B6" s="4835" t="s">
        <v>4939</v>
      </c>
      <c r="C6" s="4835"/>
      <c r="D6" s="4835"/>
      <c r="E6" s="4835"/>
      <c r="F6" s="4835"/>
      <c r="G6" s="4948"/>
      <c r="H6" s="5874" t="s">
        <v>20</v>
      </c>
      <c r="I6" s="5874"/>
      <c r="J6" s="5866" t="s">
        <v>5453</v>
      </c>
      <c r="K6" s="5866"/>
      <c r="L6" s="5866"/>
      <c r="M6" s="5866"/>
      <c r="N6" s="5866"/>
      <c r="O6" s="5866"/>
      <c r="P6" s="5874" t="s">
        <v>20</v>
      </c>
      <c r="Q6" s="5874"/>
      <c r="R6" s="5874" t="s">
        <v>4940</v>
      </c>
      <c r="S6" s="5874"/>
      <c r="T6" s="5874"/>
      <c r="U6" s="5874"/>
      <c r="V6" s="5874"/>
      <c r="W6" s="5874"/>
    </row>
    <row r="7" spans="1:23" ht="12.75" customHeight="1" x14ac:dyDescent="0.2">
      <c r="A7" s="5871"/>
      <c r="B7" s="5872" t="s">
        <v>4944</v>
      </c>
      <c r="C7" s="5872"/>
      <c r="D7" s="5873" t="s">
        <v>26</v>
      </c>
      <c r="E7" s="5873"/>
      <c r="F7" s="5873" t="s">
        <v>27</v>
      </c>
      <c r="G7" s="5873"/>
      <c r="H7" s="5866"/>
      <c r="I7" s="5866"/>
      <c r="J7" s="5872" t="s">
        <v>4944</v>
      </c>
      <c r="K7" s="5872"/>
      <c r="L7" s="5873" t="s">
        <v>26</v>
      </c>
      <c r="M7" s="5873"/>
      <c r="N7" s="5873" t="s">
        <v>27</v>
      </c>
      <c r="O7" s="5873"/>
      <c r="P7" s="5866"/>
      <c r="Q7" s="5866"/>
      <c r="R7" s="5872" t="s">
        <v>4944</v>
      </c>
      <c r="S7" s="5872"/>
      <c r="T7" s="5873" t="s">
        <v>26</v>
      </c>
      <c r="U7" s="5873"/>
      <c r="V7" s="5874" t="s">
        <v>27</v>
      </c>
      <c r="W7" s="5874"/>
    </row>
    <row r="8" spans="1:23" x14ac:dyDescent="0.2">
      <c r="A8" s="4756" t="s">
        <v>311</v>
      </c>
      <c r="B8" s="4849">
        <f>SUM(B9:B14)</f>
        <v>21620746.199999999</v>
      </c>
      <c r="C8" s="4849"/>
      <c r="D8" s="4850">
        <f>SUM(D9:D14)</f>
        <v>7</v>
      </c>
      <c r="E8" s="4850"/>
      <c r="F8" s="4850">
        <f>SUM(F9:F14)</f>
        <v>19</v>
      </c>
      <c r="G8" s="4850"/>
      <c r="H8" s="4851">
        <v>46809</v>
      </c>
      <c r="I8" s="4851"/>
      <c r="J8" s="4849">
        <f>SUM(J9:J14)</f>
        <v>40409212.060000002</v>
      </c>
      <c r="K8" s="4849"/>
      <c r="L8" s="4850">
        <f>SUM(L9:L14)</f>
        <v>5</v>
      </c>
      <c r="M8" s="4850"/>
      <c r="N8" s="4850">
        <f>SUM(N9:N14)</f>
        <v>7</v>
      </c>
      <c r="O8" s="4850"/>
      <c r="P8" s="4851">
        <v>46809</v>
      </c>
      <c r="Q8" s="4851"/>
      <c r="R8" s="4849">
        <f>SUM(R9:R14)</f>
        <v>2350000</v>
      </c>
      <c r="S8" s="4849"/>
      <c r="T8" s="4850">
        <f>SUM(T9:T14)</f>
        <v>1</v>
      </c>
      <c r="U8" s="4850"/>
      <c r="V8" s="4850">
        <f>SUM(V9:V14)</f>
        <v>1</v>
      </c>
      <c r="W8" s="5034"/>
    </row>
    <row r="9" spans="1:23" x14ac:dyDescent="0.2">
      <c r="A9" s="5142" t="s">
        <v>107</v>
      </c>
      <c r="B9" s="5143">
        <v>342076.31</v>
      </c>
      <c r="C9" s="5143"/>
      <c r="D9" s="5144">
        <v>1</v>
      </c>
      <c r="E9" s="5144"/>
      <c r="F9" s="5144">
        <v>1</v>
      </c>
      <c r="G9" s="5144"/>
      <c r="H9" s="5145">
        <v>684</v>
      </c>
      <c r="I9" s="5145"/>
      <c r="J9" s="5143">
        <v>0</v>
      </c>
      <c r="K9" s="5143"/>
      <c r="L9" s="5144">
        <v>0</v>
      </c>
      <c r="M9" s="5144"/>
      <c r="N9" s="5144">
        <v>0</v>
      </c>
      <c r="O9" s="5144"/>
      <c r="P9" s="5145">
        <v>0</v>
      </c>
      <c r="Q9" s="5145"/>
      <c r="R9" s="5143">
        <v>0</v>
      </c>
      <c r="S9" s="5143"/>
      <c r="T9" s="5144">
        <v>0</v>
      </c>
      <c r="U9" s="5144"/>
      <c r="V9" s="5144">
        <v>0</v>
      </c>
      <c r="W9" s="5146"/>
    </row>
    <row r="10" spans="1:23" x14ac:dyDescent="0.2">
      <c r="A10" s="4742" t="s">
        <v>1313</v>
      </c>
      <c r="B10" s="5147">
        <v>0</v>
      </c>
      <c r="C10" s="5147"/>
      <c r="D10" s="5148">
        <v>0</v>
      </c>
      <c r="E10" s="5148"/>
      <c r="F10" s="5148">
        <v>0</v>
      </c>
      <c r="G10" s="5148"/>
      <c r="H10" s="5149">
        <v>0</v>
      </c>
      <c r="I10" s="5149"/>
      <c r="J10" s="5147">
        <v>913381.89</v>
      </c>
      <c r="K10" s="5147"/>
      <c r="L10" s="5148">
        <v>1</v>
      </c>
      <c r="M10" s="5148"/>
      <c r="N10" s="5148">
        <v>1</v>
      </c>
      <c r="O10" s="5148"/>
      <c r="P10" s="5148">
        <v>120</v>
      </c>
      <c r="Q10" s="5148"/>
      <c r="R10" s="5147">
        <v>0</v>
      </c>
      <c r="S10" s="5147"/>
      <c r="T10" s="5148">
        <v>0</v>
      </c>
      <c r="U10" s="5148"/>
      <c r="V10" s="5148">
        <v>0</v>
      </c>
      <c r="W10" s="4622"/>
    </row>
    <row r="11" spans="1:23" ht="25.5" x14ac:dyDescent="0.2">
      <c r="A11" s="4742" t="s">
        <v>4945</v>
      </c>
      <c r="B11" s="5147">
        <v>0</v>
      </c>
      <c r="C11" s="5147"/>
      <c r="D11" s="5148">
        <v>0</v>
      </c>
      <c r="E11" s="5148"/>
      <c r="F11" s="5148">
        <v>0</v>
      </c>
      <c r="G11" s="5148"/>
      <c r="H11" s="5149">
        <v>0</v>
      </c>
      <c r="I11" s="5149"/>
      <c r="J11" s="5147">
        <v>749271.16999999993</v>
      </c>
      <c r="K11" s="5147"/>
      <c r="L11" s="5148">
        <v>0</v>
      </c>
      <c r="M11" s="5148"/>
      <c r="N11" s="5148">
        <v>1</v>
      </c>
      <c r="O11" s="5148"/>
      <c r="P11" s="5148" t="s">
        <v>2659</v>
      </c>
      <c r="Q11" s="5148"/>
      <c r="R11" s="5147">
        <v>2350000</v>
      </c>
      <c r="S11" s="5147"/>
      <c r="T11" s="5148">
        <v>1</v>
      </c>
      <c r="U11" s="5148"/>
      <c r="V11" s="5148">
        <v>1</v>
      </c>
      <c r="W11" s="4622"/>
    </row>
    <row r="12" spans="1:23" x14ac:dyDescent="0.2">
      <c r="A12" s="4742" t="s">
        <v>109</v>
      </c>
      <c r="B12" s="5147">
        <v>14260000</v>
      </c>
      <c r="C12" s="5147"/>
      <c r="D12" s="5148">
        <v>1</v>
      </c>
      <c r="E12" s="5148"/>
      <c r="F12" s="5148">
        <v>1</v>
      </c>
      <c r="G12" s="5148"/>
      <c r="H12" s="5149">
        <v>46809</v>
      </c>
      <c r="I12" s="5149"/>
      <c r="J12" s="5147">
        <v>0</v>
      </c>
      <c r="K12" s="5147"/>
      <c r="L12" s="5148">
        <v>0</v>
      </c>
      <c r="M12" s="5148"/>
      <c r="N12" s="5148">
        <v>0</v>
      </c>
      <c r="O12" s="5148"/>
      <c r="P12" s="5148">
        <v>0</v>
      </c>
      <c r="Q12" s="5148"/>
      <c r="R12" s="5147">
        <v>0</v>
      </c>
      <c r="S12" s="5147"/>
      <c r="T12" s="5148">
        <v>0</v>
      </c>
      <c r="U12" s="5148"/>
      <c r="V12" s="5148">
        <v>0</v>
      </c>
      <c r="W12" s="4622"/>
    </row>
    <row r="13" spans="1:23" ht="25.5" x14ac:dyDescent="0.2">
      <c r="A13" s="4742" t="s">
        <v>104</v>
      </c>
      <c r="B13" s="5147">
        <v>1100000</v>
      </c>
      <c r="C13" s="5147"/>
      <c r="D13" s="5148">
        <v>1</v>
      </c>
      <c r="E13" s="5148"/>
      <c r="F13" s="5148">
        <v>1</v>
      </c>
      <c r="G13" s="5148"/>
      <c r="H13" s="5149" t="s">
        <v>916</v>
      </c>
      <c r="I13" s="5149"/>
      <c r="J13" s="5147">
        <v>36400000</v>
      </c>
      <c r="K13" s="5147"/>
      <c r="L13" s="5148">
        <v>2</v>
      </c>
      <c r="M13" s="5148"/>
      <c r="N13" s="5148">
        <v>2</v>
      </c>
      <c r="O13" s="5148"/>
      <c r="P13" s="5149">
        <v>112476</v>
      </c>
      <c r="Q13" s="5149"/>
      <c r="R13" s="5147">
        <v>0</v>
      </c>
      <c r="S13" s="5147"/>
      <c r="T13" s="5148">
        <v>0</v>
      </c>
      <c r="U13" s="5148"/>
      <c r="V13" s="5148">
        <v>0</v>
      </c>
      <c r="W13" s="4622"/>
    </row>
    <row r="14" spans="1:23" x14ac:dyDescent="0.2">
      <c r="A14" s="5150" t="s">
        <v>129</v>
      </c>
      <c r="B14" s="5151">
        <f>[4]Yecapixtla!B12</f>
        <v>5918669.8899999997</v>
      </c>
      <c r="C14" s="5151"/>
      <c r="D14" s="5152">
        <f>[4]Yecapixtla!C12</f>
        <v>4</v>
      </c>
      <c r="E14" s="5152"/>
      <c r="F14" s="5152">
        <f>[4]Yecapixtla!D12</f>
        <v>16</v>
      </c>
      <c r="G14" s="5152"/>
      <c r="H14" s="5153">
        <f>[4]Yecapixtla!E12</f>
        <v>1211</v>
      </c>
      <c r="I14" s="5153"/>
      <c r="J14" s="5151">
        <f>[4]Yecapixtla!F12</f>
        <v>2346559</v>
      </c>
      <c r="K14" s="5151"/>
      <c r="L14" s="5152">
        <f>[4]Yecapixtla!G12</f>
        <v>2</v>
      </c>
      <c r="M14" s="5152"/>
      <c r="N14" s="5152">
        <f>[4]Yecapixtla!H12</f>
        <v>3</v>
      </c>
      <c r="O14" s="5152"/>
      <c r="P14" s="5154">
        <f>[4]Yecapixtla!I12</f>
        <v>973</v>
      </c>
      <c r="Q14" s="5154"/>
      <c r="R14" s="5154">
        <f>[4]Yecapixtla!J12</f>
        <v>0</v>
      </c>
      <c r="S14" s="5154"/>
      <c r="T14" s="5152">
        <f>[4]Yecapixtla!K12</f>
        <v>0</v>
      </c>
      <c r="U14" s="5152"/>
      <c r="V14" s="5152">
        <f>[4]Yecapixtla!L12</f>
        <v>0</v>
      </c>
      <c r="W14" s="5155"/>
    </row>
    <row r="15" spans="1:23" x14ac:dyDescent="0.2">
      <c r="A15" s="4756" t="s">
        <v>1901</v>
      </c>
      <c r="B15" s="4849">
        <f t="shared" ref="B15:N15" si="0">SUM(B16:B18)</f>
        <v>55753580</v>
      </c>
      <c r="C15" s="4849"/>
      <c r="D15" s="4850">
        <f t="shared" si="0"/>
        <v>2</v>
      </c>
      <c r="E15" s="4850"/>
      <c r="F15" s="4850">
        <f t="shared" si="0"/>
        <v>7</v>
      </c>
      <c r="G15" s="4850"/>
      <c r="H15" s="4851">
        <f t="shared" si="0"/>
        <v>12240</v>
      </c>
      <c r="I15" s="4851"/>
      <c r="J15" s="4849">
        <f t="shared" si="0"/>
        <v>514874053.80000001</v>
      </c>
      <c r="K15" s="4849"/>
      <c r="L15" s="4850">
        <f t="shared" si="0"/>
        <v>3</v>
      </c>
      <c r="M15" s="4850"/>
      <c r="N15" s="4850">
        <f t="shared" si="0"/>
        <v>4</v>
      </c>
      <c r="O15" s="4850"/>
      <c r="P15" s="4851">
        <v>35063</v>
      </c>
      <c r="Q15" s="4851"/>
      <c r="R15" s="4849">
        <f>SUM(R16:R18)</f>
        <v>0</v>
      </c>
      <c r="S15" s="4849"/>
      <c r="T15" s="4850">
        <f>SUM(T16:T18)</f>
        <v>0</v>
      </c>
      <c r="U15" s="4850"/>
      <c r="V15" s="4850">
        <f>SUM(V16:V18)</f>
        <v>0</v>
      </c>
      <c r="W15" s="5034"/>
    </row>
    <row r="16" spans="1:23" x14ac:dyDescent="0.2">
      <c r="A16" s="5142" t="s">
        <v>106</v>
      </c>
      <c r="B16" s="5143">
        <v>49000000</v>
      </c>
      <c r="C16" s="5143"/>
      <c r="D16" s="5144">
        <v>1</v>
      </c>
      <c r="E16" s="5144"/>
      <c r="F16" s="5144">
        <v>2</v>
      </c>
      <c r="G16" s="5144"/>
      <c r="H16" s="5145">
        <v>6000</v>
      </c>
      <c r="I16" s="5145"/>
      <c r="J16" s="5143">
        <v>500000000</v>
      </c>
      <c r="K16" s="5143"/>
      <c r="L16" s="5144">
        <v>0</v>
      </c>
      <c r="M16" s="5144"/>
      <c r="N16" s="5144">
        <v>1</v>
      </c>
      <c r="O16" s="5144"/>
      <c r="P16" s="5145">
        <v>0</v>
      </c>
      <c r="Q16" s="5145"/>
      <c r="R16" s="5143">
        <v>0</v>
      </c>
      <c r="S16" s="5143"/>
      <c r="T16" s="5144">
        <v>0</v>
      </c>
      <c r="U16" s="5144"/>
      <c r="V16" s="5144">
        <v>0</v>
      </c>
      <c r="W16" s="5146"/>
    </row>
    <row r="17" spans="1:23" ht="25.5" x14ac:dyDescent="0.2">
      <c r="A17" s="4742" t="s">
        <v>104</v>
      </c>
      <c r="B17" s="5147">
        <v>0</v>
      </c>
      <c r="C17" s="5147"/>
      <c r="D17" s="5148">
        <v>0</v>
      </c>
      <c r="E17" s="5148"/>
      <c r="F17" s="5148">
        <v>0</v>
      </c>
      <c r="G17" s="5148"/>
      <c r="H17" s="5149">
        <v>0</v>
      </c>
      <c r="I17" s="5149"/>
      <c r="J17" s="5147">
        <v>11500000</v>
      </c>
      <c r="K17" s="5147"/>
      <c r="L17" s="5148">
        <v>1</v>
      </c>
      <c r="M17" s="5148"/>
      <c r="N17" s="5148">
        <v>1</v>
      </c>
      <c r="O17" s="5148"/>
      <c r="P17" s="5148" t="s">
        <v>916</v>
      </c>
      <c r="Q17" s="5148"/>
      <c r="R17" s="5147">
        <v>0</v>
      </c>
      <c r="S17" s="5147"/>
      <c r="T17" s="5148">
        <v>0</v>
      </c>
      <c r="U17" s="5148"/>
      <c r="V17" s="5148">
        <v>0</v>
      </c>
      <c r="W17" s="4622"/>
    </row>
    <row r="18" spans="1:23" x14ac:dyDescent="0.2">
      <c r="A18" s="5150" t="s">
        <v>129</v>
      </c>
      <c r="B18" s="5151">
        <f>[4]Zacatepec!B9</f>
        <v>6753580</v>
      </c>
      <c r="C18" s="5151"/>
      <c r="D18" s="5152">
        <f>[4]Zacatepec!C9</f>
        <v>1</v>
      </c>
      <c r="E18" s="5152"/>
      <c r="F18" s="5152">
        <f>[4]Zacatepec!D9</f>
        <v>5</v>
      </c>
      <c r="G18" s="5152"/>
      <c r="H18" s="5153">
        <f>[4]Zacatepec!E9</f>
        <v>6240</v>
      </c>
      <c r="I18" s="5153"/>
      <c r="J18" s="5151">
        <f>[4]Zacatepec!F9</f>
        <v>3374053.8</v>
      </c>
      <c r="K18" s="5151"/>
      <c r="L18" s="5152">
        <f>[4]Zacatepec!G9</f>
        <v>2</v>
      </c>
      <c r="M18" s="5152"/>
      <c r="N18" s="5152">
        <f>[4]Zacatepec!H9</f>
        <v>2</v>
      </c>
      <c r="O18" s="5152"/>
      <c r="P18" s="5153">
        <f>[4]Zacatepec!I9</f>
        <v>1350</v>
      </c>
      <c r="Q18" s="5153"/>
      <c r="R18" s="5151">
        <f>[4]Zacatepec!J9</f>
        <v>0</v>
      </c>
      <c r="S18" s="5151"/>
      <c r="T18" s="5152">
        <f>[4]Zacatepec!K9</f>
        <v>0</v>
      </c>
      <c r="U18" s="5152"/>
      <c r="V18" s="5152">
        <f>[4]Zacatepec!L9</f>
        <v>0</v>
      </c>
      <c r="W18" s="5155"/>
    </row>
    <row r="19" spans="1:23" x14ac:dyDescent="0.2">
      <c r="A19" s="4756" t="s">
        <v>2611</v>
      </c>
      <c r="B19" s="4849">
        <f t="shared" ref="B19:V19" si="1">SUM(B20:B21)</f>
        <v>1137971.99</v>
      </c>
      <c r="C19" s="4849"/>
      <c r="D19" s="4850">
        <f t="shared" si="1"/>
        <v>2</v>
      </c>
      <c r="E19" s="4850"/>
      <c r="F19" s="4850">
        <f t="shared" si="1"/>
        <v>3</v>
      </c>
      <c r="G19" s="4850"/>
      <c r="H19" s="4851">
        <f t="shared" si="1"/>
        <v>5291</v>
      </c>
      <c r="I19" s="4851"/>
      <c r="J19" s="4849">
        <f t="shared" si="1"/>
        <v>1289632.3700000001</v>
      </c>
      <c r="K19" s="4849"/>
      <c r="L19" s="4850">
        <f t="shared" si="1"/>
        <v>2</v>
      </c>
      <c r="M19" s="4850"/>
      <c r="N19" s="4850">
        <f t="shared" si="1"/>
        <v>4</v>
      </c>
      <c r="O19" s="4850"/>
      <c r="P19" s="4851">
        <f t="shared" si="1"/>
        <v>803</v>
      </c>
      <c r="Q19" s="4851"/>
      <c r="R19" s="4849">
        <f t="shared" si="1"/>
        <v>0</v>
      </c>
      <c r="S19" s="4849"/>
      <c r="T19" s="4850">
        <f t="shared" si="1"/>
        <v>0</v>
      </c>
      <c r="U19" s="4850"/>
      <c r="V19" s="4850">
        <f t="shared" si="1"/>
        <v>0</v>
      </c>
      <c r="W19" s="5034"/>
    </row>
    <row r="20" spans="1:23" ht="15" customHeight="1" x14ac:dyDescent="0.2">
      <c r="A20" s="5142" t="s">
        <v>4946</v>
      </c>
      <c r="B20" s="5143">
        <v>396171.99</v>
      </c>
      <c r="C20" s="5143"/>
      <c r="D20" s="5144">
        <v>1</v>
      </c>
      <c r="E20" s="5144"/>
      <c r="F20" s="5144">
        <v>1</v>
      </c>
      <c r="G20" s="5144"/>
      <c r="H20" s="5145">
        <v>5000</v>
      </c>
      <c r="I20" s="5145"/>
      <c r="J20" s="5143">
        <v>0</v>
      </c>
      <c r="K20" s="5143"/>
      <c r="L20" s="5144">
        <v>0</v>
      </c>
      <c r="M20" s="5144"/>
      <c r="N20" s="5144">
        <v>0</v>
      </c>
      <c r="O20" s="5144"/>
      <c r="P20" s="5145">
        <v>0</v>
      </c>
      <c r="Q20" s="5145"/>
      <c r="R20" s="5143">
        <v>0</v>
      </c>
      <c r="S20" s="5143"/>
      <c r="T20" s="5144">
        <v>0</v>
      </c>
      <c r="U20" s="5144"/>
      <c r="V20" s="5144">
        <v>0</v>
      </c>
      <c r="W20" s="5146"/>
    </row>
    <row r="21" spans="1:23" x14ac:dyDescent="0.2">
      <c r="A21" s="5150" t="s">
        <v>129</v>
      </c>
      <c r="B21" s="5151">
        <f>[4]Zacualpan!B8</f>
        <v>741800</v>
      </c>
      <c r="C21" s="5151"/>
      <c r="D21" s="5152">
        <f>[4]Zacualpan!C8</f>
        <v>1</v>
      </c>
      <c r="E21" s="5152"/>
      <c r="F21" s="5152">
        <f>[4]Zacualpan!D8</f>
        <v>2</v>
      </c>
      <c r="G21" s="5152"/>
      <c r="H21" s="5153">
        <f>[4]Zacualpan!E8</f>
        <v>291</v>
      </c>
      <c r="I21" s="5153"/>
      <c r="J21" s="5151">
        <f>[4]Zacualpan!F8</f>
        <v>1289632.3700000001</v>
      </c>
      <c r="K21" s="5151"/>
      <c r="L21" s="5152">
        <f>[4]Zacualpan!G8</f>
        <v>2</v>
      </c>
      <c r="M21" s="5152"/>
      <c r="N21" s="5152">
        <f>[4]Zacualpan!H8</f>
        <v>4</v>
      </c>
      <c r="O21" s="5152"/>
      <c r="P21" s="5152">
        <f>[4]Zacualpan!I8</f>
        <v>803</v>
      </c>
      <c r="Q21" s="5152"/>
      <c r="R21" s="5151">
        <f>[4]Zacualpan!J8</f>
        <v>0</v>
      </c>
      <c r="S21" s="5151"/>
      <c r="T21" s="5152">
        <f>[4]Zacualpan!K8</f>
        <v>0</v>
      </c>
      <c r="U21" s="5152"/>
      <c r="V21" s="5152">
        <f>[4]Zacualpan!L8</f>
        <v>0</v>
      </c>
      <c r="W21" s="5155"/>
    </row>
    <row r="22" spans="1:23" x14ac:dyDescent="0.2">
      <c r="A22" s="4756" t="s">
        <v>356</v>
      </c>
      <c r="B22" s="4849">
        <f t="shared" ref="B22:V22" si="2">SUM(B23:B33)</f>
        <v>85566701.589999989</v>
      </c>
      <c r="C22" s="4849"/>
      <c r="D22" s="4850">
        <f t="shared" si="2"/>
        <v>71</v>
      </c>
      <c r="E22" s="4850"/>
      <c r="F22" s="4850">
        <f t="shared" si="2"/>
        <v>100</v>
      </c>
      <c r="G22" s="4850"/>
      <c r="H22" s="4851">
        <f t="shared" si="2"/>
        <v>60500</v>
      </c>
      <c r="I22" s="4851"/>
      <c r="J22" s="4849">
        <f t="shared" si="2"/>
        <v>27235963.690000001</v>
      </c>
      <c r="K22" s="4849"/>
      <c r="L22" s="4850">
        <f t="shared" si="2"/>
        <v>11</v>
      </c>
      <c r="M22" s="4850"/>
      <c r="N22" s="4850">
        <f t="shared" si="2"/>
        <v>333</v>
      </c>
      <c r="O22" s="4850"/>
      <c r="P22" s="4851">
        <f t="shared" si="2"/>
        <v>5346</v>
      </c>
      <c r="Q22" s="4851"/>
      <c r="R22" s="4849">
        <f t="shared" si="2"/>
        <v>12000000</v>
      </c>
      <c r="S22" s="4849"/>
      <c r="T22" s="4850">
        <f t="shared" si="2"/>
        <v>1</v>
      </c>
      <c r="U22" s="4850"/>
      <c r="V22" s="4850">
        <f t="shared" si="2"/>
        <v>1</v>
      </c>
      <c r="W22" s="5034"/>
    </row>
    <row r="23" spans="1:23" x14ac:dyDescent="0.2">
      <c r="A23" s="5142" t="s">
        <v>107</v>
      </c>
      <c r="B23" s="5143">
        <v>32192646.659999996</v>
      </c>
      <c r="C23" s="5143"/>
      <c r="D23" s="5144">
        <v>45</v>
      </c>
      <c r="E23" s="5144"/>
      <c r="F23" s="5144">
        <v>56</v>
      </c>
      <c r="G23" s="5144"/>
      <c r="H23" s="5145">
        <v>0</v>
      </c>
      <c r="I23" s="5145"/>
      <c r="J23" s="5143">
        <v>0</v>
      </c>
      <c r="K23" s="5143"/>
      <c r="L23" s="5144">
        <v>0</v>
      </c>
      <c r="M23" s="5144"/>
      <c r="N23" s="5144">
        <v>0</v>
      </c>
      <c r="O23" s="5144"/>
      <c r="P23" s="5145">
        <v>0</v>
      </c>
      <c r="Q23" s="5145"/>
      <c r="R23" s="5143">
        <v>0</v>
      </c>
      <c r="S23" s="5143"/>
      <c r="T23" s="5144">
        <v>0</v>
      </c>
      <c r="U23" s="5144"/>
      <c r="V23" s="5144">
        <v>0</v>
      </c>
      <c r="W23" s="5146"/>
    </row>
    <row r="24" spans="1:23" ht="15.75" customHeight="1" x14ac:dyDescent="0.2">
      <c r="A24" s="4742" t="s">
        <v>108</v>
      </c>
      <c r="B24" s="5147">
        <v>0</v>
      </c>
      <c r="C24" s="5147"/>
      <c r="D24" s="5148">
        <v>0</v>
      </c>
      <c r="E24" s="5148"/>
      <c r="F24" s="5148">
        <v>0</v>
      </c>
      <c r="G24" s="5148"/>
      <c r="H24" s="5149">
        <v>0</v>
      </c>
      <c r="I24" s="5149"/>
      <c r="J24" s="5147">
        <v>2000000</v>
      </c>
      <c r="K24" s="5147"/>
      <c r="L24" s="5148">
        <v>1</v>
      </c>
      <c r="M24" s="5148"/>
      <c r="N24" s="5148" t="s">
        <v>1755</v>
      </c>
      <c r="O24" s="5148"/>
      <c r="P24" s="5149" t="s">
        <v>1754</v>
      </c>
      <c r="Q24" s="5149"/>
      <c r="R24" s="5147">
        <v>0</v>
      </c>
      <c r="S24" s="5147"/>
      <c r="T24" s="5148">
        <v>0</v>
      </c>
      <c r="U24" s="5148"/>
      <c r="V24" s="5148">
        <v>0</v>
      </c>
      <c r="W24" s="4622"/>
    </row>
    <row r="25" spans="1:23" ht="25.5" x14ac:dyDescent="0.2">
      <c r="A25" s="4742" t="s">
        <v>106</v>
      </c>
      <c r="B25" s="5147">
        <v>850000</v>
      </c>
      <c r="C25" s="5147"/>
      <c r="D25" s="5148">
        <v>1</v>
      </c>
      <c r="E25" s="5148"/>
      <c r="F25" s="5148">
        <v>1</v>
      </c>
      <c r="G25" s="5148"/>
      <c r="H25" s="5149" t="s">
        <v>916</v>
      </c>
      <c r="I25" s="5149"/>
      <c r="J25" s="5147">
        <v>0</v>
      </c>
      <c r="K25" s="5147"/>
      <c r="L25" s="5148">
        <v>0</v>
      </c>
      <c r="M25" s="5148"/>
      <c r="N25" s="5148">
        <v>0</v>
      </c>
      <c r="O25" s="5148"/>
      <c r="P25" s="5149">
        <v>0</v>
      </c>
      <c r="Q25" s="5149"/>
      <c r="R25" s="5147">
        <v>0</v>
      </c>
      <c r="S25" s="5147"/>
      <c r="T25" s="5148">
        <v>0</v>
      </c>
      <c r="U25" s="5148"/>
      <c r="V25" s="5148">
        <v>0</v>
      </c>
      <c r="W25" s="4622"/>
    </row>
    <row r="26" spans="1:23" x14ac:dyDescent="0.2">
      <c r="A26" s="4742" t="s">
        <v>1314</v>
      </c>
      <c r="B26" s="5147">
        <v>5110000</v>
      </c>
      <c r="C26" s="5147"/>
      <c r="D26" s="5148">
        <v>2</v>
      </c>
      <c r="E26" s="5148"/>
      <c r="F26" s="5148">
        <v>6</v>
      </c>
      <c r="G26" s="5148"/>
      <c r="H26" s="5149">
        <v>0</v>
      </c>
      <c r="I26" s="5149"/>
      <c r="J26" s="5147">
        <v>0</v>
      </c>
      <c r="K26" s="5147"/>
      <c r="L26" s="5148">
        <v>0</v>
      </c>
      <c r="M26" s="5148"/>
      <c r="N26" s="5148">
        <v>0</v>
      </c>
      <c r="O26" s="5148"/>
      <c r="P26" s="5149">
        <v>0</v>
      </c>
      <c r="Q26" s="5149"/>
      <c r="R26" s="5147">
        <v>0</v>
      </c>
      <c r="S26" s="5147"/>
      <c r="T26" s="5148">
        <v>0</v>
      </c>
      <c r="U26" s="5148"/>
      <c r="V26" s="5148">
        <v>0</v>
      </c>
      <c r="W26" s="4622"/>
    </row>
    <row r="27" spans="1:23" ht="25.5" x14ac:dyDescent="0.2">
      <c r="A27" s="4742" t="s">
        <v>1313</v>
      </c>
      <c r="B27" s="5147">
        <v>7600000</v>
      </c>
      <c r="C27" s="5147"/>
      <c r="D27" s="5148">
        <v>2</v>
      </c>
      <c r="E27" s="5148"/>
      <c r="F27" s="5148">
        <v>2</v>
      </c>
      <c r="G27" s="5148"/>
      <c r="H27" s="5149">
        <v>0</v>
      </c>
      <c r="I27" s="5149"/>
      <c r="J27" s="5147">
        <v>5000000</v>
      </c>
      <c r="K27" s="5147"/>
      <c r="L27" s="5148">
        <v>1</v>
      </c>
      <c r="M27" s="5148"/>
      <c r="N27" s="5148">
        <v>1</v>
      </c>
      <c r="O27" s="5148"/>
      <c r="P27" s="5149" t="s">
        <v>916</v>
      </c>
      <c r="Q27" s="5149"/>
      <c r="R27" s="5147">
        <v>12000000</v>
      </c>
      <c r="S27" s="5147"/>
      <c r="T27" s="5148">
        <v>1</v>
      </c>
      <c r="U27" s="5148"/>
      <c r="V27" s="5148">
        <v>1</v>
      </c>
      <c r="W27" s="4622"/>
    </row>
    <row r="28" spans="1:23" ht="25.5" x14ac:dyDescent="0.2">
      <c r="A28" s="4742" t="s">
        <v>4945</v>
      </c>
      <c r="B28" s="5147">
        <v>0</v>
      </c>
      <c r="C28" s="5147"/>
      <c r="D28" s="5148">
        <v>0</v>
      </c>
      <c r="E28" s="5148"/>
      <c r="F28" s="5148">
        <v>0</v>
      </c>
      <c r="G28" s="5148"/>
      <c r="H28" s="5149">
        <v>0</v>
      </c>
      <c r="I28" s="5149"/>
      <c r="J28" s="5147">
        <v>5425395.71</v>
      </c>
      <c r="K28" s="5147"/>
      <c r="L28" s="5148">
        <v>1</v>
      </c>
      <c r="M28" s="5148"/>
      <c r="N28" s="5148">
        <v>4</v>
      </c>
      <c r="O28" s="5148"/>
      <c r="P28" s="5149">
        <v>1500</v>
      </c>
      <c r="Q28" s="5149"/>
      <c r="R28" s="5147">
        <v>0</v>
      </c>
      <c r="S28" s="5147"/>
      <c r="T28" s="5148">
        <v>0</v>
      </c>
      <c r="U28" s="5148"/>
      <c r="V28" s="5148">
        <v>0</v>
      </c>
      <c r="W28" s="4622"/>
    </row>
    <row r="29" spans="1:23" ht="15" customHeight="1" x14ac:dyDescent="0.2">
      <c r="A29" s="4742" t="s">
        <v>102</v>
      </c>
      <c r="B29" s="5147">
        <v>0</v>
      </c>
      <c r="C29" s="5147"/>
      <c r="D29" s="5148">
        <v>0</v>
      </c>
      <c r="E29" s="5148"/>
      <c r="F29" s="5148">
        <v>0</v>
      </c>
      <c r="G29" s="5148"/>
      <c r="H29" s="5149">
        <v>0</v>
      </c>
      <c r="I29" s="5149"/>
      <c r="J29" s="5147">
        <v>2334500</v>
      </c>
      <c r="K29" s="5147"/>
      <c r="L29" s="5148">
        <v>2</v>
      </c>
      <c r="M29" s="5148"/>
      <c r="N29" s="5148">
        <v>2</v>
      </c>
      <c r="O29" s="5148"/>
      <c r="P29" s="5149">
        <v>91</v>
      </c>
      <c r="Q29" s="5149"/>
      <c r="R29" s="5147">
        <v>0</v>
      </c>
      <c r="S29" s="5147"/>
      <c r="T29" s="5148">
        <v>0</v>
      </c>
      <c r="U29" s="5148"/>
      <c r="V29" s="5148">
        <v>0</v>
      </c>
      <c r="W29" s="4622"/>
    </row>
    <row r="30" spans="1:23" x14ac:dyDescent="0.2">
      <c r="A30" s="4742" t="s">
        <v>2377</v>
      </c>
      <c r="B30" s="5147">
        <v>0</v>
      </c>
      <c r="C30" s="5147"/>
      <c r="D30" s="5148">
        <v>0</v>
      </c>
      <c r="E30" s="5148"/>
      <c r="F30" s="5148">
        <v>0</v>
      </c>
      <c r="G30" s="5148"/>
      <c r="H30" s="5149">
        <v>0</v>
      </c>
      <c r="I30" s="5149"/>
      <c r="J30" s="5147">
        <v>12476067.98</v>
      </c>
      <c r="K30" s="5147"/>
      <c r="L30" s="5148">
        <v>6</v>
      </c>
      <c r="M30" s="5148"/>
      <c r="N30" s="5148">
        <v>326</v>
      </c>
      <c r="O30" s="5148"/>
      <c r="P30" s="5149">
        <v>3755</v>
      </c>
      <c r="Q30" s="5149"/>
      <c r="R30" s="5147">
        <v>0</v>
      </c>
      <c r="S30" s="5147"/>
      <c r="T30" s="5148">
        <v>0</v>
      </c>
      <c r="U30" s="5148"/>
      <c r="V30" s="5148">
        <v>0</v>
      </c>
      <c r="W30" s="4622"/>
    </row>
    <row r="31" spans="1:23" ht="13.5" customHeight="1" x14ac:dyDescent="0.2">
      <c r="A31" s="4742" t="s">
        <v>109</v>
      </c>
      <c r="B31" s="5147">
        <v>4200000</v>
      </c>
      <c r="C31" s="5147"/>
      <c r="D31" s="5148">
        <v>1</v>
      </c>
      <c r="E31" s="5148"/>
      <c r="F31" s="5148">
        <v>2</v>
      </c>
      <c r="G31" s="5148"/>
      <c r="H31" s="5149">
        <v>0</v>
      </c>
      <c r="I31" s="5149"/>
      <c r="J31" s="5147">
        <v>0</v>
      </c>
      <c r="K31" s="5147"/>
      <c r="L31" s="5148">
        <v>0</v>
      </c>
      <c r="M31" s="5148"/>
      <c r="N31" s="5148">
        <v>0</v>
      </c>
      <c r="O31" s="5148"/>
      <c r="P31" s="5149">
        <v>0</v>
      </c>
      <c r="Q31" s="5149"/>
      <c r="R31" s="5147">
        <v>0</v>
      </c>
      <c r="S31" s="5147"/>
      <c r="T31" s="5148">
        <v>0</v>
      </c>
      <c r="U31" s="5148"/>
      <c r="V31" s="5148">
        <v>0</v>
      </c>
      <c r="W31" s="4622"/>
    </row>
    <row r="32" spans="1:23" ht="14.25" customHeight="1" x14ac:dyDescent="0.2">
      <c r="A32" s="4742" t="s">
        <v>104</v>
      </c>
      <c r="B32" s="5147">
        <v>26777257.190000001</v>
      </c>
      <c r="C32" s="5147"/>
      <c r="D32" s="5148">
        <v>0</v>
      </c>
      <c r="E32" s="5148"/>
      <c r="F32" s="5148">
        <v>7</v>
      </c>
      <c r="G32" s="5148"/>
      <c r="H32" s="5149">
        <v>60500</v>
      </c>
      <c r="I32" s="5149"/>
      <c r="J32" s="5147">
        <v>0</v>
      </c>
      <c r="K32" s="5147"/>
      <c r="L32" s="5148">
        <v>0</v>
      </c>
      <c r="M32" s="5148"/>
      <c r="N32" s="5148">
        <v>0</v>
      </c>
      <c r="O32" s="5148"/>
      <c r="P32" s="5149">
        <v>0</v>
      </c>
      <c r="Q32" s="5149"/>
      <c r="R32" s="5147">
        <v>0</v>
      </c>
      <c r="S32" s="5147"/>
      <c r="T32" s="5148">
        <v>0</v>
      </c>
      <c r="U32" s="5148"/>
      <c r="V32" s="5148">
        <v>0</v>
      </c>
      <c r="W32" s="4622"/>
    </row>
    <row r="33" spans="1:23" ht="15" customHeight="1" x14ac:dyDescent="0.2">
      <c r="A33" s="5150" t="s">
        <v>129</v>
      </c>
      <c r="B33" s="5151">
        <f>'[4]Varios municipios'!B17</f>
        <v>8836797.7400000002</v>
      </c>
      <c r="C33" s="5151"/>
      <c r="D33" s="5152">
        <f>'[4]Varios municipios'!C17</f>
        <v>20</v>
      </c>
      <c r="E33" s="5152"/>
      <c r="F33" s="5152">
        <f>'[4]Varios municipios'!D17</f>
        <v>26</v>
      </c>
      <c r="G33" s="5152"/>
      <c r="H33" s="5153">
        <f>'[4]Varios municipios'!E17</f>
        <v>0</v>
      </c>
      <c r="I33" s="5153"/>
      <c r="J33" s="5151">
        <f>'[4]Varios municipios'!F17</f>
        <v>0</v>
      </c>
      <c r="K33" s="5151"/>
      <c r="L33" s="5152">
        <f>'[4]Varios municipios'!G17</f>
        <v>0</v>
      </c>
      <c r="M33" s="5152"/>
      <c r="N33" s="5152">
        <f>'[4]Varios municipios'!H17</f>
        <v>0</v>
      </c>
      <c r="O33" s="5152"/>
      <c r="P33" s="5153">
        <f>'[4]Varios municipios'!I17</f>
        <v>0</v>
      </c>
      <c r="Q33" s="5153"/>
      <c r="R33" s="5151">
        <f>'[4]Varios municipios'!J17</f>
        <v>0</v>
      </c>
      <c r="S33" s="5151"/>
      <c r="T33" s="5152">
        <f>'[4]Varios municipios'!K17</f>
        <v>0</v>
      </c>
      <c r="U33" s="5152"/>
      <c r="V33" s="5152">
        <f>'[4]Varios municipios'!L17</f>
        <v>0</v>
      </c>
      <c r="W33" s="5155"/>
    </row>
    <row r="34" spans="1:23" x14ac:dyDescent="0.2">
      <c r="A34" s="2125"/>
      <c r="B34" s="2124"/>
      <c r="C34" s="2730"/>
      <c r="D34" s="2124"/>
      <c r="E34" s="2730"/>
      <c r="F34" s="2124"/>
      <c r="G34" s="2730"/>
      <c r="H34" s="2124"/>
      <c r="I34" s="2730"/>
      <c r="J34" s="2124"/>
      <c r="K34" s="2730"/>
      <c r="L34" s="2124"/>
      <c r="M34" s="2730"/>
      <c r="N34" s="2124"/>
      <c r="O34" s="2730"/>
      <c r="P34" s="2124"/>
      <c r="Q34" s="2730"/>
      <c r="R34" s="2124"/>
      <c r="S34" s="2730"/>
      <c r="T34" s="2730"/>
      <c r="U34" s="2730"/>
      <c r="V34" s="2730"/>
      <c r="W34" s="2241"/>
    </row>
    <row r="35" spans="1:23" x14ac:dyDescent="0.2">
      <c r="A35" s="2125" t="s">
        <v>4942</v>
      </c>
      <c r="B35" s="2124"/>
      <c r="C35" s="2730"/>
      <c r="D35" s="2124"/>
      <c r="E35" s="2730"/>
      <c r="F35" s="2124"/>
      <c r="G35" s="2730"/>
      <c r="H35" s="2124"/>
      <c r="I35" s="2730"/>
      <c r="J35" s="2124"/>
      <c r="K35" s="2730"/>
      <c r="L35" s="2124"/>
      <c r="M35" s="2730"/>
      <c r="N35" s="2124"/>
      <c r="O35" s="2730"/>
      <c r="P35" s="2124"/>
      <c r="Q35" s="2730"/>
      <c r="R35" s="2124"/>
      <c r="S35" s="2730"/>
      <c r="T35" s="2124"/>
      <c r="U35" s="2730"/>
      <c r="V35" s="2124"/>
      <c r="W35" s="2241"/>
    </row>
    <row r="36" spans="1:23" x14ac:dyDescent="0.2">
      <c r="A36" s="4745"/>
      <c r="B36" s="2124"/>
      <c r="C36" s="2730"/>
      <c r="D36" s="2124"/>
      <c r="E36" s="2730"/>
      <c r="F36" s="2124"/>
      <c r="G36" s="2730"/>
      <c r="H36" s="2124"/>
      <c r="I36" s="2730"/>
      <c r="J36" s="2124"/>
      <c r="K36" s="2730"/>
      <c r="L36" s="2124"/>
      <c r="M36" s="2730"/>
      <c r="N36" s="2124"/>
      <c r="O36" s="2730"/>
      <c r="P36" s="2124"/>
      <c r="Q36" s="2730"/>
      <c r="R36" s="2124"/>
      <c r="S36" s="2730"/>
      <c r="T36" s="2124"/>
      <c r="U36" s="2730"/>
      <c r="V36" s="2124"/>
      <c r="W36" s="2241"/>
    </row>
    <row r="37" spans="1:23" x14ac:dyDescent="0.2">
      <c r="A37" s="2125"/>
      <c r="B37" s="2124"/>
      <c r="C37" s="2730"/>
      <c r="D37" s="2124"/>
      <c r="E37" s="2730"/>
      <c r="F37" s="2124"/>
      <c r="G37" s="2730"/>
      <c r="H37" s="2124"/>
      <c r="I37" s="2730"/>
      <c r="J37" s="2124"/>
      <c r="K37" s="2730"/>
      <c r="L37" s="2124"/>
      <c r="M37" s="2730"/>
      <c r="N37" s="2124"/>
      <c r="O37" s="2730"/>
      <c r="P37" s="2124"/>
      <c r="Q37" s="2730"/>
      <c r="R37" s="2124"/>
      <c r="S37" s="2730"/>
      <c r="T37" s="2124"/>
      <c r="U37" s="2730"/>
      <c r="V37" s="2124"/>
      <c r="W37" s="2241"/>
    </row>
    <row r="38" spans="1:23" x14ac:dyDescent="0.2">
      <c r="A38" s="2125"/>
      <c r="B38" s="2124"/>
      <c r="C38" s="2730"/>
      <c r="D38" s="2124"/>
      <c r="E38" s="2730"/>
      <c r="F38" s="2124"/>
      <c r="G38" s="2730"/>
      <c r="H38" s="2124"/>
      <c r="I38" s="2730"/>
      <c r="J38" s="2124"/>
      <c r="K38" s="2730"/>
      <c r="L38" s="2124"/>
      <c r="M38" s="2730"/>
      <c r="N38" s="2124"/>
      <c r="O38" s="2730"/>
      <c r="P38" s="2124"/>
      <c r="Q38" s="2730"/>
      <c r="R38" s="2124"/>
      <c r="S38" s="2730"/>
      <c r="T38" s="2124"/>
      <c r="U38" s="2730"/>
      <c r="V38" s="2124"/>
      <c r="W38" s="2241"/>
    </row>
    <row r="39" spans="1:23" x14ac:dyDescent="0.2">
      <c r="A39" s="2125"/>
      <c r="B39" s="2124"/>
      <c r="C39" s="2730"/>
      <c r="D39" s="2124"/>
      <c r="E39" s="2730"/>
      <c r="F39" s="2124"/>
      <c r="G39" s="2730"/>
      <c r="H39" s="2124"/>
      <c r="I39" s="2730"/>
      <c r="J39" s="2124"/>
      <c r="K39" s="2730"/>
      <c r="L39" s="2124"/>
      <c r="M39" s="2730"/>
      <c r="N39" s="2124"/>
      <c r="O39" s="2730"/>
      <c r="P39" s="2124"/>
      <c r="Q39" s="2730"/>
      <c r="R39" s="2124"/>
      <c r="S39" s="2730"/>
      <c r="T39" s="2124"/>
      <c r="U39" s="2730"/>
      <c r="V39" s="2124"/>
      <c r="W39" s="2241"/>
    </row>
    <row r="40" spans="1:23" x14ac:dyDescent="0.2">
      <c r="A40" s="2125"/>
      <c r="B40" s="2124"/>
      <c r="C40" s="2730"/>
      <c r="D40" s="2124"/>
      <c r="E40" s="2730"/>
      <c r="F40" s="2124"/>
      <c r="G40" s="2730"/>
      <c r="H40" s="2124"/>
      <c r="I40" s="2730"/>
      <c r="J40" s="2124"/>
      <c r="K40" s="2730"/>
      <c r="L40" s="2124"/>
      <c r="M40" s="2730"/>
      <c r="N40" s="2124"/>
      <c r="O40" s="2730"/>
      <c r="P40" s="2124"/>
      <c r="Q40" s="2730"/>
      <c r="R40" s="2124"/>
      <c r="S40" s="2730"/>
      <c r="T40" s="2124"/>
      <c r="U40" s="2730"/>
      <c r="V40" s="2124"/>
      <c r="W40" s="2241"/>
    </row>
    <row r="43" spans="1:23" hidden="1" x14ac:dyDescent="0.2"/>
    <row r="44" spans="1:23" hidden="1" x14ac:dyDescent="0.2"/>
    <row r="45" spans="1:23" hidden="1" x14ac:dyDescent="0.2"/>
    <row r="46" spans="1:23" hidden="1" x14ac:dyDescent="0.2"/>
    <row r="47" spans="1:23" hidden="1" x14ac:dyDescent="0.2"/>
    <row r="48" spans="1:2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sheetData>
  <mergeCells count="15">
    <mergeCell ref="A5:A7"/>
    <mergeCell ref="B5:W5"/>
    <mergeCell ref="R6:W6"/>
    <mergeCell ref="V7:W7"/>
    <mergeCell ref="T7:U7"/>
    <mergeCell ref="R7:S7"/>
    <mergeCell ref="N7:O7"/>
    <mergeCell ref="P6:Q7"/>
    <mergeCell ref="L7:M7"/>
    <mergeCell ref="J6:O6"/>
    <mergeCell ref="J7:K7"/>
    <mergeCell ref="H6:I7"/>
    <mergeCell ref="F7:G7"/>
    <mergeCell ref="D7:E7"/>
    <mergeCell ref="B7:C7"/>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&amp;L&amp;"Tahoma,Normal"308</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EB700B"/>
  </sheetPr>
  <dimension ref="A1:Q30"/>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3.5703125" style="58" customWidth="1"/>
    <col min="2" max="2" width="20.85546875" style="65" customWidth="1"/>
    <col min="3" max="3" width="8.140625" style="66" customWidth="1"/>
    <col min="4" max="4" width="16.7109375" style="67" hidden="1" customWidth="1"/>
    <col min="5" max="5" width="1.140625" style="66" hidden="1" customWidth="1"/>
    <col min="6" max="6" width="17.28515625" style="66" hidden="1" customWidth="1"/>
    <col min="7" max="7" width="1" style="66" hidden="1" customWidth="1"/>
    <col min="8" max="8" width="16.5703125" style="66" hidden="1" customWidth="1"/>
    <col min="9" max="9" width="1.140625" style="66" hidden="1" customWidth="1"/>
    <col min="10" max="10" width="15.42578125" style="66" hidden="1" customWidth="1"/>
    <col min="11" max="11" width="0.7109375" style="66" hidden="1" customWidth="1"/>
    <col min="12" max="12" width="16.28515625" style="58" hidden="1" customWidth="1"/>
    <col min="13" max="13" width="2.5703125" style="58" hidden="1" customWidth="1"/>
    <col min="14" max="14" width="15.140625" style="58" hidden="1" customWidth="1"/>
    <col min="15" max="15" width="18.85546875" style="58" customWidth="1"/>
    <col min="16" max="16" width="11.42578125" style="58" customWidth="1"/>
    <col min="17" max="17" width="3.7109375" style="58" customWidth="1"/>
    <col min="18" max="18" width="12.7109375" style="58" bestFit="1" customWidth="1"/>
    <col min="19" max="16384" width="11.42578125" style="58"/>
  </cols>
  <sheetData>
    <row r="1" spans="1:17" ht="15.75" customHeight="1" x14ac:dyDescent="0.25">
      <c r="A1" s="4954" t="s">
        <v>5371</v>
      </c>
      <c r="B1" s="5878" t="s">
        <v>5023</v>
      </c>
      <c r="C1" s="5878"/>
      <c r="D1" s="542"/>
      <c r="E1" s="542"/>
      <c r="F1" s="542"/>
      <c r="G1" s="542"/>
      <c r="H1" s="542"/>
      <c r="I1" s="542"/>
      <c r="J1" s="542"/>
      <c r="K1" s="542"/>
      <c r="L1" s="542"/>
      <c r="M1" s="542"/>
      <c r="N1" s="542"/>
    </row>
    <row r="2" spans="1:17" ht="15.75" customHeight="1" x14ac:dyDescent="0.25">
      <c r="A2" s="4954" t="s">
        <v>5370</v>
      </c>
      <c r="B2" s="5036"/>
      <c r="C2" s="5036"/>
      <c r="D2" s="542"/>
      <c r="E2" s="542"/>
      <c r="F2" s="542"/>
      <c r="G2" s="542"/>
      <c r="H2" s="542"/>
      <c r="I2" s="542"/>
      <c r="J2" s="542"/>
      <c r="K2" s="542"/>
      <c r="L2" s="542"/>
      <c r="M2" s="542"/>
      <c r="N2" s="542"/>
    </row>
    <row r="3" spans="1:17" ht="15.75" customHeight="1" x14ac:dyDescent="0.25">
      <c r="A3" s="4954">
        <v>2013</v>
      </c>
      <c r="B3" s="2186"/>
      <c r="C3" s="2186"/>
      <c r="D3" s="542"/>
      <c r="E3" s="542"/>
      <c r="F3" s="542"/>
      <c r="G3" s="542"/>
      <c r="H3" s="542"/>
      <c r="I3" s="542"/>
      <c r="J3" s="542"/>
      <c r="K3" s="542"/>
      <c r="L3" s="542"/>
      <c r="M3" s="542"/>
      <c r="N3" s="542"/>
    </row>
    <row r="4" spans="1:17" ht="18" x14ac:dyDescent="0.25">
      <c r="A4" s="4954"/>
      <c r="B4" s="2186"/>
      <c r="C4" s="2186"/>
      <c r="D4" s="542"/>
      <c r="E4" s="542"/>
      <c r="F4" s="542"/>
      <c r="G4" s="542"/>
      <c r="H4" s="542"/>
      <c r="I4" s="542"/>
      <c r="J4" s="542"/>
      <c r="K4" s="542"/>
      <c r="L4" s="542"/>
      <c r="M4" s="542"/>
      <c r="N4" s="542"/>
    </row>
    <row r="5" spans="1:17" ht="33" customHeight="1" x14ac:dyDescent="0.25">
      <c r="A5" s="5881" t="s">
        <v>33</v>
      </c>
      <c r="B5" s="5840" t="s">
        <v>258</v>
      </c>
      <c r="C5" s="5840"/>
      <c r="D5" s="962"/>
      <c r="E5" s="962"/>
      <c r="F5" s="962"/>
      <c r="G5" s="962"/>
      <c r="H5" s="962"/>
      <c r="I5" s="962"/>
      <c r="J5" s="962"/>
      <c r="K5" s="962"/>
      <c r="L5" s="962"/>
      <c r="M5" s="962"/>
      <c r="N5" s="962"/>
      <c r="O5" s="120"/>
      <c r="P5" s="120"/>
    </row>
    <row r="6" spans="1:17" ht="30" hidden="1" customHeight="1" x14ac:dyDescent="0.25">
      <c r="A6" s="5881"/>
      <c r="B6" s="5840" t="s">
        <v>697</v>
      </c>
      <c r="C6" s="5840"/>
      <c r="D6" s="962" t="s">
        <v>695</v>
      </c>
      <c r="E6" s="962"/>
      <c r="F6" s="962"/>
      <c r="G6" s="962"/>
      <c r="H6" s="962"/>
      <c r="I6" s="962"/>
      <c r="J6" s="962"/>
      <c r="K6" s="962"/>
      <c r="L6" s="962"/>
      <c r="M6" s="962"/>
      <c r="N6" s="962"/>
      <c r="O6" s="120"/>
      <c r="P6" s="120"/>
    </row>
    <row r="7" spans="1:17" ht="16.5" hidden="1" customHeight="1" x14ac:dyDescent="0.25">
      <c r="A7" s="5881"/>
      <c r="B7" s="5840">
        <v>2012</v>
      </c>
      <c r="C7" s="5840"/>
      <c r="D7" s="5882">
        <v>2013</v>
      </c>
      <c r="E7" s="5880"/>
      <c r="F7" s="5879">
        <v>2014</v>
      </c>
      <c r="G7" s="5880"/>
      <c r="H7" s="5879">
        <v>2015</v>
      </c>
      <c r="I7" s="5880"/>
      <c r="J7" s="5879">
        <v>2016</v>
      </c>
      <c r="K7" s="5880"/>
      <c r="L7" s="5879">
        <v>2017</v>
      </c>
      <c r="M7" s="5880"/>
      <c r="N7" s="1942">
        <v>2018</v>
      </c>
      <c r="O7" s="120"/>
      <c r="P7" s="295"/>
    </row>
    <row r="8" spans="1:17" s="17" customFormat="1" ht="23.25" customHeight="1" x14ac:dyDescent="0.25">
      <c r="A8" s="5035" t="s">
        <v>31</v>
      </c>
      <c r="B8" s="2931">
        <f>SUM(B9:B12)</f>
        <v>149806731.57999998</v>
      </c>
      <c r="C8" s="2151"/>
      <c r="D8" s="23">
        <f>SUM(D9:D14)</f>
        <v>0</v>
      </c>
      <c r="E8" s="87"/>
      <c r="F8" s="87">
        <f>SUM(F9:F14)</f>
        <v>0</v>
      </c>
      <c r="G8" s="87"/>
      <c r="H8" s="87">
        <f>SUM(H9:H14)</f>
        <v>0</v>
      </c>
      <c r="I8" s="87"/>
      <c r="J8" s="87">
        <f>SUM(J9:J14)</f>
        <v>0</v>
      </c>
      <c r="K8" s="87"/>
      <c r="L8" s="42">
        <f>SUM(L9:L14)</f>
        <v>0</v>
      </c>
      <c r="M8" s="23"/>
      <c r="N8" s="42">
        <f>SUM(N9:N14)</f>
        <v>0</v>
      </c>
      <c r="O8" s="167"/>
      <c r="Q8" s="122"/>
    </row>
    <row r="9" spans="1:17" s="60" customFormat="1" ht="30" customHeight="1" x14ac:dyDescent="0.2">
      <c r="A9" s="5089" t="s">
        <v>899</v>
      </c>
      <c r="B9" s="5112">
        <f>'2-E381op-SP'!O7</f>
        <v>40727791.539999999</v>
      </c>
      <c r="C9" s="5109"/>
      <c r="D9" s="302"/>
      <c r="E9" s="527"/>
      <c r="F9" s="526"/>
      <c r="G9" s="527"/>
      <c r="H9" s="526"/>
      <c r="I9" s="527"/>
      <c r="J9" s="526"/>
      <c r="K9" s="528"/>
      <c r="L9" s="115"/>
      <c r="M9" s="266"/>
      <c r="N9" s="115"/>
      <c r="O9" s="241"/>
      <c r="P9" s="1246"/>
    </row>
    <row r="10" spans="1:17" s="60" customFormat="1" ht="30" customHeight="1" x14ac:dyDescent="0.2">
      <c r="A10" s="5057" t="s">
        <v>1277</v>
      </c>
      <c r="B10" s="2677">
        <f>'2-E381op-SP'!O11</f>
        <v>24893439.809999999</v>
      </c>
      <c r="C10" s="2188"/>
      <c r="D10" s="302"/>
      <c r="E10" s="527"/>
      <c r="F10" s="526"/>
      <c r="G10" s="527"/>
      <c r="H10" s="526"/>
      <c r="I10" s="527"/>
      <c r="J10" s="526"/>
      <c r="K10" s="528"/>
      <c r="L10" s="115"/>
      <c r="M10" s="266"/>
      <c r="N10" s="115"/>
      <c r="O10" s="241"/>
      <c r="P10" s="1246"/>
    </row>
    <row r="11" spans="1:17" s="60" customFormat="1" ht="30" customHeight="1" x14ac:dyDescent="0.2">
      <c r="A11" s="5093" t="s">
        <v>1298</v>
      </c>
      <c r="B11" s="5118">
        <f>'2-E381op-SP'!O14</f>
        <v>84185500.230000004</v>
      </c>
      <c r="C11" s="5123"/>
      <c r="D11" s="302"/>
      <c r="E11" s="527"/>
      <c r="F11" s="526"/>
      <c r="G11" s="527"/>
      <c r="H11" s="526"/>
      <c r="I11" s="527"/>
      <c r="J11" s="526"/>
      <c r="K11" s="528"/>
      <c r="L11" s="115"/>
      <c r="M11" s="266"/>
      <c r="N11" s="115"/>
      <c r="O11" s="241"/>
      <c r="P11" s="1246"/>
    </row>
    <row r="12" spans="1:17" s="60" customFormat="1" ht="14.25" customHeight="1" x14ac:dyDescent="0.2">
      <c r="A12" s="4960"/>
      <c r="B12" s="2677"/>
      <c r="C12" s="2188"/>
      <c r="D12" s="2932"/>
      <c r="E12" s="2933"/>
      <c r="F12" s="2934"/>
      <c r="G12" s="2933"/>
      <c r="H12" s="2934"/>
      <c r="I12" s="2933"/>
      <c r="J12" s="2934"/>
      <c r="K12" s="2935"/>
      <c r="L12" s="2936"/>
      <c r="M12" s="2937"/>
      <c r="N12" s="2936"/>
      <c r="O12" s="241"/>
      <c r="P12" s="1246"/>
    </row>
    <row r="13" spans="1:17" ht="12.75" customHeight="1" x14ac:dyDescent="0.25">
      <c r="A13" s="2042" t="s">
        <v>1273</v>
      </c>
      <c r="B13" s="2731"/>
      <c r="C13" s="2188"/>
      <c r="D13" s="1266"/>
      <c r="E13" s="1267"/>
      <c r="F13" s="1268"/>
      <c r="G13" s="1267"/>
      <c r="H13" s="1268"/>
      <c r="I13" s="1267"/>
      <c r="J13" s="1268"/>
      <c r="K13" s="1269"/>
      <c r="L13" s="1270"/>
      <c r="M13" s="1271"/>
      <c r="N13" s="1270"/>
    </row>
    <row r="14" spans="1:17" ht="11.25" customHeight="1" x14ac:dyDescent="0.25">
      <c r="A14" s="1272"/>
      <c r="B14" s="382"/>
      <c r="C14" s="383"/>
      <c r="D14" s="382"/>
      <c r="E14" s="383"/>
      <c r="F14" s="382"/>
      <c r="G14" s="383"/>
      <c r="H14" s="382"/>
      <c r="I14" s="383"/>
      <c r="J14" s="382"/>
      <c r="K14" s="384"/>
      <c r="L14" s="382"/>
      <c r="M14" s="384"/>
      <c r="N14" s="382"/>
      <c r="O14" s="66"/>
    </row>
    <row r="15" spans="1:17" ht="14.1" customHeight="1" x14ac:dyDescent="0.25">
      <c r="A15" s="1944"/>
      <c r="B15" s="523"/>
      <c r="C15" s="524"/>
      <c r="D15" s="523"/>
      <c r="E15" s="524"/>
      <c r="F15" s="523"/>
      <c r="G15" s="524"/>
      <c r="H15" s="523"/>
      <c r="I15" s="524"/>
      <c r="J15" s="523"/>
      <c r="K15" s="525"/>
      <c r="L15" s="523"/>
      <c r="M15" s="523"/>
      <c r="N15" s="523"/>
      <c r="O15" s="66"/>
    </row>
    <row r="16" spans="1:17" ht="14.1" customHeight="1" x14ac:dyDescent="0.25">
      <c r="A16" s="62"/>
      <c r="B16" s="1273"/>
      <c r="C16" s="48"/>
      <c r="D16" s="48"/>
      <c r="E16" s="48"/>
      <c r="F16" s="48"/>
      <c r="G16" s="48"/>
      <c r="H16" s="48"/>
      <c r="I16" s="48"/>
      <c r="J16" s="48"/>
      <c r="K16" s="48"/>
      <c r="L16" s="48"/>
      <c r="M16" s="48"/>
      <c r="N16" s="48"/>
      <c r="O16" s="66"/>
    </row>
    <row r="17" spans="1:4" x14ac:dyDescent="0.25">
      <c r="D17" s="58"/>
    </row>
    <row r="18" spans="1:4" x14ac:dyDescent="0.25">
      <c r="D18" s="58"/>
    </row>
    <row r="19" spans="1:4" x14ac:dyDescent="0.25">
      <c r="A19" s="518"/>
    </row>
    <row r="23" spans="1:4" ht="15.75" x14ac:dyDescent="0.25">
      <c r="B23" s="1174"/>
    </row>
    <row r="30" spans="1:4" ht="15.75" x14ac:dyDescent="0.25">
      <c r="A30" s="1355"/>
    </row>
  </sheetData>
  <mergeCells count="10">
    <mergeCell ref="B1:C1"/>
    <mergeCell ref="H7:I7"/>
    <mergeCell ref="J7:K7"/>
    <mergeCell ref="L7:M7"/>
    <mergeCell ref="A5:A7"/>
    <mergeCell ref="B5:C5"/>
    <mergeCell ref="B6:C6"/>
    <mergeCell ref="B7:C7"/>
    <mergeCell ref="D7:E7"/>
    <mergeCell ref="F7:G7"/>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&amp;R&amp;"Tahoma,Normal"309</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EB700B"/>
  </sheetPr>
  <dimension ref="A1:AL111"/>
  <sheetViews>
    <sheetView showGridLines="0" view="pageBreakPreview" topLeftCell="K1" zoomScaleNormal="80" zoomScaleSheetLayoutView="100" workbookViewId="0">
      <selection activeCell="S16" sqref="S16"/>
    </sheetView>
  </sheetViews>
  <sheetFormatPr baseColWidth="10" defaultColWidth="11.42578125" defaultRowHeight="13.5" x14ac:dyDescent="0.25"/>
  <cols>
    <col min="1" max="1" width="8.710937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1.5703125" style="58" hidden="1" customWidth="1"/>
    <col min="9" max="9" width="34.5703125" style="58" hidden="1" customWidth="1"/>
    <col min="10" max="10" width="9" style="58" hidden="1" customWidth="1"/>
    <col min="11" max="11" width="44.85546875" style="58" customWidth="1"/>
    <col min="12" max="12" width="1.5703125" style="58" customWidth="1"/>
    <col min="13" max="14" width="15.7109375" style="58" customWidth="1"/>
    <col min="15" max="15" width="15.85546875" style="65" customWidth="1"/>
    <col min="16" max="16" width="1.85546875" style="66" customWidth="1"/>
    <col min="17" max="17" width="7.42578125" style="6" customWidth="1"/>
    <col min="18" max="18" width="1.85546875" style="58" customWidth="1"/>
    <col min="19" max="19" width="9.7109375" style="1307" customWidth="1"/>
    <col min="20" max="20" width="1.85546875" style="66" customWidth="1"/>
    <col min="21" max="21" width="25.7109375" style="58" customWidth="1"/>
    <col min="22" max="22" width="10"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10.7109375" style="58" hidden="1" customWidth="1"/>
    <col min="28" max="28" width="48.5703125" style="58" hidden="1" customWidth="1"/>
    <col min="29" max="29" width="31.42578125" style="58" hidden="1" customWidth="1"/>
    <col min="30" max="30" width="0.140625" style="58" customWidth="1"/>
    <col min="31" max="31" width="16.7109375"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16384" width="11.42578125" style="58"/>
  </cols>
  <sheetData>
    <row r="1" spans="1:38" ht="15" customHeight="1" x14ac:dyDescent="0.25">
      <c r="K1" s="1652" t="s">
        <v>2413</v>
      </c>
      <c r="L1" s="1652"/>
      <c r="M1" s="2190"/>
      <c r="N1" s="2190"/>
      <c r="O1" s="2190"/>
      <c r="P1" s="2190"/>
      <c r="Q1" s="2190"/>
      <c r="R1" s="2190"/>
      <c r="S1" s="2191"/>
      <c r="T1" s="2192"/>
      <c r="U1" s="2645" t="s">
        <v>5020</v>
      </c>
    </row>
    <row r="2" spans="1:38" ht="15" customHeight="1" x14ac:dyDescent="0.25">
      <c r="K2" s="1652" t="s">
        <v>2381</v>
      </c>
      <c r="L2" s="1652"/>
      <c r="M2" s="2190"/>
      <c r="N2" s="2190"/>
      <c r="O2" s="2190"/>
      <c r="P2" s="2190"/>
      <c r="Q2" s="2190"/>
      <c r="R2" s="2190"/>
      <c r="S2" s="2191"/>
      <c r="T2" s="2192"/>
      <c r="U2" s="2192"/>
    </row>
    <row r="3" spans="1:38" ht="15" customHeight="1" x14ac:dyDescent="0.25">
      <c r="A3" s="58" t="s">
        <v>1297</v>
      </c>
      <c r="K3" s="2102">
        <v>2013</v>
      </c>
      <c r="L3" s="2831"/>
      <c r="M3" s="2129"/>
      <c r="N3" s="2129"/>
      <c r="O3" s="2129"/>
      <c r="P3" s="2129"/>
      <c r="Q3" s="2129"/>
      <c r="R3" s="2129"/>
      <c r="S3" s="2193"/>
      <c r="T3" s="2130"/>
      <c r="U3" s="2130"/>
      <c r="W3" s="85"/>
      <c r="X3" s="85"/>
      <c r="Y3" s="1945"/>
    </row>
    <row r="4" spans="1:38" ht="14.25" customHeight="1" x14ac:dyDescent="0.25">
      <c r="K4" s="2194"/>
      <c r="L4" s="2194"/>
      <c r="M4" s="2130"/>
      <c r="N4" s="2130"/>
      <c r="O4" s="2130"/>
      <c r="P4" s="2130"/>
      <c r="Q4" s="2130"/>
      <c r="R4" s="2130"/>
      <c r="S4" s="2195"/>
      <c r="T4" s="2130"/>
      <c r="U4" s="2130"/>
      <c r="W4" s="85"/>
      <c r="X4" s="85"/>
      <c r="Y4" s="1945"/>
    </row>
    <row r="5" spans="1:38" ht="51" customHeight="1" x14ac:dyDescent="0.25">
      <c r="A5" s="2196" t="s">
        <v>50</v>
      </c>
      <c r="B5" s="2196" t="s">
        <v>44</v>
      </c>
      <c r="C5" s="2196" t="s">
        <v>172</v>
      </c>
      <c r="D5" s="567" t="s">
        <v>261</v>
      </c>
      <c r="E5" s="2196" t="s">
        <v>1267</v>
      </c>
      <c r="F5" s="2196" t="s">
        <v>176</v>
      </c>
      <c r="G5" s="2196" t="s">
        <v>179</v>
      </c>
      <c r="H5" s="2196" t="s">
        <v>178</v>
      </c>
      <c r="I5" s="2196" t="s">
        <v>174</v>
      </c>
      <c r="J5" s="2197" t="s">
        <v>175</v>
      </c>
      <c r="K5" s="2198" t="s">
        <v>181</v>
      </c>
      <c r="L5" s="2827"/>
      <c r="M5" s="2198" t="s">
        <v>21</v>
      </c>
      <c r="N5" s="2198" t="s">
        <v>29</v>
      </c>
      <c r="O5" s="5883" t="s">
        <v>258</v>
      </c>
      <c r="P5" s="5883"/>
      <c r="Q5" s="5883" t="s">
        <v>182</v>
      </c>
      <c r="R5" s="5883"/>
      <c r="S5" s="5883" t="s">
        <v>20</v>
      </c>
      <c r="T5" s="5883"/>
      <c r="U5" s="2198" t="s">
        <v>30</v>
      </c>
      <c r="V5" s="2199" t="s">
        <v>171</v>
      </c>
      <c r="W5" s="2200" t="s">
        <v>183</v>
      </c>
      <c r="X5" s="2200" t="s">
        <v>185</v>
      </c>
      <c r="Y5" s="2201" t="s">
        <v>26</v>
      </c>
      <c r="Z5" s="2201" t="s">
        <v>27</v>
      </c>
      <c r="AA5" s="2202" t="s">
        <v>23</v>
      </c>
      <c r="AB5" s="2203" t="s">
        <v>187</v>
      </c>
      <c r="AC5" s="2203" t="s">
        <v>188</v>
      </c>
      <c r="AD5" s="2204" t="s">
        <v>45</v>
      </c>
      <c r="AE5" s="2201" t="s">
        <v>47</v>
      </c>
      <c r="AF5" s="2205" t="s">
        <v>49</v>
      </c>
      <c r="AG5" s="2205" t="s">
        <v>189</v>
      </c>
      <c r="AH5" s="2205" t="s">
        <v>202</v>
      </c>
      <c r="AI5" s="2205" t="s">
        <v>191</v>
      </c>
      <c r="AJ5" s="2201" t="s">
        <v>151</v>
      </c>
    </row>
    <row r="6" spans="1:38" ht="18" x14ac:dyDescent="0.25">
      <c r="A6" s="585" t="s">
        <v>1266</v>
      </c>
      <c r="B6" s="213"/>
      <c r="C6" s="213"/>
      <c r="D6" s="213"/>
      <c r="E6" s="213"/>
      <c r="F6" s="213"/>
      <c r="G6" s="317"/>
      <c r="H6" s="213"/>
      <c r="I6" s="213"/>
      <c r="J6" s="317"/>
      <c r="K6" s="5884" t="s">
        <v>31</v>
      </c>
      <c r="L6" s="5885"/>
      <c r="M6" s="5884"/>
      <c r="N6" s="5884"/>
      <c r="O6" s="2454">
        <f>SUM(O7,O11,O14)</f>
        <v>149806731.57999998</v>
      </c>
      <c r="P6" s="2049"/>
      <c r="Q6" s="2938"/>
      <c r="R6" s="2051"/>
      <c r="S6" s="2939">
        <f>SUM(S7,S11,S14)</f>
        <v>1800</v>
      </c>
      <c r="T6" s="2052"/>
      <c r="U6" s="2053"/>
      <c r="V6" s="537"/>
      <c r="W6" s="209"/>
      <c r="X6" s="209"/>
      <c r="Y6" s="209">
        <f>SUM(Y7,Y11,Y14)</f>
        <v>3</v>
      </c>
      <c r="Z6" s="209">
        <f>SUM(Z7,Z11,Z14)</f>
        <v>3</v>
      </c>
      <c r="AA6" s="209"/>
      <c r="AB6" s="209"/>
      <c r="AC6" s="216"/>
      <c r="AD6" s="209"/>
      <c r="AE6" s="209"/>
      <c r="AF6" s="209"/>
      <c r="AG6" s="209"/>
      <c r="AH6" s="209"/>
      <c r="AI6" s="209"/>
      <c r="AJ6" s="209"/>
    </row>
    <row r="7" spans="1:38" ht="36.75" customHeight="1" x14ac:dyDescent="0.25">
      <c r="A7" s="202"/>
      <c r="B7" s="202"/>
      <c r="C7" s="202"/>
      <c r="D7" s="202"/>
      <c r="E7" s="202"/>
      <c r="F7" s="202"/>
      <c r="G7" s="317"/>
      <c r="H7" s="213"/>
      <c r="I7" s="202"/>
      <c r="J7" s="1131"/>
      <c r="K7" s="5886" t="s">
        <v>899</v>
      </c>
      <c r="L7" s="5887"/>
      <c r="M7" s="5888"/>
      <c r="N7" s="5888"/>
      <c r="O7" s="2455">
        <f>SUM(O8)</f>
        <v>40727791.539999999</v>
      </c>
      <c r="P7" s="2057"/>
      <c r="Q7" s="2206"/>
      <c r="R7" s="2059"/>
      <c r="S7" s="2940">
        <f>SUM(S8)</f>
        <v>1600</v>
      </c>
      <c r="T7" s="2061"/>
      <c r="U7" s="2207"/>
      <c r="V7" s="537"/>
      <c r="W7" s="209"/>
      <c r="X7" s="209"/>
      <c r="Y7" s="209">
        <f>SUM(Y8)</f>
        <v>2</v>
      </c>
      <c r="Z7" s="209">
        <f>SUM(Z8)</f>
        <v>2</v>
      </c>
      <c r="AA7" s="307"/>
      <c r="AB7" s="209"/>
      <c r="AC7" s="313"/>
      <c r="AD7" s="209"/>
      <c r="AE7" s="209"/>
      <c r="AF7" s="209"/>
      <c r="AG7" s="209"/>
      <c r="AH7" s="209"/>
      <c r="AI7" s="209"/>
      <c r="AJ7" s="209"/>
      <c r="AK7" s="129"/>
      <c r="AL7" s="129"/>
    </row>
    <row r="8" spans="1:38" ht="18" customHeight="1" x14ac:dyDescent="0.25">
      <c r="A8" s="101"/>
      <c r="B8" s="100"/>
      <c r="C8" s="100"/>
      <c r="D8" s="96"/>
      <c r="E8" s="96"/>
      <c r="F8" s="96"/>
      <c r="G8" s="269"/>
      <c r="H8" s="128"/>
      <c r="I8" s="96"/>
      <c r="J8" s="1107"/>
      <c r="K8" s="5889" t="s">
        <v>289</v>
      </c>
      <c r="L8" s="5889"/>
      <c r="M8" s="5889"/>
      <c r="N8" s="5890"/>
      <c r="O8" s="2446">
        <f>SUM(O9:O10)</f>
        <v>40727791.539999999</v>
      </c>
      <c r="P8" s="2069"/>
      <c r="Q8" s="2072"/>
      <c r="R8" s="2073"/>
      <c r="S8" s="2641">
        <f>SUM(S9:S10)</f>
        <v>1600</v>
      </c>
      <c r="T8" s="2074"/>
      <c r="U8" s="2075"/>
      <c r="V8" s="1111"/>
      <c r="W8" s="148"/>
      <c r="X8" s="205"/>
      <c r="Y8" s="147">
        <f>SUM(Y9:Y10)</f>
        <v>2</v>
      </c>
      <c r="Z8" s="147">
        <f>SUM(Z9:Z10)</f>
        <v>2</v>
      </c>
      <c r="AA8" s="200"/>
      <c r="AB8" s="200"/>
      <c r="AC8" s="312"/>
      <c r="AD8" s="101"/>
      <c r="AE8" s="101"/>
      <c r="AF8" s="101"/>
      <c r="AG8" s="101"/>
      <c r="AH8" s="101"/>
      <c r="AI8" s="101"/>
      <c r="AJ8" s="101"/>
    </row>
    <row r="9" spans="1:38" s="1245" customFormat="1" ht="32.25" customHeight="1" x14ac:dyDescent="0.25">
      <c r="A9" s="718" t="s">
        <v>869</v>
      </c>
      <c r="B9" s="1190" t="s">
        <v>875</v>
      </c>
      <c r="C9" s="664" t="s">
        <v>285</v>
      </c>
      <c r="D9" s="694" t="s">
        <v>42</v>
      </c>
      <c r="E9" s="1243" t="s">
        <v>281</v>
      </c>
      <c r="F9" s="649" t="s">
        <v>291</v>
      </c>
      <c r="G9" s="696" t="s">
        <v>1254</v>
      </c>
      <c r="H9" s="867" t="s">
        <v>289</v>
      </c>
      <c r="I9" s="694" t="s">
        <v>899</v>
      </c>
      <c r="J9" s="2208">
        <v>2013</v>
      </c>
      <c r="K9" s="2411" t="s">
        <v>1253</v>
      </c>
      <c r="L9" s="1968"/>
      <c r="M9" s="1990" t="s">
        <v>288</v>
      </c>
      <c r="N9" s="1990" t="s">
        <v>880</v>
      </c>
      <c r="O9" s="2449">
        <v>11000000</v>
      </c>
      <c r="P9" s="1994"/>
      <c r="Q9" s="2209">
        <v>1</v>
      </c>
      <c r="R9" s="2012"/>
      <c r="S9" s="2643">
        <v>1500</v>
      </c>
      <c r="T9" s="1991"/>
      <c r="U9" s="2011"/>
      <c r="V9" s="2210">
        <v>0</v>
      </c>
      <c r="W9" s="714">
        <v>41429</v>
      </c>
      <c r="X9" s="714">
        <v>41495</v>
      </c>
      <c r="Y9" s="1216">
        <v>1</v>
      </c>
      <c r="Z9" s="1216">
        <v>1</v>
      </c>
      <c r="AA9" s="1204">
        <v>41609</v>
      </c>
      <c r="AB9" s="1206"/>
      <c r="AC9" s="878"/>
      <c r="AD9" s="1244" t="s">
        <v>1252</v>
      </c>
      <c r="AE9" s="1244" t="s">
        <v>1251</v>
      </c>
      <c r="AF9" s="1244" t="s">
        <v>1250</v>
      </c>
      <c r="AG9" s="685">
        <v>41424</v>
      </c>
      <c r="AH9" s="685" t="s">
        <v>287</v>
      </c>
      <c r="AI9" s="685" t="s">
        <v>287</v>
      </c>
      <c r="AJ9" s="863" t="s">
        <v>384</v>
      </c>
    </row>
    <row r="10" spans="1:38" s="1245" customFormat="1" ht="29.25" customHeight="1" x14ac:dyDescent="0.25">
      <c r="A10" s="718" t="s">
        <v>869</v>
      </c>
      <c r="B10" s="1189" t="s">
        <v>884</v>
      </c>
      <c r="C10" s="664" t="s">
        <v>285</v>
      </c>
      <c r="D10" s="694" t="s">
        <v>42</v>
      </c>
      <c r="E10" s="1243" t="s">
        <v>281</v>
      </c>
      <c r="F10" s="649" t="s">
        <v>291</v>
      </c>
      <c r="G10" s="696" t="s">
        <v>1258</v>
      </c>
      <c r="H10" s="867" t="s">
        <v>289</v>
      </c>
      <c r="I10" s="694" t="s">
        <v>878</v>
      </c>
      <c r="J10" s="2208">
        <v>2013</v>
      </c>
      <c r="K10" s="2411" t="s">
        <v>1257</v>
      </c>
      <c r="L10" s="1968"/>
      <c r="M10" s="1990" t="s">
        <v>335</v>
      </c>
      <c r="N10" s="1990" t="s">
        <v>882</v>
      </c>
      <c r="O10" s="2449">
        <v>29727791.539999999</v>
      </c>
      <c r="P10" s="1994"/>
      <c r="Q10" s="2209">
        <v>1</v>
      </c>
      <c r="R10" s="2012"/>
      <c r="S10" s="2643">
        <v>100</v>
      </c>
      <c r="T10" s="1991"/>
      <c r="U10" s="2011"/>
      <c r="V10" s="2210">
        <v>0</v>
      </c>
      <c r="W10" s="714">
        <v>41407</v>
      </c>
      <c r="X10" s="1243" t="s">
        <v>281</v>
      </c>
      <c r="Y10" s="762">
        <v>1</v>
      </c>
      <c r="Z10" s="762">
        <v>1</v>
      </c>
      <c r="AA10" s="1243" t="s">
        <v>281</v>
      </c>
      <c r="AB10" s="1206"/>
      <c r="AC10" s="878"/>
      <c r="AD10" s="1244" t="s">
        <v>1256</v>
      </c>
      <c r="AE10" s="1244" t="s">
        <v>1255</v>
      </c>
      <c r="AF10" s="1244" t="s">
        <v>1042</v>
      </c>
      <c r="AG10" s="685">
        <v>41078</v>
      </c>
      <c r="AH10" s="685" t="s">
        <v>287</v>
      </c>
      <c r="AI10" s="685" t="s">
        <v>287</v>
      </c>
      <c r="AJ10" s="863" t="s">
        <v>1041</v>
      </c>
    </row>
    <row r="11" spans="1:38" ht="16.5" x14ac:dyDescent="0.25">
      <c r="A11" s="202"/>
      <c r="B11" s="202"/>
      <c r="C11" s="202"/>
      <c r="D11" s="202"/>
      <c r="E11" s="202"/>
      <c r="F11" s="202"/>
      <c r="G11" s="317"/>
      <c r="H11" s="213"/>
      <c r="I11" s="202"/>
      <c r="J11" s="1131"/>
      <c r="K11" s="5891" t="s">
        <v>1277</v>
      </c>
      <c r="L11" s="5891"/>
      <c r="M11" s="5892"/>
      <c r="N11" s="5892"/>
      <c r="O11" s="2448">
        <f>SUM(O12)</f>
        <v>24893439.809999999</v>
      </c>
      <c r="P11" s="2058"/>
      <c r="Q11" s="2211"/>
      <c r="R11" s="2060"/>
      <c r="S11" s="2633">
        <f>SUM(S12)</f>
        <v>200</v>
      </c>
      <c r="T11" s="2062"/>
      <c r="U11" s="2212"/>
      <c r="V11" s="537"/>
      <c r="W11" s="209"/>
      <c r="X11" s="209"/>
      <c r="Y11" s="209">
        <f>SUM(Y12)</f>
        <v>1</v>
      </c>
      <c r="Z11" s="209">
        <f>SUM(Z12)</f>
        <v>1</v>
      </c>
      <c r="AA11" s="307"/>
      <c r="AB11" s="209"/>
      <c r="AC11" s="313"/>
      <c r="AD11" s="209"/>
      <c r="AE11" s="209"/>
      <c r="AF11" s="209"/>
      <c r="AG11" s="209"/>
      <c r="AH11" s="209"/>
      <c r="AI11" s="209"/>
      <c r="AJ11" s="209"/>
      <c r="AK11" s="129"/>
      <c r="AL11" s="129"/>
    </row>
    <row r="12" spans="1:38" ht="18.75" customHeight="1" x14ac:dyDescent="0.25">
      <c r="A12" s="101"/>
      <c r="B12" s="100"/>
      <c r="C12" s="100"/>
      <c r="D12" s="96"/>
      <c r="E12" s="96"/>
      <c r="F12" s="96"/>
      <c r="G12" s="269"/>
      <c r="H12" s="128"/>
      <c r="I12" s="96"/>
      <c r="J12" s="1107"/>
      <c r="K12" s="5889" t="s">
        <v>289</v>
      </c>
      <c r="L12" s="5889"/>
      <c r="M12" s="5889"/>
      <c r="N12" s="5890"/>
      <c r="O12" s="2446">
        <f>SUM(O13:O13)</f>
        <v>24893439.809999999</v>
      </c>
      <c r="P12" s="2069"/>
      <c r="Q12" s="2072"/>
      <c r="R12" s="2073"/>
      <c r="S12" s="2641">
        <f>SUM(S13:S13)</f>
        <v>200</v>
      </c>
      <c r="T12" s="2074"/>
      <c r="U12" s="2075"/>
      <c r="V12" s="1111"/>
      <c r="W12" s="148"/>
      <c r="X12" s="205"/>
      <c r="Y12" s="147">
        <f>SUM(Y13:Y13)</f>
        <v>1</v>
      </c>
      <c r="Z12" s="147">
        <f>SUM(Z13:Z13)</f>
        <v>1</v>
      </c>
      <c r="AA12" s="200"/>
      <c r="AB12" s="200"/>
      <c r="AC12" s="312"/>
      <c r="AD12" s="101"/>
      <c r="AE12" s="101"/>
      <c r="AF12" s="101"/>
      <c r="AG12" s="101"/>
      <c r="AH12" s="101"/>
      <c r="AI12" s="101"/>
      <c r="AJ12" s="101"/>
      <c r="AK12" s="129"/>
      <c r="AL12" s="129"/>
    </row>
    <row r="13" spans="1:38" s="1245" customFormat="1" ht="24" customHeight="1" x14ac:dyDescent="0.25">
      <c r="A13" s="718" t="s">
        <v>869</v>
      </c>
      <c r="B13" s="1189" t="s">
        <v>884</v>
      </c>
      <c r="C13" s="664" t="s">
        <v>285</v>
      </c>
      <c r="D13" s="694" t="s">
        <v>42</v>
      </c>
      <c r="E13" s="1243" t="s">
        <v>281</v>
      </c>
      <c r="F13" s="649" t="s">
        <v>291</v>
      </c>
      <c r="G13" s="696" t="s">
        <v>1258</v>
      </c>
      <c r="H13" s="867" t="s">
        <v>289</v>
      </c>
      <c r="I13" s="694" t="s">
        <v>1277</v>
      </c>
      <c r="J13" s="2208">
        <v>2013</v>
      </c>
      <c r="K13" s="2411" t="s">
        <v>1260</v>
      </c>
      <c r="L13" s="1968"/>
      <c r="M13" s="1990" t="s">
        <v>307</v>
      </c>
      <c r="N13" s="1990" t="s">
        <v>339</v>
      </c>
      <c r="O13" s="2449">
        <v>24893439.809999999</v>
      </c>
      <c r="P13" s="1994"/>
      <c r="Q13" s="2209">
        <v>1</v>
      </c>
      <c r="R13" s="2012"/>
      <c r="S13" s="2643">
        <v>200</v>
      </c>
      <c r="T13" s="1991"/>
      <c r="U13" s="2213"/>
      <c r="V13" s="2210">
        <v>0</v>
      </c>
      <c r="W13" s="714">
        <v>41352</v>
      </c>
      <c r="X13" s="1243" t="s">
        <v>281</v>
      </c>
      <c r="Y13" s="762">
        <v>1</v>
      </c>
      <c r="Z13" s="762">
        <v>1</v>
      </c>
      <c r="AA13" s="1243" t="s">
        <v>281</v>
      </c>
      <c r="AB13" s="1206"/>
      <c r="AC13" s="878"/>
      <c r="AD13" s="1244" t="s">
        <v>1256</v>
      </c>
      <c r="AE13" s="1244" t="s">
        <v>1259</v>
      </c>
      <c r="AF13" s="1244" t="s">
        <v>1042</v>
      </c>
      <c r="AG13" s="685">
        <v>41078</v>
      </c>
      <c r="AH13" s="685" t="s">
        <v>287</v>
      </c>
      <c r="AI13" s="685" t="s">
        <v>287</v>
      </c>
      <c r="AJ13" s="863" t="s">
        <v>1041</v>
      </c>
    </row>
    <row r="14" spans="1:38" ht="26.25" customHeight="1" x14ac:dyDescent="0.25">
      <c r="A14" s="202"/>
      <c r="B14" s="202"/>
      <c r="C14" s="202"/>
      <c r="D14" s="202"/>
      <c r="E14" s="202"/>
      <c r="F14" s="202"/>
      <c r="G14" s="317"/>
      <c r="H14" s="213"/>
      <c r="I14" s="202"/>
      <c r="J14" s="1131"/>
      <c r="K14" s="5891" t="s">
        <v>1298</v>
      </c>
      <c r="L14" s="5891"/>
      <c r="M14" s="5892"/>
      <c r="N14" s="5892"/>
      <c r="O14" s="2448">
        <f>SUM(O15)</f>
        <v>84185500.230000004</v>
      </c>
      <c r="P14" s="2058"/>
      <c r="Q14" s="2211"/>
      <c r="R14" s="2060"/>
      <c r="S14" s="2633">
        <f>SUM(S15)</f>
        <v>0</v>
      </c>
      <c r="T14" s="2062"/>
      <c r="U14" s="2212"/>
      <c r="V14" s="537"/>
      <c r="W14" s="209"/>
      <c r="X14" s="209"/>
      <c r="Y14" s="209">
        <f>SUM(Y15)</f>
        <v>0</v>
      </c>
      <c r="Z14" s="209">
        <f>SUM(Z15)</f>
        <v>0</v>
      </c>
      <c r="AA14" s="307"/>
      <c r="AB14" s="209"/>
      <c r="AC14" s="313"/>
      <c r="AD14" s="209"/>
      <c r="AE14" s="209"/>
      <c r="AF14" s="209"/>
      <c r="AG14" s="209"/>
      <c r="AH14" s="209"/>
      <c r="AI14" s="209"/>
      <c r="AJ14" s="209"/>
      <c r="AK14" s="129"/>
      <c r="AL14" s="129"/>
    </row>
    <row r="15" spans="1:38" ht="18.75" customHeight="1" x14ac:dyDescent="0.25">
      <c r="A15" s="101"/>
      <c r="B15" s="100"/>
      <c r="C15" s="100"/>
      <c r="D15" s="96"/>
      <c r="E15" s="96"/>
      <c r="F15" s="96"/>
      <c r="G15" s="269"/>
      <c r="H15" s="128"/>
      <c r="I15" s="96"/>
      <c r="J15" s="1107"/>
      <c r="K15" s="5889" t="s">
        <v>289</v>
      </c>
      <c r="L15" s="5889"/>
      <c r="M15" s="5889"/>
      <c r="N15" s="5890"/>
      <c r="O15" s="2446">
        <f>SUM(O16:O16)</f>
        <v>84185500.230000004</v>
      </c>
      <c r="P15" s="2069"/>
      <c r="Q15" s="2072"/>
      <c r="R15" s="2073"/>
      <c r="S15" s="2641">
        <f>SUM(S16:S16)</f>
        <v>0</v>
      </c>
      <c r="T15" s="2074"/>
      <c r="U15" s="2075"/>
      <c r="V15" s="1111"/>
      <c r="W15" s="148"/>
      <c r="X15" s="205"/>
      <c r="Y15" s="147">
        <f>SUM(Y16:Y16)</f>
        <v>0</v>
      </c>
      <c r="Z15" s="147">
        <f>SUM(Z16:Z16)</f>
        <v>0</v>
      </c>
      <c r="AA15" s="200"/>
      <c r="AB15" s="200"/>
      <c r="AC15" s="312"/>
      <c r="AD15" s="101"/>
      <c r="AE15" s="101"/>
      <c r="AF15" s="101"/>
      <c r="AG15" s="101"/>
      <c r="AH15" s="101"/>
      <c r="AI15" s="101"/>
      <c r="AJ15" s="101"/>
      <c r="AK15" s="129"/>
      <c r="AL15" s="129"/>
    </row>
    <row r="16" spans="1:38" s="1245" customFormat="1" ht="30" customHeight="1" x14ac:dyDescent="0.25">
      <c r="A16" s="718" t="s">
        <v>869</v>
      </c>
      <c r="B16" s="1189" t="s">
        <v>884</v>
      </c>
      <c r="C16" s="664" t="s">
        <v>285</v>
      </c>
      <c r="D16" s="694" t="s">
        <v>42</v>
      </c>
      <c r="E16" s="1243" t="s">
        <v>281</v>
      </c>
      <c r="F16" s="649" t="s">
        <v>291</v>
      </c>
      <c r="G16" s="696" t="s">
        <v>1258</v>
      </c>
      <c r="H16" s="867" t="s">
        <v>289</v>
      </c>
      <c r="I16" s="694" t="s">
        <v>1328</v>
      </c>
      <c r="J16" s="2208">
        <v>2013</v>
      </c>
      <c r="K16" s="2412" t="s">
        <v>1260</v>
      </c>
      <c r="L16" s="2214"/>
      <c r="M16" s="2215" t="s">
        <v>307</v>
      </c>
      <c r="N16" s="2215" t="s">
        <v>339</v>
      </c>
      <c r="O16" s="2469">
        <v>84185500.230000004</v>
      </c>
      <c r="P16" s="2216"/>
      <c r="Q16" s="2217">
        <v>1</v>
      </c>
      <c r="R16" s="2218"/>
      <c r="S16" s="2644" t="s">
        <v>2187</v>
      </c>
      <c r="T16" s="2220"/>
      <c r="U16" s="2104"/>
      <c r="V16" s="2210">
        <v>0</v>
      </c>
      <c r="W16" s="714">
        <v>41352</v>
      </c>
      <c r="X16" s="1243" t="s">
        <v>281</v>
      </c>
      <c r="Y16" s="762">
        <v>0</v>
      </c>
      <c r="Z16" s="762">
        <v>0</v>
      </c>
      <c r="AA16" s="1243" t="s">
        <v>281</v>
      </c>
      <c r="AB16" s="1206"/>
      <c r="AC16" s="878"/>
      <c r="AD16" s="1244" t="s">
        <v>1256</v>
      </c>
      <c r="AE16" s="1244" t="s">
        <v>1259</v>
      </c>
      <c r="AF16" s="1244" t="s">
        <v>1042</v>
      </c>
      <c r="AG16" s="685">
        <v>41078</v>
      </c>
      <c r="AH16" s="685" t="s">
        <v>287</v>
      </c>
      <c r="AI16" s="685" t="s">
        <v>287</v>
      </c>
      <c r="AJ16" s="863" t="s">
        <v>1041</v>
      </c>
    </row>
    <row r="17" spans="1:36" s="1245" customFormat="1" x14ac:dyDescent="0.25">
      <c r="A17" s="1656"/>
      <c r="B17" s="1657"/>
      <c r="C17" s="1658"/>
      <c r="D17" s="1659"/>
      <c r="E17" s="1660"/>
      <c r="F17" s="1661"/>
      <c r="G17" s="1662"/>
      <c r="H17" s="1663"/>
      <c r="I17" s="1659"/>
      <c r="J17" s="1664"/>
      <c r="K17" s="1974"/>
      <c r="L17" s="1974"/>
      <c r="M17" s="2003"/>
      <c r="N17" s="2003"/>
      <c r="O17" s="2646"/>
      <c r="P17" s="1951"/>
      <c r="Q17" s="2221"/>
      <c r="R17" s="2000"/>
      <c r="S17" s="2647"/>
      <c r="T17" s="2001"/>
      <c r="U17" s="2000"/>
      <c r="V17" s="1669"/>
      <c r="W17" s="1670"/>
      <c r="X17" s="1660"/>
      <c r="Y17" s="1671"/>
      <c r="Z17" s="1671"/>
      <c r="AA17" s="1660"/>
      <c r="AB17" s="1672"/>
      <c r="AC17" s="1673"/>
      <c r="AD17" s="1674"/>
      <c r="AE17" s="1674"/>
      <c r="AF17" s="1674"/>
      <c r="AG17" s="1675"/>
      <c r="AH17" s="1675"/>
      <c r="AI17" s="1675"/>
      <c r="AJ17" s="1676"/>
    </row>
    <row r="18" spans="1:36" ht="14.1" customHeight="1" x14ac:dyDescent="0.25">
      <c r="A18" s="109"/>
      <c r="B18" s="6"/>
      <c r="C18" s="6"/>
      <c r="D18" s="111"/>
      <c r="E18" s="111"/>
      <c r="F18" s="111"/>
      <c r="G18" s="112"/>
      <c r="H18" s="112"/>
      <c r="I18" s="111"/>
      <c r="J18" s="111"/>
      <c r="K18" s="2042" t="s">
        <v>1273</v>
      </c>
      <c r="L18" s="2042"/>
      <c r="M18" s="2125"/>
      <c r="N18" s="2125"/>
      <c r="O18" s="2225"/>
      <c r="P18" s="2225"/>
      <c r="Q18" s="2226"/>
      <c r="R18" s="2226"/>
      <c r="S18" s="2227"/>
      <c r="T18" s="2124"/>
      <c r="U18" s="2125"/>
      <c r="V18" s="109"/>
      <c r="W18" s="6"/>
      <c r="X18" s="6"/>
      <c r="AD18" s="109"/>
    </row>
    <row r="19" spans="1:36" x14ac:dyDescent="0.25">
      <c r="A19" s="109"/>
      <c r="B19" s="6"/>
      <c r="C19" s="6"/>
      <c r="D19" s="111"/>
      <c r="E19" s="111"/>
      <c r="F19" s="111"/>
      <c r="G19" s="112"/>
      <c r="H19" s="112"/>
      <c r="I19" s="111"/>
      <c r="J19" s="111"/>
      <c r="P19" s="65"/>
      <c r="Q19" s="67"/>
      <c r="R19" s="67"/>
      <c r="S19" s="1305"/>
      <c r="T19" s="83"/>
      <c r="U19" s="6"/>
      <c r="V19" s="109"/>
      <c r="W19" s="6"/>
      <c r="X19" s="6"/>
      <c r="AD19" s="109"/>
    </row>
    <row r="20" spans="1:36" x14ac:dyDescent="0.25">
      <c r="O20" s="58"/>
      <c r="P20" s="58"/>
      <c r="Q20" s="58"/>
      <c r="S20" s="65"/>
      <c r="T20" s="58"/>
    </row>
    <row r="21" spans="1:36" x14ac:dyDescent="0.25">
      <c r="O21" s="58"/>
      <c r="P21" s="58"/>
      <c r="Q21" s="58"/>
      <c r="S21" s="65"/>
      <c r="T21" s="58"/>
    </row>
    <row r="22" spans="1:36" x14ac:dyDescent="0.25">
      <c r="O22" s="58"/>
      <c r="P22" s="58"/>
      <c r="Q22" s="58"/>
      <c r="S22" s="65"/>
      <c r="T22" s="58"/>
    </row>
    <row r="23" spans="1:36" x14ac:dyDescent="0.25">
      <c r="O23" s="58"/>
      <c r="P23" s="58"/>
      <c r="Q23" s="58"/>
      <c r="S23" s="65"/>
      <c r="T23" s="58"/>
    </row>
    <row r="24" spans="1:36" x14ac:dyDescent="0.25">
      <c r="O24" s="58"/>
      <c r="P24" s="58"/>
      <c r="Q24" s="58"/>
      <c r="S24" s="65"/>
      <c r="T24" s="58"/>
    </row>
    <row r="25" spans="1:36" x14ac:dyDescent="0.25">
      <c r="O25" s="58"/>
      <c r="P25" s="58"/>
      <c r="Q25" s="58"/>
      <c r="S25" s="65"/>
      <c r="T25" s="58"/>
    </row>
    <row r="26" spans="1:36" x14ac:dyDescent="0.25">
      <c r="A26" s="109"/>
      <c r="B26" s="109"/>
      <c r="C26" s="109"/>
      <c r="D26" s="109"/>
      <c r="E26" s="109"/>
      <c r="F26" s="109"/>
      <c r="G26" s="109"/>
      <c r="H26" s="109"/>
      <c r="I26" s="109"/>
      <c r="J26" s="109"/>
      <c r="K26" s="109"/>
      <c r="L26" s="109"/>
      <c r="M26" s="109"/>
      <c r="N26" s="109"/>
      <c r="O26" s="109"/>
      <c r="P26" s="109"/>
      <c r="Q26" s="109"/>
      <c r="R26" s="109"/>
      <c r="S26" s="1308"/>
      <c r="T26" s="109"/>
      <c r="U26" s="109"/>
      <c r="V26" s="109"/>
      <c r="W26" s="109"/>
      <c r="X26" s="109"/>
      <c r="Y26" s="109"/>
      <c r="Z26" s="109"/>
      <c r="AA26" s="109"/>
      <c r="AB26" s="109"/>
      <c r="AC26" s="109"/>
      <c r="AD26" s="109"/>
      <c r="AE26" s="109"/>
      <c r="AF26" s="109"/>
      <c r="AG26" s="109"/>
      <c r="AH26" s="109"/>
      <c r="AI26" s="109"/>
      <c r="AJ26" s="109"/>
    </row>
    <row r="27" spans="1:36" x14ac:dyDescent="0.25">
      <c r="A27" s="109"/>
      <c r="B27" s="109"/>
      <c r="C27" s="109"/>
      <c r="D27" s="109"/>
      <c r="E27" s="109"/>
      <c r="F27" s="109"/>
      <c r="G27" s="109"/>
      <c r="H27" s="109"/>
      <c r="I27" s="109"/>
      <c r="J27" s="109"/>
      <c r="K27" s="109"/>
      <c r="L27" s="109"/>
      <c r="M27" s="109"/>
      <c r="N27" s="109"/>
      <c r="O27" s="109"/>
      <c r="P27" s="109"/>
      <c r="Q27" s="109"/>
      <c r="R27" s="109"/>
      <c r="S27" s="1308"/>
      <c r="T27" s="109"/>
      <c r="U27" s="109"/>
      <c r="V27" s="109"/>
      <c r="W27" s="109"/>
      <c r="X27" s="109"/>
      <c r="Y27" s="109"/>
      <c r="Z27" s="109"/>
      <c r="AA27" s="109"/>
      <c r="AB27" s="109"/>
      <c r="AC27" s="109"/>
      <c r="AD27" s="109"/>
      <c r="AE27" s="109"/>
      <c r="AF27" s="109"/>
      <c r="AG27" s="109"/>
      <c r="AH27" s="109"/>
      <c r="AI27" s="109"/>
      <c r="AJ27" s="109"/>
    </row>
    <row r="28" spans="1:36" x14ac:dyDescent="0.25">
      <c r="A28" s="109"/>
      <c r="B28" s="109"/>
      <c r="C28" s="109"/>
      <c r="D28" s="109"/>
      <c r="E28" s="109"/>
      <c r="F28" s="109"/>
      <c r="G28" s="109"/>
      <c r="H28" s="109"/>
      <c r="I28" s="109"/>
      <c r="J28" s="109"/>
      <c r="K28" s="109"/>
      <c r="L28" s="109"/>
      <c r="M28" s="109"/>
      <c r="N28" s="109"/>
      <c r="O28" s="109"/>
      <c r="P28" s="109"/>
      <c r="Q28" s="109"/>
      <c r="R28" s="109"/>
      <c r="S28" s="1308"/>
      <c r="T28" s="109"/>
      <c r="U28" s="109"/>
      <c r="V28" s="109"/>
      <c r="W28" s="109"/>
      <c r="X28" s="109"/>
      <c r="Y28" s="109"/>
      <c r="Z28" s="109"/>
      <c r="AA28" s="109"/>
      <c r="AB28" s="109"/>
      <c r="AC28" s="109"/>
      <c r="AD28" s="109"/>
      <c r="AE28" s="109"/>
      <c r="AF28" s="109"/>
      <c r="AG28" s="109"/>
      <c r="AH28" s="109"/>
      <c r="AI28" s="109"/>
      <c r="AJ28" s="109"/>
    </row>
    <row r="29" spans="1:36" ht="54" x14ac:dyDescent="0.25">
      <c r="A29" s="109" t="s">
        <v>1300</v>
      </c>
      <c r="B29" s="109"/>
      <c r="C29" s="109"/>
      <c r="D29" s="109"/>
      <c r="E29" s="109"/>
      <c r="F29" s="109"/>
      <c r="G29" s="109"/>
      <c r="H29" s="109"/>
      <c r="I29" s="109"/>
      <c r="J29" s="109"/>
      <c r="K29" s="109"/>
      <c r="L29" s="109"/>
      <c r="M29" s="109"/>
      <c r="N29" s="109"/>
      <c r="O29" s="109"/>
      <c r="P29" s="109"/>
      <c r="Q29" s="109"/>
      <c r="R29" s="109"/>
      <c r="S29" s="1308"/>
      <c r="T29" s="109"/>
      <c r="U29" s="109"/>
      <c r="V29" s="109"/>
      <c r="W29" s="109"/>
      <c r="X29" s="109"/>
      <c r="Y29" s="109"/>
      <c r="Z29" s="109"/>
      <c r="AA29" s="109"/>
      <c r="AB29" s="109"/>
      <c r="AC29" s="109"/>
      <c r="AD29" s="109"/>
      <c r="AE29" s="109"/>
      <c r="AF29" s="109"/>
      <c r="AG29" s="109"/>
      <c r="AH29" s="109"/>
      <c r="AI29" s="109"/>
      <c r="AJ29" s="109"/>
    </row>
    <row r="30" spans="1:36" ht="31.5" x14ac:dyDescent="0.25">
      <c r="A30" s="1357" t="s">
        <v>1299</v>
      </c>
      <c r="B30" s="6"/>
      <c r="C30" s="6"/>
      <c r="D30" s="111"/>
      <c r="E30" s="111"/>
      <c r="F30" s="111"/>
      <c r="G30" s="112"/>
      <c r="H30" s="112"/>
      <c r="I30" s="111"/>
      <c r="J30" s="111"/>
      <c r="P30" s="65"/>
      <c r="Q30" s="67"/>
      <c r="R30" s="67"/>
      <c r="S30" s="1305"/>
      <c r="T30" s="83"/>
      <c r="U30" s="6"/>
      <c r="V30" s="109"/>
      <c r="W30" s="6"/>
      <c r="X30" s="6"/>
      <c r="AD30" s="109"/>
    </row>
    <row r="31" spans="1:36" x14ac:dyDescent="0.25">
      <c r="A31" s="109"/>
      <c r="B31" s="6"/>
      <c r="C31" s="6"/>
      <c r="D31" s="111"/>
      <c r="E31" s="111"/>
      <c r="F31" s="111"/>
      <c r="G31" s="112"/>
      <c r="H31" s="112"/>
      <c r="I31" s="111"/>
      <c r="J31" s="111"/>
      <c r="P31" s="65"/>
      <c r="Q31" s="67"/>
      <c r="R31" s="67"/>
      <c r="S31" s="1305"/>
      <c r="T31" s="83"/>
      <c r="U31" s="6"/>
      <c r="V31" s="109"/>
      <c r="W31" s="6"/>
      <c r="X31" s="6"/>
      <c r="AD31" s="109"/>
    </row>
    <row r="32" spans="1:36" x14ac:dyDescent="0.25">
      <c r="A32" s="109"/>
      <c r="B32" s="6"/>
      <c r="C32" s="6"/>
      <c r="D32" s="111"/>
      <c r="E32" s="111"/>
      <c r="F32" s="111"/>
      <c r="G32" s="112"/>
      <c r="H32" s="112"/>
      <c r="I32" s="111"/>
      <c r="J32" s="111"/>
      <c r="P32" s="65"/>
      <c r="Q32" s="67"/>
      <c r="R32" s="67"/>
      <c r="S32" s="1305"/>
      <c r="T32" s="83"/>
      <c r="U32" s="6"/>
      <c r="V32" s="109"/>
      <c r="W32" s="6"/>
      <c r="X32" s="6"/>
      <c r="AD32" s="109"/>
    </row>
    <row r="33" spans="1:30" x14ac:dyDescent="0.25">
      <c r="A33" s="109"/>
      <c r="B33" s="6"/>
      <c r="C33" s="6"/>
      <c r="D33" s="6"/>
      <c r="E33" s="6"/>
      <c r="F33" s="111"/>
      <c r="G33" s="112"/>
      <c r="H33" s="112"/>
      <c r="I33" s="111"/>
      <c r="J33" s="111"/>
      <c r="P33" s="65"/>
      <c r="Q33" s="67"/>
      <c r="R33" s="67"/>
      <c r="S33" s="1305"/>
      <c r="T33" s="83"/>
      <c r="U33" s="6"/>
      <c r="V33" s="109"/>
      <c r="W33" s="6"/>
      <c r="X33" s="6"/>
      <c r="AD33" s="109"/>
    </row>
    <row r="34" spans="1:30" x14ac:dyDescent="0.25">
      <c r="A34" s="109"/>
      <c r="B34" s="6"/>
      <c r="C34" s="6"/>
      <c r="D34" s="6"/>
      <c r="E34" s="6"/>
      <c r="F34" s="111"/>
      <c r="G34" s="112"/>
      <c r="H34" s="112"/>
      <c r="I34" s="111"/>
      <c r="J34" s="111"/>
      <c r="P34" s="65"/>
      <c r="Q34" s="67"/>
      <c r="R34" s="67"/>
      <c r="S34" s="1305"/>
      <c r="T34" s="83"/>
      <c r="U34" s="6"/>
      <c r="V34" s="109"/>
      <c r="W34" s="6"/>
      <c r="X34" s="6"/>
      <c r="AD34" s="109"/>
    </row>
    <row r="35" spans="1:30" x14ac:dyDescent="0.25">
      <c r="A35" s="109"/>
      <c r="B35" s="6"/>
      <c r="C35" s="6"/>
      <c r="D35" s="6"/>
      <c r="E35" s="6"/>
      <c r="F35" s="111"/>
      <c r="G35" s="112"/>
      <c r="H35" s="112"/>
      <c r="I35" s="111"/>
      <c r="J35" s="111"/>
      <c r="P35" s="65"/>
      <c r="Q35" s="67"/>
      <c r="R35" s="67"/>
      <c r="S35" s="1305"/>
      <c r="T35" s="83"/>
      <c r="U35" s="6"/>
      <c r="V35" s="109"/>
      <c r="W35" s="6"/>
      <c r="X35" s="6"/>
      <c r="AD35" s="109"/>
    </row>
    <row r="36" spans="1:30" x14ac:dyDescent="0.25">
      <c r="A36" s="109"/>
      <c r="B36" s="6"/>
      <c r="C36" s="6"/>
      <c r="D36" s="6"/>
      <c r="E36" s="6"/>
      <c r="F36" s="111"/>
      <c r="G36" s="112"/>
      <c r="H36" s="112"/>
      <c r="I36" s="111"/>
      <c r="J36" s="111"/>
      <c r="P36" s="65"/>
      <c r="Q36" s="67"/>
      <c r="R36" s="67"/>
      <c r="S36" s="1305"/>
      <c r="T36" s="83"/>
      <c r="U36" s="6"/>
      <c r="V36" s="109"/>
      <c r="W36" s="6"/>
      <c r="X36" s="6"/>
      <c r="AD36" s="109"/>
    </row>
    <row r="37" spans="1:30" x14ac:dyDescent="0.25">
      <c r="A37" s="109"/>
      <c r="B37" s="6"/>
      <c r="C37" s="6"/>
      <c r="D37" s="6"/>
      <c r="E37" s="6"/>
      <c r="F37" s="111"/>
      <c r="G37" s="112"/>
      <c r="H37" s="112"/>
      <c r="I37" s="111"/>
      <c r="J37" s="111"/>
      <c r="P37" s="65"/>
      <c r="Q37" s="67"/>
      <c r="R37" s="67"/>
      <c r="S37" s="1305"/>
      <c r="T37" s="83"/>
      <c r="U37" s="6"/>
      <c r="V37" s="109"/>
      <c r="W37" s="6"/>
      <c r="X37" s="6"/>
      <c r="AD37" s="109"/>
    </row>
    <row r="38" spans="1:30" x14ac:dyDescent="0.25">
      <c r="A38" s="109"/>
      <c r="B38" s="6"/>
      <c r="C38" s="6"/>
      <c r="D38" s="6"/>
      <c r="E38" s="6"/>
      <c r="F38" s="111"/>
      <c r="G38" s="112"/>
      <c r="H38" s="112"/>
      <c r="I38" s="111"/>
      <c r="J38" s="111"/>
      <c r="P38" s="65"/>
      <c r="Q38" s="67"/>
      <c r="R38" s="67"/>
      <c r="S38" s="1305"/>
      <c r="T38" s="83"/>
      <c r="U38" s="6"/>
      <c r="V38" s="109"/>
      <c r="W38" s="6"/>
      <c r="X38" s="6"/>
      <c r="AD38" s="109"/>
    </row>
    <row r="39" spans="1:30" x14ac:dyDescent="0.25">
      <c r="A39" s="109"/>
      <c r="B39" s="6"/>
      <c r="C39" s="6"/>
      <c r="D39" s="6"/>
      <c r="E39" s="6"/>
      <c r="F39" s="111"/>
      <c r="G39" s="112"/>
      <c r="H39" s="112"/>
      <c r="I39" s="111"/>
      <c r="J39" s="111"/>
      <c r="P39" s="65"/>
      <c r="Q39" s="67"/>
      <c r="R39" s="67"/>
      <c r="S39" s="1305"/>
      <c r="T39" s="83"/>
      <c r="U39" s="6"/>
      <c r="V39" s="109"/>
      <c r="W39" s="6"/>
      <c r="X39" s="6"/>
      <c r="AD39" s="109"/>
    </row>
    <row r="40" spans="1:30" x14ac:dyDescent="0.25">
      <c r="A40" s="109"/>
      <c r="B40" s="6"/>
      <c r="C40" s="6"/>
      <c r="D40" s="6"/>
      <c r="E40" s="6"/>
      <c r="F40" s="111"/>
      <c r="G40" s="112"/>
      <c r="H40" s="112"/>
      <c r="I40" s="111"/>
      <c r="J40" s="111"/>
      <c r="P40" s="65"/>
      <c r="Q40" s="67"/>
      <c r="R40" s="67"/>
      <c r="S40" s="1305"/>
      <c r="T40" s="83"/>
      <c r="U40" s="6"/>
      <c r="V40" s="109"/>
      <c r="W40" s="6"/>
      <c r="X40" s="6"/>
      <c r="AD40" s="109"/>
    </row>
    <row r="41" spans="1:30" x14ac:dyDescent="0.25">
      <c r="A41" s="109"/>
      <c r="B41" s="6"/>
      <c r="C41" s="6"/>
      <c r="D41" s="6"/>
      <c r="E41" s="6"/>
      <c r="F41" s="111"/>
      <c r="G41" s="112"/>
      <c r="H41" s="112"/>
      <c r="I41" s="111"/>
      <c r="J41" s="111"/>
      <c r="P41" s="65"/>
      <c r="Q41" s="67"/>
      <c r="R41" s="67"/>
      <c r="S41" s="1305"/>
      <c r="T41" s="83"/>
      <c r="U41" s="6"/>
      <c r="V41" s="109"/>
      <c r="W41" s="6"/>
      <c r="X41" s="6"/>
      <c r="AD41" s="109"/>
    </row>
    <row r="42" spans="1:30" x14ac:dyDescent="0.25">
      <c r="A42" s="109"/>
      <c r="B42" s="6"/>
      <c r="C42" s="6"/>
      <c r="D42" s="6"/>
      <c r="E42" s="6"/>
      <c r="F42" s="111"/>
      <c r="G42" s="112"/>
      <c r="H42" s="112"/>
      <c r="I42" s="111"/>
      <c r="J42" s="111"/>
      <c r="P42" s="65"/>
      <c r="Q42" s="67"/>
      <c r="R42" s="67"/>
      <c r="S42" s="1305"/>
      <c r="T42" s="83"/>
      <c r="U42" s="6"/>
      <c r="V42" s="109"/>
      <c r="W42" s="6"/>
      <c r="X42" s="6"/>
      <c r="AD42" s="109"/>
    </row>
    <row r="43" spans="1:30" x14ac:dyDescent="0.25">
      <c r="A43" s="109"/>
      <c r="B43" s="6"/>
      <c r="C43" s="6"/>
      <c r="D43" s="6"/>
      <c r="E43" s="6"/>
      <c r="F43" s="111"/>
      <c r="G43" s="112"/>
      <c r="H43" s="112"/>
      <c r="I43" s="111"/>
      <c r="J43" s="111"/>
      <c r="P43" s="65"/>
      <c r="Q43" s="67"/>
      <c r="R43" s="67"/>
      <c r="S43" s="1305"/>
      <c r="T43" s="83"/>
      <c r="U43" s="6"/>
      <c r="V43" s="109"/>
      <c r="W43" s="6"/>
      <c r="X43" s="6"/>
      <c r="AD43" s="109"/>
    </row>
    <row r="44" spans="1:30" x14ac:dyDescent="0.25">
      <c r="A44" s="109"/>
      <c r="B44" s="6"/>
      <c r="C44" s="6"/>
      <c r="D44" s="6"/>
      <c r="E44" s="6"/>
      <c r="F44" s="111"/>
      <c r="G44" s="112"/>
      <c r="H44" s="112"/>
      <c r="I44" s="111"/>
      <c r="J44" s="111"/>
      <c r="P44" s="65"/>
      <c r="Q44" s="67"/>
      <c r="R44" s="67"/>
      <c r="S44" s="1305"/>
      <c r="T44" s="83"/>
      <c r="U44" s="6"/>
      <c r="V44" s="109"/>
      <c r="W44" s="6"/>
      <c r="X44" s="6"/>
      <c r="AD44" s="109"/>
    </row>
    <row r="45" spans="1:30" x14ac:dyDescent="0.25">
      <c r="A45" s="109"/>
      <c r="B45" s="6"/>
      <c r="C45" s="6"/>
      <c r="D45" s="6"/>
      <c r="E45" s="6"/>
      <c r="F45" s="111"/>
      <c r="G45" s="112"/>
      <c r="H45" s="112"/>
      <c r="I45" s="111"/>
      <c r="J45" s="111"/>
      <c r="P45" s="65"/>
      <c r="Q45" s="67"/>
      <c r="R45" s="67"/>
      <c r="S45" s="1305"/>
      <c r="T45" s="83"/>
      <c r="U45" s="6"/>
      <c r="V45" s="109"/>
      <c r="W45" s="6"/>
      <c r="X45" s="6"/>
      <c r="AD45" s="109"/>
    </row>
    <row r="46" spans="1:30" x14ac:dyDescent="0.25">
      <c r="A46" s="109"/>
      <c r="B46" s="6"/>
      <c r="C46" s="6"/>
      <c r="D46" s="6"/>
      <c r="E46" s="6"/>
      <c r="F46" s="111"/>
      <c r="G46" s="112"/>
      <c r="H46" s="112"/>
      <c r="I46" s="111"/>
      <c r="J46" s="111"/>
      <c r="P46" s="65"/>
      <c r="Q46" s="67"/>
      <c r="R46" s="67"/>
      <c r="S46" s="1305"/>
      <c r="T46" s="83"/>
      <c r="U46" s="6"/>
      <c r="V46" s="109"/>
      <c r="W46" s="6"/>
      <c r="X46" s="6"/>
      <c r="AD46" s="109"/>
    </row>
    <row r="47" spans="1:30" x14ac:dyDescent="0.25">
      <c r="A47" s="109"/>
      <c r="B47" s="6"/>
      <c r="C47" s="6"/>
      <c r="D47" s="6"/>
      <c r="E47" s="6"/>
      <c r="F47" s="111"/>
      <c r="G47" s="112"/>
      <c r="H47" s="112"/>
      <c r="I47" s="111"/>
      <c r="J47" s="111"/>
      <c r="P47" s="65"/>
      <c r="Q47" s="67"/>
      <c r="R47" s="67"/>
      <c r="S47" s="1305"/>
      <c r="T47" s="83"/>
      <c r="U47" s="6"/>
      <c r="V47" s="109"/>
      <c r="W47" s="6"/>
      <c r="X47" s="6"/>
      <c r="AD47" s="109"/>
    </row>
    <row r="48" spans="1:30" x14ac:dyDescent="0.25">
      <c r="A48" s="109"/>
      <c r="B48" s="6"/>
      <c r="C48" s="6"/>
      <c r="D48" s="6"/>
      <c r="E48" s="6"/>
      <c r="F48" s="111"/>
      <c r="G48" s="112"/>
      <c r="H48" s="112"/>
      <c r="I48" s="111"/>
      <c r="J48" s="111"/>
      <c r="P48" s="65"/>
      <c r="Q48" s="67"/>
      <c r="R48" s="67"/>
      <c r="S48" s="1305"/>
      <c r="T48" s="83"/>
      <c r="U48" s="6"/>
      <c r="V48" s="109"/>
      <c r="W48" s="6"/>
      <c r="X48" s="6"/>
      <c r="AD48" s="109"/>
    </row>
    <row r="49" spans="1:30" ht="162" x14ac:dyDescent="0.25">
      <c r="A49" s="109" t="s">
        <v>1301</v>
      </c>
      <c r="S49" s="1306"/>
      <c r="V49" s="109"/>
      <c r="AD49" s="109"/>
    </row>
    <row r="50" spans="1:30" x14ac:dyDescent="0.25">
      <c r="A50" s="109"/>
      <c r="S50" s="1306"/>
      <c r="V50" s="109"/>
      <c r="AD50" s="109"/>
    </row>
    <row r="51" spans="1:30" x14ac:dyDescent="0.25">
      <c r="A51" s="109"/>
      <c r="S51" s="1306"/>
      <c r="V51" s="109"/>
      <c r="AD51" s="109"/>
    </row>
    <row r="52" spans="1:30" x14ac:dyDescent="0.25">
      <c r="A52" s="109"/>
      <c r="S52" s="1306"/>
      <c r="V52" s="109"/>
      <c r="AD52" s="109"/>
    </row>
    <row r="53" spans="1:30" x14ac:dyDescent="0.25">
      <c r="A53" s="109"/>
      <c r="S53" s="1306"/>
      <c r="V53" s="109"/>
      <c r="AD53" s="109"/>
    </row>
    <row r="54" spans="1:30" x14ac:dyDescent="0.25">
      <c r="A54" s="109"/>
      <c r="S54" s="1306"/>
      <c r="V54" s="109"/>
      <c r="AD54" s="109"/>
    </row>
    <row r="55" spans="1:30" x14ac:dyDescent="0.25">
      <c r="A55" s="109"/>
      <c r="S55" s="1306"/>
      <c r="V55" s="109"/>
      <c r="AD55" s="109"/>
    </row>
    <row r="56" spans="1:30" x14ac:dyDescent="0.25">
      <c r="A56" s="109"/>
      <c r="S56" s="1306"/>
      <c r="V56" s="109"/>
      <c r="AD56" s="109"/>
    </row>
    <row r="57" spans="1:30" x14ac:dyDescent="0.25">
      <c r="A57" s="109"/>
      <c r="S57" s="1306"/>
      <c r="V57" s="109"/>
      <c r="AD57" s="109"/>
    </row>
    <row r="58" spans="1:30" x14ac:dyDescent="0.25">
      <c r="A58" s="109"/>
      <c r="S58" s="1306"/>
      <c r="V58" s="109"/>
      <c r="AD58" s="109"/>
    </row>
    <row r="59" spans="1:30" x14ac:dyDescent="0.25">
      <c r="A59" s="109"/>
      <c r="S59" s="1306"/>
      <c r="V59" s="109"/>
      <c r="AD59" s="109"/>
    </row>
    <row r="60" spans="1:30" x14ac:dyDescent="0.25">
      <c r="A60" s="109"/>
      <c r="S60" s="1306"/>
      <c r="V60" s="109"/>
      <c r="AD60" s="109"/>
    </row>
    <row r="61" spans="1:30" x14ac:dyDescent="0.25">
      <c r="A61" s="109" t="s">
        <v>1302</v>
      </c>
      <c r="S61" s="1306"/>
      <c r="V61" s="109"/>
      <c r="AD61" s="109"/>
    </row>
    <row r="62" spans="1:30" x14ac:dyDescent="0.25">
      <c r="A62" s="109"/>
      <c r="S62" s="1306"/>
      <c r="V62" s="109"/>
      <c r="AD62" s="109"/>
    </row>
    <row r="63" spans="1:30" x14ac:dyDescent="0.25">
      <c r="A63" s="109"/>
      <c r="S63" s="1306"/>
      <c r="V63" s="109"/>
      <c r="AD63" s="109"/>
    </row>
    <row r="64" spans="1:30" x14ac:dyDescent="0.25">
      <c r="A64" s="109"/>
      <c r="S64" s="1306"/>
      <c r="V64" s="109"/>
      <c r="AD64" s="109"/>
    </row>
    <row r="65" spans="1:30" ht="27" x14ac:dyDescent="0.25">
      <c r="A65" s="109" t="s">
        <v>1303</v>
      </c>
      <c r="S65" s="1306"/>
      <c r="V65" s="109"/>
      <c r="AD65" s="109"/>
    </row>
    <row r="66" spans="1:30" x14ac:dyDescent="0.25">
      <c r="A66" s="109"/>
      <c r="S66" s="1306"/>
      <c r="V66" s="109"/>
      <c r="AD66" s="109"/>
    </row>
    <row r="67" spans="1:30" ht="189" x14ac:dyDescent="0.25">
      <c r="A67" s="109" t="s">
        <v>1304</v>
      </c>
      <c r="S67" s="1306"/>
      <c r="V67" s="109"/>
      <c r="AD67" s="109"/>
    </row>
    <row r="68" spans="1:30" ht="175.5" x14ac:dyDescent="0.25">
      <c r="A68" s="109" t="s">
        <v>1305</v>
      </c>
      <c r="S68" s="1306"/>
      <c r="V68" s="109"/>
      <c r="AD68" s="109"/>
    </row>
    <row r="69" spans="1:30" x14ac:dyDescent="0.25">
      <c r="A69" s="109"/>
      <c r="S69" s="1306"/>
      <c r="V69" s="109"/>
      <c r="AD69" s="109"/>
    </row>
    <row r="70" spans="1:30" x14ac:dyDescent="0.25">
      <c r="A70" s="109"/>
      <c r="S70" s="1306"/>
      <c r="V70" s="109"/>
      <c r="AD70" s="109"/>
    </row>
    <row r="71" spans="1:30" x14ac:dyDescent="0.25">
      <c r="A71" s="109"/>
      <c r="S71" s="1306"/>
      <c r="V71" s="109"/>
      <c r="AD71" s="109"/>
    </row>
    <row r="72" spans="1:30" x14ac:dyDescent="0.25">
      <c r="A72" s="109"/>
      <c r="S72" s="1306"/>
      <c r="V72" s="109"/>
      <c r="AD72" s="109"/>
    </row>
    <row r="73" spans="1:30" x14ac:dyDescent="0.25">
      <c r="A73" s="109"/>
      <c r="S73" s="1306"/>
      <c r="V73" s="109"/>
      <c r="AD73" s="109"/>
    </row>
    <row r="74" spans="1:30" x14ac:dyDescent="0.25">
      <c r="A74" s="109"/>
      <c r="S74" s="1306"/>
      <c r="V74" s="109"/>
      <c r="AD74" s="109"/>
    </row>
    <row r="75" spans="1:30" x14ac:dyDescent="0.25">
      <c r="A75" s="109"/>
      <c r="S75" s="1306"/>
      <c r="V75" s="109"/>
      <c r="AD75" s="109"/>
    </row>
    <row r="76" spans="1:30" x14ac:dyDescent="0.25">
      <c r="A76" s="109"/>
      <c r="S76" s="1306"/>
      <c r="V76" s="109"/>
      <c r="AD76" s="109"/>
    </row>
    <row r="77" spans="1:30" ht="189" x14ac:dyDescent="0.25">
      <c r="A77" s="109" t="s">
        <v>1304</v>
      </c>
      <c r="S77" s="1306"/>
      <c r="V77" s="109"/>
      <c r="AD77" s="109"/>
    </row>
    <row r="78" spans="1:30" ht="175.5" x14ac:dyDescent="0.25">
      <c r="A78" s="109" t="s">
        <v>1305</v>
      </c>
      <c r="S78" s="1306"/>
      <c r="V78" s="109"/>
      <c r="AD78" s="109"/>
    </row>
    <row r="79" spans="1:30" x14ac:dyDescent="0.25">
      <c r="A79" s="109"/>
      <c r="S79" s="1306"/>
      <c r="V79" s="109"/>
      <c r="AD79" s="109"/>
    </row>
    <row r="80" spans="1:30" x14ac:dyDescent="0.25">
      <c r="A80" s="109"/>
      <c r="S80" s="1306"/>
      <c r="V80" s="109"/>
      <c r="AD80" s="109"/>
    </row>
    <row r="81" spans="1:30" x14ac:dyDescent="0.25">
      <c r="A81" s="109"/>
      <c r="V81" s="109"/>
      <c r="AD81" s="109"/>
    </row>
    <row r="82" spans="1:30" x14ac:dyDescent="0.25">
      <c r="A82" s="109"/>
      <c r="V82" s="109"/>
      <c r="AD82" s="109"/>
    </row>
    <row r="83" spans="1:30" x14ac:dyDescent="0.25">
      <c r="A83" s="109"/>
      <c r="V83" s="109"/>
      <c r="AD83" s="109"/>
    </row>
    <row r="84" spans="1:30" x14ac:dyDescent="0.25">
      <c r="A84" s="109"/>
      <c r="V84" s="109"/>
      <c r="AD84" s="109"/>
    </row>
    <row r="85" spans="1:30" x14ac:dyDescent="0.25">
      <c r="A85" s="109"/>
      <c r="V85" s="109"/>
      <c r="AD85" s="109"/>
    </row>
    <row r="86" spans="1:30" x14ac:dyDescent="0.25">
      <c r="A86" s="109"/>
      <c r="V86" s="109"/>
      <c r="AD86" s="109"/>
    </row>
    <row r="87" spans="1:30" x14ac:dyDescent="0.25">
      <c r="A87" s="109"/>
      <c r="V87" s="109"/>
      <c r="AD87" s="109"/>
    </row>
    <row r="88" spans="1:30" x14ac:dyDescent="0.25">
      <c r="A88" s="109"/>
      <c r="V88" s="109"/>
      <c r="AD88" s="109"/>
    </row>
    <row r="89" spans="1:30" x14ac:dyDescent="0.25">
      <c r="A89" s="109"/>
      <c r="V89" s="109"/>
      <c r="AD89" s="109"/>
    </row>
    <row r="90" spans="1:30" x14ac:dyDescent="0.25">
      <c r="A90" s="109"/>
      <c r="V90" s="109"/>
      <c r="AD90" s="109"/>
    </row>
    <row r="91" spans="1:30" x14ac:dyDescent="0.25">
      <c r="A91" s="109"/>
      <c r="V91" s="109"/>
      <c r="AD91" s="109"/>
    </row>
    <row r="92" spans="1:30" x14ac:dyDescent="0.25">
      <c r="A92" s="109"/>
      <c r="V92" s="109"/>
      <c r="AD92" s="109"/>
    </row>
    <row r="93" spans="1:30" x14ac:dyDescent="0.25">
      <c r="A93" s="109"/>
      <c r="V93" s="109"/>
      <c r="AD93" s="109"/>
    </row>
    <row r="94" spans="1:30" x14ac:dyDescent="0.25">
      <c r="A94" s="109"/>
      <c r="V94" s="109"/>
      <c r="AD94" s="109"/>
    </row>
    <row r="95" spans="1:30" x14ac:dyDescent="0.25">
      <c r="A95" s="109"/>
      <c r="V95" s="109"/>
      <c r="AD95" s="109"/>
    </row>
    <row r="96" spans="1:30" x14ac:dyDescent="0.25">
      <c r="A96" s="109"/>
      <c r="V96" s="109"/>
      <c r="AD96" s="109"/>
    </row>
    <row r="97" spans="1:30" x14ac:dyDescent="0.25">
      <c r="A97" s="109"/>
      <c r="V97" s="109"/>
      <c r="AD97" s="109"/>
    </row>
    <row r="98" spans="1:30" x14ac:dyDescent="0.25">
      <c r="A98" s="109"/>
      <c r="V98" s="109"/>
      <c r="AD98" s="109"/>
    </row>
    <row r="99" spans="1:30" x14ac:dyDescent="0.25">
      <c r="A99" s="109"/>
      <c r="V99" s="109"/>
      <c r="AD99" s="109"/>
    </row>
    <row r="100" spans="1:30" x14ac:dyDescent="0.25">
      <c r="A100" s="109"/>
      <c r="V100" s="109"/>
      <c r="AD100" s="109"/>
    </row>
    <row r="101" spans="1:30" x14ac:dyDescent="0.25">
      <c r="A101" s="109"/>
      <c r="V101" s="109"/>
      <c r="AD101" s="109"/>
    </row>
    <row r="102" spans="1:30" x14ac:dyDescent="0.25">
      <c r="A102" s="109"/>
      <c r="V102" s="109"/>
      <c r="AD102" s="109"/>
    </row>
    <row r="103" spans="1:30" x14ac:dyDescent="0.25">
      <c r="A103" s="109"/>
      <c r="V103" s="109"/>
      <c r="AD103" s="109"/>
    </row>
    <row r="104" spans="1:30" x14ac:dyDescent="0.25">
      <c r="A104" s="109"/>
      <c r="V104" s="109"/>
      <c r="AD104" s="109"/>
    </row>
    <row r="105" spans="1:30" x14ac:dyDescent="0.25">
      <c r="A105" s="109"/>
      <c r="V105" s="109"/>
      <c r="AD105" s="109"/>
    </row>
    <row r="106" spans="1:30" x14ac:dyDescent="0.25">
      <c r="A106" s="109"/>
      <c r="V106" s="109"/>
      <c r="AD106" s="109"/>
    </row>
    <row r="107" spans="1:30" x14ac:dyDescent="0.25">
      <c r="A107" s="109"/>
      <c r="V107" s="109"/>
      <c r="AD107" s="109"/>
    </row>
    <row r="108" spans="1:30" x14ac:dyDescent="0.25">
      <c r="A108" s="109"/>
      <c r="V108" s="109"/>
      <c r="AD108" s="109"/>
    </row>
    <row r="109" spans="1:30" x14ac:dyDescent="0.25">
      <c r="A109" s="109"/>
      <c r="V109" s="109"/>
      <c r="AD109" s="109"/>
    </row>
    <row r="110" spans="1:30" x14ac:dyDescent="0.25">
      <c r="A110" s="109"/>
      <c r="V110" s="109"/>
      <c r="AD110" s="109"/>
    </row>
    <row r="111" spans="1:30" x14ac:dyDescent="0.25">
      <c r="A111" s="109"/>
      <c r="V111" s="109"/>
      <c r="AD111" s="109"/>
    </row>
  </sheetData>
  <mergeCells count="10">
    <mergeCell ref="K11:N11"/>
    <mergeCell ref="K12:N12"/>
    <mergeCell ref="K14:N14"/>
    <mergeCell ref="K15:N15"/>
    <mergeCell ref="O5:P5"/>
    <mergeCell ref="Q5:R5"/>
    <mergeCell ref="S5:T5"/>
    <mergeCell ref="K6:N6"/>
    <mergeCell ref="K7:N7"/>
    <mergeCell ref="K8:N8"/>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EB700B"/>
  </sheetPr>
  <dimension ref="A1:S31"/>
  <sheetViews>
    <sheetView showGridLines="0" view="pageBreakPreview" zoomScaleNormal="80" zoomScaleSheetLayoutView="100" workbookViewId="0">
      <selection activeCell="A10" sqref="A10"/>
    </sheetView>
  </sheetViews>
  <sheetFormatPr baseColWidth="10" defaultColWidth="11.42578125" defaultRowHeight="13.5" x14ac:dyDescent="0.25"/>
  <cols>
    <col min="1" max="1" width="100.7109375" style="58" customWidth="1"/>
    <col min="2" max="2" width="15.140625" style="65" customWidth="1"/>
    <col min="3" max="3" width="5.7109375" style="66" customWidth="1"/>
    <col min="4" max="4" width="16.7109375" style="67" hidden="1" customWidth="1"/>
    <col min="5" max="5" width="1.140625" style="66" hidden="1" customWidth="1"/>
    <col min="6" max="6" width="17.28515625" style="66" hidden="1" customWidth="1"/>
    <col min="7" max="7" width="1" style="66" hidden="1" customWidth="1"/>
    <col min="8" max="8" width="16.5703125" style="66" hidden="1" customWidth="1"/>
    <col min="9" max="9" width="1.140625" style="66" hidden="1" customWidth="1"/>
    <col min="10" max="10" width="15.42578125" style="66" hidden="1" customWidth="1"/>
    <col min="11" max="11" width="4" style="66" hidden="1" customWidth="1"/>
    <col min="12" max="12" width="18.5703125" style="58" hidden="1" customWidth="1"/>
    <col min="13" max="13" width="4.140625" style="58" hidden="1" customWidth="1"/>
    <col min="14" max="14" width="16.5703125" style="58" hidden="1" customWidth="1"/>
    <col min="15" max="15" width="7" style="58" hidden="1" customWidth="1"/>
    <col min="16" max="16" width="18.85546875" style="58" customWidth="1"/>
    <col min="17" max="17" width="11.42578125" style="58" customWidth="1"/>
    <col min="18" max="18" width="3.7109375" style="58" customWidth="1"/>
    <col min="19" max="19" width="12.7109375" style="58" bestFit="1" customWidth="1"/>
    <col min="20" max="16384" width="11.42578125" style="58"/>
  </cols>
  <sheetData>
    <row r="1" spans="1:19" ht="15" customHeight="1" x14ac:dyDescent="0.25">
      <c r="A1" s="2102" t="s">
        <v>5373</v>
      </c>
      <c r="B1" s="5893" t="s">
        <v>5024</v>
      </c>
      <c r="C1" s="5893"/>
      <c r="D1" s="542"/>
      <c r="E1" s="542"/>
      <c r="F1" s="542"/>
      <c r="G1" s="542"/>
      <c r="H1" s="542"/>
      <c r="I1" s="542"/>
      <c r="J1" s="542"/>
      <c r="K1" s="542"/>
      <c r="L1" s="542"/>
      <c r="M1" s="542"/>
      <c r="N1" s="542"/>
      <c r="O1" s="542"/>
    </row>
    <row r="2" spans="1:19" ht="15" customHeight="1" x14ac:dyDescent="0.25">
      <c r="A2" s="4954" t="s">
        <v>5372</v>
      </c>
      <c r="B2" s="4949"/>
      <c r="C2" s="4949"/>
      <c r="D2" s="542"/>
      <c r="E2" s="542"/>
      <c r="F2" s="542"/>
      <c r="G2" s="542"/>
      <c r="H2" s="542"/>
      <c r="I2" s="542"/>
      <c r="J2" s="542"/>
      <c r="K2" s="542"/>
      <c r="L2" s="542"/>
      <c r="M2" s="542"/>
      <c r="N2" s="542"/>
      <c r="O2" s="542"/>
    </row>
    <row r="3" spans="1:19" ht="15" customHeight="1" x14ac:dyDescent="0.25">
      <c r="A3" s="2102">
        <v>2013</v>
      </c>
      <c r="B3" s="2186"/>
      <c r="C3" s="2186"/>
      <c r="D3" s="542"/>
      <c r="E3" s="542"/>
      <c r="F3" s="542"/>
      <c r="G3" s="542"/>
      <c r="H3" s="542"/>
      <c r="I3" s="542"/>
      <c r="J3" s="542"/>
      <c r="K3" s="542"/>
      <c r="L3" s="542"/>
      <c r="M3" s="542"/>
      <c r="N3" s="542"/>
      <c r="O3" s="542"/>
    </row>
    <row r="4" spans="1:19" ht="18" x14ac:dyDescent="0.25">
      <c r="A4" s="2102"/>
      <c r="B4" s="2186"/>
      <c r="C4" s="2186"/>
      <c r="D4" s="542"/>
      <c r="E4" s="542"/>
      <c r="F4" s="542"/>
      <c r="G4" s="542"/>
      <c r="H4" s="542"/>
      <c r="I4" s="542"/>
      <c r="J4" s="542"/>
      <c r="K4" s="542"/>
      <c r="L4" s="542"/>
      <c r="M4" s="542"/>
      <c r="N4" s="542"/>
      <c r="O4" s="542"/>
    </row>
    <row r="5" spans="1:19" ht="42.75" customHeight="1" x14ac:dyDescent="0.25">
      <c r="A5" s="5896" t="s">
        <v>33</v>
      </c>
      <c r="B5" s="5853" t="s">
        <v>258</v>
      </c>
      <c r="C5" s="5853"/>
      <c r="D5" s="2228"/>
      <c r="E5" s="2228"/>
      <c r="F5" s="2228"/>
      <c r="G5" s="2228"/>
      <c r="H5" s="2228"/>
      <c r="I5" s="2228"/>
      <c r="J5" s="2228"/>
      <c r="K5" s="2228"/>
      <c r="L5" s="2228"/>
      <c r="M5" s="2228"/>
      <c r="N5" s="2228"/>
      <c r="O5" s="2229"/>
      <c r="P5" s="120"/>
      <c r="Q5" s="120"/>
    </row>
    <row r="6" spans="1:19" ht="36.75" hidden="1" customHeight="1" x14ac:dyDescent="0.25">
      <c r="A6" s="5897"/>
      <c r="B6" s="5898" t="s">
        <v>697</v>
      </c>
      <c r="C6" s="5898"/>
      <c r="D6" s="2228" t="s">
        <v>695</v>
      </c>
      <c r="E6" s="2228"/>
      <c r="F6" s="2228"/>
      <c r="G6" s="2228"/>
      <c r="H6" s="2228"/>
      <c r="I6" s="2228"/>
      <c r="J6" s="2228"/>
      <c r="K6" s="2228"/>
      <c r="L6" s="2228"/>
      <c r="M6" s="2228"/>
      <c r="N6" s="2228"/>
      <c r="O6" s="2229"/>
      <c r="P6" s="120"/>
      <c r="Q6" s="120"/>
    </row>
    <row r="7" spans="1:19" ht="16.5" hidden="1" customHeight="1" x14ac:dyDescent="0.25">
      <c r="A7" s="5863"/>
      <c r="B7" s="5899">
        <v>2012</v>
      </c>
      <c r="C7" s="5899"/>
      <c r="D7" s="5900">
        <v>2013</v>
      </c>
      <c r="E7" s="5895"/>
      <c r="F7" s="5894">
        <v>2014</v>
      </c>
      <c r="G7" s="5895"/>
      <c r="H7" s="5894">
        <v>2015</v>
      </c>
      <c r="I7" s="5895"/>
      <c r="J7" s="5894">
        <v>2016</v>
      </c>
      <c r="K7" s="5895"/>
      <c r="L7" s="5894">
        <v>2017</v>
      </c>
      <c r="M7" s="5895"/>
      <c r="N7" s="5894">
        <v>2018</v>
      </c>
      <c r="O7" s="5895"/>
      <c r="P7" s="120"/>
      <c r="Q7" s="295"/>
    </row>
    <row r="8" spans="1:19" s="17" customFormat="1" ht="27.75" customHeight="1" x14ac:dyDescent="0.25">
      <c r="A8" s="2230" t="s">
        <v>31</v>
      </c>
      <c r="B8" s="2473">
        <f>SUM(B9:B14)</f>
        <v>21332422.370000001</v>
      </c>
      <c r="C8" s="2232"/>
      <c r="D8" s="2233">
        <f>SUM(D9:D9)</f>
        <v>0</v>
      </c>
      <c r="E8" s="2234"/>
      <c r="F8" s="2235">
        <f>SUM(F9:F9)</f>
        <v>0</v>
      </c>
      <c r="G8" s="2234"/>
      <c r="H8" s="2235">
        <f>SUM(H9:H9)</f>
        <v>0</v>
      </c>
      <c r="I8" s="2234"/>
      <c r="J8" s="2235">
        <f>SUM(J9:J9)</f>
        <v>0</v>
      </c>
      <c r="K8" s="2234"/>
      <c r="L8" s="2235">
        <f>SUM(L9:L9)</f>
        <v>0</v>
      </c>
      <c r="M8" s="2234"/>
      <c r="N8" s="2235">
        <f>SUM(N9:N9)</f>
        <v>0</v>
      </c>
      <c r="O8" s="2234"/>
      <c r="P8" s="296"/>
      <c r="Q8" s="167"/>
      <c r="S8" s="122"/>
    </row>
    <row r="9" spans="1:19" s="60" customFormat="1" ht="18.95" customHeight="1" x14ac:dyDescent="0.2">
      <c r="A9" s="5089" t="s">
        <v>484</v>
      </c>
      <c r="B9" s="5112">
        <f>'4-E381op-PJ'!N7</f>
        <v>5775628.1699999999</v>
      </c>
      <c r="C9" s="5109"/>
      <c r="D9" s="2236"/>
      <c r="E9" s="2237"/>
      <c r="F9" s="2238"/>
      <c r="G9" s="2237"/>
      <c r="H9" s="2238"/>
      <c r="I9" s="2237"/>
      <c r="J9" s="2238"/>
      <c r="K9" s="2239"/>
      <c r="L9" s="2238"/>
      <c r="M9" s="2239"/>
      <c r="N9" s="2236"/>
      <c r="O9" s="2239"/>
      <c r="P9" s="241"/>
      <c r="Q9" s="241"/>
    </row>
    <row r="10" spans="1:19" s="60" customFormat="1" ht="18.95" customHeight="1" x14ac:dyDescent="0.2">
      <c r="A10" s="5057" t="s">
        <v>672</v>
      </c>
      <c r="B10" s="2677">
        <f>'4-E381op-PJ'!N11</f>
        <v>5920322.3899999997</v>
      </c>
      <c r="C10" s="2188"/>
      <c r="D10" s="382"/>
      <c r="E10" s="383"/>
      <c r="F10" s="382"/>
      <c r="G10" s="383"/>
      <c r="H10" s="382"/>
      <c r="I10" s="383"/>
      <c r="J10" s="382"/>
      <c r="K10" s="384"/>
      <c r="L10" s="382"/>
      <c r="M10" s="384"/>
      <c r="N10" s="382"/>
      <c r="O10" s="384"/>
      <c r="P10" s="241"/>
      <c r="Q10" s="241"/>
    </row>
    <row r="11" spans="1:19" s="60" customFormat="1" ht="18.95" customHeight="1" x14ac:dyDescent="0.2">
      <c r="A11" s="5057" t="s">
        <v>659</v>
      </c>
      <c r="B11" s="2677">
        <f>'4-E381op-PJ'!N14</f>
        <v>2164592.2599999998</v>
      </c>
      <c r="C11" s="2188"/>
      <c r="D11" s="382"/>
      <c r="E11" s="383"/>
      <c r="F11" s="382"/>
      <c r="G11" s="383"/>
      <c r="H11" s="382"/>
      <c r="I11" s="383"/>
      <c r="J11" s="382"/>
      <c r="K11" s="384"/>
      <c r="L11" s="382"/>
      <c r="M11" s="384"/>
      <c r="N11" s="382"/>
      <c r="O11" s="384"/>
      <c r="P11" s="241"/>
      <c r="Q11" s="241"/>
    </row>
    <row r="12" spans="1:19" s="60" customFormat="1" ht="18.95" customHeight="1" x14ac:dyDescent="0.2">
      <c r="A12" s="5057" t="s">
        <v>1261</v>
      </c>
      <c r="B12" s="2677">
        <f>'4-E381op-PJ'!N19</f>
        <v>4946000</v>
      </c>
      <c r="C12" s="2188"/>
      <c r="D12" s="382"/>
      <c r="E12" s="383"/>
      <c r="F12" s="382"/>
      <c r="G12" s="383"/>
      <c r="H12" s="382"/>
      <c r="I12" s="383"/>
      <c r="J12" s="382"/>
      <c r="K12" s="384"/>
      <c r="L12" s="382"/>
      <c r="M12" s="384"/>
      <c r="N12" s="382"/>
      <c r="O12" s="384"/>
      <c r="P12" s="241"/>
      <c r="Q12" s="241"/>
    </row>
    <row r="13" spans="1:19" s="60" customFormat="1" ht="18.95" customHeight="1" x14ac:dyDescent="0.2">
      <c r="A13" s="5057" t="s">
        <v>1249</v>
      </c>
      <c r="B13" s="2677">
        <f>'4-E381op-PJ'!N22</f>
        <v>610889.53</v>
      </c>
      <c r="C13" s="2188"/>
      <c r="D13" s="382"/>
      <c r="E13" s="383"/>
      <c r="F13" s="382"/>
      <c r="G13" s="383"/>
      <c r="H13" s="382"/>
      <c r="I13" s="383"/>
      <c r="J13" s="382"/>
      <c r="K13" s="384"/>
      <c r="L13" s="382"/>
      <c r="M13" s="384"/>
      <c r="N13" s="382"/>
      <c r="O13" s="384"/>
      <c r="P13" s="241"/>
      <c r="Q13" s="241"/>
    </row>
    <row r="14" spans="1:19" s="60" customFormat="1" ht="18.95" customHeight="1" x14ac:dyDescent="0.2">
      <c r="A14" s="5093" t="s">
        <v>2188</v>
      </c>
      <c r="B14" s="5118">
        <f>'4-E381op-PJ'!N25</f>
        <v>1914990.02</v>
      </c>
      <c r="C14" s="5123"/>
      <c r="D14" s="382"/>
      <c r="E14" s="383"/>
      <c r="F14" s="382"/>
      <c r="G14" s="383"/>
      <c r="H14" s="382"/>
      <c r="I14" s="383"/>
      <c r="J14" s="382"/>
      <c r="K14" s="384"/>
      <c r="L14" s="382"/>
      <c r="M14" s="384"/>
      <c r="N14" s="382"/>
      <c r="O14" s="384"/>
      <c r="P14" s="241"/>
      <c r="Q14" s="241"/>
    </row>
    <row r="15" spans="1:19" ht="14.1" customHeight="1" x14ac:dyDescent="0.25">
      <c r="A15" s="2042"/>
      <c r="B15" s="2240"/>
      <c r="C15" s="2188"/>
      <c r="D15" s="382"/>
      <c r="E15" s="383"/>
      <c r="F15" s="382"/>
      <c r="G15" s="383"/>
      <c r="H15" s="382"/>
      <c r="I15" s="383"/>
      <c r="J15" s="382"/>
      <c r="K15" s="384"/>
      <c r="L15" s="382"/>
      <c r="M15" s="382"/>
      <c r="N15" s="382"/>
      <c r="O15" s="384"/>
    </row>
    <row r="16" spans="1:19" ht="14.1" customHeight="1" x14ac:dyDescent="0.25">
      <c r="A16" s="2042" t="s">
        <v>2411</v>
      </c>
      <c r="B16" s="2225"/>
      <c r="C16" s="2241"/>
      <c r="D16" s="52"/>
      <c r="E16" s="48"/>
      <c r="F16" s="48"/>
      <c r="G16" s="48"/>
      <c r="H16" s="48"/>
      <c r="I16" s="48"/>
      <c r="J16" s="48"/>
      <c r="K16" s="48"/>
      <c r="L16" s="64"/>
      <c r="M16" s="64"/>
      <c r="N16" s="64"/>
      <c r="O16" s="64"/>
    </row>
    <row r="17" spans="1:4" x14ac:dyDescent="0.25">
      <c r="D17" s="58"/>
    </row>
    <row r="18" spans="1:4" x14ac:dyDescent="0.25">
      <c r="A18" s="518"/>
      <c r="D18" s="58"/>
    </row>
    <row r="26" spans="1:4" ht="15.75" x14ac:dyDescent="0.25">
      <c r="B26" s="1174"/>
    </row>
    <row r="31" spans="1:4" ht="15.75" x14ac:dyDescent="0.25">
      <c r="A31" s="1355"/>
    </row>
  </sheetData>
  <mergeCells count="11">
    <mergeCell ref="A5:A7"/>
    <mergeCell ref="B5:C5"/>
    <mergeCell ref="B6:C6"/>
    <mergeCell ref="B7:C7"/>
    <mergeCell ref="D7:E7"/>
    <mergeCell ref="B1:C1"/>
    <mergeCell ref="H7:I7"/>
    <mergeCell ref="J7:K7"/>
    <mergeCell ref="L7:M7"/>
    <mergeCell ref="N7:O7"/>
    <mergeCell ref="F7:G7"/>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&amp;L&amp;"Tahoma,Normal"310</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EB700B"/>
  </sheetPr>
  <dimension ref="A1:AQ124"/>
  <sheetViews>
    <sheetView showGridLines="0" view="pageBreakPreview" topLeftCell="K1" zoomScaleNormal="70" zoomScaleSheetLayoutView="100" workbookViewId="0">
      <selection activeCell="M10" sqref="M10"/>
    </sheetView>
  </sheetViews>
  <sheetFormatPr baseColWidth="10" defaultColWidth="11.42578125" defaultRowHeight="13.5" x14ac:dyDescent="0.25"/>
  <cols>
    <col min="1" max="1" width="9.140625" style="58" hidden="1" customWidth="1"/>
    <col min="2" max="2" width="8.42578125" style="58" hidden="1" customWidth="1"/>
    <col min="3" max="5" width="11.8554687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55.28515625" style="58" customWidth="1"/>
    <col min="12" max="13" width="15.7109375" style="58" customWidth="1"/>
    <col min="14" max="14" width="17.5703125" style="65" customWidth="1"/>
    <col min="15" max="15" width="1.85546875" style="66" customWidth="1"/>
    <col min="16" max="16" width="7.7109375" style="6" customWidth="1"/>
    <col min="17" max="17" width="1.85546875" style="58" customWidth="1"/>
    <col min="18" max="18" width="11.5703125" style="1307" customWidth="1"/>
    <col min="19" max="19" width="1.42578125" style="66" customWidth="1"/>
    <col min="20" max="20" width="0.28515625" style="58" hidden="1" customWidth="1"/>
    <col min="21" max="21" width="11.140625" style="58" hidden="1" customWidth="1"/>
    <col min="22" max="22" width="13.140625" style="58" hidden="1" customWidth="1"/>
    <col min="23" max="23" width="8" style="58" hidden="1" customWidth="1"/>
    <col min="24" max="24" width="9.42578125" style="58" hidden="1" customWidth="1"/>
    <col min="25" max="25" width="28.5703125" style="58" hidden="1" customWidth="1"/>
    <col min="26" max="26" width="0.140625" style="58" customWidth="1"/>
    <col min="27" max="27" width="31.42578125" style="58" hidden="1" customWidth="1"/>
    <col min="28" max="28" width="12.5703125" style="58" hidden="1" customWidth="1"/>
    <col min="29" max="29" width="16.7109375" style="58" hidden="1" customWidth="1"/>
    <col min="30" max="30" width="20.7109375" style="58" hidden="1" customWidth="1"/>
    <col min="31" max="31" width="14" style="58" hidden="1" customWidth="1"/>
    <col min="32" max="32" width="21" style="58" hidden="1" customWidth="1"/>
    <col min="33" max="33" width="13.42578125" style="58" hidden="1" customWidth="1"/>
    <col min="34" max="34" width="27.85546875" style="58" hidden="1" customWidth="1"/>
    <col min="35" max="40" width="11.42578125" style="58" hidden="1" customWidth="1"/>
    <col min="41" max="41" width="11.42578125" style="58" customWidth="1"/>
    <col min="42" max="16384" width="11.42578125" style="58"/>
  </cols>
  <sheetData>
    <row r="1" spans="1:43" ht="15" customHeight="1" x14ac:dyDescent="0.25">
      <c r="K1" s="1652" t="s">
        <v>2413</v>
      </c>
      <c r="L1" s="2190"/>
      <c r="M1" s="2190"/>
      <c r="N1" s="2190"/>
      <c r="O1" s="2190"/>
      <c r="P1" s="2650"/>
      <c r="Q1" s="5901" t="s">
        <v>5022</v>
      </c>
      <c r="R1" s="5902"/>
      <c r="S1" s="5902"/>
    </row>
    <row r="2" spans="1:43" ht="15" customHeight="1" x14ac:dyDescent="0.25">
      <c r="K2" s="1652" t="s">
        <v>2416</v>
      </c>
      <c r="L2" s="2190"/>
      <c r="M2" s="2190"/>
      <c r="N2" s="2190"/>
      <c r="O2" s="2190"/>
      <c r="P2" s="2650"/>
      <c r="Q2" s="2755"/>
      <c r="R2" s="2317"/>
      <c r="S2" s="2755"/>
    </row>
    <row r="3" spans="1:43" ht="15" customHeight="1" x14ac:dyDescent="0.25">
      <c r="A3" s="58" t="s">
        <v>1297</v>
      </c>
      <c r="K3" s="1652">
        <v>2013</v>
      </c>
      <c r="L3" s="2190"/>
      <c r="M3" s="2190"/>
      <c r="N3" s="2190"/>
      <c r="O3" s="2190"/>
      <c r="P3" s="2650"/>
      <c r="Q3" s="2755"/>
      <c r="R3" s="2317"/>
      <c r="S3" s="2755"/>
      <c r="U3" s="1943"/>
      <c r="V3" s="1943"/>
      <c r="W3" s="1943"/>
    </row>
    <row r="4" spans="1:43" ht="12" customHeight="1" x14ac:dyDescent="0.25">
      <c r="K4" s="2242"/>
      <c r="L4" s="2242"/>
      <c r="M4" s="2242"/>
      <c r="N4" s="2242"/>
      <c r="O4" s="2242"/>
      <c r="P4" s="2755"/>
      <c r="Q4" s="2755"/>
      <c r="R4" s="2317"/>
      <c r="S4" s="2755"/>
      <c r="U4" s="1943"/>
      <c r="V4" s="1943"/>
      <c r="W4" s="1943"/>
    </row>
    <row r="5" spans="1:43" ht="39" customHeight="1" x14ac:dyDescent="0.25">
      <c r="A5" s="2243" t="s">
        <v>50</v>
      </c>
      <c r="B5" s="2243" t="s">
        <v>44</v>
      </c>
      <c r="C5" s="2243" t="s">
        <v>172</v>
      </c>
      <c r="D5" s="567" t="s">
        <v>261</v>
      </c>
      <c r="E5" s="2243" t="s">
        <v>1267</v>
      </c>
      <c r="F5" s="2243" t="s">
        <v>176</v>
      </c>
      <c r="G5" s="2243" t="s">
        <v>179</v>
      </c>
      <c r="H5" s="2243" t="s">
        <v>178</v>
      </c>
      <c r="I5" s="2243" t="s">
        <v>174</v>
      </c>
      <c r="J5" s="2244" t="s">
        <v>175</v>
      </c>
      <c r="K5" s="2245" t="s">
        <v>181</v>
      </c>
      <c r="L5" s="2245" t="s">
        <v>21</v>
      </c>
      <c r="M5" s="2245" t="s">
        <v>29</v>
      </c>
      <c r="N5" s="5883" t="s">
        <v>258</v>
      </c>
      <c r="O5" s="5883"/>
      <c r="P5" s="5903" t="s">
        <v>182</v>
      </c>
      <c r="Q5" s="5903"/>
      <c r="R5" s="5903" t="s">
        <v>20</v>
      </c>
      <c r="S5" s="5903"/>
      <c r="T5" s="2246" t="s">
        <v>171</v>
      </c>
      <c r="U5" s="2247" t="s">
        <v>183</v>
      </c>
      <c r="V5" s="2247" t="s">
        <v>185</v>
      </c>
      <c r="W5" s="2243" t="s">
        <v>26</v>
      </c>
      <c r="X5" s="2243" t="s">
        <v>27</v>
      </c>
      <c r="Y5" s="2248" t="s">
        <v>23</v>
      </c>
      <c r="Z5" s="2249" t="s">
        <v>187</v>
      </c>
      <c r="AA5" s="2249" t="s">
        <v>188</v>
      </c>
      <c r="AB5" s="2250" t="s">
        <v>45</v>
      </c>
      <c r="AC5" s="2243" t="s">
        <v>47</v>
      </c>
      <c r="AD5" s="2251" t="s">
        <v>49</v>
      </c>
      <c r="AE5" s="2251" t="s">
        <v>189</v>
      </c>
      <c r="AF5" s="2252" t="s">
        <v>190</v>
      </c>
      <c r="AG5" s="2251" t="s">
        <v>191</v>
      </c>
      <c r="AH5" s="2243" t="s">
        <v>151</v>
      </c>
    </row>
    <row r="6" spans="1:43" ht="18" x14ac:dyDescent="0.25">
      <c r="A6" s="2253" t="s">
        <v>1244</v>
      </c>
      <c r="B6" s="2254"/>
      <c r="C6" s="2254"/>
      <c r="D6" s="2254"/>
      <c r="E6" s="2254"/>
      <c r="F6" s="2254"/>
      <c r="G6" s="2255"/>
      <c r="H6" s="2254"/>
      <c r="I6" s="2254"/>
      <c r="J6" s="2255"/>
      <c r="K6" s="5885" t="s">
        <v>31</v>
      </c>
      <c r="L6" s="5885"/>
      <c r="M6" s="5885"/>
      <c r="N6" s="2467">
        <f>SUM(N7,N11,N14,N19,N25,N22)</f>
        <v>21332422.370000001</v>
      </c>
      <c r="O6" s="2231"/>
      <c r="P6" s="2257"/>
      <c r="Q6" s="2258"/>
      <c r="R6" s="2941">
        <f>SUM(R7,R11,R14,R19,R22,R25)</f>
        <v>222239</v>
      </c>
      <c r="S6" s="2259"/>
      <c r="T6" s="2261"/>
      <c r="U6" s="2262"/>
      <c r="V6" s="2262"/>
      <c r="W6" s="2263">
        <f>SUM(W7, W11,W14,W19,W22,W25)</f>
        <v>6</v>
      </c>
      <c r="X6" s="2263">
        <f>SUM(X7, X11,X14,X19,X22,X25)</f>
        <v>8</v>
      </c>
      <c r="Y6" s="2262"/>
      <c r="Z6" s="2262"/>
      <c r="AA6" s="2264"/>
      <c r="AB6" s="2262"/>
      <c r="AC6" s="2262"/>
      <c r="AD6" s="2262"/>
      <c r="AE6" s="2262"/>
      <c r="AF6" s="2262"/>
      <c r="AG6" s="2262"/>
      <c r="AH6" s="2262"/>
    </row>
    <row r="7" spans="1:43" s="60" customFormat="1" ht="16.5" x14ac:dyDescent="0.2">
      <c r="A7" s="2265"/>
      <c r="B7" s="2265"/>
      <c r="C7" s="2265"/>
      <c r="D7" s="2265"/>
      <c r="E7" s="2265"/>
      <c r="F7" s="2265"/>
      <c r="G7" s="2255"/>
      <c r="H7" s="2254"/>
      <c r="I7" s="2265"/>
      <c r="J7" s="2266"/>
      <c r="K7" s="5904" t="s">
        <v>484</v>
      </c>
      <c r="L7" s="5905"/>
      <c r="M7" s="5905"/>
      <c r="N7" s="2445">
        <f>SUM(N8)</f>
        <v>5775628.1699999999</v>
      </c>
      <c r="O7" s="2077"/>
      <c r="P7" s="2267"/>
      <c r="Q7" s="2079"/>
      <c r="R7" s="2716">
        <f>SUM(R8)</f>
        <v>108126</v>
      </c>
      <c r="S7" s="2999"/>
      <c r="T7" s="2261"/>
      <c r="U7" s="2262"/>
      <c r="V7" s="2262"/>
      <c r="W7" s="2262">
        <f>SUM(W8)</f>
        <v>1</v>
      </c>
      <c r="X7" s="2262">
        <f>SUM(X8)</f>
        <v>2</v>
      </c>
      <c r="Y7" s="2262"/>
      <c r="Z7" s="2262"/>
      <c r="AA7" s="2264"/>
      <c r="AB7" s="2262"/>
      <c r="AC7" s="2262"/>
      <c r="AD7" s="2262"/>
      <c r="AE7" s="2262"/>
      <c r="AF7" s="2262"/>
      <c r="AG7" s="2262"/>
      <c r="AH7" s="2262"/>
    </row>
    <row r="8" spans="1:43" s="60" customFormat="1" ht="15.75" x14ac:dyDescent="0.25">
      <c r="A8" s="2268"/>
      <c r="B8" s="2269"/>
      <c r="C8" s="2269"/>
      <c r="D8" s="2270"/>
      <c r="E8" s="2270"/>
      <c r="F8" s="2270"/>
      <c r="G8" s="2271"/>
      <c r="H8" s="2272"/>
      <c r="I8" s="2270"/>
      <c r="J8" s="2273"/>
      <c r="K8" s="2829" t="s">
        <v>289</v>
      </c>
      <c r="L8" s="2942"/>
      <c r="M8" s="2942"/>
      <c r="N8" s="2446">
        <f>SUM(N9:N10)</f>
        <v>5775628.1699999999</v>
      </c>
      <c r="O8" s="2069"/>
      <c r="P8" s="2072"/>
      <c r="Q8" s="2073"/>
      <c r="R8" s="2631">
        <f>SUM(R9:R10)</f>
        <v>108126</v>
      </c>
      <c r="S8" s="3000"/>
      <c r="T8" s="2274"/>
      <c r="U8" s="2275"/>
      <c r="V8" s="2276"/>
      <c r="W8" s="2277">
        <f>SUM(W9:W10)</f>
        <v>1</v>
      </c>
      <c r="X8" s="2277">
        <f>SUM(X9:X10)</f>
        <v>2</v>
      </c>
      <c r="Y8" s="2278"/>
      <c r="Z8" s="2278"/>
      <c r="AA8" s="2278"/>
      <c r="AB8" s="2268"/>
      <c r="AC8" s="2268"/>
      <c r="AD8" s="2268"/>
      <c r="AE8" s="2268"/>
      <c r="AF8" s="2268"/>
      <c r="AG8" s="2268"/>
      <c r="AH8" s="2268"/>
    </row>
    <row r="9" spans="1:43" s="587" customFormat="1" ht="25.5" customHeight="1" x14ac:dyDescent="0.25">
      <c r="A9" s="743" t="s">
        <v>871</v>
      </c>
      <c r="B9" s="1189" t="s">
        <v>874</v>
      </c>
      <c r="C9" s="741" t="s">
        <v>285</v>
      </c>
      <c r="D9" s="741" t="s">
        <v>655</v>
      </c>
      <c r="E9" s="825">
        <v>5960</v>
      </c>
      <c r="F9" s="646" t="s">
        <v>291</v>
      </c>
      <c r="G9" s="754" t="s">
        <v>669</v>
      </c>
      <c r="H9" s="827" t="s">
        <v>289</v>
      </c>
      <c r="I9" s="826" t="s">
        <v>484</v>
      </c>
      <c r="J9" s="1961">
        <v>2011</v>
      </c>
      <c r="K9" s="2404" t="s">
        <v>1231</v>
      </c>
      <c r="L9" s="1990" t="s">
        <v>319</v>
      </c>
      <c r="M9" s="1990" t="s">
        <v>346</v>
      </c>
      <c r="N9" s="2449">
        <f>5775628.17-2935144.77</f>
        <v>2840483.4</v>
      </c>
      <c r="O9" s="1965"/>
      <c r="P9" s="2279">
        <v>1</v>
      </c>
      <c r="Q9" s="1965"/>
      <c r="R9" s="2632">
        <v>108126</v>
      </c>
      <c r="S9" s="3001"/>
      <c r="T9" s="1982">
        <v>1</v>
      </c>
      <c r="U9" s="748">
        <v>40904</v>
      </c>
      <c r="V9" s="748">
        <v>41460</v>
      </c>
      <c r="W9" s="1252">
        <v>1</v>
      </c>
      <c r="X9" s="1252">
        <v>1</v>
      </c>
      <c r="Y9" s="1231">
        <v>41487</v>
      </c>
      <c r="Z9" s="1240" t="s">
        <v>1243</v>
      </c>
      <c r="AA9" s="743"/>
      <c r="AB9" s="750" t="s">
        <v>666</v>
      </c>
      <c r="AC9" s="750" t="s">
        <v>665</v>
      </c>
      <c r="AD9" s="750" t="s">
        <v>664</v>
      </c>
      <c r="AE9" s="748">
        <v>40850</v>
      </c>
      <c r="AF9" s="749" t="s">
        <v>546</v>
      </c>
      <c r="AG9" s="749" t="s">
        <v>1242</v>
      </c>
      <c r="AH9" s="825" t="s">
        <v>1196</v>
      </c>
      <c r="AI9" s="748">
        <v>41404</v>
      </c>
      <c r="AJ9" s="627" t="s">
        <v>281</v>
      </c>
      <c r="AK9" s="627" t="s">
        <v>281</v>
      </c>
      <c r="AL9" s="627" t="s">
        <v>281</v>
      </c>
      <c r="AM9" s="627" t="s">
        <v>281</v>
      </c>
      <c r="AN9" s="2280" t="s">
        <v>1241</v>
      </c>
    </row>
    <row r="10" spans="1:43" s="587" customFormat="1" ht="24.75" customHeight="1" x14ac:dyDescent="0.25">
      <c r="A10" s="743" t="s">
        <v>871</v>
      </c>
      <c r="B10" s="1183" t="s">
        <v>875</v>
      </c>
      <c r="C10" s="741" t="s">
        <v>285</v>
      </c>
      <c r="D10" s="741" t="s">
        <v>655</v>
      </c>
      <c r="E10" s="825" t="s">
        <v>1232</v>
      </c>
      <c r="F10" s="646" t="s">
        <v>291</v>
      </c>
      <c r="G10" s="754" t="s">
        <v>669</v>
      </c>
      <c r="H10" s="827" t="s">
        <v>289</v>
      </c>
      <c r="I10" s="826" t="s">
        <v>484</v>
      </c>
      <c r="J10" s="1961">
        <v>2011</v>
      </c>
      <c r="K10" s="2943" t="s">
        <v>1231</v>
      </c>
      <c r="L10" s="2281" t="s">
        <v>319</v>
      </c>
      <c r="M10" s="2281" t="s">
        <v>346</v>
      </c>
      <c r="N10" s="2449">
        <v>2935144.77</v>
      </c>
      <c r="O10" s="1965"/>
      <c r="P10" s="2279">
        <v>1</v>
      </c>
      <c r="Q10" s="1965"/>
      <c r="R10" s="2632" t="s">
        <v>2644</v>
      </c>
      <c r="S10" s="3001"/>
      <c r="T10" s="1112">
        <v>0.42</v>
      </c>
      <c r="U10" s="748">
        <v>41514</v>
      </c>
      <c r="V10" s="748">
        <v>41595</v>
      </c>
      <c r="W10" s="1254">
        <v>0</v>
      </c>
      <c r="X10" s="1254">
        <v>1</v>
      </c>
      <c r="Y10" s="1183">
        <v>41609</v>
      </c>
      <c r="Z10" s="743" t="s">
        <v>1230</v>
      </c>
      <c r="AA10" s="743"/>
      <c r="AB10" s="2282" t="s">
        <v>1229</v>
      </c>
      <c r="AC10" s="750" t="s">
        <v>665</v>
      </c>
      <c r="AD10" s="750" t="s">
        <v>664</v>
      </c>
      <c r="AE10" s="748">
        <v>40850</v>
      </c>
      <c r="AF10" s="749" t="s">
        <v>287</v>
      </c>
      <c r="AG10" s="748" t="s">
        <v>287</v>
      </c>
      <c r="AH10" s="825" t="s">
        <v>1228</v>
      </c>
      <c r="AI10" s="748">
        <v>41487</v>
      </c>
      <c r="AJ10" s="627" t="s">
        <v>281</v>
      </c>
      <c r="AK10" s="627" t="s">
        <v>281</v>
      </c>
      <c r="AL10" s="627" t="s">
        <v>281</v>
      </c>
      <c r="AM10" s="627" t="s">
        <v>281</v>
      </c>
      <c r="AN10" s="2283" t="s">
        <v>1058</v>
      </c>
    </row>
    <row r="11" spans="1:43" ht="30" customHeight="1" x14ac:dyDescent="0.25">
      <c r="A11" s="2265"/>
      <c r="B11" s="2265"/>
      <c r="C11" s="2265"/>
      <c r="D11" s="2265"/>
      <c r="E11" s="2265"/>
      <c r="F11" s="2265"/>
      <c r="G11" s="2255"/>
      <c r="H11" s="2254"/>
      <c r="I11" s="2265"/>
      <c r="J11" s="2266"/>
      <c r="K11" s="5906" t="s">
        <v>672</v>
      </c>
      <c r="L11" s="5907"/>
      <c r="M11" s="5907"/>
      <c r="N11" s="2448">
        <f>SUM(N12)</f>
        <v>5920322.3899999997</v>
      </c>
      <c r="O11" s="2058"/>
      <c r="P11" s="2211"/>
      <c r="Q11" s="2060"/>
      <c r="R11" s="2633">
        <f>SUM(R12)</f>
        <v>48881</v>
      </c>
      <c r="S11" s="3002"/>
      <c r="T11" s="2261"/>
      <c r="U11" s="2262"/>
      <c r="V11" s="2262"/>
      <c r="W11" s="2262">
        <f>SUM(W12)</f>
        <v>1</v>
      </c>
      <c r="X11" s="2262">
        <f>SUM(X12)</f>
        <v>1</v>
      </c>
      <c r="Y11" s="2262"/>
      <c r="Z11" s="2262"/>
      <c r="AA11" s="2264"/>
      <c r="AB11" s="2262"/>
      <c r="AC11" s="2262"/>
      <c r="AD11" s="2262"/>
      <c r="AE11" s="2262"/>
      <c r="AF11" s="2262"/>
      <c r="AG11" s="2262"/>
      <c r="AH11" s="2262"/>
      <c r="AI11" s="60"/>
      <c r="AJ11" s="129"/>
      <c r="AK11" s="129"/>
      <c r="AL11" s="129"/>
      <c r="AM11" s="129"/>
      <c r="AN11" s="129"/>
      <c r="AO11" s="129"/>
      <c r="AP11" s="129"/>
      <c r="AQ11" s="129"/>
    </row>
    <row r="12" spans="1:43" ht="15.75" x14ac:dyDescent="0.25">
      <c r="A12" s="2268"/>
      <c r="B12" s="2269"/>
      <c r="C12" s="2269"/>
      <c r="D12" s="2270"/>
      <c r="E12" s="2270"/>
      <c r="F12" s="2270"/>
      <c r="G12" s="2271"/>
      <c r="H12" s="2272"/>
      <c r="I12" s="2270"/>
      <c r="J12" s="2273"/>
      <c r="K12" s="2829" t="s">
        <v>289</v>
      </c>
      <c r="L12" s="2942"/>
      <c r="M12" s="2942"/>
      <c r="N12" s="2446">
        <f>SUM(N13)</f>
        <v>5920322.3899999997</v>
      </c>
      <c r="O12" s="2069"/>
      <c r="P12" s="2072"/>
      <c r="Q12" s="2073"/>
      <c r="R12" s="2631">
        <f>SUM(R13)</f>
        <v>48881</v>
      </c>
      <c r="S12" s="3000"/>
      <c r="T12" s="2274"/>
      <c r="U12" s="2275"/>
      <c r="V12" s="2276"/>
      <c r="W12" s="2277">
        <f>SUM(W13)</f>
        <v>1</v>
      </c>
      <c r="X12" s="2277">
        <f>SUM(X13)</f>
        <v>1</v>
      </c>
      <c r="Y12" s="2278"/>
      <c r="Z12" s="2278"/>
      <c r="AA12" s="2278"/>
      <c r="AB12" s="2268"/>
      <c r="AC12" s="2268"/>
      <c r="AD12" s="2268"/>
      <c r="AE12" s="2268"/>
      <c r="AF12" s="2268"/>
      <c r="AG12" s="2268"/>
      <c r="AH12" s="2268"/>
      <c r="AI12" s="60"/>
    </row>
    <row r="13" spans="1:43" s="587" customFormat="1" ht="26.25" customHeight="1" x14ac:dyDescent="0.25">
      <c r="A13" s="743" t="s">
        <v>871</v>
      </c>
      <c r="B13" s="1189" t="s">
        <v>874</v>
      </c>
      <c r="C13" s="741" t="s">
        <v>285</v>
      </c>
      <c r="D13" s="741" t="s">
        <v>655</v>
      </c>
      <c r="E13" s="825">
        <v>5957</v>
      </c>
      <c r="F13" s="646" t="s">
        <v>291</v>
      </c>
      <c r="G13" s="754" t="s">
        <v>673</v>
      </c>
      <c r="H13" s="841" t="s">
        <v>289</v>
      </c>
      <c r="I13" s="826" t="s">
        <v>672</v>
      </c>
      <c r="J13" s="2013">
        <v>2011</v>
      </c>
      <c r="K13" s="2404" t="s">
        <v>1271</v>
      </c>
      <c r="L13" s="1990" t="s">
        <v>2603</v>
      </c>
      <c r="M13" s="1990" t="s">
        <v>2603</v>
      </c>
      <c r="N13" s="2449">
        <f>6000000-79677.61</f>
        <v>5920322.3899999997</v>
      </c>
      <c r="O13" s="1994"/>
      <c r="P13" s="2279">
        <v>1</v>
      </c>
      <c r="Q13" s="2284"/>
      <c r="R13" s="2643">
        <v>48881</v>
      </c>
      <c r="S13" s="3003"/>
      <c r="T13" s="1112">
        <v>0.98</v>
      </c>
      <c r="U13" s="748">
        <v>40891</v>
      </c>
      <c r="V13" s="748">
        <v>41484</v>
      </c>
      <c r="W13" s="1252">
        <v>1</v>
      </c>
      <c r="X13" s="1252">
        <v>1</v>
      </c>
      <c r="Y13" s="1231">
        <v>41518</v>
      </c>
      <c r="Z13" s="743" t="s">
        <v>1240</v>
      </c>
      <c r="AA13" s="831"/>
      <c r="AB13" s="750" t="s">
        <v>666</v>
      </c>
      <c r="AC13" s="750" t="s">
        <v>671</v>
      </c>
      <c r="AD13" s="750" t="s">
        <v>670</v>
      </c>
      <c r="AE13" s="748">
        <v>40836</v>
      </c>
      <c r="AF13" s="837" t="s">
        <v>1239</v>
      </c>
      <c r="AG13" s="748">
        <v>41437</v>
      </c>
      <c r="AH13" s="825" t="s">
        <v>553</v>
      </c>
      <c r="AI13" s="748">
        <v>41404</v>
      </c>
      <c r="AJ13" s="627" t="s">
        <v>281</v>
      </c>
      <c r="AK13" s="627" t="s">
        <v>281</v>
      </c>
      <c r="AL13" s="627" t="s">
        <v>281</v>
      </c>
      <c r="AM13" s="627" t="s">
        <v>281</v>
      </c>
      <c r="AN13" s="2283"/>
    </row>
    <row r="14" spans="1:43" ht="30" customHeight="1" x14ac:dyDescent="0.25">
      <c r="A14" s="2265"/>
      <c r="B14" s="2265"/>
      <c r="C14" s="2265"/>
      <c r="D14" s="2265"/>
      <c r="E14" s="2265"/>
      <c r="F14" s="2265"/>
      <c r="G14" s="2255"/>
      <c r="H14" s="2254"/>
      <c r="I14" s="2265"/>
      <c r="J14" s="2266"/>
      <c r="K14" s="5906" t="s">
        <v>659</v>
      </c>
      <c r="L14" s="5907"/>
      <c r="M14" s="5907"/>
      <c r="N14" s="2448">
        <f>SUM(N15,N17)</f>
        <v>2164592.2599999998</v>
      </c>
      <c r="O14" s="2058"/>
      <c r="P14" s="2211"/>
      <c r="Q14" s="2060"/>
      <c r="R14" s="2633">
        <f>SUM(R15,R17)</f>
        <v>60000</v>
      </c>
      <c r="S14" s="3002"/>
      <c r="T14" s="2261"/>
      <c r="U14" s="2262"/>
      <c r="V14" s="2262"/>
      <c r="W14" s="2262">
        <f>SUM(W15,W17)</f>
        <v>2</v>
      </c>
      <c r="X14" s="2262">
        <f>SUM(X15,X17)</f>
        <v>2</v>
      </c>
      <c r="Y14" s="2262"/>
      <c r="Z14" s="2262"/>
      <c r="AA14" s="2264"/>
      <c r="AB14" s="2262"/>
      <c r="AC14" s="2262"/>
      <c r="AD14" s="2262"/>
      <c r="AE14" s="2262"/>
      <c r="AF14" s="2262"/>
      <c r="AG14" s="2262"/>
      <c r="AH14" s="2262"/>
      <c r="AI14" s="60"/>
      <c r="AJ14" s="129"/>
      <c r="AK14" s="129"/>
      <c r="AL14" s="129"/>
      <c r="AM14" s="129"/>
      <c r="AN14" s="129"/>
      <c r="AO14" s="129"/>
      <c r="AP14" s="129"/>
      <c r="AQ14" s="129"/>
    </row>
    <row r="15" spans="1:43" ht="15.75" x14ac:dyDescent="0.25">
      <c r="A15" s="2268"/>
      <c r="B15" s="2269"/>
      <c r="C15" s="2269"/>
      <c r="D15" s="2270"/>
      <c r="E15" s="2270"/>
      <c r="F15" s="2270"/>
      <c r="G15" s="2271"/>
      <c r="H15" s="2272"/>
      <c r="I15" s="2270"/>
      <c r="J15" s="2273"/>
      <c r="K15" s="2829" t="s">
        <v>681</v>
      </c>
      <c r="L15" s="2942"/>
      <c r="M15" s="2942"/>
      <c r="N15" s="2446">
        <f>SUM(N16)</f>
        <v>1554000</v>
      </c>
      <c r="O15" s="2069"/>
      <c r="P15" s="2072"/>
      <c r="Q15" s="2073"/>
      <c r="R15" s="2631">
        <f>SUM(R16)</f>
        <v>50000</v>
      </c>
      <c r="S15" s="3000"/>
      <c r="T15" s="2274"/>
      <c r="U15" s="2275"/>
      <c r="V15" s="2276"/>
      <c r="W15" s="2277">
        <f>SUM(W16)</f>
        <v>1</v>
      </c>
      <c r="X15" s="2277">
        <f>SUM(X16)</f>
        <v>1</v>
      </c>
      <c r="Y15" s="2278"/>
      <c r="Z15" s="2278"/>
      <c r="AA15" s="2278"/>
      <c r="AB15" s="2268"/>
      <c r="AC15" s="2268"/>
      <c r="AD15" s="2268"/>
      <c r="AE15" s="2268"/>
      <c r="AF15" s="2268"/>
      <c r="AG15" s="2268"/>
      <c r="AH15" s="2268"/>
      <c r="AI15" s="60"/>
    </row>
    <row r="16" spans="1:43" s="587" customFormat="1" ht="30" customHeight="1" x14ac:dyDescent="0.25">
      <c r="A16" s="740" t="s">
        <v>870</v>
      </c>
      <c r="B16" s="1187" t="s">
        <v>872</v>
      </c>
      <c r="C16" s="683" t="s">
        <v>285</v>
      </c>
      <c r="D16" s="683" t="s">
        <v>655</v>
      </c>
      <c r="E16" s="672">
        <v>11187</v>
      </c>
      <c r="F16" s="646" t="s">
        <v>291</v>
      </c>
      <c r="G16" s="870" t="s">
        <v>1238</v>
      </c>
      <c r="H16" s="2285" t="s">
        <v>681</v>
      </c>
      <c r="I16" s="683" t="s">
        <v>659</v>
      </c>
      <c r="J16" s="2286">
        <v>2012</v>
      </c>
      <c r="K16" s="2943" t="s">
        <v>1272</v>
      </c>
      <c r="L16" s="2281" t="s">
        <v>309</v>
      </c>
      <c r="M16" s="1990" t="s">
        <v>293</v>
      </c>
      <c r="N16" s="2449">
        <v>1554000</v>
      </c>
      <c r="O16" s="1965"/>
      <c r="P16" s="2279">
        <v>1</v>
      </c>
      <c r="Q16" s="1965"/>
      <c r="R16" s="2632">
        <v>50000</v>
      </c>
      <c r="S16" s="3001"/>
      <c r="T16" s="2287">
        <v>1</v>
      </c>
      <c r="U16" s="670">
        <v>41214</v>
      </c>
      <c r="V16" s="1208">
        <v>41277</v>
      </c>
      <c r="W16" s="1253">
        <v>1</v>
      </c>
      <c r="X16" s="1253">
        <v>1</v>
      </c>
      <c r="Y16" s="1239">
        <v>41306</v>
      </c>
      <c r="Z16" s="1196" t="s">
        <v>1237</v>
      </c>
      <c r="AA16" s="740"/>
      <c r="AB16" s="2288" t="s">
        <v>1236</v>
      </c>
      <c r="AC16" s="799" t="s">
        <v>1235</v>
      </c>
      <c r="AD16" s="2289" t="s">
        <v>1234</v>
      </c>
      <c r="AE16" s="670">
        <v>41235</v>
      </c>
      <c r="AF16" s="816" t="s">
        <v>287</v>
      </c>
      <c r="AG16" s="670" t="s">
        <v>287</v>
      </c>
      <c r="AH16" s="2290" t="s">
        <v>615</v>
      </c>
      <c r="AI16" s="1208">
        <v>41277</v>
      </c>
      <c r="AJ16" s="1208">
        <v>41277</v>
      </c>
      <c r="AK16" s="670">
        <v>41393</v>
      </c>
      <c r="AL16" s="1197" t="s">
        <v>888</v>
      </c>
      <c r="AM16" s="1197" t="s">
        <v>888</v>
      </c>
      <c r="AN16" s="1238" t="s">
        <v>1233</v>
      </c>
    </row>
    <row r="17" spans="1:43" s="60" customFormat="1" ht="15.75" x14ac:dyDescent="0.25">
      <c r="A17" s="2268"/>
      <c r="B17" s="2269"/>
      <c r="C17" s="2269"/>
      <c r="D17" s="2270"/>
      <c r="E17" s="2270"/>
      <c r="F17" s="2270"/>
      <c r="G17" s="2271"/>
      <c r="H17" s="2272"/>
      <c r="I17" s="2270"/>
      <c r="J17" s="2273"/>
      <c r="K17" s="2829" t="s">
        <v>289</v>
      </c>
      <c r="L17" s="2942"/>
      <c r="M17" s="2942"/>
      <c r="N17" s="2446">
        <f>SUM(N18)</f>
        <v>610592.26</v>
      </c>
      <c r="O17" s="2069"/>
      <c r="P17" s="2072"/>
      <c r="Q17" s="2073"/>
      <c r="R17" s="2631">
        <f>SUM(R18)</f>
        <v>10000</v>
      </c>
      <c r="S17" s="3000"/>
      <c r="T17" s="2274"/>
      <c r="U17" s="2275"/>
      <c r="V17" s="2276"/>
      <c r="W17" s="2277">
        <f>SUM(W18)</f>
        <v>1</v>
      </c>
      <c r="X17" s="2277">
        <f>SUM(X18)</f>
        <v>1</v>
      </c>
      <c r="Y17" s="2278"/>
      <c r="Z17" s="2278"/>
      <c r="AA17" s="2278"/>
      <c r="AB17" s="2268"/>
      <c r="AC17" s="2268"/>
      <c r="AD17" s="2268"/>
      <c r="AE17" s="2268"/>
      <c r="AF17" s="2268"/>
      <c r="AG17" s="2268"/>
      <c r="AH17" s="2268"/>
    </row>
    <row r="18" spans="1:43" s="587" customFormat="1" ht="45" customHeight="1" x14ac:dyDescent="0.25">
      <c r="A18" s="743" t="s">
        <v>871</v>
      </c>
      <c r="B18" s="1183" t="s">
        <v>875</v>
      </c>
      <c r="C18" s="741" t="s">
        <v>285</v>
      </c>
      <c r="D18" s="741" t="s">
        <v>655</v>
      </c>
      <c r="E18" s="1343" t="s">
        <v>1227</v>
      </c>
      <c r="F18" s="646" t="s">
        <v>291</v>
      </c>
      <c r="G18" s="754" t="s">
        <v>1226</v>
      </c>
      <c r="H18" s="827" t="s">
        <v>289</v>
      </c>
      <c r="I18" s="826" t="s">
        <v>659</v>
      </c>
      <c r="J18" s="1961">
        <v>2012</v>
      </c>
      <c r="K18" s="2404" t="s">
        <v>2414</v>
      </c>
      <c r="L18" s="1967" t="s">
        <v>290</v>
      </c>
      <c r="M18" s="1967" t="s">
        <v>658</v>
      </c>
      <c r="N18" s="2449">
        <v>610592.26</v>
      </c>
      <c r="O18" s="1965"/>
      <c r="P18" s="1966">
        <v>1</v>
      </c>
      <c r="Q18" s="1965"/>
      <c r="R18" s="2632">
        <v>10000</v>
      </c>
      <c r="S18" s="3001"/>
      <c r="T18" s="1112">
        <v>0.5</v>
      </c>
      <c r="U18" s="748">
        <v>41540</v>
      </c>
      <c r="V18" s="748">
        <v>41624</v>
      </c>
      <c r="W18" s="1254">
        <v>1</v>
      </c>
      <c r="X18" s="1254">
        <v>1</v>
      </c>
      <c r="Y18" s="1183">
        <v>41609</v>
      </c>
      <c r="Z18" s="743"/>
      <c r="AA18" s="743"/>
      <c r="AB18" s="1287" t="s">
        <v>1225</v>
      </c>
      <c r="AC18" s="750" t="s">
        <v>1224</v>
      </c>
      <c r="AD18" s="750" t="s">
        <v>1223</v>
      </c>
      <c r="AE18" s="748">
        <v>41107</v>
      </c>
      <c r="AF18" s="749" t="s">
        <v>287</v>
      </c>
      <c r="AG18" s="748" t="s">
        <v>287</v>
      </c>
      <c r="AH18" s="825" t="s">
        <v>553</v>
      </c>
      <c r="AI18" s="748">
        <v>41550</v>
      </c>
      <c r="AJ18" s="627" t="s">
        <v>281</v>
      </c>
      <c r="AK18" s="627" t="s">
        <v>281</v>
      </c>
      <c r="AL18" s="627" t="s">
        <v>281</v>
      </c>
      <c r="AM18" s="627" t="s">
        <v>281</v>
      </c>
      <c r="AN18" s="1297" t="s">
        <v>1058</v>
      </c>
    </row>
    <row r="19" spans="1:43" ht="30" customHeight="1" x14ac:dyDescent="0.25">
      <c r="A19" s="2265"/>
      <c r="B19" s="2265"/>
      <c r="C19" s="2265"/>
      <c r="D19" s="2265"/>
      <c r="E19" s="2265"/>
      <c r="F19" s="2265"/>
      <c r="G19" s="2255"/>
      <c r="H19" s="2254"/>
      <c r="I19" s="2265"/>
      <c r="J19" s="2266"/>
      <c r="K19" s="5906" t="s">
        <v>1261</v>
      </c>
      <c r="L19" s="5907"/>
      <c r="M19" s="5907"/>
      <c r="N19" s="2448">
        <f>SUM(N20)</f>
        <v>4946000</v>
      </c>
      <c r="O19" s="2058"/>
      <c r="P19" s="2211"/>
      <c r="Q19" s="2060"/>
      <c r="R19" s="2633">
        <f>SUM(R20)</f>
        <v>0</v>
      </c>
      <c r="S19" s="3002"/>
      <c r="T19" s="2261"/>
      <c r="U19" s="2262"/>
      <c r="V19" s="2262"/>
      <c r="W19" s="2262">
        <f>SUM(W20)</f>
        <v>0</v>
      </c>
      <c r="X19" s="2262">
        <f>SUM(X20)</f>
        <v>1</v>
      </c>
      <c r="Y19" s="2262"/>
      <c r="Z19" s="2262"/>
      <c r="AA19" s="2264"/>
      <c r="AB19" s="2262"/>
      <c r="AC19" s="2262"/>
      <c r="AD19" s="2262"/>
      <c r="AE19" s="2262"/>
      <c r="AF19" s="2262"/>
      <c r="AG19" s="2262"/>
      <c r="AH19" s="2262"/>
      <c r="AI19" s="60"/>
      <c r="AJ19" s="129"/>
      <c r="AK19" s="129"/>
      <c r="AL19" s="129"/>
      <c r="AM19" s="129"/>
      <c r="AN19" s="129"/>
      <c r="AO19" s="129"/>
      <c r="AP19" s="129"/>
      <c r="AQ19" s="129"/>
    </row>
    <row r="20" spans="1:43" ht="15.75" x14ac:dyDescent="0.25">
      <c r="A20" s="2268"/>
      <c r="B20" s="2269"/>
      <c r="C20" s="2269"/>
      <c r="D20" s="2270"/>
      <c r="E20" s="2270"/>
      <c r="F20" s="2270"/>
      <c r="G20" s="2271"/>
      <c r="H20" s="2272"/>
      <c r="I20" s="2270"/>
      <c r="J20" s="2273"/>
      <c r="K20" s="2829" t="s">
        <v>289</v>
      </c>
      <c r="L20" s="2942"/>
      <c r="M20" s="2942"/>
      <c r="N20" s="2446">
        <f>SUM(N21)</f>
        <v>4946000</v>
      </c>
      <c r="O20" s="2069"/>
      <c r="P20" s="2072"/>
      <c r="Q20" s="2073"/>
      <c r="R20" s="2631">
        <f>SUM(R21)</f>
        <v>0</v>
      </c>
      <c r="S20" s="3000"/>
      <c r="T20" s="2274"/>
      <c r="U20" s="2275"/>
      <c r="V20" s="2276"/>
      <c r="W20" s="2277">
        <f>SUM(W21)</f>
        <v>0</v>
      </c>
      <c r="X20" s="2277">
        <f>SUM(X21)</f>
        <v>1</v>
      </c>
      <c r="Y20" s="2278"/>
      <c r="Z20" s="2278"/>
      <c r="AA20" s="2278"/>
      <c r="AB20" s="2268"/>
      <c r="AC20" s="2268"/>
      <c r="AD20" s="2268"/>
      <c r="AE20" s="2268"/>
      <c r="AF20" s="2268"/>
      <c r="AG20" s="2268"/>
      <c r="AH20" s="2268"/>
      <c r="AI20" s="60"/>
    </row>
    <row r="21" spans="1:43" s="2298" customFormat="1" ht="28.5" customHeight="1" x14ac:dyDescent="0.25">
      <c r="A21" s="718" t="s">
        <v>869</v>
      </c>
      <c r="B21" s="1189" t="s">
        <v>881</v>
      </c>
      <c r="C21" s="664" t="s">
        <v>285</v>
      </c>
      <c r="D21" s="694" t="s">
        <v>655</v>
      </c>
      <c r="E21" s="2291" t="s">
        <v>281</v>
      </c>
      <c r="F21" s="2292" t="s">
        <v>291</v>
      </c>
      <c r="G21" s="696" t="s">
        <v>1269</v>
      </c>
      <c r="H21" s="867" t="s">
        <v>289</v>
      </c>
      <c r="I21" s="694" t="s">
        <v>1261</v>
      </c>
      <c r="J21" s="2208">
        <v>2013</v>
      </c>
      <c r="K21" s="2404" t="s">
        <v>1270</v>
      </c>
      <c r="L21" s="1990" t="s">
        <v>309</v>
      </c>
      <c r="M21" s="1990" t="s">
        <v>293</v>
      </c>
      <c r="N21" s="2449">
        <v>4946000</v>
      </c>
      <c r="O21" s="1994"/>
      <c r="P21" s="2209">
        <v>1</v>
      </c>
      <c r="Q21" s="2012"/>
      <c r="R21" s="2643" t="s">
        <v>2642</v>
      </c>
      <c r="S21" s="3003"/>
      <c r="T21" s="2293">
        <v>0</v>
      </c>
      <c r="U21" s="714">
        <v>41416</v>
      </c>
      <c r="V21" s="809">
        <v>41445</v>
      </c>
      <c r="W21" s="1250">
        <v>0</v>
      </c>
      <c r="X21" s="1250">
        <v>1</v>
      </c>
      <c r="Y21" s="1210">
        <v>41518</v>
      </c>
      <c r="Z21" s="1206"/>
      <c r="AA21" s="878"/>
      <c r="AB21" s="2294" t="s">
        <v>1265</v>
      </c>
      <c r="AC21" s="2295" t="s">
        <v>1264</v>
      </c>
      <c r="AD21" s="2296" t="s">
        <v>1263</v>
      </c>
      <c r="AE21" s="685">
        <v>41235</v>
      </c>
      <c r="AF21" s="685" t="s">
        <v>287</v>
      </c>
      <c r="AG21" s="685" t="s">
        <v>287</v>
      </c>
      <c r="AH21" s="863" t="s">
        <v>536</v>
      </c>
      <c r="AI21" s="685" t="s">
        <v>287</v>
      </c>
      <c r="AJ21" s="685" t="s">
        <v>287</v>
      </c>
      <c r="AK21" s="685" t="s">
        <v>287</v>
      </c>
      <c r="AL21" s="685" t="s">
        <v>287</v>
      </c>
      <c r="AM21" s="685" t="s">
        <v>287</v>
      </c>
      <c r="AN21" s="2297" t="s">
        <v>1262</v>
      </c>
    </row>
    <row r="22" spans="1:43" ht="30" customHeight="1" x14ac:dyDescent="0.25">
      <c r="A22" s="2265"/>
      <c r="B22" s="2265"/>
      <c r="C22" s="2265"/>
      <c r="D22" s="2265"/>
      <c r="E22" s="2265"/>
      <c r="F22" s="2265"/>
      <c r="G22" s="2255"/>
      <c r="H22" s="2254"/>
      <c r="I22" s="2265"/>
      <c r="J22" s="2266"/>
      <c r="K22" s="5906" t="s">
        <v>1249</v>
      </c>
      <c r="L22" s="5907"/>
      <c r="M22" s="5907"/>
      <c r="N22" s="2448">
        <f>SUM(N23)</f>
        <v>610889.53</v>
      </c>
      <c r="O22" s="2058"/>
      <c r="P22" s="2211"/>
      <c r="Q22" s="2060"/>
      <c r="R22" s="2633">
        <f>SUM(R23)</f>
        <v>5000</v>
      </c>
      <c r="S22" s="3002"/>
      <c r="T22" s="2261"/>
      <c r="U22" s="2262"/>
      <c r="V22" s="2262"/>
      <c r="W22" s="2262">
        <f>SUM(W23)</f>
        <v>1</v>
      </c>
      <c r="X22" s="2262">
        <f>SUM(X23)</f>
        <v>1</v>
      </c>
      <c r="Y22" s="2262"/>
      <c r="Z22" s="2262"/>
      <c r="AA22" s="2264"/>
      <c r="AB22" s="2262"/>
      <c r="AC22" s="2262"/>
      <c r="AD22" s="2262"/>
      <c r="AE22" s="2262"/>
      <c r="AF22" s="2262"/>
      <c r="AG22" s="2262"/>
      <c r="AH22" s="2262"/>
      <c r="AI22" s="60"/>
      <c r="AJ22" s="129"/>
      <c r="AK22" s="129"/>
      <c r="AL22" s="129"/>
      <c r="AM22" s="129"/>
      <c r="AN22" s="129"/>
      <c r="AO22" s="129"/>
      <c r="AP22" s="129"/>
      <c r="AQ22" s="129"/>
    </row>
    <row r="23" spans="1:43" ht="15.75" x14ac:dyDescent="0.25">
      <c r="A23" s="2268"/>
      <c r="B23" s="2269"/>
      <c r="C23" s="2269"/>
      <c r="D23" s="2270"/>
      <c r="E23" s="2270"/>
      <c r="F23" s="2270"/>
      <c r="G23" s="2271"/>
      <c r="H23" s="2272"/>
      <c r="I23" s="2270"/>
      <c r="J23" s="2273"/>
      <c r="K23" s="2829" t="s">
        <v>295</v>
      </c>
      <c r="L23" s="2942"/>
      <c r="M23" s="2942"/>
      <c r="N23" s="2446">
        <f>SUM(N24)</f>
        <v>610889.53</v>
      </c>
      <c r="O23" s="2069"/>
      <c r="P23" s="2072"/>
      <c r="Q23" s="2073"/>
      <c r="R23" s="2631">
        <f>SUM(R24)</f>
        <v>5000</v>
      </c>
      <c r="S23" s="3000"/>
      <c r="T23" s="2274"/>
      <c r="U23" s="2275"/>
      <c r="V23" s="2276"/>
      <c r="W23" s="2277">
        <f>SUM(W24)</f>
        <v>1</v>
      </c>
      <c r="X23" s="2277">
        <f>SUM(X24)</f>
        <v>1</v>
      </c>
      <c r="Y23" s="2278"/>
      <c r="Z23" s="2278"/>
      <c r="AA23" s="2278"/>
      <c r="AB23" s="2268"/>
      <c r="AC23" s="2268"/>
      <c r="AD23" s="2268"/>
      <c r="AE23" s="2268"/>
      <c r="AF23" s="2268"/>
      <c r="AG23" s="2268"/>
      <c r="AH23" s="2268"/>
      <c r="AI23" s="60"/>
    </row>
    <row r="24" spans="1:43" s="2298" customFormat="1" ht="16.5" customHeight="1" x14ac:dyDescent="0.25">
      <c r="A24" s="718" t="s">
        <v>869</v>
      </c>
      <c r="B24" s="1190" t="s">
        <v>875</v>
      </c>
      <c r="C24" s="664" t="s">
        <v>285</v>
      </c>
      <c r="D24" s="694" t="s">
        <v>655</v>
      </c>
      <c r="E24" s="2291" t="s">
        <v>281</v>
      </c>
      <c r="F24" s="2292" t="s">
        <v>291</v>
      </c>
      <c r="G24" s="696" t="s">
        <v>674</v>
      </c>
      <c r="H24" s="867" t="s">
        <v>295</v>
      </c>
      <c r="I24" s="694" t="s">
        <v>1249</v>
      </c>
      <c r="J24" s="2208">
        <v>2013</v>
      </c>
      <c r="K24" s="2404" t="s">
        <v>1248</v>
      </c>
      <c r="L24" s="1990" t="s">
        <v>307</v>
      </c>
      <c r="M24" s="1990" t="s">
        <v>339</v>
      </c>
      <c r="N24" s="2449">
        <v>610889.53</v>
      </c>
      <c r="O24" s="1994"/>
      <c r="P24" s="2209">
        <v>1</v>
      </c>
      <c r="Q24" s="2012"/>
      <c r="R24" s="2643">
        <v>5000</v>
      </c>
      <c r="S24" s="3003"/>
      <c r="T24" s="2210">
        <v>1</v>
      </c>
      <c r="U24" s="714">
        <v>41476</v>
      </c>
      <c r="V24" s="714">
        <v>41509</v>
      </c>
      <c r="W24" s="1251">
        <v>1</v>
      </c>
      <c r="X24" s="1251">
        <v>1</v>
      </c>
      <c r="Y24" s="1204">
        <v>41609</v>
      </c>
      <c r="Z24" s="1206"/>
      <c r="AA24" s="878"/>
      <c r="AB24" s="2296" t="s">
        <v>403</v>
      </c>
      <c r="AC24" s="2296" t="s">
        <v>1247</v>
      </c>
      <c r="AD24" s="2296" t="s">
        <v>1246</v>
      </c>
      <c r="AE24" s="685">
        <v>41416</v>
      </c>
      <c r="AF24" s="685" t="s">
        <v>287</v>
      </c>
      <c r="AG24" s="685" t="s">
        <v>287</v>
      </c>
      <c r="AH24" s="863" t="s">
        <v>1041</v>
      </c>
      <c r="AI24" s="685" t="s">
        <v>287</v>
      </c>
      <c r="AJ24" s="685">
        <v>41521</v>
      </c>
      <c r="AK24" s="685" t="s">
        <v>287</v>
      </c>
      <c r="AL24" s="685">
        <v>41521</v>
      </c>
      <c r="AM24" s="685">
        <v>41521</v>
      </c>
      <c r="AN24" s="2297" t="s">
        <v>1245</v>
      </c>
    </row>
    <row r="25" spans="1:43" ht="16.5" x14ac:dyDescent="0.25">
      <c r="A25" s="2265"/>
      <c r="B25" s="2265"/>
      <c r="C25" s="2265"/>
      <c r="D25" s="2265"/>
      <c r="E25" s="2265"/>
      <c r="F25" s="2265"/>
      <c r="G25" s="2255"/>
      <c r="H25" s="2254"/>
      <c r="I25" s="2265"/>
      <c r="J25" s="2266"/>
      <c r="K25" s="5906" t="s">
        <v>2188</v>
      </c>
      <c r="L25" s="5907"/>
      <c r="M25" s="5907"/>
      <c r="N25" s="2448">
        <f>SUM(N26)</f>
        <v>1914990.02</v>
      </c>
      <c r="O25" s="2058"/>
      <c r="P25" s="2211"/>
      <c r="Q25" s="2060"/>
      <c r="R25" s="2633">
        <f>SUM(R26)</f>
        <v>232</v>
      </c>
      <c r="S25" s="3002"/>
      <c r="T25" s="2261"/>
      <c r="U25" s="2262"/>
      <c r="V25" s="2262"/>
      <c r="W25" s="2262">
        <f>SUM(W26)</f>
        <v>1</v>
      </c>
      <c r="X25" s="2262">
        <f>SUM(X26)</f>
        <v>1</v>
      </c>
      <c r="Y25" s="2262"/>
      <c r="Z25" s="2262"/>
      <c r="AA25" s="2264"/>
      <c r="AB25" s="2262"/>
      <c r="AC25" s="2262"/>
      <c r="AD25" s="2262"/>
      <c r="AE25" s="2262"/>
      <c r="AF25" s="2262"/>
      <c r="AG25" s="2262"/>
      <c r="AH25" s="2262"/>
      <c r="AI25" s="60"/>
      <c r="AJ25" s="129"/>
      <c r="AK25" s="129"/>
      <c r="AL25" s="129"/>
      <c r="AM25" s="129"/>
      <c r="AN25" s="129"/>
      <c r="AO25" s="129"/>
      <c r="AP25" s="129"/>
      <c r="AQ25" s="129"/>
    </row>
    <row r="26" spans="1:43" ht="15.75" x14ac:dyDescent="0.25">
      <c r="A26" s="2268"/>
      <c r="B26" s="2269"/>
      <c r="C26" s="2269"/>
      <c r="D26" s="2270"/>
      <c r="E26" s="2270"/>
      <c r="F26" s="2270"/>
      <c r="G26" s="2271"/>
      <c r="H26" s="2272"/>
      <c r="I26" s="2270"/>
      <c r="J26" s="2273"/>
      <c r="K26" s="2829" t="s">
        <v>681</v>
      </c>
      <c r="L26" s="2942"/>
      <c r="M26" s="2942"/>
      <c r="N26" s="2446">
        <f>SUM(N27)</f>
        <v>1914990.02</v>
      </c>
      <c r="O26" s="2069"/>
      <c r="P26" s="2072"/>
      <c r="Q26" s="2073"/>
      <c r="R26" s="2631">
        <f>SUM(R27)</f>
        <v>232</v>
      </c>
      <c r="S26" s="3000"/>
      <c r="T26" s="2274"/>
      <c r="U26" s="2275"/>
      <c r="V26" s="2276"/>
      <c r="W26" s="2277">
        <f>SUM(W27)</f>
        <v>1</v>
      </c>
      <c r="X26" s="2277">
        <f>SUM(X27)</f>
        <v>1</v>
      </c>
      <c r="Y26" s="2278"/>
      <c r="Z26" s="2278"/>
      <c r="AA26" s="2278"/>
      <c r="AB26" s="2268"/>
      <c r="AC26" s="2268"/>
      <c r="AD26" s="2268"/>
      <c r="AE26" s="2268"/>
      <c r="AF26" s="2268"/>
      <c r="AG26" s="2268"/>
      <c r="AH26" s="2268"/>
      <c r="AI26" s="60"/>
    </row>
    <row r="27" spans="1:43" s="2298" customFormat="1" ht="39.75" customHeight="1" x14ac:dyDescent="0.25">
      <c r="A27" s="1537" t="s">
        <v>870</v>
      </c>
      <c r="B27" s="1183" t="s">
        <v>867</v>
      </c>
      <c r="C27" s="1538" t="s">
        <v>285</v>
      </c>
      <c r="D27" s="1538" t="s">
        <v>655</v>
      </c>
      <c r="E27" s="2291" t="s">
        <v>281</v>
      </c>
      <c r="F27" s="2292" t="s">
        <v>291</v>
      </c>
      <c r="G27" s="1539" t="s">
        <v>1348</v>
      </c>
      <c r="H27" s="1540" t="s">
        <v>681</v>
      </c>
      <c r="I27" s="1541" t="s">
        <v>2188</v>
      </c>
      <c r="J27" s="2299" t="s">
        <v>877</v>
      </c>
      <c r="K27" s="2944" t="s">
        <v>1349</v>
      </c>
      <c r="L27" s="1980" t="s">
        <v>290</v>
      </c>
      <c r="M27" s="1980" t="s">
        <v>290</v>
      </c>
      <c r="N27" s="2469">
        <v>1914990.02</v>
      </c>
      <c r="O27" s="2009"/>
      <c r="P27" s="2217">
        <v>1</v>
      </c>
      <c r="Q27" s="2218"/>
      <c r="R27" s="2644">
        <v>232</v>
      </c>
      <c r="S27" s="3004"/>
      <c r="T27" s="2210">
        <v>1</v>
      </c>
      <c r="U27" s="1542">
        <v>41600</v>
      </c>
      <c r="V27" s="1542">
        <v>41639</v>
      </c>
      <c r="W27" s="1543">
        <v>1</v>
      </c>
      <c r="X27" s="1543">
        <v>1</v>
      </c>
      <c r="Y27" s="1544">
        <v>41671</v>
      </c>
      <c r="Z27" s="1537" t="s">
        <v>2189</v>
      </c>
      <c r="AA27" s="1537"/>
      <c r="AB27" s="1545" t="s">
        <v>1350</v>
      </c>
      <c r="AC27" s="1548" t="s">
        <v>2191</v>
      </c>
      <c r="AD27" s="1546" t="s">
        <v>1351</v>
      </c>
      <c r="AE27" s="1542">
        <v>41498</v>
      </c>
      <c r="AF27" s="1542" t="s">
        <v>2190</v>
      </c>
      <c r="AG27" s="1542" t="s">
        <v>2190</v>
      </c>
      <c r="AH27" s="1542" t="s">
        <v>615</v>
      </c>
      <c r="AI27" s="1542">
        <v>41639</v>
      </c>
      <c r="AJ27" s="1542">
        <v>41639</v>
      </c>
      <c r="AK27" s="627"/>
      <c r="AL27" s="1547" t="s">
        <v>888</v>
      </c>
      <c r="AM27" s="1547" t="s">
        <v>1352</v>
      </c>
      <c r="AN27" s="1547" t="s">
        <v>1352</v>
      </c>
    </row>
    <row r="28" spans="1:43" s="2298" customFormat="1" ht="15" customHeight="1" x14ac:dyDescent="0.25">
      <c r="A28" s="1677"/>
      <c r="B28" s="1678"/>
      <c r="C28" s="1679"/>
      <c r="D28" s="1679"/>
      <c r="E28" s="2300"/>
      <c r="F28" s="1661"/>
      <c r="G28" s="1680"/>
      <c r="H28" s="1681"/>
      <c r="I28" s="1682"/>
      <c r="J28" s="1683"/>
      <c r="K28" s="2083"/>
      <c r="L28" s="2084"/>
      <c r="M28" s="2084"/>
      <c r="N28" s="2085"/>
      <c r="O28" s="2085"/>
      <c r="P28" s="2301"/>
      <c r="Q28" s="2093"/>
      <c r="R28" s="2094"/>
      <c r="S28" s="2094"/>
      <c r="T28" s="1669"/>
      <c r="U28" s="1684"/>
      <c r="V28" s="1684"/>
      <c r="W28" s="1685"/>
      <c r="X28" s="1685"/>
      <c r="Y28" s="1686"/>
      <c r="Z28" s="1677"/>
      <c r="AA28" s="1677"/>
      <c r="AB28" s="1687"/>
      <c r="AC28" s="1688"/>
      <c r="AD28" s="1689"/>
      <c r="AE28" s="1684"/>
      <c r="AF28" s="1684"/>
      <c r="AG28" s="1684"/>
      <c r="AH28" s="1684"/>
      <c r="AI28" s="1684"/>
      <c r="AJ28" s="1684"/>
      <c r="AK28" s="1690"/>
      <c r="AL28" s="1691"/>
      <c r="AM28" s="1691"/>
      <c r="AN28" s="1691"/>
    </row>
    <row r="29" spans="1:43" ht="14.1" customHeight="1" x14ac:dyDescent="0.25">
      <c r="A29" s="109"/>
      <c r="B29" s="6"/>
      <c r="C29" s="6"/>
      <c r="D29" s="111"/>
      <c r="E29" s="111"/>
      <c r="F29" s="111"/>
      <c r="G29" s="112"/>
      <c r="H29" s="112"/>
      <c r="I29" s="111"/>
      <c r="J29" s="111"/>
      <c r="K29" s="2042" t="s">
        <v>2411</v>
      </c>
      <c r="L29" s="2043"/>
      <c r="M29" s="2043"/>
      <c r="N29" s="2044"/>
      <c r="O29" s="2044"/>
      <c r="P29" s="2303"/>
      <c r="Q29" s="2303"/>
      <c r="R29" s="2224"/>
      <c r="S29" s="2304"/>
      <c r="T29" s="109"/>
      <c r="U29" s="6"/>
      <c r="V29" s="6"/>
      <c r="AB29" s="109"/>
    </row>
    <row r="30" spans="1:43" x14ac:dyDescent="0.25">
      <c r="A30" s="109"/>
      <c r="B30" s="6"/>
      <c r="C30" s="6"/>
      <c r="D30" s="111"/>
      <c r="E30" s="111"/>
      <c r="F30" s="111"/>
      <c r="G30" s="112"/>
      <c r="H30" s="112"/>
      <c r="I30" s="111"/>
      <c r="J30" s="111"/>
      <c r="K30" s="62"/>
      <c r="L30" s="52"/>
      <c r="M30" s="52"/>
      <c r="N30" s="63"/>
      <c r="O30" s="63"/>
      <c r="P30" s="531"/>
      <c r="Q30" s="531"/>
      <c r="R30" s="1304"/>
      <c r="S30" s="530"/>
      <c r="T30" s="109"/>
      <c r="U30" s="6"/>
      <c r="V30" s="6"/>
      <c r="AB30" s="109"/>
    </row>
    <row r="31" spans="1:43" x14ac:dyDescent="0.25">
      <c r="N31" s="58"/>
      <c r="O31" s="58"/>
      <c r="P31" s="58"/>
      <c r="R31" s="65"/>
      <c r="S31" s="58"/>
    </row>
    <row r="32" spans="1:43" x14ac:dyDescent="0.25">
      <c r="N32" s="58"/>
      <c r="O32" s="58"/>
      <c r="P32" s="58"/>
      <c r="R32" s="65"/>
      <c r="S32" s="58"/>
    </row>
    <row r="33" spans="1:28" ht="15.75" x14ac:dyDescent="0.25">
      <c r="A33" s="1355"/>
      <c r="N33" s="58"/>
      <c r="O33" s="58"/>
      <c r="P33" s="58"/>
      <c r="R33" s="65"/>
      <c r="S33" s="58"/>
    </row>
    <row r="34" spans="1:28" x14ac:dyDescent="0.25">
      <c r="N34" s="58"/>
      <c r="O34" s="58"/>
      <c r="P34" s="58"/>
      <c r="R34" s="65"/>
      <c r="S34" s="58"/>
    </row>
    <row r="35" spans="1:28" x14ac:dyDescent="0.25">
      <c r="N35" s="58"/>
      <c r="O35" s="58"/>
      <c r="P35" s="58"/>
      <c r="R35" s="65"/>
      <c r="S35" s="58"/>
    </row>
    <row r="36" spans="1:28" ht="15.75" x14ac:dyDescent="0.25">
      <c r="A36" s="109"/>
      <c r="B36" s="1167"/>
      <c r="C36" s="6"/>
      <c r="D36" s="111"/>
      <c r="E36" s="111"/>
      <c r="F36" s="111"/>
      <c r="G36" s="112"/>
      <c r="H36" s="112"/>
      <c r="I36" s="111"/>
      <c r="J36" s="111"/>
      <c r="O36" s="65"/>
      <c r="P36" s="67"/>
      <c r="Q36" s="67"/>
      <c r="R36" s="1305"/>
      <c r="S36" s="83"/>
      <c r="T36" s="109"/>
      <c r="U36" s="6"/>
      <c r="V36" s="6"/>
      <c r="AB36" s="109"/>
    </row>
    <row r="37" spans="1:28" x14ac:dyDescent="0.25">
      <c r="A37" s="109"/>
      <c r="B37" s="6"/>
      <c r="C37" s="6"/>
      <c r="D37" s="111"/>
      <c r="E37" s="111"/>
      <c r="F37" s="111"/>
      <c r="G37" s="112"/>
      <c r="H37" s="112"/>
      <c r="I37" s="111"/>
      <c r="J37" s="111"/>
      <c r="O37" s="65"/>
      <c r="P37" s="67"/>
      <c r="Q37" s="67"/>
      <c r="R37" s="1305"/>
      <c r="S37" s="83"/>
      <c r="T37" s="109"/>
      <c r="U37" s="6"/>
      <c r="V37" s="6"/>
      <c r="AB37" s="109"/>
    </row>
    <row r="38" spans="1:28" x14ac:dyDescent="0.25">
      <c r="A38" s="109"/>
      <c r="B38" s="6"/>
      <c r="C38" s="6"/>
      <c r="D38" s="111"/>
      <c r="E38" s="111"/>
      <c r="F38" s="111"/>
      <c r="G38" s="112"/>
      <c r="H38" s="112"/>
      <c r="I38" s="111"/>
      <c r="J38" s="111"/>
      <c r="O38" s="65"/>
      <c r="P38" s="67"/>
      <c r="Q38" s="67"/>
      <c r="R38" s="1305"/>
      <c r="S38" s="83"/>
      <c r="T38" s="109"/>
      <c r="U38" s="6"/>
      <c r="V38" s="6"/>
      <c r="AB38" s="109"/>
    </row>
    <row r="39" spans="1:28" x14ac:dyDescent="0.25">
      <c r="A39" s="109"/>
      <c r="B39" s="6"/>
      <c r="C39" s="6"/>
      <c r="D39" s="111"/>
      <c r="E39" s="111"/>
      <c r="F39" s="111"/>
      <c r="G39" s="112"/>
      <c r="H39" s="112"/>
      <c r="I39" s="111"/>
      <c r="J39" s="111"/>
      <c r="O39" s="65"/>
      <c r="P39" s="67"/>
      <c r="Q39" s="67"/>
      <c r="R39" s="1305"/>
      <c r="S39" s="83"/>
      <c r="T39" s="109"/>
      <c r="U39" s="6"/>
      <c r="V39" s="6"/>
      <c r="AB39" s="109"/>
    </row>
    <row r="40" spans="1:28" x14ac:dyDescent="0.25">
      <c r="A40" s="109"/>
      <c r="B40" s="6"/>
      <c r="C40" s="6"/>
      <c r="D40" s="111"/>
      <c r="E40" s="111"/>
      <c r="F40" s="111"/>
      <c r="G40" s="112"/>
      <c r="H40" s="112"/>
      <c r="I40" s="111"/>
      <c r="J40" s="111"/>
      <c r="O40" s="65"/>
      <c r="P40" s="67"/>
      <c r="Q40" s="67"/>
      <c r="R40" s="1305"/>
      <c r="S40" s="83"/>
      <c r="T40" s="109"/>
      <c r="U40" s="6"/>
      <c r="V40" s="6"/>
      <c r="AB40" s="109"/>
    </row>
    <row r="41" spans="1:28" x14ac:dyDescent="0.25">
      <c r="A41" s="109"/>
      <c r="B41" s="6"/>
      <c r="C41" s="6"/>
      <c r="D41" s="111"/>
      <c r="E41" s="111"/>
      <c r="F41" s="111"/>
      <c r="G41" s="112"/>
      <c r="H41" s="112"/>
      <c r="I41" s="111"/>
      <c r="J41" s="111"/>
      <c r="O41" s="65"/>
      <c r="P41" s="67"/>
      <c r="Q41" s="67"/>
      <c r="R41" s="1305"/>
      <c r="S41" s="83"/>
      <c r="T41" s="109"/>
      <c r="U41" s="6"/>
      <c r="V41" s="6"/>
      <c r="AB41" s="109"/>
    </row>
    <row r="42" spans="1:28" x14ac:dyDescent="0.25">
      <c r="A42" s="109"/>
      <c r="B42" s="6"/>
      <c r="C42" s="6"/>
      <c r="D42" s="111"/>
      <c r="E42" s="111"/>
      <c r="F42" s="111"/>
      <c r="G42" s="112"/>
      <c r="H42" s="112"/>
      <c r="I42" s="111"/>
      <c r="J42" s="111"/>
      <c r="O42" s="65"/>
      <c r="P42" s="67"/>
      <c r="Q42" s="67"/>
      <c r="R42" s="1305"/>
      <c r="S42" s="83"/>
      <c r="T42" s="109"/>
      <c r="U42" s="6"/>
      <c r="V42" s="6"/>
      <c r="AB42" s="109"/>
    </row>
    <row r="43" spans="1:28" x14ac:dyDescent="0.25">
      <c r="A43" s="109"/>
      <c r="B43" s="6"/>
      <c r="C43" s="6"/>
      <c r="D43" s="111"/>
      <c r="E43" s="111"/>
      <c r="F43" s="111"/>
      <c r="G43" s="112"/>
      <c r="H43" s="112"/>
      <c r="I43" s="111"/>
      <c r="J43" s="111"/>
      <c r="O43" s="65"/>
      <c r="P43" s="67"/>
      <c r="Q43" s="67"/>
      <c r="R43" s="1305"/>
      <c r="S43" s="83"/>
      <c r="T43" s="109"/>
      <c r="U43" s="6"/>
      <c r="V43" s="6"/>
      <c r="AB43" s="109"/>
    </row>
    <row r="44" spans="1:28" x14ac:dyDescent="0.25">
      <c r="A44" s="109"/>
      <c r="B44" s="6"/>
      <c r="C44" s="6"/>
      <c r="D44" s="111"/>
      <c r="E44" s="111"/>
      <c r="F44" s="111"/>
      <c r="G44" s="112"/>
      <c r="H44" s="112"/>
      <c r="I44" s="111"/>
      <c r="J44" s="111"/>
      <c r="O44" s="65"/>
      <c r="P44" s="67"/>
      <c r="Q44" s="67"/>
      <c r="R44" s="1305"/>
      <c r="S44" s="83"/>
      <c r="T44" s="109"/>
      <c r="U44" s="6"/>
      <c r="V44" s="6"/>
      <c r="AB44" s="109"/>
    </row>
    <row r="45" spans="1:28" x14ac:dyDescent="0.25">
      <c r="A45" s="109"/>
      <c r="B45" s="6"/>
      <c r="C45" s="6"/>
      <c r="D45" s="111"/>
      <c r="E45" s="111"/>
      <c r="F45" s="111"/>
      <c r="G45" s="112"/>
      <c r="H45" s="112"/>
      <c r="I45" s="111"/>
      <c r="J45" s="111"/>
      <c r="O45" s="65"/>
      <c r="P45" s="67"/>
      <c r="Q45" s="67"/>
      <c r="R45" s="1305"/>
      <c r="S45" s="83"/>
      <c r="T45" s="109"/>
      <c r="U45" s="6"/>
      <c r="V45" s="6"/>
      <c r="AB45" s="109"/>
    </row>
    <row r="46" spans="1:28" x14ac:dyDescent="0.25">
      <c r="A46" s="109"/>
      <c r="B46" s="6"/>
      <c r="C46" s="6"/>
      <c r="D46" s="6"/>
      <c r="E46" s="6"/>
      <c r="F46" s="111"/>
      <c r="G46" s="112"/>
      <c r="H46" s="112"/>
      <c r="I46" s="111"/>
      <c r="J46" s="111"/>
      <c r="O46" s="65"/>
      <c r="P46" s="67"/>
      <c r="Q46" s="67"/>
      <c r="R46" s="1305"/>
      <c r="S46" s="83"/>
      <c r="T46" s="109"/>
      <c r="U46" s="6"/>
      <c r="V46" s="6"/>
      <c r="AB46" s="109"/>
    </row>
    <row r="47" spans="1:28" x14ac:dyDescent="0.25">
      <c r="A47" s="109"/>
      <c r="B47" s="6"/>
      <c r="C47" s="6"/>
      <c r="D47" s="6"/>
      <c r="E47" s="6"/>
      <c r="F47" s="111"/>
      <c r="G47" s="112"/>
      <c r="H47" s="112"/>
      <c r="I47" s="111"/>
      <c r="J47" s="111"/>
      <c r="O47" s="65"/>
      <c r="P47" s="67"/>
      <c r="Q47" s="67"/>
      <c r="R47" s="1305"/>
      <c r="S47" s="83"/>
      <c r="T47" s="109"/>
      <c r="U47" s="6"/>
      <c r="V47" s="6"/>
      <c r="AB47" s="109"/>
    </row>
    <row r="48" spans="1:28" x14ac:dyDescent="0.25">
      <c r="A48" s="109"/>
      <c r="B48" s="6"/>
      <c r="C48" s="6"/>
      <c r="D48" s="6"/>
      <c r="E48" s="6"/>
      <c r="F48" s="111"/>
      <c r="G48" s="112"/>
      <c r="H48" s="112"/>
      <c r="I48" s="111"/>
      <c r="J48" s="111"/>
      <c r="O48" s="65"/>
      <c r="P48" s="67"/>
      <c r="Q48" s="67"/>
      <c r="R48" s="1305"/>
      <c r="S48" s="83"/>
      <c r="T48" s="109"/>
      <c r="U48" s="6"/>
      <c r="V48" s="6"/>
      <c r="AB48" s="109"/>
    </row>
    <row r="49" spans="1:28" x14ac:dyDescent="0.25">
      <c r="A49" s="109"/>
      <c r="B49" s="6"/>
      <c r="C49" s="6"/>
      <c r="D49" s="6"/>
      <c r="E49" s="6"/>
      <c r="F49" s="111"/>
      <c r="G49" s="112"/>
      <c r="H49" s="112"/>
      <c r="I49" s="111"/>
      <c r="J49" s="111"/>
      <c r="O49" s="65"/>
      <c r="P49" s="67"/>
      <c r="Q49" s="67"/>
      <c r="R49" s="1305"/>
      <c r="S49" s="83"/>
      <c r="T49" s="109"/>
      <c r="U49" s="6"/>
      <c r="V49" s="6"/>
      <c r="AB49" s="109"/>
    </row>
    <row r="50" spans="1:28" x14ac:dyDescent="0.25">
      <c r="A50" s="109"/>
      <c r="B50" s="6"/>
      <c r="C50" s="6"/>
      <c r="D50" s="6"/>
      <c r="E50" s="6"/>
      <c r="F50" s="111"/>
      <c r="G50" s="112"/>
      <c r="H50" s="112"/>
      <c r="I50" s="111"/>
      <c r="J50" s="111"/>
      <c r="O50" s="65"/>
      <c r="P50" s="67"/>
      <c r="Q50" s="67"/>
      <c r="R50" s="1305"/>
      <c r="S50" s="83"/>
      <c r="T50" s="109"/>
      <c r="U50" s="6"/>
      <c r="V50" s="6"/>
      <c r="AB50" s="109"/>
    </row>
    <row r="51" spans="1:28" x14ac:dyDescent="0.25">
      <c r="A51" s="109"/>
      <c r="B51" s="6"/>
      <c r="C51" s="6"/>
      <c r="D51" s="6"/>
      <c r="E51" s="6"/>
      <c r="F51" s="111"/>
      <c r="G51" s="112"/>
      <c r="H51" s="112"/>
      <c r="I51" s="111"/>
      <c r="J51" s="111"/>
      <c r="O51" s="65"/>
      <c r="P51" s="67"/>
      <c r="Q51" s="67"/>
      <c r="R51" s="1305"/>
      <c r="S51" s="83"/>
      <c r="T51" s="109"/>
      <c r="U51" s="6"/>
      <c r="V51" s="6"/>
      <c r="AB51" s="109"/>
    </row>
    <row r="52" spans="1:28" x14ac:dyDescent="0.25">
      <c r="A52" s="109"/>
      <c r="B52" s="6"/>
      <c r="C52" s="6"/>
      <c r="D52" s="6"/>
      <c r="E52" s="6"/>
      <c r="F52" s="111"/>
      <c r="G52" s="112"/>
      <c r="H52" s="112"/>
      <c r="I52" s="111"/>
      <c r="J52" s="111"/>
      <c r="O52" s="65"/>
      <c r="P52" s="67"/>
      <c r="Q52" s="67"/>
      <c r="R52" s="1305"/>
      <c r="S52" s="83"/>
      <c r="T52" s="109"/>
      <c r="U52" s="6"/>
      <c r="V52" s="6"/>
      <c r="AB52" s="109"/>
    </row>
    <row r="53" spans="1:28" x14ac:dyDescent="0.25">
      <c r="A53" s="109"/>
      <c r="B53" s="6"/>
      <c r="C53" s="6"/>
      <c r="D53" s="6"/>
      <c r="E53" s="6"/>
      <c r="F53" s="111"/>
      <c r="G53" s="112"/>
      <c r="H53" s="112"/>
      <c r="I53" s="111"/>
      <c r="J53" s="111"/>
      <c r="O53" s="65"/>
      <c r="P53" s="67"/>
      <c r="Q53" s="67"/>
      <c r="R53" s="1305"/>
      <c r="S53" s="83"/>
      <c r="T53" s="109"/>
      <c r="U53" s="6"/>
      <c r="V53" s="6"/>
      <c r="AB53" s="109"/>
    </row>
    <row r="54" spans="1:28" x14ac:dyDescent="0.25">
      <c r="A54" s="109"/>
      <c r="B54" s="6"/>
      <c r="C54" s="6"/>
      <c r="D54" s="6"/>
      <c r="E54" s="6"/>
      <c r="F54" s="111"/>
      <c r="G54" s="112"/>
      <c r="H54" s="112"/>
      <c r="I54" s="111"/>
      <c r="J54" s="111"/>
      <c r="O54" s="65"/>
      <c r="P54" s="67"/>
      <c r="Q54" s="67"/>
      <c r="R54" s="1305"/>
      <c r="S54" s="83"/>
      <c r="T54" s="109"/>
      <c r="U54" s="6"/>
      <c r="V54" s="6"/>
      <c r="AB54" s="109"/>
    </row>
    <row r="55" spans="1:28" x14ac:dyDescent="0.25">
      <c r="A55" s="109"/>
      <c r="B55" s="6"/>
      <c r="C55" s="6"/>
      <c r="D55" s="6"/>
      <c r="E55" s="6"/>
      <c r="F55" s="111"/>
      <c r="G55" s="112"/>
      <c r="H55" s="112"/>
      <c r="I55" s="111"/>
      <c r="J55" s="111"/>
      <c r="O55" s="65"/>
      <c r="P55" s="67"/>
      <c r="Q55" s="67"/>
      <c r="R55" s="1305"/>
      <c r="S55" s="83"/>
      <c r="T55" s="109"/>
      <c r="U55" s="6"/>
      <c r="V55" s="6"/>
      <c r="AB55" s="109"/>
    </row>
    <row r="56" spans="1:28" x14ac:dyDescent="0.25">
      <c r="A56" s="109"/>
      <c r="B56" s="6"/>
      <c r="C56" s="6"/>
      <c r="D56" s="6"/>
      <c r="E56" s="6"/>
      <c r="F56" s="111"/>
      <c r="G56" s="112"/>
      <c r="H56" s="112"/>
      <c r="I56" s="111"/>
      <c r="J56" s="111"/>
      <c r="O56" s="65"/>
      <c r="P56" s="67"/>
      <c r="Q56" s="67"/>
      <c r="R56" s="1305"/>
      <c r="S56" s="83"/>
      <c r="T56" s="109"/>
      <c r="U56" s="6"/>
      <c r="V56" s="6"/>
      <c r="AB56" s="109"/>
    </row>
    <row r="57" spans="1:28" x14ac:dyDescent="0.25">
      <c r="A57" s="109"/>
      <c r="B57" s="6"/>
      <c r="C57" s="6"/>
      <c r="D57" s="6"/>
      <c r="E57" s="6"/>
      <c r="F57" s="111"/>
      <c r="G57" s="112"/>
      <c r="H57" s="112"/>
      <c r="I57" s="111"/>
      <c r="J57" s="111"/>
      <c r="O57" s="65"/>
      <c r="P57" s="67"/>
      <c r="Q57" s="67"/>
      <c r="R57" s="1305"/>
      <c r="S57" s="83"/>
      <c r="T57" s="109"/>
      <c r="U57" s="6"/>
      <c r="V57" s="6"/>
      <c r="AB57" s="109"/>
    </row>
    <row r="58" spans="1:28" x14ac:dyDescent="0.25">
      <c r="A58" s="109"/>
      <c r="B58" s="6"/>
      <c r="C58" s="6"/>
      <c r="D58" s="6"/>
      <c r="E58" s="6"/>
      <c r="F58" s="111"/>
      <c r="G58" s="112"/>
      <c r="H58" s="112"/>
      <c r="I58" s="111"/>
      <c r="J58" s="111"/>
      <c r="O58" s="65"/>
      <c r="P58" s="67"/>
      <c r="Q58" s="67"/>
      <c r="R58" s="1305"/>
      <c r="S58" s="83"/>
      <c r="T58" s="109"/>
      <c r="U58" s="6"/>
      <c r="V58" s="6"/>
      <c r="AB58" s="109"/>
    </row>
    <row r="59" spans="1:28" x14ac:dyDescent="0.25">
      <c r="A59" s="109"/>
      <c r="B59" s="6"/>
      <c r="C59" s="6"/>
      <c r="D59" s="6"/>
      <c r="E59" s="6"/>
      <c r="F59" s="111"/>
      <c r="G59" s="112"/>
      <c r="H59" s="112"/>
      <c r="I59" s="111"/>
      <c r="J59" s="111"/>
      <c r="O59" s="65"/>
      <c r="P59" s="67"/>
      <c r="Q59" s="67"/>
      <c r="R59" s="1305"/>
      <c r="S59" s="83"/>
      <c r="T59" s="109"/>
      <c r="U59" s="6"/>
      <c r="V59" s="6"/>
      <c r="AB59" s="109"/>
    </row>
    <row r="60" spans="1:28" x14ac:dyDescent="0.25">
      <c r="A60" s="109"/>
      <c r="B60" s="6"/>
      <c r="C60" s="6"/>
      <c r="D60" s="6"/>
      <c r="E60" s="6"/>
      <c r="F60" s="111"/>
      <c r="G60" s="112"/>
      <c r="H60" s="112"/>
      <c r="I60" s="111"/>
      <c r="J60" s="111"/>
      <c r="O60" s="65"/>
      <c r="P60" s="67"/>
      <c r="Q60" s="67"/>
      <c r="R60" s="1305"/>
      <c r="S60" s="83"/>
      <c r="T60" s="109"/>
      <c r="U60" s="6"/>
      <c r="V60" s="6"/>
      <c r="AB60" s="109"/>
    </row>
    <row r="61" spans="1:28" x14ac:dyDescent="0.25">
      <c r="A61" s="109"/>
      <c r="B61" s="6"/>
      <c r="C61" s="6"/>
      <c r="D61" s="6"/>
      <c r="E61" s="6"/>
      <c r="F61" s="111"/>
      <c r="G61" s="112"/>
      <c r="H61" s="112"/>
      <c r="I61" s="111"/>
      <c r="J61" s="111"/>
      <c r="O61" s="65"/>
      <c r="P61" s="67"/>
      <c r="Q61" s="67"/>
      <c r="R61" s="1305"/>
      <c r="S61" s="83"/>
      <c r="T61" s="109"/>
      <c r="U61" s="6"/>
      <c r="V61" s="6"/>
      <c r="AB61" s="109"/>
    </row>
    <row r="62" spans="1:28" x14ac:dyDescent="0.25">
      <c r="A62" s="109"/>
      <c r="R62" s="1306"/>
      <c r="T62" s="109"/>
      <c r="AB62" s="109"/>
    </row>
    <row r="63" spans="1:28" x14ac:dyDescent="0.25">
      <c r="A63" s="109"/>
      <c r="R63" s="1306"/>
      <c r="T63" s="109"/>
      <c r="AB63" s="109"/>
    </row>
    <row r="64" spans="1:28" x14ac:dyDescent="0.25">
      <c r="A64" s="109"/>
      <c r="R64" s="1306"/>
      <c r="T64" s="109"/>
      <c r="AB64" s="109"/>
    </row>
    <row r="65" spans="1:28" x14ac:dyDescent="0.25">
      <c r="A65" s="109"/>
      <c r="R65" s="1306"/>
      <c r="T65" s="109"/>
      <c r="AB65" s="109"/>
    </row>
    <row r="66" spans="1:28" x14ac:dyDescent="0.25">
      <c r="A66" s="109"/>
      <c r="R66" s="1306"/>
      <c r="T66" s="109"/>
      <c r="AB66" s="109"/>
    </row>
    <row r="67" spans="1:28" x14ac:dyDescent="0.25">
      <c r="A67" s="109"/>
      <c r="R67" s="1306"/>
      <c r="T67" s="109"/>
      <c r="AB67" s="109"/>
    </row>
    <row r="68" spans="1:28" x14ac:dyDescent="0.25">
      <c r="A68" s="109"/>
      <c r="R68" s="1306"/>
      <c r="T68" s="109"/>
      <c r="AB68" s="109"/>
    </row>
    <row r="69" spans="1:28" x14ac:dyDescent="0.25">
      <c r="A69" s="109"/>
      <c r="R69" s="1306"/>
      <c r="T69" s="109"/>
      <c r="AB69" s="109"/>
    </row>
    <row r="70" spans="1:28" x14ac:dyDescent="0.25">
      <c r="A70" s="109"/>
      <c r="R70" s="1306"/>
      <c r="T70" s="109"/>
      <c r="AB70" s="109"/>
    </row>
    <row r="71" spans="1:28" x14ac:dyDescent="0.25">
      <c r="A71" s="109"/>
      <c r="R71" s="1306"/>
      <c r="T71" s="109"/>
      <c r="AB71" s="109"/>
    </row>
    <row r="72" spans="1:28" x14ac:dyDescent="0.25">
      <c r="A72" s="109"/>
      <c r="R72" s="1306"/>
      <c r="T72" s="109"/>
      <c r="AB72" s="109"/>
    </row>
    <row r="73" spans="1:28" x14ac:dyDescent="0.25">
      <c r="A73" s="109"/>
      <c r="R73" s="1306"/>
      <c r="T73" s="109"/>
      <c r="AB73" s="109"/>
    </row>
    <row r="74" spans="1:28" x14ac:dyDescent="0.25">
      <c r="A74" s="109"/>
      <c r="R74" s="1306"/>
      <c r="T74" s="109"/>
      <c r="AB74" s="109"/>
    </row>
    <row r="75" spans="1:28" x14ac:dyDescent="0.25">
      <c r="A75" s="109"/>
      <c r="R75" s="1306"/>
      <c r="T75" s="109"/>
      <c r="AB75" s="109"/>
    </row>
    <row r="76" spans="1:28" x14ac:dyDescent="0.25">
      <c r="A76" s="109"/>
      <c r="R76" s="1306"/>
      <c r="T76" s="109"/>
      <c r="AB76" s="109"/>
    </row>
    <row r="77" spans="1:28" x14ac:dyDescent="0.25">
      <c r="A77" s="109"/>
      <c r="R77" s="1306"/>
      <c r="T77" s="109"/>
      <c r="AB77" s="109"/>
    </row>
    <row r="78" spans="1:28" x14ac:dyDescent="0.25">
      <c r="A78" s="109"/>
      <c r="R78" s="1306"/>
      <c r="T78" s="109"/>
      <c r="AB78" s="109"/>
    </row>
    <row r="79" spans="1:28" x14ac:dyDescent="0.25">
      <c r="A79" s="109"/>
      <c r="R79" s="1306"/>
      <c r="T79" s="109"/>
      <c r="AB79" s="109"/>
    </row>
    <row r="80" spans="1:28" x14ac:dyDescent="0.25">
      <c r="A80" s="109"/>
      <c r="R80" s="1306"/>
      <c r="T80" s="109"/>
      <c r="AB80" s="109"/>
    </row>
    <row r="81" spans="1:28" x14ac:dyDescent="0.25">
      <c r="A81" s="109"/>
      <c r="R81" s="1306"/>
      <c r="T81" s="109"/>
      <c r="AB81" s="109"/>
    </row>
    <row r="82" spans="1:28" x14ac:dyDescent="0.25">
      <c r="A82" s="109"/>
      <c r="R82" s="1306"/>
      <c r="T82" s="109"/>
      <c r="AB82" s="109"/>
    </row>
    <row r="83" spans="1:28" x14ac:dyDescent="0.25">
      <c r="A83" s="109"/>
      <c r="R83" s="1306"/>
      <c r="T83" s="109"/>
      <c r="AB83" s="109"/>
    </row>
    <row r="84" spans="1:28" x14ac:dyDescent="0.25">
      <c r="A84" s="109"/>
      <c r="R84" s="1306"/>
      <c r="T84" s="109"/>
      <c r="AB84" s="109"/>
    </row>
    <row r="85" spans="1:28" x14ac:dyDescent="0.25">
      <c r="A85" s="109"/>
      <c r="R85" s="1306"/>
      <c r="T85" s="109"/>
      <c r="AB85" s="109"/>
    </row>
    <row r="86" spans="1:28" x14ac:dyDescent="0.25">
      <c r="A86" s="109"/>
      <c r="R86" s="1306"/>
      <c r="T86" s="109"/>
      <c r="AB86" s="109"/>
    </row>
    <row r="87" spans="1:28" x14ac:dyDescent="0.25">
      <c r="A87" s="109"/>
      <c r="R87" s="1306"/>
      <c r="T87" s="109"/>
      <c r="AB87" s="109"/>
    </row>
    <row r="88" spans="1:28" x14ac:dyDescent="0.25">
      <c r="A88" s="109"/>
      <c r="R88" s="1306"/>
      <c r="T88" s="109"/>
      <c r="AB88" s="109"/>
    </row>
    <row r="89" spans="1:28" x14ac:dyDescent="0.25">
      <c r="A89" s="109"/>
      <c r="R89" s="1306"/>
      <c r="T89" s="109"/>
      <c r="AB89" s="109"/>
    </row>
    <row r="90" spans="1:28" x14ac:dyDescent="0.25">
      <c r="A90" s="109"/>
      <c r="R90" s="1306"/>
      <c r="T90" s="109"/>
      <c r="AB90" s="109"/>
    </row>
    <row r="91" spans="1:28" x14ac:dyDescent="0.25">
      <c r="A91" s="109"/>
      <c r="R91" s="1306"/>
      <c r="T91" s="109"/>
      <c r="AB91" s="109"/>
    </row>
    <row r="92" spans="1:28" x14ac:dyDescent="0.25">
      <c r="A92" s="109"/>
      <c r="R92" s="1306"/>
      <c r="T92" s="109"/>
      <c r="AB92" s="109"/>
    </row>
    <row r="93" spans="1:28" x14ac:dyDescent="0.25">
      <c r="A93" s="109"/>
      <c r="R93" s="1306"/>
      <c r="T93" s="109"/>
      <c r="AB93" s="109"/>
    </row>
    <row r="94" spans="1:28" x14ac:dyDescent="0.25">
      <c r="A94" s="109"/>
      <c r="T94" s="109"/>
      <c r="AB94" s="109"/>
    </row>
    <row r="95" spans="1:28" x14ac:dyDescent="0.25">
      <c r="A95" s="109"/>
      <c r="T95" s="109"/>
      <c r="AB95" s="109"/>
    </row>
    <row r="96" spans="1:28" x14ac:dyDescent="0.25">
      <c r="A96" s="109"/>
      <c r="T96" s="109"/>
      <c r="AB96" s="109"/>
    </row>
    <row r="97" spans="1:28" x14ac:dyDescent="0.25">
      <c r="A97" s="109"/>
      <c r="T97" s="109"/>
      <c r="AB97" s="109"/>
    </row>
    <row r="98" spans="1:28" x14ac:dyDescent="0.25">
      <c r="A98" s="109"/>
      <c r="T98" s="109"/>
      <c r="AB98" s="109"/>
    </row>
    <row r="99" spans="1:28" x14ac:dyDescent="0.25">
      <c r="A99" s="109"/>
      <c r="T99" s="109"/>
      <c r="AB99" s="109"/>
    </row>
    <row r="100" spans="1:28" x14ac:dyDescent="0.25">
      <c r="A100" s="109"/>
      <c r="T100" s="109"/>
      <c r="AB100" s="109"/>
    </row>
    <row r="101" spans="1:28" x14ac:dyDescent="0.25">
      <c r="A101" s="109"/>
      <c r="T101" s="109"/>
      <c r="AB101" s="109"/>
    </row>
    <row r="102" spans="1:28" x14ac:dyDescent="0.25">
      <c r="A102" s="109"/>
      <c r="T102" s="109"/>
      <c r="AB102" s="109"/>
    </row>
    <row r="103" spans="1:28" x14ac:dyDescent="0.25">
      <c r="A103" s="109"/>
      <c r="T103" s="109"/>
      <c r="AB103" s="109"/>
    </row>
    <row r="104" spans="1:28" x14ac:dyDescent="0.25">
      <c r="A104" s="109"/>
      <c r="T104" s="109"/>
      <c r="AB104" s="109"/>
    </row>
    <row r="105" spans="1:28" x14ac:dyDescent="0.25">
      <c r="A105" s="109"/>
      <c r="T105" s="109"/>
      <c r="AB105" s="109"/>
    </row>
    <row r="106" spans="1:28" x14ac:dyDescent="0.25">
      <c r="A106" s="109"/>
      <c r="T106" s="109"/>
      <c r="AB106" s="109"/>
    </row>
    <row r="107" spans="1:28" x14ac:dyDescent="0.25">
      <c r="A107" s="109"/>
      <c r="T107" s="109"/>
      <c r="AB107" s="109"/>
    </row>
    <row r="108" spans="1:28" x14ac:dyDescent="0.25">
      <c r="A108" s="109"/>
      <c r="T108" s="109"/>
      <c r="AB108" s="109"/>
    </row>
    <row r="109" spans="1:28" x14ac:dyDescent="0.25">
      <c r="A109" s="109"/>
      <c r="T109" s="109"/>
      <c r="AB109" s="109"/>
    </row>
    <row r="110" spans="1:28" x14ac:dyDescent="0.25">
      <c r="A110" s="109"/>
      <c r="T110" s="109"/>
      <c r="AB110" s="109"/>
    </row>
    <row r="111" spans="1:28" x14ac:dyDescent="0.25">
      <c r="A111" s="109"/>
      <c r="T111" s="109"/>
      <c r="AB111" s="109"/>
    </row>
    <row r="112" spans="1:28" x14ac:dyDescent="0.25">
      <c r="A112" s="109"/>
      <c r="T112" s="109"/>
      <c r="AB112" s="109"/>
    </row>
    <row r="113" spans="1:28" x14ac:dyDescent="0.25">
      <c r="A113" s="109"/>
      <c r="T113" s="109"/>
      <c r="AB113" s="109"/>
    </row>
    <row r="114" spans="1:28" x14ac:dyDescent="0.25">
      <c r="A114" s="109"/>
      <c r="T114" s="109"/>
      <c r="AB114" s="109"/>
    </row>
    <row r="115" spans="1:28" x14ac:dyDescent="0.25">
      <c r="A115" s="109"/>
      <c r="T115" s="109"/>
      <c r="AB115" s="109"/>
    </row>
    <row r="116" spans="1:28" x14ac:dyDescent="0.25">
      <c r="A116" s="109"/>
      <c r="T116" s="109"/>
      <c r="AB116" s="109"/>
    </row>
    <row r="117" spans="1:28" x14ac:dyDescent="0.25">
      <c r="A117" s="109"/>
      <c r="T117" s="109"/>
      <c r="AB117" s="109"/>
    </row>
    <row r="118" spans="1:28" x14ac:dyDescent="0.25">
      <c r="A118" s="109"/>
      <c r="T118" s="109"/>
      <c r="AB118" s="109"/>
    </row>
    <row r="119" spans="1:28" x14ac:dyDescent="0.25">
      <c r="A119" s="109"/>
      <c r="T119" s="109"/>
      <c r="AB119" s="109"/>
    </row>
    <row r="120" spans="1:28" x14ac:dyDescent="0.25">
      <c r="A120" s="109"/>
      <c r="T120" s="109"/>
      <c r="AB120" s="109"/>
    </row>
    <row r="121" spans="1:28" x14ac:dyDescent="0.25">
      <c r="A121" s="109"/>
      <c r="T121" s="109"/>
      <c r="AB121" s="109"/>
    </row>
    <row r="122" spans="1:28" x14ac:dyDescent="0.25">
      <c r="A122" s="109"/>
      <c r="T122" s="109"/>
      <c r="AB122" s="109"/>
    </row>
    <row r="123" spans="1:28" x14ac:dyDescent="0.25">
      <c r="A123" s="109"/>
      <c r="T123" s="109"/>
      <c r="AB123" s="109"/>
    </row>
    <row r="124" spans="1:28" x14ac:dyDescent="0.25">
      <c r="A124" s="109"/>
      <c r="T124" s="109"/>
      <c r="AB124" s="109"/>
    </row>
  </sheetData>
  <mergeCells count="11">
    <mergeCell ref="K11:M11"/>
    <mergeCell ref="K14:M14"/>
    <mergeCell ref="K19:M19"/>
    <mergeCell ref="K22:M22"/>
    <mergeCell ref="K25:M25"/>
    <mergeCell ref="Q1:S1"/>
    <mergeCell ref="P5:Q5"/>
    <mergeCell ref="R5:S5"/>
    <mergeCell ref="K6:M6"/>
    <mergeCell ref="K7:M7"/>
    <mergeCell ref="N5:O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tabColor rgb="FFEB700B"/>
  </sheetPr>
  <dimension ref="A1:Q27"/>
  <sheetViews>
    <sheetView showGridLines="0" view="pageBreakPreview" zoomScaleNormal="80" zoomScaleSheetLayoutView="100" workbookViewId="0">
      <selection activeCell="A10" sqref="A10"/>
    </sheetView>
  </sheetViews>
  <sheetFormatPr baseColWidth="10" defaultColWidth="11.42578125" defaultRowHeight="13.5" x14ac:dyDescent="0.25"/>
  <cols>
    <col min="1" max="1" width="100.7109375" style="58" customWidth="1"/>
    <col min="2" max="2" width="16.28515625" style="58" customWidth="1"/>
    <col min="3" max="3" width="4" style="58" customWidth="1"/>
    <col min="4" max="4" width="13.42578125" style="65" hidden="1" customWidth="1"/>
    <col min="5" max="5" width="0.5703125" style="66" hidden="1" customWidth="1"/>
    <col min="6" max="6" width="13.42578125" style="66" hidden="1" customWidth="1"/>
    <col min="7" max="7" width="0.5703125" style="66" hidden="1" customWidth="1"/>
    <col min="8" max="8" width="13.42578125" style="66" hidden="1" customWidth="1"/>
    <col min="9" max="9" width="0.5703125" style="66" hidden="1" customWidth="1"/>
    <col min="10" max="10" width="13.42578125" style="66" hidden="1" customWidth="1"/>
    <col min="11" max="11" width="0.5703125" style="66" hidden="1" customWidth="1"/>
    <col min="12" max="12" width="13.42578125" style="58" hidden="1" customWidth="1"/>
    <col min="13" max="13" width="0.5703125" style="58" hidden="1" customWidth="1"/>
    <col min="14" max="14" width="13.42578125" style="58" hidden="1" customWidth="1"/>
    <col min="15" max="15" width="0.5703125" style="58" hidden="1" customWidth="1"/>
    <col min="16" max="16" width="24.42578125" style="58" customWidth="1"/>
    <col min="17" max="17" width="16.5703125" style="58" customWidth="1"/>
    <col min="18" max="16384" width="11.42578125" style="58"/>
  </cols>
  <sheetData>
    <row r="1" spans="1:17" s="20" customFormat="1" ht="18" x14ac:dyDescent="0.25">
      <c r="A1" s="2126" t="s">
        <v>5374</v>
      </c>
      <c r="B1" s="5852" t="s">
        <v>5025</v>
      </c>
      <c r="C1" s="5852"/>
      <c r="D1" s="18"/>
      <c r="E1" s="18"/>
      <c r="F1" s="18"/>
      <c r="G1" s="18"/>
      <c r="H1" s="18"/>
      <c r="I1" s="18"/>
      <c r="J1" s="18"/>
      <c r="K1" s="18"/>
      <c r="L1" s="77"/>
      <c r="M1" s="77"/>
      <c r="N1" s="77"/>
      <c r="O1" s="77"/>
    </row>
    <row r="2" spans="1:17" s="20" customFormat="1" ht="18" x14ac:dyDescent="0.25">
      <c r="A2" s="2102">
        <v>2013</v>
      </c>
      <c r="B2" s="2305"/>
      <c r="C2" s="2305"/>
      <c r="D2" s="2"/>
      <c r="E2" s="2"/>
      <c r="F2" s="2"/>
      <c r="G2" s="2"/>
      <c r="H2" s="2"/>
      <c r="I2" s="2"/>
      <c r="J2" s="2"/>
      <c r="K2" s="2"/>
      <c r="L2" s="57"/>
      <c r="M2" s="57"/>
      <c r="N2" s="57"/>
      <c r="O2" s="57"/>
    </row>
    <row r="3" spans="1:17" s="20" customFormat="1" ht="18" x14ac:dyDescent="0.25">
      <c r="A3" s="2102"/>
      <c r="B3" s="2305"/>
      <c r="C3" s="2305"/>
      <c r="D3" s="2"/>
      <c r="E3" s="2"/>
      <c r="F3" s="2"/>
      <c r="G3" s="2"/>
      <c r="H3" s="2"/>
      <c r="I3" s="2"/>
      <c r="J3" s="2"/>
      <c r="K3" s="2"/>
      <c r="L3" s="57"/>
      <c r="M3" s="57"/>
      <c r="N3" s="57"/>
      <c r="O3" s="57"/>
    </row>
    <row r="4" spans="1:17" ht="32.25" customHeight="1" x14ac:dyDescent="0.25">
      <c r="A4" s="5853" t="s">
        <v>33</v>
      </c>
      <c r="B4" s="2306" t="s">
        <v>258</v>
      </c>
      <c r="C4" s="2306"/>
      <c r="D4" s="2228"/>
      <c r="E4" s="2228"/>
      <c r="F4" s="2228"/>
      <c r="G4" s="2228"/>
      <c r="H4" s="2228"/>
      <c r="I4" s="2228"/>
      <c r="J4" s="2228"/>
      <c r="K4" s="2228"/>
      <c r="L4" s="2228"/>
      <c r="M4" s="2228"/>
      <c r="N4" s="2228"/>
      <c r="O4" s="2229"/>
    </row>
    <row r="5" spans="1:17" ht="30.75" hidden="1" customHeight="1" x14ac:dyDescent="0.25">
      <c r="A5" s="5898"/>
      <c r="B5" s="5898" t="s">
        <v>697</v>
      </c>
      <c r="C5" s="5898"/>
      <c r="D5" s="2228" t="s">
        <v>695</v>
      </c>
      <c r="E5" s="2228"/>
      <c r="F5" s="2228"/>
      <c r="G5" s="2228"/>
      <c r="H5" s="2228"/>
      <c r="I5" s="2228"/>
      <c r="J5" s="2228"/>
      <c r="K5" s="2228"/>
      <c r="L5" s="2228"/>
      <c r="M5" s="2228"/>
      <c r="N5" s="2228"/>
      <c r="O5" s="2229"/>
    </row>
    <row r="6" spans="1:17" ht="15.75" hidden="1" customHeight="1" x14ac:dyDescent="0.25">
      <c r="A6" s="5899"/>
      <c r="B6" s="5899">
        <v>2012</v>
      </c>
      <c r="C6" s="5899"/>
      <c r="D6" s="5900">
        <v>2013</v>
      </c>
      <c r="E6" s="5895"/>
      <c r="F6" s="5894">
        <v>2014</v>
      </c>
      <c r="G6" s="5895"/>
      <c r="H6" s="5894">
        <v>2015</v>
      </c>
      <c r="I6" s="5895"/>
      <c r="J6" s="5894">
        <v>2016</v>
      </c>
      <c r="K6" s="5895"/>
      <c r="L6" s="5894">
        <v>2017</v>
      </c>
      <c r="M6" s="5895"/>
      <c r="N6" s="5894">
        <v>2018</v>
      </c>
      <c r="O6" s="5895"/>
    </row>
    <row r="7" spans="1:17" s="17" customFormat="1" ht="24.75" customHeight="1" x14ac:dyDescent="0.25">
      <c r="A7" s="2230" t="s">
        <v>31</v>
      </c>
      <c r="B7" s="2467">
        <f>SUM(B8:B11)</f>
        <v>53007419.689999998</v>
      </c>
      <c r="C7" s="2307"/>
      <c r="D7" s="2308">
        <f>SUM(D8:D11)</f>
        <v>0</v>
      </c>
      <c r="E7" s="2309"/>
      <c r="F7" s="2310">
        <f>SUM(F8:F11)</f>
        <v>0</v>
      </c>
      <c r="G7" s="2309"/>
      <c r="H7" s="2310">
        <f>SUM(H8:H11)</f>
        <v>0</v>
      </c>
      <c r="I7" s="2309"/>
      <c r="J7" s="2310">
        <f>SUM(J8:J11)</f>
        <v>0</v>
      </c>
      <c r="K7" s="2309"/>
      <c r="L7" s="2310">
        <f>SUM(L8:L11)</f>
        <v>0</v>
      </c>
      <c r="M7" s="2309"/>
      <c r="N7" s="2310">
        <f>SUM(N8:N11)</f>
        <v>0</v>
      </c>
      <c r="O7" s="2311"/>
      <c r="P7" s="454"/>
      <c r="Q7" s="549"/>
    </row>
    <row r="8" spans="1:17" s="60" customFormat="1" ht="31.5" customHeight="1" x14ac:dyDescent="0.2">
      <c r="A8" s="5089" t="s">
        <v>1285</v>
      </c>
      <c r="B8" s="5112">
        <f>'20-E381op-D '!O7</f>
        <v>850000</v>
      </c>
      <c r="C8" s="5089"/>
      <c r="D8" s="2236"/>
      <c r="E8" s="2312"/>
      <c r="F8" s="2238"/>
      <c r="G8" s="2312"/>
      <c r="H8" s="2238"/>
      <c r="I8" s="2312"/>
      <c r="J8" s="2238"/>
      <c r="K8" s="2312"/>
      <c r="L8" s="2236"/>
      <c r="M8" s="2312"/>
      <c r="N8" s="2238"/>
      <c r="O8" s="2313"/>
    </row>
    <row r="9" spans="1:17" s="60" customFormat="1" ht="31.5" customHeight="1" x14ac:dyDescent="0.2">
      <c r="A9" s="5057" t="s">
        <v>878</v>
      </c>
      <c r="B9" s="2677">
        <f>'20-E381op-D '!O10</f>
        <v>43500000</v>
      </c>
      <c r="C9" s="5057"/>
      <c r="D9" s="2236"/>
      <c r="E9" s="2312"/>
      <c r="F9" s="2238"/>
      <c r="G9" s="2312"/>
      <c r="H9" s="2238"/>
      <c r="I9" s="2312"/>
      <c r="J9" s="2238"/>
      <c r="K9" s="2312"/>
      <c r="L9" s="2238"/>
      <c r="M9" s="2312"/>
      <c r="N9" s="2238"/>
      <c r="O9" s="2313"/>
    </row>
    <row r="10" spans="1:17" s="60" customFormat="1" ht="31.5" customHeight="1" x14ac:dyDescent="0.2">
      <c r="A10" s="5057" t="s">
        <v>1438</v>
      </c>
      <c r="B10" s="2677">
        <f>'20-E381op-D '!O13</f>
        <v>2857419.69</v>
      </c>
      <c r="C10" s="5057"/>
      <c r="D10" s="2236"/>
      <c r="E10" s="2312"/>
      <c r="F10" s="2238"/>
      <c r="G10" s="2312"/>
      <c r="H10" s="2238"/>
      <c r="I10" s="2312"/>
      <c r="J10" s="2238"/>
      <c r="K10" s="2312"/>
      <c r="L10" s="2238"/>
      <c r="M10" s="2312"/>
      <c r="N10" s="2238"/>
      <c r="O10" s="2313"/>
    </row>
    <row r="11" spans="1:17" s="60" customFormat="1" ht="31.5" customHeight="1" x14ac:dyDescent="0.2">
      <c r="A11" s="5093" t="s">
        <v>909</v>
      </c>
      <c r="B11" s="5118">
        <f>'20-E381op-D '!O17</f>
        <v>5800000</v>
      </c>
      <c r="C11" s="5093"/>
      <c r="D11" s="2236"/>
      <c r="E11" s="2312"/>
      <c r="F11" s="2238"/>
      <c r="G11" s="2312"/>
      <c r="H11" s="2238"/>
      <c r="I11" s="2312"/>
      <c r="J11" s="2238"/>
      <c r="K11" s="2312"/>
      <c r="L11" s="2238"/>
      <c r="M11" s="2312"/>
      <c r="N11" s="2238"/>
      <c r="O11" s="2313"/>
    </row>
    <row r="12" spans="1:17" s="60" customFormat="1" ht="15.75" customHeight="1" x14ac:dyDescent="0.2">
      <c r="A12" s="2222"/>
      <c r="B12" s="2240"/>
      <c r="C12" s="2222"/>
      <c r="D12" s="382"/>
      <c r="E12" s="1272"/>
      <c r="F12" s="382"/>
      <c r="G12" s="1272"/>
      <c r="H12" s="382"/>
      <c r="I12" s="1272"/>
      <c r="J12" s="382"/>
      <c r="K12" s="1272"/>
      <c r="L12" s="382"/>
      <c r="M12" s="1272"/>
      <c r="N12" s="382"/>
      <c r="O12" s="1692"/>
    </row>
    <row r="13" spans="1:17" ht="14.1" customHeight="1" x14ac:dyDescent="0.25">
      <c r="A13" s="2042" t="s">
        <v>2411</v>
      </c>
      <c r="B13" s="2314"/>
      <c r="C13" s="2314"/>
    </row>
    <row r="20" spans="1:2" ht="15.75" x14ac:dyDescent="0.25">
      <c r="B20" s="1167"/>
    </row>
    <row r="27" spans="1:2" ht="15.75" x14ac:dyDescent="0.25">
      <c r="A27" s="1355"/>
    </row>
  </sheetData>
  <mergeCells count="10">
    <mergeCell ref="B1:C1"/>
    <mergeCell ref="J6:K6"/>
    <mergeCell ref="L6:M6"/>
    <mergeCell ref="N6:O6"/>
    <mergeCell ref="A4:A6"/>
    <mergeCell ref="B5:C5"/>
    <mergeCell ref="B6:C6"/>
    <mergeCell ref="D6:E6"/>
    <mergeCell ref="F6:G6"/>
    <mergeCell ref="H6:I6"/>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&amp;R&amp;"Tahoma,Normal"311</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tabColor rgb="FFEB700B"/>
  </sheetPr>
  <dimension ref="A1:AR401"/>
  <sheetViews>
    <sheetView showGridLines="0" view="pageBreakPreview" topLeftCell="K1" zoomScaleNormal="80" zoomScaleSheetLayoutView="100" workbookViewId="0">
      <selection activeCell="S1" sqref="S1:T1"/>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1.7109375" style="58" customWidth="1"/>
    <col min="13" max="13" width="17" style="58" customWidth="1"/>
    <col min="14" max="14" width="16.28515625" style="58" customWidth="1"/>
    <col min="15" max="15" width="16" style="65" customWidth="1"/>
    <col min="16" max="16" width="2.28515625" style="66" customWidth="1"/>
    <col min="17" max="17" width="6.85546875" style="67" customWidth="1"/>
    <col min="18" max="18" width="3" style="66" customWidth="1"/>
    <col min="19" max="19" width="10.28515625" style="65" customWidth="1"/>
    <col min="20" max="20" width="5.85546875" style="66" customWidth="1"/>
    <col min="21" max="21" width="0.42578125" style="58" hidden="1" customWidth="1"/>
    <col min="22" max="22" width="11.140625" style="58" hidden="1" customWidth="1"/>
    <col min="23" max="23" width="13.140625" style="58" hidden="1" customWidth="1"/>
    <col min="24" max="24" width="8" style="58" hidden="1" customWidth="1"/>
    <col min="25" max="25" width="9.42578125" style="58" hidden="1" customWidth="1"/>
    <col min="26" max="26" width="16.85546875" style="58" hidden="1" customWidth="1"/>
    <col min="27" max="27" width="48.5703125" style="58" hidden="1" customWidth="1"/>
    <col min="28" max="28" width="31.42578125" style="58" hidden="1" customWidth="1"/>
    <col min="29" max="29" width="33" style="58" hidden="1" customWidth="1"/>
    <col min="30" max="30" width="16.7109375" style="58" hidden="1" customWidth="1"/>
    <col min="31" max="31" width="0.140625" style="58" hidden="1" customWidth="1"/>
    <col min="32" max="32" width="14" style="58" hidden="1" customWidth="1"/>
    <col min="33" max="33" width="21" style="58" hidden="1" customWidth="1"/>
    <col min="34" max="34" width="14" style="58" hidden="1" customWidth="1"/>
    <col min="35" max="35" width="27.85546875" style="58" hidden="1" customWidth="1"/>
    <col min="36" max="40" width="11.42578125" style="58" hidden="1" customWidth="1"/>
    <col min="41" max="41" width="2" style="58" hidden="1" customWidth="1"/>
    <col min="42" max="16384" width="11.42578125" style="58"/>
  </cols>
  <sheetData>
    <row r="1" spans="1:44" s="20" customFormat="1" ht="15" customHeight="1" x14ac:dyDescent="0.25">
      <c r="K1" s="1654" t="s">
        <v>2413</v>
      </c>
      <c r="L1" s="1654"/>
      <c r="M1" s="2315"/>
      <c r="N1" s="2315"/>
      <c r="O1" s="2315"/>
      <c r="P1" s="2315"/>
      <c r="Q1" s="2315"/>
      <c r="R1" s="2145"/>
      <c r="S1" s="5908" t="s">
        <v>5024</v>
      </c>
      <c r="T1" s="5908"/>
      <c r="V1" s="84"/>
      <c r="W1" s="84"/>
    </row>
    <row r="2" spans="1:44" s="20" customFormat="1" ht="15" customHeight="1" x14ac:dyDescent="0.25">
      <c r="K2" s="1654" t="s">
        <v>2415</v>
      </c>
      <c r="L2" s="1654"/>
      <c r="M2" s="2315"/>
      <c r="N2" s="2315"/>
      <c r="O2" s="2315"/>
      <c r="P2" s="2315"/>
      <c r="Q2" s="2315"/>
      <c r="R2" s="2145"/>
      <c r="S2" s="2316"/>
      <c r="T2" s="2145"/>
      <c r="V2" s="84"/>
      <c r="W2" s="84"/>
    </row>
    <row r="3" spans="1:44" s="20" customFormat="1" ht="15" customHeight="1" x14ac:dyDescent="0.25">
      <c r="A3" s="20" t="s">
        <v>1297</v>
      </c>
      <c r="K3" s="2102">
        <v>2013</v>
      </c>
      <c r="L3" s="2831"/>
      <c r="M3" s="2129"/>
      <c r="N3" s="2129"/>
      <c r="O3" s="2129"/>
      <c r="P3" s="2129"/>
      <c r="Q3" s="2129"/>
      <c r="R3" s="2146"/>
      <c r="S3" s="2317"/>
      <c r="T3" s="2146"/>
      <c r="V3" s="85"/>
      <c r="W3" s="85"/>
      <c r="X3" s="1945"/>
      <c r="Y3" s="58"/>
      <c r="Z3" s="58"/>
      <c r="AA3" s="58"/>
      <c r="AB3" s="58"/>
    </row>
    <row r="4" spans="1:44" s="20" customFormat="1" ht="18" x14ac:dyDescent="0.25">
      <c r="K4" s="2318"/>
      <c r="L4" s="2318"/>
      <c r="M4" s="2129"/>
      <c r="N4" s="2129"/>
      <c r="O4" s="2129"/>
      <c r="P4" s="2129"/>
      <c r="Q4" s="2129"/>
      <c r="R4" s="2146"/>
      <c r="S4" s="2317"/>
      <c r="T4" s="2146"/>
      <c r="V4" s="85"/>
      <c r="W4" s="85"/>
      <c r="X4" s="1945"/>
      <c r="Y4" s="58"/>
      <c r="Z4" s="58"/>
      <c r="AA4" s="58"/>
      <c r="AB4" s="58"/>
    </row>
    <row r="5" spans="1:44" ht="45" customHeight="1" x14ac:dyDescent="0.25">
      <c r="A5" s="2243" t="s">
        <v>50</v>
      </c>
      <c r="B5" s="2243" t="s">
        <v>44</v>
      </c>
      <c r="C5" s="2243" t="s">
        <v>172</v>
      </c>
      <c r="D5" s="567" t="s">
        <v>261</v>
      </c>
      <c r="E5" s="2243" t="s">
        <v>1267</v>
      </c>
      <c r="F5" s="2243" t="s">
        <v>176</v>
      </c>
      <c r="G5" s="2243" t="s">
        <v>179</v>
      </c>
      <c r="H5" s="2243" t="s">
        <v>178</v>
      </c>
      <c r="I5" s="2243" t="s">
        <v>174</v>
      </c>
      <c r="J5" s="2244" t="s">
        <v>175</v>
      </c>
      <c r="K5" s="2245" t="s">
        <v>181</v>
      </c>
      <c r="L5" s="2827"/>
      <c r="M5" s="2245" t="s">
        <v>21</v>
      </c>
      <c r="N5" s="2245" t="s">
        <v>29</v>
      </c>
      <c r="O5" s="5903" t="s">
        <v>258</v>
      </c>
      <c r="P5" s="5903"/>
      <c r="Q5" s="5903" t="s">
        <v>182</v>
      </c>
      <c r="R5" s="5903"/>
      <c r="S5" s="5903" t="s">
        <v>20</v>
      </c>
      <c r="T5" s="5903"/>
      <c r="U5" s="2246" t="s">
        <v>171</v>
      </c>
      <c r="V5" s="2247" t="s">
        <v>183</v>
      </c>
      <c r="W5" s="2247" t="s">
        <v>185</v>
      </c>
      <c r="X5" s="2243" t="s">
        <v>26</v>
      </c>
      <c r="Y5" s="2243" t="s">
        <v>27</v>
      </c>
      <c r="Z5" s="2248" t="s">
        <v>23</v>
      </c>
      <c r="AA5" s="2249" t="s">
        <v>187</v>
      </c>
      <c r="AB5" s="2249" t="s">
        <v>188</v>
      </c>
      <c r="AC5" s="2250" t="s">
        <v>45</v>
      </c>
      <c r="AD5" s="2243" t="s">
        <v>47</v>
      </c>
      <c r="AE5" s="2251" t="s">
        <v>49</v>
      </c>
      <c r="AF5" s="2251" t="s">
        <v>189</v>
      </c>
      <c r="AG5" s="2252" t="s">
        <v>190</v>
      </c>
      <c r="AH5" s="2251" t="s">
        <v>191</v>
      </c>
      <c r="AI5" s="2243" t="s">
        <v>151</v>
      </c>
    </row>
    <row r="6" spans="1:44" s="190" customFormat="1" ht="18" x14ac:dyDescent="0.25">
      <c r="A6" s="2319" t="s">
        <v>1102</v>
      </c>
      <c r="B6" s="2254"/>
      <c r="C6" s="2254"/>
      <c r="D6" s="2254"/>
      <c r="E6" s="2254"/>
      <c r="F6" s="2254"/>
      <c r="G6" s="2320"/>
      <c r="H6" s="2321"/>
      <c r="I6" s="2254"/>
      <c r="J6" s="2255"/>
      <c r="K6" s="5885" t="s">
        <v>31</v>
      </c>
      <c r="L6" s="5885"/>
      <c r="M6" s="5885"/>
      <c r="N6" s="5885"/>
      <c r="O6" s="2467">
        <f>SUM(O7,O10,O13,O17)</f>
        <v>53007419.689999998</v>
      </c>
      <c r="P6" s="2231"/>
      <c r="Q6" s="2257"/>
      <c r="R6" s="2258"/>
      <c r="S6" s="2941">
        <f>SUM(S7,S10,S13,S17)</f>
        <v>16500</v>
      </c>
      <c r="T6" s="2259"/>
      <c r="U6" s="2261"/>
      <c r="V6" s="2262"/>
      <c r="W6" s="2262"/>
      <c r="X6" s="2263">
        <f>SUM(X7,X10,X13,X17)</f>
        <v>5</v>
      </c>
      <c r="Y6" s="2263">
        <f>SUM(Y7,Y10,Y13,Y17)</f>
        <v>6</v>
      </c>
      <c r="Z6" s="2262"/>
      <c r="AA6" s="2262"/>
      <c r="AB6" s="2264"/>
      <c r="AC6" s="2262"/>
      <c r="AD6" s="2262"/>
      <c r="AE6" s="2262"/>
      <c r="AF6" s="2262"/>
      <c r="AG6" s="2262"/>
      <c r="AH6" s="2262"/>
      <c r="AI6" s="2262"/>
    </row>
    <row r="7" spans="1:44" s="60" customFormat="1" ht="16.5" x14ac:dyDescent="0.25">
      <c r="A7" s="2322"/>
      <c r="B7" s="2322"/>
      <c r="C7" s="2322"/>
      <c r="D7" s="2322"/>
      <c r="E7" s="2322"/>
      <c r="F7" s="2322"/>
      <c r="G7" s="2255"/>
      <c r="H7" s="2321"/>
      <c r="I7" s="2322"/>
      <c r="J7" s="2323"/>
      <c r="K7" s="5909" t="s">
        <v>1285</v>
      </c>
      <c r="L7" s="5910"/>
      <c r="M7" s="5911"/>
      <c r="N7" s="5911"/>
      <c r="O7" s="2468">
        <f>SUM(O8)</f>
        <v>850000</v>
      </c>
      <c r="P7" s="2325"/>
      <c r="Q7" s="2326"/>
      <c r="R7" s="2327"/>
      <c r="S7" s="2975">
        <f>SUM(S8)</f>
        <v>0</v>
      </c>
      <c r="T7" s="3005"/>
      <c r="U7" s="2261"/>
      <c r="V7" s="2262"/>
      <c r="W7" s="2262"/>
      <c r="X7" s="2262">
        <f>SUM(X8)</f>
        <v>1</v>
      </c>
      <c r="Y7" s="2262">
        <f>SUM(Y8)</f>
        <v>1</v>
      </c>
      <c r="Z7" s="2262"/>
      <c r="AA7" s="2262"/>
      <c r="AB7" s="2264"/>
      <c r="AC7" s="2262"/>
      <c r="AD7" s="2262"/>
      <c r="AE7" s="2262"/>
      <c r="AF7" s="2262"/>
      <c r="AG7" s="2262"/>
      <c r="AH7" s="2262"/>
      <c r="AI7" s="2262"/>
      <c r="AJ7" s="129"/>
      <c r="AK7" s="129"/>
      <c r="AL7" s="129"/>
      <c r="AM7" s="129"/>
      <c r="AN7" s="129"/>
      <c r="AO7" s="129"/>
      <c r="AP7" s="129"/>
      <c r="AQ7" s="129"/>
      <c r="AR7" s="129"/>
    </row>
    <row r="8" spans="1:44" s="60" customFormat="1" ht="15.75" x14ac:dyDescent="0.25">
      <c r="A8" s="2268"/>
      <c r="B8" s="2269"/>
      <c r="C8" s="2269"/>
      <c r="D8" s="2270"/>
      <c r="E8" s="2270"/>
      <c r="F8" s="2270"/>
      <c r="G8" s="2271"/>
      <c r="H8" s="2331"/>
      <c r="I8" s="2270"/>
      <c r="J8" s="2273"/>
      <c r="K8" s="5889" t="s">
        <v>681</v>
      </c>
      <c r="L8" s="5889"/>
      <c r="M8" s="5889"/>
      <c r="N8" s="5890"/>
      <c r="O8" s="2446">
        <f>SUM(O9)</f>
        <v>850000</v>
      </c>
      <c r="P8" s="2069"/>
      <c r="Q8" s="2072"/>
      <c r="R8" s="2073"/>
      <c r="S8" s="2641">
        <f>SUM(S9)</f>
        <v>0</v>
      </c>
      <c r="T8" s="3000"/>
      <c r="U8" s="2274"/>
      <c r="V8" s="2275"/>
      <c r="W8" s="2276"/>
      <c r="X8" s="2277">
        <f>SUM(X9)</f>
        <v>1</v>
      </c>
      <c r="Y8" s="2277">
        <f>SUM(Y9)</f>
        <v>1</v>
      </c>
      <c r="Z8" s="2278"/>
      <c r="AA8" s="2278"/>
      <c r="AB8" s="2278"/>
      <c r="AC8" s="2268"/>
      <c r="AD8" s="2268"/>
      <c r="AE8" s="2268"/>
      <c r="AF8" s="2268"/>
      <c r="AG8" s="2268"/>
      <c r="AH8" s="2268"/>
      <c r="AI8" s="2268"/>
      <c r="AJ8" s="129"/>
      <c r="AK8" s="129"/>
      <c r="AL8" s="129"/>
    </row>
    <row r="9" spans="1:44" s="587" customFormat="1" ht="35.25" customHeight="1" x14ac:dyDescent="0.25">
      <c r="A9" s="1277" t="s">
        <v>870</v>
      </c>
      <c r="B9" s="1190" t="s">
        <v>875</v>
      </c>
      <c r="C9" s="1277" t="s">
        <v>285</v>
      </c>
      <c r="D9" s="1277" t="s">
        <v>640</v>
      </c>
      <c r="E9" s="672">
        <v>11121</v>
      </c>
      <c r="F9" s="1275" t="s">
        <v>291</v>
      </c>
      <c r="G9" s="1278" t="s">
        <v>1101</v>
      </c>
      <c r="H9" s="1279" t="s">
        <v>681</v>
      </c>
      <c r="I9" s="1278" t="s">
        <v>1285</v>
      </c>
      <c r="J9" s="2332">
        <v>2012</v>
      </c>
      <c r="K9" s="2411" t="s">
        <v>2417</v>
      </c>
      <c r="L9" s="1968"/>
      <c r="M9" s="1967" t="s">
        <v>356</v>
      </c>
      <c r="N9" s="1967" t="s">
        <v>496</v>
      </c>
      <c r="O9" s="2449">
        <v>850000</v>
      </c>
      <c r="P9" s="1965"/>
      <c r="Q9" s="1966">
        <v>1</v>
      </c>
      <c r="R9" s="1965"/>
      <c r="S9" s="2632" t="s">
        <v>916</v>
      </c>
      <c r="T9" s="3001"/>
      <c r="U9" s="2287">
        <v>1</v>
      </c>
      <c r="V9" s="670">
        <v>41338</v>
      </c>
      <c r="W9" s="800">
        <v>41425</v>
      </c>
      <c r="X9" s="1254">
        <v>1</v>
      </c>
      <c r="Y9" s="1254">
        <v>1</v>
      </c>
      <c r="Z9" s="1204">
        <v>41548</v>
      </c>
      <c r="AA9" s="740"/>
      <c r="AB9" s="740"/>
      <c r="AC9" s="1281" t="s">
        <v>1100</v>
      </c>
      <c r="AD9" s="799" t="s">
        <v>1099</v>
      </c>
      <c r="AE9" s="1282" t="s">
        <v>1098</v>
      </c>
      <c r="AF9" s="670">
        <v>41085</v>
      </c>
      <c r="AG9" s="816" t="s">
        <v>287</v>
      </c>
      <c r="AH9" s="670" t="s">
        <v>287</v>
      </c>
      <c r="AI9" s="672" t="s">
        <v>522</v>
      </c>
      <c r="AJ9" s="670">
        <v>41425</v>
      </c>
      <c r="AK9" s="670">
        <v>41425</v>
      </c>
      <c r="AL9" s="627" t="s">
        <v>281</v>
      </c>
      <c r="AM9" s="1197" t="s">
        <v>287</v>
      </c>
      <c r="AN9" s="1197" t="s">
        <v>287</v>
      </c>
      <c r="AO9" s="1218" t="s">
        <v>969</v>
      </c>
    </row>
    <row r="10" spans="1:44" s="60" customFormat="1" ht="30" customHeight="1" x14ac:dyDescent="0.25">
      <c r="A10" s="2322"/>
      <c r="B10" s="2322"/>
      <c r="C10" s="2322"/>
      <c r="D10" s="2322"/>
      <c r="E10" s="2322"/>
      <c r="F10" s="2322"/>
      <c r="G10" s="2255"/>
      <c r="H10" s="2321"/>
      <c r="I10" s="2322"/>
      <c r="J10" s="2323"/>
      <c r="K10" s="5912" t="s">
        <v>878</v>
      </c>
      <c r="L10" s="5912"/>
      <c r="M10" s="5913"/>
      <c r="N10" s="5913"/>
      <c r="O10" s="2448">
        <f>SUM(O11)</f>
        <v>43500000</v>
      </c>
      <c r="P10" s="2058"/>
      <c r="Q10" s="2211"/>
      <c r="R10" s="2060"/>
      <c r="S10" s="2633">
        <f>SUM(S11)</f>
        <v>0</v>
      </c>
      <c r="T10" s="3002"/>
      <c r="U10" s="2261"/>
      <c r="V10" s="2262"/>
      <c r="W10" s="2262"/>
      <c r="X10" s="2262">
        <f>SUM(X11)</f>
        <v>0</v>
      </c>
      <c r="Y10" s="2262">
        <f>SUM(Y11)</f>
        <v>1</v>
      </c>
      <c r="Z10" s="2262"/>
      <c r="AA10" s="2262"/>
      <c r="AB10" s="2264"/>
      <c r="AC10" s="2262"/>
      <c r="AD10" s="2262"/>
      <c r="AE10" s="2262"/>
      <c r="AF10" s="2262"/>
      <c r="AG10" s="2262"/>
      <c r="AH10" s="2262"/>
      <c r="AI10" s="2262"/>
      <c r="AJ10" s="129"/>
      <c r="AK10" s="129"/>
      <c r="AL10" s="129"/>
      <c r="AM10" s="129"/>
      <c r="AN10" s="129"/>
      <c r="AO10" s="129"/>
      <c r="AP10" s="129"/>
      <c r="AQ10" s="129"/>
      <c r="AR10" s="129"/>
    </row>
    <row r="11" spans="1:44" s="60" customFormat="1" ht="15.75" x14ac:dyDescent="0.25">
      <c r="A11" s="2268"/>
      <c r="B11" s="2269"/>
      <c r="C11" s="2269"/>
      <c r="D11" s="2270"/>
      <c r="E11" s="2270"/>
      <c r="F11" s="2270"/>
      <c r="G11" s="2271"/>
      <c r="H11" s="2331"/>
      <c r="I11" s="2270"/>
      <c r="J11" s="2273"/>
      <c r="K11" s="5889" t="s">
        <v>289</v>
      </c>
      <c r="L11" s="5889"/>
      <c r="M11" s="5889"/>
      <c r="N11" s="5890"/>
      <c r="O11" s="2446">
        <f>SUM(O12)</f>
        <v>43500000</v>
      </c>
      <c r="P11" s="2069"/>
      <c r="Q11" s="2072"/>
      <c r="R11" s="2073"/>
      <c r="S11" s="2641">
        <f>SUM(S12)</f>
        <v>0</v>
      </c>
      <c r="T11" s="3000"/>
      <c r="U11" s="2274"/>
      <c r="V11" s="2275"/>
      <c r="W11" s="2276"/>
      <c r="X11" s="2277">
        <f>SUM(X12)</f>
        <v>0</v>
      </c>
      <c r="Y11" s="2277">
        <f>SUM(Y12)</f>
        <v>1</v>
      </c>
      <c r="Z11" s="2278"/>
      <c r="AA11" s="2278"/>
      <c r="AB11" s="2278"/>
      <c r="AC11" s="2268"/>
      <c r="AD11" s="2268"/>
      <c r="AE11" s="2268"/>
      <c r="AF11" s="2268"/>
      <c r="AG11" s="2268"/>
      <c r="AH11" s="2268"/>
      <c r="AI11" s="2268"/>
      <c r="AJ11" s="129"/>
      <c r="AK11" s="129"/>
      <c r="AL11" s="129"/>
      <c r="AM11" s="129"/>
      <c r="AN11" s="129"/>
      <c r="AO11" s="129"/>
      <c r="AP11" s="129"/>
      <c r="AQ11" s="129"/>
      <c r="AR11" s="129"/>
    </row>
    <row r="12" spans="1:44" s="587" customFormat="1" ht="42.75" customHeight="1" x14ac:dyDescent="0.25">
      <c r="A12" s="1196" t="s">
        <v>869</v>
      </c>
      <c r="B12" s="1189" t="s">
        <v>884</v>
      </c>
      <c r="C12" s="1274" t="s">
        <v>285</v>
      </c>
      <c r="D12" s="1283" t="s">
        <v>640</v>
      </c>
      <c r="E12" s="1243" t="s">
        <v>281</v>
      </c>
      <c r="F12" s="1275" t="s">
        <v>291</v>
      </c>
      <c r="G12" s="696" t="s">
        <v>1093</v>
      </c>
      <c r="H12" s="715" t="s">
        <v>289</v>
      </c>
      <c r="I12" s="1244" t="s">
        <v>878</v>
      </c>
      <c r="J12" s="1108">
        <v>2013</v>
      </c>
      <c r="K12" s="2639" t="s">
        <v>1092</v>
      </c>
      <c r="L12" s="2333"/>
      <c r="M12" s="2334" t="s">
        <v>381</v>
      </c>
      <c r="N12" s="2334" t="s">
        <v>293</v>
      </c>
      <c r="O12" s="2449">
        <v>43500000</v>
      </c>
      <c r="P12" s="1965"/>
      <c r="Q12" s="1966">
        <v>1</v>
      </c>
      <c r="R12" s="1965"/>
      <c r="S12" s="2643" t="s">
        <v>2617</v>
      </c>
      <c r="T12" s="3001"/>
      <c r="U12" s="1112">
        <v>0</v>
      </c>
      <c r="V12" s="685">
        <v>41487</v>
      </c>
      <c r="W12" s="1243" t="s">
        <v>281</v>
      </c>
      <c r="X12" s="1260">
        <v>0</v>
      </c>
      <c r="Y12" s="1260">
        <v>1</v>
      </c>
      <c r="Z12" s="1243" t="s">
        <v>281</v>
      </c>
      <c r="AA12" s="1221" t="s">
        <v>1091</v>
      </c>
      <c r="AB12" s="757"/>
      <c r="AC12" s="1284" t="s">
        <v>1090</v>
      </c>
      <c r="AD12" s="1244" t="s">
        <v>1089</v>
      </c>
      <c r="AE12" s="1243" t="s">
        <v>281</v>
      </c>
      <c r="AF12" s="1243" t="s">
        <v>281</v>
      </c>
      <c r="AG12" s="685" t="s">
        <v>287</v>
      </c>
      <c r="AH12" s="685" t="s">
        <v>287</v>
      </c>
      <c r="AI12" s="736" t="s">
        <v>1088</v>
      </c>
      <c r="AJ12" s="685" t="s">
        <v>287</v>
      </c>
      <c r="AK12" s="685" t="s">
        <v>287</v>
      </c>
      <c r="AL12" s="685" t="s">
        <v>287</v>
      </c>
      <c r="AM12" s="685" t="s">
        <v>287</v>
      </c>
      <c r="AN12" s="685" t="s">
        <v>287</v>
      </c>
      <c r="AO12" s="1225" t="s">
        <v>287</v>
      </c>
    </row>
    <row r="13" spans="1:44" s="60" customFormat="1" ht="30" customHeight="1" x14ac:dyDescent="0.25">
      <c r="A13" s="2322"/>
      <c r="B13" s="2322"/>
      <c r="C13" s="2322"/>
      <c r="D13" s="2322"/>
      <c r="E13" s="2322"/>
      <c r="F13" s="2322"/>
      <c r="G13" s="2255"/>
      <c r="H13" s="2321"/>
      <c r="I13" s="2322"/>
      <c r="J13" s="2323"/>
      <c r="K13" s="5912" t="s">
        <v>1438</v>
      </c>
      <c r="L13" s="5912"/>
      <c r="M13" s="5913"/>
      <c r="N13" s="5913"/>
      <c r="O13" s="2448">
        <f>SUM(O14)</f>
        <v>2857419.69</v>
      </c>
      <c r="P13" s="2058"/>
      <c r="Q13" s="2211"/>
      <c r="R13" s="2060"/>
      <c r="S13" s="2633">
        <f>SUM(S14)</f>
        <v>5500</v>
      </c>
      <c r="T13" s="3002"/>
      <c r="U13" s="2261"/>
      <c r="V13" s="2262"/>
      <c r="W13" s="2262"/>
      <c r="X13" s="2262">
        <f>SUM(X14)</f>
        <v>2</v>
      </c>
      <c r="Y13" s="2262">
        <f>SUM(Y14)</f>
        <v>2</v>
      </c>
      <c r="Z13" s="2262"/>
      <c r="AA13" s="2262"/>
      <c r="AB13" s="2264"/>
      <c r="AC13" s="2262"/>
      <c r="AD13" s="2262"/>
      <c r="AE13" s="2262"/>
      <c r="AF13" s="2262"/>
      <c r="AG13" s="2262"/>
      <c r="AH13" s="2262"/>
      <c r="AI13" s="2262"/>
      <c r="AJ13" s="129"/>
      <c r="AK13" s="129"/>
      <c r="AL13" s="129"/>
      <c r="AM13" s="129"/>
      <c r="AN13" s="129"/>
      <c r="AO13" s="129"/>
      <c r="AP13" s="129"/>
      <c r="AQ13" s="129"/>
      <c r="AR13" s="129"/>
    </row>
    <row r="14" spans="1:44" s="60" customFormat="1" ht="15.75" x14ac:dyDescent="0.25">
      <c r="A14" s="2268"/>
      <c r="B14" s="2269"/>
      <c r="C14" s="2269"/>
      <c r="D14" s="2270"/>
      <c r="E14" s="2270"/>
      <c r="F14" s="2270"/>
      <c r="G14" s="2271"/>
      <c r="H14" s="2331"/>
      <c r="I14" s="2270"/>
      <c r="J14" s="2273"/>
      <c r="K14" s="5889" t="s">
        <v>289</v>
      </c>
      <c r="L14" s="5889"/>
      <c r="M14" s="5889"/>
      <c r="N14" s="5890"/>
      <c r="O14" s="2446">
        <f>SUM(O15:O16)</f>
        <v>2857419.69</v>
      </c>
      <c r="P14" s="2069"/>
      <c r="Q14" s="2072"/>
      <c r="R14" s="2073"/>
      <c r="S14" s="2641">
        <f>SUM(S15:S16)</f>
        <v>5500</v>
      </c>
      <c r="T14" s="3000"/>
      <c r="U14" s="2274"/>
      <c r="V14" s="2275"/>
      <c r="W14" s="2276"/>
      <c r="X14" s="2277">
        <f>SUM(X15:X16)</f>
        <v>2</v>
      </c>
      <c r="Y14" s="2277">
        <f>SUM(Y15:Y16)</f>
        <v>2</v>
      </c>
      <c r="Z14" s="2278"/>
      <c r="AA14" s="2278"/>
      <c r="AB14" s="2278"/>
      <c r="AC14" s="2268"/>
      <c r="AD14" s="2268"/>
      <c r="AE14" s="2268"/>
      <c r="AF14" s="2268"/>
      <c r="AG14" s="2268"/>
      <c r="AH14" s="2268"/>
      <c r="AI14" s="2268"/>
      <c r="AJ14" s="129"/>
      <c r="AK14" s="129"/>
      <c r="AL14" s="129"/>
      <c r="AM14" s="129"/>
      <c r="AN14" s="129"/>
      <c r="AO14" s="129"/>
      <c r="AP14" s="129"/>
      <c r="AQ14" s="129"/>
      <c r="AR14" s="129"/>
    </row>
    <row r="15" spans="1:44" s="587" customFormat="1" ht="35.25" customHeight="1" x14ac:dyDescent="0.25">
      <c r="A15" s="1549" t="s">
        <v>869</v>
      </c>
      <c r="B15" s="1550" t="s">
        <v>2192</v>
      </c>
      <c r="C15" s="1551" t="s">
        <v>285</v>
      </c>
      <c r="D15" s="1552" t="s">
        <v>640</v>
      </c>
      <c r="E15" s="635" t="s">
        <v>281</v>
      </c>
      <c r="F15" s="1275" t="s">
        <v>291</v>
      </c>
      <c r="G15" s="1553" t="s">
        <v>2193</v>
      </c>
      <c r="H15" s="1554" t="s">
        <v>289</v>
      </c>
      <c r="I15" s="1555" t="s">
        <v>1438</v>
      </c>
      <c r="J15" s="1556">
        <v>2013</v>
      </c>
      <c r="K15" s="2639" t="s">
        <v>2418</v>
      </c>
      <c r="L15" s="2333"/>
      <c r="M15" s="2334" t="s">
        <v>290</v>
      </c>
      <c r="N15" s="1967" t="s">
        <v>1469</v>
      </c>
      <c r="O15" s="2449">
        <v>1035522.17</v>
      </c>
      <c r="P15" s="1965"/>
      <c r="Q15" s="1966">
        <v>1</v>
      </c>
      <c r="R15" s="1965"/>
      <c r="S15" s="2632">
        <v>2000</v>
      </c>
      <c r="T15" s="3001"/>
      <c r="U15" s="1112">
        <v>0.9</v>
      </c>
      <c r="V15" s="670"/>
      <c r="W15" s="670"/>
      <c r="X15" s="1560">
        <v>1</v>
      </c>
      <c r="Y15" s="1560">
        <v>1</v>
      </c>
      <c r="Z15" s="1544">
        <v>41671</v>
      </c>
      <c r="AA15" s="1561"/>
      <c r="AB15" s="740"/>
      <c r="AC15" s="1562" t="s">
        <v>2195</v>
      </c>
      <c r="AD15" s="1570" t="s">
        <v>2198</v>
      </c>
      <c r="AE15" s="1563" t="s">
        <v>2196</v>
      </c>
      <c r="AF15" s="1564">
        <v>41599</v>
      </c>
      <c r="AG15" s="1565" t="s">
        <v>287</v>
      </c>
      <c r="AH15" s="1565" t="s">
        <v>287</v>
      </c>
      <c r="AI15" s="1562" t="s">
        <v>2197</v>
      </c>
      <c r="AJ15" s="1565" t="s">
        <v>287</v>
      </c>
      <c r="AK15" s="1565" t="s">
        <v>287</v>
      </c>
      <c r="AL15" s="1565" t="s">
        <v>287</v>
      </c>
      <c r="AM15" s="1565" t="s">
        <v>287</v>
      </c>
      <c r="AN15" s="1565" t="s">
        <v>287</v>
      </c>
      <c r="AO15" s="1568" t="s">
        <v>287</v>
      </c>
    </row>
    <row r="16" spans="1:44" s="587" customFormat="1" ht="35.25" customHeight="1" x14ac:dyDescent="0.25">
      <c r="A16" s="1549" t="s">
        <v>869</v>
      </c>
      <c r="B16" s="1550" t="s">
        <v>2192</v>
      </c>
      <c r="C16" s="1551" t="s">
        <v>285</v>
      </c>
      <c r="D16" s="1552" t="s">
        <v>640</v>
      </c>
      <c r="E16" s="635" t="s">
        <v>281</v>
      </c>
      <c r="F16" s="1275" t="s">
        <v>291</v>
      </c>
      <c r="G16" s="1557" t="s">
        <v>1453</v>
      </c>
      <c r="H16" s="1554" t="s">
        <v>289</v>
      </c>
      <c r="I16" s="1558" t="s">
        <v>1438</v>
      </c>
      <c r="J16" s="1556">
        <v>2013</v>
      </c>
      <c r="K16" s="2486" t="s">
        <v>1454</v>
      </c>
      <c r="L16" s="2012"/>
      <c r="M16" s="2335" t="s">
        <v>1455</v>
      </c>
      <c r="N16" s="2335" t="s">
        <v>1456</v>
      </c>
      <c r="O16" s="2449">
        <v>1821897.52</v>
      </c>
      <c r="P16" s="1965"/>
      <c r="Q16" s="1966">
        <v>1</v>
      </c>
      <c r="R16" s="1965"/>
      <c r="S16" s="2632">
        <v>3500</v>
      </c>
      <c r="T16" s="3001"/>
      <c r="U16" s="1559">
        <v>1</v>
      </c>
      <c r="V16" s="670"/>
      <c r="W16" s="670"/>
      <c r="X16" s="1560">
        <v>1</v>
      </c>
      <c r="Y16" s="1560">
        <v>1</v>
      </c>
      <c r="Z16" s="1544">
        <v>41671</v>
      </c>
      <c r="AA16" s="1188" t="s">
        <v>2194</v>
      </c>
      <c r="AB16" s="740"/>
      <c r="AC16" s="1566" t="s">
        <v>1457</v>
      </c>
      <c r="AD16" s="1566" t="s">
        <v>1458</v>
      </c>
      <c r="AE16" s="1566" t="s">
        <v>1459</v>
      </c>
      <c r="AF16" s="1567">
        <v>41571</v>
      </c>
      <c r="AG16" s="1562" t="s">
        <v>287</v>
      </c>
      <c r="AH16" s="1565" t="s">
        <v>287</v>
      </c>
      <c r="AI16" s="1562" t="s">
        <v>2197</v>
      </c>
      <c r="AJ16" s="1565" t="s">
        <v>287</v>
      </c>
      <c r="AK16" s="1565" t="s">
        <v>287</v>
      </c>
      <c r="AL16" s="1565" t="s">
        <v>287</v>
      </c>
      <c r="AM16" s="1565" t="s">
        <v>287</v>
      </c>
      <c r="AN16" s="1565" t="s">
        <v>287</v>
      </c>
      <c r="AO16" s="1569" t="s">
        <v>287</v>
      </c>
    </row>
    <row r="17" spans="1:44" s="60" customFormat="1" ht="16.5" x14ac:dyDescent="0.25">
      <c r="A17" s="2322"/>
      <c r="B17" s="2322"/>
      <c r="C17" s="2322"/>
      <c r="D17" s="2322"/>
      <c r="E17" s="2322"/>
      <c r="F17" s="2322"/>
      <c r="G17" s="2255"/>
      <c r="H17" s="2321"/>
      <c r="I17" s="2322"/>
      <c r="J17" s="2323"/>
      <c r="K17" s="5912" t="s">
        <v>909</v>
      </c>
      <c r="L17" s="5912"/>
      <c r="M17" s="5913"/>
      <c r="N17" s="5913"/>
      <c r="O17" s="2448">
        <f>SUM(O18,O20)</f>
        <v>5800000</v>
      </c>
      <c r="P17" s="2058"/>
      <c r="Q17" s="2211"/>
      <c r="R17" s="2060"/>
      <c r="S17" s="2633">
        <f>SUM(S18, S20)</f>
        <v>11000</v>
      </c>
      <c r="T17" s="3002"/>
      <c r="U17" s="2261"/>
      <c r="V17" s="2262"/>
      <c r="W17" s="2262"/>
      <c r="X17" s="2262">
        <f>SUM(X18,X20)</f>
        <v>2</v>
      </c>
      <c r="Y17" s="2262">
        <f>SUM(Y18,Y20)</f>
        <v>2</v>
      </c>
      <c r="Z17" s="2262"/>
      <c r="AA17" s="2262"/>
      <c r="AB17" s="2264"/>
      <c r="AC17" s="2262"/>
      <c r="AD17" s="2262"/>
      <c r="AE17" s="2262"/>
      <c r="AF17" s="2262"/>
      <c r="AG17" s="2262"/>
      <c r="AH17" s="2262"/>
      <c r="AI17" s="2262"/>
      <c r="AJ17" s="129"/>
      <c r="AK17" s="129"/>
      <c r="AL17" s="129"/>
      <c r="AM17" s="129"/>
      <c r="AN17" s="129"/>
      <c r="AO17" s="129"/>
      <c r="AP17" s="129"/>
      <c r="AQ17" s="129"/>
      <c r="AR17" s="129"/>
    </row>
    <row r="18" spans="1:44" s="60" customFormat="1" ht="15.75" x14ac:dyDescent="0.25">
      <c r="A18" s="2268"/>
      <c r="B18" s="2269"/>
      <c r="C18" s="2269"/>
      <c r="D18" s="2270"/>
      <c r="E18" s="2270"/>
      <c r="F18" s="2270"/>
      <c r="G18" s="2271"/>
      <c r="H18" s="2331"/>
      <c r="I18" s="2270"/>
      <c r="J18" s="2273"/>
      <c r="K18" s="2825" t="s">
        <v>2199</v>
      </c>
      <c r="L18" s="2826"/>
      <c r="M18" s="2076"/>
      <c r="N18" s="2076"/>
      <c r="O18" s="2446">
        <f>SUM(O19:O19)</f>
        <v>5500000</v>
      </c>
      <c r="P18" s="2069"/>
      <c r="Q18" s="2072"/>
      <c r="R18" s="2073"/>
      <c r="S18" s="2641">
        <f>SUM(S19:S19)</f>
        <v>6000</v>
      </c>
      <c r="T18" s="3000"/>
      <c r="U18" s="2274"/>
      <c r="V18" s="2275"/>
      <c r="W18" s="2276"/>
      <c r="X18" s="2277">
        <f>SUM(X19:X19)</f>
        <v>1</v>
      </c>
      <c r="Y18" s="2277">
        <f>SUM(Y19:Y19)</f>
        <v>1</v>
      </c>
      <c r="Z18" s="2278"/>
      <c r="AA18" s="2278"/>
      <c r="AB18" s="2278"/>
      <c r="AC18" s="2268"/>
      <c r="AD18" s="2268"/>
      <c r="AE18" s="2268"/>
      <c r="AF18" s="2268"/>
      <c r="AG18" s="2268"/>
      <c r="AH18" s="2268"/>
      <c r="AI18" s="2268"/>
      <c r="AJ18" s="129"/>
      <c r="AK18" s="129"/>
      <c r="AL18" s="129"/>
      <c r="AM18" s="129"/>
      <c r="AN18" s="129"/>
      <c r="AO18" s="129"/>
      <c r="AP18" s="129"/>
      <c r="AQ18" s="129"/>
      <c r="AR18" s="129"/>
    </row>
    <row r="19" spans="1:44" s="587" customFormat="1" ht="32.25" customHeight="1" x14ac:dyDescent="0.25">
      <c r="A19" s="1196" t="s">
        <v>869</v>
      </c>
      <c r="B19" s="1189" t="s">
        <v>874</v>
      </c>
      <c r="C19" s="1274" t="s">
        <v>285</v>
      </c>
      <c r="D19" s="1283" t="s">
        <v>640</v>
      </c>
      <c r="E19" s="684">
        <v>11401</v>
      </c>
      <c r="F19" s="1275" t="s">
        <v>291</v>
      </c>
      <c r="G19" s="696" t="s">
        <v>1097</v>
      </c>
      <c r="H19" s="715" t="s">
        <v>2199</v>
      </c>
      <c r="I19" s="862" t="s">
        <v>909</v>
      </c>
      <c r="J19" s="1108">
        <v>2013</v>
      </c>
      <c r="K19" s="2639" t="s">
        <v>1096</v>
      </c>
      <c r="L19" s="2333"/>
      <c r="M19" s="2334" t="s">
        <v>381</v>
      </c>
      <c r="N19" s="2334" t="s">
        <v>293</v>
      </c>
      <c r="O19" s="2449">
        <v>5500000</v>
      </c>
      <c r="P19" s="1965"/>
      <c r="Q19" s="1966">
        <v>1</v>
      </c>
      <c r="R19" s="1965"/>
      <c r="S19" s="2643">
        <v>6000</v>
      </c>
      <c r="T19" s="3001"/>
      <c r="U19" s="1112">
        <v>1</v>
      </c>
      <c r="V19" s="685">
        <v>41366</v>
      </c>
      <c r="W19" s="808">
        <v>41394</v>
      </c>
      <c r="X19" s="1259">
        <v>1</v>
      </c>
      <c r="Y19" s="1259">
        <v>1</v>
      </c>
      <c r="Z19" s="1210">
        <v>41456</v>
      </c>
      <c r="AA19" s="758"/>
      <c r="AB19" s="757"/>
      <c r="AC19" s="1284" t="s">
        <v>1049</v>
      </c>
      <c r="AD19" s="805" t="s">
        <v>1095</v>
      </c>
      <c r="AE19" s="1284" t="s">
        <v>1094</v>
      </c>
      <c r="AF19" s="1243" t="s">
        <v>281</v>
      </c>
      <c r="AG19" s="685" t="s">
        <v>287</v>
      </c>
      <c r="AH19" s="685" t="s">
        <v>287</v>
      </c>
      <c r="AI19" s="736" t="s">
        <v>1088</v>
      </c>
      <c r="AJ19" s="685">
        <v>41421</v>
      </c>
      <c r="AK19" s="685" t="s">
        <v>287</v>
      </c>
      <c r="AL19" s="685" t="s">
        <v>287</v>
      </c>
      <c r="AM19" s="685" t="s">
        <v>287</v>
      </c>
      <c r="AN19" s="685" t="s">
        <v>287</v>
      </c>
      <c r="AO19" s="1225" t="s">
        <v>287</v>
      </c>
    </row>
    <row r="20" spans="1:44" s="60" customFormat="1" ht="15.75" x14ac:dyDescent="0.25">
      <c r="A20" s="2268"/>
      <c r="B20" s="2269"/>
      <c r="C20" s="2269"/>
      <c r="D20" s="2270"/>
      <c r="E20" s="2270"/>
      <c r="F20" s="2270"/>
      <c r="G20" s="2271"/>
      <c r="H20" s="2331"/>
      <c r="I20" s="2270"/>
      <c r="J20" s="2273"/>
      <c r="K20" s="5889" t="s">
        <v>295</v>
      </c>
      <c r="L20" s="5889"/>
      <c r="M20" s="5889"/>
      <c r="N20" s="5890"/>
      <c r="O20" s="2446">
        <f>SUM(O21)</f>
        <v>300000</v>
      </c>
      <c r="P20" s="2069"/>
      <c r="Q20" s="2072"/>
      <c r="R20" s="2073"/>
      <c r="S20" s="2641">
        <f>SUM(S21)</f>
        <v>5000</v>
      </c>
      <c r="T20" s="3000"/>
      <c r="U20" s="2274"/>
      <c r="V20" s="2275"/>
      <c r="W20" s="2276"/>
      <c r="X20" s="2277">
        <f>SUM(X21)</f>
        <v>1</v>
      </c>
      <c r="Y20" s="2277">
        <f>SUM(Y21)</f>
        <v>1</v>
      </c>
      <c r="Z20" s="2278"/>
      <c r="AA20" s="2278"/>
      <c r="AB20" s="2278"/>
      <c r="AC20" s="2268"/>
      <c r="AD20" s="2268"/>
      <c r="AE20" s="2268"/>
      <c r="AF20" s="2268"/>
      <c r="AG20" s="2268"/>
      <c r="AH20" s="2268"/>
      <c r="AI20" s="2268"/>
      <c r="AJ20" s="129"/>
      <c r="AK20" s="129"/>
      <c r="AL20" s="129"/>
      <c r="AM20" s="129"/>
      <c r="AN20" s="129"/>
      <c r="AO20" s="129"/>
      <c r="AP20" s="129"/>
      <c r="AQ20" s="129"/>
      <c r="AR20" s="129"/>
    </row>
    <row r="21" spans="1:44" s="587" customFormat="1" ht="36" customHeight="1" x14ac:dyDescent="0.25">
      <c r="A21" s="718" t="s">
        <v>869</v>
      </c>
      <c r="B21" s="1189" t="s">
        <v>881</v>
      </c>
      <c r="C21" s="1274" t="s">
        <v>285</v>
      </c>
      <c r="D21" s="1283" t="s">
        <v>640</v>
      </c>
      <c r="E21" s="1243" t="s">
        <v>281</v>
      </c>
      <c r="F21" s="646" t="s">
        <v>291</v>
      </c>
      <c r="G21" s="696" t="s">
        <v>641</v>
      </c>
      <c r="H21" s="715" t="s">
        <v>295</v>
      </c>
      <c r="I21" s="862" t="s">
        <v>909</v>
      </c>
      <c r="J21" s="1108">
        <v>2013</v>
      </c>
      <c r="K21" s="2640" t="s">
        <v>2419</v>
      </c>
      <c r="L21" s="2336"/>
      <c r="M21" s="2337" t="s">
        <v>290</v>
      </c>
      <c r="N21" s="2337" t="s">
        <v>658</v>
      </c>
      <c r="O21" s="2469">
        <v>300000</v>
      </c>
      <c r="P21" s="1957"/>
      <c r="Q21" s="1958">
        <v>1</v>
      </c>
      <c r="R21" s="1957"/>
      <c r="S21" s="2644">
        <v>5000</v>
      </c>
      <c r="T21" s="3006"/>
      <c r="U21" s="1114">
        <v>1</v>
      </c>
      <c r="V21" s="1285">
        <v>41430</v>
      </c>
      <c r="W21" s="1285">
        <v>41444</v>
      </c>
      <c r="X21" s="1259">
        <v>1</v>
      </c>
      <c r="Y21" s="1259">
        <v>1</v>
      </c>
      <c r="Z21" s="1210">
        <v>41518</v>
      </c>
      <c r="AA21" s="758"/>
      <c r="AB21" s="757"/>
      <c r="AC21" s="1284" t="s">
        <v>1087</v>
      </c>
      <c r="AD21" s="1286" t="s">
        <v>1086</v>
      </c>
      <c r="AE21" s="1244" t="s">
        <v>1085</v>
      </c>
      <c r="AF21" s="685">
        <v>41425</v>
      </c>
      <c r="AG21" s="685" t="s">
        <v>287</v>
      </c>
      <c r="AH21" s="685" t="s">
        <v>287</v>
      </c>
      <c r="AI21" s="736" t="s">
        <v>392</v>
      </c>
      <c r="AJ21" s="685" t="s">
        <v>287</v>
      </c>
      <c r="AK21" s="685" t="s">
        <v>287</v>
      </c>
      <c r="AL21" s="685" t="s">
        <v>287</v>
      </c>
      <c r="AM21" s="685" t="s">
        <v>287</v>
      </c>
      <c r="AN21" s="685" t="s">
        <v>287</v>
      </c>
      <c r="AO21" s="1225" t="s">
        <v>287</v>
      </c>
    </row>
    <row r="22" spans="1:44" s="587" customFormat="1" ht="15.75" x14ac:dyDescent="0.25">
      <c r="A22" s="1656"/>
      <c r="B22" s="1657"/>
      <c r="C22" s="1693"/>
      <c r="D22" s="1694"/>
      <c r="E22" s="1660"/>
      <c r="F22" s="1661"/>
      <c r="G22" s="1662"/>
      <c r="H22" s="1695"/>
      <c r="I22" s="1696"/>
      <c r="J22" s="1697"/>
      <c r="K22" s="2338"/>
      <c r="L22" s="2338"/>
      <c r="M22" s="2339"/>
      <c r="N22" s="2339"/>
      <c r="O22" s="2646"/>
      <c r="P22" s="1949"/>
      <c r="Q22" s="1950"/>
      <c r="R22" s="1949"/>
      <c r="S22" s="2647"/>
      <c r="T22" s="1947"/>
      <c r="U22" s="1698"/>
      <c r="V22" s="1699"/>
      <c r="W22" s="1699"/>
      <c r="X22" s="1700"/>
      <c r="Y22" s="1700"/>
      <c r="Z22" s="1701"/>
      <c r="AA22" s="1702"/>
      <c r="AB22" s="1703"/>
      <c r="AC22" s="1704"/>
      <c r="AD22" s="1705"/>
      <c r="AE22" s="1674"/>
      <c r="AF22" s="1675"/>
      <c r="AG22" s="1675"/>
      <c r="AH22" s="1675"/>
      <c r="AI22" s="1706"/>
      <c r="AJ22" s="1675"/>
      <c r="AK22" s="1675"/>
      <c r="AL22" s="1675"/>
      <c r="AM22" s="1675"/>
      <c r="AN22" s="1675"/>
      <c r="AO22" s="1707"/>
    </row>
    <row r="23" spans="1:44" s="129" customFormat="1" ht="14.1" customHeight="1" x14ac:dyDescent="0.25">
      <c r="A23" s="239"/>
      <c r="B23" s="261"/>
      <c r="C23" s="261"/>
      <c r="D23" s="240"/>
      <c r="E23" s="240"/>
      <c r="F23" s="240"/>
      <c r="G23" s="241"/>
      <c r="H23" s="241"/>
      <c r="I23" s="240"/>
      <c r="J23" s="240"/>
      <c r="K23" s="2042" t="s">
        <v>2411</v>
      </c>
      <c r="L23" s="2042"/>
      <c r="M23" s="2340"/>
      <c r="N23" s="2340"/>
      <c r="O23" s="2341"/>
      <c r="P23" s="2341"/>
      <c r="Q23" s="2342"/>
      <c r="R23" s="2342"/>
      <c r="S23" s="2343"/>
      <c r="T23" s="2340"/>
      <c r="U23" s="239"/>
      <c r="V23" s="60"/>
      <c r="W23" s="60"/>
      <c r="AC23" s="239"/>
    </row>
    <row r="24" spans="1:44" s="129" customFormat="1" ht="15.75" x14ac:dyDescent="0.25">
      <c r="A24" s="1356"/>
      <c r="S24" s="263"/>
    </row>
    <row r="25" spans="1:44" s="129" customFormat="1" x14ac:dyDescent="0.25">
      <c r="A25" s="60"/>
      <c r="B25" s="60"/>
      <c r="C25" s="60"/>
      <c r="D25" s="60"/>
      <c r="E25" s="60"/>
      <c r="F25" s="60"/>
      <c r="G25" s="60"/>
      <c r="H25" s="60"/>
      <c r="I25" s="60"/>
      <c r="J25" s="60"/>
      <c r="K25" s="60"/>
      <c r="L25" s="60"/>
      <c r="M25" s="60"/>
      <c r="N25" s="60"/>
      <c r="O25" s="60"/>
      <c r="P25" s="60"/>
      <c r="Q25" s="60"/>
      <c r="R25" s="60"/>
      <c r="S25" s="1303"/>
      <c r="T25" s="60"/>
      <c r="U25" s="60"/>
      <c r="V25" s="60"/>
      <c r="W25" s="60"/>
      <c r="X25" s="60"/>
      <c r="Y25" s="60"/>
      <c r="Z25" s="60"/>
      <c r="AA25" s="60"/>
      <c r="AB25" s="60"/>
      <c r="AC25" s="60"/>
      <c r="AD25" s="60"/>
      <c r="AE25" s="60"/>
      <c r="AF25" s="60"/>
      <c r="AG25" s="60"/>
      <c r="AH25" s="60"/>
      <c r="AI25" s="60"/>
    </row>
    <row r="26" spans="1:44" x14ac:dyDescent="0.25">
      <c r="A26" s="129"/>
      <c r="B26" s="129"/>
      <c r="C26" s="129"/>
      <c r="D26" s="129"/>
      <c r="E26" s="129"/>
      <c r="F26" s="129"/>
      <c r="G26" s="129"/>
      <c r="H26" s="129"/>
      <c r="I26" s="129"/>
      <c r="J26" s="129"/>
      <c r="K26" s="129"/>
      <c r="L26" s="129"/>
      <c r="M26" s="129"/>
      <c r="N26" s="129"/>
      <c r="O26" s="129"/>
      <c r="P26" s="129"/>
      <c r="Q26" s="129"/>
      <c r="R26" s="129"/>
      <c r="S26" s="263"/>
      <c r="T26" s="129"/>
      <c r="U26" s="129"/>
      <c r="V26" s="129"/>
      <c r="W26" s="129"/>
      <c r="X26" s="129"/>
      <c r="Y26" s="129"/>
      <c r="Z26" s="129"/>
      <c r="AA26" s="129"/>
      <c r="AB26" s="129"/>
      <c r="AC26" s="129"/>
      <c r="AD26" s="129"/>
      <c r="AE26" s="129"/>
      <c r="AF26" s="129"/>
      <c r="AG26" s="129"/>
      <c r="AH26" s="129"/>
      <c r="AI26" s="129"/>
      <c r="AJ26" s="129"/>
      <c r="AK26" s="129"/>
      <c r="AL26" s="129"/>
      <c r="AM26" s="129"/>
      <c r="AN26" s="129"/>
    </row>
    <row r="27" spans="1:44" x14ac:dyDescent="0.25">
      <c r="A27" s="129"/>
      <c r="B27" s="129"/>
      <c r="C27" s="129"/>
      <c r="D27" s="129"/>
      <c r="E27" s="129"/>
      <c r="F27" s="129"/>
      <c r="G27" s="129"/>
      <c r="H27" s="129"/>
      <c r="I27" s="129"/>
      <c r="J27" s="129"/>
      <c r="K27" s="129"/>
      <c r="L27" s="129"/>
      <c r="M27" s="129"/>
      <c r="N27" s="129"/>
      <c r="O27" s="129"/>
      <c r="P27" s="129"/>
      <c r="Q27" s="129"/>
      <c r="R27" s="129"/>
      <c r="S27" s="263"/>
      <c r="T27" s="129"/>
      <c r="U27" s="129"/>
      <c r="V27" s="129"/>
      <c r="W27" s="129"/>
      <c r="X27" s="129"/>
      <c r="Y27" s="129"/>
      <c r="Z27" s="129"/>
      <c r="AA27" s="129"/>
      <c r="AB27" s="129"/>
      <c r="AC27" s="129"/>
      <c r="AD27" s="129"/>
      <c r="AE27" s="129"/>
      <c r="AF27" s="129"/>
      <c r="AG27" s="129"/>
      <c r="AH27" s="129"/>
      <c r="AI27" s="129"/>
      <c r="AJ27" s="129"/>
      <c r="AK27" s="129"/>
      <c r="AL27" s="129"/>
      <c r="AM27" s="129"/>
      <c r="AN27" s="129"/>
    </row>
    <row r="28" spans="1:44" x14ac:dyDescent="0.25">
      <c r="A28" s="129"/>
      <c r="B28" s="129"/>
      <c r="C28" s="129"/>
      <c r="D28" s="129"/>
      <c r="E28" s="129"/>
      <c r="F28" s="129"/>
      <c r="G28" s="129"/>
      <c r="H28" s="129"/>
      <c r="I28" s="129"/>
      <c r="J28" s="129"/>
      <c r="K28" s="129"/>
      <c r="L28" s="129"/>
      <c r="M28" s="129"/>
      <c r="N28" s="129"/>
      <c r="O28" s="129"/>
      <c r="P28" s="129"/>
      <c r="Q28" s="129"/>
      <c r="R28" s="129"/>
      <c r="S28" s="263"/>
      <c r="T28" s="129"/>
      <c r="U28" s="129"/>
      <c r="V28" s="129"/>
      <c r="W28" s="129"/>
      <c r="X28" s="129"/>
      <c r="Y28" s="129"/>
      <c r="Z28" s="129"/>
      <c r="AA28" s="129"/>
      <c r="AB28" s="129"/>
      <c r="AC28" s="129"/>
      <c r="AD28" s="129"/>
      <c r="AE28" s="129"/>
      <c r="AF28" s="129"/>
      <c r="AG28" s="129"/>
      <c r="AH28" s="129"/>
      <c r="AI28" s="129"/>
      <c r="AJ28" s="129"/>
      <c r="AK28" s="129"/>
      <c r="AL28" s="129"/>
      <c r="AM28" s="129"/>
    </row>
    <row r="29" spans="1:44" x14ac:dyDescent="0.25">
      <c r="A29" s="129"/>
      <c r="B29" s="129"/>
      <c r="C29" s="129"/>
      <c r="D29" s="129"/>
      <c r="E29" s="129"/>
      <c r="F29" s="129"/>
      <c r="G29" s="129"/>
      <c r="H29" s="129"/>
      <c r="I29" s="129"/>
      <c r="J29" s="129"/>
      <c r="K29" s="129"/>
      <c r="L29" s="129"/>
      <c r="M29" s="129"/>
      <c r="N29" s="129"/>
      <c r="O29" s="129"/>
      <c r="P29" s="129"/>
      <c r="Q29" s="129"/>
      <c r="R29" s="129"/>
      <c r="S29" s="263"/>
      <c r="T29" s="129"/>
      <c r="U29" s="129"/>
      <c r="V29" s="129"/>
      <c r="W29" s="129"/>
      <c r="X29" s="129"/>
      <c r="Y29" s="129"/>
      <c r="Z29" s="129"/>
      <c r="AA29" s="129"/>
      <c r="AB29" s="129"/>
      <c r="AC29" s="129"/>
      <c r="AD29" s="129"/>
      <c r="AE29" s="129"/>
      <c r="AF29" s="129"/>
      <c r="AG29" s="129"/>
      <c r="AH29" s="129"/>
      <c r="AI29" s="129"/>
      <c r="AJ29" s="129"/>
      <c r="AK29" s="129"/>
      <c r="AL29" s="129"/>
      <c r="AM29" s="129"/>
    </row>
    <row r="30" spans="1:44" x14ac:dyDescent="0.25">
      <c r="A30" s="129"/>
      <c r="B30" s="129"/>
      <c r="C30" s="129"/>
      <c r="D30" s="129"/>
      <c r="E30" s="129"/>
      <c r="F30" s="129"/>
      <c r="G30" s="129"/>
      <c r="H30" s="129"/>
      <c r="I30" s="129"/>
      <c r="J30" s="129"/>
      <c r="K30" s="129"/>
      <c r="L30" s="129"/>
      <c r="M30" s="129"/>
      <c r="N30" s="129"/>
      <c r="O30" s="129"/>
      <c r="P30" s="129"/>
      <c r="Q30" s="129"/>
      <c r="R30" s="129"/>
      <c r="S30" s="263"/>
      <c r="T30" s="129"/>
      <c r="U30" s="129"/>
      <c r="V30" s="129"/>
      <c r="W30" s="129"/>
      <c r="X30" s="129"/>
      <c r="Y30" s="129"/>
      <c r="Z30" s="129"/>
      <c r="AA30" s="129"/>
      <c r="AB30" s="129"/>
      <c r="AC30" s="129"/>
      <c r="AD30" s="129"/>
      <c r="AE30" s="129"/>
      <c r="AF30" s="129"/>
      <c r="AG30" s="129"/>
      <c r="AH30" s="129"/>
      <c r="AI30" s="129"/>
      <c r="AJ30" s="129"/>
      <c r="AK30" s="129"/>
    </row>
    <row r="31" spans="1:44" x14ac:dyDescent="0.25">
      <c r="A31" s="239"/>
      <c r="B31" s="60"/>
      <c r="C31" s="60"/>
      <c r="D31" s="240"/>
      <c r="E31" s="240"/>
      <c r="F31" s="240"/>
      <c r="G31" s="241"/>
      <c r="H31" s="241"/>
      <c r="I31" s="240"/>
      <c r="J31" s="240"/>
      <c r="K31" s="129"/>
      <c r="L31" s="129"/>
      <c r="M31" s="129"/>
      <c r="N31" s="129"/>
      <c r="O31" s="263"/>
      <c r="P31" s="265"/>
      <c r="Q31" s="2345"/>
      <c r="R31" s="265"/>
      <c r="S31" s="263"/>
      <c r="T31" s="265"/>
      <c r="U31" s="239"/>
      <c r="V31" s="129"/>
      <c r="W31" s="129"/>
      <c r="X31" s="129"/>
      <c r="Y31" s="129"/>
      <c r="Z31" s="129"/>
      <c r="AA31" s="129"/>
      <c r="AB31" s="129"/>
      <c r="AC31" s="239"/>
      <c r="AD31" s="129"/>
      <c r="AE31" s="129"/>
      <c r="AF31" s="129"/>
      <c r="AG31" s="129"/>
      <c r="AH31" s="129"/>
      <c r="AI31" s="129"/>
      <c r="AJ31" s="129"/>
      <c r="AK31" s="129"/>
    </row>
    <row r="32" spans="1:44" x14ac:dyDescent="0.25">
      <c r="A32" s="239"/>
      <c r="B32" s="60"/>
      <c r="C32" s="60"/>
      <c r="D32" s="240"/>
      <c r="E32" s="240"/>
      <c r="F32" s="240"/>
      <c r="G32" s="241"/>
      <c r="H32" s="241"/>
      <c r="I32" s="240"/>
      <c r="J32" s="240"/>
      <c r="K32" s="129"/>
      <c r="L32" s="129"/>
      <c r="M32" s="129"/>
      <c r="N32" s="129"/>
      <c r="O32" s="263"/>
      <c r="P32" s="265"/>
      <c r="Q32" s="2345"/>
      <c r="R32" s="265"/>
      <c r="S32" s="263"/>
      <c r="T32" s="265"/>
      <c r="U32" s="239"/>
      <c r="V32" s="129"/>
      <c r="W32" s="129"/>
      <c r="X32" s="129"/>
      <c r="Y32" s="129"/>
      <c r="Z32" s="129"/>
      <c r="AA32" s="129"/>
      <c r="AB32" s="129"/>
      <c r="AC32" s="239"/>
      <c r="AD32" s="129"/>
      <c r="AE32" s="129"/>
      <c r="AF32" s="129"/>
      <c r="AG32" s="129"/>
      <c r="AH32" s="129"/>
      <c r="AI32" s="129"/>
    </row>
    <row r="33" spans="1:35" x14ac:dyDescent="0.25">
      <c r="A33" s="239"/>
      <c r="B33" s="60"/>
      <c r="C33" s="60"/>
      <c r="D33" s="60"/>
      <c r="E33" s="60"/>
      <c r="F33" s="240"/>
      <c r="G33" s="241"/>
      <c r="H33" s="241"/>
      <c r="I33" s="240"/>
      <c r="J33" s="240"/>
      <c r="K33" s="129"/>
      <c r="L33" s="129"/>
      <c r="M33" s="129"/>
      <c r="N33" s="129"/>
      <c r="O33" s="263"/>
      <c r="P33" s="265"/>
      <c r="Q33" s="2345"/>
      <c r="R33" s="265"/>
      <c r="S33" s="263"/>
      <c r="T33" s="265"/>
      <c r="U33" s="239"/>
      <c r="V33" s="129"/>
      <c r="W33" s="129"/>
      <c r="X33" s="129"/>
      <c r="Y33" s="129"/>
      <c r="Z33" s="129"/>
      <c r="AA33" s="129"/>
      <c r="AB33" s="129"/>
      <c r="AC33" s="239"/>
      <c r="AD33" s="129"/>
      <c r="AE33" s="129"/>
      <c r="AF33" s="129"/>
      <c r="AG33" s="129"/>
      <c r="AH33" s="129"/>
      <c r="AI33" s="129"/>
    </row>
    <row r="34" spans="1:35" x14ac:dyDescent="0.25">
      <c r="A34" s="239"/>
      <c r="B34" s="60"/>
      <c r="C34" s="60"/>
      <c r="D34" s="60"/>
      <c r="E34" s="60"/>
      <c r="F34" s="240"/>
      <c r="G34" s="241"/>
      <c r="H34" s="241"/>
      <c r="I34" s="240"/>
      <c r="J34" s="240"/>
      <c r="K34" s="129"/>
      <c r="L34" s="129"/>
      <c r="M34" s="129"/>
      <c r="N34" s="129"/>
      <c r="O34" s="263"/>
      <c r="P34" s="265"/>
      <c r="Q34" s="2345"/>
      <c r="R34" s="265"/>
      <c r="S34" s="263"/>
      <c r="T34" s="265"/>
      <c r="U34" s="239"/>
      <c r="V34" s="129"/>
      <c r="W34" s="129"/>
      <c r="X34" s="129"/>
      <c r="Y34" s="129"/>
      <c r="Z34" s="129"/>
      <c r="AA34" s="129"/>
      <c r="AB34" s="129"/>
      <c r="AC34" s="239"/>
      <c r="AD34" s="129"/>
      <c r="AE34" s="129"/>
      <c r="AF34" s="129"/>
      <c r="AG34" s="129"/>
      <c r="AH34" s="129"/>
      <c r="AI34" s="129"/>
    </row>
    <row r="35" spans="1:35" x14ac:dyDescent="0.25">
      <c r="A35" s="239"/>
      <c r="B35" s="60"/>
      <c r="C35" s="60"/>
      <c r="D35" s="60"/>
      <c r="E35" s="60"/>
      <c r="F35" s="240"/>
      <c r="G35" s="241"/>
      <c r="H35" s="241"/>
      <c r="I35" s="240"/>
      <c r="J35" s="240"/>
      <c r="K35" s="129"/>
      <c r="L35" s="129"/>
      <c r="M35" s="129"/>
      <c r="N35" s="129"/>
      <c r="O35" s="263"/>
      <c r="P35" s="265"/>
      <c r="Q35" s="2345"/>
      <c r="R35" s="265"/>
      <c r="S35" s="263"/>
      <c r="T35" s="265"/>
      <c r="U35" s="239"/>
      <c r="V35" s="129"/>
      <c r="W35" s="129"/>
      <c r="X35" s="129"/>
      <c r="Y35" s="129"/>
      <c r="Z35" s="129"/>
      <c r="AA35" s="129"/>
      <c r="AB35" s="129"/>
      <c r="AC35" s="239"/>
      <c r="AD35" s="129"/>
      <c r="AE35" s="129"/>
      <c r="AF35" s="129"/>
      <c r="AG35" s="129"/>
      <c r="AH35" s="129"/>
      <c r="AI35" s="129"/>
    </row>
    <row r="36" spans="1:35" x14ac:dyDescent="0.25">
      <c r="A36" s="239"/>
      <c r="B36" s="60"/>
      <c r="C36" s="60"/>
      <c r="D36" s="60"/>
      <c r="E36" s="60"/>
      <c r="F36" s="240"/>
      <c r="G36" s="241"/>
      <c r="H36" s="241"/>
      <c r="I36" s="240"/>
      <c r="J36" s="240"/>
      <c r="K36" s="129"/>
      <c r="L36" s="129"/>
      <c r="M36" s="129"/>
      <c r="N36" s="129"/>
      <c r="O36" s="263"/>
      <c r="P36" s="265"/>
      <c r="Q36" s="2345"/>
      <c r="R36" s="265"/>
      <c r="S36" s="263"/>
      <c r="T36" s="265"/>
      <c r="U36" s="239"/>
      <c r="V36" s="129"/>
      <c r="W36" s="129"/>
      <c r="X36" s="129"/>
      <c r="Y36" s="129"/>
      <c r="Z36" s="129"/>
      <c r="AA36" s="129"/>
      <c r="AB36" s="129"/>
      <c r="AC36" s="239"/>
      <c r="AD36" s="129"/>
      <c r="AE36" s="129"/>
      <c r="AF36" s="129"/>
      <c r="AG36" s="129"/>
      <c r="AH36" s="129"/>
      <c r="AI36" s="129"/>
    </row>
    <row r="37" spans="1:35" x14ac:dyDescent="0.25">
      <c r="A37" s="239"/>
      <c r="B37" s="60"/>
      <c r="C37" s="60"/>
      <c r="D37" s="60"/>
      <c r="E37" s="60"/>
      <c r="F37" s="240"/>
      <c r="G37" s="241"/>
      <c r="H37" s="241"/>
      <c r="I37" s="240"/>
      <c r="J37" s="240"/>
      <c r="K37" s="129"/>
      <c r="L37" s="129"/>
      <c r="M37" s="129"/>
      <c r="N37" s="129"/>
      <c r="O37" s="263"/>
      <c r="P37" s="265"/>
      <c r="Q37" s="2345"/>
      <c r="R37" s="265"/>
      <c r="S37" s="263"/>
      <c r="T37" s="265"/>
      <c r="U37" s="239"/>
      <c r="V37" s="129"/>
      <c r="W37" s="129"/>
      <c r="X37" s="129"/>
      <c r="Y37" s="129"/>
      <c r="Z37" s="129"/>
      <c r="AA37" s="129"/>
      <c r="AB37" s="129"/>
      <c r="AC37" s="239"/>
      <c r="AD37" s="129"/>
      <c r="AE37" s="129"/>
      <c r="AF37" s="129"/>
      <c r="AG37" s="129"/>
      <c r="AH37" s="129"/>
      <c r="AI37" s="129"/>
    </row>
    <row r="38" spans="1:35" x14ac:dyDescent="0.25">
      <c r="A38" s="239"/>
      <c r="B38" s="60"/>
      <c r="C38" s="60"/>
      <c r="D38" s="60"/>
      <c r="E38" s="60"/>
      <c r="F38" s="240"/>
      <c r="G38" s="241"/>
      <c r="H38" s="241"/>
      <c r="I38" s="240"/>
      <c r="J38" s="240"/>
      <c r="K38" s="129"/>
      <c r="L38" s="129"/>
      <c r="M38" s="129"/>
      <c r="N38" s="129"/>
      <c r="O38" s="263"/>
      <c r="P38" s="265"/>
      <c r="Q38" s="2345"/>
      <c r="R38" s="265"/>
      <c r="S38" s="263"/>
      <c r="T38" s="265"/>
      <c r="U38" s="239"/>
      <c r="V38" s="129"/>
      <c r="W38" s="129"/>
      <c r="X38" s="129"/>
      <c r="Y38" s="129"/>
      <c r="Z38" s="129"/>
      <c r="AA38" s="129"/>
      <c r="AB38" s="129"/>
      <c r="AC38" s="239"/>
      <c r="AD38" s="129"/>
      <c r="AE38" s="129"/>
      <c r="AF38" s="129"/>
      <c r="AG38" s="129"/>
      <c r="AH38" s="129"/>
      <c r="AI38" s="129"/>
    </row>
    <row r="39" spans="1:35" x14ac:dyDescent="0.25">
      <c r="A39" s="239"/>
      <c r="B39" s="60"/>
      <c r="C39" s="60"/>
      <c r="D39" s="60"/>
      <c r="E39" s="60"/>
      <c r="F39" s="240"/>
      <c r="G39" s="241"/>
      <c r="H39" s="241"/>
      <c r="I39" s="240"/>
      <c r="J39" s="240"/>
      <c r="K39" s="129"/>
      <c r="L39" s="129"/>
      <c r="M39" s="129"/>
      <c r="N39" s="129"/>
      <c r="O39" s="263"/>
      <c r="P39" s="265"/>
      <c r="Q39" s="2345"/>
      <c r="R39" s="265"/>
      <c r="S39" s="263"/>
      <c r="T39" s="265"/>
      <c r="U39" s="239"/>
      <c r="V39" s="129"/>
      <c r="W39" s="129"/>
      <c r="X39" s="129"/>
      <c r="Y39" s="129"/>
      <c r="Z39" s="129"/>
      <c r="AA39" s="129"/>
      <c r="AB39" s="129"/>
      <c r="AC39" s="239"/>
      <c r="AD39" s="129"/>
      <c r="AE39" s="129"/>
      <c r="AF39" s="129"/>
      <c r="AG39" s="129"/>
      <c r="AH39" s="129"/>
      <c r="AI39" s="129"/>
    </row>
    <row r="40" spans="1:35" x14ac:dyDescent="0.25">
      <c r="A40" s="239"/>
      <c r="B40" s="60"/>
      <c r="C40" s="60"/>
      <c r="D40" s="60"/>
      <c r="E40" s="60"/>
      <c r="F40" s="240"/>
      <c r="G40" s="241"/>
      <c r="H40" s="241"/>
      <c r="I40" s="240"/>
      <c r="J40" s="240"/>
      <c r="K40" s="129"/>
      <c r="L40" s="129"/>
      <c r="M40" s="129"/>
      <c r="N40" s="129"/>
      <c r="O40" s="263"/>
      <c r="P40" s="265"/>
      <c r="Q40" s="2345"/>
      <c r="R40" s="265"/>
      <c r="S40" s="263"/>
      <c r="T40" s="265"/>
      <c r="U40" s="239"/>
      <c r="V40" s="129"/>
      <c r="W40" s="129"/>
      <c r="X40" s="129"/>
      <c r="Y40" s="129"/>
      <c r="Z40" s="129"/>
      <c r="AA40" s="129"/>
      <c r="AB40" s="129"/>
      <c r="AC40" s="239"/>
      <c r="AD40" s="129"/>
      <c r="AE40" s="129"/>
      <c r="AF40" s="129"/>
      <c r="AG40" s="129"/>
      <c r="AH40" s="129"/>
      <c r="AI40" s="129"/>
    </row>
    <row r="41" spans="1:35" x14ac:dyDescent="0.25">
      <c r="A41" s="239"/>
      <c r="B41" s="60"/>
      <c r="C41" s="60"/>
      <c r="D41" s="60"/>
      <c r="E41" s="60"/>
      <c r="F41" s="240"/>
      <c r="G41" s="241"/>
      <c r="H41" s="241"/>
      <c r="I41" s="240"/>
      <c r="J41" s="240"/>
      <c r="K41" s="129"/>
      <c r="L41" s="129"/>
      <c r="M41" s="129"/>
      <c r="N41" s="129"/>
      <c r="O41" s="263"/>
      <c r="P41" s="265"/>
      <c r="Q41" s="2345"/>
      <c r="R41" s="265"/>
      <c r="S41" s="263"/>
      <c r="T41" s="265"/>
      <c r="U41" s="239"/>
      <c r="V41" s="129"/>
      <c r="W41" s="129"/>
      <c r="X41" s="129"/>
      <c r="Y41" s="129"/>
      <c r="Z41" s="129"/>
      <c r="AA41" s="129"/>
      <c r="AB41" s="129"/>
      <c r="AC41" s="239"/>
      <c r="AD41" s="129"/>
      <c r="AE41" s="129"/>
      <c r="AF41" s="129"/>
      <c r="AG41" s="129"/>
      <c r="AH41" s="129"/>
      <c r="AI41" s="129"/>
    </row>
    <row r="42" spans="1:35" x14ac:dyDescent="0.25">
      <c r="A42" s="239"/>
      <c r="B42" s="60"/>
      <c r="C42" s="60"/>
      <c r="D42" s="60"/>
      <c r="E42" s="60"/>
      <c r="F42" s="240"/>
      <c r="G42" s="241"/>
      <c r="H42" s="241"/>
      <c r="I42" s="240"/>
      <c r="J42" s="240"/>
      <c r="K42" s="129"/>
      <c r="L42" s="129"/>
      <c r="M42" s="129"/>
      <c r="N42" s="129"/>
      <c r="O42" s="263"/>
      <c r="P42" s="265"/>
      <c r="Q42" s="2345"/>
      <c r="R42" s="265"/>
      <c r="S42" s="263"/>
      <c r="T42" s="265"/>
      <c r="U42" s="239"/>
      <c r="V42" s="129"/>
      <c r="W42" s="129"/>
      <c r="X42" s="129"/>
      <c r="Y42" s="129"/>
      <c r="Z42" s="129"/>
      <c r="AA42" s="129"/>
      <c r="AB42" s="129"/>
      <c r="AC42" s="239"/>
      <c r="AD42" s="129"/>
      <c r="AE42" s="129"/>
      <c r="AF42" s="129"/>
      <c r="AG42" s="129"/>
      <c r="AH42" s="129"/>
      <c r="AI42" s="129"/>
    </row>
    <row r="43" spans="1:35" x14ac:dyDescent="0.25">
      <c r="A43" s="239"/>
      <c r="B43" s="60"/>
      <c r="C43" s="60"/>
      <c r="D43" s="60"/>
      <c r="E43" s="60"/>
      <c r="F43" s="240"/>
      <c r="G43" s="241"/>
      <c r="H43" s="241"/>
      <c r="I43" s="240"/>
      <c r="J43" s="240"/>
      <c r="K43" s="129"/>
      <c r="L43" s="129"/>
      <c r="M43" s="129"/>
      <c r="N43" s="129"/>
      <c r="O43" s="263"/>
      <c r="P43" s="265"/>
      <c r="Q43" s="2345"/>
      <c r="R43" s="265"/>
      <c r="S43" s="263"/>
      <c r="T43" s="265"/>
      <c r="U43" s="239"/>
      <c r="V43" s="129"/>
      <c r="W43" s="129"/>
      <c r="X43" s="129"/>
      <c r="Y43" s="129"/>
      <c r="Z43" s="129"/>
      <c r="AA43" s="129"/>
      <c r="AB43" s="129"/>
      <c r="AC43" s="239"/>
      <c r="AD43" s="129"/>
      <c r="AE43" s="129"/>
      <c r="AF43" s="129"/>
      <c r="AG43" s="129"/>
      <c r="AH43" s="129"/>
      <c r="AI43" s="129"/>
    </row>
    <row r="44" spans="1:35" x14ac:dyDescent="0.25">
      <c r="A44" s="239"/>
      <c r="B44" s="60"/>
      <c r="C44" s="60"/>
      <c r="D44" s="60"/>
      <c r="E44" s="60"/>
      <c r="F44" s="240"/>
      <c r="G44" s="241"/>
      <c r="H44" s="241"/>
      <c r="I44" s="240"/>
      <c r="J44" s="240"/>
      <c r="K44" s="129"/>
      <c r="L44" s="129"/>
      <c r="M44" s="129"/>
      <c r="N44" s="129"/>
      <c r="O44" s="263"/>
      <c r="P44" s="265"/>
      <c r="Q44" s="2345"/>
      <c r="R44" s="265"/>
      <c r="S44" s="263"/>
      <c r="T44" s="265"/>
      <c r="U44" s="239"/>
      <c r="V44" s="129"/>
      <c r="W44" s="129"/>
      <c r="X44" s="129"/>
      <c r="Y44" s="129"/>
      <c r="Z44" s="129"/>
      <c r="AA44" s="129"/>
      <c r="AB44" s="129"/>
      <c r="AC44" s="239"/>
      <c r="AD44" s="129"/>
      <c r="AE44" s="129"/>
      <c r="AF44" s="129"/>
      <c r="AG44" s="129"/>
      <c r="AH44" s="129"/>
      <c r="AI44" s="129"/>
    </row>
    <row r="45" spans="1:35" x14ac:dyDescent="0.25">
      <c r="A45" s="239"/>
      <c r="B45" s="60"/>
      <c r="C45" s="60"/>
      <c r="D45" s="60"/>
      <c r="E45" s="60"/>
      <c r="F45" s="240"/>
      <c r="G45" s="241"/>
      <c r="H45" s="241"/>
      <c r="I45" s="240"/>
      <c r="J45" s="240"/>
      <c r="K45" s="129"/>
      <c r="L45" s="129"/>
      <c r="M45" s="129"/>
      <c r="N45" s="129"/>
      <c r="O45" s="263"/>
      <c r="P45" s="265"/>
      <c r="Q45" s="2345"/>
      <c r="R45" s="265"/>
      <c r="S45" s="263"/>
      <c r="T45" s="265"/>
      <c r="U45" s="239"/>
      <c r="V45" s="129"/>
      <c r="W45" s="129"/>
      <c r="X45" s="129"/>
      <c r="Y45" s="129"/>
      <c r="Z45" s="129"/>
      <c r="AA45" s="129"/>
      <c r="AB45" s="129"/>
      <c r="AC45" s="239"/>
      <c r="AD45" s="129"/>
      <c r="AE45" s="129"/>
      <c r="AF45" s="129"/>
      <c r="AG45" s="129"/>
      <c r="AH45" s="129"/>
      <c r="AI45" s="129"/>
    </row>
    <row r="46" spans="1:35" x14ac:dyDescent="0.25">
      <c r="A46" s="239"/>
      <c r="B46" s="60"/>
      <c r="C46" s="60"/>
      <c r="D46" s="60"/>
      <c r="E46" s="60"/>
      <c r="F46" s="240"/>
      <c r="G46" s="241"/>
      <c r="H46" s="241"/>
      <c r="I46" s="240"/>
      <c r="J46" s="240"/>
      <c r="K46" s="129"/>
      <c r="L46" s="129"/>
      <c r="M46" s="129"/>
      <c r="N46" s="129"/>
      <c r="O46" s="263"/>
      <c r="P46" s="265"/>
      <c r="Q46" s="2345"/>
      <c r="R46" s="265"/>
      <c r="S46" s="263"/>
      <c r="T46" s="265"/>
      <c r="U46" s="239"/>
      <c r="V46" s="129"/>
      <c r="W46" s="129"/>
      <c r="X46" s="129"/>
      <c r="Y46" s="129"/>
      <c r="Z46" s="129"/>
      <c r="AA46" s="129"/>
      <c r="AB46" s="129"/>
      <c r="AC46" s="239"/>
      <c r="AD46" s="129"/>
      <c r="AE46" s="129"/>
      <c r="AF46" s="129"/>
      <c r="AG46" s="129"/>
      <c r="AH46" s="129"/>
      <c r="AI46" s="129"/>
    </row>
    <row r="47" spans="1:35" x14ac:dyDescent="0.25">
      <c r="A47" s="239"/>
      <c r="B47" s="60"/>
      <c r="C47" s="60"/>
      <c r="D47" s="60"/>
      <c r="E47" s="60"/>
      <c r="F47" s="240"/>
      <c r="G47" s="241"/>
      <c r="H47" s="241"/>
      <c r="I47" s="240"/>
      <c r="J47" s="240"/>
      <c r="K47" s="129"/>
      <c r="L47" s="129"/>
      <c r="M47" s="129"/>
      <c r="N47" s="129"/>
      <c r="O47" s="263"/>
      <c r="P47" s="265"/>
      <c r="Q47" s="2345"/>
      <c r="R47" s="265"/>
      <c r="S47" s="263"/>
      <c r="T47" s="265"/>
      <c r="U47" s="239"/>
      <c r="V47" s="129"/>
      <c r="W47" s="129"/>
      <c r="X47" s="129"/>
      <c r="Y47" s="129"/>
      <c r="Z47" s="129"/>
      <c r="AA47" s="129"/>
      <c r="AB47" s="129"/>
      <c r="AC47" s="239"/>
      <c r="AD47" s="129"/>
      <c r="AE47" s="129"/>
      <c r="AF47" s="129"/>
      <c r="AG47" s="129"/>
      <c r="AH47" s="129"/>
      <c r="AI47" s="129"/>
    </row>
    <row r="48" spans="1:35" x14ac:dyDescent="0.25">
      <c r="A48" s="239"/>
      <c r="B48" s="60"/>
      <c r="C48" s="60"/>
      <c r="D48" s="60"/>
      <c r="E48" s="60"/>
      <c r="F48" s="240"/>
      <c r="G48" s="241"/>
      <c r="H48" s="241"/>
      <c r="I48" s="240"/>
      <c r="J48" s="240"/>
      <c r="K48" s="129"/>
      <c r="L48" s="129"/>
      <c r="M48" s="129"/>
      <c r="N48" s="129"/>
      <c r="O48" s="263"/>
      <c r="P48" s="265"/>
      <c r="Q48" s="2345"/>
      <c r="R48" s="265"/>
      <c r="S48" s="263"/>
      <c r="T48" s="265"/>
      <c r="U48" s="239"/>
      <c r="V48" s="129"/>
      <c r="W48" s="129"/>
      <c r="X48" s="129"/>
      <c r="Y48" s="129"/>
      <c r="Z48" s="129"/>
      <c r="AA48" s="129"/>
      <c r="AB48" s="129"/>
      <c r="AC48" s="239"/>
      <c r="AD48" s="129"/>
      <c r="AE48" s="129"/>
      <c r="AF48" s="129"/>
      <c r="AG48" s="129"/>
      <c r="AH48" s="129"/>
      <c r="AI48" s="129"/>
    </row>
    <row r="49" spans="1:35" x14ac:dyDescent="0.25">
      <c r="A49" s="239"/>
      <c r="B49" s="60"/>
      <c r="C49" s="60"/>
      <c r="D49" s="60"/>
      <c r="E49" s="60"/>
      <c r="F49" s="60"/>
      <c r="G49" s="60"/>
      <c r="H49" s="60"/>
      <c r="I49" s="60"/>
      <c r="J49" s="60"/>
      <c r="K49" s="129"/>
      <c r="L49" s="129"/>
      <c r="M49" s="129"/>
      <c r="N49" s="129"/>
      <c r="O49" s="263"/>
      <c r="P49" s="265"/>
      <c r="Q49" s="2345"/>
      <c r="R49" s="265"/>
      <c r="S49" s="263"/>
      <c r="T49" s="265"/>
      <c r="U49" s="239"/>
      <c r="V49" s="129"/>
      <c r="W49" s="129"/>
      <c r="X49" s="129"/>
      <c r="Y49" s="129"/>
      <c r="Z49" s="129"/>
      <c r="AA49" s="129"/>
      <c r="AB49" s="129"/>
      <c r="AC49" s="239"/>
      <c r="AD49" s="129"/>
      <c r="AE49" s="129"/>
      <c r="AF49" s="129"/>
      <c r="AG49" s="129"/>
      <c r="AH49" s="129"/>
      <c r="AI49" s="129"/>
    </row>
    <row r="50" spans="1:35" x14ac:dyDescent="0.25">
      <c r="A50" s="239"/>
      <c r="B50" s="60"/>
      <c r="C50" s="60"/>
      <c r="D50" s="60"/>
      <c r="E50" s="60"/>
      <c r="F50" s="60"/>
      <c r="G50" s="60"/>
      <c r="H50" s="60"/>
      <c r="I50" s="60"/>
      <c r="J50" s="60"/>
      <c r="K50" s="129"/>
      <c r="L50" s="129"/>
      <c r="M50" s="129"/>
      <c r="N50" s="129"/>
      <c r="O50" s="263"/>
      <c r="P50" s="265"/>
      <c r="Q50" s="2345"/>
      <c r="R50" s="265"/>
      <c r="S50" s="263"/>
      <c r="T50" s="265"/>
      <c r="U50" s="239"/>
      <c r="V50" s="129"/>
      <c r="W50" s="129"/>
      <c r="X50" s="129"/>
      <c r="Y50" s="129"/>
      <c r="Z50" s="129"/>
      <c r="AA50" s="129"/>
      <c r="AB50" s="129"/>
      <c r="AC50" s="239"/>
      <c r="AD50" s="129"/>
      <c r="AE50" s="129"/>
      <c r="AF50" s="129"/>
      <c r="AG50" s="129"/>
      <c r="AH50" s="129"/>
      <c r="AI50" s="129"/>
    </row>
    <row r="51" spans="1:35" x14ac:dyDescent="0.25">
      <c r="A51" s="239"/>
      <c r="B51" s="60"/>
      <c r="C51" s="60"/>
      <c r="D51" s="60"/>
      <c r="E51" s="60"/>
      <c r="F51" s="60"/>
      <c r="G51" s="60"/>
      <c r="H51" s="60"/>
      <c r="I51" s="60"/>
      <c r="J51" s="60"/>
      <c r="K51" s="129"/>
      <c r="L51" s="129"/>
      <c r="M51" s="129"/>
      <c r="N51" s="129"/>
      <c r="O51" s="263"/>
      <c r="P51" s="265"/>
      <c r="Q51" s="2345"/>
      <c r="R51" s="265"/>
      <c r="S51" s="263"/>
      <c r="T51" s="265"/>
      <c r="U51" s="239"/>
      <c r="V51" s="129"/>
      <c r="W51" s="129"/>
      <c r="X51" s="129"/>
      <c r="Y51" s="129"/>
      <c r="Z51" s="129"/>
      <c r="AA51" s="129"/>
      <c r="AB51" s="129"/>
      <c r="AC51" s="239"/>
      <c r="AD51" s="129"/>
      <c r="AE51" s="129"/>
      <c r="AF51" s="129"/>
      <c r="AG51" s="129"/>
      <c r="AH51" s="129"/>
      <c r="AI51" s="129"/>
    </row>
    <row r="52" spans="1:35" x14ac:dyDescent="0.25">
      <c r="A52" s="239"/>
      <c r="B52" s="60"/>
      <c r="C52" s="60"/>
      <c r="D52" s="60"/>
      <c r="E52" s="60"/>
      <c r="F52" s="60"/>
      <c r="G52" s="60"/>
      <c r="H52" s="60"/>
      <c r="I52" s="60"/>
      <c r="J52" s="60"/>
      <c r="K52" s="129"/>
      <c r="L52" s="129"/>
      <c r="M52" s="129"/>
      <c r="N52" s="129"/>
      <c r="O52" s="263"/>
      <c r="P52" s="265"/>
      <c r="Q52" s="2345"/>
      <c r="R52" s="265"/>
      <c r="S52" s="263"/>
      <c r="T52" s="265"/>
      <c r="U52" s="239"/>
      <c r="V52" s="129"/>
      <c r="W52" s="129"/>
      <c r="X52" s="129"/>
      <c r="Y52" s="129"/>
      <c r="Z52" s="129"/>
      <c r="AA52" s="129"/>
      <c r="AB52" s="129"/>
      <c r="AC52" s="239"/>
      <c r="AD52" s="129"/>
      <c r="AE52" s="129"/>
      <c r="AF52" s="129"/>
      <c r="AG52" s="129"/>
      <c r="AH52" s="129"/>
      <c r="AI52" s="129"/>
    </row>
    <row r="53" spans="1:35" x14ac:dyDescent="0.25">
      <c r="A53" s="239"/>
      <c r="B53" s="60"/>
      <c r="C53" s="60"/>
      <c r="D53" s="60"/>
      <c r="E53" s="60"/>
      <c r="F53" s="60"/>
      <c r="G53" s="60"/>
      <c r="H53" s="60"/>
      <c r="I53" s="60"/>
      <c r="J53" s="60"/>
      <c r="K53" s="129"/>
      <c r="L53" s="129"/>
      <c r="M53" s="129"/>
      <c r="N53" s="129"/>
      <c r="O53" s="263"/>
      <c r="P53" s="265"/>
      <c r="Q53" s="2345"/>
      <c r="R53" s="265"/>
      <c r="S53" s="263"/>
      <c r="T53" s="265"/>
      <c r="U53" s="239"/>
      <c r="V53" s="129"/>
      <c r="W53" s="129"/>
      <c r="X53" s="129"/>
      <c r="Y53" s="129"/>
      <c r="Z53" s="129"/>
      <c r="AA53" s="129"/>
      <c r="AB53" s="129"/>
      <c r="AC53" s="239"/>
      <c r="AD53" s="129"/>
      <c r="AE53" s="129"/>
      <c r="AF53" s="129"/>
      <c r="AG53" s="129"/>
      <c r="AH53" s="129"/>
      <c r="AI53" s="129"/>
    </row>
    <row r="54" spans="1:35" x14ac:dyDescent="0.25">
      <c r="A54" s="239"/>
      <c r="B54" s="60"/>
      <c r="C54" s="60"/>
      <c r="D54" s="60"/>
      <c r="E54" s="60"/>
      <c r="F54" s="60"/>
      <c r="G54" s="60"/>
      <c r="H54" s="60"/>
      <c r="I54" s="60"/>
      <c r="J54" s="60"/>
      <c r="K54" s="129"/>
      <c r="L54" s="129"/>
      <c r="M54" s="129"/>
      <c r="N54" s="129"/>
      <c r="O54" s="263"/>
      <c r="P54" s="265"/>
      <c r="Q54" s="2345"/>
      <c r="R54" s="265"/>
      <c r="S54" s="263"/>
      <c r="T54" s="265"/>
      <c r="U54" s="239"/>
      <c r="V54" s="129"/>
      <c r="W54" s="129"/>
      <c r="X54" s="129"/>
      <c r="Y54" s="129"/>
      <c r="Z54" s="129"/>
      <c r="AA54" s="129"/>
      <c r="AB54" s="129"/>
      <c r="AC54" s="239"/>
      <c r="AD54" s="129"/>
      <c r="AE54" s="129"/>
      <c r="AF54" s="129"/>
      <c r="AG54" s="129"/>
      <c r="AH54" s="129"/>
      <c r="AI54" s="129"/>
    </row>
    <row r="55" spans="1:35" x14ac:dyDescent="0.25">
      <c r="A55" s="239"/>
      <c r="B55" s="60"/>
      <c r="C55" s="60"/>
      <c r="D55" s="60"/>
      <c r="E55" s="60"/>
      <c r="F55" s="60"/>
      <c r="G55" s="60"/>
      <c r="H55" s="60"/>
      <c r="I55" s="60"/>
      <c r="J55" s="60"/>
      <c r="K55" s="129"/>
      <c r="L55" s="129"/>
      <c r="M55" s="129"/>
      <c r="N55" s="129"/>
      <c r="O55" s="263"/>
      <c r="P55" s="265"/>
      <c r="Q55" s="2345"/>
      <c r="R55" s="265"/>
      <c r="S55" s="263"/>
      <c r="T55" s="265"/>
      <c r="U55" s="239"/>
      <c r="V55" s="129"/>
      <c r="W55" s="129"/>
      <c r="X55" s="129"/>
      <c r="Y55" s="129"/>
      <c r="Z55" s="129"/>
      <c r="AA55" s="129"/>
      <c r="AB55" s="129"/>
      <c r="AC55" s="239"/>
      <c r="AD55" s="129"/>
      <c r="AE55" s="129"/>
      <c r="AF55" s="129"/>
      <c r="AG55" s="129"/>
      <c r="AH55" s="129"/>
      <c r="AI55" s="129"/>
    </row>
    <row r="56" spans="1:35" x14ac:dyDescent="0.25">
      <c r="A56" s="239"/>
      <c r="B56" s="60"/>
      <c r="C56" s="60"/>
      <c r="D56" s="60"/>
      <c r="E56" s="60"/>
      <c r="F56" s="60"/>
      <c r="G56" s="60"/>
      <c r="H56" s="60"/>
      <c r="I56" s="60"/>
      <c r="J56" s="60"/>
      <c r="K56" s="129"/>
      <c r="L56" s="129"/>
      <c r="M56" s="129"/>
      <c r="N56" s="129"/>
      <c r="O56" s="263"/>
      <c r="P56" s="265"/>
      <c r="Q56" s="2345"/>
      <c r="R56" s="265"/>
      <c r="S56" s="263"/>
      <c r="T56" s="265"/>
      <c r="U56" s="239"/>
      <c r="V56" s="129"/>
      <c r="W56" s="129"/>
      <c r="X56" s="129"/>
      <c r="Y56" s="129"/>
      <c r="Z56" s="129"/>
      <c r="AA56" s="129"/>
      <c r="AB56" s="129"/>
      <c r="AC56" s="239"/>
      <c r="AD56" s="129"/>
      <c r="AE56" s="129"/>
      <c r="AF56" s="129"/>
      <c r="AG56" s="129"/>
      <c r="AH56" s="129"/>
      <c r="AI56" s="129"/>
    </row>
    <row r="57" spans="1:35" x14ac:dyDescent="0.25">
      <c r="A57" s="239"/>
      <c r="B57" s="60"/>
      <c r="C57" s="60"/>
      <c r="D57" s="60"/>
      <c r="E57" s="60"/>
      <c r="F57" s="60"/>
      <c r="G57" s="60"/>
      <c r="H57" s="60"/>
      <c r="I57" s="60"/>
      <c r="J57" s="60"/>
      <c r="K57" s="129"/>
      <c r="L57" s="129"/>
      <c r="M57" s="129"/>
      <c r="N57" s="129"/>
      <c r="O57" s="263"/>
      <c r="P57" s="265"/>
      <c r="Q57" s="2345"/>
      <c r="R57" s="265"/>
      <c r="S57" s="263"/>
      <c r="T57" s="265"/>
      <c r="U57" s="239"/>
      <c r="V57" s="129"/>
      <c r="W57" s="129"/>
      <c r="X57" s="129"/>
      <c r="Y57" s="129"/>
      <c r="Z57" s="129"/>
      <c r="AA57" s="129"/>
      <c r="AB57" s="129"/>
      <c r="AC57" s="239"/>
      <c r="AD57" s="129"/>
      <c r="AE57" s="129"/>
      <c r="AF57" s="129"/>
      <c r="AG57" s="129"/>
      <c r="AH57" s="129"/>
      <c r="AI57" s="129"/>
    </row>
    <row r="58" spans="1:35" x14ac:dyDescent="0.25">
      <c r="A58" s="239"/>
      <c r="B58" s="60"/>
      <c r="C58" s="60"/>
      <c r="D58" s="60"/>
      <c r="E58" s="60"/>
      <c r="F58" s="60"/>
      <c r="G58" s="60"/>
      <c r="H58" s="60"/>
      <c r="I58" s="60"/>
      <c r="J58" s="60"/>
      <c r="K58" s="129"/>
      <c r="L58" s="129"/>
      <c r="M58" s="129"/>
      <c r="N58" s="129"/>
      <c r="O58" s="263"/>
      <c r="P58" s="265"/>
      <c r="Q58" s="2345"/>
      <c r="R58" s="265"/>
      <c r="S58" s="263"/>
      <c r="T58" s="265"/>
      <c r="U58" s="239"/>
      <c r="V58" s="129"/>
      <c r="W58" s="129"/>
      <c r="X58" s="129"/>
      <c r="Y58" s="129"/>
      <c r="Z58" s="129"/>
      <c r="AA58" s="129"/>
      <c r="AB58" s="129"/>
      <c r="AC58" s="239"/>
      <c r="AD58" s="129"/>
      <c r="AE58" s="129"/>
      <c r="AF58" s="129"/>
      <c r="AG58" s="129"/>
      <c r="AH58" s="129"/>
      <c r="AI58" s="129"/>
    </row>
    <row r="59" spans="1:35" x14ac:dyDescent="0.25">
      <c r="A59" s="239"/>
      <c r="B59" s="60"/>
      <c r="C59" s="60"/>
      <c r="D59" s="60"/>
      <c r="E59" s="60"/>
      <c r="F59" s="60"/>
      <c r="G59" s="60"/>
      <c r="H59" s="60"/>
      <c r="I59" s="60"/>
      <c r="J59" s="60"/>
      <c r="K59" s="129"/>
      <c r="L59" s="129"/>
      <c r="M59" s="129"/>
      <c r="N59" s="129"/>
      <c r="O59" s="263"/>
      <c r="P59" s="265"/>
      <c r="Q59" s="2345"/>
      <c r="R59" s="265"/>
      <c r="S59" s="263"/>
      <c r="T59" s="265"/>
      <c r="U59" s="239"/>
      <c r="V59" s="129"/>
      <c r="W59" s="129"/>
      <c r="X59" s="129"/>
      <c r="Y59" s="129"/>
      <c r="Z59" s="129"/>
      <c r="AA59" s="129"/>
      <c r="AB59" s="129"/>
      <c r="AC59" s="239"/>
      <c r="AD59" s="129"/>
      <c r="AE59" s="129"/>
      <c r="AF59" s="129"/>
      <c r="AG59" s="129"/>
      <c r="AH59" s="129"/>
      <c r="AI59" s="129"/>
    </row>
    <row r="60" spans="1:35" x14ac:dyDescent="0.25">
      <c r="A60" s="109"/>
      <c r="B60" s="6"/>
      <c r="C60" s="6"/>
      <c r="D60" s="6"/>
      <c r="E60" s="6"/>
      <c r="F60" s="6"/>
      <c r="G60" s="6"/>
      <c r="H60" s="6"/>
      <c r="I60" s="6"/>
      <c r="J60" s="6"/>
      <c r="Q60" s="2346"/>
      <c r="U60" s="109"/>
      <c r="AC60" s="109"/>
    </row>
    <row r="61" spans="1:35" x14ac:dyDescent="0.25">
      <c r="A61" s="109"/>
      <c r="B61" s="6"/>
      <c r="C61" s="6"/>
      <c r="D61" s="6"/>
      <c r="E61" s="6"/>
      <c r="F61" s="6"/>
      <c r="G61" s="6"/>
      <c r="H61" s="6"/>
      <c r="I61" s="6"/>
      <c r="J61" s="6"/>
      <c r="Q61" s="2346"/>
      <c r="U61" s="109"/>
      <c r="AC61" s="109"/>
    </row>
    <row r="62" spans="1:35" x14ac:dyDescent="0.25">
      <c r="A62" s="109"/>
      <c r="B62" s="6"/>
      <c r="C62" s="6"/>
      <c r="D62" s="6"/>
      <c r="E62" s="6"/>
      <c r="F62" s="6"/>
      <c r="G62" s="6"/>
      <c r="H62" s="6"/>
      <c r="I62" s="6"/>
      <c r="J62" s="6"/>
      <c r="Q62" s="2346"/>
      <c r="U62" s="109"/>
      <c r="AC62" s="109"/>
    </row>
    <row r="63" spans="1:35" x14ac:dyDescent="0.25">
      <c r="A63" s="109"/>
      <c r="B63" s="6"/>
      <c r="C63" s="6"/>
      <c r="D63" s="6"/>
      <c r="E63" s="6"/>
      <c r="F63" s="6"/>
      <c r="G63" s="6"/>
      <c r="H63" s="6"/>
      <c r="I63" s="6"/>
      <c r="J63" s="6"/>
      <c r="Q63" s="2346"/>
      <c r="U63" s="109"/>
      <c r="AC63" s="109"/>
    </row>
    <row r="64" spans="1:35" x14ac:dyDescent="0.25">
      <c r="A64" s="109"/>
      <c r="B64" s="6"/>
      <c r="C64" s="6"/>
      <c r="D64" s="6"/>
      <c r="E64" s="6"/>
      <c r="F64" s="6"/>
      <c r="G64" s="6"/>
      <c r="H64" s="6"/>
      <c r="I64" s="6"/>
      <c r="J64" s="6"/>
      <c r="Q64" s="2346"/>
      <c r="U64" s="109"/>
      <c r="AC64" s="109"/>
    </row>
    <row r="65" spans="1:29" x14ac:dyDescent="0.25">
      <c r="A65" s="109"/>
      <c r="B65" s="6"/>
      <c r="C65" s="6"/>
      <c r="D65" s="6"/>
      <c r="E65" s="6"/>
      <c r="F65" s="6"/>
      <c r="G65" s="6"/>
      <c r="H65" s="6"/>
      <c r="I65" s="6"/>
      <c r="J65" s="6"/>
      <c r="Q65" s="2346"/>
      <c r="U65" s="109"/>
      <c r="AC65" s="109"/>
    </row>
    <row r="66" spans="1:29" x14ac:dyDescent="0.25">
      <c r="A66" s="109"/>
      <c r="B66" s="6"/>
      <c r="C66" s="6"/>
      <c r="D66" s="6"/>
      <c r="E66" s="6"/>
      <c r="F66" s="6"/>
      <c r="G66" s="6"/>
      <c r="H66" s="6"/>
      <c r="I66" s="6"/>
      <c r="J66" s="6"/>
      <c r="Q66" s="2346"/>
      <c r="U66" s="109"/>
      <c r="AC66" s="109"/>
    </row>
    <row r="67" spans="1:29" x14ac:dyDescent="0.25">
      <c r="A67" s="109"/>
      <c r="B67" s="6"/>
      <c r="C67" s="6"/>
      <c r="D67" s="6"/>
      <c r="E67" s="6"/>
      <c r="F67" s="6"/>
      <c r="G67" s="6"/>
      <c r="H67" s="6"/>
      <c r="I67" s="6"/>
      <c r="J67" s="6"/>
      <c r="Q67" s="2346"/>
      <c r="U67" s="109"/>
      <c r="AC67" s="109"/>
    </row>
    <row r="68" spans="1:29" x14ac:dyDescent="0.25">
      <c r="A68" s="109"/>
      <c r="B68" s="6"/>
      <c r="C68" s="6"/>
      <c r="D68" s="6"/>
      <c r="E68" s="6"/>
      <c r="F68" s="6"/>
      <c r="G68" s="6"/>
      <c r="H68" s="6"/>
      <c r="I68" s="6"/>
      <c r="J68" s="6"/>
      <c r="Q68" s="2346"/>
      <c r="U68" s="109"/>
      <c r="AC68" s="109"/>
    </row>
    <row r="69" spans="1:29" x14ac:dyDescent="0.25">
      <c r="A69" s="109"/>
      <c r="B69" s="6"/>
      <c r="C69" s="6"/>
      <c r="D69" s="6"/>
      <c r="E69" s="6"/>
      <c r="F69" s="6"/>
      <c r="G69" s="6"/>
      <c r="H69" s="6"/>
      <c r="I69" s="6"/>
      <c r="J69" s="6"/>
      <c r="Q69" s="2346"/>
      <c r="U69" s="109"/>
      <c r="AC69" s="109"/>
    </row>
    <row r="70" spans="1:29" x14ac:dyDescent="0.25">
      <c r="A70" s="109"/>
      <c r="B70" s="6"/>
      <c r="C70" s="6"/>
      <c r="D70" s="6"/>
      <c r="E70" s="6"/>
      <c r="F70" s="6"/>
      <c r="G70" s="6"/>
      <c r="H70" s="6"/>
      <c r="I70" s="6"/>
      <c r="J70" s="6"/>
      <c r="Q70" s="2346"/>
      <c r="U70" s="109"/>
      <c r="AC70" s="109"/>
    </row>
    <row r="71" spans="1:29" x14ac:dyDescent="0.25">
      <c r="A71" s="109"/>
      <c r="B71" s="6"/>
      <c r="C71" s="6"/>
      <c r="D71" s="6"/>
      <c r="E71" s="6"/>
      <c r="F71" s="6"/>
      <c r="G71" s="6"/>
      <c r="H71" s="6"/>
      <c r="I71" s="6"/>
      <c r="J71" s="6"/>
      <c r="Q71" s="2346"/>
      <c r="U71" s="109"/>
      <c r="AC71" s="109"/>
    </row>
    <row r="72" spans="1:29" x14ac:dyDescent="0.25">
      <c r="A72" s="109"/>
      <c r="B72" s="6"/>
      <c r="C72" s="6"/>
      <c r="D72" s="6"/>
      <c r="E72" s="6"/>
      <c r="F72" s="6"/>
      <c r="G72" s="6"/>
      <c r="H72" s="6"/>
      <c r="I72" s="6"/>
      <c r="J72" s="6"/>
      <c r="Q72" s="2346"/>
      <c r="U72" s="109"/>
      <c r="AC72" s="109"/>
    </row>
    <row r="73" spans="1:29" x14ac:dyDescent="0.25">
      <c r="A73" s="109"/>
      <c r="B73" s="6"/>
      <c r="C73" s="6"/>
      <c r="D73" s="6"/>
      <c r="E73" s="6"/>
      <c r="F73" s="6"/>
      <c r="G73" s="6"/>
      <c r="H73" s="6"/>
      <c r="I73" s="6"/>
      <c r="J73" s="6"/>
      <c r="Q73" s="2346"/>
      <c r="U73" s="109"/>
      <c r="AC73" s="109"/>
    </row>
    <row r="74" spans="1:29" x14ac:dyDescent="0.25">
      <c r="A74" s="109"/>
      <c r="B74" s="6"/>
      <c r="C74" s="6"/>
      <c r="D74" s="6"/>
      <c r="E74" s="6"/>
      <c r="F74" s="6"/>
      <c r="G74" s="6"/>
      <c r="H74" s="6"/>
      <c r="I74" s="6"/>
      <c r="J74" s="6"/>
      <c r="Q74" s="2346"/>
      <c r="U74" s="109"/>
      <c r="AC74" s="109"/>
    </row>
    <row r="75" spans="1:29" x14ac:dyDescent="0.25">
      <c r="A75" s="109"/>
      <c r="B75" s="6"/>
      <c r="C75" s="6"/>
      <c r="D75" s="6"/>
      <c r="E75" s="6"/>
      <c r="F75" s="6"/>
      <c r="G75" s="6"/>
      <c r="H75" s="6"/>
      <c r="I75" s="6"/>
      <c r="J75" s="6"/>
      <c r="Q75" s="2346"/>
      <c r="U75" s="109"/>
      <c r="AC75" s="109"/>
    </row>
    <row r="76" spans="1:29" x14ac:dyDescent="0.25">
      <c r="A76" s="109"/>
      <c r="B76" s="6"/>
      <c r="C76" s="6"/>
      <c r="D76" s="6"/>
      <c r="E76" s="6"/>
      <c r="F76" s="6"/>
      <c r="G76" s="6"/>
      <c r="H76" s="6"/>
      <c r="I76" s="6"/>
      <c r="J76" s="6"/>
      <c r="Q76" s="2346"/>
      <c r="U76" s="109"/>
      <c r="AC76" s="109"/>
    </row>
    <row r="77" spans="1:29" x14ac:dyDescent="0.25">
      <c r="A77" s="109"/>
      <c r="Q77" s="2346"/>
      <c r="U77" s="109"/>
      <c r="AC77" s="109"/>
    </row>
    <row r="78" spans="1:29" x14ac:dyDescent="0.25">
      <c r="A78" s="109"/>
      <c r="Q78" s="2346"/>
      <c r="U78" s="109"/>
      <c r="AC78" s="109"/>
    </row>
    <row r="79" spans="1:29" x14ac:dyDescent="0.25">
      <c r="A79" s="109"/>
      <c r="Q79" s="2346"/>
      <c r="U79" s="109"/>
      <c r="AC79" s="109"/>
    </row>
    <row r="80" spans="1:29" x14ac:dyDescent="0.25">
      <c r="A80" s="109"/>
      <c r="Q80" s="2346"/>
      <c r="U80" s="109"/>
      <c r="AC80" s="109"/>
    </row>
    <row r="81" spans="1:29" x14ac:dyDescent="0.25">
      <c r="A81" s="109"/>
      <c r="Q81" s="2346"/>
      <c r="U81" s="109"/>
      <c r="AC81" s="109"/>
    </row>
    <row r="82" spans="1:29" x14ac:dyDescent="0.25">
      <c r="A82" s="109"/>
      <c r="Q82" s="2346"/>
      <c r="U82" s="109"/>
      <c r="AC82" s="109"/>
    </row>
    <row r="83" spans="1:29" x14ac:dyDescent="0.25">
      <c r="A83" s="109"/>
      <c r="Q83" s="2346"/>
      <c r="U83" s="109"/>
      <c r="AC83" s="109"/>
    </row>
    <row r="84" spans="1:29" x14ac:dyDescent="0.25">
      <c r="A84" s="109"/>
      <c r="Q84" s="2346"/>
      <c r="U84" s="109"/>
      <c r="AC84" s="109"/>
    </row>
    <row r="85" spans="1:29" x14ac:dyDescent="0.25">
      <c r="A85" s="109"/>
      <c r="Q85" s="2346"/>
      <c r="U85" s="109"/>
      <c r="AC85" s="109"/>
    </row>
    <row r="86" spans="1:29" x14ac:dyDescent="0.25">
      <c r="A86" s="109"/>
      <c r="Q86" s="2346"/>
      <c r="U86" s="109"/>
      <c r="AC86" s="109"/>
    </row>
    <row r="87" spans="1:29" x14ac:dyDescent="0.25">
      <c r="A87" s="109"/>
      <c r="Q87" s="2346"/>
      <c r="U87" s="109"/>
      <c r="AC87" s="109"/>
    </row>
    <row r="88" spans="1:29" x14ac:dyDescent="0.25">
      <c r="A88" s="109"/>
      <c r="Q88" s="2346"/>
      <c r="U88" s="109"/>
      <c r="AC88" s="109"/>
    </row>
    <row r="89" spans="1:29" x14ac:dyDescent="0.25">
      <c r="A89" s="109"/>
      <c r="Q89" s="2346"/>
      <c r="U89" s="109"/>
      <c r="AC89" s="109"/>
    </row>
    <row r="90" spans="1:29" x14ac:dyDescent="0.25">
      <c r="A90" s="109"/>
      <c r="Q90" s="2346"/>
      <c r="U90" s="109"/>
      <c r="AC90" s="109"/>
    </row>
    <row r="91" spans="1:29" x14ac:dyDescent="0.25">
      <c r="A91" s="109"/>
      <c r="Q91" s="2346"/>
      <c r="U91" s="109"/>
      <c r="AC91" s="109"/>
    </row>
    <row r="92" spans="1:29" x14ac:dyDescent="0.25">
      <c r="A92" s="109"/>
      <c r="Q92" s="2346"/>
      <c r="U92" s="109"/>
      <c r="AC92" s="109"/>
    </row>
    <row r="93" spans="1:29" x14ac:dyDescent="0.25">
      <c r="A93" s="109"/>
      <c r="Q93" s="2346"/>
      <c r="U93" s="109"/>
      <c r="AC93" s="109"/>
    </row>
    <row r="94" spans="1:29" x14ac:dyDescent="0.25">
      <c r="A94" s="109"/>
      <c r="Q94" s="2346"/>
      <c r="U94" s="109"/>
      <c r="AC94" s="109"/>
    </row>
    <row r="95" spans="1:29" x14ac:dyDescent="0.25">
      <c r="A95" s="109"/>
      <c r="Q95" s="2346"/>
      <c r="U95" s="109"/>
      <c r="AC95" s="109"/>
    </row>
    <row r="96" spans="1:29" x14ac:dyDescent="0.25">
      <c r="A96" s="109"/>
      <c r="Q96" s="2346"/>
      <c r="U96" s="109"/>
      <c r="AC96" s="109"/>
    </row>
    <row r="97" spans="1:29" x14ac:dyDescent="0.25">
      <c r="A97" s="109"/>
      <c r="Q97" s="2346"/>
      <c r="U97" s="109"/>
      <c r="AC97" s="109"/>
    </row>
    <row r="98" spans="1:29" x14ac:dyDescent="0.25">
      <c r="A98" s="109"/>
      <c r="Q98" s="2346"/>
      <c r="U98" s="109"/>
      <c r="AC98" s="109"/>
    </row>
    <row r="99" spans="1:29" x14ac:dyDescent="0.25">
      <c r="A99" s="109"/>
      <c r="Q99" s="2346"/>
      <c r="U99" s="109"/>
      <c r="AC99" s="109"/>
    </row>
    <row r="100" spans="1:29" x14ac:dyDescent="0.25">
      <c r="A100" s="109"/>
      <c r="Q100" s="2346"/>
      <c r="U100" s="109"/>
      <c r="AC100" s="109"/>
    </row>
    <row r="101" spans="1:29" x14ac:dyDescent="0.25">
      <c r="A101" s="109"/>
      <c r="Q101" s="2346"/>
      <c r="U101" s="109"/>
      <c r="AC101" s="109"/>
    </row>
    <row r="102" spans="1:29" x14ac:dyDescent="0.25">
      <c r="A102" s="109"/>
      <c r="Q102" s="2346"/>
      <c r="U102" s="109"/>
      <c r="AC102" s="109"/>
    </row>
    <row r="103" spans="1:29" x14ac:dyDescent="0.25">
      <c r="A103" s="109"/>
      <c r="Q103" s="2346"/>
      <c r="U103" s="109"/>
      <c r="AC103" s="109"/>
    </row>
    <row r="104" spans="1:29" x14ac:dyDescent="0.25">
      <c r="A104" s="109"/>
      <c r="Q104" s="2346"/>
      <c r="U104" s="109"/>
      <c r="AC104" s="109"/>
    </row>
    <row r="105" spans="1:29" x14ac:dyDescent="0.25">
      <c r="A105" s="109"/>
      <c r="Q105" s="2346"/>
      <c r="U105" s="109"/>
      <c r="AC105" s="109"/>
    </row>
    <row r="106" spans="1:29" x14ac:dyDescent="0.25">
      <c r="A106" s="109"/>
      <c r="Q106" s="2346"/>
      <c r="U106" s="109"/>
      <c r="AC106" s="109"/>
    </row>
    <row r="107" spans="1:29" x14ac:dyDescent="0.25">
      <c r="A107" s="109"/>
      <c r="Q107" s="2346"/>
      <c r="U107" s="109"/>
      <c r="AC107" s="109"/>
    </row>
    <row r="108" spans="1:29" x14ac:dyDescent="0.25">
      <c r="A108" s="109"/>
      <c r="Q108" s="2346"/>
      <c r="U108" s="109"/>
      <c r="AC108" s="109"/>
    </row>
    <row r="109" spans="1:29" x14ac:dyDescent="0.25">
      <c r="A109" s="109"/>
      <c r="Q109" s="2346"/>
      <c r="U109" s="109"/>
      <c r="AC109" s="109"/>
    </row>
    <row r="110" spans="1:29" x14ac:dyDescent="0.25">
      <c r="A110" s="109"/>
      <c r="Q110" s="2346"/>
      <c r="U110" s="109"/>
      <c r="AC110" s="109"/>
    </row>
    <row r="111" spans="1:29" x14ac:dyDescent="0.25">
      <c r="A111" s="109"/>
      <c r="Q111" s="2346"/>
      <c r="U111" s="109"/>
      <c r="AC111" s="109"/>
    </row>
    <row r="112" spans="1:29" x14ac:dyDescent="0.25">
      <c r="Q112" s="2346"/>
    </row>
    <row r="113" spans="17:17" x14ac:dyDescent="0.25">
      <c r="Q113" s="2346"/>
    </row>
    <row r="114" spans="17:17" x14ac:dyDescent="0.25">
      <c r="Q114" s="2346"/>
    </row>
    <row r="115" spans="17:17" x14ac:dyDescent="0.25">
      <c r="Q115" s="2346"/>
    </row>
    <row r="116" spans="17:17" x14ac:dyDescent="0.25">
      <c r="Q116" s="2346"/>
    </row>
    <row r="117" spans="17:17" x14ac:dyDescent="0.25">
      <c r="Q117" s="2346"/>
    </row>
    <row r="118" spans="17:17" x14ac:dyDescent="0.25">
      <c r="Q118" s="2346"/>
    </row>
    <row r="119" spans="17:17" x14ac:dyDescent="0.25">
      <c r="Q119" s="2346"/>
    </row>
    <row r="120" spans="17:17" x14ac:dyDescent="0.25">
      <c r="Q120" s="2346"/>
    </row>
    <row r="121" spans="17:17" x14ac:dyDescent="0.25">
      <c r="Q121" s="2346"/>
    </row>
    <row r="122" spans="17:17" x14ac:dyDescent="0.25">
      <c r="Q122" s="2346"/>
    </row>
    <row r="123" spans="17:17" x14ac:dyDescent="0.25">
      <c r="Q123" s="2346"/>
    </row>
    <row r="124" spans="17:17" x14ac:dyDescent="0.25">
      <c r="Q124" s="2346"/>
    </row>
    <row r="125" spans="17:17" x14ac:dyDescent="0.25">
      <c r="Q125" s="2346"/>
    </row>
    <row r="126" spans="17:17" x14ac:dyDescent="0.25">
      <c r="Q126" s="2346"/>
    </row>
    <row r="127" spans="17:17" x14ac:dyDescent="0.25">
      <c r="Q127" s="2346"/>
    </row>
    <row r="128" spans="17:17" x14ac:dyDescent="0.25">
      <c r="Q128" s="2346"/>
    </row>
    <row r="129" spans="17:17" x14ac:dyDescent="0.25">
      <c r="Q129" s="2346"/>
    </row>
    <row r="130" spans="17:17" x14ac:dyDescent="0.25">
      <c r="Q130" s="2346"/>
    </row>
    <row r="131" spans="17:17" x14ac:dyDescent="0.25">
      <c r="Q131" s="2346"/>
    </row>
    <row r="132" spans="17:17" x14ac:dyDescent="0.25">
      <c r="Q132" s="2346"/>
    </row>
    <row r="133" spans="17:17" x14ac:dyDescent="0.25">
      <c r="Q133" s="2346"/>
    </row>
    <row r="134" spans="17:17" x14ac:dyDescent="0.25">
      <c r="Q134" s="2346"/>
    </row>
    <row r="135" spans="17:17" x14ac:dyDescent="0.25">
      <c r="Q135" s="2346"/>
    </row>
    <row r="136" spans="17:17" x14ac:dyDescent="0.25">
      <c r="Q136" s="2346"/>
    </row>
    <row r="137" spans="17:17" x14ac:dyDescent="0.25">
      <c r="Q137" s="2346"/>
    </row>
    <row r="138" spans="17:17" x14ac:dyDescent="0.25">
      <c r="Q138" s="2346"/>
    </row>
    <row r="139" spans="17:17" x14ac:dyDescent="0.25">
      <c r="Q139" s="2346"/>
    </row>
    <row r="140" spans="17:17" x14ac:dyDescent="0.25">
      <c r="Q140" s="2346"/>
    </row>
    <row r="141" spans="17:17" x14ac:dyDescent="0.25">
      <c r="Q141" s="2346"/>
    </row>
    <row r="142" spans="17:17" x14ac:dyDescent="0.25">
      <c r="Q142" s="2346"/>
    </row>
    <row r="143" spans="17:17" x14ac:dyDescent="0.25">
      <c r="Q143" s="2346"/>
    </row>
    <row r="144" spans="17:17" x14ac:dyDescent="0.25">
      <c r="Q144" s="2346"/>
    </row>
    <row r="145" spans="17:17" x14ac:dyDescent="0.25">
      <c r="Q145" s="2346"/>
    </row>
    <row r="146" spans="17:17" x14ac:dyDescent="0.25">
      <c r="Q146" s="2346"/>
    </row>
    <row r="147" spans="17:17" x14ac:dyDescent="0.25">
      <c r="Q147" s="2346"/>
    </row>
    <row r="148" spans="17:17" x14ac:dyDescent="0.25">
      <c r="Q148" s="2346"/>
    </row>
    <row r="149" spans="17:17" x14ac:dyDescent="0.25">
      <c r="Q149" s="2346"/>
    </row>
    <row r="150" spans="17:17" x14ac:dyDescent="0.25">
      <c r="Q150" s="2346"/>
    </row>
    <row r="151" spans="17:17" x14ac:dyDescent="0.25">
      <c r="Q151" s="2346"/>
    </row>
    <row r="152" spans="17:17" x14ac:dyDescent="0.25">
      <c r="Q152" s="2346"/>
    </row>
    <row r="153" spans="17:17" x14ac:dyDescent="0.25">
      <c r="Q153" s="2346"/>
    </row>
    <row r="154" spans="17:17" x14ac:dyDescent="0.25">
      <c r="Q154" s="2346"/>
    </row>
    <row r="155" spans="17:17" x14ac:dyDescent="0.25">
      <c r="Q155" s="2346"/>
    </row>
    <row r="156" spans="17:17" x14ac:dyDescent="0.25">
      <c r="Q156" s="2346"/>
    </row>
    <row r="157" spans="17:17" x14ac:dyDescent="0.25">
      <c r="Q157" s="2346"/>
    </row>
    <row r="158" spans="17:17" x14ac:dyDescent="0.25">
      <c r="Q158" s="2346"/>
    </row>
    <row r="159" spans="17:17" x14ac:dyDescent="0.25">
      <c r="Q159" s="2346"/>
    </row>
    <row r="160" spans="17:17" x14ac:dyDescent="0.25">
      <c r="Q160" s="2346"/>
    </row>
    <row r="161" spans="17:17" x14ac:dyDescent="0.25">
      <c r="Q161" s="2346"/>
    </row>
    <row r="162" spans="17:17" x14ac:dyDescent="0.25">
      <c r="Q162" s="2346"/>
    </row>
    <row r="163" spans="17:17" x14ac:dyDescent="0.25">
      <c r="Q163" s="2346"/>
    </row>
    <row r="164" spans="17:17" x14ac:dyDescent="0.25">
      <c r="Q164" s="2346"/>
    </row>
    <row r="165" spans="17:17" x14ac:dyDescent="0.25">
      <c r="Q165" s="2346"/>
    </row>
    <row r="166" spans="17:17" x14ac:dyDescent="0.25">
      <c r="Q166" s="2346"/>
    </row>
    <row r="167" spans="17:17" x14ac:dyDescent="0.25">
      <c r="Q167" s="2346"/>
    </row>
    <row r="168" spans="17:17" x14ac:dyDescent="0.25">
      <c r="Q168" s="2346"/>
    </row>
    <row r="169" spans="17:17" x14ac:dyDescent="0.25">
      <c r="Q169" s="2346"/>
    </row>
    <row r="170" spans="17:17" x14ac:dyDescent="0.25">
      <c r="Q170" s="2346"/>
    </row>
    <row r="171" spans="17:17" x14ac:dyDescent="0.25">
      <c r="Q171" s="2346"/>
    </row>
    <row r="172" spans="17:17" x14ac:dyDescent="0.25">
      <c r="Q172" s="2346"/>
    </row>
    <row r="173" spans="17:17" x14ac:dyDescent="0.25">
      <c r="Q173" s="2346"/>
    </row>
    <row r="174" spans="17:17" x14ac:dyDescent="0.25">
      <c r="Q174" s="2346"/>
    </row>
    <row r="175" spans="17:17" x14ac:dyDescent="0.25">
      <c r="Q175" s="2346"/>
    </row>
    <row r="176" spans="17:17" x14ac:dyDescent="0.25">
      <c r="Q176" s="2346"/>
    </row>
    <row r="177" spans="17:17" x14ac:dyDescent="0.25">
      <c r="Q177" s="2346"/>
    </row>
    <row r="178" spans="17:17" x14ac:dyDescent="0.25">
      <c r="Q178" s="2346"/>
    </row>
    <row r="179" spans="17:17" x14ac:dyDescent="0.25">
      <c r="Q179" s="2346"/>
    </row>
    <row r="180" spans="17:17" x14ac:dyDescent="0.25">
      <c r="Q180" s="2346"/>
    </row>
    <row r="181" spans="17:17" x14ac:dyDescent="0.25">
      <c r="Q181" s="2346"/>
    </row>
    <row r="182" spans="17:17" x14ac:dyDescent="0.25">
      <c r="Q182" s="2346"/>
    </row>
    <row r="183" spans="17:17" x14ac:dyDescent="0.25">
      <c r="Q183" s="2346"/>
    </row>
    <row r="184" spans="17:17" x14ac:dyDescent="0.25">
      <c r="Q184" s="2346"/>
    </row>
    <row r="185" spans="17:17" x14ac:dyDescent="0.25">
      <c r="Q185" s="2346"/>
    </row>
    <row r="186" spans="17:17" x14ac:dyDescent="0.25">
      <c r="Q186" s="2346"/>
    </row>
    <row r="187" spans="17:17" x14ac:dyDescent="0.25">
      <c r="Q187" s="2346"/>
    </row>
    <row r="188" spans="17:17" x14ac:dyDescent="0.25">
      <c r="Q188" s="2346"/>
    </row>
    <row r="189" spans="17:17" x14ac:dyDescent="0.25">
      <c r="Q189" s="2346"/>
    </row>
    <row r="190" spans="17:17" x14ac:dyDescent="0.25">
      <c r="Q190" s="2346"/>
    </row>
    <row r="191" spans="17:17" x14ac:dyDescent="0.25">
      <c r="Q191" s="2346"/>
    </row>
    <row r="192" spans="17:17" x14ac:dyDescent="0.25">
      <c r="Q192" s="2346"/>
    </row>
    <row r="193" spans="17:17" x14ac:dyDescent="0.25">
      <c r="Q193" s="2346"/>
    </row>
    <row r="194" spans="17:17" x14ac:dyDescent="0.25">
      <c r="Q194" s="2346"/>
    </row>
    <row r="195" spans="17:17" x14ac:dyDescent="0.25">
      <c r="Q195" s="2346"/>
    </row>
    <row r="196" spans="17:17" x14ac:dyDescent="0.25">
      <c r="Q196" s="2346"/>
    </row>
    <row r="197" spans="17:17" x14ac:dyDescent="0.25">
      <c r="Q197" s="2346"/>
    </row>
    <row r="198" spans="17:17" x14ac:dyDescent="0.25">
      <c r="Q198" s="2346"/>
    </row>
    <row r="199" spans="17:17" x14ac:dyDescent="0.25">
      <c r="Q199" s="2346"/>
    </row>
    <row r="200" spans="17:17" x14ac:dyDescent="0.25">
      <c r="Q200" s="2346"/>
    </row>
    <row r="201" spans="17:17" x14ac:dyDescent="0.25">
      <c r="Q201" s="2346"/>
    </row>
    <row r="202" spans="17:17" x14ac:dyDescent="0.25">
      <c r="Q202" s="2346"/>
    </row>
    <row r="203" spans="17:17" x14ac:dyDescent="0.25">
      <c r="Q203" s="2346"/>
    </row>
    <row r="204" spans="17:17" x14ac:dyDescent="0.25">
      <c r="Q204" s="2346"/>
    </row>
    <row r="205" spans="17:17" x14ac:dyDescent="0.25">
      <c r="Q205" s="2346"/>
    </row>
    <row r="206" spans="17:17" x14ac:dyDescent="0.25">
      <c r="Q206" s="2346"/>
    </row>
    <row r="207" spans="17:17" x14ac:dyDescent="0.25">
      <c r="Q207" s="2346"/>
    </row>
    <row r="208" spans="17:17" x14ac:dyDescent="0.25">
      <c r="Q208" s="2346"/>
    </row>
    <row r="209" spans="17:17" x14ac:dyDescent="0.25">
      <c r="Q209" s="2346"/>
    </row>
    <row r="210" spans="17:17" x14ac:dyDescent="0.25">
      <c r="Q210" s="2346"/>
    </row>
    <row r="211" spans="17:17" x14ac:dyDescent="0.25">
      <c r="Q211" s="2346"/>
    </row>
    <row r="212" spans="17:17" x14ac:dyDescent="0.25">
      <c r="Q212" s="2346"/>
    </row>
    <row r="213" spans="17:17" x14ac:dyDescent="0.25">
      <c r="Q213" s="2346"/>
    </row>
    <row r="214" spans="17:17" x14ac:dyDescent="0.25">
      <c r="Q214" s="2346"/>
    </row>
    <row r="215" spans="17:17" x14ac:dyDescent="0.25">
      <c r="Q215" s="2346"/>
    </row>
    <row r="216" spans="17:17" x14ac:dyDescent="0.25">
      <c r="Q216" s="2346"/>
    </row>
    <row r="217" spans="17:17" x14ac:dyDescent="0.25">
      <c r="Q217" s="2346"/>
    </row>
    <row r="218" spans="17:17" x14ac:dyDescent="0.25">
      <c r="Q218" s="2346"/>
    </row>
    <row r="219" spans="17:17" x14ac:dyDescent="0.25">
      <c r="Q219" s="2346"/>
    </row>
    <row r="220" spans="17:17" x14ac:dyDescent="0.25">
      <c r="Q220" s="2346"/>
    </row>
    <row r="221" spans="17:17" x14ac:dyDescent="0.25">
      <c r="Q221" s="2346"/>
    </row>
    <row r="222" spans="17:17" x14ac:dyDescent="0.25">
      <c r="Q222" s="2346"/>
    </row>
    <row r="223" spans="17:17" x14ac:dyDescent="0.25">
      <c r="Q223" s="2346"/>
    </row>
    <row r="224" spans="17:17" x14ac:dyDescent="0.25">
      <c r="Q224" s="2346"/>
    </row>
    <row r="225" spans="17:17" x14ac:dyDescent="0.25">
      <c r="Q225" s="2346"/>
    </row>
    <row r="226" spans="17:17" x14ac:dyDescent="0.25">
      <c r="Q226" s="2346"/>
    </row>
    <row r="227" spans="17:17" x14ac:dyDescent="0.25">
      <c r="Q227" s="2346"/>
    </row>
    <row r="228" spans="17:17" x14ac:dyDescent="0.25">
      <c r="Q228" s="2346"/>
    </row>
    <row r="229" spans="17:17" x14ac:dyDescent="0.25">
      <c r="Q229" s="2346"/>
    </row>
    <row r="230" spans="17:17" x14ac:dyDescent="0.25">
      <c r="Q230" s="2346"/>
    </row>
    <row r="231" spans="17:17" x14ac:dyDescent="0.25">
      <c r="Q231" s="2346"/>
    </row>
    <row r="232" spans="17:17" x14ac:dyDescent="0.25">
      <c r="Q232" s="2346"/>
    </row>
    <row r="233" spans="17:17" x14ac:dyDescent="0.25">
      <c r="Q233" s="2346"/>
    </row>
    <row r="234" spans="17:17" x14ac:dyDescent="0.25">
      <c r="Q234" s="2346"/>
    </row>
    <row r="235" spans="17:17" x14ac:dyDescent="0.25">
      <c r="Q235" s="2346"/>
    </row>
    <row r="236" spans="17:17" x14ac:dyDescent="0.25">
      <c r="Q236" s="2346"/>
    </row>
    <row r="237" spans="17:17" x14ac:dyDescent="0.25">
      <c r="Q237" s="2346"/>
    </row>
    <row r="238" spans="17:17" x14ac:dyDescent="0.25">
      <c r="Q238" s="2346"/>
    </row>
    <row r="239" spans="17:17" x14ac:dyDescent="0.25">
      <c r="Q239" s="2346"/>
    </row>
    <row r="240" spans="17:17" x14ac:dyDescent="0.25">
      <c r="Q240" s="2346"/>
    </row>
    <row r="241" spans="17:17" x14ac:dyDescent="0.25">
      <c r="Q241" s="2346"/>
    </row>
    <row r="242" spans="17:17" x14ac:dyDescent="0.25">
      <c r="Q242" s="2346"/>
    </row>
    <row r="243" spans="17:17" x14ac:dyDescent="0.25">
      <c r="Q243" s="2346"/>
    </row>
    <row r="244" spans="17:17" x14ac:dyDescent="0.25">
      <c r="Q244" s="2346"/>
    </row>
    <row r="245" spans="17:17" x14ac:dyDescent="0.25">
      <c r="Q245" s="2346"/>
    </row>
    <row r="246" spans="17:17" x14ac:dyDescent="0.25">
      <c r="Q246" s="2346"/>
    </row>
    <row r="247" spans="17:17" x14ac:dyDescent="0.25">
      <c r="Q247" s="2346"/>
    </row>
    <row r="248" spans="17:17" x14ac:dyDescent="0.25">
      <c r="Q248" s="2346"/>
    </row>
    <row r="249" spans="17:17" x14ac:dyDescent="0.25">
      <c r="Q249" s="2346"/>
    </row>
    <row r="250" spans="17:17" x14ac:dyDescent="0.25">
      <c r="Q250" s="2346"/>
    </row>
    <row r="251" spans="17:17" x14ac:dyDescent="0.25">
      <c r="Q251" s="2346"/>
    </row>
    <row r="252" spans="17:17" x14ac:dyDescent="0.25">
      <c r="Q252" s="2346"/>
    </row>
    <row r="253" spans="17:17" x14ac:dyDescent="0.25">
      <c r="Q253" s="2346"/>
    </row>
    <row r="254" spans="17:17" x14ac:dyDescent="0.25">
      <c r="Q254" s="2346"/>
    </row>
    <row r="255" spans="17:17" x14ac:dyDescent="0.25">
      <c r="Q255" s="2346"/>
    </row>
    <row r="256" spans="17:17" x14ac:dyDescent="0.25">
      <c r="Q256" s="2346"/>
    </row>
    <row r="257" spans="17:17" x14ac:dyDescent="0.25">
      <c r="Q257" s="2346"/>
    </row>
    <row r="258" spans="17:17" x14ac:dyDescent="0.25">
      <c r="Q258" s="2346"/>
    </row>
    <row r="259" spans="17:17" x14ac:dyDescent="0.25">
      <c r="Q259" s="2346"/>
    </row>
    <row r="260" spans="17:17" x14ac:dyDescent="0.25">
      <c r="Q260" s="2346"/>
    </row>
    <row r="261" spans="17:17" x14ac:dyDescent="0.25">
      <c r="Q261" s="2346"/>
    </row>
    <row r="262" spans="17:17" x14ac:dyDescent="0.25">
      <c r="Q262" s="2346"/>
    </row>
    <row r="263" spans="17:17" x14ac:dyDescent="0.25">
      <c r="Q263" s="2346"/>
    </row>
    <row r="264" spans="17:17" x14ac:dyDescent="0.25">
      <c r="Q264" s="2346"/>
    </row>
    <row r="265" spans="17:17" x14ac:dyDescent="0.25">
      <c r="Q265" s="2346"/>
    </row>
    <row r="266" spans="17:17" x14ac:dyDescent="0.25">
      <c r="Q266" s="2346"/>
    </row>
    <row r="267" spans="17:17" x14ac:dyDescent="0.25">
      <c r="Q267" s="2346"/>
    </row>
    <row r="268" spans="17:17" x14ac:dyDescent="0.25">
      <c r="Q268" s="2346"/>
    </row>
    <row r="269" spans="17:17" x14ac:dyDescent="0.25">
      <c r="Q269" s="2346"/>
    </row>
    <row r="270" spans="17:17" x14ac:dyDescent="0.25">
      <c r="Q270" s="2346"/>
    </row>
    <row r="271" spans="17:17" x14ac:dyDescent="0.25">
      <c r="Q271" s="2346"/>
    </row>
    <row r="272" spans="17:17" x14ac:dyDescent="0.25">
      <c r="Q272" s="2346"/>
    </row>
    <row r="273" spans="17:17" x14ac:dyDescent="0.25">
      <c r="Q273" s="2346"/>
    </row>
    <row r="274" spans="17:17" x14ac:dyDescent="0.25">
      <c r="Q274" s="2346"/>
    </row>
    <row r="275" spans="17:17" x14ac:dyDescent="0.25">
      <c r="Q275" s="2346"/>
    </row>
    <row r="276" spans="17:17" x14ac:dyDescent="0.25">
      <c r="Q276" s="2346"/>
    </row>
    <row r="277" spans="17:17" x14ac:dyDescent="0.25">
      <c r="Q277" s="2346"/>
    </row>
    <row r="278" spans="17:17" x14ac:dyDescent="0.25">
      <c r="Q278" s="2346"/>
    </row>
    <row r="279" spans="17:17" x14ac:dyDescent="0.25">
      <c r="Q279" s="2346"/>
    </row>
    <row r="280" spans="17:17" x14ac:dyDescent="0.25">
      <c r="Q280" s="2346"/>
    </row>
    <row r="281" spans="17:17" x14ac:dyDescent="0.25">
      <c r="Q281" s="2346"/>
    </row>
    <row r="282" spans="17:17" x14ac:dyDescent="0.25">
      <c r="Q282" s="2346"/>
    </row>
    <row r="283" spans="17:17" x14ac:dyDescent="0.25">
      <c r="Q283" s="2346"/>
    </row>
    <row r="284" spans="17:17" x14ac:dyDescent="0.25">
      <c r="Q284" s="2346"/>
    </row>
    <row r="285" spans="17:17" x14ac:dyDescent="0.25">
      <c r="Q285" s="2346"/>
    </row>
    <row r="286" spans="17:17" x14ac:dyDescent="0.25">
      <c r="Q286" s="2346"/>
    </row>
    <row r="287" spans="17:17" x14ac:dyDescent="0.25">
      <c r="Q287" s="2346"/>
    </row>
    <row r="288" spans="17:17" x14ac:dyDescent="0.25">
      <c r="Q288" s="2346"/>
    </row>
    <row r="289" spans="17:17" x14ac:dyDescent="0.25">
      <c r="Q289" s="2346"/>
    </row>
    <row r="290" spans="17:17" x14ac:dyDescent="0.25">
      <c r="Q290" s="2346"/>
    </row>
    <row r="291" spans="17:17" x14ac:dyDescent="0.25">
      <c r="Q291" s="2346"/>
    </row>
    <row r="292" spans="17:17" x14ac:dyDescent="0.25">
      <c r="Q292" s="2346"/>
    </row>
    <row r="293" spans="17:17" x14ac:dyDescent="0.25">
      <c r="Q293" s="2346"/>
    </row>
    <row r="294" spans="17:17" x14ac:dyDescent="0.25">
      <c r="Q294" s="2346"/>
    </row>
    <row r="295" spans="17:17" x14ac:dyDescent="0.25">
      <c r="Q295" s="2346"/>
    </row>
    <row r="296" spans="17:17" x14ac:dyDescent="0.25">
      <c r="Q296" s="2346"/>
    </row>
    <row r="297" spans="17:17" x14ac:dyDescent="0.25">
      <c r="Q297" s="2346"/>
    </row>
    <row r="298" spans="17:17" x14ac:dyDescent="0.25">
      <c r="Q298" s="2346"/>
    </row>
    <row r="299" spans="17:17" x14ac:dyDescent="0.25">
      <c r="Q299" s="2346"/>
    </row>
    <row r="300" spans="17:17" x14ac:dyDescent="0.25">
      <c r="Q300" s="2346"/>
    </row>
    <row r="301" spans="17:17" x14ac:dyDescent="0.25">
      <c r="Q301" s="2346"/>
    </row>
    <row r="302" spans="17:17" x14ac:dyDescent="0.25">
      <c r="Q302" s="2346"/>
    </row>
    <row r="303" spans="17:17" x14ac:dyDescent="0.25">
      <c r="Q303" s="2346"/>
    </row>
    <row r="304" spans="17:17" x14ac:dyDescent="0.25">
      <c r="Q304" s="2346"/>
    </row>
    <row r="305" spans="17:17" x14ac:dyDescent="0.25">
      <c r="Q305" s="2346"/>
    </row>
    <row r="306" spans="17:17" x14ac:dyDescent="0.25">
      <c r="Q306" s="2346"/>
    </row>
    <row r="307" spans="17:17" x14ac:dyDescent="0.25">
      <c r="Q307" s="2346"/>
    </row>
    <row r="308" spans="17:17" x14ac:dyDescent="0.25">
      <c r="Q308" s="2346"/>
    </row>
    <row r="309" spans="17:17" x14ac:dyDescent="0.25">
      <c r="Q309" s="2346"/>
    </row>
    <row r="310" spans="17:17" x14ac:dyDescent="0.25">
      <c r="Q310" s="2346"/>
    </row>
    <row r="311" spans="17:17" x14ac:dyDescent="0.25">
      <c r="Q311" s="2346"/>
    </row>
    <row r="312" spans="17:17" x14ac:dyDescent="0.25">
      <c r="Q312" s="2346"/>
    </row>
    <row r="313" spans="17:17" x14ac:dyDescent="0.25">
      <c r="Q313" s="2346"/>
    </row>
    <row r="314" spans="17:17" x14ac:dyDescent="0.25">
      <c r="Q314" s="2346"/>
    </row>
    <row r="315" spans="17:17" x14ac:dyDescent="0.25">
      <c r="Q315" s="2346"/>
    </row>
    <row r="316" spans="17:17" x14ac:dyDescent="0.25">
      <c r="Q316" s="2346"/>
    </row>
    <row r="317" spans="17:17" x14ac:dyDescent="0.25">
      <c r="Q317" s="2346"/>
    </row>
    <row r="318" spans="17:17" x14ac:dyDescent="0.25">
      <c r="Q318" s="2346"/>
    </row>
    <row r="319" spans="17:17" x14ac:dyDescent="0.25">
      <c r="Q319" s="2346"/>
    </row>
    <row r="320" spans="17:17" x14ac:dyDescent="0.25">
      <c r="Q320" s="2346"/>
    </row>
    <row r="321" spans="17:17" x14ac:dyDescent="0.25">
      <c r="Q321" s="2346"/>
    </row>
    <row r="322" spans="17:17" x14ac:dyDescent="0.25">
      <c r="Q322" s="2346"/>
    </row>
    <row r="323" spans="17:17" x14ac:dyDescent="0.25">
      <c r="Q323" s="2346"/>
    </row>
    <row r="324" spans="17:17" x14ac:dyDescent="0.25">
      <c r="Q324" s="2346"/>
    </row>
    <row r="325" spans="17:17" x14ac:dyDescent="0.25">
      <c r="Q325" s="2346"/>
    </row>
    <row r="326" spans="17:17" x14ac:dyDescent="0.25">
      <c r="Q326" s="2346"/>
    </row>
    <row r="327" spans="17:17" x14ac:dyDescent="0.25">
      <c r="Q327" s="2346"/>
    </row>
    <row r="328" spans="17:17" x14ac:dyDescent="0.25">
      <c r="Q328" s="2346"/>
    </row>
    <row r="329" spans="17:17" x14ac:dyDescent="0.25">
      <c r="Q329" s="2346"/>
    </row>
    <row r="330" spans="17:17" x14ac:dyDescent="0.25">
      <c r="Q330" s="2346"/>
    </row>
    <row r="331" spans="17:17" x14ac:dyDescent="0.25">
      <c r="Q331" s="2346"/>
    </row>
    <row r="332" spans="17:17" x14ac:dyDescent="0.25">
      <c r="Q332" s="2346"/>
    </row>
    <row r="333" spans="17:17" x14ac:dyDescent="0.25">
      <c r="Q333" s="2346"/>
    </row>
    <row r="334" spans="17:17" x14ac:dyDescent="0.25">
      <c r="Q334" s="2346"/>
    </row>
    <row r="335" spans="17:17" x14ac:dyDescent="0.25">
      <c r="Q335" s="2346"/>
    </row>
    <row r="336" spans="17:17" x14ac:dyDescent="0.25">
      <c r="Q336" s="2346"/>
    </row>
    <row r="337" spans="17:17" x14ac:dyDescent="0.25">
      <c r="Q337" s="2346"/>
    </row>
    <row r="338" spans="17:17" x14ac:dyDescent="0.25">
      <c r="Q338" s="2346"/>
    </row>
    <row r="339" spans="17:17" x14ac:dyDescent="0.25">
      <c r="Q339" s="2346"/>
    </row>
    <row r="340" spans="17:17" x14ac:dyDescent="0.25">
      <c r="Q340" s="2346"/>
    </row>
    <row r="341" spans="17:17" x14ac:dyDescent="0.25">
      <c r="Q341" s="2346"/>
    </row>
    <row r="342" spans="17:17" x14ac:dyDescent="0.25">
      <c r="Q342" s="2346"/>
    </row>
    <row r="343" spans="17:17" x14ac:dyDescent="0.25">
      <c r="Q343" s="2346"/>
    </row>
    <row r="344" spans="17:17" x14ac:dyDescent="0.25">
      <c r="Q344" s="2346"/>
    </row>
    <row r="345" spans="17:17" x14ac:dyDescent="0.25">
      <c r="Q345" s="2346"/>
    </row>
    <row r="346" spans="17:17" x14ac:dyDescent="0.25">
      <c r="Q346" s="2346"/>
    </row>
    <row r="347" spans="17:17" x14ac:dyDescent="0.25">
      <c r="Q347" s="2346"/>
    </row>
    <row r="348" spans="17:17" x14ac:dyDescent="0.25">
      <c r="Q348" s="2346"/>
    </row>
    <row r="349" spans="17:17" x14ac:dyDescent="0.25">
      <c r="Q349" s="2346"/>
    </row>
    <row r="350" spans="17:17" x14ac:dyDescent="0.25">
      <c r="Q350" s="2346"/>
    </row>
    <row r="351" spans="17:17" x14ac:dyDescent="0.25">
      <c r="Q351" s="2346"/>
    </row>
    <row r="352" spans="17:17" x14ac:dyDescent="0.25">
      <c r="Q352" s="2346"/>
    </row>
    <row r="353" spans="17:17" x14ac:dyDescent="0.25">
      <c r="Q353" s="2346"/>
    </row>
    <row r="354" spans="17:17" x14ac:dyDescent="0.25">
      <c r="Q354" s="2346"/>
    </row>
    <row r="355" spans="17:17" x14ac:dyDescent="0.25">
      <c r="Q355" s="2346"/>
    </row>
    <row r="356" spans="17:17" x14ac:dyDescent="0.25">
      <c r="Q356" s="2346"/>
    </row>
    <row r="357" spans="17:17" x14ac:dyDescent="0.25">
      <c r="Q357" s="2346"/>
    </row>
    <row r="358" spans="17:17" x14ac:dyDescent="0.25">
      <c r="Q358" s="2346"/>
    </row>
    <row r="359" spans="17:17" x14ac:dyDescent="0.25">
      <c r="Q359" s="2346"/>
    </row>
    <row r="360" spans="17:17" x14ac:dyDescent="0.25">
      <c r="Q360" s="2346"/>
    </row>
    <row r="361" spans="17:17" x14ac:dyDescent="0.25">
      <c r="Q361" s="2346"/>
    </row>
    <row r="362" spans="17:17" x14ac:dyDescent="0.25">
      <c r="Q362" s="2346"/>
    </row>
    <row r="363" spans="17:17" x14ac:dyDescent="0.25">
      <c r="Q363" s="2346"/>
    </row>
    <row r="364" spans="17:17" x14ac:dyDescent="0.25">
      <c r="Q364" s="2346"/>
    </row>
    <row r="365" spans="17:17" x14ac:dyDescent="0.25">
      <c r="Q365" s="2346"/>
    </row>
    <row r="366" spans="17:17" x14ac:dyDescent="0.25">
      <c r="Q366" s="2346"/>
    </row>
    <row r="367" spans="17:17" x14ac:dyDescent="0.25">
      <c r="Q367" s="2346"/>
    </row>
    <row r="368" spans="17:17" x14ac:dyDescent="0.25">
      <c r="Q368" s="2346"/>
    </row>
    <row r="369" spans="17:17" x14ac:dyDescent="0.25">
      <c r="Q369" s="2346"/>
    </row>
    <row r="370" spans="17:17" x14ac:dyDescent="0.25">
      <c r="Q370" s="2346"/>
    </row>
    <row r="371" spans="17:17" x14ac:dyDescent="0.25">
      <c r="Q371" s="2346"/>
    </row>
    <row r="372" spans="17:17" x14ac:dyDescent="0.25">
      <c r="Q372" s="2346"/>
    </row>
    <row r="373" spans="17:17" x14ac:dyDescent="0.25">
      <c r="Q373" s="2346"/>
    </row>
    <row r="374" spans="17:17" x14ac:dyDescent="0.25">
      <c r="Q374" s="2346"/>
    </row>
    <row r="375" spans="17:17" x14ac:dyDescent="0.25">
      <c r="Q375" s="2346"/>
    </row>
    <row r="376" spans="17:17" x14ac:dyDescent="0.25">
      <c r="Q376" s="2346"/>
    </row>
    <row r="377" spans="17:17" x14ac:dyDescent="0.25">
      <c r="Q377" s="2346"/>
    </row>
    <row r="378" spans="17:17" x14ac:dyDescent="0.25">
      <c r="Q378" s="2346"/>
    </row>
    <row r="379" spans="17:17" x14ac:dyDescent="0.25">
      <c r="Q379" s="2346"/>
    </row>
    <row r="380" spans="17:17" x14ac:dyDescent="0.25">
      <c r="Q380" s="2346"/>
    </row>
    <row r="381" spans="17:17" x14ac:dyDescent="0.25">
      <c r="Q381" s="2346"/>
    </row>
    <row r="382" spans="17:17" x14ac:dyDescent="0.25">
      <c r="Q382" s="2346"/>
    </row>
    <row r="383" spans="17:17" x14ac:dyDescent="0.25">
      <c r="Q383" s="2346"/>
    </row>
    <row r="384" spans="17:17" x14ac:dyDescent="0.25">
      <c r="Q384" s="2346"/>
    </row>
    <row r="385" spans="17:17" x14ac:dyDescent="0.25">
      <c r="Q385" s="2346"/>
    </row>
    <row r="386" spans="17:17" x14ac:dyDescent="0.25">
      <c r="Q386" s="2346"/>
    </row>
    <row r="387" spans="17:17" x14ac:dyDescent="0.25">
      <c r="Q387" s="2346"/>
    </row>
    <row r="388" spans="17:17" x14ac:dyDescent="0.25">
      <c r="Q388" s="2346"/>
    </row>
    <row r="389" spans="17:17" x14ac:dyDescent="0.25">
      <c r="Q389" s="2346"/>
    </row>
    <row r="390" spans="17:17" x14ac:dyDescent="0.25">
      <c r="Q390" s="2346"/>
    </row>
    <row r="391" spans="17:17" x14ac:dyDescent="0.25">
      <c r="Q391" s="2346"/>
    </row>
    <row r="392" spans="17:17" x14ac:dyDescent="0.25">
      <c r="Q392" s="2346"/>
    </row>
    <row r="393" spans="17:17" x14ac:dyDescent="0.25">
      <c r="Q393" s="2346"/>
    </row>
    <row r="394" spans="17:17" x14ac:dyDescent="0.25">
      <c r="Q394" s="2346"/>
    </row>
    <row r="395" spans="17:17" x14ac:dyDescent="0.25">
      <c r="Q395" s="2346"/>
    </row>
    <row r="396" spans="17:17" x14ac:dyDescent="0.25">
      <c r="Q396" s="2346"/>
    </row>
    <row r="397" spans="17:17" x14ac:dyDescent="0.25">
      <c r="Q397" s="2346"/>
    </row>
    <row r="398" spans="17:17" x14ac:dyDescent="0.25">
      <c r="Q398" s="2346"/>
    </row>
    <row r="399" spans="17:17" x14ac:dyDescent="0.25">
      <c r="Q399" s="2346"/>
    </row>
    <row r="400" spans="17:17" x14ac:dyDescent="0.25">
      <c r="Q400" s="2346"/>
    </row>
    <row r="401" spans="17:17" x14ac:dyDescent="0.25">
      <c r="Q401" s="2346"/>
    </row>
  </sheetData>
  <mergeCells count="13">
    <mergeCell ref="S1:T1"/>
    <mergeCell ref="K20:N20"/>
    <mergeCell ref="O5:P5"/>
    <mergeCell ref="Q5:R5"/>
    <mergeCell ref="S5:T5"/>
    <mergeCell ref="K6:N6"/>
    <mergeCell ref="K7:N7"/>
    <mergeCell ref="K8:N8"/>
    <mergeCell ref="K10:N10"/>
    <mergeCell ref="K11:N11"/>
    <mergeCell ref="K13:N13"/>
    <mergeCell ref="K14:N14"/>
    <mergeCell ref="K17:N17"/>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oddFooter>&amp;R&amp;"Arial Narrow,Normal"Continúa...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EB700B"/>
  </sheetPr>
  <dimension ref="A1:J15"/>
  <sheetViews>
    <sheetView showGridLines="0" view="pageBreakPreview" zoomScaleNormal="100" zoomScaleSheetLayoutView="100" workbookViewId="0">
      <selection activeCell="A10" sqref="A10"/>
    </sheetView>
  </sheetViews>
  <sheetFormatPr baseColWidth="10" defaultRowHeight="15" x14ac:dyDescent="0.25"/>
  <cols>
    <col min="1" max="1" width="27.42578125" style="4707" customWidth="1"/>
    <col min="2" max="2" width="31.85546875" style="4707" customWidth="1"/>
    <col min="3" max="3" width="16.28515625" style="4707" customWidth="1"/>
    <col min="4" max="4" width="7.140625" style="4707" customWidth="1"/>
    <col min="5" max="5" width="10.140625" style="4707" bestFit="1" customWidth="1"/>
    <col min="6" max="6" width="7.140625" style="4707" customWidth="1"/>
    <col min="7" max="7" width="12.28515625" style="4707" customWidth="1"/>
    <col min="8" max="8" width="6" style="4707" customWidth="1"/>
    <col min="9" max="9" width="15.7109375" style="4707" customWidth="1"/>
    <col min="10" max="10" width="5.5703125" style="4707" customWidth="1"/>
    <col min="11" max="16384" width="11.42578125" style="4707"/>
  </cols>
  <sheetData>
    <row r="1" spans="1:10" ht="20.25" customHeight="1" x14ac:dyDescent="0.25">
      <c r="A1" s="4730" t="s">
        <v>5336</v>
      </c>
      <c r="B1" s="4730"/>
      <c r="C1" s="4706"/>
      <c r="D1" s="4706"/>
      <c r="E1" s="4706"/>
      <c r="F1" s="4706"/>
      <c r="G1" s="4706"/>
      <c r="H1" s="4706"/>
      <c r="J1" s="4731" t="s">
        <v>4950</v>
      </c>
    </row>
    <row r="2" spans="1:10" x14ac:dyDescent="0.25">
      <c r="A2" s="5048">
        <v>2013</v>
      </c>
      <c r="B2" s="5048"/>
      <c r="C2" s="5048"/>
      <c r="D2" s="5048"/>
      <c r="E2" s="5048"/>
      <c r="F2" s="5048"/>
      <c r="G2" s="5048"/>
      <c r="H2" s="5048"/>
      <c r="I2" s="5048"/>
      <c r="J2" s="5048"/>
    </row>
    <row r="3" spans="1:10" s="4711" customFormat="1" ht="15.75" x14ac:dyDescent="0.25">
      <c r="A3" s="4710"/>
      <c r="B3" s="4710"/>
      <c r="C3" s="4710"/>
      <c r="D3" s="4710"/>
      <c r="E3" s="4710"/>
      <c r="F3" s="4710"/>
      <c r="G3" s="4710"/>
      <c r="H3" s="4710"/>
      <c r="I3" s="4710"/>
      <c r="J3" s="4710"/>
    </row>
    <row r="4" spans="1:10" s="4712" customFormat="1" ht="21" customHeight="1" x14ac:dyDescent="0.25">
      <c r="A4" s="5661" t="s">
        <v>4815</v>
      </c>
      <c r="B4" s="5661" t="s">
        <v>4816</v>
      </c>
      <c r="C4" s="5662" t="s">
        <v>4817</v>
      </c>
      <c r="D4" s="5662"/>
      <c r="E4" s="5662"/>
      <c r="F4" s="5662"/>
      <c r="G4" s="5662"/>
      <c r="H4" s="5662"/>
      <c r="I4" s="5661" t="s">
        <v>31</v>
      </c>
      <c r="J4" s="5661"/>
    </row>
    <row r="5" spans="1:10" s="4712" customFormat="1" ht="20.25" customHeight="1" x14ac:dyDescent="0.25">
      <c r="A5" s="5658"/>
      <c r="B5" s="5658"/>
      <c r="C5" s="5658" t="s">
        <v>4818</v>
      </c>
      <c r="D5" s="5658"/>
      <c r="E5" s="5658" t="s">
        <v>4819</v>
      </c>
      <c r="F5" s="5658"/>
      <c r="G5" s="5658" t="s">
        <v>4820</v>
      </c>
      <c r="H5" s="5658"/>
      <c r="I5" s="5658"/>
      <c r="J5" s="5658"/>
    </row>
    <row r="6" spans="1:10" s="4712" customFormat="1" ht="18.75" customHeight="1" x14ac:dyDescent="0.25">
      <c r="A6" s="5665" t="s">
        <v>31</v>
      </c>
      <c r="B6" s="5665"/>
      <c r="C6" s="4969">
        <f>SUM(C7:C12)</f>
        <v>3952142.8499999996</v>
      </c>
      <c r="D6" s="4970"/>
      <c r="E6" s="4971">
        <f>SUM(E7:E12)</f>
        <v>0</v>
      </c>
      <c r="F6" s="4970"/>
      <c r="G6" s="4969">
        <f>SUM(G7:G12)</f>
        <v>290476.17</v>
      </c>
      <c r="H6" s="4970"/>
      <c r="I6" s="4969">
        <f>SUM(C6+G6)</f>
        <v>4242619.0199999996</v>
      </c>
      <c r="J6" s="4970"/>
    </row>
    <row r="7" spans="1:10" s="4716" customFormat="1" ht="15.75" x14ac:dyDescent="0.2">
      <c r="A7" s="5077" t="s">
        <v>4871</v>
      </c>
      <c r="B7" s="5553" t="s">
        <v>4872</v>
      </c>
      <c r="C7" s="5078">
        <v>1460000</v>
      </c>
      <c r="D7" s="5079"/>
      <c r="E7" s="5080">
        <v>0</v>
      </c>
      <c r="F7" s="5079"/>
      <c r="G7" s="5080">
        <v>0</v>
      </c>
      <c r="H7" s="5081"/>
      <c r="I7" s="5078">
        <f t="shared" ref="I7:I12" si="0">SUM(C7+G7)</f>
        <v>1460000</v>
      </c>
      <c r="J7" s="5079"/>
    </row>
    <row r="8" spans="1:10" s="4716" customFormat="1" ht="15.75" x14ac:dyDescent="0.2">
      <c r="A8" s="4717" t="s">
        <v>4873</v>
      </c>
      <c r="B8" s="5053"/>
      <c r="C8" s="4718">
        <v>500000</v>
      </c>
      <c r="D8" s="4719"/>
      <c r="E8" s="4720">
        <v>0</v>
      </c>
      <c r="F8" s="4719"/>
      <c r="G8" s="4720">
        <v>0</v>
      </c>
      <c r="H8" s="4721"/>
      <c r="I8" s="4718">
        <f t="shared" si="0"/>
        <v>500000</v>
      </c>
      <c r="J8" s="4719"/>
    </row>
    <row r="9" spans="1:10" s="4716" customFormat="1" ht="15.75" x14ac:dyDescent="0.2">
      <c r="A9" s="4717" t="s">
        <v>4874</v>
      </c>
      <c r="B9" s="5053" t="s">
        <v>4875</v>
      </c>
      <c r="C9" s="4718">
        <v>735000</v>
      </c>
      <c r="D9" s="4719"/>
      <c r="E9" s="4720">
        <v>0</v>
      </c>
      <c r="F9" s="4719"/>
      <c r="G9" s="4720">
        <v>0</v>
      </c>
      <c r="H9" s="4721"/>
      <c r="I9" s="4718">
        <f t="shared" si="0"/>
        <v>735000</v>
      </c>
      <c r="J9" s="4719"/>
    </row>
    <row r="10" spans="1:10" s="4711" customFormat="1" ht="38.25" x14ac:dyDescent="0.25">
      <c r="A10" s="4717" t="s">
        <v>4876</v>
      </c>
      <c r="B10" s="5053" t="s">
        <v>4877</v>
      </c>
      <c r="C10" s="4718">
        <v>857142.86</v>
      </c>
      <c r="D10" s="4719"/>
      <c r="E10" s="4720">
        <v>0</v>
      </c>
      <c r="F10" s="4719"/>
      <c r="G10" s="4718">
        <v>257142.86</v>
      </c>
      <c r="H10" s="4719"/>
      <c r="I10" s="4718">
        <f t="shared" si="0"/>
        <v>1114285.72</v>
      </c>
      <c r="J10" s="4719"/>
    </row>
    <row r="11" spans="1:10" s="4711" customFormat="1" ht="25.5" x14ac:dyDescent="0.25">
      <c r="A11" s="4717" t="s">
        <v>4878</v>
      </c>
      <c r="B11" s="5053" t="s">
        <v>4879</v>
      </c>
      <c r="C11" s="5082">
        <v>299999.99</v>
      </c>
      <c r="D11" s="4719"/>
      <c r="E11" s="4720">
        <v>0</v>
      </c>
      <c r="F11" s="4719"/>
      <c r="G11" s="4718">
        <v>33333.31</v>
      </c>
      <c r="H11" s="4719"/>
      <c r="I11" s="4718">
        <f t="shared" si="0"/>
        <v>333333.3</v>
      </c>
      <c r="J11" s="4719"/>
    </row>
    <row r="12" spans="1:10" s="4725" customFormat="1" ht="25.5" x14ac:dyDescent="0.2">
      <c r="A12" s="5084" t="s">
        <v>4880</v>
      </c>
      <c r="B12" s="5558" t="s">
        <v>4830</v>
      </c>
      <c r="C12" s="5559">
        <v>100000</v>
      </c>
      <c r="D12" s="5086"/>
      <c r="E12" s="5087">
        <v>0</v>
      </c>
      <c r="F12" s="5086"/>
      <c r="G12" s="5087">
        <v>0</v>
      </c>
      <c r="H12" s="5088"/>
      <c r="I12" s="5559">
        <f t="shared" si="0"/>
        <v>100000</v>
      </c>
      <c r="J12" s="5560"/>
    </row>
    <row r="13" spans="1:10" x14ac:dyDescent="0.25">
      <c r="A13" s="4722"/>
      <c r="B13" s="4722"/>
      <c r="C13" s="4722"/>
      <c r="D13" s="4722"/>
      <c r="E13" s="4722"/>
      <c r="F13" s="4722"/>
      <c r="G13" s="4723"/>
      <c r="H13" s="4723"/>
      <c r="I13" s="4723"/>
      <c r="J13" s="4723"/>
    </row>
    <row r="14" spans="1:10" x14ac:dyDescent="0.25">
      <c r="A14" s="5663" t="s">
        <v>4870</v>
      </c>
      <c r="B14" s="5663"/>
      <c r="C14" s="5663"/>
      <c r="D14" s="5663"/>
      <c r="E14" s="5663"/>
      <c r="F14" s="5663"/>
      <c r="G14" s="5663"/>
      <c r="H14" s="5663"/>
      <c r="I14" s="5663"/>
      <c r="J14" s="5663"/>
    </row>
    <row r="15" spans="1:10" x14ac:dyDescent="0.25">
      <c r="C15" s="4724"/>
      <c r="D15" s="4724"/>
      <c r="E15" s="4724"/>
      <c r="F15" s="4724"/>
      <c r="G15" s="4724"/>
      <c r="H15" s="4724"/>
      <c r="I15" s="4724"/>
    </row>
  </sheetData>
  <mergeCells count="9">
    <mergeCell ref="A6:B6"/>
    <mergeCell ref="A14:J14"/>
    <mergeCell ref="A4:A5"/>
    <mergeCell ref="B4:B5"/>
    <mergeCell ref="C4:H4"/>
    <mergeCell ref="I4:J5"/>
    <mergeCell ref="C5:D5"/>
    <mergeCell ref="E5:F5"/>
    <mergeCell ref="G5:H5"/>
  </mergeCells>
  <printOptions horizontalCentered="1" verticalCentered="1"/>
  <pageMargins left="0.98425196850393704" right="0.39370078740157483" top="0.39370078740157483" bottom="0.39370078740157483" header="0" footer="0.59055118110236227"/>
  <pageSetup scale="85" fitToWidth="0" orientation="landscape" r:id="rId1"/>
  <headerFooter>
    <oddFooter>&amp;L&amp;"Tahoma,Normal"218</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tabColor rgb="FFEB700B"/>
  </sheetPr>
  <dimension ref="A1:Q30"/>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101.140625" style="58" customWidth="1"/>
    <col min="2" max="2" width="16.140625" style="58" customWidth="1"/>
    <col min="3" max="3" width="4" style="58" customWidth="1"/>
    <col min="4" max="4" width="13.42578125" style="65" hidden="1" customWidth="1"/>
    <col min="5" max="5" width="1.140625" style="66" hidden="1" customWidth="1"/>
    <col min="6" max="6" width="13.42578125" style="66" hidden="1" customWidth="1"/>
    <col min="7" max="7" width="1" style="66" hidden="1" customWidth="1"/>
    <col min="8" max="8" width="13.42578125" style="66" hidden="1" customWidth="1"/>
    <col min="9" max="9" width="1.140625" style="66" hidden="1" customWidth="1"/>
    <col min="10" max="10" width="13.42578125" style="66" hidden="1" customWidth="1"/>
    <col min="11" max="11" width="0.7109375" style="66" hidden="1" customWidth="1"/>
    <col min="12" max="12" width="13.42578125" style="58" hidden="1" customWidth="1"/>
    <col min="13" max="13" width="1.42578125" style="58" hidden="1" customWidth="1"/>
    <col min="14" max="14" width="13.42578125" style="58" hidden="1" customWidth="1"/>
    <col min="15" max="15" width="2.28515625" style="58" hidden="1" customWidth="1"/>
    <col min="16" max="16" width="16.28515625" style="58" customWidth="1"/>
    <col min="17" max="17" width="11.42578125" style="58" customWidth="1"/>
    <col min="18" max="16384" width="11.42578125" style="58"/>
  </cols>
  <sheetData>
    <row r="1" spans="1:17" ht="15" customHeight="1" x14ac:dyDescent="0.25">
      <c r="A1" s="2126" t="s">
        <v>252</v>
      </c>
      <c r="B1" s="5914" t="s">
        <v>5026</v>
      </c>
      <c r="C1" s="5914"/>
      <c r="D1" s="18"/>
      <c r="E1" s="18"/>
      <c r="F1" s="18"/>
      <c r="G1" s="18"/>
      <c r="H1" s="18"/>
      <c r="I1" s="18"/>
      <c r="J1" s="18"/>
      <c r="K1" s="18"/>
      <c r="L1" s="77"/>
      <c r="M1" s="77"/>
      <c r="N1" s="20"/>
      <c r="O1" s="20"/>
    </row>
    <row r="2" spans="1:17" ht="15" customHeight="1" x14ac:dyDescent="0.25">
      <c r="A2" s="2102">
        <v>2013</v>
      </c>
      <c r="B2" s="2305"/>
      <c r="C2" s="2305"/>
      <c r="D2" s="2"/>
      <c r="E2" s="2"/>
      <c r="F2" s="2"/>
      <c r="G2" s="2"/>
      <c r="H2" s="2"/>
      <c r="I2" s="2"/>
      <c r="J2" s="2"/>
      <c r="K2" s="2"/>
      <c r="L2" s="77"/>
      <c r="M2" s="77"/>
    </row>
    <row r="3" spans="1:17" ht="15" customHeight="1" x14ac:dyDescent="0.25">
      <c r="A3" s="2347"/>
      <c r="B3" s="2305"/>
      <c r="C3" s="2305"/>
      <c r="D3" s="2"/>
      <c r="E3" s="2"/>
      <c r="F3" s="2"/>
      <c r="G3" s="2"/>
      <c r="H3" s="2"/>
      <c r="I3" s="2"/>
      <c r="J3" s="2"/>
      <c r="K3" s="2"/>
      <c r="L3" s="77"/>
      <c r="M3" s="77"/>
    </row>
    <row r="4" spans="1:17" ht="39.75" customHeight="1" x14ac:dyDescent="0.25">
      <c r="A4" s="5853" t="s">
        <v>33</v>
      </c>
      <c r="B4" s="5853" t="s">
        <v>258</v>
      </c>
      <c r="C4" s="5853"/>
      <c r="D4" s="2228"/>
      <c r="E4" s="2228"/>
      <c r="F4" s="2228"/>
      <c r="G4" s="2228"/>
      <c r="H4" s="2228"/>
      <c r="I4" s="2228"/>
      <c r="J4" s="2228"/>
      <c r="K4" s="2228"/>
      <c r="L4" s="2228"/>
      <c r="M4" s="2228"/>
      <c r="N4" s="2228"/>
      <c r="O4" s="2229"/>
    </row>
    <row r="5" spans="1:17" ht="30" hidden="1" customHeight="1" x14ac:dyDescent="0.25">
      <c r="A5" s="5898"/>
      <c r="B5" s="2348" t="s">
        <v>697</v>
      </c>
      <c r="C5" s="2348"/>
      <c r="D5" s="2228" t="s">
        <v>695</v>
      </c>
      <c r="E5" s="2228"/>
      <c r="F5" s="2228"/>
      <c r="G5" s="2228"/>
      <c r="H5" s="2228"/>
      <c r="I5" s="2228"/>
      <c r="J5" s="2228"/>
      <c r="K5" s="2228"/>
      <c r="L5" s="2228"/>
      <c r="M5" s="2228"/>
      <c r="N5" s="2228"/>
      <c r="O5" s="2229"/>
    </row>
    <row r="6" spans="1:17" ht="15.75" hidden="1" customHeight="1" x14ac:dyDescent="0.25">
      <c r="A6" s="5899"/>
      <c r="B6" s="5899">
        <v>2012</v>
      </c>
      <c r="C6" s="5899"/>
      <c r="D6" s="5900">
        <v>2013</v>
      </c>
      <c r="E6" s="5895"/>
      <c r="F6" s="5894">
        <v>2014</v>
      </c>
      <c r="G6" s="5895"/>
      <c r="H6" s="5894">
        <v>2015</v>
      </c>
      <c r="I6" s="5895"/>
      <c r="J6" s="5894">
        <v>2016</v>
      </c>
      <c r="K6" s="5895"/>
      <c r="L6" s="5894">
        <v>2017</v>
      </c>
      <c r="M6" s="5895"/>
      <c r="N6" s="5894">
        <v>2018</v>
      </c>
      <c r="O6" s="5895"/>
    </row>
    <row r="7" spans="1:17" s="17" customFormat="1" ht="27" customHeight="1" x14ac:dyDescent="0.25">
      <c r="A7" s="2230" t="s">
        <v>31</v>
      </c>
      <c r="B7" s="2467">
        <f>SUM(B8:B16)</f>
        <v>38076081.049999997</v>
      </c>
      <c r="C7" s="2307" t="s">
        <v>136</v>
      </c>
      <c r="D7" s="2308">
        <f>SUM(D8:D16)</f>
        <v>0</v>
      </c>
      <c r="E7" s="2349"/>
      <c r="F7" s="2310">
        <f>SUM(F8:F16)</f>
        <v>0</v>
      </c>
      <c r="G7" s="2349"/>
      <c r="H7" s="2310">
        <f>SUM(H8:H16)</f>
        <v>0</v>
      </c>
      <c r="I7" s="2349"/>
      <c r="J7" s="2310">
        <f>SUM(J8:J16)</f>
        <v>0</v>
      </c>
      <c r="K7" s="2349"/>
      <c r="L7" s="2310">
        <f>SUM(L8:L16)</f>
        <v>0</v>
      </c>
      <c r="M7" s="2349"/>
      <c r="N7" s="2310">
        <f>SUM(N8:N16)</f>
        <v>0</v>
      </c>
      <c r="O7" s="2349"/>
      <c r="P7" s="123"/>
      <c r="Q7" s="81"/>
    </row>
    <row r="8" spans="1:17" s="17" customFormat="1" ht="24" customHeight="1" x14ac:dyDescent="0.25">
      <c r="A8" s="5089" t="s">
        <v>365</v>
      </c>
      <c r="B8" s="5112">
        <f>'24-E381op-T'!O7</f>
        <v>800000</v>
      </c>
      <c r="C8" s="5089"/>
      <c r="D8" s="2350"/>
      <c r="E8" s="2237"/>
      <c r="F8" s="2351"/>
      <c r="G8" s="2237"/>
      <c r="H8" s="2238"/>
      <c r="I8" s="2237"/>
      <c r="J8" s="2351"/>
      <c r="K8" s="2237"/>
      <c r="L8" s="2351"/>
      <c r="M8" s="2237"/>
      <c r="N8" s="2351"/>
      <c r="O8" s="2237"/>
      <c r="P8" s="123"/>
      <c r="Q8" s="81"/>
    </row>
    <row r="9" spans="1:17" s="17" customFormat="1" ht="24" customHeight="1" x14ac:dyDescent="0.25">
      <c r="A9" s="5057" t="s">
        <v>560</v>
      </c>
      <c r="B9" s="2677">
        <f>'24-E381op-T'!O10</f>
        <v>5000000</v>
      </c>
      <c r="C9" s="5057"/>
      <c r="D9" s="2350"/>
      <c r="E9" s="2237"/>
      <c r="F9" s="2351"/>
      <c r="G9" s="2237"/>
      <c r="H9" s="2238"/>
      <c r="I9" s="2237"/>
      <c r="J9" s="2351"/>
      <c r="K9" s="2237"/>
      <c r="L9" s="2351"/>
      <c r="M9" s="2237"/>
      <c r="N9" s="2351"/>
      <c r="O9" s="2237"/>
      <c r="P9" s="123"/>
      <c r="Q9" s="81"/>
    </row>
    <row r="10" spans="1:17" s="17" customFormat="1" ht="24" customHeight="1" x14ac:dyDescent="0.25">
      <c r="A10" s="5057" t="s">
        <v>1277</v>
      </c>
      <c r="B10" s="2677">
        <f>'24-E381op-T'!O13</f>
        <v>1800000</v>
      </c>
      <c r="C10" s="5057"/>
      <c r="D10" s="2350"/>
      <c r="E10" s="2237"/>
      <c r="F10" s="2351"/>
      <c r="G10" s="2237"/>
      <c r="H10" s="2238"/>
      <c r="I10" s="2237"/>
      <c r="J10" s="2351"/>
      <c r="K10" s="2237"/>
      <c r="L10" s="2351"/>
      <c r="M10" s="2237"/>
      <c r="N10" s="2351"/>
      <c r="O10" s="2237"/>
      <c r="P10" s="123"/>
      <c r="Q10" s="81"/>
    </row>
    <row r="11" spans="1:17" s="17" customFormat="1" ht="24" customHeight="1" x14ac:dyDescent="0.25">
      <c r="A11" s="5057" t="s">
        <v>1292</v>
      </c>
      <c r="B11" s="2677">
        <f>'24-E381op-T'!O16</f>
        <v>4476081.05</v>
      </c>
      <c r="C11" s="5057"/>
      <c r="D11" s="2350"/>
      <c r="E11" s="2237"/>
      <c r="F11" s="2351"/>
      <c r="G11" s="2237"/>
      <c r="H11" s="2238"/>
      <c r="I11" s="2237"/>
      <c r="J11" s="2351"/>
      <c r="K11" s="2237"/>
      <c r="L11" s="2351"/>
      <c r="M11" s="2237"/>
      <c r="N11" s="2351"/>
      <c r="O11" s="2237"/>
      <c r="P11" s="123"/>
      <c r="Q11" s="81"/>
    </row>
    <row r="12" spans="1:17" s="17" customFormat="1" ht="24" customHeight="1" x14ac:dyDescent="0.25">
      <c r="A12" s="5057" t="s">
        <v>1491</v>
      </c>
      <c r="B12" s="2677">
        <f>'24-E381op-T (2)'!E6</f>
        <v>9050000</v>
      </c>
      <c r="C12" s="5057"/>
      <c r="D12" s="2350"/>
      <c r="E12" s="2237"/>
      <c r="F12" s="2351"/>
      <c r="G12" s="2237"/>
      <c r="H12" s="2238"/>
      <c r="I12" s="2237"/>
      <c r="J12" s="2351"/>
      <c r="K12" s="2237"/>
      <c r="L12" s="2351"/>
      <c r="M12" s="2237"/>
      <c r="N12" s="2351"/>
      <c r="O12" s="2237"/>
      <c r="P12" s="123"/>
      <c r="Q12" s="81"/>
    </row>
    <row r="13" spans="1:17" s="6" customFormat="1" ht="24" customHeight="1" x14ac:dyDescent="0.2">
      <c r="A13" s="5057" t="s">
        <v>500</v>
      </c>
      <c r="B13" s="2677">
        <f>'24-E381op-T (3)'!E6</f>
        <v>2400000</v>
      </c>
      <c r="C13" s="5057"/>
      <c r="D13" s="2350"/>
      <c r="E13" s="2237"/>
      <c r="F13" s="2351"/>
      <c r="G13" s="2237"/>
      <c r="H13" s="2238"/>
      <c r="I13" s="2237"/>
      <c r="J13" s="2238"/>
      <c r="K13" s="2237"/>
      <c r="L13" s="2238"/>
      <c r="M13" s="2237"/>
      <c r="N13" s="2238"/>
      <c r="O13" s="2237"/>
    </row>
    <row r="14" spans="1:17" s="6" customFormat="1" ht="24" customHeight="1" x14ac:dyDescent="0.2">
      <c r="A14" s="5057" t="s">
        <v>878</v>
      </c>
      <c r="B14" s="2677">
        <f>'24-E381op-T (3)'!E9</f>
        <v>500000</v>
      </c>
      <c r="C14" s="5057"/>
      <c r="D14" s="2350"/>
      <c r="E14" s="2237"/>
      <c r="F14" s="2351"/>
      <c r="G14" s="2237"/>
      <c r="H14" s="2238"/>
      <c r="I14" s="2237"/>
      <c r="J14" s="2238"/>
      <c r="K14" s="2237"/>
      <c r="L14" s="2238"/>
      <c r="M14" s="2237"/>
      <c r="N14" s="2238"/>
      <c r="O14" s="2237"/>
    </row>
    <row r="15" spans="1:17" s="60" customFormat="1" ht="24" customHeight="1" x14ac:dyDescent="0.2">
      <c r="A15" s="5057" t="s">
        <v>301</v>
      </c>
      <c r="B15" s="2677">
        <f>'24-E381op-T (3)'!E12</f>
        <v>5000000</v>
      </c>
      <c r="C15" s="5057"/>
      <c r="D15" s="2350"/>
      <c r="E15" s="2237"/>
      <c r="F15" s="2351"/>
      <c r="G15" s="2237"/>
      <c r="H15" s="2351"/>
      <c r="I15" s="2237"/>
      <c r="J15" s="2351"/>
      <c r="K15" s="2237"/>
      <c r="L15" s="2351"/>
      <c r="M15" s="2237"/>
      <c r="N15" s="2351"/>
      <c r="O15" s="2237"/>
    </row>
    <row r="16" spans="1:17" s="60" customFormat="1" ht="24" customHeight="1" x14ac:dyDescent="0.2">
      <c r="A16" s="5093" t="s">
        <v>1482</v>
      </c>
      <c r="B16" s="5118">
        <f>'24-E381op-T (4)'!E6</f>
        <v>9050000</v>
      </c>
      <c r="C16" s="5093"/>
      <c r="D16" s="2350"/>
      <c r="E16" s="2237"/>
      <c r="F16" s="2351"/>
      <c r="G16" s="2237"/>
      <c r="H16" s="2351"/>
      <c r="I16" s="2237"/>
      <c r="J16" s="2351"/>
      <c r="K16" s="2237"/>
      <c r="L16" s="2351"/>
      <c r="M16" s="2237"/>
      <c r="N16" s="2351"/>
      <c r="O16" s="2237"/>
    </row>
    <row r="17" spans="1:15" s="60" customFormat="1" ht="17.25" customHeight="1" x14ac:dyDescent="0.2">
      <c r="A17" s="2222"/>
      <c r="B17" s="2677"/>
      <c r="C17" s="2222"/>
      <c r="D17" s="68"/>
      <c r="E17" s="383"/>
      <c r="F17" s="68"/>
      <c r="G17" s="383"/>
      <c r="H17" s="68"/>
      <c r="I17" s="383"/>
      <c r="J17" s="68"/>
      <c r="K17" s="383"/>
      <c r="L17" s="68"/>
      <c r="M17" s="383"/>
      <c r="N17" s="68"/>
      <c r="O17" s="383"/>
    </row>
    <row r="18" spans="1:15" ht="14.1" customHeight="1" x14ac:dyDescent="0.25">
      <c r="A18" s="2042" t="s">
        <v>1273</v>
      </c>
      <c r="B18" s="2344"/>
      <c r="C18" s="2344"/>
      <c r="D18" s="543"/>
      <c r="E18" s="544"/>
      <c r="F18" s="544"/>
      <c r="G18" s="544"/>
      <c r="H18" s="544"/>
      <c r="I18" s="544"/>
      <c r="J18" s="544"/>
      <c r="K18" s="544"/>
      <c r="L18" s="160"/>
      <c r="M18" s="130"/>
      <c r="N18" s="130"/>
      <c r="O18" s="130"/>
    </row>
    <row r="26" spans="1:15" ht="15.75" x14ac:dyDescent="0.25">
      <c r="B26" s="1167"/>
    </row>
    <row r="30" spans="1:15" ht="15.75" x14ac:dyDescent="0.25">
      <c r="A30" s="1355"/>
    </row>
  </sheetData>
  <mergeCells count="10">
    <mergeCell ref="B1:C1"/>
    <mergeCell ref="J6:K6"/>
    <mergeCell ref="L6:M6"/>
    <mergeCell ref="N6:O6"/>
    <mergeCell ref="A4:A6"/>
    <mergeCell ref="B4:C4"/>
    <mergeCell ref="B6:C6"/>
    <mergeCell ref="D6:E6"/>
    <mergeCell ref="F6:G6"/>
    <mergeCell ref="H6:I6"/>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&amp;L&amp;"Tahoma,Normal"312</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tabColor rgb="FFEB700B"/>
  </sheetPr>
  <dimension ref="A1:AP124"/>
  <sheetViews>
    <sheetView showGridLines="0" view="pageBreakPreview" topLeftCell="K1" zoomScaleNormal="80" zoomScaleSheetLayoutView="100" workbookViewId="0">
      <selection activeCell="O10" sqref="O10"/>
    </sheetView>
  </sheetViews>
  <sheetFormatPr baseColWidth="10" defaultColWidth="11.42578125" defaultRowHeight="13.5" x14ac:dyDescent="0.25"/>
  <cols>
    <col min="1" max="1" width="1"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1.7109375" style="58" customWidth="1"/>
    <col min="13" max="13" width="11.5703125" style="58" bestFit="1" customWidth="1"/>
    <col min="14" max="14" width="15.7109375" style="58" customWidth="1"/>
    <col min="15" max="15" width="15.7109375" style="65" customWidth="1"/>
    <col min="16" max="16" width="1.85546875" style="66" customWidth="1"/>
    <col min="17" max="17" width="9.140625" style="67" customWidth="1"/>
    <col min="18" max="18" width="2.28515625" style="66" customWidth="1"/>
    <col min="19" max="19" width="10.140625" style="2381" customWidth="1"/>
    <col min="20" max="20" width="2.7109375" style="66" customWidth="1"/>
    <col min="21" max="21" width="25.7109375" style="6" customWidth="1"/>
    <col min="22" max="22" width="0.42578125"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28.5703125" style="58" hidden="1" customWidth="1"/>
    <col min="28" max="28" width="48.28515625" style="58" hidden="1" customWidth="1"/>
    <col min="29" max="29" width="31.42578125" style="58" hidden="1" customWidth="1"/>
    <col min="30" max="30" width="33.5703125" style="58" hidden="1" customWidth="1"/>
    <col min="31" max="31" width="16.7109375"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42" s="20" customFormat="1" ht="15" customHeight="1" x14ac:dyDescent="0.25">
      <c r="K1" s="1655" t="s">
        <v>2413</v>
      </c>
      <c r="L1" s="1655"/>
      <c r="M1" s="2315"/>
      <c r="N1" s="2315"/>
      <c r="O1" s="2315"/>
      <c r="P1" s="2315"/>
      <c r="Q1" s="2315"/>
      <c r="R1" s="2315"/>
      <c r="S1" s="2402"/>
      <c r="T1" s="2315"/>
      <c r="U1" s="2836" t="s">
        <v>5026</v>
      </c>
      <c r="W1" s="84"/>
      <c r="X1" s="84"/>
    </row>
    <row r="2" spans="1:42" s="20" customFormat="1" ht="15" customHeight="1" x14ac:dyDescent="0.25">
      <c r="K2" s="1655" t="s">
        <v>2420</v>
      </c>
      <c r="L2" s="1655"/>
      <c r="M2" s="2315"/>
      <c r="N2" s="2315"/>
      <c r="O2" s="2315"/>
      <c r="P2" s="2315"/>
      <c r="Q2" s="2315"/>
      <c r="R2" s="2315"/>
      <c r="S2" s="2402"/>
      <c r="T2" s="2315"/>
      <c r="U2" s="2145"/>
      <c r="W2" s="84"/>
      <c r="X2" s="84"/>
    </row>
    <row r="3" spans="1:42" s="20" customFormat="1" ht="15" customHeight="1" x14ac:dyDescent="0.25">
      <c r="A3" s="20" t="s">
        <v>1297</v>
      </c>
      <c r="K3" s="2102">
        <v>2013</v>
      </c>
      <c r="L3" s="2102"/>
      <c r="M3" s="2129"/>
      <c r="N3" s="2129"/>
      <c r="O3" s="2129"/>
      <c r="P3" s="2129"/>
      <c r="Q3" s="2129"/>
      <c r="R3" s="2129"/>
      <c r="S3" s="2403"/>
      <c r="T3" s="2129"/>
      <c r="U3" s="2146"/>
      <c r="W3" s="85"/>
      <c r="X3" s="85"/>
      <c r="Y3" s="1945"/>
      <c r="Z3" s="58"/>
      <c r="AA3" s="58"/>
      <c r="AB3" s="58"/>
      <c r="AC3" s="58"/>
    </row>
    <row r="4" spans="1:42" s="20" customFormat="1" ht="21" customHeight="1" x14ac:dyDescent="0.25">
      <c r="K4" s="2186"/>
      <c r="L4" s="2186"/>
      <c r="M4" s="2146"/>
      <c r="N4" s="2146"/>
      <c r="O4" s="2146"/>
      <c r="P4" s="2146"/>
      <c r="Q4" s="2146"/>
      <c r="R4" s="2146"/>
      <c r="S4" s="2354"/>
      <c r="T4" s="2146"/>
      <c r="U4" s="2146"/>
      <c r="W4" s="85"/>
      <c r="X4" s="85"/>
      <c r="Y4" s="1945"/>
      <c r="Z4" s="58"/>
      <c r="AA4" s="58"/>
      <c r="AB4" s="58"/>
      <c r="AC4" s="58"/>
    </row>
    <row r="5" spans="1:42" ht="42.75" customHeight="1" x14ac:dyDescent="0.25">
      <c r="A5" s="2243" t="s">
        <v>50</v>
      </c>
      <c r="B5" s="2243" t="s">
        <v>44</v>
      </c>
      <c r="C5" s="2243" t="s">
        <v>172</v>
      </c>
      <c r="D5" s="567" t="s">
        <v>261</v>
      </c>
      <c r="E5" s="2243" t="s">
        <v>1267</v>
      </c>
      <c r="F5" s="2243" t="s">
        <v>176</v>
      </c>
      <c r="G5" s="2243" t="s">
        <v>179</v>
      </c>
      <c r="H5" s="2243" t="s">
        <v>178</v>
      </c>
      <c r="I5" s="2243" t="s">
        <v>174</v>
      </c>
      <c r="J5" s="2244" t="s">
        <v>175</v>
      </c>
      <c r="K5" s="2245" t="s">
        <v>181</v>
      </c>
      <c r="L5" s="2245"/>
      <c r="M5" s="2245" t="s">
        <v>21</v>
      </c>
      <c r="N5" s="2245" t="s">
        <v>29</v>
      </c>
      <c r="O5" s="5903" t="s">
        <v>258</v>
      </c>
      <c r="P5" s="5903"/>
      <c r="Q5" s="5903" t="s">
        <v>201</v>
      </c>
      <c r="R5" s="5903"/>
      <c r="S5" s="5903" t="s">
        <v>20</v>
      </c>
      <c r="T5" s="5903"/>
      <c r="U5" s="2245" t="s">
        <v>30</v>
      </c>
      <c r="V5" s="2246" t="s">
        <v>171</v>
      </c>
      <c r="W5" s="2247" t="s">
        <v>183</v>
      </c>
      <c r="X5" s="2247" t="s">
        <v>185</v>
      </c>
      <c r="Y5" s="2243" t="s">
        <v>26</v>
      </c>
      <c r="Z5" s="2243" t="s">
        <v>27</v>
      </c>
      <c r="AA5" s="2248" t="s">
        <v>23</v>
      </c>
      <c r="AB5" s="2249" t="s">
        <v>187</v>
      </c>
      <c r="AC5" s="2249" t="s">
        <v>188</v>
      </c>
      <c r="AD5" s="2250" t="s">
        <v>45</v>
      </c>
      <c r="AE5" s="2243" t="s">
        <v>47</v>
      </c>
      <c r="AF5" s="2251" t="s">
        <v>49</v>
      </c>
      <c r="AG5" s="2251" t="s">
        <v>189</v>
      </c>
      <c r="AH5" s="2252" t="s">
        <v>190</v>
      </c>
      <c r="AI5" s="2251" t="s">
        <v>191</v>
      </c>
      <c r="AJ5" s="2243" t="s">
        <v>151</v>
      </c>
    </row>
    <row r="6" spans="1:42" s="17" customFormat="1" ht="18" x14ac:dyDescent="0.25">
      <c r="A6" s="2253" t="s">
        <v>1083</v>
      </c>
      <c r="B6" s="2254"/>
      <c r="C6" s="2254"/>
      <c r="D6" s="2254"/>
      <c r="E6" s="2254"/>
      <c r="F6" s="2254"/>
      <c r="G6" s="2320"/>
      <c r="H6" s="2321"/>
      <c r="I6" s="2254"/>
      <c r="J6" s="2255"/>
      <c r="K6" s="5885" t="s">
        <v>31</v>
      </c>
      <c r="L6" s="5885"/>
      <c r="M6" s="5885"/>
      <c r="N6" s="5885"/>
      <c r="O6" s="2467">
        <f>O7+O10+O13+O16+'24-E381op-T (2)'!E6+'24-E381op-T (3)'!E6+'24-E381op-T (3)'!E9+'24-E381op-T (3)'!E12+'24-E381op-T (4)'!E6</f>
        <v>38076081.049999997</v>
      </c>
      <c r="P6" s="2231"/>
      <c r="Q6" s="2257"/>
      <c r="R6" s="2258"/>
      <c r="S6" s="2945">
        <f>SUM(S7,S10,S13,S16,S19,'24-E381op-T (3)'!I6,'24-E381op-T (3)'!I9,'24-E381op-T (3)'!I12,'24-E381op-T (4)'!I6)</f>
        <v>90600</v>
      </c>
      <c r="T6" s="2259"/>
      <c r="U6" s="2260"/>
      <c r="V6" s="2261"/>
      <c r="W6" s="2262"/>
      <c r="X6" s="2262"/>
      <c r="Y6" s="2263">
        <f>SUM(Y7,Y13,Y10,Y16,Y19,Y28,Y31,Y34,Y37)</f>
        <v>7</v>
      </c>
      <c r="Z6" s="2263">
        <f>SUM(Z7,Z13,Z10,Z16,Z19,Z28,Z31,Z34,Z37)</f>
        <v>13</v>
      </c>
      <c r="AA6" s="2262"/>
      <c r="AB6" s="2262"/>
      <c r="AC6" s="2264"/>
      <c r="AD6" s="2262"/>
      <c r="AE6" s="2262"/>
      <c r="AF6" s="2262"/>
      <c r="AG6" s="2262"/>
      <c r="AH6" s="2262"/>
      <c r="AI6" s="2262"/>
      <c r="AJ6" s="2262"/>
    </row>
    <row r="7" spans="1:42" s="17" customFormat="1" ht="26.25" customHeight="1" x14ac:dyDescent="0.25">
      <c r="A7" s="2322"/>
      <c r="B7" s="2322"/>
      <c r="C7" s="2322"/>
      <c r="D7" s="2322"/>
      <c r="E7" s="2322"/>
      <c r="F7" s="2322"/>
      <c r="G7" s="2255"/>
      <c r="H7" s="2254"/>
      <c r="I7" s="2322"/>
      <c r="J7" s="2323"/>
      <c r="K7" s="5909" t="s">
        <v>365</v>
      </c>
      <c r="L7" s="5909"/>
      <c r="M7" s="5911"/>
      <c r="N7" s="5911"/>
      <c r="O7" s="2468">
        <f>SUM(O8)</f>
        <v>800000</v>
      </c>
      <c r="P7" s="2325"/>
      <c r="Q7" s="2326"/>
      <c r="R7" s="2327"/>
      <c r="S7" s="2946">
        <f>SUM(S8)</f>
        <v>5000</v>
      </c>
      <c r="T7" s="2329"/>
      <c r="U7" s="2330"/>
      <c r="V7" s="2261"/>
      <c r="W7" s="2262"/>
      <c r="X7" s="2262"/>
      <c r="Y7" s="2262">
        <f>SUM(Y8)</f>
        <v>1</v>
      </c>
      <c r="Z7" s="2262">
        <f>SUM(Z8)</f>
        <v>1</v>
      </c>
      <c r="AA7" s="2262"/>
      <c r="AB7" s="2262"/>
      <c r="AC7" s="2264"/>
      <c r="AD7" s="2262"/>
      <c r="AE7" s="2262"/>
      <c r="AF7" s="2262"/>
      <c r="AG7" s="2262"/>
      <c r="AH7" s="2262"/>
      <c r="AI7" s="2262"/>
      <c r="AJ7" s="2262"/>
    </row>
    <row r="8" spans="1:42" s="17" customFormat="1" ht="15.75" x14ac:dyDescent="0.25">
      <c r="A8" s="2268"/>
      <c r="B8" s="2268"/>
      <c r="C8" s="2268"/>
      <c r="D8" s="2268"/>
      <c r="E8" s="2268"/>
      <c r="F8" s="2268"/>
      <c r="G8" s="2268"/>
      <c r="H8" s="2268"/>
      <c r="I8" s="2268"/>
      <c r="J8" s="2355"/>
      <c r="K8" s="5889" t="s">
        <v>295</v>
      </c>
      <c r="L8" s="5889"/>
      <c r="M8" s="5889"/>
      <c r="N8" s="5890"/>
      <c r="O8" s="2446">
        <f>SUM(O9:O9)</f>
        <v>800000</v>
      </c>
      <c r="P8" s="2069"/>
      <c r="Q8" s="2072"/>
      <c r="R8" s="2073"/>
      <c r="S8" s="2947">
        <f>SUM(S9:S9)</f>
        <v>5000</v>
      </c>
      <c r="T8" s="2074"/>
      <c r="U8" s="2075"/>
      <c r="V8" s="2357"/>
      <c r="W8" s="2275"/>
      <c r="X8" s="2276"/>
      <c r="Y8" s="2277">
        <f>SUM(Y9:Y9)</f>
        <v>1</v>
      </c>
      <c r="Z8" s="2277">
        <f>SUM(Z9:Z9)</f>
        <v>1</v>
      </c>
      <c r="AA8" s="2275"/>
      <c r="AB8" s="2277"/>
      <c r="AC8" s="2277"/>
      <c r="AD8" s="2278"/>
      <c r="AE8" s="2278"/>
      <c r="AF8" s="2268"/>
      <c r="AG8" s="2268"/>
      <c r="AH8" s="2268"/>
      <c r="AI8" s="2268"/>
      <c r="AJ8" s="2268"/>
    </row>
    <row r="9" spans="1:42" s="587" customFormat="1" ht="30.75" customHeight="1" x14ac:dyDescent="0.25">
      <c r="A9" s="826" t="s">
        <v>871</v>
      </c>
      <c r="B9" s="1190" t="s">
        <v>875</v>
      </c>
      <c r="C9" s="826" t="s">
        <v>285</v>
      </c>
      <c r="D9" s="826" t="s">
        <v>648</v>
      </c>
      <c r="E9" s="1222" t="s">
        <v>1080</v>
      </c>
      <c r="F9" s="646" t="s">
        <v>291</v>
      </c>
      <c r="G9" s="754" t="s">
        <v>1079</v>
      </c>
      <c r="H9" s="827" t="s">
        <v>295</v>
      </c>
      <c r="I9" s="826" t="s">
        <v>365</v>
      </c>
      <c r="J9" s="1961">
        <v>2011</v>
      </c>
      <c r="K9" s="2411" t="s">
        <v>2421</v>
      </c>
      <c r="L9" s="1968"/>
      <c r="M9" s="1967" t="s">
        <v>290</v>
      </c>
      <c r="N9" s="1967" t="s">
        <v>293</v>
      </c>
      <c r="O9" s="2449">
        <v>800000</v>
      </c>
      <c r="P9" s="1965"/>
      <c r="Q9" s="1966">
        <v>1</v>
      </c>
      <c r="R9" s="1965"/>
      <c r="S9" s="2948">
        <v>5000</v>
      </c>
      <c r="T9" s="1963"/>
      <c r="U9" s="1962"/>
      <c r="V9" s="1112">
        <v>0.9</v>
      </c>
      <c r="W9" s="748">
        <v>41071</v>
      </c>
      <c r="X9" s="748">
        <v>41544</v>
      </c>
      <c r="Y9" s="1261">
        <v>1</v>
      </c>
      <c r="Z9" s="1261">
        <v>1</v>
      </c>
      <c r="AA9" s="807">
        <v>41548</v>
      </c>
      <c r="AB9" s="1287"/>
      <c r="AC9" s="1287"/>
      <c r="AD9" s="1287" t="s">
        <v>1078</v>
      </c>
      <c r="AE9" s="750" t="s">
        <v>1077</v>
      </c>
      <c r="AF9" s="1287" t="s">
        <v>1076</v>
      </c>
      <c r="AG9" s="748">
        <v>40858</v>
      </c>
      <c r="AH9" s="749" t="s">
        <v>287</v>
      </c>
      <c r="AI9" s="748" t="s">
        <v>287</v>
      </c>
      <c r="AJ9" s="1288" t="s">
        <v>589</v>
      </c>
      <c r="AK9" s="748">
        <v>41411</v>
      </c>
      <c r="AL9" s="627" t="s">
        <v>281</v>
      </c>
      <c r="AM9" s="627" t="s">
        <v>281</v>
      </c>
      <c r="AN9" s="1288" t="s">
        <v>974</v>
      </c>
      <c r="AO9" s="1288" t="s">
        <v>974</v>
      </c>
      <c r="AP9" s="1288" t="s">
        <v>974</v>
      </c>
    </row>
    <row r="10" spans="1:42" s="129" customFormat="1" ht="31.5" customHeight="1" x14ac:dyDescent="0.25">
      <c r="A10" s="2322"/>
      <c r="B10" s="2358"/>
      <c r="C10" s="2322"/>
      <c r="D10" s="2322"/>
      <c r="E10" s="2322"/>
      <c r="F10" s="2322"/>
      <c r="G10" s="2255"/>
      <c r="H10" s="2254"/>
      <c r="I10" s="2322"/>
      <c r="J10" s="2323"/>
      <c r="K10" s="5912" t="s">
        <v>560</v>
      </c>
      <c r="L10" s="5912"/>
      <c r="M10" s="5913"/>
      <c r="N10" s="5913"/>
      <c r="O10" s="2448">
        <f xml:space="preserve"> SUM(O11)</f>
        <v>5000000</v>
      </c>
      <c r="P10" s="2058"/>
      <c r="Q10" s="2211"/>
      <c r="R10" s="2060"/>
      <c r="S10" s="2949">
        <f xml:space="preserve"> SUM(S11)</f>
        <v>0</v>
      </c>
      <c r="T10" s="2062"/>
      <c r="U10" s="2056"/>
      <c r="V10" s="2261"/>
      <c r="W10" s="2262"/>
      <c r="X10" s="2262"/>
      <c r="Y10" s="2263">
        <f xml:space="preserve"> SUM(Y11)</f>
        <v>1</v>
      </c>
      <c r="Z10" s="2263">
        <f xml:space="preserve"> SUM(Z11)</f>
        <v>1</v>
      </c>
      <c r="AA10" s="2262"/>
      <c r="AB10" s="2262"/>
      <c r="AC10" s="2264"/>
      <c r="AD10" s="2262"/>
      <c r="AE10" s="2262"/>
      <c r="AF10" s="2262"/>
      <c r="AG10" s="2262"/>
      <c r="AH10" s="2262"/>
      <c r="AI10" s="2262"/>
      <c r="AJ10" s="2262"/>
    </row>
    <row r="11" spans="1:42" s="129" customFormat="1" ht="15.75" x14ac:dyDescent="0.25">
      <c r="A11" s="2268"/>
      <c r="B11" s="2269"/>
      <c r="C11" s="2269"/>
      <c r="D11" s="2270"/>
      <c r="E11" s="2270"/>
      <c r="F11" s="2270"/>
      <c r="G11" s="2271"/>
      <c r="H11" s="2272"/>
      <c r="I11" s="2270"/>
      <c r="J11" s="2273"/>
      <c r="K11" s="5889" t="s">
        <v>295</v>
      </c>
      <c r="L11" s="5889"/>
      <c r="M11" s="5889"/>
      <c r="N11" s="5890"/>
      <c r="O11" s="2446">
        <f>SUM(O12:O12)</f>
        <v>5000000</v>
      </c>
      <c r="P11" s="2069"/>
      <c r="Q11" s="2072"/>
      <c r="R11" s="2073"/>
      <c r="S11" s="2947">
        <f>SUM(S12:S12)</f>
        <v>0</v>
      </c>
      <c r="T11" s="2074"/>
      <c r="U11" s="2075"/>
      <c r="V11" s="2274"/>
      <c r="W11" s="2275"/>
      <c r="X11" s="2276"/>
      <c r="Y11" s="2277">
        <f>SUM(Y12:Y12)</f>
        <v>1</v>
      </c>
      <c r="Z11" s="2277">
        <f>SUM(Z12:Z12)</f>
        <v>1</v>
      </c>
      <c r="AA11" s="2278"/>
      <c r="AB11" s="2278"/>
      <c r="AC11" s="2278"/>
      <c r="AD11" s="2268"/>
      <c r="AE11" s="2268"/>
      <c r="AF11" s="2268"/>
      <c r="AG11" s="2268"/>
      <c r="AH11" s="2268"/>
      <c r="AI11" s="2268"/>
      <c r="AJ11" s="2268"/>
    </row>
    <row r="12" spans="1:42" s="587" customFormat="1" ht="41.25" customHeight="1" x14ac:dyDescent="0.25">
      <c r="A12" s="743" t="s">
        <v>871</v>
      </c>
      <c r="B12" s="1190" t="s">
        <v>875</v>
      </c>
      <c r="C12" s="741" t="s">
        <v>285</v>
      </c>
      <c r="D12" s="741" t="s">
        <v>18</v>
      </c>
      <c r="E12" s="825">
        <v>11031</v>
      </c>
      <c r="F12" s="1311" t="s">
        <v>291</v>
      </c>
      <c r="G12" s="754" t="s">
        <v>561</v>
      </c>
      <c r="H12" s="1321" t="s">
        <v>295</v>
      </c>
      <c r="I12" s="826" t="s">
        <v>560</v>
      </c>
      <c r="J12" s="1961">
        <v>2012</v>
      </c>
      <c r="K12" s="2411" t="s">
        <v>1221</v>
      </c>
      <c r="L12" s="1968"/>
      <c r="M12" s="1967" t="s">
        <v>290</v>
      </c>
      <c r="N12" s="1967" t="s">
        <v>293</v>
      </c>
      <c r="O12" s="2449">
        <v>5000000</v>
      </c>
      <c r="P12" s="1965"/>
      <c r="Q12" s="1966">
        <v>1</v>
      </c>
      <c r="R12" s="1965"/>
      <c r="S12" s="2632" t="s">
        <v>2645</v>
      </c>
      <c r="T12" s="1963"/>
      <c r="U12" s="1962" t="s">
        <v>559</v>
      </c>
      <c r="V12" s="2360">
        <v>0.92</v>
      </c>
      <c r="W12" s="748">
        <v>41100</v>
      </c>
      <c r="X12" s="748">
        <v>41486</v>
      </c>
      <c r="Y12" s="1256">
        <v>1</v>
      </c>
      <c r="Z12" s="1256">
        <v>1</v>
      </c>
      <c r="AA12" s="606">
        <v>41548</v>
      </c>
      <c r="AB12" s="743"/>
      <c r="AC12" s="743" t="s">
        <v>557</v>
      </c>
      <c r="AD12" s="1287" t="s">
        <v>556</v>
      </c>
      <c r="AE12" s="750" t="s">
        <v>555</v>
      </c>
      <c r="AF12" s="1287" t="s">
        <v>558</v>
      </c>
      <c r="AG12" s="748">
        <v>41047</v>
      </c>
      <c r="AH12" s="749" t="s">
        <v>287</v>
      </c>
      <c r="AI12" s="748" t="s">
        <v>287</v>
      </c>
      <c r="AJ12" s="1288" t="s">
        <v>553</v>
      </c>
      <c r="AK12" s="748">
        <v>41404</v>
      </c>
      <c r="AL12" s="627" t="s">
        <v>281</v>
      </c>
      <c r="AM12" s="627" t="s">
        <v>281</v>
      </c>
      <c r="AN12" s="627" t="s">
        <v>281</v>
      </c>
      <c r="AO12" s="627" t="s">
        <v>281</v>
      </c>
      <c r="AP12" s="1297" t="s">
        <v>1058</v>
      </c>
    </row>
    <row r="13" spans="1:42" s="129" customFormat="1" ht="26.25" customHeight="1" x14ac:dyDescent="0.25">
      <c r="A13" s="2322"/>
      <c r="B13" s="2358"/>
      <c r="C13" s="2322"/>
      <c r="D13" s="2322"/>
      <c r="E13" s="2322"/>
      <c r="F13" s="2322"/>
      <c r="G13" s="2255"/>
      <c r="H13" s="2254"/>
      <c r="I13" s="2322"/>
      <c r="J13" s="2323"/>
      <c r="K13" s="5912" t="s">
        <v>2200</v>
      </c>
      <c r="L13" s="5912"/>
      <c r="M13" s="5913"/>
      <c r="N13" s="5913"/>
      <c r="O13" s="2448">
        <f xml:space="preserve"> SUM(O14)</f>
        <v>1800000</v>
      </c>
      <c r="P13" s="2058"/>
      <c r="Q13" s="2211"/>
      <c r="R13" s="2060"/>
      <c r="S13" s="2949">
        <f xml:space="preserve"> SUM(S14)</f>
        <v>0</v>
      </c>
      <c r="T13" s="2062"/>
      <c r="U13" s="2056"/>
      <c r="V13" s="2261"/>
      <c r="W13" s="2262"/>
      <c r="X13" s="2262"/>
      <c r="Y13" s="2263">
        <f xml:space="preserve"> SUM(Y14)</f>
        <v>0</v>
      </c>
      <c r="Z13" s="2263">
        <f xml:space="preserve"> SUM(Z14)</f>
        <v>1</v>
      </c>
      <c r="AA13" s="2262"/>
      <c r="AB13" s="2262"/>
      <c r="AC13" s="2264"/>
      <c r="AD13" s="2262"/>
      <c r="AE13" s="2262"/>
      <c r="AF13" s="2262"/>
      <c r="AG13" s="2262"/>
      <c r="AH13" s="2262"/>
      <c r="AI13" s="2262"/>
      <c r="AJ13" s="2262"/>
    </row>
    <row r="14" spans="1:42" s="129" customFormat="1" ht="15.75" x14ac:dyDescent="0.25">
      <c r="A14" s="2268"/>
      <c r="B14" s="2269"/>
      <c r="C14" s="2269"/>
      <c r="D14" s="2270"/>
      <c r="E14" s="2270"/>
      <c r="F14" s="2270"/>
      <c r="G14" s="2271"/>
      <c r="H14" s="2272"/>
      <c r="I14" s="2270"/>
      <c r="J14" s="2273"/>
      <c r="K14" s="5889" t="s">
        <v>289</v>
      </c>
      <c r="L14" s="5889"/>
      <c r="M14" s="5889"/>
      <c r="N14" s="5890"/>
      <c r="O14" s="2446">
        <f>SUM(O15)</f>
        <v>1800000</v>
      </c>
      <c r="P14" s="2069"/>
      <c r="Q14" s="2072"/>
      <c r="R14" s="2073"/>
      <c r="S14" s="2947">
        <f>SUM(S15)</f>
        <v>0</v>
      </c>
      <c r="T14" s="2074"/>
      <c r="U14" s="2075"/>
      <c r="V14" s="2274"/>
      <c r="W14" s="2275"/>
      <c r="X14" s="2276"/>
      <c r="Y14" s="2277">
        <f>SUM(Y15)</f>
        <v>0</v>
      </c>
      <c r="Z14" s="2277">
        <f>SUM(Z15)</f>
        <v>1</v>
      </c>
      <c r="AA14" s="2278"/>
      <c r="AB14" s="2278"/>
      <c r="AC14" s="2278"/>
      <c r="AD14" s="2268"/>
      <c r="AE14" s="2268"/>
      <c r="AF14" s="2268"/>
      <c r="AG14" s="2268"/>
      <c r="AH14" s="2268"/>
      <c r="AI14" s="2268"/>
      <c r="AJ14" s="2268"/>
    </row>
    <row r="15" spans="1:42" s="587" customFormat="1" ht="33.75" customHeight="1" x14ac:dyDescent="0.25">
      <c r="A15" s="1292" t="s">
        <v>868</v>
      </c>
      <c r="B15" s="1195" t="s">
        <v>867</v>
      </c>
      <c r="C15" s="814" t="s">
        <v>539</v>
      </c>
      <c r="D15" s="814" t="s">
        <v>648</v>
      </c>
      <c r="E15" s="628" t="s">
        <v>287</v>
      </c>
      <c r="F15" s="646" t="s">
        <v>291</v>
      </c>
      <c r="G15" s="1293" t="s">
        <v>1289</v>
      </c>
      <c r="H15" s="1294" t="s">
        <v>289</v>
      </c>
      <c r="I15" s="2361" t="s">
        <v>2200</v>
      </c>
      <c r="J15" s="2362">
        <v>2013</v>
      </c>
      <c r="K15" s="2411" t="s">
        <v>2422</v>
      </c>
      <c r="L15" s="1968"/>
      <c r="M15" s="1967" t="s">
        <v>309</v>
      </c>
      <c r="N15" s="1967" t="s">
        <v>353</v>
      </c>
      <c r="O15" s="2449">
        <v>1800000</v>
      </c>
      <c r="P15" s="1965"/>
      <c r="Q15" s="1966">
        <v>1</v>
      </c>
      <c r="R15" s="1965"/>
      <c r="S15" s="2947" t="s">
        <v>2646</v>
      </c>
      <c r="T15" s="1963"/>
      <c r="U15" s="1962"/>
      <c r="V15" s="1112">
        <v>0.92</v>
      </c>
      <c r="W15" s="820">
        <v>41576</v>
      </c>
      <c r="X15" s="820"/>
      <c r="Y15" s="1199">
        <v>0</v>
      </c>
      <c r="Z15" s="1199">
        <v>1</v>
      </c>
      <c r="AA15" s="1572">
        <v>41609</v>
      </c>
      <c r="AB15" s="1202" t="s">
        <v>883</v>
      </c>
      <c r="AC15" s="767"/>
      <c r="AD15" s="819" t="s">
        <v>1290</v>
      </c>
      <c r="AE15" s="766"/>
      <c r="AF15" s="763" t="s">
        <v>1291</v>
      </c>
      <c r="AG15" s="764">
        <v>41548</v>
      </c>
      <c r="AH15" s="763" t="s">
        <v>287</v>
      </c>
      <c r="AI15" s="764" t="s">
        <v>287</v>
      </c>
      <c r="AJ15" s="766" t="s">
        <v>892</v>
      </c>
      <c r="AK15" s="764"/>
      <c r="AL15" s="627"/>
      <c r="AM15" s="763"/>
      <c r="AN15" s="627"/>
      <c r="AO15" s="627"/>
      <c r="AP15" s="1182"/>
    </row>
    <row r="16" spans="1:42" s="129" customFormat="1" ht="16.5" x14ac:dyDescent="0.25">
      <c r="A16" s="2322"/>
      <c r="B16" s="2358"/>
      <c r="C16" s="2322"/>
      <c r="D16" s="2322"/>
      <c r="E16" s="2322"/>
      <c r="F16" s="2322"/>
      <c r="G16" s="2255"/>
      <c r="H16" s="2254"/>
      <c r="I16" s="2322"/>
      <c r="J16" s="2323"/>
      <c r="K16" s="5912" t="s">
        <v>1292</v>
      </c>
      <c r="L16" s="5912"/>
      <c r="M16" s="5913"/>
      <c r="N16" s="5913"/>
      <c r="O16" s="2448">
        <f xml:space="preserve"> SUM(O17)</f>
        <v>4476081.05</v>
      </c>
      <c r="P16" s="2058"/>
      <c r="Q16" s="2211"/>
      <c r="R16" s="2060"/>
      <c r="S16" s="2949">
        <f xml:space="preserve"> SUM(S17)</f>
        <v>30000</v>
      </c>
      <c r="T16" s="2062"/>
      <c r="U16" s="2056"/>
      <c r="V16" s="2261"/>
      <c r="W16" s="2262"/>
      <c r="X16" s="2262"/>
      <c r="Y16" s="2263">
        <f xml:space="preserve"> SUM(Y17)</f>
        <v>1</v>
      </c>
      <c r="Z16" s="2263">
        <f xml:space="preserve"> SUM(Z17)</f>
        <v>1</v>
      </c>
      <c r="AA16" s="2262"/>
      <c r="AB16" s="2262"/>
      <c r="AC16" s="2264"/>
      <c r="AD16" s="2262"/>
      <c r="AE16" s="2262"/>
      <c r="AF16" s="2262"/>
      <c r="AG16" s="2262"/>
      <c r="AH16" s="2262"/>
      <c r="AI16" s="2262"/>
      <c r="AJ16" s="2262"/>
    </row>
    <row r="17" spans="1:42" s="129" customFormat="1" ht="15.75" x14ac:dyDescent="0.25">
      <c r="A17" s="2268"/>
      <c r="B17" s="2269"/>
      <c r="C17" s="2269"/>
      <c r="D17" s="2270"/>
      <c r="E17" s="2270"/>
      <c r="F17" s="2270"/>
      <c r="G17" s="2271"/>
      <c r="H17" s="2272"/>
      <c r="I17" s="2270"/>
      <c r="J17" s="2273"/>
      <c r="K17" s="5889" t="s">
        <v>295</v>
      </c>
      <c r="L17" s="5889"/>
      <c r="M17" s="5889"/>
      <c r="N17" s="5890"/>
      <c r="O17" s="2446">
        <f>SUM(O18)</f>
        <v>4476081.05</v>
      </c>
      <c r="P17" s="2069"/>
      <c r="Q17" s="2072"/>
      <c r="R17" s="2073"/>
      <c r="S17" s="2947">
        <f>SUM(S18)</f>
        <v>30000</v>
      </c>
      <c r="T17" s="2074"/>
      <c r="U17" s="2075"/>
      <c r="V17" s="2274"/>
      <c r="W17" s="2275"/>
      <c r="X17" s="2276"/>
      <c r="Y17" s="2277">
        <f>SUM(Y18)</f>
        <v>1</v>
      </c>
      <c r="Z17" s="2277">
        <f>SUM(Z18)</f>
        <v>1</v>
      </c>
      <c r="AA17" s="2278"/>
      <c r="AB17" s="2278"/>
      <c r="AC17" s="2278"/>
      <c r="AD17" s="2268"/>
      <c r="AE17" s="2268"/>
      <c r="AF17" s="2268"/>
      <c r="AG17" s="2268"/>
      <c r="AH17" s="2268"/>
      <c r="AI17" s="2268"/>
      <c r="AJ17" s="2268"/>
    </row>
    <row r="18" spans="1:42" s="587" customFormat="1" ht="27.75" customHeight="1" x14ac:dyDescent="0.25">
      <c r="A18" s="718" t="s">
        <v>869</v>
      </c>
      <c r="B18" s="1189" t="s">
        <v>874</v>
      </c>
      <c r="C18" s="718" t="s">
        <v>285</v>
      </c>
      <c r="D18" s="664" t="s">
        <v>648</v>
      </c>
      <c r="E18" s="1243" t="s">
        <v>281</v>
      </c>
      <c r="F18" s="2292" t="s">
        <v>291</v>
      </c>
      <c r="G18" s="759" t="s">
        <v>1028</v>
      </c>
      <c r="H18" s="715" t="s">
        <v>295</v>
      </c>
      <c r="I18" s="862" t="s">
        <v>2201</v>
      </c>
      <c r="J18" s="1108">
        <v>2013</v>
      </c>
      <c r="K18" s="2415" t="s">
        <v>1027</v>
      </c>
      <c r="L18" s="2218"/>
      <c r="M18" s="2401" t="s">
        <v>1026</v>
      </c>
      <c r="N18" s="2401" t="s">
        <v>330</v>
      </c>
      <c r="O18" s="2469">
        <v>4476081.05</v>
      </c>
      <c r="P18" s="1957"/>
      <c r="Q18" s="1958">
        <v>1</v>
      </c>
      <c r="R18" s="1957"/>
      <c r="S18" s="2950">
        <v>30000</v>
      </c>
      <c r="T18" s="1955"/>
      <c r="U18" s="1954"/>
      <c r="V18" s="1114">
        <v>1</v>
      </c>
      <c r="W18" s="714">
        <v>41478</v>
      </c>
      <c r="X18" s="685">
        <v>41493</v>
      </c>
      <c r="Y18" s="1262">
        <v>1</v>
      </c>
      <c r="Z18" s="1262">
        <v>1</v>
      </c>
      <c r="AA18" s="1220">
        <v>41487</v>
      </c>
      <c r="AB18" s="757"/>
      <c r="AC18" s="757"/>
      <c r="AD18" s="865" t="s">
        <v>1025</v>
      </c>
      <c r="AE18" s="1286" t="s">
        <v>1024</v>
      </c>
      <c r="AF18" s="805" t="s">
        <v>1023</v>
      </c>
      <c r="AG18" s="685">
        <v>41473</v>
      </c>
      <c r="AH18" s="756" t="s">
        <v>287</v>
      </c>
      <c r="AI18" s="755" t="s">
        <v>287</v>
      </c>
      <c r="AJ18" s="1244" t="s">
        <v>535</v>
      </c>
      <c r="AK18" s="755" t="s">
        <v>287</v>
      </c>
      <c r="AL18" s="755" t="s">
        <v>287</v>
      </c>
      <c r="AM18" s="755" t="s">
        <v>287</v>
      </c>
      <c r="AN18" s="755" t="s">
        <v>287</v>
      </c>
      <c r="AO18" s="755" t="s">
        <v>287</v>
      </c>
      <c r="AP18" s="1219" t="s">
        <v>287</v>
      </c>
    </row>
    <row r="19" spans="1:42" s="129" customFormat="1" ht="12.75" customHeight="1" x14ac:dyDescent="0.25">
      <c r="A19" s="2322"/>
      <c r="B19" s="2358"/>
      <c r="C19" s="2322"/>
      <c r="D19" s="2322"/>
      <c r="E19" s="2322"/>
      <c r="F19" s="2322"/>
      <c r="G19" s="2255"/>
      <c r="H19" s="2254"/>
      <c r="I19" s="2322"/>
      <c r="J19" s="2323"/>
      <c r="K19" s="5915"/>
      <c r="L19" s="5915"/>
      <c r="M19" s="5915"/>
      <c r="N19" s="5915"/>
      <c r="O19" s="2389"/>
      <c r="P19" s="2390"/>
      <c r="Q19" s="2391"/>
      <c r="R19" s="2392"/>
      <c r="S19" s="2393"/>
      <c r="T19" s="2394"/>
      <c r="U19" s="2395"/>
      <c r="V19" s="2261"/>
      <c r="W19" s="2262"/>
      <c r="X19" s="2262"/>
      <c r="Y19" s="2263">
        <f xml:space="preserve"> SUM(Y20)</f>
        <v>0</v>
      </c>
      <c r="Z19" s="2263">
        <f xml:space="preserve"> SUM(Z20)</f>
        <v>0</v>
      </c>
      <c r="AA19" s="2262"/>
      <c r="AB19" s="2262"/>
      <c r="AC19" s="2264"/>
      <c r="AD19" s="2262"/>
      <c r="AE19" s="2262"/>
      <c r="AF19" s="2262"/>
      <c r="AG19" s="2262"/>
      <c r="AH19" s="2262"/>
      <c r="AI19" s="2262"/>
      <c r="AJ19" s="2262"/>
    </row>
    <row r="20" spans="1:42" s="129" customFormat="1" ht="15.75" x14ac:dyDescent="0.25">
      <c r="A20" s="2268"/>
      <c r="B20" s="2269"/>
      <c r="C20" s="2269"/>
      <c r="D20" s="2270"/>
      <c r="E20" s="2270"/>
      <c r="F20" s="2270"/>
      <c r="G20" s="2271"/>
      <c r="H20" s="2272"/>
      <c r="I20" s="2270"/>
      <c r="J20" s="2273"/>
      <c r="K20" s="5687"/>
      <c r="L20" s="5687"/>
      <c r="M20" s="5687"/>
      <c r="N20" s="5687"/>
      <c r="O20" s="2396"/>
      <c r="P20" s="2397"/>
      <c r="Q20" s="2141"/>
      <c r="R20" s="2141"/>
      <c r="S20" s="2398"/>
      <c r="T20" s="2399"/>
      <c r="U20" s="2043"/>
      <c r="V20" s="2274"/>
      <c r="W20" s="2275"/>
      <c r="X20" s="2276"/>
      <c r="Y20" s="2277">
        <f>SUM(Y21:Y27)</f>
        <v>0</v>
      </c>
      <c r="Z20" s="2277">
        <f>SUM(Z21:Z27)</f>
        <v>0</v>
      </c>
      <c r="AA20" s="2278"/>
      <c r="AB20" s="2278"/>
      <c r="AC20" s="2278"/>
      <c r="AD20" s="2268"/>
      <c r="AE20" s="2268"/>
      <c r="AF20" s="2268"/>
      <c r="AG20" s="2268"/>
      <c r="AH20" s="2268"/>
      <c r="AI20" s="2268"/>
      <c r="AJ20" s="2268"/>
    </row>
    <row r="21" spans="1:42" s="587" customFormat="1" ht="15" customHeight="1" x14ac:dyDescent="0.25">
      <c r="A21" s="826" t="s">
        <v>871</v>
      </c>
      <c r="B21" s="1573" t="s">
        <v>2202</v>
      </c>
      <c r="C21" s="741" t="s">
        <v>285</v>
      </c>
      <c r="D21" s="741" t="s">
        <v>648</v>
      </c>
      <c r="E21" s="628" t="s">
        <v>281</v>
      </c>
      <c r="F21" s="646" t="s">
        <v>291</v>
      </c>
      <c r="G21" s="754" t="s">
        <v>1485</v>
      </c>
      <c r="H21" s="827" t="s">
        <v>289</v>
      </c>
      <c r="I21" s="826" t="s">
        <v>1491</v>
      </c>
      <c r="J21" s="1961">
        <v>2013</v>
      </c>
      <c r="K21" s="1973" t="s">
        <v>2599</v>
      </c>
      <c r="L21" s="1973"/>
      <c r="M21" s="2400"/>
      <c r="N21" s="2400"/>
      <c r="O21" s="1951"/>
      <c r="P21" s="1949"/>
      <c r="Q21" s="1950"/>
      <c r="R21" s="1949"/>
      <c r="S21" s="2398"/>
      <c r="T21" s="1947"/>
      <c r="U21" s="2003"/>
      <c r="V21" s="1112">
        <v>0</v>
      </c>
      <c r="W21" s="748">
        <v>41627</v>
      </c>
      <c r="X21" s="1574" t="s">
        <v>281</v>
      </c>
      <c r="Y21" s="1409">
        <v>0</v>
      </c>
      <c r="Z21" s="1410">
        <v>0</v>
      </c>
      <c r="AA21" s="631" t="s">
        <v>282</v>
      </c>
      <c r="AB21" s="1575" t="s">
        <v>2194</v>
      </c>
      <c r="AC21" s="743"/>
      <c r="AD21" s="1576" t="s">
        <v>2205</v>
      </c>
      <c r="AE21" s="750" t="s">
        <v>650</v>
      </c>
      <c r="AF21" s="1577" t="s">
        <v>2211</v>
      </c>
      <c r="AG21" s="1564">
        <v>41639</v>
      </c>
      <c r="AH21" s="749" t="s">
        <v>287</v>
      </c>
      <c r="AI21" s="748" t="s">
        <v>287</v>
      </c>
      <c r="AJ21" s="1578" t="s">
        <v>617</v>
      </c>
      <c r="AK21" s="748">
        <v>41697</v>
      </c>
      <c r="AL21" s="627"/>
      <c r="AM21" s="627"/>
      <c r="AN21" s="1578"/>
      <c r="AO21" s="1578"/>
      <c r="AP21" s="1578"/>
    </row>
    <row r="22" spans="1:42" s="587" customFormat="1" ht="153" x14ac:dyDescent="0.25">
      <c r="A22" s="826" t="s">
        <v>871</v>
      </c>
      <c r="B22" s="1573" t="s">
        <v>2202</v>
      </c>
      <c r="C22" s="741" t="s">
        <v>285</v>
      </c>
      <c r="D22" s="741" t="s">
        <v>648</v>
      </c>
      <c r="E22" s="628" t="s">
        <v>281</v>
      </c>
      <c r="F22" s="646" t="s">
        <v>291</v>
      </c>
      <c r="G22" s="754" t="s">
        <v>2203</v>
      </c>
      <c r="H22" s="827" t="s">
        <v>289</v>
      </c>
      <c r="I22" s="826" t="s">
        <v>1491</v>
      </c>
      <c r="J22" s="1961">
        <v>2013</v>
      </c>
      <c r="K22" s="1974"/>
      <c r="L22" s="1974"/>
      <c r="M22" s="2400"/>
      <c r="N22" s="2400"/>
      <c r="O22" s="1951"/>
      <c r="P22" s="1949"/>
      <c r="Q22" s="1950"/>
      <c r="R22" s="1949"/>
      <c r="S22" s="2398"/>
      <c r="T22" s="1947"/>
      <c r="U22" s="2003"/>
      <c r="V22" s="1112">
        <v>0</v>
      </c>
      <c r="W22" s="748">
        <v>41625</v>
      </c>
      <c r="X22" s="1574" t="s">
        <v>281</v>
      </c>
      <c r="Y22" s="1409">
        <v>0</v>
      </c>
      <c r="Z22" s="1410">
        <v>0</v>
      </c>
      <c r="AA22" s="631" t="s">
        <v>282</v>
      </c>
      <c r="AB22" s="1576"/>
      <c r="AC22" s="743"/>
      <c r="AD22" s="1576" t="s">
        <v>2206</v>
      </c>
      <c r="AE22" s="750" t="s">
        <v>649</v>
      </c>
      <c r="AF22" s="1577" t="s">
        <v>2211</v>
      </c>
      <c r="AG22" s="1564">
        <v>41639</v>
      </c>
      <c r="AH22" s="749" t="s">
        <v>287</v>
      </c>
      <c r="AI22" s="748" t="s">
        <v>287</v>
      </c>
      <c r="AJ22" s="1578" t="s">
        <v>617</v>
      </c>
      <c r="AK22" s="748">
        <v>41697</v>
      </c>
      <c r="AL22" s="627"/>
      <c r="AM22" s="627"/>
      <c r="AN22" s="1578"/>
      <c r="AO22" s="1578"/>
      <c r="AP22" s="1578"/>
    </row>
    <row r="23" spans="1:42" s="587" customFormat="1" ht="153" x14ac:dyDescent="0.25">
      <c r="A23" s="826" t="s">
        <v>871</v>
      </c>
      <c r="B23" s="1573" t="s">
        <v>2202</v>
      </c>
      <c r="C23" s="741" t="s">
        <v>285</v>
      </c>
      <c r="D23" s="741" t="s">
        <v>648</v>
      </c>
      <c r="E23" s="628" t="s">
        <v>281</v>
      </c>
      <c r="F23" s="646" t="s">
        <v>291</v>
      </c>
      <c r="G23" s="754" t="s">
        <v>1487</v>
      </c>
      <c r="H23" s="827" t="s">
        <v>289</v>
      </c>
      <c r="I23" s="826" t="s">
        <v>1491</v>
      </c>
      <c r="J23" s="1961">
        <v>2013</v>
      </c>
      <c r="K23" s="1974"/>
      <c r="L23" s="1974"/>
      <c r="M23" s="2400"/>
      <c r="N23" s="2400"/>
      <c r="O23" s="1951"/>
      <c r="P23" s="1949"/>
      <c r="Q23" s="1950"/>
      <c r="R23" s="1949"/>
      <c r="S23" s="2398"/>
      <c r="T23" s="1947"/>
      <c r="U23" s="2003"/>
      <c r="V23" s="1112">
        <v>0</v>
      </c>
      <c r="W23" s="748">
        <v>41625</v>
      </c>
      <c r="X23" s="1574" t="s">
        <v>281</v>
      </c>
      <c r="Y23" s="1409">
        <v>0</v>
      </c>
      <c r="Z23" s="1410">
        <v>0</v>
      </c>
      <c r="AA23" s="631" t="s">
        <v>282</v>
      </c>
      <c r="AB23" s="1576"/>
      <c r="AC23" s="743"/>
      <c r="AD23" s="1576" t="s">
        <v>2207</v>
      </c>
      <c r="AE23" s="750" t="s">
        <v>650</v>
      </c>
      <c r="AF23" s="1577" t="s">
        <v>2211</v>
      </c>
      <c r="AG23" s="1564">
        <v>41639</v>
      </c>
      <c r="AH23" s="749" t="s">
        <v>287</v>
      </c>
      <c r="AI23" s="748" t="s">
        <v>287</v>
      </c>
      <c r="AJ23" s="1578" t="s">
        <v>617</v>
      </c>
      <c r="AK23" s="748">
        <v>41697</v>
      </c>
      <c r="AL23" s="627"/>
      <c r="AM23" s="627"/>
      <c r="AN23" s="1578"/>
      <c r="AO23" s="1578"/>
      <c r="AP23" s="1578"/>
    </row>
    <row r="24" spans="1:42" s="587" customFormat="1" ht="153" x14ac:dyDescent="0.25">
      <c r="A24" s="826" t="s">
        <v>871</v>
      </c>
      <c r="B24" s="1573" t="s">
        <v>2202</v>
      </c>
      <c r="C24" s="741" t="s">
        <v>285</v>
      </c>
      <c r="D24" s="741" t="s">
        <v>648</v>
      </c>
      <c r="E24" s="628" t="s">
        <v>281</v>
      </c>
      <c r="F24" s="646" t="s">
        <v>291</v>
      </c>
      <c r="G24" s="754" t="s">
        <v>1488</v>
      </c>
      <c r="H24" s="827" t="s">
        <v>289</v>
      </c>
      <c r="I24" s="826" t="s">
        <v>1491</v>
      </c>
      <c r="J24" s="1961">
        <v>2013</v>
      </c>
      <c r="K24" s="1974"/>
      <c r="L24" s="1974"/>
      <c r="M24" s="2400"/>
      <c r="N24" s="2400"/>
      <c r="O24" s="1951"/>
      <c r="P24" s="1949"/>
      <c r="Q24" s="1950"/>
      <c r="R24" s="1949"/>
      <c r="S24" s="2398"/>
      <c r="T24" s="1947"/>
      <c r="U24" s="2003"/>
      <c r="V24" s="1112">
        <v>0</v>
      </c>
      <c r="W24" s="748"/>
      <c r="X24" s="1574" t="s">
        <v>281</v>
      </c>
      <c r="Y24" s="1409">
        <v>0</v>
      </c>
      <c r="Z24" s="1410">
        <v>0</v>
      </c>
      <c r="AA24" s="631" t="s">
        <v>282</v>
      </c>
      <c r="AB24" s="1576"/>
      <c r="AC24" s="743"/>
      <c r="AD24" s="1576" t="s">
        <v>2208</v>
      </c>
      <c r="AE24" s="750" t="s">
        <v>649</v>
      </c>
      <c r="AF24" s="1577" t="s">
        <v>2211</v>
      </c>
      <c r="AG24" s="1564">
        <v>41639</v>
      </c>
      <c r="AH24" s="749" t="s">
        <v>287</v>
      </c>
      <c r="AI24" s="748" t="s">
        <v>287</v>
      </c>
      <c r="AJ24" s="1578" t="s">
        <v>617</v>
      </c>
      <c r="AK24" s="748">
        <v>41697</v>
      </c>
      <c r="AL24" s="627"/>
      <c r="AM24" s="627"/>
      <c r="AN24" s="1578"/>
      <c r="AO24" s="1578"/>
      <c r="AP24" s="1578"/>
    </row>
    <row r="25" spans="1:42" s="587" customFormat="1" ht="42.75" customHeight="1" x14ac:dyDescent="0.25">
      <c r="A25" s="826" t="s">
        <v>871</v>
      </c>
      <c r="B25" s="1573" t="s">
        <v>2202</v>
      </c>
      <c r="C25" s="741" t="s">
        <v>285</v>
      </c>
      <c r="D25" s="741" t="s">
        <v>648</v>
      </c>
      <c r="E25" s="628" t="s">
        <v>281</v>
      </c>
      <c r="F25" s="646" t="s">
        <v>291</v>
      </c>
      <c r="G25" s="754" t="s">
        <v>1489</v>
      </c>
      <c r="H25" s="827" t="s">
        <v>289</v>
      </c>
      <c r="I25" s="826" t="s">
        <v>1491</v>
      </c>
      <c r="J25" s="1961">
        <v>2013</v>
      </c>
      <c r="K25" s="1974"/>
      <c r="L25" s="1974"/>
      <c r="M25" s="2400"/>
      <c r="N25" s="2400"/>
      <c r="O25" s="1951"/>
      <c r="P25" s="1949"/>
      <c r="Q25" s="1950"/>
      <c r="R25" s="1949"/>
      <c r="S25" s="2398"/>
      <c r="T25" s="1947"/>
      <c r="U25" s="2003"/>
      <c r="V25" s="1112">
        <v>0</v>
      </c>
      <c r="W25" s="748"/>
      <c r="X25" s="1574" t="s">
        <v>281</v>
      </c>
      <c r="Y25" s="1409">
        <v>0</v>
      </c>
      <c r="Z25" s="1410">
        <v>0</v>
      </c>
      <c r="AA25" s="631" t="s">
        <v>282</v>
      </c>
      <c r="AB25" s="1576"/>
      <c r="AC25" s="743"/>
      <c r="AD25" s="1576" t="s">
        <v>2209</v>
      </c>
      <c r="AE25" s="750" t="s">
        <v>650</v>
      </c>
      <c r="AF25" s="1577" t="s">
        <v>2211</v>
      </c>
      <c r="AG25" s="1564">
        <v>41639</v>
      </c>
      <c r="AH25" s="749" t="s">
        <v>287</v>
      </c>
      <c r="AI25" s="748" t="s">
        <v>287</v>
      </c>
      <c r="AJ25" s="1578" t="s">
        <v>617</v>
      </c>
      <c r="AK25" s="748">
        <v>41697</v>
      </c>
      <c r="AL25" s="627"/>
      <c r="AM25" s="627"/>
      <c r="AN25" s="1578"/>
      <c r="AO25" s="1578"/>
      <c r="AP25" s="1578"/>
    </row>
    <row r="26" spans="1:42" s="587" customFormat="1" ht="153" x14ac:dyDescent="0.25">
      <c r="A26" s="826" t="s">
        <v>871</v>
      </c>
      <c r="B26" s="1573" t="s">
        <v>2202</v>
      </c>
      <c r="C26" s="741" t="s">
        <v>285</v>
      </c>
      <c r="D26" s="741" t="s">
        <v>648</v>
      </c>
      <c r="E26" s="628" t="s">
        <v>281</v>
      </c>
      <c r="F26" s="646" t="s">
        <v>291</v>
      </c>
      <c r="G26" s="754" t="s">
        <v>1490</v>
      </c>
      <c r="H26" s="827" t="s">
        <v>289</v>
      </c>
      <c r="I26" s="826" t="s">
        <v>1491</v>
      </c>
      <c r="J26" s="1961">
        <v>2013</v>
      </c>
      <c r="K26" s="1974"/>
      <c r="L26" s="1974"/>
      <c r="M26" s="2400"/>
      <c r="N26" s="2400"/>
      <c r="O26" s="1951"/>
      <c r="P26" s="1949"/>
      <c r="Q26" s="1950"/>
      <c r="R26" s="1949"/>
      <c r="S26" s="2398"/>
      <c r="T26" s="1947"/>
      <c r="U26" s="2003"/>
      <c r="V26" s="1112">
        <v>0</v>
      </c>
      <c r="W26" s="748"/>
      <c r="X26" s="1574" t="s">
        <v>281</v>
      </c>
      <c r="Y26" s="1409">
        <v>0</v>
      </c>
      <c r="Z26" s="1410">
        <v>0</v>
      </c>
      <c r="AA26" s="631" t="s">
        <v>282</v>
      </c>
      <c r="AB26" s="1576"/>
      <c r="AC26" s="743"/>
      <c r="AD26" s="1576" t="s">
        <v>2210</v>
      </c>
      <c r="AE26" s="750" t="s">
        <v>649</v>
      </c>
      <c r="AF26" s="1577" t="s">
        <v>2211</v>
      </c>
      <c r="AG26" s="1564">
        <v>41639</v>
      </c>
      <c r="AH26" s="749" t="s">
        <v>287</v>
      </c>
      <c r="AI26" s="748" t="s">
        <v>287</v>
      </c>
      <c r="AJ26" s="1578" t="s">
        <v>617</v>
      </c>
      <c r="AK26" s="748">
        <v>41697</v>
      </c>
      <c r="AL26" s="627"/>
      <c r="AM26" s="627"/>
      <c r="AN26" s="1578"/>
      <c r="AO26" s="1578"/>
      <c r="AP26" s="1578"/>
    </row>
    <row r="27" spans="1:42" s="587" customFormat="1" ht="153" x14ac:dyDescent="0.25">
      <c r="A27" s="826" t="s">
        <v>871</v>
      </c>
      <c r="B27" s="1573" t="s">
        <v>2202</v>
      </c>
      <c r="C27" s="741" t="s">
        <v>285</v>
      </c>
      <c r="D27" s="741" t="s">
        <v>648</v>
      </c>
      <c r="E27" s="628" t="s">
        <v>281</v>
      </c>
      <c r="F27" s="646" t="s">
        <v>291</v>
      </c>
      <c r="G27" s="754" t="s">
        <v>2204</v>
      </c>
      <c r="H27" s="827" t="s">
        <v>289</v>
      </c>
      <c r="I27" s="826" t="s">
        <v>1491</v>
      </c>
      <c r="J27" s="1961">
        <v>2013</v>
      </c>
      <c r="K27" s="1974"/>
      <c r="L27" s="1974"/>
      <c r="M27" s="2400"/>
      <c r="N27" s="2400"/>
      <c r="O27" s="1951"/>
      <c r="P27" s="1949"/>
      <c r="Q27" s="1950"/>
      <c r="R27" s="1949"/>
      <c r="S27" s="2398"/>
      <c r="T27" s="1947"/>
      <c r="U27" s="2003"/>
      <c r="V27" s="1112">
        <v>0</v>
      </c>
      <c r="W27" s="748"/>
      <c r="X27" s="1574"/>
      <c r="Y27" s="1409">
        <v>0</v>
      </c>
      <c r="Z27" s="1410">
        <v>0</v>
      </c>
      <c r="AA27" s="631" t="s">
        <v>282</v>
      </c>
      <c r="AB27" s="1576"/>
      <c r="AC27" s="743"/>
      <c r="AD27" s="1576" t="s">
        <v>2210</v>
      </c>
      <c r="AE27" s="750" t="s">
        <v>649</v>
      </c>
      <c r="AF27" s="1577" t="s">
        <v>2211</v>
      </c>
      <c r="AG27" s="1564">
        <v>41639</v>
      </c>
      <c r="AH27" s="749" t="s">
        <v>287</v>
      </c>
      <c r="AI27" s="748" t="s">
        <v>287</v>
      </c>
      <c r="AJ27" s="1578" t="s">
        <v>617</v>
      </c>
      <c r="AK27" s="748">
        <v>41697</v>
      </c>
      <c r="AL27" s="627"/>
      <c r="AM27" s="627"/>
      <c r="AN27" s="1578"/>
      <c r="AO27" s="1578"/>
      <c r="AP27" s="1578"/>
    </row>
    <row r="28" spans="1:42" s="129" customFormat="1" ht="39.75" customHeight="1" x14ac:dyDescent="0.25">
      <c r="A28" s="2322"/>
      <c r="B28" s="2358"/>
      <c r="C28" s="2322"/>
      <c r="D28" s="2322"/>
      <c r="E28" s="2322"/>
      <c r="F28" s="2322"/>
      <c r="G28" s="2255"/>
      <c r="H28" s="2254"/>
      <c r="I28" s="2322"/>
      <c r="J28" s="2323"/>
      <c r="V28" s="2261"/>
      <c r="W28" s="2262"/>
      <c r="X28" s="2262"/>
      <c r="Y28" s="2263">
        <f xml:space="preserve"> SUM(Y29)</f>
        <v>1</v>
      </c>
      <c r="Z28" s="2263">
        <f xml:space="preserve"> SUM(Z29)</f>
        <v>1</v>
      </c>
      <c r="AA28" s="2262"/>
      <c r="AB28" s="2262"/>
      <c r="AC28" s="2264"/>
      <c r="AD28" s="2262"/>
      <c r="AE28" s="2262"/>
      <c r="AF28" s="2262"/>
      <c r="AG28" s="2262"/>
      <c r="AH28" s="2262"/>
      <c r="AI28" s="2262"/>
      <c r="AJ28" s="2262"/>
    </row>
    <row r="29" spans="1:42" s="129" customFormat="1" ht="15.75" x14ac:dyDescent="0.25">
      <c r="A29" s="2268"/>
      <c r="B29" s="2269"/>
      <c r="C29" s="2269"/>
      <c r="D29" s="2270"/>
      <c r="E29" s="2270"/>
      <c r="F29" s="2270"/>
      <c r="G29" s="2271"/>
      <c r="H29" s="2272"/>
      <c r="I29" s="2270"/>
      <c r="J29" s="2273"/>
      <c r="V29" s="2274"/>
      <c r="W29" s="2275"/>
      <c r="X29" s="2276"/>
      <c r="Y29" s="2277">
        <f>SUM(Y30)</f>
        <v>1</v>
      </c>
      <c r="Z29" s="2277">
        <f>SUM(Z30)</f>
        <v>1</v>
      </c>
      <c r="AA29" s="2278"/>
      <c r="AB29" s="2278"/>
      <c r="AC29" s="2278"/>
      <c r="AD29" s="2268"/>
      <c r="AE29" s="2268"/>
      <c r="AF29" s="2268"/>
      <c r="AG29" s="2268"/>
      <c r="AH29" s="2268"/>
      <c r="AI29" s="2268"/>
      <c r="AJ29" s="2268"/>
    </row>
    <row r="30" spans="1:42" s="587" customFormat="1" ht="37.5" customHeight="1" x14ac:dyDescent="0.25">
      <c r="A30" s="1292" t="s">
        <v>868</v>
      </c>
      <c r="B30" s="1184" t="s">
        <v>879</v>
      </c>
      <c r="C30" s="814" t="s">
        <v>539</v>
      </c>
      <c r="D30" s="1223" t="s">
        <v>648</v>
      </c>
      <c r="E30" s="766">
        <v>11165</v>
      </c>
      <c r="F30" s="646" t="s">
        <v>291</v>
      </c>
      <c r="G30" s="1293" t="s">
        <v>1073</v>
      </c>
      <c r="H30" s="1294" t="s">
        <v>289</v>
      </c>
      <c r="I30" s="1295" t="s">
        <v>500</v>
      </c>
      <c r="J30" s="2362">
        <v>2012</v>
      </c>
      <c r="V30" s="2365">
        <v>1</v>
      </c>
      <c r="W30" s="820">
        <v>41304</v>
      </c>
      <c r="X30" s="820">
        <v>41435</v>
      </c>
      <c r="Y30" s="1255">
        <v>1</v>
      </c>
      <c r="Z30" s="1255">
        <v>1</v>
      </c>
      <c r="AA30" s="1192">
        <v>41426</v>
      </c>
      <c r="AB30" s="822" t="s">
        <v>1071</v>
      </c>
      <c r="AC30" s="767" t="s">
        <v>1070</v>
      </c>
      <c r="AD30" s="819" t="s">
        <v>1069</v>
      </c>
      <c r="AE30" s="766" t="s">
        <v>1068</v>
      </c>
      <c r="AF30" s="763" t="s">
        <v>1067</v>
      </c>
      <c r="AG30" s="764">
        <v>41067</v>
      </c>
      <c r="AH30" s="763" t="s">
        <v>287</v>
      </c>
      <c r="AI30" s="764" t="s">
        <v>287</v>
      </c>
      <c r="AJ30" s="766" t="s">
        <v>892</v>
      </c>
      <c r="AK30" s="764">
        <v>41251</v>
      </c>
      <c r="AL30" s="764">
        <v>41460</v>
      </c>
      <c r="AM30" s="763" t="s">
        <v>287</v>
      </c>
      <c r="AN30" s="763" t="s">
        <v>287</v>
      </c>
      <c r="AO30" s="763" t="s">
        <v>287</v>
      </c>
      <c r="AP30" s="763" t="s">
        <v>930</v>
      </c>
    </row>
    <row r="31" spans="1:42" s="129" customFormat="1" ht="31.5" customHeight="1" x14ac:dyDescent="0.25">
      <c r="A31" s="2322"/>
      <c r="B31" s="2358"/>
      <c r="C31" s="2322"/>
      <c r="D31" s="2322"/>
      <c r="E31" s="2322"/>
      <c r="F31" s="2322"/>
      <c r="G31" s="2255"/>
      <c r="H31" s="2254"/>
      <c r="I31" s="2322"/>
      <c r="J31" s="2323"/>
      <c r="V31" s="2261"/>
      <c r="W31" s="2262"/>
      <c r="X31" s="2262"/>
      <c r="Y31" s="2263">
        <f xml:space="preserve"> SUM(Y32)</f>
        <v>0</v>
      </c>
      <c r="Z31" s="2263">
        <f xml:space="preserve"> SUM(Z32)</f>
        <v>1</v>
      </c>
      <c r="AA31" s="2262"/>
      <c r="AB31" s="2262"/>
      <c r="AC31" s="2264"/>
      <c r="AD31" s="2262"/>
      <c r="AE31" s="2262"/>
      <c r="AF31" s="2262"/>
      <c r="AG31" s="2262"/>
      <c r="AH31" s="2262"/>
      <c r="AI31" s="2262"/>
      <c r="AJ31" s="2262"/>
    </row>
    <row r="32" spans="1:42" s="129" customFormat="1" ht="15.75" x14ac:dyDescent="0.25">
      <c r="A32" s="2268"/>
      <c r="B32" s="2269"/>
      <c r="C32" s="2269"/>
      <c r="D32" s="2270"/>
      <c r="E32" s="2270"/>
      <c r="F32" s="2270"/>
      <c r="G32" s="2271"/>
      <c r="H32" s="2272"/>
      <c r="I32" s="2270"/>
      <c r="J32" s="2273"/>
      <c r="V32" s="2274"/>
      <c r="W32" s="2275"/>
      <c r="X32" s="2276"/>
      <c r="Y32" s="2277">
        <f>SUM(Y33)</f>
        <v>0</v>
      </c>
      <c r="Z32" s="2277">
        <f>SUM(Z33)</f>
        <v>1</v>
      </c>
      <c r="AA32" s="2278"/>
      <c r="AB32" s="2278"/>
      <c r="AC32" s="2278"/>
      <c r="AD32" s="2268"/>
      <c r="AE32" s="2268"/>
      <c r="AF32" s="2268"/>
      <c r="AG32" s="2268"/>
      <c r="AH32" s="2268"/>
      <c r="AI32" s="2268"/>
      <c r="AJ32" s="2268"/>
    </row>
    <row r="33" spans="1:42" s="587" customFormat="1" ht="41.25" customHeight="1" x14ac:dyDescent="0.25">
      <c r="A33" s="1292" t="s">
        <v>868</v>
      </c>
      <c r="B33" s="1189" t="s">
        <v>874</v>
      </c>
      <c r="C33" s="814" t="s">
        <v>539</v>
      </c>
      <c r="D33" s="1295" t="s">
        <v>648</v>
      </c>
      <c r="E33" s="628" t="s">
        <v>281</v>
      </c>
      <c r="F33" s="646" t="s">
        <v>291</v>
      </c>
      <c r="G33" s="1293" t="s">
        <v>896</v>
      </c>
      <c r="H33" s="1294" t="s">
        <v>289</v>
      </c>
      <c r="I33" s="1295" t="s">
        <v>878</v>
      </c>
      <c r="J33" s="2362">
        <v>2013</v>
      </c>
      <c r="V33" s="2365">
        <v>1</v>
      </c>
      <c r="W33" s="820">
        <v>41488</v>
      </c>
      <c r="X33" s="820">
        <v>41518</v>
      </c>
      <c r="Y33" s="1252">
        <v>0</v>
      </c>
      <c r="Z33" s="1252">
        <v>1</v>
      </c>
      <c r="AA33" s="1198">
        <v>41518</v>
      </c>
      <c r="AB33" s="822"/>
      <c r="AC33" s="767"/>
      <c r="AD33" s="819" t="s">
        <v>895</v>
      </c>
      <c r="AE33" s="766" t="s">
        <v>894</v>
      </c>
      <c r="AF33" s="763" t="s">
        <v>893</v>
      </c>
      <c r="AG33" s="764">
        <v>41477</v>
      </c>
      <c r="AH33" s="763" t="s">
        <v>287</v>
      </c>
      <c r="AI33" s="764" t="s">
        <v>287</v>
      </c>
      <c r="AJ33" s="766" t="s">
        <v>892</v>
      </c>
      <c r="AK33" s="765" t="s">
        <v>891</v>
      </c>
      <c r="AL33" s="765" t="s">
        <v>890</v>
      </c>
      <c r="AM33" s="765" t="s">
        <v>287</v>
      </c>
      <c r="AN33" s="765" t="s">
        <v>287</v>
      </c>
      <c r="AO33" s="765" t="s">
        <v>287</v>
      </c>
      <c r="AP33" s="765" t="s">
        <v>889</v>
      </c>
    </row>
    <row r="34" spans="1:42" s="129" customFormat="1" ht="16.5" x14ac:dyDescent="0.25">
      <c r="A34" s="2322"/>
      <c r="B34" s="2358"/>
      <c r="C34" s="2322"/>
      <c r="D34" s="2322"/>
      <c r="E34" s="2322"/>
      <c r="F34" s="2322"/>
      <c r="G34" s="2255"/>
      <c r="H34" s="2254"/>
      <c r="I34" s="2322"/>
      <c r="J34" s="2323"/>
      <c r="V34" s="2261"/>
      <c r="W34" s="2262"/>
      <c r="X34" s="2262"/>
      <c r="Y34" s="2263">
        <f xml:space="preserve"> SUM(Y35)</f>
        <v>0</v>
      </c>
      <c r="Z34" s="2263">
        <f xml:space="preserve"> SUM(Z35)</f>
        <v>0</v>
      </c>
      <c r="AA34" s="2262"/>
      <c r="AB34" s="2262"/>
      <c r="AC34" s="2264"/>
      <c r="AD34" s="2262"/>
      <c r="AE34" s="2262"/>
      <c r="AF34" s="2262"/>
      <c r="AG34" s="2262"/>
      <c r="AH34" s="2262"/>
      <c r="AI34" s="2262"/>
      <c r="AJ34" s="2262"/>
    </row>
    <row r="35" spans="1:42" s="129" customFormat="1" ht="15.75" x14ac:dyDescent="0.25">
      <c r="A35" s="2268"/>
      <c r="B35" s="2269"/>
      <c r="C35" s="2269"/>
      <c r="D35" s="2270"/>
      <c r="E35" s="2270"/>
      <c r="F35" s="2270"/>
      <c r="G35" s="2271"/>
      <c r="H35" s="2272"/>
      <c r="I35" s="2270"/>
      <c r="J35" s="2273"/>
      <c r="V35" s="2274"/>
      <c r="W35" s="2275"/>
      <c r="X35" s="2276"/>
      <c r="Y35" s="2277">
        <f>SUM(Y36:Y36)</f>
        <v>0</v>
      </c>
      <c r="Z35" s="2277">
        <f>SUM(Z36:Z36)</f>
        <v>0</v>
      </c>
      <c r="AA35" s="2278"/>
      <c r="AB35" s="2278"/>
      <c r="AC35" s="2278"/>
      <c r="AD35" s="2268"/>
      <c r="AE35" s="2268"/>
      <c r="AF35" s="2268"/>
      <c r="AG35" s="2268"/>
      <c r="AH35" s="2268"/>
      <c r="AI35" s="2268"/>
      <c r="AJ35" s="2268"/>
    </row>
    <row r="36" spans="1:42" s="587" customFormat="1" ht="59.25" customHeight="1" x14ac:dyDescent="0.25">
      <c r="A36" s="743" t="s">
        <v>871</v>
      </c>
      <c r="B36" s="1190" t="s">
        <v>875</v>
      </c>
      <c r="C36" s="741" t="s">
        <v>285</v>
      </c>
      <c r="D36" s="741" t="s">
        <v>18</v>
      </c>
      <c r="E36" s="825">
        <v>11031</v>
      </c>
      <c r="F36" s="1311" t="s">
        <v>291</v>
      </c>
      <c r="G36" s="754" t="s">
        <v>561</v>
      </c>
      <c r="H36" s="1321" t="s">
        <v>295</v>
      </c>
      <c r="I36" s="826" t="s">
        <v>301</v>
      </c>
      <c r="J36" s="1961">
        <v>2012</v>
      </c>
      <c r="V36" s="2360">
        <v>0.92</v>
      </c>
      <c r="W36" s="748">
        <v>41100</v>
      </c>
      <c r="X36" s="748">
        <v>41486</v>
      </c>
      <c r="Y36" s="1256">
        <v>0</v>
      </c>
      <c r="Z36" s="1256">
        <v>0</v>
      </c>
      <c r="AA36" s="606">
        <v>41548</v>
      </c>
      <c r="AB36" s="743"/>
      <c r="AC36" s="743" t="s">
        <v>557</v>
      </c>
      <c r="AD36" s="1287" t="s">
        <v>556</v>
      </c>
      <c r="AE36" s="750" t="s">
        <v>555</v>
      </c>
      <c r="AF36" s="1287" t="s">
        <v>554</v>
      </c>
      <c r="AG36" s="748">
        <v>41067</v>
      </c>
      <c r="AH36" s="749" t="s">
        <v>287</v>
      </c>
      <c r="AI36" s="748" t="s">
        <v>287</v>
      </c>
      <c r="AJ36" s="1288" t="s">
        <v>553</v>
      </c>
      <c r="AK36" s="748">
        <v>41404</v>
      </c>
      <c r="AL36" s="627" t="s">
        <v>281</v>
      </c>
      <c r="AM36" s="627" t="s">
        <v>281</v>
      </c>
      <c r="AN36" s="627" t="s">
        <v>281</v>
      </c>
      <c r="AO36" s="627" t="s">
        <v>281</v>
      </c>
      <c r="AP36" s="1297" t="s">
        <v>1058</v>
      </c>
    </row>
    <row r="37" spans="1:42" s="129" customFormat="1" ht="16.5" x14ac:dyDescent="0.25">
      <c r="A37" s="2322"/>
      <c r="B37" s="2358"/>
      <c r="C37" s="2322"/>
      <c r="D37" s="2322"/>
      <c r="E37" s="2322"/>
      <c r="F37" s="2322"/>
      <c r="G37" s="2255"/>
      <c r="H37" s="2254"/>
      <c r="I37" s="2322"/>
      <c r="J37" s="2323"/>
      <c r="V37" s="2261"/>
      <c r="W37" s="2262"/>
      <c r="X37" s="2262"/>
      <c r="Y37" s="2263">
        <f xml:space="preserve"> SUM(Y38)</f>
        <v>3</v>
      </c>
      <c r="Z37" s="2263">
        <f xml:space="preserve"> SUM(Z38)</f>
        <v>7</v>
      </c>
      <c r="AA37" s="2262"/>
      <c r="AB37" s="2262"/>
      <c r="AC37" s="2264"/>
      <c r="AD37" s="2262"/>
      <c r="AE37" s="2262"/>
      <c r="AF37" s="2262"/>
      <c r="AG37" s="2262"/>
      <c r="AH37" s="2262"/>
      <c r="AI37" s="2262"/>
      <c r="AJ37" s="2262"/>
    </row>
    <row r="38" spans="1:42" s="129" customFormat="1" ht="15.75" x14ac:dyDescent="0.25">
      <c r="A38" s="2268"/>
      <c r="B38" s="2269"/>
      <c r="C38" s="2269"/>
      <c r="D38" s="2270"/>
      <c r="E38" s="2270"/>
      <c r="F38" s="2270"/>
      <c r="G38" s="2271"/>
      <c r="H38" s="2272"/>
      <c r="I38" s="2270"/>
      <c r="J38" s="2273"/>
      <c r="V38" s="2274"/>
      <c r="W38" s="2275"/>
      <c r="X38" s="2276"/>
      <c r="Y38" s="2277">
        <f>SUM(Y39:Y45)</f>
        <v>3</v>
      </c>
      <c r="Z38" s="2277">
        <f>SUM(Z39:Z45)</f>
        <v>7</v>
      </c>
      <c r="AA38" s="2278"/>
      <c r="AB38" s="2278"/>
      <c r="AC38" s="2278"/>
      <c r="AD38" s="2268"/>
      <c r="AE38" s="2268"/>
      <c r="AF38" s="2268"/>
      <c r="AG38" s="2268"/>
      <c r="AH38" s="2268"/>
      <c r="AI38" s="2268"/>
      <c r="AJ38" s="2268"/>
    </row>
    <row r="39" spans="1:42" s="587" customFormat="1" ht="153" x14ac:dyDescent="0.25">
      <c r="A39" s="826" t="s">
        <v>871</v>
      </c>
      <c r="B39" s="1573" t="s">
        <v>2202</v>
      </c>
      <c r="C39" s="741" t="s">
        <v>285</v>
      </c>
      <c r="D39" s="741" t="s">
        <v>648</v>
      </c>
      <c r="E39" s="628" t="s">
        <v>281</v>
      </c>
      <c r="F39" s="646" t="s">
        <v>291</v>
      </c>
      <c r="G39" s="754" t="s">
        <v>1485</v>
      </c>
      <c r="H39" s="827" t="s">
        <v>289</v>
      </c>
      <c r="I39" s="826" t="s">
        <v>1482</v>
      </c>
      <c r="J39" s="1961">
        <v>2013</v>
      </c>
      <c r="V39" s="1112">
        <v>0</v>
      </c>
      <c r="W39" s="748">
        <v>41627</v>
      </c>
      <c r="X39" s="1574" t="s">
        <v>281</v>
      </c>
      <c r="Y39" s="1409">
        <v>1</v>
      </c>
      <c r="Z39" s="1410">
        <v>1</v>
      </c>
      <c r="AA39" s="631" t="s">
        <v>282</v>
      </c>
      <c r="AB39" s="1575" t="s">
        <v>2194</v>
      </c>
      <c r="AC39" s="743"/>
      <c r="AD39" s="1576" t="s">
        <v>2205</v>
      </c>
      <c r="AE39" s="750" t="s">
        <v>650</v>
      </c>
      <c r="AF39" s="1577" t="s">
        <v>2211</v>
      </c>
      <c r="AG39" s="1564">
        <v>41639</v>
      </c>
      <c r="AH39" s="749" t="s">
        <v>287</v>
      </c>
      <c r="AI39" s="748" t="s">
        <v>287</v>
      </c>
      <c r="AJ39" s="1578" t="s">
        <v>617</v>
      </c>
      <c r="AK39" s="748">
        <v>41697</v>
      </c>
      <c r="AL39" s="627"/>
      <c r="AM39" s="627"/>
      <c r="AN39" s="1578"/>
      <c r="AO39" s="1578"/>
      <c r="AP39" s="1578"/>
    </row>
    <row r="40" spans="1:42" s="587" customFormat="1" ht="153" x14ac:dyDescent="0.25">
      <c r="A40" s="826" t="s">
        <v>871</v>
      </c>
      <c r="B40" s="1573" t="s">
        <v>2202</v>
      </c>
      <c r="C40" s="741" t="s">
        <v>285</v>
      </c>
      <c r="D40" s="741" t="s">
        <v>648</v>
      </c>
      <c r="E40" s="628" t="s">
        <v>281</v>
      </c>
      <c r="F40" s="646" t="s">
        <v>291</v>
      </c>
      <c r="G40" s="754" t="s">
        <v>2203</v>
      </c>
      <c r="H40" s="827" t="s">
        <v>289</v>
      </c>
      <c r="I40" s="826" t="s">
        <v>1482</v>
      </c>
      <c r="J40" s="1961">
        <v>2013</v>
      </c>
      <c r="V40" s="1112">
        <v>0</v>
      </c>
      <c r="W40" s="748">
        <v>41625</v>
      </c>
      <c r="X40" s="1574" t="s">
        <v>281</v>
      </c>
      <c r="Y40" s="1409">
        <v>1</v>
      </c>
      <c r="Z40" s="1410">
        <v>1</v>
      </c>
      <c r="AA40" s="631" t="s">
        <v>282</v>
      </c>
      <c r="AB40" s="1576"/>
      <c r="AC40" s="743"/>
      <c r="AD40" s="1576" t="s">
        <v>2206</v>
      </c>
      <c r="AE40" s="750" t="s">
        <v>649</v>
      </c>
      <c r="AF40" s="1577" t="s">
        <v>2211</v>
      </c>
      <c r="AG40" s="1564">
        <v>41639</v>
      </c>
      <c r="AH40" s="749" t="s">
        <v>287</v>
      </c>
      <c r="AI40" s="748" t="s">
        <v>287</v>
      </c>
      <c r="AJ40" s="1578" t="s">
        <v>617</v>
      </c>
      <c r="AK40" s="748">
        <v>41697</v>
      </c>
      <c r="AL40" s="627"/>
      <c r="AM40" s="627"/>
      <c r="AN40" s="1578"/>
      <c r="AO40" s="1578"/>
      <c r="AP40" s="1578"/>
    </row>
    <row r="41" spans="1:42" s="587" customFormat="1" ht="153" x14ac:dyDescent="0.25">
      <c r="A41" s="826" t="s">
        <v>871</v>
      </c>
      <c r="B41" s="1573" t="s">
        <v>2202</v>
      </c>
      <c r="C41" s="741" t="s">
        <v>285</v>
      </c>
      <c r="D41" s="741" t="s">
        <v>648</v>
      </c>
      <c r="E41" s="628" t="s">
        <v>281</v>
      </c>
      <c r="F41" s="646" t="s">
        <v>291</v>
      </c>
      <c r="G41" s="754" t="s">
        <v>1487</v>
      </c>
      <c r="H41" s="827" t="s">
        <v>289</v>
      </c>
      <c r="I41" s="826" t="s">
        <v>1482</v>
      </c>
      <c r="J41" s="1961">
        <v>2013</v>
      </c>
      <c r="V41" s="1112">
        <v>0</v>
      </c>
      <c r="W41" s="748">
        <v>41625</v>
      </c>
      <c r="X41" s="1574" t="s">
        <v>281</v>
      </c>
      <c r="Y41" s="1409">
        <v>0</v>
      </c>
      <c r="Z41" s="1410">
        <v>1</v>
      </c>
      <c r="AA41" s="631" t="s">
        <v>282</v>
      </c>
      <c r="AB41" s="1576"/>
      <c r="AC41" s="743"/>
      <c r="AD41" s="1576" t="s">
        <v>2207</v>
      </c>
      <c r="AE41" s="750" t="s">
        <v>650</v>
      </c>
      <c r="AF41" s="1577" t="s">
        <v>2211</v>
      </c>
      <c r="AG41" s="1564">
        <v>41639</v>
      </c>
      <c r="AH41" s="749" t="s">
        <v>287</v>
      </c>
      <c r="AI41" s="748" t="s">
        <v>287</v>
      </c>
      <c r="AJ41" s="1578" t="s">
        <v>617</v>
      </c>
      <c r="AK41" s="748">
        <v>41697</v>
      </c>
      <c r="AL41" s="627"/>
      <c r="AM41" s="627"/>
      <c r="AN41" s="1578"/>
      <c r="AO41" s="1578"/>
      <c r="AP41" s="1578"/>
    </row>
    <row r="42" spans="1:42" s="587" customFormat="1" ht="153" x14ac:dyDescent="0.25">
      <c r="A42" s="826" t="s">
        <v>871</v>
      </c>
      <c r="B42" s="1573" t="s">
        <v>2202</v>
      </c>
      <c r="C42" s="741" t="s">
        <v>285</v>
      </c>
      <c r="D42" s="741" t="s">
        <v>648</v>
      </c>
      <c r="E42" s="628" t="s">
        <v>281</v>
      </c>
      <c r="F42" s="646" t="s">
        <v>291</v>
      </c>
      <c r="G42" s="754" t="s">
        <v>1488</v>
      </c>
      <c r="H42" s="827" t="s">
        <v>289</v>
      </c>
      <c r="I42" s="826" t="s">
        <v>1482</v>
      </c>
      <c r="J42" s="1961">
        <v>2013</v>
      </c>
      <c r="V42" s="1112">
        <v>0</v>
      </c>
      <c r="W42" s="748"/>
      <c r="X42" s="1574" t="s">
        <v>281</v>
      </c>
      <c r="Y42" s="1409">
        <v>0</v>
      </c>
      <c r="Z42" s="1410">
        <v>1</v>
      </c>
      <c r="AA42" s="631" t="s">
        <v>282</v>
      </c>
      <c r="AB42" s="1576"/>
      <c r="AC42" s="743"/>
      <c r="AD42" s="1576" t="s">
        <v>2208</v>
      </c>
      <c r="AE42" s="750" t="s">
        <v>649</v>
      </c>
      <c r="AF42" s="1577" t="s">
        <v>2211</v>
      </c>
      <c r="AG42" s="1564">
        <v>41639</v>
      </c>
      <c r="AH42" s="749" t="s">
        <v>287</v>
      </c>
      <c r="AI42" s="748" t="s">
        <v>287</v>
      </c>
      <c r="AJ42" s="1578" t="s">
        <v>617</v>
      </c>
      <c r="AK42" s="748">
        <v>41697</v>
      </c>
      <c r="AL42" s="627"/>
      <c r="AM42" s="627"/>
      <c r="AN42" s="1578"/>
      <c r="AO42" s="1578"/>
      <c r="AP42" s="1578"/>
    </row>
    <row r="43" spans="1:42" s="587" customFormat="1" ht="153" x14ac:dyDescent="0.25">
      <c r="A43" s="826" t="s">
        <v>871</v>
      </c>
      <c r="B43" s="1573" t="s">
        <v>2202</v>
      </c>
      <c r="C43" s="741" t="s">
        <v>285</v>
      </c>
      <c r="D43" s="741" t="s">
        <v>648</v>
      </c>
      <c r="E43" s="628" t="s">
        <v>281</v>
      </c>
      <c r="F43" s="646" t="s">
        <v>291</v>
      </c>
      <c r="G43" s="754" t="s">
        <v>1489</v>
      </c>
      <c r="H43" s="827" t="s">
        <v>289</v>
      </c>
      <c r="I43" s="826" t="s">
        <v>1482</v>
      </c>
      <c r="J43" s="1961">
        <v>2013</v>
      </c>
      <c r="V43" s="1112">
        <v>0</v>
      </c>
      <c r="W43" s="748"/>
      <c r="X43" s="1574" t="s">
        <v>281</v>
      </c>
      <c r="Y43" s="1409">
        <v>1</v>
      </c>
      <c r="Z43" s="1410">
        <v>1</v>
      </c>
      <c r="AA43" s="631" t="s">
        <v>282</v>
      </c>
      <c r="AB43" s="1576"/>
      <c r="AC43" s="743"/>
      <c r="AD43" s="1576" t="s">
        <v>2209</v>
      </c>
      <c r="AE43" s="750" t="s">
        <v>650</v>
      </c>
      <c r="AF43" s="1577" t="s">
        <v>2211</v>
      </c>
      <c r="AG43" s="1564">
        <v>41639</v>
      </c>
      <c r="AH43" s="749" t="s">
        <v>287</v>
      </c>
      <c r="AI43" s="748" t="s">
        <v>287</v>
      </c>
      <c r="AJ43" s="1578" t="s">
        <v>617</v>
      </c>
      <c r="AK43" s="748">
        <v>41697</v>
      </c>
      <c r="AL43" s="627"/>
      <c r="AM43" s="627"/>
      <c r="AN43" s="1578"/>
      <c r="AO43" s="1578"/>
      <c r="AP43" s="1578"/>
    </row>
    <row r="44" spans="1:42" s="587" customFormat="1" ht="153" x14ac:dyDescent="0.25">
      <c r="A44" s="826" t="s">
        <v>871</v>
      </c>
      <c r="B44" s="1573" t="s">
        <v>2202</v>
      </c>
      <c r="C44" s="741" t="s">
        <v>285</v>
      </c>
      <c r="D44" s="741" t="s">
        <v>648</v>
      </c>
      <c r="E44" s="628" t="s">
        <v>281</v>
      </c>
      <c r="F44" s="646" t="s">
        <v>291</v>
      </c>
      <c r="G44" s="754" t="s">
        <v>1490</v>
      </c>
      <c r="H44" s="827" t="s">
        <v>289</v>
      </c>
      <c r="I44" s="826" t="s">
        <v>1482</v>
      </c>
      <c r="J44" s="1961">
        <v>2013</v>
      </c>
      <c r="V44" s="1112">
        <v>0</v>
      </c>
      <c r="W44" s="748"/>
      <c r="X44" s="1574" t="s">
        <v>281</v>
      </c>
      <c r="Y44" s="1409">
        <v>0</v>
      </c>
      <c r="Z44" s="1410">
        <v>1</v>
      </c>
      <c r="AA44" s="631" t="s">
        <v>282</v>
      </c>
      <c r="AB44" s="1576"/>
      <c r="AC44" s="743"/>
      <c r="AD44" s="1576" t="s">
        <v>2210</v>
      </c>
      <c r="AE44" s="750" t="s">
        <v>649</v>
      </c>
      <c r="AF44" s="1577" t="s">
        <v>2211</v>
      </c>
      <c r="AG44" s="1564">
        <v>41639</v>
      </c>
      <c r="AH44" s="749" t="s">
        <v>287</v>
      </c>
      <c r="AI44" s="748" t="s">
        <v>287</v>
      </c>
      <c r="AJ44" s="1578" t="s">
        <v>617</v>
      </c>
      <c r="AK44" s="748">
        <v>41697</v>
      </c>
      <c r="AL44" s="627"/>
      <c r="AM44" s="627"/>
      <c r="AN44" s="1578"/>
      <c r="AO44" s="1578"/>
      <c r="AP44" s="1578"/>
    </row>
    <row r="45" spans="1:42" s="587" customFormat="1" ht="153" x14ac:dyDescent="0.25">
      <c r="A45" s="826" t="s">
        <v>871</v>
      </c>
      <c r="B45" s="1573" t="s">
        <v>2202</v>
      </c>
      <c r="C45" s="741" t="s">
        <v>285</v>
      </c>
      <c r="D45" s="741" t="s">
        <v>648</v>
      </c>
      <c r="E45" s="628" t="s">
        <v>281</v>
      </c>
      <c r="F45" s="646" t="s">
        <v>291</v>
      </c>
      <c r="G45" s="754" t="s">
        <v>2204</v>
      </c>
      <c r="H45" s="827" t="s">
        <v>289</v>
      </c>
      <c r="I45" s="826" t="s">
        <v>1482</v>
      </c>
      <c r="J45" s="1961">
        <v>2013</v>
      </c>
      <c r="V45" s="1112">
        <v>0</v>
      </c>
      <c r="W45" s="748"/>
      <c r="X45" s="1574"/>
      <c r="Y45" s="1409">
        <v>0</v>
      </c>
      <c r="Z45" s="1410">
        <v>1</v>
      </c>
      <c r="AA45" s="631" t="s">
        <v>282</v>
      </c>
      <c r="AB45" s="1576"/>
      <c r="AC45" s="743"/>
      <c r="AD45" s="1576" t="s">
        <v>2210</v>
      </c>
      <c r="AE45" s="750" t="s">
        <v>649</v>
      </c>
      <c r="AF45" s="1577" t="s">
        <v>2211</v>
      </c>
      <c r="AG45" s="1564">
        <v>41639</v>
      </c>
      <c r="AH45" s="749" t="s">
        <v>287</v>
      </c>
      <c r="AI45" s="748" t="s">
        <v>287</v>
      </c>
      <c r="AJ45" s="1578" t="s">
        <v>617</v>
      </c>
      <c r="AK45" s="748">
        <v>41697</v>
      </c>
      <c r="AL45" s="627"/>
      <c r="AM45" s="627"/>
      <c r="AN45" s="1578"/>
      <c r="AO45" s="1578"/>
      <c r="AP45" s="1578"/>
    </row>
    <row r="46" spans="1:42" s="587" customFormat="1" ht="15.75" x14ac:dyDescent="0.25">
      <c r="A46" s="1708"/>
      <c r="B46" s="1709"/>
      <c r="C46" s="1710"/>
      <c r="D46" s="1710"/>
      <c r="E46" s="1711"/>
      <c r="F46" s="1661"/>
      <c r="G46" s="1712"/>
      <c r="H46" s="1713"/>
      <c r="I46" s="1708"/>
      <c r="J46" s="1714"/>
      <c r="V46" s="1715"/>
      <c r="W46" s="1716"/>
      <c r="X46" s="1717"/>
      <c r="Y46" s="1718"/>
      <c r="Z46" s="1719"/>
      <c r="AA46" s="1720"/>
      <c r="AB46" s="1721"/>
      <c r="AC46" s="1722"/>
      <c r="AD46" s="1721"/>
      <c r="AE46" s="1723"/>
      <c r="AF46" s="1724"/>
      <c r="AG46" s="1725"/>
      <c r="AH46" s="1726"/>
      <c r="AI46" s="1716"/>
      <c r="AJ46" s="1727"/>
      <c r="AK46" s="1716"/>
      <c r="AL46" s="1690"/>
      <c r="AM46" s="1690"/>
      <c r="AN46" s="1727"/>
      <c r="AO46" s="1727"/>
      <c r="AP46" s="1727"/>
    </row>
    <row r="47" spans="1:42" ht="14.1" customHeight="1" x14ac:dyDescent="0.25">
      <c r="A47" s="161"/>
      <c r="B47" s="166"/>
      <c r="C47" s="166"/>
      <c r="D47" s="161"/>
      <c r="E47" s="161"/>
      <c r="F47" s="161"/>
      <c r="G47" s="167"/>
      <c r="H47" s="167"/>
      <c r="I47" s="161"/>
      <c r="J47" s="161"/>
      <c r="V47" s="161"/>
      <c r="W47" s="17"/>
      <c r="X47" s="17"/>
      <c r="Y47" s="17"/>
      <c r="Z47" s="17"/>
      <c r="AA47" s="17"/>
      <c r="AB47" s="17"/>
      <c r="AC47" s="17"/>
      <c r="AD47" s="161"/>
    </row>
    <row r="48" spans="1:42" ht="14.1" customHeight="1" x14ac:dyDescent="0.25">
      <c r="A48" s="161"/>
      <c r="B48" s="166"/>
      <c r="C48" s="166"/>
      <c r="D48" s="161"/>
      <c r="E48" s="161"/>
      <c r="F48" s="161"/>
      <c r="G48" s="167"/>
      <c r="H48" s="167"/>
      <c r="I48" s="161"/>
      <c r="J48" s="161"/>
      <c r="V48" s="161"/>
      <c r="W48" s="17"/>
      <c r="X48" s="17"/>
      <c r="Y48" s="17"/>
      <c r="Z48" s="17"/>
      <c r="AA48" s="17"/>
      <c r="AB48" s="17"/>
      <c r="AC48" s="17"/>
      <c r="AD48" s="161"/>
    </row>
    <row r="49" spans="2:30" x14ac:dyDescent="0.25">
      <c r="B49" s="6"/>
      <c r="C49" s="6"/>
      <c r="D49" s="6"/>
      <c r="E49" s="6"/>
      <c r="F49" s="111"/>
      <c r="G49" s="112"/>
      <c r="H49" s="112"/>
      <c r="I49" s="111"/>
      <c r="J49" s="111"/>
      <c r="M49" s="83"/>
      <c r="N49" s="83"/>
      <c r="P49" s="65"/>
      <c r="R49" s="67"/>
      <c r="S49" s="2379"/>
      <c r="T49" s="83"/>
      <c r="V49" s="109"/>
      <c r="W49" s="6"/>
      <c r="X49" s="6"/>
      <c r="AD49" s="109"/>
    </row>
    <row r="50" spans="2:30" x14ac:dyDescent="0.25">
      <c r="B50" s="6"/>
      <c r="C50" s="6"/>
      <c r="D50" s="6"/>
      <c r="E50" s="6"/>
      <c r="F50" s="111"/>
      <c r="G50" s="112"/>
      <c r="H50" s="112"/>
      <c r="I50" s="111"/>
      <c r="J50" s="111"/>
      <c r="M50" s="83"/>
      <c r="N50" s="83"/>
      <c r="P50" s="65"/>
      <c r="R50" s="67"/>
      <c r="S50" s="2379"/>
      <c r="T50" s="83"/>
      <c r="V50" s="109"/>
      <c r="W50" s="6"/>
      <c r="X50" s="6"/>
      <c r="AD50" s="109"/>
    </row>
    <row r="51" spans="2:30" x14ac:dyDescent="0.25">
      <c r="B51" s="6"/>
      <c r="C51" s="6"/>
      <c r="D51" s="6"/>
      <c r="E51" s="6"/>
      <c r="F51" s="111"/>
      <c r="G51" s="112"/>
      <c r="H51" s="112"/>
      <c r="I51" s="111"/>
      <c r="J51" s="111"/>
      <c r="M51" s="83"/>
      <c r="N51" s="83"/>
      <c r="P51" s="65"/>
      <c r="R51" s="67"/>
      <c r="S51" s="2379"/>
      <c r="T51" s="83"/>
      <c r="V51" s="109"/>
      <c r="W51" s="6"/>
      <c r="X51" s="6"/>
      <c r="AD51" s="109"/>
    </row>
    <row r="52" spans="2:30" x14ac:dyDescent="0.25">
      <c r="B52" s="6"/>
      <c r="C52" s="6"/>
      <c r="D52" s="6"/>
      <c r="E52" s="6"/>
      <c r="F52" s="111"/>
      <c r="G52" s="112"/>
      <c r="H52" s="112"/>
      <c r="I52" s="111"/>
      <c r="J52" s="111"/>
      <c r="M52" s="83"/>
      <c r="N52" s="83"/>
      <c r="P52" s="65"/>
      <c r="R52" s="67"/>
      <c r="S52" s="2379"/>
      <c r="T52" s="83"/>
      <c r="V52" s="109"/>
      <c r="W52" s="6"/>
      <c r="X52" s="6"/>
      <c r="AD52" s="109"/>
    </row>
    <row r="53" spans="2:30" x14ac:dyDescent="0.25">
      <c r="B53" s="6"/>
      <c r="C53" s="6"/>
      <c r="D53" s="6"/>
      <c r="E53" s="6"/>
      <c r="F53" s="111"/>
      <c r="G53" s="112"/>
      <c r="H53" s="112"/>
      <c r="I53" s="111"/>
      <c r="J53" s="111"/>
      <c r="M53" s="83"/>
      <c r="N53" s="83"/>
      <c r="P53" s="65"/>
      <c r="R53" s="67"/>
      <c r="S53" s="2379"/>
      <c r="T53" s="83"/>
      <c r="V53" s="109"/>
      <c r="W53" s="6"/>
      <c r="X53" s="6"/>
      <c r="AD53" s="109"/>
    </row>
    <row r="54" spans="2:30" x14ac:dyDescent="0.25">
      <c r="B54" s="6"/>
      <c r="C54" s="6"/>
      <c r="D54" s="6"/>
      <c r="E54" s="6"/>
      <c r="F54" s="6"/>
      <c r="G54" s="6"/>
      <c r="H54" s="6"/>
      <c r="I54" s="6"/>
      <c r="J54" s="6"/>
      <c r="M54" s="83"/>
      <c r="N54" s="83"/>
      <c r="P54" s="65"/>
      <c r="R54" s="67"/>
      <c r="S54" s="2379"/>
      <c r="T54" s="83"/>
      <c r="V54" s="109"/>
      <c r="W54" s="6"/>
      <c r="X54" s="6"/>
      <c r="AD54" s="109"/>
    </row>
    <row r="55" spans="2:30" x14ac:dyDescent="0.25">
      <c r="B55" s="6"/>
      <c r="C55" s="6"/>
      <c r="D55" s="6"/>
      <c r="E55" s="6"/>
      <c r="F55" s="6"/>
      <c r="G55" s="6"/>
      <c r="H55" s="6"/>
      <c r="I55" s="6"/>
      <c r="J55" s="6"/>
      <c r="M55" s="83"/>
      <c r="N55" s="83"/>
      <c r="P55" s="65"/>
      <c r="R55" s="67"/>
      <c r="S55" s="2379"/>
      <c r="T55" s="83"/>
      <c r="V55" s="109"/>
      <c r="W55" s="6"/>
      <c r="X55" s="6"/>
      <c r="AD55" s="109"/>
    </row>
    <row r="56" spans="2:30" x14ac:dyDescent="0.25">
      <c r="B56" s="6"/>
      <c r="C56" s="6"/>
      <c r="D56" s="6"/>
      <c r="E56" s="6"/>
      <c r="F56" s="6"/>
      <c r="G56" s="6"/>
      <c r="H56" s="6"/>
      <c r="I56" s="6"/>
      <c r="J56" s="6"/>
      <c r="M56" s="83"/>
      <c r="N56" s="83"/>
      <c r="P56" s="65"/>
      <c r="R56" s="67"/>
      <c r="S56" s="2379"/>
      <c r="T56" s="83"/>
      <c r="V56" s="109"/>
      <c r="W56" s="6"/>
      <c r="X56" s="6"/>
      <c r="AD56" s="109"/>
    </row>
    <row r="57" spans="2:30" x14ac:dyDescent="0.25">
      <c r="B57" s="6"/>
      <c r="C57" s="6"/>
      <c r="D57" s="6"/>
      <c r="E57" s="6"/>
      <c r="F57" s="6"/>
      <c r="G57" s="6"/>
      <c r="H57" s="6"/>
      <c r="I57" s="6"/>
      <c r="J57" s="6"/>
      <c r="M57" s="83"/>
      <c r="N57" s="83"/>
      <c r="P57" s="65"/>
      <c r="R57" s="67"/>
      <c r="S57" s="2379"/>
      <c r="T57" s="83"/>
      <c r="V57" s="109"/>
      <c r="W57" s="6"/>
      <c r="X57" s="6"/>
      <c r="AD57" s="109"/>
    </row>
    <row r="58" spans="2:30" x14ac:dyDescent="0.25">
      <c r="B58" s="6"/>
      <c r="C58" s="6"/>
      <c r="D58" s="6"/>
      <c r="E58" s="6"/>
      <c r="F58" s="6"/>
      <c r="G58" s="6"/>
      <c r="H58" s="6"/>
      <c r="I58" s="6"/>
      <c r="J58" s="6"/>
      <c r="M58" s="83"/>
      <c r="N58" s="83"/>
      <c r="P58" s="65"/>
      <c r="R58" s="67"/>
      <c r="S58" s="2379"/>
      <c r="T58" s="83"/>
      <c r="V58" s="109"/>
      <c r="W58" s="6"/>
      <c r="X58" s="6"/>
      <c r="AD58" s="109"/>
    </row>
    <row r="59" spans="2:30" x14ac:dyDescent="0.25">
      <c r="B59" s="6"/>
      <c r="C59" s="6"/>
      <c r="D59" s="6"/>
      <c r="E59" s="6"/>
      <c r="F59" s="6"/>
      <c r="G59" s="6"/>
      <c r="H59" s="6"/>
      <c r="I59" s="6"/>
      <c r="J59" s="6"/>
      <c r="M59" s="83"/>
      <c r="N59" s="83"/>
      <c r="P59" s="65"/>
      <c r="R59" s="67"/>
      <c r="S59" s="2379"/>
      <c r="T59" s="83"/>
      <c r="V59" s="109"/>
      <c r="W59" s="6"/>
      <c r="X59" s="6"/>
      <c r="AD59" s="109"/>
    </row>
    <row r="60" spans="2:30" x14ac:dyDescent="0.25">
      <c r="B60" s="6"/>
      <c r="C60" s="6"/>
      <c r="D60" s="6"/>
      <c r="E60" s="6"/>
      <c r="F60" s="6"/>
      <c r="G60" s="6"/>
      <c r="H60" s="6"/>
      <c r="I60" s="6"/>
      <c r="J60" s="6"/>
      <c r="M60" s="83"/>
      <c r="N60" s="83"/>
      <c r="P60" s="65"/>
      <c r="R60" s="67"/>
      <c r="S60" s="2379"/>
      <c r="T60" s="83"/>
      <c r="V60" s="109"/>
      <c r="W60" s="6"/>
      <c r="X60" s="6"/>
      <c r="AD60" s="109"/>
    </row>
    <row r="61" spans="2:30" x14ac:dyDescent="0.25">
      <c r="B61" s="6"/>
      <c r="C61" s="6"/>
      <c r="D61" s="6"/>
      <c r="E61" s="6"/>
      <c r="F61" s="6"/>
      <c r="G61" s="6"/>
      <c r="H61" s="6"/>
      <c r="I61" s="6"/>
      <c r="J61" s="6"/>
      <c r="M61" s="83"/>
      <c r="N61" s="83"/>
      <c r="P61" s="65"/>
      <c r="R61" s="67"/>
      <c r="S61" s="2379"/>
      <c r="T61" s="83"/>
      <c r="V61" s="109"/>
      <c r="W61" s="6"/>
      <c r="X61" s="6"/>
      <c r="AD61" s="109"/>
    </row>
    <row r="62" spans="2:30" x14ac:dyDescent="0.25">
      <c r="B62" s="6"/>
      <c r="C62" s="6"/>
      <c r="D62" s="6"/>
      <c r="E62" s="6"/>
      <c r="F62" s="6"/>
      <c r="G62" s="6"/>
      <c r="H62" s="6"/>
      <c r="I62" s="6"/>
      <c r="J62" s="6"/>
      <c r="M62" s="83"/>
      <c r="N62" s="83"/>
      <c r="P62" s="65"/>
      <c r="R62" s="67"/>
      <c r="S62" s="2379"/>
      <c r="T62" s="83"/>
      <c r="V62" s="109"/>
      <c r="W62" s="6"/>
      <c r="X62" s="6"/>
      <c r="AD62" s="109"/>
    </row>
    <row r="63" spans="2:30" x14ac:dyDescent="0.25">
      <c r="B63" s="6"/>
      <c r="C63" s="6"/>
      <c r="D63" s="6"/>
      <c r="E63" s="6"/>
      <c r="F63" s="6"/>
      <c r="G63" s="6"/>
      <c r="H63" s="6"/>
      <c r="I63" s="6"/>
      <c r="J63" s="6"/>
      <c r="M63" s="83"/>
      <c r="N63" s="83"/>
      <c r="P63" s="65"/>
      <c r="R63" s="67"/>
      <c r="S63" s="2379"/>
      <c r="T63" s="83"/>
      <c r="V63" s="109"/>
      <c r="W63" s="6"/>
      <c r="X63" s="6"/>
      <c r="AD63" s="109"/>
    </row>
    <row r="64" spans="2:30" x14ac:dyDescent="0.25">
      <c r="B64" s="6"/>
      <c r="C64" s="6"/>
      <c r="D64" s="6"/>
      <c r="E64" s="6"/>
      <c r="F64" s="6"/>
      <c r="G64" s="6"/>
      <c r="H64" s="6"/>
      <c r="I64" s="6"/>
      <c r="J64" s="6"/>
      <c r="M64" s="83"/>
      <c r="N64" s="83"/>
      <c r="P64" s="65"/>
      <c r="R64" s="67"/>
      <c r="S64" s="2379"/>
      <c r="T64" s="83"/>
      <c r="V64" s="109"/>
      <c r="W64" s="6"/>
      <c r="X64" s="6"/>
      <c r="AD64" s="109"/>
    </row>
    <row r="65" spans="2:30" x14ac:dyDescent="0.25">
      <c r="B65" s="6"/>
      <c r="C65" s="6"/>
      <c r="D65" s="6"/>
      <c r="E65" s="6"/>
      <c r="F65" s="6"/>
      <c r="G65" s="6"/>
      <c r="H65" s="6"/>
      <c r="I65" s="6"/>
      <c r="J65" s="6"/>
      <c r="M65" s="83"/>
      <c r="N65" s="83"/>
      <c r="P65" s="65"/>
      <c r="R65" s="67"/>
      <c r="S65" s="2379"/>
      <c r="T65" s="83"/>
      <c r="V65" s="109"/>
      <c r="W65" s="6"/>
      <c r="X65" s="6"/>
      <c r="AD65" s="109"/>
    </row>
    <row r="66" spans="2:30" x14ac:dyDescent="0.25">
      <c r="B66" s="6"/>
      <c r="C66" s="6"/>
      <c r="D66" s="6"/>
      <c r="E66" s="6"/>
      <c r="F66" s="6"/>
      <c r="G66" s="6"/>
      <c r="H66" s="6"/>
      <c r="I66" s="6"/>
      <c r="J66" s="6"/>
      <c r="M66" s="83"/>
      <c r="N66" s="83"/>
      <c r="P66" s="65"/>
      <c r="R66" s="67"/>
      <c r="S66" s="2379"/>
      <c r="T66" s="83"/>
      <c r="V66" s="109"/>
      <c r="W66" s="6"/>
      <c r="X66" s="6"/>
      <c r="AD66" s="109"/>
    </row>
    <row r="67" spans="2:30" x14ac:dyDescent="0.25">
      <c r="B67" s="6"/>
      <c r="C67" s="6"/>
      <c r="D67" s="6"/>
      <c r="E67" s="6"/>
      <c r="F67" s="6"/>
      <c r="G67" s="6"/>
      <c r="H67" s="6"/>
      <c r="I67" s="6"/>
      <c r="J67" s="6"/>
      <c r="M67" s="83"/>
      <c r="N67" s="83"/>
      <c r="P67" s="65"/>
      <c r="R67" s="67"/>
      <c r="S67" s="2379"/>
      <c r="T67" s="83"/>
      <c r="V67" s="109"/>
      <c r="W67" s="6"/>
      <c r="X67" s="6"/>
      <c r="AD67" s="109"/>
    </row>
    <row r="68" spans="2:30" x14ac:dyDescent="0.25">
      <c r="B68" s="6"/>
      <c r="C68" s="6"/>
      <c r="D68" s="6"/>
      <c r="E68" s="6"/>
      <c r="F68" s="6"/>
      <c r="G68" s="6"/>
      <c r="H68" s="6"/>
      <c r="I68" s="6"/>
      <c r="J68" s="6"/>
      <c r="M68" s="83"/>
      <c r="N68" s="83"/>
      <c r="P68" s="65"/>
      <c r="R68" s="67"/>
      <c r="S68" s="2379"/>
      <c r="T68" s="83"/>
      <c r="V68" s="109"/>
      <c r="W68" s="6"/>
      <c r="X68" s="6"/>
      <c r="AD68" s="109"/>
    </row>
    <row r="69" spans="2:30" x14ac:dyDescent="0.25">
      <c r="B69" s="6"/>
      <c r="C69" s="6"/>
      <c r="D69" s="6"/>
      <c r="E69" s="6"/>
      <c r="F69" s="6"/>
      <c r="G69" s="6"/>
      <c r="H69" s="6"/>
      <c r="I69" s="6"/>
      <c r="J69" s="6"/>
      <c r="M69" s="83"/>
      <c r="N69" s="83"/>
      <c r="P69" s="65"/>
      <c r="R69" s="67"/>
      <c r="S69" s="2379"/>
      <c r="T69" s="83"/>
      <c r="V69" s="109"/>
      <c r="W69" s="6"/>
      <c r="X69" s="6"/>
      <c r="AD69" s="109"/>
    </row>
    <row r="70" spans="2:30" x14ac:dyDescent="0.25">
      <c r="B70" s="6"/>
      <c r="C70" s="6"/>
      <c r="D70" s="6"/>
      <c r="E70" s="6"/>
      <c r="F70" s="6"/>
      <c r="G70" s="6"/>
      <c r="H70" s="6"/>
      <c r="I70" s="6"/>
      <c r="J70" s="6"/>
      <c r="M70" s="83"/>
      <c r="N70" s="83"/>
      <c r="P70" s="65"/>
      <c r="R70" s="67"/>
      <c r="S70" s="2379"/>
      <c r="T70" s="83"/>
      <c r="V70" s="109"/>
      <c r="W70" s="6"/>
      <c r="X70" s="6"/>
      <c r="AD70" s="109"/>
    </row>
    <row r="71" spans="2:30" x14ac:dyDescent="0.25">
      <c r="B71" s="6"/>
      <c r="C71" s="6"/>
      <c r="D71" s="6"/>
      <c r="E71" s="6"/>
      <c r="F71" s="6"/>
      <c r="G71" s="6"/>
      <c r="H71" s="6"/>
      <c r="I71" s="6"/>
      <c r="J71" s="6"/>
      <c r="M71" s="83"/>
      <c r="N71" s="83"/>
      <c r="P71" s="65"/>
      <c r="R71" s="67"/>
      <c r="S71" s="2379"/>
      <c r="T71" s="83"/>
      <c r="V71" s="109"/>
      <c r="W71" s="6"/>
      <c r="X71" s="6"/>
      <c r="AD71" s="109"/>
    </row>
    <row r="72" spans="2:30" x14ac:dyDescent="0.25">
      <c r="B72" s="6"/>
      <c r="C72" s="6"/>
      <c r="D72" s="6"/>
      <c r="E72" s="6"/>
      <c r="F72" s="6"/>
      <c r="G72" s="6"/>
      <c r="H72" s="6"/>
      <c r="I72" s="6"/>
      <c r="J72" s="6"/>
      <c r="M72" s="83"/>
      <c r="N72" s="83"/>
      <c r="P72" s="65"/>
      <c r="R72" s="67"/>
      <c r="S72" s="2379"/>
      <c r="T72" s="83"/>
      <c r="V72" s="109"/>
      <c r="W72" s="6"/>
      <c r="X72" s="6"/>
      <c r="AD72" s="109"/>
    </row>
    <row r="73" spans="2:30" x14ac:dyDescent="0.25">
      <c r="B73" s="6"/>
      <c r="C73" s="6"/>
      <c r="D73" s="6"/>
      <c r="E73" s="6"/>
      <c r="F73" s="6"/>
      <c r="G73" s="6"/>
      <c r="H73" s="6"/>
      <c r="I73" s="6"/>
      <c r="J73" s="6"/>
      <c r="M73" s="83"/>
      <c r="N73" s="83"/>
      <c r="P73" s="65"/>
      <c r="R73" s="67"/>
      <c r="S73" s="2379"/>
      <c r="T73" s="83"/>
      <c r="V73" s="109"/>
      <c r="W73" s="6"/>
      <c r="X73" s="6"/>
      <c r="AD73" s="109"/>
    </row>
    <row r="74" spans="2:30" x14ac:dyDescent="0.25">
      <c r="B74" s="6"/>
      <c r="C74" s="6"/>
      <c r="D74" s="6"/>
      <c r="E74" s="6"/>
      <c r="F74" s="6"/>
      <c r="G74" s="6"/>
      <c r="H74" s="6"/>
      <c r="I74" s="6"/>
      <c r="J74" s="6"/>
      <c r="M74" s="83"/>
      <c r="N74" s="83"/>
      <c r="P74" s="65"/>
      <c r="R74" s="67"/>
      <c r="S74" s="2379"/>
      <c r="T74" s="83"/>
      <c r="V74" s="109"/>
      <c r="W74" s="6"/>
      <c r="X74" s="6"/>
      <c r="AD74" s="109"/>
    </row>
    <row r="75" spans="2:30" x14ac:dyDescent="0.25">
      <c r="B75" s="6"/>
      <c r="C75" s="6"/>
      <c r="D75" s="6"/>
      <c r="E75" s="6"/>
      <c r="F75" s="6"/>
      <c r="G75" s="6"/>
      <c r="H75" s="6"/>
      <c r="I75" s="6"/>
      <c r="J75" s="6"/>
      <c r="M75" s="83"/>
      <c r="N75" s="83"/>
      <c r="P75" s="65"/>
      <c r="R75" s="67"/>
      <c r="S75" s="2379"/>
      <c r="T75" s="83"/>
      <c r="V75" s="109"/>
      <c r="W75" s="6"/>
      <c r="X75" s="6"/>
      <c r="AD75" s="109"/>
    </row>
    <row r="76" spans="2:30" x14ac:dyDescent="0.25">
      <c r="B76" s="6"/>
      <c r="C76" s="6"/>
      <c r="D76" s="6"/>
      <c r="E76" s="6"/>
      <c r="F76" s="6"/>
      <c r="G76" s="6"/>
      <c r="H76" s="6"/>
      <c r="I76" s="6"/>
      <c r="J76" s="6"/>
      <c r="M76" s="83"/>
      <c r="N76" s="83"/>
      <c r="P76" s="65"/>
      <c r="R76" s="67"/>
      <c r="S76" s="2379"/>
      <c r="T76" s="83"/>
      <c r="V76" s="109"/>
      <c r="W76" s="6"/>
      <c r="X76" s="6"/>
      <c r="AD76" s="109"/>
    </row>
    <row r="77" spans="2:30" x14ac:dyDescent="0.25">
      <c r="B77" s="6"/>
      <c r="C77" s="6"/>
      <c r="D77" s="6"/>
      <c r="E77" s="6"/>
      <c r="F77" s="6"/>
      <c r="G77" s="6"/>
      <c r="H77" s="6"/>
      <c r="I77" s="6"/>
      <c r="J77" s="6"/>
      <c r="M77" s="83"/>
      <c r="N77" s="83"/>
      <c r="P77" s="65"/>
      <c r="R77" s="67"/>
      <c r="S77" s="2379"/>
      <c r="T77" s="83"/>
      <c r="V77" s="109"/>
      <c r="W77" s="6"/>
      <c r="X77" s="6"/>
      <c r="AD77" s="109"/>
    </row>
    <row r="78" spans="2:30" x14ac:dyDescent="0.25">
      <c r="B78" s="6"/>
      <c r="C78" s="6"/>
      <c r="D78" s="6"/>
      <c r="E78" s="6"/>
      <c r="F78" s="6"/>
      <c r="G78" s="6"/>
      <c r="H78" s="6"/>
      <c r="I78" s="6"/>
      <c r="J78" s="6"/>
      <c r="M78" s="83"/>
      <c r="N78" s="83"/>
      <c r="P78" s="65"/>
      <c r="R78" s="67"/>
      <c r="S78" s="2379"/>
      <c r="T78" s="83"/>
      <c r="V78" s="109"/>
      <c r="W78" s="6"/>
      <c r="X78" s="6"/>
      <c r="AD78" s="109"/>
    </row>
    <row r="79" spans="2:30" x14ac:dyDescent="0.25">
      <c r="B79" s="6"/>
      <c r="C79" s="6"/>
      <c r="D79" s="6"/>
      <c r="E79" s="6"/>
      <c r="F79" s="6"/>
      <c r="G79" s="6"/>
      <c r="H79" s="6"/>
      <c r="I79" s="6"/>
      <c r="J79" s="6"/>
      <c r="M79" s="83"/>
      <c r="N79" s="83"/>
      <c r="P79" s="65"/>
      <c r="R79" s="67"/>
      <c r="S79" s="2379"/>
      <c r="T79" s="83"/>
      <c r="V79" s="109"/>
      <c r="W79" s="6"/>
      <c r="X79" s="6"/>
      <c r="AD79" s="109"/>
    </row>
    <row r="80" spans="2:30" x14ac:dyDescent="0.25">
      <c r="B80" s="6"/>
      <c r="C80" s="6"/>
      <c r="D80" s="6"/>
      <c r="E80" s="6"/>
      <c r="F80" s="6"/>
      <c r="G80" s="6"/>
      <c r="H80" s="6"/>
      <c r="I80" s="6"/>
      <c r="J80" s="6"/>
      <c r="M80" s="83"/>
      <c r="N80" s="83"/>
      <c r="P80" s="65"/>
      <c r="R80" s="67"/>
      <c r="S80" s="2379"/>
      <c r="T80" s="83"/>
      <c r="V80" s="109"/>
      <c r="W80" s="6"/>
      <c r="X80" s="6"/>
      <c r="AD80" s="109"/>
    </row>
    <row r="81" spans="2:30" x14ac:dyDescent="0.25">
      <c r="B81" s="6"/>
      <c r="C81" s="6"/>
      <c r="D81" s="6"/>
      <c r="E81" s="6"/>
      <c r="F81" s="6"/>
      <c r="G81" s="6"/>
      <c r="H81" s="6"/>
      <c r="I81" s="6"/>
      <c r="J81" s="6"/>
      <c r="M81" s="83"/>
      <c r="N81" s="83"/>
      <c r="P81" s="65"/>
      <c r="R81" s="67"/>
      <c r="S81" s="2379"/>
      <c r="T81" s="83"/>
      <c r="V81" s="109"/>
      <c r="W81" s="6"/>
      <c r="X81" s="6"/>
      <c r="AD81" s="109"/>
    </row>
    <row r="82" spans="2:30" x14ac:dyDescent="0.25">
      <c r="M82" s="83"/>
      <c r="N82" s="83"/>
      <c r="P82" s="65"/>
      <c r="R82" s="67"/>
      <c r="S82" s="2379"/>
      <c r="T82" s="83"/>
      <c r="V82" s="109"/>
      <c r="W82" s="6"/>
      <c r="X82" s="6"/>
      <c r="AD82" s="109"/>
    </row>
    <row r="83" spans="2:30" x14ac:dyDescent="0.25">
      <c r="M83" s="83"/>
      <c r="N83" s="83"/>
      <c r="P83" s="65"/>
      <c r="R83" s="67"/>
      <c r="S83" s="2379"/>
      <c r="T83" s="83"/>
      <c r="V83" s="109"/>
      <c r="W83" s="6"/>
      <c r="X83" s="6"/>
      <c r="AD83" s="109"/>
    </row>
    <row r="84" spans="2:30" x14ac:dyDescent="0.25">
      <c r="M84" s="83"/>
      <c r="N84" s="83"/>
      <c r="P84" s="65"/>
      <c r="R84" s="67"/>
      <c r="S84" s="2379"/>
      <c r="T84" s="83"/>
      <c r="V84" s="109"/>
      <c r="W84" s="6"/>
      <c r="X84" s="6"/>
      <c r="AD84" s="109"/>
    </row>
    <row r="85" spans="2:30" x14ac:dyDescent="0.25">
      <c r="M85" s="83"/>
      <c r="N85" s="83"/>
      <c r="P85" s="65"/>
      <c r="R85" s="67"/>
      <c r="S85" s="2379"/>
      <c r="T85" s="83"/>
      <c r="V85" s="109"/>
      <c r="W85" s="6"/>
      <c r="X85" s="6"/>
      <c r="AD85" s="109"/>
    </row>
    <row r="86" spans="2:30" x14ac:dyDescent="0.25">
      <c r="M86" s="83"/>
      <c r="N86" s="83"/>
      <c r="P86" s="65"/>
      <c r="R86" s="67"/>
      <c r="S86" s="2379"/>
      <c r="T86" s="83"/>
      <c r="V86" s="109"/>
      <c r="W86" s="6"/>
      <c r="X86" s="6"/>
      <c r="AD86" s="109"/>
    </row>
    <row r="87" spans="2:30" x14ac:dyDescent="0.25">
      <c r="M87" s="83"/>
      <c r="N87" s="83"/>
      <c r="P87" s="65"/>
      <c r="R87" s="67"/>
      <c r="S87" s="2379"/>
      <c r="T87" s="83"/>
      <c r="V87" s="109"/>
      <c r="W87" s="6"/>
      <c r="X87" s="6"/>
      <c r="AD87" s="109"/>
    </row>
    <row r="88" spans="2:30" x14ac:dyDescent="0.25">
      <c r="M88" s="83"/>
      <c r="N88" s="83"/>
      <c r="P88" s="65"/>
      <c r="R88" s="67"/>
      <c r="S88" s="2379"/>
      <c r="T88" s="83"/>
      <c r="V88" s="109"/>
      <c r="W88" s="6"/>
      <c r="X88" s="6"/>
      <c r="AD88" s="109"/>
    </row>
    <row r="89" spans="2:30" x14ac:dyDescent="0.25">
      <c r="M89" s="83"/>
      <c r="N89" s="83"/>
      <c r="P89" s="65"/>
      <c r="R89" s="67"/>
      <c r="S89" s="2379"/>
      <c r="T89" s="83"/>
      <c r="V89" s="109"/>
      <c r="W89" s="6"/>
      <c r="X89" s="6"/>
      <c r="AD89" s="109"/>
    </row>
    <row r="90" spans="2:30" x14ac:dyDescent="0.25">
      <c r="M90" s="83"/>
      <c r="N90" s="83"/>
      <c r="P90" s="65"/>
      <c r="R90" s="67"/>
      <c r="S90" s="2379"/>
      <c r="T90" s="83"/>
      <c r="V90" s="109"/>
      <c r="W90" s="6"/>
      <c r="X90" s="6"/>
      <c r="AD90" s="109"/>
    </row>
    <row r="91" spans="2:30" x14ac:dyDescent="0.25">
      <c r="M91" s="83"/>
      <c r="N91" s="83"/>
      <c r="P91" s="65"/>
      <c r="R91" s="67"/>
      <c r="S91" s="2379"/>
      <c r="T91" s="83"/>
      <c r="V91" s="109"/>
      <c r="W91" s="6"/>
      <c r="X91" s="6"/>
      <c r="AD91" s="109"/>
    </row>
    <row r="92" spans="2:30" x14ac:dyDescent="0.25">
      <c r="M92" s="83"/>
      <c r="N92" s="83"/>
      <c r="P92" s="65"/>
      <c r="R92" s="67"/>
      <c r="S92" s="2380"/>
      <c r="T92" s="83"/>
      <c r="V92" s="109"/>
      <c r="W92" s="6"/>
      <c r="X92" s="6"/>
      <c r="AD92" s="109"/>
    </row>
    <row r="93" spans="2:30" x14ac:dyDescent="0.25">
      <c r="M93" s="83"/>
      <c r="N93" s="83"/>
      <c r="P93" s="65"/>
      <c r="R93" s="67"/>
      <c r="S93" s="2380"/>
      <c r="T93" s="83"/>
      <c r="V93" s="109"/>
      <c r="W93" s="6"/>
      <c r="X93" s="6"/>
      <c r="AD93" s="109"/>
    </row>
    <row r="94" spans="2:30" x14ac:dyDescent="0.25">
      <c r="M94" s="83"/>
      <c r="N94" s="83"/>
      <c r="P94" s="65"/>
      <c r="R94" s="67"/>
      <c r="S94" s="2380"/>
      <c r="T94" s="83"/>
      <c r="V94" s="109"/>
      <c r="W94" s="6"/>
      <c r="X94" s="6"/>
      <c r="AD94" s="109"/>
    </row>
    <row r="95" spans="2:30" x14ac:dyDescent="0.25">
      <c r="M95" s="83"/>
      <c r="N95" s="83"/>
      <c r="P95" s="65"/>
      <c r="R95" s="67"/>
      <c r="S95" s="2380"/>
      <c r="T95" s="83"/>
      <c r="V95" s="109"/>
      <c r="W95" s="6"/>
      <c r="X95" s="6"/>
      <c r="AD95" s="109"/>
    </row>
    <row r="96" spans="2:30" x14ac:dyDescent="0.25">
      <c r="M96" s="83"/>
      <c r="N96" s="83"/>
      <c r="P96" s="65"/>
      <c r="R96" s="67"/>
      <c r="S96" s="2380"/>
      <c r="T96" s="83"/>
      <c r="V96" s="109"/>
      <c r="W96" s="6"/>
      <c r="X96" s="6"/>
      <c r="AD96" s="109"/>
    </row>
    <row r="97" spans="13:30" x14ac:dyDescent="0.25">
      <c r="M97" s="83"/>
      <c r="N97" s="83"/>
      <c r="P97" s="65"/>
      <c r="R97" s="67"/>
      <c r="S97" s="2380"/>
      <c r="T97" s="83"/>
      <c r="V97" s="109"/>
      <c r="W97" s="6"/>
      <c r="X97" s="6"/>
      <c r="AD97" s="109"/>
    </row>
    <row r="98" spans="13:30" x14ac:dyDescent="0.25">
      <c r="M98" s="83"/>
      <c r="N98" s="83"/>
      <c r="P98" s="65"/>
      <c r="R98" s="67"/>
      <c r="S98" s="2380"/>
      <c r="T98" s="83"/>
      <c r="V98" s="109"/>
      <c r="W98" s="6"/>
      <c r="X98" s="6"/>
      <c r="AD98" s="109"/>
    </row>
    <row r="99" spans="13:30" x14ac:dyDescent="0.25">
      <c r="M99" s="83"/>
      <c r="N99" s="83"/>
      <c r="P99" s="65"/>
      <c r="R99" s="67"/>
      <c r="S99" s="2380"/>
      <c r="T99" s="83"/>
      <c r="V99" s="109"/>
      <c r="W99" s="6"/>
      <c r="X99" s="6"/>
      <c r="AD99" s="109"/>
    </row>
    <row r="100" spans="13:30" x14ac:dyDescent="0.25">
      <c r="M100" s="83"/>
      <c r="N100" s="83"/>
      <c r="P100" s="65"/>
      <c r="R100" s="67"/>
      <c r="S100" s="2380"/>
      <c r="T100" s="83"/>
      <c r="V100" s="109"/>
      <c r="W100" s="6"/>
      <c r="X100" s="6"/>
      <c r="AD100" s="109"/>
    </row>
    <row r="101" spans="13:30" x14ac:dyDescent="0.25">
      <c r="M101" s="83"/>
      <c r="N101" s="83"/>
      <c r="P101" s="65"/>
      <c r="R101" s="67"/>
      <c r="S101" s="2380"/>
      <c r="T101" s="83"/>
      <c r="V101" s="109"/>
      <c r="W101" s="6"/>
      <c r="X101" s="6"/>
      <c r="AD101" s="109"/>
    </row>
    <row r="102" spans="13:30" x14ac:dyDescent="0.25">
      <c r="M102" s="83"/>
      <c r="N102" s="83"/>
      <c r="P102" s="65"/>
      <c r="R102" s="67"/>
      <c r="S102" s="2380"/>
      <c r="T102" s="83"/>
      <c r="V102" s="109"/>
      <c r="W102" s="6"/>
      <c r="X102" s="6"/>
      <c r="AD102" s="109"/>
    </row>
    <row r="103" spans="13:30" x14ac:dyDescent="0.25">
      <c r="M103" s="83"/>
      <c r="N103" s="83"/>
      <c r="P103" s="65"/>
      <c r="R103" s="67"/>
      <c r="S103" s="2380"/>
      <c r="T103" s="83"/>
      <c r="V103" s="109"/>
      <c r="W103" s="6"/>
      <c r="X103" s="6"/>
      <c r="AD103" s="109"/>
    </row>
    <row r="104" spans="13:30" x14ac:dyDescent="0.25">
      <c r="M104" s="83"/>
      <c r="N104" s="83"/>
      <c r="P104" s="65"/>
      <c r="R104" s="67"/>
      <c r="S104" s="2380"/>
      <c r="T104" s="83"/>
      <c r="V104" s="109"/>
      <c r="W104" s="6"/>
      <c r="X104" s="6"/>
      <c r="AD104" s="109"/>
    </row>
    <row r="105" spans="13:30" x14ac:dyDescent="0.25">
      <c r="M105" s="83"/>
      <c r="N105" s="83"/>
      <c r="P105" s="65"/>
      <c r="R105" s="67"/>
      <c r="S105" s="2380"/>
      <c r="T105" s="83"/>
      <c r="V105" s="109"/>
      <c r="W105" s="6"/>
      <c r="X105" s="6"/>
      <c r="AD105" s="109"/>
    </row>
    <row r="106" spans="13:30" x14ac:dyDescent="0.25">
      <c r="M106" s="83"/>
      <c r="N106" s="83"/>
      <c r="P106" s="65"/>
      <c r="R106" s="67"/>
      <c r="S106" s="2380"/>
      <c r="T106" s="83"/>
      <c r="V106" s="109"/>
      <c r="W106" s="6"/>
      <c r="X106" s="6"/>
      <c r="AD106" s="109"/>
    </row>
    <row r="107" spans="13:30" x14ac:dyDescent="0.25">
      <c r="M107" s="83"/>
      <c r="N107" s="83"/>
      <c r="P107" s="65"/>
      <c r="R107" s="67"/>
      <c r="S107" s="2380"/>
      <c r="T107" s="83"/>
      <c r="V107" s="109"/>
      <c r="W107" s="6"/>
      <c r="X107" s="6"/>
      <c r="AD107" s="109"/>
    </row>
    <row r="108" spans="13:30" x14ac:dyDescent="0.25">
      <c r="M108" s="83"/>
      <c r="N108" s="83"/>
      <c r="P108" s="65"/>
      <c r="R108" s="67"/>
      <c r="S108" s="2380"/>
      <c r="T108" s="83"/>
      <c r="V108" s="109"/>
      <c r="W108" s="6"/>
      <c r="X108" s="6"/>
      <c r="AD108" s="109"/>
    </row>
    <row r="109" spans="13:30" x14ac:dyDescent="0.25">
      <c r="M109" s="83"/>
      <c r="N109" s="83"/>
      <c r="P109" s="65"/>
      <c r="R109" s="67"/>
      <c r="S109" s="2380"/>
      <c r="T109" s="83"/>
      <c r="V109" s="109"/>
      <c r="W109" s="6"/>
      <c r="X109" s="6"/>
      <c r="AD109" s="109"/>
    </row>
    <row r="110" spans="13:30" x14ac:dyDescent="0.25">
      <c r="M110" s="83"/>
      <c r="N110" s="83"/>
      <c r="P110" s="65"/>
      <c r="R110" s="67"/>
      <c r="S110" s="2380"/>
      <c r="T110" s="83"/>
      <c r="V110" s="109"/>
      <c r="W110" s="6"/>
      <c r="X110" s="6"/>
      <c r="AD110" s="109"/>
    </row>
    <row r="111" spans="13:30" x14ac:dyDescent="0.25">
      <c r="M111" s="83"/>
      <c r="N111" s="83"/>
      <c r="P111" s="65"/>
      <c r="R111" s="67"/>
      <c r="S111" s="2380"/>
      <c r="T111" s="83"/>
      <c r="V111" s="109"/>
      <c r="W111" s="6"/>
      <c r="X111" s="6"/>
      <c r="AD111" s="109"/>
    </row>
    <row r="112" spans="13:30" x14ac:dyDescent="0.25">
      <c r="M112" s="83"/>
      <c r="N112" s="83"/>
      <c r="P112" s="65"/>
      <c r="R112" s="67"/>
      <c r="S112" s="2380"/>
      <c r="T112" s="83"/>
      <c r="V112" s="109"/>
      <c r="W112" s="6"/>
      <c r="X112" s="6"/>
      <c r="AD112" s="109"/>
    </row>
    <row r="113" spans="13:30" x14ac:dyDescent="0.25">
      <c r="M113" s="83"/>
      <c r="N113" s="83"/>
      <c r="P113" s="65"/>
      <c r="R113" s="67"/>
      <c r="S113" s="2380"/>
      <c r="T113" s="83"/>
      <c r="V113" s="109"/>
      <c r="W113" s="6"/>
      <c r="X113" s="6"/>
      <c r="AD113" s="109"/>
    </row>
    <row r="114" spans="13:30" x14ac:dyDescent="0.25">
      <c r="M114" s="83"/>
      <c r="N114" s="83"/>
      <c r="P114" s="65"/>
      <c r="R114" s="67"/>
      <c r="S114" s="2380"/>
      <c r="T114" s="83"/>
      <c r="V114" s="109"/>
      <c r="W114" s="6"/>
      <c r="X114" s="6"/>
      <c r="AD114" s="109"/>
    </row>
    <row r="115" spans="13:30" x14ac:dyDescent="0.25">
      <c r="M115" s="83"/>
      <c r="N115" s="83"/>
      <c r="P115" s="65"/>
      <c r="R115" s="67"/>
      <c r="S115" s="2380"/>
      <c r="T115" s="83"/>
      <c r="V115" s="109"/>
      <c r="W115" s="6"/>
      <c r="X115" s="6"/>
      <c r="AD115" s="109"/>
    </row>
    <row r="116" spans="13:30" x14ac:dyDescent="0.25">
      <c r="M116" s="83"/>
      <c r="N116" s="83"/>
      <c r="P116" s="65"/>
      <c r="R116" s="67"/>
      <c r="S116" s="2380"/>
      <c r="T116" s="83"/>
      <c r="V116" s="109"/>
      <c r="W116" s="6"/>
      <c r="X116" s="6"/>
      <c r="AD116" s="109"/>
    </row>
    <row r="117" spans="13:30" x14ac:dyDescent="0.25">
      <c r="M117" s="83"/>
      <c r="N117" s="83"/>
      <c r="P117" s="65"/>
      <c r="R117" s="67"/>
      <c r="S117" s="2380"/>
      <c r="T117" s="83"/>
      <c r="W117" s="6"/>
      <c r="X117" s="6"/>
      <c r="AD117" s="83"/>
    </row>
    <row r="118" spans="13:30" x14ac:dyDescent="0.25">
      <c r="M118" s="83"/>
      <c r="N118" s="83"/>
      <c r="P118" s="65"/>
      <c r="R118" s="67"/>
      <c r="S118" s="2380"/>
      <c r="T118" s="83"/>
      <c r="W118" s="6"/>
      <c r="X118" s="6"/>
      <c r="AD118" s="83"/>
    </row>
    <row r="119" spans="13:30" x14ac:dyDescent="0.25">
      <c r="M119" s="83"/>
      <c r="N119" s="83"/>
      <c r="P119" s="65"/>
      <c r="R119" s="67"/>
      <c r="S119" s="2380"/>
      <c r="T119" s="83"/>
      <c r="W119" s="6"/>
      <c r="X119" s="6"/>
      <c r="AD119" s="83"/>
    </row>
    <row r="120" spans="13:30" x14ac:dyDescent="0.25">
      <c r="AD120" s="83"/>
    </row>
    <row r="121" spans="13:30" x14ac:dyDescent="0.25">
      <c r="AD121" s="83"/>
    </row>
    <row r="122" spans="13:30" x14ac:dyDescent="0.25">
      <c r="AD122" s="83"/>
    </row>
    <row r="123" spans="13:30" x14ac:dyDescent="0.25">
      <c r="AD123" s="83"/>
    </row>
    <row r="124" spans="13:30" x14ac:dyDescent="0.25">
      <c r="AD124" s="83"/>
    </row>
  </sheetData>
  <mergeCells count="14">
    <mergeCell ref="K19:N19"/>
    <mergeCell ref="K20:N20"/>
    <mergeCell ref="K10:N10"/>
    <mergeCell ref="K11:N11"/>
    <mergeCell ref="K13:N13"/>
    <mergeCell ref="K14:N14"/>
    <mergeCell ref="K16:N16"/>
    <mergeCell ref="K17:N17"/>
    <mergeCell ref="K8:N8"/>
    <mergeCell ref="O5:P5"/>
    <mergeCell ref="Q5:R5"/>
    <mergeCell ref="S5:T5"/>
    <mergeCell ref="K6:N6"/>
    <mergeCell ref="K7:N7"/>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rowBreaks count="2" manualBreakCount="2">
    <brk id="27" min="10" max="19" man="1"/>
    <brk id="36" min="10" max="19"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EB700B"/>
  </sheetPr>
  <dimension ref="A1:K17"/>
  <sheetViews>
    <sheetView showGridLines="0" view="pageBreakPreview" zoomScaleNormal="100" zoomScaleSheetLayoutView="100" workbookViewId="0">
      <selection activeCell="O10" sqref="O10"/>
    </sheetView>
  </sheetViews>
  <sheetFormatPr baseColWidth="10" defaultRowHeight="12.75" x14ac:dyDescent="0.2"/>
  <cols>
    <col min="1" max="1" width="41.85546875" customWidth="1"/>
    <col min="2" max="2" width="1.42578125" customWidth="1"/>
    <col min="3" max="3" width="15.7109375" customWidth="1"/>
    <col min="4" max="4" width="14.7109375" customWidth="1"/>
    <col min="5" max="5" width="13.85546875" customWidth="1"/>
    <col min="6" max="6" width="3.85546875" customWidth="1"/>
    <col min="7" max="7" width="7.28515625" customWidth="1"/>
    <col min="8" max="8" width="3.42578125" customWidth="1"/>
    <col min="10" max="10" width="3.7109375" customWidth="1"/>
    <col min="11" max="11" width="16.140625" customWidth="1"/>
  </cols>
  <sheetData>
    <row r="1" spans="1:11" ht="15" x14ac:dyDescent="0.2">
      <c r="A1" s="1655" t="s">
        <v>2413</v>
      </c>
      <c r="B1" s="1655"/>
      <c r="C1" s="2145"/>
      <c r="D1" s="2145"/>
      <c r="E1" s="2145"/>
      <c r="F1" s="2145"/>
      <c r="G1" s="2145"/>
      <c r="H1" s="2145"/>
      <c r="I1" s="2353"/>
      <c r="J1" s="2145"/>
      <c r="K1" s="4653" t="s">
        <v>5026</v>
      </c>
    </row>
    <row r="2" spans="1:11" ht="15" x14ac:dyDescent="0.2">
      <c r="A2" s="1655" t="s">
        <v>2420</v>
      </c>
      <c r="B2" s="1655"/>
      <c r="C2" s="2145"/>
      <c r="D2" s="2145"/>
      <c r="E2" s="2145"/>
      <c r="F2" s="2145"/>
      <c r="G2" s="2145"/>
      <c r="H2" s="2145"/>
      <c r="I2" s="2353"/>
      <c r="J2" s="2145"/>
      <c r="K2" s="2145"/>
    </row>
    <row r="3" spans="1:11" ht="19.5" customHeight="1" x14ac:dyDescent="0.2">
      <c r="A3" s="4657">
        <v>2013</v>
      </c>
      <c r="B3" s="4657"/>
      <c r="C3" s="2146"/>
      <c r="D3" s="2146"/>
      <c r="E3" s="2146"/>
      <c r="F3" s="2146"/>
      <c r="G3" s="2146"/>
      <c r="H3" s="2146"/>
      <c r="I3" s="2354"/>
      <c r="J3" s="2146"/>
      <c r="K3" s="2146"/>
    </row>
    <row r="4" spans="1:11" x14ac:dyDescent="0.2">
      <c r="A4" s="2186"/>
      <c r="B4" s="2186"/>
      <c r="C4" s="2146"/>
      <c r="D4" s="2146"/>
      <c r="E4" s="2146"/>
      <c r="F4" s="2146"/>
      <c r="G4" s="2146"/>
      <c r="H4" s="2146"/>
      <c r="I4" s="2354"/>
      <c r="J4" s="2146"/>
      <c r="K4" s="2146"/>
    </row>
    <row r="5" spans="1:11" ht="49.5" customHeight="1" x14ac:dyDescent="0.2">
      <c r="A5" s="4656" t="s">
        <v>181</v>
      </c>
      <c r="B5" s="4656"/>
      <c r="C5" s="4656" t="s">
        <v>21</v>
      </c>
      <c r="D5" s="4656" t="s">
        <v>29</v>
      </c>
      <c r="E5" s="5903" t="s">
        <v>258</v>
      </c>
      <c r="F5" s="5903"/>
      <c r="G5" s="5903" t="s">
        <v>201</v>
      </c>
      <c r="H5" s="5903"/>
      <c r="I5" s="5903" t="s">
        <v>20</v>
      </c>
      <c r="J5" s="5903"/>
      <c r="K5" s="4656" t="s">
        <v>30</v>
      </c>
    </row>
    <row r="6" spans="1:11" ht="17.25" customHeight="1" x14ac:dyDescent="0.2">
      <c r="A6" s="5916" t="s">
        <v>1491</v>
      </c>
      <c r="B6" s="5916"/>
      <c r="C6" s="5917"/>
      <c r="D6" s="5917"/>
      <c r="E6" s="2439">
        <f xml:space="preserve"> SUM(E7)</f>
        <v>9050000</v>
      </c>
      <c r="F6" s="2058"/>
      <c r="G6" s="2211"/>
      <c r="H6" s="2060"/>
      <c r="I6" s="2359">
        <f xml:space="preserve"> SUM(I7)</f>
        <v>0</v>
      </c>
      <c r="J6" s="2062"/>
      <c r="K6" s="2056"/>
    </row>
    <row r="7" spans="1:11" ht="13.5" customHeight="1" x14ac:dyDescent="0.2">
      <c r="A7" s="5918" t="s">
        <v>289</v>
      </c>
      <c r="B7" s="5918"/>
      <c r="C7" s="5918"/>
      <c r="D7" s="5919"/>
      <c r="E7" s="2440">
        <f>SUM(E8:E14)</f>
        <v>9050000</v>
      </c>
      <c r="F7" s="2069"/>
      <c r="G7" s="2072"/>
      <c r="H7" s="2073"/>
      <c r="I7" s="2356">
        <f>SUM(I8:I14)</f>
        <v>0</v>
      </c>
      <c r="J7" s="2074"/>
      <c r="K7" s="2075"/>
    </row>
    <row r="8" spans="1:11" ht="38.25" x14ac:dyDescent="0.2">
      <c r="A8" s="4658" t="s">
        <v>2423</v>
      </c>
      <c r="B8" s="2404"/>
      <c r="C8" s="2363" t="s">
        <v>309</v>
      </c>
      <c r="D8" s="2363" t="s">
        <v>353</v>
      </c>
      <c r="E8" s="2441">
        <v>1526500</v>
      </c>
      <c r="F8" s="1965"/>
      <c r="G8" s="1966">
        <v>1</v>
      </c>
      <c r="H8" s="1965"/>
      <c r="I8" s="2356" t="s">
        <v>2636</v>
      </c>
      <c r="J8" s="1963"/>
      <c r="K8" s="2112" t="s">
        <v>1493</v>
      </c>
    </row>
    <row r="9" spans="1:11" ht="51" x14ac:dyDescent="0.2">
      <c r="A9" s="4658" t="s">
        <v>2110</v>
      </c>
      <c r="B9" s="2404"/>
      <c r="C9" s="2363" t="s">
        <v>309</v>
      </c>
      <c r="D9" s="2363" t="s">
        <v>353</v>
      </c>
      <c r="E9" s="2441">
        <v>350000</v>
      </c>
      <c r="F9" s="1965"/>
      <c r="G9" s="1966">
        <v>1</v>
      </c>
      <c r="H9" s="1965"/>
      <c r="I9" s="2356" t="s">
        <v>542</v>
      </c>
      <c r="J9" s="1963"/>
      <c r="K9" s="2112" t="s">
        <v>1493</v>
      </c>
    </row>
    <row r="10" spans="1:11" ht="38.25" x14ac:dyDescent="0.2">
      <c r="A10" s="4658" t="s">
        <v>2111</v>
      </c>
      <c r="B10" s="2404"/>
      <c r="C10" s="2363" t="s">
        <v>309</v>
      </c>
      <c r="D10" s="2363" t="s">
        <v>353</v>
      </c>
      <c r="E10" s="2441">
        <v>1550000</v>
      </c>
      <c r="F10" s="1965"/>
      <c r="G10" s="1966">
        <v>1</v>
      </c>
      <c r="H10" s="1965"/>
      <c r="I10" s="2356" t="s">
        <v>2636</v>
      </c>
      <c r="J10" s="1963"/>
      <c r="K10" s="2112" t="s">
        <v>1493</v>
      </c>
    </row>
    <row r="11" spans="1:11" ht="38.25" x14ac:dyDescent="0.2">
      <c r="A11" s="4658" t="s">
        <v>2429</v>
      </c>
      <c r="B11" s="2404"/>
      <c r="C11" s="2363" t="s">
        <v>309</v>
      </c>
      <c r="D11" s="2363" t="s">
        <v>353</v>
      </c>
      <c r="E11" s="2407">
        <v>1500000</v>
      </c>
      <c r="F11" s="1965"/>
      <c r="G11" s="1966">
        <v>1</v>
      </c>
      <c r="H11" s="1965"/>
      <c r="I11" s="2356" t="s">
        <v>2636</v>
      </c>
      <c r="J11" s="1963"/>
      <c r="K11" s="2112" t="s">
        <v>1493</v>
      </c>
    </row>
    <row r="12" spans="1:11" ht="38.25" x14ac:dyDescent="0.2">
      <c r="A12" s="4658" t="s">
        <v>2424</v>
      </c>
      <c r="B12" s="2404"/>
      <c r="C12" s="2363" t="s">
        <v>309</v>
      </c>
      <c r="D12" s="2363" t="s">
        <v>353</v>
      </c>
      <c r="E12" s="2407">
        <v>1550000</v>
      </c>
      <c r="F12" s="1965"/>
      <c r="G12" s="1966">
        <v>1</v>
      </c>
      <c r="H12" s="1965"/>
      <c r="I12" s="2356" t="s">
        <v>2636</v>
      </c>
      <c r="J12" s="1963"/>
      <c r="K12" s="2112" t="s">
        <v>1493</v>
      </c>
    </row>
    <row r="13" spans="1:11" ht="38.25" x14ac:dyDescent="0.2">
      <c r="A13" s="4658" t="s">
        <v>2425</v>
      </c>
      <c r="B13" s="2404"/>
      <c r="C13" s="2363" t="s">
        <v>309</v>
      </c>
      <c r="D13" s="2363" t="s">
        <v>353</v>
      </c>
      <c r="E13" s="2407">
        <v>1100000</v>
      </c>
      <c r="F13" s="1965"/>
      <c r="G13" s="1966">
        <v>1</v>
      </c>
      <c r="H13" s="1965"/>
      <c r="I13" s="2356" t="s">
        <v>2636</v>
      </c>
      <c r="J13" s="1963"/>
      <c r="K13" s="2112" t="s">
        <v>1493</v>
      </c>
    </row>
    <row r="14" spans="1:11" ht="38.25" x14ac:dyDescent="0.2">
      <c r="A14" s="2414" t="s">
        <v>2426</v>
      </c>
      <c r="B14" s="2405"/>
      <c r="C14" s="2366" t="s">
        <v>309</v>
      </c>
      <c r="D14" s="2366" t="s">
        <v>308</v>
      </c>
      <c r="E14" s="2408">
        <v>1473500</v>
      </c>
      <c r="F14" s="1957"/>
      <c r="G14" s="1958">
        <v>1</v>
      </c>
      <c r="H14" s="1957"/>
      <c r="I14" s="2367" t="s">
        <v>2636</v>
      </c>
      <c r="J14" s="1955"/>
      <c r="K14" s="2406" t="s">
        <v>1493</v>
      </c>
    </row>
    <row r="15" spans="1:11" x14ac:dyDescent="0.2">
      <c r="A15" s="2314"/>
      <c r="B15" s="2314"/>
      <c r="C15" s="2314"/>
      <c r="D15" s="2314"/>
      <c r="E15" s="2314"/>
      <c r="F15" s="2314"/>
      <c r="G15" s="2314"/>
      <c r="H15" s="2314"/>
      <c r="I15" s="2314"/>
      <c r="J15" s="2314"/>
      <c r="K15" s="2314"/>
    </row>
    <row r="16" spans="1:11" x14ac:dyDescent="0.2">
      <c r="A16" s="2314"/>
      <c r="B16" s="2314"/>
      <c r="C16" s="2314"/>
      <c r="D16" s="2314"/>
      <c r="E16" s="2314"/>
      <c r="F16" s="2314"/>
      <c r="G16" s="2314"/>
      <c r="H16" s="2314"/>
      <c r="I16" s="2314"/>
      <c r="J16" s="2314"/>
      <c r="K16" s="2314"/>
    </row>
    <row r="17" spans="1:11" x14ac:dyDescent="0.2">
      <c r="A17" s="1973" t="s">
        <v>2599</v>
      </c>
      <c r="B17" s="1973"/>
      <c r="C17" s="2314"/>
      <c r="D17" s="2314"/>
      <c r="E17" s="2314"/>
      <c r="F17" s="2314"/>
      <c r="G17" s="2314"/>
      <c r="H17" s="2314"/>
      <c r="I17" s="2314"/>
      <c r="J17" s="2314"/>
      <c r="K17" s="2314"/>
    </row>
  </sheetData>
  <mergeCells count="5">
    <mergeCell ref="E5:F5"/>
    <mergeCell ref="G5:H5"/>
    <mergeCell ref="I5:J5"/>
    <mergeCell ref="A6:D6"/>
    <mergeCell ref="A7:D7"/>
  </mergeCells>
  <printOptions horizontalCentered="1" verticalCentered="1"/>
  <pageMargins left="0.98425196850393704" right="0.39370078740157483" top="0.39370078740157483" bottom="0.39370078740157483" header="0" footer="0.59055118110236227"/>
  <pageSetup scale="9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EB700B"/>
  </sheetPr>
  <dimension ref="A1:K17"/>
  <sheetViews>
    <sheetView showGridLines="0" view="pageBreakPreview" zoomScaleNormal="100" zoomScaleSheetLayoutView="100" workbookViewId="0">
      <selection activeCell="O10" sqref="O10"/>
    </sheetView>
  </sheetViews>
  <sheetFormatPr baseColWidth="10" defaultRowHeight="12.75" x14ac:dyDescent="0.2"/>
  <cols>
    <col min="1" max="1" width="42.5703125" customWidth="1"/>
    <col min="2" max="2" width="1.28515625" customWidth="1"/>
    <col min="4" max="4" width="14" customWidth="1"/>
    <col min="5" max="5" width="14.5703125" customWidth="1"/>
    <col min="6" max="6" width="3" customWidth="1"/>
    <col min="7" max="7" width="7" customWidth="1"/>
    <col min="8" max="8" width="1.5703125" customWidth="1"/>
    <col min="9" max="9" width="10.7109375" customWidth="1"/>
    <col min="10" max="10" width="3.28515625" customWidth="1"/>
    <col min="11" max="11" width="18.42578125" customWidth="1"/>
  </cols>
  <sheetData>
    <row r="1" spans="1:11" ht="15" x14ac:dyDescent="0.2">
      <c r="A1" s="1655" t="s">
        <v>2413</v>
      </c>
      <c r="B1" s="4694"/>
      <c r="C1" s="2145"/>
      <c r="D1" s="2145"/>
      <c r="E1" s="2145"/>
      <c r="F1" s="2145"/>
      <c r="G1" s="2145"/>
      <c r="H1" s="2145"/>
      <c r="I1" s="2353"/>
      <c r="J1" s="2145"/>
      <c r="K1" s="4653" t="s">
        <v>5026</v>
      </c>
    </row>
    <row r="2" spans="1:11" ht="15" x14ac:dyDescent="0.2">
      <c r="A2" s="1655" t="s">
        <v>2420</v>
      </c>
      <c r="B2" s="4694"/>
      <c r="C2" s="2145"/>
      <c r="D2" s="2145"/>
      <c r="E2" s="2145"/>
      <c r="F2" s="2145"/>
      <c r="G2" s="2145"/>
      <c r="H2" s="2145"/>
      <c r="I2" s="2353"/>
      <c r="J2" s="2145"/>
      <c r="K2" s="2145"/>
    </row>
    <row r="3" spans="1:11" ht="12" customHeight="1" x14ac:dyDescent="0.2">
      <c r="A3" s="4657">
        <v>2013</v>
      </c>
      <c r="B3" s="2347"/>
      <c r="C3" s="2146"/>
      <c r="D3" s="2146"/>
      <c r="E3" s="2146"/>
      <c r="F3" s="2146"/>
      <c r="G3" s="2146"/>
      <c r="H3" s="2146"/>
      <c r="I3" s="2354"/>
      <c r="J3" s="2146"/>
      <c r="K3" s="2146"/>
    </row>
    <row r="4" spans="1:11" x14ac:dyDescent="0.2">
      <c r="A4" s="2186"/>
      <c r="B4" s="2186"/>
      <c r="C4" s="2146"/>
      <c r="D4" s="2146"/>
      <c r="E4" s="2146"/>
      <c r="F4" s="2146"/>
      <c r="G4" s="2146"/>
      <c r="H4" s="2146"/>
      <c r="I4" s="2354"/>
      <c r="J4" s="2146"/>
      <c r="K4" s="2146"/>
    </row>
    <row r="5" spans="1:11" ht="39" customHeight="1" x14ac:dyDescent="0.2">
      <c r="A5" s="4656" t="s">
        <v>181</v>
      </c>
      <c r="B5" s="4656"/>
      <c r="C5" s="4656" t="s">
        <v>21</v>
      </c>
      <c r="D5" s="4656" t="s">
        <v>29</v>
      </c>
      <c r="E5" s="5903" t="s">
        <v>258</v>
      </c>
      <c r="F5" s="5903"/>
      <c r="G5" s="5903" t="s">
        <v>182</v>
      </c>
      <c r="H5" s="5903"/>
      <c r="I5" s="5903" t="s">
        <v>20</v>
      </c>
      <c r="J5" s="5903"/>
      <c r="K5" s="4656" t="s">
        <v>30</v>
      </c>
    </row>
    <row r="6" spans="1:11" x14ac:dyDescent="0.2">
      <c r="A6" s="5912" t="s">
        <v>500</v>
      </c>
      <c r="B6" s="5912"/>
      <c r="C6" s="5913"/>
      <c r="D6" s="5913"/>
      <c r="E6" s="2448">
        <f xml:space="preserve"> SUM(E7)</f>
        <v>2400000</v>
      </c>
      <c r="F6" s="2058"/>
      <c r="G6" s="2211"/>
      <c r="H6" s="2060"/>
      <c r="I6" s="2949">
        <f xml:space="preserve"> SUM(I7)</f>
        <v>0</v>
      </c>
      <c r="J6" s="2062"/>
      <c r="K6" s="2056"/>
    </row>
    <row r="7" spans="1:11" x14ac:dyDescent="0.2">
      <c r="A7" s="5889" t="s">
        <v>289</v>
      </c>
      <c r="B7" s="5889"/>
      <c r="C7" s="5889"/>
      <c r="D7" s="5890"/>
      <c r="E7" s="2446">
        <f>SUM(E8)</f>
        <v>2400000</v>
      </c>
      <c r="F7" s="2069"/>
      <c r="G7" s="2072"/>
      <c r="H7" s="2073"/>
      <c r="I7" s="2947">
        <f>SUM(I8)</f>
        <v>0</v>
      </c>
      <c r="J7" s="2074"/>
      <c r="K7" s="2075"/>
    </row>
    <row r="8" spans="1:11" ht="25.5" x14ac:dyDescent="0.2">
      <c r="A8" s="2411" t="s">
        <v>1072</v>
      </c>
      <c r="B8" s="1968"/>
      <c r="C8" s="1967" t="s">
        <v>309</v>
      </c>
      <c r="D8" s="1967" t="s">
        <v>353</v>
      </c>
      <c r="E8" s="2449">
        <v>2400000</v>
      </c>
      <c r="F8" s="1965"/>
      <c r="G8" s="1966">
        <v>1</v>
      </c>
      <c r="H8" s="1965"/>
      <c r="I8" s="2948" t="s">
        <v>2646</v>
      </c>
      <c r="J8" s="1963"/>
      <c r="K8" s="1962"/>
    </row>
    <row r="9" spans="1:11" x14ac:dyDescent="0.2">
      <c r="A9" s="5912" t="s">
        <v>878</v>
      </c>
      <c r="B9" s="5912"/>
      <c r="C9" s="5913"/>
      <c r="D9" s="5913"/>
      <c r="E9" s="2448">
        <f xml:space="preserve"> SUM(E10)</f>
        <v>500000</v>
      </c>
      <c r="F9" s="2058"/>
      <c r="G9" s="2211"/>
      <c r="H9" s="2060"/>
      <c r="I9" s="2949">
        <f xml:space="preserve"> SUM(I10)</f>
        <v>0</v>
      </c>
      <c r="J9" s="2062"/>
      <c r="K9" s="2056"/>
    </row>
    <row r="10" spans="1:11" x14ac:dyDescent="0.2">
      <c r="A10" s="4654" t="s">
        <v>289</v>
      </c>
      <c r="B10" s="4655"/>
      <c r="C10" s="4660"/>
      <c r="D10" s="4660"/>
      <c r="E10" s="2446">
        <f>SUM(E11)</f>
        <v>500000</v>
      </c>
      <c r="F10" s="2069"/>
      <c r="G10" s="2072"/>
      <c r="H10" s="2073"/>
      <c r="I10" s="2947">
        <f>SUM(I11)</f>
        <v>0</v>
      </c>
      <c r="J10" s="2074"/>
      <c r="K10" s="2075"/>
    </row>
    <row r="11" spans="1:11" ht="25.5" x14ac:dyDescent="0.2">
      <c r="A11" s="2411" t="s">
        <v>2427</v>
      </c>
      <c r="B11" s="1968"/>
      <c r="C11" s="1967" t="s">
        <v>309</v>
      </c>
      <c r="D11" s="1967" t="s">
        <v>353</v>
      </c>
      <c r="E11" s="2449">
        <v>500000</v>
      </c>
      <c r="F11" s="1965"/>
      <c r="G11" s="1966">
        <v>1</v>
      </c>
      <c r="H11" s="1965"/>
      <c r="I11" s="2947" t="s">
        <v>2646</v>
      </c>
      <c r="J11" s="1963"/>
      <c r="K11" s="1962"/>
    </row>
    <row r="12" spans="1:11" x14ac:dyDescent="0.2">
      <c r="A12" s="5912" t="s">
        <v>301</v>
      </c>
      <c r="B12" s="5912"/>
      <c r="C12" s="5913"/>
      <c r="D12" s="5913"/>
      <c r="E12" s="2448">
        <f xml:space="preserve"> SUM(E13)</f>
        <v>5000000</v>
      </c>
      <c r="F12" s="2058"/>
      <c r="G12" s="2211"/>
      <c r="H12" s="2060"/>
      <c r="I12" s="2949">
        <f xml:space="preserve"> SUM(I13)</f>
        <v>0</v>
      </c>
      <c r="J12" s="2062"/>
      <c r="K12" s="2056"/>
    </row>
    <row r="13" spans="1:11" x14ac:dyDescent="0.2">
      <c r="A13" s="5889" t="s">
        <v>295</v>
      </c>
      <c r="B13" s="5889"/>
      <c r="C13" s="5889"/>
      <c r="D13" s="5890"/>
      <c r="E13" s="2446">
        <f>SUM(E14:E14)</f>
        <v>5000000</v>
      </c>
      <c r="F13" s="2069"/>
      <c r="G13" s="2072"/>
      <c r="H13" s="2073"/>
      <c r="I13" s="2947">
        <f>SUM(I14:I14)</f>
        <v>0</v>
      </c>
      <c r="J13" s="2074"/>
      <c r="K13" s="2075"/>
    </row>
    <row r="14" spans="1:11" ht="42.75" customHeight="1" x14ac:dyDescent="0.2">
      <c r="A14" s="2412" t="s">
        <v>1221</v>
      </c>
      <c r="B14" s="2214"/>
      <c r="C14" s="1959" t="s">
        <v>290</v>
      </c>
      <c r="D14" s="1959" t="s">
        <v>293</v>
      </c>
      <c r="E14" s="2469">
        <v>5000000</v>
      </c>
      <c r="F14" s="1957"/>
      <c r="G14" s="1958">
        <v>1</v>
      </c>
      <c r="H14" s="1957"/>
      <c r="I14" s="2634" t="s">
        <v>2647</v>
      </c>
      <c r="J14" s="1955"/>
      <c r="K14" s="2811" t="s">
        <v>1274</v>
      </c>
    </row>
    <row r="15" spans="1:11" x14ac:dyDescent="0.2">
      <c r="A15" s="2314"/>
      <c r="B15" s="2314"/>
      <c r="C15" s="2314"/>
      <c r="D15" s="2314"/>
      <c r="E15" s="2314"/>
      <c r="F15" s="2314"/>
      <c r="G15" s="2314"/>
      <c r="H15" s="2314"/>
      <c r="I15" s="2314"/>
      <c r="J15" s="2314"/>
      <c r="K15" s="2314"/>
    </row>
    <row r="16" spans="1:11" x14ac:dyDescent="0.2">
      <c r="A16" s="2314"/>
      <c r="B16" s="2314"/>
      <c r="C16" s="2314"/>
      <c r="D16" s="2314"/>
      <c r="E16" s="2314"/>
      <c r="F16" s="2314"/>
      <c r="G16" s="2314"/>
      <c r="H16" s="2314"/>
      <c r="I16" s="2314"/>
      <c r="J16" s="2314"/>
      <c r="K16" s="2314"/>
    </row>
    <row r="17" spans="1:11" x14ac:dyDescent="0.2">
      <c r="A17" s="2409" t="s">
        <v>2599</v>
      </c>
      <c r="B17" s="2409"/>
      <c r="C17" s="2314"/>
      <c r="D17" s="2314"/>
      <c r="E17" s="2314"/>
      <c r="F17" s="2314"/>
      <c r="G17" s="2314"/>
      <c r="H17" s="2314"/>
      <c r="I17" s="2314"/>
      <c r="J17" s="2314"/>
      <c r="K17" s="2314"/>
    </row>
  </sheetData>
  <mergeCells count="8">
    <mergeCell ref="E5:F5"/>
    <mergeCell ref="G5:H5"/>
    <mergeCell ref="I5:J5"/>
    <mergeCell ref="A13:D13"/>
    <mergeCell ref="A6:D6"/>
    <mergeCell ref="A7:D7"/>
    <mergeCell ref="A9:D9"/>
    <mergeCell ref="A12:D12"/>
  </mergeCells>
  <printOptions horizontalCentered="1" verticalCentered="1"/>
  <pageMargins left="0.98425196850393704" right="0.39370078740157483" top="0.39370078740157483" bottom="0.39370078740157483" header="0" footer="0.59055118110236227"/>
  <pageSetup scale="95"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EB700B"/>
  </sheetPr>
  <dimension ref="A1:K16"/>
  <sheetViews>
    <sheetView showGridLines="0" view="pageBreakPreview" zoomScaleNormal="100" zoomScaleSheetLayoutView="100" workbookViewId="0">
      <selection activeCell="O10" sqref="O10"/>
    </sheetView>
  </sheetViews>
  <sheetFormatPr baseColWidth="10" defaultRowHeight="12.75" x14ac:dyDescent="0.2"/>
  <cols>
    <col min="1" max="1" width="41.7109375" customWidth="1"/>
    <col min="2" max="2" width="1.140625" customWidth="1"/>
    <col min="3" max="3" width="11.5703125" customWidth="1"/>
    <col min="4" max="4" width="14.5703125" customWidth="1"/>
    <col min="5" max="5" width="14" customWidth="1"/>
    <col min="6" max="6" width="3.42578125" customWidth="1"/>
    <col min="7" max="7" width="7.42578125" customWidth="1"/>
    <col min="8" max="8" width="2" customWidth="1"/>
    <col min="9" max="9" width="9.85546875" customWidth="1"/>
    <col min="10" max="10" width="2.42578125" customWidth="1"/>
    <col min="11" max="11" width="14.42578125" customWidth="1"/>
  </cols>
  <sheetData>
    <row r="1" spans="1:11" ht="15" x14ac:dyDescent="0.2">
      <c r="A1" s="1655" t="s">
        <v>2413</v>
      </c>
      <c r="B1" s="1655"/>
      <c r="C1" s="2145"/>
      <c r="D1" s="2145"/>
      <c r="E1" s="2145"/>
      <c r="F1" s="2145"/>
      <c r="G1" s="2145"/>
      <c r="H1" s="2145"/>
      <c r="I1" s="2353"/>
      <c r="J1" s="2145"/>
      <c r="K1" s="2836" t="s">
        <v>5026</v>
      </c>
    </row>
    <row r="2" spans="1:11" ht="15" x14ac:dyDescent="0.2">
      <c r="A2" s="1655" t="s">
        <v>2420</v>
      </c>
      <c r="B2" s="1655"/>
      <c r="C2" s="2145"/>
      <c r="D2" s="2145"/>
      <c r="E2" s="2145"/>
      <c r="F2" s="2145"/>
      <c r="G2" s="2145"/>
      <c r="H2" s="2145"/>
      <c r="I2" s="2353"/>
      <c r="J2" s="2145"/>
      <c r="K2" s="2145"/>
    </row>
    <row r="3" spans="1:11" ht="19.5" customHeight="1" x14ac:dyDescent="0.2">
      <c r="A3" s="2102">
        <v>2013</v>
      </c>
      <c r="B3" s="2102"/>
      <c r="C3" s="2146"/>
      <c r="D3" s="2146"/>
      <c r="E3" s="2146"/>
      <c r="F3" s="2146"/>
      <c r="G3" s="2146"/>
      <c r="H3" s="2146"/>
      <c r="I3" s="2354"/>
      <c r="J3" s="2146"/>
      <c r="K3" s="2146"/>
    </row>
    <row r="4" spans="1:11" ht="15.75" customHeight="1" x14ac:dyDescent="0.2">
      <c r="A4" s="2186"/>
      <c r="B4" s="2186"/>
      <c r="C4" s="2146"/>
      <c r="D4" s="2146"/>
      <c r="E4" s="2146"/>
      <c r="F4" s="2146"/>
      <c r="G4" s="2146"/>
      <c r="H4" s="2146"/>
      <c r="I4" s="2354"/>
      <c r="J4" s="2146"/>
      <c r="K4" s="2146"/>
    </row>
    <row r="5" spans="1:11" ht="39.75" customHeight="1" x14ac:dyDescent="0.2">
      <c r="A5" s="2245" t="s">
        <v>181</v>
      </c>
      <c r="B5" s="2245"/>
      <c r="C5" s="2245" t="s">
        <v>21</v>
      </c>
      <c r="D5" s="2245" t="s">
        <v>29</v>
      </c>
      <c r="E5" s="5903" t="s">
        <v>258</v>
      </c>
      <c r="F5" s="5903"/>
      <c r="G5" s="5903" t="s">
        <v>182</v>
      </c>
      <c r="H5" s="5903"/>
      <c r="I5" s="5903" t="s">
        <v>20</v>
      </c>
      <c r="J5" s="5903"/>
      <c r="K5" s="2245" t="s">
        <v>30</v>
      </c>
    </row>
    <row r="6" spans="1:11" ht="15" customHeight="1" x14ac:dyDescent="0.2">
      <c r="A6" s="5912" t="s">
        <v>1482</v>
      </c>
      <c r="B6" s="5912"/>
      <c r="C6" s="5913"/>
      <c r="D6" s="5913"/>
      <c r="E6" s="2448">
        <f xml:space="preserve"> SUM(E7)</f>
        <v>9050000</v>
      </c>
      <c r="F6" s="2058"/>
      <c r="G6" s="2211"/>
      <c r="H6" s="2060"/>
      <c r="I6" s="2949">
        <f xml:space="preserve"> SUM(I7)</f>
        <v>55600</v>
      </c>
      <c r="J6" s="2062"/>
      <c r="K6" s="2056"/>
    </row>
    <row r="7" spans="1:11" ht="13.5" customHeight="1" x14ac:dyDescent="0.2">
      <c r="A7" s="5889" t="s">
        <v>289</v>
      </c>
      <c r="B7" s="5889"/>
      <c r="C7" s="5889"/>
      <c r="D7" s="5890"/>
      <c r="E7" s="2446">
        <f>SUM(E8:E14)</f>
        <v>9050000</v>
      </c>
      <c r="F7" s="2069"/>
      <c r="G7" s="2072"/>
      <c r="H7" s="2073"/>
      <c r="I7" s="2947">
        <f>SUM(I8:I14)</f>
        <v>55600</v>
      </c>
      <c r="J7" s="2074"/>
      <c r="K7" s="2075"/>
    </row>
    <row r="8" spans="1:11" ht="38.25" x14ac:dyDescent="0.2">
      <c r="A8" s="2411" t="s">
        <v>2423</v>
      </c>
      <c r="B8" s="1968"/>
      <c r="C8" s="2363" t="s">
        <v>309</v>
      </c>
      <c r="D8" s="2363" t="s">
        <v>353</v>
      </c>
      <c r="E8" s="2449">
        <v>1526500</v>
      </c>
      <c r="F8" s="1965"/>
      <c r="G8" s="1966">
        <v>1</v>
      </c>
      <c r="H8" s="1965"/>
      <c r="I8" s="2947">
        <v>55000</v>
      </c>
      <c r="J8" s="1963"/>
      <c r="K8" s="2364" t="s">
        <v>1494</v>
      </c>
    </row>
    <row r="9" spans="1:11" ht="51" x14ac:dyDescent="0.2">
      <c r="A9" s="2411" t="s">
        <v>2110</v>
      </c>
      <c r="B9" s="1968"/>
      <c r="C9" s="2363" t="s">
        <v>309</v>
      </c>
      <c r="D9" s="2363" t="s">
        <v>353</v>
      </c>
      <c r="E9" s="2449">
        <v>350000</v>
      </c>
      <c r="F9" s="1965"/>
      <c r="G9" s="1966">
        <v>1</v>
      </c>
      <c r="H9" s="1965"/>
      <c r="I9" s="2947">
        <v>600</v>
      </c>
      <c r="J9" s="1963"/>
      <c r="K9" s="2364" t="s">
        <v>1494</v>
      </c>
    </row>
    <row r="10" spans="1:11" ht="38.25" x14ac:dyDescent="0.2">
      <c r="A10" s="2411" t="s">
        <v>2428</v>
      </c>
      <c r="B10" s="1968"/>
      <c r="C10" s="2363" t="s">
        <v>309</v>
      </c>
      <c r="D10" s="2363" t="s">
        <v>353</v>
      </c>
      <c r="E10" s="2449">
        <v>1550000</v>
      </c>
      <c r="F10" s="1965"/>
      <c r="G10" s="1966">
        <v>1</v>
      </c>
      <c r="H10" s="1965"/>
      <c r="I10" s="2947" t="s">
        <v>2636</v>
      </c>
      <c r="J10" s="1963"/>
      <c r="K10" s="2364" t="s">
        <v>1494</v>
      </c>
    </row>
    <row r="11" spans="1:11" ht="38.25" x14ac:dyDescent="0.2">
      <c r="A11" s="2411" t="s">
        <v>2429</v>
      </c>
      <c r="B11" s="1968"/>
      <c r="C11" s="2363" t="s">
        <v>309</v>
      </c>
      <c r="D11" s="2363" t="s">
        <v>353</v>
      </c>
      <c r="E11" s="2449">
        <v>1500000</v>
      </c>
      <c r="F11" s="1965"/>
      <c r="G11" s="1966">
        <v>1</v>
      </c>
      <c r="H11" s="1965"/>
      <c r="I11" s="2947" t="s">
        <v>2636</v>
      </c>
      <c r="J11" s="1963"/>
      <c r="K11" s="2364" t="s">
        <v>1494</v>
      </c>
    </row>
    <row r="12" spans="1:11" ht="38.25" x14ac:dyDescent="0.2">
      <c r="A12" s="2411" t="s">
        <v>2424</v>
      </c>
      <c r="B12" s="1968"/>
      <c r="C12" s="2363" t="s">
        <v>309</v>
      </c>
      <c r="D12" s="2363" t="s">
        <v>353</v>
      </c>
      <c r="E12" s="2449">
        <v>1550000</v>
      </c>
      <c r="F12" s="1965"/>
      <c r="G12" s="1966">
        <v>1</v>
      </c>
      <c r="H12" s="1965"/>
      <c r="I12" s="2947" t="s">
        <v>2636</v>
      </c>
      <c r="J12" s="1963"/>
      <c r="K12" s="2364" t="s">
        <v>1494</v>
      </c>
    </row>
    <row r="13" spans="1:11" ht="38.25" x14ac:dyDescent="0.2">
      <c r="A13" s="2411" t="s">
        <v>2425</v>
      </c>
      <c r="B13" s="1968"/>
      <c r="C13" s="2363" t="s">
        <v>309</v>
      </c>
      <c r="D13" s="2363" t="s">
        <v>353</v>
      </c>
      <c r="E13" s="2449">
        <v>1100000</v>
      </c>
      <c r="F13" s="1965"/>
      <c r="G13" s="1966">
        <v>1</v>
      </c>
      <c r="H13" s="1965"/>
      <c r="I13" s="2947" t="s">
        <v>2636</v>
      </c>
      <c r="J13" s="1963"/>
      <c r="K13" s="2364" t="s">
        <v>1494</v>
      </c>
    </row>
    <row r="14" spans="1:11" ht="38.25" x14ac:dyDescent="0.2">
      <c r="A14" s="2412" t="s">
        <v>2426</v>
      </c>
      <c r="B14" s="2214"/>
      <c r="C14" s="2366" t="s">
        <v>309</v>
      </c>
      <c r="D14" s="2366" t="s">
        <v>308</v>
      </c>
      <c r="E14" s="2469">
        <v>1473500</v>
      </c>
      <c r="F14" s="1957"/>
      <c r="G14" s="1958">
        <v>1</v>
      </c>
      <c r="H14" s="1957"/>
      <c r="I14" s="2950" t="s">
        <v>2636</v>
      </c>
      <c r="J14" s="1955"/>
      <c r="K14" s="2368" t="s">
        <v>1494</v>
      </c>
    </row>
    <row r="15" spans="1:11" x14ac:dyDescent="0.2">
      <c r="A15" s="1974"/>
      <c r="B15" s="1974"/>
      <c r="C15" s="2400"/>
      <c r="D15" s="2400"/>
      <c r="E15" s="1951"/>
      <c r="F15" s="1949"/>
      <c r="G15" s="1950"/>
      <c r="H15" s="1949"/>
      <c r="I15" s="2398"/>
      <c r="J15" s="1947"/>
      <c r="K15" s="2003"/>
    </row>
    <row r="16" spans="1:11" x14ac:dyDescent="0.2">
      <c r="A16" s="2042" t="s">
        <v>1273</v>
      </c>
      <c r="B16" s="2042"/>
      <c r="C16" s="2376"/>
      <c r="D16" s="2376"/>
      <c r="E16" s="2223"/>
      <c r="F16" s="2223"/>
      <c r="G16" s="2377"/>
      <c r="H16" s="2377"/>
      <c r="I16" s="2378"/>
      <c r="J16" s="2376"/>
      <c r="K16" s="2314"/>
    </row>
  </sheetData>
  <mergeCells count="5">
    <mergeCell ref="E5:F5"/>
    <mergeCell ref="G5:H5"/>
    <mergeCell ref="I5:J5"/>
    <mergeCell ref="A6:D6"/>
    <mergeCell ref="A7:D7"/>
  </mergeCells>
  <printOptions horizontalCentered="1" verticalCentered="1"/>
  <pageMargins left="0.98425196850393704" right="0.39370078740157483" top="0.39370078740157483" bottom="0.39370078740157483" header="0" footer="0.59055118110236227"/>
  <pageSetup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tabColor rgb="FFEB700B"/>
  </sheetPr>
  <dimension ref="A1:P33"/>
  <sheetViews>
    <sheetView showGridLines="0" view="pageBreakPreview" zoomScaleNormal="80" zoomScaleSheetLayoutView="100" workbookViewId="0">
      <selection activeCell="A10" sqref="A10"/>
    </sheetView>
  </sheetViews>
  <sheetFormatPr baseColWidth="10" defaultColWidth="11.42578125" defaultRowHeight="13.5" x14ac:dyDescent="0.25"/>
  <cols>
    <col min="1" max="1" width="100.7109375" style="58" customWidth="1"/>
    <col min="2" max="2" width="17.28515625" style="58" customWidth="1"/>
    <col min="3" max="3" width="4.7109375" style="58" customWidth="1"/>
    <col min="4" max="4" width="14.42578125" style="65" hidden="1" customWidth="1"/>
    <col min="5" max="5" width="1.140625" style="66" hidden="1" customWidth="1"/>
    <col min="6" max="6" width="14.42578125" style="66" hidden="1" customWidth="1"/>
    <col min="7" max="7" width="1" style="66" hidden="1" customWidth="1"/>
    <col min="8" max="8" width="14.42578125" style="66" hidden="1" customWidth="1"/>
    <col min="9" max="9" width="1.140625" style="66" hidden="1" customWidth="1"/>
    <col min="10" max="10" width="14.42578125" style="66" hidden="1" customWidth="1"/>
    <col min="11" max="11" width="0.7109375" style="66" hidden="1" customWidth="1"/>
    <col min="12" max="12" width="14.42578125" style="58" hidden="1" customWidth="1"/>
    <col min="13" max="13" width="0.85546875" style="58" hidden="1" customWidth="1"/>
    <col min="14" max="14" width="14.42578125" style="58" hidden="1" customWidth="1"/>
    <col min="15" max="15" width="1.5703125" style="58" hidden="1" customWidth="1"/>
    <col min="16" max="16" width="16.140625" style="58" customWidth="1"/>
    <col min="17" max="16384" width="11.42578125" style="58"/>
  </cols>
  <sheetData>
    <row r="1" spans="1:16" ht="18" x14ac:dyDescent="0.25">
      <c r="A1" s="2131" t="s">
        <v>5375</v>
      </c>
      <c r="B1" s="5920" t="s">
        <v>5027</v>
      </c>
      <c r="C1" s="5920"/>
      <c r="D1" s="2"/>
      <c r="E1" s="2"/>
      <c r="F1" s="2"/>
      <c r="G1" s="2"/>
      <c r="H1" s="2"/>
      <c r="I1" s="2"/>
      <c r="J1" s="2"/>
      <c r="K1" s="2"/>
      <c r="L1" s="77"/>
      <c r="M1" s="77"/>
      <c r="N1" s="77"/>
      <c r="O1" s="77"/>
    </row>
    <row r="2" spans="1:16" ht="18" x14ac:dyDescent="0.25">
      <c r="A2" s="2102">
        <v>2013</v>
      </c>
      <c r="B2" s="2305"/>
      <c r="C2" s="2305"/>
      <c r="D2" s="2"/>
      <c r="E2" s="2"/>
      <c r="F2" s="2"/>
      <c r="G2" s="2"/>
      <c r="H2" s="2"/>
      <c r="I2" s="2"/>
      <c r="J2" s="2"/>
      <c r="K2" s="2"/>
      <c r="L2" s="57"/>
      <c r="M2" s="57"/>
    </row>
    <row r="3" spans="1:16" ht="18" x14ac:dyDescent="0.25">
      <c r="A3" s="2347"/>
      <c r="B3" s="2305"/>
      <c r="C3" s="2305"/>
      <c r="D3" s="2"/>
      <c r="E3" s="2"/>
      <c r="F3" s="2"/>
      <c r="G3" s="2"/>
      <c r="H3" s="2"/>
      <c r="I3" s="2"/>
      <c r="J3" s="2"/>
      <c r="K3" s="2"/>
      <c r="L3" s="57"/>
      <c r="M3" s="57"/>
    </row>
    <row r="4" spans="1:16" ht="31.5" customHeight="1" x14ac:dyDescent="0.25">
      <c r="A4" s="5828" t="s">
        <v>33</v>
      </c>
      <c r="B4" s="2383" t="s">
        <v>258</v>
      </c>
      <c r="C4" s="2383"/>
      <c r="D4" s="2229"/>
      <c r="E4" s="2384"/>
      <c r="F4" s="2384"/>
      <c r="G4" s="2384"/>
      <c r="H4" s="2384"/>
      <c r="I4" s="2384"/>
      <c r="J4" s="2384"/>
      <c r="K4" s="2384"/>
      <c r="L4" s="2384"/>
      <c r="M4" s="2384"/>
      <c r="N4" s="2384"/>
      <c r="O4" s="2384"/>
    </row>
    <row r="5" spans="1:16" ht="30" hidden="1" customHeight="1" x14ac:dyDescent="0.25">
      <c r="A5" s="5828"/>
      <c r="B5" s="5828" t="s">
        <v>697</v>
      </c>
      <c r="C5" s="5828"/>
      <c r="D5" s="2228" t="s">
        <v>695</v>
      </c>
      <c r="E5" s="2228"/>
      <c r="F5" s="2228"/>
      <c r="G5" s="2228"/>
      <c r="H5" s="2228"/>
      <c r="I5" s="2228"/>
      <c r="J5" s="2228"/>
      <c r="K5" s="2228"/>
      <c r="L5" s="2228"/>
      <c r="M5" s="2228"/>
      <c r="N5" s="2228"/>
      <c r="O5" s="2229"/>
    </row>
    <row r="6" spans="1:16" ht="22.5" hidden="1" customHeight="1" x14ac:dyDescent="0.25">
      <c r="A6" s="5828"/>
      <c r="B6" s="5828">
        <v>2012</v>
      </c>
      <c r="C6" s="5828"/>
      <c r="D6" s="5895">
        <v>2013</v>
      </c>
      <c r="E6" s="5921"/>
      <c r="F6" s="5921">
        <v>2014</v>
      </c>
      <c r="G6" s="5921"/>
      <c r="H6" s="5921">
        <v>2015</v>
      </c>
      <c r="I6" s="5921"/>
      <c r="J6" s="5921">
        <v>2016</v>
      </c>
      <c r="K6" s="5921"/>
      <c r="L6" s="5921">
        <v>2017</v>
      </c>
      <c r="M6" s="5921"/>
      <c r="N6" s="5921">
        <v>2018</v>
      </c>
      <c r="O6" s="5921"/>
      <c r="P6" s="309"/>
    </row>
    <row r="7" spans="1:16" s="17" customFormat="1" ht="21.75" customHeight="1" x14ac:dyDescent="0.25">
      <c r="A7" s="4951" t="s">
        <v>31</v>
      </c>
      <c r="B7" s="2467">
        <f>SUM(B8:B26)</f>
        <v>126210151.65000001</v>
      </c>
      <c r="C7" s="2385"/>
      <c r="D7" s="2308">
        <f>SUM(D8:D26)</f>
        <v>0</v>
      </c>
      <c r="E7" s="2234"/>
      <c r="F7" s="2310">
        <f>SUM(F8:F26)</f>
        <v>0</v>
      </c>
      <c r="G7" s="2234"/>
      <c r="H7" s="2310">
        <f>SUM(H8:H26)</f>
        <v>0</v>
      </c>
      <c r="I7" s="2234"/>
      <c r="J7" s="2310">
        <f>SUM(J8:J26)</f>
        <v>0</v>
      </c>
      <c r="K7" s="2311"/>
      <c r="L7" s="2310">
        <f>SUM(L8:L26)</f>
        <v>0</v>
      </c>
      <c r="M7" s="2311"/>
      <c r="N7" s="2310">
        <f>SUM(N8:N26)</f>
        <v>0</v>
      </c>
      <c r="O7" s="2311"/>
      <c r="P7" s="123"/>
    </row>
    <row r="8" spans="1:16" s="60" customFormat="1" ht="21.75" customHeight="1" x14ac:dyDescent="0.25">
      <c r="A8" s="5089" t="s">
        <v>598</v>
      </c>
      <c r="B8" s="5112">
        <f>'[2]16-E381op-S'!N8</f>
        <v>760000</v>
      </c>
      <c r="C8" s="5131"/>
      <c r="D8" s="2236"/>
      <c r="E8" s="2386"/>
      <c r="F8" s="2238"/>
      <c r="G8" s="2386"/>
      <c r="H8" s="2238"/>
      <c r="I8" s="2386"/>
      <c r="J8" s="2238"/>
      <c r="K8" s="2386"/>
      <c r="L8" s="2238"/>
      <c r="M8" s="2386"/>
      <c r="N8" s="2238"/>
      <c r="O8" s="2386"/>
      <c r="P8" s="512"/>
    </row>
    <row r="9" spans="1:16" s="60" customFormat="1" ht="21.75" customHeight="1" x14ac:dyDescent="0.25">
      <c r="A9" s="5057" t="s">
        <v>565</v>
      </c>
      <c r="B9" s="2677">
        <f>'[2]16-E381op-S'!N13</f>
        <v>7867260.46</v>
      </c>
      <c r="C9" s="2388"/>
      <c r="D9" s="2236"/>
      <c r="E9" s="2386"/>
      <c r="F9" s="2238"/>
      <c r="G9" s="2386"/>
      <c r="H9" s="2238"/>
      <c r="I9" s="2386"/>
      <c r="J9" s="2238"/>
      <c r="K9" s="2386"/>
      <c r="L9" s="2238"/>
      <c r="M9" s="2386"/>
      <c r="N9" s="2238"/>
      <c r="O9" s="2386"/>
      <c r="P9" s="512"/>
    </row>
    <row r="10" spans="1:16" s="60" customFormat="1" ht="21.75" customHeight="1" x14ac:dyDescent="0.25">
      <c r="A10" s="5057" t="s">
        <v>586</v>
      </c>
      <c r="B10" s="2677">
        <f>'[2]16-E381op-S'!N23</f>
        <v>1022308.1499999999</v>
      </c>
      <c r="C10" s="2388"/>
      <c r="D10" s="2236"/>
      <c r="E10" s="2386"/>
      <c r="F10" s="2238"/>
      <c r="G10" s="2386"/>
      <c r="H10" s="2238"/>
      <c r="I10" s="2386"/>
      <c r="J10" s="2238"/>
      <c r="K10" s="2386"/>
      <c r="L10" s="2238"/>
      <c r="M10" s="2386"/>
      <c r="N10" s="2238"/>
      <c r="O10" s="2386"/>
      <c r="P10" s="512"/>
    </row>
    <row r="11" spans="1:16" s="60" customFormat="1" ht="21.75" customHeight="1" x14ac:dyDescent="0.25">
      <c r="A11" s="5057" t="s">
        <v>803</v>
      </c>
      <c r="B11" s="2677">
        <f>'[2]16-E381op-S'!N28</f>
        <v>10374229.43</v>
      </c>
      <c r="C11" s="2388"/>
      <c r="D11" s="2236"/>
      <c r="E11" s="2386"/>
      <c r="F11" s="2238"/>
      <c r="G11" s="2386"/>
      <c r="H11" s="2238"/>
      <c r="I11" s="2386"/>
      <c r="J11" s="2238"/>
      <c r="K11" s="2386"/>
      <c r="L11" s="2238"/>
      <c r="M11" s="2386"/>
      <c r="N11" s="2238"/>
      <c r="O11" s="2386"/>
      <c r="P11" s="512"/>
    </row>
    <row r="12" spans="1:16" s="60" customFormat="1" ht="21.75" customHeight="1" x14ac:dyDescent="0.25">
      <c r="A12" s="5057" t="s">
        <v>1075</v>
      </c>
      <c r="B12" s="2677">
        <f>'[2]16-E381op-S'!N35</f>
        <v>10000000</v>
      </c>
      <c r="C12" s="2388"/>
      <c r="D12" s="2236"/>
      <c r="E12" s="2386"/>
      <c r="F12" s="2238"/>
      <c r="G12" s="2386"/>
      <c r="H12" s="2238"/>
      <c r="I12" s="2386"/>
      <c r="J12" s="2238"/>
      <c r="K12" s="2386"/>
      <c r="L12" s="2238"/>
      <c r="M12" s="2386"/>
      <c r="N12" s="2238"/>
      <c r="O12" s="2386"/>
      <c r="P12" s="512"/>
    </row>
    <row r="13" spans="1:16" s="60" customFormat="1" ht="21.75" customHeight="1" x14ac:dyDescent="0.25">
      <c r="A13" s="5057" t="s">
        <v>500</v>
      </c>
      <c r="B13" s="2677">
        <f>'[2]16-E381op-S'!N38</f>
        <v>6392660.3399999999</v>
      </c>
      <c r="C13" s="2388"/>
      <c r="D13" s="2236"/>
      <c r="E13" s="2386"/>
      <c r="F13" s="2238"/>
      <c r="G13" s="2386"/>
      <c r="H13" s="2238"/>
      <c r="I13" s="2386"/>
      <c r="J13" s="2238"/>
      <c r="K13" s="2386"/>
      <c r="L13" s="2238"/>
      <c r="M13" s="2386"/>
      <c r="N13" s="2238"/>
      <c r="O13" s="2386"/>
      <c r="P13" s="512"/>
    </row>
    <row r="14" spans="1:16" s="60" customFormat="1" ht="21.75" customHeight="1" x14ac:dyDescent="0.25">
      <c r="A14" s="5057" t="s">
        <v>878</v>
      </c>
      <c r="B14" s="2677">
        <f>'[2]16-E381op-S'!N50</f>
        <v>9437609.8100000005</v>
      </c>
      <c r="C14" s="2388"/>
      <c r="D14" s="2236"/>
      <c r="E14" s="2386"/>
      <c r="F14" s="2238"/>
      <c r="G14" s="2386"/>
      <c r="H14" s="2238"/>
      <c r="I14" s="2386"/>
      <c r="J14" s="2238"/>
      <c r="K14" s="2386"/>
      <c r="L14" s="2238"/>
      <c r="M14" s="2386"/>
      <c r="N14" s="2238"/>
      <c r="O14" s="2386"/>
      <c r="P14" s="512"/>
    </row>
    <row r="15" spans="1:16" s="60" customFormat="1" ht="21.75" customHeight="1" x14ac:dyDescent="0.25">
      <c r="A15" s="5057" t="s">
        <v>830</v>
      </c>
      <c r="B15" s="2677">
        <f>'[2]16-E381op-S'!N56</f>
        <v>1110570.42</v>
      </c>
      <c r="C15" s="2388"/>
      <c r="D15" s="2236"/>
      <c r="E15" s="2386"/>
      <c r="F15" s="2238"/>
      <c r="G15" s="2386"/>
      <c r="H15" s="2238"/>
      <c r="I15" s="2386"/>
      <c r="J15" s="2238"/>
      <c r="K15" s="2386"/>
      <c r="L15" s="2238"/>
      <c r="M15" s="2386"/>
      <c r="N15" s="2238"/>
      <c r="O15" s="2386"/>
      <c r="P15" s="512"/>
    </row>
    <row r="16" spans="1:16" s="60" customFormat="1" ht="21.75" customHeight="1" x14ac:dyDescent="0.25">
      <c r="A16" s="5057" t="s">
        <v>1308</v>
      </c>
      <c r="B16" s="2677">
        <f>'[2]16-E381op-S'!N59</f>
        <v>200000</v>
      </c>
      <c r="C16" s="2388"/>
      <c r="D16" s="2236"/>
      <c r="E16" s="2386"/>
      <c r="F16" s="2238"/>
      <c r="G16" s="2386"/>
      <c r="H16" s="2238"/>
      <c r="I16" s="2386"/>
      <c r="J16" s="2238"/>
      <c r="K16" s="2386"/>
      <c r="L16" s="2238"/>
      <c r="M16" s="2386"/>
      <c r="N16" s="2238"/>
      <c r="O16" s="2386"/>
      <c r="P16" s="512"/>
    </row>
    <row r="17" spans="1:16" s="60" customFormat="1" ht="21.75" customHeight="1" x14ac:dyDescent="0.25">
      <c r="A17" s="5057" t="s">
        <v>332</v>
      </c>
      <c r="B17" s="2677">
        <f>'[2]16-E381op-S'!N62</f>
        <v>1300000</v>
      </c>
      <c r="C17" s="2388"/>
      <c r="D17" s="2236"/>
      <c r="E17" s="2386"/>
      <c r="F17" s="2238"/>
      <c r="G17" s="2386"/>
      <c r="H17" s="2238"/>
      <c r="I17" s="2386"/>
      <c r="J17" s="2238"/>
      <c r="K17" s="2386"/>
      <c r="L17" s="2238"/>
      <c r="M17" s="2386"/>
      <c r="N17" s="2238"/>
      <c r="O17" s="2386"/>
      <c r="P17" s="512"/>
    </row>
    <row r="18" spans="1:16" s="60" customFormat="1" ht="21.75" customHeight="1" x14ac:dyDescent="0.25">
      <c r="A18" s="5057" t="s">
        <v>1268</v>
      </c>
      <c r="B18" s="2677">
        <f>'[2]16-E381op-S'!N65</f>
        <v>384482</v>
      </c>
      <c r="C18" s="2388"/>
      <c r="D18" s="2236"/>
      <c r="E18" s="2386"/>
      <c r="F18" s="2238"/>
      <c r="G18" s="2386"/>
      <c r="H18" s="2238"/>
      <c r="I18" s="2386"/>
      <c r="J18" s="2238"/>
      <c r="K18" s="2386"/>
      <c r="L18" s="2238"/>
      <c r="M18" s="2386"/>
      <c r="N18" s="2238"/>
      <c r="O18" s="2386"/>
      <c r="P18" s="512"/>
    </row>
    <row r="19" spans="1:16" s="60" customFormat="1" ht="21.75" customHeight="1" x14ac:dyDescent="0.25">
      <c r="A19" s="5057" t="s">
        <v>1191</v>
      </c>
      <c r="B19" s="2677">
        <f>'[2]16-E381op-S'!N69</f>
        <v>655298.53</v>
      </c>
      <c r="C19" s="2388"/>
      <c r="D19" s="2236"/>
      <c r="E19" s="2386"/>
      <c r="F19" s="2238"/>
      <c r="G19" s="2386"/>
      <c r="H19" s="2238"/>
      <c r="I19" s="2386"/>
      <c r="J19" s="2238"/>
      <c r="K19" s="2386"/>
      <c r="L19" s="2238"/>
      <c r="M19" s="2386"/>
      <c r="N19" s="2238"/>
      <c r="O19" s="2386"/>
      <c r="P19" s="512"/>
    </row>
    <row r="20" spans="1:16" s="60" customFormat="1" ht="21.75" customHeight="1" x14ac:dyDescent="0.2">
      <c r="A20" s="5057" t="s">
        <v>824</v>
      </c>
      <c r="B20" s="2677">
        <f>'[2]16-E381op-S'!N75</f>
        <v>47841024.380000003</v>
      </c>
      <c r="C20" s="2388"/>
      <c r="D20" s="2236"/>
      <c r="E20" s="2386"/>
      <c r="F20" s="2238"/>
      <c r="G20" s="2386"/>
      <c r="H20" s="2238"/>
      <c r="I20" s="2386"/>
      <c r="J20" s="2238"/>
      <c r="K20" s="2386"/>
      <c r="L20" s="2238"/>
      <c r="M20" s="2386"/>
      <c r="N20" s="2238"/>
      <c r="O20" s="2386"/>
    </row>
    <row r="21" spans="1:16" ht="21.75" customHeight="1" x14ac:dyDescent="0.25">
      <c r="A21" s="5057" t="s">
        <v>299</v>
      </c>
      <c r="B21" s="2677">
        <f>'[2]16-E381op-S'!N78</f>
        <v>2827323.8899999997</v>
      </c>
      <c r="C21" s="2388"/>
      <c r="D21" s="2236"/>
      <c r="E21" s="2386"/>
      <c r="F21" s="2238"/>
      <c r="G21" s="2386"/>
      <c r="H21" s="2238"/>
      <c r="I21" s="2386"/>
      <c r="J21" s="2238"/>
      <c r="K21" s="2386"/>
      <c r="L21" s="2238"/>
      <c r="M21" s="2386"/>
      <c r="N21" s="2238"/>
      <c r="O21" s="2386"/>
    </row>
    <row r="22" spans="1:16" ht="21.75" customHeight="1" x14ac:dyDescent="0.25">
      <c r="A22" s="5057" t="s">
        <v>804</v>
      </c>
      <c r="B22" s="2677">
        <f>'[2]16-E381op-S'!N82</f>
        <v>296890.69999999995</v>
      </c>
      <c r="C22" s="2388"/>
      <c r="D22" s="2236"/>
      <c r="E22" s="2386"/>
      <c r="F22" s="2238"/>
      <c r="G22" s="2386"/>
      <c r="H22" s="2238"/>
      <c r="I22" s="2386"/>
      <c r="J22" s="2238"/>
      <c r="K22" s="2386"/>
      <c r="L22" s="2238"/>
      <c r="M22" s="2386"/>
      <c r="N22" s="2238"/>
      <c r="O22" s="2386"/>
    </row>
    <row r="23" spans="1:16" ht="21.75" customHeight="1" x14ac:dyDescent="0.25">
      <c r="A23" s="5057" t="s">
        <v>1182</v>
      </c>
      <c r="B23" s="2677">
        <f>'[2]16-E381op-S'!N85</f>
        <v>3000000</v>
      </c>
      <c r="C23" s="2388"/>
      <c r="D23" s="2236"/>
      <c r="E23" s="2386"/>
      <c r="F23" s="2238"/>
      <c r="G23" s="2386"/>
      <c r="H23" s="2238"/>
      <c r="I23" s="2386"/>
      <c r="J23" s="2238"/>
      <c r="K23" s="2386"/>
      <c r="L23" s="2238"/>
      <c r="M23" s="2386"/>
      <c r="N23" s="2238"/>
      <c r="O23" s="2386"/>
    </row>
    <row r="24" spans="1:16" s="129" customFormat="1" ht="21.75" customHeight="1" x14ac:dyDescent="0.25">
      <c r="A24" s="5057" t="s">
        <v>1160</v>
      </c>
      <c r="B24" s="2677">
        <f>'[2]16-E381op-S'!N92</f>
        <v>14322556.91</v>
      </c>
      <c r="C24" s="2388"/>
      <c r="D24" s="2236"/>
      <c r="E24" s="2387"/>
      <c r="F24" s="2238"/>
      <c r="G24" s="2387"/>
      <c r="H24" s="2238"/>
      <c r="I24" s="2387"/>
      <c r="J24" s="2238"/>
      <c r="K24" s="2387"/>
      <c r="L24" s="2238"/>
      <c r="M24" s="2386"/>
      <c r="N24" s="2238"/>
      <c r="O24" s="2386"/>
    </row>
    <row r="25" spans="1:16" s="129" customFormat="1" ht="21.75" customHeight="1" x14ac:dyDescent="0.25">
      <c r="A25" s="5057" t="s">
        <v>1166</v>
      </c>
      <c r="B25" s="2677">
        <f>'[2]16-E381op-S'!N101</f>
        <v>7495860.3200000003</v>
      </c>
      <c r="C25" s="2388"/>
      <c r="D25" s="2236"/>
      <c r="E25" s="2387"/>
      <c r="F25" s="2238"/>
      <c r="G25" s="2387"/>
      <c r="H25" s="2238"/>
      <c r="I25" s="2387"/>
      <c r="J25" s="2238"/>
      <c r="K25" s="2387"/>
      <c r="L25" s="2238"/>
      <c r="M25" s="2386"/>
      <c r="N25" s="2238"/>
      <c r="O25" s="2386"/>
    </row>
    <row r="26" spans="1:16" s="129" customFormat="1" ht="21.75" customHeight="1" x14ac:dyDescent="0.25">
      <c r="A26" s="5093" t="s">
        <v>1130</v>
      </c>
      <c r="B26" s="5118">
        <f>'[2]16-E381op-S'!N105</f>
        <v>922076.31</v>
      </c>
      <c r="C26" s="5132"/>
      <c r="D26" s="2236"/>
      <c r="E26" s="2387"/>
      <c r="F26" s="2238"/>
      <c r="G26" s="2387"/>
      <c r="H26" s="2238"/>
      <c r="I26" s="2387"/>
      <c r="J26" s="2238"/>
      <c r="K26" s="2387"/>
      <c r="L26" s="2238"/>
      <c r="M26" s="2386"/>
      <c r="N26" s="2238"/>
      <c r="O26" s="2386"/>
    </row>
    <row r="27" spans="1:16" s="129" customFormat="1" ht="12.75" customHeight="1" x14ac:dyDescent="0.25">
      <c r="A27" s="2222"/>
      <c r="B27" s="2677"/>
      <c r="C27" s="2388"/>
      <c r="D27" s="382"/>
      <c r="E27" s="68"/>
      <c r="F27" s="382"/>
      <c r="G27" s="68"/>
      <c r="H27" s="382"/>
      <c r="I27" s="68"/>
      <c r="J27" s="382"/>
      <c r="K27" s="68"/>
      <c r="L27" s="382"/>
      <c r="M27" s="1118"/>
      <c r="N27" s="382"/>
      <c r="O27" s="1118"/>
    </row>
    <row r="28" spans="1:16" ht="13.5" customHeight="1" x14ac:dyDescent="0.25">
      <c r="A28" s="2042" t="s">
        <v>1273</v>
      </c>
      <c r="B28" s="2125"/>
      <c r="C28" s="2125"/>
      <c r="D28" s="131"/>
      <c r="E28" s="132"/>
      <c r="F28" s="132"/>
      <c r="G28" s="132"/>
      <c r="H28" s="132"/>
      <c r="I28" s="132"/>
      <c r="J28" s="132"/>
      <c r="K28" s="132"/>
      <c r="L28" s="130"/>
      <c r="M28" s="130"/>
      <c r="N28" s="130"/>
      <c r="O28" s="130"/>
    </row>
    <row r="33" spans="2:2" ht="15.75" x14ac:dyDescent="0.25">
      <c r="B33" s="1173"/>
    </row>
  </sheetData>
  <mergeCells count="10">
    <mergeCell ref="B1:C1"/>
    <mergeCell ref="J6:K6"/>
    <mergeCell ref="L6:M6"/>
    <mergeCell ref="N6:O6"/>
    <mergeCell ref="A4:A6"/>
    <mergeCell ref="B5:C5"/>
    <mergeCell ref="B6:C6"/>
    <mergeCell ref="D6:E6"/>
    <mergeCell ref="F6:G6"/>
    <mergeCell ref="H6:I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&amp;R&amp;"Tahoma,Normal"313</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EB700B"/>
  </sheetPr>
  <dimension ref="A1:AU194"/>
  <sheetViews>
    <sheetView showGridLines="0" view="pageBreakPreview" topLeftCell="K1" zoomScaleNormal="70" zoomScaleSheetLayoutView="100" workbookViewId="0">
      <selection activeCell="K6" sqref="K6:L6"/>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5" style="58" customWidth="1"/>
    <col min="12" max="12" width="0.7109375" style="58" customWidth="1"/>
    <col min="13" max="14" width="15.7109375" style="58" customWidth="1"/>
    <col min="15" max="15" width="17.7109375" style="65" customWidth="1"/>
    <col min="16" max="16" width="2" style="66" customWidth="1"/>
    <col min="17" max="17" width="7.7109375" style="67" customWidth="1"/>
    <col min="18" max="18" width="1.85546875" style="66" customWidth="1"/>
    <col min="19" max="19" width="10" style="65" customWidth="1"/>
    <col min="20" max="20" width="1.85546875" style="66" customWidth="1"/>
    <col min="21" max="21" width="25.28515625" style="6" customWidth="1"/>
    <col min="22" max="22" width="0.5703125"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1.42578125" style="58" hidden="1" customWidth="1"/>
    <col min="28" max="28" width="48.5703125" style="58" hidden="1" customWidth="1"/>
    <col min="29" max="29" width="31.42578125" style="58" hidden="1" customWidth="1"/>
    <col min="30" max="30" width="12.5703125" style="58" hidden="1" customWidth="1"/>
    <col min="31" max="31" width="16"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44" ht="15" customHeight="1" x14ac:dyDescent="0.25">
      <c r="K1" s="1655" t="s">
        <v>2413</v>
      </c>
      <c r="L1" s="1655"/>
      <c r="M1" s="550"/>
      <c r="N1" s="550"/>
      <c r="O1" s="550"/>
      <c r="P1" s="550"/>
      <c r="Q1" s="550"/>
      <c r="R1" s="550"/>
      <c r="S1" s="1302"/>
      <c r="T1" s="550"/>
      <c r="U1" s="2951" t="s">
        <v>5028</v>
      </c>
    </row>
    <row r="2" spans="1:44" ht="15" customHeight="1" x14ac:dyDescent="0.25">
      <c r="K2" s="1655" t="s">
        <v>2448</v>
      </c>
      <c r="L2" s="1655"/>
      <c r="M2" s="550"/>
      <c r="N2" s="550"/>
      <c r="O2" s="550"/>
      <c r="P2" s="550"/>
      <c r="Q2" s="550"/>
      <c r="R2" s="550"/>
      <c r="S2" s="1302"/>
      <c r="T2" s="550"/>
      <c r="U2" s="550"/>
    </row>
    <row r="3" spans="1:44" ht="15" customHeight="1" x14ac:dyDescent="0.25">
      <c r="K3" s="1655" t="s">
        <v>2384</v>
      </c>
      <c r="L3" s="1655"/>
      <c r="M3" s="550"/>
      <c r="N3" s="550"/>
      <c r="O3" s="550"/>
      <c r="P3" s="550"/>
      <c r="Q3" s="550"/>
      <c r="R3" s="550"/>
      <c r="S3" s="1302"/>
      <c r="T3" s="550"/>
      <c r="U3" s="550"/>
    </row>
    <row r="4" spans="1:44" ht="15" customHeight="1" x14ac:dyDescent="0.25">
      <c r="A4" s="58" t="s">
        <v>1297</v>
      </c>
      <c r="K4" s="1653">
        <v>2013</v>
      </c>
      <c r="L4" s="2102"/>
      <c r="M4" s="550"/>
      <c r="N4" s="550"/>
      <c r="O4" s="550"/>
      <c r="P4" s="550"/>
      <c r="Q4" s="550"/>
      <c r="R4" s="550"/>
      <c r="S4" s="1302"/>
      <c r="T4" s="550"/>
      <c r="U4" s="550"/>
      <c r="W4" s="85"/>
      <c r="X4" s="85"/>
      <c r="Y4" s="86"/>
    </row>
    <row r="5" spans="1:44" ht="18" x14ac:dyDescent="0.25">
      <c r="K5" s="542"/>
      <c r="L5" s="542"/>
      <c r="M5" s="550"/>
      <c r="N5" s="550"/>
      <c r="O5" s="550"/>
      <c r="P5" s="550"/>
      <c r="Q5" s="550"/>
      <c r="R5" s="550"/>
      <c r="S5" s="1302"/>
      <c r="T5" s="550"/>
      <c r="U5" s="550"/>
      <c r="W5" s="85"/>
      <c r="X5" s="85"/>
      <c r="Y5" s="1648"/>
    </row>
    <row r="6" spans="1:44" ht="46.5" customHeight="1" x14ac:dyDescent="0.25">
      <c r="A6" s="332" t="s">
        <v>50</v>
      </c>
      <c r="B6" s="332" t="s">
        <v>44</v>
      </c>
      <c r="C6" s="332" t="s">
        <v>172</v>
      </c>
      <c r="D6" s="567" t="s">
        <v>261</v>
      </c>
      <c r="E6" s="332" t="s">
        <v>1267</v>
      </c>
      <c r="F6" s="332" t="s">
        <v>176</v>
      </c>
      <c r="G6" s="332" t="s">
        <v>179</v>
      </c>
      <c r="H6" s="332" t="s">
        <v>178</v>
      </c>
      <c r="I6" s="332" t="s">
        <v>174</v>
      </c>
      <c r="J6" s="1106" t="s">
        <v>175</v>
      </c>
      <c r="K6" s="2047" t="s">
        <v>181</v>
      </c>
      <c r="L6" s="2416"/>
      <c r="M6" s="2047" t="s">
        <v>21</v>
      </c>
      <c r="N6" s="2047" t="s">
        <v>29</v>
      </c>
      <c r="O6" s="5922" t="s">
        <v>258</v>
      </c>
      <c r="P6" s="5922"/>
      <c r="Q6" s="5922" t="s">
        <v>182</v>
      </c>
      <c r="R6" s="5922"/>
      <c r="S6" s="5922" t="s">
        <v>20</v>
      </c>
      <c r="T6" s="5922"/>
      <c r="U6" s="2047" t="s">
        <v>30</v>
      </c>
      <c r="V6" s="1110" t="s">
        <v>171</v>
      </c>
      <c r="W6" s="334" t="s">
        <v>183</v>
      </c>
      <c r="X6" s="334" t="s">
        <v>185</v>
      </c>
      <c r="Y6" s="332" t="s">
        <v>26</v>
      </c>
      <c r="Z6" s="332" t="s">
        <v>27</v>
      </c>
      <c r="AA6" s="336" t="s">
        <v>23</v>
      </c>
      <c r="AB6" s="337" t="s">
        <v>187</v>
      </c>
      <c r="AC6" s="337" t="s">
        <v>188</v>
      </c>
      <c r="AD6" s="327" t="s">
        <v>45</v>
      </c>
      <c r="AE6" s="332" t="s">
        <v>47</v>
      </c>
      <c r="AF6" s="338" t="s">
        <v>49</v>
      </c>
      <c r="AG6" s="338" t="s">
        <v>189</v>
      </c>
      <c r="AH6" s="339" t="s">
        <v>190</v>
      </c>
      <c r="AI6" s="338" t="s">
        <v>191</v>
      </c>
      <c r="AJ6" s="332" t="s">
        <v>151</v>
      </c>
    </row>
    <row r="7" spans="1:44" s="17" customFormat="1" ht="18" customHeight="1" x14ac:dyDescent="0.25">
      <c r="A7" s="260" t="s">
        <v>1214</v>
      </c>
      <c r="B7" s="213"/>
      <c r="C7" s="213"/>
      <c r="D7" s="213"/>
      <c r="E7" s="213"/>
      <c r="F7" s="213"/>
      <c r="G7" s="321"/>
      <c r="H7" s="242"/>
      <c r="I7" s="213"/>
      <c r="J7" s="317"/>
      <c r="K7" s="5884" t="s">
        <v>31</v>
      </c>
      <c r="L7" s="5885"/>
      <c r="M7" s="5884"/>
      <c r="N7" s="5884"/>
      <c r="O7" s="2454">
        <f>SUM(O8,O13,'16-E381op-s (2)'!E7,'16-E381op-s (2)'!E12,'16-E381op-s (3)'!E7,'16-E381op-s (3)'!E10,'16-E381op-s (3)'!E22,'16-E381-op-s (4)'!E7,'16-E381-op-s (4)'!E10,'16-E381-op-s (4)'!E13,'16-E381-op-s (4)'!E16,'16-E381-op-s (4)'!E20,'16-E381-op-s (5)'!E7,'16-E381-op-s (5)'!E10,'16-E381-op-s (5)'!E14,'16-E381-op-s (5)'!E17,'16-E381-op-s (6)'!E7,'16-E381-op-s (7)'!E7,'16-E381-op-s (7)'!E11)</f>
        <v>126210151.65000001</v>
      </c>
      <c r="P7" s="2049"/>
      <c r="Q7" s="2050"/>
      <c r="R7" s="2051"/>
      <c r="S7" s="2456">
        <f>SUM(S8,S13,'16-E381op-s (2)'!I7,'16-E381op-s (2)'!I12,'16-E381op-s (3)'!I7,'16-E381op-s (3)'!I10,'16-E381op-s (3)'!I22,'16-E381-op-s (4)'!I7,'16-E381-op-s (4)'!I10,'16-E381-op-s (4)'!I13,'16-E381-op-s (4)'!I16,'16-E381-op-s (4)'!I20,'16-E381-op-s (5)'!I7,'16-E381-op-s (5)'!I10,'16-E381-op-s (5)'!I14,'16-E381-op-s (5)'!I17,'16-E381-op-s (6)'!I7,'16-E381-op-s (7)'!I7,'16-E381-op-s (7)'!I11)</f>
        <v>125933</v>
      </c>
      <c r="T7" s="2052"/>
      <c r="U7" s="2053"/>
      <c r="V7" s="537"/>
      <c r="W7" s="209"/>
      <c r="X7" s="209"/>
      <c r="Y7" s="289">
        <f>SUM(Y8,Y13,Y23,Y28,Y35,Y38,Y50,Y56,Y59,Y62,Y65,Y69,Y75,Y78,Y82,Y85,Y92,Y99,Y103)</f>
        <v>75</v>
      </c>
      <c r="Z7" s="289">
        <f>SUM(Z8,Z13,Z23,Z28,Z35,Z38,Z50,Z56,Z59,Z62,Z65,Z69,Z75,Z78,Z82,Z85,Z92,Z99,Z103)</f>
        <v>91</v>
      </c>
      <c r="AA7" s="209"/>
      <c r="AB7" s="209"/>
      <c r="AC7" s="216"/>
      <c r="AD7" s="209"/>
      <c r="AE7" s="209"/>
      <c r="AF7" s="209"/>
      <c r="AG7" s="209"/>
      <c r="AH7" s="209"/>
      <c r="AI7" s="209"/>
      <c r="AJ7" s="209"/>
    </row>
    <row r="8" spans="1:44" s="17" customFormat="1" ht="18" customHeight="1" x14ac:dyDescent="0.25">
      <c r="A8" s="228"/>
      <c r="B8" s="228"/>
      <c r="C8" s="228"/>
      <c r="D8" s="228"/>
      <c r="E8" s="1248"/>
      <c r="F8" s="228"/>
      <c r="G8" s="458"/>
      <c r="H8" s="228"/>
      <c r="I8" s="228"/>
      <c r="J8" s="513"/>
      <c r="K8" s="5923" t="s">
        <v>598</v>
      </c>
      <c r="L8" s="5924"/>
      <c r="M8" s="5925"/>
      <c r="N8" s="5925"/>
      <c r="O8" s="2455">
        <f>SUM(O9)</f>
        <v>760000</v>
      </c>
      <c r="P8" s="2057"/>
      <c r="Q8" s="2064"/>
      <c r="R8" s="2059"/>
      <c r="S8" s="2457">
        <f>SUM(S9)</f>
        <v>8774</v>
      </c>
      <c r="T8" s="2061"/>
      <c r="U8" s="2054"/>
      <c r="V8" s="537"/>
      <c r="W8" s="209"/>
      <c r="X8" s="209"/>
      <c r="Y8" s="209">
        <f>SUM(Y9)</f>
        <v>3</v>
      </c>
      <c r="Z8" s="209">
        <f>SUM(Z9)</f>
        <v>3</v>
      </c>
      <c r="AA8" s="209"/>
      <c r="AB8" s="209"/>
      <c r="AC8" s="209"/>
      <c r="AD8" s="209"/>
      <c r="AE8" s="216"/>
      <c r="AF8" s="209"/>
      <c r="AG8" s="209"/>
      <c r="AH8" s="209"/>
      <c r="AI8" s="209"/>
      <c r="AJ8" s="209"/>
    </row>
    <row r="9" spans="1:44" s="17" customFormat="1" ht="15.95" customHeight="1" x14ac:dyDescent="0.25">
      <c r="A9" s="101"/>
      <c r="B9" s="101"/>
      <c r="C9" s="101"/>
      <c r="D9" s="101"/>
      <c r="E9" s="101"/>
      <c r="F9" s="101"/>
      <c r="G9" s="101"/>
      <c r="H9" s="101"/>
      <c r="I9" s="101"/>
      <c r="J9" s="1109"/>
      <c r="K9" s="5889" t="s">
        <v>295</v>
      </c>
      <c r="L9" s="5889"/>
      <c r="M9" s="5889"/>
      <c r="N9" s="5890"/>
      <c r="O9" s="2446">
        <f>SUM(O10:O12)</f>
        <v>760000</v>
      </c>
      <c r="P9" s="2068"/>
      <c r="Q9" s="2067"/>
      <c r="R9" s="2069"/>
      <c r="S9" s="2440">
        <f>SUM(S10:S12)</f>
        <v>8774</v>
      </c>
      <c r="T9" s="2071"/>
      <c r="U9" s="2072"/>
      <c r="V9" s="1119"/>
      <c r="W9" s="59"/>
      <c r="X9" s="59"/>
      <c r="Y9" s="282">
        <f>SUM(Y10:Y12)</f>
        <v>3</v>
      </c>
      <c r="Z9" s="282">
        <f>SUM(Z10:Z12)</f>
        <v>3</v>
      </c>
      <c r="AA9" s="148"/>
      <c r="AB9" s="147"/>
      <c r="AC9" s="147"/>
      <c r="AD9" s="200"/>
      <c r="AE9" s="200"/>
      <c r="AF9" s="101"/>
      <c r="AG9" s="101"/>
      <c r="AH9" s="101"/>
      <c r="AI9" s="101"/>
      <c r="AJ9" s="101"/>
    </row>
    <row r="10" spans="1:44" s="587" customFormat="1" ht="25.5" x14ac:dyDescent="0.25">
      <c r="A10" s="1224" t="s">
        <v>871</v>
      </c>
      <c r="B10" s="1187" t="s">
        <v>879</v>
      </c>
      <c r="C10" s="741" t="s">
        <v>285</v>
      </c>
      <c r="D10" s="741" t="s">
        <v>116</v>
      </c>
      <c r="E10" s="825">
        <v>11017</v>
      </c>
      <c r="F10" s="646" t="s">
        <v>291</v>
      </c>
      <c r="G10" s="754" t="s">
        <v>1138</v>
      </c>
      <c r="H10" s="827" t="s">
        <v>295</v>
      </c>
      <c r="I10" s="826" t="s">
        <v>598</v>
      </c>
      <c r="J10" s="1961">
        <v>2008</v>
      </c>
      <c r="K10" s="2411" t="s">
        <v>1137</v>
      </c>
      <c r="L10" s="1968"/>
      <c r="M10" s="1967" t="s">
        <v>314</v>
      </c>
      <c r="N10" s="1967" t="s">
        <v>855</v>
      </c>
      <c r="O10" s="2449">
        <v>280000</v>
      </c>
      <c r="P10" s="1965"/>
      <c r="Q10" s="1966">
        <v>1</v>
      </c>
      <c r="R10" s="1965"/>
      <c r="S10" s="2453">
        <v>1065</v>
      </c>
      <c r="T10" s="1963"/>
      <c r="U10" s="1962"/>
      <c r="V10" s="1112">
        <v>0.92</v>
      </c>
      <c r="W10" s="748">
        <v>41278</v>
      </c>
      <c r="X10" s="748">
        <v>41346</v>
      </c>
      <c r="Y10" s="1253">
        <v>1</v>
      </c>
      <c r="Z10" s="1253">
        <v>1</v>
      </c>
      <c r="AA10" s="1185">
        <v>41334</v>
      </c>
      <c r="AB10" s="1196" t="s">
        <v>1081</v>
      </c>
      <c r="AC10" s="743"/>
      <c r="AD10" s="1287" t="s">
        <v>1136</v>
      </c>
      <c r="AE10" s="750" t="s">
        <v>336</v>
      </c>
      <c r="AF10" s="1287" t="s">
        <v>590</v>
      </c>
      <c r="AG10" s="748">
        <v>40968</v>
      </c>
      <c r="AH10" s="748" t="s">
        <v>287</v>
      </c>
      <c r="AI10" s="748" t="s">
        <v>287</v>
      </c>
      <c r="AJ10" s="1288" t="s">
        <v>589</v>
      </c>
      <c r="AK10" s="748">
        <v>41404</v>
      </c>
      <c r="AL10" s="1188" t="s">
        <v>281</v>
      </c>
      <c r="AM10" s="1188" t="s">
        <v>281</v>
      </c>
      <c r="AN10" s="1291" t="s">
        <v>974</v>
      </c>
      <c r="AO10" s="1291" t="s">
        <v>974</v>
      </c>
      <c r="AP10" s="1296" t="s">
        <v>974</v>
      </c>
    </row>
    <row r="11" spans="1:44" s="587" customFormat="1" ht="25.5" x14ac:dyDescent="0.25">
      <c r="A11" s="1224" t="s">
        <v>871</v>
      </c>
      <c r="B11" s="1187" t="s">
        <v>879</v>
      </c>
      <c r="C11" s="741" t="s">
        <v>285</v>
      </c>
      <c r="D11" s="741" t="s">
        <v>116</v>
      </c>
      <c r="E11" s="825">
        <v>11018</v>
      </c>
      <c r="F11" s="646" t="s">
        <v>291</v>
      </c>
      <c r="G11" s="754" t="s">
        <v>1135</v>
      </c>
      <c r="H11" s="827" t="s">
        <v>295</v>
      </c>
      <c r="I11" s="826" t="s">
        <v>598</v>
      </c>
      <c r="J11" s="1961">
        <v>2008</v>
      </c>
      <c r="K11" s="2411" t="s">
        <v>1134</v>
      </c>
      <c r="L11" s="1968"/>
      <c r="M11" s="1967" t="s">
        <v>314</v>
      </c>
      <c r="N11" s="1967" t="s">
        <v>1133</v>
      </c>
      <c r="O11" s="2449">
        <v>250000</v>
      </c>
      <c r="P11" s="1965"/>
      <c r="Q11" s="1966">
        <v>1</v>
      </c>
      <c r="R11" s="1965"/>
      <c r="S11" s="2453">
        <v>1198</v>
      </c>
      <c r="T11" s="1963"/>
      <c r="U11" s="2041"/>
      <c r="V11" s="1112">
        <v>0.91</v>
      </c>
      <c r="W11" s="748">
        <v>41316</v>
      </c>
      <c r="X11" s="748">
        <v>41333</v>
      </c>
      <c r="Y11" s="1253">
        <v>1</v>
      </c>
      <c r="Z11" s="1253">
        <v>1</v>
      </c>
      <c r="AA11" s="1185">
        <v>41334</v>
      </c>
      <c r="AB11" s="1196" t="s">
        <v>1081</v>
      </c>
      <c r="AC11" s="743"/>
      <c r="AD11" s="1287" t="s">
        <v>1132</v>
      </c>
      <c r="AE11" s="750" t="s">
        <v>336</v>
      </c>
      <c r="AF11" s="1287" t="s">
        <v>590</v>
      </c>
      <c r="AG11" s="748">
        <v>40968</v>
      </c>
      <c r="AH11" s="748" t="s">
        <v>287</v>
      </c>
      <c r="AI11" s="748" t="s">
        <v>287</v>
      </c>
      <c r="AJ11" s="1288" t="s">
        <v>589</v>
      </c>
      <c r="AK11" s="748">
        <v>41404</v>
      </c>
      <c r="AL11" s="1188" t="s">
        <v>281</v>
      </c>
      <c r="AM11" s="1188" t="s">
        <v>281</v>
      </c>
      <c r="AN11" s="1291" t="s">
        <v>974</v>
      </c>
      <c r="AO11" s="1291" t="s">
        <v>974</v>
      </c>
      <c r="AP11" s="1296" t="s">
        <v>974</v>
      </c>
    </row>
    <row r="12" spans="1:44" s="587" customFormat="1" ht="30" customHeight="1" x14ac:dyDescent="0.25">
      <c r="A12" s="1224" t="s">
        <v>871</v>
      </c>
      <c r="B12" s="1184" t="s">
        <v>873</v>
      </c>
      <c r="C12" s="741" t="s">
        <v>285</v>
      </c>
      <c r="D12" s="741" t="s">
        <v>116</v>
      </c>
      <c r="E12" s="825">
        <v>11019</v>
      </c>
      <c r="F12" s="646" t="s">
        <v>291</v>
      </c>
      <c r="G12" s="754" t="s">
        <v>1127</v>
      </c>
      <c r="H12" s="827" t="s">
        <v>295</v>
      </c>
      <c r="I12" s="826" t="s">
        <v>598</v>
      </c>
      <c r="J12" s="1961">
        <v>2008</v>
      </c>
      <c r="K12" s="2418" t="s">
        <v>1126</v>
      </c>
      <c r="L12" s="1983"/>
      <c r="M12" s="1967" t="s">
        <v>313</v>
      </c>
      <c r="N12" s="1967" t="s">
        <v>313</v>
      </c>
      <c r="O12" s="2449">
        <v>230000</v>
      </c>
      <c r="P12" s="1965"/>
      <c r="Q12" s="1966">
        <v>1</v>
      </c>
      <c r="R12" s="1965"/>
      <c r="S12" s="2453">
        <v>6511</v>
      </c>
      <c r="T12" s="1963"/>
      <c r="U12" s="1962"/>
      <c r="V12" s="1112">
        <v>0.5</v>
      </c>
      <c r="W12" s="748">
        <v>41330</v>
      </c>
      <c r="X12" s="748">
        <v>41419</v>
      </c>
      <c r="Y12" s="1255">
        <v>1</v>
      </c>
      <c r="Z12" s="1255">
        <v>1</v>
      </c>
      <c r="AA12" s="1192">
        <v>41426</v>
      </c>
      <c r="AB12" s="1196" t="s">
        <v>1125</v>
      </c>
      <c r="AC12" s="1287"/>
      <c r="AD12" s="750" t="s">
        <v>1124</v>
      </c>
      <c r="AE12" s="1287" t="s">
        <v>336</v>
      </c>
      <c r="AF12" s="1287" t="s">
        <v>590</v>
      </c>
      <c r="AG12" s="748">
        <v>40968</v>
      </c>
      <c r="AH12" s="837" t="s">
        <v>287</v>
      </c>
      <c r="AI12" s="837" t="s">
        <v>287</v>
      </c>
      <c r="AJ12" s="1288" t="s">
        <v>589</v>
      </c>
      <c r="AK12" s="748">
        <v>41404</v>
      </c>
      <c r="AL12" s="1188" t="s">
        <v>281</v>
      </c>
      <c r="AM12" s="1188" t="s">
        <v>281</v>
      </c>
      <c r="AN12" s="1291" t="s">
        <v>974</v>
      </c>
      <c r="AO12" s="1291" t="s">
        <v>974</v>
      </c>
      <c r="AP12" s="1297" t="s">
        <v>1115</v>
      </c>
    </row>
    <row r="13" spans="1:44" s="17" customFormat="1" ht="16.5" x14ac:dyDescent="0.25">
      <c r="A13" s="1039"/>
      <c r="B13" s="1039"/>
      <c r="C13" s="1039"/>
      <c r="D13" s="1039"/>
      <c r="E13" s="1248"/>
      <c r="F13" s="1039"/>
      <c r="G13" s="513"/>
      <c r="H13" s="1039"/>
      <c r="I13" s="1039"/>
      <c r="J13" s="513"/>
      <c r="K13" s="5926" t="s">
        <v>565</v>
      </c>
      <c r="L13" s="5926"/>
      <c r="M13" s="5927"/>
      <c r="N13" s="5927"/>
      <c r="O13" s="2448">
        <f>SUM(O14,O16)</f>
        <v>7867260.46</v>
      </c>
      <c r="P13" s="2058"/>
      <c r="Q13" s="2065"/>
      <c r="R13" s="2060"/>
      <c r="S13" s="2439">
        <f>SUM(S14,S16)</f>
        <v>10609</v>
      </c>
      <c r="T13" s="2062"/>
      <c r="U13" s="2056"/>
      <c r="V13" s="537"/>
      <c r="W13" s="209"/>
      <c r="X13" s="209"/>
      <c r="Y13" s="289">
        <f>SUM(Y14,Y16)</f>
        <v>4</v>
      </c>
      <c r="Z13" s="289">
        <f>SUM(Z14,Z16)</f>
        <v>4</v>
      </c>
      <c r="AA13" s="209"/>
      <c r="AB13" s="209"/>
      <c r="AC13" s="209"/>
      <c r="AD13" s="209"/>
      <c r="AE13" s="216"/>
      <c r="AF13" s="209"/>
      <c r="AG13" s="209"/>
      <c r="AH13" s="209"/>
      <c r="AI13" s="209"/>
      <c r="AJ13" s="209"/>
      <c r="AK13" s="58"/>
      <c r="AL13" s="58"/>
      <c r="AM13" s="129"/>
      <c r="AN13" s="129"/>
      <c r="AO13" s="129"/>
      <c r="AP13" s="129"/>
      <c r="AQ13" s="129"/>
      <c r="AR13" s="129"/>
    </row>
    <row r="14" spans="1:44" s="17" customFormat="1" ht="15.75" x14ac:dyDescent="0.25">
      <c r="A14" s="101"/>
      <c r="B14" s="101"/>
      <c r="C14" s="101"/>
      <c r="D14" s="101"/>
      <c r="E14" s="101"/>
      <c r="F14" s="101"/>
      <c r="G14" s="101"/>
      <c r="H14" s="101"/>
      <c r="I14" s="101"/>
      <c r="J14" s="1109"/>
      <c r="K14" s="5889" t="s">
        <v>289</v>
      </c>
      <c r="L14" s="5889"/>
      <c r="M14" s="5889"/>
      <c r="N14" s="5890"/>
      <c r="O14" s="2446">
        <f>SUM(O15)</f>
        <v>6000000</v>
      </c>
      <c r="P14" s="2069"/>
      <c r="Q14" s="2072"/>
      <c r="R14" s="2073"/>
      <c r="S14" s="2440">
        <f>SUM(S15)</f>
        <v>1000</v>
      </c>
      <c r="T14" s="2074"/>
      <c r="U14" s="2075"/>
      <c r="V14" s="1111"/>
      <c r="W14" s="148"/>
      <c r="X14" s="205"/>
      <c r="Y14" s="1301">
        <f>SUM(Y15)</f>
        <v>1</v>
      </c>
      <c r="Z14" s="1301">
        <f>SUM(Z15)</f>
        <v>1</v>
      </c>
      <c r="AA14" s="148"/>
      <c r="AB14" s="147"/>
      <c r="AC14" s="147"/>
      <c r="AD14" s="200"/>
      <c r="AE14" s="200"/>
      <c r="AF14" s="101"/>
      <c r="AG14" s="101"/>
      <c r="AH14" s="101"/>
      <c r="AI14" s="101"/>
      <c r="AJ14" s="367"/>
      <c r="AK14" s="129"/>
      <c r="AL14" s="129"/>
    </row>
    <row r="15" spans="1:44" s="587" customFormat="1" ht="25.5" x14ac:dyDescent="0.25">
      <c r="A15" s="743" t="s">
        <v>871</v>
      </c>
      <c r="B15" s="1184" t="s">
        <v>873</v>
      </c>
      <c r="C15" s="826" t="s">
        <v>285</v>
      </c>
      <c r="D15" s="826" t="s">
        <v>116</v>
      </c>
      <c r="E15" s="825">
        <v>10233</v>
      </c>
      <c r="F15" s="646" t="s">
        <v>291</v>
      </c>
      <c r="G15" s="754" t="s">
        <v>1210</v>
      </c>
      <c r="H15" s="827" t="s">
        <v>289</v>
      </c>
      <c r="I15" s="826" t="s">
        <v>565</v>
      </c>
      <c r="J15" s="1961">
        <v>2009</v>
      </c>
      <c r="K15" s="2411" t="s">
        <v>607</v>
      </c>
      <c r="L15" s="1968"/>
      <c r="M15" s="1967" t="s">
        <v>315</v>
      </c>
      <c r="N15" s="1967" t="s">
        <v>315</v>
      </c>
      <c r="O15" s="2449">
        <v>6000000</v>
      </c>
      <c r="P15" s="1965"/>
      <c r="Q15" s="1966">
        <v>1</v>
      </c>
      <c r="R15" s="1965"/>
      <c r="S15" s="2453">
        <v>1000</v>
      </c>
      <c r="T15" s="1963"/>
      <c r="U15" s="1962"/>
      <c r="V15" s="1112">
        <v>0.99</v>
      </c>
      <c r="W15" s="748">
        <v>41159</v>
      </c>
      <c r="X15" s="828">
        <v>41362</v>
      </c>
      <c r="Y15" s="1255">
        <v>1</v>
      </c>
      <c r="Z15" s="1255">
        <v>1</v>
      </c>
      <c r="AA15" s="1192">
        <v>41426</v>
      </c>
      <c r="AB15" s="743"/>
      <c r="AC15" s="743"/>
      <c r="AD15" s="1287" t="s">
        <v>606</v>
      </c>
      <c r="AE15" s="750" t="s">
        <v>605</v>
      </c>
      <c r="AF15" s="1287" t="s">
        <v>604</v>
      </c>
      <c r="AG15" s="748">
        <v>41057</v>
      </c>
      <c r="AH15" s="749" t="s">
        <v>287</v>
      </c>
      <c r="AI15" s="748" t="s">
        <v>287</v>
      </c>
      <c r="AJ15" s="1288" t="s">
        <v>1196</v>
      </c>
      <c r="AK15" s="748">
        <v>41404</v>
      </c>
      <c r="AL15" s="627" t="s">
        <v>281</v>
      </c>
      <c r="AM15" s="627" t="s">
        <v>281</v>
      </c>
      <c r="AN15" s="627" t="s">
        <v>281</v>
      </c>
      <c r="AO15" s="627" t="s">
        <v>281</v>
      </c>
      <c r="AP15" s="1297" t="s">
        <v>1058</v>
      </c>
    </row>
    <row r="16" spans="1:44" s="17" customFormat="1" ht="15.75" x14ac:dyDescent="0.25">
      <c r="A16" s="101"/>
      <c r="B16" s="101"/>
      <c r="C16" s="101"/>
      <c r="D16" s="101"/>
      <c r="E16" s="101"/>
      <c r="F16" s="101"/>
      <c r="G16" s="101"/>
      <c r="H16" s="101"/>
      <c r="I16" s="101"/>
      <c r="J16" s="1109"/>
      <c r="K16" s="5889" t="s">
        <v>295</v>
      </c>
      <c r="L16" s="5889"/>
      <c r="M16" s="5889"/>
      <c r="N16" s="5890"/>
      <c r="O16" s="2446">
        <f>SUM(O17:O19)</f>
        <v>1867260.46</v>
      </c>
      <c r="P16" s="2069"/>
      <c r="Q16" s="2072"/>
      <c r="R16" s="2073"/>
      <c r="S16" s="2440">
        <f>SUM(S17:S19)</f>
        <v>9609</v>
      </c>
      <c r="T16" s="2074"/>
      <c r="U16" s="2075"/>
      <c r="V16" s="1111"/>
      <c r="W16" s="148"/>
      <c r="X16" s="205"/>
      <c r="Y16" s="1301">
        <f>SUM(Y17:Y19)</f>
        <v>3</v>
      </c>
      <c r="Z16" s="1301">
        <f>SUM(Z17:Z19)</f>
        <v>3</v>
      </c>
      <c r="AA16" s="148"/>
      <c r="AB16" s="147"/>
      <c r="AC16" s="147"/>
      <c r="AD16" s="200"/>
      <c r="AE16" s="200"/>
      <c r="AF16" s="101"/>
      <c r="AG16" s="101"/>
      <c r="AH16" s="101"/>
      <c r="AI16" s="101"/>
      <c r="AJ16" s="367"/>
      <c r="AK16" s="129"/>
      <c r="AL16" s="129"/>
    </row>
    <row r="17" spans="1:47" s="587" customFormat="1" ht="19.5" customHeight="1" x14ac:dyDescent="0.25">
      <c r="A17" s="1196" t="s">
        <v>871</v>
      </c>
      <c r="B17" s="1184" t="s">
        <v>873</v>
      </c>
      <c r="C17" s="1298" t="s">
        <v>285</v>
      </c>
      <c r="D17" s="1299" t="s">
        <v>116</v>
      </c>
      <c r="E17" s="825">
        <v>11016</v>
      </c>
      <c r="F17" s="646" t="s">
        <v>291</v>
      </c>
      <c r="G17" s="754" t="s">
        <v>1209</v>
      </c>
      <c r="H17" s="827" t="s">
        <v>295</v>
      </c>
      <c r="I17" s="826" t="s">
        <v>565</v>
      </c>
      <c r="J17" s="1961">
        <v>2009</v>
      </c>
      <c r="K17" s="2411" t="s">
        <v>862</v>
      </c>
      <c r="L17" s="1968"/>
      <c r="M17" s="1967" t="s">
        <v>312</v>
      </c>
      <c r="N17" s="1967" t="s">
        <v>333</v>
      </c>
      <c r="O17" s="2449">
        <v>484654.36</v>
      </c>
      <c r="P17" s="1965"/>
      <c r="Q17" s="1966">
        <v>1</v>
      </c>
      <c r="R17" s="1965"/>
      <c r="S17" s="2453">
        <v>9060</v>
      </c>
      <c r="T17" s="1963"/>
      <c r="U17" s="1962"/>
      <c r="V17" s="1112">
        <v>0.97</v>
      </c>
      <c r="W17" s="748">
        <v>41152</v>
      </c>
      <c r="X17" s="748">
        <v>41397</v>
      </c>
      <c r="Y17" s="1255">
        <v>1</v>
      </c>
      <c r="Z17" s="1255">
        <v>1</v>
      </c>
      <c r="AA17" s="1192">
        <v>41395</v>
      </c>
      <c r="AB17" s="1196" t="s">
        <v>1081</v>
      </c>
      <c r="AC17" s="743" t="s">
        <v>1204</v>
      </c>
      <c r="AD17" s="1287" t="s">
        <v>591</v>
      </c>
      <c r="AE17" s="750" t="s">
        <v>336</v>
      </c>
      <c r="AF17" s="1287" t="s">
        <v>590</v>
      </c>
      <c r="AG17" s="748">
        <v>40968</v>
      </c>
      <c r="AH17" s="749" t="s">
        <v>1185</v>
      </c>
      <c r="AI17" s="748">
        <v>41313</v>
      </c>
      <c r="AJ17" s="1288" t="s">
        <v>589</v>
      </c>
      <c r="AK17" s="748">
        <v>41404</v>
      </c>
      <c r="AL17" s="1188" t="s">
        <v>281</v>
      </c>
      <c r="AM17" s="1188" t="s">
        <v>281</v>
      </c>
      <c r="AN17" s="1291" t="s">
        <v>974</v>
      </c>
      <c r="AO17" s="1291" t="s">
        <v>974</v>
      </c>
      <c r="AP17" s="1296" t="s">
        <v>974</v>
      </c>
    </row>
    <row r="18" spans="1:47" s="587" customFormat="1" ht="47.25" x14ac:dyDescent="0.25">
      <c r="A18" s="1196" t="s">
        <v>871</v>
      </c>
      <c r="B18" s="1184" t="s">
        <v>873</v>
      </c>
      <c r="C18" s="1298" t="s">
        <v>285</v>
      </c>
      <c r="D18" s="1299" t="s">
        <v>116</v>
      </c>
      <c r="E18" s="825">
        <v>10974</v>
      </c>
      <c r="F18" s="646" t="s">
        <v>291</v>
      </c>
      <c r="G18" s="754" t="s">
        <v>593</v>
      </c>
      <c r="H18" s="835" t="s">
        <v>295</v>
      </c>
      <c r="I18" s="826" t="s">
        <v>565</v>
      </c>
      <c r="J18" s="1961">
        <v>2009</v>
      </c>
      <c r="K18" s="2411" t="s">
        <v>2430</v>
      </c>
      <c r="L18" s="1968"/>
      <c r="M18" s="1967" t="s">
        <v>309</v>
      </c>
      <c r="N18" s="1967" t="s">
        <v>309</v>
      </c>
      <c r="O18" s="2449">
        <v>994023.04</v>
      </c>
      <c r="P18" s="1965"/>
      <c r="Q18" s="1966">
        <v>1</v>
      </c>
      <c r="R18" s="1965"/>
      <c r="S18" s="2453" t="s">
        <v>2610</v>
      </c>
      <c r="T18" s="1963"/>
      <c r="U18" s="1962"/>
      <c r="V18" s="1112">
        <v>0.96</v>
      </c>
      <c r="W18" s="748">
        <v>41128</v>
      </c>
      <c r="X18" s="748">
        <v>41404</v>
      </c>
      <c r="Y18" s="1255">
        <v>1</v>
      </c>
      <c r="Z18" s="1255">
        <v>1</v>
      </c>
      <c r="AA18" s="1192">
        <v>41395</v>
      </c>
      <c r="AB18" s="1196" t="s">
        <v>966</v>
      </c>
      <c r="AC18" s="743" t="s">
        <v>1204</v>
      </c>
      <c r="AD18" s="1287" t="s">
        <v>614</v>
      </c>
      <c r="AE18" s="750" t="s">
        <v>287</v>
      </c>
      <c r="AF18" s="1287" t="s">
        <v>613</v>
      </c>
      <c r="AG18" s="748">
        <v>41064</v>
      </c>
      <c r="AH18" s="749" t="s">
        <v>1185</v>
      </c>
      <c r="AI18" s="748">
        <v>41313</v>
      </c>
      <c r="AJ18" s="1288" t="s">
        <v>553</v>
      </c>
      <c r="AK18" s="748">
        <v>41404</v>
      </c>
      <c r="AL18" s="1188" t="s">
        <v>281</v>
      </c>
      <c r="AM18" s="1188" t="s">
        <v>281</v>
      </c>
      <c r="AN18" s="1188" t="s">
        <v>281</v>
      </c>
      <c r="AO18" s="1188" t="s">
        <v>281</v>
      </c>
      <c r="AP18" s="1300" t="s">
        <v>886</v>
      </c>
    </row>
    <row r="19" spans="1:47" s="587" customFormat="1" ht="21" customHeight="1" x14ac:dyDescent="0.25">
      <c r="A19" s="1196" t="s">
        <v>871</v>
      </c>
      <c r="B19" s="1184" t="s">
        <v>873</v>
      </c>
      <c r="C19" s="1298" t="s">
        <v>285</v>
      </c>
      <c r="D19" s="1299" t="s">
        <v>116</v>
      </c>
      <c r="E19" s="825">
        <v>10504</v>
      </c>
      <c r="F19" s="646" t="s">
        <v>291</v>
      </c>
      <c r="G19" s="754" t="s">
        <v>1208</v>
      </c>
      <c r="H19" s="827" t="s">
        <v>295</v>
      </c>
      <c r="I19" s="826" t="s">
        <v>565</v>
      </c>
      <c r="J19" s="1961">
        <v>2009</v>
      </c>
      <c r="K19" s="2419" t="s">
        <v>2431</v>
      </c>
      <c r="L19" s="1981"/>
      <c r="M19" s="1980" t="s">
        <v>328</v>
      </c>
      <c r="N19" s="1980" t="s">
        <v>2432</v>
      </c>
      <c r="O19" s="2451">
        <v>388583.06</v>
      </c>
      <c r="P19" s="1978"/>
      <c r="Q19" s="1979">
        <v>1</v>
      </c>
      <c r="R19" s="1978"/>
      <c r="S19" s="2458">
        <v>549</v>
      </c>
      <c r="T19" s="1976"/>
      <c r="U19" s="1975"/>
      <c r="V19" s="1112">
        <v>0.6</v>
      </c>
      <c r="W19" s="748">
        <v>41205</v>
      </c>
      <c r="X19" s="748">
        <v>41348</v>
      </c>
      <c r="Y19" s="1255">
        <v>1</v>
      </c>
      <c r="Z19" s="1255">
        <v>1</v>
      </c>
      <c r="AA19" s="1192">
        <v>41365</v>
      </c>
      <c r="AB19" s="1196" t="s">
        <v>1081</v>
      </c>
      <c r="AC19" s="743" t="s">
        <v>1204</v>
      </c>
      <c r="AD19" s="1287" t="s">
        <v>564</v>
      </c>
      <c r="AE19" s="750" t="s">
        <v>336</v>
      </c>
      <c r="AF19" s="1287" t="s">
        <v>563</v>
      </c>
      <c r="AG19" s="748">
        <v>40973</v>
      </c>
      <c r="AH19" s="749" t="s">
        <v>1185</v>
      </c>
      <c r="AI19" s="748">
        <v>41313</v>
      </c>
      <c r="AJ19" s="1288" t="s">
        <v>553</v>
      </c>
      <c r="AK19" s="748">
        <v>41404</v>
      </c>
      <c r="AL19" s="1188" t="s">
        <v>281</v>
      </c>
      <c r="AM19" s="1188" t="s">
        <v>281</v>
      </c>
      <c r="AN19" s="1291" t="s">
        <v>974</v>
      </c>
      <c r="AO19" s="1291" t="s">
        <v>974</v>
      </c>
      <c r="AP19" s="1296" t="s">
        <v>974</v>
      </c>
    </row>
    <row r="20" spans="1:47" s="587" customFormat="1" ht="21" customHeight="1" x14ac:dyDescent="0.25">
      <c r="A20" s="1732"/>
      <c r="B20" s="1729"/>
      <c r="C20" s="1987"/>
      <c r="D20" s="1986"/>
      <c r="E20" s="1714"/>
      <c r="F20" s="1661"/>
      <c r="G20" s="1712"/>
      <c r="H20" s="1713"/>
      <c r="I20" s="1708"/>
      <c r="J20" s="1714"/>
      <c r="K20" s="2083"/>
      <c r="L20" s="2417"/>
      <c r="M20" s="2084"/>
      <c r="N20" s="2084"/>
      <c r="O20" s="2085"/>
      <c r="P20" s="2086"/>
      <c r="Q20" s="2087"/>
      <c r="R20" s="2086"/>
      <c r="S20" s="2088"/>
      <c r="T20" s="2089"/>
      <c r="U20" s="2090"/>
      <c r="V20" s="1715"/>
      <c r="W20" s="1716"/>
      <c r="X20" s="1716"/>
      <c r="Y20" s="1730"/>
      <c r="Z20" s="1730"/>
      <c r="AA20" s="1731"/>
      <c r="AB20" s="1732"/>
      <c r="AC20" s="1722"/>
      <c r="AD20" s="1733"/>
      <c r="AE20" s="1723"/>
      <c r="AF20" s="1733"/>
      <c r="AG20" s="1716"/>
      <c r="AH20" s="1726"/>
      <c r="AI20" s="1716"/>
      <c r="AJ20" s="1735"/>
      <c r="AK20" s="1716"/>
      <c r="AL20" s="1736"/>
      <c r="AM20" s="1736"/>
      <c r="AN20" s="1737"/>
      <c r="AO20" s="1737"/>
      <c r="AP20" s="1738"/>
    </row>
    <row r="21" spans="1:47" s="587" customFormat="1" ht="14.25" customHeight="1" x14ac:dyDescent="0.25">
      <c r="A21" s="1732"/>
      <c r="B21" s="1729"/>
      <c r="C21" s="1987"/>
      <c r="D21" s="1986"/>
      <c r="E21" s="1714"/>
      <c r="F21" s="1661"/>
      <c r="G21" s="1712"/>
      <c r="H21" s="1713"/>
      <c r="I21" s="1708"/>
      <c r="J21" s="1714"/>
      <c r="K21" s="1974"/>
      <c r="L21" s="1974"/>
      <c r="M21" s="1952"/>
      <c r="N21" s="1952"/>
      <c r="O21" s="1951"/>
      <c r="P21" s="1949"/>
      <c r="Q21" s="1950"/>
      <c r="R21" s="1949"/>
      <c r="S21" s="1948"/>
      <c r="T21" s="1947"/>
      <c r="U21" s="1946"/>
      <c r="V21" s="1715"/>
      <c r="W21" s="1716"/>
      <c r="X21" s="1716"/>
      <c r="Y21" s="1730"/>
      <c r="Z21" s="1730"/>
      <c r="AA21" s="1731"/>
      <c r="AB21" s="1732"/>
      <c r="AC21" s="1722"/>
      <c r="AD21" s="1733"/>
      <c r="AE21" s="1723"/>
      <c r="AF21" s="1733"/>
      <c r="AG21" s="1716"/>
      <c r="AH21" s="1726"/>
      <c r="AI21" s="1716"/>
      <c r="AJ21" s="1735"/>
      <c r="AK21" s="1716"/>
      <c r="AL21" s="1736"/>
      <c r="AM21" s="1736"/>
      <c r="AN21" s="1737"/>
      <c r="AO21" s="1737"/>
      <c r="AP21" s="1738"/>
    </row>
    <row r="22" spans="1:47" s="587" customFormat="1" ht="16.5" customHeight="1" x14ac:dyDescent="0.25">
      <c r="A22" s="1732"/>
      <c r="B22" s="1729"/>
      <c r="C22" s="1987"/>
      <c r="D22" s="1986"/>
      <c r="E22" s="1714"/>
      <c r="F22" s="1661"/>
      <c r="G22" s="1712"/>
      <c r="H22" s="1713"/>
      <c r="I22" s="1708"/>
      <c r="J22" s="1714"/>
      <c r="K22" s="1973" t="s">
        <v>2599</v>
      </c>
      <c r="L22" s="1973"/>
      <c r="M22" s="1952"/>
      <c r="N22" s="1952"/>
      <c r="O22" s="1951"/>
      <c r="P22" s="1949"/>
      <c r="Q22" s="1950"/>
      <c r="R22" s="1949"/>
      <c r="S22" s="1948"/>
      <c r="T22" s="1947"/>
      <c r="U22" s="1946"/>
      <c r="V22" s="1715"/>
      <c r="W22" s="1716"/>
      <c r="X22" s="1716"/>
      <c r="Y22" s="1730"/>
      <c r="Z22" s="1730"/>
      <c r="AA22" s="1731"/>
      <c r="AB22" s="1732"/>
      <c r="AC22" s="1722"/>
      <c r="AD22" s="1733"/>
      <c r="AE22" s="1723"/>
      <c r="AF22" s="1733"/>
      <c r="AG22" s="1716"/>
      <c r="AH22" s="1726"/>
      <c r="AI22" s="1716"/>
      <c r="AJ22" s="1735"/>
      <c r="AK22" s="1716"/>
      <c r="AL22" s="1736"/>
      <c r="AM22" s="1736"/>
      <c r="AN22" s="1737"/>
      <c r="AO22" s="1737"/>
      <c r="AP22" s="1738"/>
    </row>
    <row r="23" spans="1:47" s="17" customFormat="1" ht="16.5" x14ac:dyDescent="0.25">
      <c r="A23" s="228"/>
      <c r="B23" s="228"/>
      <c r="C23" s="228"/>
      <c r="D23" s="228"/>
      <c r="E23" s="1248"/>
      <c r="F23" s="228"/>
      <c r="G23" s="458"/>
      <c r="H23" s="228"/>
      <c r="I23" s="228"/>
      <c r="J23" s="513"/>
      <c r="V23" s="537"/>
      <c r="W23" s="209"/>
      <c r="X23" s="209"/>
      <c r="Y23" s="209">
        <f>SUM(Y24)</f>
        <v>3</v>
      </c>
      <c r="Z23" s="209">
        <f>SUM(Z24)</f>
        <v>3</v>
      </c>
      <c r="AA23" s="209"/>
      <c r="AB23" s="209"/>
      <c r="AC23" s="209"/>
      <c r="AD23" s="209"/>
      <c r="AE23" s="216"/>
      <c r="AF23" s="209"/>
      <c r="AG23" s="209"/>
      <c r="AH23" s="209"/>
      <c r="AI23" s="209"/>
      <c r="AJ23" s="209"/>
      <c r="AK23" s="58"/>
      <c r="AL23" s="58"/>
      <c r="AM23" s="129"/>
      <c r="AN23" s="129"/>
      <c r="AO23" s="129"/>
      <c r="AP23" s="129"/>
      <c r="AQ23" s="129"/>
      <c r="AR23" s="129"/>
    </row>
    <row r="24" spans="1:47" s="60" customFormat="1" ht="15.75" x14ac:dyDescent="0.25">
      <c r="A24" s="101"/>
      <c r="B24" s="101"/>
      <c r="C24" s="101"/>
      <c r="D24" s="101"/>
      <c r="E24" s="101"/>
      <c r="F24" s="101"/>
      <c r="G24" s="101"/>
      <c r="H24" s="101"/>
      <c r="I24" s="101"/>
      <c r="J24" s="1109"/>
      <c r="V24" s="1111"/>
      <c r="W24" s="148"/>
      <c r="X24" s="205"/>
      <c r="Y24" s="1301">
        <f>SUM(Y25:Y27)</f>
        <v>3</v>
      </c>
      <c r="Z24" s="1301">
        <f>SUM(Z25:Z27)</f>
        <v>3</v>
      </c>
      <c r="AA24" s="148"/>
      <c r="AB24" s="147"/>
      <c r="AC24" s="147"/>
      <c r="AD24" s="200"/>
      <c r="AE24" s="200"/>
      <c r="AF24" s="101"/>
      <c r="AG24" s="101"/>
      <c r="AH24" s="101"/>
      <c r="AI24" s="101"/>
      <c r="AJ24" s="367"/>
      <c r="AK24" s="129"/>
      <c r="AL24" s="129"/>
      <c r="AM24" s="17"/>
      <c r="AN24" s="17"/>
      <c r="AO24" s="17"/>
      <c r="AP24" s="17"/>
      <c r="AQ24" s="17"/>
      <c r="AR24" s="17"/>
      <c r="AS24" s="17"/>
      <c r="AT24" s="17"/>
      <c r="AU24" s="17"/>
    </row>
    <row r="25" spans="1:47" s="587" customFormat="1" ht="22.5" customHeight="1" x14ac:dyDescent="0.25">
      <c r="A25" s="1196" t="s">
        <v>871</v>
      </c>
      <c r="B25" s="1187" t="s">
        <v>872</v>
      </c>
      <c r="C25" s="1298" t="s">
        <v>285</v>
      </c>
      <c r="D25" s="1299" t="s">
        <v>116</v>
      </c>
      <c r="E25" s="825">
        <v>10498</v>
      </c>
      <c r="F25" s="646" t="s">
        <v>291</v>
      </c>
      <c r="G25" s="754" t="s">
        <v>1207</v>
      </c>
      <c r="H25" s="827" t="s">
        <v>295</v>
      </c>
      <c r="I25" s="826" t="s">
        <v>586</v>
      </c>
      <c r="J25" s="1961">
        <v>2011</v>
      </c>
      <c r="V25" s="1112">
        <v>0.79</v>
      </c>
      <c r="W25" s="748">
        <v>41205</v>
      </c>
      <c r="X25" s="748">
        <v>41348</v>
      </c>
      <c r="Y25" s="1253">
        <v>1</v>
      </c>
      <c r="Z25" s="1253">
        <v>1</v>
      </c>
      <c r="AA25" s="1185">
        <v>41334</v>
      </c>
      <c r="AB25" s="1196" t="s">
        <v>1081</v>
      </c>
      <c r="AC25" s="743"/>
      <c r="AD25" s="1287" t="s">
        <v>587</v>
      </c>
      <c r="AE25" s="750" t="s">
        <v>336</v>
      </c>
      <c r="AF25" s="1287" t="s">
        <v>563</v>
      </c>
      <c r="AG25" s="748">
        <v>40973</v>
      </c>
      <c r="AH25" s="749" t="s">
        <v>1185</v>
      </c>
      <c r="AI25" s="748">
        <v>41313</v>
      </c>
      <c r="AJ25" s="1288" t="s">
        <v>584</v>
      </c>
      <c r="AK25" s="748">
        <v>41404</v>
      </c>
      <c r="AL25" s="1188" t="s">
        <v>281</v>
      </c>
      <c r="AM25" s="1188" t="s">
        <v>281</v>
      </c>
      <c r="AN25" s="1291" t="s">
        <v>974</v>
      </c>
      <c r="AO25" s="1291" t="s">
        <v>974</v>
      </c>
      <c r="AP25" s="1296" t="s">
        <v>974</v>
      </c>
    </row>
    <row r="26" spans="1:47" s="587" customFormat="1" ht="25.5" x14ac:dyDescent="0.25">
      <c r="A26" s="1196" t="s">
        <v>871</v>
      </c>
      <c r="B26" s="1187" t="s">
        <v>872</v>
      </c>
      <c r="C26" s="1298" t="s">
        <v>285</v>
      </c>
      <c r="D26" s="1299" t="s">
        <v>116</v>
      </c>
      <c r="E26" s="825">
        <v>10501</v>
      </c>
      <c r="F26" s="646" t="s">
        <v>291</v>
      </c>
      <c r="G26" s="754" t="s">
        <v>1206</v>
      </c>
      <c r="H26" s="827" t="s">
        <v>295</v>
      </c>
      <c r="I26" s="826" t="s">
        <v>586</v>
      </c>
      <c r="J26" s="1961">
        <v>2011</v>
      </c>
      <c r="V26" s="1112">
        <v>0.66</v>
      </c>
      <c r="W26" s="748">
        <v>41197</v>
      </c>
      <c r="X26" s="748">
        <v>41331</v>
      </c>
      <c r="Y26" s="1253">
        <v>1</v>
      </c>
      <c r="Z26" s="1253">
        <v>1</v>
      </c>
      <c r="AA26" s="1185">
        <v>41334</v>
      </c>
      <c r="AB26" s="1196" t="s">
        <v>1081</v>
      </c>
      <c r="AC26" s="743" t="s">
        <v>1204</v>
      </c>
      <c r="AD26" s="1287" t="s">
        <v>585</v>
      </c>
      <c r="AE26" s="750" t="s">
        <v>336</v>
      </c>
      <c r="AF26" s="1287" t="s">
        <v>563</v>
      </c>
      <c r="AG26" s="748">
        <v>40973</v>
      </c>
      <c r="AH26" s="749" t="s">
        <v>1185</v>
      </c>
      <c r="AI26" s="748">
        <v>41313</v>
      </c>
      <c r="AJ26" s="1288" t="s">
        <v>584</v>
      </c>
      <c r="AK26" s="748">
        <v>41404</v>
      </c>
      <c r="AL26" s="1188" t="s">
        <v>281</v>
      </c>
      <c r="AM26" s="1188" t="s">
        <v>281</v>
      </c>
      <c r="AN26" s="1291" t="s">
        <v>974</v>
      </c>
      <c r="AO26" s="1291" t="s">
        <v>974</v>
      </c>
      <c r="AP26" s="1296" t="s">
        <v>974</v>
      </c>
    </row>
    <row r="27" spans="1:47" s="587" customFormat="1" ht="25.5" x14ac:dyDescent="0.25">
      <c r="A27" s="1196" t="s">
        <v>871</v>
      </c>
      <c r="B27" s="1187" t="s">
        <v>872</v>
      </c>
      <c r="C27" s="1298" t="s">
        <v>285</v>
      </c>
      <c r="D27" s="1299" t="s">
        <v>116</v>
      </c>
      <c r="E27" s="825">
        <v>10500</v>
      </c>
      <c r="F27" s="646" t="s">
        <v>291</v>
      </c>
      <c r="G27" s="754" t="s">
        <v>1205</v>
      </c>
      <c r="H27" s="827" t="s">
        <v>295</v>
      </c>
      <c r="I27" s="826" t="s">
        <v>586</v>
      </c>
      <c r="J27" s="1961">
        <v>2011</v>
      </c>
      <c r="V27" s="1112">
        <v>0.93</v>
      </c>
      <c r="W27" s="748">
        <v>41204</v>
      </c>
      <c r="X27" s="748">
        <v>41338</v>
      </c>
      <c r="Y27" s="1253">
        <v>1</v>
      </c>
      <c r="Z27" s="1253">
        <v>1</v>
      </c>
      <c r="AA27" s="1185">
        <v>41334</v>
      </c>
      <c r="AB27" s="1196" t="s">
        <v>1081</v>
      </c>
      <c r="AC27" s="743"/>
      <c r="AD27" s="1287" t="s">
        <v>602</v>
      </c>
      <c r="AE27" s="750" t="s">
        <v>287</v>
      </c>
      <c r="AF27" s="1287" t="s">
        <v>563</v>
      </c>
      <c r="AG27" s="748">
        <v>40973</v>
      </c>
      <c r="AH27" s="749" t="s">
        <v>287</v>
      </c>
      <c r="AI27" s="748" t="s">
        <v>287</v>
      </c>
      <c r="AJ27" s="1288" t="s">
        <v>553</v>
      </c>
      <c r="AK27" s="748">
        <v>41404</v>
      </c>
      <c r="AL27" s="1188" t="s">
        <v>281</v>
      </c>
      <c r="AM27" s="1188" t="s">
        <v>281</v>
      </c>
      <c r="AN27" s="1291" t="s">
        <v>974</v>
      </c>
      <c r="AO27" s="1291" t="s">
        <v>974</v>
      </c>
      <c r="AP27" s="1296" t="s">
        <v>974</v>
      </c>
    </row>
    <row r="28" spans="1:47" s="129" customFormat="1" ht="16.5" x14ac:dyDescent="0.25">
      <c r="A28" s="228"/>
      <c r="B28" s="228"/>
      <c r="C28" s="228"/>
      <c r="D28" s="228"/>
      <c r="E28" s="1248"/>
      <c r="F28" s="228"/>
      <c r="G28" s="458"/>
      <c r="H28" s="228"/>
      <c r="I28" s="228"/>
      <c r="J28" s="513"/>
      <c r="V28" s="537"/>
      <c r="W28" s="209"/>
      <c r="X28" s="209"/>
      <c r="Y28" s="209">
        <f>SUM(Y29)</f>
        <v>2</v>
      </c>
      <c r="Z28" s="209">
        <f>SUM(Z29)</f>
        <v>13</v>
      </c>
      <c r="AA28" s="209"/>
      <c r="AB28" s="209"/>
      <c r="AC28" s="209"/>
      <c r="AD28" s="209"/>
      <c r="AE28" s="216"/>
      <c r="AF28" s="209"/>
      <c r="AG28" s="209"/>
      <c r="AH28" s="209"/>
      <c r="AI28" s="209"/>
      <c r="AJ28" s="366"/>
      <c r="AL28" s="17"/>
      <c r="AS28" s="60"/>
      <c r="AT28" s="60"/>
      <c r="AU28" s="60"/>
    </row>
    <row r="29" spans="1:47" s="129" customFormat="1" ht="15.75" x14ac:dyDescent="0.25">
      <c r="A29" s="101"/>
      <c r="B29" s="101"/>
      <c r="C29" s="101"/>
      <c r="D29" s="101"/>
      <c r="E29" s="101"/>
      <c r="F29" s="101"/>
      <c r="G29" s="101"/>
      <c r="H29" s="101"/>
      <c r="I29" s="101"/>
      <c r="J29" s="1109"/>
      <c r="V29" s="1111"/>
      <c r="W29" s="148"/>
      <c r="X29" s="205"/>
      <c r="Y29" s="147">
        <f>SUM(Y30:Y31)</f>
        <v>2</v>
      </c>
      <c r="Z29" s="147">
        <f>SUM(Z30:Z31)</f>
        <v>13</v>
      </c>
      <c r="AA29" s="148"/>
      <c r="AB29" s="147"/>
      <c r="AC29" s="147"/>
      <c r="AD29" s="200"/>
      <c r="AE29" s="200"/>
      <c r="AF29" s="101"/>
      <c r="AG29" s="101"/>
      <c r="AH29" s="101"/>
      <c r="AI29" s="101"/>
      <c r="AJ29" s="367"/>
      <c r="AL29" s="17"/>
      <c r="AM29" s="60"/>
      <c r="AN29" s="60"/>
      <c r="AO29" s="60"/>
      <c r="AP29" s="60"/>
      <c r="AQ29" s="60"/>
      <c r="AR29" s="60"/>
      <c r="AS29" s="58"/>
      <c r="AT29" s="58"/>
      <c r="AU29" s="58"/>
    </row>
    <row r="30" spans="1:47" s="587" customFormat="1" ht="69" customHeight="1" x14ac:dyDescent="0.25">
      <c r="A30" s="743" t="s">
        <v>871</v>
      </c>
      <c r="B30" s="1184" t="s">
        <v>873</v>
      </c>
      <c r="C30" s="826" t="s">
        <v>285</v>
      </c>
      <c r="D30" s="826" t="s">
        <v>116</v>
      </c>
      <c r="E30" s="825">
        <v>5884</v>
      </c>
      <c r="F30" s="646" t="s">
        <v>291</v>
      </c>
      <c r="G30" s="754" t="s">
        <v>635</v>
      </c>
      <c r="H30" s="827" t="s">
        <v>295</v>
      </c>
      <c r="I30" s="754" t="s">
        <v>803</v>
      </c>
      <c r="J30" s="1961">
        <v>2011</v>
      </c>
      <c r="V30" s="1112">
        <v>0.47</v>
      </c>
      <c r="W30" s="748">
        <v>40890</v>
      </c>
      <c r="X30" s="828">
        <v>41341</v>
      </c>
      <c r="Y30" s="1255">
        <v>1</v>
      </c>
      <c r="Z30" s="1255">
        <v>7</v>
      </c>
      <c r="AA30" s="1192">
        <v>41365</v>
      </c>
      <c r="AB30" s="1236" t="s">
        <v>1212</v>
      </c>
      <c r="AC30" s="743"/>
      <c r="AD30" s="825" t="s">
        <v>629</v>
      </c>
      <c r="AE30" s="750" t="s">
        <v>287</v>
      </c>
      <c r="AF30" s="1287" t="s">
        <v>628</v>
      </c>
      <c r="AG30" s="748">
        <v>40760</v>
      </c>
      <c r="AH30" s="749" t="s">
        <v>287</v>
      </c>
      <c r="AI30" s="748" t="s">
        <v>287</v>
      </c>
      <c r="AJ30" s="1288" t="s">
        <v>589</v>
      </c>
      <c r="AK30" s="748">
        <v>41404</v>
      </c>
      <c r="AL30" s="627" t="s">
        <v>281</v>
      </c>
      <c r="AM30" s="627" t="s">
        <v>281</v>
      </c>
      <c r="AN30" s="1291" t="s">
        <v>974</v>
      </c>
      <c r="AO30" s="1291" t="s">
        <v>974</v>
      </c>
      <c r="AP30" s="1296" t="s">
        <v>1211</v>
      </c>
    </row>
    <row r="31" spans="1:47" s="587" customFormat="1" ht="69" customHeight="1" x14ac:dyDescent="0.25">
      <c r="A31" s="743" t="s">
        <v>871</v>
      </c>
      <c r="B31" s="1309" t="s">
        <v>873</v>
      </c>
      <c r="C31" s="742" t="s">
        <v>285</v>
      </c>
      <c r="D31" s="741" t="s">
        <v>116</v>
      </c>
      <c r="E31" s="825">
        <v>5881</v>
      </c>
      <c r="F31" s="646" t="s">
        <v>291</v>
      </c>
      <c r="G31" s="829" t="s">
        <v>639</v>
      </c>
      <c r="H31" s="835" t="s">
        <v>295</v>
      </c>
      <c r="I31" s="826" t="s">
        <v>803</v>
      </c>
      <c r="J31" s="1961">
        <v>2011</v>
      </c>
      <c r="V31" s="1112">
        <v>0.82</v>
      </c>
      <c r="W31" s="748">
        <v>40883</v>
      </c>
      <c r="X31" s="748">
        <v>41412</v>
      </c>
      <c r="Y31" s="1310">
        <v>1</v>
      </c>
      <c r="Z31" s="1310">
        <v>6</v>
      </c>
      <c r="AA31" s="1192">
        <v>41426</v>
      </c>
      <c r="AB31" s="832"/>
      <c r="AC31" s="832"/>
      <c r="AD31" s="750" t="s">
        <v>638</v>
      </c>
      <c r="AE31" s="750" t="s">
        <v>287</v>
      </c>
      <c r="AF31" s="750" t="s">
        <v>637</v>
      </c>
      <c r="AG31" s="748">
        <v>40760</v>
      </c>
      <c r="AH31" s="837" t="s">
        <v>287</v>
      </c>
      <c r="AI31" s="836" t="s">
        <v>287</v>
      </c>
      <c r="AJ31" s="752" t="s">
        <v>597</v>
      </c>
      <c r="AK31" s="748">
        <v>41404</v>
      </c>
      <c r="AL31" s="1235">
        <v>41424</v>
      </c>
      <c r="AM31" s="1235">
        <v>41424</v>
      </c>
      <c r="AN31" s="1291" t="s">
        <v>974</v>
      </c>
      <c r="AO31" s="1291" t="s">
        <v>974</v>
      </c>
      <c r="AP31" s="1296" t="s">
        <v>974</v>
      </c>
    </row>
    <row r="32" spans="1:47" s="587" customFormat="1" ht="16.5" customHeight="1" x14ac:dyDescent="0.25">
      <c r="A32" s="1722"/>
      <c r="B32" s="2039"/>
      <c r="C32" s="2038"/>
      <c r="D32" s="1710"/>
      <c r="E32" s="1714"/>
      <c r="F32" s="1661"/>
      <c r="G32" s="2037"/>
      <c r="H32" s="2036"/>
      <c r="I32" s="1708"/>
      <c r="J32" s="1714"/>
      <c r="V32" s="1715"/>
      <c r="W32" s="1716"/>
      <c r="X32" s="1716"/>
      <c r="Y32" s="2035"/>
      <c r="Z32" s="2035"/>
      <c r="AA32" s="1731"/>
      <c r="AB32" s="2034"/>
      <c r="AC32" s="2034"/>
      <c r="AD32" s="1723"/>
      <c r="AE32" s="1723"/>
      <c r="AF32" s="1723"/>
      <c r="AG32" s="1716"/>
      <c r="AH32" s="1734"/>
      <c r="AI32" s="2033"/>
      <c r="AJ32" s="2032"/>
      <c r="AK32" s="1716"/>
      <c r="AL32" s="2031"/>
      <c r="AM32" s="2031"/>
      <c r="AN32" s="1737"/>
      <c r="AO32" s="1737"/>
      <c r="AP32" s="1738"/>
    </row>
    <row r="33" spans="1:46" s="587" customFormat="1" ht="16.5" customHeight="1" x14ac:dyDescent="0.25">
      <c r="A33" s="1722"/>
      <c r="B33" s="2039"/>
      <c r="C33" s="2038"/>
      <c r="D33" s="1710"/>
      <c r="E33" s="1714"/>
      <c r="F33" s="1661"/>
      <c r="G33" s="2037"/>
      <c r="H33" s="2036"/>
      <c r="I33" s="1708"/>
      <c r="J33" s="1714"/>
      <c r="V33" s="1715"/>
      <c r="W33" s="1716"/>
      <c r="X33" s="1716"/>
      <c r="Y33" s="2035"/>
      <c r="Z33" s="2035"/>
      <c r="AA33" s="1731"/>
      <c r="AB33" s="2034"/>
      <c r="AC33" s="2034"/>
      <c r="AD33" s="1723"/>
      <c r="AE33" s="1723"/>
      <c r="AF33" s="1723"/>
      <c r="AG33" s="1716"/>
      <c r="AH33" s="1734"/>
      <c r="AI33" s="2033"/>
      <c r="AJ33" s="2032"/>
      <c r="AK33" s="1716"/>
      <c r="AL33" s="2031"/>
      <c r="AM33" s="2031"/>
      <c r="AN33" s="1737"/>
      <c r="AO33" s="1737"/>
      <c r="AP33" s="1738"/>
    </row>
    <row r="34" spans="1:46" s="587" customFormat="1" ht="16.5" customHeight="1" x14ac:dyDescent="0.25">
      <c r="A34" s="1722"/>
      <c r="B34" s="2039"/>
      <c r="C34" s="2038"/>
      <c r="D34" s="1710"/>
      <c r="E34" s="1714"/>
      <c r="F34" s="1661"/>
      <c r="G34" s="2037"/>
      <c r="H34" s="2036"/>
      <c r="I34" s="1708"/>
      <c r="J34" s="1714"/>
      <c r="V34" s="1715"/>
      <c r="W34" s="1716"/>
      <c r="X34" s="1716"/>
      <c r="Y34" s="2035"/>
      <c r="Z34" s="2035"/>
      <c r="AA34" s="1731"/>
      <c r="AB34" s="2034"/>
      <c r="AC34" s="2034"/>
      <c r="AD34" s="1723"/>
      <c r="AE34" s="1723"/>
      <c r="AF34" s="1723"/>
      <c r="AG34" s="1716"/>
      <c r="AH34" s="1734"/>
      <c r="AI34" s="2033"/>
      <c r="AJ34" s="2032"/>
      <c r="AK34" s="1716"/>
      <c r="AL34" s="2031"/>
      <c r="AM34" s="2031"/>
      <c r="AN34" s="1737"/>
      <c r="AO34" s="1737"/>
      <c r="AP34" s="1738"/>
    </row>
    <row r="35" spans="1:46" s="129" customFormat="1" ht="33.75" customHeight="1" x14ac:dyDescent="0.25">
      <c r="A35" s="228"/>
      <c r="B35" s="228"/>
      <c r="C35" s="228"/>
      <c r="D35" s="228"/>
      <c r="E35" s="1248"/>
      <c r="F35" s="228"/>
      <c r="G35" s="317"/>
      <c r="H35" s="213"/>
      <c r="I35" s="228"/>
      <c r="J35" s="513"/>
      <c r="V35" s="537"/>
      <c r="W35" s="209"/>
      <c r="X35" s="209"/>
      <c r="Y35" s="209">
        <f>SUM(Y36)</f>
        <v>1</v>
      </c>
      <c r="Z35" s="209">
        <f>SUM(Z36)</f>
        <v>1</v>
      </c>
      <c r="AA35" s="209"/>
      <c r="AB35" s="209"/>
      <c r="AC35" s="216"/>
      <c r="AD35" s="209"/>
      <c r="AE35" s="209"/>
      <c r="AF35" s="209"/>
      <c r="AG35" s="209"/>
      <c r="AH35" s="209"/>
      <c r="AI35" s="209"/>
      <c r="AJ35" s="209"/>
      <c r="AK35" s="17"/>
      <c r="AL35" s="60"/>
    </row>
    <row r="36" spans="1:46" s="129" customFormat="1" ht="15.75" x14ac:dyDescent="0.25">
      <c r="A36" s="101"/>
      <c r="B36" s="100"/>
      <c r="C36" s="100"/>
      <c r="D36" s="96"/>
      <c r="E36" s="96"/>
      <c r="F36" s="96"/>
      <c r="G36" s="269"/>
      <c r="H36" s="128"/>
      <c r="I36" s="96"/>
      <c r="J36" s="1107"/>
      <c r="V36" s="1111"/>
      <c r="W36" s="148"/>
      <c r="X36" s="205"/>
      <c r="Y36" s="147">
        <f>SUM(Y37:Y37)</f>
        <v>1</v>
      </c>
      <c r="Z36" s="147">
        <f>SUM(Z37:Z37)</f>
        <v>1</v>
      </c>
      <c r="AA36" s="200"/>
      <c r="AB36" s="200"/>
      <c r="AC36" s="200"/>
      <c r="AD36" s="101"/>
      <c r="AE36" s="101"/>
      <c r="AF36" s="101"/>
      <c r="AG36" s="101"/>
      <c r="AH36" s="101"/>
      <c r="AI36" s="101"/>
      <c r="AJ36" s="101"/>
      <c r="AL36" s="58"/>
      <c r="AM36" s="58"/>
      <c r="AN36" s="58"/>
      <c r="AO36" s="58"/>
    </row>
    <row r="37" spans="1:46" s="587" customFormat="1" ht="63" customHeight="1" x14ac:dyDescent="0.25">
      <c r="A37" s="1196" t="s">
        <v>871</v>
      </c>
      <c r="B37" s="1309" t="s">
        <v>873</v>
      </c>
      <c r="C37" s="742" t="s">
        <v>285</v>
      </c>
      <c r="D37" s="741" t="s">
        <v>116</v>
      </c>
      <c r="E37" s="825">
        <v>11001</v>
      </c>
      <c r="F37" s="1311" t="s">
        <v>291</v>
      </c>
      <c r="G37" s="829" t="s">
        <v>616</v>
      </c>
      <c r="H37" s="753" t="s">
        <v>295</v>
      </c>
      <c r="I37" s="826" t="s">
        <v>1075</v>
      </c>
      <c r="J37" s="1961">
        <v>2012</v>
      </c>
      <c r="V37" s="1112">
        <v>0.93</v>
      </c>
      <c r="W37" s="1312">
        <v>41089</v>
      </c>
      <c r="X37" s="1312">
        <v>41394</v>
      </c>
      <c r="Y37" s="1310">
        <v>1</v>
      </c>
      <c r="Z37" s="1310">
        <v>1</v>
      </c>
      <c r="AA37" s="1192">
        <v>41395</v>
      </c>
      <c r="AB37" s="1196" t="s">
        <v>966</v>
      </c>
      <c r="AC37" s="1298"/>
      <c r="AD37" s="1234" t="s">
        <v>1202</v>
      </c>
      <c r="AE37" s="834" t="s">
        <v>287</v>
      </c>
      <c r="AF37" s="834" t="s">
        <v>626</v>
      </c>
      <c r="AG37" s="836">
        <v>41063</v>
      </c>
      <c r="AH37" s="837" t="s">
        <v>287</v>
      </c>
      <c r="AI37" s="837" t="s">
        <v>287</v>
      </c>
      <c r="AJ37" s="752" t="s">
        <v>622</v>
      </c>
      <c r="AK37" s="748">
        <v>41404</v>
      </c>
      <c r="AL37" s="1188" t="s">
        <v>281</v>
      </c>
      <c r="AM37" s="1188" t="s">
        <v>281</v>
      </c>
      <c r="AN37" s="748">
        <v>41394</v>
      </c>
      <c r="AO37" s="748">
        <v>41394</v>
      </c>
      <c r="AP37" s="1296" t="s">
        <v>1074</v>
      </c>
    </row>
    <row r="38" spans="1:46" s="129" customFormat="1" ht="32.25" customHeight="1" x14ac:dyDescent="0.25">
      <c r="A38" s="489"/>
      <c r="B38" s="489"/>
      <c r="C38" s="489"/>
      <c r="D38" s="489"/>
      <c r="E38" s="1249"/>
      <c r="F38" s="489"/>
      <c r="G38" s="490"/>
      <c r="H38" s="489"/>
      <c r="I38" s="489"/>
      <c r="J38" s="490"/>
      <c r="V38" s="537"/>
      <c r="W38" s="209"/>
      <c r="X38" s="209"/>
      <c r="Y38" s="209">
        <f>SUM(Y39)</f>
        <v>8</v>
      </c>
      <c r="Z38" s="209">
        <f>SUM(Z39)</f>
        <v>9</v>
      </c>
      <c r="AA38" s="209"/>
      <c r="AB38" s="209"/>
      <c r="AC38" s="209"/>
      <c r="AD38" s="209"/>
      <c r="AE38" s="216"/>
      <c r="AF38" s="209"/>
      <c r="AG38" s="209"/>
      <c r="AH38" s="209"/>
      <c r="AI38" s="209"/>
      <c r="AJ38" s="366"/>
      <c r="AL38" s="58"/>
      <c r="AM38" s="58"/>
      <c r="AN38" s="58"/>
      <c r="AO38" s="58"/>
    </row>
    <row r="39" spans="1:46" s="129" customFormat="1" ht="15.95" customHeight="1" x14ac:dyDescent="0.25">
      <c r="A39" s="101"/>
      <c r="B39" s="101"/>
      <c r="C39" s="101"/>
      <c r="D39" s="101"/>
      <c r="E39" s="101"/>
      <c r="F39" s="101"/>
      <c r="G39" s="101"/>
      <c r="H39" s="101"/>
      <c r="I39" s="101"/>
      <c r="J39" s="1109"/>
      <c r="V39" s="1111"/>
      <c r="W39" s="148"/>
      <c r="X39" s="205"/>
      <c r="Y39" s="147">
        <f>SUM(Y40:Y49)</f>
        <v>8</v>
      </c>
      <c r="Z39" s="147">
        <f>SUM(Z40:Z49)</f>
        <v>9</v>
      </c>
      <c r="AA39" s="148"/>
      <c r="AB39" s="147"/>
      <c r="AC39" s="147"/>
      <c r="AD39" s="200"/>
      <c r="AE39" s="200"/>
      <c r="AF39" s="101"/>
      <c r="AG39" s="101"/>
      <c r="AH39" s="101"/>
      <c r="AI39" s="101"/>
      <c r="AJ39" s="367"/>
      <c r="AM39" s="58"/>
      <c r="AN39" s="58"/>
      <c r="AO39" s="58"/>
      <c r="AT39" s="60"/>
    </row>
    <row r="40" spans="1:46" s="587" customFormat="1" ht="25.5" customHeight="1" x14ac:dyDescent="0.25">
      <c r="A40" s="1196" t="s">
        <v>871</v>
      </c>
      <c r="B40" s="1187" t="s">
        <v>879</v>
      </c>
      <c r="C40" s="1298" t="s">
        <v>285</v>
      </c>
      <c r="D40" s="1299" t="s">
        <v>116</v>
      </c>
      <c r="E40" s="825">
        <v>11013</v>
      </c>
      <c r="F40" s="1311" t="s">
        <v>291</v>
      </c>
      <c r="G40" s="754" t="s">
        <v>1201</v>
      </c>
      <c r="H40" s="827" t="s">
        <v>295</v>
      </c>
      <c r="I40" s="826" t="s">
        <v>500</v>
      </c>
      <c r="J40" s="1961">
        <v>2012</v>
      </c>
      <c r="V40" s="1982">
        <v>1</v>
      </c>
      <c r="W40" s="748">
        <v>41162</v>
      </c>
      <c r="X40" s="748">
        <v>41316</v>
      </c>
      <c r="Y40" s="1253">
        <v>1</v>
      </c>
      <c r="Z40" s="1253">
        <v>1</v>
      </c>
      <c r="AA40" s="1185">
        <v>41334</v>
      </c>
      <c r="AB40" s="1196" t="s">
        <v>1200</v>
      </c>
      <c r="AC40" s="743"/>
      <c r="AD40" s="1287" t="s">
        <v>599</v>
      </c>
      <c r="AE40" s="750" t="s">
        <v>287</v>
      </c>
      <c r="AF40" s="1287" t="s">
        <v>563</v>
      </c>
      <c r="AG40" s="748">
        <v>40973</v>
      </c>
      <c r="AH40" s="749" t="s">
        <v>1185</v>
      </c>
      <c r="AI40" s="748">
        <v>41313</v>
      </c>
      <c r="AJ40" s="1288" t="s">
        <v>575</v>
      </c>
      <c r="AK40" s="748">
        <v>41404</v>
      </c>
      <c r="AL40" s="748">
        <v>41429</v>
      </c>
      <c r="AM40" s="1188" t="s">
        <v>281</v>
      </c>
      <c r="AN40" s="1291" t="s">
        <v>974</v>
      </c>
      <c r="AO40" s="1291" t="s">
        <v>974</v>
      </c>
      <c r="AP40" s="1296" t="s">
        <v>974</v>
      </c>
    </row>
    <row r="41" spans="1:46" s="587" customFormat="1" ht="37.5" customHeight="1" x14ac:dyDescent="0.25">
      <c r="A41" s="743" t="s">
        <v>871</v>
      </c>
      <c r="B41" s="1189" t="s">
        <v>881</v>
      </c>
      <c r="C41" s="1298" t="s">
        <v>285</v>
      </c>
      <c r="D41" s="1299" t="s">
        <v>116</v>
      </c>
      <c r="E41" s="825">
        <v>11008</v>
      </c>
      <c r="F41" s="1311" t="s">
        <v>291</v>
      </c>
      <c r="G41" s="754" t="s">
        <v>1199</v>
      </c>
      <c r="H41" s="827" t="s">
        <v>295</v>
      </c>
      <c r="I41" s="826" t="s">
        <v>551</v>
      </c>
      <c r="J41" s="1961">
        <v>2012</v>
      </c>
      <c r="V41" s="1112">
        <v>0.96</v>
      </c>
      <c r="W41" s="748">
        <v>41226</v>
      </c>
      <c r="X41" s="748">
        <v>41302</v>
      </c>
      <c r="Y41" s="1252">
        <v>1</v>
      </c>
      <c r="Z41" s="1252">
        <v>1</v>
      </c>
      <c r="AA41" s="1198">
        <v>41456</v>
      </c>
      <c r="AB41" s="743"/>
      <c r="AC41" s="743" t="s">
        <v>1144</v>
      </c>
      <c r="AD41" s="1287" t="s">
        <v>580</v>
      </c>
      <c r="AE41" s="750" t="s">
        <v>579</v>
      </c>
      <c r="AF41" s="1287" t="s">
        <v>576</v>
      </c>
      <c r="AG41" s="748">
        <v>41002</v>
      </c>
      <c r="AH41" s="748" t="s">
        <v>1141</v>
      </c>
      <c r="AI41" s="748">
        <v>41316</v>
      </c>
      <c r="AJ41" s="1288" t="s">
        <v>1196</v>
      </c>
      <c r="AK41" s="748">
        <v>41404</v>
      </c>
      <c r="AL41" s="627" t="s">
        <v>281</v>
      </c>
      <c r="AM41" s="627" t="s">
        <v>281</v>
      </c>
      <c r="AN41" s="1291" t="s">
        <v>974</v>
      </c>
      <c r="AO41" s="1291" t="s">
        <v>974</v>
      </c>
      <c r="AP41" s="1296" t="s">
        <v>974</v>
      </c>
    </row>
    <row r="42" spans="1:46" s="587" customFormat="1" ht="19.5" customHeight="1" x14ac:dyDescent="0.25">
      <c r="A42" s="1196" t="s">
        <v>871</v>
      </c>
      <c r="B42" s="1309" t="s">
        <v>873</v>
      </c>
      <c r="C42" s="1298" t="s">
        <v>285</v>
      </c>
      <c r="D42" s="1299" t="s">
        <v>116</v>
      </c>
      <c r="E42" s="825">
        <v>10494</v>
      </c>
      <c r="F42" s="1311" t="s">
        <v>291</v>
      </c>
      <c r="G42" s="754" t="s">
        <v>1198</v>
      </c>
      <c r="H42" s="827" t="s">
        <v>295</v>
      </c>
      <c r="I42" s="826" t="s">
        <v>551</v>
      </c>
      <c r="J42" s="1961">
        <v>2012</v>
      </c>
      <c r="V42" s="1982">
        <v>1</v>
      </c>
      <c r="W42" s="748">
        <v>41218</v>
      </c>
      <c r="X42" s="828">
        <v>41383</v>
      </c>
      <c r="Y42" s="1310">
        <v>1</v>
      </c>
      <c r="Z42" s="1310">
        <v>1</v>
      </c>
      <c r="AA42" s="1192">
        <v>41395</v>
      </c>
      <c r="AB42" s="1196" t="s">
        <v>1081</v>
      </c>
      <c r="AC42" s="743" t="s">
        <v>1144</v>
      </c>
      <c r="AD42" s="1287" t="s">
        <v>578</v>
      </c>
      <c r="AE42" s="750" t="s">
        <v>577</v>
      </c>
      <c r="AF42" s="1287" t="s">
        <v>576</v>
      </c>
      <c r="AG42" s="748">
        <v>41002</v>
      </c>
      <c r="AH42" s="748" t="s">
        <v>1141</v>
      </c>
      <c r="AI42" s="748">
        <v>41316</v>
      </c>
      <c r="AJ42" s="1288" t="s">
        <v>575</v>
      </c>
      <c r="AK42" s="748">
        <v>41404</v>
      </c>
      <c r="AL42" s="1188" t="s">
        <v>281</v>
      </c>
      <c r="AM42" s="1188" t="s">
        <v>281</v>
      </c>
      <c r="AN42" s="1291" t="s">
        <v>974</v>
      </c>
      <c r="AO42" s="1291" t="s">
        <v>974</v>
      </c>
      <c r="AP42" s="1296" t="s">
        <v>974</v>
      </c>
    </row>
    <row r="43" spans="1:46" s="587" customFormat="1" ht="19.5" customHeight="1" x14ac:dyDescent="0.25">
      <c r="A43" s="1196" t="s">
        <v>871</v>
      </c>
      <c r="B43" s="1187" t="s">
        <v>879</v>
      </c>
      <c r="C43" s="1298" t="s">
        <v>285</v>
      </c>
      <c r="D43" s="1299" t="s">
        <v>116</v>
      </c>
      <c r="E43" s="825">
        <v>11009</v>
      </c>
      <c r="F43" s="1311" t="s">
        <v>291</v>
      </c>
      <c r="G43" s="754" t="s">
        <v>1197</v>
      </c>
      <c r="H43" s="827" t="s">
        <v>295</v>
      </c>
      <c r="I43" s="826" t="s">
        <v>551</v>
      </c>
      <c r="J43" s="1961">
        <v>2012</v>
      </c>
      <c r="V43" s="1982">
        <v>1</v>
      </c>
      <c r="W43" s="748">
        <v>41226</v>
      </c>
      <c r="X43" s="748">
        <v>41302</v>
      </c>
      <c r="Y43" s="1253">
        <v>1</v>
      </c>
      <c r="Z43" s="1253">
        <v>1</v>
      </c>
      <c r="AA43" s="1185">
        <v>41275</v>
      </c>
      <c r="AB43" s="1196" t="s">
        <v>1082</v>
      </c>
      <c r="AC43" s="743" t="s">
        <v>1144</v>
      </c>
      <c r="AD43" s="1287" t="s">
        <v>574</v>
      </c>
      <c r="AE43" s="750" t="s">
        <v>573</v>
      </c>
      <c r="AF43" s="1287" t="s">
        <v>569</v>
      </c>
      <c r="AG43" s="748">
        <v>41002</v>
      </c>
      <c r="AH43" s="748" t="s">
        <v>1141</v>
      </c>
      <c r="AI43" s="748">
        <v>41316</v>
      </c>
      <c r="AJ43" s="1288" t="s">
        <v>1196</v>
      </c>
      <c r="AK43" s="748">
        <v>41404</v>
      </c>
      <c r="AL43" s="748">
        <v>41262</v>
      </c>
      <c r="AM43" s="1188" t="s">
        <v>281</v>
      </c>
      <c r="AN43" s="748" t="s">
        <v>1195</v>
      </c>
      <c r="AO43" s="748" t="s">
        <v>1195</v>
      </c>
      <c r="AP43" s="1296" t="s">
        <v>1074</v>
      </c>
    </row>
    <row r="44" spans="1:46" s="587" customFormat="1" ht="19.5" customHeight="1" x14ac:dyDescent="0.25">
      <c r="A44" s="1196" t="s">
        <v>871</v>
      </c>
      <c r="B44" s="1187" t="s">
        <v>879</v>
      </c>
      <c r="C44" s="1298" t="s">
        <v>285</v>
      </c>
      <c r="D44" s="1299" t="s">
        <v>116</v>
      </c>
      <c r="E44" s="825">
        <v>11010</v>
      </c>
      <c r="F44" s="1311" t="s">
        <v>291</v>
      </c>
      <c r="G44" s="754" t="s">
        <v>1194</v>
      </c>
      <c r="H44" s="827" t="s">
        <v>295</v>
      </c>
      <c r="I44" s="826" t="s">
        <v>500</v>
      </c>
      <c r="J44" s="1961">
        <v>2012</v>
      </c>
      <c r="V44" s="1982">
        <v>1</v>
      </c>
      <c r="W44" s="748">
        <v>41221</v>
      </c>
      <c r="X44" s="748">
        <v>41348</v>
      </c>
      <c r="Y44" s="1253">
        <v>1</v>
      </c>
      <c r="Z44" s="1253">
        <v>1</v>
      </c>
      <c r="AA44" s="1185">
        <v>41334</v>
      </c>
      <c r="AB44" s="1196" t="s">
        <v>1081</v>
      </c>
      <c r="AC44" s="743" t="s">
        <v>1144</v>
      </c>
      <c r="AD44" s="1287" t="s">
        <v>571</v>
      </c>
      <c r="AE44" s="750" t="s">
        <v>570</v>
      </c>
      <c r="AF44" s="1287" t="s">
        <v>569</v>
      </c>
      <c r="AG44" s="748">
        <v>41002</v>
      </c>
      <c r="AH44" s="748" t="s">
        <v>1141</v>
      </c>
      <c r="AI44" s="748">
        <v>41316</v>
      </c>
      <c r="AJ44" s="1288" t="s">
        <v>566</v>
      </c>
      <c r="AK44" s="748">
        <v>41404</v>
      </c>
      <c r="AL44" s="1188" t="s">
        <v>281</v>
      </c>
      <c r="AM44" s="1188" t="s">
        <v>281</v>
      </c>
      <c r="AN44" s="1291" t="s">
        <v>974</v>
      </c>
      <c r="AO44" s="1291" t="s">
        <v>974</v>
      </c>
      <c r="AP44" s="1296" t="s">
        <v>974</v>
      </c>
    </row>
    <row r="45" spans="1:46" s="587" customFormat="1" ht="41.25" customHeight="1" x14ac:dyDescent="0.25">
      <c r="A45" s="1196" t="s">
        <v>871</v>
      </c>
      <c r="B45" s="1187" t="s">
        <v>879</v>
      </c>
      <c r="C45" s="1298" t="s">
        <v>285</v>
      </c>
      <c r="D45" s="1299" t="s">
        <v>116</v>
      </c>
      <c r="E45" s="825">
        <v>10975</v>
      </c>
      <c r="F45" s="1275" t="s">
        <v>291</v>
      </c>
      <c r="G45" s="754" t="s">
        <v>612</v>
      </c>
      <c r="H45" s="835" t="s">
        <v>295</v>
      </c>
      <c r="I45" s="826" t="s">
        <v>500</v>
      </c>
      <c r="J45" s="1961">
        <v>2012</v>
      </c>
      <c r="V45" s="1989">
        <v>0.99</v>
      </c>
      <c r="W45" s="748">
        <v>41155</v>
      </c>
      <c r="X45" s="748">
        <v>41348</v>
      </c>
      <c r="Y45" s="1253">
        <v>0</v>
      </c>
      <c r="Z45" s="1253">
        <v>0</v>
      </c>
      <c r="AA45" s="1185">
        <v>41334</v>
      </c>
      <c r="AB45" s="1196" t="s">
        <v>1081</v>
      </c>
      <c r="AC45" s="743"/>
      <c r="AD45" s="1287" t="s">
        <v>610</v>
      </c>
      <c r="AE45" s="750" t="s">
        <v>609</v>
      </c>
      <c r="AF45" s="1287" t="s">
        <v>608</v>
      </c>
      <c r="AG45" s="748">
        <v>40989</v>
      </c>
      <c r="AH45" s="749" t="s">
        <v>287</v>
      </c>
      <c r="AI45" s="748" t="s">
        <v>287</v>
      </c>
      <c r="AJ45" s="1288" t="s">
        <v>553</v>
      </c>
      <c r="AK45" s="748">
        <v>41404</v>
      </c>
      <c r="AL45" s="1188" t="s">
        <v>281</v>
      </c>
      <c r="AM45" s="1188" t="s">
        <v>281</v>
      </c>
      <c r="AN45" s="1291" t="s">
        <v>974</v>
      </c>
      <c r="AO45" s="1291" t="s">
        <v>974</v>
      </c>
      <c r="AP45" s="1296" t="s">
        <v>974</v>
      </c>
    </row>
    <row r="46" spans="1:46" s="587" customFormat="1" ht="18.75" customHeight="1" x14ac:dyDescent="0.25">
      <c r="A46" s="1196" t="s">
        <v>871</v>
      </c>
      <c r="B46" s="1184" t="s">
        <v>873</v>
      </c>
      <c r="C46" s="741" t="s">
        <v>285</v>
      </c>
      <c r="D46" s="741" t="s">
        <v>116</v>
      </c>
      <c r="E46" s="825">
        <v>10945</v>
      </c>
      <c r="F46" s="646" t="s">
        <v>291</v>
      </c>
      <c r="G46" s="754" t="s">
        <v>1156</v>
      </c>
      <c r="H46" s="827" t="s">
        <v>295</v>
      </c>
      <c r="I46" s="826" t="s">
        <v>500</v>
      </c>
      <c r="J46" s="1961">
        <v>2012</v>
      </c>
      <c r="V46" s="1112">
        <v>0.87</v>
      </c>
      <c r="W46" s="748">
        <v>41590</v>
      </c>
      <c r="X46" s="748">
        <v>41383</v>
      </c>
      <c r="Y46" s="1255">
        <v>1</v>
      </c>
      <c r="Z46" s="1255">
        <v>1</v>
      </c>
      <c r="AA46" s="1192">
        <v>41365</v>
      </c>
      <c r="AB46" s="1196" t="s">
        <v>1081</v>
      </c>
      <c r="AC46" s="743" t="s">
        <v>1144</v>
      </c>
      <c r="AD46" s="1287" t="s">
        <v>1153</v>
      </c>
      <c r="AE46" s="750" t="s">
        <v>1152</v>
      </c>
      <c r="AF46" s="1287" t="s">
        <v>576</v>
      </c>
      <c r="AG46" s="748">
        <v>41002</v>
      </c>
      <c r="AH46" s="748" t="s">
        <v>1141</v>
      </c>
      <c r="AI46" s="748">
        <v>41316</v>
      </c>
      <c r="AJ46" s="1288" t="s">
        <v>575</v>
      </c>
      <c r="AK46" s="748">
        <v>41404</v>
      </c>
      <c r="AL46" s="1188" t="s">
        <v>281</v>
      </c>
      <c r="AM46" s="1188" t="s">
        <v>281</v>
      </c>
      <c r="AN46" s="1291" t="s">
        <v>974</v>
      </c>
      <c r="AO46" s="1291" t="s">
        <v>974</v>
      </c>
      <c r="AP46" s="1296" t="s">
        <v>974</v>
      </c>
    </row>
    <row r="47" spans="1:46" s="587" customFormat="1" ht="18.75" customHeight="1" x14ac:dyDescent="0.25">
      <c r="A47" s="1196" t="s">
        <v>871</v>
      </c>
      <c r="B47" s="1184" t="s">
        <v>873</v>
      </c>
      <c r="C47" s="741" t="s">
        <v>285</v>
      </c>
      <c r="D47" s="741" t="s">
        <v>116</v>
      </c>
      <c r="E47" s="825">
        <v>10496</v>
      </c>
      <c r="F47" s="646" t="s">
        <v>291</v>
      </c>
      <c r="G47" s="754" t="s">
        <v>1151</v>
      </c>
      <c r="H47" s="827" t="s">
        <v>295</v>
      </c>
      <c r="I47" s="826" t="s">
        <v>500</v>
      </c>
      <c r="J47" s="1961">
        <v>2012</v>
      </c>
      <c r="V47" s="1112">
        <v>0.95</v>
      </c>
      <c r="W47" s="748">
        <v>41597</v>
      </c>
      <c r="X47" s="828">
        <v>41348</v>
      </c>
      <c r="Y47" s="1255">
        <v>1</v>
      </c>
      <c r="Z47" s="1255">
        <v>1</v>
      </c>
      <c r="AA47" s="1192">
        <v>41395</v>
      </c>
      <c r="AB47" s="1196" t="s">
        <v>1081</v>
      </c>
      <c r="AC47" s="743" t="s">
        <v>1144</v>
      </c>
      <c r="AD47" s="1287" t="s">
        <v>1148</v>
      </c>
      <c r="AE47" s="750" t="s">
        <v>1147</v>
      </c>
      <c r="AF47" s="1287" t="s">
        <v>569</v>
      </c>
      <c r="AG47" s="748">
        <v>41002</v>
      </c>
      <c r="AH47" s="748" t="s">
        <v>1141</v>
      </c>
      <c r="AI47" s="748">
        <v>41316</v>
      </c>
      <c r="AJ47" s="1288" t="s">
        <v>589</v>
      </c>
      <c r="AK47" s="748">
        <v>41404</v>
      </c>
      <c r="AL47" s="1188" t="s">
        <v>281</v>
      </c>
      <c r="AM47" s="1188" t="s">
        <v>281</v>
      </c>
      <c r="AN47" s="1291" t="s">
        <v>974</v>
      </c>
      <c r="AO47" s="1291" t="s">
        <v>974</v>
      </c>
      <c r="AP47" s="1297" t="s">
        <v>1115</v>
      </c>
    </row>
    <row r="48" spans="1:46" s="587" customFormat="1" ht="18.75" customHeight="1" x14ac:dyDescent="0.25">
      <c r="A48" s="1196" t="s">
        <v>871</v>
      </c>
      <c r="B48" s="1184" t="s">
        <v>873</v>
      </c>
      <c r="C48" s="741" t="s">
        <v>285</v>
      </c>
      <c r="D48" s="741" t="s">
        <v>116</v>
      </c>
      <c r="E48" s="825">
        <v>10497</v>
      </c>
      <c r="F48" s="646" t="s">
        <v>291</v>
      </c>
      <c r="G48" s="754" t="s">
        <v>1146</v>
      </c>
      <c r="H48" s="827" t="s">
        <v>295</v>
      </c>
      <c r="I48" s="826" t="s">
        <v>500</v>
      </c>
      <c r="J48" s="1961">
        <v>2012</v>
      </c>
      <c r="V48" s="1112">
        <v>0.93</v>
      </c>
      <c r="W48" s="748">
        <v>41597</v>
      </c>
      <c r="X48" s="828">
        <v>41348</v>
      </c>
      <c r="Y48" s="1255">
        <v>1</v>
      </c>
      <c r="Z48" s="1255">
        <v>1</v>
      </c>
      <c r="AA48" s="1192">
        <v>41395</v>
      </c>
      <c r="AB48" s="1196" t="s">
        <v>1081</v>
      </c>
      <c r="AC48" s="743" t="s">
        <v>1144</v>
      </c>
      <c r="AD48" s="1287" t="s">
        <v>1143</v>
      </c>
      <c r="AE48" s="750" t="s">
        <v>1142</v>
      </c>
      <c r="AF48" s="1287" t="s">
        <v>569</v>
      </c>
      <c r="AG48" s="748">
        <v>41002</v>
      </c>
      <c r="AH48" s="748" t="s">
        <v>1141</v>
      </c>
      <c r="AI48" s="748">
        <v>41316</v>
      </c>
      <c r="AJ48" s="1288" t="s">
        <v>589</v>
      </c>
      <c r="AK48" s="748">
        <v>41404</v>
      </c>
      <c r="AL48" s="1188" t="s">
        <v>281</v>
      </c>
      <c r="AM48" s="1188" t="s">
        <v>281</v>
      </c>
      <c r="AN48" s="1291" t="s">
        <v>974</v>
      </c>
      <c r="AO48" s="1291" t="s">
        <v>974</v>
      </c>
      <c r="AP48" s="1297" t="s">
        <v>1115</v>
      </c>
    </row>
    <row r="49" spans="1:47" s="587" customFormat="1" ht="18.75" customHeight="1" x14ac:dyDescent="0.25">
      <c r="A49" s="743" t="s">
        <v>871</v>
      </c>
      <c r="B49" s="1189" t="s">
        <v>874</v>
      </c>
      <c r="C49" s="741" t="s">
        <v>285</v>
      </c>
      <c r="D49" s="741" t="s">
        <v>116</v>
      </c>
      <c r="E49" s="825">
        <v>10506</v>
      </c>
      <c r="F49" s="646" t="s">
        <v>291</v>
      </c>
      <c r="G49" s="754" t="s">
        <v>1140</v>
      </c>
      <c r="H49" s="827" t="s">
        <v>295</v>
      </c>
      <c r="I49" s="826" t="s">
        <v>500</v>
      </c>
      <c r="J49" s="1961">
        <v>2012</v>
      </c>
      <c r="V49" s="1112">
        <v>0.74</v>
      </c>
      <c r="W49" s="748">
        <v>41276</v>
      </c>
      <c r="X49" s="748">
        <v>41486</v>
      </c>
      <c r="Y49" s="1252">
        <v>0</v>
      </c>
      <c r="Z49" s="1252">
        <v>1</v>
      </c>
      <c r="AA49" s="1231">
        <v>41518</v>
      </c>
      <c r="AB49" s="743"/>
      <c r="AC49" s="743"/>
      <c r="AD49" s="1287" t="s">
        <v>1139</v>
      </c>
      <c r="AE49" s="750" t="s">
        <v>594</v>
      </c>
      <c r="AF49" s="1287" t="s">
        <v>569</v>
      </c>
      <c r="AG49" s="748">
        <v>41002</v>
      </c>
      <c r="AH49" s="748" t="s">
        <v>287</v>
      </c>
      <c r="AI49" s="748" t="s">
        <v>287</v>
      </c>
      <c r="AJ49" s="1288" t="s">
        <v>553</v>
      </c>
      <c r="AK49" s="748">
        <v>41404</v>
      </c>
      <c r="AL49" s="627" t="s">
        <v>281</v>
      </c>
      <c r="AM49" s="627" t="s">
        <v>281</v>
      </c>
      <c r="AN49" s="1291" t="s">
        <v>974</v>
      </c>
      <c r="AO49" s="1291" t="s">
        <v>974</v>
      </c>
      <c r="AP49" s="1297"/>
    </row>
    <row r="50" spans="1:47" s="129" customFormat="1" ht="33" customHeight="1" x14ac:dyDescent="0.25">
      <c r="A50" s="489"/>
      <c r="B50" s="489"/>
      <c r="C50" s="489"/>
      <c r="D50" s="489"/>
      <c r="E50" s="1249"/>
      <c r="F50" s="489"/>
      <c r="G50" s="490"/>
      <c r="H50" s="489"/>
      <c r="I50" s="489"/>
      <c r="J50" s="490"/>
      <c r="V50" s="537"/>
      <c r="W50" s="209"/>
      <c r="X50" s="209"/>
      <c r="Y50" s="209">
        <f>SUM(Y51)</f>
        <v>0</v>
      </c>
      <c r="Z50" s="209">
        <f>SUM(Z51)</f>
        <v>1</v>
      </c>
      <c r="AA50" s="209"/>
      <c r="AB50" s="209"/>
      <c r="AC50" s="209"/>
      <c r="AD50" s="209"/>
      <c r="AE50" s="216"/>
      <c r="AF50" s="209"/>
      <c r="AG50" s="209"/>
      <c r="AH50" s="209"/>
      <c r="AI50" s="209"/>
      <c r="AJ50" s="366"/>
      <c r="AM50" s="58"/>
      <c r="AN50" s="58"/>
      <c r="AO50" s="58"/>
    </row>
    <row r="51" spans="1:47" s="129" customFormat="1" ht="15.75" x14ac:dyDescent="0.25">
      <c r="A51" s="101"/>
      <c r="B51" s="101"/>
      <c r="C51" s="101"/>
      <c r="D51" s="101"/>
      <c r="E51" s="101"/>
      <c r="F51" s="101"/>
      <c r="G51" s="101"/>
      <c r="H51" s="101"/>
      <c r="I51" s="101"/>
      <c r="J51" s="1109"/>
      <c r="V51" s="1111"/>
      <c r="W51" s="148"/>
      <c r="X51" s="205"/>
      <c r="Y51" s="147">
        <f>SUM(Y52)</f>
        <v>0</v>
      </c>
      <c r="Z51" s="147">
        <f>SUM(Z52)</f>
        <v>1</v>
      </c>
      <c r="AA51" s="148"/>
      <c r="AB51" s="147"/>
      <c r="AC51" s="147"/>
      <c r="AD51" s="200"/>
      <c r="AE51" s="200"/>
      <c r="AF51" s="101"/>
      <c r="AG51" s="101"/>
      <c r="AH51" s="101"/>
      <c r="AI51" s="101"/>
      <c r="AJ51" s="367"/>
      <c r="AM51" s="58"/>
      <c r="AN51" s="58"/>
      <c r="AO51" s="58"/>
      <c r="AT51" s="60"/>
    </row>
    <row r="52" spans="1:47" s="587" customFormat="1" ht="36" customHeight="1" x14ac:dyDescent="0.25">
      <c r="A52" s="741" t="s">
        <v>871</v>
      </c>
      <c r="B52" s="1190" t="s">
        <v>875</v>
      </c>
      <c r="C52" s="741" t="s">
        <v>285</v>
      </c>
      <c r="D52" s="741" t="s">
        <v>116</v>
      </c>
      <c r="E52" s="825">
        <v>11504</v>
      </c>
      <c r="F52" s="646" t="s">
        <v>291</v>
      </c>
      <c r="G52" s="754" t="s">
        <v>1106</v>
      </c>
      <c r="H52" s="827" t="s">
        <v>295</v>
      </c>
      <c r="I52" s="826" t="s">
        <v>878</v>
      </c>
      <c r="J52" s="1961" t="s">
        <v>877</v>
      </c>
      <c r="V52" s="1112">
        <v>0.75</v>
      </c>
      <c r="W52" s="1228">
        <v>41408</v>
      </c>
      <c r="X52" s="1228">
        <v>41522</v>
      </c>
      <c r="Y52" s="1257">
        <v>0</v>
      </c>
      <c r="Z52" s="1257">
        <v>1</v>
      </c>
      <c r="AA52" s="590">
        <v>41548</v>
      </c>
      <c r="AB52" s="1288"/>
      <c r="AC52" s="1287"/>
      <c r="AD52" s="1313" t="s">
        <v>1105</v>
      </c>
      <c r="AE52" s="1229" t="s">
        <v>1104</v>
      </c>
      <c r="AF52" s="1313" t="s">
        <v>1103</v>
      </c>
      <c r="AG52" s="1228">
        <v>41318</v>
      </c>
      <c r="AH52" s="1222" t="s">
        <v>287</v>
      </c>
      <c r="AI52" s="1228" t="s">
        <v>287</v>
      </c>
      <c r="AJ52" s="1314" t="s">
        <v>617</v>
      </c>
      <c r="AK52" s="1228">
        <v>41446</v>
      </c>
      <c r="AL52" s="627" t="s">
        <v>281</v>
      </c>
      <c r="AM52" s="627" t="s">
        <v>281</v>
      </c>
      <c r="AN52" s="627" t="s">
        <v>281</v>
      </c>
      <c r="AO52" s="627" t="s">
        <v>281</v>
      </c>
      <c r="AP52" s="1182" t="s">
        <v>281</v>
      </c>
    </row>
    <row r="53" spans="1:47" s="587" customFormat="1" ht="16.5" customHeight="1" x14ac:dyDescent="0.25">
      <c r="A53" s="1710"/>
      <c r="B53" s="1740"/>
      <c r="C53" s="1710"/>
      <c r="D53" s="1710"/>
      <c r="E53" s="1714"/>
      <c r="F53" s="1661"/>
      <c r="G53" s="1712"/>
      <c r="H53" s="1713"/>
      <c r="I53" s="1708"/>
      <c r="J53" s="1714"/>
      <c r="V53" s="1715"/>
      <c r="W53" s="1855"/>
      <c r="X53" s="1855"/>
      <c r="Y53" s="2020"/>
      <c r="Z53" s="2020"/>
      <c r="AA53" s="1850"/>
      <c r="AB53" s="1735"/>
      <c r="AC53" s="1733"/>
      <c r="AD53" s="1854"/>
      <c r="AE53" s="1902"/>
      <c r="AF53" s="1854"/>
      <c r="AG53" s="1855"/>
      <c r="AH53" s="1856"/>
      <c r="AI53" s="1855"/>
      <c r="AJ53" s="1869"/>
      <c r="AK53" s="1855"/>
      <c r="AL53" s="1690"/>
      <c r="AM53" s="1690"/>
      <c r="AN53" s="1690"/>
      <c r="AO53" s="1690"/>
      <c r="AP53" s="1784"/>
    </row>
    <row r="54" spans="1:47" s="587" customFormat="1" ht="16.5" customHeight="1" x14ac:dyDescent="0.25">
      <c r="A54" s="1710"/>
      <c r="B54" s="1740"/>
      <c r="C54" s="1710"/>
      <c r="D54" s="1710"/>
      <c r="E54" s="1714"/>
      <c r="F54" s="1661"/>
      <c r="G54" s="1712"/>
      <c r="H54" s="1713"/>
      <c r="I54" s="1708"/>
      <c r="J54" s="1714"/>
      <c r="V54" s="1715"/>
      <c r="W54" s="1855"/>
      <c r="X54" s="1855"/>
      <c r="Y54" s="2020"/>
      <c r="Z54" s="2020"/>
      <c r="AA54" s="1850"/>
      <c r="AB54" s="1735"/>
      <c r="AC54" s="1733"/>
      <c r="AD54" s="1854"/>
      <c r="AE54" s="1902"/>
      <c r="AF54" s="1854"/>
      <c r="AG54" s="1855"/>
      <c r="AH54" s="1856"/>
      <c r="AI54" s="1855"/>
      <c r="AJ54" s="1869"/>
      <c r="AK54" s="1855"/>
      <c r="AL54" s="1690"/>
      <c r="AM54" s="1690"/>
      <c r="AN54" s="1690"/>
      <c r="AO54" s="1690"/>
      <c r="AP54" s="1784"/>
    </row>
    <row r="55" spans="1:47" s="587" customFormat="1" ht="16.5" customHeight="1" x14ac:dyDescent="0.25">
      <c r="A55" s="1710"/>
      <c r="B55" s="1740"/>
      <c r="C55" s="1710"/>
      <c r="D55" s="1710"/>
      <c r="E55" s="1714"/>
      <c r="F55" s="1661"/>
      <c r="G55" s="1712"/>
      <c r="H55" s="1713"/>
      <c r="I55" s="1708"/>
      <c r="J55" s="1714"/>
      <c r="V55" s="1715"/>
      <c r="W55" s="1855"/>
      <c r="X55" s="1855"/>
      <c r="Y55" s="2020"/>
      <c r="Z55" s="2020"/>
      <c r="AA55" s="1850"/>
      <c r="AB55" s="1735"/>
      <c r="AC55" s="1733"/>
      <c r="AD55" s="1854"/>
      <c r="AE55" s="1902"/>
      <c r="AF55" s="1854"/>
      <c r="AG55" s="1855"/>
      <c r="AH55" s="1856"/>
      <c r="AI55" s="1855"/>
      <c r="AJ55" s="1869"/>
      <c r="AK55" s="1855"/>
      <c r="AL55" s="1690"/>
      <c r="AM55" s="1690"/>
      <c r="AN55" s="1690"/>
      <c r="AO55" s="1690"/>
      <c r="AP55" s="1784"/>
    </row>
    <row r="56" spans="1:47" ht="16.5" x14ac:dyDescent="0.25">
      <c r="A56" s="1353"/>
      <c r="B56" s="1353"/>
      <c r="C56" s="1353"/>
      <c r="D56" s="1353"/>
      <c r="E56" s="1353"/>
      <c r="F56" s="1353"/>
      <c r="G56" s="490"/>
      <c r="H56" s="1353"/>
      <c r="I56" s="1353"/>
      <c r="J56" s="490"/>
      <c r="V56" s="537"/>
      <c r="W56" s="209"/>
      <c r="X56" s="209"/>
      <c r="Y56" s="209">
        <f>SUM(Y57)</f>
        <v>1</v>
      </c>
      <c r="Z56" s="209">
        <f>SUM(Z57)</f>
        <v>1</v>
      </c>
      <c r="AA56" s="209"/>
      <c r="AB56" s="209"/>
      <c r="AC56" s="209"/>
      <c r="AD56" s="209"/>
      <c r="AE56" s="216"/>
      <c r="AF56" s="209"/>
      <c r="AG56" s="209"/>
      <c r="AH56" s="209"/>
      <c r="AI56" s="209"/>
      <c r="AJ56" s="366"/>
      <c r="AM56" s="129"/>
      <c r="AN56" s="129"/>
      <c r="AO56" s="129"/>
      <c r="AP56" s="129"/>
      <c r="AQ56" s="129"/>
      <c r="AR56" s="129"/>
      <c r="AS56" s="129"/>
      <c r="AT56" s="129"/>
      <c r="AU56" s="129"/>
    </row>
    <row r="57" spans="1:47" s="129" customFormat="1" ht="18" customHeight="1" x14ac:dyDescent="0.25">
      <c r="A57" s="101"/>
      <c r="B57" s="101"/>
      <c r="C57" s="101"/>
      <c r="D57" s="101"/>
      <c r="E57" s="101"/>
      <c r="F57" s="101"/>
      <c r="G57" s="101"/>
      <c r="H57" s="101"/>
      <c r="I57" s="101"/>
      <c r="J57" s="1109"/>
      <c r="V57" s="1111"/>
      <c r="W57" s="148"/>
      <c r="X57" s="205"/>
      <c r="Y57" s="147">
        <f>SUM(Y58)</f>
        <v>1</v>
      </c>
      <c r="Z57" s="147">
        <f>SUM(Z58)</f>
        <v>1</v>
      </c>
      <c r="AA57" s="148"/>
      <c r="AB57" s="147"/>
      <c r="AC57" s="147"/>
      <c r="AD57" s="200"/>
      <c r="AE57" s="200"/>
      <c r="AF57" s="101"/>
      <c r="AG57" s="101"/>
      <c r="AH57" s="101"/>
      <c r="AI57" s="101"/>
      <c r="AJ57" s="367"/>
      <c r="AT57" s="60"/>
      <c r="AU57" s="58"/>
    </row>
    <row r="58" spans="1:47" s="587" customFormat="1" ht="23.25" customHeight="1" x14ac:dyDescent="0.25">
      <c r="A58" s="1196" t="s">
        <v>871</v>
      </c>
      <c r="B58" s="1187" t="s">
        <v>872</v>
      </c>
      <c r="C58" s="1315" t="s">
        <v>285</v>
      </c>
      <c r="D58" s="1296" t="s">
        <v>116</v>
      </c>
      <c r="E58" s="825">
        <v>10979</v>
      </c>
      <c r="F58" s="1232" t="s">
        <v>291</v>
      </c>
      <c r="G58" s="868" t="s">
        <v>826</v>
      </c>
      <c r="H58" s="827" t="s">
        <v>295</v>
      </c>
      <c r="I58" s="1093" t="s">
        <v>830</v>
      </c>
      <c r="J58" s="2019">
        <v>2008</v>
      </c>
      <c r="V58" s="1982">
        <v>1</v>
      </c>
      <c r="W58" s="1095">
        <v>41230</v>
      </c>
      <c r="X58" s="828">
        <v>41290</v>
      </c>
      <c r="Y58" s="1290">
        <v>1</v>
      </c>
      <c r="Z58" s="1290">
        <v>1</v>
      </c>
      <c r="AA58" s="1185">
        <v>41306</v>
      </c>
      <c r="AB58" s="1196" t="s">
        <v>1082</v>
      </c>
      <c r="AC58" s="1233"/>
      <c r="AD58" s="1316" t="s">
        <v>827</v>
      </c>
      <c r="AE58" s="1094" t="s">
        <v>828</v>
      </c>
      <c r="AF58" s="1316" t="s">
        <v>829</v>
      </c>
      <c r="AG58" s="1095">
        <v>41079</v>
      </c>
      <c r="AH58" s="748" t="s">
        <v>1193</v>
      </c>
      <c r="AI58" s="748">
        <v>41324</v>
      </c>
      <c r="AJ58" s="1317" t="s">
        <v>572</v>
      </c>
      <c r="AK58" s="748">
        <v>41404</v>
      </c>
      <c r="AL58" s="748">
        <v>41304</v>
      </c>
      <c r="AM58" s="1188" t="s">
        <v>281</v>
      </c>
      <c r="AN58" s="1291" t="s">
        <v>974</v>
      </c>
      <c r="AO58" s="1291" t="s">
        <v>974</v>
      </c>
      <c r="AP58" s="1296" t="s">
        <v>974</v>
      </c>
    </row>
    <row r="59" spans="1:47" ht="16.5" x14ac:dyDescent="0.25">
      <c r="A59" s="489"/>
      <c r="B59" s="489"/>
      <c r="C59" s="489"/>
      <c r="D59" s="489"/>
      <c r="E59" s="1249"/>
      <c r="F59" s="489"/>
      <c r="G59" s="490"/>
      <c r="H59" s="489"/>
      <c r="I59" s="489"/>
      <c r="J59" s="490"/>
      <c r="V59" s="537"/>
      <c r="W59" s="209"/>
      <c r="X59" s="209"/>
      <c r="Y59" s="209">
        <f>SUM(Y60)</f>
        <v>0</v>
      </c>
      <c r="Z59" s="209">
        <f>SUM(Z60)</f>
        <v>1</v>
      </c>
      <c r="AA59" s="209"/>
      <c r="AB59" s="209"/>
      <c r="AC59" s="209"/>
      <c r="AD59" s="209"/>
      <c r="AE59" s="216"/>
      <c r="AF59" s="209"/>
      <c r="AG59" s="209"/>
      <c r="AH59" s="209"/>
      <c r="AI59" s="209"/>
      <c r="AJ59" s="366"/>
      <c r="AM59" s="129"/>
      <c r="AN59" s="129"/>
      <c r="AO59" s="129"/>
      <c r="AP59" s="129"/>
      <c r="AQ59" s="129"/>
      <c r="AR59" s="129"/>
      <c r="AS59" s="129"/>
      <c r="AT59" s="129"/>
      <c r="AU59" s="129"/>
    </row>
    <row r="60" spans="1:47" s="129" customFormat="1" ht="18" customHeight="1" x14ac:dyDescent="0.25">
      <c r="A60" s="101"/>
      <c r="B60" s="101"/>
      <c r="C60" s="101"/>
      <c r="D60" s="101"/>
      <c r="E60" s="101"/>
      <c r="F60" s="101"/>
      <c r="G60" s="101"/>
      <c r="H60" s="101"/>
      <c r="I60" s="101"/>
      <c r="J60" s="1109"/>
      <c r="V60" s="1111"/>
      <c r="W60" s="148"/>
      <c r="X60" s="205"/>
      <c r="Y60" s="147">
        <f>SUM(Y61)</f>
        <v>0</v>
      </c>
      <c r="Z60" s="147">
        <f>SUM(Z61)</f>
        <v>1</v>
      </c>
      <c r="AA60" s="148"/>
      <c r="AB60" s="147"/>
      <c r="AC60" s="147"/>
      <c r="AD60" s="200"/>
      <c r="AE60" s="200"/>
      <c r="AF60" s="101"/>
      <c r="AG60" s="101"/>
      <c r="AH60" s="101"/>
      <c r="AI60" s="101"/>
      <c r="AJ60" s="367"/>
      <c r="AT60" s="60"/>
      <c r="AU60" s="58"/>
    </row>
    <row r="61" spans="1:47" s="587" customFormat="1" ht="28.5" customHeight="1" x14ac:dyDescent="0.25">
      <c r="A61" s="741" t="s">
        <v>871</v>
      </c>
      <c r="B61" s="1190" t="s">
        <v>875</v>
      </c>
      <c r="C61" s="741" t="s">
        <v>285</v>
      </c>
      <c r="D61" s="741" t="s">
        <v>116</v>
      </c>
      <c r="E61" s="1344" t="s">
        <v>281</v>
      </c>
      <c r="F61" s="646" t="s">
        <v>291</v>
      </c>
      <c r="G61" s="754" t="s">
        <v>1280</v>
      </c>
      <c r="H61" s="827" t="s">
        <v>1281</v>
      </c>
      <c r="I61" s="826" t="s">
        <v>1308</v>
      </c>
      <c r="J61" s="1961">
        <v>2008</v>
      </c>
      <c r="V61" s="1112">
        <v>0.99</v>
      </c>
      <c r="W61" s="1228">
        <v>41323</v>
      </c>
      <c r="X61" s="1228">
        <v>41354</v>
      </c>
      <c r="Y61" s="1257">
        <v>0</v>
      </c>
      <c r="Z61" s="1257">
        <v>1</v>
      </c>
      <c r="AA61" s="590">
        <v>41609</v>
      </c>
      <c r="AB61" s="1288"/>
      <c r="AC61" s="1287"/>
      <c r="AD61" s="1313" t="s">
        <v>1283</v>
      </c>
      <c r="AE61" s="1229" t="s">
        <v>1284</v>
      </c>
      <c r="AF61" s="1313" t="s">
        <v>829</v>
      </c>
      <c r="AG61" s="1228">
        <v>41079</v>
      </c>
      <c r="AH61" s="1222" t="s">
        <v>287</v>
      </c>
      <c r="AI61" s="1228" t="s">
        <v>287</v>
      </c>
      <c r="AJ61" s="1314" t="s">
        <v>575</v>
      </c>
      <c r="AK61" s="1228">
        <v>41446</v>
      </c>
      <c r="AL61" s="627" t="s">
        <v>281</v>
      </c>
      <c r="AM61" s="627" t="s">
        <v>281</v>
      </c>
      <c r="AN61" s="627" t="s">
        <v>281</v>
      </c>
      <c r="AO61" s="627" t="s">
        <v>281</v>
      </c>
      <c r="AP61" s="1182" t="s">
        <v>281</v>
      </c>
    </row>
    <row r="62" spans="1:47" s="129" customFormat="1" ht="16.5" x14ac:dyDescent="0.25">
      <c r="A62" s="228"/>
      <c r="B62" s="228"/>
      <c r="C62" s="228"/>
      <c r="D62" s="228"/>
      <c r="E62" s="1248"/>
      <c r="F62" s="228"/>
      <c r="G62" s="317"/>
      <c r="H62" s="213"/>
      <c r="I62" s="228"/>
      <c r="J62" s="513"/>
      <c r="V62" s="537"/>
      <c r="W62" s="209"/>
      <c r="X62" s="209"/>
      <c r="Y62" s="209">
        <f>SUM(Y63)</f>
        <v>1</v>
      </c>
      <c r="Z62" s="209">
        <f>SUM(Z63)</f>
        <v>1</v>
      </c>
      <c r="AA62" s="209"/>
      <c r="AB62" s="209"/>
      <c r="AC62" s="216"/>
      <c r="AD62" s="209"/>
      <c r="AE62" s="209"/>
      <c r="AF62" s="209"/>
      <c r="AG62" s="209"/>
      <c r="AH62" s="209"/>
      <c r="AI62" s="209"/>
      <c r="AJ62" s="209"/>
    </row>
    <row r="63" spans="1:47" s="129" customFormat="1" ht="15.95" customHeight="1" x14ac:dyDescent="0.25">
      <c r="A63" s="101"/>
      <c r="B63" s="100"/>
      <c r="C63" s="100"/>
      <c r="D63" s="96"/>
      <c r="E63" s="96"/>
      <c r="F63" s="96"/>
      <c r="G63" s="269"/>
      <c r="H63" s="128"/>
      <c r="I63" s="96"/>
      <c r="J63" s="1107"/>
      <c r="V63" s="1111"/>
      <c r="W63" s="148"/>
      <c r="X63" s="205"/>
      <c r="Y63" s="147">
        <f>SUM(Y64)</f>
        <v>1</v>
      </c>
      <c r="Z63" s="147">
        <f>SUM(Z64)</f>
        <v>1</v>
      </c>
      <c r="AA63" s="200"/>
      <c r="AB63" s="200"/>
      <c r="AC63" s="200"/>
      <c r="AD63" s="101"/>
      <c r="AE63" s="101"/>
      <c r="AF63" s="101"/>
      <c r="AG63" s="101"/>
      <c r="AH63" s="101"/>
      <c r="AI63" s="101"/>
      <c r="AJ63" s="101"/>
    </row>
    <row r="64" spans="1:47" s="587" customFormat="1" ht="36" customHeight="1" x14ac:dyDescent="0.25">
      <c r="A64" s="1196" t="s">
        <v>871</v>
      </c>
      <c r="B64" s="1187" t="s">
        <v>879</v>
      </c>
      <c r="C64" s="742" t="s">
        <v>285</v>
      </c>
      <c r="D64" s="741" t="s">
        <v>116</v>
      </c>
      <c r="E64" s="825">
        <v>10346</v>
      </c>
      <c r="F64" s="1232" t="s">
        <v>291</v>
      </c>
      <c r="G64" s="829" t="s">
        <v>625</v>
      </c>
      <c r="H64" s="835" t="s">
        <v>289</v>
      </c>
      <c r="I64" s="826" t="s">
        <v>332</v>
      </c>
      <c r="J64" s="2013">
        <v>2011</v>
      </c>
      <c r="V64" s="1112">
        <v>0.96</v>
      </c>
      <c r="W64" s="748">
        <v>41050</v>
      </c>
      <c r="X64" s="748">
        <v>41331</v>
      </c>
      <c r="Y64" s="1290">
        <v>1</v>
      </c>
      <c r="Z64" s="1290">
        <v>1</v>
      </c>
      <c r="AA64" s="1185">
        <v>41306</v>
      </c>
      <c r="AB64" s="1196" t="s">
        <v>1192</v>
      </c>
      <c r="AC64" s="743"/>
      <c r="AD64" s="750" t="s">
        <v>548</v>
      </c>
      <c r="AE64" s="750" t="s">
        <v>624</v>
      </c>
      <c r="AF64" s="750" t="s">
        <v>623</v>
      </c>
      <c r="AG64" s="748">
        <v>40820</v>
      </c>
      <c r="AH64" s="749" t="s">
        <v>287</v>
      </c>
      <c r="AI64" s="748" t="s">
        <v>287</v>
      </c>
      <c r="AJ64" s="825" t="s">
        <v>597</v>
      </c>
      <c r="AK64" s="748">
        <v>41404</v>
      </c>
      <c r="AL64" s="1188" t="s">
        <v>281</v>
      </c>
      <c r="AM64" s="1188" t="s">
        <v>281</v>
      </c>
      <c r="AN64" s="748">
        <v>41424</v>
      </c>
      <c r="AO64" s="748">
        <v>41424</v>
      </c>
      <c r="AP64" s="1296" t="s">
        <v>1074</v>
      </c>
    </row>
    <row r="65" spans="1:46" s="129" customFormat="1" ht="18" customHeight="1" x14ac:dyDescent="0.25">
      <c r="A65" s="1248"/>
      <c r="B65" s="1248"/>
      <c r="C65" s="1248"/>
      <c r="D65" s="1248"/>
      <c r="E65" s="1248"/>
      <c r="F65" s="1248"/>
      <c r="G65" s="317"/>
      <c r="H65" s="213"/>
      <c r="I65" s="1248"/>
      <c r="J65" s="513"/>
      <c r="V65" s="537"/>
      <c r="W65" s="209"/>
      <c r="X65" s="209"/>
      <c r="Y65" s="209">
        <f>SUM(Y66)</f>
        <v>1</v>
      </c>
      <c r="Z65" s="209">
        <f>SUM(Z66)</f>
        <v>2</v>
      </c>
      <c r="AA65" s="209"/>
      <c r="AB65" s="209"/>
      <c r="AC65" s="216"/>
      <c r="AD65" s="209"/>
      <c r="AE65" s="209"/>
      <c r="AF65" s="209"/>
      <c r="AG65" s="209"/>
      <c r="AH65" s="209"/>
      <c r="AI65" s="209"/>
      <c r="AJ65" s="209"/>
    </row>
    <row r="66" spans="1:46" s="129" customFormat="1" ht="15.95" customHeight="1" x14ac:dyDescent="0.25">
      <c r="A66" s="101"/>
      <c r="B66" s="100"/>
      <c r="C66" s="100"/>
      <c r="D66" s="96"/>
      <c r="E66" s="96"/>
      <c r="F66" s="96"/>
      <c r="G66" s="269"/>
      <c r="H66" s="128"/>
      <c r="I66" s="96"/>
      <c r="J66" s="1107"/>
      <c r="V66" s="1111"/>
      <c r="W66" s="148"/>
      <c r="X66" s="205"/>
      <c r="Y66" s="147">
        <f>SUM(Y67:Y68)</f>
        <v>1</v>
      </c>
      <c r="Z66" s="147">
        <f>SUM(Z67:Z68)</f>
        <v>2</v>
      </c>
      <c r="AA66" s="200"/>
      <c r="AB66" s="200"/>
      <c r="AC66" s="200"/>
      <c r="AD66" s="101"/>
      <c r="AE66" s="101"/>
      <c r="AF66" s="101"/>
      <c r="AG66" s="101"/>
      <c r="AH66" s="101"/>
      <c r="AI66" s="101"/>
      <c r="AJ66" s="101"/>
      <c r="AT66" s="60"/>
    </row>
    <row r="67" spans="1:46" s="587" customFormat="1" ht="25.5" x14ac:dyDescent="0.25">
      <c r="A67" s="1224" t="s">
        <v>871</v>
      </c>
      <c r="B67" s="1184" t="s">
        <v>873</v>
      </c>
      <c r="C67" s="741" t="s">
        <v>285</v>
      </c>
      <c r="D67" s="741" t="s">
        <v>116</v>
      </c>
      <c r="E67" s="825">
        <v>11250</v>
      </c>
      <c r="F67" s="646" t="s">
        <v>291</v>
      </c>
      <c r="G67" s="754" t="s">
        <v>1123</v>
      </c>
      <c r="H67" s="827" t="s">
        <v>295</v>
      </c>
      <c r="I67" s="1093" t="s">
        <v>1268</v>
      </c>
      <c r="J67" s="1961">
        <v>2008</v>
      </c>
      <c r="V67" s="1112">
        <v>0.85</v>
      </c>
      <c r="W67" s="748">
        <v>41372</v>
      </c>
      <c r="X67" s="748">
        <v>41431</v>
      </c>
      <c r="Y67" s="1255">
        <v>0</v>
      </c>
      <c r="Z67" s="1255">
        <v>1</v>
      </c>
      <c r="AA67" s="1192">
        <v>41426</v>
      </c>
      <c r="AB67" s="1196" t="s">
        <v>1081</v>
      </c>
      <c r="AC67" s="1287"/>
      <c r="AD67" s="750" t="s">
        <v>1122</v>
      </c>
      <c r="AE67" s="1287" t="s">
        <v>1121</v>
      </c>
      <c r="AF67" s="1287" t="s">
        <v>1120</v>
      </c>
      <c r="AG67" s="748">
        <v>41052</v>
      </c>
      <c r="AH67" s="837" t="s">
        <v>287</v>
      </c>
      <c r="AI67" s="837" t="s">
        <v>287</v>
      </c>
      <c r="AJ67" s="1288" t="s">
        <v>589</v>
      </c>
      <c r="AK67" s="748">
        <v>41404</v>
      </c>
      <c r="AL67" s="1188" t="s">
        <v>281</v>
      </c>
      <c r="AM67" s="1188" t="s">
        <v>281</v>
      </c>
      <c r="AN67" s="1291" t="s">
        <v>974</v>
      </c>
      <c r="AO67" s="1291" t="s">
        <v>974</v>
      </c>
      <c r="AP67" s="1296" t="s">
        <v>974</v>
      </c>
    </row>
    <row r="68" spans="1:46" s="587" customFormat="1" ht="25.5" x14ac:dyDescent="0.25">
      <c r="A68" s="741" t="s">
        <v>871</v>
      </c>
      <c r="B68" s="1189" t="s">
        <v>881</v>
      </c>
      <c r="C68" s="741" t="s">
        <v>285</v>
      </c>
      <c r="D68" s="741" t="s">
        <v>116</v>
      </c>
      <c r="E68" s="825">
        <v>11463</v>
      </c>
      <c r="F68" s="646" t="s">
        <v>291</v>
      </c>
      <c r="G68" s="754" t="s">
        <v>1114</v>
      </c>
      <c r="H68" s="827" t="s">
        <v>295</v>
      </c>
      <c r="I68" s="1093" t="s">
        <v>1268</v>
      </c>
      <c r="J68" s="1961">
        <v>2008</v>
      </c>
      <c r="V68" s="1112">
        <v>0.98</v>
      </c>
      <c r="W68" s="748">
        <v>41038</v>
      </c>
      <c r="X68" s="748">
        <v>41453</v>
      </c>
      <c r="Y68" s="1252">
        <v>1</v>
      </c>
      <c r="Z68" s="1252">
        <v>1</v>
      </c>
      <c r="AA68" s="1198">
        <v>41456</v>
      </c>
      <c r="AB68" s="1318"/>
      <c r="AC68" s="1287"/>
      <c r="AD68" s="750" t="s">
        <v>1113</v>
      </c>
      <c r="AE68" s="1287" t="s">
        <v>336</v>
      </c>
      <c r="AF68" s="1287" t="s">
        <v>1112</v>
      </c>
      <c r="AG68" s="748">
        <v>41131</v>
      </c>
      <c r="AH68" s="837" t="s">
        <v>287</v>
      </c>
      <c r="AI68" s="837" t="s">
        <v>287</v>
      </c>
      <c r="AJ68" s="1288" t="s">
        <v>589</v>
      </c>
      <c r="AK68" s="748">
        <v>41418</v>
      </c>
      <c r="AL68" s="627" t="s">
        <v>281</v>
      </c>
      <c r="AM68" s="627" t="s">
        <v>281</v>
      </c>
      <c r="AN68" s="1291" t="s">
        <v>974</v>
      </c>
      <c r="AO68" s="1291" t="s">
        <v>974</v>
      </c>
      <c r="AP68" s="1296" t="s">
        <v>974</v>
      </c>
    </row>
    <row r="69" spans="1:46" s="129" customFormat="1" ht="18" customHeight="1" x14ac:dyDescent="0.25">
      <c r="A69" s="1352"/>
      <c r="B69" s="228"/>
      <c r="C69" s="228"/>
      <c r="D69" s="228"/>
      <c r="E69" s="1248"/>
      <c r="F69" s="228"/>
      <c r="G69" s="317"/>
      <c r="H69" s="213"/>
      <c r="I69" s="228"/>
      <c r="J69" s="513"/>
      <c r="V69" s="537"/>
      <c r="W69" s="209"/>
      <c r="X69" s="209"/>
      <c r="Y69" s="209">
        <f>SUM(Y70)</f>
        <v>1</v>
      </c>
      <c r="Z69" s="209">
        <f>SUM(Z70)</f>
        <v>1</v>
      </c>
      <c r="AA69" s="209"/>
      <c r="AB69" s="209"/>
      <c r="AC69" s="216"/>
      <c r="AD69" s="209"/>
      <c r="AE69" s="209"/>
      <c r="AF69" s="209"/>
      <c r="AG69" s="209"/>
      <c r="AH69" s="209"/>
      <c r="AI69" s="209"/>
      <c r="AJ69" s="209"/>
    </row>
    <row r="70" spans="1:46" s="129" customFormat="1" ht="15.95" customHeight="1" x14ac:dyDescent="0.25">
      <c r="A70" s="101"/>
      <c r="B70" s="100"/>
      <c r="C70" s="100"/>
      <c r="D70" s="96"/>
      <c r="E70" s="96"/>
      <c r="F70" s="96"/>
      <c r="G70" s="269"/>
      <c r="H70" s="128"/>
      <c r="I70" s="96"/>
      <c r="J70" s="1107"/>
      <c r="V70" s="1111"/>
      <c r="W70" s="148"/>
      <c r="X70" s="205"/>
      <c r="Y70" s="147">
        <f>SUM(Y71)</f>
        <v>1</v>
      </c>
      <c r="Z70" s="147">
        <f>SUM(Z71)</f>
        <v>1</v>
      </c>
      <c r="AA70" s="200"/>
      <c r="AB70" s="200"/>
      <c r="AC70" s="200"/>
      <c r="AD70" s="101"/>
      <c r="AE70" s="101"/>
      <c r="AF70" s="101"/>
      <c r="AG70" s="101"/>
      <c r="AH70" s="101"/>
      <c r="AI70" s="101"/>
      <c r="AJ70" s="101"/>
      <c r="AT70" s="60"/>
    </row>
    <row r="71" spans="1:46" s="587" customFormat="1" ht="20.25" customHeight="1" x14ac:dyDescent="0.25">
      <c r="A71" s="1196" t="s">
        <v>871</v>
      </c>
      <c r="B71" s="1187" t="s">
        <v>879</v>
      </c>
      <c r="C71" s="1298" t="s">
        <v>285</v>
      </c>
      <c r="D71" s="1299" t="s">
        <v>116</v>
      </c>
      <c r="E71" s="825">
        <v>10977</v>
      </c>
      <c r="F71" s="1232" t="s">
        <v>291</v>
      </c>
      <c r="G71" s="754" t="s">
        <v>596</v>
      </c>
      <c r="H71" s="827" t="s">
        <v>295</v>
      </c>
      <c r="I71" s="826" t="s">
        <v>1191</v>
      </c>
      <c r="J71" s="1961">
        <v>2008</v>
      </c>
      <c r="V71" s="1982">
        <v>1</v>
      </c>
      <c r="W71" s="748">
        <v>41170</v>
      </c>
      <c r="X71" s="748">
        <v>41336</v>
      </c>
      <c r="Y71" s="1253">
        <v>1</v>
      </c>
      <c r="Z71" s="1253">
        <v>1</v>
      </c>
      <c r="AA71" s="1185">
        <v>41334</v>
      </c>
      <c r="AB71" s="1196" t="s">
        <v>966</v>
      </c>
      <c r="AC71" s="743" t="s">
        <v>1190</v>
      </c>
      <c r="AD71" s="1287" t="s">
        <v>595</v>
      </c>
      <c r="AE71" s="750" t="s">
        <v>594</v>
      </c>
      <c r="AF71" s="1287" t="s">
        <v>592</v>
      </c>
      <c r="AG71" s="748">
        <v>41068</v>
      </c>
      <c r="AH71" s="749" t="s">
        <v>1189</v>
      </c>
      <c r="AI71" s="1095">
        <v>41324</v>
      </c>
      <c r="AJ71" s="1288" t="s">
        <v>575</v>
      </c>
      <c r="AK71" s="748">
        <v>41404</v>
      </c>
      <c r="AL71" s="1188" t="s">
        <v>281</v>
      </c>
      <c r="AM71" s="1188" t="s">
        <v>281</v>
      </c>
      <c r="AN71" s="1291" t="s">
        <v>974</v>
      </c>
      <c r="AO71" s="1291" t="s">
        <v>974</v>
      </c>
      <c r="AP71" s="1296" t="s">
        <v>974</v>
      </c>
    </row>
    <row r="72" spans="1:46" s="587" customFormat="1" ht="20.25" customHeight="1" x14ac:dyDescent="0.25">
      <c r="A72" s="1732"/>
      <c r="B72" s="1988"/>
      <c r="C72" s="1987"/>
      <c r="D72" s="1986"/>
      <c r="E72" s="1714"/>
      <c r="F72" s="2004"/>
      <c r="G72" s="1712"/>
      <c r="H72" s="1713"/>
      <c r="I72" s="1708"/>
      <c r="J72" s="1714"/>
      <c r="V72" s="1999"/>
      <c r="W72" s="1716"/>
      <c r="X72" s="1716"/>
      <c r="Y72" s="1998"/>
      <c r="Z72" s="1998"/>
      <c r="AA72" s="1984"/>
      <c r="AB72" s="1732"/>
      <c r="AC72" s="1722"/>
      <c r="AD72" s="1733"/>
      <c r="AE72" s="1723"/>
      <c r="AF72" s="1733"/>
      <c r="AG72" s="1716"/>
      <c r="AH72" s="1726"/>
      <c r="AI72" s="1997"/>
      <c r="AJ72" s="1735"/>
      <c r="AK72" s="1716"/>
      <c r="AL72" s="1736"/>
      <c r="AM72" s="1736"/>
      <c r="AN72" s="1737"/>
      <c r="AO72" s="1737"/>
      <c r="AP72" s="1738"/>
    </row>
    <row r="73" spans="1:46" s="587" customFormat="1" ht="20.25" customHeight="1" x14ac:dyDescent="0.25">
      <c r="A73" s="1732"/>
      <c r="B73" s="1988"/>
      <c r="C73" s="1987"/>
      <c r="D73" s="1986"/>
      <c r="E73" s="1714"/>
      <c r="F73" s="2004"/>
      <c r="G73" s="1712"/>
      <c r="H73" s="1713"/>
      <c r="I73" s="1708"/>
      <c r="J73" s="1714"/>
      <c r="V73" s="1999"/>
      <c r="W73" s="1716"/>
      <c r="X73" s="1716"/>
      <c r="Y73" s="1998"/>
      <c r="Z73" s="1998"/>
      <c r="AA73" s="1984"/>
      <c r="AB73" s="1732"/>
      <c r="AC73" s="1722"/>
      <c r="AD73" s="1733"/>
      <c r="AE73" s="1723"/>
      <c r="AF73" s="1733"/>
      <c r="AG73" s="1716"/>
      <c r="AH73" s="1726"/>
      <c r="AI73" s="1997"/>
      <c r="AJ73" s="1735"/>
      <c r="AK73" s="1716"/>
      <c r="AL73" s="1736"/>
      <c r="AM73" s="1736"/>
      <c r="AN73" s="1737"/>
      <c r="AO73" s="1737"/>
      <c r="AP73" s="1738"/>
    </row>
    <row r="74" spans="1:46" s="587" customFormat="1" ht="20.25" customHeight="1" x14ac:dyDescent="0.25">
      <c r="A74" s="1732"/>
      <c r="B74" s="1988"/>
      <c r="C74" s="1987"/>
      <c r="D74" s="1986"/>
      <c r="E74" s="1714"/>
      <c r="F74" s="2004"/>
      <c r="G74" s="1712"/>
      <c r="H74" s="1713"/>
      <c r="I74" s="1708"/>
      <c r="J74" s="1714"/>
      <c r="V74" s="1999"/>
      <c r="W74" s="1716"/>
      <c r="X74" s="1716"/>
      <c r="Y74" s="1998"/>
      <c r="Z74" s="1998"/>
      <c r="AA74" s="1984"/>
      <c r="AB74" s="1732"/>
      <c r="AC74" s="1722"/>
      <c r="AD74" s="1733"/>
      <c r="AE74" s="1723"/>
      <c r="AF74" s="1733"/>
      <c r="AG74" s="1716"/>
      <c r="AH74" s="1726"/>
      <c r="AI74" s="1997"/>
      <c r="AJ74" s="1735"/>
      <c r="AK74" s="1716"/>
      <c r="AL74" s="1736"/>
      <c r="AM74" s="1736"/>
      <c r="AN74" s="1737"/>
      <c r="AO74" s="1737"/>
      <c r="AP74" s="1738"/>
    </row>
    <row r="75" spans="1:46" ht="35.25" customHeight="1" x14ac:dyDescent="0.25">
      <c r="A75" s="1248"/>
      <c r="B75" s="1248"/>
      <c r="C75" s="1248"/>
      <c r="D75" s="1248"/>
      <c r="E75" s="1248"/>
      <c r="F75" s="1248"/>
      <c r="G75" s="513"/>
      <c r="H75" s="1248"/>
      <c r="I75" s="1248"/>
      <c r="J75" s="513"/>
      <c r="V75" s="537"/>
      <c r="W75" s="209"/>
      <c r="X75" s="209"/>
      <c r="Y75" s="209">
        <f>SUM(Y76)</f>
        <v>1</v>
      </c>
      <c r="Z75" s="209">
        <f>SUM(Z76)</f>
        <v>1</v>
      </c>
      <c r="AA75" s="209"/>
      <c r="AB75" s="209"/>
      <c r="AC75" s="209"/>
      <c r="AD75" s="209"/>
      <c r="AE75" s="216"/>
      <c r="AF75" s="209"/>
      <c r="AG75" s="209"/>
      <c r="AH75" s="209"/>
      <c r="AI75" s="209"/>
      <c r="AJ75" s="366"/>
    </row>
    <row r="76" spans="1:46" ht="15.75" x14ac:dyDescent="0.25">
      <c r="A76" s="101"/>
      <c r="B76" s="101"/>
      <c r="C76" s="101"/>
      <c r="D76" s="101"/>
      <c r="E76" s="101"/>
      <c r="F76" s="101"/>
      <c r="G76" s="101"/>
      <c r="H76" s="101"/>
      <c r="I76" s="101"/>
      <c r="J76" s="1109"/>
      <c r="V76" s="1111"/>
      <c r="W76" s="148"/>
      <c r="X76" s="205"/>
      <c r="Y76" s="147">
        <f>SUM(Y77)</f>
        <v>1</v>
      </c>
      <c r="Z76" s="147">
        <f>SUM(Z77)</f>
        <v>1</v>
      </c>
      <c r="AA76" s="148"/>
      <c r="AB76" s="147"/>
      <c r="AC76" s="147"/>
      <c r="AD76" s="200"/>
      <c r="AE76" s="200"/>
      <c r="AF76" s="101"/>
      <c r="AG76" s="101"/>
      <c r="AH76" s="101"/>
      <c r="AI76" s="101"/>
      <c r="AJ76" s="367"/>
    </row>
    <row r="77" spans="1:46" s="587" customFormat="1" ht="38.25" x14ac:dyDescent="0.25">
      <c r="A77" s="1196" t="s">
        <v>871</v>
      </c>
      <c r="B77" s="1187" t="s">
        <v>879</v>
      </c>
      <c r="C77" s="742" t="s">
        <v>285</v>
      </c>
      <c r="D77" s="741" t="s">
        <v>116</v>
      </c>
      <c r="E77" s="825">
        <v>319</v>
      </c>
      <c r="F77" s="1232" t="s">
        <v>291</v>
      </c>
      <c r="G77" s="829" t="s">
        <v>621</v>
      </c>
      <c r="H77" s="841" t="s">
        <v>289</v>
      </c>
      <c r="I77" s="741" t="s">
        <v>824</v>
      </c>
      <c r="J77" s="1996">
        <v>2009</v>
      </c>
      <c r="V77" s="1989">
        <v>0.97</v>
      </c>
      <c r="W77" s="836">
        <v>40180</v>
      </c>
      <c r="X77" s="748">
        <v>41332</v>
      </c>
      <c r="Y77" s="1290">
        <v>1</v>
      </c>
      <c r="Z77" s="1290">
        <v>1</v>
      </c>
      <c r="AA77" s="1185">
        <v>41306</v>
      </c>
      <c r="AB77" s="1196" t="s">
        <v>966</v>
      </c>
      <c r="AC77" s="743"/>
      <c r="AD77" s="840" t="s">
        <v>620</v>
      </c>
      <c r="AE77" s="752" t="s">
        <v>619</v>
      </c>
      <c r="AF77" s="837" t="s">
        <v>618</v>
      </c>
      <c r="AG77" s="839">
        <v>39881</v>
      </c>
      <c r="AH77" s="837" t="s">
        <v>287</v>
      </c>
      <c r="AI77" s="836" t="s">
        <v>287</v>
      </c>
      <c r="AJ77" s="825" t="s">
        <v>617</v>
      </c>
      <c r="AK77" s="748">
        <v>41404</v>
      </c>
      <c r="AL77" s="1188" t="s">
        <v>281</v>
      </c>
      <c r="AM77" s="1188" t="s">
        <v>281</v>
      </c>
      <c r="AN77" s="748">
        <v>41354</v>
      </c>
      <c r="AO77" s="748">
        <v>41354</v>
      </c>
      <c r="AP77" s="1296" t="s">
        <v>1074</v>
      </c>
    </row>
    <row r="78" spans="1:46" ht="16.5" x14ac:dyDescent="0.25">
      <c r="A78" s="1248"/>
      <c r="B78" s="1248"/>
      <c r="C78" s="1248"/>
      <c r="D78" s="1248"/>
      <c r="E78" s="1248"/>
      <c r="F78" s="1248"/>
      <c r="G78" s="513"/>
      <c r="H78" s="1248"/>
      <c r="I78" s="1248"/>
      <c r="J78" s="513"/>
      <c r="V78" s="537"/>
      <c r="W78" s="209"/>
      <c r="X78" s="209"/>
      <c r="Y78" s="209">
        <f>SUM(Y79)</f>
        <v>1</v>
      </c>
      <c r="Z78" s="209">
        <f>SUM(Z79)</f>
        <v>2</v>
      </c>
      <c r="AA78" s="209"/>
      <c r="AB78" s="209"/>
      <c r="AC78" s="209"/>
      <c r="AD78" s="209"/>
      <c r="AE78" s="216"/>
      <c r="AF78" s="209"/>
      <c r="AG78" s="209"/>
      <c r="AH78" s="209"/>
      <c r="AI78" s="209"/>
      <c r="AJ78" s="366"/>
    </row>
    <row r="79" spans="1:46" ht="15.75" x14ac:dyDescent="0.25">
      <c r="A79" s="101"/>
      <c r="B79" s="101"/>
      <c r="C79" s="101"/>
      <c r="D79" s="101"/>
      <c r="E79" s="101"/>
      <c r="F79" s="101"/>
      <c r="G79" s="101"/>
      <c r="H79" s="101"/>
      <c r="I79" s="101"/>
      <c r="J79" s="1109"/>
      <c r="V79" s="1111"/>
      <c r="W79" s="148"/>
      <c r="X79" s="205"/>
      <c r="Y79" s="147">
        <f>SUM(Y80:Y81)</f>
        <v>1</v>
      </c>
      <c r="Z79" s="147">
        <f>SUM(Z80:Z81)</f>
        <v>2</v>
      </c>
      <c r="AA79" s="148"/>
      <c r="AB79" s="147"/>
      <c r="AC79" s="147"/>
      <c r="AD79" s="200"/>
      <c r="AE79" s="200"/>
      <c r="AF79" s="101"/>
      <c r="AG79" s="101"/>
      <c r="AH79" s="101"/>
      <c r="AI79" s="101"/>
      <c r="AJ79" s="367"/>
    </row>
    <row r="80" spans="1:46" s="587" customFormat="1" ht="25.5" x14ac:dyDescent="0.25">
      <c r="A80" s="1196" t="s">
        <v>871</v>
      </c>
      <c r="B80" s="1187" t="s">
        <v>879</v>
      </c>
      <c r="C80" s="1298" t="s">
        <v>285</v>
      </c>
      <c r="D80" s="1299" t="s">
        <v>116</v>
      </c>
      <c r="E80" s="825">
        <v>10975</v>
      </c>
      <c r="F80" s="1275" t="s">
        <v>291</v>
      </c>
      <c r="G80" s="754" t="s">
        <v>612</v>
      </c>
      <c r="H80" s="835" t="s">
        <v>295</v>
      </c>
      <c r="I80" s="826" t="s">
        <v>299</v>
      </c>
      <c r="J80" s="1961">
        <v>2012</v>
      </c>
      <c r="V80" s="1989">
        <v>0.99</v>
      </c>
      <c r="W80" s="748">
        <v>41135</v>
      </c>
      <c r="X80" s="748">
        <v>41335</v>
      </c>
      <c r="Y80" s="1253">
        <v>1</v>
      </c>
      <c r="Z80" s="1253">
        <v>1</v>
      </c>
      <c r="AA80" s="1185">
        <v>41334</v>
      </c>
      <c r="AB80" s="1196" t="s">
        <v>1081</v>
      </c>
      <c r="AC80" s="743"/>
      <c r="AD80" s="1287" t="s">
        <v>610</v>
      </c>
      <c r="AE80" s="750" t="s">
        <v>609</v>
      </c>
      <c r="AF80" s="1287" t="s">
        <v>608</v>
      </c>
      <c r="AG80" s="748">
        <v>40989</v>
      </c>
      <c r="AH80" s="749" t="s">
        <v>1188</v>
      </c>
      <c r="AI80" s="748" t="s">
        <v>287</v>
      </c>
      <c r="AJ80" s="1288" t="s">
        <v>553</v>
      </c>
      <c r="AK80" s="748">
        <v>41404</v>
      </c>
      <c r="AL80" s="1188" t="s">
        <v>281</v>
      </c>
      <c r="AM80" s="1188" t="s">
        <v>281</v>
      </c>
      <c r="AN80" s="1291" t="s">
        <v>974</v>
      </c>
      <c r="AO80" s="1291" t="s">
        <v>974</v>
      </c>
      <c r="AP80" s="1296" t="s">
        <v>974</v>
      </c>
    </row>
    <row r="81" spans="1:42" s="587" customFormat="1" ht="25.5" x14ac:dyDescent="0.25">
      <c r="A81" s="1224" t="s">
        <v>871</v>
      </c>
      <c r="B81" s="1184" t="s">
        <v>873</v>
      </c>
      <c r="C81" s="741" t="s">
        <v>285</v>
      </c>
      <c r="D81" s="741" t="s">
        <v>116</v>
      </c>
      <c r="E81" s="825">
        <v>11474</v>
      </c>
      <c r="F81" s="646" t="s">
        <v>291</v>
      </c>
      <c r="G81" s="754" t="s">
        <v>1111</v>
      </c>
      <c r="H81" s="827" t="s">
        <v>295</v>
      </c>
      <c r="I81" s="826" t="s">
        <v>299</v>
      </c>
      <c r="J81" s="1961">
        <v>2012</v>
      </c>
      <c r="V81" s="1112">
        <v>0.98</v>
      </c>
      <c r="W81" s="748">
        <v>41416</v>
      </c>
      <c r="X81" s="748">
        <v>41446</v>
      </c>
      <c r="Y81" s="1255">
        <v>0</v>
      </c>
      <c r="Z81" s="1255">
        <v>1</v>
      </c>
      <c r="AA81" s="1230">
        <v>41426</v>
      </c>
      <c r="AB81" s="1320" t="s">
        <v>1110</v>
      </c>
      <c r="AC81" s="1287"/>
      <c r="AD81" s="1313" t="s">
        <v>1109</v>
      </c>
      <c r="AE81" s="750" t="s">
        <v>1108</v>
      </c>
      <c r="AF81" s="1287" t="s">
        <v>1107</v>
      </c>
      <c r="AG81" s="748">
        <v>41239</v>
      </c>
      <c r="AH81" s="837" t="s">
        <v>287</v>
      </c>
      <c r="AI81" s="837" t="s">
        <v>287</v>
      </c>
      <c r="AJ81" s="1288" t="s">
        <v>589</v>
      </c>
      <c r="AK81" s="748">
        <v>41425</v>
      </c>
      <c r="AL81" s="627" t="s">
        <v>281</v>
      </c>
      <c r="AM81" s="627" t="s">
        <v>281</v>
      </c>
      <c r="AN81" s="1291" t="s">
        <v>974</v>
      </c>
      <c r="AO81" s="1291" t="s">
        <v>974</v>
      </c>
      <c r="AP81" s="1296" t="s">
        <v>974</v>
      </c>
    </row>
    <row r="82" spans="1:42" ht="16.5" x14ac:dyDescent="0.25">
      <c r="A82" s="1248"/>
      <c r="B82" s="1248"/>
      <c r="C82" s="1248"/>
      <c r="D82" s="1248"/>
      <c r="E82" s="1248"/>
      <c r="F82" s="1248"/>
      <c r="G82" s="513"/>
      <c r="H82" s="1248"/>
      <c r="I82" s="1248"/>
      <c r="J82" s="513"/>
      <c r="V82" s="537"/>
      <c r="W82" s="209"/>
      <c r="X82" s="209"/>
      <c r="Y82" s="209">
        <f>SUM(Y83)</f>
        <v>1</v>
      </c>
      <c r="Z82" s="209">
        <f>SUM(Z83)</f>
        <v>1</v>
      </c>
      <c r="AA82" s="209"/>
      <c r="AB82" s="209"/>
      <c r="AC82" s="209"/>
      <c r="AD82" s="209"/>
      <c r="AE82" s="216"/>
      <c r="AF82" s="209"/>
      <c r="AG82" s="209"/>
      <c r="AH82" s="209"/>
      <c r="AI82" s="209"/>
      <c r="AJ82" s="366"/>
    </row>
    <row r="83" spans="1:42" ht="15.75" x14ac:dyDescent="0.25">
      <c r="A83" s="101"/>
      <c r="B83" s="101"/>
      <c r="C83" s="101"/>
      <c r="D83" s="101"/>
      <c r="E83" s="101"/>
      <c r="F83" s="101"/>
      <c r="G83" s="101"/>
      <c r="H83" s="101"/>
      <c r="I83" s="101"/>
      <c r="J83" s="1109"/>
      <c r="V83" s="1111"/>
      <c r="W83" s="148"/>
      <c r="X83" s="205"/>
      <c r="Y83" s="147">
        <f>SUM(Y84)</f>
        <v>1</v>
      </c>
      <c r="Z83" s="147">
        <f>SUM(Z84)</f>
        <v>1</v>
      </c>
      <c r="AA83" s="148"/>
      <c r="AB83" s="147"/>
      <c r="AC83" s="147"/>
      <c r="AD83" s="200"/>
      <c r="AE83" s="200"/>
      <c r="AF83" s="101"/>
      <c r="AG83" s="101"/>
      <c r="AH83" s="101"/>
      <c r="AI83" s="101"/>
      <c r="AJ83" s="367"/>
    </row>
    <row r="84" spans="1:42" s="587" customFormat="1" ht="25.5" x14ac:dyDescent="0.25">
      <c r="A84" s="1196" t="s">
        <v>871</v>
      </c>
      <c r="B84" s="1187" t="s">
        <v>879</v>
      </c>
      <c r="C84" s="1298" t="s">
        <v>285</v>
      </c>
      <c r="D84" s="1299" t="s">
        <v>116</v>
      </c>
      <c r="E84" s="825">
        <v>11011</v>
      </c>
      <c r="F84" s="646" t="s">
        <v>291</v>
      </c>
      <c r="G84" s="754" t="s">
        <v>1186</v>
      </c>
      <c r="H84" s="827" t="s">
        <v>295</v>
      </c>
      <c r="I84" s="826" t="s">
        <v>804</v>
      </c>
      <c r="J84" s="1961">
        <v>2009</v>
      </c>
      <c r="V84" s="1982">
        <v>1</v>
      </c>
      <c r="W84" s="748">
        <v>41221</v>
      </c>
      <c r="X84" s="748">
        <v>41348</v>
      </c>
      <c r="Y84" s="1253">
        <v>1</v>
      </c>
      <c r="Z84" s="1253">
        <v>1</v>
      </c>
      <c r="AA84" s="1185">
        <v>41334</v>
      </c>
      <c r="AB84" s="1196" t="s">
        <v>1081</v>
      </c>
      <c r="AC84" s="743" t="s">
        <v>1144</v>
      </c>
      <c r="AD84" s="1287" t="s">
        <v>568</v>
      </c>
      <c r="AE84" s="750" t="s">
        <v>336</v>
      </c>
      <c r="AF84" s="1287" t="s">
        <v>567</v>
      </c>
      <c r="AG84" s="748">
        <v>40969</v>
      </c>
      <c r="AH84" s="748" t="s">
        <v>1185</v>
      </c>
      <c r="AI84" s="748">
        <v>41313</v>
      </c>
      <c r="AJ84" s="1288" t="s">
        <v>566</v>
      </c>
      <c r="AK84" s="748">
        <v>41404</v>
      </c>
      <c r="AL84" s="1188" t="s">
        <v>281</v>
      </c>
      <c r="AM84" s="1188" t="s">
        <v>281</v>
      </c>
      <c r="AN84" s="1291" t="s">
        <v>974</v>
      </c>
      <c r="AO84" s="1291" t="s">
        <v>974</v>
      </c>
      <c r="AP84" s="1296" t="s">
        <v>974</v>
      </c>
    </row>
    <row r="85" spans="1:42" ht="16.5" x14ac:dyDescent="0.25">
      <c r="A85" s="1248"/>
      <c r="B85" s="1248"/>
      <c r="C85" s="1248"/>
      <c r="D85" s="1248"/>
      <c r="E85" s="1248"/>
      <c r="F85" s="1248"/>
      <c r="G85" s="513"/>
      <c r="H85" s="1248"/>
      <c r="I85" s="1248"/>
      <c r="J85" s="513"/>
      <c r="V85" s="537"/>
      <c r="W85" s="209"/>
      <c r="X85" s="209"/>
      <c r="Y85" s="209">
        <f>SUM(Y86)</f>
        <v>2</v>
      </c>
      <c r="Z85" s="209">
        <f>SUM(Z86)</f>
        <v>2</v>
      </c>
      <c r="AA85" s="209"/>
      <c r="AB85" s="209"/>
      <c r="AC85" s="209"/>
      <c r="AD85" s="209"/>
      <c r="AE85" s="216"/>
      <c r="AF85" s="209"/>
      <c r="AG85" s="209"/>
      <c r="AH85" s="209"/>
      <c r="AI85" s="209"/>
      <c r="AJ85" s="366"/>
    </row>
    <row r="86" spans="1:42" ht="15.75" x14ac:dyDescent="0.25">
      <c r="A86" s="101"/>
      <c r="B86" s="101"/>
      <c r="C86" s="101"/>
      <c r="D86" s="101"/>
      <c r="E86" s="101"/>
      <c r="F86" s="101"/>
      <c r="G86" s="101"/>
      <c r="H86" s="101"/>
      <c r="I86" s="101"/>
      <c r="J86" s="1109"/>
      <c r="V86" s="1111"/>
      <c r="W86" s="148"/>
      <c r="X86" s="205"/>
      <c r="Y86" s="147">
        <f>SUM(Y87:Y88)</f>
        <v>2</v>
      </c>
      <c r="Z86" s="147">
        <f>SUM(Z87:Z88)</f>
        <v>2</v>
      </c>
      <c r="AA86" s="148"/>
      <c r="AB86" s="147"/>
      <c r="AC86" s="147"/>
      <c r="AD86" s="200"/>
      <c r="AE86" s="200"/>
      <c r="AF86" s="101"/>
      <c r="AG86" s="101"/>
      <c r="AH86" s="101"/>
      <c r="AI86" s="101"/>
      <c r="AJ86" s="367"/>
    </row>
    <row r="87" spans="1:42" s="587" customFormat="1" ht="25.5" x14ac:dyDescent="0.25">
      <c r="A87" s="743" t="s">
        <v>871</v>
      </c>
      <c r="B87" s="590" t="s">
        <v>300</v>
      </c>
      <c r="C87" s="1298" t="s">
        <v>285</v>
      </c>
      <c r="D87" s="1299" t="s">
        <v>116</v>
      </c>
      <c r="E87" s="1343">
        <v>10982</v>
      </c>
      <c r="F87" s="646" t="s">
        <v>291</v>
      </c>
      <c r="G87" s="754" t="s">
        <v>1279</v>
      </c>
      <c r="H87" s="827" t="s">
        <v>289</v>
      </c>
      <c r="I87" s="826" t="s">
        <v>1182</v>
      </c>
      <c r="J87" s="1961">
        <v>2011</v>
      </c>
      <c r="V87" s="1989">
        <v>0.88</v>
      </c>
      <c r="W87" s="748">
        <v>41166</v>
      </c>
      <c r="X87" s="828">
        <v>41348</v>
      </c>
      <c r="Y87" s="1319">
        <v>1</v>
      </c>
      <c r="Z87" s="1319">
        <v>1</v>
      </c>
      <c r="AA87" s="1204">
        <v>41609</v>
      </c>
      <c r="AB87" s="743"/>
      <c r="AC87" s="743"/>
      <c r="AD87" s="1287" t="s">
        <v>582</v>
      </c>
      <c r="AE87" s="750" t="s">
        <v>336</v>
      </c>
      <c r="AF87" s="1287" t="s">
        <v>583</v>
      </c>
      <c r="AG87" s="748">
        <v>41127</v>
      </c>
      <c r="AH87" s="748" t="s">
        <v>287</v>
      </c>
      <c r="AI87" s="748" t="s">
        <v>287</v>
      </c>
      <c r="AJ87" s="1288" t="s">
        <v>575</v>
      </c>
      <c r="AK87" s="748">
        <v>41404</v>
      </c>
      <c r="AL87" s="627" t="s">
        <v>281</v>
      </c>
      <c r="AM87" s="627" t="s">
        <v>281</v>
      </c>
      <c r="AN87" s="627" t="s">
        <v>281</v>
      </c>
      <c r="AO87" s="627" t="s">
        <v>281</v>
      </c>
      <c r="AP87" s="1297" t="s">
        <v>1058</v>
      </c>
    </row>
    <row r="88" spans="1:42" s="587" customFormat="1" ht="25.5" x14ac:dyDescent="0.25">
      <c r="A88" s="1196" t="s">
        <v>871</v>
      </c>
      <c r="B88" s="1187" t="s">
        <v>879</v>
      </c>
      <c r="C88" s="1298" t="s">
        <v>285</v>
      </c>
      <c r="D88" s="1299" t="s">
        <v>116</v>
      </c>
      <c r="E88" s="825">
        <v>11000</v>
      </c>
      <c r="F88" s="646" t="s">
        <v>291</v>
      </c>
      <c r="G88" s="754" t="s">
        <v>1183</v>
      </c>
      <c r="H88" s="827" t="s">
        <v>289</v>
      </c>
      <c r="I88" s="826" t="s">
        <v>1182</v>
      </c>
      <c r="J88" s="1961">
        <v>2011</v>
      </c>
      <c r="V88" s="1112">
        <v>0.99</v>
      </c>
      <c r="W88" s="748">
        <v>41164</v>
      </c>
      <c r="X88" s="748">
        <v>41307</v>
      </c>
      <c r="Y88" s="1290">
        <v>1</v>
      </c>
      <c r="Z88" s="1290">
        <v>1</v>
      </c>
      <c r="AA88" s="1185">
        <v>41306</v>
      </c>
      <c r="AB88" s="1196" t="s">
        <v>1082</v>
      </c>
      <c r="AC88" s="743"/>
      <c r="AD88" s="1287" t="s">
        <v>582</v>
      </c>
      <c r="AE88" s="750" t="s">
        <v>336</v>
      </c>
      <c r="AF88" s="1287" t="s">
        <v>581</v>
      </c>
      <c r="AG88" s="748">
        <v>41127</v>
      </c>
      <c r="AH88" s="748" t="s">
        <v>287</v>
      </c>
      <c r="AI88" s="748" t="s">
        <v>287</v>
      </c>
      <c r="AJ88" s="1288" t="s">
        <v>575</v>
      </c>
      <c r="AK88" s="748">
        <v>41404</v>
      </c>
      <c r="AL88" s="748">
        <v>41326</v>
      </c>
      <c r="AM88" s="1188" t="s">
        <v>281</v>
      </c>
      <c r="AN88" s="1291" t="s">
        <v>974</v>
      </c>
      <c r="AO88" s="1291" t="s">
        <v>974</v>
      </c>
      <c r="AP88" s="1296" t="s">
        <v>974</v>
      </c>
    </row>
    <row r="89" spans="1:42" s="587" customFormat="1" ht="15.75" x14ac:dyDescent="0.25">
      <c r="A89" s="1732"/>
      <c r="B89" s="1988"/>
      <c r="C89" s="1987"/>
      <c r="D89" s="1986"/>
      <c r="E89" s="1714"/>
      <c r="F89" s="1661"/>
      <c r="G89" s="1712"/>
      <c r="H89" s="1713"/>
      <c r="I89" s="1708"/>
      <c r="J89" s="1714"/>
      <c r="V89" s="1715"/>
      <c r="W89" s="1716"/>
      <c r="X89" s="1716"/>
      <c r="Y89" s="1985"/>
      <c r="Z89" s="1985"/>
      <c r="AA89" s="1984"/>
      <c r="AB89" s="1732"/>
      <c r="AC89" s="1722"/>
      <c r="AD89" s="1733"/>
      <c r="AE89" s="1723"/>
      <c r="AF89" s="1733"/>
      <c r="AG89" s="1716"/>
      <c r="AH89" s="1716"/>
      <c r="AI89" s="1716"/>
      <c r="AJ89" s="1735"/>
      <c r="AK89" s="1716"/>
      <c r="AL89" s="1716"/>
      <c r="AM89" s="1736"/>
      <c r="AN89" s="1737"/>
      <c r="AO89" s="1737"/>
      <c r="AP89" s="1738"/>
    </row>
    <row r="90" spans="1:42" s="587" customFormat="1" ht="15.75" x14ac:dyDescent="0.25">
      <c r="A90" s="1732"/>
      <c r="B90" s="1988"/>
      <c r="C90" s="1987"/>
      <c r="D90" s="1986"/>
      <c r="E90" s="1714"/>
      <c r="F90" s="1661"/>
      <c r="G90" s="1712"/>
      <c r="H90" s="1713"/>
      <c r="I90" s="1708"/>
      <c r="J90" s="1714"/>
      <c r="V90" s="1715"/>
      <c r="W90" s="1716"/>
      <c r="X90" s="1716"/>
      <c r="Y90" s="1985"/>
      <c r="Z90" s="1985"/>
      <c r="AA90" s="1984"/>
      <c r="AB90" s="1732"/>
      <c r="AC90" s="1722"/>
      <c r="AD90" s="1733"/>
      <c r="AE90" s="1723"/>
      <c r="AF90" s="1733"/>
      <c r="AG90" s="1716"/>
      <c r="AH90" s="1716"/>
      <c r="AI90" s="1716"/>
      <c r="AJ90" s="1735"/>
      <c r="AK90" s="1716"/>
      <c r="AL90" s="1716"/>
      <c r="AM90" s="1736"/>
      <c r="AN90" s="1737"/>
      <c r="AO90" s="1737"/>
      <c r="AP90" s="1738"/>
    </row>
    <row r="91" spans="1:42" s="587" customFormat="1" ht="15.75" x14ac:dyDescent="0.25">
      <c r="A91" s="1732"/>
      <c r="B91" s="1988"/>
      <c r="C91" s="1987"/>
      <c r="D91" s="1986"/>
      <c r="E91" s="1714"/>
      <c r="F91" s="1661"/>
      <c r="G91" s="1712"/>
      <c r="H91" s="1713"/>
      <c r="I91" s="1708"/>
      <c r="J91" s="1714"/>
      <c r="V91" s="1715"/>
      <c r="W91" s="1716"/>
      <c r="X91" s="1716"/>
      <c r="Y91" s="1985"/>
      <c r="Z91" s="1985"/>
      <c r="AA91" s="1984"/>
      <c r="AB91" s="1732"/>
      <c r="AC91" s="1722"/>
      <c r="AD91" s="1733"/>
      <c r="AE91" s="1723"/>
      <c r="AF91" s="1733"/>
      <c r="AG91" s="1716"/>
      <c r="AH91" s="1716"/>
      <c r="AI91" s="1716"/>
      <c r="AJ91" s="1735"/>
      <c r="AK91" s="1716"/>
      <c r="AL91" s="1716"/>
      <c r="AM91" s="1736"/>
      <c r="AN91" s="1737"/>
      <c r="AO91" s="1737"/>
      <c r="AP91" s="1738"/>
    </row>
    <row r="92" spans="1:42" ht="31.5" customHeight="1" x14ac:dyDescent="0.25">
      <c r="A92" s="1248"/>
      <c r="B92" s="1248"/>
      <c r="C92" s="1248"/>
      <c r="D92" s="1248"/>
      <c r="E92" s="1248"/>
      <c r="F92" s="1248"/>
      <c r="G92" s="513"/>
      <c r="H92" s="1248"/>
      <c r="I92" s="1248"/>
      <c r="J92" s="513"/>
      <c r="V92" s="537"/>
      <c r="W92" s="209"/>
      <c r="X92" s="209"/>
      <c r="Y92" s="209">
        <f>SUM(Y93)</f>
        <v>27</v>
      </c>
      <c r="Z92" s="209">
        <f>SUM(Z93)</f>
        <v>27</v>
      </c>
      <c r="AA92" s="209"/>
      <c r="AB92" s="209"/>
      <c r="AC92" s="209"/>
      <c r="AD92" s="209"/>
      <c r="AE92" s="216"/>
      <c r="AF92" s="209"/>
      <c r="AG92" s="209"/>
      <c r="AH92" s="209"/>
      <c r="AI92" s="209"/>
      <c r="AJ92" s="366"/>
    </row>
    <row r="93" spans="1:42" ht="15.75" x14ac:dyDescent="0.25">
      <c r="A93" s="101"/>
      <c r="B93" s="101"/>
      <c r="C93" s="101"/>
      <c r="D93" s="101"/>
      <c r="E93" s="101"/>
      <c r="F93" s="101"/>
      <c r="G93" s="101"/>
      <c r="H93" s="101"/>
      <c r="I93" s="101"/>
      <c r="J93" s="1109"/>
      <c r="V93" s="1111"/>
      <c r="W93" s="148"/>
      <c r="X93" s="205"/>
      <c r="Y93" s="147">
        <f>SUM(Y94:Y97)</f>
        <v>27</v>
      </c>
      <c r="Z93" s="147">
        <f>SUM(Z94:Z97)</f>
        <v>27</v>
      </c>
      <c r="AA93" s="148"/>
      <c r="AB93" s="147"/>
      <c r="AC93" s="147"/>
      <c r="AD93" s="200"/>
      <c r="AE93" s="200"/>
      <c r="AF93" s="101"/>
      <c r="AG93" s="101"/>
      <c r="AH93" s="101"/>
      <c r="AI93" s="101"/>
      <c r="AJ93" s="367"/>
    </row>
    <row r="94" spans="1:42" s="587" customFormat="1" ht="88.5" customHeight="1" x14ac:dyDescent="0.25">
      <c r="A94" s="743" t="s">
        <v>871</v>
      </c>
      <c r="B94" s="1189" t="s">
        <v>881</v>
      </c>
      <c r="C94" s="741" t="s">
        <v>285</v>
      </c>
      <c r="D94" s="741" t="s">
        <v>116</v>
      </c>
      <c r="E94" s="825">
        <v>11002</v>
      </c>
      <c r="F94" s="646" t="s">
        <v>291</v>
      </c>
      <c r="G94" s="754" t="s">
        <v>1161</v>
      </c>
      <c r="H94" s="827" t="s">
        <v>295</v>
      </c>
      <c r="I94" s="826" t="s">
        <v>1160</v>
      </c>
      <c r="J94" s="1961">
        <v>2010</v>
      </c>
      <c r="V94" s="1982">
        <v>1</v>
      </c>
      <c r="W94" s="748">
        <v>41291</v>
      </c>
      <c r="X94" s="748">
        <v>41410</v>
      </c>
      <c r="Y94" s="1252">
        <v>6</v>
      </c>
      <c r="Z94" s="1252">
        <v>6</v>
      </c>
      <c r="AA94" s="1231">
        <v>41456</v>
      </c>
      <c r="AB94" s="743"/>
      <c r="AC94" s="743"/>
      <c r="AD94" s="1287" t="s">
        <v>1176</v>
      </c>
      <c r="AE94" s="750" t="s">
        <v>336</v>
      </c>
      <c r="AF94" s="1287" t="s">
        <v>1179</v>
      </c>
      <c r="AG94" s="748">
        <v>41156</v>
      </c>
      <c r="AH94" s="748" t="s">
        <v>287</v>
      </c>
      <c r="AI94" s="748" t="s">
        <v>287</v>
      </c>
      <c r="AJ94" s="1288" t="s">
        <v>589</v>
      </c>
      <c r="AK94" s="748">
        <v>41404</v>
      </c>
      <c r="AL94" s="627" t="s">
        <v>281</v>
      </c>
      <c r="AM94" s="627" t="s">
        <v>281</v>
      </c>
      <c r="AN94" s="1291" t="s">
        <v>974</v>
      </c>
      <c r="AO94" s="1291" t="s">
        <v>974</v>
      </c>
      <c r="AP94" s="1297"/>
    </row>
    <row r="95" spans="1:42" s="587" customFormat="1" ht="90" customHeight="1" x14ac:dyDescent="0.25">
      <c r="A95" s="1196" t="s">
        <v>871</v>
      </c>
      <c r="B95" s="1309" t="s">
        <v>873</v>
      </c>
      <c r="C95" s="741" t="s">
        <v>285</v>
      </c>
      <c r="D95" s="741" t="s">
        <v>116</v>
      </c>
      <c r="E95" s="825">
        <v>11003</v>
      </c>
      <c r="F95" s="646" t="s">
        <v>291</v>
      </c>
      <c r="G95" s="754" t="s">
        <v>1161</v>
      </c>
      <c r="H95" s="827" t="s">
        <v>295</v>
      </c>
      <c r="I95" s="826" t="s">
        <v>1160</v>
      </c>
      <c r="J95" s="1961">
        <v>2010</v>
      </c>
      <c r="V95" s="1112">
        <v>0.97</v>
      </c>
      <c r="W95" s="748">
        <v>41291</v>
      </c>
      <c r="X95" s="748">
        <v>41411</v>
      </c>
      <c r="Y95" s="1310">
        <v>6</v>
      </c>
      <c r="Z95" s="1310">
        <v>6</v>
      </c>
      <c r="AA95" s="1192">
        <v>41395</v>
      </c>
      <c r="AB95" s="1196" t="s">
        <v>1081</v>
      </c>
      <c r="AC95" s="743" t="s">
        <v>1177</v>
      </c>
      <c r="AD95" s="1287" t="s">
        <v>1176</v>
      </c>
      <c r="AE95" s="750" t="s">
        <v>336</v>
      </c>
      <c r="AF95" s="1287" t="s">
        <v>1175</v>
      </c>
      <c r="AG95" s="748">
        <v>41151</v>
      </c>
      <c r="AH95" s="748" t="s">
        <v>287</v>
      </c>
      <c r="AI95" s="748" t="s">
        <v>287</v>
      </c>
      <c r="AJ95" s="1288" t="s">
        <v>562</v>
      </c>
      <c r="AK95" s="748">
        <v>41404</v>
      </c>
      <c r="AL95" s="1188" t="s">
        <v>281</v>
      </c>
      <c r="AM95" s="1188" t="s">
        <v>281</v>
      </c>
      <c r="AN95" s="1291" t="s">
        <v>974</v>
      </c>
      <c r="AO95" s="1291" t="s">
        <v>974</v>
      </c>
      <c r="AP95" s="1297" t="s">
        <v>1115</v>
      </c>
    </row>
    <row r="96" spans="1:42" s="587" customFormat="1" ht="38.25" x14ac:dyDescent="0.25">
      <c r="A96" s="743" t="s">
        <v>871</v>
      </c>
      <c r="B96" s="1189" t="s">
        <v>881</v>
      </c>
      <c r="C96" s="741" t="s">
        <v>285</v>
      </c>
      <c r="D96" s="741" t="s">
        <v>116</v>
      </c>
      <c r="E96" s="825">
        <v>11004</v>
      </c>
      <c r="F96" s="646" t="s">
        <v>291</v>
      </c>
      <c r="G96" s="754" t="s">
        <v>1161</v>
      </c>
      <c r="H96" s="827" t="s">
        <v>295</v>
      </c>
      <c r="I96" s="826" t="s">
        <v>1160</v>
      </c>
      <c r="J96" s="1961">
        <v>2010</v>
      </c>
      <c r="V96" s="1112">
        <v>0.82</v>
      </c>
      <c r="W96" s="748">
        <v>41278</v>
      </c>
      <c r="X96" s="748">
        <v>41503</v>
      </c>
      <c r="Y96" s="1252">
        <v>8</v>
      </c>
      <c r="Z96" s="1252">
        <v>8</v>
      </c>
      <c r="AA96" s="1231">
        <v>41518</v>
      </c>
      <c r="AB96" s="1288"/>
      <c r="AC96" s="743"/>
      <c r="AD96" s="1287" t="s">
        <v>1173</v>
      </c>
      <c r="AE96" s="750" t="s">
        <v>336</v>
      </c>
      <c r="AF96" s="1287" t="s">
        <v>1172</v>
      </c>
      <c r="AG96" s="748">
        <v>41157</v>
      </c>
      <c r="AH96" s="748" t="s">
        <v>287</v>
      </c>
      <c r="AI96" s="748" t="s">
        <v>287</v>
      </c>
      <c r="AJ96" s="1288" t="s">
        <v>1171</v>
      </c>
      <c r="AK96" s="748">
        <v>41404</v>
      </c>
      <c r="AL96" s="627" t="s">
        <v>281</v>
      </c>
      <c r="AM96" s="627" t="s">
        <v>281</v>
      </c>
      <c r="AN96" s="1291" t="s">
        <v>974</v>
      </c>
      <c r="AO96" s="1291" t="s">
        <v>974</v>
      </c>
      <c r="AP96" s="1297"/>
    </row>
    <row r="97" spans="1:42" s="587" customFormat="1" ht="38.25" x14ac:dyDescent="0.25">
      <c r="A97" s="743" t="s">
        <v>871</v>
      </c>
      <c r="B97" s="1189" t="s">
        <v>874</v>
      </c>
      <c r="C97" s="741" t="s">
        <v>285</v>
      </c>
      <c r="D97" s="741" t="s">
        <v>116</v>
      </c>
      <c r="E97" s="825">
        <v>11007</v>
      </c>
      <c r="F97" s="646" t="s">
        <v>291</v>
      </c>
      <c r="G97" s="754" t="s">
        <v>1161</v>
      </c>
      <c r="H97" s="827" t="s">
        <v>295</v>
      </c>
      <c r="I97" s="826" t="s">
        <v>1160</v>
      </c>
      <c r="J97" s="1961">
        <v>2010</v>
      </c>
      <c r="V97" s="1112">
        <v>0.83</v>
      </c>
      <c r="W97" s="748">
        <v>41276</v>
      </c>
      <c r="X97" s="748">
        <v>41515</v>
      </c>
      <c r="Y97" s="1252">
        <v>7</v>
      </c>
      <c r="Z97" s="1252">
        <v>7</v>
      </c>
      <c r="AA97" s="1231">
        <v>41518</v>
      </c>
      <c r="AB97" s="743"/>
      <c r="AC97" s="743"/>
      <c r="AD97" s="1287" t="s">
        <v>1158</v>
      </c>
      <c r="AE97" s="750" t="s">
        <v>336</v>
      </c>
      <c r="AF97" s="1287" t="s">
        <v>1157</v>
      </c>
      <c r="AG97" s="748">
        <v>41157</v>
      </c>
      <c r="AH97" s="748" t="s">
        <v>287</v>
      </c>
      <c r="AI97" s="748" t="s">
        <v>287</v>
      </c>
      <c r="AJ97" s="1288" t="s">
        <v>566</v>
      </c>
      <c r="AK97" s="748">
        <v>41404</v>
      </c>
      <c r="AL97" s="627" t="s">
        <v>281</v>
      </c>
      <c r="AM97" s="627" t="s">
        <v>281</v>
      </c>
      <c r="AN97" s="1291" t="s">
        <v>974</v>
      </c>
      <c r="AO97" s="1291" t="s">
        <v>974</v>
      </c>
      <c r="AP97" s="1297"/>
    </row>
    <row r="98" spans="1:42" s="587" customFormat="1" ht="15.75" x14ac:dyDescent="0.25">
      <c r="A98" s="1722"/>
      <c r="B98" s="1657"/>
      <c r="C98" s="1710"/>
      <c r="D98" s="1710"/>
      <c r="E98" s="1714"/>
      <c r="F98" s="1661"/>
      <c r="G98" s="1712"/>
      <c r="H98" s="1713"/>
      <c r="I98" s="1708"/>
      <c r="J98" s="1714"/>
      <c r="V98" s="1715"/>
      <c r="W98" s="1716"/>
      <c r="X98" s="1716"/>
      <c r="Y98" s="1972"/>
      <c r="Z98" s="1972"/>
      <c r="AA98" s="1971"/>
      <c r="AB98" s="1722"/>
      <c r="AC98" s="1722"/>
      <c r="AD98" s="1733"/>
      <c r="AE98" s="1723"/>
      <c r="AF98" s="1733"/>
      <c r="AG98" s="1716"/>
      <c r="AH98" s="1716"/>
      <c r="AI98" s="1716"/>
      <c r="AJ98" s="1735"/>
      <c r="AK98" s="1716"/>
      <c r="AL98" s="1690"/>
      <c r="AM98" s="1690"/>
      <c r="AN98" s="1737"/>
      <c r="AO98" s="1737"/>
      <c r="AP98" s="1970"/>
    </row>
    <row r="99" spans="1:42" ht="34.5" customHeight="1" x14ac:dyDescent="0.25">
      <c r="A99" s="1248"/>
      <c r="B99" s="1248"/>
      <c r="C99" s="1248"/>
      <c r="D99" s="1248"/>
      <c r="E99" s="1248"/>
      <c r="F99" s="1248"/>
      <c r="G99" s="513"/>
      <c r="H99" s="1248"/>
      <c r="I99" s="1248"/>
      <c r="J99" s="513"/>
      <c r="V99" s="537"/>
      <c r="W99" s="209"/>
      <c r="X99" s="209"/>
      <c r="Y99" s="209">
        <f>SUM(Y100)</f>
        <v>16</v>
      </c>
      <c r="Z99" s="209">
        <f>SUM(Z100)</f>
        <v>16</v>
      </c>
      <c r="AA99" s="209"/>
      <c r="AB99" s="209"/>
      <c r="AC99" s="209"/>
      <c r="AD99" s="209"/>
      <c r="AE99" s="216"/>
      <c r="AF99" s="209"/>
      <c r="AG99" s="209"/>
      <c r="AH99" s="209"/>
      <c r="AI99" s="209"/>
      <c r="AJ99" s="366"/>
    </row>
    <row r="100" spans="1:42" ht="15.75" x14ac:dyDescent="0.25">
      <c r="A100" s="101"/>
      <c r="B100" s="101"/>
      <c r="C100" s="101"/>
      <c r="D100" s="101"/>
      <c r="E100" s="101"/>
      <c r="F100" s="101"/>
      <c r="G100" s="101"/>
      <c r="H100" s="101"/>
      <c r="I100" s="101"/>
      <c r="J100" s="1109"/>
      <c r="V100" s="1111"/>
      <c r="W100" s="148"/>
      <c r="X100" s="205"/>
      <c r="Y100" s="147">
        <f>SUM(Y101:Y102)</f>
        <v>16</v>
      </c>
      <c r="Z100" s="147">
        <f>SUM(Z101:Z102)</f>
        <v>16</v>
      </c>
      <c r="AA100" s="148"/>
      <c r="AB100" s="147"/>
      <c r="AC100" s="147"/>
      <c r="AD100" s="200"/>
      <c r="AE100" s="200"/>
      <c r="AF100" s="101"/>
      <c r="AG100" s="101"/>
      <c r="AH100" s="101"/>
      <c r="AI100" s="101"/>
      <c r="AJ100" s="367"/>
    </row>
    <row r="101" spans="1:42" s="587" customFormat="1" ht="117" customHeight="1" x14ac:dyDescent="0.25">
      <c r="A101" s="743" t="s">
        <v>871</v>
      </c>
      <c r="B101" s="1189" t="s">
        <v>881</v>
      </c>
      <c r="C101" s="741" t="s">
        <v>285</v>
      </c>
      <c r="D101" s="741" t="s">
        <v>116</v>
      </c>
      <c r="E101" s="825">
        <v>11005</v>
      </c>
      <c r="F101" s="646" t="s">
        <v>291</v>
      </c>
      <c r="G101" s="754" t="s">
        <v>1161</v>
      </c>
      <c r="H101" s="827" t="s">
        <v>295</v>
      </c>
      <c r="I101" s="826" t="s">
        <v>1166</v>
      </c>
      <c r="J101" s="1961">
        <v>2011</v>
      </c>
      <c r="V101" s="1112">
        <v>0.74</v>
      </c>
      <c r="W101" s="748">
        <v>41295</v>
      </c>
      <c r="X101" s="668" t="s">
        <v>283</v>
      </c>
      <c r="Y101" s="1252">
        <v>11</v>
      </c>
      <c r="Z101" s="1252">
        <v>11</v>
      </c>
      <c r="AA101" s="1231">
        <v>41456</v>
      </c>
      <c r="AB101" s="1288"/>
      <c r="AC101" s="743"/>
      <c r="AD101" s="1287" t="s">
        <v>1169</v>
      </c>
      <c r="AE101" s="750" t="s">
        <v>336</v>
      </c>
      <c r="AF101" s="1287" t="s">
        <v>1168</v>
      </c>
      <c r="AG101" s="748">
        <v>41148</v>
      </c>
      <c r="AH101" s="748" t="s">
        <v>287</v>
      </c>
      <c r="AI101" s="748" t="s">
        <v>287</v>
      </c>
      <c r="AJ101" s="1288" t="s">
        <v>1167</v>
      </c>
      <c r="AK101" s="748">
        <v>41404</v>
      </c>
      <c r="AL101" s="627" t="s">
        <v>281</v>
      </c>
      <c r="AM101" s="627" t="s">
        <v>281</v>
      </c>
      <c r="AN101" s="1291" t="s">
        <v>974</v>
      </c>
      <c r="AO101" s="1291" t="s">
        <v>974</v>
      </c>
      <c r="AP101" s="1297"/>
    </row>
    <row r="102" spans="1:42" s="587" customFormat="1" ht="38.25" x14ac:dyDescent="0.25">
      <c r="A102" s="743" t="s">
        <v>871</v>
      </c>
      <c r="B102" s="1189" t="s">
        <v>881</v>
      </c>
      <c r="C102" s="741" t="s">
        <v>285</v>
      </c>
      <c r="D102" s="741" t="s">
        <v>116</v>
      </c>
      <c r="E102" s="825">
        <v>11006</v>
      </c>
      <c r="F102" s="646" t="s">
        <v>291</v>
      </c>
      <c r="G102" s="754" t="s">
        <v>1161</v>
      </c>
      <c r="H102" s="827" t="s">
        <v>295</v>
      </c>
      <c r="I102" s="826" t="s">
        <v>1166</v>
      </c>
      <c r="J102" s="1961">
        <v>2011</v>
      </c>
      <c r="V102" s="1112">
        <v>0.8</v>
      </c>
      <c r="W102" s="748">
        <v>41288</v>
      </c>
      <c r="X102" s="668" t="s">
        <v>283</v>
      </c>
      <c r="Y102" s="1252">
        <v>5</v>
      </c>
      <c r="Z102" s="1252">
        <v>5</v>
      </c>
      <c r="AA102" s="1231">
        <v>41456</v>
      </c>
      <c r="AB102" s="743"/>
      <c r="AC102" s="743"/>
      <c r="AD102" s="1287" t="s">
        <v>1164</v>
      </c>
      <c r="AE102" s="750" t="s">
        <v>336</v>
      </c>
      <c r="AF102" s="1287" t="s">
        <v>1163</v>
      </c>
      <c r="AG102" s="748">
        <v>41151</v>
      </c>
      <c r="AH102" s="748" t="s">
        <v>287</v>
      </c>
      <c r="AI102" s="748" t="s">
        <v>287</v>
      </c>
      <c r="AJ102" s="1288" t="s">
        <v>1162</v>
      </c>
      <c r="AK102" s="748">
        <v>41404</v>
      </c>
      <c r="AL102" s="627" t="s">
        <v>281</v>
      </c>
      <c r="AM102" s="627" t="s">
        <v>281</v>
      </c>
      <c r="AN102" s="1291" t="s">
        <v>974</v>
      </c>
      <c r="AO102" s="1291" t="s">
        <v>974</v>
      </c>
      <c r="AP102" s="1297"/>
    </row>
    <row r="103" spans="1:42" ht="16.5" x14ac:dyDescent="0.25">
      <c r="A103" s="1248"/>
      <c r="B103" s="1248"/>
      <c r="C103" s="1248"/>
      <c r="D103" s="1248"/>
      <c r="E103" s="1248"/>
      <c r="F103" s="1248"/>
      <c r="G103" s="513"/>
      <c r="H103" s="1248"/>
      <c r="I103" s="1248"/>
      <c r="J103" s="513"/>
      <c r="V103" s="537"/>
      <c r="W103" s="209"/>
      <c r="X103" s="209"/>
      <c r="Y103" s="209">
        <f>SUM(Y104)</f>
        <v>2</v>
      </c>
      <c r="Z103" s="209">
        <f>SUM(Z104)</f>
        <v>2</v>
      </c>
      <c r="AA103" s="209"/>
      <c r="AB103" s="209"/>
      <c r="AC103" s="209"/>
      <c r="AD103" s="209"/>
      <c r="AE103" s="216"/>
      <c r="AF103" s="209"/>
      <c r="AG103" s="209"/>
      <c r="AH103" s="209"/>
      <c r="AI103" s="209"/>
      <c r="AJ103" s="366"/>
    </row>
    <row r="104" spans="1:42" ht="15.75" x14ac:dyDescent="0.25">
      <c r="A104" s="101"/>
      <c r="B104" s="101"/>
      <c r="C104" s="101"/>
      <c r="D104" s="101"/>
      <c r="E104" s="101"/>
      <c r="F104" s="101"/>
      <c r="G104" s="101"/>
      <c r="H104" s="101"/>
      <c r="I104" s="101"/>
      <c r="J104" s="1109"/>
      <c r="V104" s="1111"/>
      <c r="W104" s="148"/>
      <c r="X104" s="205"/>
      <c r="Y104" s="147">
        <f>SUM(Y105:Y106)</f>
        <v>2</v>
      </c>
      <c r="Z104" s="147">
        <f>SUM(Z105:Z106)</f>
        <v>2</v>
      </c>
      <c r="AA104" s="148"/>
      <c r="AB104" s="147"/>
      <c r="AC104" s="147"/>
      <c r="AD104" s="200"/>
      <c r="AE104" s="200"/>
      <c r="AF104" s="101"/>
      <c r="AG104" s="101"/>
      <c r="AH104" s="101"/>
      <c r="AI104" s="101"/>
      <c r="AJ104" s="367"/>
    </row>
    <row r="105" spans="1:42" s="587" customFormat="1" ht="25.5" x14ac:dyDescent="0.25">
      <c r="A105" s="1224" t="s">
        <v>871</v>
      </c>
      <c r="B105" s="1184" t="s">
        <v>873</v>
      </c>
      <c r="C105" s="741" t="s">
        <v>285</v>
      </c>
      <c r="D105" s="741" t="s">
        <v>116</v>
      </c>
      <c r="E105" s="825">
        <v>11014</v>
      </c>
      <c r="F105" s="646" t="s">
        <v>291</v>
      </c>
      <c r="G105" s="754" t="s">
        <v>1131</v>
      </c>
      <c r="H105" s="827" t="s">
        <v>295</v>
      </c>
      <c r="I105" s="826" t="s">
        <v>1130</v>
      </c>
      <c r="J105" s="1961">
        <v>2008</v>
      </c>
      <c r="V105" s="1112">
        <v>0.95</v>
      </c>
      <c r="W105" s="748">
        <v>41337</v>
      </c>
      <c r="X105" s="748">
        <v>41376</v>
      </c>
      <c r="Y105" s="1255">
        <v>1</v>
      </c>
      <c r="Z105" s="1255">
        <v>1</v>
      </c>
      <c r="AA105" s="1192">
        <v>41365</v>
      </c>
      <c r="AB105" s="1196" t="s">
        <v>1081</v>
      </c>
      <c r="AC105" s="743"/>
      <c r="AD105" s="1287" t="s">
        <v>1128</v>
      </c>
      <c r="AE105" s="750" t="s">
        <v>336</v>
      </c>
      <c r="AF105" s="1287" t="s">
        <v>590</v>
      </c>
      <c r="AG105" s="748">
        <v>40968</v>
      </c>
      <c r="AH105" s="748" t="s">
        <v>287</v>
      </c>
      <c r="AI105" s="748" t="s">
        <v>287</v>
      </c>
      <c r="AJ105" s="1288" t="s">
        <v>589</v>
      </c>
      <c r="AK105" s="748">
        <v>41404</v>
      </c>
      <c r="AL105" s="1188" t="s">
        <v>281</v>
      </c>
      <c r="AM105" s="1188" t="s">
        <v>281</v>
      </c>
      <c r="AN105" s="1291" t="s">
        <v>974</v>
      </c>
      <c r="AO105" s="1291" t="s">
        <v>974</v>
      </c>
      <c r="AP105" s="1296" t="s">
        <v>974</v>
      </c>
    </row>
    <row r="106" spans="1:42" s="587" customFormat="1" ht="25.5" x14ac:dyDescent="0.25">
      <c r="A106" s="1224" t="s">
        <v>871</v>
      </c>
      <c r="B106" s="1184" t="s">
        <v>873</v>
      </c>
      <c r="C106" s="741" t="s">
        <v>285</v>
      </c>
      <c r="D106" s="741" t="s">
        <v>116</v>
      </c>
      <c r="E106" s="825">
        <v>11015</v>
      </c>
      <c r="F106" s="646" t="s">
        <v>291</v>
      </c>
      <c r="G106" s="754" t="s">
        <v>1119</v>
      </c>
      <c r="H106" s="827" t="s">
        <v>295</v>
      </c>
      <c r="I106" s="826" t="s">
        <v>1130</v>
      </c>
      <c r="J106" s="1961">
        <v>2008</v>
      </c>
      <c r="V106" s="1112">
        <v>0.92</v>
      </c>
      <c r="W106" s="748">
        <v>41372</v>
      </c>
      <c r="X106" s="748">
        <v>41390</v>
      </c>
      <c r="Y106" s="1255">
        <v>1</v>
      </c>
      <c r="Z106" s="1255">
        <v>1</v>
      </c>
      <c r="AA106" s="1192">
        <v>41395</v>
      </c>
      <c r="AB106" s="1196" t="s">
        <v>1081</v>
      </c>
      <c r="AC106" s="1287"/>
      <c r="AD106" s="750" t="s">
        <v>1117</v>
      </c>
      <c r="AE106" s="1287" t="s">
        <v>336</v>
      </c>
      <c r="AF106" s="1287" t="s">
        <v>590</v>
      </c>
      <c r="AG106" s="748">
        <v>40968</v>
      </c>
      <c r="AH106" s="837" t="s">
        <v>287</v>
      </c>
      <c r="AI106" s="837" t="s">
        <v>287</v>
      </c>
      <c r="AJ106" s="1288" t="s">
        <v>1116</v>
      </c>
      <c r="AK106" s="748">
        <v>41404</v>
      </c>
      <c r="AL106" s="1188" t="s">
        <v>281</v>
      </c>
      <c r="AM106" s="1188" t="s">
        <v>281</v>
      </c>
      <c r="AN106" s="1291" t="s">
        <v>974</v>
      </c>
      <c r="AO106" s="1291" t="s">
        <v>974</v>
      </c>
      <c r="AP106" s="1296" t="s">
        <v>974</v>
      </c>
    </row>
    <row r="107" spans="1:42" s="587" customFormat="1" ht="15" customHeight="1" x14ac:dyDescent="0.25">
      <c r="A107" s="1728"/>
      <c r="B107" s="1729"/>
      <c r="C107" s="1710"/>
      <c r="D107" s="1710"/>
      <c r="E107" s="1714"/>
      <c r="F107" s="1661"/>
      <c r="G107" s="1712"/>
      <c r="H107" s="1713"/>
      <c r="I107" s="1708"/>
      <c r="J107" s="1714"/>
      <c r="V107" s="1715"/>
      <c r="W107" s="1716"/>
      <c r="X107" s="1716"/>
      <c r="Y107" s="1730"/>
      <c r="Z107" s="1730"/>
      <c r="AA107" s="1731"/>
      <c r="AB107" s="1732"/>
      <c r="AC107" s="1733"/>
      <c r="AD107" s="1723"/>
      <c r="AE107" s="1733"/>
      <c r="AF107" s="1733"/>
      <c r="AG107" s="1716"/>
      <c r="AH107" s="1734"/>
      <c r="AI107" s="1734"/>
      <c r="AJ107" s="1735"/>
      <c r="AK107" s="1716"/>
      <c r="AL107" s="1736"/>
      <c r="AM107" s="1736"/>
      <c r="AN107" s="1737"/>
      <c r="AO107" s="1737"/>
      <c r="AP107" s="1738"/>
    </row>
    <row r="108" spans="1:42" ht="14.1" customHeight="1" x14ac:dyDescent="0.25">
      <c r="B108" s="149"/>
      <c r="C108" s="149"/>
      <c r="D108" s="111"/>
      <c r="E108" s="111"/>
      <c r="F108" s="111"/>
      <c r="G108" s="112"/>
      <c r="H108" s="112"/>
      <c r="I108" s="111"/>
      <c r="J108" s="111"/>
      <c r="V108" s="109"/>
      <c r="W108" s="150"/>
      <c r="X108" s="150"/>
      <c r="AD108" s="109"/>
    </row>
    <row r="109" spans="1:42" ht="14.1" customHeight="1" x14ac:dyDescent="0.25">
      <c r="B109" s="149"/>
      <c r="C109" s="149"/>
      <c r="D109" s="111"/>
      <c r="E109" s="111"/>
      <c r="F109" s="111"/>
      <c r="G109" s="112"/>
      <c r="H109" s="112"/>
      <c r="I109" s="111"/>
      <c r="J109" s="111"/>
      <c r="V109" s="109"/>
      <c r="W109" s="150"/>
      <c r="X109" s="150"/>
      <c r="AD109" s="109"/>
    </row>
    <row r="110" spans="1:42" x14ac:dyDescent="0.25">
      <c r="B110" s="149"/>
      <c r="C110" s="149"/>
      <c r="D110" s="111"/>
      <c r="E110" s="111"/>
      <c r="F110" s="111"/>
      <c r="G110" s="112"/>
      <c r="H110" s="112"/>
      <c r="I110" s="111"/>
      <c r="J110" s="111"/>
      <c r="Q110" s="151"/>
      <c r="U110" s="149"/>
      <c r="V110" s="109"/>
      <c r="W110" s="150"/>
      <c r="X110" s="150"/>
      <c r="AD110" s="109"/>
    </row>
    <row r="111" spans="1:42" x14ac:dyDescent="0.25">
      <c r="B111" s="149"/>
      <c r="C111" s="149"/>
      <c r="D111" s="111"/>
      <c r="E111" s="111"/>
      <c r="F111" s="111"/>
      <c r="G111" s="112"/>
      <c r="H111" s="112"/>
      <c r="I111" s="111"/>
      <c r="J111" s="111"/>
      <c r="O111" s="309"/>
      <c r="Q111" s="151"/>
      <c r="U111" s="149"/>
      <c r="V111" s="109"/>
      <c r="AD111" s="109"/>
    </row>
    <row r="112" spans="1:42" x14ac:dyDescent="0.25">
      <c r="B112" s="149"/>
      <c r="C112" s="149"/>
      <c r="D112" s="111"/>
      <c r="E112" s="111"/>
      <c r="F112" s="111"/>
      <c r="G112" s="112"/>
      <c r="H112" s="112"/>
      <c r="I112" s="111"/>
      <c r="J112" s="111"/>
      <c r="O112" s="309"/>
      <c r="Q112" s="151"/>
      <c r="U112" s="149"/>
      <c r="V112" s="109"/>
      <c r="AD112" s="109"/>
    </row>
    <row r="113" spans="2:30" x14ac:dyDescent="0.25">
      <c r="B113" s="149"/>
      <c r="C113" s="149"/>
      <c r="D113" s="111"/>
      <c r="E113" s="111"/>
      <c r="F113" s="111"/>
      <c r="G113" s="112"/>
      <c r="H113" s="112"/>
      <c r="I113" s="111"/>
      <c r="J113" s="111"/>
      <c r="O113" s="309"/>
      <c r="Q113" s="151"/>
      <c r="U113" s="149"/>
      <c r="V113" s="109"/>
      <c r="AD113" s="109"/>
    </row>
    <row r="114" spans="2:30" x14ac:dyDescent="0.25">
      <c r="B114" s="149"/>
      <c r="C114" s="149"/>
      <c r="D114" s="111"/>
      <c r="E114" s="111"/>
      <c r="F114" s="111"/>
      <c r="G114" s="112"/>
      <c r="H114" s="112"/>
      <c r="I114" s="111"/>
      <c r="J114" s="111"/>
      <c r="O114" s="309"/>
      <c r="Q114" s="151"/>
      <c r="U114" s="149"/>
      <c r="V114" s="109"/>
      <c r="AD114" s="109"/>
    </row>
    <row r="115" spans="2:30" x14ac:dyDescent="0.25">
      <c r="B115" s="149"/>
      <c r="C115" s="149"/>
      <c r="D115" s="111"/>
      <c r="E115" s="111"/>
      <c r="F115" s="111"/>
      <c r="G115" s="112"/>
      <c r="H115" s="112"/>
      <c r="I115" s="111"/>
      <c r="J115" s="111"/>
      <c r="Q115" s="151"/>
      <c r="U115" s="149"/>
      <c r="V115" s="109"/>
      <c r="AD115" s="109"/>
    </row>
    <row r="116" spans="2:30" x14ac:dyDescent="0.25">
      <c r="B116" s="149"/>
      <c r="C116" s="149"/>
      <c r="D116" s="149"/>
      <c r="E116" s="149"/>
      <c r="F116" s="111"/>
      <c r="G116" s="112"/>
      <c r="H116" s="112"/>
      <c r="I116" s="111"/>
      <c r="J116" s="111"/>
      <c r="Q116" s="151"/>
      <c r="U116" s="149"/>
      <c r="V116" s="109"/>
      <c r="AD116" s="109"/>
    </row>
    <row r="117" spans="2:30" x14ac:dyDescent="0.25">
      <c r="B117" s="149"/>
      <c r="C117" s="149"/>
      <c r="D117" s="149"/>
      <c r="E117" s="149"/>
      <c r="F117" s="111"/>
      <c r="G117" s="112"/>
      <c r="H117" s="112"/>
      <c r="I117" s="111"/>
      <c r="J117" s="111"/>
      <c r="Q117" s="151"/>
      <c r="U117" s="149"/>
      <c r="V117" s="109"/>
      <c r="AD117" s="109"/>
    </row>
    <row r="118" spans="2:30" x14ac:dyDescent="0.25">
      <c r="B118" s="149"/>
      <c r="C118" s="149"/>
      <c r="D118" s="149"/>
      <c r="E118" s="149"/>
      <c r="F118" s="111"/>
      <c r="G118" s="112"/>
      <c r="H118" s="112"/>
      <c r="I118" s="111"/>
      <c r="J118" s="111"/>
      <c r="Q118" s="151"/>
      <c r="U118" s="149"/>
      <c r="V118" s="109"/>
      <c r="AD118" s="109"/>
    </row>
    <row r="119" spans="2:30" x14ac:dyDescent="0.25">
      <c r="B119" s="149"/>
      <c r="C119" s="149"/>
      <c r="D119" s="149"/>
      <c r="E119" s="149"/>
      <c r="F119" s="111"/>
      <c r="G119" s="112"/>
      <c r="H119" s="112"/>
      <c r="I119" s="111"/>
      <c r="J119" s="111"/>
      <c r="Q119" s="151"/>
      <c r="U119" s="149"/>
      <c r="V119" s="109"/>
      <c r="AD119" s="109"/>
    </row>
    <row r="120" spans="2:30" x14ac:dyDescent="0.25">
      <c r="B120" s="149"/>
      <c r="C120" s="149"/>
      <c r="D120" s="149"/>
      <c r="E120" s="149"/>
      <c r="F120" s="111"/>
      <c r="G120" s="112"/>
      <c r="H120" s="112"/>
      <c r="I120" s="111"/>
      <c r="J120" s="111"/>
      <c r="Q120" s="151"/>
      <c r="U120" s="149"/>
      <c r="V120" s="109"/>
      <c r="AD120" s="109"/>
    </row>
    <row r="121" spans="2:30" x14ac:dyDescent="0.25">
      <c r="B121" s="149"/>
      <c r="C121" s="149"/>
      <c r="D121" s="149"/>
      <c r="E121" s="149"/>
      <c r="F121" s="111"/>
      <c r="G121" s="112"/>
      <c r="H121" s="112"/>
      <c r="I121" s="111"/>
      <c r="J121" s="111"/>
      <c r="Q121" s="151"/>
      <c r="U121" s="149"/>
      <c r="V121" s="109"/>
      <c r="AD121" s="109"/>
    </row>
    <row r="122" spans="2:30" x14ac:dyDescent="0.25">
      <c r="B122" s="149"/>
      <c r="C122" s="149"/>
      <c r="D122" s="149"/>
      <c r="E122" s="149"/>
      <c r="F122" s="111"/>
      <c r="G122" s="112"/>
      <c r="H122" s="112"/>
      <c r="I122" s="111"/>
      <c r="J122" s="111"/>
      <c r="Q122" s="151"/>
      <c r="U122" s="149"/>
      <c r="V122" s="109"/>
      <c r="AD122" s="109"/>
    </row>
    <row r="123" spans="2:30" x14ac:dyDescent="0.25">
      <c r="B123" s="6"/>
      <c r="C123" s="6"/>
      <c r="D123" s="6"/>
      <c r="E123" s="6"/>
      <c r="F123" s="111"/>
      <c r="G123" s="112"/>
      <c r="H123" s="112"/>
      <c r="I123" s="111"/>
      <c r="J123" s="111"/>
      <c r="Q123" s="151"/>
      <c r="V123" s="109"/>
      <c r="AD123" s="109"/>
    </row>
    <row r="124" spans="2:30" x14ac:dyDescent="0.25">
      <c r="B124" s="6"/>
      <c r="C124" s="6"/>
      <c r="D124" s="6"/>
      <c r="E124" s="6"/>
      <c r="F124" s="111"/>
      <c r="G124" s="112"/>
      <c r="H124" s="112"/>
      <c r="I124" s="111"/>
      <c r="J124" s="111"/>
      <c r="Q124" s="151"/>
      <c r="V124" s="109"/>
      <c r="AD124" s="109"/>
    </row>
    <row r="125" spans="2:30" x14ac:dyDescent="0.25">
      <c r="B125" s="6"/>
      <c r="C125" s="6"/>
      <c r="D125" s="6"/>
      <c r="E125" s="6"/>
      <c r="F125" s="111"/>
      <c r="G125" s="112"/>
      <c r="H125" s="112"/>
      <c r="I125" s="111"/>
      <c r="J125" s="111"/>
      <c r="Q125" s="151"/>
      <c r="V125" s="109"/>
      <c r="AD125" s="109"/>
    </row>
    <row r="126" spans="2:30" x14ac:dyDescent="0.25">
      <c r="B126" s="6"/>
      <c r="C126" s="6"/>
      <c r="D126" s="6"/>
      <c r="E126" s="6"/>
      <c r="F126" s="111"/>
      <c r="G126" s="112"/>
      <c r="H126" s="112"/>
      <c r="I126" s="111"/>
      <c r="J126" s="111"/>
      <c r="Q126" s="151"/>
      <c r="V126" s="109"/>
      <c r="AD126" s="109"/>
    </row>
    <row r="127" spans="2:30" x14ac:dyDescent="0.25">
      <c r="B127" s="6"/>
      <c r="C127" s="6"/>
      <c r="D127" s="6"/>
      <c r="E127" s="6"/>
      <c r="F127" s="111"/>
      <c r="G127" s="112"/>
      <c r="H127" s="112"/>
      <c r="I127" s="111"/>
      <c r="J127" s="111"/>
      <c r="V127" s="109"/>
      <c r="AD127" s="109"/>
    </row>
    <row r="128" spans="2:30" x14ac:dyDescent="0.25">
      <c r="B128" s="6"/>
      <c r="C128" s="6"/>
      <c r="D128" s="6"/>
      <c r="E128" s="6"/>
      <c r="F128" s="111"/>
      <c r="G128" s="112"/>
      <c r="H128" s="112"/>
      <c r="I128" s="111"/>
      <c r="J128" s="111"/>
      <c r="V128" s="109"/>
      <c r="AD128" s="109"/>
    </row>
    <row r="129" spans="2:30" x14ac:dyDescent="0.25">
      <c r="B129" s="6"/>
      <c r="C129" s="6"/>
      <c r="D129" s="6"/>
      <c r="E129" s="6"/>
      <c r="F129" s="111"/>
      <c r="G129" s="112"/>
      <c r="H129" s="112"/>
      <c r="I129" s="111"/>
      <c r="J129" s="111"/>
      <c r="V129" s="109"/>
      <c r="AD129" s="109"/>
    </row>
    <row r="130" spans="2:30" x14ac:dyDescent="0.25">
      <c r="B130" s="6"/>
      <c r="C130" s="6"/>
      <c r="D130" s="6"/>
      <c r="E130" s="6"/>
      <c r="F130" s="111"/>
      <c r="G130" s="112"/>
      <c r="H130" s="112"/>
      <c r="I130" s="111"/>
      <c r="J130" s="111"/>
      <c r="V130" s="109"/>
      <c r="AD130" s="109"/>
    </row>
    <row r="131" spans="2:30" x14ac:dyDescent="0.25">
      <c r="B131" s="6"/>
      <c r="C131" s="6"/>
      <c r="D131" s="6"/>
      <c r="E131" s="6"/>
      <c r="F131" s="111"/>
      <c r="G131" s="112"/>
      <c r="H131" s="112"/>
      <c r="I131" s="111"/>
      <c r="J131" s="111"/>
      <c r="V131" s="109"/>
      <c r="AD131" s="109"/>
    </row>
    <row r="132" spans="2:30" x14ac:dyDescent="0.25">
      <c r="B132" s="6"/>
      <c r="C132" s="6"/>
      <c r="D132" s="6"/>
      <c r="E132" s="6"/>
      <c r="F132" s="6"/>
      <c r="G132" s="6"/>
      <c r="H132" s="6"/>
      <c r="I132" s="6"/>
      <c r="J132" s="6"/>
      <c r="V132" s="109"/>
      <c r="AD132" s="109"/>
    </row>
    <row r="133" spans="2:30" x14ac:dyDescent="0.25">
      <c r="B133" s="6"/>
      <c r="C133" s="6"/>
      <c r="D133" s="6"/>
      <c r="E133" s="6"/>
      <c r="F133" s="6"/>
      <c r="G133" s="6"/>
      <c r="H133" s="6"/>
      <c r="I133" s="6"/>
      <c r="J133" s="6"/>
      <c r="V133" s="109"/>
      <c r="AD133" s="109"/>
    </row>
    <row r="134" spans="2:30" x14ac:dyDescent="0.25">
      <c r="B134" s="6"/>
      <c r="C134" s="6"/>
      <c r="D134" s="6"/>
      <c r="E134" s="6"/>
      <c r="F134" s="6"/>
      <c r="G134" s="6"/>
      <c r="H134" s="6"/>
      <c r="I134" s="6"/>
      <c r="J134" s="6"/>
      <c r="V134" s="109"/>
      <c r="AD134" s="109"/>
    </row>
    <row r="135" spans="2:30" x14ac:dyDescent="0.25">
      <c r="B135" s="6"/>
      <c r="C135" s="6"/>
      <c r="D135" s="6"/>
      <c r="E135" s="6"/>
      <c r="F135" s="6"/>
      <c r="G135" s="6"/>
      <c r="H135" s="6"/>
      <c r="I135" s="6"/>
      <c r="J135" s="6"/>
      <c r="V135" s="109"/>
      <c r="AD135" s="109"/>
    </row>
    <row r="136" spans="2:30" x14ac:dyDescent="0.25">
      <c r="B136" s="6"/>
      <c r="C136" s="6"/>
      <c r="D136" s="6"/>
      <c r="E136" s="6"/>
      <c r="F136" s="6"/>
      <c r="G136" s="6"/>
      <c r="H136" s="6"/>
      <c r="I136" s="6"/>
      <c r="J136" s="6"/>
      <c r="V136" s="109"/>
      <c r="AD136" s="109"/>
    </row>
    <row r="137" spans="2:30" x14ac:dyDescent="0.25">
      <c r="B137" s="6"/>
      <c r="C137" s="6"/>
      <c r="D137" s="6"/>
      <c r="E137" s="6"/>
      <c r="F137" s="6"/>
      <c r="G137" s="6"/>
      <c r="H137" s="6"/>
      <c r="I137" s="6"/>
      <c r="J137" s="6"/>
      <c r="V137" s="109"/>
      <c r="AD137" s="109"/>
    </row>
    <row r="138" spans="2:30" x14ac:dyDescent="0.25">
      <c r="B138" s="6"/>
      <c r="C138" s="6"/>
      <c r="D138" s="6"/>
      <c r="E138" s="6"/>
      <c r="F138" s="6"/>
      <c r="G138" s="6"/>
      <c r="H138" s="6"/>
      <c r="I138" s="6"/>
      <c r="J138" s="6"/>
      <c r="V138" s="109"/>
      <c r="AD138" s="109"/>
    </row>
    <row r="139" spans="2:30" x14ac:dyDescent="0.25">
      <c r="B139" s="6"/>
      <c r="C139" s="6"/>
      <c r="D139" s="6"/>
      <c r="E139" s="6"/>
      <c r="F139" s="6"/>
      <c r="G139" s="6"/>
      <c r="H139" s="6"/>
      <c r="I139" s="6"/>
      <c r="J139" s="6"/>
      <c r="V139" s="109"/>
      <c r="AD139" s="109"/>
    </row>
    <row r="140" spans="2:30" x14ac:dyDescent="0.25">
      <c r="B140" s="6"/>
      <c r="C140" s="6"/>
      <c r="D140" s="6"/>
      <c r="E140" s="6"/>
      <c r="F140" s="6"/>
      <c r="G140" s="6"/>
      <c r="H140" s="6"/>
      <c r="I140" s="6"/>
      <c r="J140" s="6"/>
      <c r="V140" s="109"/>
      <c r="AD140" s="109"/>
    </row>
    <row r="141" spans="2:30" x14ac:dyDescent="0.25">
      <c r="B141" s="6"/>
      <c r="C141" s="6"/>
      <c r="D141" s="6"/>
      <c r="E141" s="6"/>
      <c r="F141" s="6"/>
      <c r="G141" s="6"/>
      <c r="H141" s="6"/>
      <c r="I141" s="6"/>
      <c r="J141" s="6"/>
      <c r="V141" s="109"/>
      <c r="AD141" s="109"/>
    </row>
    <row r="142" spans="2:30" x14ac:dyDescent="0.25">
      <c r="B142" s="6"/>
      <c r="C142" s="6"/>
      <c r="D142" s="6"/>
      <c r="E142" s="6"/>
      <c r="F142" s="6"/>
      <c r="G142" s="6"/>
      <c r="H142" s="6"/>
      <c r="I142" s="6"/>
      <c r="J142" s="6"/>
      <c r="V142" s="109"/>
      <c r="AD142" s="109"/>
    </row>
    <row r="143" spans="2:30" x14ac:dyDescent="0.25">
      <c r="B143" s="6"/>
      <c r="C143" s="6"/>
      <c r="D143" s="6"/>
      <c r="E143" s="6"/>
      <c r="F143" s="6"/>
      <c r="G143" s="6"/>
      <c r="H143" s="6"/>
      <c r="I143" s="6"/>
      <c r="J143" s="6"/>
      <c r="V143" s="109"/>
      <c r="AD143" s="109"/>
    </row>
    <row r="144" spans="2:30" x14ac:dyDescent="0.25">
      <c r="B144" s="6"/>
      <c r="C144" s="6"/>
      <c r="D144" s="6"/>
      <c r="E144" s="6"/>
      <c r="F144" s="6"/>
      <c r="G144" s="6"/>
      <c r="H144" s="6"/>
      <c r="I144" s="6"/>
      <c r="J144" s="6"/>
      <c r="V144" s="109"/>
      <c r="AD144" s="109"/>
    </row>
    <row r="145" spans="2:30" x14ac:dyDescent="0.25">
      <c r="B145" s="6"/>
      <c r="C145" s="6"/>
      <c r="D145" s="6"/>
      <c r="E145" s="6"/>
      <c r="F145" s="6"/>
      <c r="G145" s="6"/>
      <c r="H145" s="6"/>
      <c r="I145" s="6"/>
      <c r="J145" s="6"/>
      <c r="V145" s="109"/>
      <c r="AD145" s="109"/>
    </row>
    <row r="146" spans="2:30" x14ac:dyDescent="0.25">
      <c r="B146" s="6"/>
      <c r="C146" s="6"/>
      <c r="D146" s="6"/>
      <c r="E146" s="6"/>
      <c r="F146" s="6"/>
      <c r="G146" s="6"/>
      <c r="H146" s="6"/>
      <c r="I146" s="6"/>
      <c r="J146" s="6"/>
      <c r="V146" s="109"/>
      <c r="AD146" s="109"/>
    </row>
    <row r="147" spans="2:30" x14ac:dyDescent="0.25">
      <c r="B147" s="6"/>
      <c r="C147" s="6"/>
      <c r="D147" s="6"/>
      <c r="E147" s="6"/>
      <c r="F147" s="6"/>
      <c r="G147" s="6"/>
      <c r="H147" s="6"/>
      <c r="I147" s="6"/>
      <c r="J147" s="6"/>
      <c r="V147" s="109"/>
      <c r="AD147" s="109"/>
    </row>
    <row r="148" spans="2:30" x14ac:dyDescent="0.25">
      <c r="B148" s="6"/>
      <c r="C148" s="6"/>
      <c r="D148" s="6"/>
      <c r="E148" s="6"/>
      <c r="F148" s="6"/>
      <c r="G148" s="6"/>
      <c r="H148" s="6"/>
      <c r="I148" s="6"/>
      <c r="J148" s="6"/>
      <c r="V148" s="109"/>
      <c r="AD148" s="109"/>
    </row>
    <row r="149" spans="2:30" x14ac:dyDescent="0.25">
      <c r="B149" s="6"/>
      <c r="C149" s="6"/>
      <c r="D149" s="6"/>
      <c r="E149" s="6"/>
      <c r="F149" s="6"/>
      <c r="G149" s="6"/>
      <c r="H149" s="6"/>
      <c r="I149" s="6"/>
      <c r="J149" s="6"/>
      <c r="V149" s="109"/>
      <c r="AD149" s="109"/>
    </row>
    <row r="150" spans="2:30" x14ac:dyDescent="0.25">
      <c r="B150" s="6"/>
      <c r="C150" s="6"/>
      <c r="D150" s="6"/>
      <c r="E150" s="6"/>
      <c r="F150" s="6"/>
      <c r="G150" s="6"/>
      <c r="H150" s="6"/>
      <c r="I150" s="6"/>
      <c r="J150" s="6"/>
      <c r="V150" s="109"/>
      <c r="AD150" s="109"/>
    </row>
    <row r="151" spans="2:30" x14ac:dyDescent="0.25">
      <c r="B151" s="6"/>
      <c r="C151" s="6"/>
      <c r="D151" s="6"/>
      <c r="E151" s="6"/>
      <c r="F151" s="6"/>
      <c r="G151" s="6"/>
      <c r="H151" s="6"/>
      <c r="I151" s="6"/>
      <c r="J151" s="6"/>
      <c r="V151" s="109"/>
      <c r="AD151" s="109"/>
    </row>
    <row r="152" spans="2:30" x14ac:dyDescent="0.25">
      <c r="B152" s="6"/>
      <c r="C152" s="6"/>
      <c r="D152" s="6"/>
      <c r="E152" s="6"/>
      <c r="F152" s="6"/>
      <c r="G152" s="6"/>
      <c r="H152" s="6"/>
      <c r="I152" s="6"/>
      <c r="J152" s="6"/>
      <c r="V152" s="109"/>
      <c r="AD152" s="109"/>
    </row>
    <row r="153" spans="2:30" x14ac:dyDescent="0.25">
      <c r="B153" s="6"/>
      <c r="C153" s="6"/>
      <c r="D153" s="6"/>
      <c r="E153" s="6"/>
      <c r="F153" s="6"/>
      <c r="G153" s="6"/>
      <c r="H153" s="6"/>
      <c r="I153" s="6"/>
      <c r="J153" s="6"/>
      <c r="V153" s="109"/>
      <c r="AD153" s="109"/>
    </row>
    <row r="154" spans="2:30" x14ac:dyDescent="0.25">
      <c r="B154" s="6"/>
      <c r="C154" s="6"/>
      <c r="D154" s="6"/>
      <c r="E154" s="6"/>
      <c r="F154" s="6"/>
      <c r="G154" s="6"/>
      <c r="H154" s="6"/>
      <c r="I154" s="6"/>
      <c r="J154" s="6"/>
      <c r="V154" s="109"/>
      <c r="AD154" s="109"/>
    </row>
    <row r="155" spans="2:30" x14ac:dyDescent="0.25">
      <c r="B155" s="6"/>
      <c r="C155" s="6"/>
      <c r="D155" s="6"/>
      <c r="E155" s="6"/>
      <c r="F155" s="6"/>
      <c r="G155" s="6"/>
      <c r="H155" s="6"/>
      <c r="I155" s="6"/>
      <c r="J155" s="6"/>
      <c r="V155" s="109"/>
      <c r="AD155" s="109"/>
    </row>
    <row r="156" spans="2:30" x14ac:dyDescent="0.25">
      <c r="B156" s="6"/>
      <c r="C156" s="6"/>
      <c r="D156" s="6"/>
      <c r="E156" s="6"/>
      <c r="F156" s="6"/>
      <c r="G156" s="6"/>
      <c r="H156" s="6"/>
      <c r="I156" s="6"/>
      <c r="J156" s="6"/>
      <c r="V156" s="109"/>
      <c r="AD156" s="109"/>
    </row>
    <row r="157" spans="2:30" x14ac:dyDescent="0.25">
      <c r="B157" s="6"/>
      <c r="C157" s="6"/>
      <c r="D157" s="6"/>
      <c r="E157" s="6"/>
      <c r="F157" s="6"/>
      <c r="G157" s="6"/>
      <c r="H157" s="6"/>
      <c r="I157" s="6"/>
      <c r="J157" s="6"/>
      <c r="V157" s="109"/>
      <c r="AD157" s="109"/>
    </row>
    <row r="158" spans="2:30" x14ac:dyDescent="0.25">
      <c r="B158" s="6"/>
      <c r="C158" s="6"/>
      <c r="D158" s="6"/>
      <c r="E158" s="6"/>
      <c r="F158" s="6"/>
      <c r="G158" s="6"/>
      <c r="H158" s="6"/>
      <c r="I158" s="6"/>
      <c r="J158" s="6"/>
      <c r="V158" s="109"/>
      <c r="AD158" s="109"/>
    </row>
    <row r="159" spans="2:30" x14ac:dyDescent="0.25">
      <c r="B159" s="6"/>
      <c r="C159" s="6"/>
      <c r="D159" s="6"/>
      <c r="E159" s="6"/>
      <c r="F159" s="6"/>
      <c r="G159" s="6"/>
      <c r="H159" s="6"/>
      <c r="I159" s="6"/>
      <c r="J159" s="6"/>
      <c r="V159" s="109"/>
      <c r="AD159" s="109"/>
    </row>
    <row r="160" spans="2:30" x14ac:dyDescent="0.25">
      <c r="V160" s="109"/>
      <c r="AD160" s="109"/>
    </row>
    <row r="161" spans="22:30" x14ac:dyDescent="0.25">
      <c r="V161" s="109"/>
      <c r="AD161" s="109"/>
    </row>
    <row r="162" spans="22:30" x14ac:dyDescent="0.25">
      <c r="V162" s="109"/>
      <c r="AD162" s="109"/>
    </row>
    <row r="163" spans="22:30" x14ac:dyDescent="0.25">
      <c r="V163" s="109"/>
      <c r="AD163" s="109"/>
    </row>
    <row r="164" spans="22:30" x14ac:dyDescent="0.25">
      <c r="V164" s="109"/>
      <c r="AD164" s="109"/>
    </row>
    <row r="165" spans="22:30" x14ac:dyDescent="0.25">
      <c r="V165" s="109"/>
      <c r="AD165" s="109"/>
    </row>
    <row r="166" spans="22:30" x14ac:dyDescent="0.25">
      <c r="V166" s="109"/>
      <c r="AD166" s="109"/>
    </row>
    <row r="167" spans="22:30" x14ac:dyDescent="0.25">
      <c r="V167" s="109"/>
      <c r="AD167" s="109"/>
    </row>
    <row r="168" spans="22:30" x14ac:dyDescent="0.25">
      <c r="V168" s="109"/>
      <c r="AD168" s="109"/>
    </row>
    <row r="169" spans="22:30" x14ac:dyDescent="0.25">
      <c r="V169" s="109"/>
      <c r="AD169" s="109"/>
    </row>
    <row r="170" spans="22:30" x14ac:dyDescent="0.25">
      <c r="V170" s="109"/>
      <c r="AD170" s="109"/>
    </row>
    <row r="171" spans="22:30" x14ac:dyDescent="0.25">
      <c r="V171" s="109"/>
      <c r="AD171" s="109"/>
    </row>
    <row r="172" spans="22:30" x14ac:dyDescent="0.25">
      <c r="V172" s="109"/>
      <c r="AD172" s="109"/>
    </row>
    <row r="173" spans="22:30" x14ac:dyDescent="0.25">
      <c r="V173" s="109"/>
      <c r="AD173" s="109"/>
    </row>
    <row r="174" spans="22:30" x14ac:dyDescent="0.25">
      <c r="V174" s="109"/>
      <c r="AD174" s="109"/>
    </row>
    <row r="175" spans="22:30" x14ac:dyDescent="0.25">
      <c r="V175" s="109"/>
      <c r="AD175" s="109"/>
    </row>
    <row r="176" spans="22:30" x14ac:dyDescent="0.25">
      <c r="V176" s="109"/>
      <c r="AD176" s="109"/>
    </row>
    <row r="177" spans="22:30" x14ac:dyDescent="0.25">
      <c r="V177" s="109"/>
      <c r="AD177" s="109"/>
    </row>
    <row r="178" spans="22:30" x14ac:dyDescent="0.25">
      <c r="V178" s="109"/>
      <c r="AD178" s="109"/>
    </row>
    <row r="179" spans="22:30" x14ac:dyDescent="0.25">
      <c r="V179" s="109"/>
      <c r="AD179" s="109"/>
    </row>
    <row r="180" spans="22:30" x14ac:dyDescent="0.25">
      <c r="V180" s="109"/>
      <c r="AD180" s="109"/>
    </row>
    <row r="181" spans="22:30" x14ac:dyDescent="0.25">
      <c r="V181" s="109"/>
      <c r="AD181" s="109"/>
    </row>
    <row r="182" spans="22:30" x14ac:dyDescent="0.25">
      <c r="V182" s="109"/>
      <c r="AD182" s="109"/>
    </row>
    <row r="183" spans="22:30" x14ac:dyDescent="0.25">
      <c r="V183" s="109"/>
      <c r="AD183" s="109"/>
    </row>
    <row r="184" spans="22:30" x14ac:dyDescent="0.25">
      <c r="V184" s="109"/>
      <c r="AD184" s="109"/>
    </row>
    <row r="185" spans="22:30" x14ac:dyDescent="0.25">
      <c r="V185" s="109"/>
      <c r="AD185" s="109"/>
    </row>
    <row r="186" spans="22:30" x14ac:dyDescent="0.25">
      <c r="V186" s="109"/>
      <c r="AD186" s="109"/>
    </row>
    <row r="187" spans="22:30" x14ac:dyDescent="0.25">
      <c r="V187" s="109"/>
      <c r="AD187" s="109"/>
    </row>
    <row r="188" spans="22:30" x14ac:dyDescent="0.25">
      <c r="V188" s="109"/>
      <c r="AD188" s="109"/>
    </row>
    <row r="189" spans="22:30" x14ac:dyDescent="0.25">
      <c r="V189" s="109"/>
      <c r="AD189" s="109"/>
    </row>
    <row r="190" spans="22:30" x14ac:dyDescent="0.25">
      <c r="V190" s="109"/>
      <c r="AD190" s="109"/>
    </row>
    <row r="191" spans="22:30" x14ac:dyDescent="0.25">
      <c r="V191" s="109"/>
      <c r="AD191" s="109"/>
    </row>
    <row r="192" spans="22:30" x14ac:dyDescent="0.25">
      <c r="V192" s="109"/>
      <c r="AD192" s="109"/>
    </row>
    <row r="193" spans="22:30" x14ac:dyDescent="0.25">
      <c r="V193" s="109"/>
      <c r="AD193" s="109"/>
    </row>
    <row r="194" spans="22:30" x14ac:dyDescent="0.25">
      <c r="V194" s="109"/>
      <c r="AD194" s="109"/>
    </row>
  </sheetData>
  <mergeCells count="9">
    <mergeCell ref="K14:N14"/>
    <mergeCell ref="K16:N16"/>
    <mergeCell ref="S6:T6"/>
    <mergeCell ref="K8:N8"/>
    <mergeCell ref="Q6:R6"/>
    <mergeCell ref="K13:N13"/>
    <mergeCell ref="K7:N7"/>
    <mergeCell ref="O6:P6"/>
    <mergeCell ref="K9:N9"/>
  </mergeCells>
  <phoneticPr fontId="0" type="noConversion"/>
  <printOptions horizontalCentered="1" verticalCentered="1"/>
  <pageMargins left="0.98425196850393704" right="0.39370078740157483" top="0.39370078740157483" bottom="0.39370078740157483" header="0" footer="0.59055118110236227"/>
  <pageSetup scale="85" orientation="landscape" r:id="rId1"/>
  <headerFooter alignWithMargins="0">
    <oddFooter>&amp;L1</oddFooter>
  </headerFooter>
  <rowBreaks count="6" manualBreakCount="6">
    <brk id="22" min="10" max="19" man="1"/>
    <brk id="34" min="10" max="19" man="1"/>
    <brk id="55" min="10" max="19" man="1"/>
    <brk id="74" min="10" max="19" man="1"/>
    <brk id="91" min="10" max="19" man="1"/>
    <brk id="98" min="10" max="19"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tabColor rgb="FFEB700B"/>
  </sheetPr>
  <dimension ref="A1:L18"/>
  <sheetViews>
    <sheetView showGridLines="0" view="pageBreakPreview" zoomScaleNormal="100" zoomScaleSheetLayoutView="100" workbookViewId="0">
      <selection activeCell="K6" sqref="K6:L6"/>
    </sheetView>
  </sheetViews>
  <sheetFormatPr baseColWidth="10" defaultRowHeight="12.75" x14ac:dyDescent="0.2"/>
  <cols>
    <col min="1" max="1" width="45.140625" customWidth="1"/>
    <col min="2" max="2" width="1.7109375" customWidth="1"/>
    <col min="3" max="3" width="15.7109375" customWidth="1"/>
    <col min="4" max="4" width="13.140625" customWidth="1"/>
    <col min="5" max="5" width="15" customWidth="1"/>
    <col min="6" max="6" width="3.5703125" customWidth="1"/>
    <col min="7" max="7" width="8.140625" customWidth="1"/>
    <col min="8" max="8" width="1.5703125" customWidth="1"/>
    <col min="9" max="9" width="9.42578125" customWidth="1"/>
    <col min="10" max="10" width="2.7109375" customWidth="1"/>
    <col min="11" max="11" width="14.140625" customWidth="1"/>
    <col min="12" max="12" width="14.42578125" customWidth="1"/>
  </cols>
  <sheetData>
    <row r="1" spans="1:12" ht="18" x14ac:dyDescent="0.2">
      <c r="A1" s="1655" t="s">
        <v>2413</v>
      </c>
      <c r="B1" s="1655"/>
      <c r="C1" s="2116"/>
      <c r="D1" s="2116"/>
      <c r="E1" s="2100"/>
      <c r="F1" s="2100"/>
      <c r="G1" s="2100"/>
      <c r="H1" s="2100"/>
      <c r="I1" s="2101"/>
      <c r="J1" s="2100"/>
      <c r="K1" s="550"/>
      <c r="L1" s="2834" t="s">
        <v>5028</v>
      </c>
    </row>
    <row r="2" spans="1:12" ht="18" x14ac:dyDescent="0.2">
      <c r="A2" s="1655" t="s">
        <v>2448</v>
      </c>
      <c r="B2" s="1655"/>
      <c r="C2" s="2116"/>
      <c r="D2" s="2116"/>
      <c r="E2" s="2100"/>
      <c r="F2" s="2100"/>
      <c r="G2" s="2100"/>
      <c r="H2" s="2100"/>
      <c r="I2" s="2101"/>
      <c r="J2" s="2100"/>
      <c r="K2" s="550"/>
    </row>
    <row r="3" spans="1:12" ht="18" x14ac:dyDescent="0.2">
      <c r="A3" s="1655" t="s">
        <v>2384</v>
      </c>
      <c r="B3" s="1655"/>
      <c r="C3" s="2116"/>
      <c r="D3" s="2116"/>
      <c r="E3" s="2100"/>
      <c r="F3" s="2100"/>
      <c r="G3" s="2100"/>
      <c r="H3" s="2100"/>
      <c r="I3" s="2101"/>
      <c r="J3" s="2100"/>
      <c r="K3" s="550"/>
    </row>
    <row r="4" spans="1:12" ht="18" customHeight="1" x14ac:dyDescent="0.2">
      <c r="A4" s="5928">
        <v>2013</v>
      </c>
      <c r="B4" s="5928"/>
      <c r="C4" s="5928"/>
      <c r="D4" s="5928"/>
      <c r="E4" s="2100"/>
      <c r="F4" s="2100"/>
      <c r="G4" s="2100"/>
      <c r="H4" s="2100"/>
      <c r="I4" s="2101"/>
      <c r="J4" s="2100"/>
      <c r="K4" s="550"/>
    </row>
    <row r="5" spans="1:12" ht="15" customHeight="1" x14ac:dyDescent="0.2">
      <c r="A5" s="542"/>
      <c r="B5" s="542"/>
      <c r="C5" s="550"/>
      <c r="D5" s="550"/>
      <c r="E5" s="550"/>
      <c r="F5" s="550"/>
      <c r="G5" s="550"/>
      <c r="H5" s="550"/>
      <c r="I5" s="1302"/>
      <c r="J5" s="550"/>
      <c r="K5" s="550"/>
    </row>
    <row r="6" spans="1:12" ht="39" customHeight="1" x14ac:dyDescent="0.2">
      <c r="A6" s="2047" t="s">
        <v>181</v>
      </c>
      <c r="B6" s="2416"/>
      <c r="C6" s="2047" t="s">
        <v>21</v>
      </c>
      <c r="D6" s="2047" t="s">
        <v>29</v>
      </c>
      <c r="E6" s="5922" t="s">
        <v>258</v>
      </c>
      <c r="F6" s="5922"/>
      <c r="G6" s="5922" t="s">
        <v>182</v>
      </c>
      <c r="H6" s="5922"/>
      <c r="I6" s="5922" t="s">
        <v>20</v>
      </c>
      <c r="J6" s="5922"/>
      <c r="K6" s="5933" t="s">
        <v>30</v>
      </c>
      <c r="L6" s="5933"/>
    </row>
    <row r="7" spans="1:12" ht="16.5" customHeight="1" x14ac:dyDescent="0.2">
      <c r="A7" s="5929" t="s">
        <v>586</v>
      </c>
      <c r="B7" s="5929"/>
      <c r="C7" s="5930"/>
      <c r="D7" s="5930"/>
      <c r="E7" s="2445">
        <f>SUM(E8)</f>
        <v>1022308.1499999999</v>
      </c>
      <c r="F7" s="2077"/>
      <c r="G7" s="2078"/>
      <c r="H7" s="2079"/>
      <c r="I7" s="2452">
        <f>SUM(I8)</f>
        <v>5212</v>
      </c>
      <c r="J7" s="2081"/>
      <c r="K7" s="2054"/>
      <c r="L7" s="2106"/>
    </row>
    <row r="8" spans="1:12" ht="15.75" customHeight="1" x14ac:dyDescent="0.2">
      <c r="A8" s="5889" t="s">
        <v>295</v>
      </c>
      <c r="B8" s="5889"/>
      <c r="C8" s="5889"/>
      <c r="D8" s="5890"/>
      <c r="E8" s="2446">
        <f>SUM(E9:E11)</f>
        <v>1022308.1499999999</v>
      </c>
      <c r="F8" s="2069"/>
      <c r="G8" s="2072"/>
      <c r="H8" s="2073"/>
      <c r="I8" s="2440">
        <f>SUM(I9:I11)</f>
        <v>5212</v>
      </c>
      <c r="J8" s="2074"/>
      <c r="K8" s="2075"/>
      <c r="L8" s="2103"/>
    </row>
    <row r="9" spans="1:12" ht="27" customHeight="1" x14ac:dyDescent="0.2">
      <c r="A9" s="2113" t="s">
        <v>797</v>
      </c>
      <c r="B9" s="2108"/>
      <c r="C9" s="2109" t="s">
        <v>2603</v>
      </c>
      <c r="D9" s="2109" t="s">
        <v>588</v>
      </c>
      <c r="E9" s="2449">
        <v>215755.53</v>
      </c>
      <c r="F9" s="1965"/>
      <c r="G9" s="1966">
        <v>1</v>
      </c>
      <c r="H9" s="1965"/>
      <c r="I9" s="2453">
        <v>1494</v>
      </c>
      <c r="J9" s="1963"/>
      <c r="K9" s="1962"/>
      <c r="L9" s="2103"/>
    </row>
    <row r="10" spans="1:12" ht="16.5" customHeight="1" x14ac:dyDescent="0.2">
      <c r="A10" s="2113" t="s">
        <v>798</v>
      </c>
      <c r="B10" s="2108"/>
      <c r="C10" s="2109" t="s">
        <v>302</v>
      </c>
      <c r="D10" s="2109" t="s">
        <v>357</v>
      </c>
      <c r="E10" s="2449">
        <v>398507.71</v>
      </c>
      <c r="F10" s="1965"/>
      <c r="G10" s="1966">
        <v>1</v>
      </c>
      <c r="H10" s="1965"/>
      <c r="I10" s="2453">
        <v>1231</v>
      </c>
      <c r="J10" s="1963"/>
      <c r="K10" s="1962"/>
      <c r="L10" s="2103"/>
    </row>
    <row r="11" spans="1:12" ht="15" customHeight="1" x14ac:dyDescent="0.2">
      <c r="A11" s="2113" t="s">
        <v>603</v>
      </c>
      <c r="B11" s="2108"/>
      <c r="C11" s="2109" t="s">
        <v>309</v>
      </c>
      <c r="D11" s="2107" t="s">
        <v>308</v>
      </c>
      <c r="E11" s="2449">
        <v>408044.91</v>
      </c>
      <c r="F11" s="1965"/>
      <c r="G11" s="1966">
        <v>1</v>
      </c>
      <c r="H11" s="1965"/>
      <c r="I11" s="2441">
        <v>2487</v>
      </c>
      <c r="J11" s="1963"/>
      <c r="K11" s="1962"/>
      <c r="L11" s="2103"/>
    </row>
    <row r="12" spans="1:12" ht="15.75" customHeight="1" x14ac:dyDescent="0.2">
      <c r="A12" s="5926" t="s">
        <v>803</v>
      </c>
      <c r="B12" s="5926"/>
      <c r="C12" s="5927"/>
      <c r="D12" s="5927"/>
      <c r="E12" s="2448">
        <f>SUM(E13)</f>
        <v>10374229.43</v>
      </c>
      <c r="F12" s="2058"/>
      <c r="G12" s="2065"/>
      <c r="H12" s="2060"/>
      <c r="I12" s="2066">
        <f>SUM(I13)</f>
        <v>0</v>
      </c>
      <c r="J12" s="2062"/>
      <c r="K12" s="2056"/>
      <c r="L12" s="2103"/>
    </row>
    <row r="13" spans="1:12" ht="15" customHeight="1" x14ac:dyDescent="0.2">
      <c r="A13" s="5889" t="s">
        <v>295</v>
      </c>
      <c r="B13" s="5889"/>
      <c r="C13" s="5889"/>
      <c r="D13" s="5890"/>
      <c r="E13" s="2446">
        <f>SUM(E14:E15)</f>
        <v>10374229.43</v>
      </c>
      <c r="F13" s="2069"/>
      <c r="G13" s="2072"/>
      <c r="H13" s="2073"/>
      <c r="I13" s="2072">
        <f>SUM(I14:J15)</f>
        <v>0</v>
      </c>
      <c r="J13" s="2074"/>
      <c r="K13" s="2075"/>
      <c r="L13" s="2103"/>
    </row>
    <row r="14" spans="1:12" ht="66.75" customHeight="1" x14ac:dyDescent="0.2">
      <c r="A14" s="2113" t="s">
        <v>1213</v>
      </c>
      <c r="B14" s="2108"/>
      <c r="C14" s="2107" t="s">
        <v>632</v>
      </c>
      <c r="D14" s="2107" t="s">
        <v>496</v>
      </c>
      <c r="E14" s="2449">
        <v>1645318.78</v>
      </c>
      <c r="F14" s="1968"/>
      <c r="G14" s="1966">
        <v>1</v>
      </c>
      <c r="H14" s="1968"/>
      <c r="I14" s="2040" t="s">
        <v>2608</v>
      </c>
      <c r="J14" s="1968"/>
      <c r="K14" s="5931" t="s">
        <v>2099</v>
      </c>
      <c r="L14" s="5932"/>
    </row>
    <row r="15" spans="1:12" ht="56.25" customHeight="1" x14ac:dyDescent="0.2">
      <c r="A15" s="2420" t="s">
        <v>2433</v>
      </c>
      <c r="B15" s="2110"/>
      <c r="C15" s="2111" t="s">
        <v>1203</v>
      </c>
      <c r="D15" s="2111" t="s">
        <v>496</v>
      </c>
      <c r="E15" s="2451">
        <v>8728910.6500000004</v>
      </c>
      <c r="F15" s="2009"/>
      <c r="G15" s="2008">
        <v>1</v>
      </c>
      <c r="H15" s="2007"/>
      <c r="I15" s="2006" t="s">
        <v>2609</v>
      </c>
      <c r="J15" s="2005"/>
      <c r="K15" s="2104"/>
      <c r="L15" s="2105"/>
    </row>
    <row r="16" spans="1:12" x14ac:dyDescent="0.2">
      <c r="A16" s="2083"/>
      <c r="B16" s="2417"/>
      <c r="C16" s="2091"/>
      <c r="D16" s="2091"/>
      <c r="E16" s="2085"/>
      <c r="F16" s="2085"/>
      <c r="G16" s="2092"/>
      <c r="H16" s="2093"/>
      <c r="I16" s="2094"/>
      <c r="J16" s="2094"/>
      <c r="K16" s="2000"/>
    </row>
    <row r="17" spans="1:11" x14ac:dyDescent="0.2">
      <c r="A17" s="1974"/>
      <c r="B17" s="1974"/>
      <c r="C17" s="2003"/>
      <c r="D17" s="2003"/>
      <c r="E17" s="1951"/>
      <c r="F17" s="1951"/>
      <c r="G17" s="2002"/>
      <c r="H17" s="2000"/>
      <c r="I17" s="2001"/>
      <c r="J17" s="2001"/>
      <c r="K17" s="2000"/>
    </row>
    <row r="18" spans="1:11" x14ac:dyDescent="0.2">
      <c r="A18" s="1973" t="s">
        <v>2599</v>
      </c>
      <c r="B18" s="1973"/>
      <c r="C18" s="2003"/>
      <c r="D18" s="2003"/>
      <c r="E18" s="1951"/>
      <c r="F18" s="1951"/>
      <c r="G18" s="2002"/>
      <c r="H18" s="2000"/>
      <c r="I18" s="2001"/>
      <c r="J18" s="2001"/>
      <c r="K18" s="2000"/>
    </row>
  </sheetData>
  <mergeCells count="10">
    <mergeCell ref="A4:D4"/>
    <mergeCell ref="A7:D7"/>
    <mergeCell ref="A12:D12"/>
    <mergeCell ref="K14:L14"/>
    <mergeCell ref="A8:D8"/>
    <mergeCell ref="A13:D13"/>
    <mergeCell ref="E6:F6"/>
    <mergeCell ref="G6:H6"/>
    <mergeCell ref="I6:J6"/>
    <mergeCell ref="K6:L6"/>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EB700B"/>
  </sheetPr>
  <dimension ref="A1:L27"/>
  <sheetViews>
    <sheetView showGridLines="0" view="pageBreakPreview" topLeftCell="A7" zoomScaleNormal="100" zoomScaleSheetLayoutView="100" workbookViewId="0">
      <selection activeCell="K6" sqref="K6:L6"/>
    </sheetView>
  </sheetViews>
  <sheetFormatPr baseColWidth="10" defaultRowHeight="12.75" x14ac:dyDescent="0.2"/>
  <cols>
    <col min="1" max="1" width="45.140625" customWidth="1"/>
    <col min="2" max="2" width="2.5703125" customWidth="1"/>
    <col min="3" max="3" width="15.85546875" customWidth="1"/>
    <col min="5" max="5" width="16" customWidth="1"/>
    <col min="6" max="6" width="4.7109375" customWidth="1"/>
    <col min="7" max="7" width="8.140625" customWidth="1"/>
    <col min="8" max="8" width="1.42578125" customWidth="1"/>
    <col min="9" max="9" width="12.42578125" customWidth="1"/>
    <col min="10" max="10" width="5" customWidth="1"/>
    <col min="11" max="11" width="23.5703125" customWidth="1"/>
  </cols>
  <sheetData>
    <row r="1" spans="1:12" ht="18" x14ac:dyDescent="0.2">
      <c r="A1" s="1655" t="s">
        <v>2413</v>
      </c>
      <c r="B1" s="1655"/>
      <c r="C1" s="2100"/>
      <c r="D1" s="2100"/>
      <c r="E1" s="2100"/>
      <c r="F1" s="2100"/>
      <c r="G1" s="2100"/>
      <c r="H1" s="2100"/>
      <c r="I1" s="2101"/>
      <c r="J1" s="2100"/>
      <c r="K1" s="2951" t="s">
        <v>5028</v>
      </c>
    </row>
    <row r="2" spans="1:12" ht="18" x14ac:dyDescent="0.2">
      <c r="A2" s="1655" t="s">
        <v>2448</v>
      </c>
      <c r="B2" s="1655"/>
      <c r="C2" s="2100"/>
      <c r="D2" s="2100"/>
      <c r="E2" s="2100"/>
      <c r="F2" s="2100"/>
      <c r="G2" s="2100"/>
      <c r="H2" s="2100"/>
      <c r="I2" s="2101"/>
      <c r="J2" s="2100"/>
      <c r="K2" s="550"/>
    </row>
    <row r="3" spans="1:12" ht="18" x14ac:dyDescent="0.2">
      <c r="A3" s="1655" t="s">
        <v>2384</v>
      </c>
      <c r="B3" s="1655"/>
      <c r="C3" s="2100"/>
      <c r="D3" s="2100"/>
      <c r="E3" s="2100"/>
      <c r="F3" s="2100"/>
      <c r="G3" s="2100"/>
      <c r="H3" s="2100"/>
      <c r="I3" s="2101"/>
      <c r="J3" s="2100"/>
      <c r="K3" s="550"/>
    </row>
    <row r="4" spans="1:12" ht="18" x14ac:dyDescent="0.2">
      <c r="A4" s="5928">
        <v>2013</v>
      </c>
      <c r="B4" s="5928"/>
      <c r="C4" s="5928"/>
      <c r="D4" s="5928"/>
      <c r="E4" s="2100"/>
      <c r="F4" s="2100"/>
      <c r="G4" s="2100"/>
      <c r="H4" s="2100"/>
      <c r="I4" s="2101"/>
      <c r="J4" s="2100"/>
      <c r="K4" s="550"/>
    </row>
    <row r="5" spans="1:12" ht="18" x14ac:dyDescent="0.2">
      <c r="A5" s="542"/>
      <c r="B5" s="542"/>
      <c r="C5" s="550"/>
      <c r="D5" s="550"/>
      <c r="E5" s="550"/>
      <c r="F5" s="550"/>
      <c r="G5" s="550"/>
      <c r="H5" s="550"/>
      <c r="I5" s="1302"/>
      <c r="J5" s="550"/>
      <c r="K5" s="550"/>
    </row>
    <row r="6" spans="1:12" ht="40.5" customHeight="1" x14ac:dyDescent="0.2">
      <c r="A6" s="2047" t="s">
        <v>181</v>
      </c>
      <c r="B6" s="2416"/>
      <c r="C6" s="2047" t="s">
        <v>21</v>
      </c>
      <c r="D6" s="2047" t="s">
        <v>29</v>
      </c>
      <c r="E6" s="5922" t="s">
        <v>258</v>
      </c>
      <c r="F6" s="5922"/>
      <c r="G6" s="5922" t="s">
        <v>182</v>
      </c>
      <c r="H6" s="5922"/>
      <c r="I6" s="5922" t="s">
        <v>20</v>
      </c>
      <c r="J6" s="5922"/>
      <c r="K6" s="2832" t="s">
        <v>30</v>
      </c>
      <c r="L6" s="2953"/>
    </row>
    <row r="7" spans="1:12" ht="27.75" customHeight="1" x14ac:dyDescent="0.2">
      <c r="A7" s="5929" t="s">
        <v>1075</v>
      </c>
      <c r="B7" s="5929"/>
      <c r="C7" s="5930"/>
      <c r="D7" s="5930"/>
      <c r="E7" s="2445">
        <f>SUM(E8)</f>
        <v>10000000</v>
      </c>
      <c r="F7" s="2077"/>
      <c r="G7" s="2078"/>
      <c r="H7" s="2079"/>
      <c r="I7" s="2716">
        <f>SUM(I8)</f>
        <v>0</v>
      </c>
      <c r="J7" s="2081"/>
      <c r="K7" s="2054"/>
      <c r="L7" s="2438"/>
    </row>
    <row r="8" spans="1:12" ht="16.5" customHeight="1" x14ac:dyDescent="0.2">
      <c r="A8" s="5889" t="s">
        <v>295</v>
      </c>
      <c r="B8" s="5889"/>
      <c r="C8" s="5889"/>
      <c r="D8" s="5890"/>
      <c r="E8" s="2446">
        <f>SUM(E9)</f>
        <v>10000000</v>
      </c>
      <c r="F8" s="2069"/>
      <c r="G8" s="2072"/>
      <c r="H8" s="2073"/>
      <c r="I8" s="2641">
        <f>SUM(I9)</f>
        <v>0</v>
      </c>
      <c r="J8" s="2074"/>
      <c r="K8" s="2075"/>
      <c r="L8" s="2438"/>
    </row>
    <row r="9" spans="1:12" ht="47.25" customHeight="1" x14ac:dyDescent="0.2">
      <c r="A9" s="2422" t="s">
        <v>627</v>
      </c>
      <c r="B9" s="2118"/>
      <c r="C9" s="2109" t="s">
        <v>288</v>
      </c>
      <c r="D9" s="2109" t="s">
        <v>880</v>
      </c>
      <c r="E9" s="2447">
        <v>10000000</v>
      </c>
      <c r="F9" s="2030"/>
      <c r="G9" s="1993">
        <v>1</v>
      </c>
      <c r="H9" s="2012"/>
      <c r="I9" s="2643" t="s">
        <v>2605</v>
      </c>
      <c r="J9" s="1991"/>
      <c r="K9" s="2011"/>
      <c r="L9" s="2438"/>
    </row>
    <row r="10" spans="1:12" ht="25.5" customHeight="1" x14ac:dyDescent="0.2">
      <c r="A10" s="5912" t="s">
        <v>500</v>
      </c>
      <c r="B10" s="5912"/>
      <c r="C10" s="5913"/>
      <c r="D10" s="5913"/>
      <c r="E10" s="2448">
        <f>SUM(E11)</f>
        <v>6392660.3399999999</v>
      </c>
      <c r="F10" s="2058"/>
      <c r="G10" s="2065"/>
      <c r="H10" s="2060"/>
      <c r="I10" s="2633">
        <f>SUM(I11)</f>
        <v>31653</v>
      </c>
      <c r="J10" s="2062"/>
      <c r="K10" s="2056"/>
      <c r="L10" s="2438"/>
    </row>
    <row r="11" spans="1:12" x14ac:dyDescent="0.2">
      <c r="A11" s="5889" t="s">
        <v>295</v>
      </c>
      <c r="B11" s="5889"/>
      <c r="C11" s="5889"/>
      <c r="D11" s="5890"/>
      <c r="E11" s="2446">
        <f>SUM(E12:E21)</f>
        <v>6392660.3399999999</v>
      </c>
      <c r="F11" s="2069"/>
      <c r="G11" s="2072"/>
      <c r="H11" s="2073"/>
      <c r="I11" s="2631">
        <f>SUM(I12:I21)</f>
        <v>31653</v>
      </c>
      <c r="J11" s="2074"/>
      <c r="K11" s="2075"/>
      <c r="L11" s="2438"/>
    </row>
    <row r="12" spans="1:12" ht="27.75" customHeight="1" x14ac:dyDescent="0.2">
      <c r="A12" s="2113" t="s">
        <v>601</v>
      </c>
      <c r="B12" s="2108"/>
      <c r="C12" s="2109" t="s">
        <v>324</v>
      </c>
      <c r="D12" s="2107" t="s">
        <v>600</v>
      </c>
      <c r="E12" s="2449">
        <v>609798.63</v>
      </c>
      <c r="F12" s="1965"/>
      <c r="G12" s="1966">
        <v>1</v>
      </c>
      <c r="H12" s="1965"/>
      <c r="I12" s="2643">
        <v>1060</v>
      </c>
      <c r="J12" s="1963"/>
      <c r="K12" s="1962"/>
      <c r="L12" s="2438"/>
    </row>
    <row r="13" spans="1:12" ht="29.25" customHeight="1" x14ac:dyDescent="0.2">
      <c r="A13" s="2113" t="s">
        <v>799</v>
      </c>
      <c r="B13" s="2108"/>
      <c r="C13" s="2109" t="s">
        <v>317</v>
      </c>
      <c r="D13" s="2109" t="s">
        <v>345</v>
      </c>
      <c r="E13" s="2449">
        <v>522327.26</v>
      </c>
      <c r="F13" s="1965"/>
      <c r="G13" s="1966">
        <v>1</v>
      </c>
      <c r="H13" s="1965"/>
      <c r="I13" s="2632">
        <v>2569</v>
      </c>
      <c r="J13" s="1963"/>
      <c r="K13" s="1962"/>
      <c r="L13" s="2438"/>
    </row>
    <row r="14" spans="1:12" ht="21.75" customHeight="1" x14ac:dyDescent="0.2">
      <c r="A14" s="2113" t="s">
        <v>800</v>
      </c>
      <c r="B14" s="2108"/>
      <c r="C14" s="2109" t="s">
        <v>321</v>
      </c>
      <c r="D14" s="2109" t="s">
        <v>321</v>
      </c>
      <c r="E14" s="2449">
        <v>701261.79</v>
      </c>
      <c r="F14" s="1965"/>
      <c r="G14" s="1966">
        <v>1</v>
      </c>
      <c r="H14" s="1965"/>
      <c r="I14" s="2632">
        <v>6144</v>
      </c>
      <c r="J14" s="1963"/>
      <c r="K14" s="1962"/>
      <c r="L14" s="2438"/>
    </row>
    <row r="15" spans="1:12" ht="22.5" customHeight="1" x14ac:dyDescent="0.2">
      <c r="A15" s="2113" t="s">
        <v>825</v>
      </c>
      <c r="B15" s="2108"/>
      <c r="C15" s="2109" t="s">
        <v>317</v>
      </c>
      <c r="D15" s="2109" t="s">
        <v>317</v>
      </c>
      <c r="E15" s="2449">
        <v>242787.61</v>
      </c>
      <c r="F15" s="1965"/>
      <c r="G15" s="1966">
        <v>1</v>
      </c>
      <c r="H15" s="1965"/>
      <c r="I15" s="2632">
        <v>6746</v>
      </c>
      <c r="J15" s="1963"/>
      <c r="K15" s="1962"/>
      <c r="L15" s="2438"/>
    </row>
    <row r="16" spans="1:12" ht="21.75" customHeight="1" x14ac:dyDescent="0.2">
      <c r="A16" s="2113" t="s">
        <v>801</v>
      </c>
      <c r="B16" s="2108"/>
      <c r="C16" s="2109" t="s">
        <v>319</v>
      </c>
      <c r="D16" s="2109" t="s">
        <v>319</v>
      </c>
      <c r="E16" s="2449">
        <v>609850.30000000005</v>
      </c>
      <c r="F16" s="1965"/>
      <c r="G16" s="1966">
        <v>1</v>
      </c>
      <c r="H16" s="1965"/>
      <c r="I16" s="2632">
        <v>4446</v>
      </c>
      <c r="J16" s="1963"/>
      <c r="K16" s="1962"/>
      <c r="L16" s="2438"/>
    </row>
    <row r="17" spans="1:12" ht="40.5" customHeight="1" x14ac:dyDescent="0.2">
      <c r="A17" s="2113" t="s">
        <v>2434</v>
      </c>
      <c r="B17" s="2108"/>
      <c r="C17" s="2109" t="s">
        <v>292</v>
      </c>
      <c r="D17" s="2107" t="s">
        <v>611</v>
      </c>
      <c r="E17" s="2449">
        <v>2190003.1800000002</v>
      </c>
      <c r="F17" s="1965"/>
      <c r="G17" s="1966">
        <v>1</v>
      </c>
      <c r="H17" s="1965"/>
      <c r="I17" s="2643" t="s">
        <v>2605</v>
      </c>
      <c r="J17" s="1963"/>
      <c r="K17" s="1962" t="s">
        <v>1187</v>
      </c>
      <c r="L17" s="2438"/>
    </row>
    <row r="18" spans="1:12" ht="24.75" customHeight="1" x14ac:dyDescent="0.2">
      <c r="A18" s="2113" t="s">
        <v>1155</v>
      </c>
      <c r="B18" s="2108"/>
      <c r="C18" s="2109" t="s">
        <v>323</v>
      </c>
      <c r="D18" s="2109" t="s">
        <v>1154</v>
      </c>
      <c r="E18" s="2449">
        <v>224564.33</v>
      </c>
      <c r="F18" s="1965"/>
      <c r="G18" s="1966">
        <v>1</v>
      </c>
      <c r="H18" s="1965"/>
      <c r="I18" s="2632">
        <v>891</v>
      </c>
      <c r="J18" s="1963"/>
      <c r="K18" s="1962"/>
      <c r="L18" s="2438"/>
    </row>
    <row r="19" spans="1:12" ht="24.75" customHeight="1" x14ac:dyDescent="0.2">
      <c r="A19" s="2113" t="s">
        <v>1150</v>
      </c>
      <c r="B19" s="2108"/>
      <c r="C19" s="2109" t="s">
        <v>292</v>
      </c>
      <c r="D19" s="2109" t="s">
        <v>1149</v>
      </c>
      <c r="E19" s="2449">
        <v>503274.48</v>
      </c>
      <c r="F19" s="1965"/>
      <c r="G19" s="1966">
        <v>1</v>
      </c>
      <c r="H19" s="1965"/>
      <c r="I19" s="2632">
        <v>7503</v>
      </c>
      <c r="J19" s="1963"/>
      <c r="K19" s="1962"/>
      <c r="L19" s="2438"/>
    </row>
    <row r="20" spans="1:12" ht="24.75" customHeight="1" x14ac:dyDescent="0.2">
      <c r="A20" s="2113" t="s">
        <v>1145</v>
      </c>
      <c r="B20" s="2108"/>
      <c r="C20" s="2109" t="s">
        <v>292</v>
      </c>
      <c r="D20" s="2109" t="s">
        <v>2604</v>
      </c>
      <c r="E20" s="2449">
        <v>451766.95</v>
      </c>
      <c r="F20" s="1965"/>
      <c r="G20" s="1966">
        <v>1</v>
      </c>
      <c r="H20" s="1965"/>
      <c r="I20" s="2632">
        <v>2294</v>
      </c>
      <c r="J20" s="1963"/>
      <c r="K20" s="1962"/>
      <c r="L20" s="2438"/>
    </row>
    <row r="21" spans="1:12" ht="27.75" customHeight="1" x14ac:dyDescent="0.2">
      <c r="A21" s="2113" t="s">
        <v>1307</v>
      </c>
      <c r="B21" s="2108"/>
      <c r="C21" s="2109" t="s">
        <v>309</v>
      </c>
      <c r="D21" s="2109" t="s">
        <v>309</v>
      </c>
      <c r="E21" s="2449">
        <v>337025.81</v>
      </c>
      <c r="F21" s="1965"/>
      <c r="G21" s="1966">
        <v>1</v>
      </c>
      <c r="H21" s="1965"/>
      <c r="I21" s="2632" t="s">
        <v>2606</v>
      </c>
      <c r="J21" s="1963"/>
      <c r="K21" s="1962"/>
      <c r="L21" s="2438"/>
    </row>
    <row r="22" spans="1:12" ht="27.75" customHeight="1" x14ac:dyDescent="0.2">
      <c r="A22" s="5912" t="s">
        <v>878</v>
      </c>
      <c r="B22" s="5912"/>
      <c r="C22" s="5913"/>
      <c r="D22" s="5913"/>
      <c r="E22" s="2448">
        <f>SUM(E23)</f>
        <v>9437609.8100000005</v>
      </c>
      <c r="F22" s="2058"/>
      <c r="G22" s="2065"/>
      <c r="H22" s="2060"/>
      <c r="I22" s="2633">
        <f>SUM(I23)</f>
        <v>0</v>
      </c>
      <c r="J22" s="2062"/>
      <c r="K22" s="2056"/>
      <c r="L22" s="2438"/>
    </row>
    <row r="23" spans="1:12" ht="16.5" customHeight="1" x14ac:dyDescent="0.2">
      <c r="A23" s="5889" t="s">
        <v>295</v>
      </c>
      <c r="B23" s="5889"/>
      <c r="C23" s="5889"/>
      <c r="D23" s="5890"/>
      <c r="E23" s="2446">
        <f>SUM(E24)</f>
        <v>9437609.8100000005</v>
      </c>
      <c r="F23" s="2069"/>
      <c r="G23" s="2072"/>
      <c r="H23" s="2073"/>
      <c r="I23" s="2641">
        <f>SUM(I24)</f>
        <v>0</v>
      </c>
      <c r="J23" s="2074"/>
      <c r="K23" s="2075"/>
      <c r="L23" s="2438"/>
    </row>
    <row r="24" spans="1:12" ht="35.25" customHeight="1" x14ac:dyDescent="0.2">
      <c r="A24" s="2423" t="s">
        <v>2435</v>
      </c>
      <c r="B24" s="2119"/>
      <c r="C24" s="2120" t="s">
        <v>303</v>
      </c>
      <c r="D24" s="2120" t="s">
        <v>344</v>
      </c>
      <c r="E24" s="2450">
        <v>9437609.8100000005</v>
      </c>
      <c r="F24" s="2028"/>
      <c r="G24" s="2029">
        <v>1</v>
      </c>
      <c r="H24" s="2028"/>
      <c r="I24" s="2952" t="s">
        <v>2607</v>
      </c>
      <c r="J24" s="2027"/>
      <c r="K24" s="2117"/>
      <c r="L24" s="2438"/>
    </row>
    <row r="25" spans="1:12" x14ac:dyDescent="0.2">
      <c r="A25" s="2095"/>
      <c r="B25" s="2421"/>
      <c r="C25" s="2096"/>
      <c r="D25" s="2096"/>
      <c r="E25" s="2097"/>
      <c r="F25" s="2098"/>
      <c r="G25" s="2099"/>
      <c r="H25" s="2098"/>
      <c r="I25" s="2094"/>
      <c r="J25" s="2095"/>
      <c r="K25" s="2021"/>
    </row>
    <row r="26" spans="1:12" x14ac:dyDescent="0.2">
      <c r="A26" s="2022"/>
      <c r="B26" s="2022"/>
      <c r="C26" s="2021"/>
      <c r="D26" s="2021"/>
      <c r="E26" s="2025"/>
      <c r="F26" s="2023"/>
      <c r="G26" s="2024"/>
      <c r="H26" s="2023"/>
      <c r="I26" s="2001"/>
      <c r="J26" s="2022"/>
      <c r="K26" s="2021"/>
    </row>
    <row r="27" spans="1:12" x14ac:dyDescent="0.2">
      <c r="A27" s="2026" t="s">
        <v>2599</v>
      </c>
      <c r="B27" s="2026"/>
      <c r="C27" s="2021"/>
      <c r="D27" s="2021"/>
      <c r="E27" s="2025"/>
      <c r="F27" s="2023"/>
      <c r="G27" s="2024"/>
      <c r="H27" s="2023"/>
      <c r="I27" s="2001"/>
      <c r="J27" s="2022"/>
      <c r="K27" s="2021"/>
    </row>
  </sheetData>
  <mergeCells count="10">
    <mergeCell ref="E6:F6"/>
    <mergeCell ref="G6:H6"/>
    <mergeCell ref="I6:J6"/>
    <mergeCell ref="A10:D10"/>
    <mergeCell ref="A7:D7"/>
    <mergeCell ref="A22:D22"/>
    <mergeCell ref="A11:D11"/>
    <mergeCell ref="A8:D8"/>
    <mergeCell ref="A23:D23"/>
    <mergeCell ref="A4:D4"/>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EB700B"/>
  </sheetPr>
  <dimension ref="A1:L25"/>
  <sheetViews>
    <sheetView showGridLines="0" view="pageBreakPreview" zoomScaleNormal="100" zoomScaleSheetLayoutView="100" workbookViewId="0">
      <selection activeCell="K6" sqref="K6:L6"/>
    </sheetView>
  </sheetViews>
  <sheetFormatPr baseColWidth="10" defaultRowHeight="12.75" x14ac:dyDescent="0.2"/>
  <cols>
    <col min="1" max="1" width="37.140625" customWidth="1"/>
    <col min="2" max="2" width="1.140625" customWidth="1"/>
    <col min="5" max="5" width="13.85546875" customWidth="1"/>
    <col min="6" max="6" width="3.42578125" customWidth="1"/>
    <col min="7" max="7" width="7.42578125" customWidth="1"/>
    <col min="8" max="8" width="2.7109375" customWidth="1"/>
    <col min="9" max="9" width="11" customWidth="1"/>
    <col min="10" max="10" width="3.5703125" customWidth="1"/>
    <col min="11" max="11" width="13.28515625" customWidth="1"/>
    <col min="12" max="12" width="13" customWidth="1"/>
  </cols>
  <sheetData>
    <row r="1" spans="1:12" ht="15" customHeight="1" x14ac:dyDescent="0.2">
      <c r="A1" s="1655" t="s">
        <v>2413</v>
      </c>
      <c r="B1" s="1655"/>
      <c r="C1" s="2100"/>
      <c r="D1" s="2100"/>
      <c r="E1" s="2100"/>
      <c r="F1" s="2100"/>
      <c r="G1" s="2100"/>
      <c r="H1" s="2100"/>
      <c r="I1" s="2101"/>
      <c r="J1" s="2100"/>
      <c r="K1" s="550"/>
      <c r="L1" s="2834" t="s">
        <v>5028</v>
      </c>
    </row>
    <row r="2" spans="1:12" ht="14.25" customHeight="1" x14ac:dyDescent="0.2">
      <c r="A2" s="1655" t="s">
        <v>2448</v>
      </c>
      <c r="B2" s="1655"/>
      <c r="C2" s="2100"/>
      <c r="D2" s="2100"/>
      <c r="E2" s="2100"/>
      <c r="F2" s="2100"/>
      <c r="G2" s="2100"/>
      <c r="H2" s="2100"/>
      <c r="I2" s="2101"/>
      <c r="J2" s="2100"/>
      <c r="K2" s="550"/>
    </row>
    <row r="3" spans="1:12" ht="11.25" customHeight="1" x14ac:dyDescent="0.2">
      <c r="A3" s="1655" t="s">
        <v>2384</v>
      </c>
      <c r="B3" s="1655"/>
      <c r="C3" s="2100"/>
      <c r="D3" s="2100"/>
      <c r="E3" s="2100"/>
      <c r="F3" s="2100"/>
      <c r="G3" s="2100"/>
      <c r="H3" s="2100"/>
      <c r="I3" s="2101"/>
      <c r="J3" s="2100"/>
      <c r="K3" s="550"/>
    </row>
    <row r="4" spans="1:12" ht="15" customHeight="1" x14ac:dyDescent="0.2">
      <c r="A4" s="5928">
        <v>2013</v>
      </c>
      <c r="B4" s="5928"/>
      <c r="C4" s="5928"/>
      <c r="D4" s="5928"/>
      <c r="E4" s="2100"/>
      <c r="F4" s="2100"/>
      <c r="G4" s="2100"/>
      <c r="H4" s="2100"/>
      <c r="I4" s="2101"/>
      <c r="J4" s="2100"/>
      <c r="K4" s="550"/>
    </row>
    <row r="5" spans="1:12" ht="11.25" customHeight="1" x14ac:dyDescent="0.2">
      <c r="A5" s="542"/>
      <c r="B5" s="542"/>
      <c r="C5" s="550"/>
      <c r="D5" s="550"/>
      <c r="E5" s="550"/>
      <c r="F5" s="550"/>
      <c r="G5" s="550"/>
      <c r="H5" s="550"/>
      <c r="I5" s="1302"/>
      <c r="J5" s="550"/>
      <c r="K5" s="550"/>
    </row>
    <row r="6" spans="1:12" ht="39.75" customHeight="1" x14ac:dyDescent="0.2">
      <c r="A6" s="2048" t="s">
        <v>181</v>
      </c>
      <c r="B6" s="2416"/>
      <c r="C6" s="2048" t="s">
        <v>21</v>
      </c>
      <c r="D6" s="2048" t="s">
        <v>29</v>
      </c>
      <c r="E6" s="5922" t="s">
        <v>258</v>
      </c>
      <c r="F6" s="5922"/>
      <c r="G6" s="5922" t="s">
        <v>182</v>
      </c>
      <c r="H6" s="5922"/>
      <c r="I6" s="5922" t="s">
        <v>20</v>
      </c>
      <c r="J6" s="5922"/>
      <c r="K6" s="5934" t="s">
        <v>30</v>
      </c>
      <c r="L6" s="5934"/>
    </row>
    <row r="7" spans="1:12" x14ac:dyDescent="0.2">
      <c r="A7" s="5935" t="s">
        <v>830</v>
      </c>
      <c r="B7" s="5935"/>
      <c r="C7" s="5936"/>
      <c r="D7" s="5936"/>
      <c r="E7" s="2445">
        <f>SUM(E8)</f>
        <v>1110570.42</v>
      </c>
      <c r="F7" s="2077"/>
      <c r="G7" s="2078"/>
      <c r="H7" s="2079"/>
      <c r="I7" s="2716">
        <f>SUM(I8)</f>
        <v>15632</v>
      </c>
      <c r="J7" s="2081"/>
      <c r="K7" s="2330"/>
      <c r="L7" s="2425"/>
    </row>
    <row r="8" spans="1:12" x14ac:dyDescent="0.2">
      <c r="A8" s="5889" t="s">
        <v>295</v>
      </c>
      <c r="B8" s="5889"/>
      <c r="C8" s="5889"/>
      <c r="D8" s="5890"/>
      <c r="E8" s="2446">
        <f>SUM(E9)</f>
        <v>1110570.42</v>
      </c>
      <c r="F8" s="2069"/>
      <c r="G8" s="2072"/>
      <c r="H8" s="2073"/>
      <c r="I8" s="2641">
        <f>SUM(I9)</f>
        <v>15632</v>
      </c>
      <c r="J8" s="2074"/>
      <c r="K8" s="2075"/>
      <c r="L8" s="2103"/>
    </row>
    <row r="9" spans="1:12" ht="25.5" x14ac:dyDescent="0.2">
      <c r="A9" s="2411" t="s">
        <v>2436</v>
      </c>
      <c r="B9" s="1968"/>
      <c r="C9" s="1967" t="s">
        <v>320</v>
      </c>
      <c r="D9" s="1967" t="s">
        <v>320</v>
      </c>
      <c r="E9" s="2449">
        <f>1121844.44-11274.02</f>
        <v>1110570.42</v>
      </c>
      <c r="F9" s="1965"/>
      <c r="G9" s="1966">
        <v>1</v>
      </c>
      <c r="H9" s="1965"/>
      <c r="I9" s="2632">
        <v>15632</v>
      </c>
      <c r="J9" s="1963"/>
      <c r="K9" s="1962"/>
      <c r="L9" s="2103"/>
    </row>
    <row r="10" spans="1:12" ht="25.5" customHeight="1" x14ac:dyDescent="0.2">
      <c r="A10" s="5912" t="s">
        <v>1308</v>
      </c>
      <c r="B10" s="5912"/>
      <c r="C10" s="5913"/>
      <c r="D10" s="5913"/>
      <c r="E10" s="2448">
        <f>SUM(E11)</f>
        <v>200000</v>
      </c>
      <c r="F10" s="2058"/>
      <c r="G10" s="2065"/>
      <c r="H10" s="2060"/>
      <c r="I10" s="2633">
        <f>SUM(I11)</f>
        <v>0</v>
      </c>
      <c r="J10" s="2062"/>
      <c r="K10" s="2056"/>
      <c r="L10" s="2103"/>
    </row>
    <row r="11" spans="1:12" x14ac:dyDescent="0.2">
      <c r="A11" s="5889" t="s">
        <v>1281</v>
      </c>
      <c r="B11" s="5889"/>
      <c r="C11" s="5889"/>
      <c r="D11" s="5890"/>
      <c r="E11" s="2446">
        <f>SUM(E12)</f>
        <v>200000</v>
      </c>
      <c r="F11" s="2069"/>
      <c r="G11" s="2072"/>
      <c r="H11" s="2073"/>
      <c r="I11" s="2641">
        <f>SUM(I12)</f>
        <v>0</v>
      </c>
      <c r="J11" s="2074"/>
      <c r="K11" s="2075"/>
      <c r="L11" s="2103"/>
    </row>
    <row r="12" spans="1:12" ht="25.5" x14ac:dyDescent="0.2">
      <c r="A12" s="2426" t="s">
        <v>1282</v>
      </c>
      <c r="B12" s="2015"/>
      <c r="C12" s="2018" t="s">
        <v>317</v>
      </c>
      <c r="D12" s="2018" t="s">
        <v>317</v>
      </c>
      <c r="E12" s="2660">
        <v>200000</v>
      </c>
      <c r="F12" s="2016"/>
      <c r="G12" s="2017">
        <v>1</v>
      </c>
      <c r="H12" s="2016"/>
      <c r="I12" s="2661" t="s">
        <v>2648</v>
      </c>
      <c r="J12" s="2015"/>
      <c r="K12" s="2014"/>
      <c r="L12" s="2103"/>
    </row>
    <row r="13" spans="1:12" x14ac:dyDescent="0.2">
      <c r="A13" s="5926" t="s">
        <v>332</v>
      </c>
      <c r="B13" s="5926"/>
      <c r="C13" s="5927"/>
      <c r="D13" s="5927"/>
      <c r="E13" s="2448">
        <f>SUM(E14)</f>
        <v>1300000</v>
      </c>
      <c r="F13" s="2058"/>
      <c r="G13" s="2065"/>
      <c r="H13" s="2060"/>
      <c r="I13" s="2633">
        <f>SUM(I14)</f>
        <v>10000</v>
      </c>
      <c r="J13" s="2062"/>
      <c r="K13" s="2056"/>
      <c r="L13" s="2103"/>
    </row>
    <row r="14" spans="1:12" x14ac:dyDescent="0.2">
      <c r="A14" s="5889" t="s">
        <v>289</v>
      </c>
      <c r="B14" s="5889"/>
      <c r="C14" s="5889"/>
      <c r="D14" s="5890"/>
      <c r="E14" s="2446">
        <f>SUM(E15)</f>
        <v>1300000</v>
      </c>
      <c r="F14" s="2069"/>
      <c r="G14" s="2072"/>
      <c r="H14" s="2073"/>
      <c r="I14" s="2641">
        <f>SUM(I15)</f>
        <v>10000</v>
      </c>
      <c r="J14" s="2074"/>
      <c r="K14" s="2075"/>
      <c r="L14" s="2103"/>
    </row>
    <row r="15" spans="1:12" ht="25.5" x14ac:dyDescent="0.2">
      <c r="A15" s="2411" t="s">
        <v>2437</v>
      </c>
      <c r="B15" s="1968"/>
      <c r="C15" s="1990" t="s">
        <v>312</v>
      </c>
      <c r="D15" s="1990" t="s">
        <v>312</v>
      </c>
      <c r="E15" s="2449">
        <v>1300000</v>
      </c>
      <c r="F15" s="1994"/>
      <c r="G15" s="1993">
        <v>1</v>
      </c>
      <c r="H15" s="2012"/>
      <c r="I15" s="2643">
        <v>10000</v>
      </c>
      <c r="J15" s="1991"/>
      <c r="K15" s="2011"/>
      <c r="L15" s="2103"/>
    </row>
    <row r="16" spans="1:12" x14ac:dyDescent="0.2">
      <c r="A16" s="5926" t="s">
        <v>1268</v>
      </c>
      <c r="B16" s="5926"/>
      <c r="C16" s="5927"/>
      <c r="D16" s="5927"/>
      <c r="E16" s="2448">
        <f>SUM(E17)</f>
        <v>384482</v>
      </c>
      <c r="F16" s="2058"/>
      <c r="G16" s="2065"/>
      <c r="H16" s="2060"/>
      <c r="I16" s="2633">
        <f>SUM(I17)</f>
        <v>10000</v>
      </c>
      <c r="J16" s="2062"/>
      <c r="K16" s="2056"/>
      <c r="L16" s="2103"/>
    </row>
    <row r="17" spans="1:12" x14ac:dyDescent="0.2">
      <c r="A17" s="5889" t="s">
        <v>295</v>
      </c>
      <c r="B17" s="5889"/>
      <c r="C17" s="5889"/>
      <c r="D17" s="5890"/>
      <c r="E17" s="2446">
        <f>SUM(E18:E19)</f>
        <v>384482</v>
      </c>
      <c r="F17" s="2069"/>
      <c r="G17" s="2072"/>
      <c r="H17" s="2073"/>
      <c r="I17" s="2641">
        <f>SUM(I18:I19)</f>
        <v>10000</v>
      </c>
      <c r="J17" s="2074"/>
      <c r="K17" s="2075"/>
      <c r="L17" s="2103"/>
    </row>
    <row r="18" spans="1:12" ht="38.25" x14ac:dyDescent="0.2">
      <c r="A18" s="2418" t="s">
        <v>2438</v>
      </c>
      <c r="B18" s="1983"/>
      <c r="C18" s="1967" t="s">
        <v>319</v>
      </c>
      <c r="D18" s="1967" t="s">
        <v>346</v>
      </c>
      <c r="E18" s="2449">
        <v>184482</v>
      </c>
      <c r="F18" s="1965"/>
      <c r="G18" s="1966">
        <v>1</v>
      </c>
      <c r="H18" s="1965"/>
      <c r="I18" s="2632" t="s">
        <v>2616</v>
      </c>
      <c r="J18" s="1963"/>
      <c r="K18" s="1962"/>
      <c r="L18" s="2103"/>
    </row>
    <row r="19" spans="1:12" ht="25.5" x14ac:dyDescent="0.2">
      <c r="A19" s="2418" t="s">
        <v>2439</v>
      </c>
      <c r="B19" s="1983"/>
      <c r="C19" s="1967" t="s">
        <v>319</v>
      </c>
      <c r="D19" s="1967" t="s">
        <v>319</v>
      </c>
      <c r="E19" s="2449">
        <v>200000</v>
      </c>
      <c r="F19" s="1965"/>
      <c r="G19" s="1966">
        <v>1</v>
      </c>
      <c r="H19" s="1965"/>
      <c r="I19" s="2632">
        <v>10000</v>
      </c>
      <c r="J19" s="1963"/>
      <c r="K19" s="1962"/>
      <c r="L19" s="2103"/>
    </row>
    <row r="20" spans="1:12" x14ac:dyDescent="0.2">
      <c r="A20" s="5926" t="s">
        <v>1191</v>
      </c>
      <c r="B20" s="5926"/>
      <c r="C20" s="5927"/>
      <c r="D20" s="5927"/>
      <c r="E20" s="2448">
        <f>SUM(E21)</f>
        <v>655298.53</v>
      </c>
      <c r="F20" s="2058"/>
      <c r="G20" s="2065"/>
      <c r="H20" s="2060"/>
      <c r="I20" s="2633">
        <f>SUM(I21)</f>
        <v>9562</v>
      </c>
      <c r="J20" s="2062"/>
      <c r="K20" s="2056"/>
      <c r="L20" s="2103"/>
    </row>
    <row r="21" spans="1:12" x14ac:dyDescent="0.2">
      <c r="A21" s="5889" t="s">
        <v>295</v>
      </c>
      <c r="B21" s="5889"/>
      <c r="C21" s="5889"/>
      <c r="D21" s="5890"/>
      <c r="E21" s="2446">
        <f>SUM(E22)</f>
        <v>655298.53</v>
      </c>
      <c r="F21" s="2069"/>
      <c r="G21" s="2072"/>
      <c r="H21" s="2073"/>
      <c r="I21" s="2641">
        <f>SUM(I22)</f>
        <v>9562</v>
      </c>
      <c r="J21" s="2074"/>
      <c r="K21" s="2075"/>
      <c r="L21" s="2103"/>
    </row>
    <row r="22" spans="1:12" x14ac:dyDescent="0.2">
      <c r="A22" s="2419" t="s">
        <v>1309</v>
      </c>
      <c r="B22" s="1981"/>
      <c r="C22" s="2010" t="s">
        <v>309</v>
      </c>
      <c r="D22" s="2010" t="s">
        <v>309</v>
      </c>
      <c r="E22" s="2451">
        <v>655298.53</v>
      </c>
      <c r="F22" s="2009"/>
      <c r="G22" s="2008">
        <v>1</v>
      </c>
      <c r="H22" s="2007"/>
      <c r="I22" s="2952">
        <v>9562</v>
      </c>
      <c r="J22" s="2005"/>
      <c r="K22" s="2104"/>
      <c r="L22" s="2105"/>
    </row>
    <row r="23" spans="1:12" x14ac:dyDescent="0.2">
      <c r="A23" s="2083"/>
      <c r="B23" s="2417"/>
      <c r="C23" s="2091"/>
      <c r="D23" s="2091"/>
      <c r="E23" s="2085"/>
      <c r="F23" s="2085"/>
      <c r="G23" s="2092"/>
      <c r="H23" s="2093"/>
      <c r="I23" s="2094"/>
      <c r="J23" s="2094"/>
      <c r="K23" s="2000"/>
    </row>
    <row r="24" spans="1:12" x14ac:dyDescent="0.2">
      <c r="A24" s="1974"/>
      <c r="B24" s="1974"/>
      <c r="C24" s="2003"/>
      <c r="D24" s="2003"/>
      <c r="E24" s="1951"/>
      <c r="F24" s="1951"/>
      <c r="G24" s="2002"/>
      <c r="H24" s="2000"/>
      <c r="I24" s="2001"/>
      <c r="J24" s="2001"/>
      <c r="K24" s="2000"/>
    </row>
    <row r="25" spans="1:12" x14ac:dyDescent="0.2">
      <c r="A25" s="1973" t="s">
        <v>2599</v>
      </c>
      <c r="B25" s="1973"/>
      <c r="C25" s="2003"/>
      <c r="D25" s="2003"/>
      <c r="E25" s="1951"/>
      <c r="F25" s="1951"/>
      <c r="G25" s="2002"/>
      <c r="H25" s="2000"/>
      <c r="I25" s="2001"/>
      <c r="J25" s="2001"/>
      <c r="K25" s="2000"/>
    </row>
  </sheetData>
  <mergeCells count="15">
    <mergeCell ref="A21:D21"/>
    <mergeCell ref="A11:D11"/>
    <mergeCell ref="A8:D8"/>
    <mergeCell ref="A4:D4"/>
    <mergeCell ref="E6:F6"/>
    <mergeCell ref="A20:D20"/>
    <mergeCell ref="A16:D16"/>
    <mergeCell ref="A14:D14"/>
    <mergeCell ref="A17:D17"/>
    <mergeCell ref="G6:H6"/>
    <mergeCell ref="I6:J6"/>
    <mergeCell ref="K6:L6"/>
    <mergeCell ref="A7:D7"/>
    <mergeCell ref="A13:D13"/>
    <mergeCell ref="A10:D10"/>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EB700B"/>
  </sheetPr>
  <dimension ref="A1:D9"/>
  <sheetViews>
    <sheetView showGridLines="0" view="pageBreakPreview" zoomScaleNormal="100" zoomScaleSheetLayoutView="100" workbookViewId="0">
      <selection activeCell="A10" sqref="A10"/>
    </sheetView>
  </sheetViews>
  <sheetFormatPr baseColWidth="10" defaultRowHeight="15" x14ac:dyDescent="0.25"/>
  <cols>
    <col min="1" max="1" width="27.42578125" style="4707" customWidth="1"/>
    <col min="2" max="2" width="31.85546875" style="4707" customWidth="1"/>
    <col min="3" max="3" width="20.7109375" style="4707" bestFit="1" customWidth="1"/>
    <col min="4" max="4" width="31.85546875" style="4707" customWidth="1"/>
    <col min="5" max="255" width="11.42578125" style="4707"/>
    <col min="256" max="256" width="27.42578125" style="4707" customWidth="1"/>
    <col min="257" max="257" width="31.85546875" style="4707" customWidth="1"/>
    <col min="258" max="258" width="10.140625" style="4707" bestFit="1" customWidth="1"/>
    <col min="259" max="259" width="20.7109375" style="4707" bestFit="1" customWidth="1"/>
    <col min="260" max="260" width="17.140625" style="4707" customWidth="1"/>
    <col min="261" max="511" width="11.42578125" style="4707"/>
    <col min="512" max="512" width="27.42578125" style="4707" customWidth="1"/>
    <col min="513" max="513" width="31.85546875" style="4707" customWidth="1"/>
    <col min="514" max="514" width="10.140625" style="4707" bestFit="1" customWidth="1"/>
    <col min="515" max="515" width="20.7109375" style="4707" bestFit="1" customWidth="1"/>
    <col min="516" max="516" width="17.140625" style="4707" customWidth="1"/>
    <col min="517" max="767" width="11.42578125" style="4707"/>
    <col min="768" max="768" width="27.42578125" style="4707" customWidth="1"/>
    <col min="769" max="769" width="31.85546875" style="4707" customWidth="1"/>
    <col min="770" max="770" width="10.140625" style="4707" bestFit="1" customWidth="1"/>
    <col min="771" max="771" width="20.7109375" style="4707" bestFit="1" customWidth="1"/>
    <col min="772" max="772" width="17.140625" style="4707" customWidth="1"/>
    <col min="773" max="1023" width="11.42578125" style="4707"/>
    <col min="1024" max="1024" width="27.42578125" style="4707" customWidth="1"/>
    <col min="1025" max="1025" width="31.85546875" style="4707" customWidth="1"/>
    <col min="1026" max="1026" width="10.140625" style="4707" bestFit="1" customWidth="1"/>
    <col min="1027" max="1027" width="20.7109375" style="4707" bestFit="1" customWidth="1"/>
    <col min="1028" max="1028" width="17.140625" style="4707" customWidth="1"/>
    <col min="1029" max="1279" width="11.42578125" style="4707"/>
    <col min="1280" max="1280" width="27.42578125" style="4707" customWidth="1"/>
    <col min="1281" max="1281" width="31.85546875" style="4707" customWidth="1"/>
    <col min="1282" max="1282" width="10.140625" style="4707" bestFit="1" customWidth="1"/>
    <col min="1283" max="1283" width="20.7109375" style="4707" bestFit="1" customWidth="1"/>
    <col min="1284" max="1284" width="17.140625" style="4707" customWidth="1"/>
    <col min="1285" max="1535" width="11.42578125" style="4707"/>
    <col min="1536" max="1536" width="27.42578125" style="4707" customWidth="1"/>
    <col min="1537" max="1537" width="31.85546875" style="4707" customWidth="1"/>
    <col min="1538" max="1538" width="10.140625" style="4707" bestFit="1" customWidth="1"/>
    <col min="1539" max="1539" width="20.7109375" style="4707" bestFit="1" customWidth="1"/>
    <col min="1540" max="1540" width="17.140625" style="4707" customWidth="1"/>
    <col min="1541" max="1791" width="11.42578125" style="4707"/>
    <col min="1792" max="1792" width="27.42578125" style="4707" customWidth="1"/>
    <col min="1793" max="1793" width="31.85546875" style="4707" customWidth="1"/>
    <col min="1794" max="1794" width="10.140625" style="4707" bestFit="1" customWidth="1"/>
    <col min="1795" max="1795" width="20.7109375" style="4707" bestFit="1" customWidth="1"/>
    <col min="1796" max="1796" width="17.140625" style="4707" customWidth="1"/>
    <col min="1797" max="2047" width="11.42578125" style="4707"/>
    <col min="2048" max="2048" width="27.42578125" style="4707" customWidth="1"/>
    <col min="2049" max="2049" width="31.85546875" style="4707" customWidth="1"/>
    <col min="2050" max="2050" width="10.140625" style="4707" bestFit="1" customWidth="1"/>
    <col min="2051" max="2051" width="20.7109375" style="4707" bestFit="1" customWidth="1"/>
    <col min="2052" max="2052" width="17.140625" style="4707" customWidth="1"/>
    <col min="2053" max="2303" width="11.42578125" style="4707"/>
    <col min="2304" max="2304" width="27.42578125" style="4707" customWidth="1"/>
    <col min="2305" max="2305" width="31.85546875" style="4707" customWidth="1"/>
    <col min="2306" max="2306" width="10.140625" style="4707" bestFit="1" customWidth="1"/>
    <col min="2307" max="2307" width="20.7109375" style="4707" bestFit="1" customWidth="1"/>
    <col min="2308" max="2308" width="17.140625" style="4707" customWidth="1"/>
    <col min="2309" max="2559" width="11.42578125" style="4707"/>
    <col min="2560" max="2560" width="27.42578125" style="4707" customWidth="1"/>
    <col min="2561" max="2561" width="31.85546875" style="4707" customWidth="1"/>
    <col min="2562" max="2562" width="10.140625" style="4707" bestFit="1" customWidth="1"/>
    <col min="2563" max="2563" width="20.7109375" style="4707" bestFit="1" customWidth="1"/>
    <col min="2564" max="2564" width="17.140625" style="4707" customWidth="1"/>
    <col min="2565" max="2815" width="11.42578125" style="4707"/>
    <col min="2816" max="2816" width="27.42578125" style="4707" customWidth="1"/>
    <col min="2817" max="2817" width="31.85546875" style="4707" customWidth="1"/>
    <col min="2818" max="2818" width="10.140625" style="4707" bestFit="1" customWidth="1"/>
    <col min="2819" max="2819" width="20.7109375" style="4707" bestFit="1" customWidth="1"/>
    <col min="2820" max="2820" width="17.140625" style="4707" customWidth="1"/>
    <col min="2821" max="3071" width="11.42578125" style="4707"/>
    <col min="3072" max="3072" width="27.42578125" style="4707" customWidth="1"/>
    <col min="3073" max="3073" width="31.85546875" style="4707" customWidth="1"/>
    <col min="3074" max="3074" width="10.140625" style="4707" bestFit="1" customWidth="1"/>
    <col min="3075" max="3075" width="20.7109375" style="4707" bestFit="1" customWidth="1"/>
    <col min="3076" max="3076" width="17.140625" style="4707" customWidth="1"/>
    <col min="3077" max="3327" width="11.42578125" style="4707"/>
    <col min="3328" max="3328" width="27.42578125" style="4707" customWidth="1"/>
    <col min="3329" max="3329" width="31.85546875" style="4707" customWidth="1"/>
    <col min="3330" max="3330" width="10.140625" style="4707" bestFit="1" customWidth="1"/>
    <col min="3331" max="3331" width="20.7109375" style="4707" bestFit="1" customWidth="1"/>
    <col min="3332" max="3332" width="17.140625" style="4707" customWidth="1"/>
    <col min="3333" max="3583" width="11.42578125" style="4707"/>
    <col min="3584" max="3584" width="27.42578125" style="4707" customWidth="1"/>
    <col min="3585" max="3585" width="31.85546875" style="4707" customWidth="1"/>
    <col min="3586" max="3586" width="10.140625" style="4707" bestFit="1" customWidth="1"/>
    <col min="3587" max="3587" width="20.7109375" style="4707" bestFit="1" customWidth="1"/>
    <col min="3588" max="3588" width="17.140625" style="4707" customWidth="1"/>
    <col min="3589" max="3839" width="11.42578125" style="4707"/>
    <col min="3840" max="3840" width="27.42578125" style="4707" customWidth="1"/>
    <col min="3841" max="3841" width="31.85546875" style="4707" customWidth="1"/>
    <col min="3842" max="3842" width="10.140625" style="4707" bestFit="1" customWidth="1"/>
    <col min="3843" max="3843" width="20.7109375" style="4707" bestFit="1" customWidth="1"/>
    <col min="3844" max="3844" width="17.140625" style="4707" customWidth="1"/>
    <col min="3845" max="4095" width="11.42578125" style="4707"/>
    <col min="4096" max="4096" width="27.42578125" style="4707" customWidth="1"/>
    <col min="4097" max="4097" width="31.85546875" style="4707" customWidth="1"/>
    <col min="4098" max="4098" width="10.140625" style="4707" bestFit="1" customWidth="1"/>
    <col min="4099" max="4099" width="20.7109375" style="4707" bestFit="1" customWidth="1"/>
    <col min="4100" max="4100" width="17.140625" style="4707" customWidth="1"/>
    <col min="4101" max="4351" width="11.42578125" style="4707"/>
    <col min="4352" max="4352" width="27.42578125" style="4707" customWidth="1"/>
    <col min="4353" max="4353" width="31.85546875" style="4707" customWidth="1"/>
    <col min="4354" max="4354" width="10.140625" style="4707" bestFit="1" customWidth="1"/>
    <col min="4355" max="4355" width="20.7109375" style="4707" bestFit="1" customWidth="1"/>
    <col min="4356" max="4356" width="17.140625" style="4707" customWidth="1"/>
    <col min="4357" max="4607" width="11.42578125" style="4707"/>
    <col min="4608" max="4608" width="27.42578125" style="4707" customWidth="1"/>
    <col min="4609" max="4609" width="31.85546875" style="4707" customWidth="1"/>
    <col min="4610" max="4610" width="10.140625" style="4707" bestFit="1" customWidth="1"/>
    <col min="4611" max="4611" width="20.7109375" style="4707" bestFit="1" customWidth="1"/>
    <col min="4612" max="4612" width="17.140625" style="4707" customWidth="1"/>
    <col min="4613" max="4863" width="11.42578125" style="4707"/>
    <col min="4864" max="4864" width="27.42578125" style="4707" customWidth="1"/>
    <col min="4865" max="4865" width="31.85546875" style="4707" customWidth="1"/>
    <col min="4866" max="4866" width="10.140625" style="4707" bestFit="1" customWidth="1"/>
    <col min="4867" max="4867" width="20.7109375" style="4707" bestFit="1" customWidth="1"/>
    <col min="4868" max="4868" width="17.140625" style="4707" customWidth="1"/>
    <col min="4869" max="5119" width="11.42578125" style="4707"/>
    <col min="5120" max="5120" width="27.42578125" style="4707" customWidth="1"/>
    <col min="5121" max="5121" width="31.85546875" style="4707" customWidth="1"/>
    <col min="5122" max="5122" width="10.140625" style="4707" bestFit="1" customWidth="1"/>
    <col min="5123" max="5123" width="20.7109375" style="4707" bestFit="1" customWidth="1"/>
    <col min="5124" max="5124" width="17.140625" style="4707" customWidth="1"/>
    <col min="5125" max="5375" width="11.42578125" style="4707"/>
    <col min="5376" max="5376" width="27.42578125" style="4707" customWidth="1"/>
    <col min="5377" max="5377" width="31.85546875" style="4707" customWidth="1"/>
    <col min="5378" max="5378" width="10.140625" style="4707" bestFit="1" customWidth="1"/>
    <col min="5379" max="5379" width="20.7109375" style="4707" bestFit="1" customWidth="1"/>
    <col min="5380" max="5380" width="17.140625" style="4707" customWidth="1"/>
    <col min="5381" max="5631" width="11.42578125" style="4707"/>
    <col min="5632" max="5632" width="27.42578125" style="4707" customWidth="1"/>
    <col min="5633" max="5633" width="31.85546875" style="4707" customWidth="1"/>
    <col min="5634" max="5634" width="10.140625" style="4707" bestFit="1" customWidth="1"/>
    <col min="5635" max="5635" width="20.7109375" style="4707" bestFit="1" customWidth="1"/>
    <col min="5636" max="5636" width="17.140625" style="4707" customWidth="1"/>
    <col min="5637" max="5887" width="11.42578125" style="4707"/>
    <col min="5888" max="5888" width="27.42578125" style="4707" customWidth="1"/>
    <col min="5889" max="5889" width="31.85546875" style="4707" customWidth="1"/>
    <col min="5890" max="5890" width="10.140625" style="4707" bestFit="1" customWidth="1"/>
    <col min="5891" max="5891" width="20.7109375" style="4707" bestFit="1" customWidth="1"/>
    <col min="5892" max="5892" width="17.140625" style="4707" customWidth="1"/>
    <col min="5893" max="6143" width="11.42578125" style="4707"/>
    <col min="6144" max="6144" width="27.42578125" style="4707" customWidth="1"/>
    <col min="6145" max="6145" width="31.85546875" style="4707" customWidth="1"/>
    <col min="6146" max="6146" width="10.140625" style="4707" bestFit="1" customWidth="1"/>
    <col min="6147" max="6147" width="20.7109375" style="4707" bestFit="1" customWidth="1"/>
    <col min="6148" max="6148" width="17.140625" style="4707" customWidth="1"/>
    <col min="6149" max="6399" width="11.42578125" style="4707"/>
    <col min="6400" max="6400" width="27.42578125" style="4707" customWidth="1"/>
    <col min="6401" max="6401" width="31.85546875" style="4707" customWidth="1"/>
    <col min="6402" max="6402" width="10.140625" style="4707" bestFit="1" customWidth="1"/>
    <col min="6403" max="6403" width="20.7109375" style="4707" bestFit="1" customWidth="1"/>
    <col min="6404" max="6404" width="17.140625" style="4707" customWidth="1"/>
    <col min="6405" max="6655" width="11.42578125" style="4707"/>
    <col min="6656" max="6656" width="27.42578125" style="4707" customWidth="1"/>
    <col min="6657" max="6657" width="31.85546875" style="4707" customWidth="1"/>
    <col min="6658" max="6658" width="10.140625" style="4707" bestFit="1" customWidth="1"/>
    <col min="6659" max="6659" width="20.7109375" style="4707" bestFit="1" customWidth="1"/>
    <col min="6660" max="6660" width="17.140625" style="4707" customWidth="1"/>
    <col min="6661" max="6911" width="11.42578125" style="4707"/>
    <col min="6912" max="6912" width="27.42578125" style="4707" customWidth="1"/>
    <col min="6913" max="6913" width="31.85546875" style="4707" customWidth="1"/>
    <col min="6914" max="6914" width="10.140625" style="4707" bestFit="1" customWidth="1"/>
    <col min="6915" max="6915" width="20.7109375" style="4707" bestFit="1" customWidth="1"/>
    <col min="6916" max="6916" width="17.140625" style="4707" customWidth="1"/>
    <col min="6917" max="7167" width="11.42578125" style="4707"/>
    <col min="7168" max="7168" width="27.42578125" style="4707" customWidth="1"/>
    <col min="7169" max="7169" width="31.85546875" style="4707" customWidth="1"/>
    <col min="7170" max="7170" width="10.140625" style="4707" bestFit="1" customWidth="1"/>
    <col min="7171" max="7171" width="20.7109375" style="4707" bestFit="1" customWidth="1"/>
    <col min="7172" max="7172" width="17.140625" style="4707" customWidth="1"/>
    <col min="7173" max="7423" width="11.42578125" style="4707"/>
    <col min="7424" max="7424" width="27.42578125" style="4707" customWidth="1"/>
    <col min="7425" max="7425" width="31.85546875" style="4707" customWidth="1"/>
    <col min="7426" max="7426" width="10.140625" style="4707" bestFit="1" customWidth="1"/>
    <col min="7427" max="7427" width="20.7109375" style="4707" bestFit="1" customWidth="1"/>
    <col min="7428" max="7428" width="17.140625" style="4707" customWidth="1"/>
    <col min="7429" max="7679" width="11.42578125" style="4707"/>
    <col min="7680" max="7680" width="27.42578125" style="4707" customWidth="1"/>
    <col min="7681" max="7681" width="31.85546875" style="4707" customWidth="1"/>
    <col min="7682" max="7682" width="10.140625" style="4707" bestFit="1" customWidth="1"/>
    <col min="7683" max="7683" width="20.7109375" style="4707" bestFit="1" customWidth="1"/>
    <col min="7684" max="7684" width="17.140625" style="4707" customWidth="1"/>
    <col min="7685" max="7935" width="11.42578125" style="4707"/>
    <col min="7936" max="7936" width="27.42578125" style="4707" customWidth="1"/>
    <col min="7937" max="7937" width="31.85546875" style="4707" customWidth="1"/>
    <col min="7938" max="7938" width="10.140625" style="4707" bestFit="1" customWidth="1"/>
    <col min="7939" max="7939" width="20.7109375" style="4707" bestFit="1" customWidth="1"/>
    <col min="7940" max="7940" width="17.140625" style="4707" customWidth="1"/>
    <col min="7941" max="8191" width="11.42578125" style="4707"/>
    <col min="8192" max="8192" width="27.42578125" style="4707" customWidth="1"/>
    <col min="8193" max="8193" width="31.85546875" style="4707" customWidth="1"/>
    <col min="8194" max="8194" width="10.140625" style="4707" bestFit="1" customWidth="1"/>
    <col min="8195" max="8195" width="20.7109375" style="4707" bestFit="1" customWidth="1"/>
    <col min="8196" max="8196" width="17.140625" style="4707" customWidth="1"/>
    <col min="8197" max="8447" width="11.42578125" style="4707"/>
    <col min="8448" max="8448" width="27.42578125" style="4707" customWidth="1"/>
    <col min="8449" max="8449" width="31.85546875" style="4707" customWidth="1"/>
    <col min="8450" max="8450" width="10.140625" style="4707" bestFit="1" customWidth="1"/>
    <col min="8451" max="8451" width="20.7109375" style="4707" bestFit="1" customWidth="1"/>
    <col min="8452" max="8452" width="17.140625" style="4707" customWidth="1"/>
    <col min="8453" max="8703" width="11.42578125" style="4707"/>
    <col min="8704" max="8704" width="27.42578125" style="4707" customWidth="1"/>
    <col min="8705" max="8705" width="31.85546875" style="4707" customWidth="1"/>
    <col min="8706" max="8706" width="10.140625" style="4707" bestFit="1" customWidth="1"/>
    <col min="8707" max="8707" width="20.7109375" style="4707" bestFit="1" customWidth="1"/>
    <col min="8708" max="8708" width="17.140625" style="4707" customWidth="1"/>
    <col min="8709" max="8959" width="11.42578125" style="4707"/>
    <col min="8960" max="8960" width="27.42578125" style="4707" customWidth="1"/>
    <col min="8961" max="8961" width="31.85546875" style="4707" customWidth="1"/>
    <col min="8962" max="8962" width="10.140625" style="4707" bestFit="1" customWidth="1"/>
    <col min="8963" max="8963" width="20.7109375" style="4707" bestFit="1" customWidth="1"/>
    <col min="8964" max="8964" width="17.140625" style="4707" customWidth="1"/>
    <col min="8965" max="9215" width="11.42578125" style="4707"/>
    <col min="9216" max="9216" width="27.42578125" style="4707" customWidth="1"/>
    <col min="9217" max="9217" width="31.85546875" style="4707" customWidth="1"/>
    <col min="9218" max="9218" width="10.140625" style="4707" bestFit="1" customWidth="1"/>
    <col min="9219" max="9219" width="20.7109375" style="4707" bestFit="1" customWidth="1"/>
    <col min="9220" max="9220" width="17.140625" style="4707" customWidth="1"/>
    <col min="9221" max="9471" width="11.42578125" style="4707"/>
    <col min="9472" max="9472" width="27.42578125" style="4707" customWidth="1"/>
    <col min="9473" max="9473" width="31.85546875" style="4707" customWidth="1"/>
    <col min="9474" max="9474" width="10.140625" style="4707" bestFit="1" customWidth="1"/>
    <col min="9475" max="9475" width="20.7109375" style="4707" bestFit="1" customWidth="1"/>
    <col min="9476" max="9476" width="17.140625" style="4707" customWidth="1"/>
    <col min="9477" max="9727" width="11.42578125" style="4707"/>
    <col min="9728" max="9728" width="27.42578125" style="4707" customWidth="1"/>
    <col min="9729" max="9729" width="31.85546875" style="4707" customWidth="1"/>
    <col min="9730" max="9730" width="10.140625" style="4707" bestFit="1" customWidth="1"/>
    <col min="9731" max="9731" width="20.7109375" style="4707" bestFit="1" customWidth="1"/>
    <col min="9732" max="9732" width="17.140625" style="4707" customWidth="1"/>
    <col min="9733" max="9983" width="11.42578125" style="4707"/>
    <col min="9984" max="9984" width="27.42578125" style="4707" customWidth="1"/>
    <col min="9985" max="9985" width="31.85546875" style="4707" customWidth="1"/>
    <col min="9986" max="9986" width="10.140625" style="4707" bestFit="1" customWidth="1"/>
    <col min="9987" max="9987" width="20.7109375" style="4707" bestFit="1" customWidth="1"/>
    <col min="9988" max="9988" width="17.140625" style="4707" customWidth="1"/>
    <col min="9989" max="10239" width="11.42578125" style="4707"/>
    <col min="10240" max="10240" width="27.42578125" style="4707" customWidth="1"/>
    <col min="10241" max="10241" width="31.85546875" style="4707" customWidth="1"/>
    <col min="10242" max="10242" width="10.140625" style="4707" bestFit="1" customWidth="1"/>
    <col min="10243" max="10243" width="20.7109375" style="4707" bestFit="1" customWidth="1"/>
    <col min="10244" max="10244" width="17.140625" style="4707" customWidth="1"/>
    <col min="10245" max="10495" width="11.42578125" style="4707"/>
    <col min="10496" max="10496" width="27.42578125" style="4707" customWidth="1"/>
    <col min="10497" max="10497" width="31.85546875" style="4707" customWidth="1"/>
    <col min="10498" max="10498" width="10.140625" style="4707" bestFit="1" customWidth="1"/>
    <col min="10499" max="10499" width="20.7109375" style="4707" bestFit="1" customWidth="1"/>
    <col min="10500" max="10500" width="17.140625" style="4707" customWidth="1"/>
    <col min="10501" max="10751" width="11.42578125" style="4707"/>
    <col min="10752" max="10752" width="27.42578125" style="4707" customWidth="1"/>
    <col min="10753" max="10753" width="31.85546875" style="4707" customWidth="1"/>
    <col min="10754" max="10754" width="10.140625" style="4707" bestFit="1" customWidth="1"/>
    <col min="10755" max="10755" width="20.7109375" style="4707" bestFit="1" customWidth="1"/>
    <col min="10756" max="10756" width="17.140625" style="4707" customWidth="1"/>
    <col min="10757" max="11007" width="11.42578125" style="4707"/>
    <col min="11008" max="11008" width="27.42578125" style="4707" customWidth="1"/>
    <col min="11009" max="11009" width="31.85546875" style="4707" customWidth="1"/>
    <col min="11010" max="11010" width="10.140625" style="4707" bestFit="1" customWidth="1"/>
    <col min="11011" max="11011" width="20.7109375" style="4707" bestFit="1" customWidth="1"/>
    <col min="11012" max="11012" width="17.140625" style="4707" customWidth="1"/>
    <col min="11013" max="11263" width="11.42578125" style="4707"/>
    <col min="11264" max="11264" width="27.42578125" style="4707" customWidth="1"/>
    <col min="11265" max="11265" width="31.85546875" style="4707" customWidth="1"/>
    <col min="11266" max="11266" width="10.140625" style="4707" bestFit="1" customWidth="1"/>
    <col min="11267" max="11267" width="20.7109375" style="4707" bestFit="1" customWidth="1"/>
    <col min="11268" max="11268" width="17.140625" style="4707" customWidth="1"/>
    <col min="11269" max="11519" width="11.42578125" style="4707"/>
    <col min="11520" max="11520" width="27.42578125" style="4707" customWidth="1"/>
    <col min="11521" max="11521" width="31.85546875" style="4707" customWidth="1"/>
    <col min="11522" max="11522" width="10.140625" style="4707" bestFit="1" customWidth="1"/>
    <col min="11523" max="11523" width="20.7109375" style="4707" bestFit="1" customWidth="1"/>
    <col min="11524" max="11524" width="17.140625" style="4707" customWidth="1"/>
    <col min="11525" max="11775" width="11.42578125" style="4707"/>
    <col min="11776" max="11776" width="27.42578125" style="4707" customWidth="1"/>
    <col min="11777" max="11777" width="31.85546875" style="4707" customWidth="1"/>
    <col min="11778" max="11778" width="10.140625" style="4707" bestFit="1" customWidth="1"/>
    <col min="11779" max="11779" width="20.7109375" style="4707" bestFit="1" customWidth="1"/>
    <col min="11780" max="11780" width="17.140625" style="4707" customWidth="1"/>
    <col min="11781" max="12031" width="11.42578125" style="4707"/>
    <col min="12032" max="12032" width="27.42578125" style="4707" customWidth="1"/>
    <col min="12033" max="12033" width="31.85546875" style="4707" customWidth="1"/>
    <col min="12034" max="12034" width="10.140625" style="4707" bestFit="1" customWidth="1"/>
    <col min="12035" max="12035" width="20.7109375" style="4707" bestFit="1" customWidth="1"/>
    <col min="12036" max="12036" width="17.140625" style="4707" customWidth="1"/>
    <col min="12037" max="12287" width="11.42578125" style="4707"/>
    <col min="12288" max="12288" width="27.42578125" style="4707" customWidth="1"/>
    <col min="12289" max="12289" width="31.85546875" style="4707" customWidth="1"/>
    <col min="12290" max="12290" width="10.140625" style="4707" bestFit="1" customWidth="1"/>
    <col min="12291" max="12291" width="20.7109375" style="4707" bestFit="1" customWidth="1"/>
    <col min="12292" max="12292" width="17.140625" style="4707" customWidth="1"/>
    <col min="12293" max="12543" width="11.42578125" style="4707"/>
    <col min="12544" max="12544" width="27.42578125" style="4707" customWidth="1"/>
    <col min="12545" max="12545" width="31.85546875" style="4707" customWidth="1"/>
    <col min="12546" max="12546" width="10.140625" style="4707" bestFit="1" customWidth="1"/>
    <col min="12547" max="12547" width="20.7109375" style="4707" bestFit="1" customWidth="1"/>
    <col min="12548" max="12548" width="17.140625" style="4707" customWidth="1"/>
    <col min="12549" max="12799" width="11.42578125" style="4707"/>
    <col min="12800" max="12800" width="27.42578125" style="4707" customWidth="1"/>
    <col min="12801" max="12801" width="31.85546875" style="4707" customWidth="1"/>
    <col min="12802" max="12802" width="10.140625" style="4707" bestFit="1" customWidth="1"/>
    <col min="12803" max="12803" width="20.7109375" style="4707" bestFit="1" customWidth="1"/>
    <col min="12804" max="12804" width="17.140625" style="4707" customWidth="1"/>
    <col min="12805" max="13055" width="11.42578125" style="4707"/>
    <col min="13056" max="13056" width="27.42578125" style="4707" customWidth="1"/>
    <col min="13057" max="13057" width="31.85546875" style="4707" customWidth="1"/>
    <col min="13058" max="13058" width="10.140625" style="4707" bestFit="1" customWidth="1"/>
    <col min="13059" max="13059" width="20.7109375" style="4707" bestFit="1" customWidth="1"/>
    <col min="13060" max="13060" width="17.140625" style="4707" customWidth="1"/>
    <col min="13061" max="13311" width="11.42578125" style="4707"/>
    <col min="13312" max="13312" width="27.42578125" style="4707" customWidth="1"/>
    <col min="13313" max="13313" width="31.85546875" style="4707" customWidth="1"/>
    <col min="13314" max="13314" width="10.140625" style="4707" bestFit="1" customWidth="1"/>
    <col min="13315" max="13315" width="20.7109375" style="4707" bestFit="1" customWidth="1"/>
    <col min="13316" max="13316" width="17.140625" style="4707" customWidth="1"/>
    <col min="13317" max="13567" width="11.42578125" style="4707"/>
    <col min="13568" max="13568" width="27.42578125" style="4707" customWidth="1"/>
    <col min="13569" max="13569" width="31.85546875" style="4707" customWidth="1"/>
    <col min="13570" max="13570" width="10.140625" style="4707" bestFit="1" customWidth="1"/>
    <col min="13571" max="13571" width="20.7109375" style="4707" bestFit="1" customWidth="1"/>
    <col min="13572" max="13572" width="17.140625" style="4707" customWidth="1"/>
    <col min="13573" max="13823" width="11.42578125" style="4707"/>
    <col min="13824" max="13824" width="27.42578125" style="4707" customWidth="1"/>
    <col min="13825" max="13825" width="31.85546875" style="4707" customWidth="1"/>
    <col min="13826" max="13826" width="10.140625" style="4707" bestFit="1" customWidth="1"/>
    <col min="13827" max="13827" width="20.7109375" style="4707" bestFit="1" customWidth="1"/>
    <col min="13828" max="13828" width="17.140625" style="4707" customWidth="1"/>
    <col min="13829" max="14079" width="11.42578125" style="4707"/>
    <col min="14080" max="14080" width="27.42578125" style="4707" customWidth="1"/>
    <col min="14081" max="14081" width="31.85546875" style="4707" customWidth="1"/>
    <col min="14082" max="14082" width="10.140625" style="4707" bestFit="1" customWidth="1"/>
    <col min="14083" max="14083" width="20.7109375" style="4707" bestFit="1" customWidth="1"/>
    <col min="14084" max="14084" width="17.140625" style="4707" customWidth="1"/>
    <col min="14085" max="14335" width="11.42578125" style="4707"/>
    <col min="14336" max="14336" width="27.42578125" style="4707" customWidth="1"/>
    <col min="14337" max="14337" width="31.85546875" style="4707" customWidth="1"/>
    <col min="14338" max="14338" width="10.140625" style="4707" bestFit="1" customWidth="1"/>
    <col min="14339" max="14339" width="20.7109375" style="4707" bestFit="1" customWidth="1"/>
    <col min="14340" max="14340" width="17.140625" style="4707" customWidth="1"/>
    <col min="14341" max="14591" width="11.42578125" style="4707"/>
    <col min="14592" max="14592" width="27.42578125" style="4707" customWidth="1"/>
    <col min="14593" max="14593" width="31.85546875" style="4707" customWidth="1"/>
    <col min="14594" max="14594" width="10.140625" style="4707" bestFit="1" customWidth="1"/>
    <col min="14595" max="14595" width="20.7109375" style="4707" bestFit="1" customWidth="1"/>
    <col min="14596" max="14596" width="17.140625" style="4707" customWidth="1"/>
    <col min="14597" max="14847" width="11.42578125" style="4707"/>
    <col min="14848" max="14848" width="27.42578125" style="4707" customWidth="1"/>
    <col min="14849" max="14849" width="31.85546875" style="4707" customWidth="1"/>
    <col min="14850" max="14850" width="10.140625" style="4707" bestFit="1" customWidth="1"/>
    <col min="14851" max="14851" width="20.7109375" style="4707" bestFit="1" customWidth="1"/>
    <col min="14852" max="14852" width="17.140625" style="4707" customWidth="1"/>
    <col min="14853" max="15103" width="11.42578125" style="4707"/>
    <col min="15104" max="15104" width="27.42578125" style="4707" customWidth="1"/>
    <col min="15105" max="15105" width="31.85546875" style="4707" customWidth="1"/>
    <col min="15106" max="15106" width="10.140625" style="4707" bestFit="1" customWidth="1"/>
    <col min="15107" max="15107" width="20.7109375" style="4707" bestFit="1" customWidth="1"/>
    <col min="15108" max="15108" width="17.140625" style="4707" customWidth="1"/>
    <col min="15109" max="15359" width="11.42578125" style="4707"/>
    <col min="15360" max="15360" width="27.42578125" style="4707" customWidth="1"/>
    <col min="15361" max="15361" width="31.85546875" style="4707" customWidth="1"/>
    <col min="15362" max="15362" width="10.140625" style="4707" bestFit="1" customWidth="1"/>
    <col min="15363" max="15363" width="20.7109375" style="4707" bestFit="1" customWidth="1"/>
    <col min="15364" max="15364" width="17.140625" style="4707" customWidth="1"/>
    <col min="15365" max="15615" width="11.42578125" style="4707"/>
    <col min="15616" max="15616" width="27.42578125" style="4707" customWidth="1"/>
    <col min="15617" max="15617" width="31.85546875" style="4707" customWidth="1"/>
    <col min="15618" max="15618" width="10.140625" style="4707" bestFit="1" customWidth="1"/>
    <col min="15619" max="15619" width="20.7109375" style="4707" bestFit="1" customWidth="1"/>
    <col min="15620" max="15620" width="17.140625" style="4707" customWidth="1"/>
    <col min="15621" max="15871" width="11.42578125" style="4707"/>
    <col min="15872" max="15872" width="27.42578125" style="4707" customWidth="1"/>
    <col min="15873" max="15873" width="31.85546875" style="4707" customWidth="1"/>
    <col min="15874" max="15874" width="10.140625" style="4707" bestFit="1" customWidth="1"/>
    <col min="15875" max="15875" width="20.7109375" style="4707" bestFit="1" customWidth="1"/>
    <col min="15876" max="15876" width="17.140625" style="4707" customWidth="1"/>
    <col min="15877" max="16127" width="11.42578125" style="4707"/>
    <col min="16128" max="16128" width="27.42578125" style="4707" customWidth="1"/>
    <col min="16129" max="16129" width="31.85546875" style="4707" customWidth="1"/>
    <col min="16130" max="16130" width="10.140625" style="4707" bestFit="1" customWidth="1"/>
    <col min="16131" max="16131" width="20.7109375" style="4707" bestFit="1" customWidth="1"/>
    <col min="16132" max="16132" width="17.140625" style="4707" customWidth="1"/>
    <col min="16133" max="16384" width="11.42578125" style="4707"/>
  </cols>
  <sheetData>
    <row r="1" spans="1:4" ht="21" customHeight="1" x14ac:dyDescent="0.25">
      <c r="A1" s="4730" t="s">
        <v>5337</v>
      </c>
      <c r="B1" s="4730"/>
      <c r="C1" s="4730"/>
      <c r="D1" s="4709" t="s">
        <v>4951</v>
      </c>
    </row>
    <row r="2" spans="1:4" ht="18" customHeight="1" x14ac:dyDescent="0.25">
      <c r="A2" s="5048">
        <v>2013</v>
      </c>
      <c r="B2" s="5048"/>
      <c r="C2" s="5048"/>
      <c r="D2" s="4726"/>
    </row>
    <row r="3" spans="1:4" s="4711" customFormat="1" ht="15.75" x14ac:dyDescent="0.25">
      <c r="A3" s="4710"/>
      <c r="B3" s="4710"/>
      <c r="C3" s="4710"/>
      <c r="D3" s="4710"/>
    </row>
    <row r="4" spans="1:4" s="4712" customFormat="1" ht="33" customHeight="1" x14ac:dyDescent="0.25">
      <c r="A4" s="4727" t="s">
        <v>4815</v>
      </c>
      <c r="B4" s="4728" t="s">
        <v>4816</v>
      </c>
      <c r="C4" s="4728" t="s">
        <v>31</v>
      </c>
      <c r="D4" s="4728" t="s">
        <v>4882</v>
      </c>
    </row>
    <row r="5" spans="1:4" s="4712" customFormat="1" ht="17.25" customHeight="1" x14ac:dyDescent="0.25">
      <c r="A5" s="5665" t="s">
        <v>31</v>
      </c>
      <c r="B5" s="5665"/>
      <c r="C5" s="4970">
        <f>SUM(C6:C7)</f>
        <v>54942</v>
      </c>
      <c r="D5" s="4972"/>
    </row>
    <row r="6" spans="1:4" s="4716" customFormat="1" ht="46.5" customHeight="1" x14ac:dyDescent="0.2">
      <c r="A6" s="5077" t="s">
        <v>4883</v>
      </c>
      <c r="B6" s="5553" t="s">
        <v>4884</v>
      </c>
      <c r="C6" s="5079">
        <v>34290</v>
      </c>
      <c r="D6" s="5555" t="s">
        <v>4885</v>
      </c>
    </row>
    <row r="7" spans="1:4" s="4716" customFormat="1" ht="59.25" customHeight="1" x14ac:dyDescent="0.2">
      <c r="A7" s="5084" t="s">
        <v>4886</v>
      </c>
      <c r="B7" s="5556" t="s">
        <v>4884</v>
      </c>
      <c r="C7" s="5086">
        <v>20652</v>
      </c>
      <c r="D7" s="5557" t="s">
        <v>4887</v>
      </c>
    </row>
    <row r="8" spans="1:4" x14ac:dyDescent="0.25">
      <c r="A8" s="4729"/>
      <c r="B8" s="4729"/>
      <c r="C8" s="4729"/>
      <c r="D8" s="4729"/>
    </row>
    <row r="9" spans="1:4" x14ac:dyDescent="0.25">
      <c r="A9" s="5663" t="s">
        <v>4888</v>
      </c>
      <c r="B9" s="5663"/>
      <c r="C9" s="5663"/>
      <c r="D9" s="5663"/>
    </row>
  </sheetData>
  <mergeCells count="2">
    <mergeCell ref="A5:B5"/>
    <mergeCell ref="A9:D9"/>
  </mergeCells>
  <printOptions horizontalCentered="1" verticalCentered="1"/>
  <pageMargins left="0.98425196850393704" right="0.39370078740157483" top="0.39370078740157483" bottom="0.39370078740157483" header="0" footer="0.59055118110236227"/>
  <pageSetup fitToWidth="0" orientation="landscape" r:id="rId1"/>
  <headerFooter>
    <oddFooter>&amp;R&amp;"Tahoma,Normal"219</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EB700B"/>
  </sheetPr>
  <dimension ref="A1:L23"/>
  <sheetViews>
    <sheetView showGridLines="0" view="pageBreakPreview" zoomScaleNormal="100" zoomScaleSheetLayoutView="100" workbookViewId="0">
      <selection activeCell="K6" sqref="K6:L6"/>
    </sheetView>
  </sheetViews>
  <sheetFormatPr baseColWidth="10" defaultRowHeight="12.75" x14ac:dyDescent="0.2"/>
  <cols>
    <col min="1" max="1" width="43" customWidth="1"/>
    <col min="2" max="2" width="1.5703125" customWidth="1"/>
    <col min="3" max="3" width="13.42578125" customWidth="1"/>
    <col min="5" max="5" width="17.28515625" customWidth="1"/>
    <col min="6" max="6" width="4.140625" customWidth="1"/>
    <col min="7" max="7" width="7.85546875" customWidth="1"/>
    <col min="8" max="8" width="2" customWidth="1"/>
    <col min="9" max="9" width="11.28515625" customWidth="1"/>
    <col min="10" max="10" width="5" customWidth="1"/>
    <col min="11" max="11" width="10.5703125" customWidth="1"/>
    <col min="12" max="12" width="8.28515625" customWidth="1"/>
  </cols>
  <sheetData>
    <row r="1" spans="1:12" ht="18" x14ac:dyDescent="0.2">
      <c r="A1" s="1655" t="s">
        <v>2413</v>
      </c>
      <c r="B1" s="1655"/>
      <c r="C1" s="2100"/>
      <c r="D1" s="2100"/>
      <c r="E1" s="2100"/>
      <c r="F1" s="2100"/>
      <c r="G1" s="2100"/>
      <c r="H1" s="2100"/>
      <c r="I1" s="2101"/>
      <c r="J1" s="2100"/>
      <c r="K1" s="550"/>
      <c r="L1" s="2834" t="s">
        <v>5028</v>
      </c>
    </row>
    <row r="2" spans="1:12" ht="18" x14ac:dyDescent="0.2">
      <c r="A2" s="1655" t="s">
        <v>2448</v>
      </c>
      <c r="B2" s="1655"/>
      <c r="C2" s="2100"/>
      <c r="D2" s="2100"/>
      <c r="E2" s="2100"/>
      <c r="F2" s="2100"/>
      <c r="G2" s="2100"/>
      <c r="H2" s="2100"/>
      <c r="I2" s="2101"/>
      <c r="J2" s="2100"/>
      <c r="K2" s="550"/>
    </row>
    <row r="3" spans="1:12" ht="18" x14ac:dyDescent="0.2">
      <c r="A3" s="1655" t="s">
        <v>2384</v>
      </c>
      <c r="B3" s="1655"/>
      <c r="C3" s="2100"/>
      <c r="D3" s="2100"/>
      <c r="E3" s="2100"/>
      <c r="F3" s="2100"/>
      <c r="G3" s="2100"/>
      <c r="H3" s="2100"/>
      <c r="I3" s="2101"/>
      <c r="J3" s="2100"/>
      <c r="K3" s="550"/>
    </row>
    <row r="4" spans="1:12" ht="18" x14ac:dyDescent="0.2">
      <c r="A4" s="5928">
        <v>2013</v>
      </c>
      <c r="B4" s="5928"/>
      <c r="C4" s="5928"/>
      <c r="D4" s="5928"/>
      <c r="E4" s="2100"/>
      <c r="F4" s="2100"/>
      <c r="G4" s="2100"/>
      <c r="H4" s="2100"/>
      <c r="I4" s="2101"/>
      <c r="J4" s="2100"/>
      <c r="K4" s="550"/>
    </row>
    <row r="5" spans="1:12" ht="18" x14ac:dyDescent="0.2">
      <c r="A5" s="542"/>
      <c r="B5" s="542"/>
      <c r="C5" s="550"/>
      <c r="D5" s="550"/>
      <c r="E5" s="550"/>
      <c r="F5" s="550"/>
      <c r="G5" s="550"/>
      <c r="H5" s="550"/>
      <c r="I5" s="1302"/>
      <c r="J5" s="550"/>
      <c r="K5" s="550"/>
    </row>
    <row r="6" spans="1:12" ht="42.75" customHeight="1" x14ac:dyDescent="0.2">
      <c r="A6" s="2047" t="s">
        <v>181</v>
      </c>
      <c r="B6" s="2416"/>
      <c r="C6" s="2047" t="s">
        <v>21</v>
      </c>
      <c r="D6" s="2047" t="s">
        <v>29</v>
      </c>
      <c r="E6" s="5922" t="s">
        <v>258</v>
      </c>
      <c r="F6" s="5922"/>
      <c r="G6" s="5922" t="s">
        <v>182</v>
      </c>
      <c r="H6" s="5922"/>
      <c r="I6" s="5922" t="s">
        <v>20</v>
      </c>
      <c r="J6" s="5922"/>
      <c r="K6" s="5934" t="s">
        <v>30</v>
      </c>
      <c r="L6" s="5934"/>
    </row>
    <row r="7" spans="1:12" ht="29.25" customHeight="1" x14ac:dyDescent="0.2">
      <c r="A7" s="5929" t="s">
        <v>824</v>
      </c>
      <c r="B7" s="5929"/>
      <c r="C7" s="5930"/>
      <c r="D7" s="5930"/>
      <c r="E7" s="2445">
        <f>SUM(E8)</f>
        <v>47841024.380000003</v>
      </c>
      <c r="F7" s="2077"/>
      <c r="G7" s="2078"/>
      <c r="H7" s="2079"/>
      <c r="I7" s="2716">
        <f>SUM(I8)</f>
        <v>0</v>
      </c>
      <c r="J7" s="2081"/>
      <c r="K7" s="5937"/>
      <c r="L7" s="5938"/>
    </row>
    <row r="8" spans="1:12" ht="17.25" customHeight="1" x14ac:dyDescent="0.2">
      <c r="A8" s="5889" t="s">
        <v>289</v>
      </c>
      <c r="B8" s="5889"/>
      <c r="C8" s="5889"/>
      <c r="D8" s="5890"/>
      <c r="E8" s="2446">
        <f>SUM(E9)</f>
        <v>47841024.380000003</v>
      </c>
      <c r="F8" s="2069"/>
      <c r="G8" s="2072"/>
      <c r="H8" s="2073"/>
      <c r="I8" s="2641">
        <f>SUM(I9)</f>
        <v>0</v>
      </c>
      <c r="J8" s="2074"/>
      <c r="K8" s="2075"/>
      <c r="L8" s="2103"/>
    </row>
    <row r="9" spans="1:12" ht="60" customHeight="1" x14ac:dyDescent="0.2">
      <c r="A9" s="2427" t="s">
        <v>2440</v>
      </c>
      <c r="B9" s="1995"/>
      <c r="C9" s="1990" t="s">
        <v>303</v>
      </c>
      <c r="D9" s="1990" t="s">
        <v>293</v>
      </c>
      <c r="E9" s="2449">
        <v>47841024.380000003</v>
      </c>
      <c r="F9" s="1994"/>
      <c r="G9" s="1993">
        <v>1</v>
      </c>
      <c r="H9" s="1992"/>
      <c r="I9" s="2643" t="s">
        <v>2607</v>
      </c>
      <c r="J9" s="1991"/>
      <c r="K9" s="5939"/>
      <c r="L9" s="5940"/>
    </row>
    <row r="10" spans="1:12" ht="17.25" customHeight="1" x14ac:dyDescent="0.2">
      <c r="A10" s="5926" t="s">
        <v>299</v>
      </c>
      <c r="B10" s="5926"/>
      <c r="C10" s="5927"/>
      <c r="D10" s="5927"/>
      <c r="E10" s="2448">
        <f>SUM(E11)</f>
        <v>2827323.8899999997</v>
      </c>
      <c r="F10" s="2058"/>
      <c r="G10" s="2065"/>
      <c r="H10" s="2060"/>
      <c r="I10" s="2633">
        <f>SUM(I11)</f>
        <v>0</v>
      </c>
      <c r="J10" s="2062"/>
      <c r="K10" s="2056"/>
      <c r="L10" s="2103"/>
    </row>
    <row r="11" spans="1:12" ht="15" customHeight="1" x14ac:dyDescent="0.2">
      <c r="A11" s="5889" t="s">
        <v>295</v>
      </c>
      <c r="B11" s="5889"/>
      <c r="C11" s="5889"/>
      <c r="D11" s="5890"/>
      <c r="E11" s="2446">
        <f>SUM(E12:E13)</f>
        <v>2827323.8899999997</v>
      </c>
      <c r="F11" s="2069"/>
      <c r="G11" s="2072"/>
      <c r="H11" s="2073"/>
      <c r="I11" s="2641">
        <f>SUM(I12:I13)</f>
        <v>0</v>
      </c>
      <c r="J11" s="2074"/>
      <c r="K11" s="2075"/>
      <c r="L11" s="2103"/>
    </row>
    <row r="12" spans="1:12" ht="51" customHeight="1" x14ac:dyDescent="0.2">
      <c r="A12" s="2411" t="s">
        <v>2434</v>
      </c>
      <c r="B12" s="1968"/>
      <c r="C12" s="1967" t="s">
        <v>292</v>
      </c>
      <c r="D12" s="1990" t="s">
        <v>611</v>
      </c>
      <c r="E12" s="2449">
        <f>2634996.82-7672.93</f>
        <v>2627323.8899999997</v>
      </c>
      <c r="F12" s="1965"/>
      <c r="G12" s="1966">
        <v>1</v>
      </c>
      <c r="H12" s="1965"/>
      <c r="I12" s="2643" t="s">
        <v>2649</v>
      </c>
      <c r="J12" s="1963"/>
      <c r="K12" s="5941" t="s">
        <v>1311</v>
      </c>
      <c r="L12" s="5942"/>
    </row>
    <row r="13" spans="1:12" ht="25.5" x14ac:dyDescent="0.2">
      <c r="A13" s="2411" t="s">
        <v>2441</v>
      </c>
      <c r="B13" s="1968"/>
      <c r="C13" s="1967" t="s">
        <v>320</v>
      </c>
      <c r="D13" s="1967" t="s">
        <v>320</v>
      </c>
      <c r="E13" s="2449">
        <v>200000</v>
      </c>
      <c r="F13" s="1965"/>
      <c r="G13" s="1966">
        <v>1</v>
      </c>
      <c r="H13" s="1965"/>
      <c r="I13" s="2632" t="s">
        <v>2650</v>
      </c>
      <c r="J13" s="1963"/>
      <c r="K13" s="1962"/>
      <c r="L13" s="2103"/>
    </row>
    <row r="14" spans="1:12" ht="18.75" customHeight="1" x14ac:dyDescent="0.2">
      <c r="A14" s="5926" t="s">
        <v>1310</v>
      </c>
      <c r="B14" s="5926"/>
      <c r="C14" s="5927"/>
      <c r="D14" s="5927"/>
      <c r="E14" s="2448">
        <f>SUM(E15)</f>
        <v>296890.69999999995</v>
      </c>
      <c r="F14" s="2058"/>
      <c r="G14" s="2065"/>
      <c r="H14" s="2060"/>
      <c r="I14" s="2633">
        <f>SUM(I15)</f>
        <v>1579</v>
      </c>
      <c r="J14" s="2062"/>
      <c r="K14" s="2056"/>
      <c r="L14" s="2103"/>
    </row>
    <row r="15" spans="1:12" x14ac:dyDescent="0.2">
      <c r="A15" s="5889" t="s">
        <v>295</v>
      </c>
      <c r="B15" s="5889"/>
      <c r="C15" s="5889"/>
      <c r="D15" s="5890"/>
      <c r="E15" s="2446">
        <f>SUM(E16)</f>
        <v>296890.69999999995</v>
      </c>
      <c r="F15" s="2069"/>
      <c r="G15" s="2072"/>
      <c r="H15" s="2073"/>
      <c r="I15" s="2641">
        <f>SUM(I16)</f>
        <v>1579</v>
      </c>
      <c r="J15" s="2074"/>
      <c r="K15" s="2075"/>
      <c r="L15" s="2103"/>
    </row>
    <row r="16" spans="1:12" ht="25.5" x14ac:dyDescent="0.2">
      <c r="A16" s="2411" t="s">
        <v>802</v>
      </c>
      <c r="B16" s="1968"/>
      <c r="C16" s="1967" t="s">
        <v>288</v>
      </c>
      <c r="D16" s="1967" t="s">
        <v>340</v>
      </c>
      <c r="E16" s="2447">
        <v>296890.69999999995</v>
      </c>
      <c r="F16" s="1965"/>
      <c r="G16" s="1966">
        <v>1</v>
      </c>
      <c r="H16" s="1965"/>
      <c r="I16" s="2632">
        <v>1579</v>
      </c>
      <c r="J16" s="1963"/>
      <c r="K16" s="1962"/>
      <c r="L16" s="2103"/>
    </row>
    <row r="17" spans="1:12" ht="18" customHeight="1" x14ac:dyDescent="0.2">
      <c r="A17" s="5926" t="s">
        <v>1182</v>
      </c>
      <c r="B17" s="5926"/>
      <c r="C17" s="5927"/>
      <c r="D17" s="5927"/>
      <c r="E17" s="2448">
        <f>SUM(E18)</f>
        <v>3000000</v>
      </c>
      <c r="F17" s="2058"/>
      <c r="G17" s="2065"/>
      <c r="H17" s="2060"/>
      <c r="I17" s="2633">
        <f>SUM(I18)</f>
        <v>18424</v>
      </c>
      <c r="J17" s="2062"/>
      <c r="K17" s="2056"/>
      <c r="L17" s="2103"/>
    </row>
    <row r="18" spans="1:12" ht="17.25" customHeight="1" x14ac:dyDescent="0.2">
      <c r="A18" s="5889" t="s">
        <v>289</v>
      </c>
      <c r="B18" s="5889"/>
      <c r="C18" s="5889"/>
      <c r="D18" s="5890"/>
      <c r="E18" s="2446">
        <f>SUM(E19:E20)</f>
        <v>3000000</v>
      </c>
      <c r="F18" s="2069"/>
      <c r="G18" s="2072"/>
      <c r="H18" s="2073"/>
      <c r="I18" s="2641">
        <f>SUM(I19:I20)</f>
        <v>18424</v>
      </c>
      <c r="J18" s="2074"/>
      <c r="K18" s="2075"/>
      <c r="L18" s="2103"/>
    </row>
    <row r="19" spans="1:12" ht="38.25" x14ac:dyDescent="0.2">
      <c r="A19" s="2411" t="s">
        <v>1184</v>
      </c>
      <c r="B19" s="1968"/>
      <c r="C19" s="1967" t="s">
        <v>302</v>
      </c>
      <c r="D19" s="1967" t="s">
        <v>861</v>
      </c>
      <c r="E19" s="2449">
        <v>1400000</v>
      </c>
      <c r="F19" s="1965"/>
      <c r="G19" s="1966">
        <v>1</v>
      </c>
      <c r="H19" s="1965"/>
      <c r="I19" s="2632">
        <v>2573</v>
      </c>
      <c r="J19" s="1963"/>
      <c r="K19" s="1962"/>
      <c r="L19" s="2103"/>
    </row>
    <row r="20" spans="1:12" ht="37.5" customHeight="1" x14ac:dyDescent="0.2">
      <c r="A20" s="2419" t="s">
        <v>1181</v>
      </c>
      <c r="B20" s="1981"/>
      <c r="C20" s="1980" t="s">
        <v>307</v>
      </c>
      <c r="D20" s="1980" t="s">
        <v>307</v>
      </c>
      <c r="E20" s="2451">
        <v>1600000</v>
      </c>
      <c r="F20" s="1978"/>
      <c r="G20" s="1979">
        <v>1</v>
      </c>
      <c r="H20" s="1978"/>
      <c r="I20" s="2954">
        <v>15851</v>
      </c>
      <c r="J20" s="1976"/>
      <c r="K20" s="5943"/>
      <c r="L20" s="5944"/>
    </row>
    <row r="21" spans="1:12" x14ac:dyDescent="0.2">
      <c r="A21" s="2083"/>
      <c r="B21" s="2417"/>
      <c r="C21" s="2084"/>
      <c r="D21" s="2084"/>
      <c r="E21" s="2085"/>
      <c r="F21" s="2086"/>
      <c r="G21" s="2087"/>
      <c r="H21" s="2086"/>
      <c r="I21" s="2088"/>
      <c r="J21" s="2089"/>
      <c r="K21" s="1946"/>
    </row>
    <row r="22" spans="1:12" x14ac:dyDescent="0.2">
      <c r="A22" s="1974"/>
      <c r="B22" s="1974"/>
      <c r="C22" s="1952"/>
      <c r="D22" s="1952"/>
      <c r="E22" s="1951"/>
      <c r="F22" s="1949"/>
      <c r="G22" s="1950"/>
      <c r="H22" s="1949"/>
      <c r="I22" s="1948"/>
      <c r="J22" s="1947"/>
      <c r="K22" s="1946"/>
    </row>
    <row r="23" spans="1:12" x14ac:dyDescent="0.2">
      <c r="A23" s="1973" t="s">
        <v>2599</v>
      </c>
      <c r="B23" s="1973"/>
      <c r="C23" s="1952"/>
      <c r="D23" s="1952"/>
      <c r="E23" s="1951"/>
      <c r="F23" s="1949"/>
      <c r="G23" s="1950"/>
      <c r="H23" s="1949"/>
      <c r="I23" s="1948"/>
      <c r="J23" s="1947"/>
      <c r="K23" s="1946"/>
    </row>
  </sheetData>
  <mergeCells count="17">
    <mergeCell ref="K20:L20"/>
    <mergeCell ref="A18:D18"/>
    <mergeCell ref="A15:D15"/>
    <mergeCell ref="A11:D11"/>
    <mergeCell ref="A10:D10"/>
    <mergeCell ref="A14:D14"/>
    <mergeCell ref="A17:D17"/>
    <mergeCell ref="I6:J6"/>
    <mergeCell ref="K6:L6"/>
    <mergeCell ref="K7:L7"/>
    <mergeCell ref="K9:L9"/>
    <mergeCell ref="K12:L12"/>
    <mergeCell ref="A8:D8"/>
    <mergeCell ref="A7:D7"/>
    <mergeCell ref="A4:D4"/>
    <mergeCell ref="E6:F6"/>
    <mergeCell ref="G6:H6"/>
  </mergeCells>
  <printOptions horizontalCentered="1" verticalCentered="1"/>
  <pageMargins left="0.98425196850393704" right="0.39370078740157483" top="0.39370078740157483" bottom="0.39370078740157483" header="0" footer="0.59055118110236227"/>
  <pageSetup scale="90"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rgb="FFEB700B"/>
  </sheetPr>
  <dimension ref="A1:L15"/>
  <sheetViews>
    <sheetView showGridLines="0" view="pageBreakPreview" zoomScale="95" zoomScaleNormal="100" zoomScaleSheetLayoutView="95" workbookViewId="0">
      <selection activeCell="K6" sqref="K6:L6"/>
    </sheetView>
  </sheetViews>
  <sheetFormatPr baseColWidth="10" defaultRowHeight="12.75" x14ac:dyDescent="0.2"/>
  <cols>
    <col min="1" max="1" width="44.7109375" customWidth="1"/>
    <col min="2" max="2" width="2" customWidth="1"/>
    <col min="3" max="3" width="15.140625" customWidth="1"/>
    <col min="5" max="5" width="15.7109375" customWidth="1"/>
    <col min="6" max="6" width="4.140625" customWidth="1"/>
    <col min="7" max="7" width="9.140625" customWidth="1"/>
    <col min="8" max="8" width="2.5703125" customWidth="1"/>
    <col min="9" max="9" width="10.140625" customWidth="1"/>
    <col min="10" max="10" width="5" customWidth="1"/>
  </cols>
  <sheetData>
    <row r="1" spans="1:12" ht="16.5" customHeight="1" x14ac:dyDescent="0.2">
      <c r="A1" s="1655" t="s">
        <v>2413</v>
      </c>
      <c r="B1" s="1655"/>
      <c r="C1" s="2100"/>
      <c r="D1" s="2100"/>
      <c r="E1" s="2100"/>
      <c r="F1" s="2100"/>
      <c r="G1" s="2100"/>
      <c r="H1" s="2100"/>
      <c r="I1" s="2101"/>
      <c r="J1" s="2100"/>
      <c r="K1" s="5945" t="s">
        <v>5028</v>
      </c>
      <c r="L1" s="5945"/>
    </row>
    <row r="2" spans="1:12" ht="16.5" customHeight="1" x14ac:dyDescent="0.2">
      <c r="A2" s="1655" t="s">
        <v>2448</v>
      </c>
      <c r="B2" s="1655"/>
      <c r="C2" s="2100"/>
      <c r="D2" s="2100"/>
      <c r="E2" s="2100"/>
      <c r="F2" s="2100"/>
      <c r="G2" s="2100"/>
      <c r="H2" s="2100"/>
      <c r="I2" s="2101"/>
      <c r="J2" s="2100"/>
      <c r="K2" s="550"/>
    </row>
    <row r="3" spans="1:12" ht="16.5" customHeight="1" x14ac:dyDescent="0.2">
      <c r="A3" s="1655" t="s">
        <v>2384</v>
      </c>
      <c r="B3" s="1655"/>
      <c r="C3" s="2100"/>
      <c r="D3" s="2100"/>
      <c r="E3" s="2100"/>
      <c r="F3" s="2100"/>
      <c r="G3" s="2100"/>
      <c r="H3" s="2100"/>
      <c r="I3" s="2101"/>
      <c r="J3" s="2100"/>
      <c r="K3" s="550"/>
    </row>
    <row r="4" spans="1:12" ht="16.5" customHeight="1" x14ac:dyDescent="0.2">
      <c r="A4" s="5928">
        <v>2013</v>
      </c>
      <c r="B4" s="5928"/>
      <c r="C4" s="5928"/>
      <c r="D4" s="5928"/>
      <c r="E4" s="2100"/>
      <c r="F4" s="2100"/>
      <c r="G4" s="2100"/>
      <c r="H4" s="2100"/>
      <c r="I4" s="2101"/>
      <c r="J4" s="2100"/>
      <c r="K4" s="550"/>
    </row>
    <row r="5" spans="1:12" ht="15.75" customHeight="1" x14ac:dyDescent="0.2">
      <c r="A5" s="542"/>
      <c r="B5" s="542"/>
      <c r="C5" s="550"/>
      <c r="D5" s="550"/>
      <c r="E5" s="550"/>
      <c r="F5" s="550"/>
      <c r="G5" s="550"/>
      <c r="H5" s="550"/>
      <c r="I5" s="1302"/>
      <c r="J5" s="550"/>
      <c r="K5" s="550"/>
    </row>
    <row r="6" spans="1:12" ht="37.5" customHeight="1" x14ac:dyDescent="0.2">
      <c r="A6" s="2047" t="s">
        <v>181</v>
      </c>
      <c r="B6" s="2416"/>
      <c r="C6" s="2047" t="s">
        <v>21</v>
      </c>
      <c r="D6" s="2047" t="s">
        <v>29</v>
      </c>
      <c r="E6" s="5922" t="s">
        <v>258</v>
      </c>
      <c r="F6" s="5922"/>
      <c r="G6" s="5922" t="s">
        <v>182</v>
      </c>
      <c r="H6" s="5922"/>
      <c r="I6" s="5922" t="s">
        <v>20</v>
      </c>
      <c r="J6" s="5922"/>
      <c r="K6" s="5934" t="s">
        <v>30</v>
      </c>
      <c r="L6" s="5934"/>
    </row>
    <row r="7" spans="1:12" ht="24" customHeight="1" x14ac:dyDescent="0.2">
      <c r="A7" s="5929" t="s">
        <v>1160</v>
      </c>
      <c r="B7" s="5929"/>
      <c r="C7" s="5930"/>
      <c r="D7" s="5930"/>
      <c r="E7" s="2445">
        <f>SUM(E8)</f>
        <v>14322556.91</v>
      </c>
      <c r="F7" s="2077"/>
      <c r="G7" s="2078"/>
      <c r="H7" s="2079"/>
      <c r="I7" s="2080">
        <f>SUM(I8)</f>
        <v>0</v>
      </c>
      <c r="J7" s="2081"/>
      <c r="K7" s="2330"/>
      <c r="L7" s="2425"/>
    </row>
    <row r="8" spans="1:12" ht="15.75" customHeight="1" x14ac:dyDescent="0.2">
      <c r="A8" s="5889" t="s">
        <v>295</v>
      </c>
      <c r="B8" s="5889"/>
      <c r="C8" s="5889"/>
      <c r="D8" s="5890"/>
      <c r="E8" s="2446">
        <f>SUM(E9:E12)</f>
        <v>14322556.91</v>
      </c>
      <c r="F8" s="2069"/>
      <c r="G8" s="2072"/>
      <c r="H8" s="2073"/>
      <c r="I8" s="2072">
        <f>SUM(I9:I12)</f>
        <v>0</v>
      </c>
      <c r="J8" s="2074"/>
      <c r="K8" s="2075"/>
      <c r="L8" s="2103"/>
    </row>
    <row r="9" spans="1:12" ht="63.75" x14ac:dyDescent="0.2">
      <c r="A9" s="2418" t="s">
        <v>2442</v>
      </c>
      <c r="B9" s="1983"/>
      <c r="C9" s="1967" t="s">
        <v>1180</v>
      </c>
      <c r="D9" s="1967" t="s">
        <v>496</v>
      </c>
      <c r="E9" s="2449">
        <v>3788916.58</v>
      </c>
      <c r="F9" s="1965"/>
      <c r="G9" s="1966">
        <v>1</v>
      </c>
      <c r="H9" s="1965"/>
      <c r="I9" s="1964" t="s">
        <v>356</v>
      </c>
      <c r="J9" s="1963"/>
      <c r="K9" s="1962"/>
      <c r="L9" s="2103"/>
    </row>
    <row r="10" spans="1:12" ht="63.75" x14ac:dyDescent="0.2">
      <c r="A10" s="2411" t="s">
        <v>2443</v>
      </c>
      <c r="B10" s="1968"/>
      <c r="C10" s="1967" t="s">
        <v>1178</v>
      </c>
      <c r="D10" s="1967" t="s">
        <v>496</v>
      </c>
      <c r="E10" s="2449">
        <v>4318228.18</v>
      </c>
      <c r="F10" s="1965"/>
      <c r="G10" s="1966">
        <v>1</v>
      </c>
      <c r="H10" s="1965"/>
      <c r="I10" s="1964" t="s">
        <v>356</v>
      </c>
      <c r="J10" s="1963"/>
      <c r="K10" s="1962"/>
      <c r="L10" s="2103"/>
    </row>
    <row r="11" spans="1:12" ht="76.5" x14ac:dyDescent="0.2">
      <c r="A11" s="2428" t="s">
        <v>2444</v>
      </c>
      <c r="B11" s="1969"/>
      <c r="C11" s="1967" t="s">
        <v>1174</v>
      </c>
      <c r="D11" s="1967" t="s">
        <v>496</v>
      </c>
      <c r="E11" s="2449">
        <v>3003004</v>
      </c>
      <c r="F11" s="1965"/>
      <c r="G11" s="1966">
        <v>1</v>
      </c>
      <c r="H11" s="1965"/>
      <c r="I11" s="1964" t="s">
        <v>356</v>
      </c>
      <c r="J11" s="1963"/>
      <c r="K11" s="1962"/>
      <c r="L11" s="2103"/>
    </row>
    <row r="12" spans="1:12" ht="89.25" x14ac:dyDescent="0.2">
      <c r="A12" s="2419" t="s">
        <v>2445</v>
      </c>
      <c r="B12" s="1981"/>
      <c r="C12" s="1980" t="s">
        <v>1159</v>
      </c>
      <c r="D12" s="1980" t="s">
        <v>496</v>
      </c>
      <c r="E12" s="2451">
        <v>3212408.15</v>
      </c>
      <c r="F12" s="1978"/>
      <c r="G12" s="1979">
        <v>1</v>
      </c>
      <c r="H12" s="1978"/>
      <c r="I12" s="1977" t="s">
        <v>356</v>
      </c>
      <c r="J12" s="1976"/>
      <c r="K12" s="1954"/>
      <c r="L12" s="2105"/>
    </row>
    <row r="13" spans="1:12" x14ac:dyDescent="0.2">
      <c r="A13" s="2417"/>
      <c r="B13" s="2417"/>
      <c r="C13" s="2429"/>
      <c r="D13" s="2429"/>
      <c r="E13" s="2430"/>
      <c r="F13" s="2431"/>
      <c r="G13" s="2432"/>
      <c r="H13" s="2431"/>
      <c r="I13" s="2433"/>
      <c r="J13" s="2434"/>
      <c r="K13" s="2435"/>
      <c r="L13" s="2436"/>
    </row>
    <row r="15" spans="1:12" x14ac:dyDescent="0.2">
      <c r="A15" s="1973" t="s">
        <v>2599</v>
      </c>
    </row>
  </sheetData>
  <mergeCells count="8">
    <mergeCell ref="K1:L1"/>
    <mergeCell ref="A8:D8"/>
    <mergeCell ref="K6:L6"/>
    <mergeCell ref="A7:D7"/>
    <mergeCell ref="A4:D4"/>
    <mergeCell ref="E6:F6"/>
    <mergeCell ref="G6:H6"/>
    <mergeCell ref="I6:J6"/>
  </mergeCells>
  <printOptions horizontalCentered="1" verticalCentered="1"/>
  <pageMargins left="0.98425196850393704" right="0.39370078740157483" top="0.39370078740157483" bottom="0.39370078740157483" header="0" footer="0.59055118110236227"/>
  <pageSetup scale="85"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EB700B"/>
  </sheetPr>
  <dimension ref="A1:L16"/>
  <sheetViews>
    <sheetView showGridLines="0" view="pageBreakPreview" zoomScale="98" zoomScaleNormal="100" zoomScaleSheetLayoutView="98" workbookViewId="0">
      <selection activeCell="K6" sqref="K6:L6"/>
    </sheetView>
  </sheetViews>
  <sheetFormatPr baseColWidth="10" defaultRowHeight="12.75" x14ac:dyDescent="0.2"/>
  <cols>
    <col min="1" max="1" width="44.5703125" customWidth="1"/>
    <col min="2" max="2" width="1.5703125" customWidth="1"/>
    <col min="4" max="4" width="11.140625" customWidth="1"/>
    <col min="5" max="5" width="16.42578125" customWidth="1"/>
    <col min="7" max="7" width="8.140625" customWidth="1"/>
    <col min="8" max="8" width="1.140625" customWidth="1"/>
    <col min="9" max="9" width="10.85546875" customWidth="1"/>
    <col min="10" max="10" width="3" customWidth="1"/>
    <col min="11" max="11" width="9.85546875" customWidth="1"/>
    <col min="12" max="12" width="8.28515625" customWidth="1"/>
  </cols>
  <sheetData>
    <row r="1" spans="1:12" ht="15.75" customHeight="1" x14ac:dyDescent="0.2">
      <c r="A1" s="1655" t="s">
        <v>2413</v>
      </c>
      <c r="B1" s="1655"/>
      <c r="C1" s="2100"/>
      <c r="D1" s="2100"/>
      <c r="E1" s="2100"/>
      <c r="F1" s="2100"/>
      <c r="G1" s="2100"/>
      <c r="H1" s="2100"/>
      <c r="I1" s="2101"/>
      <c r="J1" s="2100"/>
      <c r="K1" s="5945" t="s">
        <v>5028</v>
      </c>
      <c r="L1" s="5945"/>
    </row>
    <row r="2" spans="1:12" ht="15.75" customHeight="1" x14ac:dyDescent="0.2">
      <c r="A2" s="1655" t="s">
        <v>2448</v>
      </c>
      <c r="B2" s="1655"/>
      <c r="C2" s="2100"/>
      <c r="D2" s="2100"/>
      <c r="E2" s="2100"/>
      <c r="F2" s="2100"/>
      <c r="G2" s="2100"/>
      <c r="H2" s="2100"/>
      <c r="I2" s="2101"/>
      <c r="J2" s="2100"/>
      <c r="K2" s="550"/>
    </row>
    <row r="3" spans="1:12" ht="15.75" customHeight="1" x14ac:dyDescent="0.2">
      <c r="A3" s="1655" t="s">
        <v>2384</v>
      </c>
      <c r="B3" s="1655"/>
      <c r="C3" s="2100"/>
      <c r="D3" s="2100"/>
      <c r="E3" s="2100"/>
      <c r="F3" s="2100"/>
      <c r="G3" s="2100"/>
      <c r="H3" s="2100"/>
      <c r="I3" s="2101"/>
      <c r="J3" s="2100"/>
      <c r="K3" s="550"/>
    </row>
    <row r="4" spans="1:12" ht="15.75" customHeight="1" x14ac:dyDescent="0.2">
      <c r="A4" s="5928">
        <v>2013</v>
      </c>
      <c r="B4" s="5928"/>
      <c r="C4" s="5928"/>
      <c r="D4" s="5928"/>
      <c r="E4" s="2100"/>
      <c r="F4" s="2100"/>
      <c r="G4" s="2100"/>
      <c r="H4" s="2100"/>
      <c r="I4" s="2101"/>
      <c r="J4" s="2100"/>
      <c r="K4" s="550"/>
    </row>
    <row r="5" spans="1:12" ht="12.75" customHeight="1" x14ac:dyDescent="0.2">
      <c r="A5" s="542"/>
      <c r="B5" s="542"/>
      <c r="C5" s="550"/>
      <c r="D5" s="550"/>
      <c r="E5" s="550"/>
      <c r="F5" s="550"/>
      <c r="G5" s="550"/>
      <c r="H5" s="550"/>
      <c r="I5" s="1302"/>
      <c r="J5" s="550"/>
      <c r="K5" s="550"/>
    </row>
    <row r="6" spans="1:12" ht="39.75" customHeight="1" x14ac:dyDescent="0.2">
      <c r="A6" s="2047" t="s">
        <v>181</v>
      </c>
      <c r="B6" s="2416"/>
      <c r="C6" s="2047" t="s">
        <v>21</v>
      </c>
      <c r="D6" s="2047" t="s">
        <v>29</v>
      </c>
      <c r="E6" s="5922" t="s">
        <v>258</v>
      </c>
      <c r="F6" s="5922"/>
      <c r="G6" s="5922" t="s">
        <v>182</v>
      </c>
      <c r="H6" s="5922"/>
      <c r="I6" s="5922" t="s">
        <v>20</v>
      </c>
      <c r="J6" s="5922"/>
      <c r="K6" s="5934" t="s">
        <v>30</v>
      </c>
      <c r="L6" s="5934"/>
    </row>
    <row r="7" spans="1:12" x14ac:dyDescent="0.2">
      <c r="A7" s="5926" t="s">
        <v>1166</v>
      </c>
      <c r="B7" s="5926"/>
      <c r="C7" s="5927"/>
      <c r="D7" s="5927"/>
      <c r="E7" s="2448">
        <f>SUM(E8)</f>
        <v>7495860.3200000003</v>
      </c>
      <c r="F7" s="2058"/>
      <c r="G7" s="2065"/>
      <c r="H7" s="2060"/>
      <c r="I7" s="2633">
        <f>SUM(I8)</f>
        <v>0</v>
      </c>
      <c r="J7" s="2062"/>
      <c r="K7" s="2330"/>
      <c r="L7" s="2425"/>
    </row>
    <row r="8" spans="1:12" x14ac:dyDescent="0.2">
      <c r="A8" s="2114" t="s">
        <v>295</v>
      </c>
      <c r="B8" s="2115"/>
      <c r="C8" s="2055"/>
      <c r="D8" s="2055"/>
      <c r="E8" s="2446">
        <f>SUM(E9:E10)</f>
        <v>7495860.3200000003</v>
      </c>
      <c r="F8" s="2069"/>
      <c r="G8" s="2072"/>
      <c r="H8" s="2073"/>
      <c r="I8" s="2641">
        <f>SUM(I9:I10)</f>
        <v>0</v>
      </c>
      <c r="J8" s="2074"/>
      <c r="K8" s="2075"/>
      <c r="L8" s="2103"/>
    </row>
    <row r="9" spans="1:12" ht="89.25" x14ac:dyDescent="0.2">
      <c r="A9" s="2428" t="s">
        <v>2446</v>
      </c>
      <c r="B9" s="1969"/>
      <c r="C9" s="1967" t="s">
        <v>1170</v>
      </c>
      <c r="D9" s="1967" t="s">
        <v>496</v>
      </c>
      <c r="E9" s="2449">
        <v>4740250.93</v>
      </c>
      <c r="F9" s="1965"/>
      <c r="G9" s="1966">
        <v>1</v>
      </c>
      <c r="H9" s="1965"/>
      <c r="I9" s="2632" t="s">
        <v>356</v>
      </c>
      <c r="J9" s="1963"/>
      <c r="K9" s="1962"/>
      <c r="L9" s="2103"/>
    </row>
    <row r="10" spans="1:12" ht="63.75" x14ac:dyDescent="0.2">
      <c r="A10" s="2411" t="s">
        <v>2447</v>
      </c>
      <c r="B10" s="1968"/>
      <c r="C10" s="1967" t="s">
        <v>1165</v>
      </c>
      <c r="D10" s="1967" t="s">
        <v>496</v>
      </c>
      <c r="E10" s="2449">
        <v>2755609.39</v>
      </c>
      <c r="F10" s="1965"/>
      <c r="G10" s="1966">
        <v>1</v>
      </c>
      <c r="H10" s="1965"/>
      <c r="I10" s="2632" t="s">
        <v>356</v>
      </c>
      <c r="J10" s="1963"/>
      <c r="K10" s="1962"/>
      <c r="L10" s="2103"/>
    </row>
    <row r="11" spans="1:12" x14ac:dyDescent="0.2">
      <c r="A11" s="5926" t="s">
        <v>1130</v>
      </c>
      <c r="B11" s="5926"/>
      <c r="C11" s="5927"/>
      <c r="D11" s="5927"/>
      <c r="E11" s="2448">
        <f>SUM(E12)</f>
        <v>922076.31</v>
      </c>
      <c r="F11" s="2058"/>
      <c r="G11" s="2065"/>
      <c r="H11" s="2060"/>
      <c r="I11" s="2633">
        <f>SUM(I12)</f>
        <v>4488</v>
      </c>
      <c r="J11" s="2062"/>
      <c r="K11" s="2056"/>
      <c r="L11" s="2103"/>
    </row>
    <row r="12" spans="1:12" x14ac:dyDescent="0.2">
      <c r="A12" s="2114" t="s">
        <v>295</v>
      </c>
      <c r="B12" s="2115"/>
      <c r="C12" s="2055"/>
      <c r="D12" s="2055"/>
      <c r="E12" s="2446">
        <f>SUM(E13:E14)</f>
        <v>922076.31</v>
      </c>
      <c r="F12" s="2069"/>
      <c r="G12" s="2072"/>
      <c r="H12" s="2073"/>
      <c r="I12" s="2641">
        <f>SUM(I13:I14)</f>
        <v>4488</v>
      </c>
      <c r="J12" s="2074"/>
      <c r="K12" s="2075"/>
      <c r="L12" s="2103"/>
    </row>
    <row r="13" spans="1:12" x14ac:dyDescent="0.2">
      <c r="A13" s="2411" t="s">
        <v>1129</v>
      </c>
      <c r="B13" s="1968"/>
      <c r="C13" s="1967" t="s">
        <v>311</v>
      </c>
      <c r="D13" s="1967" t="s">
        <v>885</v>
      </c>
      <c r="E13" s="2449">
        <v>342076.31</v>
      </c>
      <c r="F13" s="1965"/>
      <c r="G13" s="1966">
        <v>1</v>
      </c>
      <c r="H13" s="1965"/>
      <c r="I13" s="2632">
        <v>684</v>
      </c>
      <c r="J13" s="1963"/>
      <c r="K13" s="1962"/>
      <c r="L13" s="2103"/>
    </row>
    <row r="14" spans="1:12" x14ac:dyDescent="0.2">
      <c r="A14" s="2437" t="s">
        <v>1118</v>
      </c>
      <c r="B14" s="1960"/>
      <c r="C14" s="1959" t="s">
        <v>320</v>
      </c>
      <c r="D14" s="1959" t="s">
        <v>325</v>
      </c>
      <c r="E14" s="2469">
        <v>580000</v>
      </c>
      <c r="F14" s="1957"/>
      <c r="G14" s="1958">
        <v>1</v>
      </c>
      <c r="H14" s="1957"/>
      <c r="I14" s="2634">
        <v>3804</v>
      </c>
      <c r="J14" s="1955"/>
      <c r="K14" s="1954"/>
      <c r="L14" s="2105"/>
    </row>
    <row r="15" spans="1:12" x14ac:dyDescent="0.2">
      <c r="A15" s="1953"/>
      <c r="B15" s="1953"/>
      <c r="C15" s="1952"/>
      <c r="D15" s="1952"/>
      <c r="E15" s="1951"/>
      <c r="F15" s="1949"/>
      <c r="G15" s="1950"/>
      <c r="H15" s="1949"/>
      <c r="I15" s="1948"/>
      <c r="J15" s="1947"/>
      <c r="K15" s="1946"/>
      <c r="L15" s="2438"/>
    </row>
    <row r="16" spans="1:12" x14ac:dyDescent="0.2">
      <c r="A16" s="2042" t="s">
        <v>1273</v>
      </c>
      <c r="B16" s="2042"/>
      <c r="C16" s="2043"/>
      <c r="D16" s="2043"/>
      <c r="E16" s="2044"/>
      <c r="F16" s="2043"/>
      <c r="G16" s="2045"/>
      <c r="H16" s="2043"/>
      <c r="I16" s="2044"/>
      <c r="J16" s="2043"/>
      <c r="K16" s="2046"/>
    </row>
  </sheetData>
  <mergeCells count="8">
    <mergeCell ref="K1:L1"/>
    <mergeCell ref="I6:J6"/>
    <mergeCell ref="K6:L6"/>
    <mergeCell ref="A11:D11"/>
    <mergeCell ref="A7:D7"/>
    <mergeCell ref="A4:D4"/>
    <mergeCell ref="E6:F6"/>
    <mergeCell ref="G6:H6"/>
  </mergeCells>
  <printOptions horizontalCentered="1" verticalCentered="1"/>
  <pageMargins left="0.98425196850393704" right="0.39370078740157483" top="0.39370078740157483" bottom="0.39370078740157483" header="0" footer="0.59055118110236227"/>
  <pageSetup scale="85"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EB700B"/>
  </sheetPr>
  <dimension ref="A1:P27"/>
  <sheetViews>
    <sheetView showGridLines="0" view="pageBreakPreview" zoomScaleNormal="80" zoomScaleSheetLayoutView="100" workbookViewId="0">
      <selection activeCell="A10" sqref="A10"/>
    </sheetView>
  </sheetViews>
  <sheetFormatPr baseColWidth="10" defaultColWidth="11.42578125" defaultRowHeight="13.5" x14ac:dyDescent="0.25"/>
  <cols>
    <col min="1" max="1" width="80.28515625" style="58" customWidth="1"/>
    <col min="2" max="2" width="21.28515625" style="58" customWidth="1"/>
    <col min="3" max="3" width="11.42578125" style="58" customWidth="1"/>
    <col min="4" max="4" width="12.7109375" style="65" hidden="1" customWidth="1"/>
    <col min="5" max="5" width="1.140625" style="66" hidden="1" customWidth="1"/>
    <col min="6" max="6" width="12.7109375" style="66" hidden="1" customWidth="1"/>
    <col min="7" max="7" width="1" style="66" hidden="1" customWidth="1"/>
    <col min="8" max="8" width="12.7109375" style="66" hidden="1" customWidth="1"/>
    <col min="9" max="9" width="1.140625" style="66" hidden="1" customWidth="1"/>
    <col min="10" max="10" width="12.7109375" style="66" hidden="1" customWidth="1"/>
    <col min="11" max="11" width="0.7109375" style="66" hidden="1" customWidth="1"/>
    <col min="12" max="12" width="12.7109375" style="58" hidden="1" customWidth="1"/>
    <col min="13" max="13" width="1.28515625" style="58" hidden="1" customWidth="1"/>
    <col min="14" max="14" width="12.7109375" style="58" hidden="1" customWidth="1"/>
    <col min="15" max="15" width="6" style="58" hidden="1" customWidth="1"/>
    <col min="16" max="16" width="17.28515625" style="58" customWidth="1"/>
    <col min="17" max="18" width="11.42578125" style="58" customWidth="1"/>
    <col min="19" max="16384" width="11.42578125" style="58"/>
  </cols>
  <sheetData>
    <row r="1" spans="1:16" ht="15.75" customHeight="1" x14ac:dyDescent="0.25">
      <c r="A1" s="4946" t="s">
        <v>5030</v>
      </c>
      <c r="B1" s="2145"/>
      <c r="C1" s="4947" t="s">
        <v>5028</v>
      </c>
      <c r="D1" s="18"/>
      <c r="E1" s="18"/>
      <c r="F1" s="18"/>
      <c r="G1" s="18"/>
      <c r="H1" s="18"/>
      <c r="I1" s="18"/>
      <c r="J1" s="18"/>
      <c r="K1" s="18"/>
      <c r="L1" s="77"/>
      <c r="M1" s="77"/>
      <c r="N1" s="77"/>
      <c r="O1" s="77"/>
    </row>
    <row r="2" spans="1:16" ht="15.75" customHeight="1" x14ac:dyDescent="0.25">
      <c r="A2" s="4946" t="s">
        <v>5376</v>
      </c>
      <c r="B2" s="2145"/>
      <c r="C2" s="4947"/>
      <c r="D2" s="18"/>
      <c r="E2" s="18"/>
      <c r="F2" s="18"/>
      <c r="G2" s="18"/>
      <c r="H2" s="18"/>
      <c r="I2" s="18"/>
      <c r="J2" s="18"/>
      <c r="K2" s="18"/>
      <c r="L2" s="77"/>
      <c r="M2" s="77"/>
      <c r="N2" s="77"/>
      <c r="O2" s="77"/>
    </row>
    <row r="3" spans="1:16" ht="13.5" customHeight="1" x14ac:dyDescent="0.25">
      <c r="A3" s="4954">
        <v>2013</v>
      </c>
      <c r="B3" s="2305"/>
      <c r="C3" s="2305"/>
      <c r="D3" s="2"/>
      <c r="E3" s="2"/>
      <c r="F3" s="2"/>
      <c r="G3" s="2"/>
      <c r="H3" s="2"/>
      <c r="I3" s="2"/>
      <c r="J3" s="2"/>
      <c r="K3" s="2"/>
      <c r="L3" s="57"/>
      <c r="M3" s="57"/>
    </row>
    <row r="4" spans="1:16" ht="18" x14ac:dyDescent="0.25">
      <c r="A4" s="2347"/>
      <c r="B4" s="2305"/>
      <c r="C4" s="2305"/>
      <c r="D4" s="2"/>
      <c r="E4" s="2"/>
      <c r="F4" s="2"/>
      <c r="G4" s="2"/>
      <c r="H4" s="2"/>
      <c r="I4" s="2"/>
      <c r="J4" s="2"/>
      <c r="K4" s="2"/>
      <c r="L4" s="57"/>
      <c r="M4" s="57"/>
    </row>
    <row r="5" spans="1:16" ht="31.5" customHeight="1" x14ac:dyDescent="0.25">
      <c r="A5" s="5947" t="s">
        <v>33</v>
      </c>
      <c r="B5" s="2461" t="s">
        <v>119</v>
      </c>
      <c r="C5" s="2461"/>
      <c r="D5" s="2229"/>
      <c r="E5" s="967"/>
      <c r="F5" s="967"/>
      <c r="G5" s="967"/>
      <c r="H5" s="967"/>
      <c r="I5" s="967"/>
      <c r="J5" s="967"/>
      <c r="K5" s="967"/>
      <c r="L5" s="967"/>
      <c r="M5" s="967"/>
      <c r="N5" s="967"/>
      <c r="O5" s="967"/>
    </row>
    <row r="6" spans="1:16" ht="30" hidden="1" customHeight="1" x14ac:dyDescent="0.25">
      <c r="A6" s="5898"/>
      <c r="B6" s="5898" t="s">
        <v>697</v>
      </c>
      <c r="C6" s="5898"/>
      <c r="D6" s="2228" t="s">
        <v>695</v>
      </c>
      <c r="E6" s="962"/>
      <c r="F6" s="962"/>
      <c r="G6" s="962"/>
      <c r="H6" s="962"/>
      <c r="I6" s="962"/>
      <c r="J6" s="962"/>
      <c r="K6" s="962"/>
      <c r="L6" s="962"/>
      <c r="M6" s="962"/>
      <c r="N6" s="962"/>
      <c r="O6" s="963"/>
    </row>
    <row r="7" spans="1:16" ht="15.75" hidden="1" customHeight="1" x14ac:dyDescent="0.25">
      <c r="A7" s="5899"/>
      <c r="B7" s="5899">
        <v>2012</v>
      </c>
      <c r="C7" s="5899"/>
      <c r="D7" s="5895">
        <v>2013</v>
      </c>
      <c r="E7" s="5946"/>
      <c r="F7" s="5946">
        <v>2014</v>
      </c>
      <c r="G7" s="5946"/>
      <c r="H7" s="5946">
        <v>2015</v>
      </c>
      <c r="I7" s="5946"/>
      <c r="J7" s="5946">
        <v>2016</v>
      </c>
      <c r="K7" s="5946"/>
      <c r="L7" s="5946">
        <v>2017</v>
      </c>
      <c r="M7" s="5946"/>
      <c r="N7" s="5946">
        <v>2018</v>
      </c>
      <c r="O7" s="5946"/>
    </row>
    <row r="8" spans="1:16" s="17" customFormat="1" ht="29.25" customHeight="1" x14ac:dyDescent="0.25">
      <c r="A8" s="4951" t="s">
        <v>31</v>
      </c>
      <c r="B8" s="2467">
        <f>SUM(B9:B9)</f>
        <v>800000</v>
      </c>
      <c r="C8" s="2307"/>
      <c r="D8" s="2308">
        <f>SUM(D9:D9)</f>
        <v>0</v>
      </c>
      <c r="E8" s="553"/>
      <c r="F8" s="121">
        <f>SUM(F9:F9)</f>
        <v>0</v>
      </c>
      <c r="G8" s="553"/>
      <c r="H8" s="121">
        <f>SUM(H9:H9)</f>
        <v>0</v>
      </c>
      <c r="I8" s="553"/>
      <c r="J8" s="121">
        <f>SUM(J9:J9)</f>
        <v>0</v>
      </c>
      <c r="K8" s="553"/>
      <c r="L8" s="121">
        <f>SUM(L9:L9)</f>
        <v>0</v>
      </c>
      <c r="M8" s="553"/>
      <c r="N8" s="121">
        <f>SUM(N9:N9)</f>
        <v>0</v>
      </c>
      <c r="O8" s="553"/>
      <c r="P8" s="123"/>
    </row>
    <row r="9" spans="1:16" s="17" customFormat="1" ht="29.25" customHeight="1" x14ac:dyDescent="0.25">
      <c r="A9" s="5122" t="s">
        <v>1278</v>
      </c>
      <c r="B9" s="5120">
        <f>'14-G4sop-Cul'!N7</f>
        <v>800000</v>
      </c>
      <c r="C9" s="2462"/>
      <c r="D9" s="2236"/>
      <c r="E9" s="1129"/>
      <c r="F9" s="115"/>
      <c r="G9" s="1129"/>
      <c r="H9" s="115"/>
      <c r="I9" s="1129"/>
      <c r="J9" s="115"/>
      <c r="K9" s="1129"/>
      <c r="L9" s="115"/>
      <c r="M9" s="1129"/>
      <c r="N9" s="115"/>
      <c r="O9" s="1129"/>
    </row>
    <row r="10" spans="1:16" s="17" customFormat="1" ht="20.25" customHeight="1" x14ac:dyDescent="0.25">
      <c r="A10" s="4960"/>
      <c r="B10" s="2240"/>
      <c r="C10" s="4960"/>
      <c r="D10" s="382"/>
      <c r="E10" s="1272"/>
      <c r="F10" s="382"/>
      <c r="G10" s="1272"/>
      <c r="H10" s="382"/>
      <c r="I10" s="1272"/>
      <c r="J10" s="382"/>
      <c r="K10" s="1272"/>
      <c r="L10" s="382"/>
      <c r="M10" s="1272"/>
      <c r="N10" s="382"/>
      <c r="O10" s="1272"/>
    </row>
    <row r="11" spans="1:16" ht="14.1" customHeight="1" x14ac:dyDescent="0.25">
      <c r="A11" s="2042" t="s">
        <v>2411</v>
      </c>
      <c r="B11" s="2314"/>
      <c r="C11" s="2314"/>
      <c r="D11" s="131"/>
      <c r="E11" s="132"/>
      <c r="F11" s="132"/>
      <c r="G11" s="132"/>
      <c r="H11" s="132"/>
      <c r="I11" s="132"/>
      <c r="J11" s="132"/>
      <c r="K11" s="132"/>
      <c r="L11" s="130"/>
      <c r="M11" s="130"/>
      <c r="N11" s="130"/>
      <c r="O11" s="130"/>
    </row>
    <row r="14" spans="1:16" ht="18" x14ac:dyDescent="0.25">
      <c r="B14" s="124"/>
    </row>
    <row r="20" spans="1:2" ht="15.75" x14ac:dyDescent="0.25">
      <c r="B20" s="1167"/>
    </row>
    <row r="27" spans="1:2" ht="15.75" x14ac:dyDescent="0.25">
      <c r="A27" s="1355"/>
    </row>
  </sheetData>
  <sortState ref="A7:O14">
    <sortCondition ref="A7:A14"/>
  </sortState>
  <mergeCells count="9">
    <mergeCell ref="N7:O7"/>
    <mergeCell ref="A5:A7"/>
    <mergeCell ref="B7:C7"/>
    <mergeCell ref="D7:E7"/>
    <mergeCell ref="L7:M7"/>
    <mergeCell ref="F7:G7"/>
    <mergeCell ref="H7:I7"/>
    <mergeCell ref="J7:K7"/>
    <mergeCell ref="B6:C6"/>
  </mergeCells>
  <phoneticPr fontId="0" type="noConversion"/>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&amp;L&amp;"Tahoma,Normal"314</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EB700B"/>
  </sheetPr>
  <dimension ref="A1:AO128"/>
  <sheetViews>
    <sheetView showGridLines="0" view="pageBreakPreview" topLeftCell="K1" zoomScaleNormal="70" zoomScaleSheetLayoutView="100" workbookViewId="0">
      <selection activeCell="N3" sqref="N3"/>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38.7109375" style="58" customWidth="1"/>
    <col min="12" max="12" width="14.85546875" style="58" customWidth="1"/>
    <col min="13" max="13" width="14" style="58" customWidth="1"/>
    <col min="14" max="14" width="15.7109375" style="65" customWidth="1"/>
    <col min="15" max="15" width="1.85546875" style="66" customWidth="1"/>
    <col min="16" max="16" width="7.7109375" style="67" customWidth="1"/>
    <col min="17" max="17" width="1.85546875" style="66" customWidth="1"/>
    <col min="18" max="18" width="9.7109375" style="58" customWidth="1"/>
    <col min="19" max="19" width="5.140625" style="66" customWidth="1"/>
    <col min="20" max="20" width="21.28515625" style="6" customWidth="1"/>
    <col min="21" max="21" width="0.28515625" style="58" customWidth="1"/>
    <col min="22" max="22" width="11.140625" style="58" hidden="1" customWidth="1"/>
    <col min="23" max="23" width="9.5703125" style="58" hidden="1" customWidth="1"/>
    <col min="24" max="24" width="8" style="58" hidden="1" customWidth="1"/>
    <col min="25" max="25" width="9.42578125" style="58" hidden="1" customWidth="1"/>
    <col min="26" max="26" width="28.5703125" style="58" hidden="1" customWidth="1"/>
    <col min="27" max="27" width="48.5703125" style="58" hidden="1" customWidth="1"/>
    <col min="28" max="28" width="0.28515625" style="58" hidden="1" customWidth="1"/>
    <col min="29" max="29" width="12.5703125" style="58" hidden="1" customWidth="1"/>
    <col min="30" max="30" width="16.7109375" style="58" hidden="1" customWidth="1"/>
    <col min="31" max="31" width="20.7109375" style="58" hidden="1" customWidth="1"/>
    <col min="32" max="32" width="14" style="58" hidden="1" customWidth="1"/>
    <col min="33" max="33" width="21" style="58" hidden="1" customWidth="1"/>
    <col min="34" max="34" width="14" style="58" hidden="1" customWidth="1"/>
    <col min="35" max="35" width="27.85546875" style="58" hidden="1" customWidth="1"/>
    <col min="36" max="41" width="11.42578125" style="58" hidden="1" customWidth="1"/>
    <col min="42" max="16384" width="11.42578125" style="58"/>
  </cols>
  <sheetData>
    <row r="1" spans="1:41" s="20" customFormat="1" ht="18" x14ac:dyDescent="0.25">
      <c r="K1" s="4695" t="s">
        <v>2413</v>
      </c>
      <c r="L1" s="4695"/>
      <c r="M1" s="4695"/>
      <c r="N1" s="4695"/>
      <c r="O1" s="4696"/>
      <c r="P1" s="4696"/>
      <c r="Q1" s="4696"/>
      <c r="R1" s="4696"/>
      <c r="S1" s="18"/>
      <c r="T1" s="2836" t="s">
        <v>5031</v>
      </c>
    </row>
    <row r="2" spans="1:41" s="20" customFormat="1" ht="18" x14ac:dyDescent="0.25">
      <c r="K2" s="5948" t="s">
        <v>2385</v>
      </c>
      <c r="L2" s="5948"/>
      <c r="M2" s="5948"/>
      <c r="N2" s="5948"/>
      <c r="O2" s="5948"/>
      <c r="P2" s="5948"/>
      <c r="Q2" s="5948"/>
      <c r="R2" s="5948"/>
      <c r="S2" s="5948"/>
      <c r="T2" s="18"/>
    </row>
    <row r="3" spans="1:41" s="20" customFormat="1" ht="18" x14ac:dyDescent="0.25">
      <c r="A3" s="20" t="s">
        <v>1297</v>
      </c>
      <c r="K3" s="1653">
        <v>2013</v>
      </c>
      <c r="L3" s="550"/>
      <c r="M3" s="550"/>
      <c r="N3" s="550"/>
      <c r="O3" s="550"/>
      <c r="P3" s="550"/>
      <c r="Q3" s="550"/>
      <c r="R3" s="550"/>
      <c r="S3" s="550"/>
      <c r="T3" s="550"/>
      <c r="V3" s="85"/>
      <c r="W3" s="85"/>
      <c r="X3" s="86"/>
      <c r="Y3" s="58"/>
      <c r="Z3" s="58"/>
      <c r="AA3" s="58"/>
      <c r="AB3" s="58"/>
    </row>
    <row r="4" spans="1:41" s="20" customFormat="1" ht="18" x14ac:dyDescent="0.25">
      <c r="K4" s="542"/>
      <c r="L4" s="550"/>
      <c r="M4" s="550"/>
      <c r="N4" s="550"/>
      <c r="O4" s="550"/>
      <c r="P4" s="550"/>
      <c r="Q4" s="550"/>
      <c r="R4" s="550"/>
      <c r="S4" s="550"/>
      <c r="T4" s="550"/>
      <c r="V4" s="85"/>
      <c r="W4" s="85"/>
      <c r="X4" s="1648"/>
      <c r="Y4" s="58"/>
      <c r="Z4" s="58"/>
      <c r="AA4" s="58"/>
      <c r="AB4" s="58"/>
    </row>
    <row r="5" spans="1:41" ht="57" customHeight="1" x14ac:dyDescent="0.25">
      <c r="A5" s="332" t="s">
        <v>50</v>
      </c>
      <c r="B5" s="332" t="s">
        <v>44</v>
      </c>
      <c r="C5" s="332" t="s">
        <v>172</v>
      </c>
      <c r="D5" s="567" t="s">
        <v>261</v>
      </c>
      <c r="E5" s="332" t="s">
        <v>1267</v>
      </c>
      <c r="F5" s="332" t="s">
        <v>176</v>
      </c>
      <c r="G5" s="332" t="s">
        <v>179</v>
      </c>
      <c r="H5" s="332" t="s">
        <v>178</v>
      </c>
      <c r="I5" s="332" t="s">
        <v>174</v>
      </c>
      <c r="J5" s="1106" t="s">
        <v>175</v>
      </c>
      <c r="K5" s="2416" t="s">
        <v>181</v>
      </c>
      <c r="L5" s="2416" t="s">
        <v>21</v>
      </c>
      <c r="M5" s="2416" t="s">
        <v>29</v>
      </c>
      <c r="N5" s="5934" t="s">
        <v>258</v>
      </c>
      <c r="O5" s="5934"/>
      <c r="P5" s="5934" t="s">
        <v>182</v>
      </c>
      <c r="Q5" s="5934"/>
      <c r="R5" s="5934" t="s">
        <v>20</v>
      </c>
      <c r="S5" s="5934"/>
      <c r="T5" s="2416" t="s">
        <v>30</v>
      </c>
      <c r="U5" s="1110" t="s">
        <v>171</v>
      </c>
      <c r="V5" s="334" t="s">
        <v>183</v>
      </c>
      <c r="W5" s="334" t="s">
        <v>185</v>
      </c>
      <c r="X5" s="332" t="s">
        <v>26</v>
      </c>
      <c r="Y5" s="332" t="s">
        <v>27</v>
      </c>
      <c r="Z5" s="336" t="s">
        <v>23</v>
      </c>
      <c r="AA5" s="337" t="s">
        <v>187</v>
      </c>
      <c r="AB5" s="337" t="s">
        <v>188</v>
      </c>
      <c r="AC5" s="327" t="s">
        <v>45</v>
      </c>
      <c r="AD5" s="332" t="s">
        <v>47</v>
      </c>
      <c r="AE5" s="338" t="s">
        <v>49</v>
      </c>
      <c r="AF5" s="338" t="s">
        <v>189</v>
      </c>
      <c r="AG5" s="339" t="s">
        <v>190</v>
      </c>
      <c r="AH5" s="338" t="s">
        <v>191</v>
      </c>
      <c r="AI5" s="332" t="s">
        <v>151</v>
      </c>
    </row>
    <row r="6" spans="1:41" s="17" customFormat="1" ht="19.5" customHeight="1" x14ac:dyDescent="0.25">
      <c r="A6" s="260" t="s">
        <v>1222</v>
      </c>
      <c r="B6" s="213"/>
      <c r="C6" s="213"/>
      <c r="D6" s="213"/>
      <c r="E6" s="213"/>
      <c r="F6" s="213"/>
      <c r="G6" s="321"/>
      <c r="H6" s="242"/>
      <c r="I6" s="213"/>
      <c r="J6" s="317"/>
      <c r="K6" s="5885" t="s">
        <v>31</v>
      </c>
      <c r="L6" s="5885"/>
      <c r="M6" s="5885"/>
      <c r="N6" s="2467">
        <f>SUM(N7)</f>
        <v>800000</v>
      </c>
      <c r="O6" s="2231"/>
      <c r="P6" s="2465"/>
      <c r="Q6" s="2258"/>
      <c r="R6" s="2232">
        <f>SUM(R7)</f>
        <v>0</v>
      </c>
      <c r="S6" s="2259"/>
      <c r="T6" s="2260"/>
      <c r="U6" s="537"/>
      <c r="V6" s="209"/>
      <c r="W6" s="209"/>
      <c r="X6" s="209">
        <f t="shared" ref="X6:Y8" si="0">SUM(X7)</f>
        <v>1</v>
      </c>
      <c r="Y6" s="209">
        <f t="shared" si="0"/>
        <v>1</v>
      </c>
      <c r="Z6" s="209"/>
      <c r="AA6" s="209"/>
      <c r="AB6" s="216"/>
      <c r="AC6" s="209"/>
      <c r="AD6" s="209"/>
      <c r="AE6" s="209"/>
      <c r="AF6" s="209"/>
      <c r="AG6" s="209"/>
      <c r="AH6" s="209"/>
      <c r="AI6" s="209"/>
    </row>
    <row r="7" spans="1:41" ht="30" customHeight="1" x14ac:dyDescent="0.25">
      <c r="A7" s="1248"/>
      <c r="B7" s="1248"/>
      <c r="C7" s="1248"/>
      <c r="D7" s="1248"/>
      <c r="E7" s="1248"/>
      <c r="F7" s="1248"/>
      <c r="G7" s="317"/>
      <c r="H7" s="213"/>
      <c r="I7" s="1248"/>
      <c r="J7" s="2463"/>
      <c r="K7" s="5924" t="s">
        <v>1278</v>
      </c>
      <c r="L7" s="5949"/>
      <c r="M7" s="5949"/>
      <c r="N7" s="2468">
        <f>SUM(N8)</f>
        <v>800000</v>
      </c>
      <c r="O7" s="2325"/>
      <c r="P7" s="2466"/>
      <c r="Q7" s="2327"/>
      <c r="R7" s="2328">
        <f>SUM(R8)</f>
        <v>0</v>
      </c>
      <c r="S7" s="2329"/>
      <c r="T7" s="2330"/>
      <c r="U7" s="2261"/>
      <c r="V7" s="209"/>
      <c r="W7" s="209"/>
      <c r="X7" s="209">
        <f t="shared" si="0"/>
        <v>1</v>
      </c>
      <c r="Y7" s="209">
        <f t="shared" si="0"/>
        <v>1</v>
      </c>
      <c r="Z7" s="209"/>
      <c r="AA7" s="209"/>
      <c r="AB7" s="209"/>
      <c r="AC7" s="209"/>
      <c r="AD7" s="209"/>
      <c r="AE7" s="209"/>
      <c r="AF7" s="209"/>
      <c r="AG7" s="209"/>
      <c r="AH7" s="209"/>
      <c r="AI7" s="209"/>
    </row>
    <row r="8" spans="1:41" s="129" customFormat="1" ht="15.75" x14ac:dyDescent="0.25">
      <c r="A8" s="101"/>
      <c r="B8" s="100"/>
      <c r="C8" s="100"/>
      <c r="D8" s="96"/>
      <c r="E8" s="96"/>
      <c r="F8" s="96"/>
      <c r="G8" s="269"/>
      <c r="H8" s="128"/>
      <c r="I8" s="96"/>
      <c r="J8" s="2273"/>
      <c r="K8" s="5889" t="s">
        <v>681</v>
      </c>
      <c r="L8" s="5889"/>
      <c r="M8" s="5890"/>
      <c r="N8" s="2446">
        <f>SUM(N9)</f>
        <v>800000</v>
      </c>
      <c r="O8" s="2069"/>
      <c r="P8" s="2072"/>
      <c r="Q8" s="2073"/>
      <c r="R8" s="2072">
        <f>SUM(R9)</f>
        <v>0</v>
      </c>
      <c r="S8" s="2074"/>
      <c r="T8" s="2075"/>
      <c r="U8" s="2274"/>
      <c r="V8" s="148"/>
      <c r="W8" s="205"/>
      <c r="X8" s="147">
        <f t="shared" si="0"/>
        <v>1</v>
      </c>
      <c r="Y8" s="147">
        <f t="shared" si="0"/>
        <v>1</v>
      </c>
      <c r="Z8" s="200"/>
      <c r="AA8" s="200"/>
      <c r="AB8" s="200"/>
      <c r="AC8" s="101"/>
      <c r="AD8" s="101"/>
      <c r="AE8" s="101"/>
      <c r="AF8" s="101"/>
      <c r="AG8" s="101"/>
      <c r="AH8" s="101"/>
      <c r="AI8" s="101"/>
    </row>
    <row r="9" spans="1:41" s="587" customFormat="1" ht="37.5" customHeight="1" x14ac:dyDescent="0.25">
      <c r="A9" s="740" t="s">
        <v>870</v>
      </c>
      <c r="B9" s="1190" t="s">
        <v>875</v>
      </c>
      <c r="C9" s="683" t="s">
        <v>285</v>
      </c>
      <c r="D9" s="683" t="s">
        <v>18</v>
      </c>
      <c r="E9" s="672">
        <v>11094</v>
      </c>
      <c r="F9" s="1311" t="s">
        <v>291</v>
      </c>
      <c r="G9" s="870" t="s">
        <v>1220</v>
      </c>
      <c r="H9" s="1279" t="s">
        <v>681</v>
      </c>
      <c r="I9" s="1322" t="s">
        <v>1278</v>
      </c>
      <c r="J9" s="2286">
        <v>2012</v>
      </c>
      <c r="K9" s="1960" t="s">
        <v>1219</v>
      </c>
      <c r="L9" s="1959" t="s">
        <v>321</v>
      </c>
      <c r="M9" s="1959" t="s">
        <v>887</v>
      </c>
      <c r="N9" s="2469">
        <v>800000</v>
      </c>
      <c r="O9" s="1957"/>
      <c r="P9" s="1958">
        <v>1</v>
      </c>
      <c r="Q9" s="1957"/>
      <c r="R9" s="1956" t="s">
        <v>2651</v>
      </c>
      <c r="S9" s="1955"/>
      <c r="T9" s="1954"/>
      <c r="U9" s="2464">
        <v>1</v>
      </c>
      <c r="V9" s="670">
        <v>41368</v>
      </c>
      <c r="W9" s="670">
        <v>41556</v>
      </c>
      <c r="X9" s="1254">
        <v>1</v>
      </c>
      <c r="Y9" s="1254">
        <v>1</v>
      </c>
      <c r="Z9" s="1237">
        <v>41548</v>
      </c>
      <c r="AA9" s="740" t="s">
        <v>1218</v>
      </c>
      <c r="AB9" s="740"/>
      <c r="AC9" s="1323" t="s">
        <v>1217</v>
      </c>
      <c r="AD9" s="799" t="s">
        <v>1216</v>
      </c>
      <c r="AE9" s="1282" t="s">
        <v>1215</v>
      </c>
      <c r="AF9" s="670">
        <v>41075</v>
      </c>
      <c r="AG9" s="816" t="s">
        <v>287</v>
      </c>
      <c r="AH9" s="670" t="s">
        <v>287</v>
      </c>
      <c r="AI9" s="1280" t="s">
        <v>545</v>
      </c>
      <c r="AJ9" s="670">
        <v>41505</v>
      </c>
      <c r="AK9" s="670">
        <v>41556</v>
      </c>
      <c r="AL9" s="627" t="s">
        <v>281</v>
      </c>
      <c r="AM9" s="1197" t="s">
        <v>287</v>
      </c>
      <c r="AN9" s="1197" t="s">
        <v>287</v>
      </c>
      <c r="AO9" s="1218" t="s">
        <v>888</v>
      </c>
    </row>
    <row r="10" spans="1:41" s="587" customFormat="1" ht="12.75" customHeight="1" x14ac:dyDescent="0.25">
      <c r="A10" s="1739"/>
      <c r="B10" s="1740"/>
      <c r="C10" s="1741"/>
      <c r="D10" s="1741"/>
      <c r="E10" s="1742"/>
      <c r="F10" s="1743"/>
      <c r="G10" s="1744"/>
      <c r="H10" s="1745"/>
      <c r="I10" s="1746"/>
      <c r="J10" s="1742"/>
      <c r="K10" s="1953"/>
      <c r="L10" s="1952"/>
      <c r="M10" s="1952"/>
      <c r="N10" s="1951"/>
      <c r="O10" s="1949"/>
      <c r="P10" s="1950"/>
      <c r="Q10" s="1949"/>
      <c r="R10" s="1948"/>
      <c r="S10" s="1947"/>
      <c r="T10" s="1946"/>
      <c r="U10" s="1747"/>
      <c r="V10" s="1748"/>
      <c r="W10" s="1748"/>
      <c r="X10" s="1749"/>
      <c r="Y10" s="1749"/>
      <c r="Z10" s="1750"/>
      <c r="AA10" s="1739"/>
      <c r="AB10" s="1739"/>
      <c r="AC10" s="1751"/>
      <c r="AD10" s="1752"/>
      <c r="AE10" s="1753"/>
      <c r="AF10" s="1748"/>
      <c r="AG10" s="1754"/>
      <c r="AH10" s="1748"/>
      <c r="AI10" s="1755"/>
      <c r="AJ10" s="1748"/>
      <c r="AK10" s="1748"/>
      <c r="AL10" s="1690"/>
      <c r="AM10" s="1756"/>
      <c r="AN10" s="1756"/>
      <c r="AO10" s="1757"/>
    </row>
    <row r="11" spans="1:41" ht="14.1" customHeight="1" x14ac:dyDescent="0.25">
      <c r="A11" s="109"/>
      <c r="B11" s="110"/>
      <c r="C11" s="110"/>
      <c r="D11" s="111"/>
      <c r="E11" s="111"/>
      <c r="F11" s="111"/>
      <c r="G11" s="112"/>
      <c r="H11" s="112"/>
      <c r="I11" s="111"/>
      <c r="J11" s="111"/>
      <c r="K11" s="2042" t="s">
        <v>2411</v>
      </c>
      <c r="L11" s="2376"/>
      <c r="M11" s="2376"/>
      <c r="N11" s="2223"/>
      <c r="O11" s="2223"/>
      <c r="P11" s="2377"/>
      <c r="Q11" s="2377"/>
      <c r="R11" s="2376"/>
      <c r="S11" s="2376"/>
      <c r="T11" s="2314"/>
      <c r="U11" s="109"/>
      <c r="V11" s="6"/>
      <c r="W11" s="6"/>
      <c r="AC11" s="109"/>
    </row>
    <row r="12" spans="1:41" x14ac:dyDescent="0.25">
      <c r="A12" s="239"/>
      <c r="B12" s="261"/>
      <c r="C12" s="261"/>
      <c r="D12" s="240"/>
      <c r="E12" s="240"/>
      <c r="F12" s="240"/>
      <c r="G12" s="241"/>
      <c r="H12" s="241"/>
      <c r="I12" s="240"/>
      <c r="J12" s="240"/>
      <c r="K12" s="129"/>
      <c r="L12" s="262"/>
      <c r="M12" s="262"/>
      <c r="N12" s="263"/>
      <c r="O12" s="263"/>
      <c r="P12" s="341"/>
      <c r="Q12" s="341"/>
      <c r="R12" s="262"/>
      <c r="S12" s="262"/>
      <c r="T12" s="60"/>
      <c r="U12" s="239"/>
      <c r="V12" s="60"/>
      <c r="W12" s="60"/>
      <c r="X12" s="129"/>
      <c r="Y12" s="129"/>
      <c r="Z12" s="129"/>
      <c r="AA12" s="129"/>
      <c r="AB12" s="129"/>
      <c r="AC12" s="239"/>
      <c r="AD12" s="129"/>
      <c r="AE12" s="129"/>
      <c r="AF12" s="129"/>
      <c r="AG12" s="129"/>
      <c r="AH12" s="129"/>
      <c r="AI12" s="129"/>
    </row>
    <row r="13" spans="1:41" s="129" customFormat="1" x14ac:dyDescent="0.25">
      <c r="A13" s="109"/>
      <c r="B13" s="110"/>
      <c r="C13" s="110"/>
      <c r="D13" s="111"/>
      <c r="E13" s="111"/>
      <c r="F13" s="111"/>
      <c r="G13" s="112"/>
      <c r="H13" s="112"/>
      <c r="I13" s="111"/>
      <c r="J13" s="111"/>
      <c r="K13" s="58"/>
      <c r="L13" s="83"/>
      <c r="M13" s="83"/>
      <c r="N13" s="65"/>
      <c r="O13" s="65"/>
      <c r="P13" s="67"/>
      <c r="Q13" s="67"/>
      <c r="R13" s="83"/>
      <c r="S13" s="83"/>
      <c r="T13" s="6"/>
      <c r="U13" s="109"/>
      <c r="V13" s="6"/>
      <c r="W13" s="6"/>
      <c r="X13" s="58"/>
      <c r="Y13" s="58"/>
      <c r="Z13" s="58"/>
      <c r="AA13" s="58"/>
      <c r="AB13" s="58"/>
      <c r="AC13" s="109"/>
      <c r="AD13" s="58"/>
      <c r="AE13" s="58"/>
      <c r="AF13" s="58"/>
      <c r="AG13" s="58"/>
      <c r="AH13" s="58"/>
      <c r="AI13" s="58"/>
    </row>
    <row r="14" spans="1:41" x14ac:dyDescent="0.25">
      <c r="A14" s="109"/>
      <c r="B14" s="110"/>
      <c r="C14" s="110"/>
      <c r="D14" s="111"/>
      <c r="E14" s="111"/>
      <c r="F14" s="111"/>
      <c r="G14" s="112"/>
      <c r="H14" s="112"/>
      <c r="I14" s="111"/>
      <c r="J14" s="111"/>
      <c r="L14" s="83"/>
      <c r="M14" s="83"/>
      <c r="O14" s="65"/>
      <c r="Q14" s="67"/>
      <c r="R14" s="83"/>
      <c r="S14" s="83"/>
      <c r="U14" s="109"/>
      <c r="V14" s="6"/>
      <c r="W14" s="6"/>
      <c r="AC14" s="109"/>
    </row>
    <row r="15" spans="1:41" x14ac:dyDescent="0.25">
      <c r="A15" s="239"/>
      <c r="B15" s="261"/>
      <c r="C15" s="261"/>
      <c r="D15" s="240"/>
      <c r="E15" s="240"/>
      <c r="F15" s="240"/>
      <c r="G15" s="241"/>
      <c r="H15" s="241"/>
      <c r="I15" s="240"/>
      <c r="J15" s="240"/>
      <c r="K15" s="129"/>
      <c r="L15" s="262"/>
      <c r="M15" s="262"/>
      <c r="N15" s="263"/>
      <c r="O15" s="263"/>
      <c r="P15" s="341"/>
      <c r="Q15" s="341"/>
      <c r="R15" s="262"/>
      <c r="S15" s="262"/>
      <c r="T15" s="60"/>
      <c r="U15" s="239"/>
      <c r="V15" s="60"/>
      <c r="W15" s="60"/>
      <c r="X15" s="129"/>
      <c r="Y15" s="129"/>
      <c r="Z15" s="129"/>
      <c r="AA15" s="129"/>
      <c r="AB15" s="129"/>
      <c r="AC15" s="239"/>
      <c r="AD15" s="129"/>
      <c r="AE15" s="129"/>
      <c r="AF15" s="129"/>
      <c r="AG15" s="129"/>
      <c r="AH15" s="129"/>
      <c r="AI15" s="129"/>
    </row>
    <row r="16" spans="1:41" s="129" customFormat="1" x14ac:dyDescent="0.25">
      <c r="A16" s="109"/>
      <c r="B16" s="110"/>
      <c r="C16" s="110"/>
      <c r="D16" s="111"/>
      <c r="E16" s="111"/>
      <c r="F16" s="111"/>
      <c r="G16" s="112"/>
      <c r="H16" s="112"/>
      <c r="I16" s="111"/>
      <c r="J16" s="111"/>
      <c r="K16" s="58"/>
      <c r="L16" s="58"/>
      <c r="M16" s="58"/>
      <c r="N16" s="65"/>
      <c r="O16" s="66"/>
      <c r="P16" s="67"/>
      <c r="Q16" s="66"/>
      <c r="R16" s="58"/>
      <c r="S16" s="66"/>
      <c r="T16" s="6"/>
      <c r="U16" s="109"/>
      <c r="V16" s="58"/>
      <c r="W16" s="58"/>
      <c r="X16" s="58"/>
      <c r="Y16" s="58"/>
      <c r="Z16" s="58"/>
      <c r="AA16" s="58"/>
      <c r="AB16" s="58"/>
      <c r="AC16" s="109"/>
      <c r="AD16" s="58"/>
      <c r="AE16" s="58"/>
      <c r="AF16" s="58"/>
      <c r="AG16" s="58"/>
      <c r="AH16" s="58"/>
      <c r="AI16" s="58"/>
    </row>
    <row r="17" spans="1:35" ht="18.75" x14ac:dyDescent="0.3">
      <c r="A17" s="109"/>
      <c r="B17" s="1169"/>
      <c r="C17" s="110"/>
      <c r="D17" s="111"/>
      <c r="E17" s="111"/>
      <c r="F17" s="111"/>
      <c r="G17" s="112"/>
      <c r="H17" s="112"/>
      <c r="I17" s="111"/>
      <c r="J17" s="111"/>
      <c r="P17" s="124"/>
      <c r="U17" s="109"/>
      <c r="AC17" s="109"/>
      <c r="AE17" s="210"/>
      <c r="AF17" s="210"/>
    </row>
    <row r="18" spans="1:35" x14ac:dyDescent="0.25">
      <c r="A18" s="239"/>
      <c r="B18" s="261"/>
      <c r="C18" s="261"/>
      <c r="D18" s="240"/>
      <c r="E18" s="240"/>
      <c r="F18" s="240"/>
      <c r="G18" s="241"/>
      <c r="H18" s="241"/>
      <c r="I18" s="240"/>
      <c r="J18" s="240"/>
      <c r="K18" s="129"/>
      <c r="L18" s="129"/>
      <c r="M18" s="129"/>
      <c r="N18" s="263"/>
      <c r="O18" s="265"/>
      <c r="P18" s="341"/>
      <c r="Q18" s="265"/>
      <c r="R18" s="129"/>
      <c r="S18" s="265"/>
      <c r="T18" s="60"/>
      <c r="U18" s="239"/>
      <c r="V18" s="129"/>
      <c r="W18" s="129"/>
      <c r="X18" s="129"/>
      <c r="Y18" s="129"/>
      <c r="Z18" s="129"/>
      <c r="AA18" s="129"/>
      <c r="AB18" s="129"/>
      <c r="AC18" s="239"/>
      <c r="AD18" s="129"/>
      <c r="AE18" s="129"/>
      <c r="AF18" s="129"/>
      <c r="AG18" s="129"/>
      <c r="AH18" s="129"/>
      <c r="AI18" s="129"/>
    </row>
    <row r="19" spans="1:35" s="129" customFormat="1" ht="15.75" x14ac:dyDescent="0.25">
      <c r="A19" s="1357"/>
      <c r="B19" s="110"/>
      <c r="C19" s="110"/>
      <c r="D19" s="111"/>
      <c r="E19" s="111"/>
      <c r="F19" s="111"/>
      <c r="G19" s="112"/>
      <c r="H19" s="112"/>
      <c r="I19" s="111"/>
      <c r="J19" s="111"/>
      <c r="K19" s="58"/>
      <c r="L19" s="58"/>
      <c r="M19" s="58"/>
      <c r="N19" s="65"/>
      <c r="O19" s="66"/>
      <c r="P19" s="67"/>
      <c r="Q19" s="66"/>
      <c r="R19" s="58"/>
      <c r="S19" s="66"/>
      <c r="T19" s="6"/>
      <c r="U19" s="109"/>
      <c r="V19" s="58"/>
      <c r="W19" s="58"/>
      <c r="X19" s="58"/>
      <c r="Y19" s="58"/>
      <c r="Z19" s="58"/>
      <c r="AA19" s="58"/>
      <c r="AB19" s="58"/>
      <c r="AC19" s="109"/>
      <c r="AD19" s="58"/>
      <c r="AE19" s="58"/>
      <c r="AF19" s="58"/>
      <c r="AG19" s="58"/>
      <c r="AH19" s="58"/>
      <c r="AI19" s="58"/>
    </row>
    <row r="20" spans="1:35" ht="16.5" x14ac:dyDescent="0.3">
      <c r="A20" s="109"/>
      <c r="B20" s="110"/>
      <c r="C20" s="110"/>
      <c r="D20" s="111"/>
      <c r="E20" s="111"/>
      <c r="F20" s="111"/>
      <c r="G20" s="112"/>
      <c r="H20" s="112"/>
      <c r="I20" s="111"/>
      <c r="J20" s="111"/>
      <c r="U20" s="109"/>
      <c r="AC20" s="109"/>
      <c r="AE20" s="210"/>
      <c r="AF20" s="210"/>
    </row>
    <row r="21" spans="1:35" x14ac:dyDescent="0.25">
      <c r="A21" s="239"/>
      <c r="B21" s="261"/>
      <c r="C21" s="261"/>
      <c r="D21" s="240"/>
      <c r="E21" s="240"/>
      <c r="F21" s="240"/>
      <c r="G21" s="241"/>
      <c r="H21" s="241"/>
      <c r="I21" s="240"/>
      <c r="J21" s="240"/>
      <c r="K21" s="129"/>
      <c r="L21" s="129"/>
      <c r="M21" s="129"/>
      <c r="N21" s="263"/>
      <c r="O21" s="265"/>
      <c r="P21" s="341"/>
      <c r="Q21" s="265"/>
      <c r="R21" s="129"/>
      <c r="S21" s="265"/>
      <c r="T21" s="60"/>
      <c r="U21" s="239"/>
      <c r="V21" s="129"/>
      <c r="W21" s="129"/>
      <c r="X21" s="129"/>
      <c r="Y21" s="129"/>
      <c r="Z21" s="129"/>
      <c r="AA21" s="129"/>
      <c r="AB21" s="129"/>
      <c r="AC21" s="239"/>
      <c r="AD21" s="129"/>
      <c r="AE21" s="129"/>
      <c r="AF21" s="129"/>
      <c r="AG21" s="129"/>
      <c r="AH21" s="129"/>
      <c r="AI21" s="129"/>
    </row>
    <row r="22" spans="1:35" x14ac:dyDescent="0.25">
      <c r="A22" s="109"/>
      <c r="B22" s="110"/>
      <c r="C22" s="110"/>
      <c r="D22" s="111"/>
      <c r="E22" s="111"/>
      <c r="F22" s="111"/>
      <c r="G22" s="112"/>
      <c r="H22" s="112"/>
      <c r="I22" s="111"/>
      <c r="J22" s="111"/>
      <c r="U22" s="109"/>
      <c r="AC22" s="109"/>
    </row>
    <row r="23" spans="1:35" x14ac:dyDescent="0.25">
      <c r="A23" s="109"/>
      <c r="B23" s="110"/>
      <c r="C23" s="110"/>
      <c r="D23" s="111"/>
      <c r="E23" s="111"/>
      <c r="F23" s="111"/>
      <c r="G23" s="112"/>
      <c r="H23" s="112"/>
      <c r="I23" s="111"/>
      <c r="J23" s="111"/>
      <c r="U23" s="109"/>
      <c r="AC23" s="109"/>
    </row>
    <row r="24" spans="1:35" x14ac:dyDescent="0.25">
      <c r="A24" s="239"/>
      <c r="B24" s="261"/>
      <c r="C24" s="261"/>
      <c r="D24" s="240"/>
      <c r="E24" s="240"/>
      <c r="F24" s="240"/>
      <c r="G24" s="241"/>
      <c r="H24" s="241"/>
      <c r="I24" s="240"/>
      <c r="J24" s="240"/>
      <c r="K24" s="129"/>
      <c r="L24" s="129"/>
      <c r="M24" s="129"/>
      <c r="N24" s="263"/>
      <c r="O24" s="265"/>
      <c r="P24" s="341"/>
      <c r="Q24" s="265"/>
      <c r="R24" s="129"/>
      <c r="S24" s="265"/>
      <c r="T24" s="60"/>
      <c r="U24" s="239"/>
      <c r="V24" s="129"/>
      <c r="W24" s="129"/>
      <c r="X24" s="129"/>
      <c r="Y24" s="129"/>
      <c r="Z24" s="129"/>
      <c r="AA24" s="129"/>
      <c r="AB24" s="129"/>
      <c r="AC24" s="239"/>
      <c r="AD24" s="129"/>
      <c r="AE24" s="129"/>
      <c r="AF24" s="129"/>
      <c r="AG24" s="129"/>
      <c r="AH24" s="129"/>
      <c r="AI24" s="129"/>
    </row>
    <row r="25" spans="1:35" x14ac:dyDescent="0.25">
      <c r="A25" s="109"/>
      <c r="B25" s="110"/>
      <c r="C25" s="110"/>
      <c r="D25" s="111"/>
      <c r="E25" s="111"/>
      <c r="F25" s="111"/>
      <c r="G25" s="112"/>
      <c r="H25" s="112"/>
      <c r="I25" s="111"/>
      <c r="J25" s="111"/>
      <c r="U25" s="109"/>
      <c r="AC25" s="109"/>
    </row>
    <row r="26" spans="1:35" x14ac:dyDescent="0.25">
      <c r="A26" s="109"/>
      <c r="B26" s="110"/>
      <c r="C26" s="110"/>
      <c r="D26" s="111"/>
      <c r="E26" s="111"/>
      <c r="F26" s="111"/>
      <c r="G26" s="112"/>
      <c r="H26" s="112"/>
      <c r="I26" s="111"/>
      <c r="J26" s="111"/>
      <c r="U26" s="109"/>
      <c r="AC26" s="109"/>
    </row>
    <row r="27" spans="1:35" x14ac:dyDescent="0.25">
      <c r="A27" s="109"/>
      <c r="B27" s="110"/>
      <c r="C27" s="110"/>
      <c r="D27" s="111"/>
      <c r="E27" s="111"/>
      <c r="F27" s="111"/>
      <c r="G27" s="112"/>
      <c r="H27" s="112"/>
      <c r="I27" s="111"/>
      <c r="J27" s="111"/>
      <c r="U27" s="109"/>
      <c r="AC27" s="109"/>
    </row>
    <row r="28" spans="1:35" x14ac:dyDescent="0.25">
      <c r="A28" s="109"/>
      <c r="B28" s="110"/>
      <c r="C28" s="110"/>
      <c r="D28" s="111"/>
      <c r="E28" s="111"/>
      <c r="F28" s="111"/>
      <c r="G28" s="112"/>
      <c r="H28" s="112"/>
      <c r="I28" s="111"/>
      <c r="J28" s="111"/>
      <c r="U28" s="109"/>
      <c r="AC28" s="109"/>
    </row>
    <row r="29" spans="1:35" x14ac:dyDescent="0.25">
      <c r="A29" s="109"/>
      <c r="B29" s="110"/>
      <c r="C29" s="110"/>
      <c r="D29" s="111"/>
      <c r="E29" s="111"/>
      <c r="F29" s="111"/>
      <c r="G29" s="112"/>
      <c r="H29" s="112"/>
      <c r="I29" s="111"/>
      <c r="J29" s="111"/>
      <c r="U29" s="109"/>
      <c r="AC29" s="109"/>
    </row>
    <row r="30" spans="1:35" x14ac:dyDescent="0.25">
      <c r="A30" s="109"/>
      <c r="B30" s="110"/>
      <c r="C30" s="110"/>
      <c r="D30" s="111"/>
      <c r="E30" s="111"/>
      <c r="F30" s="111"/>
      <c r="G30" s="112"/>
      <c r="H30" s="112"/>
      <c r="I30" s="111"/>
      <c r="J30" s="111"/>
      <c r="U30" s="109"/>
      <c r="AC30" s="109"/>
    </row>
    <row r="31" spans="1:35" x14ac:dyDescent="0.25">
      <c r="A31" s="109"/>
      <c r="B31" s="6"/>
      <c r="C31" s="6"/>
      <c r="D31" s="111"/>
      <c r="E31" s="111"/>
      <c r="F31" s="111"/>
      <c r="G31" s="112"/>
      <c r="H31" s="112"/>
      <c r="I31" s="111"/>
      <c r="J31" s="111"/>
      <c r="U31" s="109"/>
      <c r="AC31" s="109"/>
    </row>
    <row r="32" spans="1:35" x14ac:dyDescent="0.25">
      <c r="A32" s="109"/>
      <c r="B32" s="6"/>
      <c r="C32" s="6"/>
      <c r="D32" s="111"/>
      <c r="E32" s="111"/>
      <c r="F32" s="111"/>
      <c r="G32" s="112"/>
      <c r="H32" s="112"/>
      <c r="I32" s="111"/>
      <c r="J32" s="111"/>
      <c r="U32" s="109"/>
      <c r="AC32" s="109"/>
    </row>
    <row r="33" spans="1:29" x14ac:dyDescent="0.25">
      <c r="A33" s="109"/>
      <c r="B33" s="6"/>
      <c r="C33" s="6"/>
      <c r="D33" s="111"/>
      <c r="E33" s="111"/>
      <c r="F33" s="111"/>
      <c r="G33" s="112"/>
      <c r="H33" s="112"/>
      <c r="I33" s="111"/>
      <c r="J33" s="111"/>
      <c r="U33" s="109"/>
      <c r="AC33" s="109"/>
    </row>
    <row r="34" spans="1:29" x14ac:dyDescent="0.25">
      <c r="A34" s="109"/>
      <c r="B34" s="6"/>
      <c r="C34" s="6"/>
      <c r="D34" s="111"/>
      <c r="E34" s="111"/>
      <c r="F34" s="111"/>
      <c r="G34" s="112"/>
      <c r="H34" s="112"/>
      <c r="I34" s="111"/>
      <c r="J34" s="111"/>
      <c r="U34" s="109"/>
      <c r="AC34" s="109"/>
    </row>
    <row r="35" spans="1:29" x14ac:dyDescent="0.25">
      <c r="A35" s="109"/>
      <c r="B35" s="6"/>
      <c r="C35" s="6"/>
      <c r="D35" s="111"/>
      <c r="E35" s="111"/>
      <c r="F35" s="111"/>
      <c r="G35" s="112"/>
      <c r="H35" s="112"/>
      <c r="I35" s="111"/>
      <c r="J35" s="111"/>
      <c r="U35" s="109"/>
      <c r="AC35" s="109"/>
    </row>
    <row r="36" spans="1:29" x14ac:dyDescent="0.25">
      <c r="A36" s="109"/>
      <c r="B36" s="6"/>
      <c r="C36" s="6"/>
      <c r="D36" s="111"/>
      <c r="E36" s="111"/>
      <c r="F36" s="111"/>
      <c r="G36" s="112"/>
      <c r="H36" s="112"/>
      <c r="I36" s="111"/>
      <c r="J36" s="111"/>
      <c r="U36" s="109"/>
      <c r="AC36" s="109"/>
    </row>
    <row r="37" spans="1:29" x14ac:dyDescent="0.25">
      <c r="A37" s="109"/>
      <c r="B37" s="6"/>
      <c r="C37" s="6"/>
      <c r="D37" s="111"/>
      <c r="E37" s="111"/>
      <c r="F37" s="111"/>
      <c r="G37" s="112"/>
      <c r="H37" s="112"/>
      <c r="I37" s="111"/>
      <c r="J37" s="111"/>
      <c r="U37" s="109"/>
      <c r="AC37" s="109"/>
    </row>
    <row r="38" spans="1:29" x14ac:dyDescent="0.25">
      <c r="A38" s="109"/>
      <c r="B38" s="6"/>
      <c r="C38" s="6"/>
      <c r="D38" s="111"/>
      <c r="E38" s="111"/>
      <c r="F38" s="111"/>
      <c r="G38" s="112"/>
      <c r="H38" s="112"/>
      <c r="I38" s="111"/>
      <c r="J38" s="111"/>
      <c r="U38" s="109"/>
      <c r="AC38" s="109"/>
    </row>
    <row r="39" spans="1:29" x14ac:dyDescent="0.25">
      <c r="A39" s="109"/>
      <c r="B39" s="6"/>
      <c r="C39" s="6"/>
      <c r="D39" s="111"/>
      <c r="E39" s="111"/>
      <c r="F39" s="111"/>
      <c r="G39" s="112"/>
      <c r="H39" s="112"/>
      <c r="I39" s="111"/>
      <c r="J39" s="111"/>
      <c r="U39" s="109"/>
      <c r="AC39" s="109"/>
    </row>
    <row r="40" spans="1:29" x14ac:dyDescent="0.25">
      <c r="A40" s="109"/>
      <c r="B40" s="6"/>
      <c r="C40" s="6"/>
      <c r="D40" s="111"/>
      <c r="E40" s="111"/>
      <c r="F40" s="111"/>
      <c r="G40" s="112"/>
      <c r="H40" s="112"/>
      <c r="I40" s="111"/>
      <c r="J40" s="111"/>
      <c r="U40" s="109"/>
      <c r="AC40" s="109"/>
    </row>
    <row r="41" spans="1:29" x14ac:dyDescent="0.25">
      <c r="A41" s="109"/>
      <c r="B41" s="6"/>
      <c r="C41" s="6"/>
      <c r="D41" s="111"/>
      <c r="E41" s="111"/>
      <c r="F41" s="111"/>
      <c r="G41" s="112"/>
      <c r="H41" s="112"/>
      <c r="I41" s="111"/>
      <c r="J41" s="111"/>
      <c r="U41" s="109"/>
      <c r="AC41" s="109"/>
    </row>
    <row r="42" spans="1:29" x14ac:dyDescent="0.25">
      <c r="A42" s="109"/>
      <c r="B42" s="6"/>
      <c r="C42" s="6"/>
      <c r="D42" s="111"/>
      <c r="E42" s="111"/>
      <c r="F42" s="111"/>
      <c r="G42" s="112"/>
      <c r="H42" s="112"/>
      <c r="I42" s="111"/>
      <c r="J42" s="111"/>
      <c r="U42" s="109"/>
      <c r="AC42" s="109"/>
    </row>
    <row r="43" spans="1:29" x14ac:dyDescent="0.25">
      <c r="A43" s="109"/>
      <c r="B43" s="6"/>
      <c r="C43" s="6"/>
      <c r="D43" s="111"/>
      <c r="E43" s="111"/>
      <c r="F43" s="111"/>
      <c r="G43" s="112"/>
      <c r="H43" s="112"/>
      <c r="I43" s="111"/>
      <c r="J43" s="111"/>
      <c r="U43" s="109"/>
      <c r="AC43" s="109"/>
    </row>
    <row r="44" spans="1:29" x14ac:dyDescent="0.25">
      <c r="A44" s="109"/>
      <c r="B44" s="6"/>
      <c r="C44" s="6"/>
      <c r="D44" s="111"/>
      <c r="E44" s="111"/>
      <c r="F44" s="111"/>
      <c r="G44" s="112"/>
      <c r="H44" s="112"/>
      <c r="I44" s="111"/>
      <c r="J44" s="111"/>
      <c r="U44" s="109"/>
      <c r="AC44" s="109"/>
    </row>
    <row r="45" spans="1:29" x14ac:dyDescent="0.25">
      <c r="A45" s="109"/>
      <c r="B45" s="6"/>
      <c r="C45" s="6"/>
      <c r="D45" s="111"/>
      <c r="E45" s="111"/>
      <c r="F45" s="111"/>
      <c r="G45" s="112"/>
      <c r="H45" s="112"/>
      <c r="I45" s="111"/>
      <c r="J45" s="111"/>
      <c r="U45" s="109"/>
      <c r="AC45" s="109"/>
    </row>
    <row r="46" spans="1:29" x14ac:dyDescent="0.25">
      <c r="A46" s="109"/>
      <c r="B46" s="6"/>
      <c r="C46" s="6"/>
      <c r="D46" s="111"/>
      <c r="E46" s="111"/>
      <c r="F46" s="111"/>
      <c r="G46" s="112"/>
      <c r="H46" s="112"/>
      <c r="I46" s="111"/>
      <c r="J46" s="111"/>
      <c r="U46" s="109"/>
      <c r="AC46" s="109"/>
    </row>
    <row r="47" spans="1:29" x14ac:dyDescent="0.25">
      <c r="A47" s="109"/>
      <c r="B47" s="6"/>
      <c r="C47" s="6"/>
      <c r="D47" s="111"/>
      <c r="E47" s="111"/>
      <c r="F47" s="111"/>
      <c r="G47" s="112"/>
      <c r="H47" s="112"/>
      <c r="I47" s="111"/>
      <c r="J47" s="111"/>
      <c r="U47" s="109"/>
      <c r="AC47" s="109"/>
    </row>
    <row r="48" spans="1:29" x14ac:dyDescent="0.25">
      <c r="A48" s="109"/>
      <c r="B48" s="6"/>
      <c r="C48" s="6"/>
      <c r="D48" s="111"/>
      <c r="E48" s="111"/>
      <c r="F48" s="111"/>
      <c r="G48" s="112"/>
      <c r="H48" s="112"/>
      <c r="I48" s="111"/>
      <c r="J48" s="111"/>
      <c r="U48" s="109"/>
      <c r="AC48" s="109"/>
    </row>
    <row r="49" spans="1:29" x14ac:dyDescent="0.25">
      <c r="A49" s="109"/>
      <c r="B49" s="6"/>
      <c r="C49" s="6"/>
      <c r="D49" s="111"/>
      <c r="E49" s="111"/>
      <c r="F49" s="111"/>
      <c r="G49" s="112"/>
      <c r="H49" s="112"/>
      <c r="I49" s="111"/>
      <c r="J49" s="111"/>
      <c r="U49" s="109"/>
      <c r="AC49" s="109"/>
    </row>
    <row r="50" spans="1:29" x14ac:dyDescent="0.25">
      <c r="A50" s="109"/>
      <c r="B50" s="6"/>
      <c r="C50" s="6"/>
      <c r="D50" s="6"/>
      <c r="E50" s="6"/>
      <c r="F50" s="111"/>
      <c r="G50" s="112"/>
      <c r="H50" s="112"/>
      <c r="I50" s="111"/>
      <c r="J50" s="111"/>
      <c r="U50" s="109"/>
      <c r="AC50" s="109"/>
    </row>
    <row r="51" spans="1:29" x14ac:dyDescent="0.25">
      <c r="A51" s="109"/>
      <c r="B51" s="6"/>
      <c r="C51" s="6"/>
      <c r="D51" s="6"/>
      <c r="E51" s="6"/>
      <c r="F51" s="111"/>
      <c r="G51" s="112"/>
      <c r="H51" s="112"/>
      <c r="I51" s="111"/>
      <c r="J51" s="111"/>
      <c r="U51" s="109"/>
      <c r="AC51" s="109"/>
    </row>
    <row r="52" spans="1:29" x14ac:dyDescent="0.25">
      <c r="A52" s="109"/>
      <c r="B52" s="6"/>
      <c r="C52" s="6"/>
      <c r="D52" s="6"/>
      <c r="E52" s="6"/>
      <c r="F52" s="111"/>
      <c r="G52" s="112"/>
      <c r="H52" s="112"/>
      <c r="I52" s="111"/>
      <c r="J52" s="111"/>
      <c r="U52" s="109"/>
      <c r="AC52" s="109"/>
    </row>
    <row r="53" spans="1:29" x14ac:dyDescent="0.25">
      <c r="A53" s="109"/>
      <c r="B53" s="6"/>
      <c r="C53" s="6"/>
      <c r="D53" s="6"/>
      <c r="E53" s="6"/>
      <c r="F53" s="111"/>
      <c r="G53" s="112"/>
      <c r="H53" s="112"/>
      <c r="I53" s="111"/>
      <c r="J53" s="111"/>
      <c r="U53" s="109"/>
      <c r="AC53" s="109"/>
    </row>
    <row r="54" spans="1:29" x14ac:dyDescent="0.25">
      <c r="A54" s="109"/>
      <c r="B54" s="6"/>
      <c r="C54" s="6"/>
      <c r="D54" s="6"/>
      <c r="E54" s="6"/>
      <c r="F54" s="111"/>
      <c r="G54" s="112"/>
      <c r="H54" s="112"/>
      <c r="I54" s="111"/>
      <c r="J54" s="111"/>
      <c r="U54" s="109"/>
      <c r="AC54" s="109"/>
    </row>
    <row r="55" spans="1:29" x14ac:dyDescent="0.25">
      <c r="A55" s="109"/>
      <c r="B55" s="6"/>
      <c r="C55" s="6"/>
      <c r="D55" s="6"/>
      <c r="E55" s="6"/>
      <c r="F55" s="111"/>
      <c r="G55" s="112"/>
      <c r="H55" s="112"/>
      <c r="I55" s="111"/>
      <c r="J55" s="111"/>
      <c r="U55" s="109"/>
      <c r="AC55" s="109"/>
    </row>
    <row r="56" spans="1:29" x14ac:dyDescent="0.25">
      <c r="A56" s="109"/>
      <c r="B56" s="6"/>
      <c r="C56" s="6"/>
      <c r="D56" s="6"/>
      <c r="E56" s="6"/>
      <c r="F56" s="111"/>
      <c r="G56" s="112"/>
      <c r="H56" s="112"/>
      <c r="I56" s="111"/>
      <c r="J56" s="111"/>
      <c r="U56" s="109"/>
      <c r="AC56" s="109"/>
    </row>
    <row r="57" spans="1:29" x14ac:dyDescent="0.25">
      <c r="A57" s="109"/>
      <c r="B57" s="6"/>
      <c r="C57" s="6"/>
      <c r="D57" s="6"/>
      <c r="E57" s="6"/>
      <c r="F57" s="111"/>
      <c r="G57" s="112"/>
      <c r="H57" s="112"/>
      <c r="I57" s="111"/>
      <c r="J57" s="111"/>
      <c r="U57" s="109"/>
      <c r="AC57" s="109"/>
    </row>
    <row r="58" spans="1:29" x14ac:dyDescent="0.25">
      <c r="A58" s="109"/>
      <c r="B58" s="6"/>
      <c r="C58" s="6"/>
      <c r="D58" s="6"/>
      <c r="E58" s="6"/>
      <c r="F58" s="111"/>
      <c r="G58" s="112"/>
      <c r="H58" s="112"/>
      <c r="I58" s="111"/>
      <c r="J58" s="111"/>
      <c r="U58" s="109"/>
      <c r="AC58" s="109"/>
    </row>
    <row r="59" spans="1:29" x14ac:dyDescent="0.25">
      <c r="A59" s="109"/>
      <c r="B59" s="6"/>
      <c r="C59" s="6"/>
      <c r="D59" s="6"/>
      <c r="E59" s="6"/>
      <c r="F59" s="111"/>
      <c r="G59" s="112"/>
      <c r="H59" s="112"/>
      <c r="I59" s="111"/>
      <c r="J59" s="111"/>
      <c r="U59" s="109"/>
      <c r="AC59" s="109"/>
    </row>
    <row r="60" spans="1:29" x14ac:dyDescent="0.25">
      <c r="A60" s="109"/>
      <c r="B60" s="6"/>
      <c r="C60" s="6"/>
      <c r="D60" s="6"/>
      <c r="E60" s="6"/>
      <c r="F60" s="111"/>
      <c r="G60" s="112"/>
      <c r="H60" s="112"/>
      <c r="I60" s="111"/>
      <c r="J60" s="111"/>
      <c r="U60" s="109"/>
      <c r="AC60" s="109"/>
    </row>
    <row r="61" spans="1:29" x14ac:dyDescent="0.25">
      <c r="A61" s="109"/>
      <c r="B61" s="6"/>
      <c r="C61" s="6"/>
      <c r="D61" s="6"/>
      <c r="E61" s="6"/>
      <c r="F61" s="111"/>
      <c r="G61" s="112"/>
      <c r="H61" s="112"/>
      <c r="I61" s="111"/>
      <c r="J61" s="111"/>
      <c r="U61" s="109"/>
      <c r="AC61" s="109"/>
    </row>
    <row r="62" spans="1:29" x14ac:dyDescent="0.25">
      <c r="A62" s="109"/>
      <c r="B62" s="6"/>
      <c r="C62" s="6"/>
      <c r="D62" s="6"/>
      <c r="E62" s="6"/>
      <c r="F62" s="111"/>
      <c r="G62" s="112"/>
      <c r="H62" s="112"/>
      <c r="I62" s="111"/>
      <c r="J62" s="111"/>
      <c r="U62" s="109"/>
      <c r="AC62" s="109"/>
    </row>
    <row r="63" spans="1:29" x14ac:dyDescent="0.25">
      <c r="A63" s="109"/>
      <c r="B63" s="6"/>
      <c r="C63" s="6"/>
      <c r="D63" s="6"/>
      <c r="E63" s="6"/>
      <c r="F63" s="111"/>
      <c r="G63" s="112"/>
      <c r="H63" s="112"/>
      <c r="I63" s="111"/>
      <c r="J63" s="111"/>
      <c r="U63" s="109"/>
      <c r="AC63" s="109"/>
    </row>
    <row r="64" spans="1:29" x14ac:dyDescent="0.25">
      <c r="A64" s="109"/>
      <c r="B64" s="6"/>
      <c r="C64" s="6"/>
      <c r="D64" s="6"/>
      <c r="E64" s="6"/>
      <c r="F64" s="111"/>
      <c r="G64" s="112"/>
      <c r="H64" s="112"/>
      <c r="I64" s="111"/>
      <c r="J64" s="111"/>
      <c r="U64" s="109"/>
      <c r="AC64" s="109"/>
    </row>
    <row r="65" spans="1:29" x14ac:dyDescent="0.25">
      <c r="A65" s="109"/>
      <c r="B65" s="6"/>
      <c r="C65" s="6"/>
      <c r="D65" s="6"/>
      <c r="E65" s="6"/>
      <c r="F65" s="111"/>
      <c r="G65" s="112"/>
      <c r="H65" s="112"/>
      <c r="I65" s="111"/>
      <c r="J65" s="111"/>
      <c r="U65" s="109"/>
      <c r="AC65" s="109"/>
    </row>
    <row r="66" spans="1:29" x14ac:dyDescent="0.25">
      <c r="A66" s="109"/>
      <c r="B66" s="6"/>
      <c r="C66" s="6"/>
      <c r="D66" s="6"/>
      <c r="E66" s="6"/>
      <c r="F66" s="6"/>
      <c r="G66" s="6"/>
      <c r="H66" s="6"/>
      <c r="I66" s="6"/>
      <c r="J66" s="6"/>
      <c r="U66" s="109"/>
      <c r="AC66" s="109"/>
    </row>
    <row r="67" spans="1:29" x14ac:dyDescent="0.25">
      <c r="A67" s="109"/>
      <c r="B67" s="6"/>
      <c r="C67" s="6"/>
      <c r="D67" s="6"/>
      <c r="E67" s="6"/>
      <c r="F67" s="6"/>
      <c r="G67" s="6"/>
      <c r="H67" s="6"/>
      <c r="I67" s="6"/>
      <c r="J67" s="6"/>
      <c r="U67" s="109"/>
      <c r="AC67" s="109"/>
    </row>
    <row r="68" spans="1:29" x14ac:dyDescent="0.25">
      <c r="A68" s="109"/>
      <c r="B68" s="6"/>
      <c r="C68" s="6"/>
      <c r="D68" s="6"/>
      <c r="E68" s="6"/>
      <c r="F68" s="6"/>
      <c r="G68" s="6"/>
      <c r="H68" s="6"/>
      <c r="I68" s="6"/>
      <c r="J68" s="6"/>
      <c r="U68" s="109"/>
      <c r="AC68" s="109"/>
    </row>
    <row r="69" spans="1:29" x14ac:dyDescent="0.25">
      <c r="A69" s="109"/>
      <c r="B69" s="6"/>
      <c r="C69" s="6"/>
      <c r="D69" s="6"/>
      <c r="E69" s="6"/>
      <c r="F69" s="6"/>
      <c r="G69" s="6"/>
      <c r="H69" s="6"/>
      <c r="I69" s="6"/>
      <c r="J69" s="6"/>
      <c r="U69" s="109"/>
      <c r="AC69" s="109"/>
    </row>
    <row r="70" spans="1:29" x14ac:dyDescent="0.25">
      <c r="A70" s="109"/>
      <c r="B70" s="6"/>
      <c r="C70" s="6"/>
      <c r="D70" s="6"/>
      <c r="E70" s="6"/>
      <c r="F70" s="6"/>
      <c r="G70" s="6"/>
      <c r="H70" s="6"/>
      <c r="I70" s="6"/>
      <c r="J70" s="6"/>
      <c r="U70" s="109"/>
      <c r="AC70" s="109"/>
    </row>
    <row r="71" spans="1:29" x14ac:dyDescent="0.25">
      <c r="A71" s="109"/>
      <c r="B71" s="6"/>
      <c r="C71" s="6"/>
      <c r="D71" s="6"/>
      <c r="E71" s="6"/>
      <c r="F71" s="6"/>
      <c r="G71" s="6"/>
      <c r="H71" s="6"/>
      <c r="I71" s="6"/>
      <c r="J71" s="6"/>
      <c r="U71" s="109"/>
      <c r="AC71" s="109"/>
    </row>
    <row r="72" spans="1:29" x14ac:dyDescent="0.25">
      <c r="A72" s="109"/>
      <c r="B72" s="6"/>
      <c r="C72" s="6"/>
      <c r="D72" s="6"/>
      <c r="E72" s="6"/>
      <c r="F72" s="6"/>
      <c r="G72" s="6"/>
      <c r="H72" s="6"/>
      <c r="I72" s="6"/>
      <c r="J72" s="6"/>
      <c r="U72" s="109"/>
      <c r="AC72" s="109"/>
    </row>
    <row r="73" spans="1:29" x14ac:dyDescent="0.25">
      <c r="A73" s="109"/>
      <c r="B73" s="6"/>
      <c r="C73" s="6"/>
      <c r="D73" s="6"/>
      <c r="E73" s="6"/>
      <c r="F73" s="6"/>
      <c r="G73" s="6"/>
      <c r="H73" s="6"/>
      <c r="I73" s="6"/>
      <c r="J73" s="6"/>
      <c r="U73" s="109"/>
      <c r="AC73" s="109"/>
    </row>
    <row r="74" spans="1:29" x14ac:dyDescent="0.25">
      <c r="A74" s="109"/>
      <c r="B74" s="6"/>
      <c r="C74" s="6"/>
      <c r="D74" s="6"/>
      <c r="E74" s="6"/>
      <c r="F74" s="6"/>
      <c r="G74" s="6"/>
      <c r="H74" s="6"/>
      <c r="I74" s="6"/>
      <c r="J74" s="6"/>
      <c r="U74" s="109"/>
      <c r="AC74" s="109"/>
    </row>
    <row r="75" spans="1:29" x14ac:dyDescent="0.25">
      <c r="A75" s="109"/>
      <c r="B75" s="6"/>
      <c r="C75" s="6"/>
      <c r="D75" s="6"/>
      <c r="E75" s="6"/>
      <c r="F75" s="6"/>
      <c r="G75" s="6"/>
      <c r="H75" s="6"/>
      <c r="I75" s="6"/>
      <c r="J75" s="6"/>
      <c r="U75" s="109"/>
      <c r="AC75" s="109"/>
    </row>
    <row r="76" spans="1:29" x14ac:dyDescent="0.25">
      <c r="A76" s="109"/>
      <c r="B76" s="6"/>
      <c r="C76" s="6"/>
      <c r="D76" s="6"/>
      <c r="E76" s="6"/>
      <c r="F76" s="6"/>
      <c r="G76" s="6"/>
      <c r="H76" s="6"/>
      <c r="I76" s="6"/>
      <c r="J76" s="6"/>
      <c r="U76" s="109"/>
      <c r="AC76" s="109"/>
    </row>
    <row r="77" spans="1:29" x14ac:dyDescent="0.25">
      <c r="A77" s="109"/>
      <c r="B77" s="6"/>
      <c r="C77" s="6"/>
      <c r="D77" s="6"/>
      <c r="E77" s="6"/>
      <c r="F77" s="6"/>
      <c r="G77" s="6"/>
      <c r="H77" s="6"/>
      <c r="I77" s="6"/>
      <c r="J77" s="6"/>
      <c r="U77" s="109"/>
      <c r="AC77" s="109"/>
    </row>
    <row r="78" spans="1:29" x14ac:dyDescent="0.25">
      <c r="A78" s="109"/>
      <c r="B78" s="6"/>
      <c r="C78" s="6"/>
      <c r="D78" s="6"/>
      <c r="E78" s="6"/>
      <c r="F78" s="6"/>
      <c r="G78" s="6"/>
      <c r="H78" s="6"/>
      <c r="I78" s="6"/>
      <c r="J78" s="6"/>
      <c r="U78" s="109"/>
      <c r="AC78" s="109"/>
    </row>
    <row r="79" spans="1:29" x14ac:dyDescent="0.25">
      <c r="A79" s="109"/>
      <c r="B79" s="6"/>
      <c r="C79" s="6"/>
      <c r="D79" s="6"/>
      <c r="E79" s="6"/>
      <c r="F79" s="6"/>
      <c r="G79" s="6"/>
      <c r="H79" s="6"/>
      <c r="I79" s="6"/>
      <c r="J79" s="6"/>
      <c r="U79" s="109"/>
      <c r="AC79" s="109"/>
    </row>
    <row r="80" spans="1:29" x14ac:dyDescent="0.25">
      <c r="A80" s="109"/>
      <c r="B80" s="6"/>
      <c r="C80" s="6"/>
      <c r="D80" s="6"/>
      <c r="E80" s="6"/>
      <c r="F80" s="6"/>
      <c r="G80" s="6"/>
      <c r="H80" s="6"/>
      <c r="I80" s="6"/>
      <c r="J80" s="6"/>
      <c r="U80" s="109"/>
      <c r="AC80" s="109"/>
    </row>
    <row r="81" spans="1:29" x14ac:dyDescent="0.25">
      <c r="A81" s="109"/>
      <c r="B81" s="6"/>
      <c r="C81" s="6"/>
      <c r="D81" s="6"/>
      <c r="E81" s="6"/>
      <c r="F81" s="6"/>
      <c r="G81" s="6"/>
      <c r="H81" s="6"/>
      <c r="I81" s="6"/>
      <c r="J81" s="6"/>
      <c r="U81" s="109"/>
      <c r="AC81" s="109"/>
    </row>
    <row r="82" spans="1:29" x14ac:dyDescent="0.25">
      <c r="A82" s="109"/>
      <c r="B82" s="6"/>
      <c r="C82" s="6"/>
      <c r="D82" s="6"/>
      <c r="E82" s="6"/>
      <c r="F82" s="6"/>
      <c r="G82" s="6"/>
      <c r="H82" s="6"/>
      <c r="I82" s="6"/>
      <c r="J82" s="6"/>
      <c r="U82" s="109"/>
      <c r="AC82" s="109"/>
    </row>
    <row r="83" spans="1:29" x14ac:dyDescent="0.25">
      <c r="A83" s="109"/>
      <c r="B83" s="6"/>
      <c r="C83" s="6"/>
      <c r="D83" s="6"/>
      <c r="E83" s="6"/>
      <c r="F83" s="6"/>
      <c r="G83" s="6"/>
      <c r="H83" s="6"/>
      <c r="I83" s="6"/>
      <c r="J83" s="6"/>
      <c r="U83" s="109"/>
      <c r="AC83" s="109"/>
    </row>
    <row r="84" spans="1:29" x14ac:dyDescent="0.25">
      <c r="A84" s="109"/>
      <c r="B84" s="6"/>
      <c r="C84" s="6"/>
      <c r="D84" s="6"/>
      <c r="E84" s="6"/>
      <c r="F84" s="6"/>
      <c r="G84" s="6"/>
      <c r="H84" s="6"/>
      <c r="I84" s="6"/>
      <c r="J84" s="6"/>
      <c r="U84" s="109"/>
      <c r="AC84" s="109"/>
    </row>
    <row r="85" spans="1:29" x14ac:dyDescent="0.25">
      <c r="A85" s="109"/>
      <c r="B85" s="6"/>
      <c r="C85" s="6"/>
      <c r="D85" s="6"/>
      <c r="E85" s="6"/>
      <c r="F85" s="6"/>
      <c r="G85" s="6"/>
      <c r="H85" s="6"/>
      <c r="I85" s="6"/>
      <c r="J85" s="6"/>
      <c r="U85" s="109"/>
      <c r="AC85" s="109"/>
    </row>
    <row r="86" spans="1:29" x14ac:dyDescent="0.25">
      <c r="A86" s="109"/>
      <c r="B86" s="6"/>
      <c r="C86" s="6"/>
      <c r="D86" s="6"/>
      <c r="E86" s="6"/>
      <c r="F86" s="6"/>
      <c r="G86" s="6"/>
      <c r="H86" s="6"/>
      <c r="I86" s="6"/>
      <c r="J86" s="6"/>
      <c r="U86" s="109"/>
      <c r="AC86" s="109"/>
    </row>
    <row r="87" spans="1:29" x14ac:dyDescent="0.25">
      <c r="A87" s="109"/>
      <c r="B87" s="6"/>
      <c r="C87" s="6"/>
      <c r="D87" s="6"/>
      <c r="E87" s="6"/>
      <c r="F87" s="6"/>
      <c r="G87" s="6"/>
      <c r="H87" s="6"/>
      <c r="I87" s="6"/>
      <c r="J87" s="6"/>
      <c r="U87" s="109"/>
      <c r="AC87" s="109"/>
    </row>
    <row r="88" spans="1:29" x14ac:dyDescent="0.25">
      <c r="A88" s="109"/>
      <c r="B88" s="6"/>
      <c r="C88" s="6"/>
      <c r="D88" s="6"/>
      <c r="E88" s="6"/>
      <c r="F88" s="6"/>
      <c r="G88" s="6"/>
      <c r="H88" s="6"/>
      <c r="I88" s="6"/>
      <c r="J88" s="6"/>
      <c r="U88" s="109"/>
      <c r="AC88" s="109"/>
    </row>
    <row r="89" spans="1:29" x14ac:dyDescent="0.25">
      <c r="A89" s="109"/>
      <c r="B89" s="6"/>
      <c r="C89" s="6"/>
      <c r="D89" s="6"/>
      <c r="E89" s="6"/>
      <c r="F89" s="6"/>
      <c r="G89" s="6"/>
      <c r="H89" s="6"/>
      <c r="I89" s="6"/>
      <c r="J89" s="6"/>
      <c r="U89" s="109"/>
      <c r="AC89" s="109"/>
    </row>
    <row r="90" spans="1:29" x14ac:dyDescent="0.25">
      <c r="A90" s="109"/>
      <c r="B90" s="6"/>
      <c r="C90" s="6"/>
      <c r="D90" s="6"/>
      <c r="E90" s="6"/>
      <c r="F90" s="6"/>
      <c r="G90" s="6"/>
      <c r="H90" s="6"/>
      <c r="I90" s="6"/>
      <c r="J90" s="6"/>
      <c r="U90" s="109"/>
      <c r="AC90" s="109"/>
    </row>
    <row r="91" spans="1:29" x14ac:dyDescent="0.25">
      <c r="A91" s="109"/>
      <c r="B91" s="6"/>
      <c r="C91" s="6"/>
      <c r="D91" s="6"/>
      <c r="E91" s="6"/>
      <c r="F91" s="6"/>
      <c r="G91" s="6"/>
      <c r="H91" s="6"/>
      <c r="I91" s="6"/>
      <c r="J91" s="6"/>
      <c r="U91" s="109"/>
      <c r="AC91" s="109"/>
    </row>
    <row r="92" spans="1:29" x14ac:dyDescent="0.25">
      <c r="A92" s="109"/>
      <c r="B92" s="6"/>
      <c r="C92" s="6"/>
      <c r="D92" s="6"/>
      <c r="E92" s="6"/>
      <c r="F92" s="6"/>
      <c r="G92" s="6"/>
      <c r="H92" s="6"/>
      <c r="I92" s="6"/>
      <c r="J92" s="6"/>
      <c r="U92" s="109"/>
      <c r="AC92" s="109"/>
    </row>
    <row r="93" spans="1:29" x14ac:dyDescent="0.25">
      <c r="A93" s="109"/>
      <c r="B93" s="6"/>
      <c r="C93" s="6"/>
      <c r="D93" s="6"/>
      <c r="E93" s="6"/>
      <c r="F93" s="6"/>
      <c r="G93" s="6"/>
      <c r="H93" s="6"/>
      <c r="I93" s="6"/>
      <c r="J93" s="6"/>
      <c r="U93" s="109"/>
      <c r="AC93" s="109"/>
    </row>
    <row r="94" spans="1:29" x14ac:dyDescent="0.25">
      <c r="A94" s="109"/>
      <c r="U94" s="109"/>
      <c r="AC94" s="109"/>
    </row>
    <row r="95" spans="1:29" x14ac:dyDescent="0.25">
      <c r="A95" s="109"/>
      <c r="U95" s="109"/>
      <c r="AC95" s="109"/>
    </row>
    <row r="96" spans="1:29" x14ac:dyDescent="0.25">
      <c r="A96" s="109"/>
      <c r="U96" s="109"/>
      <c r="AC96" s="109"/>
    </row>
    <row r="97" spans="1:29" x14ac:dyDescent="0.25">
      <c r="A97" s="109"/>
      <c r="U97" s="109"/>
      <c r="AC97" s="109"/>
    </row>
    <row r="98" spans="1:29" x14ac:dyDescent="0.25">
      <c r="A98" s="109"/>
      <c r="U98" s="109"/>
      <c r="AC98" s="109"/>
    </row>
    <row r="99" spans="1:29" x14ac:dyDescent="0.25">
      <c r="A99" s="109"/>
      <c r="U99" s="109"/>
      <c r="AC99" s="109"/>
    </row>
    <row r="100" spans="1:29" x14ac:dyDescent="0.25">
      <c r="A100" s="109"/>
      <c r="U100" s="109"/>
      <c r="AC100" s="109"/>
    </row>
    <row r="101" spans="1:29" x14ac:dyDescent="0.25">
      <c r="A101" s="109"/>
      <c r="U101" s="109"/>
      <c r="AC101" s="109"/>
    </row>
    <row r="102" spans="1:29" x14ac:dyDescent="0.25">
      <c r="A102" s="109"/>
      <c r="U102" s="109"/>
      <c r="AC102" s="109"/>
    </row>
    <row r="103" spans="1:29" x14ac:dyDescent="0.25">
      <c r="A103" s="109"/>
      <c r="U103" s="109"/>
      <c r="AC103" s="109"/>
    </row>
    <row r="104" spans="1:29" x14ac:dyDescent="0.25">
      <c r="A104" s="109"/>
      <c r="U104" s="109"/>
      <c r="AC104" s="109"/>
    </row>
    <row r="105" spans="1:29" x14ac:dyDescent="0.25">
      <c r="A105" s="109"/>
      <c r="U105" s="109"/>
      <c r="AC105" s="109"/>
    </row>
    <row r="106" spans="1:29" x14ac:dyDescent="0.25">
      <c r="A106" s="109"/>
      <c r="U106" s="109"/>
      <c r="AC106" s="109"/>
    </row>
    <row r="107" spans="1:29" x14ac:dyDescent="0.25">
      <c r="A107" s="109"/>
      <c r="U107" s="109"/>
      <c r="AC107" s="109"/>
    </row>
    <row r="108" spans="1:29" x14ac:dyDescent="0.25">
      <c r="A108" s="109"/>
      <c r="U108" s="109"/>
      <c r="AC108" s="109"/>
    </row>
    <row r="109" spans="1:29" x14ac:dyDescent="0.25">
      <c r="A109" s="109"/>
      <c r="U109" s="109"/>
      <c r="AC109" s="109"/>
    </row>
    <row r="110" spans="1:29" x14ac:dyDescent="0.25">
      <c r="A110" s="109"/>
      <c r="U110" s="109"/>
      <c r="AC110" s="109"/>
    </row>
    <row r="111" spans="1:29" x14ac:dyDescent="0.25">
      <c r="A111" s="109"/>
      <c r="U111" s="109"/>
      <c r="AC111" s="109"/>
    </row>
    <row r="112" spans="1:29" x14ac:dyDescent="0.25">
      <c r="A112" s="109"/>
      <c r="U112" s="109"/>
      <c r="AC112" s="109"/>
    </row>
    <row r="113" spans="1:29" x14ac:dyDescent="0.25">
      <c r="A113" s="109"/>
      <c r="U113" s="109"/>
      <c r="AC113" s="109"/>
    </row>
    <row r="114" spans="1:29" x14ac:dyDescent="0.25">
      <c r="A114" s="109"/>
      <c r="U114" s="109"/>
      <c r="AC114" s="109"/>
    </row>
    <row r="115" spans="1:29" x14ac:dyDescent="0.25">
      <c r="A115" s="109"/>
      <c r="U115" s="109"/>
      <c r="AC115" s="109"/>
    </row>
    <row r="116" spans="1:29" x14ac:dyDescent="0.25">
      <c r="A116" s="109"/>
      <c r="U116" s="109"/>
      <c r="AC116" s="109"/>
    </row>
    <row r="117" spans="1:29" x14ac:dyDescent="0.25">
      <c r="A117" s="109"/>
      <c r="U117" s="109"/>
      <c r="AC117" s="109"/>
    </row>
    <row r="118" spans="1:29" x14ac:dyDescent="0.25">
      <c r="A118" s="109"/>
      <c r="U118" s="109"/>
      <c r="AC118" s="109"/>
    </row>
    <row r="119" spans="1:29" x14ac:dyDescent="0.25">
      <c r="A119" s="109"/>
      <c r="U119" s="109"/>
      <c r="AC119" s="109"/>
    </row>
    <row r="120" spans="1:29" x14ac:dyDescent="0.25">
      <c r="A120" s="109"/>
      <c r="U120" s="109"/>
      <c r="AC120" s="109"/>
    </row>
    <row r="121" spans="1:29" x14ac:dyDescent="0.25">
      <c r="A121" s="109"/>
      <c r="U121" s="109"/>
      <c r="AC121" s="109"/>
    </row>
    <row r="122" spans="1:29" x14ac:dyDescent="0.25">
      <c r="A122" s="109"/>
      <c r="U122" s="109"/>
      <c r="AC122" s="109"/>
    </row>
    <row r="123" spans="1:29" x14ac:dyDescent="0.25">
      <c r="A123" s="109"/>
      <c r="U123" s="109"/>
      <c r="AC123" s="109"/>
    </row>
    <row r="124" spans="1:29" x14ac:dyDescent="0.25">
      <c r="A124" s="109"/>
      <c r="U124" s="109"/>
      <c r="AC124" s="109"/>
    </row>
    <row r="125" spans="1:29" x14ac:dyDescent="0.25">
      <c r="A125" s="109"/>
      <c r="U125" s="109"/>
      <c r="AC125" s="109"/>
    </row>
    <row r="126" spans="1:29" x14ac:dyDescent="0.25">
      <c r="A126" s="109"/>
      <c r="U126" s="109"/>
      <c r="AC126" s="109"/>
    </row>
    <row r="127" spans="1:29" x14ac:dyDescent="0.25">
      <c r="A127" s="109"/>
      <c r="U127" s="109"/>
      <c r="AC127" s="109"/>
    </row>
    <row r="128" spans="1:29" x14ac:dyDescent="0.25">
      <c r="A128" s="109"/>
      <c r="U128" s="109"/>
      <c r="AC128" s="109"/>
    </row>
  </sheetData>
  <mergeCells count="7">
    <mergeCell ref="K2:S2"/>
    <mergeCell ref="K8:M8"/>
    <mergeCell ref="R5:S5"/>
    <mergeCell ref="P5:Q5"/>
    <mergeCell ref="K6:M6"/>
    <mergeCell ref="N5:O5"/>
    <mergeCell ref="K7:M7"/>
  </mergeCells>
  <phoneticPr fontId="0" type="noConversion"/>
  <printOptions horizontalCentered="1" verticalCentered="1"/>
  <pageMargins left="0.98425196850393704" right="0.39370078740157483" top="0.39370078740157483" bottom="0.39370078740157483" header="0" footer="0.59055118110236227"/>
  <pageSetup scale="90"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EB700B"/>
  </sheetPr>
  <dimension ref="A1:Q29"/>
  <sheetViews>
    <sheetView showGridLines="0" view="pageBreakPreview" zoomScaleNormal="80" zoomScaleSheetLayoutView="100" workbookViewId="0">
      <selection activeCell="A10" sqref="A10"/>
    </sheetView>
  </sheetViews>
  <sheetFormatPr baseColWidth="10" defaultColWidth="11.42578125" defaultRowHeight="13.5" x14ac:dyDescent="0.25"/>
  <cols>
    <col min="1" max="1" width="100.5703125" style="58" customWidth="1"/>
    <col min="2" max="2" width="17.140625" style="58" customWidth="1"/>
    <col min="3" max="3" width="4.5703125" style="58" customWidth="1"/>
    <col min="4" max="4" width="13.5703125" style="65" hidden="1" customWidth="1"/>
    <col min="5" max="5" width="1.140625" style="66" hidden="1" customWidth="1"/>
    <col min="6" max="6" width="13.5703125" style="66" hidden="1" customWidth="1"/>
    <col min="7" max="7" width="1" style="66" hidden="1" customWidth="1"/>
    <col min="8" max="8" width="13.5703125" style="66" hidden="1" customWidth="1"/>
    <col min="9" max="9" width="1.140625" style="66" hidden="1" customWidth="1"/>
    <col min="10" max="10" width="13.5703125" style="66" hidden="1" customWidth="1"/>
    <col min="11" max="11" width="0.7109375" style="66" hidden="1" customWidth="1"/>
    <col min="12" max="12" width="13.5703125" style="58" hidden="1" customWidth="1"/>
    <col min="13" max="13" width="1.42578125" style="58" hidden="1" customWidth="1"/>
    <col min="14" max="14" width="13.5703125" style="58" hidden="1" customWidth="1"/>
    <col min="15" max="15" width="3.140625" style="58" hidden="1" customWidth="1"/>
    <col min="16" max="16" width="16" style="58" customWidth="1"/>
    <col min="17" max="18" width="11.42578125" style="58" customWidth="1"/>
    <col min="19" max="16384" width="11.42578125" style="58"/>
  </cols>
  <sheetData>
    <row r="1" spans="1:17" ht="15" customHeight="1" x14ac:dyDescent="0.25">
      <c r="A1" s="4657" t="s">
        <v>3875</v>
      </c>
      <c r="B1" s="5893" t="s">
        <v>5029</v>
      </c>
      <c r="C1" s="5893"/>
      <c r="D1" s="542"/>
      <c r="E1" s="542"/>
      <c r="F1" s="542"/>
      <c r="G1" s="542"/>
      <c r="H1" s="542"/>
      <c r="I1" s="542"/>
      <c r="J1" s="542"/>
      <c r="K1" s="542"/>
      <c r="L1" s="542"/>
      <c r="M1" s="542"/>
      <c r="N1" s="542"/>
      <c r="O1" s="542"/>
    </row>
    <row r="2" spans="1:17" ht="15" customHeight="1" x14ac:dyDescent="0.25">
      <c r="A2" s="4954" t="s">
        <v>5377</v>
      </c>
      <c r="B2" s="4949"/>
      <c r="C2" s="4949"/>
      <c r="D2" s="542"/>
      <c r="E2" s="542"/>
      <c r="F2" s="542"/>
      <c r="G2" s="542"/>
      <c r="H2" s="542"/>
      <c r="I2" s="542"/>
      <c r="J2" s="542"/>
      <c r="K2" s="542"/>
      <c r="L2" s="542"/>
      <c r="M2" s="542"/>
      <c r="N2" s="542"/>
      <c r="O2" s="542"/>
    </row>
    <row r="3" spans="1:17" ht="15" customHeight="1" x14ac:dyDescent="0.25">
      <c r="A3" s="4657">
        <v>2013</v>
      </c>
      <c r="B3" s="2459"/>
      <c r="C3" s="2459"/>
      <c r="D3" s="2"/>
      <c r="E3" s="2"/>
      <c r="F3" s="2"/>
      <c r="G3" s="2"/>
      <c r="H3" s="2"/>
      <c r="I3" s="2"/>
      <c r="J3" s="2"/>
      <c r="K3" s="2"/>
      <c r="L3" s="57"/>
      <c r="M3" s="57"/>
    </row>
    <row r="4" spans="1:17" ht="15.75" customHeight="1" x14ac:dyDescent="0.25">
      <c r="A4" s="2194"/>
      <c r="B4" s="2459"/>
      <c r="C4" s="2459"/>
      <c r="D4" s="2"/>
      <c r="E4" s="2"/>
      <c r="F4" s="2"/>
      <c r="G4" s="2"/>
      <c r="H4" s="2"/>
      <c r="I4" s="2"/>
      <c r="J4" s="2"/>
      <c r="K4" s="2"/>
      <c r="L4" s="57"/>
      <c r="M4" s="57"/>
    </row>
    <row r="5" spans="1:17" ht="33" customHeight="1" x14ac:dyDescent="0.25">
      <c r="A5" s="5828" t="s">
        <v>33</v>
      </c>
      <c r="B5" s="2383" t="s">
        <v>258</v>
      </c>
      <c r="C5" s="2383"/>
      <c r="D5" s="962"/>
      <c r="E5" s="962"/>
      <c r="F5" s="962"/>
      <c r="G5" s="962"/>
      <c r="H5" s="962"/>
      <c r="I5" s="962"/>
      <c r="J5" s="962"/>
      <c r="K5" s="962"/>
      <c r="L5" s="962"/>
      <c r="M5" s="962"/>
      <c r="N5" s="962"/>
      <c r="O5" s="963"/>
    </row>
    <row r="6" spans="1:17" ht="29.25" hidden="1" customHeight="1" x14ac:dyDescent="0.25">
      <c r="A6" s="5828"/>
      <c r="B6" s="5828" t="s">
        <v>697</v>
      </c>
      <c r="C6" s="5828"/>
      <c r="D6" s="962" t="s">
        <v>695</v>
      </c>
      <c r="E6" s="962"/>
      <c r="F6" s="962"/>
      <c r="G6" s="962"/>
      <c r="H6" s="962"/>
      <c r="I6" s="962"/>
      <c r="J6" s="962"/>
      <c r="K6" s="962"/>
      <c r="L6" s="962"/>
      <c r="M6" s="962"/>
      <c r="N6" s="962"/>
      <c r="O6" s="963"/>
    </row>
    <row r="7" spans="1:17" ht="15.75" hidden="1" customHeight="1" x14ac:dyDescent="0.25">
      <c r="A7" s="5828"/>
      <c r="B7" s="5828">
        <v>2012</v>
      </c>
      <c r="C7" s="5828"/>
      <c r="D7" s="5882">
        <v>2013</v>
      </c>
      <c r="E7" s="5880"/>
      <c r="F7" s="5879">
        <v>2014</v>
      </c>
      <c r="G7" s="5880"/>
      <c r="H7" s="5879">
        <v>2015</v>
      </c>
      <c r="I7" s="5880"/>
      <c r="J7" s="5879">
        <v>2016</v>
      </c>
      <c r="K7" s="5880"/>
      <c r="L7" s="5879">
        <v>2017</v>
      </c>
      <c r="M7" s="5880"/>
      <c r="N7" s="5879">
        <v>2018</v>
      </c>
      <c r="O7" s="5880"/>
      <c r="Q7" s="294"/>
    </row>
    <row r="8" spans="1:17" s="17" customFormat="1" ht="23.25" customHeight="1" x14ac:dyDescent="0.25">
      <c r="A8" s="2307" t="s">
        <v>31</v>
      </c>
      <c r="B8" s="2473">
        <f>SUM(B9:B11)</f>
        <v>1920661.01</v>
      </c>
      <c r="C8" s="2472"/>
      <c r="D8" s="1132">
        <f>SUM(D9:D11)</f>
        <v>0</v>
      </c>
      <c r="E8" s="201"/>
      <c r="F8" s="144">
        <f>SUM(F9:F11)</f>
        <v>0</v>
      </c>
      <c r="G8" s="201"/>
      <c r="H8" s="144">
        <f>SUM(H9:H11)</f>
        <v>0</v>
      </c>
      <c r="I8" s="201"/>
      <c r="J8" s="144">
        <f>SUM(J9:J11)</f>
        <v>0</v>
      </c>
      <c r="K8" s="201"/>
      <c r="L8" s="144">
        <f>SUM(L9:L11)</f>
        <v>0</v>
      </c>
      <c r="M8" s="201"/>
      <c r="N8" s="144">
        <f>SUM(N9:N11)</f>
        <v>0</v>
      </c>
      <c r="O8" s="201"/>
      <c r="P8" s="123"/>
      <c r="Q8" s="81"/>
    </row>
    <row r="9" spans="1:17" s="60" customFormat="1" ht="29.25" customHeight="1" x14ac:dyDescent="0.2">
      <c r="A9" s="5089" t="s">
        <v>365</v>
      </c>
      <c r="B9" s="5112">
        <f>'22-E381op-Ec'!O7</f>
        <v>1189662.24</v>
      </c>
      <c r="C9" s="5089"/>
      <c r="D9" s="303"/>
      <c r="E9" s="551"/>
      <c r="F9" s="115"/>
      <c r="G9" s="551"/>
      <c r="H9" s="115"/>
      <c r="I9" s="551"/>
      <c r="J9" s="115"/>
      <c r="K9" s="551"/>
      <c r="L9" s="115"/>
      <c r="M9" s="551"/>
      <c r="N9" s="115"/>
      <c r="O9" s="551"/>
    </row>
    <row r="10" spans="1:17" s="6" customFormat="1" ht="29.25" customHeight="1" x14ac:dyDescent="0.2">
      <c r="A10" s="5057" t="s">
        <v>1288</v>
      </c>
      <c r="B10" s="5140">
        <f>'22-E381op-Ec'!O12</f>
        <v>700000</v>
      </c>
      <c r="C10" s="5057"/>
      <c r="D10" s="303"/>
      <c r="E10" s="551"/>
      <c r="F10" s="115"/>
      <c r="G10" s="551"/>
      <c r="H10" s="115"/>
      <c r="I10" s="551"/>
      <c r="J10" s="115"/>
      <c r="K10" s="551"/>
      <c r="L10" s="115"/>
      <c r="M10" s="551"/>
      <c r="N10" s="115"/>
      <c r="O10" s="551"/>
    </row>
    <row r="11" spans="1:17" ht="29.25" customHeight="1" x14ac:dyDescent="0.25">
      <c r="A11" s="5093" t="s">
        <v>909</v>
      </c>
      <c r="B11" s="5141">
        <f>'22-E381op-Ec'!O15</f>
        <v>30998.77</v>
      </c>
      <c r="C11" s="5093"/>
      <c r="D11" s="303"/>
      <c r="E11" s="551"/>
      <c r="F11" s="115"/>
      <c r="G11" s="551"/>
      <c r="H11" s="115"/>
      <c r="I11" s="551"/>
      <c r="J11" s="115"/>
      <c r="K11" s="551"/>
      <c r="L11" s="115"/>
      <c r="M11" s="551"/>
      <c r="N11" s="115"/>
      <c r="O11" s="551"/>
    </row>
    <row r="12" spans="1:17" ht="16.5" customHeight="1" x14ac:dyDescent="0.25">
      <c r="A12" s="2222"/>
      <c r="B12" s="2471"/>
      <c r="C12" s="2222"/>
      <c r="D12" s="382"/>
      <c r="E12" s="1272"/>
      <c r="F12" s="382"/>
      <c r="G12" s="1272"/>
      <c r="H12" s="382"/>
      <c r="I12" s="1272"/>
      <c r="J12" s="382"/>
      <c r="K12" s="1272"/>
      <c r="L12" s="382"/>
      <c r="M12" s="1272"/>
      <c r="N12" s="382"/>
      <c r="O12" s="1272"/>
    </row>
    <row r="13" spans="1:17" ht="14.1" customHeight="1" x14ac:dyDescent="0.25">
      <c r="A13" s="2042" t="s">
        <v>2411</v>
      </c>
      <c r="B13" s="2314"/>
      <c r="C13" s="2314"/>
      <c r="D13" s="131"/>
      <c r="E13" s="132"/>
      <c r="F13" s="132"/>
      <c r="G13" s="132"/>
      <c r="H13" s="132"/>
      <c r="I13" s="132"/>
      <c r="J13" s="132"/>
      <c r="K13" s="132"/>
      <c r="L13" s="130"/>
      <c r="M13" s="130"/>
      <c r="N13" s="130"/>
      <c r="O13" s="130"/>
    </row>
    <row r="14" spans="1:17" x14ac:dyDescent="0.25">
      <c r="A14" s="2460"/>
      <c r="B14" s="2460"/>
      <c r="C14" s="2460"/>
    </row>
    <row r="20" spans="1:2" ht="15.75" x14ac:dyDescent="0.25">
      <c r="B20" s="1167"/>
    </row>
    <row r="29" spans="1:2" ht="15.75" x14ac:dyDescent="0.25">
      <c r="A29" s="1355"/>
    </row>
  </sheetData>
  <mergeCells count="10">
    <mergeCell ref="B1:C1"/>
    <mergeCell ref="N7:O7"/>
    <mergeCell ref="A5:A7"/>
    <mergeCell ref="D7:E7"/>
    <mergeCell ref="B7:C7"/>
    <mergeCell ref="L7:M7"/>
    <mergeCell ref="F7:G7"/>
    <mergeCell ref="H7:I7"/>
    <mergeCell ref="J7:K7"/>
    <mergeCell ref="B6:C6"/>
  </mergeCells>
  <phoneticPr fontId="20" type="noConversion"/>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&amp;R&amp;"Tahoma,Normal"315</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EB700B"/>
  </sheetPr>
  <dimension ref="A1:AS135"/>
  <sheetViews>
    <sheetView showGridLines="0" view="pageBreakPreview" topLeftCell="K1" zoomScaleNormal="80" zoomScaleSheetLayoutView="100" workbookViewId="0">
      <selection activeCell="U1" sqref="U1"/>
    </sheetView>
  </sheetViews>
  <sheetFormatPr baseColWidth="10" defaultColWidth="11.42578125" defaultRowHeight="15.75" x14ac:dyDescent="0.25"/>
  <cols>
    <col min="1" max="1" width="9.140625" style="17" hidden="1" customWidth="1"/>
    <col min="2" max="2" width="8.42578125" style="17" hidden="1" customWidth="1"/>
    <col min="3" max="3" width="11.85546875" style="17" hidden="1" customWidth="1"/>
    <col min="4" max="5" width="11.28515625" style="17" hidden="1" customWidth="1"/>
    <col min="6" max="6" width="9.42578125" style="17" hidden="1" customWidth="1"/>
    <col min="7" max="7" width="21.5703125" style="17" hidden="1" customWidth="1"/>
    <col min="8" max="8" width="15.5703125" style="17" hidden="1" customWidth="1"/>
    <col min="9" max="9" width="30.5703125" style="17" hidden="1" customWidth="1"/>
    <col min="10" max="10" width="9" style="17" hidden="1" customWidth="1"/>
    <col min="11" max="11" width="41.7109375" style="17" customWidth="1"/>
    <col min="12" max="12" width="2.7109375" style="17" customWidth="1"/>
    <col min="13" max="14" width="15.5703125" style="17" customWidth="1"/>
    <col min="15" max="15" width="15.5703125" style="168" customWidth="1"/>
    <col min="16" max="16" width="1.85546875" style="3" customWidth="1"/>
    <col min="17" max="17" width="7.7109375" style="170" customWidth="1"/>
    <col min="18" max="18" width="1.85546875" style="3" customWidth="1"/>
    <col min="19" max="19" width="9.7109375" style="17" customWidth="1"/>
    <col min="20" max="20" width="2.42578125" style="3" customWidth="1"/>
    <col min="21" max="21" width="25.7109375" style="17" customWidth="1"/>
    <col min="22" max="22" width="0.28515625" style="17" customWidth="1"/>
    <col min="23" max="23" width="11.140625" style="17" hidden="1" customWidth="1"/>
    <col min="24" max="24" width="13.140625" style="17" hidden="1" customWidth="1"/>
    <col min="25" max="25" width="8" style="17" hidden="1" customWidth="1"/>
    <col min="26" max="26" width="9.42578125" style="17" hidden="1" customWidth="1"/>
    <col min="27" max="27" width="24.7109375" style="17" hidden="1" customWidth="1"/>
    <col min="28" max="28" width="48.5703125" style="17" hidden="1" customWidth="1"/>
    <col min="29" max="29" width="31.42578125" style="17" hidden="1" customWidth="1"/>
    <col min="30" max="30" width="12.5703125" style="17" hidden="1" customWidth="1"/>
    <col min="31" max="31" width="16.7109375" style="17" hidden="1" customWidth="1"/>
    <col min="32" max="32" width="20.7109375" style="17" hidden="1" customWidth="1"/>
    <col min="33" max="33" width="14" style="17" hidden="1" customWidth="1"/>
    <col min="34" max="34" width="1.85546875" style="17" hidden="1" customWidth="1"/>
    <col min="35" max="35" width="14" style="17" hidden="1" customWidth="1"/>
    <col min="36" max="36" width="27.85546875" style="17" hidden="1" customWidth="1"/>
    <col min="37" max="42" width="11.42578125" style="17" hidden="1" customWidth="1"/>
    <col min="43" max="16384" width="11.42578125" style="17"/>
  </cols>
  <sheetData>
    <row r="1" spans="1:45" ht="15" customHeight="1" x14ac:dyDescent="0.25">
      <c r="K1" s="1655" t="s">
        <v>2413</v>
      </c>
      <c r="L1" s="1655"/>
      <c r="M1" s="2315"/>
      <c r="N1" s="2315"/>
      <c r="O1" s="2315"/>
      <c r="P1" s="2145"/>
      <c r="Q1" s="2145"/>
      <c r="R1" s="2145"/>
      <c r="S1" s="2145"/>
      <c r="T1" s="2145"/>
      <c r="U1" s="4653" t="s">
        <v>5033</v>
      </c>
      <c r="W1" s="195"/>
      <c r="X1" s="195"/>
    </row>
    <row r="2" spans="1:45" ht="15" customHeight="1" x14ac:dyDescent="0.25">
      <c r="K2" s="1655" t="s">
        <v>2386</v>
      </c>
      <c r="L2" s="1655"/>
      <c r="M2" s="2315"/>
      <c r="N2" s="2315"/>
      <c r="O2" s="2315"/>
      <c r="P2" s="2145"/>
      <c r="Q2" s="2145"/>
      <c r="R2" s="2145"/>
      <c r="S2" s="2145"/>
      <c r="T2" s="2145"/>
      <c r="U2" s="2145"/>
      <c r="W2" s="195"/>
      <c r="X2" s="195"/>
    </row>
    <row r="3" spans="1:45" ht="15" customHeight="1" x14ac:dyDescent="0.25">
      <c r="A3" s="17" t="s">
        <v>1297</v>
      </c>
      <c r="K3" s="2102">
        <v>2013</v>
      </c>
      <c r="L3" s="2102"/>
      <c r="M3" s="2478"/>
      <c r="N3" s="2478"/>
      <c r="O3" s="2478"/>
      <c r="P3" s="2474"/>
      <c r="Q3" s="2474"/>
      <c r="R3" s="2474"/>
      <c r="S3" s="2474"/>
      <c r="T3" s="2474"/>
      <c r="U3" s="2474"/>
      <c r="W3" s="233"/>
      <c r="X3" s="233"/>
      <c r="Y3" s="234"/>
    </row>
    <row r="4" spans="1:45" x14ac:dyDescent="0.25">
      <c r="K4" s="2186"/>
      <c r="L4" s="2186"/>
      <c r="M4" s="2474"/>
      <c r="N4" s="2474"/>
      <c r="O4" s="2474"/>
      <c r="P4" s="2474"/>
      <c r="Q4" s="2474"/>
      <c r="R4" s="2474"/>
      <c r="S4" s="2474"/>
      <c r="T4" s="2474"/>
      <c r="U4" s="2474"/>
      <c r="W4" s="233"/>
      <c r="X4" s="233"/>
      <c r="Y4" s="234"/>
    </row>
    <row r="5" spans="1:45" ht="51.75" customHeight="1" x14ac:dyDescent="0.25">
      <c r="A5" s="332" t="s">
        <v>50</v>
      </c>
      <c r="B5" s="332" t="s">
        <v>44</v>
      </c>
      <c r="C5" s="332" t="s">
        <v>172</v>
      </c>
      <c r="D5" s="567" t="s">
        <v>261</v>
      </c>
      <c r="E5" s="332" t="s">
        <v>1267</v>
      </c>
      <c r="F5" s="332" t="s">
        <v>176</v>
      </c>
      <c r="G5" s="332" t="s">
        <v>179</v>
      </c>
      <c r="H5" s="332" t="s">
        <v>178</v>
      </c>
      <c r="I5" s="332" t="s">
        <v>174</v>
      </c>
      <c r="J5" s="1106" t="s">
        <v>175</v>
      </c>
      <c r="K5" s="2416" t="s">
        <v>257</v>
      </c>
      <c r="L5" s="2416"/>
      <c r="M5" s="2416" t="s">
        <v>21</v>
      </c>
      <c r="N5" s="2416" t="s">
        <v>29</v>
      </c>
      <c r="O5" s="5934" t="s">
        <v>258</v>
      </c>
      <c r="P5" s="5934"/>
      <c r="Q5" s="5934" t="s">
        <v>182</v>
      </c>
      <c r="R5" s="5934"/>
      <c r="S5" s="5934" t="s">
        <v>20</v>
      </c>
      <c r="T5" s="5934"/>
      <c r="U5" s="2416" t="s">
        <v>30</v>
      </c>
      <c r="V5" s="1110"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5" ht="20.25" customHeight="1" x14ac:dyDescent="0.25">
      <c r="A6" s="260" t="s">
        <v>1084</v>
      </c>
      <c r="B6" s="213"/>
      <c r="C6" s="213"/>
      <c r="D6" s="213"/>
      <c r="E6" s="213"/>
      <c r="F6" s="213"/>
      <c r="G6" s="317"/>
      <c r="H6" s="213"/>
      <c r="I6" s="213"/>
      <c r="J6" s="317"/>
      <c r="K6" s="5885" t="s">
        <v>31</v>
      </c>
      <c r="L6" s="5885"/>
      <c r="M6" s="5885"/>
      <c r="N6" s="5885"/>
      <c r="O6" s="2467">
        <f>SUM(O7,O12,O15)</f>
        <v>1920661.01</v>
      </c>
      <c r="P6" s="2231"/>
      <c r="Q6" s="2465"/>
      <c r="R6" s="2258"/>
      <c r="S6" s="2479">
        <f>SUM(S7,S12,S15)</f>
        <v>27500</v>
      </c>
      <c r="T6" s="2259"/>
      <c r="U6" s="2260"/>
      <c r="V6" s="537"/>
      <c r="W6" s="537"/>
      <c r="X6" s="209"/>
      <c r="Y6" s="209">
        <f>SUM(Y7,Y12,Y15)</f>
        <v>3</v>
      </c>
      <c r="Z6" s="209">
        <f>SUM(Z7,Z12,Z15)</f>
        <v>5</v>
      </c>
      <c r="AA6" s="209"/>
      <c r="AB6" s="209"/>
      <c r="AC6" s="216"/>
      <c r="AD6" s="209"/>
      <c r="AE6" s="209"/>
      <c r="AF6" s="209"/>
      <c r="AG6" s="209"/>
      <c r="AH6" s="209"/>
      <c r="AI6" s="209"/>
      <c r="AJ6" s="209"/>
    </row>
    <row r="7" spans="1:45" ht="21" customHeight="1" x14ac:dyDescent="0.25">
      <c r="A7" s="489"/>
      <c r="B7" s="489"/>
      <c r="C7" s="489"/>
      <c r="D7" s="489"/>
      <c r="E7" s="1249"/>
      <c r="F7" s="489"/>
      <c r="G7" s="317"/>
      <c r="H7" s="213"/>
      <c r="I7" s="489"/>
      <c r="J7" s="2323"/>
      <c r="K7" s="5909" t="s">
        <v>365</v>
      </c>
      <c r="L7" s="5911"/>
      <c r="M7" s="5911"/>
      <c r="N7" s="5911"/>
      <c r="O7" s="2468">
        <f>SUM(O8)</f>
        <v>1189662.24</v>
      </c>
      <c r="P7" s="2483"/>
      <c r="Q7" s="2324"/>
      <c r="R7" s="2325"/>
      <c r="S7" s="2489">
        <f>SUM(S8)</f>
        <v>24500</v>
      </c>
      <c r="T7" s="2483"/>
      <c r="U7" s="2328"/>
      <c r="V7" s="2261"/>
      <c r="W7" s="537"/>
      <c r="X7" s="209"/>
      <c r="Y7" s="45">
        <f>SUM(Y8)</f>
        <v>3</v>
      </c>
      <c r="Z7" s="95">
        <f>SUM(Z8)</f>
        <v>3</v>
      </c>
      <c r="AA7" s="307"/>
      <c r="AB7" s="209"/>
      <c r="AC7" s="216"/>
      <c r="AD7" s="209"/>
      <c r="AE7" s="209"/>
      <c r="AF7" s="209"/>
      <c r="AG7" s="209"/>
      <c r="AH7" s="209"/>
      <c r="AI7" s="209"/>
      <c r="AJ7" s="209"/>
      <c r="AK7" s="6"/>
      <c r="AL7" s="6"/>
      <c r="AM7" s="6"/>
      <c r="AN7" s="6"/>
      <c r="AO7" s="6"/>
      <c r="AP7" s="6"/>
      <c r="AQ7" s="6"/>
      <c r="AR7" s="6"/>
    </row>
    <row r="8" spans="1:45" ht="20.25" customHeight="1" x14ac:dyDescent="0.25">
      <c r="A8" s="101"/>
      <c r="B8" s="100"/>
      <c r="C8" s="100"/>
      <c r="D8" s="96"/>
      <c r="E8" s="96"/>
      <c r="F8" s="96"/>
      <c r="G8" s="269"/>
      <c r="H8" s="128"/>
      <c r="I8" s="96"/>
      <c r="J8" s="2273"/>
      <c r="K8" s="5889" t="s">
        <v>366</v>
      </c>
      <c r="L8" s="5889"/>
      <c r="M8" s="5889"/>
      <c r="N8" s="5890"/>
      <c r="O8" s="2446">
        <f>SUM(O9:O11)</f>
        <v>1189662.24</v>
      </c>
      <c r="P8" s="2069"/>
      <c r="Q8" s="2072"/>
      <c r="R8" s="2073"/>
      <c r="S8" s="2490">
        <f>SUM(S9:S11)</f>
        <v>24500</v>
      </c>
      <c r="T8" s="2074"/>
      <c r="U8" s="2075"/>
      <c r="V8" s="2274"/>
      <c r="W8" s="538"/>
      <c r="X8" s="205"/>
      <c r="Y8" s="147">
        <f>SUM(Y9:Y11)</f>
        <v>3</v>
      </c>
      <c r="Z8" s="147">
        <f>SUM(Z9:Z11)</f>
        <v>3</v>
      </c>
      <c r="AA8" s="200"/>
      <c r="AB8" s="200"/>
      <c r="AC8" s="200"/>
      <c r="AD8" s="101"/>
      <c r="AE8" s="101"/>
      <c r="AF8" s="101"/>
      <c r="AG8" s="101"/>
      <c r="AH8" s="101"/>
      <c r="AI8" s="101"/>
      <c r="AJ8" s="101"/>
      <c r="AK8" s="6"/>
      <c r="AL8" s="6"/>
      <c r="AM8" s="6"/>
      <c r="AN8" s="6"/>
      <c r="AO8" s="6"/>
      <c r="AP8" s="6"/>
      <c r="AQ8" s="6"/>
      <c r="AR8" s="6"/>
    </row>
    <row r="9" spans="1:45" s="587" customFormat="1" ht="29.25" customHeight="1" x14ac:dyDescent="0.25">
      <c r="A9" s="740" t="s">
        <v>870</v>
      </c>
      <c r="B9" s="1187" t="s">
        <v>879</v>
      </c>
      <c r="C9" s="1324" t="s">
        <v>285</v>
      </c>
      <c r="D9" s="683" t="s">
        <v>653</v>
      </c>
      <c r="E9" s="1213" t="s">
        <v>287</v>
      </c>
      <c r="F9" s="646" t="s">
        <v>291</v>
      </c>
      <c r="G9" s="1278" t="s">
        <v>521</v>
      </c>
      <c r="H9" s="1279" t="s">
        <v>366</v>
      </c>
      <c r="I9" s="683" t="s">
        <v>365</v>
      </c>
      <c r="J9" s="2286">
        <v>2011</v>
      </c>
      <c r="K9" s="2427" t="s">
        <v>2612</v>
      </c>
      <c r="L9" s="1995"/>
      <c r="M9" s="1967" t="s">
        <v>2611</v>
      </c>
      <c r="N9" s="1967" t="s">
        <v>2611</v>
      </c>
      <c r="O9" s="2449">
        <f>400000-3828.01</f>
        <v>396171.99</v>
      </c>
      <c r="P9" s="1994"/>
      <c r="Q9" s="2488">
        <v>1</v>
      </c>
      <c r="R9" s="2484"/>
      <c r="S9" s="2441">
        <v>5000</v>
      </c>
      <c r="T9" s="2485"/>
      <c r="U9" s="2011"/>
      <c r="V9" s="2287">
        <v>1</v>
      </c>
      <c r="W9" s="670">
        <v>41023</v>
      </c>
      <c r="X9" s="1197">
        <v>41312</v>
      </c>
      <c r="Y9" s="1325">
        <v>1</v>
      </c>
      <c r="Z9" s="1325">
        <v>1</v>
      </c>
      <c r="AA9" s="1212">
        <v>41306</v>
      </c>
      <c r="AB9" s="740" t="s">
        <v>984</v>
      </c>
      <c r="AC9" s="1211"/>
      <c r="AD9" s="817" t="s">
        <v>986</v>
      </c>
      <c r="AE9" s="799" t="s">
        <v>519</v>
      </c>
      <c r="AF9" s="1282" t="s">
        <v>518</v>
      </c>
      <c r="AG9" s="670">
        <v>40798</v>
      </c>
      <c r="AH9" s="816" t="s">
        <v>287</v>
      </c>
      <c r="AI9" s="816" t="s">
        <v>287</v>
      </c>
      <c r="AJ9" s="1280" t="s">
        <v>982</v>
      </c>
      <c r="AK9" s="670">
        <v>41312</v>
      </c>
      <c r="AL9" s="670">
        <v>41312</v>
      </c>
      <c r="AM9" s="670" t="s">
        <v>981</v>
      </c>
      <c r="AN9" s="1197" t="s">
        <v>287</v>
      </c>
      <c r="AO9" s="1197" t="s">
        <v>287</v>
      </c>
      <c r="AP9" s="1203" t="s">
        <v>888</v>
      </c>
    </row>
    <row r="10" spans="1:45" s="587" customFormat="1" ht="30" customHeight="1" x14ac:dyDescent="0.25">
      <c r="A10" s="740" t="s">
        <v>870</v>
      </c>
      <c r="B10" s="1187" t="s">
        <v>879</v>
      </c>
      <c r="C10" s="1324" t="s">
        <v>285</v>
      </c>
      <c r="D10" s="683" t="s">
        <v>653</v>
      </c>
      <c r="E10" s="1213" t="s">
        <v>287</v>
      </c>
      <c r="F10" s="646" t="s">
        <v>291</v>
      </c>
      <c r="G10" s="1278" t="s">
        <v>515</v>
      </c>
      <c r="H10" s="1279" t="s">
        <v>366</v>
      </c>
      <c r="I10" s="683" t="s">
        <v>365</v>
      </c>
      <c r="J10" s="2286">
        <v>2011</v>
      </c>
      <c r="K10" s="2427" t="s">
        <v>1286</v>
      </c>
      <c r="L10" s="1995"/>
      <c r="M10" s="1967" t="s">
        <v>305</v>
      </c>
      <c r="N10" s="1967" t="s">
        <v>330</v>
      </c>
      <c r="O10" s="2449">
        <f>400000-3607.64</f>
        <v>396392.36</v>
      </c>
      <c r="P10" s="1994"/>
      <c r="Q10" s="2488">
        <v>1</v>
      </c>
      <c r="R10" s="2484"/>
      <c r="S10" s="2441">
        <v>4500</v>
      </c>
      <c r="T10" s="2485"/>
      <c r="U10" s="2011"/>
      <c r="V10" s="2287">
        <v>1</v>
      </c>
      <c r="W10" s="670">
        <v>41023</v>
      </c>
      <c r="X10" s="1197">
        <v>41312</v>
      </c>
      <c r="Y10" s="1325">
        <v>1</v>
      </c>
      <c r="Z10" s="1325">
        <v>1</v>
      </c>
      <c r="AA10" s="1212">
        <v>41306</v>
      </c>
      <c r="AB10" s="740" t="s">
        <v>984</v>
      </c>
      <c r="AC10" s="1211"/>
      <c r="AD10" s="817" t="s">
        <v>985</v>
      </c>
      <c r="AE10" s="799" t="s">
        <v>508</v>
      </c>
      <c r="AF10" s="1282" t="s">
        <v>507</v>
      </c>
      <c r="AG10" s="670">
        <v>40890</v>
      </c>
      <c r="AH10" s="816" t="s">
        <v>287</v>
      </c>
      <c r="AI10" s="816" t="s">
        <v>287</v>
      </c>
      <c r="AJ10" s="1280" t="s">
        <v>982</v>
      </c>
      <c r="AK10" s="670">
        <v>41312</v>
      </c>
      <c r="AL10" s="670">
        <v>41312</v>
      </c>
      <c r="AM10" s="670" t="s">
        <v>981</v>
      </c>
      <c r="AN10" s="1197" t="s">
        <v>287</v>
      </c>
      <c r="AO10" s="1197" t="s">
        <v>287</v>
      </c>
      <c r="AP10" s="1203" t="s">
        <v>888</v>
      </c>
    </row>
    <row r="11" spans="1:45" s="587" customFormat="1" ht="29.25" customHeight="1" x14ac:dyDescent="0.25">
      <c r="A11" s="740" t="s">
        <v>870</v>
      </c>
      <c r="B11" s="1187" t="s">
        <v>879</v>
      </c>
      <c r="C11" s="1324" t="s">
        <v>285</v>
      </c>
      <c r="D11" s="683" t="s">
        <v>653</v>
      </c>
      <c r="E11" s="1213" t="s">
        <v>287</v>
      </c>
      <c r="F11" s="646" t="s">
        <v>291</v>
      </c>
      <c r="G11" s="870" t="s">
        <v>526</v>
      </c>
      <c r="H11" s="1279" t="s">
        <v>366</v>
      </c>
      <c r="I11" s="683" t="s">
        <v>365</v>
      </c>
      <c r="J11" s="2286">
        <v>2011</v>
      </c>
      <c r="K11" s="2427" t="s">
        <v>1287</v>
      </c>
      <c r="L11" s="1995"/>
      <c r="M11" s="2480" t="s">
        <v>314</v>
      </c>
      <c r="N11" s="1967" t="s">
        <v>314</v>
      </c>
      <c r="O11" s="2449">
        <f>400000-2902.11</f>
        <v>397097.89</v>
      </c>
      <c r="P11" s="1994"/>
      <c r="Q11" s="2488">
        <v>1</v>
      </c>
      <c r="R11" s="2484"/>
      <c r="S11" s="2441">
        <v>15000</v>
      </c>
      <c r="T11" s="2485"/>
      <c r="U11" s="2011"/>
      <c r="V11" s="2287">
        <v>1</v>
      </c>
      <c r="W11" s="670">
        <v>41023</v>
      </c>
      <c r="X11" s="1197">
        <v>41312</v>
      </c>
      <c r="Y11" s="1325">
        <v>1</v>
      </c>
      <c r="Z11" s="1325">
        <v>1</v>
      </c>
      <c r="AA11" s="1212">
        <v>41306</v>
      </c>
      <c r="AB11" s="740" t="s">
        <v>984</v>
      </c>
      <c r="AC11" s="740"/>
      <c r="AD11" s="817" t="s">
        <v>983</v>
      </c>
      <c r="AE11" s="817" t="s">
        <v>524</v>
      </c>
      <c r="AF11" s="799" t="s">
        <v>523</v>
      </c>
      <c r="AG11" s="1282">
        <v>40856</v>
      </c>
      <c r="AH11" s="816" t="s">
        <v>287</v>
      </c>
      <c r="AI11" s="816" t="s">
        <v>287</v>
      </c>
      <c r="AJ11" s="1280" t="s">
        <v>982</v>
      </c>
      <c r="AK11" s="670">
        <v>41312</v>
      </c>
      <c r="AL11" s="670">
        <v>41312</v>
      </c>
      <c r="AM11" s="670" t="s">
        <v>981</v>
      </c>
      <c r="AN11" s="1197" t="s">
        <v>287</v>
      </c>
      <c r="AO11" s="1197" t="s">
        <v>287</v>
      </c>
      <c r="AP11" s="1203" t="s">
        <v>888</v>
      </c>
    </row>
    <row r="12" spans="1:45" s="60" customFormat="1" ht="18.75" customHeight="1" x14ac:dyDescent="0.25">
      <c r="A12" s="376"/>
      <c r="B12" s="586"/>
      <c r="C12" s="586"/>
      <c r="D12" s="586"/>
      <c r="E12" s="1248"/>
      <c r="F12" s="586"/>
      <c r="G12" s="317"/>
      <c r="H12" s="213"/>
      <c r="I12" s="586"/>
      <c r="J12" s="2463"/>
      <c r="K12" s="5926" t="s">
        <v>1288</v>
      </c>
      <c r="L12" s="5927"/>
      <c r="M12" s="5927"/>
      <c r="N12" s="5927"/>
      <c r="O12" s="2448">
        <f>SUM(O13)</f>
        <v>700000</v>
      </c>
      <c r="P12" s="2058"/>
      <c r="Q12" s="2065"/>
      <c r="R12" s="2060"/>
      <c r="S12" s="2491">
        <f>SUM(S13)</f>
        <v>3000</v>
      </c>
      <c r="T12" s="2062"/>
      <c r="U12" s="2056"/>
      <c r="V12" s="2261"/>
      <c r="W12" s="537"/>
      <c r="X12" s="209"/>
      <c r="Y12" s="209">
        <f>SUM(Y13)</f>
        <v>0</v>
      </c>
      <c r="Z12" s="209">
        <f>SUM(Z13)</f>
        <v>1</v>
      </c>
      <c r="AA12" s="209"/>
      <c r="AB12" s="209"/>
      <c r="AC12" s="216"/>
      <c r="AD12" s="209"/>
      <c r="AE12" s="209"/>
      <c r="AF12" s="209"/>
      <c r="AG12" s="209"/>
      <c r="AH12" s="209"/>
      <c r="AI12" s="209"/>
      <c r="AJ12" s="209"/>
      <c r="AK12" s="129"/>
      <c r="AL12" s="129"/>
      <c r="AM12" s="129"/>
      <c r="AN12" s="129"/>
      <c r="AO12" s="129"/>
      <c r="AP12" s="129"/>
      <c r="AQ12" s="129"/>
      <c r="AR12" s="129"/>
      <c r="AS12" s="129"/>
    </row>
    <row r="13" spans="1:45" s="60" customFormat="1" ht="17.25" customHeight="1" x14ac:dyDescent="0.25">
      <c r="A13" s="377"/>
      <c r="B13" s="100"/>
      <c r="C13" s="100"/>
      <c r="D13" s="96"/>
      <c r="E13" s="96"/>
      <c r="F13" s="96"/>
      <c r="G13" s="269"/>
      <c r="H13" s="128"/>
      <c r="I13" s="96"/>
      <c r="J13" s="2273"/>
      <c r="K13" s="5889" t="s">
        <v>295</v>
      </c>
      <c r="L13" s="5889"/>
      <c r="M13" s="5889"/>
      <c r="N13" s="5890"/>
      <c r="O13" s="2446">
        <f>SUM(O14:O14)</f>
        <v>700000</v>
      </c>
      <c r="P13" s="2069"/>
      <c r="Q13" s="2072"/>
      <c r="R13" s="2073"/>
      <c r="S13" s="2490">
        <f>SUM(S14:S14)</f>
        <v>3000</v>
      </c>
      <c r="T13" s="2074"/>
      <c r="U13" s="2075"/>
      <c r="V13" s="2274"/>
      <c r="W13" s="538"/>
      <c r="X13" s="205"/>
      <c r="Y13" s="147">
        <f>SUM(Y14:Y14)</f>
        <v>0</v>
      </c>
      <c r="Z13" s="147">
        <f>SUM(Z14:Z14)</f>
        <v>1</v>
      </c>
      <c r="AA13" s="200"/>
      <c r="AB13" s="200"/>
      <c r="AC13" s="200"/>
      <c r="AD13" s="101"/>
      <c r="AE13" s="101"/>
      <c r="AF13" s="101"/>
      <c r="AG13" s="101"/>
      <c r="AH13" s="101"/>
      <c r="AI13" s="101"/>
      <c r="AJ13" s="101"/>
      <c r="AK13" s="17"/>
      <c r="AL13" s="17"/>
      <c r="AM13" s="17"/>
      <c r="AN13" s="17"/>
      <c r="AO13" s="129"/>
      <c r="AP13" s="129"/>
      <c r="AQ13" s="129"/>
      <c r="AR13" s="129"/>
      <c r="AS13" s="129"/>
    </row>
    <row r="14" spans="1:45" s="587" customFormat="1" ht="38.25" x14ac:dyDescent="0.25">
      <c r="A14" s="718" t="s">
        <v>869</v>
      </c>
      <c r="B14" s="1190" t="s">
        <v>875</v>
      </c>
      <c r="C14" s="718" t="s">
        <v>285</v>
      </c>
      <c r="D14" s="664" t="s">
        <v>653</v>
      </c>
      <c r="E14" s="1243" t="s">
        <v>281</v>
      </c>
      <c r="F14" s="649" t="s">
        <v>291</v>
      </c>
      <c r="G14" s="759" t="s">
        <v>1048</v>
      </c>
      <c r="H14" s="715" t="s">
        <v>295</v>
      </c>
      <c r="I14" s="862" t="s">
        <v>1288</v>
      </c>
      <c r="J14" s="1108">
        <v>2011</v>
      </c>
      <c r="K14" s="2486" t="s">
        <v>1047</v>
      </c>
      <c r="L14" s="2012"/>
      <c r="M14" s="2335" t="s">
        <v>1046</v>
      </c>
      <c r="N14" s="1967" t="s">
        <v>1045</v>
      </c>
      <c r="O14" s="2449">
        <v>700000</v>
      </c>
      <c r="P14" s="1965"/>
      <c r="Q14" s="1966">
        <v>1</v>
      </c>
      <c r="R14" s="1965"/>
      <c r="S14" s="2441">
        <v>3000</v>
      </c>
      <c r="T14" s="1963"/>
      <c r="U14" s="1962"/>
      <c r="V14" s="1112">
        <v>0</v>
      </c>
      <c r="W14" s="714">
        <v>41372</v>
      </c>
      <c r="X14" s="685">
        <v>41426</v>
      </c>
      <c r="Y14" s="1258">
        <v>0</v>
      </c>
      <c r="Z14" s="1258">
        <v>1</v>
      </c>
      <c r="AA14" s="1204">
        <v>41579</v>
      </c>
      <c r="AB14" s="760"/>
      <c r="AC14" s="757"/>
      <c r="AD14" s="1326" t="s">
        <v>1044</v>
      </c>
      <c r="AE14" s="864" t="s">
        <v>1043</v>
      </c>
      <c r="AF14" s="864" t="s">
        <v>1042</v>
      </c>
      <c r="AG14" s="685">
        <v>41078</v>
      </c>
      <c r="AH14" s="756" t="s">
        <v>287</v>
      </c>
      <c r="AI14" s="755" t="s">
        <v>287</v>
      </c>
      <c r="AJ14" s="805" t="s">
        <v>1041</v>
      </c>
      <c r="AK14" s="755" t="s">
        <v>287</v>
      </c>
      <c r="AL14" s="755" t="s">
        <v>287</v>
      </c>
      <c r="AM14" s="755" t="s">
        <v>287</v>
      </c>
      <c r="AN14" s="755" t="s">
        <v>287</v>
      </c>
      <c r="AO14" s="755" t="s">
        <v>287</v>
      </c>
      <c r="AP14" s="1219" t="s">
        <v>287</v>
      </c>
    </row>
    <row r="15" spans="1:45" s="60" customFormat="1" ht="20.100000000000001" customHeight="1" x14ac:dyDescent="0.25">
      <c r="A15" s="376"/>
      <c r="B15" s="586"/>
      <c r="C15" s="586"/>
      <c r="D15" s="586"/>
      <c r="E15" s="1248"/>
      <c r="F15" s="586"/>
      <c r="G15" s="317"/>
      <c r="H15" s="213"/>
      <c r="I15" s="586"/>
      <c r="J15" s="2463"/>
      <c r="K15" s="5926" t="s">
        <v>909</v>
      </c>
      <c r="L15" s="5927"/>
      <c r="M15" s="5927"/>
      <c r="N15" s="5927"/>
      <c r="O15" s="2448">
        <f>SUM(O16)</f>
        <v>30998.77</v>
      </c>
      <c r="P15" s="2058"/>
      <c r="Q15" s="2065"/>
      <c r="R15" s="2060"/>
      <c r="S15" s="2491">
        <f>SUM(S16)</f>
        <v>0</v>
      </c>
      <c r="T15" s="2062"/>
      <c r="U15" s="2056"/>
      <c r="V15" s="2261"/>
      <c r="W15" s="537"/>
      <c r="X15" s="209"/>
      <c r="Y15" s="209">
        <f>SUM(Y16)</f>
        <v>0</v>
      </c>
      <c r="Z15" s="209">
        <f>SUM(Z16)</f>
        <v>1</v>
      </c>
      <c r="AA15" s="209"/>
      <c r="AB15" s="209"/>
      <c r="AC15" s="216"/>
      <c r="AD15" s="209"/>
      <c r="AE15" s="209"/>
      <c r="AF15" s="209"/>
      <c r="AG15" s="209"/>
      <c r="AH15" s="209"/>
      <c r="AI15" s="209"/>
      <c r="AJ15" s="209"/>
      <c r="AK15" s="129"/>
      <c r="AL15" s="129"/>
      <c r="AM15" s="129"/>
      <c r="AN15" s="129"/>
      <c r="AO15" s="129"/>
      <c r="AP15" s="129"/>
      <c r="AQ15" s="129"/>
      <c r="AR15" s="129"/>
      <c r="AS15" s="129"/>
    </row>
    <row r="16" spans="1:45" s="60" customFormat="1" ht="17.25" customHeight="1" x14ac:dyDescent="0.25">
      <c r="A16" s="377"/>
      <c r="B16" s="100"/>
      <c r="C16" s="100"/>
      <c r="D16" s="96"/>
      <c r="E16" s="96"/>
      <c r="F16" s="96"/>
      <c r="G16" s="269"/>
      <c r="H16" s="128"/>
      <c r="I16" s="96"/>
      <c r="J16" s="2273"/>
      <c r="K16" s="5889" t="s">
        <v>295</v>
      </c>
      <c r="L16" s="5889"/>
      <c r="M16" s="5889"/>
      <c r="N16" s="5890"/>
      <c r="O16" s="2446">
        <f>SUM(O17)</f>
        <v>30998.77</v>
      </c>
      <c r="P16" s="2069"/>
      <c r="Q16" s="2072"/>
      <c r="R16" s="2073"/>
      <c r="S16" s="2490">
        <f>SUM(S17)</f>
        <v>0</v>
      </c>
      <c r="T16" s="2074"/>
      <c r="U16" s="2075"/>
      <c r="V16" s="2274"/>
      <c r="W16" s="538"/>
      <c r="X16" s="205"/>
      <c r="Y16" s="147">
        <f>SUM(Y17)</f>
        <v>0</v>
      </c>
      <c r="Z16" s="147">
        <f>SUM(Z17)</f>
        <v>1</v>
      </c>
      <c r="AA16" s="200"/>
      <c r="AB16" s="200"/>
      <c r="AC16" s="200"/>
      <c r="AD16" s="101"/>
      <c r="AE16" s="101"/>
      <c r="AF16" s="101"/>
      <c r="AG16" s="101"/>
      <c r="AH16" s="101"/>
      <c r="AI16" s="101"/>
      <c r="AJ16" s="101"/>
      <c r="AK16" s="17"/>
      <c r="AL16" s="129"/>
      <c r="AM16" s="129"/>
      <c r="AN16" s="129"/>
      <c r="AO16" s="129"/>
      <c r="AP16" s="129"/>
      <c r="AQ16" s="129"/>
      <c r="AR16" s="129"/>
      <c r="AS16" s="129"/>
    </row>
    <row r="17" spans="1:42" s="1346" customFormat="1" ht="41.25" customHeight="1" x14ac:dyDescent="0.25">
      <c r="A17" s="1580" t="s">
        <v>869</v>
      </c>
      <c r="B17" s="1189" t="s">
        <v>884</v>
      </c>
      <c r="C17" s="1549" t="s">
        <v>285</v>
      </c>
      <c r="D17" s="1581" t="s">
        <v>653</v>
      </c>
      <c r="E17" s="1243" t="s">
        <v>281</v>
      </c>
      <c r="F17" s="649" t="s">
        <v>291</v>
      </c>
      <c r="G17" s="1557" t="s">
        <v>2125</v>
      </c>
      <c r="H17" s="1554" t="s">
        <v>289</v>
      </c>
      <c r="I17" s="1555" t="s">
        <v>909</v>
      </c>
      <c r="J17" s="1556">
        <v>2013</v>
      </c>
      <c r="K17" s="2487" t="s">
        <v>2212</v>
      </c>
      <c r="L17" s="2481"/>
      <c r="M17" s="2482" t="s">
        <v>303</v>
      </c>
      <c r="N17" s="2482" t="s">
        <v>2213</v>
      </c>
      <c r="O17" s="2469">
        <v>30998.77</v>
      </c>
      <c r="P17" s="1957"/>
      <c r="Q17" s="1958">
        <v>1</v>
      </c>
      <c r="R17" s="1957"/>
      <c r="S17" s="2492" t="s">
        <v>2449</v>
      </c>
      <c r="T17" s="1955"/>
      <c r="U17" s="1954"/>
      <c r="V17" s="2293">
        <v>0</v>
      </c>
      <c r="W17" s="668" t="s">
        <v>284</v>
      </c>
      <c r="X17" s="668" t="s">
        <v>283</v>
      </c>
      <c r="Y17" s="1582">
        <v>0</v>
      </c>
      <c r="Z17" s="1583">
        <v>1</v>
      </c>
      <c r="AA17" s="631" t="s">
        <v>282</v>
      </c>
      <c r="AB17" s="1561"/>
      <c r="AC17" s="1360"/>
      <c r="AD17" s="1311"/>
      <c r="AE17" s="1345"/>
      <c r="AF17" s="1564" t="s">
        <v>2214</v>
      </c>
      <c r="AG17" s="1564">
        <v>41442</v>
      </c>
      <c r="AH17" s="1565" t="s">
        <v>287</v>
      </c>
      <c r="AI17" s="1565" t="s">
        <v>287</v>
      </c>
      <c r="AJ17" s="1584" t="s">
        <v>644</v>
      </c>
      <c r="AK17" s="1565" t="s">
        <v>287</v>
      </c>
      <c r="AL17" s="1565" t="s">
        <v>287</v>
      </c>
      <c r="AM17" s="1565" t="s">
        <v>287</v>
      </c>
      <c r="AN17" s="1565" t="s">
        <v>287</v>
      </c>
      <c r="AO17" s="1565" t="s">
        <v>287</v>
      </c>
      <c r="AP17" s="1568" t="s">
        <v>287</v>
      </c>
    </row>
    <row r="18" spans="1:42" s="1346" customFormat="1" ht="15.75" customHeight="1" x14ac:dyDescent="0.25">
      <c r="A18" s="1758"/>
      <c r="B18" s="1657"/>
      <c r="C18" s="1759"/>
      <c r="D18" s="1760"/>
      <c r="E18" s="1660"/>
      <c r="F18" s="1661"/>
      <c r="G18" s="1761"/>
      <c r="H18" s="1762"/>
      <c r="I18" s="1763"/>
      <c r="J18" s="1764"/>
      <c r="K18" s="2475"/>
      <c r="L18" s="2475"/>
      <c r="M18" s="2476"/>
      <c r="N18" s="2476"/>
      <c r="O18" s="1951"/>
      <c r="P18" s="1949"/>
      <c r="Q18" s="1950"/>
      <c r="R18" s="1949"/>
      <c r="S18" s="2001"/>
      <c r="T18" s="1947"/>
      <c r="U18" s="1946"/>
      <c r="V18" s="1765"/>
      <c r="W18" s="1766"/>
      <c r="X18" s="1766"/>
      <c r="Y18" s="1767"/>
      <c r="Z18" s="1768"/>
      <c r="AA18" s="1720"/>
      <c r="AB18" s="1769"/>
      <c r="AC18" s="1770"/>
      <c r="AD18" s="1743"/>
      <c r="AE18" s="1771"/>
      <c r="AF18" s="1725"/>
      <c r="AG18" s="1725"/>
      <c r="AH18" s="1772"/>
      <c r="AI18" s="1772"/>
      <c r="AJ18" s="1773"/>
      <c r="AK18" s="1772"/>
      <c r="AL18" s="1772"/>
      <c r="AM18" s="1772"/>
      <c r="AN18" s="1772"/>
      <c r="AO18" s="1772"/>
      <c r="AP18" s="1774"/>
    </row>
    <row r="19" spans="1:42" ht="14.1" customHeight="1" x14ac:dyDescent="0.25">
      <c r="A19" s="378"/>
      <c r="B19" s="1169"/>
      <c r="C19" s="166"/>
      <c r="D19" s="161"/>
      <c r="E19" s="161"/>
      <c r="F19" s="161"/>
      <c r="G19" s="167"/>
      <c r="H19" s="167"/>
      <c r="I19" s="161"/>
      <c r="J19" s="161"/>
      <c r="K19" s="2042" t="s">
        <v>2411</v>
      </c>
      <c r="L19" s="2042"/>
      <c r="M19" s="2376"/>
      <c r="N19" s="2376"/>
      <c r="O19" s="2223"/>
      <c r="P19" s="2223"/>
      <c r="Q19" s="2477"/>
      <c r="R19" s="2377"/>
      <c r="S19" s="2376"/>
      <c r="T19" s="2376"/>
      <c r="U19" s="2314"/>
      <c r="V19" s="161"/>
      <c r="AD19" s="161"/>
    </row>
    <row r="20" spans="1:42" s="190" customFormat="1" x14ac:dyDescent="0.25">
      <c r="A20" s="379"/>
      <c r="B20" s="351"/>
      <c r="C20" s="351"/>
      <c r="D20" s="348"/>
      <c r="E20" s="348"/>
      <c r="F20" s="348"/>
      <c r="G20" s="352"/>
      <c r="H20" s="352"/>
      <c r="I20" s="348"/>
      <c r="J20" s="348"/>
      <c r="M20" s="353"/>
      <c r="N20" s="353"/>
      <c r="O20" s="354"/>
      <c r="P20" s="354"/>
      <c r="Q20" s="357"/>
      <c r="R20" s="356"/>
      <c r="S20" s="353"/>
      <c r="T20" s="353"/>
      <c r="V20" s="348"/>
      <c r="AD20" s="348"/>
    </row>
    <row r="21" spans="1:42" x14ac:dyDescent="0.25">
      <c r="O21" s="17"/>
      <c r="P21" s="17"/>
      <c r="Q21" s="17"/>
      <c r="R21" s="17"/>
      <c r="T21" s="17"/>
    </row>
    <row r="22" spans="1:42" hidden="1" x14ac:dyDescent="0.25">
      <c r="K22" s="17" t="s">
        <v>654</v>
      </c>
      <c r="O22" s="122" t="e">
        <f>SUM(#REF!,#REF!,O17)</f>
        <v>#REF!</v>
      </c>
      <c r="P22" s="17"/>
      <c r="Q22" s="17"/>
      <c r="R22" s="17"/>
      <c r="S22" s="168" t="e">
        <f>SUM(#REF!,#REF!,S17)</f>
        <v>#REF!</v>
      </c>
      <c r="T22" s="17"/>
      <c r="Y22" s="17" t="e">
        <f>SUM(#REF!,#REF!,Y17)</f>
        <v>#REF!</v>
      </c>
      <c r="Z22" s="17" t="e">
        <f>SUM(#REF!,#REF!,Z17)</f>
        <v>#REF!</v>
      </c>
    </row>
    <row r="23" spans="1:42" s="190" customFormat="1" hidden="1" x14ac:dyDescent="0.25">
      <c r="K23" s="190" t="s">
        <v>199</v>
      </c>
      <c r="O23" s="1067">
        <f>SUM(O14:O14)</f>
        <v>700000</v>
      </c>
      <c r="S23" s="354">
        <f>SUM(S14:S14)</f>
        <v>3000</v>
      </c>
      <c r="Y23" s="190">
        <f>SUM(Y14:Y14)</f>
        <v>0</v>
      </c>
      <c r="Z23" s="190">
        <f>SUM(Z14:Z14)</f>
        <v>1</v>
      </c>
    </row>
    <row r="24" spans="1:42" x14ac:dyDescent="0.25">
      <c r="O24" s="17"/>
      <c r="P24" s="17"/>
      <c r="Q24" s="17"/>
      <c r="R24" s="17"/>
      <c r="T24" s="17"/>
    </row>
    <row r="25" spans="1:42" x14ac:dyDescent="0.25">
      <c r="O25" s="17"/>
      <c r="P25" s="17"/>
      <c r="Q25" s="17"/>
      <c r="R25" s="17"/>
      <c r="T25" s="17"/>
    </row>
    <row r="26" spans="1:42" s="190" customFormat="1" ht="18.75" x14ac:dyDescent="0.3">
      <c r="B26" s="351"/>
      <c r="C26" s="351"/>
      <c r="D26" s="348"/>
      <c r="E26" s="348"/>
      <c r="F26" s="348"/>
      <c r="G26" s="352"/>
      <c r="H26" s="352"/>
      <c r="I26" s="348"/>
      <c r="J26" s="348"/>
      <c r="M26" s="353"/>
      <c r="N26" s="353"/>
      <c r="O26" s="389"/>
      <c r="P26" s="354"/>
      <c r="Q26" s="357"/>
      <c r="R26" s="356"/>
      <c r="S26" s="353"/>
      <c r="T26" s="353"/>
      <c r="V26" s="348"/>
      <c r="Y26" s="390"/>
      <c r="Z26" s="390"/>
      <c r="AD26" s="348"/>
      <c r="AF26" s="361"/>
      <c r="AG26" s="361"/>
    </row>
    <row r="27" spans="1:42" x14ac:dyDescent="0.25">
      <c r="A27" s="1355"/>
      <c r="B27" s="166"/>
      <c r="C27" s="166"/>
      <c r="D27" s="161"/>
      <c r="E27" s="161"/>
      <c r="F27" s="161"/>
      <c r="G27" s="167"/>
      <c r="H27" s="167"/>
      <c r="I27" s="161"/>
      <c r="J27" s="161"/>
      <c r="Q27" s="198"/>
      <c r="V27" s="161"/>
      <c r="AD27" s="161"/>
    </row>
    <row r="28" spans="1:42" x14ac:dyDescent="0.25">
      <c r="B28" s="166"/>
      <c r="C28" s="166"/>
      <c r="D28" s="161"/>
      <c r="E28" s="161"/>
      <c r="F28" s="161"/>
      <c r="G28" s="167"/>
      <c r="H28" s="167"/>
      <c r="I28" s="161"/>
      <c r="J28" s="161"/>
      <c r="Q28" s="198"/>
      <c r="V28" s="161"/>
      <c r="AD28" s="161"/>
    </row>
    <row r="29" spans="1:42" s="190" customFormat="1" x14ac:dyDescent="0.25">
      <c r="B29" s="351"/>
      <c r="C29" s="351"/>
      <c r="D29" s="348"/>
      <c r="E29" s="348"/>
      <c r="F29" s="348"/>
      <c r="G29" s="352"/>
      <c r="H29" s="352"/>
      <c r="I29" s="348"/>
      <c r="J29" s="348"/>
      <c r="O29" s="354"/>
      <c r="P29" s="347"/>
      <c r="Q29" s="357"/>
      <c r="R29" s="347"/>
      <c r="T29" s="347"/>
      <c r="V29" s="348"/>
      <c r="AD29" s="348"/>
    </row>
    <row r="30" spans="1:42" x14ac:dyDescent="0.25">
      <c r="D30" s="161"/>
      <c r="E30" s="161"/>
      <c r="F30" s="161"/>
      <c r="G30" s="167"/>
      <c r="H30" s="167"/>
      <c r="I30" s="161"/>
      <c r="J30" s="161"/>
      <c r="Q30" s="198"/>
      <c r="V30" s="161"/>
      <c r="AD30" s="161"/>
    </row>
    <row r="31" spans="1:42" x14ac:dyDescent="0.25">
      <c r="D31" s="161"/>
      <c r="E31" s="161"/>
      <c r="F31" s="161"/>
      <c r="G31" s="167"/>
      <c r="H31" s="167"/>
      <c r="I31" s="161"/>
      <c r="J31" s="161"/>
      <c r="Q31" s="198"/>
      <c r="V31" s="161"/>
      <c r="AD31" s="161"/>
    </row>
    <row r="32" spans="1:42" x14ac:dyDescent="0.25">
      <c r="D32" s="161"/>
      <c r="E32" s="161"/>
      <c r="F32" s="161"/>
      <c r="G32" s="167"/>
      <c r="H32" s="167"/>
      <c r="I32" s="161"/>
      <c r="J32" s="161"/>
      <c r="Q32" s="198"/>
      <c r="V32" s="161"/>
      <c r="AD32" s="161"/>
    </row>
    <row r="33" spans="4:30" x14ac:dyDescent="0.25">
      <c r="D33" s="161"/>
      <c r="E33" s="161"/>
      <c r="F33" s="161"/>
      <c r="G33" s="167"/>
      <c r="H33" s="167"/>
      <c r="I33" s="161"/>
      <c r="J33" s="161"/>
      <c r="Q33" s="198"/>
      <c r="V33" s="161"/>
      <c r="AD33" s="161"/>
    </row>
    <row r="34" spans="4:30" x14ac:dyDescent="0.25">
      <c r="D34" s="161"/>
      <c r="E34" s="161"/>
      <c r="F34" s="161"/>
      <c r="G34" s="167"/>
      <c r="H34" s="167"/>
      <c r="I34" s="161"/>
      <c r="J34" s="161"/>
      <c r="Q34" s="198"/>
      <c r="V34" s="161"/>
      <c r="AD34" s="161"/>
    </row>
    <row r="35" spans="4:30" x14ac:dyDescent="0.25">
      <c r="D35" s="161"/>
      <c r="E35" s="161"/>
      <c r="F35" s="161"/>
      <c r="G35" s="167"/>
      <c r="H35" s="167"/>
      <c r="I35" s="161"/>
      <c r="J35" s="161"/>
      <c r="Q35" s="198"/>
      <c r="V35" s="161"/>
      <c r="AD35" s="161"/>
    </row>
    <row r="36" spans="4:30" x14ac:dyDescent="0.25">
      <c r="D36" s="161"/>
      <c r="E36" s="161"/>
      <c r="F36" s="161"/>
      <c r="G36" s="167"/>
      <c r="H36" s="167"/>
      <c r="I36" s="161"/>
      <c r="J36" s="161"/>
      <c r="Q36" s="198"/>
      <c r="V36" s="161"/>
      <c r="AD36" s="161"/>
    </row>
    <row r="37" spans="4:30" x14ac:dyDescent="0.25">
      <c r="D37" s="161"/>
      <c r="E37" s="161"/>
      <c r="F37" s="161"/>
      <c r="G37" s="167"/>
      <c r="H37" s="167"/>
      <c r="I37" s="161"/>
      <c r="J37" s="161"/>
      <c r="Q37" s="198"/>
      <c r="V37" s="161"/>
      <c r="AD37" s="161"/>
    </row>
    <row r="38" spans="4:30" x14ac:dyDescent="0.25">
      <c r="D38" s="161"/>
      <c r="E38" s="161"/>
      <c r="F38" s="161"/>
      <c r="G38" s="167"/>
      <c r="H38" s="167"/>
      <c r="I38" s="161"/>
      <c r="J38" s="161"/>
      <c r="Q38" s="198"/>
      <c r="V38" s="161"/>
      <c r="AD38" s="161"/>
    </row>
    <row r="39" spans="4:30" x14ac:dyDescent="0.25">
      <c r="D39" s="161"/>
      <c r="E39" s="161"/>
      <c r="F39" s="161"/>
      <c r="G39" s="167"/>
      <c r="H39" s="167"/>
      <c r="I39" s="161"/>
      <c r="J39" s="161"/>
      <c r="Q39" s="198"/>
      <c r="V39" s="161"/>
      <c r="AD39" s="161"/>
    </row>
    <row r="40" spans="4:30" x14ac:dyDescent="0.25">
      <c r="D40" s="161"/>
      <c r="E40" s="161"/>
      <c r="F40" s="161"/>
      <c r="G40" s="167"/>
      <c r="H40" s="167"/>
      <c r="I40" s="161"/>
      <c r="J40" s="161"/>
      <c r="Q40" s="198"/>
      <c r="V40" s="161"/>
      <c r="AD40" s="161"/>
    </row>
    <row r="41" spans="4:30" x14ac:dyDescent="0.25">
      <c r="D41" s="161"/>
      <c r="E41" s="161"/>
      <c r="F41" s="161"/>
      <c r="G41" s="167"/>
      <c r="H41" s="167"/>
      <c r="I41" s="161"/>
      <c r="J41" s="161"/>
      <c r="Q41" s="198"/>
      <c r="V41" s="161"/>
      <c r="AD41" s="161"/>
    </row>
    <row r="42" spans="4:30" x14ac:dyDescent="0.25">
      <c r="D42" s="161"/>
      <c r="E42" s="161"/>
      <c r="F42" s="161"/>
      <c r="G42" s="167"/>
      <c r="H42" s="167"/>
      <c r="I42" s="161"/>
      <c r="J42" s="161"/>
      <c r="Q42" s="198"/>
      <c r="V42" s="161"/>
      <c r="AD42" s="161"/>
    </row>
    <row r="43" spans="4:30" x14ac:dyDescent="0.25">
      <c r="D43" s="161"/>
      <c r="E43" s="161"/>
      <c r="F43" s="161"/>
      <c r="G43" s="167"/>
      <c r="H43" s="167"/>
      <c r="I43" s="161"/>
      <c r="J43" s="161"/>
      <c r="Q43" s="198"/>
      <c r="V43" s="161"/>
      <c r="AD43" s="161"/>
    </row>
    <row r="44" spans="4:30" x14ac:dyDescent="0.25">
      <c r="D44" s="161"/>
      <c r="E44" s="161"/>
      <c r="F44" s="161"/>
      <c r="G44" s="167"/>
      <c r="H44" s="167"/>
      <c r="I44" s="161"/>
      <c r="J44" s="161"/>
      <c r="Q44" s="198"/>
      <c r="V44" s="161"/>
      <c r="AD44" s="161"/>
    </row>
    <row r="45" spans="4:30" x14ac:dyDescent="0.25">
      <c r="D45" s="161"/>
      <c r="E45" s="161"/>
      <c r="F45" s="161"/>
      <c r="G45" s="167"/>
      <c r="H45" s="167"/>
      <c r="I45" s="161"/>
      <c r="J45" s="161"/>
      <c r="Q45" s="198"/>
      <c r="V45" s="161"/>
      <c r="AD45" s="161"/>
    </row>
    <row r="46" spans="4:30" x14ac:dyDescent="0.25">
      <c r="D46" s="161"/>
      <c r="E46" s="161"/>
      <c r="F46" s="161"/>
      <c r="G46" s="167"/>
      <c r="H46" s="167"/>
      <c r="I46" s="161"/>
      <c r="J46" s="161"/>
      <c r="Q46" s="198"/>
      <c r="V46" s="161"/>
      <c r="AD46" s="161"/>
    </row>
    <row r="47" spans="4:30" x14ac:dyDescent="0.25">
      <c r="D47" s="161"/>
      <c r="E47" s="161"/>
      <c r="F47" s="161"/>
      <c r="G47" s="167"/>
      <c r="H47" s="167"/>
      <c r="I47" s="161"/>
      <c r="J47" s="161"/>
      <c r="Q47" s="198"/>
      <c r="V47" s="161"/>
      <c r="AD47" s="161"/>
    </row>
    <row r="48" spans="4:30" x14ac:dyDescent="0.25">
      <c r="D48" s="161"/>
      <c r="E48" s="161"/>
      <c r="F48" s="161"/>
      <c r="G48" s="167"/>
      <c r="H48" s="167"/>
      <c r="I48" s="161"/>
      <c r="J48" s="161"/>
      <c r="Q48" s="198"/>
      <c r="V48" s="161"/>
      <c r="AD48" s="161"/>
    </row>
    <row r="49" spans="6:30" x14ac:dyDescent="0.25">
      <c r="F49" s="161"/>
      <c r="G49" s="167"/>
      <c r="H49" s="167"/>
      <c r="I49" s="161"/>
      <c r="J49" s="161"/>
      <c r="Q49" s="198"/>
      <c r="V49" s="161"/>
      <c r="AD49" s="161"/>
    </row>
    <row r="50" spans="6:30" x14ac:dyDescent="0.25">
      <c r="F50" s="161"/>
      <c r="G50" s="167"/>
      <c r="H50" s="167"/>
      <c r="I50" s="161"/>
      <c r="J50" s="161"/>
      <c r="Q50" s="198"/>
      <c r="V50" s="161"/>
      <c r="AD50" s="161"/>
    </row>
    <row r="51" spans="6:30" x14ac:dyDescent="0.25">
      <c r="F51" s="161"/>
      <c r="G51" s="167"/>
      <c r="H51" s="167"/>
      <c r="I51" s="161"/>
      <c r="J51" s="161"/>
      <c r="Q51" s="198"/>
      <c r="V51" s="161"/>
      <c r="AD51" s="161"/>
    </row>
    <row r="52" spans="6:30" x14ac:dyDescent="0.25">
      <c r="F52" s="161"/>
      <c r="G52" s="167"/>
      <c r="H52" s="167"/>
      <c r="I52" s="161"/>
      <c r="J52" s="161"/>
      <c r="Q52" s="198"/>
      <c r="V52" s="161"/>
      <c r="AD52" s="161"/>
    </row>
    <row r="53" spans="6:30" x14ac:dyDescent="0.25">
      <c r="F53" s="161"/>
      <c r="G53" s="167"/>
      <c r="H53" s="167"/>
      <c r="I53" s="161"/>
      <c r="J53" s="161"/>
      <c r="Q53" s="198"/>
      <c r="V53" s="161"/>
      <c r="AD53" s="161"/>
    </row>
    <row r="54" spans="6:30" x14ac:dyDescent="0.25">
      <c r="F54" s="161"/>
      <c r="G54" s="167"/>
      <c r="H54" s="167"/>
      <c r="I54" s="161"/>
      <c r="J54" s="161"/>
      <c r="Q54" s="198"/>
      <c r="V54" s="161"/>
      <c r="AD54" s="161"/>
    </row>
    <row r="55" spans="6:30" x14ac:dyDescent="0.25">
      <c r="F55" s="161"/>
      <c r="G55" s="167"/>
      <c r="H55" s="167"/>
      <c r="I55" s="161"/>
      <c r="J55" s="161"/>
      <c r="Q55" s="198"/>
      <c r="V55" s="161"/>
      <c r="AD55" s="161"/>
    </row>
    <row r="56" spans="6:30" x14ac:dyDescent="0.25">
      <c r="F56" s="161"/>
      <c r="G56" s="167"/>
      <c r="H56" s="167"/>
      <c r="I56" s="161"/>
      <c r="J56" s="161"/>
      <c r="Q56" s="198"/>
      <c r="V56" s="161"/>
      <c r="AD56" s="161"/>
    </row>
    <row r="57" spans="6:30" x14ac:dyDescent="0.25">
      <c r="F57" s="161"/>
      <c r="G57" s="167"/>
      <c r="H57" s="167"/>
      <c r="I57" s="161"/>
      <c r="J57" s="161"/>
      <c r="Q57" s="198"/>
      <c r="V57" s="161"/>
      <c r="AD57" s="161"/>
    </row>
    <row r="58" spans="6:30" x14ac:dyDescent="0.25">
      <c r="F58" s="161"/>
      <c r="G58" s="167"/>
      <c r="H58" s="167"/>
      <c r="I58" s="161"/>
      <c r="J58" s="161"/>
      <c r="Q58" s="198"/>
      <c r="V58" s="161"/>
      <c r="AD58" s="161"/>
    </row>
    <row r="59" spans="6:30" x14ac:dyDescent="0.25">
      <c r="F59" s="161"/>
      <c r="G59" s="167"/>
      <c r="H59" s="167"/>
      <c r="I59" s="161"/>
      <c r="J59" s="161"/>
      <c r="Q59" s="198"/>
      <c r="V59" s="161"/>
      <c r="AD59" s="161"/>
    </row>
    <row r="60" spans="6:30" x14ac:dyDescent="0.25">
      <c r="F60" s="161"/>
      <c r="G60" s="167"/>
      <c r="H60" s="167"/>
      <c r="I60" s="161"/>
      <c r="J60" s="161"/>
      <c r="Q60" s="198"/>
      <c r="V60" s="161"/>
      <c r="AD60" s="161"/>
    </row>
    <row r="61" spans="6:30" x14ac:dyDescent="0.25">
      <c r="F61" s="161"/>
      <c r="G61" s="167"/>
      <c r="H61" s="167"/>
      <c r="I61" s="161"/>
      <c r="J61" s="161"/>
      <c r="Q61" s="198"/>
      <c r="V61" s="161"/>
      <c r="AD61" s="161"/>
    </row>
    <row r="62" spans="6:30" x14ac:dyDescent="0.25">
      <c r="F62" s="161"/>
      <c r="G62" s="167"/>
      <c r="H62" s="167"/>
      <c r="I62" s="161"/>
      <c r="J62" s="161"/>
      <c r="Q62" s="198"/>
      <c r="V62" s="161"/>
      <c r="AD62" s="161"/>
    </row>
    <row r="63" spans="6:30" x14ac:dyDescent="0.25">
      <c r="F63" s="161"/>
      <c r="G63" s="167"/>
      <c r="H63" s="167"/>
      <c r="I63" s="161"/>
      <c r="J63" s="161"/>
      <c r="Q63" s="198"/>
      <c r="V63" s="161"/>
      <c r="AD63" s="161"/>
    </row>
    <row r="64" spans="6:30" x14ac:dyDescent="0.25">
      <c r="F64" s="161"/>
      <c r="G64" s="167"/>
      <c r="H64" s="167"/>
      <c r="I64" s="161"/>
      <c r="J64" s="161"/>
      <c r="Q64" s="198"/>
      <c r="V64" s="161"/>
      <c r="AD64" s="161"/>
    </row>
    <row r="65" spans="17:30" x14ac:dyDescent="0.25">
      <c r="Q65" s="198"/>
      <c r="V65" s="161"/>
      <c r="AD65" s="161"/>
    </row>
    <row r="66" spans="17:30" x14ac:dyDescent="0.25">
      <c r="Q66" s="198"/>
      <c r="V66" s="161"/>
      <c r="AD66" s="161"/>
    </row>
    <row r="67" spans="17:30" x14ac:dyDescent="0.25">
      <c r="Q67" s="198"/>
      <c r="V67" s="161"/>
      <c r="AD67" s="161"/>
    </row>
    <row r="68" spans="17:30" x14ac:dyDescent="0.25">
      <c r="Q68" s="198"/>
      <c r="V68" s="161"/>
      <c r="AD68" s="161"/>
    </row>
    <row r="69" spans="17:30" x14ac:dyDescent="0.25">
      <c r="Q69" s="198"/>
      <c r="V69" s="161"/>
      <c r="AD69" s="161"/>
    </row>
    <row r="70" spans="17:30" x14ac:dyDescent="0.25">
      <c r="Q70" s="198"/>
      <c r="V70" s="161"/>
      <c r="AD70" s="161"/>
    </row>
    <row r="71" spans="17:30" x14ac:dyDescent="0.25">
      <c r="Q71" s="198"/>
      <c r="V71" s="161"/>
      <c r="AD71" s="161"/>
    </row>
    <row r="72" spans="17:30" x14ac:dyDescent="0.25">
      <c r="Q72" s="198"/>
      <c r="V72" s="161"/>
      <c r="AD72" s="161"/>
    </row>
    <row r="73" spans="17:30" x14ac:dyDescent="0.25">
      <c r="Q73" s="198"/>
      <c r="V73" s="161"/>
      <c r="AD73" s="161"/>
    </row>
    <row r="74" spans="17:30" x14ac:dyDescent="0.25">
      <c r="Q74" s="198"/>
      <c r="V74" s="161"/>
      <c r="AD74" s="161"/>
    </row>
    <row r="75" spans="17:30" x14ac:dyDescent="0.25">
      <c r="Q75" s="198"/>
      <c r="V75" s="161"/>
      <c r="AD75" s="161"/>
    </row>
    <row r="76" spans="17:30" x14ac:dyDescent="0.25">
      <c r="Q76" s="198"/>
      <c r="V76" s="161"/>
      <c r="AD76" s="161"/>
    </row>
    <row r="77" spans="17:30" x14ac:dyDescent="0.25">
      <c r="Q77" s="198"/>
      <c r="V77" s="161"/>
      <c r="AD77" s="161"/>
    </row>
    <row r="78" spans="17:30" x14ac:dyDescent="0.25">
      <c r="Q78" s="198"/>
      <c r="V78" s="161"/>
      <c r="AD78" s="161"/>
    </row>
    <row r="79" spans="17:30" x14ac:dyDescent="0.25">
      <c r="Q79" s="198"/>
      <c r="V79" s="161"/>
      <c r="AD79" s="161"/>
    </row>
    <row r="80" spans="17:30" x14ac:dyDescent="0.25">
      <c r="Q80" s="198"/>
      <c r="V80" s="161"/>
      <c r="AD80" s="161"/>
    </row>
    <row r="81" spans="17:30" x14ac:dyDescent="0.25">
      <c r="Q81" s="198"/>
      <c r="V81" s="161"/>
      <c r="AD81" s="161"/>
    </row>
    <row r="82" spans="17:30" x14ac:dyDescent="0.25">
      <c r="Q82" s="198"/>
      <c r="V82" s="161"/>
      <c r="AD82" s="161"/>
    </row>
    <row r="83" spans="17:30" x14ac:dyDescent="0.25">
      <c r="Q83" s="198"/>
      <c r="V83" s="161"/>
      <c r="AD83" s="161"/>
    </row>
    <row r="84" spans="17:30" x14ac:dyDescent="0.25">
      <c r="Q84" s="198"/>
      <c r="V84" s="161"/>
      <c r="AD84" s="161"/>
    </row>
    <row r="85" spans="17:30" x14ac:dyDescent="0.25">
      <c r="Q85" s="198"/>
      <c r="V85" s="161"/>
      <c r="AD85" s="161"/>
    </row>
    <row r="86" spans="17:30" x14ac:dyDescent="0.25">
      <c r="Q86" s="198"/>
      <c r="V86" s="161"/>
      <c r="AD86" s="161"/>
    </row>
    <row r="87" spans="17:30" x14ac:dyDescent="0.25">
      <c r="Q87" s="198"/>
      <c r="V87" s="161"/>
      <c r="AD87" s="161"/>
    </row>
    <row r="88" spans="17:30" x14ac:dyDescent="0.25">
      <c r="Q88" s="198"/>
      <c r="V88" s="161"/>
      <c r="AD88" s="161"/>
    </row>
    <row r="89" spans="17:30" x14ac:dyDescent="0.25">
      <c r="Q89" s="198"/>
      <c r="V89" s="161"/>
      <c r="AD89" s="161"/>
    </row>
    <row r="90" spans="17:30" x14ac:dyDescent="0.25">
      <c r="Q90" s="198"/>
      <c r="V90" s="161"/>
      <c r="AD90" s="161"/>
    </row>
    <row r="91" spans="17:30" x14ac:dyDescent="0.25">
      <c r="Q91" s="198"/>
      <c r="V91" s="161"/>
      <c r="AD91" s="161"/>
    </row>
    <row r="92" spans="17:30" x14ac:dyDescent="0.25">
      <c r="Q92" s="198"/>
      <c r="V92" s="161"/>
      <c r="AD92" s="161"/>
    </row>
    <row r="93" spans="17:30" x14ac:dyDescent="0.25">
      <c r="Q93" s="198"/>
      <c r="V93" s="161"/>
      <c r="AD93" s="161"/>
    </row>
    <row r="94" spans="17:30" x14ac:dyDescent="0.25">
      <c r="Q94" s="198"/>
      <c r="V94" s="161"/>
      <c r="AD94" s="161"/>
    </row>
    <row r="95" spans="17:30" x14ac:dyDescent="0.25">
      <c r="Q95" s="198"/>
      <c r="V95" s="161"/>
      <c r="AD95" s="161"/>
    </row>
    <row r="96" spans="17:30" x14ac:dyDescent="0.25">
      <c r="Q96" s="198"/>
      <c r="V96" s="161"/>
      <c r="AD96" s="161"/>
    </row>
    <row r="97" spans="17:30" x14ac:dyDescent="0.25">
      <c r="Q97" s="198"/>
      <c r="V97" s="161"/>
      <c r="AD97" s="161"/>
    </row>
    <row r="98" spans="17:30" x14ac:dyDescent="0.25">
      <c r="Q98" s="198"/>
      <c r="V98" s="161"/>
      <c r="AD98" s="161"/>
    </row>
    <row r="99" spans="17:30" x14ac:dyDescent="0.25">
      <c r="Q99" s="198"/>
      <c r="V99" s="161"/>
      <c r="AD99" s="161"/>
    </row>
    <row r="100" spans="17:30" x14ac:dyDescent="0.25">
      <c r="Q100" s="198"/>
      <c r="V100" s="161"/>
      <c r="AD100" s="161"/>
    </row>
    <row r="101" spans="17:30" x14ac:dyDescent="0.25">
      <c r="Q101" s="198"/>
      <c r="V101" s="161"/>
      <c r="AD101" s="161"/>
    </row>
    <row r="102" spans="17:30" x14ac:dyDescent="0.25">
      <c r="Q102" s="198"/>
      <c r="V102" s="161"/>
      <c r="AD102" s="161"/>
    </row>
    <row r="103" spans="17:30" x14ac:dyDescent="0.25">
      <c r="Q103" s="198"/>
      <c r="V103" s="161"/>
      <c r="AD103" s="161"/>
    </row>
    <row r="104" spans="17:30" x14ac:dyDescent="0.25">
      <c r="Q104" s="198"/>
      <c r="V104" s="161"/>
      <c r="AD104" s="161"/>
    </row>
    <row r="105" spans="17:30" x14ac:dyDescent="0.25">
      <c r="Q105" s="198"/>
      <c r="V105" s="161"/>
      <c r="AD105" s="161"/>
    </row>
    <row r="106" spans="17:30" x14ac:dyDescent="0.25">
      <c r="Q106" s="198"/>
      <c r="V106" s="161"/>
      <c r="AD106" s="161"/>
    </row>
    <row r="107" spans="17:30" x14ac:dyDescent="0.25">
      <c r="Q107" s="198"/>
      <c r="V107" s="161"/>
      <c r="AD107" s="161"/>
    </row>
    <row r="108" spans="17:30" x14ac:dyDescent="0.25">
      <c r="Q108" s="198"/>
      <c r="V108" s="161"/>
      <c r="AD108" s="161"/>
    </row>
    <row r="109" spans="17:30" x14ac:dyDescent="0.25">
      <c r="Q109" s="198"/>
      <c r="V109" s="161"/>
      <c r="AD109" s="161"/>
    </row>
    <row r="110" spans="17:30" x14ac:dyDescent="0.25">
      <c r="Q110" s="198"/>
      <c r="V110" s="161"/>
      <c r="AD110" s="161"/>
    </row>
    <row r="111" spans="17:30" x14ac:dyDescent="0.25">
      <c r="Q111" s="198"/>
      <c r="V111" s="161"/>
      <c r="AD111" s="161"/>
    </row>
    <row r="112" spans="17:30" x14ac:dyDescent="0.25">
      <c r="Q112" s="198"/>
      <c r="V112" s="161"/>
      <c r="AD112" s="161"/>
    </row>
    <row r="113" spans="17:30" x14ac:dyDescent="0.25">
      <c r="Q113" s="198"/>
      <c r="V113" s="161"/>
      <c r="AD113" s="161"/>
    </row>
    <row r="114" spans="17:30" x14ac:dyDescent="0.25">
      <c r="Q114" s="198"/>
      <c r="V114" s="161"/>
      <c r="AD114" s="161"/>
    </row>
    <row r="115" spans="17:30" x14ac:dyDescent="0.25">
      <c r="Q115" s="198"/>
      <c r="V115" s="161"/>
      <c r="AD115" s="161"/>
    </row>
    <row r="116" spans="17:30" x14ac:dyDescent="0.25">
      <c r="Q116" s="198"/>
      <c r="V116" s="161"/>
      <c r="AD116" s="161"/>
    </row>
    <row r="117" spans="17:30" x14ac:dyDescent="0.25">
      <c r="Q117" s="198"/>
      <c r="V117" s="161"/>
      <c r="AD117" s="161"/>
    </row>
    <row r="118" spans="17:30" x14ac:dyDescent="0.25">
      <c r="Q118" s="198"/>
      <c r="V118" s="161"/>
      <c r="AD118" s="161"/>
    </row>
    <row r="119" spans="17:30" x14ac:dyDescent="0.25">
      <c r="Q119" s="198"/>
      <c r="V119" s="161"/>
      <c r="AD119" s="161"/>
    </row>
    <row r="120" spans="17:30" x14ac:dyDescent="0.25">
      <c r="Q120" s="198"/>
      <c r="V120" s="161"/>
      <c r="AD120" s="161"/>
    </row>
    <row r="121" spans="17:30" x14ac:dyDescent="0.25">
      <c r="Q121" s="198"/>
      <c r="V121" s="161"/>
      <c r="AD121" s="161"/>
    </row>
    <row r="122" spans="17:30" x14ac:dyDescent="0.25">
      <c r="Q122" s="198"/>
      <c r="V122" s="161"/>
      <c r="AD122" s="161"/>
    </row>
    <row r="123" spans="17:30" x14ac:dyDescent="0.25">
      <c r="Q123" s="198"/>
      <c r="V123" s="161"/>
      <c r="AD123" s="161"/>
    </row>
    <row r="124" spans="17:30" x14ac:dyDescent="0.25">
      <c r="Q124" s="198"/>
      <c r="V124" s="161"/>
      <c r="AD124" s="161"/>
    </row>
    <row r="125" spans="17:30" x14ac:dyDescent="0.25">
      <c r="Q125" s="198"/>
      <c r="V125" s="161"/>
      <c r="AD125" s="161"/>
    </row>
    <row r="126" spans="17:30" x14ac:dyDescent="0.25">
      <c r="Q126" s="198"/>
      <c r="V126" s="161"/>
      <c r="AD126" s="161"/>
    </row>
    <row r="127" spans="17:30" x14ac:dyDescent="0.25">
      <c r="Q127" s="198"/>
      <c r="V127" s="161"/>
      <c r="AD127" s="161"/>
    </row>
    <row r="128" spans="17:30" x14ac:dyDescent="0.25">
      <c r="Q128" s="198"/>
    </row>
    <row r="129" spans="17:17" x14ac:dyDescent="0.25">
      <c r="Q129" s="198"/>
    </row>
    <row r="130" spans="17:17" x14ac:dyDescent="0.25">
      <c r="Q130" s="198"/>
    </row>
    <row r="131" spans="17:17" x14ac:dyDescent="0.25">
      <c r="Q131" s="198"/>
    </row>
    <row r="132" spans="17:17" x14ac:dyDescent="0.25">
      <c r="Q132" s="198"/>
    </row>
    <row r="133" spans="17:17" x14ac:dyDescent="0.25">
      <c r="Q133" s="198"/>
    </row>
    <row r="134" spans="17:17" x14ac:dyDescent="0.25">
      <c r="Q134" s="198"/>
    </row>
    <row r="135" spans="17:17" x14ac:dyDescent="0.25">
      <c r="Q135" s="198"/>
    </row>
  </sheetData>
  <sortState ref="A16:AI20">
    <sortCondition ref="I16:I20"/>
  </sortState>
  <mergeCells count="10">
    <mergeCell ref="K16:N16"/>
    <mergeCell ref="S5:T5"/>
    <mergeCell ref="O5:P5"/>
    <mergeCell ref="K15:N15"/>
    <mergeCell ref="K12:N12"/>
    <mergeCell ref="K7:N7"/>
    <mergeCell ref="Q5:R5"/>
    <mergeCell ref="K6:N6"/>
    <mergeCell ref="K8:N8"/>
    <mergeCell ref="K13:N13"/>
  </mergeCells>
  <phoneticPr fontId="20" type="noConversion"/>
  <printOptions horizontalCentered="1" verticalCentered="1"/>
  <pageMargins left="0.98425196850393704" right="0.39370078740157483" top="0.39370078740157483" bottom="0.39370078740157483" header="0" footer="0.59055118110236227"/>
  <pageSetup scale="85"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EB700B"/>
  </sheetPr>
  <dimension ref="A1:Q31"/>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87.85546875" style="58" customWidth="1"/>
    <col min="2" max="2" width="17.85546875" style="58" customWidth="1"/>
    <col min="3" max="3" width="8" style="58" customWidth="1"/>
    <col min="4" max="4" width="13.5703125" style="65" hidden="1" customWidth="1"/>
    <col min="5" max="5" width="1.140625" style="66" hidden="1" customWidth="1"/>
    <col min="6" max="6" width="13.5703125" style="66" hidden="1" customWidth="1"/>
    <col min="7" max="7" width="1" style="66" hidden="1" customWidth="1"/>
    <col min="8" max="8" width="13.5703125" style="66" hidden="1" customWidth="1"/>
    <col min="9" max="9" width="1.140625" style="66" hidden="1" customWidth="1"/>
    <col min="10" max="10" width="13.5703125" style="66" hidden="1" customWidth="1"/>
    <col min="11" max="11" width="0.7109375" style="66" hidden="1" customWidth="1"/>
    <col min="12" max="12" width="13.5703125" style="58" hidden="1" customWidth="1"/>
    <col min="13" max="13" width="1.42578125" style="58" hidden="1" customWidth="1"/>
    <col min="14" max="14" width="6.5703125" style="58" hidden="1" customWidth="1"/>
    <col min="15" max="15" width="4" style="58" hidden="1" customWidth="1"/>
    <col min="16" max="16" width="16" style="58" customWidth="1"/>
    <col min="17" max="18" width="11.42578125" style="58" customWidth="1"/>
    <col min="19" max="16384" width="11.42578125" style="58"/>
  </cols>
  <sheetData>
    <row r="1" spans="1:17" ht="15" customHeight="1" x14ac:dyDescent="0.25">
      <c r="A1" s="2554" t="s">
        <v>5030</v>
      </c>
      <c r="B1" s="5878" t="s">
        <v>5031</v>
      </c>
      <c r="C1" s="5878"/>
      <c r="D1" s="542"/>
      <c r="E1" s="542"/>
      <c r="F1" s="542"/>
      <c r="G1" s="542"/>
      <c r="H1" s="542"/>
      <c r="I1" s="542"/>
      <c r="J1" s="542"/>
      <c r="K1" s="542"/>
      <c r="L1" s="542"/>
      <c r="M1" s="542"/>
      <c r="N1" s="542"/>
      <c r="O1" s="542"/>
    </row>
    <row r="2" spans="1:17" ht="15" customHeight="1" x14ac:dyDescent="0.25">
      <c r="A2" s="4954" t="s">
        <v>5035</v>
      </c>
      <c r="B2" s="4954"/>
      <c r="C2" s="5036"/>
      <c r="D2" s="542"/>
      <c r="E2" s="542"/>
      <c r="F2" s="542"/>
      <c r="G2" s="542"/>
      <c r="H2" s="542"/>
      <c r="I2" s="542"/>
      <c r="J2" s="542"/>
      <c r="K2" s="542"/>
      <c r="L2" s="542"/>
      <c r="M2" s="542"/>
      <c r="N2" s="542"/>
      <c r="O2" s="542"/>
    </row>
    <row r="3" spans="1:17" ht="15" customHeight="1" x14ac:dyDescent="0.25">
      <c r="A3" s="4954">
        <v>2013</v>
      </c>
      <c r="B3" s="2305"/>
      <c r="C3" s="2305"/>
      <c r="D3" s="2"/>
      <c r="E3" s="2"/>
      <c r="F3" s="2"/>
      <c r="G3" s="2"/>
      <c r="H3" s="2"/>
      <c r="I3" s="2"/>
      <c r="J3" s="2"/>
      <c r="K3" s="2"/>
      <c r="L3" s="57"/>
      <c r="M3" s="57"/>
    </row>
    <row r="4" spans="1:17" ht="18" x14ac:dyDescent="0.25">
      <c r="A4" s="4954"/>
      <c r="B4" s="2305"/>
      <c r="C4" s="2305"/>
      <c r="D4" s="2"/>
      <c r="E4" s="2"/>
      <c r="F4" s="2"/>
      <c r="G4" s="2"/>
      <c r="H4" s="2"/>
      <c r="I4" s="2"/>
      <c r="J4" s="2"/>
      <c r="K4" s="2"/>
      <c r="L4" s="57"/>
      <c r="M4" s="57"/>
    </row>
    <row r="5" spans="1:17" ht="33" customHeight="1" x14ac:dyDescent="0.25">
      <c r="A5" s="5828" t="s">
        <v>33</v>
      </c>
      <c r="B5" s="2383" t="s">
        <v>258</v>
      </c>
      <c r="C5" s="2383"/>
      <c r="D5" s="962"/>
      <c r="E5" s="962"/>
      <c r="F5" s="962"/>
      <c r="G5" s="962"/>
      <c r="H5" s="962"/>
      <c r="I5" s="962"/>
      <c r="J5" s="962"/>
      <c r="K5" s="962"/>
      <c r="L5" s="962"/>
      <c r="M5" s="962"/>
      <c r="N5" s="962"/>
      <c r="O5" s="963"/>
    </row>
    <row r="6" spans="1:17" ht="29.25" hidden="1" customHeight="1" x14ac:dyDescent="0.25">
      <c r="A6" s="5828"/>
      <c r="B6" s="5828" t="s">
        <v>697</v>
      </c>
      <c r="C6" s="5828"/>
      <c r="D6" s="962" t="s">
        <v>695</v>
      </c>
      <c r="E6" s="962"/>
      <c r="F6" s="962"/>
      <c r="G6" s="962"/>
      <c r="H6" s="962"/>
      <c r="I6" s="962"/>
      <c r="J6" s="962"/>
      <c r="K6" s="962"/>
      <c r="L6" s="962"/>
      <c r="M6" s="962"/>
      <c r="N6" s="962"/>
      <c r="O6" s="963"/>
    </row>
    <row r="7" spans="1:17" ht="15.75" hidden="1" customHeight="1" x14ac:dyDescent="0.25">
      <c r="A7" s="5828"/>
      <c r="B7" s="5828">
        <v>2012</v>
      </c>
      <c r="C7" s="5828"/>
      <c r="D7" s="5882">
        <v>2013</v>
      </c>
      <c r="E7" s="5880"/>
      <c r="F7" s="5879">
        <v>2014</v>
      </c>
      <c r="G7" s="5880"/>
      <c r="H7" s="5879">
        <v>2015</v>
      </c>
      <c r="I7" s="5880"/>
      <c r="J7" s="5879">
        <v>2016</v>
      </c>
      <c r="K7" s="5880"/>
      <c r="L7" s="5879">
        <v>2017</v>
      </c>
      <c r="M7" s="5880"/>
      <c r="N7" s="5879">
        <v>2018</v>
      </c>
      <c r="O7" s="5880"/>
      <c r="Q7" s="294"/>
    </row>
    <row r="8" spans="1:17" s="17" customFormat="1" ht="24" customHeight="1" x14ac:dyDescent="0.25">
      <c r="A8" s="4951" t="s">
        <v>31</v>
      </c>
      <c r="B8" s="2473">
        <f>SUM(B9:B10)</f>
        <v>9823074.9199999999</v>
      </c>
      <c r="C8" s="2472"/>
      <c r="D8" s="1132" t="e">
        <f>SUM(#REF!)</f>
        <v>#REF!</v>
      </c>
      <c r="E8" s="201"/>
      <c r="F8" s="144" t="e">
        <f>SUM(#REF!)</f>
        <v>#REF!</v>
      </c>
      <c r="G8" s="201"/>
      <c r="H8" s="144" t="e">
        <f>SUM(#REF!)</f>
        <v>#REF!</v>
      </c>
      <c r="I8" s="201"/>
      <c r="J8" s="144" t="e">
        <f>SUM(#REF!)</f>
        <v>#REF!</v>
      </c>
      <c r="K8" s="201"/>
      <c r="L8" s="144" t="e">
        <f>SUM(#REF!)</f>
        <v>#REF!</v>
      </c>
      <c r="M8" s="201"/>
      <c r="N8" s="144" t="e">
        <f>SUM(#REF!)</f>
        <v>#REF!</v>
      </c>
      <c r="O8" s="201"/>
      <c r="P8" s="123"/>
      <c r="Q8" s="81"/>
    </row>
    <row r="9" spans="1:17" s="60" customFormat="1" ht="29.25" customHeight="1" x14ac:dyDescent="0.2">
      <c r="A9" s="5089" t="s">
        <v>1278</v>
      </c>
      <c r="B9" s="5112">
        <f>'6-E381op-Hi'!O7</f>
        <v>9460000</v>
      </c>
      <c r="C9" s="5089"/>
      <c r="D9" s="303"/>
      <c r="E9" s="1129"/>
      <c r="F9" s="115"/>
      <c r="G9" s="1129"/>
      <c r="H9" s="115"/>
      <c r="I9" s="1129"/>
      <c r="J9" s="115"/>
      <c r="K9" s="1129"/>
      <c r="L9" s="115"/>
      <c r="M9" s="1129"/>
      <c r="N9" s="115"/>
      <c r="O9" s="1129"/>
    </row>
    <row r="10" spans="1:17" s="60" customFormat="1" ht="33.75" customHeight="1" x14ac:dyDescent="0.2">
      <c r="A10" s="5093" t="s">
        <v>5036</v>
      </c>
      <c r="B10" s="5118">
        <f>'6-E381op-Hi'!O12</f>
        <v>363074.92000000004</v>
      </c>
      <c r="C10" s="5093"/>
      <c r="D10" s="303"/>
      <c r="E10" s="1129"/>
      <c r="F10" s="115"/>
      <c r="G10" s="1129"/>
      <c r="H10" s="115"/>
      <c r="I10" s="1129"/>
      <c r="J10" s="115"/>
      <c r="K10" s="1129"/>
      <c r="L10" s="115"/>
      <c r="M10" s="1129"/>
      <c r="N10" s="115"/>
      <c r="O10" s="1129"/>
    </row>
    <row r="11" spans="1:17" s="60" customFormat="1" ht="17.25" customHeight="1" x14ac:dyDescent="0.2">
      <c r="A11" s="4960"/>
      <c r="B11" s="2240"/>
      <c r="C11" s="4960"/>
      <c r="D11" s="382"/>
      <c r="E11" s="1272"/>
      <c r="F11" s="382"/>
      <c r="G11" s="1272"/>
      <c r="H11" s="382"/>
      <c r="I11" s="1272"/>
      <c r="J11" s="382"/>
      <c r="K11" s="1272"/>
      <c r="L11" s="382"/>
      <c r="M11" s="1272"/>
      <c r="N11" s="382"/>
      <c r="O11" s="1272"/>
    </row>
    <row r="12" spans="1:17" ht="14.1" customHeight="1" x14ac:dyDescent="0.25">
      <c r="A12" s="2042" t="s">
        <v>2411</v>
      </c>
      <c r="B12" s="2125"/>
      <c r="C12" s="2125"/>
      <c r="D12" s="131"/>
      <c r="E12" s="132"/>
      <c r="F12" s="132"/>
      <c r="G12" s="132"/>
      <c r="H12" s="132"/>
      <c r="I12" s="132"/>
      <c r="J12" s="132"/>
      <c r="K12" s="132"/>
      <c r="L12" s="130"/>
      <c r="M12" s="130"/>
      <c r="N12" s="130"/>
      <c r="O12" s="130"/>
    </row>
    <row r="19" spans="1:2" ht="15.75" x14ac:dyDescent="0.25">
      <c r="B19" s="1167"/>
    </row>
    <row r="31" spans="1:2" ht="15.75" x14ac:dyDescent="0.25">
      <c r="A31" s="1355"/>
    </row>
  </sheetData>
  <mergeCells count="10">
    <mergeCell ref="B1:C1"/>
    <mergeCell ref="J7:K7"/>
    <mergeCell ref="L7:M7"/>
    <mergeCell ref="N7:O7"/>
    <mergeCell ref="A5:A7"/>
    <mergeCell ref="B6:C6"/>
    <mergeCell ref="B7:C7"/>
    <mergeCell ref="D7:E7"/>
    <mergeCell ref="F7:G7"/>
    <mergeCell ref="H7:I7"/>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&amp;L&amp;"Tahoma,Normal"316</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EB700B"/>
  </sheetPr>
  <dimension ref="A1:AR133"/>
  <sheetViews>
    <sheetView showGridLines="0" view="pageBreakPreview" zoomScaleNormal="80" zoomScaleSheetLayoutView="100" workbookViewId="0">
      <selection activeCell="O12" sqref="O12"/>
    </sheetView>
  </sheetViews>
  <sheetFormatPr baseColWidth="10" defaultColWidth="11.42578125" defaultRowHeight="15.75" x14ac:dyDescent="0.25"/>
  <cols>
    <col min="1" max="1" width="0.28515625" style="17" customWidth="1"/>
    <col min="2" max="2" width="8.42578125" style="17" hidden="1" customWidth="1"/>
    <col min="3" max="3" width="11.85546875" style="17" hidden="1" customWidth="1"/>
    <col min="4" max="5" width="11.28515625" style="17" hidden="1" customWidth="1"/>
    <col min="6" max="6" width="9.42578125" style="17" hidden="1" customWidth="1"/>
    <col min="7" max="7" width="21.5703125" style="17" hidden="1" customWidth="1"/>
    <col min="8" max="8" width="15.5703125" style="17" hidden="1" customWidth="1"/>
    <col min="9" max="9" width="30.5703125" style="17" hidden="1" customWidth="1"/>
    <col min="10" max="10" width="9" style="17" hidden="1" customWidth="1"/>
    <col min="11" max="11" width="41.7109375" style="17" customWidth="1"/>
    <col min="12" max="12" width="2.5703125" style="17" customWidth="1"/>
    <col min="13" max="14" width="15.7109375" style="17" customWidth="1"/>
    <col min="15" max="15" width="15.7109375" style="168" customWidth="1"/>
    <col min="16" max="16" width="1.85546875" style="3" customWidth="1"/>
    <col min="17" max="17" width="7.7109375" style="170" customWidth="1"/>
    <col min="18" max="18" width="1.85546875" style="3" customWidth="1"/>
    <col min="19" max="19" width="10.5703125" style="17" customWidth="1"/>
    <col min="20" max="20" width="3.28515625" style="3" customWidth="1"/>
    <col min="21" max="21" width="25.7109375" style="17" customWidth="1"/>
    <col min="22" max="22" width="0.140625" style="17" customWidth="1"/>
    <col min="23" max="23" width="10.85546875" style="17" hidden="1" customWidth="1"/>
    <col min="24" max="24" width="13.140625" style="17" hidden="1" customWidth="1"/>
    <col min="25" max="25" width="8" style="17" hidden="1" customWidth="1"/>
    <col min="26" max="26" width="9.42578125" style="17" hidden="1" customWidth="1"/>
    <col min="27" max="27" width="28.5703125" style="17" hidden="1" customWidth="1"/>
    <col min="28" max="28" width="48.5703125" style="17" hidden="1" customWidth="1"/>
    <col min="29" max="29" width="31.42578125" style="17" hidden="1" customWidth="1"/>
    <col min="30" max="30" width="12.42578125" style="17" hidden="1" customWidth="1"/>
    <col min="31" max="31" width="16.7109375" style="17" hidden="1" customWidth="1"/>
    <col min="32" max="32" width="20.7109375" style="17" hidden="1" customWidth="1"/>
    <col min="33" max="33" width="14" style="17" hidden="1" customWidth="1"/>
    <col min="34" max="34" width="21" style="17" hidden="1" customWidth="1"/>
    <col min="35" max="35" width="14" style="17" hidden="1" customWidth="1"/>
    <col min="36" max="36" width="27.85546875" style="17" hidden="1" customWidth="1"/>
    <col min="37" max="42" width="11.42578125" style="17" hidden="1" customWidth="1"/>
    <col min="43" max="16384" width="11.42578125" style="17"/>
  </cols>
  <sheetData>
    <row r="1" spans="1:44" ht="15" customHeight="1" x14ac:dyDescent="0.25">
      <c r="K1" s="1655" t="s">
        <v>2413</v>
      </c>
      <c r="L1" s="1655"/>
      <c r="M1" s="2315"/>
      <c r="N1" s="2315"/>
      <c r="O1" s="2315"/>
      <c r="P1" s="2315"/>
      <c r="Q1" s="2315"/>
      <c r="R1" s="2315"/>
      <c r="S1" s="2145"/>
      <c r="T1" s="2145"/>
      <c r="U1" s="2886" t="s">
        <v>5037</v>
      </c>
      <c r="W1" s="195"/>
      <c r="X1" s="195"/>
    </row>
    <row r="2" spans="1:44" ht="15" customHeight="1" x14ac:dyDescent="0.25">
      <c r="K2" s="1655" t="s">
        <v>2468</v>
      </c>
      <c r="L2" s="1655"/>
      <c r="M2" s="2315"/>
      <c r="N2" s="2315"/>
      <c r="O2" s="2315"/>
      <c r="P2" s="2315"/>
      <c r="Q2" s="2315"/>
      <c r="R2" s="2315"/>
      <c r="S2" s="2145"/>
      <c r="T2" s="2145"/>
      <c r="U2" s="2145"/>
      <c r="W2" s="195"/>
      <c r="X2" s="195"/>
    </row>
    <row r="3" spans="1:44" ht="15" customHeight="1" x14ac:dyDescent="0.25">
      <c r="A3" s="17" t="s">
        <v>1297</v>
      </c>
      <c r="K3" s="2102">
        <v>2013</v>
      </c>
      <c r="L3" s="2102"/>
      <c r="M3" s="2478"/>
      <c r="N3" s="2478"/>
      <c r="O3" s="2478"/>
      <c r="P3" s="2478"/>
      <c r="Q3" s="2478"/>
      <c r="R3" s="2478"/>
      <c r="S3" s="2474"/>
      <c r="T3" s="2474"/>
      <c r="U3" s="2474"/>
      <c r="W3" s="233"/>
      <c r="X3" s="233"/>
      <c r="Y3" s="234"/>
    </row>
    <row r="4" spans="1:44" x14ac:dyDescent="0.25">
      <c r="K4" s="2186"/>
      <c r="L4" s="2186"/>
      <c r="M4" s="2474"/>
      <c r="N4" s="2474"/>
      <c r="O4" s="2474"/>
      <c r="P4" s="2474"/>
      <c r="Q4" s="2474"/>
      <c r="R4" s="2474"/>
      <c r="S4" s="2474"/>
      <c r="T4" s="2474"/>
      <c r="U4" s="2474"/>
      <c r="W4" s="233"/>
      <c r="X4" s="233"/>
      <c r="Y4" s="234"/>
    </row>
    <row r="5" spans="1:44" ht="51.75" customHeight="1" x14ac:dyDescent="0.25">
      <c r="A5" s="332" t="s">
        <v>50</v>
      </c>
      <c r="B5" s="332" t="s">
        <v>44</v>
      </c>
      <c r="C5" s="332" t="s">
        <v>172</v>
      </c>
      <c r="D5" s="567" t="s">
        <v>261</v>
      </c>
      <c r="E5" s="332" t="s">
        <v>1267</v>
      </c>
      <c r="F5" s="332" t="s">
        <v>176</v>
      </c>
      <c r="G5" s="332" t="s">
        <v>179</v>
      </c>
      <c r="H5" s="332" t="s">
        <v>178</v>
      </c>
      <c r="I5" s="332" t="s">
        <v>174</v>
      </c>
      <c r="J5" s="1106" t="s">
        <v>175</v>
      </c>
      <c r="K5" s="2416" t="s">
        <v>257</v>
      </c>
      <c r="L5" s="2416"/>
      <c r="M5" s="2416" t="s">
        <v>21</v>
      </c>
      <c r="N5" s="2416" t="s">
        <v>29</v>
      </c>
      <c r="O5" s="5934" t="s">
        <v>258</v>
      </c>
      <c r="P5" s="5934"/>
      <c r="Q5" s="5934" t="s">
        <v>182</v>
      </c>
      <c r="R5" s="5934"/>
      <c r="S5" s="5934" t="s">
        <v>20</v>
      </c>
      <c r="T5" s="5934"/>
      <c r="U5" s="2416" t="s">
        <v>30</v>
      </c>
      <c r="V5" s="1110"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4" ht="21" customHeight="1" x14ac:dyDescent="0.25">
      <c r="A6" s="260" t="s">
        <v>1005</v>
      </c>
      <c r="B6" s="213"/>
      <c r="C6" s="213"/>
      <c r="D6" s="213"/>
      <c r="E6" s="213"/>
      <c r="F6" s="213"/>
      <c r="G6" s="317"/>
      <c r="H6" s="213"/>
      <c r="I6" s="213"/>
      <c r="J6" s="317"/>
      <c r="K6" s="5885" t="s">
        <v>31</v>
      </c>
      <c r="L6" s="5885"/>
      <c r="M6" s="5885"/>
      <c r="N6" s="5885"/>
      <c r="O6" s="2467">
        <f>SUM(O7,O12)</f>
        <v>9823074.9199999999</v>
      </c>
      <c r="P6" s="2231"/>
      <c r="Q6" s="2465"/>
      <c r="R6" s="2258"/>
      <c r="S6" s="2232">
        <f>SUM(S7,S12)</f>
        <v>500</v>
      </c>
      <c r="T6" s="2259"/>
      <c r="U6" s="2260"/>
      <c r="V6" s="537"/>
      <c r="W6" s="537"/>
      <c r="X6" s="209"/>
      <c r="Y6" s="209">
        <f>SUM(Y7,Y12)</f>
        <v>5</v>
      </c>
      <c r="Z6" s="209">
        <f>SUM(Z7,Z12)</f>
        <v>5</v>
      </c>
      <c r="AA6" s="209"/>
      <c r="AB6" s="209"/>
      <c r="AC6" s="216"/>
      <c r="AD6" s="209"/>
      <c r="AE6" s="209"/>
      <c r="AF6" s="209"/>
      <c r="AG6" s="209"/>
      <c r="AH6" s="209"/>
      <c r="AI6" s="209"/>
      <c r="AJ6" s="209"/>
    </row>
    <row r="7" spans="1:44" ht="18.75" customHeight="1" x14ac:dyDescent="0.25">
      <c r="A7" s="1249"/>
      <c r="B7" s="1249"/>
      <c r="C7" s="1249"/>
      <c r="D7" s="1249"/>
      <c r="E7" s="1249"/>
      <c r="F7" s="1249"/>
      <c r="G7" s="317"/>
      <c r="H7" s="213"/>
      <c r="I7" s="1249"/>
      <c r="J7" s="2323"/>
      <c r="K7" s="5909" t="s">
        <v>1278</v>
      </c>
      <c r="L7" s="5909"/>
      <c r="M7" s="5911"/>
      <c r="N7" s="5911"/>
      <c r="O7" s="2468">
        <f>SUM(O8)</f>
        <v>9460000</v>
      </c>
      <c r="P7" s="2483"/>
      <c r="Q7" s="2324"/>
      <c r="R7" s="2325"/>
      <c r="S7" s="2328">
        <f>SUM(S8)</f>
        <v>0</v>
      </c>
      <c r="T7" s="2483"/>
      <c r="U7" s="2328"/>
      <c r="V7" s="2261"/>
      <c r="W7" s="537"/>
      <c r="X7" s="209"/>
      <c r="Y7" s="45">
        <f>SUM(Y8)</f>
        <v>3</v>
      </c>
      <c r="Z7" s="45">
        <f>SUM(Z8)</f>
        <v>3</v>
      </c>
      <c r="AA7" s="307"/>
      <c r="AB7" s="209"/>
      <c r="AC7" s="216"/>
      <c r="AD7" s="209"/>
      <c r="AE7" s="209"/>
      <c r="AF7" s="209"/>
      <c r="AG7" s="209"/>
      <c r="AH7" s="209"/>
      <c r="AI7" s="209"/>
      <c r="AJ7" s="209"/>
      <c r="AK7" s="6"/>
      <c r="AL7" s="6"/>
      <c r="AM7" s="6"/>
      <c r="AN7" s="6"/>
      <c r="AO7" s="6"/>
      <c r="AP7" s="6"/>
      <c r="AQ7" s="6"/>
      <c r="AR7" s="6"/>
    </row>
    <row r="8" spans="1:44" ht="18.75" customHeight="1" x14ac:dyDescent="0.25">
      <c r="A8" s="101"/>
      <c r="B8" s="100"/>
      <c r="C8" s="100"/>
      <c r="D8" s="96"/>
      <c r="E8" s="96"/>
      <c r="F8" s="96"/>
      <c r="G8" s="269"/>
      <c r="H8" s="128"/>
      <c r="I8" s="96"/>
      <c r="J8" s="2273"/>
      <c r="K8" s="5889" t="s">
        <v>366</v>
      </c>
      <c r="L8" s="5889"/>
      <c r="M8" s="5889"/>
      <c r="N8" s="5890"/>
      <c r="O8" s="2446">
        <f>SUM(O9:O11)</f>
        <v>9460000</v>
      </c>
      <c r="P8" s="2069"/>
      <c r="Q8" s="2072"/>
      <c r="R8" s="2073"/>
      <c r="S8" s="2072">
        <f>SUM(S9:S11)</f>
        <v>0</v>
      </c>
      <c r="T8" s="2074"/>
      <c r="U8" s="2075"/>
      <c r="V8" s="2274"/>
      <c r="W8" s="538"/>
      <c r="X8" s="205"/>
      <c r="Y8" s="147">
        <f>SUM(Y9:Y11)</f>
        <v>3</v>
      </c>
      <c r="Z8" s="147">
        <f>SUM(Z9:Z11)</f>
        <v>3</v>
      </c>
      <c r="AA8" s="200"/>
      <c r="AB8" s="200"/>
      <c r="AC8" s="200"/>
      <c r="AD8" s="101"/>
      <c r="AE8" s="101"/>
      <c r="AF8" s="101"/>
      <c r="AG8" s="101"/>
      <c r="AH8" s="101"/>
      <c r="AI8" s="101"/>
      <c r="AJ8" s="101"/>
      <c r="AK8" s="6"/>
      <c r="AL8" s="6"/>
      <c r="AM8" s="6"/>
      <c r="AN8" s="6"/>
      <c r="AO8" s="6"/>
      <c r="AP8" s="6"/>
      <c r="AQ8" s="6"/>
      <c r="AR8" s="6"/>
    </row>
    <row r="9" spans="1:44" s="587" customFormat="1" ht="45" customHeight="1" x14ac:dyDescent="0.25">
      <c r="A9" s="1202" t="s">
        <v>870</v>
      </c>
      <c r="B9" s="1190" t="s">
        <v>875</v>
      </c>
      <c r="C9" s="1324" t="s">
        <v>285</v>
      </c>
      <c r="D9" s="1277" t="s">
        <v>987</v>
      </c>
      <c r="E9" s="672">
        <v>11096</v>
      </c>
      <c r="F9" s="646" t="s">
        <v>291</v>
      </c>
      <c r="G9" s="870" t="s">
        <v>1004</v>
      </c>
      <c r="H9" s="1279" t="s">
        <v>681</v>
      </c>
      <c r="I9" s="1322" t="s">
        <v>1278</v>
      </c>
      <c r="J9" s="2286">
        <v>2012</v>
      </c>
      <c r="K9" s="2411" t="s">
        <v>2452</v>
      </c>
      <c r="L9" s="1968"/>
      <c r="M9" s="1967" t="s">
        <v>1003</v>
      </c>
      <c r="N9" s="1967" t="s">
        <v>496</v>
      </c>
      <c r="O9" s="2449">
        <v>2800000</v>
      </c>
      <c r="P9" s="1965"/>
      <c r="Q9" s="1966">
        <v>1</v>
      </c>
      <c r="R9" s="1965"/>
      <c r="S9" s="1964" t="s">
        <v>916</v>
      </c>
      <c r="T9" s="1963"/>
      <c r="U9" s="1962"/>
      <c r="V9" s="2287">
        <v>1</v>
      </c>
      <c r="W9" s="670">
        <v>41339</v>
      </c>
      <c r="X9" s="800">
        <v>41469</v>
      </c>
      <c r="Y9" s="1254">
        <v>1</v>
      </c>
      <c r="Z9" s="1254">
        <v>1</v>
      </c>
      <c r="AA9" s="1204">
        <v>41548</v>
      </c>
      <c r="AB9" s="971"/>
      <c r="AC9" s="740"/>
      <c r="AD9" s="1282" t="s">
        <v>1002</v>
      </c>
      <c r="AE9" s="799" t="s">
        <v>1001</v>
      </c>
      <c r="AF9" s="1282" t="s">
        <v>995</v>
      </c>
      <c r="AG9" s="670">
        <v>41075</v>
      </c>
      <c r="AH9" s="816" t="s">
        <v>287</v>
      </c>
      <c r="AI9" s="670" t="s">
        <v>287</v>
      </c>
      <c r="AJ9" s="1280" t="s">
        <v>615</v>
      </c>
      <c r="AK9" s="670">
        <v>41469</v>
      </c>
      <c r="AL9" s="670">
        <v>41469</v>
      </c>
      <c r="AM9" s="1207" t="s">
        <v>970</v>
      </c>
      <c r="AN9" s="1197" t="s">
        <v>287</v>
      </c>
      <c r="AO9" s="1197" t="s">
        <v>287</v>
      </c>
      <c r="AP9" s="1203" t="s">
        <v>888</v>
      </c>
    </row>
    <row r="10" spans="1:44" s="587" customFormat="1" ht="51" customHeight="1" x14ac:dyDescent="0.25">
      <c r="A10" s="740" t="s">
        <v>870</v>
      </c>
      <c r="B10" s="1190" t="s">
        <v>875</v>
      </c>
      <c r="C10" s="1324" t="s">
        <v>285</v>
      </c>
      <c r="D10" s="1277" t="s">
        <v>987</v>
      </c>
      <c r="E10" s="672">
        <v>11087</v>
      </c>
      <c r="F10" s="646" t="s">
        <v>291</v>
      </c>
      <c r="G10" s="870" t="s">
        <v>998</v>
      </c>
      <c r="H10" s="1279" t="s">
        <v>681</v>
      </c>
      <c r="I10" s="1322" t="s">
        <v>1278</v>
      </c>
      <c r="J10" s="2286">
        <v>2012</v>
      </c>
      <c r="K10" s="2411" t="s">
        <v>2451</v>
      </c>
      <c r="L10" s="1968"/>
      <c r="M10" s="1967" t="s">
        <v>1844</v>
      </c>
      <c r="N10" s="1967" t="s">
        <v>496</v>
      </c>
      <c r="O10" s="2449">
        <v>1860000</v>
      </c>
      <c r="P10" s="1965"/>
      <c r="Q10" s="1966">
        <v>1</v>
      </c>
      <c r="R10" s="1965"/>
      <c r="S10" s="1964" t="s">
        <v>916</v>
      </c>
      <c r="T10" s="1963"/>
      <c r="U10" s="1962"/>
      <c r="V10" s="2287">
        <v>1</v>
      </c>
      <c r="W10" s="670">
        <v>41338</v>
      </c>
      <c r="X10" s="800">
        <v>41467</v>
      </c>
      <c r="Y10" s="1254">
        <v>1</v>
      </c>
      <c r="Z10" s="1254">
        <v>1</v>
      </c>
      <c r="AA10" s="1204">
        <v>41548</v>
      </c>
      <c r="AB10" s="971"/>
      <c r="AC10" s="740"/>
      <c r="AD10" s="1282" t="s">
        <v>1000</v>
      </c>
      <c r="AE10" s="799" t="s">
        <v>999</v>
      </c>
      <c r="AF10" s="1282" t="s">
        <v>995</v>
      </c>
      <c r="AG10" s="670">
        <v>41075</v>
      </c>
      <c r="AH10" s="816" t="s">
        <v>287</v>
      </c>
      <c r="AI10" s="670" t="s">
        <v>287</v>
      </c>
      <c r="AJ10" s="1280" t="s">
        <v>522</v>
      </c>
      <c r="AK10" s="670">
        <v>41505</v>
      </c>
      <c r="AL10" s="627" t="s">
        <v>281</v>
      </c>
      <c r="AM10" s="627" t="s">
        <v>281</v>
      </c>
      <c r="AN10" s="1197" t="s">
        <v>287</v>
      </c>
      <c r="AO10" s="1197" t="s">
        <v>287</v>
      </c>
      <c r="AP10" s="1203" t="s">
        <v>888</v>
      </c>
    </row>
    <row r="11" spans="1:44" s="587" customFormat="1" ht="54" customHeight="1" x14ac:dyDescent="0.25">
      <c r="A11" s="1202" t="s">
        <v>870</v>
      </c>
      <c r="B11" s="1190" t="s">
        <v>875</v>
      </c>
      <c r="C11" s="1324" t="s">
        <v>285</v>
      </c>
      <c r="D11" s="1277" t="s">
        <v>987</v>
      </c>
      <c r="E11" s="672">
        <v>11164</v>
      </c>
      <c r="F11" s="646" t="s">
        <v>291</v>
      </c>
      <c r="G11" s="870" t="s">
        <v>998</v>
      </c>
      <c r="H11" s="1279" t="s">
        <v>681</v>
      </c>
      <c r="I11" s="1322" t="s">
        <v>1278</v>
      </c>
      <c r="J11" s="2286">
        <v>2012</v>
      </c>
      <c r="K11" s="2411" t="s">
        <v>2450</v>
      </c>
      <c r="L11" s="1968"/>
      <c r="M11" s="1967" t="s">
        <v>997</v>
      </c>
      <c r="N11" s="1967" t="s">
        <v>496</v>
      </c>
      <c r="O11" s="2449">
        <v>4800000</v>
      </c>
      <c r="P11" s="1965"/>
      <c r="Q11" s="1966">
        <v>1</v>
      </c>
      <c r="R11" s="1965"/>
      <c r="S11" s="1964" t="s">
        <v>916</v>
      </c>
      <c r="T11" s="1963"/>
      <c r="U11" s="1962"/>
      <c r="V11" s="2287">
        <v>1</v>
      </c>
      <c r="W11" s="670">
        <v>41339</v>
      </c>
      <c r="X11" s="800">
        <v>41409</v>
      </c>
      <c r="Y11" s="1254">
        <v>1</v>
      </c>
      <c r="Z11" s="1254">
        <v>1</v>
      </c>
      <c r="AA11" s="1204">
        <v>41548</v>
      </c>
      <c r="AB11" s="971"/>
      <c r="AC11" s="740"/>
      <c r="AD11" s="1282" t="s">
        <v>957</v>
      </c>
      <c r="AE11" s="799" t="s">
        <v>996</v>
      </c>
      <c r="AF11" s="1282" t="s">
        <v>995</v>
      </c>
      <c r="AG11" s="670">
        <v>41075</v>
      </c>
      <c r="AH11" s="816" t="s">
        <v>287</v>
      </c>
      <c r="AI11" s="670" t="s">
        <v>287</v>
      </c>
      <c r="AJ11" s="1280" t="s">
        <v>615</v>
      </c>
      <c r="AK11" s="670">
        <v>41409</v>
      </c>
      <c r="AL11" s="670">
        <v>41409</v>
      </c>
      <c r="AM11" s="1207" t="s">
        <v>970</v>
      </c>
      <c r="AN11" s="1197" t="s">
        <v>287</v>
      </c>
      <c r="AO11" s="1197" t="s">
        <v>287</v>
      </c>
      <c r="AP11" s="1203" t="s">
        <v>888</v>
      </c>
    </row>
    <row r="12" spans="1:44" ht="30" customHeight="1" x14ac:dyDescent="0.25">
      <c r="A12" s="1536"/>
      <c r="B12" s="1536"/>
      <c r="C12" s="1536"/>
      <c r="D12" s="1536"/>
      <c r="E12" s="1536"/>
      <c r="F12" s="1536"/>
      <c r="G12" s="317"/>
      <c r="H12" s="213"/>
      <c r="I12" s="1536"/>
      <c r="J12" s="2323"/>
      <c r="K12" s="5912" t="s">
        <v>1808</v>
      </c>
      <c r="L12" s="5912"/>
      <c r="M12" s="5913"/>
      <c r="N12" s="5913"/>
      <c r="O12" s="2448">
        <f>SUM(O13)</f>
        <v>363074.92000000004</v>
      </c>
      <c r="P12" s="2497"/>
      <c r="Q12" s="2063"/>
      <c r="R12" s="2058"/>
      <c r="S12" s="2066">
        <f>SUM(S13)</f>
        <v>500</v>
      </c>
      <c r="T12" s="2497"/>
      <c r="U12" s="2066"/>
      <c r="V12" s="2261"/>
      <c r="W12" s="537"/>
      <c r="X12" s="209"/>
      <c r="Y12" s="45">
        <f>SUM(Y13)</f>
        <v>2</v>
      </c>
      <c r="Z12" s="45">
        <f>SUM(Z13)</f>
        <v>2</v>
      </c>
      <c r="AA12" s="307"/>
      <c r="AB12" s="209"/>
      <c r="AC12" s="216"/>
      <c r="AD12" s="209"/>
      <c r="AE12" s="209"/>
      <c r="AF12" s="209"/>
      <c r="AG12" s="209"/>
      <c r="AH12" s="209"/>
      <c r="AI12" s="209"/>
      <c r="AJ12" s="209"/>
      <c r="AK12" s="6"/>
      <c r="AL12" s="6"/>
      <c r="AM12" s="6"/>
      <c r="AN12" s="6"/>
      <c r="AO12" s="6"/>
      <c r="AP12" s="6"/>
      <c r="AQ12" s="6"/>
      <c r="AR12" s="6"/>
    </row>
    <row r="13" spans="1:44" ht="19.5" customHeight="1" x14ac:dyDescent="0.25">
      <c r="A13" s="101"/>
      <c r="B13" s="100"/>
      <c r="C13" s="100"/>
      <c r="D13" s="96"/>
      <c r="E13" s="96"/>
      <c r="F13" s="96"/>
      <c r="G13" s="269"/>
      <c r="H13" s="128"/>
      <c r="I13" s="96"/>
      <c r="J13" s="2273"/>
      <c r="K13" s="5889" t="s">
        <v>2221</v>
      </c>
      <c r="L13" s="5889"/>
      <c r="M13" s="5889"/>
      <c r="N13" s="5890"/>
      <c r="O13" s="2446">
        <f>SUM(O14:O16)</f>
        <v>363074.92000000004</v>
      </c>
      <c r="P13" s="2069"/>
      <c r="Q13" s="2072"/>
      <c r="R13" s="2073"/>
      <c r="S13" s="2072">
        <f>SUM(S14:S16)</f>
        <v>500</v>
      </c>
      <c r="T13" s="2074"/>
      <c r="U13" s="2075"/>
      <c r="V13" s="2274"/>
      <c r="W13" s="538"/>
      <c r="X13" s="205"/>
      <c r="Y13" s="147">
        <f>SUM(Y14:Y16)</f>
        <v>2</v>
      </c>
      <c r="Z13" s="147">
        <f>SUM(Z14:Z16)</f>
        <v>2</v>
      </c>
      <c r="AA13" s="200"/>
      <c r="AB13" s="200"/>
      <c r="AC13" s="200"/>
      <c r="AD13" s="101"/>
      <c r="AE13" s="101"/>
      <c r="AF13" s="101"/>
      <c r="AG13" s="101"/>
      <c r="AH13" s="101"/>
      <c r="AI13" s="101"/>
      <c r="AJ13" s="101"/>
      <c r="AK13" s="6"/>
      <c r="AL13" s="6"/>
      <c r="AM13" s="6"/>
      <c r="AN13" s="6"/>
      <c r="AO13" s="6"/>
      <c r="AP13" s="6"/>
      <c r="AQ13" s="6"/>
      <c r="AR13" s="6"/>
    </row>
    <row r="14" spans="1:44" s="587" customFormat="1" ht="33" customHeight="1" x14ac:dyDescent="0.25">
      <c r="A14" s="1585" t="s">
        <v>869</v>
      </c>
      <c r="B14" s="1550" t="s">
        <v>2192</v>
      </c>
      <c r="C14" s="1549" t="s">
        <v>285</v>
      </c>
      <c r="D14" s="1581" t="s">
        <v>987</v>
      </c>
      <c r="E14" s="672">
        <v>11096</v>
      </c>
      <c r="F14" s="646" t="s">
        <v>291</v>
      </c>
      <c r="G14" s="1557" t="s">
        <v>1794</v>
      </c>
      <c r="H14" s="1554" t="s">
        <v>289</v>
      </c>
      <c r="I14" s="1586" t="s">
        <v>1808</v>
      </c>
      <c r="J14" s="2494" t="s">
        <v>877</v>
      </c>
      <c r="K14" s="2411" t="s">
        <v>5038</v>
      </c>
      <c r="L14" s="1968"/>
      <c r="M14" s="1967" t="s">
        <v>319</v>
      </c>
      <c r="N14" s="1967" t="s">
        <v>2215</v>
      </c>
      <c r="O14" s="2498">
        <v>211816.53</v>
      </c>
      <c r="P14" s="1965"/>
      <c r="Q14" s="1966">
        <v>1</v>
      </c>
      <c r="R14" s="1965"/>
      <c r="S14" s="1964">
        <v>300</v>
      </c>
      <c r="T14" s="1963"/>
      <c r="U14" s="1962"/>
      <c r="V14" s="2496">
        <v>0.9</v>
      </c>
      <c r="W14" s="668" t="s">
        <v>284</v>
      </c>
      <c r="X14" s="668" t="s">
        <v>283</v>
      </c>
      <c r="Y14" s="1587">
        <v>1</v>
      </c>
      <c r="Z14" s="1587">
        <v>1</v>
      </c>
      <c r="AA14" s="631" t="s">
        <v>282</v>
      </c>
      <c r="AB14" s="1394" t="s">
        <v>281</v>
      </c>
      <c r="AC14" s="1394" t="s">
        <v>281</v>
      </c>
      <c r="AD14" s="1394" t="s">
        <v>281</v>
      </c>
      <c r="AE14" s="1588" t="s">
        <v>2219</v>
      </c>
      <c r="AF14" s="1577" t="s">
        <v>1436</v>
      </c>
      <c r="AG14" s="1564">
        <v>41562</v>
      </c>
      <c r="AH14" s="628" t="s">
        <v>287</v>
      </c>
      <c r="AI14" s="627" t="s">
        <v>2217</v>
      </c>
      <c r="AJ14" s="1565" t="s">
        <v>2218</v>
      </c>
      <c r="AK14" s="627" t="s">
        <v>281</v>
      </c>
      <c r="AL14" s="627" t="s">
        <v>281</v>
      </c>
      <c r="AM14" s="627" t="s">
        <v>281</v>
      </c>
      <c r="AN14" s="627" t="s">
        <v>281</v>
      </c>
      <c r="AO14" s="627" t="s">
        <v>281</v>
      </c>
      <c r="AP14" s="1182" t="s">
        <v>281</v>
      </c>
    </row>
    <row r="15" spans="1:44" s="587" customFormat="1" ht="36" customHeight="1" x14ac:dyDescent="0.25">
      <c r="A15" s="1585" t="s">
        <v>869</v>
      </c>
      <c r="B15" s="1550" t="s">
        <v>2192</v>
      </c>
      <c r="C15" s="1549" t="s">
        <v>285</v>
      </c>
      <c r="D15" s="1581" t="s">
        <v>987</v>
      </c>
      <c r="E15" s="672">
        <v>11087</v>
      </c>
      <c r="F15" s="646" t="s">
        <v>291</v>
      </c>
      <c r="G15" s="1557" t="s">
        <v>1794</v>
      </c>
      <c r="H15" s="1554" t="s">
        <v>289</v>
      </c>
      <c r="I15" s="1586" t="s">
        <v>1808</v>
      </c>
      <c r="J15" s="2495" t="s">
        <v>877</v>
      </c>
      <c r="K15" s="2412" t="s">
        <v>5039</v>
      </c>
      <c r="L15" s="2214"/>
      <c r="M15" s="1959" t="s">
        <v>319</v>
      </c>
      <c r="N15" s="1959" t="s">
        <v>2613</v>
      </c>
      <c r="O15" s="2499">
        <v>151258.39000000001</v>
      </c>
      <c r="P15" s="1957"/>
      <c r="Q15" s="1958">
        <v>1</v>
      </c>
      <c r="R15" s="1957"/>
      <c r="S15" s="1956">
        <v>200</v>
      </c>
      <c r="T15" s="1955"/>
      <c r="U15" s="1954"/>
      <c r="V15" s="2496">
        <v>0.87</v>
      </c>
      <c r="W15" s="668" t="s">
        <v>284</v>
      </c>
      <c r="X15" s="668" t="s">
        <v>283</v>
      </c>
      <c r="Y15" s="1587">
        <v>1</v>
      </c>
      <c r="Z15" s="1587">
        <v>1</v>
      </c>
      <c r="AA15" s="631" t="s">
        <v>282</v>
      </c>
      <c r="AB15" s="1394" t="s">
        <v>281</v>
      </c>
      <c r="AC15" s="1394" t="s">
        <v>281</v>
      </c>
      <c r="AD15" s="1566" t="s">
        <v>2216</v>
      </c>
      <c r="AE15" s="1589" t="s">
        <v>2220</v>
      </c>
      <c r="AF15" s="1577" t="s">
        <v>1436</v>
      </c>
      <c r="AG15" s="1564">
        <v>41562</v>
      </c>
      <c r="AH15" s="628" t="s">
        <v>281</v>
      </c>
      <c r="AI15" s="627" t="s">
        <v>281</v>
      </c>
      <c r="AJ15" s="1565" t="s">
        <v>2218</v>
      </c>
      <c r="AK15" s="627" t="s">
        <v>281</v>
      </c>
      <c r="AL15" s="627" t="s">
        <v>281</v>
      </c>
      <c r="AM15" s="627" t="s">
        <v>281</v>
      </c>
      <c r="AN15" s="627" t="s">
        <v>281</v>
      </c>
      <c r="AO15" s="627" t="s">
        <v>281</v>
      </c>
      <c r="AP15" s="1182" t="s">
        <v>281</v>
      </c>
    </row>
    <row r="16" spans="1:44" s="587" customFormat="1" ht="15" customHeight="1" x14ac:dyDescent="0.25">
      <c r="A16" s="1775"/>
      <c r="B16" s="1776"/>
      <c r="C16" s="1759"/>
      <c r="D16" s="1760"/>
      <c r="E16" s="1742"/>
      <c r="F16" s="1661"/>
      <c r="G16" s="1761"/>
      <c r="H16" s="1762"/>
      <c r="I16" s="1777"/>
      <c r="J16" s="1778"/>
      <c r="K16" s="1974"/>
      <c r="L16" s="1974"/>
      <c r="M16" s="1952"/>
      <c r="N16" s="1952"/>
      <c r="O16" s="2712"/>
      <c r="P16" s="1949"/>
      <c r="Q16" s="1950"/>
      <c r="R16" s="1949"/>
      <c r="S16" s="1948"/>
      <c r="T16" s="1947"/>
      <c r="U16" s="1946"/>
      <c r="V16" s="1779"/>
      <c r="W16" s="1766"/>
      <c r="X16" s="1766"/>
      <c r="Y16" s="1780"/>
      <c r="Z16" s="1780"/>
      <c r="AA16" s="1720"/>
      <c r="AB16" s="1781"/>
      <c r="AC16" s="1781"/>
      <c r="AD16" s="1782"/>
      <c r="AE16" s="1783"/>
      <c r="AF16" s="1724"/>
      <c r="AG16" s="1725"/>
      <c r="AH16" s="1711"/>
      <c r="AI16" s="1690"/>
      <c r="AJ16" s="1772"/>
      <c r="AK16" s="1690"/>
      <c r="AL16" s="1690"/>
      <c r="AM16" s="1690"/>
      <c r="AN16" s="1690"/>
      <c r="AO16" s="1690"/>
      <c r="AP16" s="1784"/>
    </row>
    <row r="17" spans="1:33" ht="14.1" customHeight="1" x14ac:dyDescent="0.25">
      <c r="A17" s="378"/>
      <c r="B17" s="1169"/>
      <c r="C17" s="166"/>
      <c r="D17" s="161"/>
      <c r="E17" s="161"/>
      <c r="F17" s="161"/>
      <c r="G17" s="167"/>
      <c r="H17" s="167"/>
      <c r="I17" s="161"/>
      <c r="J17" s="161"/>
      <c r="K17" s="2042" t="s">
        <v>2411</v>
      </c>
      <c r="L17" s="2042"/>
      <c r="M17" s="2376"/>
      <c r="N17" s="2376"/>
      <c r="O17" s="2223"/>
      <c r="P17" s="2223"/>
      <c r="Q17" s="2477"/>
      <c r="R17" s="2377"/>
      <c r="S17" s="2376"/>
      <c r="T17" s="2376"/>
      <c r="U17" s="2314"/>
      <c r="V17" s="161"/>
      <c r="AD17" s="161"/>
    </row>
    <row r="18" spans="1:33" s="190" customFormat="1" x14ac:dyDescent="0.25">
      <c r="A18" s="379"/>
      <c r="B18" s="351"/>
      <c r="C18" s="351"/>
      <c r="D18" s="348"/>
      <c r="E18" s="348"/>
      <c r="F18" s="348"/>
      <c r="G18" s="352"/>
      <c r="H18" s="352"/>
      <c r="I18" s="348"/>
      <c r="J18" s="348"/>
      <c r="M18" s="353"/>
      <c r="N18" s="353"/>
      <c r="O18" s="354"/>
      <c r="P18" s="354"/>
      <c r="Q18" s="357"/>
      <c r="R18" s="356"/>
      <c r="S18" s="353"/>
      <c r="T18" s="353"/>
      <c r="V18" s="348"/>
      <c r="AD18" s="348"/>
    </row>
    <row r="19" spans="1:33" x14ac:dyDescent="0.25">
      <c r="O19" s="17"/>
      <c r="P19" s="17"/>
      <c r="Q19" s="17"/>
      <c r="R19" s="17"/>
      <c r="T19" s="17"/>
    </row>
    <row r="20" spans="1:33" hidden="1" x14ac:dyDescent="0.25">
      <c r="K20" s="17" t="s">
        <v>654</v>
      </c>
      <c r="O20" s="122" t="e">
        <f>SUM(#REF!,#REF!,#REF!)</f>
        <v>#REF!</v>
      </c>
      <c r="P20" s="17"/>
      <c r="Q20" s="17"/>
      <c r="R20" s="17"/>
      <c r="S20" s="168" t="e">
        <f>SUM(#REF!,#REF!,#REF!)</f>
        <v>#REF!</v>
      </c>
      <c r="T20" s="17"/>
      <c r="Y20" s="17" t="e">
        <f>SUM(#REF!,#REF!,#REF!)</f>
        <v>#REF!</v>
      </c>
      <c r="Z20" s="17" t="e">
        <f>SUM(#REF!,#REF!,#REF!)</f>
        <v>#REF!</v>
      </c>
    </row>
    <row r="21" spans="1:33" s="190" customFormat="1" hidden="1" x14ac:dyDescent="0.25">
      <c r="K21" s="190" t="s">
        <v>199</v>
      </c>
      <c r="O21" s="1067" t="e">
        <f>SUM(#REF!)</f>
        <v>#REF!</v>
      </c>
      <c r="S21" s="354" t="e">
        <f>SUM(#REF!)</f>
        <v>#REF!</v>
      </c>
      <c r="Y21" s="190" t="e">
        <f>SUM(#REF!)</f>
        <v>#REF!</v>
      </c>
      <c r="Z21" s="190" t="e">
        <f>SUM(#REF!)</f>
        <v>#REF!</v>
      </c>
    </row>
    <row r="22" spans="1:33" x14ac:dyDescent="0.25">
      <c r="O22" s="17"/>
      <c r="P22" s="17"/>
      <c r="Q22" s="17"/>
      <c r="R22" s="17"/>
      <c r="T22" s="17"/>
    </row>
    <row r="23" spans="1:33" x14ac:dyDescent="0.25">
      <c r="O23" s="17"/>
      <c r="P23" s="17"/>
      <c r="Q23" s="17"/>
      <c r="R23" s="17"/>
      <c r="T23" s="17"/>
    </row>
    <row r="24" spans="1:33" s="190" customFormat="1" ht="18.75" x14ac:dyDescent="0.3">
      <c r="B24" s="351"/>
      <c r="C24" s="351"/>
      <c r="D24" s="348"/>
      <c r="E24" s="348"/>
      <c r="F24" s="348"/>
      <c r="G24" s="352"/>
      <c r="H24" s="352"/>
      <c r="I24" s="348"/>
      <c r="J24" s="348"/>
      <c r="M24" s="353"/>
      <c r="N24" s="353"/>
      <c r="O24" s="389"/>
      <c r="P24" s="354"/>
      <c r="Q24" s="357"/>
      <c r="R24" s="356"/>
      <c r="S24" s="353"/>
      <c r="T24" s="353"/>
      <c r="V24" s="348"/>
      <c r="Y24" s="390"/>
      <c r="Z24" s="390"/>
      <c r="AD24" s="348"/>
      <c r="AF24" s="361"/>
      <c r="AG24" s="361"/>
    </row>
    <row r="25" spans="1:33" x14ac:dyDescent="0.25">
      <c r="B25" s="166"/>
      <c r="C25" s="166"/>
      <c r="D25" s="161"/>
      <c r="E25" s="161"/>
      <c r="F25" s="161"/>
      <c r="G25" s="167"/>
      <c r="H25" s="167"/>
      <c r="I25" s="161"/>
      <c r="J25" s="161"/>
      <c r="Q25" s="198"/>
      <c r="V25" s="161"/>
      <c r="AD25" s="161"/>
    </row>
    <row r="26" spans="1:33" x14ac:dyDescent="0.25">
      <c r="B26" s="166"/>
      <c r="C26" s="166"/>
      <c r="D26" s="161"/>
      <c r="E26" s="161"/>
      <c r="F26" s="161"/>
      <c r="G26" s="167"/>
      <c r="H26" s="167"/>
      <c r="I26" s="161"/>
      <c r="J26" s="161"/>
      <c r="Q26" s="198"/>
      <c r="V26" s="161"/>
      <c r="AD26" s="161"/>
    </row>
    <row r="27" spans="1:33" s="190" customFormat="1" x14ac:dyDescent="0.25">
      <c r="B27" s="351"/>
      <c r="C27" s="351"/>
      <c r="D27" s="348"/>
      <c r="E27" s="348"/>
      <c r="F27" s="348"/>
      <c r="G27" s="352"/>
      <c r="H27" s="352"/>
      <c r="I27" s="348"/>
      <c r="J27" s="348"/>
      <c r="O27" s="354"/>
      <c r="P27" s="347"/>
      <c r="Q27" s="357"/>
      <c r="R27" s="347"/>
      <c r="T27" s="347"/>
      <c r="V27" s="348"/>
      <c r="AD27" s="348"/>
    </row>
    <row r="28" spans="1:33" x14ac:dyDescent="0.25">
      <c r="D28" s="161"/>
      <c r="E28" s="161"/>
      <c r="F28" s="161"/>
      <c r="G28" s="167"/>
      <c r="H28" s="167"/>
      <c r="I28" s="161"/>
      <c r="J28" s="161"/>
      <c r="Q28" s="198"/>
      <c r="V28" s="161"/>
      <c r="AD28" s="161"/>
    </row>
    <row r="29" spans="1:33" x14ac:dyDescent="0.25">
      <c r="D29" s="161"/>
      <c r="E29" s="161"/>
      <c r="F29" s="161"/>
      <c r="G29" s="167"/>
      <c r="H29" s="167"/>
      <c r="I29" s="161"/>
      <c r="J29" s="161"/>
      <c r="Q29" s="198"/>
      <c r="V29" s="161"/>
      <c r="AD29" s="161"/>
    </row>
    <row r="30" spans="1:33" x14ac:dyDescent="0.25">
      <c r="D30" s="161"/>
      <c r="E30" s="161"/>
      <c r="F30" s="161"/>
      <c r="G30" s="167"/>
      <c r="H30" s="167"/>
      <c r="I30" s="161"/>
      <c r="J30" s="161"/>
      <c r="Q30" s="198"/>
      <c r="V30" s="161"/>
      <c r="AD30" s="161"/>
    </row>
    <row r="31" spans="1:33" x14ac:dyDescent="0.25">
      <c r="D31" s="161"/>
      <c r="E31" s="161"/>
      <c r="F31" s="161"/>
      <c r="G31" s="167"/>
      <c r="H31" s="167"/>
      <c r="I31" s="161"/>
      <c r="J31" s="161"/>
      <c r="Q31" s="198"/>
      <c r="V31" s="161"/>
      <c r="AD31" s="161"/>
    </row>
    <row r="32" spans="1:33" x14ac:dyDescent="0.25">
      <c r="A32" s="1355"/>
      <c r="D32" s="161"/>
      <c r="E32" s="161"/>
      <c r="F32" s="161"/>
      <c r="G32" s="167"/>
      <c r="H32" s="167"/>
      <c r="I32" s="161"/>
      <c r="J32" s="161"/>
      <c r="Q32" s="198"/>
      <c r="V32" s="161"/>
      <c r="AD32" s="161"/>
    </row>
    <row r="33" spans="4:30" x14ac:dyDescent="0.25">
      <c r="D33" s="161"/>
      <c r="E33" s="161"/>
      <c r="F33" s="161"/>
      <c r="G33" s="167"/>
      <c r="H33" s="167"/>
      <c r="I33" s="161"/>
      <c r="J33" s="161"/>
      <c r="Q33" s="198"/>
      <c r="V33" s="161"/>
      <c r="AD33" s="161"/>
    </row>
    <row r="34" spans="4:30" x14ac:dyDescent="0.25">
      <c r="D34" s="161"/>
      <c r="E34" s="161"/>
      <c r="F34" s="161"/>
      <c r="G34" s="167"/>
      <c r="H34" s="167"/>
      <c r="I34" s="161"/>
      <c r="J34" s="161"/>
      <c r="Q34" s="198"/>
      <c r="V34" s="161"/>
      <c r="AD34" s="161"/>
    </row>
    <row r="35" spans="4:30" x14ac:dyDescent="0.25">
      <c r="D35" s="161"/>
      <c r="E35" s="161"/>
      <c r="F35" s="161"/>
      <c r="G35" s="167"/>
      <c r="H35" s="167"/>
      <c r="I35" s="161"/>
      <c r="J35" s="161"/>
      <c r="Q35" s="198"/>
      <c r="V35" s="161"/>
      <c r="AD35" s="161"/>
    </row>
    <row r="36" spans="4:30" x14ac:dyDescent="0.25">
      <c r="D36" s="161"/>
      <c r="E36" s="161"/>
      <c r="F36" s="161"/>
      <c r="G36" s="167"/>
      <c r="H36" s="167"/>
      <c r="I36" s="161"/>
      <c r="J36" s="161"/>
      <c r="Q36" s="198"/>
      <c r="V36" s="161"/>
      <c r="AD36" s="161"/>
    </row>
    <row r="37" spans="4:30" x14ac:dyDescent="0.25">
      <c r="D37" s="161"/>
      <c r="E37" s="161"/>
      <c r="F37" s="161"/>
      <c r="G37" s="167"/>
      <c r="H37" s="167"/>
      <c r="I37" s="161"/>
      <c r="J37" s="161"/>
      <c r="Q37" s="198"/>
      <c r="V37" s="161"/>
      <c r="AD37" s="161"/>
    </row>
    <row r="38" spans="4:30" x14ac:dyDescent="0.25">
      <c r="D38" s="161"/>
      <c r="E38" s="161"/>
      <c r="F38" s="161"/>
      <c r="G38" s="167"/>
      <c r="H38" s="167"/>
      <c r="I38" s="161"/>
      <c r="J38" s="161"/>
      <c r="Q38" s="198"/>
      <c r="V38" s="161"/>
      <c r="AD38" s="161"/>
    </row>
    <row r="39" spans="4:30" x14ac:dyDescent="0.25">
      <c r="D39" s="161"/>
      <c r="E39" s="161"/>
      <c r="F39" s="161"/>
      <c r="G39" s="167"/>
      <c r="H39" s="167"/>
      <c r="I39" s="161"/>
      <c r="J39" s="161"/>
      <c r="Q39" s="198"/>
      <c r="V39" s="161"/>
      <c r="AD39" s="161"/>
    </row>
    <row r="40" spans="4:30" x14ac:dyDescent="0.25">
      <c r="D40" s="161"/>
      <c r="E40" s="161"/>
      <c r="F40" s="161"/>
      <c r="G40" s="167"/>
      <c r="H40" s="167"/>
      <c r="I40" s="161"/>
      <c r="J40" s="161"/>
      <c r="Q40" s="198"/>
      <c r="V40" s="161"/>
      <c r="AD40" s="161"/>
    </row>
    <row r="41" spans="4:30" x14ac:dyDescent="0.25">
      <c r="D41" s="161"/>
      <c r="E41" s="161"/>
      <c r="F41" s="161"/>
      <c r="G41" s="167"/>
      <c r="H41" s="167"/>
      <c r="I41" s="161"/>
      <c r="J41" s="161"/>
      <c r="Q41" s="198"/>
      <c r="V41" s="161"/>
      <c r="AD41" s="161"/>
    </row>
    <row r="42" spans="4:30" x14ac:dyDescent="0.25">
      <c r="D42" s="161"/>
      <c r="E42" s="161"/>
      <c r="F42" s="161"/>
      <c r="G42" s="167"/>
      <c r="H42" s="167"/>
      <c r="I42" s="161"/>
      <c r="J42" s="161"/>
      <c r="Q42" s="198"/>
      <c r="V42" s="161"/>
      <c r="AD42" s="161"/>
    </row>
    <row r="43" spans="4:30" x14ac:dyDescent="0.25">
      <c r="D43" s="161"/>
      <c r="E43" s="161"/>
      <c r="F43" s="161"/>
      <c r="G43" s="167"/>
      <c r="H43" s="167"/>
      <c r="I43" s="161"/>
      <c r="J43" s="161"/>
      <c r="Q43" s="198"/>
      <c r="V43" s="161"/>
      <c r="AD43" s="161"/>
    </row>
    <row r="44" spans="4:30" x14ac:dyDescent="0.25">
      <c r="D44" s="161"/>
      <c r="E44" s="161"/>
      <c r="F44" s="161"/>
      <c r="G44" s="167"/>
      <c r="H44" s="167"/>
      <c r="I44" s="161"/>
      <c r="J44" s="161"/>
      <c r="Q44" s="198"/>
      <c r="V44" s="161"/>
      <c r="AD44" s="161"/>
    </row>
    <row r="45" spans="4:30" x14ac:dyDescent="0.25">
      <c r="D45" s="161"/>
      <c r="E45" s="161"/>
      <c r="F45" s="161"/>
      <c r="G45" s="167"/>
      <c r="H45" s="167"/>
      <c r="I45" s="161"/>
      <c r="J45" s="161"/>
      <c r="Q45" s="198"/>
      <c r="V45" s="161"/>
      <c r="AD45" s="161"/>
    </row>
    <row r="46" spans="4:30" x14ac:dyDescent="0.25">
      <c r="D46" s="161"/>
      <c r="E46" s="161"/>
      <c r="F46" s="161"/>
      <c r="G46" s="167"/>
      <c r="H46" s="167"/>
      <c r="I46" s="161"/>
      <c r="J46" s="161"/>
      <c r="Q46" s="198"/>
      <c r="V46" s="161"/>
      <c r="AD46" s="161"/>
    </row>
    <row r="47" spans="4:30" x14ac:dyDescent="0.25">
      <c r="F47" s="161"/>
      <c r="G47" s="167"/>
      <c r="H47" s="167"/>
      <c r="I47" s="161"/>
      <c r="J47" s="161"/>
      <c r="Q47" s="198"/>
      <c r="V47" s="161"/>
      <c r="AD47" s="161"/>
    </row>
    <row r="48" spans="4:30" x14ac:dyDescent="0.25">
      <c r="F48" s="161"/>
      <c r="G48" s="167"/>
      <c r="H48" s="167"/>
      <c r="I48" s="161"/>
      <c r="J48" s="161"/>
      <c r="Q48" s="198"/>
      <c r="V48" s="161"/>
      <c r="AD48" s="161"/>
    </row>
    <row r="49" spans="6:30" x14ac:dyDescent="0.25">
      <c r="F49" s="161"/>
      <c r="G49" s="167"/>
      <c r="H49" s="167"/>
      <c r="I49" s="161"/>
      <c r="J49" s="161"/>
      <c r="Q49" s="198"/>
      <c r="V49" s="161"/>
      <c r="AD49" s="161"/>
    </row>
    <row r="50" spans="6:30" x14ac:dyDescent="0.25">
      <c r="F50" s="161"/>
      <c r="G50" s="167"/>
      <c r="H50" s="167"/>
      <c r="I50" s="161"/>
      <c r="J50" s="161"/>
      <c r="Q50" s="198"/>
      <c r="V50" s="161"/>
      <c r="AD50" s="161"/>
    </row>
    <row r="51" spans="6:30" x14ac:dyDescent="0.25">
      <c r="F51" s="161"/>
      <c r="G51" s="167"/>
      <c r="H51" s="167"/>
      <c r="I51" s="161"/>
      <c r="J51" s="161"/>
      <c r="Q51" s="198"/>
      <c r="V51" s="161"/>
      <c r="AD51" s="161"/>
    </row>
    <row r="52" spans="6:30" x14ac:dyDescent="0.25">
      <c r="F52" s="161"/>
      <c r="G52" s="167"/>
      <c r="H52" s="167"/>
      <c r="I52" s="161"/>
      <c r="J52" s="161"/>
      <c r="Q52" s="198"/>
      <c r="V52" s="161"/>
      <c r="AD52" s="161"/>
    </row>
    <row r="53" spans="6:30" x14ac:dyDescent="0.25">
      <c r="F53" s="161"/>
      <c r="G53" s="167"/>
      <c r="H53" s="167"/>
      <c r="I53" s="161"/>
      <c r="J53" s="161"/>
      <c r="Q53" s="198"/>
      <c r="V53" s="161"/>
      <c r="AD53" s="161"/>
    </row>
    <row r="54" spans="6:30" x14ac:dyDescent="0.25">
      <c r="F54" s="161"/>
      <c r="G54" s="167"/>
      <c r="H54" s="167"/>
      <c r="I54" s="161"/>
      <c r="J54" s="161"/>
      <c r="Q54" s="198"/>
      <c r="V54" s="161"/>
      <c r="AD54" s="161"/>
    </row>
    <row r="55" spans="6:30" x14ac:dyDescent="0.25">
      <c r="F55" s="161"/>
      <c r="G55" s="167"/>
      <c r="H55" s="167"/>
      <c r="I55" s="161"/>
      <c r="J55" s="161"/>
      <c r="Q55" s="198"/>
      <c r="V55" s="161"/>
      <c r="AD55" s="161"/>
    </row>
    <row r="56" spans="6:30" x14ac:dyDescent="0.25">
      <c r="F56" s="161"/>
      <c r="G56" s="167"/>
      <c r="H56" s="167"/>
      <c r="I56" s="161"/>
      <c r="J56" s="161"/>
      <c r="Q56" s="198"/>
      <c r="V56" s="161"/>
      <c r="AD56" s="161"/>
    </row>
    <row r="57" spans="6:30" x14ac:dyDescent="0.25">
      <c r="F57" s="161"/>
      <c r="G57" s="167"/>
      <c r="H57" s="167"/>
      <c r="I57" s="161"/>
      <c r="J57" s="161"/>
      <c r="Q57" s="198"/>
      <c r="V57" s="161"/>
      <c r="AD57" s="161"/>
    </row>
    <row r="58" spans="6:30" x14ac:dyDescent="0.25">
      <c r="F58" s="161"/>
      <c r="G58" s="167"/>
      <c r="H58" s="167"/>
      <c r="I58" s="161"/>
      <c r="J58" s="161"/>
      <c r="Q58" s="198"/>
      <c r="V58" s="161"/>
      <c r="AD58" s="161"/>
    </row>
    <row r="59" spans="6:30" x14ac:dyDescent="0.25">
      <c r="F59" s="161"/>
      <c r="G59" s="167"/>
      <c r="H59" s="167"/>
      <c r="I59" s="161"/>
      <c r="J59" s="161"/>
      <c r="Q59" s="198"/>
      <c r="V59" s="161"/>
      <c r="AD59" s="161"/>
    </row>
    <row r="60" spans="6:30" x14ac:dyDescent="0.25">
      <c r="F60" s="161"/>
      <c r="G60" s="167"/>
      <c r="H60" s="167"/>
      <c r="I60" s="161"/>
      <c r="J60" s="161"/>
      <c r="Q60" s="198"/>
      <c r="V60" s="161"/>
      <c r="AD60" s="161"/>
    </row>
    <row r="61" spans="6:30" x14ac:dyDescent="0.25">
      <c r="F61" s="161"/>
      <c r="G61" s="167"/>
      <c r="H61" s="167"/>
      <c r="I61" s="161"/>
      <c r="J61" s="161"/>
      <c r="Q61" s="198"/>
      <c r="V61" s="161"/>
      <c r="AD61" s="161"/>
    </row>
    <row r="62" spans="6:30" x14ac:dyDescent="0.25">
      <c r="F62" s="161"/>
      <c r="G62" s="167"/>
      <c r="H62" s="167"/>
      <c r="I62" s="161"/>
      <c r="J62" s="161"/>
      <c r="Q62" s="198"/>
      <c r="V62" s="161"/>
      <c r="AD62" s="161"/>
    </row>
    <row r="63" spans="6:30" x14ac:dyDescent="0.25">
      <c r="Q63" s="198"/>
      <c r="V63" s="161"/>
      <c r="AD63" s="161"/>
    </row>
    <row r="64" spans="6:30" x14ac:dyDescent="0.25">
      <c r="Q64" s="198"/>
      <c r="V64" s="161"/>
      <c r="AD64" s="161"/>
    </row>
    <row r="65" spans="17:30" x14ac:dyDescent="0.25">
      <c r="Q65" s="198"/>
      <c r="V65" s="161"/>
      <c r="AD65" s="161"/>
    </row>
    <row r="66" spans="17:30" x14ac:dyDescent="0.25">
      <c r="Q66" s="198"/>
      <c r="V66" s="161"/>
      <c r="AD66" s="161"/>
    </row>
    <row r="67" spans="17:30" x14ac:dyDescent="0.25">
      <c r="Q67" s="198"/>
      <c r="V67" s="161"/>
      <c r="AD67" s="161"/>
    </row>
    <row r="68" spans="17:30" x14ac:dyDescent="0.25">
      <c r="Q68" s="198"/>
      <c r="V68" s="161"/>
      <c r="AD68" s="161"/>
    </row>
    <row r="69" spans="17:30" x14ac:dyDescent="0.25">
      <c r="Q69" s="198"/>
      <c r="V69" s="161"/>
      <c r="AD69" s="161"/>
    </row>
    <row r="70" spans="17:30" x14ac:dyDescent="0.25">
      <c r="Q70" s="198"/>
      <c r="V70" s="161"/>
      <c r="AD70" s="161"/>
    </row>
    <row r="71" spans="17:30" x14ac:dyDescent="0.25">
      <c r="Q71" s="198"/>
      <c r="V71" s="161"/>
      <c r="AD71" s="161"/>
    </row>
    <row r="72" spans="17:30" x14ac:dyDescent="0.25">
      <c r="Q72" s="198"/>
      <c r="V72" s="161"/>
      <c r="AD72" s="161"/>
    </row>
    <row r="73" spans="17:30" x14ac:dyDescent="0.25">
      <c r="Q73" s="198"/>
      <c r="V73" s="161"/>
      <c r="AD73" s="161"/>
    </row>
    <row r="74" spans="17:30" x14ac:dyDescent="0.25">
      <c r="Q74" s="198"/>
      <c r="V74" s="161"/>
      <c r="AD74" s="161"/>
    </row>
    <row r="75" spans="17:30" x14ac:dyDescent="0.25">
      <c r="Q75" s="198"/>
      <c r="V75" s="161"/>
      <c r="AD75" s="161"/>
    </row>
    <row r="76" spans="17:30" x14ac:dyDescent="0.25">
      <c r="Q76" s="198"/>
      <c r="V76" s="161"/>
      <c r="AD76" s="161"/>
    </row>
    <row r="77" spans="17:30" x14ac:dyDescent="0.25">
      <c r="Q77" s="198"/>
      <c r="V77" s="161"/>
      <c r="AD77" s="161"/>
    </row>
    <row r="78" spans="17:30" x14ac:dyDescent="0.25">
      <c r="Q78" s="198"/>
      <c r="V78" s="161"/>
      <c r="AD78" s="161"/>
    </row>
    <row r="79" spans="17:30" x14ac:dyDescent="0.25">
      <c r="Q79" s="198"/>
      <c r="V79" s="161"/>
      <c r="AD79" s="161"/>
    </row>
    <row r="80" spans="17:30" x14ac:dyDescent="0.25">
      <c r="Q80" s="198"/>
      <c r="V80" s="161"/>
      <c r="AD80" s="161"/>
    </row>
    <row r="81" spans="17:30" x14ac:dyDescent="0.25">
      <c r="Q81" s="198"/>
      <c r="V81" s="161"/>
      <c r="AD81" s="161"/>
    </row>
    <row r="82" spans="17:30" x14ac:dyDescent="0.25">
      <c r="Q82" s="198"/>
      <c r="V82" s="161"/>
      <c r="AD82" s="161"/>
    </row>
    <row r="83" spans="17:30" x14ac:dyDescent="0.25">
      <c r="Q83" s="198"/>
      <c r="V83" s="161"/>
      <c r="AD83" s="161"/>
    </row>
    <row r="84" spans="17:30" x14ac:dyDescent="0.25">
      <c r="Q84" s="198"/>
      <c r="V84" s="161"/>
      <c r="AD84" s="161"/>
    </row>
    <row r="85" spans="17:30" x14ac:dyDescent="0.25">
      <c r="Q85" s="198"/>
      <c r="V85" s="161"/>
      <c r="AD85" s="161"/>
    </row>
    <row r="86" spans="17:30" x14ac:dyDescent="0.25">
      <c r="Q86" s="198"/>
      <c r="V86" s="161"/>
      <c r="AD86" s="161"/>
    </row>
    <row r="87" spans="17:30" x14ac:dyDescent="0.25">
      <c r="Q87" s="198"/>
      <c r="V87" s="161"/>
      <c r="AD87" s="161"/>
    </row>
    <row r="88" spans="17:30" x14ac:dyDescent="0.25">
      <c r="Q88" s="198"/>
      <c r="V88" s="161"/>
      <c r="AD88" s="161"/>
    </row>
    <row r="89" spans="17:30" x14ac:dyDescent="0.25">
      <c r="Q89" s="198"/>
      <c r="V89" s="161"/>
      <c r="AD89" s="161"/>
    </row>
    <row r="90" spans="17:30" x14ac:dyDescent="0.25">
      <c r="Q90" s="198"/>
      <c r="V90" s="161"/>
      <c r="AD90" s="161"/>
    </row>
    <row r="91" spans="17:30" x14ac:dyDescent="0.25">
      <c r="Q91" s="198"/>
      <c r="V91" s="161"/>
      <c r="AD91" s="161"/>
    </row>
    <row r="92" spans="17:30" x14ac:dyDescent="0.25">
      <c r="Q92" s="198"/>
      <c r="V92" s="161"/>
      <c r="AD92" s="161"/>
    </row>
    <row r="93" spans="17:30" x14ac:dyDescent="0.25">
      <c r="Q93" s="198"/>
      <c r="V93" s="161"/>
      <c r="AD93" s="161"/>
    </row>
    <row r="94" spans="17:30" x14ac:dyDescent="0.25">
      <c r="Q94" s="198"/>
      <c r="V94" s="161"/>
      <c r="AD94" s="161"/>
    </row>
    <row r="95" spans="17:30" x14ac:dyDescent="0.25">
      <c r="Q95" s="198"/>
      <c r="V95" s="161"/>
      <c r="AD95" s="161"/>
    </row>
    <row r="96" spans="17:30" x14ac:dyDescent="0.25">
      <c r="Q96" s="198"/>
      <c r="V96" s="161"/>
      <c r="AD96" s="161"/>
    </row>
    <row r="97" spans="17:30" x14ac:dyDescent="0.25">
      <c r="Q97" s="198"/>
      <c r="V97" s="161"/>
      <c r="AD97" s="161"/>
    </row>
    <row r="98" spans="17:30" x14ac:dyDescent="0.25">
      <c r="Q98" s="198"/>
      <c r="V98" s="161"/>
      <c r="AD98" s="161"/>
    </row>
    <row r="99" spans="17:30" x14ac:dyDescent="0.25">
      <c r="Q99" s="198"/>
      <c r="V99" s="161"/>
      <c r="AD99" s="161"/>
    </row>
    <row r="100" spans="17:30" x14ac:dyDescent="0.25">
      <c r="Q100" s="198"/>
      <c r="V100" s="161"/>
      <c r="AD100" s="161"/>
    </row>
    <row r="101" spans="17:30" x14ac:dyDescent="0.25">
      <c r="Q101" s="198"/>
      <c r="V101" s="161"/>
      <c r="AD101" s="161"/>
    </row>
    <row r="102" spans="17:30" x14ac:dyDescent="0.25">
      <c r="Q102" s="198"/>
      <c r="V102" s="161"/>
      <c r="AD102" s="161"/>
    </row>
    <row r="103" spans="17:30" x14ac:dyDescent="0.25">
      <c r="Q103" s="198"/>
      <c r="V103" s="161"/>
      <c r="AD103" s="161"/>
    </row>
    <row r="104" spans="17:30" x14ac:dyDescent="0.25">
      <c r="Q104" s="198"/>
      <c r="V104" s="161"/>
      <c r="AD104" s="161"/>
    </row>
    <row r="105" spans="17:30" x14ac:dyDescent="0.25">
      <c r="Q105" s="198"/>
      <c r="V105" s="161"/>
      <c r="AD105" s="161"/>
    </row>
    <row r="106" spans="17:30" x14ac:dyDescent="0.25">
      <c r="Q106" s="198"/>
      <c r="V106" s="161"/>
      <c r="AD106" s="161"/>
    </row>
    <row r="107" spans="17:30" x14ac:dyDescent="0.25">
      <c r="Q107" s="198"/>
      <c r="V107" s="161"/>
      <c r="AD107" s="161"/>
    </row>
    <row r="108" spans="17:30" x14ac:dyDescent="0.25">
      <c r="Q108" s="198"/>
      <c r="V108" s="161"/>
      <c r="AD108" s="161"/>
    </row>
    <row r="109" spans="17:30" x14ac:dyDescent="0.25">
      <c r="Q109" s="198"/>
      <c r="V109" s="161"/>
      <c r="AD109" s="161"/>
    </row>
    <row r="110" spans="17:30" x14ac:dyDescent="0.25">
      <c r="Q110" s="198"/>
      <c r="V110" s="161"/>
      <c r="AD110" s="161"/>
    </row>
    <row r="111" spans="17:30" x14ac:dyDescent="0.25">
      <c r="Q111" s="198"/>
      <c r="V111" s="161"/>
      <c r="AD111" s="161"/>
    </row>
    <row r="112" spans="17:30" x14ac:dyDescent="0.25">
      <c r="Q112" s="198"/>
      <c r="V112" s="161"/>
      <c r="AD112" s="161"/>
    </row>
    <row r="113" spans="17:30" x14ac:dyDescent="0.25">
      <c r="Q113" s="198"/>
      <c r="V113" s="161"/>
      <c r="AD113" s="161"/>
    </row>
    <row r="114" spans="17:30" x14ac:dyDescent="0.25">
      <c r="Q114" s="198"/>
      <c r="V114" s="161"/>
      <c r="AD114" s="161"/>
    </row>
    <row r="115" spans="17:30" x14ac:dyDescent="0.25">
      <c r="Q115" s="198"/>
      <c r="V115" s="161"/>
      <c r="AD115" s="161"/>
    </row>
    <row r="116" spans="17:30" x14ac:dyDescent="0.25">
      <c r="Q116" s="198"/>
      <c r="V116" s="161"/>
      <c r="AD116" s="161"/>
    </row>
    <row r="117" spans="17:30" x14ac:dyDescent="0.25">
      <c r="Q117" s="198"/>
      <c r="V117" s="161"/>
      <c r="AD117" s="161"/>
    </row>
    <row r="118" spans="17:30" x14ac:dyDescent="0.25">
      <c r="Q118" s="198"/>
      <c r="V118" s="161"/>
      <c r="AD118" s="161"/>
    </row>
    <row r="119" spans="17:30" x14ac:dyDescent="0.25">
      <c r="Q119" s="198"/>
      <c r="V119" s="161"/>
      <c r="AD119" s="161"/>
    </row>
    <row r="120" spans="17:30" x14ac:dyDescent="0.25">
      <c r="Q120" s="198"/>
      <c r="V120" s="161"/>
      <c r="AD120" s="161"/>
    </row>
    <row r="121" spans="17:30" x14ac:dyDescent="0.25">
      <c r="Q121" s="198"/>
      <c r="V121" s="161"/>
      <c r="AD121" s="161"/>
    </row>
    <row r="122" spans="17:30" x14ac:dyDescent="0.25">
      <c r="Q122" s="198"/>
      <c r="V122" s="161"/>
      <c r="AD122" s="161"/>
    </row>
    <row r="123" spans="17:30" x14ac:dyDescent="0.25">
      <c r="Q123" s="198"/>
      <c r="V123" s="161"/>
      <c r="AD123" s="161"/>
    </row>
    <row r="124" spans="17:30" x14ac:dyDescent="0.25">
      <c r="Q124" s="198"/>
      <c r="V124" s="161"/>
      <c r="AD124" s="161"/>
    </row>
    <row r="125" spans="17:30" x14ac:dyDescent="0.25">
      <c r="Q125" s="198"/>
      <c r="V125" s="161"/>
      <c r="AD125" s="161"/>
    </row>
    <row r="126" spans="17:30" x14ac:dyDescent="0.25">
      <c r="Q126" s="198"/>
    </row>
    <row r="127" spans="17:30" x14ac:dyDescent="0.25">
      <c r="Q127" s="198"/>
    </row>
    <row r="128" spans="17:30" x14ac:dyDescent="0.25">
      <c r="Q128" s="198"/>
    </row>
    <row r="129" spans="17:17" x14ac:dyDescent="0.25">
      <c r="Q129" s="198"/>
    </row>
    <row r="130" spans="17:17" x14ac:dyDescent="0.25">
      <c r="Q130" s="198"/>
    </row>
    <row r="131" spans="17:17" x14ac:dyDescent="0.25">
      <c r="Q131" s="198"/>
    </row>
    <row r="132" spans="17:17" x14ac:dyDescent="0.25">
      <c r="Q132" s="198"/>
    </row>
    <row r="133" spans="17:17" x14ac:dyDescent="0.25">
      <c r="Q133" s="198"/>
    </row>
  </sheetData>
  <mergeCells count="8">
    <mergeCell ref="K13:N13"/>
    <mergeCell ref="K12:N12"/>
    <mergeCell ref="O5:P5"/>
    <mergeCell ref="Q5:R5"/>
    <mergeCell ref="S5:T5"/>
    <mergeCell ref="K6:N6"/>
    <mergeCell ref="K7:N7"/>
    <mergeCell ref="K8:N8"/>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EB700B"/>
  </sheetPr>
  <dimension ref="A1:P24"/>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100.7109375" style="58" customWidth="1"/>
    <col min="2" max="2" width="15.7109375" style="58" customWidth="1"/>
    <col min="3" max="3" width="4.85546875" style="58" customWidth="1"/>
    <col min="4" max="4" width="14.140625" style="65" hidden="1" customWidth="1"/>
    <col min="5" max="5" width="1.140625" style="66" hidden="1" customWidth="1"/>
    <col min="6" max="6" width="13.85546875" style="66" hidden="1" customWidth="1"/>
    <col min="7" max="7" width="1" style="66" hidden="1" customWidth="1"/>
    <col min="8" max="8" width="13.7109375" style="66" hidden="1" customWidth="1"/>
    <col min="9" max="9" width="1.140625" style="66" hidden="1" customWidth="1"/>
    <col min="10" max="10" width="14.85546875" style="66" hidden="1" customWidth="1"/>
    <col min="11" max="11" width="0.7109375" style="66" hidden="1" customWidth="1"/>
    <col min="12" max="12" width="14.85546875" style="58" hidden="1" customWidth="1"/>
    <col min="13" max="13" width="1.42578125" style="58" hidden="1" customWidth="1"/>
    <col min="14" max="14" width="14.85546875" style="58" hidden="1" customWidth="1"/>
    <col min="15" max="15" width="1" style="58" hidden="1" customWidth="1"/>
    <col min="16" max="16" width="27" style="58" customWidth="1"/>
    <col min="17" max="16384" width="11.42578125" style="58"/>
  </cols>
  <sheetData>
    <row r="1" spans="1:16" ht="15" customHeight="1" x14ac:dyDescent="0.25">
      <c r="A1" s="2500" t="s">
        <v>5378</v>
      </c>
      <c r="B1" s="2145"/>
      <c r="C1" s="2838" t="s">
        <v>5032</v>
      </c>
      <c r="D1" s="18"/>
      <c r="E1" s="18"/>
      <c r="F1" s="18"/>
      <c r="G1" s="18"/>
      <c r="H1" s="18"/>
      <c r="I1" s="18"/>
      <c r="J1" s="18"/>
      <c r="K1" s="18"/>
      <c r="L1" s="77"/>
      <c r="M1" s="77"/>
      <c r="N1" s="77"/>
      <c r="O1" s="77"/>
    </row>
    <row r="2" spans="1:16" ht="15" customHeight="1" x14ac:dyDescent="0.25">
      <c r="A2" s="2500" t="s">
        <v>5379</v>
      </c>
      <c r="B2" s="2145"/>
      <c r="C2" s="4953"/>
      <c r="D2" s="18"/>
      <c r="E2" s="18"/>
      <c r="F2" s="18"/>
      <c r="G2" s="18"/>
      <c r="H2" s="18"/>
      <c r="I2" s="18"/>
      <c r="J2" s="18"/>
      <c r="K2" s="18"/>
      <c r="L2" s="77"/>
      <c r="M2" s="77"/>
      <c r="N2" s="77"/>
      <c r="O2" s="77"/>
    </row>
    <row r="3" spans="1:16" ht="15" customHeight="1" x14ac:dyDescent="0.25">
      <c r="A3" s="2102">
        <v>2013</v>
      </c>
      <c r="B3" s="2305"/>
      <c r="C3" s="2305"/>
      <c r="D3" s="2"/>
      <c r="E3" s="2"/>
      <c r="F3" s="2"/>
      <c r="G3" s="2"/>
      <c r="H3" s="2"/>
      <c r="I3" s="2"/>
      <c r="J3" s="2"/>
      <c r="K3" s="2"/>
      <c r="L3" s="57"/>
      <c r="M3" s="57"/>
    </row>
    <row r="4" spans="1:16" ht="13.5" customHeight="1" x14ac:dyDescent="0.25">
      <c r="A4" s="2102"/>
      <c r="B4" s="2305"/>
      <c r="C4" s="2305"/>
      <c r="D4" s="2"/>
      <c r="E4" s="2"/>
      <c r="F4" s="2"/>
      <c r="G4" s="2"/>
      <c r="H4" s="2"/>
      <c r="I4" s="2"/>
      <c r="J4" s="2"/>
      <c r="K4" s="2"/>
      <c r="L4" s="57"/>
      <c r="M4" s="57"/>
    </row>
    <row r="5" spans="1:16" ht="41.25" customHeight="1" x14ac:dyDescent="0.25">
      <c r="A5" s="5828" t="s">
        <v>33</v>
      </c>
      <c r="B5" s="2501" t="s">
        <v>258</v>
      </c>
      <c r="C5" s="2501"/>
      <c r="D5" s="964"/>
      <c r="E5" s="964"/>
      <c r="F5" s="964"/>
      <c r="G5" s="964"/>
      <c r="H5" s="964"/>
      <c r="I5" s="964"/>
      <c r="J5" s="964"/>
      <c r="K5" s="964"/>
      <c r="L5" s="964"/>
      <c r="M5" s="964"/>
      <c r="N5" s="964"/>
      <c r="O5" s="965"/>
    </row>
    <row r="6" spans="1:16" ht="30" hidden="1" customHeight="1" x14ac:dyDescent="0.25">
      <c r="A6" s="5828"/>
      <c r="B6" s="5828" t="s">
        <v>697</v>
      </c>
      <c r="C6" s="5828"/>
      <c r="D6" s="962" t="s">
        <v>695</v>
      </c>
      <c r="E6" s="962"/>
      <c r="F6" s="962"/>
      <c r="G6" s="962"/>
      <c r="H6" s="962"/>
      <c r="I6" s="962"/>
      <c r="J6" s="962"/>
      <c r="K6" s="962"/>
      <c r="L6" s="962"/>
      <c r="M6" s="962"/>
      <c r="N6" s="962"/>
      <c r="O6" s="963"/>
    </row>
    <row r="7" spans="1:16" ht="15.75" hidden="1" x14ac:dyDescent="0.25">
      <c r="A7" s="5828"/>
      <c r="B7" s="5828">
        <v>2012</v>
      </c>
      <c r="C7" s="5828"/>
      <c r="D7" s="5880">
        <v>2013</v>
      </c>
      <c r="E7" s="5946"/>
      <c r="F7" s="5946">
        <v>2014</v>
      </c>
      <c r="G7" s="5946"/>
      <c r="H7" s="5946">
        <v>2015</v>
      </c>
      <c r="I7" s="5946"/>
      <c r="J7" s="5946">
        <v>2016</v>
      </c>
      <c r="K7" s="5946"/>
      <c r="L7" s="5946">
        <v>2017</v>
      </c>
      <c r="M7" s="5946"/>
      <c r="N7" s="5946">
        <v>2018</v>
      </c>
      <c r="O7" s="5946"/>
    </row>
    <row r="8" spans="1:16" s="17" customFormat="1" ht="23.25" customHeight="1" x14ac:dyDescent="0.25">
      <c r="A8" s="2230" t="s">
        <v>31</v>
      </c>
      <c r="B8" s="2467">
        <f>SUM(B9:B13)</f>
        <v>9162884.4500000011</v>
      </c>
      <c r="C8" s="2307"/>
      <c r="D8" s="152">
        <f>SUM(D9:D13)</f>
        <v>0</v>
      </c>
      <c r="E8" s="24"/>
      <c r="F8" s="121">
        <f>SUM(F9:F13)</f>
        <v>0</v>
      </c>
      <c r="G8" s="24"/>
      <c r="H8" s="121">
        <f>SUM(H9:H13)</f>
        <v>0</v>
      </c>
      <c r="I8" s="24"/>
      <c r="J8" s="121">
        <f>SUM(J9:J13)</f>
        <v>0</v>
      </c>
      <c r="K8" s="24"/>
      <c r="L8" s="121">
        <f>SUM(L9:L13)</f>
        <v>0</v>
      </c>
      <c r="M8" s="24"/>
      <c r="N8" s="121">
        <f>SUM(N9:N13)</f>
        <v>0</v>
      </c>
      <c r="O8" s="24"/>
      <c r="P8" s="296"/>
    </row>
    <row r="9" spans="1:16" s="6" customFormat="1" ht="27.75" customHeight="1" x14ac:dyDescent="0.2">
      <c r="A9" s="5089" t="s">
        <v>806</v>
      </c>
      <c r="B9" s="5112">
        <f>'32-E381op-U'!O8</f>
        <v>500000</v>
      </c>
      <c r="C9" s="5131"/>
      <c r="D9" s="303"/>
      <c r="E9" s="305"/>
      <c r="F9" s="115"/>
      <c r="G9" s="305"/>
      <c r="H9" s="115"/>
      <c r="I9" s="305"/>
      <c r="J9" s="115"/>
      <c r="K9" s="61"/>
      <c r="L9" s="115"/>
      <c r="M9" s="61"/>
      <c r="N9" s="115"/>
      <c r="O9" s="61"/>
    </row>
    <row r="10" spans="1:16" s="6" customFormat="1" ht="27.75" customHeight="1" x14ac:dyDescent="0.2">
      <c r="A10" s="5057" t="s">
        <v>878</v>
      </c>
      <c r="B10" s="5140">
        <f>'32-E381op-U'!O11</f>
        <v>4778859.1900000004</v>
      </c>
      <c r="C10" s="2388"/>
      <c r="D10" s="303"/>
      <c r="E10" s="305"/>
      <c r="F10" s="115"/>
      <c r="G10" s="305"/>
      <c r="H10" s="115"/>
      <c r="I10" s="305"/>
      <c r="J10" s="115"/>
      <c r="K10" s="61"/>
      <c r="L10" s="115"/>
      <c r="M10" s="61"/>
      <c r="N10" s="115"/>
      <c r="O10" s="2502"/>
      <c r="P10" s="1177"/>
    </row>
    <row r="11" spans="1:16" s="6" customFormat="1" ht="27.75" customHeight="1" x14ac:dyDescent="0.2">
      <c r="A11" s="5057" t="s">
        <v>918</v>
      </c>
      <c r="B11" s="2677">
        <f>'32-E381op-U'!O14</f>
        <v>450000</v>
      </c>
      <c r="C11" s="2388"/>
      <c r="D11" s="303"/>
      <c r="E11" s="305"/>
      <c r="F11" s="115"/>
      <c r="G11" s="305"/>
      <c r="H11" s="115"/>
      <c r="I11" s="305"/>
      <c r="J11" s="115"/>
      <c r="K11" s="61"/>
      <c r="L11" s="115"/>
      <c r="M11" s="61"/>
      <c r="N11" s="115"/>
      <c r="O11" s="61"/>
    </row>
    <row r="12" spans="1:16" s="6" customFormat="1" ht="27.75" customHeight="1" x14ac:dyDescent="0.2">
      <c r="A12" s="5057" t="s">
        <v>909</v>
      </c>
      <c r="B12" s="2677">
        <f>'32-E381op-U'!O17</f>
        <v>3133935.96</v>
      </c>
      <c r="C12" s="2388"/>
      <c r="D12" s="303"/>
      <c r="E12" s="305"/>
      <c r="F12" s="115"/>
      <c r="G12" s="305"/>
      <c r="H12" s="115"/>
      <c r="I12" s="305"/>
      <c r="J12" s="115"/>
      <c r="K12" s="61"/>
      <c r="L12" s="115"/>
      <c r="M12" s="61"/>
      <c r="N12" s="115"/>
      <c r="O12" s="61"/>
    </row>
    <row r="13" spans="1:16" s="6" customFormat="1" ht="26.25" customHeight="1" x14ac:dyDescent="0.2">
      <c r="A13" s="5093" t="s">
        <v>1039</v>
      </c>
      <c r="B13" s="5118">
        <f>'32-E381op-U'!O21</f>
        <v>300089.3</v>
      </c>
      <c r="C13" s="5132"/>
      <c r="D13" s="303"/>
      <c r="E13" s="305"/>
      <c r="F13" s="115"/>
      <c r="G13" s="305"/>
      <c r="H13" s="115"/>
      <c r="I13" s="305"/>
      <c r="J13" s="115"/>
      <c r="K13" s="61"/>
      <c r="L13" s="115"/>
      <c r="M13" s="61"/>
      <c r="N13" s="115"/>
      <c r="O13" s="61"/>
    </row>
    <row r="14" spans="1:16" s="6" customFormat="1" ht="14.25" customHeight="1" x14ac:dyDescent="0.2">
      <c r="A14" s="2222"/>
      <c r="B14" s="2677"/>
      <c r="C14" s="2388"/>
      <c r="D14" s="382"/>
      <c r="E14" s="1785"/>
      <c r="F14" s="382"/>
      <c r="G14" s="1785"/>
      <c r="H14" s="382"/>
      <c r="I14" s="1785"/>
      <c r="J14" s="382"/>
      <c r="K14" s="383"/>
      <c r="L14" s="382"/>
      <c r="M14" s="383"/>
      <c r="N14" s="382"/>
      <c r="O14" s="383"/>
    </row>
    <row r="15" spans="1:16" ht="14.1" customHeight="1" x14ac:dyDescent="0.25">
      <c r="A15" s="2042" t="s">
        <v>2411</v>
      </c>
      <c r="B15" s="2314"/>
      <c r="C15" s="2314"/>
      <c r="D15" s="131"/>
      <c r="E15" s="132"/>
      <c r="F15" s="132"/>
      <c r="G15" s="132"/>
      <c r="H15" s="132"/>
      <c r="I15" s="132"/>
      <c r="J15" s="132"/>
      <c r="K15" s="132"/>
      <c r="L15" s="130"/>
      <c r="M15" s="130"/>
      <c r="N15" s="130"/>
      <c r="O15" s="130"/>
    </row>
    <row r="16" spans="1:16" x14ac:dyDescent="0.25">
      <c r="A16" s="2314"/>
      <c r="B16" s="2314"/>
      <c r="C16" s="2314"/>
    </row>
    <row r="20" spans="1:2" ht="15.75" x14ac:dyDescent="0.25">
      <c r="B20" s="1167"/>
    </row>
    <row r="24" spans="1:2" ht="15.75" x14ac:dyDescent="0.25">
      <c r="A24" s="1355"/>
    </row>
  </sheetData>
  <sortState ref="A7:O18">
    <sortCondition ref="A7:A18"/>
  </sortState>
  <mergeCells count="9">
    <mergeCell ref="N7:O7"/>
    <mergeCell ref="A5:A7"/>
    <mergeCell ref="L7:M7"/>
    <mergeCell ref="B7:C7"/>
    <mergeCell ref="D7:E7"/>
    <mergeCell ref="F7:G7"/>
    <mergeCell ref="H7:I7"/>
    <mergeCell ref="J7:K7"/>
    <mergeCell ref="B6:C6"/>
  </mergeCells>
  <phoneticPr fontId="19" type="noConversion"/>
  <printOptions horizontalCentered="1" verticalCentered="1"/>
  <pageMargins left="0.98425196850393704" right="0.39370078740157483" top="0.39370078740157483" bottom="0.39370078740157483" header="0" footer="0.59055118110236227"/>
  <pageSetup orientation="landscape" r:id="rId1"/>
  <headerFooter scaleWithDoc="0" alignWithMargins="0">
    <oddFooter>&amp;R&amp;"Tahoma,Normal"317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B700B"/>
  </sheetPr>
  <dimension ref="A1:E25"/>
  <sheetViews>
    <sheetView showGridLines="0" view="pageBreakPreview" zoomScaleNormal="100" zoomScaleSheetLayoutView="100" workbookViewId="0">
      <selection activeCell="A10" sqref="A10"/>
    </sheetView>
  </sheetViews>
  <sheetFormatPr baseColWidth="10" defaultRowHeight="15" x14ac:dyDescent="0.25"/>
  <cols>
    <col min="1" max="1" width="33" style="4707" customWidth="1"/>
    <col min="2" max="2" width="99" style="4707" customWidth="1"/>
    <col min="3" max="3" width="16.42578125" style="4707" customWidth="1"/>
    <col min="4" max="4" width="4.140625" style="4707" customWidth="1"/>
    <col min="5" max="16384" width="11.42578125" style="4707"/>
  </cols>
  <sheetData>
    <row r="1" spans="1:5" x14ac:dyDescent="0.25">
      <c r="A1" s="4730" t="s">
        <v>5338</v>
      </c>
      <c r="B1" s="4706"/>
      <c r="C1" s="4706"/>
      <c r="D1" s="4731" t="s">
        <v>4952</v>
      </c>
      <c r="E1" s="4974"/>
    </row>
    <row r="2" spans="1:5" x14ac:dyDescent="0.25">
      <c r="A2" s="4730" t="s">
        <v>5339</v>
      </c>
      <c r="B2" s="4706"/>
      <c r="C2" s="4706"/>
      <c r="D2" s="4731"/>
      <c r="E2" s="4974"/>
    </row>
    <row r="3" spans="1:5" ht="15.75" x14ac:dyDescent="0.25">
      <c r="A3" s="4732">
        <v>2013</v>
      </c>
      <c r="B3" s="4733"/>
      <c r="C3" s="4974"/>
      <c r="D3" s="4974"/>
      <c r="E3" s="4974"/>
    </row>
    <row r="4" spans="1:5" ht="12.75" customHeight="1" x14ac:dyDescent="0.25">
      <c r="A4" s="4732"/>
      <c r="B4" s="4733"/>
      <c r="C4" s="4974"/>
      <c r="D4" s="4974"/>
      <c r="E4" s="4974"/>
    </row>
    <row r="5" spans="1:5" ht="30.75" customHeight="1" x14ac:dyDescent="0.25">
      <c r="A5" s="4929" t="s">
        <v>2912</v>
      </c>
      <c r="B5" s="4929" t="s">
        <v>4891</v>
      </c>
      <c r="C5" s="5666" t="s">
        <v>3876</v>
      </c>
      <c r="D5" s="5666"/>
      <c r="E5" s="4974"/>
    </row>
    <row r="6" spans="1:5" ht="14.25" customHeight="1" x14ac:dyDescent="0.25">
      <c r="A6" s="4973" t="s">
        <v>31</v>
      </c>
      <c r="B6" s="4734"/>
      <c r="C6" s="4735">
        <f>SUM(C7:C21,'Evaluación PAMR'!B6:B28)</f>
        <v>67496883.400000006</v>
      </c>
      <c r="D6" s="4736"/>
      <c r="E6" s="4974"/>
    </row>
    <row r="7" spans="1:5" ht="30.75" customHeight="1" x14ac:dyDescent="0.25">
      <c r="A7" s="5553" t="s">
        <v>4892</v>
      </c>
      <c r="B7" s="5547" t="s">
        <v>4893</v>
      </c>
      <c r="C7" s="5548">
        <v>882500</v>
      </c>
      <c r="D7" s="5538"/>
      <c r="E7" s="4974"/>
    </row>
    <row r="8" spans="1:5" ht="18.75" customHeight="1" x14ac:dyDescent="0.25">
      <c r="A8" s="5554" t="s">
        <v>303</v>
      </c>
      <c r="B8" s="5549" t="s">
        <v>4894</v>
      </c>
      <c r="C8" s="5550">
        <v>9000010</v>
      </c>
      <c r="D8" s="4975"/>
      <c r="E8" s="4974"/>
    </row>
    <row r="9" spans="1:5" ht="16.5" customHeight="1" x14ac:dyDescent="0.25">
      <c r="A9" s="5667" t="s">
        <v>290</v>
      </c>
      <c r="B9" s="5549" t="s">
        <v>4895</v>
      </c>
      <c r="C9" s="5550">
        <v>4890000</v>
      </c>
      <c r="D9" s="4975"/>
      <c r="E9" s="4974"/>
    </row>
    <row r="10" spans="1:5" ht="17.25" customHeight="1" x14ac:dyDescent="0.25">
      <c r="A10" s="5667"/>
      <c r="B10" s="5549" t="s">
        <v>4896</v>
      </c>
      <c r="C10" s="5550">
        <v>986000</v>
      </c>
      <c r="D10" s="4975"/>
      <c r="E10" s="4974"/>
    </row>
    <row r="11" spans="1:5" ht="16.5" customHeight="1" x14ac:dyDescent="0.25">
      <c r="A11" s="5667"/>
      <c r="B11" s="5549" t="s">
        <v>4897</v>
      </c>
      <c r="C11" s="5550">
        <v>5000000</v>
      </c>
      <c r="D11" s="4975"/>
      <c r="E11" s="4974"/>
    </row>
    <row r="12" spans="1:5" ht="17.25" customHeight="1" x14ac:dyDescent="0.25">
      <c r="A12" s="4717" t="s">
        <v>4898</v>
      </c>
      <c r="B12" s="5549" t="s">
        <v>4899</v>
      </c>
      <c r="C12" s="5550">
        <v>700000</v>
      </c>
      <c r="D12" s="4975"/>
      <c r="E12" s="4974"/>
    </row>
    <row r="13" spans="1:5" ht="18" customHeight="1" x14ac:dyDescent="0.25">
      <c r="A13" s="5554" t="s">
        <v>4900</v>
      </c>
      <c r="B13" s="5549" t="s">
        <v>4901</v>
      </c>
      <c r="C13" s="5550">
        <v>3000000</v>
      </c>
      <c r="D13" s="4975"/>
      <c r="E13" s="4974"/>
    </row>
    <row r="14" spans="1:5" ht="18" customHeight="1" x14ac:dyDescent="0.25">
      <c r="A14" s="5554" t="s">
        <v>4902</v>
      </c>
      <c r="B14" s="5549" t="s">
        <v>4903</v>
      </c>
      <c r="C14" s="5550">
        <v>1167413</v>
      </c>
      <c r="D14" s="4975"/>
      <c r="E14" s="4974"/>
    </row>
    <row r="15" spans="1:5" ht="17.25" customHeight="1" x14ac:dyDescent="0.25">
      <c r="A15" s="5668" t="s">
        <v>4904</v>
      </c>
      <c r="B15" s="5549" t="s">
        <v>4905</v>
      </c>
      <c r="C15" s="5550">
        <v>7300000</v>
      </c>
      <c r="D15" s="4975"/>
      <c r="E15" s="4974"/>
    </row>
    <row r="16" spans="1:5" ht="12.75" customHeight="1" x14ac:dyDescent="0.25">
      <c r="A16" s="5668"/>
      <c r="B16" s="5549" t="s">
        <v>4906</v>
      </c>
      <c r="C16" s="5550">
        <v>9050000</v>
      </c>
      <c r="D16" s="4975"/>
      <c r="E16" s="4974"/>
    </row>
    <row r="17" spans="1:5" ht="16.5" customHeight="1" x14ac:dyDescent="0.25">
      <c r="A17" s="5554" t="s">
        <v>321</v>
      </c>
      <c r="B17" s="5549" t="s">
        <v>4907</v>
      </c>
      <c r="C17" s="5550">
        <v>2879120</v>
      </c>
      <c r="D17" s="4975"/>
      <c r="E17" s="4974"/>
    </row>
    <row r="18" spans="1:5" ht="16.5" customHeight="1" x14ac:dyDescent="0.25">
      <c r="A18" s="5554" t="s">
        <v>318</v>
      </c>
      <c r="B18" s="5549" t="s">
        <v>4908</v>
      </c>
      <c r="C18" s="5550">
        <v>12500000</v>
      </c>
      <c r="D18" s="4975"/>
      <c r="E18" s="4974"/>
    </row>
    <row r="19" spans="1:5" ht="15.75" customHeight="1" x14ac:dyDescent="0.25">
      <c r="A19" s="5554" t="s">
        <v>317</v>
      </c>
      <c r="B19" s="5549" t="s">
        <v>4909</v>
      </c>
      <c r="C19" s="5550">
        <v>5500000</v>
      </c>
      <c r="D19" s="4975"/>
      <c r="E19" s="4974"/>
    </row>
    <row r="20" spans="1:5" ht="15" customHeight="1" x14ac:dyDescent="0.25">
      <c r="A20" s="5667" t="s">
        <v>316</v>
      </c>
      <c r="B20" s="5549" t="s">
        <v>4910</v>
      </c>
      <c r="C20" s="5550">
        <v>3889797.4</v>
      </c>
      <c r="D20" s="4975"/>
      <c r="E20" s="4974"/>
    </row>
    <row r="21" spans="1:5" ht="18" customHeight="1" x14ac:dyDescent="0.25">
      <c r="A21" s="5669"/>
      <c r="B21" s="5551" t="s">
        <v>4911</v>
      </c>
      <c r="C21" s="5552">
        <v>750000</v>
      </c>
      <c r="D21" s="5539"/>
      <c r="E21" s="4974"/>
    </row>
    <row r="22" spans="1:5" x14ac:dyDescent="0.25">
      <c r="A22" s="4974"/>
      <c r="B22" s="4974"/>
      <c r="C22" s="4974"/>
      <c r="D22" s="4974"/>
      <c r="E22" s="4974"/>
    </row>
    <row r="23" spans="1:5" x14ac:dyDescent="0.25">
      <c r="A23" s="4974"/>
      <c r="B23" s="4974"/>
      <c r="C23" s="4974"/>
      <c r="D23" s="4974"/>
      <c r="E23" s="4974"/>
    </row>
    <row r="24" spans="1:5" x14ac:dyDescent="0.25">
      <c r="A24" s="4737" t="s">
        <v>2633</v>
      </c>
      <c r="B24" s="4974"/>
      <c r="C24" s="4974"/>
      <c r="D24" s="4974"/>
      <c r="E24" s="4974"/>
    </row>
    <row r="25" spans="1:5" x14ac:dyDescent="0.25">
      <c r="A25" s="4974"/>
      <c r="B25" s="4974"/>
      <c r="C25" s="4974"/>
      <c r="D25" s="4974"/>
      <c r="E25" s="4974"/>
    </row>
  </sheetData>
  <mergeCells count="4">
    <mergeCell ref="C5:D5"/>
    <mergeCell ref="A9:A11"/>
    <mergeCell ref="A15:A16"/>
    <mergeCell ref="A20:A21"/>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&amp;L&amp;"Tahoma,Normal"220</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EB700B"/>
    <pageSetUpPr autoPageBreaks="0"/>
  </sheetPr>
  <dimension ref="A1:AT62"/>
  <sheetViews>
    <sheetView showGridLines="0" view="pageBreakPreview" topLeftCell="K4" zoomScaleNormal="90" zoomScaleSheetLayoutView="100" workbookViewId="0">
      <selection activeCell="M4" sqref="M4"/>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2.85546875" style="58" customWidth="1"/>
    <col min="13" max="14" width="15.7109375" style="83" customWidth="1"/>
    <col min="15" max="15" width="15.7109375" style="65" customWidth="1"/>
    <col min="16" max="16" width="1.85546875" style="66" customWidth="1"/>
    <col min="17" max="17" width="7.7109375" style="67" customWidth="1"/>
    <col min="18" max="18" width="1.85546875" style="66" customWidth="1"/>
    <col min="19" max="19" width="10.28515625" style="58" customWidth="1"/>
    <col min="20" max="20" width="1.85546875" style="66" customWidth="1"/>
    <col min="21" max="21" width="25.7109375" style="6" customWidth="1"/>
    <col min="22" max="22" width="0.140625" style="58" customWidth="1"/>
    <col min="23" max="23" width="11.140625" style="58" hidden="1" customWidth="1"/>
    <col min="24" max="24" width="13.140625" style="58" hidden="1" customWidth="1"/>
    <col min="25" max="25" width="8" style="58" hidden="1" customWidth="1"/>
    <col min="26" max="26" width="9.28515625" style="58" hidden="1" customWidth="1"/>
    <col min="27" max="27" width="28.5703125" style="58" hidden="1" customWidth="1"/>
    <col min="28" max="28" width="48.5703125" style="58" hidden="1" customWidth="1"/>
    <col min="29" max="29" width="31.42578125" style="58" hidden="1" customWidth="1"/>
    <col min="30" max="30" width="12.5703125" style="58" hidden="1" customWidth="1"/>
    <col min="31" max="31" width="16.7109375"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41" width="11.42578125" style="58" hidden="1" customWidth="1"/>
    <col min="42" max="42" width="0.140625" style="58" hidden="1" customWidth="1"/>
    <col min="43" max="16384" width="11.42578125" style="58"/>
  </cols>
  <sheetData>
    <row r="1" spans="1:46" s="20" customFormat="1" ht="15" customHeight="1" x14ac:dyDescent="0.25">
      <c r="K1" s="1655" t="s">
        <v>2413</v>
      </c>
      <c r="L1" s="1655"/>
      <c r="M1" s="2190"/>
      <c r="N1" s="2190"/>
      <c r="O1" s="2190"/>
      <c r="P1" s="2242"/>
      <c r="Q1" s="2242"/>
      <c r="R1" s="2242"/>
      <c r="S1" s="2242"/>
      <c r="T1" s="2242"/>
      <c r="U1" s="2645" t="s">
        <v>5041</v>
      </c>
      <c r="W1" s="125"/>
      <c r="X1" s="125"/>
    </row>
    <row r="2" spans="1:46" s="20" customFormat="1" ht="18.75" customHeight="1" x14ac:dyDescent="0.25">
      <c r="K2" s="1655" t="s">
        <v>2469</v>
      </c>
      <c r="L2" s="1655"/>
      <c r="M2" s="2190"/>
      <c r="N2" s="2190"/>
      <c r="O2" s="2190"/>
      <c r="P2" s="2242"/>
      <c r="Q2" s="2242"/>
      <c r="R2" s="2242"/>
      <c r="S2" s="2242"/>
      <c r="T2" s="2242"/>
      <c r="U2" s="2242"/>
      <c r="W2" s="1649"/>
      <c r="X2" s="1649"/>
    </row>
    <row r="3" spans="1:46" s="20" customFormat="1" ht="15" customHeight="1" x14ac:dyDescent="0.25">
      <c r="K3" s="1655" t="s">
        <v>2387</v>
      </c>
      <c r="L3" s="1655"/>
      <c r="M3" s="2190"/>
      <c r="N3" s="2190"/>
      <c r="O3" s="2190"/>
      <c r="P3" s="2242"/>
      <c r="Q3" s="2242"/>
      <c r="R3" s="2242"/>
      <c r="S3" s="2242"/>
      <c r="T3" s="2242"/>
      <c r="U3" s="2242"/>
      <c r="W3" s="1649"/>
      <c r="X3" s="1649"/>
    </row>
    <row r="4" spans="1:46" s="20" customFormat="1" ht="15" customHeight="1" x14ac:dyDescent="0.25">
      <c r="A4" s="20" t="s">
        <v>1297</v>
      </c>
      <c r="K4" s="2831">
        <v>2013</v>
      </c>
      <c r="L4" s="2831"/>
      <c r="M4" s="2595"/>
      <c r="N4" s="2595"/>
      <c r="O4" s="2595"/>
      <c r="P4" s="2504"/>
      <c r="Q4" s="2504"/>
      <c r="R4" s="2504"/>
      <c r="S4" s="2504"/>
      <c r="T4" s="2504"/>
      <c r="U4" s="2504"/>
      <c r="W4" s="85"/>
      <c r="X4" s="85"/>
      <c r="Y4" s="86"/>
      <c r="Z4" s="58"/>
      <c r="AA4" s="58"/>
      <c r="AB4" s="58"/>
      <c r="AC4" s="58"/>
    </row>
    <row r="5" spans="1:46" s="20" customFormat="1" ht="18" x14ac:dyDescent="0.25">
      <c r="K5" s="2186"/>
      <c r="L5" s="2186"/>
      <c r="M5" s="2504"/>
      <c r="N5" s="2504"/>
      <c r="O5" s="2504"/>
      <c r="P5" s="2504"/>
      <c r="Q5" s="2504"/>
      <c r="R5" s="2504"/>
      <c r="S5" s="2504"/>
      <c r="T5" s="2504"/>
      <c r="U5" s="2504"/>
      <c r="W5" s="85"/>
      <c r="X5" s="85"/>
      <c r="Y5" s="1648"/>
      <c r="Z5" s="58"/>
      <c r="AA5" s="58"/>
      <c r="AB5" s="58"/>
      <c r="AC5" s="58"/>
    </row>
    <row r="6" spans="1:46" ht="50.1" customHeight="1" x14ac:dyDescent="0.25">
      <c r="A6" s="332" t="s">
        <v>50</v>
      </c>
      <c r="B6" s="332" t="s">
        <v>44</v>
      </c>
      <c r="C6" s="332" t="s">
        <v>172</v>
      </c>
      <c r="D6" s="567" t="s">
        <v>261</v>
      </c>
      <c r="E6" s="332" t="s">
        <v>1267</v>
      </c>
      <c r="F6" s="332" t="s">
        <v>176</v>
      </c>
      <c r="G6" s="332" t="s">
        <v>179</v>
      </c>
      <c r="H6" s="332" t="s">
        <v>178</v>
      </c>
      <c r="I6" s="332" t="s">
        <v>174</v>
      </c>
      <c r="J6" s="1106" t="s">
        <v>175</v>
      </c>
      <c r="K6" s="2416" t="s">
        <v>181</v>
      </c>
      <c r="L6" s="2416"/>
      <c r="M6" s="2416" t="s">
        <v>21</v>
      </c>
      <c r="N6" s="2416" t="s">
        <v>29</v>
      </c>
      <c r="O6" s="5934" t="s">
        <v>258</v>
      </c>
      <c r="P6" s="5934"/>
      <c r="Q6" s="5934" t="s">
        <v>182</v>
      </c>
      <c r="R6" s="5934"/>
      <c r="S6" s="5934" t="s">
        <v>20</v>
      </c>
      <c r="T6" s="5934"/>
      <c r="U6" s="2416" t="s">
        <v>30</v>
      </c>
      <c r="V6" s="1110" t="s">
        <v>171</v>
      </c>
      <c r="W6" s="536" t="s">
        <v>183</v>
      </c>
      <c r="X6" s="334" t="s">
        <v>185</v>
      </c>
      <c r="Y6" s="332" t="s">
        <v>26</v>
      </c>
      <c r="Z6" s="332" t="s">
        <v>27</v>
      </c>
      <c r="AA6" s="336" t="s">
        <v>23</v>
      </c>
      <c r="AB6" s="337" t="s">
        <v>187</v>
      </c>
      <c r="AC6" s="337" t="s">
        <v>188</v>
      </c>
      <c r="AD6" s="327" t="s">
        <v>45</v>
      </c>
      <c r="AE6" s="332" t="s">
        <v>47</v>
      </c>
      <c r="AF6" s="338" t="s">
        <v>49</v>
      </c>
      <c r="AG6" s="338" t="s">
        <v>189</v>
      </c>
      <c r="AH6" s="339" t="s">
        <v>190</v>
      </c>
      <c r="AI6" s="338" t="s">
        <v>191</v>
      </c>
      <c r="AJ6" s="332" t="s">
        <v>151</v>
      </c>
    </row>
    <row r="7" spans="1:46" s="17" customFormat="1" ht="18" x14ac:dyDescent="0.25">
      <c r="A7" s="212" t="s">
        <v>1276</v>
      </c>
      <c r="B7" s="213"/>
      <c r="C7" s="213"/>
      <c r="D7" s="213"/>
      <c r="E7" s="213"/>
      <c r="F7" s="213"/>
      <c r="G7" s="321"/>
      <c r="H7" s="242"/>
      <c r="I7" s="213"/>
      <c r="J7" s="317"/>
      <c r="K7" s="5885" t="s">
        <v>31</v>
      </c>
      <c r="L7" s="5885"/>
      <c r="M7" s="5885"/>
      <c r="N7" s="5885"/>
      <c r="O7" s="2467">
        <f>SUM(O8,O11,O14,O17,O21)</f>
        <v>9162884.4500000011</v>
      </c>
      <c r="P7" s="2231"/>
      <c r="Q7" s="2257"/>
      <c r="R7" s="2258"/>
      <c r="S7" s="2510">
        <f>SUM(S8,S11,S14,S17,S21)</f>
        <v>12600</v>
      </c>
      <c r="T7" s="2259"/>
      <c r="U7" s="2506"/>
      <c r="V7" s="537"/>
      <c r="W7" s="537"/>
      <c r="X7" s="209"/>
      <c r="Y7" s="289">
        <f>SUM(Y8,Y11,Y14,Y17,Y21)</f>
        <v>6</v>
      </c>
      <c r="Z7" s="289">
        <f>SUM(Z8,Z11,Z14,Z17,,Z21)</f>
        <v>6</v>
      </c>
      <c r="AA7" s="209"/>
      <c r="AB7" s="209"/>
      <c r="AC7" s="216"/>
      <c r="AD7" s="209"/>
      <c r="AE7" s="209"/>
      <c r="AF7" s="209"/>
      <c r="AG7" s="209"/>
      <c r="AH7" s="209"/>
      <c r="AI7" s="209"/>
      <c r="AJ7" s="209"/>
    </row>
    <row r="8" spans="1:46" s="17" customFormat="1" ht="28.5" customHeight="1" x14ac:dyDescent="0.25">
      <c r="A8" s="228"/>
      <c r="B8" s="228"/>
      <c r="C8" s="228"/>
      <c r="D8" s="228"/>
      <c r="E8" s="1248"/>
      <c r="F8" s="228"/>
      <c r="G8" s="458"/>
      <c r="H8" s="228"/>
      <c r="I8" s="228"/>
      <c r="J8" s="2463"/>
      <c r="K8" s="5924" t="s">
        <v>806</v>
      </c>
      <c r="L8" s="5924"/>
      <c r="M8" s="5949"/>
      <c r="N8" s="5949"/>
      <c r="O8" s="2468">
        <f>SUM(O9)</f>
        <v>500000</v>
      </c>
      <c r="P8" s="2508"/>
      <c r="Q8" s="2324"/>
      <c r="R8" s="2325"/>
      <c r="S8" s="2489">
        <f>SUM(S9)</f>
        <v>100</v>
      </c>
      <c r="T8" s="2508"/>
      <c r="U8" s="2328"/>
      <c r="V8" s="2261"/>
      <c r="W8" s="537"/>
      <c r="X8" s="209"/>
      <c r="Y8" s="45">
        <f>SUM(Y9)</f>
        <v>1</v>
      </c>
      <c r="Z8" s="1247">
        <f>SUM(Z9)</f>
        <v>1</v>
      </c>
      <c r="AA8" s="209"/>
      <c r="AB8" s="209"/>
      <c r="AC8" s="209"/>
      <c r="AD8" s="209"/>
      <c r="AE8" s="216"/>
      <c r="AF8" s="209"/>
      <c r="AG8" s="209"/>
      <c r="AH8" s="209"/>
      <c r="AI8" s="209"/>
      <c r="AJ8" s="209"/>
    </row>
    <row r="9" spans="1:46" s="17" customFormat="1" ht="16.5" x14ac:dyDescent="0.3">
      <c r="A9" s="101"/>
      <c r="B9" s="101"/>
      <c r="C9" s="101"/>
      <c r="D9" s="101"/>
      <c r="E9" s="101"/>
      <c r="F9" s="101"/>
      <c r="G9" s="101"/>
      <c r="H9" s="101"/>
      <c r="I9" s="101"/>
      <c r="J9" s="2355"/>
      <c r="K9" s="5890" t="s">
        <v>295</v>
      </c>
      <c r="L9" s="5890"/>
      <c r="M9" s="5950"/>
      <c r="N9" s="5950"/>
      <c r="O9" s="2446">
        <f>SUM(O10)</f>
        <v>500000</v>
      </c>
      <c r="P9" s="2068"/>
      <c r="Q9" s="2067"/>
      <c r="R9" s="2069"/>
      <c r="S9" s="2440">
        <f>SUM(S10)</f>
        <v>100</v>
      </c>
      <c r="T9" s="2071"/>
      <c r="U9" s="2072"/>
      <c r="V9" s="2507"/>
      <c r="W9" s="138"/>
      <c r="X9" s="59"/>
      <c r="Y9" s="138">
        <f>SUM(Y10)</f>
        <v>1</v>
      </c>
      <c r="Z9" s="138">
        <f>SUM(Z10)</f>
        <v>1</v>
      </c>
      <c r="AA9" s="276"/>
      <c r="AB9" s="277"/>
      <c r="AC9" s="277"/>
      <c r="AD9" s="278"/>
      <c r="AE9" s="278"/>
      <c r="AF9" s="279"/>
      <c r="AG9" s="279"/>
      <c r="AH9" s="279"/>
      <c r="AI9" s="279"/>
      <c r="AJ9" s="279"/>
      <c r="AK9" s="129"/>
    </row>
    <row r="10" spans="1:46" s="587" customFormat="1" ht="26.25" customHeight="1" x14ac:dyDescent="0.25">
      <c r="A10" s="718" t="s">
        <v>869</v>
      </c>
      <c r="B10" s="1189" t="s">
        <v>874</v>
      </c>
      <c r="C10" s="718" t="s">
        <v>285</v>
      </c>
      <c r="D10" s="694" t="s">
        <v>972</v>
      </c>
      <c r="E10" s="1243" t="s">
        <v>281</v>
      </c>
      <c r="F10" s="649" t="s">
        <v>291</v>
      </c>
      <c r="G10" s="759" t="s">
        <v>1050</v>
      </c>
      <c r="H10" s="715" t="s">
        <v>295</v>
      </c>
      <c r="I10" s="694" t="s">
        <v>806</v>
      </c>
      <c r="J10" s="1108">
        <v>2013</v>
      </c>
      <c r="K10" s="2486" t="s">
        <v>1053</v>
      </c>
      <c r="L10" s="2012"/>
      <c r="M10" s="1967" t="s">
        <v>1052</v>
      </c>
      <c r="N10" s="1967" t="s">
        <v>647</v>
      </c>
      <c r="O10" s="2498">
        <v>500000</v>
      </c>
      <c r="P10" s="1965"/>
      <c r="Q10" s="1966">
        <v>1</v>
      </c>
      <c r="R10" s="1965"/>
      <c r="S10" s="2453">
        <v>100</v>
      </c>
      <c r="T10" s="1963"/>
      <c r="U10" s="1962"/>
      <c r="V10" s="1112">
        <v>1</v>
      </c>
      <c r="W10" s="714">
        <v>41341</v>
      </c>
      <c r="X10" s="687">
        <v>41360</v>
      </c>
      <c r="Y10" s="1262">
        <v>1</v>
      </c>
      <c r="Z10" s="1262">
        <v>1</v>
      </c>
      <c r="AA10" s="1220">
        <v>41487</v>
      </c>
      <c r="AB10" s="760"/>
      <c r="AC10" s="757"/>
      <c r="AD10" s="865" t="s">
        <v>1051</v>
      </c>
      <c r="AE10" s="864" t="s">
        <v>973</v>
      </c>
      <c r="AF10" s="805" t="s">
        <v>975</v>
      </c>
      <c r="AG10" s="685">
        <v>41327</v>
      </c>
      <c r="AH10" s="756" t="s">
        <v>287</v>
      </c>
      <c r="AI10" s="755" t="s">
        <v>287</v>
      </c>
      <c r="AJ10" s="805" t="s">
        <v>384</v>
      </c>
      <c r="AK10" s="755" t="s">
        <v>287</v>
      </c>
      <c r="AL10" s="755" t="s">
        <v>287</v>
      </c>
      <c r="AM10" s="755" t="s">
        <v>287</v>
      </c>
      <c r="AN10" s="755" t="s">
        <v>287</v>
      </c>
      <c r="AO10" s="755" t="s">
        <v>287</v>
      </c>
      <c r="AP10" s="1219" t="s">
        <v>287</v>
      </c>
    </row>
    <row r="11" spans="1:46" s="60" customFormat="1" ht="31.5" customHeight="1" x14ac:dyDescent="0.25">
      <c r="A11" s="228"/>
      <c r="B11" s="228"/>
      <c r="C11" s="228"/>
      <c r="D11" s="228"/>
      <c r="E11" s="1248"/>
      <c r="F11" s="228"/>
      <c r="G11" s="458"/>
      <c r="H11" s="228"/>
      <c r="I11" s="228"/>
      <c r="J11" s="2463"/>
      <c r="K11" s="5926" t="s">
        <v>878</v>
      </c>
      <c r="L11" s="5926"/>
      <c r="M11" s="5927"/>
      <c r="N11" s="5927"/>
      <c r="O11" s="2448">
        <f>SUM(O12)</f>
        <v>4778859.1900000004</v>
      </c>
      <c r="P11" s="2509"/>
      <c r="Q11" s="2063"/>
      <c r="R11" s="2058"/>
      <c r="S11" s="2491">
        <f>SUM(S12)</f>
        <v>6000</v>
      </c>
      <c r="T11" s="2509"/>
      <c r="U11" s="2066"/>
      <c r="V11" s="2261"/>
      <c r="W11" s="537"/>
      <c r="X11" s="209"/>
      <c r="Y11" s="45">
        <f>SUM(Y12)</f>
        <v>1</v>
      </c>
      <c r="Z11" s="1247">
        <f>SUM(Z12)</f>
        <v>1</v>
      </c>
      <c r="AA11" s="209"/>
      <c r="AB11" s="209"/>
      <c r="AC11" s="209"/>
      <c r="AD11" s="209"/>
      <c r="AE11" s="216"/>
      <c r="AF11" s="209"/>
      <c r="AG11" s="209"/>
      <c r="AH11" s="209"/>
      <c r="AI11" s="209"/>
      <c r="AJ11" s="209"/>
      <c r="AK11" s="129"/>
      <c r="AL11" s="129"/>
      <c r="AM11" s="129"/>
      <c r="AN11" s="129"/>
      <c r="AO11" s="129"/>
      <c r="AP11" s="129"/>
      <c r="AQ11" s="129"/>
      <c r="AR11" s="129"/>
      <c r="AS11" s="129"/>
    </row>
    <row r="12" spans="1:46" s="60" customFormat="1" ht="16.5" x14ac:dyDescent="0.3">
      <c r="A12" s="101"/>
      <c r="B12" s="101"/>
      <c r="C12" s="101"/>
      <c r="D12" s="101"/>
      <c r="E12" s="101"/>
      <c r="F12" s="101"/>
      <c r="G12" s="101"/>
      <c r="H12" s="101"/>
      <c r="I12" s="101"/>
      <c r="J12" s="2355"/>
      <c r="K12" s="5890" t="s">
        <v>295</v>
      </c>
      <c r="L12" s="5890"/>
      <c r="M12" s="5950"/>
      <c r="N12" s="5950"/>
      <c r="O12" s="2446">
        <f>SUM(O13:O13)</f>
        <v>4778859.1900000004</v>
      </c>
      <c r="P12" s="2068"/>
      <c r="Q12" s="2067"/>
      <c r="R12" s="2069"/>
      <c r="S12" s="2440">
        <f>SUM(S13:S13)</f>
        <v>6000</v>
      </c>
      <c r="T12" s="2071"/>
      <c r="U12" s="2072"/>
      <c r="V12" s="2507"/>
      <c r="W12" s="138"/>
      <c r="X12" s="59"/>
      <c r="Y12" s="138">
        <f>SUM(Y13:Y13)</f>
        <v>1</v>
      </c>
      <c r="Z12" s="138">
        <f>SUM(Z13:Z13)</f>
        <v>1</v>
      </c>
      <c r="AA12" s="276"/>
      <c r="AB12" s="277"/>
      <c r="AC12" s="277"/>
      <c r="AD12" s="278"/>
      <c r="AE12" s="278"/>
      <c r="AF12" s="279"/>
      <c r="AG12" s="279"/>
      <c r="AH12" s="279"/>
      <c r="AI12" s="279"/>
      <c r="AJ12" s="279"/>
      <c r="AK12" s="129"/>
      <c r="AL12" s="129"/>
      <c r="AM12" s="129"/>
      <c r="AN12" s="129"/>
      <c r="AO12" s="129"/>
      <c r="AP12" s="129"/>
      <c r="AQ12" s="129"/>
      <c r="AR12" s="129"/>
      <c r="AS12" s="129"/>
    </row>
    <row r="13" spans="1:46" s="587" customFormat="1" ht="39" customHeight="1" x14ac:dyDescent="0.25">
      <c r="A13" s="718" t="s">
        <v>869</v>
      </c>
      <c r="B13" s="1189" t="s">
        <v>874</v>
      </c>
      <c r="C13" s="718" t="s">
        <v>285</v>
      </c>
      <c r="D13" s="694" t="s">
        <v>972</v>
      </c>
      <c r="E13" s="1243" t="s">
        <v>281</v>
      </c>
      <c r="F13" s="649" t="s">
        <v>291</v>
      </c>
      <c r="G13" s="759" t="s">
        <v>1057</v>
      </c>
      <c r="H13" s="715" t="s">
        <v>295</v>
      </c>
      <c r="I13" s="694" t="s">
        <v>878</v>
      </c>
      <c r="J13" s="1108">
        <v>2013</v>
      </c>
      <c r="K13" s="2486" t="s">
        <v>1056</v>
      </c>
      <c r="L13" s="2012"/>
      <c r="M13" s="1967" t="s">
        <v>1052</v>
      </c>
      <c r="N13" s="1967" t="s">
        <v>658</v>
      </c>
      <c r="O13" s="2498">
        <v>4778859.1900000004</v>
      </c>
      <c r="P13" s="1965"/>
      <c r="Q13" s="1966">
        <v>1</v>
      </c>
      <c r="R13" s="1965"/>
      <c r="S13" s="2453">
        <v>6000</v>
      </c>
      <c r="T13" s="1963"/>
      <c r="U13" s="1962"/>
      <c r="V13" s="1112">
        <v>0</v>
      </c>
      <c r="W13" s="714">
        <v>41333</v>
      </c>
      <c r="X13" s="687">
        <v>41380</v>
      </c>
      <c r="Y13" s="1262">
        <v>1</v>
      </c>
      <c r="Z13" s="1262">
        <v>1</v>
      </c>
      <c r="AA13" s="1220">
        <v>41487</v>
      </c>
      <c r="AB13" s="760"/>
      <c r="AC13" s="757"/>
      <c r="AD13" s="865" t="s">
        <v>1049</v>
      </c>
      <c r="AE13" s="864" t="s">
        <v>1055</v>
      </c>
      <c r="AF13" s="805" t="s">
        <v>1054</v>
      </c>
      <c r="AG13" s="1243" t="s">
        <v>281</v>
      </c>
      <c r="AH13" s="756" t="s">
        <v>287</v>
      </c>
      <c r="AI13" s="755" t="s">
        <v>287</v>
      </c>
      <c r="AJ13" s="877" t="s">
        <v>1041</v>
      </c>
      <c r="AK13" s="755" t="s">
        <v>287</v>
      </c>
      <c r="AL13" s="755" t="s">
        <v>287</v>
      </c>
      <c r="AM13" s="755" t="s">
        <v>287</v>
      </c>
      <c r="AN13" s="755" t="s">
        <v>287</v>
      </c>
      <c r="AO13" s="755" t="s">
        <v>287</v>
      </c>
      <c r="AP13" s="1219" t="s">
        <v>287</v>
      </c>
    </row>
    <row r="14" spans="1:46" s="17" customFormat="1" ht="16.5" x14ac:dyDescent="0.25">
      <c r="A14" s="228"/>
      <c r="B14" s="228"/>
      <c r="C14" s="228"/>
      <c r="D14" s="228"/>
      <c r="E14" s="1248"/>
      <c r="F14" s="228"/>
      <c r="G14" s="317"/>
      <c r="H14" s="213"/>
      <c r="I14" s="228"/>
      <c r="J14" s="2463"/>
      <c r="K14" s="5926" t="s">
        <v>918</v>
      </c>
      <c r="L14" s="5926"/>
      <c r="M14" s="5927"/>
      <c r="N14" s="5927"/>
      <c r="O14" s="2448">
        <f>SUM(O15)</f>
        <v>450000</v>
      </c>
      <c r="P14" s="2509"/>
      <c r="Q14" s="2063"/>
      <c r="R14" s="2058"/>
      <c r="S14" s="2491">
        <f>SUM(S15)</f>
        <v>0</v>
      </c>
      <c r="T14" s="2509"/>
      <c r="U14" s="2066"/>
      <c r="V14" s="2261"/>
      <c r="W14" s="537"/>
      <c r="X14" s="209"/>
      <c r="Y14" s="45">
        <f>SUM(Y15)</f>
        <v>1</v>
      </c>
      <c r="Z14" s="1247">
        <f>SUM(Z15)</f>
        <v>1</v>
      </c>
      <c r="AA14" s="209"/>
      <c r="AB14" s="209"/>
      <c r="AC14" s="216"/>
      <c r="AD14" s="209"/>
      <c r="AE14" s="209"/>
      <c r="AF14" s="209"/>
      <c r="AG14" s="209"/>
      <c r="AH14" s="209"/>
      <c r="AI14" s="209"/>
      <c r="AJ14" s="209"/>
      <c r="AK14" s="129"/>
      <c r="AL14" s="129"/>
      <c r="AM14" s="129"/>
      <c r="AN14" s="129"/>
      <c r="AO14" s="129"/>
      <c r="AP14" s="129"/>
      <c r="AQ14" s="129"/>
      <c r="AR14" s="129"/>
      <c r="AS14" s="129"/>
      <c r="AT14" s="60"/>
    </row>
    <row r="15" spans="1:46" s="17" customFormat="1" ht="15.75" x14ac:dyDescent="0.25">
      <c r="A15" s="101"/>
      <c r="B15" s="100"/>
      <c r="C15" s="100"/>
      <c r="D15" s="96"/>
      <c r="E15" s="96"/>
      <c r="F15" s="96"/>
      <c r="G15" s="269"/>
      <c r="H15" s="128"/>
      <c r="I15" s="96"/>
      <c r="J15" s="2273"/>
      <c r="K15" s="5890" t="s">
        <v>681</v>
      </c>
      <c r="L15" s="5890"/>
      <c r="M15" s="5950"/>
      <c r="N15" s="5950"/>
      <c r="O15" s="2446">
        <f>SUM(O16:O16)</f>
        <v>450000</v>
      </c>
      <c r="P15" s="2068"/>
      <c r="Q15" s="2067"/>
      <c r="R15" s="2069"/>
      <c r="S15" s="2440">
        <f>SUM(S16:S16)</f>
        <v>0</v>
      </c>
      <c r="T15" s="2071"/>
      <c r="U15" s="2072"/>
      <c r="V15" s="2274"/>
      <c r="W15" s="138"/>
      <c r="X15" s="59"/>
      <c r="Y15" s="138">
        <f>SUM(Y16:Y16)</f>
        <v>1</v>
      </c>
      <c r="Z15" s="138">
        <f>SUM(Z16:Z16)</f>
        <v>1</v>
      </c>
      <c r="AA15" s="200"/>
      <c r="AB15" s="200"/>
      <c r="AC15" s="200"/>
      <c r="AD15" s="101"/>
      <c r="AE15" s="101"/>
      <c r="AF15" s="101"/>
      <c r="AG15" s="101"/>
      <c r="AH15" s="101"/>
      <c r="AI15" s="101"/>
      <c r="AJ15" s="101"/>
      <c r="AL15" s="129"/>
      <c r="AM15" s="129"/>
      <c r="AN15" s="129"/>
      <c r="AO15" s="129"/>
      <c r="AP15" s="129"/>
      <c r="AQ15" s="129"/>
      <c r="AR15" s="129"/>
      <c r="AS15" s="129"/>
      <c r="AT15" s="60"/>
    </row>
    <row r="16" spans="1:46" s="587" customFormat="1" ht="34.5" customHeight="1" x14ac:dyDescent="0.25">
      <c r="A16" s="1202" t="s">
        <v>870</v>
      </c>
      <c r="B16" s="1190" t="s">
        <v>875</v>
      </c>
      <c r="C16" s="1324" t="s">
        <v>285</v>
      </c>
      <c r="D16" s="683" t="s">
        <v>972</v>
      </c>
      <c r="E16" s="672">
        <v>11122</v>
      </c>
      <c r="F16" s="646" t="s">
        <v>291</v>
      </c>
      <c r="G16" s="870" t="s">
        <v>979</v>
      </c>
      <c r="H16" s="1279" t="s">
        <v>681</v>
      </c>
      <c r="I16" s="1322" t="s">
        <v>918</v>
      </c>
      <c r="J16" s="2286">
        <v>2012</v>
      </c>
      <c r="K16" s="2411" t="s">
        <v>2453</v>
      </c>
      <c r="L16" s="1968"/>
      <c r="M16" s="1967" t="s">
        <v>303</v>
      </c>
      <c r="N16" s="1967" t="s">
        <v>496</v>
      </c>
      <c r="O16" s="2449">
        <v>450000</v>
      </c>
      <c r="P16" s="1965"/>
      <c r="Q16" s="1966">
        <v>1</v>
      </c>
      <c r="R16" s="1965"/>
      <c r="S16" s="2453" t="s">
        <v>916</v>
      </c>
      <c r="T16" s="1963"/>
      <c r="U16" s="1962"/>
      <c r="V16" s="2287">
        <v>1</v>
      </c>
      <c r="W16" s="670">
        <v>41338</v>
      </c>
      <c r="X16" s="800">
        <v>41399</v>
      </c>
      <c r="Y16" s="1254">
        <v>1</v>
      </c>
      <c r="Z16" s="1254">
        <v>1</v>
      </c>
      <c r="AA16" s="1204">
        <v>41548</v>
      </c>
      <c r="AB16" s="971"/>
      <c r="AC16" s="740" t="s">
        <v>978</v>
      </c>
      <c r="AD16" s="1329" t="s">
        <v>977</v>
      </c>
      <c r="AE16" s="799" t="s">
        <v>976</v>
      </c>
      <c r="AF16" s="1282" t="s">
        <v>925</v>
      </c>
      <c r="AG16" s="670">
        <v>41085</v>
      </c>
      <c r="AH16" s="816" t="s">
        <v>287</v>
      </c>
      <c r="AI16" s="670" t="s">
        <v>287</v>
      </c>
      <c r="AJ16" s="1280" t="s">
        <v>615</v>
      </c>
      <c r="AK16" s="800">
        <v>41399</v>
      </c>
      <c r="AL16" s="800">
        <v>41399</v>
      </c>
      <c r="AM16" s="627" t="s">
        <v>281</v>
      </c>
      <c r="AN16" s="1197" t="s">
        <v>888</v>
      </c>
      <c r="AO16" s="1197" t="s">
        <v>888</v>
      </c>
      <c r="AP16" s="1203" t="s">
        <v>888</v>
      </c>
    </row>
    <row r="17" spans="1:46" s="190" customFormat="1" ht="16.5" x14ac:dyDescent="0.25">
      <c r="A17" s="228"/>
      <c r="B17" s="228"/>
      <c r="C17" s="228"/>
      <c r="D17" s="228"/>
      <c r="E17" s="1248"/>
      <c r="F17" s="228"/>
      <c r="G17" s="317"/>
      <c r="H17" s="213"/>
      <c r="I17" s="228"/>
      <c r="J17" s="2463"/>
      <c r="K17" s="5926" t="s">
        <v>909</v>
      </c>
      <c r="L17" s="5926"/>
      <c r="M17" s="5927"/>
      <c r="N17" s="5927"/>
      <c r="O17" s="2448">
        <f>SUM(O18)</f>
        <v>3133935.96</v>
      </c>
      <c r="P17" s="2509"/>
      <c r="Q17" s="2063"/>
      <c r="R17" s="2058"/>
      <c r="S17" s="2491">
        <f>SUM(S18)</f>
        <v>5500</v>
      </c>
      <c r="T17" s="2509"/>
      <c r="U17" s="2066"/>
      <c r="V17" s="2261"/>
      <c r="W17" s="537"/>
      <c r="X17" s="209"/>
      <c r="Y17" s="45">
        <f>SUM(Y18)</f>
        <v>2</v>
      </c>
      <c r="Z17" s="1328">
        <f>SUM(Z18)</f>
        <v>2</v>
      </c>
      <c r="AA17" s="307"/>
      <c r="AB17" s="209"/>
      <c r="AC17" s="216"/>
      <c r="AD17" s="209"/>
      <c r="AE17" s="209"/>
      <c r="AF17" s="209"/>
      <c r="AG17" s="209"/>
      <c r="AH17" s="209"/>
      <c r="AI17" s="209"/>
      <c r="AJ17" s="209"/>
      <c r="AK17" s="6"/>
      <c r="AL17" s="129"/>
      <c r="AM17" s="129"/>
      <c r="AN17" s="129"/>
      <c r="AO17" s="129"/>
      <c r="AP17" s="129"/>
      <c r="AQ17" s="129"/>
      <c r="AR17" s="129"/>
      <c r="AS17" s="129"/>
      <c r="AT17" s="60"/>
    </row>
    <row r="18" spans="1:46" s="190" customFormat="1" ht="16.5" x14ac:dyDescent="0.25">
      <c r="A18" s="101"/>
      <c r="B18" s="100"/>
      <c r="C18" s="100"/>
      <c r="D18" s="96"/>
      <c r="E18" s="96"/>
      <c r="F18" s="96"/>
      <c r="G18" s="269"/>
      <c r="H18" s="128"/>
      <c r="I18" s="96"/>
      <c r="J18" s="2273"/>
      <c r="K18" s="5889" t="s">
        <v>295</v>
      </c>
      <c r="L18" s="5889"/>
      <c r="M18" s="5889"/>
      <c r="N18" s="5890"/>
      <c r="O18" s="2446">
        <f>SUM(O19:O20)</f>
        <v>3133935.96</v>
      </c>
      <c r="P18" s="2068"/>
      <c r="Q18" s="2067"/>
      <c r="R18" s="2069"/>
      <c r="S18" s="2440">
        <f>SUM(S19:S20)</f>
        <v>5500</v>
      </c>
      <c r="T18" s="2071"/>
      <c r="U18" s="2072"/>
      <c r="V18" s="2507"/>
      <c r="W18" s="138"/>
      <c r="X18" s="59"/>
      <c r="Y18" s="138">
        <f>SUM(Y19:Y20)</f>
        <v>2</v>
      </c>
      <c r="Z18" s="138">
        <f>SUM(Z19:Z20)</f>
        <v>2</v>
      </c>
      <c r="AA18" s="200"/>
      <c r="AB18" s="200"/>
      <c r="AC18" s="200"/>
      <c r="AD18" s="101"/>
      <c r="AE18" s="101"/>
      <c r="AF18" s="101"/>
      <c r="AG18" s="101"/>
      <c r="AH18" s="101"/>
      <c r="AI18" s="101"/>
      <c r="AJ18" s="101"/>
      <c r="AK18" s="6"/>
      <c r="AL18" s="129"/>
      <c r="AM18" s="129"/>
      <c r="AN18" s="129"/>
      <c r="AO18" s="129"/>
      <c r="AP18" s="129"/>
      <c r="AQ18" s="129"/>
      <c r="AR18" s="129"/>
      <c r="AS18" s="129"/>
      <c r="AT18" s="60"/>
    </row>
    <row r="19" spans="1:46" s="587" customFormat="1" ht="27.75" customHeight="1" x14ac:dyDescent="0.25">
      <c r="A19" s="826" t="s">
        <v>871</v>
      </c>
      <c r="B19" s="1190" t="s">
        <v>875</v>
      </c>
      <c r="C19" s="826" t="s">
        <v>285</v>
      </c>
      <c r="D19" s="826" t="s">
        <v>972</v>
      </c>
      <c r="E19" s="1222" t="s">
        <v>1066</v>
      </c>
      <c r="F19" s="646" t="s">
        <v>291</v>
      </c>
      <c r="G19" s="754" t="s">
        <v>1065</v>
      </c>
      <c r="H19" s="827" t="s">
        <v>295</v>
      </c>
      <c r="I19" s="826" t="s">
        <v>909</v>
      </c>
      <c r="J19" s="1961">
        <v>2013</v>
      </c>
      <c r="K19" s="2411" t="s">
        <v>1064</v>
      </c>
      <c r="L19" s="1968"/>
      <c r="M19" s="1967" t="s">
        <v>290</v>
      </c>
      <c r="N19" s="1967" t="s">
        <v>1063</v>
      </c>
      <c r="O19" s="2449">
        <v>3000000</v>
      </c>
      <c r="P19" s="1965"/>
      <c r="Q19" s="1966">
        <v>1</v>
      </c>
      <c r="R19" s="1965"/>
      <c r="S19" s="2453">
        <v>5000</v>
      </c>
      <c r="T19" s="1963"/>
      <c r="U19" s="1962"/>
      <c r="V19" s="1112">
        <v>0.78</v>
      </c>
      <c r="W19" s="748">
        <v>41491</v>
      </c>
      <c r="X19" s="748">
        <v>41587</v>
      </c>
      <c r="Y19" s="1261">
        <v>1</v>
      </c>
      <c r="Z19" s="1261">
        <v>1</v>
      </c>
      <c r="AA19" s="807">
        <v>41609</v>
      </c>
      <c r="AB19" s="1287"/>
      <c r="AC19" s="1287"/>
      <c r="AD19" s="1287" t="s">
        <v>1062</v>
      </c>
      <c r="AE19" s="750" t="s">
        <v>1061</v>
      </c>
      <c r="AF19" s="1287" t="s">
        <v>1060</v>
      </c>
      <c r="AG19" s="748">
        <v>41452</v>
      </c>
      <c r="AH19" s="749" t="s">
        <v>287</v>
      </c>
      <c r="AI19" s="748" t="s">
        <v>287</v>
      </c>
      <c r="AJ19" s="1288" t="s">
        <v>1059</v>
      </c>
      <c r="AK19" s="748">
        <v>41529</v>
      </c>
      <c r="AL19" s="627" t="s">
        <v>281</v>
      </c>
      <c r="AM19" s="627" t="s">
        <v>281</v>
      </c>
      <c r="AN19" s="627" t="s">
        <v>281</v>
      </c>
      <c r="AO19" s="627" t="s">
        <v>281</v>
      </c>
      <c r="AP19" s="1288" t="s">
        <v>1058</v>
      </c>
    </row>
    <row r="20" spans="1:46" s="587" customFormat="1" ht="38.25" x14ac:dyDescent="0.25">
      <c r="A20" s="718" t="s">
        <v>869</v>
      </c>
      <c r="B20" s="1190" t="s">
        <v>875</v>
      </c>
      <c r="C20" s="718" t="s">
        <v>285</v>
      </c>
      <c r="D20" s="694" t="s">
        <v>972</v>
      </c>
      <c r="E20" s="1243" t="s">
        <v>281</v>
      </c>
      <c r="F20" s="649" t="s">
        <v>291</v>
      </c>
      <c r="G20" s="759" t="s">
        <v>1033</v>
      </c>
      <c r="H20" s="715" t="s">
        <v>295</v>
      </c>
      <c r="I20" s="862" t="s">
        <v>909</v>
      </c>
      <c r="J20" s="1108">
        <v>2013</v>
      </c>
      <c r="K20" s="2486" t="s">
        <v>1032</v>
      </c>
      <c r="L20" s="2012"/>
      <c r="M20" s="2335" t="s">
        <v>352</v>
      </c>
      <c r="N20" s="2335" t="s">
        <v>352</v>
      </c>
      <c r="O20" s="2449">
        <v>133935.96</v>
      </c>
      <c r="P20" s="1965"/>
      <c r="Q20" s="1966">
        <v>1</v>
      </c>
      <c r="R20" s="1965"/>
      <c r="S20" s="2511">
        <v>500</v>
      </c>
      <c r="T20" s="1963"/>
      <c r="U20" s="1962"/>
      <c r="V20" s="1112">
        <v>0</v>
      </c>
      <c r="W20" s="714">
        <v>41471</v>
      </c>
      <c r="X20" s="714">
        <v>41517</v>
      </c>
      <c r="Y20" s="1258">
        <v>1</v>
      </c>
      <c r="Z20" s="1258">
        <v>1</v>
      </c>
      <c r="AA20" s="1204">
        <v>41579</v>
      </c>
      <c r="AB20" s="760"/>
      <c r="AC20" s="757"/>
      <c r="AD20" s="865" t="s">
        <v>1031</v>
      </c>
      <c r="AE20" s="1244" t="s">
        <v>1030</v>
      </c>
      <c r="AF20" s="865" t="s">
        <v>1029</v>
      </c>
      <c r="AG20" s="685">
        <v>41425</v>
      </c>
      <c r="AH20" s="756" t="s">
        <v>287</v>
      </c>
      <c r="AI20" s="755" t="s">
        <v>287</v>
      </c>
      <c r="AJ20" s="1243" t="s">
        <v>281</v>
      </c>
      <c r="AK20" s="755" t="s">
        <v>287</v>
      </c>
      <c r="AL20" s="755" t="s">
        <v>287</v>
      </c>
      <c r="AM20" s="755" t="s">
        <v>287</v>
      </c>
      <c r="AN20" s="755" t="s">
        <v>287</v>
      </c>
      <c r="AO20" s="755" t="s">
        <v>287</v>
      </c>
      <c r="AP20" s="1219" t="s">
        <v>287</v>
      </c>
    </row>
    <row r="21" spans="1:46" ht="16.5" x14ac:dyDescent="0.25">
      <c r="A21" s="228"/>
      <c r="B21" s="228"/>
      <c r="C21" s="228"/>
      <c r="D21" s="228"/>
      <c r="E21" s="1248"/>
      <c r="F21" s="228"/>
      <c r="G21" s="458"/>
      <c r="H21" s="228"/>
      <c r="I21" s="228"/>
      <c r="J21" s="2463"/>
      <c r="K21" s="5926" t="s">
        <v>1039</v>
      </c>
      <c r="L21" s="5926"/>
      <c r="M21" s="5927"/>
      <c r="N21" s="5927"/>
      <c r="O21" s="2448">
        <f>SUM(O22)</f>
        <v>300089.3</v>
      </c>
      <c r="P21" s="2509"/>
      <c r="Q21" s="2063"/>
      <c r="R21" s="2058"/>
      <c r="S21" s="2491">
        <f>SUM(S22)</f>
        <v>1000</v>
      </c>
      <c r="T21" s="2509"/>
      <c r="U21" s="2066"/>
      <c r="V21" s="2261"/>
      <c r="W21" s="537"/>
      <c r="X21" s="209"/>
      <c r="Y21" s="45">
        <f>SUM(Y22)</f>
        <v>1</v>
      </c>
      <c r="Z21" s="1328">
        <f>SUM(Z22)</f>
        <v>1</v>
      </c>
      <c r="AA21" s="209"/>
      <c r="AB21" s="209"/>
      <c r="AC21" s="209"/>
      <c r="AD21" s="209"/>
      <c r="AE21" s="216"/>
      <c r="AF21" s="209"/>
      <c r="AG21" s="209"/>
      <c r="AH21" s="209"/>
      <c r="AI21" s="209"/>
      <c r="AJ21" s="209"/>
    </row>
    <row r="22" spans="1:46" ht="16.5" x14ac:dyDescent="0.3">
      <c r="A22" s="101"/>
      <c r="B22" s="101"/>
      <c r="C22" s="101"/>
      <c r="D22" s="101"/>
      <c r="E22" s="101"/>
      <c r="F22" s="101"/>
      <c r="G22" s="101"/>
      <c r="H22" s="101"/>
      <c r="I22" s="101"/>
      <c r="J22" s="2355"/>
      <c r="K22" s="5889" t="s">
        <v>295</v>
      </c>
      <c r="L22" s="5889"/>
      <c r="M22" s="5889"/>
      <c r="N22" s="5890"/>
      <c r="O22" s="2446">
        <f>SUM(O23:O23)</f>
        <v>300089.3</v>
      </c>
      <c r="P22" s="2068"/>
      <c r="Q22" s="2067"/>
      <c r="R22" s="2069"/>
      <c r="S22" s="2440">
        <f>SUM(S23:S23)</f>
        <v>1000</v>
      </c>
      <c r="T22" s="2071"/>
      <c r="U22" s="2072"/>
      <c r="V22" s="2507"/>
      <c r="W22" s="138"/>
      <c r="X22" s="59"/>
      <c r="Y22" s="138">
        <f>SUM(Y23:Y23)</f>
        <v>1</v>
      </c>
      <c r="Z22" s="138">
        <f>SUM(Z23:Z23)</f>
        <v>1</v>
      </c>
      <c r="AA22" s="276"/>
      <c r="AB22" s="277"/>
      <c r="AC22" s="277"/>
      <c r="AD22" s="278"/>
      <c r="AE22" s="278"/>
      <c r="AF22" s="279"/>
      <c r="AG22" s="279"/>
      <c r="AH22" s="279"/>
      <c r="AI22" s="279"/>
      <c r="AJ22" s="279"/>
    </row>
    <row r="23" spans="1:46" s="587" customFormat="1" ht="41.25" customHeight="1" x14ac:dyDescent="0.25">
      <c r="A23" s="718" t="s">
        <v>869</v>
      </c>
      <c r="B23" s="1189" t="s">
        <v>874</v>
      </c>
      <c r="C23" s="718" t="s">
        <v>285</v>
      </c>
      <c r="D23" s="694" t="s">
        <v>972</v>
      </c>
      <c r="E23" s="1243" t="s">
        <v>281</v>
      </c>
      <c r="F23" s="649" t="s">
        <v>291</v>
      </c>
      <c r="G23" s="759" t="s">
        <v>1040</v>
      </c>
      <c r="H23" s="715" t="s">
        <v>295</v>
      </c>
      <c r="I23" s="862" t="s">
        <v>1039</v>
      </c>
      <c r="J23" s="1108">
        <v>2013</v>
      </c>
      <c r="K23" s="2415" t="s">
        <v>1038</v>
      </c>
      <c r="L23" s="2218"/>
      <c r="M23" s="2401" t="s">
        <v>1037</v>
      </c>
      <c r="N23" s="1959" t="s">
        <v>293</v>
      </c>
      <c r="O23" s="2469">
        <v>300089.3</v>
      </c>
      <c r="P23" s="1957"/>
      <c r="Q23" s="1958">
        <v>1</v>
      </c>
      <c r="R23" s="1957"/>
      <c r="S23" s="2492">
        <v>1000</v>
      </c>
      <c r="T23" s="1955"/>
      <c r="U23" s="1954"/>
      <c r="V23" s="1114">
        <v>1</v>
      </c>
      <c r="W23" s="714">
        <v>41271</v>
      </c>
      <c r="X23" s="685">
        <v>41300</v>
      </c>
      <c r="Y23" s="1262">
        <v>1</v>
      </c>
      <c r="Z23" s="1262">
        <v>1</v>
      </c>
      <c r="AA23" s="1220">
        <v>41487</v>
      </c>
      <c r="AB23" s="760"/>
      <c r="AC23" s="757"/>
      <c r="AD23" s="865" t="s">
        <v>1034</v>
      </c>
      <c r="AE23" s="1244" t="s">
        <v>1036</v>
      </c>
      <c r="AF23" s="1244" t="s">
        <v>1035</v>
      </c>
      <c r="AG23" s="685">
        <v>41264</v>
      </c>
      <c r="AH23" s="756" t="s">
        <v>287</v>
      </c>
      <c r="AI23" s="755" t="s">
        <v>287</v>
      </c>
      <c r="AJ23" s="805" t="s">
        <v>384</v>
      </c>
      <c r="AK23" s="755" t="s">
        <v>287</v>
      </c>
      <c r="AL23" s="755" t="s">
        <v>287</v>
      </c>
      <c r="AM23" s="755" t="s">
        <v>287</v>
      </c>
      <c r="AN23" s="755" t="s">
        <v>287</v>
      </c>
      <c r="AO23" s="755" t="s">
        <v>287</v>
      </c>
      <c r="AP23" s="1219" t="s">
        <v>287</v>
      </c>
    </row>
    <row r="24" spans="1:46" s="587" customFormat="1" ht="12" customHeight="1" x14ac:dyDescent="0.25">
      <c r="A24" s="1656"/>
      <c r="B24" s="1657"/>
      <c r="C24" s="1656"/>
      <c r="D24" s="1659"/>
      <c r="E24" s="1660"/>
      <c r="F24" s="2955"/>
      <c r="G24" s="1786"/>
      <c r="H24" s="1695"/>
      <c r="I24" s="1696"/>
      <c r="J24" s="1697"/>
      <c r="K24" s="2000"/>
      <c r="L24" s="2000"/>
      <c r="M24" s="2503"/>
      <c r="N24" s="1952"/>
      <c r="O24" s="2646"/>
      <c r="P24" s="1949"/>
      <c r="Q24" s="1950"/>
      <c r="R24" s="1949"/>
      <c r="S24" s="2956"/>
      <c r="T24" s="1947"/>
      <c r="U24" s="1946"/>
      <c r="V24" s="1698"/>
      <c r="W24" s="1670"/>
      <c r="X24" s="1675"/>
      <c r="Y24" s="1787"/>
      <c r="Z24" s="1787"/>
      <c r="AA24" s="1788"/>
      <c r="AB24" s="1789"/>
      <c r="AC24" s="1703"/>
      <c r="AD24" s="1790"/>
      <c r="AE24" s="1674"/>
      <c r="AF24" s="1674"/>
      <c r="AG24" s="1675"/>
      <c r="AH24" s="1791"/>
      <c r="AI24" s="1792"/>
      <c r="AJ24" s="1793"/>
      <c r="AK24" s="1792"/>
      <c r="AL24" s="1792"/>
      <c r="AM24" s="1792"/>
      <c r="AN24" s="1792"/>
      <c r="AO24" s="1792"/>
      <c r="AP24" s="1794"/>
    </row>
    <row r="25" spans="1:46" ht="14.1" customHeight="1" x14ac:dyDescent="0.25">
      <c r="A25" s="109"/>
      <c r="K25" s="2042" t="s">
        <v>2411</v>
      </c>
      <c r="L25" s="2042"/>
      <c r="M25" s="2340"/>
      <c r="N25" s="2340"/>
      <c r="O25" s="2341"/>
      <c r="P25" s="2395"/>
      <c r="Q25" s="2505"/>
      <c r="R25" s="2395"/>
      <c r="S25" s="2344"/>
      <c r="T25" s="2395"/>
      <c r="U25" s="2344"/>
      <c r="V25" s="109"/>
      <c r="AD25" s="109"/>
    </row>
    <row r="26" spans="1:46" x14ac:dyDescent="0.25">
      <c r="A26" s="109"/>
      <c r="K26" s="62"/>
      <c r="L26" s="62"/>
      <c r="O26" s="309"/>
      <c r="V26" s="109"/>
      <c r="AD26" s="109"/>
    </row>
    <row r="27" spans="1:46" x14ac:dyDescent="0.25">
      <c r="A27" s="109"/>
      <c r="O27" s="309"/>
      <c r="V27" s="109"/>
      <c r="AD27" s="109"/>
    </row>
    <row r="28" spans="1:46" x14ac:dyDescent="0.25">
      <c r="A28" s="109"/>
      <c r="O28" s="309"/>
      <c r="V28" s="109"/>
      <c r="AD28" s="109"/>
    </row>
    <row r="29" spans="1:46" x14ac:dyDescent="0.25">
      <c r="A29" s="109"/>
      <c r="O29" s="309"/>
      <c r="V29" s="109"/>
      <c r="AD29" s="109"/>
    </row>
    <row r="30" spans="1:46" x14ac:dyDescent="0.25">
      <c r="A30" s="109"/>
      <c r="V30" s="109"/>
      <c r="AD30" s="109"/>
    </row>
    <row r="31" spans="1:46" x14ac:dyDescent="0.25">
      <c r="A31" s="109"/>
      <c r="V31" s="109"/>
      <c r="AD31" s="109"/>
    </row>
    <row r="32" spans="1:46" x14ac:dyDescent="0.25">
      <c r="A32" s="109"/>
      <c r="V32" s="109"/>
      <c r="AD32" s="109"/>
    </row>
    <row r="33" spans="1:30" x14ac:dyDescent="0.25">
      <c r="A33" s="109"/>
      <c r="V33" s="109"/>
      <c r="AD33" s="109"/>
    </row>
    <row r="34" spans="1:30" x14ac:dyDescent="0.25">
      <c r="A34" s="109"/>
      <c r="V34" s="109"/>
      <c r="AD34" s="109"/>
    </row>
    <row r="35" spans="1:30" x14ac:dyDescent="0.25">
      <c r="A35" s="109"/>
      <c r="V35" s="109"/>
      <c r="AD35" s="109"/>
    </row>
    <row r="36" spans="1:30" x14ac:dyDescent="0.25">
      <c r="A36" s="109"/>
      <c r="V36" s="109"/>
      <c r="AD36" s="109"/>
    </row>
    <row r="37" spans="1:30" x14ac:dyDescent="0.25">
      <c r="A37" s="109"/>
      <c r="V37" s="109"/>
      <c r="AD37" s="109"/>
    </row>
    <row r="38" spans="1:30" x14ac:dyDescent="0.25">
      <c r="A38" s="109"/>
      <c r="V38" s="109"/>
      <c r="AD38" s="109"/>
    </row>
    <row r="39" spans="1:30" x14ac:dyDescent="0.25">
      <c r="A39" s="109"/>
      <c r="V39" s="109"/>
      <c r="AD39" s="109"/>
    </row>
    <row r="40" spans="1:30" x14ac:dyDescent="0.25">
      <c r="A40" s="109"/>
      <c r="V40" s="109"/>
      <c r="AD40" s="109"/>
    </row>
    <row r="41" spans="1:30" x14ac:dyDescent="0.25">
      <c r="A41" s="109"/>
      <c r="V41" s="109"/>
      <c r="AD41" s="109"/>
    </row>
    <row r="42" spans="1:30" x14ac:dyDescent="0.25">
      <c r="A42" s="109"/>
      <c r="V42" s="109"/>
      <c r="AD42" s="109"/>
    </row>
    <row r="43" spans="1:30" x14ac:dyDescent="0.25">
      <c r="A43" s="109"/>
      <c r="V43" s="109"/>
      <c r="AD43" s="109"/>
    </row>
    <row r="44" spans="1:30" x14ac:dyDescent="0.25">
      <c r="A44" s="109"/>
      <c r="V44" s="109"/>
      <c r="AD44" s="109"/>
    </row>
    <row r="45" spans="1:30" x14ac:dyDescent="0.25">
      <c r="A45" s="109"/>
      <c r="V45" s="109"/>
      <c r="AD45" s="109"/>
    </row>
    <row r="46" spans="1:30" x14ac:dyDescent="0.25">
      <c r="A46" s="109"/>
      <c r="V46" s="109"/>
      <c r="AD46" s="109"/>
    </row>
    <row r="47" spans="1:30" x14ac:dyDescent="0.25">
      <c r="A47" s="109"/>
      <c r="V47" s="109"/>
      <c r="AD47" s="109"/>
    </row>
    <row r="48" spans="1:30" x14ac:dyDescent="0.25">
      <c r="A48" s="109"/>
      <c r="V48" s="109"/>
      <c r="AD48" s="109"/>
    </row>
    <row r="49" spans="1:30" x14ac:dyDescent="0.25">
      <c r="A49" s="109"/>
      <c r="V49" s="109"/>
      <c r="AD49" s="109"/>
    </row>
    <row r="50" spans="1:30" x14ac:dyDescent="0.25">
      <c r="A50" s="109"/>
      <c r="V50" s="109"/>
      <c r="AD50" s="109"/>
    </row>
    <row r="51" spans="1:30" x14ac:dyDescent="0.25">
      <c r="A51" s="109"/>
      <c r="V51" s="109"/>
      <c r="AD51" s="109"/>
    </row>
    <row r="52" spans="1:30" x14ac:dyDescent="0.25">
      <c r="A52" s="109"/>
      <c r="V52" s="109"/>
      <c r="AD52" s="109"/>
    </row>
    <row r="53" spans="1:30" x14ac:dyDescent="0.25">
      <c r="A53" s="109"/>
      <c r="V53" s="109"/>
      <c r="AD53" s="109"/>
    </row>
    <row r="54" spans="1:30" x14ac:dyDescent="0.25">
      <c r="A54" s="109"/>
      <c r="V54" s="109"/>
      <c r="AD54" s="109"/>
    </row>
    <row r="55" spans="1:30" x14ac:dyDescent="0.25">
      <c r="A55" s="109"/>
      <c r="V55" s="109"/>
      <c r="AD55" s="109"/>
    </row>
    <row r="56" spans="1:30" x14ac:dyDescent="0.25">
      <c r="A56" s="109"/>
      <c r="V56" s="109"/>
      <c r="AD56" s="109"/>
    </row>
    <row r="57" spans="1:30" x14ac:dyDescent="0.25">
      <c r="A57" s="109"/>
      <c r="V57" s="109"/>
      <c r="AD57" s="109"/>
    </row>
    <row r="58" spans="1:30" x14ac:dyDescent="0.25">
      <c r="A58" s="109"/>
      <c r="V58" s="109"/>
      <c r="AD58" s="109"/>
    </row>
    <row r="59" spans="1:30" x14ac:dyDescent="0.25">
      <c r="A59" s="109"/>
      <c r="V59" s="109"/>
      <c r="AD59" s="109"/>
    </row>
    <row r="60" spans="1:30" x14ac:dyDescent="0.25">
      <c r="A60" s="109"/>
      <c r="V60" s="109"/>
      <c r="AD60" s="109"/>
    </row>
    <row r="61" spans="1:30" x14ac:dyDescent="0.25">
      <c r="A61" s="109"/>
      <c r="V61" s="109"/>
      <c r="AD61" s="109"/>
    </row>
    <row r="62" spans="1:30" x14ac:dyDescent="0.25">
      <c r="A62" s="109"/>
      <c r="V62" s="109"/>
      <c r="AD62" s="109"/>
    </row>
  </sheetData>
  <sortState ref="A7:AI43">
    <sortCondition ref="I7:I43"/>
    <sortCondition ref="H7:H43"/>
  </sortState>
  <mergeCells count="14">
    <mergeCell ref="K22:N22"/>
    <mergeCell ref="K18:N18"/>
    <mergeCell ref="K21:N21"/>
    <mergeCell ref="S6:T6"/>
    <mergeCell ref="K14:N14"/>
    <mergeCell ref="K7:N7"/>
    <mergeCell ref="K8:N8"/>
    <mergeCell ref="K11:N11"/>
    <mergeCell ref="Q6:R6"/>
    <mergeCell ref="O6:P6"/>
    <mergeCell ref="K17:N17"/>
    <mergeCell ref="K9:N9"/>
    <mergeCell ref="K15:N15"/>
    <mergeCell ref="K12:N12"/>
  </mergeCells>
  <phoneticPr fontId="20" type="noConversion"/>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EB700B"/>
  </sheetPr>
  <dimension ref="A1:Q30"/>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100.7109375" style="58" customWidth="1"/>
    <col min="2" max="2" width="14.42578125" style="58" customWidth="1"/>
    <col min="3" max="3" width="7.5703125" style="58" customWidth="1"/>
    <col min="4" max="4" width="13.5703125" style="65" hidden="1" customWidth="1"/>
    <col min="5" max="5" width="1.140625" style="66" hidden="1" customWidth="1"/>
    <col min="6" max="6" width="13.5703125" style="66" hidden="1" customWidth="1"/>
    <col min="7" max="7" width="1" style="66" hidden="1" customWidth="1"/>
    <col min="8" max="8" width="13.5703125" style="66" hidden="1" customWidth="1"/>
    <col min="9" max="9" width="1.140625" style="66" hidden="1" customWidth="1"/>
    <col min="10" max="10" width="13.5703125" style="66" hidden="1" customWidth="1"/>
    <col min="11" max="11" width="0.7109375" style="66" hidden="1" customWidth="1"/>
    <col min="12" max="12" width="13.5703125" style="58" hidden="1" customWidth="1"/>
    <col min="13" max="13" width="1.42578125" style="58" hidden="1" customWidth="1"/>
    <col min="14" max="14" width="13.5703125" style="58" hidden="1" customWidth="1"/>
    <col min="15" max="15" width="3.140625" style="58" hidden="1" customWidth="1"/>
    <col min="16" max="16" width="16" style="58" customWidth="1"/>
    <col min="17" max="18" width="11.42578125" style="58" customWidth="1"/>
    <col min="19" max="16384" width="11.42578125" style="58"/>
  </cols>
  <sheetData>
    <row r="1" spans="1:17" ht="20.25" customHeight="1" x14ac:dyDescent="0.25">
      <c r="A1" s="2102" t="s">
        <v>1275</v>
      </c>
      <c r="B1" s="5893" t="s">
        <v>5033</v>
      </c>
      <c r="C1" s="5893"/>
      <c r="D1" s="542"/>
      <c r="E1" s="542"/>
      <c r="F1" s="542"/>
      <c r="G1" s="542"/>
      <c r="H1" s="542"/>
      <c r="I1" s="542"/>
      <c r="J1" s="542"/>
      <c r="K1" s="542"/>
      <c r="L1" s="542"/>
      <c r="M1" s="542"/>
      <c r="N1" s="542"/>
      <c r="O1" s="542"/>
    </row>
    <row r="2" spans="1:17" ht="18" x14ac:dyDescent="0.25">
      <c r="A2" s="2102">
        <v>2013</v>
      </c>
      <c r="B2" s="2305"/>
      <c r="C2" s="2305"/>
      <c r="D2" s="2"/>
      <c r="E2" s="2"/>
      <c r="F2" s="2"/>
      <c r="G2" s="2"/>
      <c r="H2" s="2"/>
      <c r="I2" s="2"/>
      <c r="J2" s="2"/>
      <c r="K2" s="2"/>
      <c r="L2" s="57"/>
      <c r="M2" s="57"/>
    </row>
    <row r="3" spans="1:17" ht="18" x14ac:dyDescent="0.25">
      <c r="A3" s="2102"/>
      <c r="B3" s="2305"/>
      <c r="C3" s="2305"/>
      <c r="D3" s="2"/>
      <c r="E3" s="2"/>
      <c r="F3" s="2"/>
      <c r="G3" s="2"/>
      <c r="H3" s="2"/>
      <c r="I3" s="2"/>
      <c r="J3" s="2"/>
      <c r="K3" s="2"/>
      <c r="L3" s="57"/>
      <c r="M3" s="57"/>
    </row>
    <row r="4" spans="1:17" ht="33" customHeight="1" x14ac:dyDescent="0.25">
      <c r="A4" s="5947" t="s">
        <v>33</v>
      </c>
      <c r="B4" s="2461" t="s">
        <v>258</v>
      </c>
      <c r="C4" s="2461"/>
      <c r="D4" s="962"/>
      <c r="E4" s="962"/>
      <c r="F4" s="962"/>
      <c r="G4" s="962"/>
      <c r="H4" s="962"/>
      <c r="I4" s="962"/>
      <c r="J4" s="962"/>
      <c r="K4" s="962"/>
      <c r="L4" s="962"/>
      <c r="M4" s="962"/>
      <c r="N4" s="962"/>
      <c r="O4" s="963"/>
    </row>
    <row r="5" spans="1:17" ht="29.25" hidden="1" customHeight="1" x14ac:dyDescent="0.25">
      <c r="A5" s="5898"/>
      <c r="B5" s="5898" t="s">
        <v>697</v>
      </c>
      <c r="C5" s="5898"/>
      <c r="D5" s="962" t="s">
        <v>695</v>
      </c>
      <c r="E5" s="962"/>
      <c r="F5" s="962"/>
      <c r="G5" s="962"/>
      <c r="H5" s="962"/>
      <c r="I5" s="962"/>
      <c r="J5" s="962"/>
      <c r="K5" s="962"/>
      <c r="L5" s="962"/>
      <c r="M5" s="962"/>
      <c r="N5" s="962"/>
      <c r="O5" s="963"/>
    </row>
    <row r="6" spans="1:17" ht="15.75" hidden="1" customHeight="1" x14ac:dyDescent="0.25">
      <c r="A6" s="5899"/>
      <c r="B6" s="5899">
        <v>2012</v>
      </c>
      <c r="C6" s="5899"/>
      <c r="D6" s="5882">
        <v>2013</v>
      </c>
      <c r="E6" s="5880"/>
      <c r="F6" s="5879">
        <v>2014</v>
      </c>
      <c r="G6" s="5880"/>
      <c r="H6" s="5879">
        <v>2015</v>
      </c>
      <c r="I6" s="5880"/>
      <c r="J6" s="5879">
        <v>2016</v>
      </c>
      <c r="K6" s="5880"/>
      <c r="L6" s="5879">
        <v>2017</v>
      </c>
      <c r="M6" s="5880"/>
      <c r="N6" s="5879">
        <v>2018</v>
      </c>
      <c r="O6" s="5880"/>
      <c r="Q6" s="294"/>
    </row>
    <row r="7" spans="1:17" s="17" customFormat="1" ht="23.25" customHeight="1" x14ac:dyDescent="0.25">
      <c r="A7" s="2230" t="s">
        <v>31</v>
      </c>
      <c r="B7" s="2473">
        <f>SUM(B8:B10)</f>
        <v>7760000</v>
      </c>
      <c r="C7" s="2472"/>
      <c r="D7" s="1132">
        <f>SUM(D10:D10)</f>
        <v>0</v>
      </c>
      <c r="E7" s="201"/>
      <c r="F7" s="144">
        <f>SUM(F10:F10)</f>
        <v>0</v>
      </c>
      <c r="G7" s="201"/>
      <c r="H7" s="144">
        <f>SUM(H10:H10)</f>
        <v>0</v>
      </c>
      <c r="I7" s="201"/>
      <c r="J7" s="144">
        <f>SUM(J10:J10)</f>
        <v>0</v>
      </c>
      <c r="K7" s="201"/>
      <c r="L7" s="144">
        <f>SUM(L10:L10)</f>
        <v>0</v>
      </c>
      <c r="M7" s="201"/>
      <c r="N7" s="144">
        <f>SUM(N10:N10)</f>
        <v>0</v>
      </c>
      <c r="O7" s="201"/>
      <c r="P7" s="123"/>
      <c r="Q7" s="81"/>
    </row>
    <row r="8" spans="1:17" s="60" customFormat="1" ht="29.25" customHeight="1" x14ac:dyDescent="0.2">
      <c r="A8" s="5089" t="s">
        <v>1278</v>
      </c>
      <c r="B8" s="5112">
        <f>'8-E381op-El'!O7</f>
        <v>4100000</v>
      </c>
      <c r="C8" s="5089"/>
      <c r="D8" s="303"/>
      <c r="E8" s="1129"/>
      <c r="F8" s="115"/>
      <c r="G8" s="1129"/>
      <c r="H8" s="115"/>
      <c r="I8" s="1129"/>
      <c r="J8" s="115"/>
      <c r="K8" s="1129"/>
      <c r="L8" s="115"/>
      <c r="M8" s="1129"/>
      <c r="N8" s="115"/>
      <c r="O8" s="1129"/>
    </row>
    <row r="9" spans="1:17" s="60" customFormat="1" ht="29.25" customHeight="1" x14ac:dyDescent="0.2">
      <c r="A9" s="5057" t="s">
        <v>2175</v>
      </c>
      <c r="B9" s="2677">
        <f>'8-E381op-El'!O12</f>
        <v>2310000</v>
      </c>
      <c r="C9" s="5057"/>
      <c r="D9" s="303"/>
      <c r="E9" s="1129"/>
      <c r="F9" s="115"/>
      <c r="G9" s="1129"/>
      <c r="H9" s="115"/>
      <c r="I9" s="1129"/>
      <c r="J9" s="115"/>
      <c r="K9" s="1129"/>
      <c r="L9" s="115"/>
      <c r="M9" s="1129"/>
      <c r="N9" s="115"/>
      <c r="O9" s="1129"/>
    </row>
    <row r="10" spans="1:17" s="60" customFormat="1" ht="29.25" customHeight="1" x14ac:dyDescent="0.2">
      <c r="A10" s="5093" t="s">
        <v>1285</v>
      </c>
      <c r="B10" s="5118">
        <f>'8-E381op-El'!O15</f>
        <v>1350000</v>
      </c>
      <c r="C10" s="5093"/>
      <c r="D10" s="303"/>
      <c r="E10" s="1129"/>
      <c r="F10" s="115"/>
      <c r="G10" s="1129"/>
      <c r="H10" s="115"/>
      <c r="I10" s="1129"/>
      <c r="J10" s="115"/>
      <c r="K10" s="1129"/>
      <c r="L10" s="115"/>
      <c r="M10" s="1129"/>
      <c r="N10" s="115"/>
      <c r="O10" s="1129"/>
    </row>
    <row r="11" spans="1:17" s="60" customFormat="1" ht="13.5" customHeight="1" x14ac:dyDescent="0.2">
      <c r="A11" s="2222"/>
      <c r="B11" s="2240"/>
      <c r="C11" s="2222"/>
      <c r="D11" s="382"/>
      <c r="E11" s="1272"/>
      <c r="F11" s="382"/>
      <c r="G11" s="1272"/>
      <c r="H11" s="382"/>
      <c r="I11" s="1272"/>
      <c r="J11" s="382"/>
      <c r="K11" s="1272"/>
      <c r="L11" s="382"/>
      <c r="M11" s="1272"/>
      <c r="N11" s="382"/>
      <c r="O11" s="1272"/>
    </row>
    <row r="12" spans="1:17" ht="14.1" customHeight="1" x14ac:dyDescent="0.25">
      <c r="A12" s="2042" t="s">
        <v>2411</v>
      </c>
      <c r="B12" s="2314"/>
      <c r="C12" s="2314"/>
      <c r="D12" s="131"/>
      <c r="E12" s="132"/>
      <c r="F12" s="132"/>
      <c r="G12" s="132"/>
      <c r="H12" s="132"/>
      <c r="I12" s="132"/>
      <c r="J12" s="132"/>
      <c r="K12" s="132"/>
      <c r="L12" s="130"/>
      <c r="M12" s="130"/>
      <c r="N12" s="130"/>
      <c r="O12" s="130"/>
    </row>
    <row r="19" spans="1:2" ht="15.75" x14ac:dyDescent="0.25">
      <c r="B19" s="1167"/>
    </row>
    <row r="30" spans="1:2" ht="15.75" x14ac:dyDescent="0.25">
      <c r="A30" s="1355"/>
    </row>
  </sheetData>
  <mergeCells count="10">
    <mergeCell ref="B1:C1"/>
    <mergeCell ref="J6:K6"/>
    <mergeCell ref="L6:M6"/>
    <mergeCell ref="N6:O6"/>
    <mergeCell ref="A4:A6"/>
    <mergeCell ref="B5:C5"/>
    <mergeCell ref="B6:C6"/>
    <mergeCell ref="D6:E6"/>
    <mergeCell ref="F6:G6"/>
    <mergeCell ref="H6:I6"/>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&amp;L&amp;"Tahoma,Normal"318</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EB700B"/>
  </sheetPr>
  <dimension ref="A1:AR135"/>
  <sheetViews>
    <sheetView showGridLines="0" view="pageBreakPreview" topLeftCell="K1" zoomScale="98" zoomScaleNormal="90" zoomScaleSheetLayoutView="98" workbookViewId="0">
      <selection activeCell="M14" sqref="M14"/>
    </sheetView>
  </sheetViews>
  <sheetFormatPr baseColWidth="10" defaultColWidth="11.42578125" defaultRowHeight="15.75" x14ac:dyDescent="0.25"/>
  <cols>
    <col min="1" max="1" width="9.140625" style="17" hidden="1" customWidth="1"/>
    <col min="2" max="2" width="8.42578125" style="17" hidden="1" customWidth="1"/>
    <col min="3" max="3" width="11.85546875" style="17" hidden="1" customWidth="1"/>
    <col min="4" max="5" width="11.28515625" style="17" hidden="1" customWidth="1"/>
    <col min="6" max="6" width="9.42578125" style="17" hidden="1" customWidth="1"/>
    <col min="7" max="7" width="21.5703125" style="17" hidden="1" customWidth="1"/>
    <col min="8" max="8" width="15.5703125" style="17" hidden="1" customWidth="1"/>
    <col min="9" max="9" width="30.5703125" style="17" hidden="1" customWidth="1"/>
    <col min="10" max="10" width="9" style="17" hidden="1" customWidth="1"/>
    <col min="11" max="11" width="41.7109375" style="17" customWidth="1"/>
    <col min="12" max="12" width="2.42578125" style="17" customWidth="1"/>
    <col min="13" max="14" width="15.7109375" style="17" customWidth="1"/>
    <col min="15" max="15" width="15.7109375" style="168" customWidth="1"/>
    <col min="16" max="16" width="1.85546875" style="3" customWidth="1"/>
    <col min="17" max="17" width="7.7109375" style="170" customWidth="1"/>
    <col min="18" max="18" width="1.85546875" style="3" customWidth="1"/>
    <col min="19" max="19" width="9.7109375" style="17" customWidth="1"/>
    <col min="20" max="20" width="1.85546875" style="3" customWidth="1"/>
    <col min="21" max="21" width="25.7109375" style="17" customWidth="1"/>
    <col min="22" max="22" width="0.140625" style="17" customWidth="1"/>
    <col min="23" max="23" width="11.140625" style="17" hidden="1" customWidth="1"/>
    <col min="24" max="24" width="13.140625" style="17" hidden="1" customWidth="1"/>
    <col min="25" max="25" width="8" style="17" hidden="1" customWidth="1"/>
    <col min="26" max="26" width="9.42578125" style="17" hidden="1" customWidth="1"/>
    <col min="27" max="27" width="28.5703125" style="17" hidden="1" customWidth="1"/>
    <col min="28" max="28" width="11.28515625" style="17" hidden="1" customWidth="1"/>
    <col min="29" max="29" width="31.42578125" style="17" hidden="1" customWidth="1"/>
    <col min="30" max="30" width="9.28515625" style="17" hidden="1" customWidth="1"/>
    <col min="31" max="31" width="16.7109375" style="17" hidden="1" customWidth="1"/>
    <col min="32" max="32" width="20.7109375" style="17" hidden="1" customWidth="1"/>
    <col min="33" max="33" width="14" style="17" hidden="1" customWidth="1"/>
    <col min="34" max="34" width="21" style="17" hidden="1" customWidth="1"/>
    <col min="35" max="35" width="14" style="17" hidden="1" customWidth="1"/>
    <col min="36" max="36" width="0.42578125" style="17" hidden="1" customWidth="1"/>
    <col min="37" max="42" width="11.42578125" style="17" hidden="1" customWidth="1"/>
    <col min="43" max="16384" width="11.42578125" style="17"/>
  </cols>
  <sheetData>
    <row r="1" spans="1:44" ht="15" customHeight="1" x14ac:dyDescent="0.25">
      <c r="K1" s="1655" t="s">
        <v>2413</v>
      </c>
      <c r="L1" s="1655"/>
      <c r="M1" s="2315"/>
      <c r="N1" s="2315"/>
      <c r="O1" s="2315"/>
      <c r="P1" s="2315"/>
      <c r="Q1" s="2315"/>
      <c r="R1" s="2315"/>
      <c r="S1" s="2145"/>
      <c r="T1" s="2145"/>
      <c r="U1" s="2836" t="s">
        <v>5043</v>
      </c>
      <c r="W1" s="195"/>
      <c r="X1" s="195"/>
    </row>
    <row r="2" spans="1:44" ht="18" customHeight="1" x14ac:dyDescent="0.25">
      <c r="K2" s="1655" t="s">
        <v>2470</v>
      </c>
      <c r="L2" s="1655"/>
      <c r="M2" s="2315"/>
      <c r="N2" s="2315"/>
      <c r="O2" s="2315"/>
      <c r="P2" s="2315"/>
      <c r="Q2" s="2315"/>
      <c r="R2" s="2315"/>
      <c r="S2" s="2145"/>
      <c r="T2" s="2145"/>
      <c r="U2" s="2145"/>
      <c r="W2" s="195"/>
      <c r="X2" s="195"/>
    </row>
    <row r="3" spans="1:44" ht="15" customHeight="1" x14ac:dyDescent="0.25">
      <c r="A3" s="17" t="s">
        <v>1297</v>
      </c>
      <c r="K3" s="2102">
        <v>2013</v>
      </c>
      <c r="L3" s="2102"/>
      <c r="M3" s="2478"/>
      <c r="N3" s="2478"/>
      <c r="O3" s="2478"/>
      <c r="P3" s="2478"/>
      <c r="Q3" s="2478"/>
      <c r="R3" s="2478"/>
      <c r="S3" s="2474"/>
      <c r="T3" s="2474"/>
      <c r="U3" s="2474"/>
      <c r="W3" s="233"/>
      <c r="X3" s="233"/>
      <c r="Y3" s="234"/>
    </row>
    <row r="4" spans="1:44" x14ac:dyDescent="0.25">
      <c r="K4" s="2318"/>
      <c r="L4" s="2318"/>
      <c r="M4" s="2478"/>
      <c r="N4" s="2478"/>
      <c r="O4" s="2478"/>
      <c r="P4" s="2478"/>
      <c r="Q4" s="2478"/>
      <c r="R4" s="2478"/>
      <c r="S4" s="2474"/>
      <c r="T4" s="2474"/>
      <c r="U4" s="2474"/>
      <c r="W4" s="233"/>
      <c r="X4" s="233"/>
      <c r="Y4" s="234"/>
    </row>
    <row r="5" spans="1:44" ht="51" customHeight="1" x14ac:dyDescent="0.25">
      <c r="A5" s="332" t="s">
        <v>50</v>
      </c>
      <c r="B5" s="332" t="s">
        <v>44</v>
      </c>
      <c r="C5" s="332" t="s">
        <v>172</v>
      </c>
      <c r="D5" s="567" t="s">
        <v>261</v>
      </c>
      <c r="E5" s="332" t="s">
        <v>1267</v>
      </c>
      <c r="F5" s="332" t="s">
        <v>176</v>
      </c>
      <c r="G5" s="332" t="s">
        <v>179</v>
      </c>
      <c r="H5" s="332" t="s">
        <v>178</v>
      </c>
      <c r="I5" s="332" t="s">
        <v>174</v>
      </c>
      <c r="J5" s="1106" t="s">
        <v>175</v>
      </c>
      <c r="K5" s="2416" t="s">
        <v>257</v>
      </c>
      <c r="L5" s="2416"/>
      <c r="M5" s="2416" t="s">
        <v>21</v>
      </c>
      <c r="N5" s="2416" t="s">
        <v>29</v>
      </c>
      <c r="O5" s="5934" t="s">
        <v>258</v>
      </c>
      <c r="P5" s="5934"/>
      <c r="Q5" s="5934" t="s">
        <v>182</v>
      </c>
      <c r="R5" s="5934"/>
      <c r="S5" s="5934" t="s">
        <v>20</v>
      </c>
      <c r="T5" s="5934"/>
      <c r="U5" s="2416" t="s">
        <v>30</v>
      </c>
      <c r="V5" s="1110"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4" ht="20.25" customHeight="1" x14ac:dyDescent="0.25">
      <c r="A6" s="260" t="s">
        <v>1022</v>
      </c>
      <c r="B6" s="213"/>
      <c r="C6" s="213"/>
      <c r="D6" s="213"/>
      <c r="E6" s="213"/>
      <c r="F6" s="213"/>
      <c r="G6" s="317"/>
      <c r="H6" s="213"/>
      <c r="I6" s="213"/>
      <c r="J6" s="317"/>
      <c r="K6" s="5951" t="s">
        <v>31</v>
      </c>
      <c r="L6" s="5951"/>
      <c r="M6" s="5951"/>
      <c r="N6" s="5951"/>
      <c r="O6" s="2516">
        <f>SUM(O7,O15,O12)</f>
        <v>7760000</v>
      </c>
      <c r="P6" s="2517"/>
      <c r="Q6" s="2518"/>
      <c r="R6" s="2519"/>
      <c r="S6" s="2520">
        <f>SUM(S7,S15,S12)</f>
        <v>0</v>
      </c>
      <c r="T6" s="2521"/>
      <c r="U6" s="2522"/>
      <c r="V6" s="537"/>
      <c r="W6" s="537"/>
      <c r="X6" s="209"/>
      <c r="Y6" s="209">
        <f>SUM(Y7,Y12,Y15)</f>
        <v>4</v>
      </c>
      <c r="Z6" s="209">
        <f>SUM(Z7,Z12,Z15)</f>
        <v>8</v>
      </c>
      <c r="AA6" s="209"/>
      <c r="AB6" s="209"/>
      <c r="AC6" s="216"/>
      <c r="AD6" s="209"/>
      <c r="AE6" s="209"/>
      <c r="AF6" s="209"/>
      <c r="AG6" s="209"/>
      <c r="AH6" s="209"/>
      <c r="AI6" s="209"/>
      <c r="AJ6" s="209"/>
    </row>
    <row r="7" spans="1:44" ht="16.5" x14ac:dyDescent="0.25">
      <c r="A7" s="1249"/>
      <c r="B7" s="1249"/>
      <c r="C7" s="1249"/>
      <c r="D7" s="1249"/>
      <c r="E7" s="1249"/>
      <c r="F7" s="1249"/>
      <c r="G7" s="317"/>
      <c r="H7" s="213"/>
      <c r="I7" s="1249"/>
      <c r="J7" s="2323"/>
      <c r="K7" s="5909" t="s">
        <v>1278</v>
      </c>
      <c r="L7" s="5909"/>
      <c r="M7" s="5911"/>
      <c r="N7" s="5911"/>
      <c r="O7" s="2468">
        <f>SUM(O8)</f>
        <v>4100000</v>
      </c>
      <c r="P7" s="2483"/>
      <c r="Q7" s="2324"/>
      <c r="R7" s="2325"/>
      <c r="S7" s="2328">
        <f>SUM(S8)</f>
        <v>0</v>
      </c>
      <c r="T7" s="2483"/>
      <c r="U7" s="2328"/>
      <c r="V7" s="2261"/>
      <c r="W7" s="537"/>
      <c r="X7" s="209"/>
      <c r="Y7" s="45">
        <f>SUM(Y8)</f>
        <v>3</v>
      </c>
      <c r="Z7" s="95">
        <f>SUM(Z8)</f>
        <v>3</v>
      </c>
      <c r="AA7" s="307"/>
      <c r="AB7" s="209"/>
      <c r="AC7" s="216"/>
      <c r="AD7" s="209"/>
      <c r="AE7" s="209"/>
      <c r="AF7" s="209"/>
      <c r="AG7" s="209"/>
      <c r="AH7" s="209"/>
      <c r="AI7" s="209"/>
      <c r="AJ7" s="209"/>
      <c r="AK7" s="6"/>
      <c r="AL7" s="6"/>
      <c r="AM7" s="6"/>
      <c r="AN7" s="6"/>
      <c r="AO7" s="6"/>
      <c r="AP7" s="6"/>
      <c r="AQ7" s="6"/>
      <c r="AR7" s="6"/>
    </row>
    <row r="8" spans="1:44" x14ac:dyDescent="0.25">
      <c r="A8" s="101"/>
      <c r="B8" s="100"/>
      <c r="C8" s="100"/>
      <c r="D8" s="96"/>
      <c r="E8" s="96"/>
      <c r="F8" s="96"/>
      <c r="G8" s="269"/>
      <c r="H8" s="128"/>
      <c r="I8" s="96"/>
      <c r="J8" s="2273"/>
      <c r="K8" s="5889" t="s">
        <v>366</v>
      </c>
      <c r="L8" s="5889"/>
      <c r="M8" s="5889"/>
      <c r="N8" s="5890"/>
      <c r="O8" s="2446">
        <f>SUM(O9:O11)</f>
        <v>4100000</v>
      </c>
      <c r="P8" s="2069"/>
      <c r="Q8" s="2072"/>
      <c r="R8" s="2073"/>
      <c r="S8" s="2072">
        <f>SUM(S9:S11)</f>
        <v>0</v>
      </c>
      <c r="T8" s="2074"/>
      <c r="U8" s="2075"/>
      <c r="V8" s="2274"/>
      <c r="W8" s="538"/>
      <c r="X8" s="205"/>
      <c r="Y8" s="147">
        <f>SUM(Y9:Y11)</f>
        <v>3</v>
      </c>
      <c r="Z8" s="147">
        <f>SUM(Z9:Z11)</f>
        <v>3</v>
      </c>
      <c r="AA8" s="200"/>
      <c r="AB8" s="200"/>
      <c r="AC8" s="200"/>
      <c r="AD8" s="101"/>
      <c r="AE8" s="101"/>
      <c r="AF8" s="101"/>
      <c r="AG8" s="101"/>
      <c r="AH8" s="101"/>
      <c r="AI8" s="101"/>
      <c r="AJ8" s="101"/>
      <c r="AK8" s="6"/>
      <c r="AL8" s="6"/>
      <c r="AM8" s="6"/>
      <c r="AN8" s="6"/>
      <c r="AO8" s="6"/>
      <c r="AP8" s="6"/>
      <c r="AQ8" s="6"/>
      <c r="AR8" s="6"/>
    </row>
    <row r="9" spans="1:44" s="587" customFormat="1" ht="43.5" customHeight="1" x14ac:dyDescent="0.25">
      <c r="A9" s="740" t="s">
        <v>870</v>
      </c>
      <c r="B9" s="1190" t="s">
        <v>875</v>
      </c>
      <c r="C9" s="1324" t="s">
        <v>1007</v>
      </c>
      <c r="D9" s="1277" t="s">
        <v>1006</v>
      </c>
      <c r="E9" s="672">
        <v>11086</v>
      </c>
      <c r="F9" s="646" t="s">
        <v>291</v>
      </c>
      <c r="G9" s="870" t="s">
        <v>1021</v>
      </c>
      <c r="H9" s="1279" t="s">
        <v>681</v>
      </c>
      <c r="I9" s="1322" t="s">
        <v>1278</v>
      </c>
      <c r="J9" s="2286">
        <v>2012</v>
      </c>
      <c r="K9" s="2411" t="s">
        <v>2454</v>
      </c>
      <c r="L9" s="1968"/>
      <c r="M9" s="1967" t="s">
        <v>290</v>
      </c>
      <c r="N9" s="1967" t="s">
        <v>496</v>
      </c>
      <c r="O9" s="2449">
        <v>1300000</v>
      </c>
      <c r="P9" s="1965"/>
      <c r="Q9" s="1966">
        <v>1</v>
      </c>
      <c r="R9" s="1965"/>
      <c r="S9" s="1964" t="s">
        <v>916</v>
      </c>
      <c r="T9" s="1963"/>
      <c r="U9" s="1962"/>
      <c r="V9" s="2287">
        <v>1</v>
      </c>
      <c r="W9" s="670">
        <v>41338</v>
      </c>
      <c r="X9" s="800">
        <v>41422</v>
      </c>
      <c r="Y9" s="1263">
        <v>1</v>
      </c>
      <c r="Z9" s="1263">
        <v>1</v>
      </c>
      <c r="AA9" s="1204">
        <v>41548</v>
      </c>
      <c r="AB9" s="740"/>
      <c r="AC9" s="740" t="s">
        <v>1020</v>
      </c>
      <c r="AD9" s="1282" t="s">
        <v>957</v>
      </c>
      <c r="AE9" s="799" t="s">
        <v>1019</v>
      </c>
      <c r="AF9" s="1282" t="s">
        <v>995</v>
      </c>
      <c r="AG9" s="670">
        <v>41075</v>
      </c>
      <c r="AH9" s="816" t="s">
        <v>287</v>
      </c>
      <c r="AI9" s="670" t="s">
        <v>287</v>
      </c>
      <c r="AJ9" s="1280" t="s">
        <v>522</v>
      </c>
      <c r="AK9" s="800">
        <v>41422</v>
      </c>
      <c r="AL9" s="800">
        <v>41422</v>
      </c>
      <c r="AM9" s="670">
        <v>41408</v>
      </c>
      <c r="AN9" s="1197" t="s">
        <v>287</v>
      </c>
      <c r="AO9" s="1197" t="s">
        <v>287</v>
      </c>
      <c r="AP9" s="1218" t="s">
        <v>969</v>
      </c>
    </row>
    <row r="10" spans="1:44" s="587" customFormat="1" ht="51.75" customHeight="1" x14ac:dyDescent="0.25">
      <c r="A10" s="740" t="s">
        <v>870</v>
      </c>
      <c r="B10" s="1190" t="s">
        <v>875</v>
      </c>
      <c r="C10" s="1324" t="s">
        <v>1007</v>
      </c>
      <c r="D10" s="1277" t="s">
        <v>1006</v>
      </c>
      <c r="E10" s="672">
        <v>11151</v>
      </c>
      <c r="F10" s="646" t="s">
        <v>291</v>
      </c>
      <c r="G10" s="1277" t="s">
        <v>1011</v>
      </c>
      <c r="H10" s="1279" t="s">
        <v>681</v>
      </c>
      <c r="I10" s="1322" t="s">
        <v>1278</v>
      </c>
      <c r="J10" s="2286">
        <v>2012</v>
      </c>
      <c r="K10" s="2411" t="s">
        <v>2455</v>
      </c>
      <c r="L10" s="1968"/>
      <c r="M10" s="1967" t="s">
        <v>1003</v>
      </c>
      <c r="N10" s="1967" t="s">
        <v>496</v>
      </c>
      <c r="O10" s="2449">
        <v>2000000</v>
      </c>
      <c r="P10" s="1965"/>
      <c r="Q10" s="1966">
        <v>1</v>
      </c>
      <c r="R10" s="1965"/>
      <c r="S10" s="1964" t="s">
        <v>916</v>
      </c>
      <c r="T10" s="1963"/>
      <c r="U10" s="1962"/>
      <c r="V10" s="2287">
        <v>1</v>
      </c>
      <c r="W10" s="670">
        <v>41285</v>
      </c>
      <c r="X10" s="800">
        <v>41460</v>
      </c>
      <c r="Y10" s="1263">
        <v>1</v>
      </c>
      <c r="Z10" s="1263">
        <v>1</v>
      </c>
      <c r="AA10" s="1204">
        <v>41548</v>
      </c>
      <c r="AB10" s="1202" t="s">
        <v>1010</v>
      </c>
      <c r="AC10" s="740"/>
      <c r="AD10" s="1282" t="s">
        <v>957</v>
      </c>
      <c r="AE10" s="799" t="s">
        <v>1009</v>
      </c>
      <c r="AF10" s="1282" t="s">
        <v>1008</v>
      </c>
      <c r="AG10" s="670">
        <v>41075</v>
      </c>
      <c r="AH10" s="816" t="s">
        <v>287</v>
      </c>
      <c r="AI10" s="670" t="s">
        <v>287</v>
      </c>
      <c r="AJ10" s="1280" t="s">
        <v>545</v>
      </c>
      <c r="AK10" s="670">
        <v>41551</v>
      </c>
      <c r="AL10" s="670">
        <v>41356</v>
      </c>
      <c r="AM10" s="627" t="s">
        <v>281</v>
      </c>
      <c r="AN10" s="1197" t="s">
        <v>287</v>
      </c>
      <c r="AO10" s="1197" t="s">
        <v>287</v>
      </c>
      <c r="AP10" s="1203" t="s">
        <v>888</v>
      </c>
    </row>
    <row r="11" spans="1:44" s="587" customFormat="1" ht="56.25" customHeight="1" x14ac:dyDescent="0.25">
      <c r="A11" s="740" t="s">
        <v>870</v>
      </c>
      <c r="B11" s="1190" t="s">
        <v>875</v>
      </c>
      <c r="C11" s="1324" t="s">
        <v>1007</v>
      </c>
      <c r="D11" s="1277" t="s">
        <v>1006</v>
      </c>
      <c r="E11" s="672">
        <v>11079</v>
      </c>
      <c r="F11" s="646" t="s">
        <v>291</v>
      </c>
      <c r="G11" s="1277" t="s">
        <v>1011</v>
      </c>
      <c r="H11" s="1279" t="s">
        <v>681</v>
      </c>
      <c r="I11" s="1322" t="s">
        <v>1278</v>
      </c>
      <c r="J11" s="2286">
        <v>2012</v>
      </c>
      <c r="K11" s="2411" t="s">
        <v>2456</v>
      </c>
      <c r="L11" s="1968"/>
      <c r="M11" s="1967" t="s">
        <v>2652</v>
      </c>
      <c r="N11" s="1967" t="s">
        <v>496</v>
      </c>
      <c r="O11" s="2449">
        <v>800000</v>
      </c>
      <c r="P11" s="1965"/>
      <c r="Q11" s="1966">
        <v>1</v>
      </c>
      <c r="R11" s="1965"/>
      <c r="S11" s="1964" t="s">
        <v>916</v>
      </c>
      <c r="T11" s="1963"/>
      <c r="U11" s="1962"/>
      <c r="V11" s="2287">
        <v>1</v>
      </c>
      <c r="W11" s="670">
        <v>41339</v>
      </c>
      <c r="X11" s="800">
        <v>41409</v>
      </c>
      <c r="Y11" s="1263">
        <v>1</v>
      </c>
      <c r="Z11" s="1263">
        <v>1</v>
      </c>
      <c r="AA11" s="1204">
        <v>41548</v>
      </c>
      <c r="AB11" s="1202" t="s">
        <v>1014</v>
      </c>
      <c r="AC11" s="1202" t="s">
        <v>1013</v>
      </c>
      <c r="AD11" s="1282" t="s">
        <v>957</v>
      </c>
      <c r="AE11" s="799" t="s">
        <v>1012</v>
      </c>
      <c r="AF11" s="1282" t="s">
        <v>1008</v>
      </c>
      <c r="AG11" s="670">
        <v>41075</v>
      </c>
      <c r="AH11" s="816" t="s">
        <v>287</v>
      </c>
      <c r="AI11" s="670" t="s">
        <v>287</v>
      </c>
      <c r="AJ11" s="1280" t="s">
        <v>615</v>
      </c>
      <c r="AK11" s="670">
        <v>41409</v>
      </c>
      <c r="AL11" s="670">
        <v>41409</v>
      </c>
      <c r="AM11" s="627" t="s">
        <v>281</v>
      </c>
      <c r="AN11" s="1197" t="s">
        <v>287</v>
      </c>
      <c r="AO11" s="1197" t="s">
        <v>287</v>
      </c>
      <c r="AP11" s="1203" t="s">
        <v>888</v>
      </c>
    </row>
    <row r="12" spans="1:44" ht="18" customHeight="1" x14ac:dyDescent="0.25">
      <c r="A12" s="1354"/>
      <c r="B12" s="1354"/>
      <c r="C12" s="1354"/>
      <c r="D12" s="1354"/>
      <c r="E12" s="1354"/>
      <c r="F12" s="1354"/>
      <c r="G12" s="317"/>
      <c r="H12" s="213"/>
      <c r="I12" s="1354"/>
      <c r="J12" s="2323"/>
      <c r="K12" s="5912" t="s">
        <v>2175</v>
      </c>
      <c r="L12" s="5912"/>
      <c r="M12" s="5913"/>
      <c r="N12" s="5913"/>
      <c r="O12" s="2448">
        <f>SUM(O13)</f>
        <v>2310000</v>
      </c>
      <c r="P12" s="2497"/>
      <c r="Q12" s="2063"/>
      <c r="R12" s="2058"/>
      <c r="S12" s="2066">
        <f>SUM(S13)</f>
        <v>0</v>
      </c>
      <c r="T12" s="2497"/>
      <c r="U12" s="2066"/>
      <c r="V12" s="2261"/>
      <c r="W12" s="537"/>
      <c r="X12" s="209"/>
      <c r="Y12" s="45">
        <f>SUM(Y13)</f>
        <v>0</v>
      </c>
      <c r="Z12" s="45">
        <f>SUM(Z13)</f>
        <v>4</v>
      </c>
      <c r="AA12" s="307"/>
      <c r="AB12" s="209"/>
      <c r="AC12" s="216"/>
      <c r="AD12" s="209"/>
      <c r="AE12" s="209"/>
      <c r="AF12" s="209"/>
      <c r="AG12" s="209"/>
      <c r="AH12" s="209"/>
      <c r="AI12" s="209"/>
      <c r="AJ12" s="209"/>
      <c r="AK12" s="6"/>
      <c r="AL12" s="6"/>
      <c r="AM12" s="6"/>
      <c r="AN12" s="6"/>
      <c r="AO12" s="6"/>
      <c r="AP12" s="6"/>
      <c r="AQ12" s="6"/>
      <c r="AR12" s="6"/>
    </row>
    <row r="13" spans="1:44" x14ac:dyDescent="0.25">
      <c r="A13" s="101"/>
      <c r="B13" s="100"/>
      <c r="C13" s="100"/>
      <c r="D13" s="96"/>
      <c r="E13" s="96"/>
      <c r="F13" s="96"/>
      <c r="G13" s="269"/>
      <c r="H13" s="128"/>
      <c r="I13" s="96"/>
      <c r="J13" s="2273"/>
      <c r="K13" s="5889" t="s">
        <v>366</v>
      </c>
      <c r="L13" s="5889"/>
      <c r="M13" s="5889"/>
      <c r="N13" s="5890"/>
      <c r="O13" s="2446">
        <f>SUM(O14:O14)</f>
        <v>2310000</v>
      </c>
      <c r="P13" s="2069"/>
      <c r="Q13" s="2072"/>
      <c r="R13" s="2073"/>
      <c r="S13" s="2072">
        <f>SUM(S14:S14)</f>
        <v>0</v>
      </c>
      <c r="T13" s="2074"/>
      <c r="U13" s="2075"/>
      <c r="V13" s="2274"/>
      <c r="W13" s="538"/>
      <c r="X13" s="205"/>
      <c r="Y13" s="147">
        <f>SUM(Y14:Y14)</f>
        <v>0</v>
      </c>
      <c r="Z13" s="147">
        <f>SUM(Z14:Z14)</f>
        <v>4</v>
      </c>
      <c r="AA13" s="200"/>
      <c r="AB13" s="200"/>
      <c r="AC13" s="200"/>
      <c r="AD13" s="101"/>
      <c r="AE13" s="101"/>
      <c r="AF13" s="101"/>
      <c r="AG13" s="101"/>
      <c r="AH13" s="101"/>
      <c r="AI13" s="101"/>
      <c r="AJ13" s="101"/>
      <c r="AK13" s="6"/>
      <c r="AL13" s="6"/>
      <c r="AM13" s="6"/>
      <c r="AN13" s="6"/>
      <c r="AO13" s="6"/>
      <c r="AP13" s="6"/>
      <c r="AQ13" s="6"/>
      <c r="AR13" s="6"/>
    </row>
    <row r="14" spans="1:44" s="1342" customFormat="1" ht="68.25" customHeight="1" x14ac:dyDescent="0.25">
      <c r="A14" s="718" t="s">
        <v>869</v>
      </c>
      <c r="B14" s="1190" t="s">
        <v>875</v>
      </c>
      <c r="C14" s="1274" t="s">
        <v>1007</v>
      </c>
      <c r="D14" s="664" t="s">
        <v>1006</v>
      </c>
      <c r="E14" s="1347" t="s">
        <v>281</v>
      </c>
      <c r="F14" s="646" t="s">
        <v>291</v>
      </c>
      <c r="G14" s="759" t="s">
        <v>1293</v>
      </c>
      <c r="H14" s="715" t="s">
        <v>289</v>
      </c>
      <c r="I14" s="694" t="s">
        <v>1294</v>
      </c>
      <c r="J14" s="1108">
        <v>2012</v>
      </c>
      <c r="K14" s="2411" t="s">
        <v>2457</v>
      </c>
      <c r="L14" s="1968"/>
      <c r="M14" s="1967" t="s">
        <v>2653</v>
      </c>
      <c r="N14" s="1967" t="s">
        <v>496</v>
      </c>
      <c r="O14" s="2449">
        <v>2310000</v>
      </c>
      <c r="P14" s="1965"/>
      <c r="Q14" s="1966">
        <v>1</v>
      </c>
      <c r="R14" s="1965"/>
      <c r="S14" s="1964" t="s">
        <v>916</v>
      </c>
      <c r="T14" s="1963"/>
      <c r="U14" s="1962"/>
      <c r="V14" s="1114">
        <v>1</v>
      </c>
      <c r="W14" s="685">
        <v>41420</v>
      </c>
      <c r="X14" s="685">
        <v>41451</v>
      </c>
      <c r="Y14" s="1348">
        <v>0</v>
      </c>
      <c r="Z14" s="1348">
        <v>4</v>
      </c>
      <c r="AA14" s="1349">
        <v>41609</v>
      </c>
      <c r="AB14" s="1350"/>
      <c r="AC14" s="1351"/>
      <c r="AD14" s="1364">
        <v>134</v>
      </c>
      <c r="AE14" s="1341" t="s">
        <v>281</v>
      </c>
      <c r="AF14" s="1364" t="s">
        <v>988</v>
      </c>
      <c r="AG14" s="1340">
        <v>41075</v>
      </c>
      <c r="AH14" s="1339" t="s">
        <v>287</v>
      </c>
      <c r="AI14" s="1340" t="s">
        <v>287</v>
      </c>
      <c r="AJ14" s="1365" t="s">
        <v>384</v>
      </c>
      <c r="AK14" s="1340" t="s">
        <v>287</v>
      </c>
      <c r="AL14" s="1340" t="s">
        <v>287</v>
      </c>
      <c r="AM14" s="1340" t="s">
        <v>287</v>
      </c>
      <c r="AN14" s="1340" t="s">
        <v>287</v>
      </c>
      <c r="AO14" s="1340" t="s">
        <v>287</v>
      </c>
      <c r="AP14" s="1340" t="s">
        <v>287</v>
      </c>
    </row>
    <row r="15" spans="1:44" ht="16.5" customHeight="1" x14ac:dyDescent="0.25">
      <c r="A15" s="1249"/>
      <c r="B15" s="1249"/>
      <c r="C15" s="1249"/>
      <c r="D15" s="1249"/>
      <c r="E15" s="1249"/>
      <c r="F15" s="1249"/>
      <c r="G15" s="317"/>
      <c r="H15" s="213"/>
      <c r="I15" s="1249"/>
      <c r="J15" s="2323"/>
      <c r="K15" s="5912" t="s">
        <v>1285</v>
      </c>
      <c r="L15" s="5912"/>
      <c r="M15" s="5913"/>
      <c r="N15" s="5913"/>
      <c r="O15" s="2448">
        <f>SUM(O16)</f>
        <v>1350000</v>
      </c>
      <c r="P15" s="2497"/>
      <c r="Q15" s="2063"/>
      <c r="R15" s="2058"/>
      <c r="S15" s="2066">
        <f>SUM(S16)</f>
        <v>0</v>
      </c>
      <c r="T15" s="2497"/>
      <c r="U15" s="2066"/>
      <c r="V15" s="2261"/>
      <c r="W15" s="537"/>
      <c r="X15" s="209"/>
      <c r="Y15" s="45">
        <f>SUM(Y16)</f>
        <v>1</v>
      </c>
      <c r="Z15" s="45">
        <f>SUM(Z16)</f>
        <v>1</v>
      </c>
      <c r="AA15" s="307"/>
      <c r="AB15" s="209"/>
      <c r="AC15" s="216"/>
      <c r="AD15" s="209"/>
      <c r="AE15" s="209"/>
      <c r="AF15" s="209"/>
      <c r="AG15" s="209"/>
      <c r="AH15" s="209"/>
      <c r="AI15" s="209"/>
      <c r="AJ15" s="209"/>
      <c r="AK15" s="6"/>
      <c r="AL15" s="6"/>
      <c r="AM15" s="6"/>
      <c r="AN15" s="6"/>
      <c r="AO15" s="6"/>
      <c r="AP15" s="6"/>
      <c r="AQ15" s="6"/>
      <c r="AR15" s="6"/>
    </row>
    <row r="16" spans="1:44" x14ac:dyDescent="0.25">
      <c r="A16" s="101"/>
      <c r="B16" s="100"/>
      <c r="C16" s="100"/>
      <c r="D16" s="96"/>
      <c r="E16" s="96"/>
      <c r="F16" s="96"/>
      <c r="G16" s="269"/>
      <c r="H16" s="128"/>
      <c r="I16" s="96"/>
      <c r="J16" s="2273"/>
      <c r="K16" s="5889" t="s">
        <v>366</v>
      </c>
      <c r="L16" s="5889"/>
      <c r="M16" s="5889"/>
      <c r="N16" s="5890"/>
      <c r="O16" s="2446">
        <f>SUM(O17:O17)</f>
        <v>1350000</v>
      </c>
      <c r="P16" s="2069"/>
      <c r="Q16" s="2072"/>
      <c r="R16" s="2073"/>
      <c r="S16" s="2072">
        <f>SUM(S17:S17)</f>
        <v>0</v>
      </c>
      <c r="T16" s="2074"/>
      <c r="U16" s="2075"/>
      <c r="V16" s="2274"/>
      <c r="W16" s="538"/>
      <c r="X16" s="205"/>
      <c r="Y16" s="147">
        <f>SUM(Y17:Y17)</f>
        <v>1</v>
      </c>
      <c r="Z16" s="147">
        <f>SUM(Z17:Z17)</f>
        <v>1</v>
      </c>
      <c r="AA16" s="200"/>
      <c r="AB16" s="200"/>
      <c r="AC16" s="200"/>
      <c r="AD16" s="101"/>
      <c r="AE16" s="101"/>
      <c r="AF16" s="101"/>
      <c r="AG16" s="101"/>
      <c r="AH16" s="101"/>
      <c r="AI16" s="101"/>
      <c r="AJ16" s="101"/>
      <c r="AK16" s="6"/>
      <c r="AL16" s="6"/>
      <c r="AM16" s="6"/>
      <c r="AN16" s="6"/>
      <c r="AO16" s="6"/>
      <c r="AP16" s="6"/>
      <c r="AQ16" s="6"/>
      <c r="AR16" s="6"/>
    </row>
    <row r="17" spans="1:42" s="587" customFormat="1" ht="38.25" customHeight="1" x14ac:dyDescent="0.25">
      <c r="A17" s="740" t="s">
        <v>870</v>
      </c>
      <c r="B17" s="1190" t="s">
        <v>875</v>
      </c>
      <c r="C17" s="1324" t="s">
        <v>1007</v>
      </c>
      <c r="D17" s="1277" t="s">
        <v>1006</v>
      </c>
      <c r="E17" s="672">
        <v>11066</v>
      </c>
      <c r="F17" s="646" t="s">
        <v>291</v>
      </c>
      <c r="G17" s="870" t="s">
        <v>958</v>
      </c>
      <c r="H17" s="1279" t="s">
        <v>681</v>
      </c>
      <c r="I17" s="1322" t="s">
        <v>1285</v>
      </c>
      <c r="J17" s="2286">
        <v>2012</v>
      </c>
      <c r="K17" s="2412" t="s">
        <v>2458</v>
      </c>
      <c r="L17" s="2214"/>
      <c r="M17" s="1959" t="s">
        <v>303</v>
      </c>
      <c r="N17" s="1959" t="s">
        <v>496</v>
      </c>
      <c r="O17" s="2469">
        <v>1350000</v>
      </c>
      <c r="P17" s="1957"/>
      <c r="Q17" s="1958">
        <v>1</v>
      </c>
      <c r="R17" s="1957"/>
      <c r="S17" s="1956" t="s">
        <v>916</v>
      </c>
      <c r="T17" s="1955"/>
      <c r="U17" s="1954"/>
      <c r="V17" s="2287">
        <v>1</v>
      </c>
      <c r="W17" s="670">
        <v>41339</v>
      </c>
      <c r="X17" s="1217" t="s">
        <v>283</v>
      </c>
      <c r="Y17" s="1263">
        <v>1</v>
      </c>
      <c r="Z17" s="1263">
        <v>1</v>
      </c>
      <c r="AA17" s="1204">
        <v>41548</v>
      </c>
      <c r="AB17" s="1202" t="s">
        <v>1018</v>
      </c>
      <c r="AC17" s="1202" t="s">
        <v>1017</v>
      </c>
      <c r="AD17" s="1282" t="s">
        <v>957</v>
      </c>
      <c r="AE17" s="799" t="s">
        <v>1016</v>
      </c>
      <c r="AF17" s="1282" t="s">
        <v>1015</v>
      </c>
      <c r="AG17" s="670">
        <v>41085</v>
      </c>
      <c r="AH17" s="816" t="s">
        <v>287</v>
      </c>
      <c r="AI17" s="670" t="s">
        <v>287</v>
      </c>
      <c r="AJ17" s="1280" t="s">
        <v>522</v>
      </c>
      <c r="AK17" s="670">
        <v>41505</v>
      </c>
      <c r="AL17" s="670">
        <v>41460</v>
      </c>
      <c r="AM17" s="627" t="s">
        <v>281</v>
      </c>
      <c r="AN17" s="1197" t="s">
        <v>287</v>
      </c>
      <c r="AO17" s="1197" t="s">
        <v>287</v>
      </c>
      <c r="AP17" s="1218" t="s">
        <v>969</v>
      </c>
    </row>
    <row r="18" spans="1:42" s="587" customFormat="1" ht="15" customHeight="1" x14ac:dyDescent="0.25">
      <c r="A18" s="1739"/>
      <c r="B18" s="1740"/>
      <c r="C18" s="1795"/>
      <c r="D18" s="1796"/>
      <c r="E18" s="1742"/>
      <c r="F18" s="1661"/>
      <c r="G18" s="1744"/>
      <c r="H18" s="1745"/>
      <c r="I18" s="1746"/>
      <c r="J18" s="1742"/>
      <c r="K18" s="1974"/>
      <c r="L18" s="1974"/>
      <c r="M18" s="1952"/>
      <c r="N18" s="1952"/>
      <c r="O18" s="2646"/>
      <c r="P18" s="1949"/>
      <c r="Q18" s="1950"/>
      <c r="R18" s="1949"/>
      <c r="S18" s="1948"/>
      <c r="T18" s="1947"/>
      <c r="U18" s="1946"/>
      <c r="V18" s="1797"/>
      <c r="W18" s="1748"/>
      <c r="X18" s="1798"/>
      <c r="Y18" s="1799"/>
      <c r="Z18" s="1799"/>
      <c r="AA18" s="1800"/>
      <c r="AB18" s="1801"/>
      <c r="AC18" s="1801"/>
      <c r="AD18" s="1753"/>
      <c r="AE18" s="1752"/>
      <c r="AF18" s="1753"/>
      <c r="AG18" s="1748"/>
      <c r="AH18" s="1754"/>
      <c r="AI18" s="1748"/>
      <c r="AJ18" s="1755"/>
      <c r="AK18" s="1748"/>
      <c r="AL18" s="1748"/>
      <c r="AM18" s="1690"/>
      <c r="AN18" s="1756"/>
      <c r="AO18" s="1756"/>
      <c r="AP18" s="1757"/>
    </row>
    <row r="19" spans="1:42" ht="14.1" customHeight="1" x14ac:dyDescent="0.25">
      <c r="A19" s="378"/>
      <c r="B19" s="1169"/>
      <c r="C19" s="166"/>
      <c r="D19" s="161"/>
      <c r="E19" s="161"/>
      <c r="F19" s="161"/>
      <c r="G19" s="167"/>
      <c r="H19" s="167"/>
      <c r="I19" s="161"/>
      <c r="J19" s="161"/>
      <c r="K19" s="2042" t="s">
        <v>2411</v>
      </c>
      <c r="L19" s="2042"/>
      <c r="M19" s="2340"/>
      <c r="N19" s="2340"/>
      <c r="O19" s="2341"/>
      <c r="P19" s="2341"/>
      <c r="Q19" s="2515"/>
      <c r="R19" s="2505"/>
      <c r="S19" s="2340"/>
      <c r="T19" s="2340"/>
      <c r="U19" s="2344"/>
      <c r="V19" s="161"/>
      <c r="AD19" s="161"/>
    </row>
    <row r="20" spans="1:42" s="190" customFormat="1" x14ac:dyDescent="0.25">
      <c r="A20" s="379"/>
      <c r="B20" s="351"/>
      <c r="C20" s="351"/>
      <c r="D20" s="348"/>
      <c r="E20" s="348"/>
      <c r="F20" s="348"/>
      <c r="G20" s="352"/>
      <c r="H20" s="352"/>
      <c r="I20" s="348"/>
      <c r="J20" s="348"/>
      <c r="M20" s="353"/>
      <c r="N20" s="353"/>
      <c r="O20" s="354"/>
      <c r="P20" s="354"/>
      <c r="Q20" s="357"/>
      <c r="R20" s="356"/>
      <c r="S20" s="353"/>
      <c r="T20" s="353"/>
      <c r="V20" s="348"/>
      <c r="AD20" s="348"/>
    </row>
    <row r="21" spans="1:42" x14ac:dyDescent="0.25">
      <c r="O21" s="17"/>
      <c r="P21" s="17"/>
      <c r="Q21" s="17"/>
      <c r="R21" s="17"/>
      <c r="T21" s="17"/>
    </row>
    <row r="22" spans="1:42" hidden="1" x14ac:dyDescent="0.25">
      <c r="K22" s="17" t="s">
        <v>654</v>
      </c>
      <c r="O22" s="122" t="e">
        <f>SUM(#REF!,#REF!,#REF!)</f>
        <v>#REF!</v>
      </c>
      <c r="P22" s="17"/>
      <c r="Q22" s="17"/>
      <c r="R22" s="17"/>
      <c r="S22" s="168" t="e">
        <f>SUM(#REF!,#REF!,#REF!)</f>
        <v>#REF!</v>
      </c>
      <c r="T22" s="17"/>
      <c r="Y22" s="17" t="e">
        <f>SUM(#REF!,#REF!,#REF!)</f>
        <v>#REF!</v>
      </c>
      <c r="Z22" s="17" t="e">
        <f>SUM(#REF!,#REF!,#REF!)</f>
        <v>#REF!</v>
      </c>
    </row>
    <row r="23" spans="1:42" s="190" customFormat="1" hidden="1" x14ac:dyDescent="0.25">
      <c r="K23" s="190" t="s">
        <v>199</v>
      </c>
      <c r="O23" s="1067" t="e">
        <f>SUM(#REF!)</f>
        <v>#REF!</v>
      </c>
      <c r="S23" s="354" t="e">
        <f>SUM(#REF!)</f>
        <v>#REF!</v>
      </c>
      <c r="Y23" s="190" t="e">
        <f>SUM(#REF!)</f>
        <v>#REF!</v>
      </c>
      <c r="Z23" s="190" t="e">
        <f>SUM(#REF!)</f>
        <v>#REF!</v>
      </c>
    </row>
    <row r="24" spans="1:42" x14ac:dyDescent="0.25">
      <c r="O24" s="17"/>
      <c r="P24" s="17"/>
      <c r="Q24" s="17"/>
      <c r="R24" s="17"/>
      <c r="T24" s="17"/>
    </row>
    <row r="25" spans="1:42" x14ac:dyDescent="0.25">
      <c r="O25" s="17"/>
      <c r="P25" s="17"/>
      <c r="Q25" s="17"/>
      <c r="R25" s="17"/>
      <c r="T25" s="17"/>
    </row>
    <row r="26" spans="1:42" s="190" customFormat="1" ht="18.75" x14ac:dyDescent="0.3">
      <c r="B26" s="351"/>
      <c r="C26" s="351"/>
      <c r="D26" s="348"/>
      <c r="E26" s="348"/>
      <c r="F26" s="348"/>
      <c r="G26" s="352"/>
      <c r="H26" s="352"/>
      <c r="I26" s="348"/>
      <c r="J26" s="348"/>
      <c r="M26" s="353"/>
      <c r="N26" s="353"/>
      <c r="O26" s="389"/>
      <c r="P26" s="354"/>
      <c r="Q26" s="357"/>
      <c r="R26" s="356"/>
      <c r="S26" s="353"/>
      <c r="T26" s="353"/>
      <c r="V26" s="348"/>
      <c r="Y26" s="390"/>
      <c r="Z26" s="390"/>
      <c r="AD26" s="348"/>
      <c r="AF26" s="361"/>
      <c r="AG26" s="361"/>
    </row>
    <row r="27" spans="1:42" x14ac:dyDescent="0.25">
      <c r="B27" s="166"/>
      <c r="C27" s="166"/>
      <c r="D27" s="161"/>
      <c r="E27" s="161"/>
      <c r="F27" s="161"/>
      <c r="G27" s="167"/>
      <c r="H27" s="167"/>
      <c r="I27" s="161"/>
      <c r="J27" s="161"/>
      <c r="Q27" s="198"/>
      <c r="V27" s="161"/>
      <c r="AD27" s="161"/>
    </row>
    <row r="28" spans="1:42" x14ac:dyDescent="0.25">
      <c r="B28" s="166"/>
      <c r="C28" s="166"/>
      <c r="D28" s="161"/>
      <c r="E28" s="161"/>
      <c r="F28" s="161"/>
      <c r="G28" s="167"/>
      <c r="H28" s="167"/>
      <c r="I28" s="161"/>
      <c r="J28" s="161"/>
      <c r="Q28" s="198"/>
      <c r="V28" s="161"/>
      <c r="AD28" s="161"/>
    </row>
    <row r="29" spans="1:42" s="190" customFormat="1" x14ac:dyDescent="0.25">
      <c r="B29" s="351"/>
      <c r="C29" s="351"/>
      <c r="D29" s="348"/>
      <c r="E29" s="348"/>
      <c r="F29" s="348"/>
      <c r="G29" s="352"/>
      <c r="H29" s="352"/>
      <c r="I29" s="348"/>
      <c r="J29" s="348"/>
      <c r="O29" s="354"/>
      <c r="P29" s="347"/>
      <c r="Q29" s="357"/>
      <c r="R29" s="347"/>
      <c r="T29" s="347"/>
      <c r="V29" s="348"/>
      <c r="AD29" s="348"/>
    </row>
    <row r="30" spans="1:42" x14ac:dyDescent="0.25">
      <c r="D30" s="161"/>
      <c r="E30" s="161"/>
      <c r="F30" s="161"/>
      <c r="G30" s="167"/>
      <c r="H30" s="167"/>
      <c r="I30" s="161"/>
      <c r="J30" s="161"/>
      <c r="Q30" s="198"/>
      <c r="V30" s="161"/>
      <c r="AD30" s="161"/>
    </row>
    <row r="31" spans="1:42" x14ac:dyDescent="0.25">
      <c r="D31" s="161"/>
      <c r="E31" s="161"/>
      <c r="F31" s="161"/>
      <c r="G31" s="167"/>
      <c r="H31" s="167"/>
      <c r="I31" s="161"/>
      <c r="J31" s="161"/>
      <c r="Q31" s="198"/>
      <c r="V31" s="161"/>
      <c r="AD31" s="161"/>
    </row>
    <row r="32" spans="1:42" x14ac:dyDescent="0.25">
      <c r="D32" s="161"/>
      <c r="E32" s="161"/>
      <c r="F32" s="161"/>
      <c r="G32" s="167"/>
      <c r="H32" s="167"/>
      <c r="I32" s="161"/>
      <c r="J32" s="161"/>
      <c r="Q32" s="198"/>
      <c r="V32" s="161"/>
      <c r="AD32" s="161"/>
    </row>
    <row r="33" spans="1:30" x14ac:dyDescent="0.25">
      <c r="A33" s="1355"/>
      <c r="D33" s="161"/>
      <c r="E33" s="161"/>
      <c r="F33" s="161"/>
      <c r="G33" s="167"/>
      <c r="H33" s="167"/>
      <c r="I33" s="161"/>
      <c r="J33" s="161"/>
      <c r="Q33" s="198"/>
      <c r="V33" s="161"/>
      <c r="AD33" s="161"/>
    </row>
    <row r="34" spans="1:30" x14ac:dyDescent="0.25">
      <c r="D34" s="161"/>
      <c r="E34" s="161"/>
      <c r="F34" s="161"/>
      <c r="G34" s="167"/>
      <c r="H34" s="167"/>
      <c r="I34" s="161"/>
      <c r="J34" s="161"/>
      <c r="Q34" s="198"/>
      <c r="V34" s="161"/>
      <c r="AD34" s="161"/>
    </row>
    <row r="35" spans="1:30" x14ac:dyDescent="0.25">
      <c r="D35" s="161"/>
      <c r="E35" s="161"/>
      <c r="F35" s="161"/>
      <c r="G35" s="167"/>
      <c r="H35" s="167"/>
      <c r="I35" s="161"/>
      <c r="J35" s="161"/>
      <c r="Q35" s="198"/>
      <c r="V35" s="161"/>
      <c r="AD35" s="161"/>
    </row>
    <row r="36" spans="1:30" x14ac:dyDescent="0.25">
      <c r="D36" s="161"/>
      <c r="E36" s="161"/>
      <c r="F36" s="161"/>
      <c r="G36" s="167"/>
      <c r="H36" s="167"/>
      <c r="I36" s="161"/>
      <c r="J36" s="161"/>
      <c r="Q36" s="198"/>
      <c r="V36" s="161"/>
      <c r="AD36" s="161"/>
    </row>
    <row r="37" spans="1:30" x14ac:dyDescent="0.25">
      <c r="D37" s="161"/>
      <c r="E37" s="161"/>
      <c r="F37" s="161"/>
      <c r="G37" s="167"/>
      <c r="H37" s="167"/>
      <c r="I37" s="161"/>
      <c r="J37" s="161"/>
      <c r="Q37" s="198"/>
      <c r="V37" s="161"/>
      <c r="AD37" s="161"/>
    </row>
    <row r="38" spans="1:30" x14ac:dyDescent="0.25">
      <c r="D38" s="161"/>
      <c r="E38" s="161"/>
      <c r="F38" s="161"/>
      <c r="G38" s="167"/>
      <c r="H38" s="167"/>
      <c r="I38" s="161"/>
      <c r="J38" s="161"/>
      <c r="Q38" s="198"/>
      <c r="V38" s="161"/>
      <c r="AD38" s="161"/>
    </row>
    <row r="39" spans="1:30" x14ac:dyDescent="0.25">
      <c r="D39" s="161"/>
      <c r="E39" s="161"/>
      <c r="F39" s="161"/>
      <c r="G39" s="167"/>
      <c r="H39" s="167"/>
      <c r="I39" s="161"/>
      <c r="J39" s="161"/>
      <c r="Q39" s="198"/>
      <c r="V39" s="161"/>
      <c r="AD39" s="161"/>
    </row>
    <row r="40" spans="1:30" x14ac:dyDescent="0.25">
      <c r="D40" s="161"/>
      <c r="E40" s="161"/>
      <c r="F40" s="161"/>
      <c r="G40" s="167"/>
      <c r="H40" s="167"/>
      <c r="I40" s="161"/>
      <c r="J40" s="161"/>
      <c r="Q40" s="198"/>
      <c r="V40" s="161"/>
      <c r="AD40" s="161"/>
    </row>
    <row r="41" spans="1:30" x14ac:dyDescent="0.25">
      <c r="D41" s="161"/>
      <c r="E41" s="161"/>
      <c r="F41" s="161"/>
      <c r="G41" s="167"/>
      <c r="H41" s="167"/>
      <c r="I41" s="161"/>
      <c r="J41" s="161"/>
      <c r="Q41" s="198"/>
      <c r="V41" s="161"/>
      <c r="AD41" s="161"/>
    </row>
    <row r="42" spans="1:30" x14ac:dyDescent="0.25">
      <c r="D42" s="161"/>
      <c r="E42" s="161"/>
      <c r="F42" s="161"/>
      <c r="G42" s="167"/>
      <c r="H42" s="167"/>
      <c r="I42" s="161"/>
      <c r="J42" s="161"/>
      <c r="Q42" s="198"/>
      <c r="V42" s="161"/>
      <c r="AD42" s="161"/>
    </row>
    <row r="43" spans="1:30" x14ac:dyDescent="0.25">
      <c r="D43" s="161"/>
      <c r="E43" s="161"/>
      <c r="F43" s="161"/>
      <c r="G43" s="167"/>
      <c r="H43" s="167"/>
      <c r="I43" s="161"/>
      <c r="J43" s="161"/>
      <c r="Q43" s="198"/>
      <c r="V43" s="161"/>
      <c r="AD43" s="161"/>
    </row>
    <row r="44" spans="1:30" x14ac:dyDescent="0.25">
      <c r="D44" s="161"/>
      <c r="E44" s="161"/>
      <c r="F44" s="161"/>
      <c r="G44" s="167"/>
      <c r="H44" s="167"/>
      <c r="I44" s="161"/>
      <c r="J44" s="161"/>
      <c r="Q44" s="198"/>
      <c r="V44" s="161"/>
      <c r="AD44" s="161"/>
    </row>
    <row r="45" spans="1:30" x14ac:dyDescent="0.25">
      <c r="D45" s="161"/>
      <c r="E45" s="161"/>
      <c r="F45" s="161"/>
      <c r="G45" s="167"/>
      <c r="H45" s="167"/>
      <c r="I45" s="161"/>
      <c r="J45" s="161"/>
      <c r="Q45" s="198"/>
      <c r="V45" s="161"/>
      <c r="AD45" s="161"/>
    </row>
    <row r="46" spans="1:30" x14ac:dyDescent="0.25">
      <c r="D46" s="161"/>
      <c r="E46" s="161"/>
      <c r="F46" s="161"/>
      <c r="G46" s="167"/>
      <c r="H46" s="167"/>
      <c r="I46" s="161"/>
      <c r="J46" s="161"/>
      <c r="Q46" s="198"/>
      <c r="V46" s="161"/>
      <c r="AD46" s="161"/>
    </row>
    <row r="47" spans="1:30" x14ac:dyDescent="0.25">
      <c r="D47" s="161"/>
      <c r="E47" s="161"/>
      <c r="F47" s="161"/>
      <c r="G47" s="167"/>
      <c r="H47" s="167"/>
      <c r="I47" s="161"/>
      <c r="J47" s="161"/>
      <c r="Q47" s="198"/>
      <c r="V47" s="161"/>
      <c r="AD47" s="161"/>
    </row>
    <row r="48" spans="1:30" x14ac:dyDescent="0.25">
      <c r="D48" s="161"/>
      <c r="E48" s="161"/>
      <c r="F48" s="161"/>
      <c r="G48" s="167"/>
      <c r="H48" s="167"/>
      <c r="I48" s="161"/>
      <c r="J48" s="161"/>
      <c r="Q48" s="198"/>
      <c r="V48" s="161"/>
      <c r="AD48" s="161"/>
    </row>
    <row r="49" spans="6:30" x14ac:dyDescent="0.25">
      <c r="F49" s="161"/>
      <c r="G49" s="167"/>
      <c r="H49" s="167"/>
      <c r="I49" s="161"/>
      <c r="J49" s="161"/>
      <c r="Q49" s="198"/>
      <c r="V49" s="161"/>
      <c r="AD49" s="161"/>
    </row>
    <row r="50" spans="6:30" x14ac:dyDescent="0.25">
      <c r="F50" s="161"/>
      <c r="G50" s="167"/>
      <c r="H50" s="167"/>
      <c r="I50" s="161"/>
      <c r="J50" s="161"/>
      <c r="Q50" s="198"/>
      <c r="V50" s="161"/>
      <c r="AD50" s="161"/>
    </row>
    <row r="51" spans="6:30" x14ac:dyDescent="0.25">
      <c r="F51" s="161"/>
      <c r="G51" s="167"/>
      <c r="H51" s="167"/>
      <c r="I51" s="161"/>
      <c r="J51" s="161"/>
      <c r="Q51" s="198"/>
      <c r="V51" s="161"/>
      <c r="AD51" s="161"/>
    </row>
    <row r="52" spans="6:30" x14ac:dyDescent="0.25">
      <c r="F52" s="161"/>
      <c r="G52" s="167"/>
      <c r="H52" s="167"/>
      <c r="I52" s="161"/>
      <c r="J52" s="161"/>
      <c r="Q52" s="198"/>
      <c r="V52" s="161"/>
      <c r="AD52" s="161"/>
    </row>
    <row r="53" spans="6:30" x14ac:dyDescent="0.25">
      <c r="F53" s="161"/>
      <c r="G53" s="167"/>
      <c r="H53" s="167"/>
      <c r="I53" s="161"/>
      <c r="J53" s="161"/>
      <c r="Q53" s="198"/>
      <c r="V53" s="161"/>
      <c r="AD53" s="161"/>
    </row>
    <row r="54" spans="6:30" x14ac:dyDescent="0.25">
      <c r="F54" s="161"/>
      <c r="G54" s="167"/>
      <c r="H54" s="167"/>
      <c r="I54" s="161"/>
      <c r="J54" s="161"/>
      <c r="Q54" s="198"/>
      <c r="V54" s="161"/>
      <c r="AD54" s="161"/>
    </row>
    <row r="55" spans="6:30" x14ac:dyDescent="0.25">
      <c r="F55" s="161"/>
      <c r="G55" s="167"/>
      <c r="H55" s="167"/>
      <c r="I55" s="161"/>
      <c r="J55" s="161"/>
      <c r="Q55" s="198"/>
      <c r="V55" s="161"/>
      <c r="AD55" s="161"/>
    </row>
    <row r="56" spans="6:30" x14ac:dyDescent="0.25">
      <c r="F56" s="161"/>
      <c r="G56" s="167"/>
      <c r="H56" s="167"/>
      <c r="I56" s="161"/>
      <c r="J56" s="161"/>
      <c r="Q56" s="198"/>
      <c r="V56" s="161"/>
      <c r="AD56" s="161"/>
    </row>
    <row r="57" spans="6:30" x14ac:dyDescent="0.25">
      <c r="F57" s="161"/>
      <c r="G57" s="167"/>
      <c r="H57" s="167"/>
      <c r="I57" s="161"/>
      <c r="J57" s="161"/>
      <c r="Q57" s="198"/>
      <c r="V57" s="161"/>
      <c r="AD57" s="161"/>
    </row>
    <row r="58" spans="6:30" x14ac:dyDescent="0.25">
      <c r="F58" s="161"/>
      <c r="G58" s="167"/>
      <c r="H58" s="167"/>
      <c r="I58" s="161"/>
      <c r="J58" s="161"/>
      <c r="Q58" s="198"/>
      <c r="V58" s="161"/>
      <c r="AD58" s="161"/>
    </row>
    <row r="59" spans="6:30" x14ac:dyDescent="0.25">
      <c r="F59" s="161"/>
      <c r="G59" s="167"/>
      <c r="H59" s="167"/>
      <c r="I59" s="161"/>
      <c r="J59" s="161"/>
      <c r="Q59" s="198"/>
      <c r="V59" s="161"/>
      <c r="AD59" s="161"/>
    </row>
    <row r="60" spans="6:30" x14ac:dyDescent="0.25">
      <c r="F60" s="161"/>
      <c r="G60" s="167"/>
      <c r="H60" s="167"/>
      <c r="I60" s="161"/>
      <c r="J60" s="161"/>
      <c r="Q60" s="198"/>
      <c r="V60" s="161"/>
      <c r="AD60" s="161"/>
    </row>
    <row r="61" spans="6:30" x14ac:dyDescent="0.25">
      <c r="F61" s="161"/>
      <c r="G61" s="167"/>
      <c r="H61" s="167"/>
      <c r="I61" s="161"/>
      <c r="J61" s="161"/>
      <c r="Q61" s="198"/>
      <c r="V61" s="161"/>
      <c r="AD61" s="161"/>
    </row>
    <row r="62" spans="6:30" x14ac:dyDescent="0.25">
      <c r="F62" s="161"/>
      <c r="G62" s="167"/>
      <c r="H62" s="167"/>
      <c r="I62" s="161"/>
      <c r="J62" s="161"/>
      <c r="Q62" s="198"/>
      <c r="V62" s="161"/>
      <c r="AD62" s="161"/>
    </row>
    <row r="63" spans="6:30" x14ac:dyDescent="0.25">
      <c r="F63" s="161"/>
      <c r="G63" s="167"/>
      <c r="H63" s="167"/>
      <c r="I63" s="161"/>
      <c r="J63" s="161"/>
      <c r="Q63" s="198"/>
      <c r="V63" s="161"/>
      <c r="AD63" s="161"/>
    </row>
    <row r="64" spans="6:30" x14ac:dyDescent="0.25">
      <c r="F64" s="161"/>
      <c r="G64" s="167"/>
      <c r="H64" s="167"/>
      <c r="I64" s="161"/>
      <c r="J64" s="161"/>
      <c r="Q64" s="198"/>
      <c r="V64" s="161"/>
      <c r="AD64" s="161"/>
    </row>
    <row r="65" spans="17:30" x14ac:dyDescent="0.25">
      <c r="Q65" s="198"/>
      <c r="V65" s="161"/>
      <c r="AD65" s="161"/>
    </row>
    <row r="66" spans="17:30" x14ac:dyDescent="0.25">
      <c r="Q66" s="198"/>
      <c r="V66" s="161"/>
      <c r="AD66" s="161"/>
    </row>
    <row r="67" spans="17:30" x14ac:dyDescent="0.25">
      <c r="Q67" s="198"/>
      <c r="V67" s="161"/>
      <c r="AD67" s="161"/>
    </row>
    <row r="68" spans="17:30" x14ac:dyDescent="0.25">
      <c r="Q68" s="198"/>
      <c r="V68" s="161"/>
      <c r="AD68" s="161"/>
    </row>
    <row r="69" spans="17:30" x14ac:dyDescent="0.25">
      <c r="Q69" s="198"/>
      <c r="V69" s="161"/>
      <c r="AD69" s="161"/>
    </row>
    <row r="70" spans="17:30" x14ac:dyDescent="0.25">
      <c r="Q70" s="198"/>
      <c r="V70" s="161"/>
      <c r="AD70" s="161"/>
    </row>
    <row r="71" spans="17:30" x14ac:dyDescent="0.25">
      <c r="Q71" s="198"/>
      <c r="V71" s="161"/>
      <c r="AD71" s="161"/>
    </row>
    <row r="72" spans="17:30" x14ac:dyDescent="0.25">
      <c r="Q72" s="198"/>
      <c r="V72" s="161"/>
      <c r="AD72" s="161"/>
    </row>
    <row r="73" spans="17:30" x14ac:dyDescent="0.25">
      <c r="Q73" s="198"/>
      <c r="V73" s="161"/>
      <c r="AD73" s="161"/>
    </row>
    <row r="74" spans="17:30" x14ac:dyDescent="0.25">
      <c r="Q74" s="198"/>
      <c r="V74" s="161"/>
      <c r="AD74" s="161"/>
    </row>
    <row r="75" spans="17:30" x14ac:dyDescent="0.25">
      <c r="Q75" s="198"/>
      <c r="V75" s="161"/>
      <c r="AD75" s="161"/>
    </row>
    <row r="76" spans="17:30" x14ac:dyDescent="0.25">
      <c r="Q76" s="198"/>
      <c r="V76" s="161"/>
      <c r="AD76" s="161"/>
    </row>
    <row r="77" spans="17:30" x14ac:dyDescent="0.25">
      <c r="Q77" s="198"/>
      <c r="V77" s="161"/>
      <c r="AD77" s="161"/>
    </row>
    <row r="78" spans="17:30" x14ac:dyDescent="0.25">
      <c r="Q78" s="198"/>
      <c r="V78" s="161"/>
      <c r="AD78" s="161"/>
    </row>
    <row r="79" spans="17:30" x14ac:dyDescent="0.25">
      <c r="Q79" s="198"/>
      <c r="V79" s="161"/>
      <c r="AD79" s="161"/>
    </row>
    <row r="80" spans="17:30" x14ac:dyDescent="0.25">
      <c r="Q80" s="198"/>
      <c r="V80" s="161"/>
      <c r="AD80" s="161"/>
    </row>
    <row r="81" spans="17:30" x14ac:dyDescent="0.25">
      <c r="Q81" s="198"/>
      <c r="V81" s="161"/>
      <c r="AD81" s="161"/>
    </row>
    <row r="82" spans="17:30" x14ac:dyDescent="0.25">
      <c r="Q82" s="198"/>
      <c r="V82" s="161"/>
      <c r="AD82" s="161"/>
    </row>
    <row r="83" spans="17:30" x14ac:dyDescent="0.25">
      <c r="Q83" s="198"/>
      <c r="V83" s="161"/>
      <c r="AD83" s="161"/>
    </row>
    <row r="84" spans="17:30" x14ac:dyDescent="0.25">
      <c r="Q84" s="198"/>
      <c r="V84" s="161"/>
      <c r="AD84" s="161"/>
    </row>
    <row r="85" spans="17:30" x14ac:dyDescent="0.25">
      <c r="Q85" s="198"/>
      <c r="V85" s="161"/>
      <c r="AD85" s="161"/>
    </row>
    <row r="86" spans="17:30" x14ac:dyDescent="0.25">
      <c r="Q86" s="198"/>
      <c r="V86" s="161"/>
      <c r="AD86" s="161"/>
    </row>
    <row r="87" spans="17:30" x14ac:dyDescent="0.25">
      <c r="Q87" s="198"/>
      <c r="V87" s="161"/>
      <c r="AD87" s="161"/>
    </row>
    <row r="88" spans="17:30" x14ac:dyDescent="0.25">
      <c r="Q88" s="198"/>
      <c r="V88" s="161"/>
      <c r="AD88" s="161"/>
    </row>
    <row r="89" spans="17:30" x14ac:dyDescent="0.25">
      <c r="Q89" s="198"/>
      <c r="V89" s="161"/>
      <c r="AD89" s="161"/>
    </row>
    <row r="90" spans="17:30" x14ac:dyDescent="0.25">
      <c r="Q90" s="198"/>
      <c r="V90" s="161"/>
      <c r="AD90" s="161"/>
    </row>
    <row r="91" spans="17:30" x14ac:dyDescent="0.25">
      <c r="Q91" s="198"/>
      <c r="V91" s="161"/>
      <c r="AD91" s="161"/>
    </row>
    <row r="92" spans="17:30" x14ac:dyDescent="0.25">
      <c r="Q92" s="198"/>
      <c r="V92" s="161"/>
      <c r="AD92" s="161"/>
    </row>
    <row r="93" spans="17:30" x14ac:dyDescent="0.25">
      <c r="Q93" s="198"/>
      <c r="V93" s="161"/>
      <c r="AD93" s="161"/>
    </row>
    <row r="94" spans="17:30" x14ac:dyDescent="0.25">
      <c r="Q94" s="198"/>
      <c r="V94" s="161"/>
      <c r="AD94" s="161"/>
    </row>
    <row r="95" spans="17:30" x14ac:dyDescent="0.25">
      <c r="Q95" s="198"/>
      <c r="V95" s="161"/>
      <c r="AD95" s="161"/>
    </row>
    <row r="96" spans="17:30" x14ac:dyDescent="0.25">
      <c r="Q96" s="198"/>
      <c r="V96" s="161"/>
      <c r="AD96" s="161"/>
    </row>
    <row r="97" spans="17:30" x14ac:dyDescent="0.25">
      <c r="Q97" s="198"/>
      <c r="V97" s="161"/>
      <c r="AD97" s="161"/>
    </row>
    <row r="98" spans="17:30" x14ac:dyDescent="0.25">
      <c r="Q98" s="198"/>
      <c r="V98" s="161"/>
      <c r="AD98" s="161"/>
    </row>
    <row r="99" spans="17:30" x14ac:dyDescent="0.25">
      <c r="Q99" s="198"/>
      <c r="V99" s="161"/>
      <c r="AD99" s="161"/>
    </row>
    <row r="100" spans="17:30" x14ac:dyDescent="0.25">
      <c r="Q100" s="198"/>
      <c r="V100" s="161"/>
      <c r="AD100" s="161"/>
    </row>
    <row r="101" spans="17:30" x14ac:dyDescent="0.25">
      <c r="Q101" s="198"/>
      <c r="V101" s="161"/>
      <c r="AD101" s="161"/>
    </row>
    <row r="102" spans="17:30" x14ac:dyDescent="0.25">
      <c r="Q102" s="198"/>
      <c r="V102" s="161"/>
      <c r="AD102" s="161"/>
    </row>
    <row r="103" spans="17:30" x14ac:dyDescent="0.25">
      <c r="Q103" s="198"/>
      <c r="V103" s="161"/>
      <c r="AD103" s="161"/>
    </row>
    <row r="104" spans="17:30" x14ac:dyDescent="0.25">
      <c r="Q104" s="198"/>
      <c r="V104" s="161"/>
      <c r="AD104" s="161"/>
    </row>
    <row r="105" spans="17:30" x14ac:dyDescent="0.25">
      <c r="Q105" s="198"/>
      <c r="V105" s="161"/>
      <c r="AD105" s="161"/>
    </row>
    <row r="106" spans="17:30" x14ac:dyDescent="0.25">
      <c r="Q106" s="198"/>
      <c r="V106" s="161"/>
      <c r="AD106" s="161"/>
    </row>
    <row r="107" spans="17:30" x14ac:dyDescent="0.25">
      <c r="Q107" s="198"/>
      <c r="V107" s="161"/>
      <c r="AD107" s="161"/>
    </row>
    <row r="108" spans="17:30" x14ac:dyDescent="0.25">
      <c r="Q108" s="198"/>
      <c r="V108" s="161"/>
      <c r="AD108" s="161"/>
    </row>
    <row r="109" spans="17:30" x14ac:dyDescent="0.25">
      <c r="Q109" s="198"/>
      <c r="V109" s="161"/>
      <c r="AD109" s="161"/>
    </row>
    <row r="110" spans="17:30" x14ac:dyDescent="0.25">
      <c r="Q110" s="198"/>
      <c r="V110" s="161"/>
      <c r="AD110" s="161"/>
    </row>
    <row r="111" spans="17:30" x14ac:dyDescent="0.25">
      <c r="Q111" s="198"/>
      <c r="V111" s="161"/>
      <c r="AD111" s="161"/>
    </row>
    <row r="112" spans="17:30" x14ac:dyDescent="0.25">
      <c r="Q112" s="198"/>
      <c r="V112" s="161"/>
      <c r="AD112" s="161"/>
    </row>
    <row r="113" spans="17:30" x14ac:dyDescent="0.25">
      <c r="Q113" s="198"/>
      <c r="V113" s="161"/>
      <c r="AD113" s="161"/>
    </row>
    <row r="114" spans="17:30" x14ac:dyDescent="0.25">
      <c r="Q114" s="198"/>
      <c r="V114" s="161"/>
      <c r="AD114" s="161"/>
    </row>
    <row r="115" spans="17:30" x14ac:dyDescent="0.25">
      <c r="Q115" s="198"/>
      <c r="V115" s="161"/>
      <c r="AD115" s="161"/>
    </row>
    <row r="116" spans="17:30" x14ac:dyDescent="0.25">
      <c r="Q116" s="198"/>
      <c r="V116" s="161"/>
      <c r="AD116" s="161"/>
    </row>
    <row r="117" spans="17:30" x14ac:dyDescent="0.25">
      <c r="Q117" s="198"/>
      <c r="V117" s="161"/>
      <c r="AD117" s="161"/>
    </row>
    <row r="118" spans="17:30" x14ac:dyDescent="0.25">
      <c r="Q118" s="198"/>
      <c r="V118" s="161"/>
      <c r="AD118" s="161"/>
    </row>
    <row r="119" spans="17:30" x14ac:dyDescent="0.25">
      <c r="Q119" s="198"/>
      <c r="V119" s="161"/>
      <c r="AD119" s="161"/>
    </row>
    <row r="120" spans="17:30" x14ac:dyDescent="0.25">
      <c r="Q120" s="198"/>
      <c r="V120" s="161"/>
      <c r="AD120" s="161"/>
    </row>
    <row r="121" spans="17:30" x14ac:dyDescent="0.25">
      <c r="Q121" s="198"/>
      <c r="V121" s="161"/>
      <c r="AD121" s="161"/>
    </row>
    <row r="122" spans="17:30" x14ac:dyDescent="0.25">
      <c r="Q122" s="198"/>
      <c r="V122" s="161"/>
      <c r="AD122" s="161"/>
    </row>
    <row r="123" spans="17:30" x14ac:dyDescent="0.25">
      <c r="Q123" s="198"/>
      <c r="V123" s="161"/>
      <c r="AD123" s="161"/>
    </row>
    <row r="124" spans="17:30" x14ac:dyDescent="0.25">
      <c r="Q124" s="198"/>
      <c r="V124" s="161"/>
      <c r="AD124" s="161"/>
    </row>
    <row r="125" spans="17:30" x14ac:dyDescent="0.25">
      <c r="Q125" s="198"/>
      <c r="V125" s="161"/>
      <c r="AD125" s="161"/>
    </row>
    <row r="126" spans="17:30" x14ac:dyDescent="0.25">
      <c r="Q126" s="198"/>
      <c r="V126" s="161"/>
      <c r="AD126" s="161"/>
    </row>
    <row r="127" spans="17:30" x14ac:dyDescent="0.25">
      <c r="Q127" s="198"/>
      <c r="V127" s="161"/>
      <c r="AD127" s="161"/>
    </row>
    <row r="128" spans="17:30" x14ac:dyDescent="0.25">
      <c r="Q128" s="198"/>
    </row>
    <row r="129" spans="17:17" x14ac:dyDescent="0.25">
      <c r="Q129" s="198"/>
    </row>
    <row r="130" spans="17:17" x14ac:dyDescent="0.25">
      <c r="Q130" s="198"/>
    </row>
    <row r="131" spans="17:17" x14ac:dyDescent="0.25">
      <c r="Q131" s="198"/>
    </row>
    <row r="132" spans="17:17" x14ac:dyDescent="0.25">
      <c r="Q132" s="198"/>
    </row>
    <row r="133" spans="17:17" x14ac:dyDescent="0.25">
      <c r="Q133" s="198"/>
    </row>
    <row r="134" spans="17:17" x14ac:dyDescent="0.25">
      <c r="Q134" s="198"/>
    </row>
    <row r="135" spans="17:17" x14ac:dyDescent="0.25">
      <c r="Q135" s="198"/>
    </row>
  </sheetData>
  <mergeCells count="10">
    <mergeCell ref="K16:N16"/>
    <mergeCell ref="K15:N15"/>
    <mergeCell ref="O5:P5"/>
    <mergeCell ref="Q5:R5"/>
    <mergeCell ref="S5:T5"/>
    <mergeCell ref="K6:N6"/>
    <mergeCell ref="K7:N7"/>
    <mergeCell ref="K12:N12"/>
    <mergeCell ref="K8:N8"/>
    <mergeCell ref="K13:N13"/>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indexed="59"/>
  </sheetPr>
  <dimension ref="A1:P22"/>
  <sheetViews>
    <sheetView workbookViewId="0">
      <selection activeCell="F14" sqref="F14"/>
    </sheetView>
  </sheetViews>
  <sheetFormatPr baseColWidth="10" defaultColWidth="11.42578125" defaultRowHeight="13.5" x14ac:dyDescent="0.25"/>
  <cols>
    <col min="1" max="1" width="100.7109375" style="58" customWidth="1"/>
    <col min="2" max="2" width="18.5703125" style="58" customWidth="1"/>
    <col min="3" max="3" width="1.28515625" style="58" customWidth="1"/>
    <col min="4" max="4" width="14.42578125" style="65" hidden="1" customWidth="1"/>
    <col min="5" max="5" width="1.28515625" style="58" hidden="1" customWidth="1"/>
    <col min="6" max="6" width="14.42578125" style="58" hidden="1" customWidth="1"/>
    <col min="7" max="7" width="1.28515625" style="58" hidden="1" customWidth="1"/>
    <col min="8" max="8" width="14.42578125" style="58" hidden="1" customWidth="1"/>
    <col min="9" max="9" width="1.28515625" style="58" hidden="1" customWidth="1"/>
    <col min="10" max="10" width="14.42578125" style="58" hidden="1" customWidth="1"/>
    <col min="11" max="11" width="1.28515625" style="58" hidden="1" customWidth="1"/>
    <col min="12" max="12" width="12.42578125" style="58" hidden="1" customWidth="1"/>
    <col min="13" max="13" width="1.28515625" style="58" hidden="1" customWidth="1"/>
    <col min="14" max="14" width="13.140625" style="58" hidden="1" customWidth="1"/>
    <col min="15" max="15" width="2.140625" style="58" hidden="1" customWidth="1"/>
    <col min="16" max="16384" width="11.42578125" style="58"/>
  </cols>
  <sheetData>
    <row r="1" spans="1:16" s="6" customFormat="1" ht="18" x14ac:dyDescent="0.2">
      <c r="A1" s="18" t="s">
        <v>251</v>
      </c>
      <c r="B1" s="18"/>
      <c r="C1" s="18"/>
      <c r="D1" s="18"/>
      <c r="E1" s="18"/>
      <c r="F1" s="18"/>
      <c r="G1" s="18"/>
      <c r="H1" s="18"/>
      <c r="I1" s="18"/>
      <c r="J1" s="18"/>
      <c r="K1" s="18"/>
      <c r="L1" s="77"/>
      <c r="M1" s="77"/>
      <c r="N1" s="968"/>
      <c r="O1" s="968"/>
    </row>
    <row r="2" spans="1:16" s="6" customFormat="1" ht="18" x14ac:dyDescent="0.2">
      <c r="A2" s="18" t="s">
        <v>696</v>
      </c>
      <c r="B2" s="18"/>
      <c r="C2" s="18"/>
      <c r="D2" s="18"/>
      <c r="E2" s="18"/>
      <c r="F2" s="18"/>
      <c r="G2" s="18"/>
      <c r="H2" s="18"/>
      <c r="I2" s="18"/>
      <c r="J2" s="18"/>
      <c r="K2" s="18"/>
      <c r="L2" s="77"/>
      <c r="M2" s="77"/>
      <c r="N2" s="968"/>
      <c r="O2" s="968"/>
    </row>
    <row r="3" spans="1:16" s="6" customFormat="1" ht="33" customHeight="1" x14ac:dyDescent="0.2">
      <c r="A3" s="5946" t="s">
        <v>33</v>
      </c>
      <c r="B3" s="961" t="s">
        <v>258</v>
      </c>
      <c r="C3" s="962"/>
      <c r="D3" s="962"/>
      <c r="E3" s="962"/>
      <c r="F3" s="962"/>
      <c r="G3" s="962"/>
      <c r="H3" s="962"/>
      <c r="I3" s="962"/>
      <c r="J3" s="962"/>
      <c r="K3" s="962"/>
      <c r="L3" s="962"/>
      <c r="M3" s="962"/>
      <c r="N3" s="962"/>
      <c r="O3" s="963"/>
    </row>
    <row r="4" spans="1:16" s="6" customFormat="1" ht="15.75" hidden="1" customHeight="1" x14ac:dyDescent="0.2">
      <c r="A4" s="5946"/>
      <c r="B4" s="5879" t="s">
        <v>697</v>
      </c>
      <c r="C4" s="5880"/>
      <c r="D4" s="961" t="s">
        <v>695</v>
      </c>
      <c r="E4" s="962"/>
      <c r="F4" s="962"/>
      <c r="G4" s="962"/>
      <c r="H4" s="962"/>
      <c r="I4" s="962"/>
      <c r="J4" s="962"/>
      <c r="K4" s="962"/>
      <c r="L4" s="962"/>
      <c r="M4" s="962"/>
      <c r="N4" s="962"/>
      <c r="O4" s="963"/>
    </row>
    <row r="5" spans="1:16" s="6" customFormat="1" ht="15.75" hidden="1" x14ac:dyDescent="0.2">
      <c r="A5" s="5946"/>
      <c r="B5" s="5879">
        <v>2012</v>
      </c>
      <c r="C5" s="5880"/>
      <c r="D5" s="5879">
        <v>2013</v>
      </c>
      <c r="E5" s="5880"/>
      <c r="F5" s="5879">
        <v>2014</v>
      </c>
      <c r="G5" s="5880"/>
      <c r="H5" s="5879">
        <v>2015</v>
      </c>
      <c r="I5" s="5880"/>
      <c r="J5" s="5879">
        <v>2016</v>
      </c>
      <c r="K5" s="5880"/>
      <c r="L5" s="5879">
        <v>2017</v>
      </c>
      <c r="M5" s="5880"/>
      <c r="N5" s="5879">
        <v>2018</v>
      </c>
      <c r="O5" s="5880"/>
    </row>
    <row r="6" spans="1:16" s="6" customFormat="1" ht="21.75" customHeight="1" x14ac:dyDescent="0.2">
      <c r="A6" s="555" t="s">
        <v>31</v>
      </c>
      <c r="B6" s="121">
        <f>SUM(B7:B12)</f>
        <v>0</v>
      </c>
      <c r="C6" s="553"/>
      <c r="D6" s="121">
        <f>SUM(D7:D12)</f>
        <v>0</v>
      </c>
      <c r="E6" s="23"/>
      <c r="F6" s="121">
        <f>SUM(F7:F12)</f>
        <v>0</v>
      </c>
      <c r="G6" s="23"/>
      <c r="H6" s="121">
        <f>SUM(H7:H12)</f>
        <v>0</v>
      </c>
      <c r="I6" s="23"/>
      <c r="J6" s="121">
        <f>SUM(J7:J12)</f>
        <v>0</v>
      </c>
      <c r="K6" s="23"/>
      <c r="L6" s="121">
        <f>SUM(L7:L12)</f>
        <v>0</v>
      </c>
      <c r="M6" s="23"/>
      <c r="N6" s="121">
        <f>SUM(N7:N12)</f>
        <v>0</v>
      </c>
      <c r="O6" s="23"/>
      <c r="P6" s="306">
        <f>SUM(B6:H6)</f>
        <v>0</v>
      </c>
    </row>
    <row r="7" spans="1:16" s="6" customFormat="1" ht="30.95" customHeight="1" x14ac:dyDescent="0.2">
      <c r="A7" s="16" t="s">
        <v>34</v>
      </c>
      <c r="B7" s="115"/>
      <c r="C7" s="551"/>
      <c r="D7" s="115"/>
      <c r="E7" s="27"/>
      <c r="F7" s="115"/>
      <c r="G7" s="27"/>
      <c r="H7" s="115"/>
      <c r="I7" s="27"/>
      <c r="J7" s="115"/>
      <c r="K7" s="27"/>
      <c r="L7" s="115"/>
      <c r="M7" s="27"/>
      <c r="N7" s="115"/>
      <c r="O7" s="27"/>
    </row>
    <row r="8" spans="1:16" s="6" customFormat="1" ht="33.75" customHeight="1" x14ac:dyDescent="0.2">
      <c r="A8" s="16" t="s">
        <v>36</v>
      </c>
      <c r="B8" s="115"/>
      <c r="C8" s="551"/>
      <c r="D8" s="115"/>
      <c r="E8" s="27"/>
      <c r="F8" s="115"/>
      <c r="G8" s="27"/>
      <c r="H8" s="115"/>
      <c r="I8" s="27"/>
      <c r="J8" s="115"/>
      <c r="K8" s="27"/>
      <c r="L8" s="115"/>
      <c r="M8" s="27"/>
      <c r="N8" s="115"/>
      <c r="O8" s="27"/>
    </row>
    <row r="9" spans="1:16" s="6" customFormat="1" ht="39.75" customHeight="1" x14ac:dyDescent="0.2">
      <c r="A9" s="16" t="s">
        <v>101</v>
      </c>
      <c r="B9" s="115"/>
      <c r="C9" s="551"/>
      <c r="D9" s="115"/>
      <c r="E9" s="27"/>
      <c r="F9" s="115"/>
      <c r="G9" s="27"/>
      <c r="H9" s="115"/>
      <c r="I9" s="27"/>
      <c r="J9" s="115"/>
      <c r="K9" s="27"/>
      <c r="L9" s="115"/>
      <c r="M9" s="27"/>
      <c r="N9" s="115"/>
      <c r="O9" s="27"/>
    </row>
    <row r="10" spans="1:16" s="6" customFormat="1" ht="35.25" customHeight="1" x14ac:dyDescent="0.2">
      <c r="A10" s="16" t="s">
        <v>17</v>
      </c>
      <c r="B10" s="115"/>
      <c r="C10" s="551"/>
      <c r="D10" s="115"/>
      <c r="E10" s="27"/>
      <c r="F10" s="115"/>
      <c r="G10" s="27"/>
      <c r="H10" s="115"/>
      <c r="I10" s="27"/>
      <c r="J10" s="115"/>
      <c r="K10" s="27"/>
      <c r="L10" s="115"/>
      <c r="M10" s="27"/>
      <c r="N10" s="115"/>
      <c r="O10" s="27"/>
    </row>
    <row r="11" spans="1:16" s="6" customFormat="1" ht="37.5" customHeight="1" x14ac:dyDescent="0.2">
      <c r="A11" s="16" t="s">
        <v>152</v>
      </c>
      <c r="B11" s="115"/>
      <c r="C11" s="551"/>
      <c r="D11" s="115"/>
      <c r="E11" s="27"/>
      <c r="F11" s="115"/>
      <c r="G11" s="27"/>
      <c r="H11" s="115"/>
      <c r="I11" s="27"/>
      <c r="J11" s="115"/>
      <c r="K11" s="27"/>
      <c r="L11" s="115"/>
      <c r="M11" s="27"/>
      <c r="N11" s="115"/>
      <c r="O11" s="27"/>
    </row>
    <row r="12" spans="1:16" s="6" customFormat="1" ht="30.95" customHeight="1" x14ac:dyDescent="0.2">
      <c r="A12" s="16" t="s">
        <v>35</v>
      </c>
      <c r="B12" s="12"/>
      <c r="C12" s="551"/>
      <c r="D12" s="115"/>
      <c r="E12" s="27"/>
      <c r="F12" s="115"/>
      <c r="G12" s="27"/>
      <c r="H12" s="115"/>
      <c r="I12" s="27"/>
      <c r="J12" s="115"/>
      <c r="K12" s="27"/>
      <c r="L12" s="115"/>
      <c r="M12" s="27"/>
      <c r="N12" s="115"/>
      <c r="O12" s="27"/>
    </row>
    <row r="13" spans="1:16" s="6" customFormat="1" x14ac:dyDescent="0.25">
      <c r="A13" s="566" t="s">
        <v>260</v>
      </c>
      <c r="B13" s="130"/>
      <c r="C13" s="130"/>
      <c r="D13" s="130"/>
      <c r="E13" s="130"/>
      <c r="F13" s="130"/>
      <c r="G13" s="130"/>
      <c r="H13" s="130"/>
      <c r="I13" s="130"/>
      <c r="J13" s="130"/>
      <c r="K13" s="130"/>
      <c r="L13" s="130"/>
      <c r="M13" s="130"/>
    </row>
    <row r="14" spans="1:16" s="6" customFormat="1" x14ac:dyDescent="0.25">
      <c r="A14" s="62" t="s">
        <v>831</v>
      </c>
      <c r="B14" s="130"/>
      <c r="C14" s="130"/>
      <c r="D14" s="130"/>
      <c r="E14" s="130"/>
      <c r="F14" s="130"/>
      <c r="G14" s="130"/>
      <c r="H14" s="130"/>
      <c r="I14" s="130"/>
      <c r="J14" s="130"/>
      <c r="K14" s="130"/>
      <c r="L14" s="130"/>
      <c r="M14" s="130"/>
    </row>
    <row r="15" spans="1:16" s="6" customFormat="1" ht="12.75" x14ac:dyDescent="0.2"/>
    <row r="16" spans="1:16" s="6" customFormat="1" ht="12.75" x14ac:dyDescent="0.2"/>
    <row r="17" s="6" customFormat="1" ht="12.75" x14ac:dyDescent="0.2"/>
    <row r="18" s="6" customFormat="1" ht="12.75" x14ac:dyDescent="0.2"/>
    <row r="19" s="6" customFormat="1" ht="12.75" x14ac:dyDescent="0.2"/>
    <row r="20" s="6" customFormat="1" ht="12.75" x14ac:dyDescent="0.2"/>
    <row r="21" s="6" customFormat="1" ht="12.75" x14ac:dyDescent="0.2"/>
    <row r="22" s="6" customFormat="1" ht="12.75" x14ac:dyDescent="0.2"/>
  </sheetData>
  <mergeCells count="9">
    <mergeCell ref="N5:O5"/>
    <mergeCell ref="B5:C5"/>
    <mergeCell ref="A3:A5"/>
    <mergeCell ref="L5:M5"/>
    <mergeCell ref="D5:E5"/>
    <mergeCell ref="F5:G5"/>
    <mergeCell ref="H5:I5"/>
    <mergeCell ref="J5:K5"/>
    <mergeCell ref="B4:C4"/>
  </mergeCells>
  <phoneticPr fontId="20" type="noConversion"/>
  <printOptions horizontalCentered="1"/>
  <pageMargins left="0.39370078740157483" right="0.39370078740157483" top="0.78740157480314965" bottom="0.78740157480314965" header="0.39370078740157483" footer="0.39370078740157483"/>
  <pageSetup scale="90"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indexed="59"/>
  </sheetPr>
  <dimension ref="A1:DC91"/>
  <sheetViews>
    <sheetView topLeftCell="A3" workbookViewId="0">
      <pane xSplit="2" ySplit="2" topLeftCell="F5" activePane="bottomRight" state="frozen"/>
      <selection activeCell="F14" sqref="F14"/>
      <selection pane="topRight" activeCell="F14" sqref="F14"/>
      <selection pane="bottomLeft" activeCell="F14" sqref="F14"/>
      <selection pane="bottomRight" activeCell="H24" sqref="H24"/>
    </sheetView>
  </sheetViews>
  <sheetFormatPr baseColWidth="10" defaultColWidth="11.42578125" defaultRowHeight="13.5" x14ac:dyDescent="0.25"/>
  <cols>
    <col min="1" max="1" width="9.140625" style="58" customWidth="1"/>
    <col min="2" max="2" width="8.42578125" style="58" customWidth="1"/>
    <col min="3" max="3" width="11.85546875" style="58" customWidth="1"/>
    <col min="4" max="4" width="11.28515625" style="58" customWidth="1"/>
    <col min="5" max="5" width="9.42578125" style="58" customWidth="1"/>
    <col min="6" max="6" width="21.5703125" style="58" customWidth="1"/>
    <col min="7" max="7" width="15.5703125" style="58" customWidth="1"/>
    <col min="8" max="8" width="30.5703125" style="58" customWidth="1"/>
    <col min="9" max="9" width="9" style="58" customWidth="1"/>
    <col min="10" max="10" width="41.42578125" style="58" customWidth="1"/>
    <col min="11" max="11" width="15.7109375" style="58" customWidth="1"/>
    <col min="12" max="12" width="13.85546875" style="58" customWidth="1"/>
    <col min="13" max="13" width="16.85546875" style="65" customWidth="1"/>
    <col min="14" max="14" width="2.7109375" style="58" customWidth="1"/>
    <col min="15" max="15" width="6.7109375" style="67" customWidth="1"/>
    <col min="16" max="16" width="1.42578125" style="66" customWidth="1"/>
    <col min="17" max="17" width="11.42578125" style="58"/>
    <col min="18" max="18" width="1.5703125" style="66" customWidth="1"/>
    <col min="19" max="19" width="33.140625" style="6" customWidth="1"/>
    <col min="20" max="20" width="10" style="58" customWidth="1"/>
    <col min="21" max="21" width="11.140625" style="58" customWidth="1"/>
    <col min="22" max="22" width="13.140625" style="58" customWidth="1"/>
    <col min="23" max="23" width="8" style="58" customWidth="1"/>
    <col min="24" max="24" width="9.42578125" style="58" customWidth="1"/>
    <col min="25" max="25" width="28.5703125" style="58" customWidth="1"/>
    <col min="26" max="26" width="48.5703125" style="58" customWidth="1"/>
    <col min="27" max="27" width="31.42578125" style="58" customWidth="1"/>
    <col min="28" max="28" width="12.5703125" style="58" customWidth="1"/>
    <col min="29" max="29" width="16.7109375" style="58" customWidth="1"/>
    <col min="30" max="30" width="20.7109375" style="58" customWidth="1"/>
    <col min="31" max="31" width="14" style="58" customWidth="1"/>
    <col min="32" max="32" width="21" style="58" customWidth="1"/>
    <col min="33" max="33" width="14" style="58" customWidth="1"/>
    <col min="34" max="34" width="27.85546875" style="58" customWidth="1"/>
    <col min="35" max="16384" width="11.42578125" style="58"/>
  </cols>
  <sheetData>
    <row r="1" spans="1:107" s="20" customFormat="1" ht="18" x14ac:dyDescent="0.25">
      <c r="J1" s="18" t="s">
        <v>56</v>
      </c>
      <c r="K1" s="18"/>
      <c r="L1" s="18"/>
      <c r="M1" s="18"/>
      <c r="N1" s="18"/>
      <c r="O1" s="18"/>
      <c r="P1" s="18"/>
      <c r="Q1" s="18"/>
      <c r="R1" s="18"/>
      <c r="S1" s="18"/>
      <c r="U1" s="84"/>
      <c r="V1" s="84"/>
      <c r="BL1" s="58"/>
      <c r="BM1" s="58"/>
      <c r="BN1" s="58"/>
      <c r="BO1" s="58"/>
      <c r="BP1" s="58"/>
      <c r="BQ1" s="58"/>
      <c r="BR1" s="58"/>
      <c r="BS1" s="58"/>
      <c r="BT1" s="58"/>
      <c r="BU1" s="58"/>
      <c r="BV1" s="18" t="s">
        <v>56</v>
      </c>
      <c r="BW1" s="18"/>
      <c r="BX1" s="18"/>
      <c r="BY1" s="18"/>
      <c r="BZ1" s="18"/>
      <c r="CA1" s="18"/>
      <c r="CB1" s="18"/>
      <c r="CC1" s="18"/>
      <c r="CD1" s="18"/>
      <c r="CE1" s="18"/>
      <c r="CF1" s="84"/>
      <c r="CG1" s="84"/>
      <c r="CH1" s="84"/>
      <c r="CI1" s="84"/>
      <c r="CJ1" s="58"/>
      <c r="CK1" s="58"/>
      <c r="CL1" s="58"/>
      <c r="CM1" s="58"/>
      <c r="CN1" s="58"/>
      <c r="CO1" s="58"/>
      <c r="CP1" s="58"/>
      <c r="CQ1" s="58"/>
      <c r="CR1" s="58"/>
      <c r="CS1" s="58"/>
      <c r="CT1" s="58"/>
      <c r="CU1" s="58"/>
      <c r="CV1" s="58"/>
      <c r="CW1" s="58"/>
      <c r="CX1" s="58"/>
      <c r="CY1" s="58"/>
      <c r="CZ1" s="58"/>
      <c r="DA1" s="58"/>
      <c r="DB1" s="58"/>
      <c r="DC1" s="58"/>
    </row>
    <row r="2" spans="1:107" s="20" customFormat="1" ht="18" x14ac:dyDescent="0.25">
      <c r="J2" s="542" t="s">
        <v>696</v>
      </c>
      <c r="K2" s="21"/>
      <c r="L2" s="21"/>
      <c r="M2" s="21"/>
      <c r="N2" s="21"/>
      <c r="O2" s="21"/>
      <c r="P2" s="21"/>
      <c r="Q2" s="21"/>
      <c r="R2" s="21"/>
      <c r="S2" s="21"/>
      <c r="U2" s="85"/>
      <c r="V2" s="85"/>
      <c r="W2" s="86"/>
      <c r="X2" s="58"/>
      <c r="Y2" s="58"/>
      <c r="Z2" s="58"/>
      <c r="AA2" s="58"/>
      <c r="BL2" s="58"/>
      <c r="BM2" s="58"/>
      <c r="BN2" s="58"/>
      <c r="BO2" s="58"/>
      <c r="BP2" s="58"/>
      <c r="BQ2" s="58"/>
      <c r="BR2" s="58"/>
      <c r="BS2" s="58"/>
      <c r="BT2" s="58"/>
      <c r="BU2" s="58"/>
      <c r="BV2" s="21" t="s">
        <v>209</v>
      </c>
      <c r="BW2" s="21"/>
      <c r="BX2" s="21"/>
      <c r="BY2" s="21"/>
      <c r="BZ2" s="21"/>
      <c r="CA2" s="21"/>
      <c r="CB2" s="21"/>
      <c r="CC2" s="21"/>
      <c r="CD2" s="21"/>
      <c r="CE2" s="21"/>
      <c r="CF2" s="85"/>
      <c r="CG2" s="85"/>
      <c r="CH2" s="85"/>
      <c r="CI2" s="85"/>
      <c r="CJ2" s="86"/>
      <c r="CK2" s="58"/>
      <c r="CL2" s="58"/>
      <c r="CM2" s="58"/>
      <c r="CN2" s="58"/>
      <c r="CO2" s="58"/>
      <c r="CP2" s="58"/>
      <c r="CQ2" s="58"/>
      <c r="CR2" s="58"/>
      <c r="CS2" s="58"/>
      <c r="CT2" s="58"/>
      <c r="CU2" s="58"/>
      <c r="CV2" s="58"/>
      <c r="CW2" s="58"/>
      <c r="CX2" s="58"/>
      <c r="CY2" s="58"/>
      <c r="CZ2" s="58"/>
      <c r="DA2" s="58"/>
      <c r="DB2" s="58"/>
      <c r="DC2" s="58"/>
    </row>
    <row r="3" spans="1:107" s="6" customFormat="1" ht="48" customHeight="1" x14ac:dyDescent="0.2">
      <c r="A3" s="332" t="s">
        <v>50</v>
      </c>
      <c r="B3" s="332" t="s">
        <v>44</v>
      </c>
      <c r="C3" s="332" t="s">
        <v>172</v>
      </c>
      <c r="D3" s="567" t="s">
        <v>261</v>
      </c>
      <c r="E3" s="332" t="s">
        <v>176</v>
      </c>
      <c r="F3" s="332" t="s">
        <v>179</v>
      </c>
      <c r="G3" s="332" t="s">
        <v>178</v>
      </c>
      <c r="H3" s="332" t="s">
        <v>174</v>
      </c>
      <c r="I3" s="332" t="s">
        <v>175</v>
      </c>
      <c r="J3" s="554" t="s">
        <v>181</v>
      </c>
      <c r="K3" s="554" t="s">
        <v>21</v>
      </c>
      <c r="L3" s="554" t="s">
        <v>29</v>
      </c>
      <c r="M3" s="5833" t="s">
        <v>28</v>
      </c>
      <c r="N3" s="5834"/>
      <c r="O3" s="5835" t="s">
        <v>182</v>
      </c>
      <c r="P3" s="5834"/>
      <c r="Q3" s="5835" t="s">
        <v>20</v>
      </c>
      <c r="R3" s="5834"/>
      <c r="S3" s="554" t="s">
        <v>30</v>
      </c>
      <c r="T3" s="329" t="s">
        <v>171</v>
      </c>
      <c r="U3" s="334" t="s">
        <v>183</v>
      </c>
      <c r="V3" s="334" t="s">
        <v>185</v>
      </c>
      <c r="W3" s="332" t="s">
        <v>26</v>
      </c>
      <c r="X3" s="332" t="s">
        <v>27</v>
      </c>
      <c r="Y3" s="336" t="s">
        <v>23</v>
      </c>
      <c r="Z3" s="337" t="s">
        <v>187</v>
      </c>
      <c r="AA3" s="337" t="s">
        <v>188</v>
      </c>
      <c r="AB3" s="327" t="s">
        <v>45</v>
      </c>
      <c r="AC3" s="332" t="s">
        <v>47</v>
      </c>
      <c r="AD3" s="338" t="s">
        <v>49</v>
      </c>
      <c r="AE3" s="338" t="s">
        <v>189</v>
      </c>
      <c r="AF3" s="339" t="s">
        <v>190</v>
      </c>
      <c r="AG3" s="338" t="s">
        <v>191</v>
      </c>
      <c r="AH3" s="332" t="s">
        <v>151</v>
      </c>
      <c r="BL3" s="332" t="s">
        <v>44</v>
      </c>
      <c r="BM3" s="332" t="s">
        <v>172</v>
      </c>
      <c r="BN3" s="332" t="s">
        <v>173</v>
      </c>
      <c r="BO3" s="332" t="s">
        <v>174</v>
      </c>
      <c r="BP3" s="332" t="s">
        <v>175</v>
      </c>
      <c r="BQ3" s="332" t="s">
        <v>176</v>
      </c>
      <c r="BR3" s="332" t="s">
        <v>177</v>
      </c>
      <c r="BS3" s="332" t="s">
        <v>178</v>
      </c>
      <c r="BT3" s="332" t="s">
        <v>179</v>
      </c>
      <c r="BU3" s="332" t="s">
        <v>180</v>
      </c>
      <c r="BV3" s="333" t="s">
        <v>181</v>
      </c>
      <c r="BW3" s="333" t="s">
        <v>21</v>
      </c>
      <c r="BX3" s="333" t="s">
        <v>29</v>
      </c>
      <c r="BY3" s="5833" t="s">
        <v>28</v>
      </c>
      <c r="BZ3" s="5834"/>
      <c r="CA3" s="5835" t="s">
        <v>20</v>
      </c>
      <c r="CB3" s="5834"/>
      <c r="CC3" s="5835" t="s">
        <v>182</v>
      </c>
      <c r="CD3" s="5834"/>
      <c r="CE3" s="333" t="s">
        <v>30</v>
      </c>
      <c r="CF3" s="334" t="s">
        <v>183</v>
      </c>
      <c r="CG3" s="335" t="s">
        <v>184</v>
      </c>
      <c r="CH3" s="334" t="s">
        <v>185</v>
      </c>
      <c r="CI3" s="335" t="s">
        <v>186</v>
      </c>
      <c r="CJ3" s="332" t="s">
        <v>26</v>
      </c>
      <c r="CK3" s="332" t="s">
        <v>27</v>
      </c>
      <c r="CL3" s="336" t="s">
        <v>23</v>
      </c>
      <c r="CM3" s="337" t="s">
        <v>187</v>
      </c>
      <c r="CN3" s="337" t="s">
        <v>188</v>
      </c>
      <c r="CO3" s="327" t="s">
        <v>45</v>
      </c>
      <c r="CP3" s="327" t="s">
        <v>167</v>
      </c>
      <c r="CQ3" s="327" t="s">
        <v>46</v>
      </c>
      <c r="CR3" s="328" t="s">
        <v>168</v>
      </c>
      <c r="CS3" s="328" t="s">
        <v>169</v>
      </c>
      <c r="CT3" s="328" t="s">
        <v>170</v>
      </c>
      <c r="CU3" s="328" t="s">
        <v>48</v>
      </c>
      <c r="CV3" s="329" t="s">
        <v>171</v>
      </c>
      <c r="CW3" s="332" t="s">
        <v>47</v>
      </c>
      <c r="CX3" s="338" t="s">
        <v>49</v>
      </c>
      <c r="CY3" s="338" t="s">
        <v>189</v>
      </c>
      <c r="CZ3" s="339" t="s">
        <v>190</v>
      </c>
      <c r="DA3" s="338" t="s">
        <v>191</v>
      </c>
      <c r="DB3" s="332" t="s">
        <v>151</v>
      </c>
      <c r="DC3" s="199" t="s">
        <v>192</v>
      </c>
    </row>
    <row r="4" spans="1:107" s="6" customFormat="1" ht="18" x14ac:dyDescent="0.25">
      <c r="A4" s="212" t="s">
        <v>279</v>
      </c>
      <c r="B4" s="213"/>
      <c r="C4" s="213"/>
      <c r="D4" s="213"/>
      <c r="E4" s="213"/>
      <c r="F4" s="321"/>
      <c r="G4" s="242"/>
      <c r="H4" s="213"/>
      <c r="I4" s="213"/>
      <c r="J4" s="5836" t="s">
        <v>31</v>
      </c>
      <c r="K4" s="5837"/>
      <c r="L4" s="5838"/>
      <c r="M4" s="114"/>
      <c r="N4" s="90"/>
      <c r="O4" s="214"/>
      <c r="P4" s="215"/>
      <c r="Q4" s="44"/>
      <c r="R4" s="91"/>
      <c r="S4" s="127"/>
      <c r="T4" s="209"/>
      <c r="U4" s="209"/>
      <c r="V4" s="209"/>
      <c r="W4" s="209"/>
      <c r="X4" s="209"/>
      <c r="Y4" s="209"/>
      <c r="Z4" s="209"/>
      <c r="AA4" s="216"/>
      <c r="AB4" s="209"/>
      <c r="AC4" s="209"/>
      <c r="AD4" s="209"/>
      <c r="AE4" s="209"/>
      <c r="AF4" s="209"/>
      <c r="AG4" s="209"/>
      <c r="AH4" s="209"/>
      <c r="BL4" s="87"/>
      <c r="BM4" s="87"/>
      <c r="BN4" s="88"/>
      <c r="BO4" s="88"/>
      <c r="BP4" s="88"/>
      <c r="BQ4" s="88"/>
      <c r="BR4" s="88"/>
      <c r="BS4" s="89"/>
      <c r="BT4" s="323"/>
      <c r="BU4" s="323"/>
      <c r="BV4" s="5952"/>
      <c r="BW4" s="5953"/>
      <c r="BX4" s="5954"/>
      <c r="BY4" s="44"/>
      <c r="BZ4" s="90"/>
      <c r="CA4" s="44"/>
      <c r="CB4" s="91"/>
      <c r="CC4" s="92"/>
      <c r="CD4" s="93"/>
      <c r="CE4" s="87"/>
      <c r="CF4" s="87"/>
      <c r="CG4" s="87"/>
      <c r="CH4" s="87"/>
      <c r="CI4" s="87"/>
      <c r="CJ4" s="94" t="e">
        <f>SUM(CJ5,#REF!)</f>
        <v>#REF!</v>
      </c>
      <c r="CK4" s="94" t="e">
        <f>SUM(CK5,#REF!)</f>
        <v>#REF!</v>
      </c>
      <c r="CL4" s="95"/>
      <c r="CM4" s="95"/>
      <c r="CN4" s="95"/>
      <c r="CO4" s="79"/>
      <c r="CP4" s="79"/>
      <c r="CQ4" s="79"/>
      <c r="CR4" s="79"/>
      <c r="CS4" s="79"/>
      <c r="CT4" s="79"/>
      <c r="CU4" s="79"/>
      <c r="CV4" s="79"/>
      <c r="CW4" s="79"/>
      <c r="CX4" s="79"/>
      <c r="CY4" s="79"/>
      <c r="CZ4" s="79"/>
      <c r="DA4" s="79"/>
      <c r="DB4" s="331"/>
      <c r="DC4" s="331"/>
    </row>
    <row r="5" spans="1:107" s="6" customFormat="1" ht="16.5" x14ac:dyDescent="0.25">
      <c r="A5" s="228"/>
      <c r="B5" s="228"/>
      <c r="C5" s="228"/>
      <c r="D5" s="228"/>
      <c r="E5" s="228"/>
      <c r="F5" s="317"/>
      <c r="G5" s="213"/>
      <c r="H5" s="228"/>
      <c r="I5" s="228"/>
      <c r="J5" s="5961"/>
      <c r="K5" s="5962"/>
      <c r="L5" s="5963"/>
      <c r="M5" s="114"/>
      <c r="N5" s="90"/>
      <c r="O5" s="214"/>
      <c r="P5" s="215"/>
      <c r="Q5" s="44"/>
      <c r="R5" s="91"/>
      <c r="S5" s="127"/>
      <c r="T5" s="209"/>
      <c r="U5" s="209"/>
      <c r="V5" s="209"/>
      <c r="W5" s="209"/>
      <c r="X5" s="209"/>
      <c r="Y5" s="209"/>
      <c r="Z5" s="209"/>
      <c r="AA5" s="216"/>
      <c r="AB5" s="209"/>
      <c r="AC5" s="209"/>
      <c r="AD5" s="209"/>
      <c r="AE5" s="209"/>
      <c r="AF5" s="209"/>
      <c r="AG5" s="209"/>
      <c r="AH5" s="209"/>
      <c r="BL5" s="154"/>
      <c r="BM5" s="154"/>
      <c r="BN5" s="155"/>
      <c r="BO5" s="155"/>
      <c r="BP5" s="155"/>
      <c r="BQ5" s="155"/>
      <c r="BR5" s="155"/>
      <c r="BS5" s="156"/>
      <c r="BT5" s="324"/>
      <c r="BU5" s="324"/>
      <c r="BV5" s="5955"/>
      <c r="BW5" s="5956"/>
      <c r="BX5" s="5957"/>
      <c r="BY5" s="44"/>
      <c r="BZ5" s="133"/>
      <c r="CA5" s="44"/>
      <c r="CB5" s="134"/>
      <c r="CC5" s="135"/>
      <c r="CD5" s="136"/>
      <c r="CE5" s="117"/>
      <c r="CF5" s="116"/>
      <c r="CG5" s="116"/>
      <c r="CH5" s="116"/>
      <c r="CI5" s="116"/>
      <c r="CJ5" s="94">
        <f>CJ6</f>
        <v>0</v>
      </c>
      <c r="CK5" s="94">
        <f>CK6</f>
        <v>0</v>
      </c>
      <c r="CL5" s="118"/>
      <c r="CM5" s="118"/>
      <c r="CN5" s="118"/>
      <c r="CO5" s="79"/>
      <c r="CP5" s="79"/>
      <c r="CQ5" s="79"/>
      <c r="CR5" s="79"/>
      <c r="CS5" s="79"/>
      <c r="CT5" s="79"/>
      <c r="CU5" s="79"/>
      <c r="CV5" s="79"/>
      <c r="CW5" s="79"/>
      <c r="CX5" s="79"/>
      <c r="CY5" s="79"/>
      <c r="CZ5" s="79"/>
      <c r="DA5" s="79"/>
      <c r="DB5" s="331"/>
      <c r="DC5" s="331"/>
    </row>
    <row r="6" spans="1:107" s="6" customFormat="1" ht="15.75" x14ac:dyDescent="0.25">
      <c r="A6" s="101"/>
      <c r="B6" s="100"/>
      <c r="C6" s="100"/>
      <c r="D6" s="96"/>
      <c r="E6" s="96"/>
      <c r="F6" s="269"/>
      <c r="G6" s="128"/>
      <c r="H6" s="96"/>
      <c r="I6" s="96"/>
      <c r="J6" s="556"/>
      <c r="K6" s="145"/>
      <c r="L6" s="146"/>
      <c r="M6" s="203"/>
      <c r="N6" s="204"/>
      <c r="O6" s="59"/>
      <c r="P6" s="142"/>
      <c r="Q6" s="59"/>
      <c r="R6" s="138"/>
      <c r="S6" s="32"/>
      <c r="T6" s="101"/>
      <c r="U6" s="148"/>
      <c r="V6" s="205"/>
      <c r="W6" s="147"/>
      <c r="X6" s="147"/>
      <c r="Y6" s="200"/>
      <c r="Z6" s="200"/>
      <c r="AA6" s="200"/>
      <c r="AB6" s="101"/>
      <c r="AC6" s="101"/>
      <c r="AD6" s="101"/>
      <c r="AE6" s="101"/>
      <c r="AF6" s="101"/>
      <c r="AG6" s="101"/>
      <c r="AH6" s="101"/>
      <c r="BL6" s="157"/>
      <c r="BM6" s="157"/>
      <c r="BN6" s="158"/>
      <c r="BO6" s="158"/>
      <c r="BP6" s="158"/>
      <c r="BQ6" s="158"/>
      <c r="BR6" s="158"/>
      <c r="BS6" s="159"/>
      <c r="BT6" s="325"/>
      <c r="BU6" s="325"/>
      <c r="BV6" s="5958"/>
      <c r="BW6" s="5959"/>
      <c r="BX6" s="5960"/>
      <c r="BY6" s="59"/>
      <c r="BZ6" s="137"/>
      <c r="CA6" s="59"/>
      <c r="CB6" s="138"/>
      <c r="CC6" s="139"/>
      <c r="CD6" s="140"/>
      <c r="CE6" s="99"/>
      <c r="CF6" s="97"/>
      <c r="CG6" s="97"/>
      <c r="CH6" s="97"/>
      <c r="CI6" s="97"/>
      <c r="CJ6" s="119">
        <f>SUM(CJ7:CJ7)</f>
        <v>0</v>
      </c>
      <c r="CK6" s="119">
        <f>SUM(CK7:CK7)</f>
        <v>0</v>
      </c>
      <c r="CL6" s="100"/>
      <c r="CM6" s="100"/>
      <c r="CN6" s="100"/>
      <c r="CO6" s="96"/>
      <c r="CP6" s="96"/>
      <c r="CQ6" s="96"/>
      <c r="CR6" s="96"/>
      <c r="CS6" s="96"/>
      <c r="CT6" s="96"/>
      <c r="CU6" s="96"/>
      <c r="CV6" s="96"/>
      <c r="CW6" s="101"/>
      <c r="CX6" s="101"/>
      <c r="CY6" s="101"/>
      <c r="CZ6" s="101"/>
      <c r="DA6" s="101"/>
      <c r="DB6" s="330"/>
      <c r="DC6" s="330"/>
    </row>
    <row r="7" spans="1:107" s="160" customFormat="1" ht="15.75" x14ac:dyDescent="0.25">
      <c r="A7" s="365"/>
      <c r="B7" s="569"/>
      <c r="C7" s="570"/>
      <c r="D7" s="369"/>
      <c r="E7" s="571"/>
      <c r="F7" s="572"/>
      <c r="G7" s="573"/>
      <c r="H7" s="369"/>
      <c r="I7" s="574"/>
      <c r="J7" s="362"/>
      <c r="K7" s="363"/>
      <c r="L7" s="363"/>
      <c r="M7" s="230"/>
      <c r="N7" s="258"/>
      <c r="O7" s="231"/>
      <c r="P7" s="364"/>
      <c r="Q7" s="208"/>
      <c r="R7" s="259"/>
      <c r="S7" s="207"/>
      <c r="T7" s="575"/>
      <c r="U7" s="576"/>
      <c r="V7" s="577"/>
      <c r="W7" s="578"/>
      <c r="X7" s="578"/>
      <c r="Y7" s="370"/>
      <c r="Z7" s="368"/>
      <c r="AA7" s="579"/>
      <c r="AB7" s="580"/>
      <c r="AC7" s="340"/>
      <c r="AD7" s="581"/>
      <c r="AE7" s="582"/>
      <c r="AF7" s="583"/>
      <c r="AG7" s="582"/>
      <c r="AH7" s="580"/>
      <c r="AI7" s="129"/>
      <c r="AJ7" s="129"/>
      <c r="AK7" s="129"/>
      <c r="AL7" s="129"/>
      <c r="AM7" s="129"/>
      <c r="AN7" s="129"/>
      <c r="AO7" s="129"/>
      <c r="AP7" s="129"/>
      <c r="AQ7" s="129"/>
      <c r="AR7" s="60"/>
      <c r="BL7" s="80"/>
      <c r="BM7" s="80"/>
      <c r="BN7" s="103"/>
      <c r="BO7" s="11"/>
      <c r="BP7" s="11"/>
      <c r="BQ7" s="11"/>
      <c r="BR7" s="11"/>
      <c r="BS7" s="102"/>
      <c r="BT7" s="102"/>
      <c r="BU7" s="102"/>
      <c r="BV7" s="102"/>
      <c r="BW7" s="102"/>
      <c r="BX7" s="102"/>
      <c r="BY7" s="104"/>
      <c r="BZ7" s="105"/>
      <c r="CA7" s="106"/>
      <c r="CB7" s="107"/>
      <c r="CC7" s="191"/>
      <c r="CD7" s="108"/>
      <c r="CE7" s="102"/>
      <c r="CF7" s="15"/>
      <c r="CG7" s="15"/>
      <c r="CH7" s="15"/>
      <c r="CI7" s="15"/>
      <c r="CJ7" s="344"/>
      <c r="CK7" s="344"/>
      <c r="CL7" s="345"/>
      <c r="CM7" s="346"/>
      <c r="CN7" s="5"/>
      <c r="CO7" s="80"/>
      <c r="CP7" s="80"/>
      <c r="CQ7" s="80"/>
      <c r="CR7" s="80"/>
      <c r="CS7" s="80"/>
      <c r="CT7" s="80"/>
      <c r="CU7" s="80"/>
      <c r="CV7" s="80"/>
      <c r="CW7" s="80"/>
      <c r="CX7" s="80"/>
      <c r="CY7" s="80"/>
      <c r="CZ7" s="80"/>
      <c r="DA7" s="80"/>
      <c r="DB7" s="80"/>
      <c r="DC7" s="80"/>
    </row>
    <row r="8" spans="1:107" s="160" customFormat="1" ht="15.75" x14ac:dyDescent="0.25">
      <c r="A8" s="365"/>
      <c r="B8" s="569"/>
      <c r="C8" s="570"/>
      <c r="D8" s="369"/>
      <c r="E8" s="571"/>
      <c r="F8" s="572"/>
      <c r="G8" s="573"/>
      <c r="H8" s="369"/>
      <c r="I8" s="574"/>
      <c r="J8" s="362"/>
      <c r="K8" s="363"/>
      <c r="L8" s="363"/>
      <c r="M8" s="230"/>
      <c r="N8" s="258"/>
      <c r="O8" s="231"/>
      <c r="P8" s="364"/>
      <c r="Q8" s="208"/>
      <c r="R8" s="259"/>
      <c r="S8" s="207"/>
      <c r="T8" s="575"/>
      <c r="U8" s="576"/>
      <c r="V8" s="577"/>
      <c r="W8" s="578"/>
      <c r="X8" s="578"/>
      <c r="Y8" s="370"/>
      <c r="Z8" s="368"/>
      <c r="AA8" s="579"/>
      <c r="AB8" s="580"/>
      <c r="AC8" s="340"/>
      <c r="AD8" s="581"/>
      <c r="AE8" s="582"/>
      <c r="AF8" s="583"/>
      <c r="AG8" s="582"/>
      <c r="AH8" s="580"/>
      <c r="AI8" s="129"/>
      <c r="AJ8" s="129"/>
      <c r="AK8" s="129"/>
      <c r="AL8" s="129"/>
      <c r="AM8" s="129"/>
      <c r="AN8" s="129"/>
      <c r="AO8" s="129"/>
      <c r="AP8" s="129"/>
      <c r="AQ8" s="129"/>
      <c r="AR8" s="60"/>
      <c r="BL8" s="80"/>
      <c r="BM8" s="80"/>
      <c r="BN8" s="103"/>
      <c r="BO8" s="11"/>
      <c r="BP8" s="11"/>
      <c r="BQ8" s="11"/>
      <c r="BR8" s="11"/>
      <c r="BS8" s="102"/>
      <c r="BT8" s="206"/>
      <c r="BU8" s="102"/>
      <c r="BV8" s="102"/>
      <c r="BW8" s="102"/>
      <c r="BX8" s="102"/>
      <c r="BY8" s="104"/>
      <c r="BZ8" s="105"/>
      <c r="CA8" s="106"/>
      <c r="CB8" s="107"/>
      <c r="CC8" s="191"/>
      <c r="CD8" s="108"/>
      <c r="CE8" s="102"/>
      <c r="CF8" s="15"/>
      <c r="CG8" s="15"/>
      <c r="CH8" s="15"/>
      <c r="CI8" s="15"/>
      <c r="CJ8" s="344"/>
      <c r="CK8" s="344"/>
      <c r="CL8" s="345"/>
      <c r="CM8" s="346"/>
      <c r="CN8" s="5"/>
      <c r="CO8" s="80"/>
      <c r="CP8" s="80"/>
      <c r="CQ8" s="80"/>
      <c r="CR8" s="80"/>
      <c r="CS8" s="80"/>
      <c r="CT8" s="80"/>
      <c r="CU8" s="80"/>
      <c r="CV8" s="80"/>
      <c r="CW8" s="80"/>
      <c r="CX8" s="80"/>
      <c r="CY8" s="80"/>
      <c r="CZ8" s="80"/>
      <c r="DA8" s="80"/>
      <c r="DB8" s="162"/>
      <c r="DC8" s="162"/>
    </row>
    <row r="9" spans="1:107" s="160" customFormat="1" ht="15.75" x14ac:dyDescent="0.25">
      <c r="A9" s="101"/>
      <c r="B9" s="100"/>
      <c r="C9" s="100"/>
      <c r="D9" s="96"/>
      <c r="E9" s="96"/>
      <c r="F9" s="269"/>
      <c r="G9" s="128"/>
      <c r="H9" s="96"/>
      <c r="I9" s="96"/>
      <c r="J9" s="556"/>
      <c r="K9" s="145"/>
      <c r="L9" s="146"/>
      <c r="M9" s="203"/>
      <c r="N9" s="204"/>
      <c r="O9" s="59"/>
      <c r="P9" s="142"/>
      <c r="Q9" s="59"/>
      <c r="R9" s="138"/>
      <c r="S9" s="32"/>
      <c r="T9" s="101"/>
      <c r="U9" s="148"/>
      <c r="V9" s="205"/>
      <c r="W9" s="147"/>
      <c r="X9" s="147"/>
      <c r="Y9" s="200"/>
      <c r="Z9" s="200"/>
      <c r="AA9" s="200"/>
      <c r="AB9" s="101"/>
      <c r="AC9" s="101"/>
      <c r="AD9" s="101"/>
      <c r="AE9" s="101"/>
      <c r="AF9" s="101"/>
      <c r="AG9" s="101"/>
      <c r="AH9" s="101"/>
      <c r="AI9" s="6"/>
      <c r="AJ9" s="6"/>
      <c r="AK9" s="6"/>
      <c r="AL9" s="6"/>
      <c r="AM9" s="6"/>
      <c r="AN9" s="6"/>
      <c r="BL9" s="80"/>
      <c r="BM9" s="80"/>
      <c r="BN9" s="103"/>
      <c r="BO9" s="11"/>
      <c r="BP9" s="11"/>
      <c r="BQ9" s="11"/>
      <c r="BR9" s="11"/>
      <c r="BS9" s="102"/>
      <c r="BT9" s="206"/>
      <c r="BU9" s="102"/>
      <c r="BV9" s="102"/>
      <c r="BW9" s="102"/>
      <c r="BX9" s="102"/>
      <c r="BY9" s="104"/>
      <c r="BZ9" s="105"/>
      <c r="CA9" s="106"/>
      <c r="CB9" s="107"/>
      <c r="CC9" s="191"/>
      <c r="CD9" s="108"/>
      <c r="CE9" s="102"/>
      <c r="CF9" s="15"/>
      <c r="CG9" s="15"/>
      <c r="CH9" s="15"/>
      <c r="CI9" s="15"/>
      <c r="CJ9" s="344"/>
      <c r="CK9" s="344"/>
      <c r="CL9" s="345"/>
      <c r="CM9" s="346"/>
      <c r="CN9" s="5"/>
      <c r="CO9" s="80"/>
      <c r="CP9" s="80"/>
      <c r="CQ9" s="80"/>
      <c r="CR9" s="80"/>
      <c r="CS9" s="80"/>
      <c r="CT9" s="80"/>
      <c r="CU9" s="80"/>
      <c r="CV9" s="80"/>
      <c r="CW9" s="80"/>
      <c r="CX9" s="80"/>
      <c r="CY9" s="80"/>
      <c r="CZ9" s="80"/>
      <c r="DA9" s="80"/>
      <c r="DB9" s="162"/>
      <c r="DC9" s="162"/>
    </row>
    <row r="10" spans="1:107" s="160" customFormat="1" ht="15.75" x14ac:dyDescent="0.25">
      <c r="A10" s="365"/>
      <c r="B10" s="569"/>
      <c r="C10" s="570"/>
      <c r="D10" s="369"/>
      <c r="E10" s="571"/>
      <c r="F10" s="572"/>
      <c r="G10" s="573"/>
      <c r="H10" s="369"/>
      <c r="I10" s="574"/>
      <c r="J10" s="362"/>
      <c r="K10" s="363"/>
      <c r="L10" s="363"/>
      <c r="M10" s="230"/>
      <c r="N10" s="258"/>
      <c r="O10" s="231"/>
      <c r="P10" s="364"/>
      <c r="Q10" s="208"/>
      <c r="R10" s="259"/>
      <c r="S10" s="207"/>
      <c r="T10" s="575"/>
      <c r="U10" s="576"/>
      <c r="V10" s="577"/>
      <c r="W10" s="578"/>
      <c r="X10" s="578"/>
      <c r="Y10" s="370"/>
      <c r="Z10" s="368"/>
      <c r="AA10" s="579"/>
      <c r="AB10" s="580"/>
      <c r="AC10" s="340"/>
      <c r="AD10" s="581"/>
      <c r="AE10" s="582"/>
      <c r="AF10" s="583"/>
      <c r="AG10" s="582"/>
      <c r="AH10" s="580"/>
      <c r="AI10" s="129"/>
      <c r="AJ10" s="129"/>
      <c r="AK10" s="129"/>
      <c r="AL10" s="129"/>
      <c r="AM10" s="129"/>
      <c r="AN10" s="129"/>
      <c r="AO10" s="129"/>
      <c r="AP10" s="129"/>
      <c r="AQ10" s="129"/>
      <c r="AR10" s="60"/>
      <c r="BL10" s="80"/>
      <c r="BM10" s="80"/>
      <c r="BN10" s="103"/>
      <c r="BO10" s="11"/>
      <c r="BP10" s="11"/>
      <c r="BQ10" s="11"/>
      <c r="BR10" s="11"/>
      <c r="BS10" s="102"/>
      <c r="BT10" s="206"/>
      <c r="BU10" s="102"/>
      <c r="BV10" s="102"/>
      <c r="BW10" s="102"/>
      <c r="BX10" s="102"/>
      <c r="BY10" s="104"/>
      <c r="BZ10" s="105"/>
      <c r="CA10" s="106"/>
      <c r="CB10" s="107"/>
      <c r="CC10" s="191"/>
      <c r="CD10" s="108"/>
      <c r="CE10" s="102"/>
      <c r="CF10" s="15"/>
      <c r="CG10" s="15"/>
      <c r="CH10" s="15"/>
      <c r="CI10" s="15"/>
      <c r="CJ10" s="344"/>
      <c r="CK10" s="344"/>
      <c r="CL10" s="345"/>
      <c r="CM10" s="346"/>
      <c r="CN10" s="5"/>
      <c r="CO10" s="80"/>
      <c r="CP10" s="80"/>
      <c r="CQ10" s="80"/>
      <c r="CR10" s="80"/>
      <c r="CS10" s="80"/>
      <c r="CT10" s="80"/>
      <c r="CU10" s="80"/>
      <c r="CV10" s="80"/>
      <c r="CW10" s="80"/>
      <c r="CX10" s="80"/>
      <c r="CY10" s="80"/>
      <c r="CZ10" s="80"/>
      <c r="DA10" s="80"/>
      <c r="DB10" s="162"/>
      <c r="DC10" s="162"/>
    </row>
    <row r="11" spans="1:107" s="129" customFormat="1" ht="15.75" x14ac:dyDescent="0.25">
      <c r="B11" s="60"/>
      <c r="C11" s="60"/>
      <c r="D11" s="240"/>
      <c r="E11" s="240"/>
      <c r="F11" s="241"/>
      <c r="G11" s="241"/>
      <c r="H11" s="240"/>
      <c r="I11" s="240"/>
      <c r="J11" s="566" t="s">
        <v>260</v>
      </c>
      <c r="K11" s="545"/>
      <c r="L11" s="545"/>
      <c r="M11" s="543"/>
      <c r="N11" s="543"/>
      <c r="O11" s="546"/>
      <c r="P11" s="546"/>
      <c r="Q11" s="545"/>
      <c r="R11" s="545"/>
      <c r="S11" s="160"/>
      <c r="T11" s="239"/>
      <c r="U11" s="60"/>
      <c r="V11" s="60"/>
      <c r="AB11" s="239"/>
      <c r="BL11" s="80"/>
      <c r="BM11" s="80"/>
      <c r="BN11" s="103"/>
      <c r="BO11" s="11"/>
      <c r="BP11" s="11"/>
      <c r="BQ11" s="11"/>
      <c r="BR11" s="11"/>
      <c r="BS11" s="102"/>
      <c r="BT11" s="102"/>
      <c r="BU11" s="102"/>
      <c r="BV11" s="102"/>
      <c r="BW11" s="102"/>
      <c r="BX11" s="102"/>
      <c r="BY11" s="104"/>
      <c r="BZ11" s="105"/>
      <c r="CA11" s="106"/>
      <c r="CB11" s="107"/>
      <c r="CC11" s="191"/>
      <c r="CD11" s="108"/>
      <c r="CE11" s="102"/>
      <c r="CF11" s="15"/>
      <c r="CG11" s="15"/>
      <c r="CH11" s="15"/>
      <c r="CI11" s="15"/>
      <c r="CJ11" s="344"/>
      <c r="CK11" s="344"/>
      <c r="CL11" s="345"/>
      <c r="CM11" s="346"/>
      <c r="CN11" s="5"/>
      <c r="CO11" s="80"/>
      <c r="CP11" s="80"/>
      <c r="CQ11" s="80"/>
      <c r="CR11" s="80"/>
      <c r="CS11" s="80"/>
      <c r="CT11" s="80"/>
      <c r="CU11" s="80"/>
      <c r="CV11" s="80"/>
      <c r="CW11" s="80"/>
      <c r="CX11" s="80"/>
      <c r="CY11" s="80"/>
      <c r="CZ11" s="80"/>
      <c r="DA11" s="80"/>
      <c r="DB11" s="80"/>
      <c r="DC11" s="80"/>
    </row>
    <row r="12" spans="1:107" s="129" customFormat="1" x14ac:dyDescent="0.25">
      <c r="B12" s="60"/>
      <c r="C12" s="60"/>
      <c r="D12" s="240"/>
      <c r="E12" s="240"/>
      <c r="F12" s="241"/>
      <c r="G12" s="241"/>
      <c r="H12" s="240"/>
      <c r="I12" s="240"/>
      <c r="J12" s="62" t="s">
        <v>831</v>
      </c>
      <c r="K12" s="545"/>
      <c r="L12" s="545"/>
      <c r="M12" s="543"/>
      <c r="N12" s="543"/>
      <c r="O12" s="546"/>
      <c r="P12" s="546"/>
      <c r="Q12" s="545"/>
      <c r="R12" s="545"/>
      <c r="S12" s="160"/>
      <c r="T12" s="239"/>
      <c r="U12" s="60"/>
      <c r="V12" s="60"/>
      <c r="AB12" s="239"/>
      <c r="BL12" s="261"/>
      <c r="BM12" s="261"/>
      <c r="BN12" s="240"/>
      <c r="BO12" s="240"/>
      <c r="BP12" s="240"/>
      <c r="BQ12" s="240"/>
      <c r="BR12" s="240"/>
      <c r="BS12" s="241"/>
      <c r="BT12" s="241"/>
      <c r="BU12" s="241"/>
      <c r="BV12" s="153"/>
      <c r="BW12" s="349"/>
      <c r="BX12" s="349"/>
      <c r="BY12" s="314"/>
      <c r="BZ12" s="314"/>
      <c r="CA12" s="349"/>
      <c r="CB12" s="349"/>
      <c r="CC12" s="342"/>
      <c r="CD12" s="342"/>
      <c r="CE12" s="343"/>
      <c r="CF12" s="60"/>
      <c r="CG12" s="60"/>
      <c r="CH12" s="60"/>
      <c r="CI12" s="60"/>
      <c r="CO12" s="239"/>
      <c r="CP12" s="239"/>
      <c r="CQ12" s="239"/>
      <c r="CR12" s="239"/>
      <c r="CS12" s="239"/>
      <c r="CT12" s="239"/>
      <c r="CU12" s="239"/>
      <c r="CV12" s="239"/>
    </row>
    <row r="13" spans="1:107" x14ac:dyDescent="0.25">
      <c r="B13" s="6"/>
      <c r="C13" s="6"/>
      <c r="D13" s="6"/>
      <c r="E13" s="111"/>
      <c r="F13" s="112"/>
      <c r="G13" s="112"/>
      <c r="H13" s="111"/>
      <c r="I13" s="111"/>
      <c r="K13" s="83"/>
      <c r="L13" s="83"/>
      <c r="N13" s="65"/>
      <c r="P13" s="67"/>
      <c r="Q13" s="83"/>
      <c r="R13" s="83"/>
      <c r="T13" s="109"/>
      <c r="U13" s="6"/>
      <c r="V13" s="6"/>
      <c r="AB13" s="109"/>
      <c r="BL13" s="261"/>
      <c r="BM13" s="261"/>
      <c r="BN13" s="240"/>
      <c r="BO13" s="240"/>
      <c r="BP13" s="240"/>
      <c r="BQ13" s="240"/>
      <c r="BR13" s="240"/>
      <c r="BS13" s="241"/>
      <c r="BT13" s="241"/>
      <c r="BU13" s="241"/>
      <c r="BV13" s="62"/>
      <c r="BW13" s="262"/>
      <c r="BX13" s="262"/>
      <c r="BY13" s="263"/>
      <c r="BZ13" s="263"/>
      <c r="CA13" s="262"/>
      <c r="CB13" s="262"/>
      <c r="CC13" s="341"/>
      <c r="CD13" s="341"/>
      <c r="CE13" s="60"/>
      <c r="CF13" s="60"/>
      <c r="CG13" s="60"/>
      <c r="CH13" s="60"/>
      <c r="CI13" s="60"/>
      <c r="CJ13" s="129"/>
      <c r="CK13" s="129"/>
      <c r="CL13" s="129"/>
      <c r="CM13" s="129"/>
      <c r="CN13" s="129"/>
      <c r="CO13" s="239"/>
      <c r="CP13" s="239"/>
      <c r="CQ13" s="239"/>
      <c r="CR13" s="239"/>
      <c r="CS13" s="239"/>
      <c r="CT13" s="239"/>
      <c r="CU13" s="239"/>
      <c r="CV13" s="239"/>
      <c r="CW13" s="129"/>
      <c r="CX13" s="129"/>
      <c r="CY13" s="129"/>
      <c r="CZ13" s="129"/>
      <c r="DA13" s="129"/>
      <c r="DB13" s="129"/>
      <c r="DC13" s="129"/>
    </row>
    <row r="14" spans="1:107" x14ac:dyDescent="0.25">
      <c r="B14" s="6"/>
      <c r="C14" s="6"/>
      <c r="D14" s="6"/>
      <c r="E14" s="111"/>
      <c r="F14" s="112"/>
      <c r="G14" s="112"/>
      <c r="H14" s="111"/>
      <c r="I14" s="111"/>
      <c r="K14" s="83"/>
      <c r="L14" s="83"/>
      <c r="N14" s="65"/>
      <c r="P14" s="67"/>
      <c r="Q14" s="83"/>
      <c r="R14" s="83"/>
      <c r="T14" s="109"/>
      <c r="U14" s="6"/>
      <c r="V14" s="6"/>
      <c r="AB14" s="109"/>
    </row>
    <row r="15" spans="1:107" s="129" customFormat="1" x14ac:dyDescent="0.25">
      <c r="B15" s="60"/>
      <c r="C15" s="60"/>
      <c r="D15" s="60"/>
      <c r="E15" s="240"/>
      <c r="F15" s="241"/>
      <c r="G15" s="241"/>
      <c r="H15" s="240"/>
      <c r="I15" s="240"/>
      <c r="K15" s="262"/>
      <c r="L15" s="262"/>
      <c r="M15" s="263"/>
      <c r="N15" s="263"/>
      <c r="O15" s="341"/>
      <c r="P15" s="341"/>
      <c r="Q15" s="262"/>
      <c r="R15" s="262"/>
      <c r="S15" s="60"/>
      <c r="T15" s="239"/>
      <c r="U15" s="60"/>
      <c r="V15" s="60"/>
      <c r="AB15" s="239"/>
    </row>
    <row r="16" spans="1:107" s="129" customFormat="1" x14ac:dyDescent="0.25">
      <c r="B16" s="60"/>
      <c r="C16" s="60"/>
      <c r="D16" s="60"/>
      <c r="E16" s="240"/>
      <c r="F16" s="241"/>
      <c r="G16" s="241"/>
      <c r="H16" s="240"/>
      <c r="I16" s="240"/>
      <c r="K16" s="262"/>
      <c r="L16" s="262"/>
      <c r="M16" s="263"/>
      <c r="N16" s="263"/>
      <c r="O16" s="341"/>
      <c r="P16" s="341"/>
      <c r="Q16" s="262"/>
      <c r="R16" s="262"/>
      <c r="S16" s="60"/>
      <c r="T16" s="239"/>
      <c r="U16" s="60"/>
      <c r="V16" s="60"/>
      <c r="AB16" s="239"/>
    </row>
    <row r="17" spans="2:28" x14ac:dyDescent="0.25">
      <c r="B17" s="6"/>
      <c r="C17" s="6"/>
      <c r="D17" s="6"/>
      <c r="E17" s="111"/>
      <c r="F17" s="112"/>
      <c r="G17" s="112"/>
      <c r="H17" s="111"/>
      <c r="I17" s="111"/>
      <c r="K17" s="83"/>
      <c r="L17" s="83"/>
      <c r="N17" s="65"/>
      <c r="P17" s="67"/>
      <c r="Q17" s="83"/>
      <c r="R17" s="83"/>
      <c r="T17" s="109"/>
      <c r="U17" s="6"/>
      <c r="V17" s="6"/>
      <c r="AB17" s="109"/>
    </row>
    <row r="18" spans="2:28" x14ac:dyDescent="0.25">
      <c r="B18" s="6"/>
      <c r="C18" s="6"/>
      <c r="D18" s="6"/>
      <c r="E18" s="111"/>
      <c r="F18" s="112"/>
      <c r="G18" s="112"/>
      <c r="H18" s="111"/>
      <c r="I18" s="111"/>
      <c r="K18" s="83"/>
      <c r="L18" s="83"/>
      <c r="N18" s="65"/>
      <c r="P18" s="67"/>
      <c r="Q18" s="83"/>
      <c r="R18" s="83"/>
      <c r="T18" s="109"/>
      <c r="U18" s="6"/>
      <c r="V18" s="6"/>
      <c r="AB18" s="109"/>
    </row>
    <row r="19" spans="2:28" s="129" customFormat="1" x14ac:dyDescent="0.25">
      <c r="B19" s="60"/>
      <c r="C19" s="60"/>
      <c r="D19" s="60"/>
      <c r="E19" s="240"/>
      <c r="F19" s="241"/>
      <c r="G19" s="241"/>
      <c r="H19" s="240"/>
      <c r="I19" s="240"/>
      <c r="K19" s="262"/>
      <c r="L19" s="262"/>
      <c r="M19" s="263"/>
      <c r="N19" s="263"/>
      <c r="O19" s="341"/>
      <c r="P19" s="341"/>
      <c r="Q19" s="262"/>
      <c r="R19" s="262"/>
      <c r="S19" s="60"/>
      <c r="T19" s="239"/>
      <c r="U19" s="60"/>
      <c r="V19" s="60"/>
      <c r="AB19" s="239"/>
    </row>
    <row r="20" spans="2:28" x14ac:dyDescent="0.25">
      <c r="B20" s="6"/>
      <c r="C20" s="6"/>
      <c r="D20" s="6"/>
      <c r="E20" s="111"/>
      <c r="F20" s="112"/>
      <c r="G20" s="112"/>
      <c r="H20" s="111"/>
      <c r="I20" s="111"/>
      <c r="K20" s="83"/>
      <c r="L20" s="83"/>
      <c r="N20" s="65"/>
      <c r="P20" s="67"/>
      <c r="Q20" s="83"/>
      <c r="R20" s="83"/>
      <c r="T20" s="109"/>
      <c r="U20" s="6"/>
      <c r="V20" s="6"/>
      <c r="AB20" s="109"/>
    </row>
    <row r="21" spans="2:28" x14ac:dyDescent="0.25">
      <c r="B21" s="6"/>
      <c r="C21" s="6"/>
      <c r="D21" s="6"/>
      <c r="E21" s="111"/>
      <c r="F21" s="112"/>
      <c r="G21" s="112"/>
      <c r="H21" s="111"/>
      <c r="I21" s="111"/>
      <c r="K21" s="83"/>
      <c r="L21" s="83"/>
      <c r="N21" s="65"/>
      <c r="P21" s="67"/>
      <c r="Q21" s="83"/>
      <c r="R21" s="83"/>
      <c r="T21" s="109"/>
      <c r="U21" s="6"/>
      <c r="V21" s="6"/>
      <c r="AB21" s="109"/>
    </row>
    <row r="22" spans="2:28" s="129" customFormat="1" x14ac:dyDescent="0.25">
      <c r="B22" s="60"/>
      <c r="C22" s="60"/>
      <c r="D22" s="60"/>
      <c r="E22" s="240"/>
      <c r="F22" s="241"/>
      <c r="G22" s="241"/>
      <c r="H22" s="240"/>
      <c r="I22" s="240"/>
      <c r="K22" s="262"/>
      <c r="L22" s="262"/>
      <c r="M22" s="263"/>
      <c r="N22" s="263"/>
      <c r="O22" s="341"/>
      <c r="P22" s="341"/>
      <c r="Q22" s="262"/>
      <c r="R22" s="262"/>
      <c r="S22" s="60"/>
      <c r="T22" s="239"/>
      <c r="U22" s="60"/>
      <c r="V22" s="60"/>
      <c r="AB22" s="239"/>
    </row>
    <row r="23" spans="2:28" x14ac:dyDescent="0.25">
      <c r="B23" s="6"/>
      <c r="C23" s="6"/>
      <c r="D23" s="6"/>
      <c r="E23" s="111"/>
      <c r="F23" s="112"/>
      <c r="G23" s="112"/>
      <c r="H23" s="111"/>
      <c r="I23" s="111"/>
      <c r="K23" s="83"/>
      <c r="L23" s="83"/>
      <c r="N23" s="65"/>
      <c r="P23" s="67"/>
      <c r="Q23" s="83"/>
      <c r="R23" s="83"/>
      <c r="T23" s="109"/>
      <c r="U23" s="6"/>
      <c r="V23" s="6"/>
      <c r="AB23" s="109"/>
    </row>
    <row r="24" spans="2:28" x14ac:dyDescent="0.25">
      <c r="B24" s="6"/>
      <c r="C24" s="6"/>
      <c r="D24" s="6"/>
      <c r="E24" s="111"/>
      <c r="F24" s="112"/>
      <c r="G24" s="112"/>
      <c r="H24" s="111"/>
      <c r="I24" s="111"/>
      <c r="K24" s="83"/>
      <c r="L24" s="83"/>
      <c r="N24" s="65"/>
      <c r="P24" s="67"/>
      <c r="Q24" s="83"/>
      <c r="R24" s="83"/>
      <c r="T24" s="109"/>
      <c r="U24" s="6"/>
      <c r="V24" s="6"/>
      <c r="AB24" s="109"/>
    </row>
    <row r="25" spans="2:28" s="129" customFormat="1" x14ac:dyDescent="0.25">
      <c r="B25" s="60"/>
      <c r="C25" s="60"/>
      <c r="D25" s="60"/>
      <c r="E25" s="240"/>
      <c r="F25" s="241"/>
      <c r="G25" s="241"/>
      <c r="H25" s="240"/>
      <c r="I25" s="240"/>
      <c r="K25" s="262"/>
      <c r="L25" s="262"/>
      <c r="M25" s="263"/>
      <c r="N25" s="263"/>
      <c r="O25" s="341"/>
      <c r="P25" s="341"/>
      <c r="Q25" s="262"/>
      <c r="R25" s="262"/>
      <c r="S25" s="60"/>
      <c r="T25" s="239"/>
      <c r="U25" s="60"/>
      <c r="V25" s="60"/>
      <c r="AB25" s="239"/>
    </row>
    <row r="26" spans="2:28" x14ac:dyDescent="0.25">
      <c r="B26" s="6"/>
      <c r="C26" s="6"/>
      <c r="D26" s="6"/>
      <c r="E26" s="111"/>
      <c r="F26" s="112"/>
      <c r="G26" s="112"/>
      <c r="H26" s="111"/>
      <c r="I26" s="111"/>
      <c r="K26" s="83"/>
      <c r="L26" s="83"/>
      <c r="N26" s="65"/>
      <c r="P26" s="67"/>
      <c r="Q26" s="83"/>
      <c r="R26" s="83"/>
      <c r="T26" s="109"/>
      <c r="U26" s="6"/>
      <c r="V26" s="6"/>
      <c r="AB26" s="109"/>
    </row>
    <row r="27" spans="2:28" x14ac:dyDescent="0.25">
      <c r="B27" s="6"/>
      <c r="C27" s="6"/>
      <c r="D27" s="6"/>
      <c r="E27" s="111"/>
      <c r="F27" s="112"/>
      <c r="G27" s="112"/>
      <c r="H27" s="111"/>
      <c r="I27" s="111"/>
      <c r="K27" s="83"/>
      <c r="L27" s="83"/>
      <c r="N27" s="65"/>
      <c r="P27" s="67"/>
      <c r="Q27" s="83"/>
      <c r="R27" s="83"/>
      <c r="T27" s="109"/>
      <c r="U27" s="6"/>
      <c r="V27" s="6"/>
      <c r="AB27" s="109"/>
    </row>
    <row r="28" spans="2:28" s="129" customFormat="1" x14ac:dyDescent="0.25">
      <c r="B28" s="60"/>
      <c r="C28" s="60"/>
      <c r="D28" s="60"/>
      <c r="E28" s="240"/>
      <c r="F28" s="241"/>
      <c r="G28" s="241"/>
      <c r="H28" s="240"/>
      <c r="I28" s="240"/>
      <c r="K28" s="262"/>
      <c r="L28" s="262"/>
      <c r="M28" s="263"/>
      <c r="N28" s="263"/>
      <c r="O28" s="341"/>
      <c r="P28" s="341"/>
      <c r="Q28" s="262"/>
      <c r="R28" s="262"/>
      <c r="S28" s="60"/>
      <c r="T28" s="239"/>
      <c r="U28" s="60"/>
      <c r="V28" s="60"/>
      <c r="AB28" s="239"/>
    </row>
    <row r="29" spans="2:28" x14ac:dyDescent="0.25">
      <c r="B29" s="6"/>
      <c r="C29" s="6"/>
      <c r="D29" s="6"/>
      <c r="E29" s="6"/>
      <c r="F29" s="6"/>
      <c r="G29" s="6"/>
      <c r="H29" s="6"/>
      <c r="I29" s="6"/>
      <c r="K29" s="83"/>
      <c r="L29" s="83"/>
      <c r="N29" s="65"/>
      <c r="P29" s="67"/>
      <c r="Q29" s="83"/>
      <c r="R29" s="83"/>
      <c r="T29" s="109"/>
      <c r="U29" s="6"/>
      <c r="V29" s="6"/>
      <c r="AB29" s="109"/>
    </row>
    <row r="30" spans="2:28" x14ac:dyDescent="0.25">
      <c r="B30" s="6"/>
      <c r="C30" s="6"/>
      <c r="D30" s="6"/>
      <c r="E30" s="6"/>
      <c r="F30" s="6"/>
      <c r="G30" s="6"/>
      <c r="H30" s="6"/>
      <c r="I30" s="6"/>
      <c r="K30" s="83"/>
      <c r="L30" s="83"/>
      <c r="N30" s="65"/>
      <c r="P30" s="67"/>
      <c r="Q30" s="83"/>
      <c r="R30" s="83"/>
      <c r="T30" s="109"/>
      <c r="U30" s="6"/>
      <c r="V30" s="6"/>
      <c r="AB30" s="109"/>
    </row>
    <row r="31" spans="2:28" s="129" customFormat="1" x14ac:dyDescent="0.25">
      <c r="B31" s="60"/>
      <c r="C31" s="60"/>
      <c r="D31" s="60"/>
      <c r="E31" s="60"/>
      <c r="F31" s="60"/>
      <c r="G31" s="60"/>
      <c r="H31" s="60"/>
      <c r="I31" s="60"/>
      <c r="K31" s="262"/>
      <c r="L31" s="262"/>
      <c r="M31" s="263"/>
      <c r="N31" s="263"/>
      <c r="O31" s="341"/>
      <c r="P31" s="341"/>
      <c r="Q31" s="262"/>
      <c r="R31" s="262"/>
      <c r="S31" s="60"/>
      <c r="T31" s="239"/>
      <c r="U31" s="60"/>
      <c r="V31" s="60"/>
      <c r="AB31" s="239"/>
    </row>
    <row r="32" spans="2:28" x14ac:dyDescent="0.25">
      <c r="B32" s="6"/>
      <c r="C32" s="6"/>
      <c r="D32" s="6"/>
      <c r="E32" s="6"/>
      <c r="F32" s="6"/>
      <c r="G32" s="6"/>
      <c r="H32" s="6"/>
      <c r="I32" s="6"/>
      <c r="K32" s="83"/>
      <c r="L32" s="83"/>
      <c r="N32" s="65"/>
      <c r="P32" s="67"/>
      <c r="Q32" s="83"/>
      <c r="R32" s="83"/>
      <c r="T32" s="109"/>
      <c r="U32" s="6"/>
      <c r="V32" s="6"/>
      <c r="AB32" s="109"/>
    </row>
    <row r="33" spans="2:28" x14ac:dyDescent="0.25">
      <c r="B33" s="6"/>
      <c r="C33" s="6"/>
      <c r="D33" s="6"/>
      <c r="E33" s="6"/>
      <c r="F33" s="6"/>
      <c r="G33" s="6"/>
      <c r="H33" s="6"/>
      <c r="I33" s="6"/>
      <c r="K33" s="83"/>
      <c r="L33" s="83"/>
      <c r="N33" s="65"/>
      <c r="P33" s="67"/>
      <c r="Q33" s="83"/>
      <c r="R33" s="83"/>
      <c r="T33" s="109"/>
      <c r="U33" s="6"/>
      <c r="V33" s="6"/>
      <c r="AB33" s="109"/>
    </row>
    <row r="34" spans="2:28" x14ac:dyDescent="0.25">
      <c r="B34" s="6"/>
      <c r="C34" s="6"/>
      <c r="D34" s="6"/>
      <c r="E34" s="6"/>
      <c r="F34" s="6"/>
      <c r="G34" s="6"/>
      <c r="H34" s="6"/>
      <c r="I34" s="6"/>
      <c r="K34" s="83"/>
      <c r="L34" s="83"/>
      <c r="N34" s="65"/>
      <c r="P34" s="67"/>
      <c r="Q34" s="83"/>
      <c r="R34" s="83"/>
      <c r="T34" s="109"/>
      <c r="U34" s="6"/>
      <c r="V34" s="6"/>
      <c r="AB34" s="109"/>
    </row>
    <row r="35" spans="2:28" x14ac:dyDescent="0.25">
      <c r="B35" s="6"/>
      <c r="C35" s="6"/>
      <c r="D35" s="6"/>
      <c r="E35" s="6"/>
      <c r="F35" s="6"/>
      <c r="G35" s="6"/>
      <c r="H35" s="6"/>
      <c r="I35" s="6"/>
      <c r="K35" s="83"/>
      <c r="L35" s="83"/>
      <c r="N35" s="65"/>
      <c r="P35" s="67"/>
      <c r="Q35" s="83"/>
      <c r="R35" s="83"/>
      <c r="T35" s="109"/>
      <c r="U35" s="6"/>
      <c r="V35" s="6"/>
      <c r="AB35" s="109"/>
    </row>
    <row r="36" spans="2:28" x14ac:dyDescent="0.25">
      <c r="B36" s="6"/>
      <c r="C36" s="6"/>
      <c r="D36" s="6"/>
      <c r="E36" s="6"/>
      <c r="F36" s="6"/>
      <c r="G36" s="6"/>
      <c r="H36" s="6"/>
      <c r="I36" s="6"/>
      <c r="K36" s="83"/>
      <c r="L36" s="83"/>
      <c r="N36" s="65"/>
      <c r="P36" s="67"/>
      <c r="Q36" s="83"/>
      <c r="R36" s="83"/>
      <c r="T36" s="109"/>
      <c r="U36" s="6"/>
      <c r="V36" s="6"/>
      <c r="AB36" s="109"/>
    </row>
    <row r="37" spans="2:28" x14ac:dyDescent="0.25">
      <c r="B37" s="6"/>
      <c r="C37" s="6"/>
      <c r="D37" s="6"/>
      <c r="E37" s="6"/>
      <c r="F37" s="6"/>
      <c r="G37" s="6"/>
      <c r="H37" s="6"/>
      <c r="I37" s="6"/>
      <c r="K37" s="83"/>
      <c r="L37" s="83"/>
      <c r="N37" s="65"/>
      <c r="P37" s="67"/>
      <c r="Q37" s="83"/>
      <c r="R37" s="83"/>
      <c r="T37" s="109"/>
      <c r="U37" s="6"/>
      <c r="V37" s="6"/>
      <c r="AB37" s="109"/>
    </row>
    <row r="38" spans="2:28" x14ac:dyDescent="0.25">
      <c r="B38" s="6"/>
      <c r="C38" s="6"/>
      <c r="D38" s="6"/>
      <c r="E38" s="6"/>
      <c r="F38" s="6"/>
      <c r="G38" s="6"/>
      <c r="H38" s="6"/>
      <c r="I38" s="6"/>
      <c r="K38" s="83"/>
      <c r="L38" s="83"/>
      <c r="N38" s="65"/>
      <c r="P38" s="67"/>
      <c r="Q38" s="83"/>
      <c r="R38" s="83"/>
      <c r="T38" s="109"/>
      <c r="U38" s="6"/>
      <c r="V38" s="6"/>
      <c r="AB38" s="109"/>
    </row>
    <row r="39" spans="2:28" x14ac:dyDescent="0.25">
      <c r="B39" s="6"/>
      <c r="C39" s="6"/>
      <c r="D39" s="6"/>
      <c r="E39" s="6"/>
      <c r="F39" s="6"/>
      <c r="G39" s="6"/>
      <c r="H39" s="6"/>
      <c r="I39" s="6"/>
      <c r="K39" s="83"/>
      <c r="L39" s="83"/>
      <c r="N39" s="65"/>
      <c r="P39" s="67"/>
      <c r="Q39" s="83"/>
      <c r="R39" s="83"/>
      <c r="T39" s="109"/>
      <c r="U39" s="6"/>
      <c r="V39" s="6"/>
      <c r="AB39" s="109"/>
    </row>
    <row r="40" spans="2:28" x14ac:dyDescent="0.25">
      <c r="B40" s="6"/>
      <c r="C40" s="6"/>
      <c r="D40" s="6"/>
      <c r="E40" s="6"/>
      <c r="F40" s="6"/>
      <c r="G40" s="6"/>
      <c r="H40" s="6"/>
      <c r="I40" s="6"/>
      <c r="K40" s="83"/>
      <c r="L40" s="83"/>
      <c r="N40" s="65"/>
      <c r="P40" s="67"/>
      <c r="Q40" s="83"/>
      <c r="R40" s="83"/>
      <c r="T40" s="109"/>
      <c r="U40" s="6"/>
      <c r="V40" s="6"/>
      <c r="AB40" s="109"/>
    </row>
    <row r="41" spans="2:28" x14ac:dyDescent="0.25">
      <c r="B41" s="6"/>
      <c r="C41" s="6"/>
      <c r="D41" s="6"/>
      <c r="E41" s="6"/>
      <c r="F41" s="6"/>
      <c r="G41" s="6"/>
      <c r="H41" s="6"/>
      <c r="I41" s="6"/>
      <c r="K41" s="83"/>
      <c r="L41" s="83"/>
      <c r="N41" s="65"/>
      <c r="P41" s="67"/>
      <c r="Q41" s="83"/>
      <c r="R41" s="83"/>
      <c r="T41" s="109"/>
      <c r="U41" s="6"/>
      <c r="V41" s="6"/>
      <c r="AB41" s="109"/>
    </row>
    <row r="42" spans="2:28" x14ac:dyDescent="0.25">
      <c r="B42" s="6"/>
      <c r="C42" s="6"/>
      <c r="D42" s="6"/>
      <c r="E42" s="6"/>
      <c r="F42" s="6"/>
      <c r="G42" s="6"/>
      <c r="H42" s="6"/>
      <c r="I42" s="6"/>
      <c r="K42" s="83"/>
      <c r="L42" s="83"/>
      <c r="N42" s="65"/>
      <c r="P42" s="67"/>
      <c r="Q42" s="83"/>
      <c r="R42" s="83"/>
      <c r="T42" s="109"/>
      <c r="U42" s="6"/>
      <c r="V42" s="6"/>
      <c r="AB42" s="109"/>
    </row>
    <row r="43" spans="2:28" x14ac:dyDescent="0.25">
      <c r="B43" s="6"/>
      <c r="C43" s="6"/>
      <c r="D43" s="6"/>
      <c r="E43" s="6"/>
      <c r="F43" s="6"/>
      <c r="G43" s="6"/>
      <c r="H43" s="6"/>
      <c r="I43" s="6"/>
      <c r="K43" s="83"/>
      <c r="L43" s="83"/>
      <c r="N43" s="65"/>
      <c r="P43" s="67"/>
      <c r="Q43" s="83"/>
      <c r="R43" s="83"/>
      <c r="T43" s="109"/>
      <c r="U43" s="6"/>
      <c r="V43" s="6"/>
      <c r="AB43" s="109"/>
    </row>
    <row r="44" spans="2:28" x14ac:dyDescent="0.25">
      <c r="B44" s="6"/>
      <c r="C44" s="6"/>
      <c r="D44" s="6"/>
      <c r="E44" s="6"/>
      <c r="F44" s="6"/>
      <c r="G44" s="6"/>
      <c r="H44" s="6"/>
      <c r="I44" s="6"/>
      <c r="K44" s="83"/>
      <c r="L44" s="83"/>
      <c r="N44" s="65"/>
      <c r="P44" s="67"/>
      <c r="Q44" s="83"/>
      <c r="R44" s="83"/>
      <c r="T44" s="109"/>
      <c r="U44" s="6"/>
      <c r="V44" s="6"/>
      <c r="AB44" s="109"/>
    </row>
    <row r="45" spans="2:28" x14ac:dyDescent="0.25">
      <c r="B45" s="6"/>
      <c r="C45" s="6"/>
      <c r="D45" s="6"/>
      <c r="E45" s="6"/>
      <c r="F45" s="6"/>
      <c r="G45" s="6"/>
      <c r="H45" s="6"/>
      <c r="I45" s="6"/>
      <c r="K45" s="83"/>
      <c r="L45" s="83"/>
      <c r="N45" s="65"/>
      <c r="P45" s="67"/>
      <c r="Q45" s="83"/>
      <c r="R45" s="83"/>
      <c r="T45" s="109"/>
      <c r="U45" s="6"/>
      <c r="V45" s="6"/>
      <c r="AB45" s="109"/>
    </row>
    <row r="46" spans="2:28" x14ac:dyDescent="0.25">
      <c r="B46" s="6"/>
      <c r="C46" s="6"/>
      <c r="D46" s="6"/>
      <c r="E46" s="6"/>
      <c r="F46" s="6"/>
      <c r="G46" s="6"/>
      <c r="H46" s="6"/>
      <c r="I46" s="6"/>
      <c r="K46" s="83"/>
      <c r="L46" s="83"/>
      <c r="N46" s="65"/>
      <c r="P46" s="67"/>
      <c r="Q46" s="83"/>
      <c r="R46" s="83"/>
      <c r="T46" s="109"/>
      <c r="U46" s="6"/>
      <c r="V46" s="6"/>
      <c r="AB46" s="109"/>
    </row>
    <row r="47" spans="2:28" x14ac:dyDescent="0.25">
      <c r="B47" s="6"/>
      <c r="C47" s="6"/>
      <c r="D47" s="6"/>
      <c r="E47" s="6"/>
      <c r="F47" s="6"/>
      <c r="G47" s="6"/>
      <c r="H47" s="6"/>
      <c r="I47" s="6"/>
      <c r="K47" s="83"/>
      <c r="L47" s="83"/>
      <c r="N47" s="65"/>
      <c r="P47" s="67"/>
      <c r="Q47" s="83"/>
      <c r="R47" s="83"/>
      <c r="T47" s="109"/>
      <c r="U47" s="6"/>
      <c r="V47" s="6"/>
      <c r="AB47" s="109"/>
    </row>
    <row r="48" spans="2:28" x14ac:dyDescent="0.25">
      <c r="B48" s="6"/>
      <c r="C48" s="6"/>
      <c r="D48" s="6"/>
      <c r="E48" s="6"/>
      <c r="F48" s="6"/>
      <c r="G48" s="6"/>
      <c r="H48" s="6"/>
      <c r="I48" s="6"/>
      <c r="K48" s="83"/>
      <c r="L48" s="83"/>
      <c r="N48" s="65"/>
      <c r="P48" s="67"/>
      <c r="Q48" s="83"/>
      <c r="R48" s="83"/>
      <c r="T48" s="109"/>
      <c r="U48" s="6"/>
      <c r="V48" s="6"/>
      <c r="AB48" s="109"/>
    </row>
    <row r="49" spans="2:28" x14ac:dyDescent="0.25">
      <c r="B49" s="6"/>
      <c r="C49" s="6"/>
      <c r="D49" s="6"/>
      <c r="E49" s="6"/>
      <c r="F49" s="6"/>
      <c r="G49" s="6"/>
      <c r="H49" s="6"/>
      <c r="I49" s="6"/>
      <c r="K49" s="83"/>
      <c r="L49" s="83"/>
      <c r="N49" s="65"/>
      <c r="P49" s="67"/>
      <c r="Q49" s="83"/>
      <c r="R49" s="83"/>
      <c r="T49" s="109"/>
      <c r="U49" s="6"/>
      <c r="V49" s="6"/>
      <c r="AB49" s="109"/>
    </row>
    <row r="50" spans="2:28" x14ac:dyDescent="0.25">
      <c r="B50" s="6"/>
      <c r="C50" s="6"/>
      <c r="D50" s="6"/>
      <c r="E50" s="6"/>
      <c r="F50" s="6"/>
      <c r="G50" s="6"/>
      <c r="H50" s="6"/>
      <c r="I50" s="6"/>
      <c r="K50" s="83"/>
      <c r="L50" s="83"/>
      <c r="N50" s="65"/>
      <c r="P50" s="67"/>
      <c r="Q50" s="83"/>
      <c r="R50" s="83"/>
      <c r="T50" s="109"/>
      <c r="U50" s="6"/>
      <c r="V50" s="6"/>
      <c r="AB50" s="109"/>
    </row>
    <row r="51" spans="2:28" x14ac:dyDescent="0.25">
      <c r="B51" s="6"/>
      <c r="C51" s="6"/>
      <c r="D51" s="6"/>
      <c r="E51" s="6"/>
      <c r="F51" s="6"/>
      <c r="G51" s="6"/>
      <c r="H51" s="6"/>
      <c r="I51" s="6"/>
      <c r="K51" s="83"/>
      <c r="L51" s="83"/>
      <c r="N51" s="65"/>
      <c r="P51" s="67"/>
      <c r="Q51" s="83"/>
      <c r="R51" s="83"/>
      <c r="T51" s="109"/>
      <c r="U51" s="6"/>
      <c r="V51" s="6"/>
      <c r="AB51" s="109"/>
    </row>
    <row r="52" spans="2:28" x14ac:dyDescent="0.25">
      <c r="B52" s="6"/>
      <c r="C52" s="6"/>
      <c r="D52" s="6"/>
      <c r="E52" s="6"/>
      <c r="F52" s="6"/>
      <c r="G52" s="6"/>
      <c r="H52" s="6"/>
      <c r="I52" s="6"/>
      <c r="K52" s="83"/>
      <c r="L52" s="83"/>
      <c r="N52" s="65"/>
      <c r="P52" s="67"/>
      <c r="Q52" s="83"/>
      <c r="R52" s="83"/>
      <c r="T52" s="109"/>
      <c r="U52" s="6"/>
      <c r="V52" s="6"/>
      <c r="AB52" s="109"/>
    </row>
    <row r="53" spans="2:28" x14ac:dyDescent="0.25">
      <c r="B53" s="6"/>
      <c r="C53" s="6"/>
      <c r="D53" s="6"/>
      <c r="E53" s="6"/>
      <c r="F53" s="6"/>
      <c r="G53" s="6"/>
      <c r="H53" s="6"/>
      <c r="I53" s="6"/>
      <c r="K53" s="83"/>
      <c r="L53" s="83"/>
      <c r="N53" s="65"/>
      <c r="P53" s="67"/>
      <c r="Q53" s="83"/>
      <c r="R53" s="83"/>
      <c r="T53" s="109"/>
      <c r="U53" s="6"/>
      <c r="V53" s="6"/>
      <c r="AB53" s="109"/>
    </row>
    <row r="54" spans="2:28" x14ac:dyDescent="0.25">
      <c r="B54" s="6"/>
      <c r="C54" s="6"/>
      <c r="D54" s="6"/>
      <c r="E54" s="6"/>
      <c r="F54" s="6"/>
      <c r="G54" s="6"/>
      <c r="H54" s="6"/>
      <c r="I54" s="6"/>
      <c r="K54" s="83"/>
      <c r="L54" s="83"/>
      <c r="N54" s="65"/>
      <c r="P54" s="67"/>
      <c r="Q54" s="83"/>
      <c r="R54" s="83"/>
      <c r="T54" s="109"/>
      <c r="U54" s="6"/>
      <c r="V54" s="6"/>
      <c r="AB54" s="109"/>
    </row>
    <row r="55" spans="2:28" x14ac:dyDescent="0.25">
      <c r="B55" s="6"/>
      <c r="C55" s="6"/>
      <c r="D55" s="6"/>
      <c r="E55" s="6"/>
      <c r="F55" s="6"/>
      <c r="G55" s="6"/>
      <c r="H55" s="6"/>
      <c r="I55" s="6"/>
      <c r="K55" s="83"/>
      <c r="L55" s="83"/>
      <c r="N55" s="65"/>
      <c r="P55" s="67"/>
      <c r="Q55" s="83"/>
      <c r="R55" s="83"/>
      <c r="T55" s="109"/>
      <c r="U55" s="6"/>
      <c r="V55" s="6"/>
      <c r="AB55" s="109"/>
    </row>
    <row r="56" spans="2:28" x14ac:dyDescent="0.25">
      <c r="B56" s="6"/>
      <c r="C56" s="6"/>
      <c r="D56" s="6"/>
      <c r="E56" s="6"/>
      <c r="F56" s="6"/>
      <c r="G56" s="6"/>
      <c r="H56" s="6"/>
      <c r="I56" s="6"/>
      <c r="K56" s="83"/>
      <c r="L56" s="83"/>
      <c r="N56" s="65"/>
      <c r="P56" s="67"/>
      <c r="Q56" s="83"/>
      <c r="R56" s="83"/>
      <c r="T56" s="109"/>
      <c r="U56" s="6"/>
      <c r="V56" s="6"/>
      <c r="AB56" s="109"/>
    </row>
    <row r="57" spans="2:28" x14ac:dyDescent="0.25">
      <c r="K57" s="83"/>
      <c r="L57" s="83"/>
      <c r="N57" s="65"/>
      <c r="P57" s="67"/>
      <c r="Q57" s="83"/>
      <c r="R57" s="83"/>
      <c r="T57" s="109"/>
      <c r="U57" s="6"/>
      <c r="V57" s="6"/>
      <c r="AB57" s="109"/>
    </row>
    <row r="58" spans="2:28" x14ac:dyDescent="0.25">
      <c r="K58" s="83"/>
      <c r="L58" s="83"/>
      <c r="N58" s="65"/>
      <c r="P58" s="67"/>
      <c r="Q58" s="83"/>
      <c r="R58" s="83"/>
      <c r="T58" s="109"/>
      <c r="U58" s="6"/>
      <c r="V58" s="6"/>
      <c r="AB58" s="109"/>
    </row>
    <row r="59" spans="2:28" x14ac:dyDescent="0.25">
      <c r="K59" s="83"/>
      <c r="L59" s="83"/>
      <c r="N59" s="65"/>
      <c r="P59" s="67"/>
      <c r="Q59" s="83"/>
      <c r="R59" s="83"/>
      <c r="T59" s="109"/>
      <c r="U59" s="6"/>
      <c r="V59" s="6"/>
      <c r="AB59" s="109"/>
    </row>
    <row r="60" spans="2:28" x14ac:dyDescent="0.25">
      <c r="K60" s="83"/>
      <c r="L60" s="83"/>
      <c r="N60" s="65"/>
      <c r="P60" s="67"/>
      <c r="Q60" s="83"/>
      <c r="R60" s="83"/>
      <c r="T60" s="109"/>
      <c r="U60" s="6"/>
      <c r="V60" s="6"/>
      <c r="AB60" s="109"/>
    </row>
    <row r="61" spans="2:28" x14ac:dyDescent="0.25">
      <c r="K61" s="83"/>
      <c r="L61" s="83"/>
      <c r="N61" s="65"/>
      <c r="P61" s="67"/>
      <c r="Q61" s="83"/>
      <c r="R61" s="83"/>
      <c r="T61" s="109"/>
      <c r="U61" s="6"/>
      <c r="V61" s="6"/>
      <c r="AB61" s="109"/>
    </row>
    <row r="62" spans="2:28" x14ac:dyDescent="0.25">
      <c r="K62" s="83"/>
      <c r="L62" s="83"/>
      <c r="N62" s="65"/>
      <c r="P62" s="67"/>
      <c r="Q62" s="83"/>
      <c r="R62" s="83"/>
      <c r="T62" s="109"/>
      <c r="U62" s="6"/>
      <c r="V62" s="6"/>
      <c r="AB62" s="109"/>
    </row>
    <row r="63" spans="2:28" x14ac:dyDescent="0.25">
      <c r="K63" s="83"/>
      <c r="L63" s="83"/>
      <c r="N63" s="65"/>
      <c r="P63" s="67"/>
      <c r="Q63" s="83"/>
      <c r="R63" s="83"/>
      <c r="T63" s="109"/>
      <c r="U63" s="6"/>
      <c r="V63" s="6"/>
      <c r="AB63" s="109"/>
    </row>
    <row r="64" spans="2:28" x14ac:dyDescent="0.25">
      <c r="K64" s="83"/>
      <c r="L64" s="83"/>
      <c r="N64" s="65"/>
      <c r="P64" s="67"/>
      <c r="Q64" s="83"/>
      <c r="R64" s="83"/>
      <c r="T64" s="109"/>
      <c r="U64" s="6"/>
      <c r="V64" s="6"/>
      <c r="AB64" s="109"/>
    </row>
    <row r="65" spans="11:28" x14ac:dyDescent="0.25">
      <c r="K65" s="83"/>
      <c r="L65" s="83"/>
      <c r="N65" s="65"/>
      <c r="P65" s="67"/>
      <c r="Q65" s="83"/>
      <c r="R65" s="83"/>
      <c r="T65" s="109"/>
      <c r="U65" s="6"/>
      <c r="V65" s="6"/>
      <c r="AB65" s="109"/>
    </row>
    <row r="66" spans="11:28" x14ac:dyDescent="0.25">
      <c r="K66" s="83"/>
      <c r="L66" s="83"/>
      <c r="N66" s="65"/>
      <c r="P66" s="67"/>
      <c r="Q66" s="83"/>
      <c r="R66" s="83"/>
      <c r="T66" s="109"/>
      <c r="U66" s="6"/>
      <c r="V66" s="6"/>
      <c r="AB66" s="109"/>
    </row>
    <row r="67" spans="11:28" x14ac:dyDescent="0.25">
      <c r="K67" s="83"/>
      <c r="L67" s="83"/>
      <c r="N67" s="65"/>
      <c r="P67" s="67"/>
      <c r="Q67" s="83"/>
      <c r="R67" s="83"/>
      <c r="T67" s="109"/>
      <c r="U67" s="6"/>
      <c r="V67" s="6"/>
      <c r="AB67" s="109"/>
    </row>
    <row r="68" spans="11:28" x14ac:dyDescent="0.25">
      <c r="K68" s="83"/>
      <c r="L68" s="83"/>
      <c r="N68" s="65"/>
      <c r="P68" s="67"/>
      <c r="Q68" s="83"/>
      <c r="R68" s="83"/>
      <c r="T68" s="109"/>
      <c r="U68" s="6"/>
      <c r="V68" s="6"/>
      <c r="AB68" s="109"/>
    </row>
    <row r="69" spans="11:28" x14ac:dyDescent="0.25">
      <c r="K69" s="83"/>
      <c r="L69" s="83"/>
      <c r="N69" s="65"/>
      <c r="P69" s="67"/>
      <c r="Q69" s="83"/>
      <c r="R69" s="83"/>
      <c r="T69" s="109"/>
      <c r="U69" s="6"/>
      <c r="V69" s="6"/>
      <c r="AB69" s="109"/>
    </row>
    <row r="70" spans="11:28" x14ac:dyDescent="0.25">
      <c r="K70" s="83"/>
      <c r="L70" s="83"/>
      <c r="N70" s="65"/>
      <c r="P70" s="67"/>
      <c r="Q70" s="83"/>
      <c r="R70" s="83"/>
      <c r="T70" s="109"/>
      <c r="U70" s="6"/>
      <c r="V70" s="6"/>
      <c r="AB70" s="109"/>
    </row>
    <row r="71" spans="11:28" x14ac:dyDescent="0.25">
      <c r="K71" s="83"/>
      <c r="L71" s="83"/>
      <c r="N71" s="65"/>
      <c r="P71" s="67"/>
      <c r="Q71" s="83"/>
      <c r="R71" s="83"/>
      <c r="T71" s="109"/>
      <c r="U71" s="6"/>
      <c r="V71" s="6"/>
      <c r="AB71" s="109"/>
    </row>
    <row r="72" spans="11:28" x14ac:dyDescent="0.25">
      <c r="K72" s="83"/>
      <c r="L72" s="83"/>
      <c r="N72" s="65"/>
      <c r="P72" s="67"/>
      <c r="Q72" s="83"/>
      <c r="R72" s="83"/>
      <c r="T72" s="109"/>
      <c r="U72" s="6"/>
      <c r="V72" s="6"/>
      <c r="AB72" s="109"/>
    </row>
    <row r="73" spans="11:28" x14ac:dyDescent="0.25">
      <c r="K73" s="83"/>
      <c r="L73" s="83"/>
      <c r="N73" s="65"/>
      <c r="P73" s="67"/>
      <c r="Q73" s="83"/>
      <c r="R73" s="83"/>
      <c r="T73" s="109"/>
      <c r="U73" s="6"/>
      <c r="V73" s="6"/>
      <c r="AB73" s="109"/>
    </row>
    <row r="74" spans="11:28" x14ac:dyDescent="0.25">
      <c r="K74" s="83"/>
      <c r="L74" s="83"/>
      <c r="N74" s="65"/>
      <c r="P74" s="67"/>
      <c r="Q74" s="83"/>
      <c r="R74" s="83"/>
      <c r="T74" s="109"/>
      <c r="U74" s="6"/>
      <c r="V74" s="6"/>
      <c r="AB74" s="109"/>
    </row>
    <row r="75" spans="11:28" x14ac:dyDescent="0.25">
      <c r="K75" s="83"/>
      <c r="L75" s="83"/>
      <c r="N75" s="65"/>
      <c r="P75" s="67"/>
      <c r="Q75" s="83"/>
      <c r="R75" s="83"/>
      <c r="T75" s="109"/>
      <c r="U75" s="6"/>
      <c r="V75" s="6"/>
      <c r="AB75" s="109"/>
    </row>
    <row r="76" spans="11:28" x14ac:dyDescent="0.25">
      <c r="K76" s="83"/>
      <c r="L76" s="83"/>
      <c r="N76" s="65"/>
      <c r="P76" s="67"/>
      <c r="Q76" s="83"/>
      <c r="R76" s="83"/>
      <c r="T76" s="109"/>
      <c r="U76" s="6"/>
      <c r="V76" s="6"/>
      <c r="AB76" s="109"/>
    </row>
    <row r="77" spans="11:28" x14ac:dyDescent="0.25">
      <c r="K77" s="83"/>
      <c r="L77" s="83"/>
      <c r="N77" s="65"/>
      <c r="P77" s="67"/>
      <c r="Q77" s="83"/>
      <c r="R77" s="83"/>
      <c r="T77" s="109"/>
      <c r="U77" s="6"/>
      <c r="V77" s="6"/>
      <c r="AB77" s="109"/>
    </row>
    <row r="78" spans="11:28" x14ac:dyDescent="0.25">
      <c r="K78" s="83"/>
      <c r="L78" s="83"/>
      <c r="N78" s="65"/>
      <c r="P78" s="67"/>
      <c r="Q78" s="83"/>
      <c r="R78" s="83"/>
      <c r="T78" s="109"/>
      <c r="U78" s="6"/>
      <c r="V78" s="6"/>
      <c r="AB78" s="109"/>
    </row>
    <row r="79" spans="11:28" x14ac:dyDescent="0.25">
      <c r="K79" s="83"/>
      <c r="L79" s="83"/>
      <c r="N79" s="65"/>
      <c r="P79" s="67"/>
      <c r="Q79" s="83"/>
      <c r="R79" s="83"/>
      <c r="T79" s="109"/>
      <c r="U79" s="6"/>
      <c r="V79" s="6"/>
      <c r="AB79" s="109"/>
    </row>
    <row r="80" spans="11:28" x14ac:dyDescent="0.25">
      <c r="K80" s="83"/>
      <c r="L80" s="83"/>
      <c r="N80" s="65"/>
      <c r="P80" s="67"/>
      <c r="Q80" s="83"/>
      <c r="R80" s="83"/>
      <c r="T80" s="109"/>
      <c r="U80" s="6"/>
      <c r="V80" s="6"/>
      <c r="AB80" s="109"/>
    </row>
    <row r="81" spans="11:28" x14ac:dyDescent="0.25">
      <c r="K81" s="83"/>
      <c r="L81" s="83"/>
      <c r="N81" s="65"/>
      <c r="P81" s="67"/>
      <c r="Q81" s="83"/>
      <c r="R81" s="83"/>
      <c r="T81" s="109"/>
      <c r="U81" s="6"/>
      <c r="V81" s="6"/>
      <c r="AB81" s="109"/>
    </row>
    <row r="82" spans="11:28" x14ac:dyDescent="0.25">
      <c r="K82" s="83"/>
      <c r="L82" s="83"/>
      <c r="N82" s="65"/>
      <c r="P82" s="67"/>
      <c r="Q82" s="83"/>
      <c r="R82" s="83"/>
      <c r="T82" s="109"/>
      <c r="U82" s="6"/>
      <c r="V82" s="6"/>
      <c r="AB82" s="109"/>
    </row>
    <row r="83" spans="11:28" x14ac:dyDescent="0.25">
      <c r="K83" s="83"/>
      <c r="L83" s="83"/>
      <c r="N83" s="65"/>
      <c r="P83" s="67"/>
      <c r="Q83" s="83"/>
      <c r="R83" s="83"/>
      <c r="T83" s="109"/>
      <c r="U83" s="6"/>
      <c r="V83" s="6"/>
      <c r="AB83" s="109"/>
    </row>
    <row r="84" spans="11:28" x14ac:dyDescent="0.25">
      <c r="K84" s="83"/>
      <c r="L84" s="83"/>
      <c r="N84" s="65"/>
      <c r="P84" s="67"/>
      <c r="Q84" s="83"/>
      <c r="R84" s="83"/>
      <c r="T84" s="109"/>
      <c r="U84" s="6"/>
      <c r="V84" s="6"/>
      <c r="AB84" s="109"/>
    </row>
    <row r="85" spans="11:28" x14ac:dyDescent="0.25">
      <c r="K85" s="83"/>
      <c r="L85" s="83"/>
      <c r="N85" s="65"/>
      <c r="P85" s="67"/>
      <c r="Q85" s="83"/>
      <c r="R85" s="83"/>
      <c r="T85" s="109"/>
      <c r="U85" s="6"/>
      <c r="V85" s="6"/>
      <c r="AB85" s="109"/>
    </row>
    <row r="86" spans="11:28" x14ac:dyDescent="0.25">
      <c r="K86" s="83"/>
      <c r="L86" s="83"/>
      <c r="N86" s="65"/>
      <c r="P86" s="67"/>
      <c r="Q86" s="83"/>
      <c r="R86" s="83"/>
      <c r="T86" s="109"/>
      <c r="U86" s="6"/>
      <c r="V86" s="6"/>
      <c r="AB86" s="109"/>
    </row>
    <row r="87" spans="11:28" x14ac:dyDescent="0.25">
      <c r="K87" s="83"/>
      <c r="L87" s="83"/>
      <c r="N87" s="65"/>
      <c r="P87" s="67"/>
      <c r="Q87" s="83"/>
      <c r="R87" s="83"/>
      <c r="T87" s="109"/>
      <c r="U87" s="6"/>
      <c r="V87" s="6"/>
      <c r="AB87" s="109"/>
    </row>
    <row r="88" spans="11:28" x14ac:dyDescent="0.25">
      <c r="K88" s="83"/>
      <c r="L88" s="83"/>
      <c r="N88" s="65"/>
      <c r="P88" s="67"/>
      <c r="Q88" s="83"/>
      <c r="R88" s="83"/>
      <c r="T88" s="109"/>
      <c r="U88" s="6"/>
      <c r="V88" s="6"/>
      <c r="AB88" s="109"/>
    </row>
    <row r="89" spans="11:28" x14ac:dyDescent="0.25">
      <c r="K89" s="83"/>
      <c r="L89" s="83"/>
      <c r="N89" s="65"/>
      <c r="P89" s="67"/>
      <c r="Q89" s="83"/>
      <c r="R89" s="83"/>
      <c r="T89" s="109"/>
      <c r="U89" s="6"/>
      <c r="V89" s="6"/>
      <c r="AB89" s="109"/>
    </row>
    <row r="90" spans="11:28" x14ac:dyDescent="0.25">
      <c r="K90" s="83"/>
      <c r="L90" s="83"/>
      <c r="N90" s="65"/>
      <c r="P90" s="67"/>
      <c r="Q90" s="83"/>
      <c r="R90" s="83"/>
      <c r="T90" s="109"/>
      <c r="U90" s="6"/>
      <c r="V90" s="6"/>
      <c r="AB90" s="109"/>
    </row>
    <row r="91" spans="11:28" x14ac:dyDescent="0.25">
      <c r="K91" s="83"/>
      <c r="L91" s="83"/>
      <c r="N91" s="65"/>
      <c r="P91" s="67"/>
      <c r="Q91" s="83"/>
      <c r="R91" s="83"/>
      <c r="T91" s="109"/>
      <c r="U91" s="6"/>
      <c r="V91" s="6"/>
      <c r="AB91" s="109"/>
    </row>
  </sheetData>
  <mergeCells count="11">
    <mergeCell ref="BV6:BX6"/>
    <mergeCell ref="O3:P3"/>
    <mergeCell ref="J4:L4"/>
    <mergeCell ref="J5:L5"/>
    <mergeCell ref="M3:N3"/>
    <mergeCell ref="Q3:R3"/>
    <mergeCell ref="BY3:BZ3"/>
    <mergeCell ref="CA3:CB3"/>
    <mergeCell ref="CC3:CD3"/>
    <mergeCell ref="BV4:BX4"/>
    <mergeCell ref="BV5:BX5"/>
  </mergeCells>
  <phoneticPr fontId="20" type="noConversion"/>
  <printOptions horizontalCentered="1"/>
  <pageMargins left="0.39370078740157483" right="0.39370078740157483" top="0.78740157480314965" bottom="0.78740157480314965" header="0.39370078740157483" footer="0.39370078740157483"/>
  <pageSetup scale="90"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EB700B"/>
  </sheetPr>
  <dimension ref="A1:P31"/>
  <sheetViews>
    <sheetView showGridLines="0" view="pageBreakPreview" zoomScaleNormal="80" zoomScaleSheetLayoutView="100" workbookViewId="0">
      <selection activeCell="A10" sqref="A10"/>
    </sheetView>
  </sheetViews>
  <sheetFormatPr baseColWidth="10" defaultColWidth="11.42578125" defaultRowHeight="13.5" x14ac:dyDescent="0.25"/>
  <cols>
    <col min="1" max="1" width="100.7109375" style="58" customWidth="1"/>
    <col min="2" max="2" width="16.140625" style="58" customWidth="1"/>
    <col min="3" max="3" width="5.7109375" style="58" customWidth="1"/>
    <col min="4" max="4" width="14.42578125" style="65" hidden="1" customWidth="1"/>
    <col min="5" max="5" width="1.140625" style="66" hidden="1" customWidth="1"/>
    <col min="6" max="6" width="14.42578125" style="66" hidden="1" customWidth="1"/>
    <col min="7" max="7" width="0.5703125" style="66" hidden="1" customWidth="1"/>
    <col min="8" max="8" width="14.42578125" style="66" hidden="1" customWidth="1"/>
    <col min="9" max="9" width="1.140625" style="66" hidden="1" customWidth="1"/>
    <col min="10" max="10" width="14.42578125" style="66" hidden="1" customWidth="1"/>
    <col min="11" max="11" width="0.7109375" style="66" hidden="1" customWidth="1"/>
    <col min="12" max="12" width="14.42578125" style="58" hidden="1" customWidth="1"/>
    <col min="13" max="13" width="1" style="58" hidden="1" customWidth="1"/>
    <col min="14" max="14" width="14.42578125" style="58" hidden="1" customWidth="1"/>
    <col min="15" max="15" width="2.28515625" style="58" hidden="1" customWidth="1"/>
    <col min="16" max="16" width="17.85546875" style="58" customWidth="1"/>
    <col min="17" max="16384" width="11.42578125" style="58"/>
  </cols>
  <sheetData>
    <row r="1" spans="1:16" s="20" customFormat="1" ht="15.75" customHeight="1" x14ac:dyDescent="0.25">
      <c r="A1" s="4946" t="s">
        <v>205</v>
      </c>
      <c r="B1" s="5852" t="s">
        <v>5034</v>
      </c>
      <c r="C1" s="5852"/>
      <c r="D1" s="18"/>
      <c r="E1" s="18"/>
      <c r="F1" s="18"/>
      <c r="G1" s="18"/>
      <c r="H1" s="18"/>
      <c r="I1" s="18"/>
      <c r="J1" s="18"/>
      <c r="K1" s="18"/>
      <c r="L1" s="77"/>
      <c r="M1" s="77"/>
      <c r="N1" s="77"/>
      <c r="O1" s="77"/>
    </row>
    <row r="2" spans="1:16" s="20" customFormat="1" ht="15.75" customHeight="1" x14ac:dyDescent="0.25">
      <c r="A2" s="4954">
        <v>2013</v>
      </c>
      <c r="B2" s="2305"/>
      <c r="C2" s="2305"/>
      <c r="D2" s="2"/>
      <c r="E2" s="2"/>
      <c r="F2" s="2"/>
      <c r="G2" s="2"/>
      <c r="H2" s="2"/>
      <c r="I2" s="2"/>
      <c r="J2" s="2"/>
      <c r="K2" s="2"/>
      <c r="L2" s="77"/>
      <c r="M2" s="77"/>
    </row>
    <row r="3" spans="1:16" s="20" customFormat="1" ht="18" x14ac:dyDescent="0.25">
      <c r="A3" s="2186"/>
      <c r="B3" s="2305"/>
      <c r="C3" s="2305"/>
      <c r="D3" s="2"/>
      <c r="E3" s="2"/>
      <c r="F3" s="2"/>
      <c r="G3" s="2"/>
      <c r="H3" s="2"/>
      <c r="I3" s="2"/>
      <c r="J3" s="2"/>
      <c r="K3" s="2"/>
      <c r="L3" s="77"/>
      <c r="M3" s="77"/>
    </row>
    <row r="4" spans="1:16" s="17" customFormat="1" ht="44.25" customHeight="1" x14ac:dyDescent="0.25">
      <c r="A4" s="5947" t="s">
        <v>33</v>
      </c>
      <c r="B4" s="2540" t="s">
        <v>259</v>
      </c>
      <c r="C4" s="2540"/>
      <c r="D4" s="2539"/>
      <c r="E4" s="966"/>
      <c r="F4" s="966"/>
      <c r="G4" s="966"/>
      <c r="H4" s="966"/>
      <c r="I4" s="966"/>
      <c r="J4" s="966"/>
      <c r="K4" s="966"/>
      <c r="L4" s="966"/>
      <c r="M4" s="966"/>
      <c r="N4" s="966"/>
      <c r="O4" s="966"/>
    </row>
    <row r="5" spans="1:16" s="17" customFormat="1" ht="30" hidden="1" customHeight="1" x14ac:dyDescent="0.25">
      <c r="A5" s="5898"/>
      <c r="B5" s="5898" t="s">
        <v>697</v>
      </c>
      <c r="C5" s="5898"/>
      <c r="D5" s="5900" t="s">
        <v>695</v>
      </c>
      <c r="E5" s="5882"/>
      <c r="F5" s="5882"/>
      <c r="G5" s="5882"/>
      <c r="H5" s="5882"/>
      <c r="I5" s="5882"/>
      <c r="J5" s="5882"/>
      <c r="K5" s="5882"/>
      <c r="L5" s="5882"/>
      <c r="M5" s="5882"/>
      <c r="N5" s="5882"/>
      <c r="O5" s="5880"/>
    </row>
    <row r="6" spans="1:16" s="17" customFormat="1" ht="15.75" hidden="1" customHeight="1" x14ac:dyDescent="0.25">
      <c r="A6" s="5899"/>
      <c r="B6" s="5899">
        <v>2012</v>
      </c>
      <c r="C6" s="5899"/>
      <c r="D6" s="5895">
        <v>2013</v>
      </c>
      <c r="E6" s="5946"/>
      <c r="F6" s="5946">
        <v>2014</v>
      </c>
      <c r="G6" s="5946"/>
      <c r="H6" s="5946">
        <v>2015</v>
      </c>
      <c r="I6" s="5946"/>
      <c r="J6" s="5946">
        <v>2016</v>
      </c>
      <c r="K6" s="5946"/>
      <c r="L6" s="5946">
        <v>2017</v>
      </c>
      <c r="M6" s="5946"/>
      <c r="N6" s="5946">
        <v>2018</v>
      </c>
      <c r="O6" s="5946"/>
    </row>
    <row r="7" spans="1:16" s="17" customFormat="1" ht="24" customHeight="1" x14ac:dyDescent="0.25">
      <c r="A7" s="4951" t="s">
        <v>31</v>
      </c>
      <c r="B7" s="2543">
        <f>SUM(B8:B12)</f>
        <v>47694767.620000005</v>
      </c>
      <c r="C7" s="2541"/>
      <c r="D7" s="2308">
        <f>SUM(D12:D12)</f>
        <v>0</v>
      </c>
      <c r="E7" s="24"/>
      <c r="F7" s="121">
        <f>SUM(F12:F12)</f>
        <v>0</v>
      </c>
      <c r="G7" s="24"/>
      <c r="H7" s="121">
        <f>SUM(H12:H12)</f>
        <v>0</v>
      </c>
      <c r="I7" s="24"/>
      <c r="J7" s="121">
        <f>SUM(J12:J12)</f>
        <v>0</v>
      </c>
      <c r="K7" s="24"/>
      <c r="L7" s="121">
        <f>SUM(L12:L12)</f>
        <v>0</v>
      </c>
      <c r="M7" s="24"/>
      <c r="N7" s="121">
        <f>SUM(N12:N12)</f>
        <v>0</v>
      </c>
      <c r="O7" s="24"/>
      <c r="P7" s="123"/>
    </row>
    <row r="8" spans="1:16" s="190" customFormat="1" ht="21.75" customHeight="1" x14ac:dyDescent="0.25">
      <c r="A8" s="5089" t="s">
        <v>899</v>
      </c>
      <c r="B8" s="5134">
        <f>'30-E381op-Car'!O7</f>
        <v>22277257.190000001</v>
      </c>
      <c r="C8" s="5138"/>
      <c r="D8" s="2542"/>
      <c r="E8" s="13"/>
      <c r="F8" s="12"/>
      <c r="G8" s="13"/>
      <c r="H8" s="12"/>
      <c r="I8" s="13"/>
      <c r="J8" s="12"/>
      <c r="K8" s="13"/>
      <c r="L8" s="12"/>
      <c r="M8" s="13"/>
      <c r="N8" s="12"/>
      <c r="O8" s="61"/>
    </row>
    <row r="9" spans="1:16" s="190" customFormat="1" ht="21.75" customHeight="1" x14ac:dyDescent="0.25">
      <c r="A9" s="5057" t="s">
        <v>299</v>
      </c>
      <c r="B9" s="2586">
        <f>'30-E381op-Car'!O11</f>
        <v>4987510.43</v>
      </c>
      <c r="C9" s="2538"/>
      <c r="D9" s="2542"/>
      <c r="E9" s="13"/>
      <c r="F9" s="12"/>
      <c r="G9" s="13"/>
      <c r="H9" s="12"/>
      <c r="I9" s="13"/>
      <c r="J9" s="12"/>
      <c r="K9" s="13"/>
      <c r="L9" s="12"/>
      <c r="M9" s="13"/>
      <c r="N9" s="12"/>
      <c r="O9" s="61"/>
    </row>
    <row r="10" spans="1:16" s="190" customFormat="1" ht="21.75" customHeight="1" x14ac:dyDescent="0.25">
      <c r="A10" s="5057" t="s">
        <v>909</v>
      </c>
      <c r="B10" s="2586">
        <f>'30-E381op-Car'!O14</f>
        <v>7500000</v>
      </c>
      <c r="C10" s="2538"/>
      <c r="D10" s="2542"/>
      <c r="E10" s="13"/>
      <c r="F10" s="12"/>
      <c r="G10" s="13"/>
      <c r="H10" s="12"/>
      <c r="I10" s="13"/>
      <c r="J10" s="12"/>
      <c r="K10" s="13"/>
      <c r="L10" s="12"/>
      <c r="M10" s="13"/>
      <c r="N10" s="12"/>
      <c r="O10" s="61"/>
    </row>
    <row r="11" spans="1:16" s="190" customFormat="1" ht="21.75" customHeight="1" x14ac:dyDescent="0.25">
      <c r="A11" s="5057" t="s">
        <v>1285</v>
      </c>
      <c r="B11" s="2586">
        <f>'30-E381op-Car (2)'!E6</f>
        <v>3650000</v>
      </c>
      <c r="C11" s="2538"/>
      <c r="D11" s="2542"/>
      <c r="E11" s="13"/>
      <c r="F11" s="12"/>
      <c r="G11" s="13"/>
      <c r="H11" s="12"/>
      <c r="I11" s="13"/>
      <c r="J11" s="12"/>
      <c r="K11" s="13"/>
      <c r="L11" s="12"/>
      <c r="M11" s="13"/>
      <c r="N11" s="12"/>
      <c r="O11" s="61"/>
    </row>
    <row r="12" spans="1:16" s="190" customFormat="1" ht="32.25" customHeight="1" x14ac:dyDescent="0.25">
      <c r="A12" s="5093" t="s">
        <v>1874</v>
      </c>
      <c r="B12" s="5108">
        <f>'30-E381op-Car (2)'!E11</f>
        <v>9280000</v>
      </c>
      <c r="C12" s="5139"/>
      <c r="D12" s="2542"/>
      <c r="E12" s="13"/>
      <c r="F12" s="12"/>
      <c r="G12" s="13"/>
      <c r="H12" s="12"/>
      <c r="I12" s="13"/>
      <c r="J12" s="12"/>
      <c r="K12" s="13"/>
      <c r="L12" s="12"/>
      <c r="M12" s="13"/>
      <c r="N12" s="12"/>
      <c r="O12" s="61"/>
    </row>
    <row r="13" spans="1:16" s="190" customFormat="1" ht="13.5" customHeight="1" x14ac:dyDescent="0.25">
      <c r="A13" s="4960"/>
      <c r="B13" s="2157"/>
      <c r="C13" s="2538"/>
      <c r="D13" s="1804"/>
      <c r="E13" s="68"/>
      <c r="F13" s="68"/>
      <c r="G13" s="68"/>
      <c r="H13" s="68"/>
      <c r="I13" s="68"/>
      <c r="J13" s="68"/>
      <c r="K13" s="68"/>
      <c r="L13" s="68"/>
      <c r="M13" s="68"/>
      <c r="N13" s="68"/>
      <c r="O13" s="383"/>
    </row>
    <row r="14" spans="1:16" ht="14.1" customHeight="1" x14ac:dyDescent="0.25">
      <c r="A14" s="2042" t="s">
        <v>2411</v>
      </c>
      <c r="B14" s="5037"/>
      <c r="C14" s="5037"/>
      <c r="D14" s="62"/>
      <c r="E14" s="62"/>
      <c r="F14" s="62"/>
      <c r="G14" s="62"/>
      <c r="H14" s="62"/>
      <c r="I14" s="62"/>
      <c r="J14" s="62"/>
      <c r="K14" s="62"/>
      <c r="L14" s="62"/>
      <c r="M14" s="62"/>
      <c r="N14" s="62"/>
      <c r="O14" s="62"/>
    </row>
    <row r="15" spans="1:16" x14ac:dyDescent="0.25">
      <c r="A15" s="194"/>
    </row>
    <row r="16" spans="1:16" x14ac:dyDescent="0.25">
      <c r="A16" s="194"/>
    </row>
    <row r="17" spans="1:2" x14ac:dyDescent="0.25">
      <c r="A17" s="194"/>
    </row>
    <row r="18" spans="1:2" x14ac:dyDescent="0.25">
      <c r="A18" s="194"/>
    </row>
    <row r="19" spans="1:2" x14ac:dyDescent="0.25">
      <c r="A19" s="194"/>
    </row>
    <row r="20" spans="1:2" x14ac:dyDescent="0.25">
      <c r="A20" s="194"/>
    </row>
    <row r="21" spans="1:2" x14ac:dyDescent="0.25">
      <c r="A21" s="194"/>
    </row>
    <row r="22" spans="1:2" x14ac:dyDescent="0.25">
      <c r="A22" s="194"/>
    </row>
    <row r="23" spans="1:2" x14ac:dyDescent="0.25">
      <c r="A23" s="194"/>
    </row>
    <row r="24" spans="1:2" ht="15.75" x14ac:dyDescent="0.25">
      <c r="A24" s="194"/>
      <c r="B24" s="1167"/>
    </row>
    <row r="25" spans="1:2" x14ac:dyDescent="0.25">
      <c r="A25" s="194"/>
    </row>
    <row r="26" spans="1:2" x14ac:dyDescent="0.25">
      <c r="A26" s="194"/>
    </row>
    <row r="27" spans="1:2" x14ac:dyDescent="0.25">
      <c r="A27" s="194"/>
    </row>
    <row r="28" spans="1:2" x14ac:dyDescent="0.25">
      <c r="A28" s="194"/>
    </row>
    <row r="29" spans="1:2" x14ac:dyDescent="0.25">
      <c r="A29" s="194"/>
    </row>
    <row r="30" spans="1:2" x14ac:dyDescent="0.25">
      <c r="A30" s="194"/>
    </row>
    <row r="31" spans="1:2" ht="15.75" x14ac:dyDescent="0.25">
      <c r="A31" s="1359"/>
    </row>
  </sheetData>
  <sortState ref="A7:O14">
    <sortCondition ref="A7:A14"/>
  </sortState>
  <mergeCells count="11">
    <mergeCell ref="H6:I6"/>
    <mergeCell ref="B5:C5"/>
    <mergeCell ref="D5:O5"/>
    <mergeCell ref="N6:O6"/>
    <mergeCell ref="L6:M6"/>
    <mergeCell ref="J6:K6"/>
    <mergeCell ref="B1:C1"/>
    <mergeCell ref="A4:A6"/>
    <mergeCell ref="B6:C6"/>
    <mergeCell ref="D6:E6"/>
    <mergeCell ref="F6:G6"/>
  </mergeCells>
  <phoneticPr fontId="20" type="noConversion"/>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&amp;R&amp;"Tahoma,Normal"319</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EB700B"/>
  </sheetPr>
  <dimension ref="A1:AT134"/>
  <sheetViews>
    <sheetView showGridLines="0" view="pageBreakPreview" topLeftCell="K1" zoomScaleNormal="70" zoomScaleSheetLayoutView="100" workbookViewId="0">
      <selection activeCell="U1" sqref="U1"/>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85546875" style="58" customWidth="1"/>
    <col min="12" max="12" width="1.7109375" style="58" customWidth="1"/>
    <col min="13" max="14" width="15.7109375" style="58" customWidth="1"/>
    <col min="15" max="15" width="15.5703125" style="65" customWidth="1"/>
    <col min="16" max="16" width="1.85546875" style="66" customWidth="1"/>
    <col min="17" max="17" width="7.7109375" style="67" customWidth="1"/>
    <col min="18" max="18" width="1.85546875" style="193" customWidth="1"/>
    <col min="19" max="19" width="10.42578125" style="171" customWidth="1"/>
    <col min="20" max="20" width="1.85546875" style="66" customWidth="1"/>
    <col min="21" max="21" width="25.7109375" style="6" customWidth="1"/>
    <col min="22" max="22" width="0.140625" style="58" customWidth="1"/>
    <col min="23" max="23" width="11.140625" style="58" hidden="1" customWidth="1"/>
    <col min="24" max="24" width="12.28515625" style="58" hidden="1" customWidth="1"/>
    <col min="25" max="25" width="8" style="58" hidden="1" customWidth="1"/>
    <col min="26" max="26" width="9.42578125" style="58" hidden="1" customWidth="1"/>
    <col min="27" max="27" width="28.5703125" style="58" hidden="1" customWidth="1"/>
    <col min="28" max="28" width="48.5703125" style="58" hidden="1" customWidth="1"/>
    <col min="29" max="29" width="31.42578125" style="58" hidden="1" customWidth="1"/>
    <col min="30" max="30" width="12.5703125" style="58" hidden="1" customWidth="1"/>
    <col min="31" max="31" width="16.7109375" style="58" hidden="1" customWidth="1"/>
    <col min="32" max="32" width="8.855468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46" s="20" customFormat="1" ht="15" customHeight="1" x14ac:dyDescent="0.25">
      <c r="K1" s="1655" t="s">
        <v>2413</v>
      </c>
      <c r="L1" s="1655"/>
      <c r="M1" s="2550"/>
      <c r="N1" s="2550"/>
      <c r="O1" s="2550"/>
      <c r="P1" s="2551"/>
      <c r="Q1" s="2551"/>
      <c r="R1" s="2551"/>
      <c r="S1" s="2551"/>
      <c r="T1" s="2551"/>
      <c r="U1" s="2836" t="s">
        <v>5047</v>
      </c>
      <c r="W1" s="84"/>
      <c r="X1" s="84"/>
      <c r="Y1" s="58"/>
      <c r="Z1" s="58"/>
      <c r="AA1" s="58"/>
      <c r="AB1" s="58"/>
      <c r="AC1" s="58"/>
      <c r="AD1" s="58"/>
    </row>
    <row r="2" spans="1:46" s="20" customFormat="1" ht="15" customHeight="1" x14ac:dyDescent="0.25">
      <c r="K2" s="1655" t="s">
        <v>2471</v>
      </c>
      <c r="L2" s="1655"/>
      <c r="M2" s="2550"/>
      <c r="N2" s="2550"/>
      <c r="O2" s="2550"/>
      <c r="P2" s="2551"/>
      <c r="Q2" s="2551"/>
      <c r="R2" s="2551"/>
      <c r="S2" s="2551"/>
      <c r="T2" s="2551"/>
      <c r="U2" s="2551"/>
      <c r="W2" s="84"/>
      <c r="X2" s="84"/>
      <c r="Y2" s="58"/>
      <c r="Z2" s="58"/>
      <c r="AA2" s="58"/>
      <c r="AB2" s="58"/>
      <c r="AC2" s="58"/>
      <c r="AD2" s="58"/>
    </row>
    <row r="3" spans="1:46" s="20" customFormat="1" ht="15" customHeight="1" x14ac:dyDescent="0.25">
      <c r="K3" s="4657">
        <v>2013</v>
      </c>
      <c r="L3" s="2554"/>
      <c r="M3" s="2554"/>
      <c r="N3" s="2554"/>
      <c r="O3" s="2554"/>
      <c r="P3" s="2554"/>
      <c r="Q3" s="2554"/>
      <c r="R3" s="2554"/>
      <c r="S3" s="2554"/>
      <c r="T3" s="2553"/>
      <c r="U3" s="2553"/>
      <c r="W3" s="85"/>
      <c r="X3" s="85"/>
      <c r="Y3" s="1648"/>
      <c r="Z3" s="58"/>
      <c r="AA3" s="58"/>
      <c r="AB3" s="58"/>
      <c r="AC3" s="58"/>
      <c r="AD3" s="58"/>
    </row>
    <row r="4" spans="1:46" s="20" customFormat="1" ht="18" customHeight="1" x14ac:dyDescent="0.25">
      <c r="K4" s="2121"/>
      <c r="L4" s="2121"/>
      <c r="M4" s="2552"/>
      <c r="N4" s="2552"/>
      <c r="O4" s="2552"/>
      <c r="P4" s="2553"/>
      <c r="Q4" s="2553"/>
      <c r="R4" s="2553"/>
      <c r="S4" s="2553"/>
      <c r="T4" s="2553"/>
      <c r="U4" s="2553"/>
      <c r="W4" s="85"/>
      <c r="X4" s="85"/>
      <c r="Y4" s="1648"/>
      <c r="Z4" s="58"/>
      <c r="AA4" s="58"/>
      <c r="AB4" s="58"/>
      <c r="AC4" s="58"/>
      <c r="AD4" s="58"/>
    </row>
    <row r="5" spans="1:46" s="17" customFormat="1" ht="48" customHeight="1" x14ac:dyDescent="0.25">
      <c r="A5" s="332" t="s">
        <v>50</v>
      </c>
      <c r="B5" s="332" t="s">
        <v>44</v>
      </c>
      <c r="C5" s="332" t="s">
        <v>172</v>
      </c>
      <c r="D5" s="567" t="s">
        <v>261</v>
      </c>
      <c r="E5" s="1289"/>
      <c r="F5" s="332" t="s">
        <v>176</v>
      </c>
      <c r="G5" s="332" t="s">
        <v>179</v>
      </c>
      <c r="H5" s="332" t="s">
        <v>178</v>
      </c>
      <c r="I5" s="332" t="s">
        <v>174</v>
      </c>
      <c r="J5" s="1106" t="s">
        <v>175</v>
      </c>
      <c r="K5" s="2424" t="s">
        <v>181</v>
      </c>
      <c r="L5" s="2424"/>
      <c r="M5" s="2424" t="s">
        <v>21</v>
      </c>
      <c r="N5" s="2424" t="s">
        <v>29</v>
      </c>
      <c r="O5" s="5934" t="s">
        <v>856</v>
      </c>
      <c r="P5" s="5934"/>
      <c r="Q5" s="5934" t="s">
        <v>182</v>
      </c>
      <c r="R5" s="5934"/>
      <c r="S5" s="5934" t="s">
        <v>20</v>
      </c>
      <c r="T5" s="5934"/>
      <c r="U5" s="2424" t="s">
        <v>30</v>
      </c>
      <c r="V5" s="1110" t="s">
        <v>171</v>
      </c>
      <c r="W5" s="334"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6" s="190" customFormat="1" ht="18" x14ac:dyDescent="0.25">
      <c r="A6" s="422" t="s">
        <v>936</v>
      </c>
      <c r="B6" s="213"/>
      <c r="C6" s="213"/>
      <c r="D6" s="213"/>
      <c r="E6" s="213"/>
      <c r="F6" s="213"/>
      <c r="G6" s="317"/>
      <c r="H6" s="213"/>
      <c r="I6" s="213"/>
      <c r="J6" s="317"/>
      <c r="K6" s="5885" t="s">
        <v>31</v>
      </c>
      <c r="L6" s="5885"/>
      <c r="M6" s="5885"/>
      <c r="N6" s="5885"/>
      <c r="O6" s="2543">
        <f>SUM(O7,O11,O14,'30-E381op-Car (2)'!E6,'30-E381op-Car (2)'!E11)</f>
        <v>47694767.620000005</v>
      </c>
      <c r="P6" s="2231"/>
      <c r="Q6" s="2465"/>
      <c r="R6" s="2258"/>
      <c r="S6" s="2479">
        <f>SUM(S7,S11,S14,'30-E381op-Car (2)'!I6,'30-E381op-Car (2)'!I11)</f>
        <v>217247</v>
      </c>
      <c r="T6" s="2259"/>
      <c r="U6" s="2260"/>
      <c r="V6" s="537"/>
      <c r="W6" s="209"/>
      <c r="X6" s="209"/>
      <c r="Y6" s="209">
        <f>SUM(Y7,Y11,Y14,Y19,Y24)</f>
        <v>8</v>
      </c>
      <c r="Z6" s="209">
        <f>SUM(Z7,Z11,Z14,Z19,Z24)</f>
        <v>15</v>
      </c>
      <c r="AA6" s="209"/>
      <c r="AB6" s="209"/>
      <c r="AC6" s="216"/>
      <c r="AD6" s="209"/>
      <c r="AE6" s="209"/>
      <c r="AF6" s="209"/>
      <c r="AG6" s="209"/>
      <c r="AH6" s="209"/>
      <c r="AI6" s="209"/>
      <c r="AJ6" s="209"/>
    </row>
    <row r="7" spans="1:46" s="190" customFormat="1" ht="34.5" customHeight="1" x14ac:dyDescent="0.25">
      <c r="A7" s="228"/>
      <c r="B7" s="228"/>
      <c r="C7" s="228"/>
      <c r="D7" s="228"/>
      <c r="E7" s="1248"/>
      <c r="F7" s="228"/>
      <c r="G7" s="317"/>
      <c r="H7" s="213"/>
      <c r="I7" s="228"/>
      <c r="J7" s="2463"/>
      <c r="K7" s="5924" t="s">
        <v>899</v>
      </c>
      <c r="L7" s="5924"/>
      <c r="M7" s="5949"/>
      <c r="N7" s="5949"/>
      <c r="O7" s="2569">
        <f>SUM(O8)</f>
        <v>22277257.190000001</v>
      </c>
      <c r="P7" s="2325"/>
      <c r="Q7" s="2466"/>
      <c r="R7" s="2327"/>
      <c r="S7" s="2489">
        <f>SUM(S8)</f>
        <v>60500</v>
      </c>
      <c r="T7" s="2329"/>
      <c r="U7" s="2330"/>
      <c r="V7" s="2261"/>
      <c r="W7" s="209"/>
      <c r="X7" s="209"/>
      <c r="Y7" s="209">
        <f>SUM(Y8)</f>
        <v>0</v>
      </c>
      <c r="Z7" s="209">
        <f>SUM(Z8)</f>
        <v>6</v>
      </c>
      <c r="AA7" s="209"/>
      <c r="AB7" s="209"/>
      <c r="AC7" s="216"/>
      <c r="AD7" s="209"/>
      <c r="AE7" s="209"/>
      <c r="AF7" s="209"/>
      <c r="AG7" s="209"/>
      <c r="AH7" s="209"/>
      <c r="AI7" s="209"/>
      <c r="AJ7" s="209"/>
    </row>
    <row r="8" spans="1:46" s="190" customFormat="1" ht="15.75" x14ac:dyDescent="0.25">
      <c r="A8" s="101"/>
      <c r="B8" s="100"/>
      <c r="C8" s="100"/>
      <c r="D8" s="96"/>
      <c r="E8" s="96"/>
      <c r="F8" s="96"/>
      <c r="G8" s="269"/>
      <c r="H8" s="128"/>
      <c r="I8" s="96"/>
      <c r="J8" s="2273"/>
      <c r="K8" s="5889" t="s">
        <v>295</v>
      </c>
      <c r="L8" s="5889"/>
      <c r="M8" s="5889"/>
      <c r="N8" s="5890"/>
      <c r="O8" s="2570">
        <f>SUM(O9:O10)</f>
        <v>22277257.190000001</v>
      </c>
      <c r="P8" s="2069"/>
      <c r="Q8" s="2072"/>
      <c r="R8" s="2073"/>
      <c r="S8" s="2490">
        <f>SUM(S9:S10)</f>
        <v>60500</v>
      </c>
      <c r="T8" s="2074"/>
      <c r="U8" s="2075"/>
      <c r="V8" s="2274"/>
      <c r="W8" s="148"/>
      <c r="X8" s="205"/>
      <c r="Y8" s="147">
        <f>SUM(Y9:Y10)</f>
        <v>0</v>
      </c>
      <c r="Z8" s="147">
        <f>SUM(Z9:Z10)</f>
        <v>6</v>
      </c>
      <c r="AA8" s="200"/>
      <c r="AB8" s="200"/>
      <c r="AC8" s="200"/>
      <c r="AD8" s="101"/>
      <c r="AE8" s="101"/>
      <c r="AF8" s="101"/>
      <c r="AG8" s="101"/>
      <c r="AH8" s="101"/>
      <c r="AI8" s="101"/>
      <c r="AJ8" s="101"/>
    </row>
    <row r="9" spans="1:46" s="587" customFormat="1" ht="35.25" customHeight="1" x14ac:dyDescent="0.25">
      <c r="A9" s="1590" t="s">
        <v>868</v>
      </c>
      <c r="B9" s="1591" t="s">
        <v>2202</v>
      </c>
      <c r="C9" s="1592" t="s">
        <v>539</v>
      </c>
      <c r="D9" s="1593" t="s">
        <v>549</v>
      </c>
      <c r="E9" s="1594" t="s">
        <v>287</v>
      </c>
      <c r="F9" s="646" t="s">
        <v>291</v>
      </c>
      <c r="G9" s="1595" t="s">
        <v>552</v>
      </c>
      <c r="H9" s="1596" t="s">
        <v>295</v>
      </c>
      <c r="I9" s="1593" t="s">
        <v>899</v>
      </c>
      <c r="J9" s="2559">
        <v>2013</v>
      </c>
      <c r="K9" s="2580" t="s">
        <v>2460</v>
      </c>
      <c r="L9" s="2562"/>
      <c r="M9" s="1967" t="s">
        <v>355</v>
      </c>
      <c r="N9" s="1967" t="s">
        <v>496</v>
      </c>
      <c r="O9" s="2571">
        <v>20000000</v>
      </c>
      <c r="P9" s="2567"/>
      <c r="Q9" s="1993">
        <v>1</v>
      </c>
      <c r="R9" s="2567"/>
      <c r="S9" s="2511" t="s">
        <v>355</v>
      </c>
      <c r="T9" s="1963"/>
      <c r="U9" s="2563"/>
      <c r="V9" s="2293">
        <v>1</v>
      </c>
      <c r="W9" s="1600">
        <v>41281</v>
      </c>
      <c r="X9" s="1600">
        <v>41639</v>
      </c>
      <c r="Y9" s="1601">
        <v>0</v>
      </c>
      <c r="Z9" s="1601">
        <v>1</v>
      </c>
      <c r="AA9" s="1602">
        <v>41671</v>
      </c>
      <c r="AB9" s="1196" t="s">
        <v>2222</v>
      </c>
      <c r="AC9" s="1603" t="s">
        <v>898</v>
      </c>
      <c r="AD9" s="1604" t="s">
        <v>1910</v>
      </c>
      <c r="AE9" s="1599" t="s">
        <v>1911</v>
      </c>
      <c r="AF9" s="1594" t="s">
        <v>1912</v>
      </c>
      <c r="AG9" s="1600">
        <v>41334</v>
      </c>
      <c r="AH9" s="1594" t="s">
        <v>287</v>
      </c>
      <c r="AI9" s="1594" t="s">
        <v>287</v>
      </c>
      <c r="AJ9" s="1599" t="s">
        <v>547</v>
      </c>
      <c r="AK9" s="1594" t="s">
        <v>287</v>
      </c>
      <c r="AL9" s="1594" t="s">
        <v>287</v>
      </c>
      <c r="AM9" s="1594" t="s">
        <v>287</v>
      </c>
      <c r="AN9" s="1594" t="s">
        <v>287</v>
      </c>
      <c r="AO9" s="1594" t="s">
        <v>287</v>
      </c>
      <c r="AP9" s="1594" t="s">
        <v>897</v>
      </c>
    </row>
    <row r="10" spans="1:46" s="587" customFormat="1" ht="37.5" customHeight="1" x14ac:dyDescent="0.25">
      <c r="A10" s="1590" t="s">
        <v>868</v>
      </c>
      <c r="B10" s="1591" t="s">
        <v>2202</v>
      </c>
      <c r="C10" s="1592" t="s">
        <v>539</v>
      </c>
      <c r="D10" s="1593" t="s">
        <v>549</v>
      </c>
      <c r="E10" s="1594" t="s">
        <v>287</v>
      </c>
      <c r="F10" s="646" t="s">
        <v>291</v>
      </c>
      <c r="G10" s="1597" t="s">
        <v>1913</v>
      </c>
      <c r="H10" s="1598" t="s">
        <v>295</v>
      </c>
      <c r="I10" s="1593" t="s">
        <v>899</v>
      </c>
      <c r="J10" s="2560">
        <v>2013</v>
      </c>
      <c r="K10" s="2411" t="s">
        <v>2461</v>
      </c>
      <c r="L10" s="1968"/>
      <c r="M10" s="1967" t="s">
        <v>355</v>
      </c>
      <c r="N10" s="1967" t="s">
        <v>496</v>
      </c>
      <c r="O10" s="2571">
        <v>2277257.19</v>
      </c>
      <c r="P10" s="2567"/>
      <c r="Q10" s="1993">
        <v>1</v>
      </c>
      <c r="R10" s="1992"/>
      <c r="S10" s="2441">
        <v>60500</v>
      </c>
      <c r="T10" s="1991"/>
      <c r="U10" s="2563"/>
      <c r="V10" s="2293">
        <v>1</v>
      </c>
      <c r="W10" s="1605">
        <v>41484</v>
      </c>
      <c r="X10" s="1600">
        <v>41639</v>
      </c>
      <c r="Y10" s="1543">
        <v>0</v>
      </c>
      <c r="Z10" s="1543">
        <v>5</v>
      </c>
      <c r="AA10" s="1602">
        <v>41671</v>
      </c>
      <c r="AB10" s="1196" t="s">
        <v>2222</v>
      </c>
      <c r="AC10" s="1603" t="s">
        <v>898</v>
      </c>
      <c r="AD10" s="1606" t="s">
        <v>1914</v>
      </c>
      <c r="AE10" s="1599" t="s">
        <v>1915</v>
      </c>
      <c r="AF10" s="1594" t="s">
        <v>1916</v>
      </c>
      <c r="AG10" s="1600">
        <v>41446</v>
      </c>
      <c r="AH10" s="1594" t="s">
        <v>287</v>
      </c>
      <c r="AI10" s="1600" t="s">
        <v>287</v>
      </c>
      <c r="AJ10" s="1599" t="s">
        <v>1917</v>
      </c>
      <c r="AK10" s="1594" t="s">
        <v>287</v>
      </c>
      <c r="AL10" s="1594" t="s">
        <v>287</v>
      </c>
      <c r="AM10" s="1594" t="s">
        <v>287</v>
      </c>
      <c r="AN10" s="1594" t="s">
        <v>287</v>
      </c>
      <c r="AO10" s="1594" t="s">
        <v>287</v>
      </c>
      <c r="AP10" s="1594" t="s">
        <v>897</v>
      </c>
    </row>
    <row r="11" spans="1:46" s="129" customFormat="1" ht="16.5" x14ac:dyDescent="0.25">
      <c r="A11" s="1249"/>
      <c r="B11" s="1249"/>
      <c r="C11" s="1249"/>
      <c r="D11" s="1249"/>
      <c r="E11" s="1249"/>
      <c r="F11" s="1249"/>
      <c r="G11" s="317"/>
      <c r="H11" s="213"/>
      <c r="I11" s="1249"/>
      <c r="J11" s="2323"/>
      <c r="K11" s="5912" t="s">
        <v>299</v>
      </c>
      <c r="L11" s="5912"/>
      <c r="M11" s="5913"/>
      <c r="N11" s="5913"/>
      <c r="O11" s="2572">
        <f>SUM(O12)</f>
        <v>4987510.43</v>
      </c>
      <c r="P11" s="2058"/>
      <c r="Q11" s="2065"/>
      <c r="R11" s="2060"/>
      <c r="S11" s="2491">
        <f>SUM(S12)</f>
        <v>30576</v>
      </c>
      <c r="T11" s="2062"/>
      <c r="U11" s="2056"/>
      <c r="V11" s="2261"/>
      <c r="W11" s="209"/>
      <c r="X11" s="209"/>
      <c r="Y11" s="209">
        <f>SUM(Y12)</f>
        <v>1</v>
      </c>
      <c r="Z11" s="209">
        <f>SUM(Z12)</f>
        <v>1</v>
      </c>
      <c r="AA11" s="209"/>
      <c r="AB11" s="209"/>
      <c r="AC11" s="216"/>
      <c r="AD11" s="209"/>
      <c r="AE11" s="209"/>
      <c r="AF11" s="209"/>
      <c r="AG11" s="209"/>
      <c r="AH11" s="209"/>
      <c r="AI11" s="209"/>
      <c r="AJ11" s="209"/>
      <c r="AT11" s="60"/>
    </row>
    <row r="12" spans="1:46" s="129" customFormat="1" ht="15.75" x14ac:dyDescent="0.25">
      <c r="A12" s="101"/>
      <c r="B12" s="100"/>
      <c r="C12" s="100"/>
      <c r="D12" s="96"/>
      <c r="E12" s="96"/>
      <c r="F12" s="96"/>
      <c r="G12" s="269"/>
      <c r="H12" s="128"/>
      <c r="I12" s="96"/>
      <c r="J12" s="2273"/>
      <c r="K12" s="5889" t="s">
        <v>295</v>
      </c>
      <c r="L12" s="5889"/>
      <c r="M12" s="5889"/>
      <c r="N12" s="5890"/>
      <c r="O12" s="2570">
        <f>SUM(O13)</f>
        <v>4987510.43</v>
      </c>
      <c r="P12" s="2069"/>
      <c r="Q12" s="2072"/>
      <c r="R12" s="2073"/>
      <c r="S12" s="2490">
        <f>SUM(S13)</f>
        <v>30576</v>
      </c>
      <c r="T12" s="2074"/>
      <c r="U12" s="2075"/>
      <c r="V12" s="2274"/>
      <c r="W12" s="148"/>
      <c r="X12" s="205"/>
      <c r="Y12" s="147">
        <f>SUM(Y13)</f>
        <v>1</v>
      </c>
      <c r="Z12" s="147">
        <f>SUM(Z13)</f>
        <v>1</v>
      </c>
      <c r="AA12" s="200"/>
      <c r="AB12" s="200"/>
      <c r="AC12" s="200"/>
      <c r="AD12" s="101"/>
      <c r="AE12" s="101"/>
      <c r="AF12" s="101"/>
      <c r="AG12" s="101"/>
      <c r="AH12" s="101"/>
      <c r="AI12" s="101"/>
      <c r="AJ12" s="101"/>
      <c r="AT12" s="60"/>
    </row>
    <row r="13" spans="1:46" s="587" customFormat="1" ht="39" customHeight="1" x14ac:dyDescent="0.25">
      <c r="A13" s="1292" t="s">
        <v>868</v>
      </c>
      <c r="B13" s="1184" t="s">
        <v>873</v>
      </c>
      <c r="C13" s="814" t="s">
        <v>539</v>
      </c>
      <c r="D13" s="1295" t="s">
        <v>549</v>
      </c>
      <c r="E13" s="766">
        <v>11069</v>
      </c>
      <c r="F13" s="646" t="s">
        <v>291</v>
      </c>
      <c r="G13" s="1293" t="s">
        <v>935</v>
      </c>
      <c r="H13" s="1293" t="s">
        <v>295</v>
      </c>
      <c r="I13" s="1293" t="s">
        <v>299</v>
      </c>
      <c r="J13" s="2362">
        <v>2012</v>
      </c>
      <c r="K13" s="2411" t="s">
        <v>934</v>
      </c>
      <c r="L13" s="1968"/>
      <c r="M13" s="1967" t="s">
        <v>309</v>
      </c>
      <c r="N13" s="1967" t="s">
        <v>2459</v>
      </c>
      <c r="O13" s="2573">
        <f>5000000-12489.57</f>
        <v>4987510.43</v>
      </c>
      <c r="P13" s="1965"/>
      <c r="Q13" s="1966">
        <v>1</v>
      </c>
      <c r="R13" s="1965"/>
      <c r="S13" s="2453">
        <v>30576</v>
      </c>
      <c r="T13" s="1963"/>
      <c r="U13" s="1962"/>
      <c r="V13" s="2365">
        <v>1</v>
      </c>
      <c r="W13" s="764">
        <v>41229</v>
      </c>
      <c r="X13" s="1201">
        <v>41319</v>
      </c>
      <c r="Y13" s="1255">
        <v>1</v>
      </c>
      <c r="Z13" s="1255">
        <v>1</v>
      </c>
      <c r="AA13" s="1200">
        <v>41426</v>
      </c>
      <c r="AB13" s="767"/>
      <c r="AC13" s="767"/>
      <c r="AD13" s="1333" t="s">
        <v>933</v>
      </c>
      <c r="AE13" s="818" t="s">
        <v>932</v>
      </c>
      <c r="AF13" s="763" t="s">
        <v>931</v>
      </c>
      <c r="AG13" s="764">
        <v>41150</v>
      </c>
      <c r="AH13" s="765" t="s">
        <v>287</v>
      </c>
      <c r="AI13" s="765" t="s">
        <v>287</v>
      </c>
      <c r="AJ13" s="763" t="s">
        <v>540</v>
      </c>
      <c r="AK13" s="764">
        <v>41228</v>
      </c>
      <c r="AL13" s="764">
        <v>41325</v>
      </c>
      <c r="AM13" s="763" t="s">
        <v>287</v>
      </c>
      <c r="AN13" s="763" t="s">
        <v>287</v>
      </c>
      <c r="AO13" s="763" t="s">
        <v>287</v>
      </c>
      <c r="AP13" s="763" t="s">
        <v>930</v>
      </c>
    </row>
    <row r="14" spans="1:46" s="190" customFormat="1" ht="16.5" x14ac:dyDescent="0.25">
      <c r="A14" s="1579"/>
      <c r="B14" s="1579"/>
      <c r="C14" s="1579"/>
      <c r="D14" s="1579"/>
      <c r="E14" s="1579"/>
      <c r="F14" s="1579"/>
      <c r="G14" s="317"/>
      <c r="H14" s="213"/>
      <c r="I14" s="1579"/>
      <c r="J14" s="2463"/>
      <c r="K14" s="5926" t="s">
        <v>909</v>
      </c>
      <c r="L14" s="5926"/>
      <c r="M14" s="5927"/>
      <c r="N14" s="5927"/>
      <c r="O14" s="2572">
        <f>SUM(O15)</f>
        <v>7500000</v>
      </c>
      <c r="P14" s="2058"/>
      <c r="Q14" s="2065"/>
      <c r="R14" s="2060"/>
      <c r="S14" s="2491">
        <f>SUM(S15)</f>
        <v>55115</v>
      </c>
      <c r="T14" s="2062"/>
      <c r="U14" s="2056"/>
      <c r="V14" s="2261"/>
      <c r="W14" s="209"/>
      <c r="X14" s="209"/>
      <c r="Y14" s="209">
        <f>SUM(Y15)</f>
        <v>2</v>
      </c>
      <c r="Z14" s="209">
        <f>SUM(Z15)</f>
        <v>3</v>
      </c>
      <c r="AA14" s="209"/>
      <c r="AB14" s="209"/>
      <c r="AC14" s="216"/>
      <c r="AD14" s="209"/>
      <c r="AE14" s="209"/>
      <c r="AF14" s="209"/>
      <c r="AG14" s="209"/>
      <c r="AH14" s="209"/>
      <c r="AI14" s="209"/>
      <c r="AJ14" s="209"/>
    </row>
    <row r="15" spans="1:46" s="190" customFormat="1" ht="15.75" x14ac:dyDescent="0.25">
      <c r="A15" s="101"/>
      <c r="B15" s="100"/>
      <c r="C15" s="100"/>
      <c r="D15" s="96"/>
      <c r="E15" s="96"/>
      <c r="F15" s="96"/>
      <c r="G15" s="269"/>
      <c r="H15" s="128"/>
      <c r="I15" s="96"/>
      <c r="J15" s="2273"/>
      <c r="K15" s="5889" t="s">
        <v>295</v>
      </c>
      <c r="L15" s="5889"/>
      <c r="M15" s="5889"/>
      <c r="N15" s="5890"/>
      <c r="O15" s="2570">
        <f>SUM(O16:O18)</f>
        <v>7500000</v>
      </c>
      <c r="P15" s="2069"/>
      <c r="Q15" s="2072"/>
      <c r="R15" s="2073"/>
      <c r="S15" s="2490">
        <f>SUM(S16:S18)</f>
        <v>55115</v>
      </c>
      <c r="T15" s="2074"/>
      <c r="U15" s="2075"/>
      <c r="V15" s="2274"/>
      <c r="W15" s="148"/>
      <c r="X15" s="205"/>
      <c r="Y15" s="147">
        <f>SUM(Y16:Y18)</f>
        <v>2</v>
      </c>
      <c r="Z15" s="147">
        <f>SUM(Z16:Z18)</f>
        <v>3</v>
      </c>
      <c r="AA15" s="200"/>
      <c r="AB15" s="200"/>
      <c r="AC15" s="200"/>
      <c r="AD15" s="101"/>
      <c r="AE15" s="101"/>
      <c r="AF15" s="101"/>
      <c r="AG15" s="101"/>
      <c r="AH15" s="101"/>
      <c r="AI15" s="101"/>
      <c r="AJ15" s="101"/>
    </row>
    <row r="16" spans="1:46" s="587" customFormat="1" ht="38.25" x14ac:dyDescent="0.25">
      <c r="A16" s="1590" t="s">
        <v>868</v>
      </c>
      <c r="B16" s="1591" t="s">
        <v>2202</v>
      </c>
      <c r="C16" s="1592" t="s">
        <v>539</v>
      </c>
      <c r="D16" s="1593" t="s">
        <v>549</v>
      </c>
      <c r="E16" s="1594" t="s">
        <v>287</v>
      </c>
      <c r="F16" s="646" t="s">
        <v>291</v>
      </c>
      <c r="G16" s="1597" t="s">
        <v>1940</v>
      </c>
      <c r="H16" s="1596" t="s">
        <v>295</v>
      </c>
      <c r="I16" s="1593" t="s">
        <v>909</v>
      </c>
      <c r="J16" s="2560">
        <v>2013</v>
      </c>
      <c r="K16" s="2580" t="s">
        <v>2462</v>
      </c>
      <c r="L16" s="2562"/>
      <c r="M16" s="1967" t="s">
        <v>355</v>
      </c>
      <c r="N16" s="1967" t="s">
        <v>496</v>
      </c>
      <c r="O16" s="2571">
        <v>4500000</v>
      </c>
      <c r="P16" s="2567"/>
      <c r="Q16" s="1993">
        <v>1</v>
      </c>
      <c r="R16" s="2284"/>
      <c r="S16" s="2511" t="s">
        <v>355</v>
      </c>
      <c r="T16" s="1963"/>
      <c r="U16" s="2563"/>
      <c r="V16" s="2293">
        <v>1</v>
      </c>
      <c r="W16" s="1600">
        <v>41365</v>
      </c>
      <c r="X16" s="1600">
        <v>41639</v>
      </c>
      <c r="Y16" s="1601">
        <v>0</v>
      </c>
      <c r="Z16" s="1601">
        <v>1</v>
      </c>
      <c r="AA16" s="1602">
        <v>41671</v>
      </c>
      <c r="AB16" s="1196" t="s">
        <v>2222</v>
      </c>
      <c r="AC16" s="1603"/>
      <c r="AD16" s="1607" t="s">
        <v>1941</v>
      </c>
      <c r="AE16" s="1599"/>
      <c r="AF16" s="1594" t="s">
        <v>1942</v>
      </c>
      <c r="AG16" s="1600">
        <v>41334</v>
      </c>
      <c r="AH16" s="1594" t="s">
        <v>1943</v>
      </c>
      <c r="AI16" s="1594" t="s">
        <v>287</v>
      </c>
      <c r="AJ16" s="1609" t="s">
        <v>1944</v>
      </c>
      <c r="AK16" s="1594" t="s">
        <v>287</v>
      </c>
      <c r="AL16" s="1594" t="s">
        <v>287</v>
      </c>
      <c r="AM16" s="1594" t="s">
        <v>287</v>
      </c>
      <c r="AN16" s="1594" t="s">
        <v>287</v>
      </c>
      <c r="AO16" s="1594" t="s">
        <v>287</v>
      </c>
      <c r="AP16" s="1594" t="s">
        <v>897</v>
      </c>
    </row>
    <row r="17" spans="1:46" s="587" customFormat="1" ht="38.25" x14ac:dyDescent="0.25">
      <c r="A17" s="1592" t="s">
        <v>868</v>
      </c>
      <c r="B17" s="1591" t="s">
        <v>2202</v>
      </c>
      <c r="C17" s="1592" t="s">
        <v>539</v>
      </c>
      <c r="D17" s="1593" t="s">
        <v>549</v>
      </c>
      <c r="E17" s="630" t="s">
        <v>281</v>
      </c>
      <c r="F17" s="646" t="s">
        <v>291</v>
      </c>
      <c r="G17" s="1597" t="s">
        <v>2223</v>
      </c>
      <c r="H17" s="1598" t="s">
        <v>295</v>
      </c>
      <c r="I17" s="1571" t="s">
        <v>909</v>
      </c>
      <c r="J17" s="2560">
        <v>2013</v>
      </c>
      <c r="K17" s="2411" t="s">
        <v>2463</v>
      </c>
      <c r="L17" s="1968"/>
      <c r="M17" s="1967" t="s">
        <v>309</v>
      </c>
      <c r="N17" s="1967" t="s">
        <v>308</v>
      </c>
      <c r="O17" s="2573">
        <v>1000000</v>
      </c>
      <c r="P17" s="2567"/>
      <c r="Q17" s="1966">
        <v>1</v>
      </c>
      <c r="R17" s="1965"/>
      <c r="S17" s="2441">
        <v>55115</v>
      </c>
      <c r="T17" s="1991"/>
      <c r="U17" s="2563"/>
      <c r="V17" s="2293">
        <v>0</v>
      </c>
      <c r="W17" s="1605">
        <v>41680</v>
      </c>
      <c r="X17" s="668" t="s">
        <v>283</v>
      </c>
      <c r="Y17" s="1608">
        <v>1</v>
      </c>
      <c r="Z17" s="1608">
        <v>1</v>
      </c>
      <c r="AA17" s="631" t="s">
        <v>282</v>
      </c>
      <c r="AB17" s="1202" t="s">
        <v>2226</v>
      </c>
      <c r="AC17" s="1603"/>
      <c r="AD17" s="1606" t="s">
        <v>2227</v>
      </c>
      <c r="AE17" s="1599"/>
      <c r="AF17" s="1594" t="s">
        <v>2228</v>
      </c>
      <c r="AG17" s="1600">
        <v>41639</v>
      </c>
      <c r="AH17" s="1594" t="s">
        <v>287</v>
      </c>
      <c r="AI17" s="1600" t="s">
        <v>287</v>
      </c>
      <c r="AJ17" s="1599" t="s">
        <v>1892</v>
      </c>
      <c r="AK17" s="1600"/>
      <c r="AL17" s="627" t="s">
        <v>281</v>
      </c>
      <c r="AM17" s="1594"/>
      <c r="AN17" s="627" t="s">
        <v>281</v>
      </c>
      <c r="AO17" s="627" t="s">
        <v>281</v>
      </c>
      <c r="AP17" s="1182" t="s">
        <v>281</v>
      </c>
    </row>
    <row r="18" spans="1:46" s="587" customFormat="1" ht="25.5" x14ac:dyDescent="0.25">
      <c r="A18" s="1592" t="s">
        <v>868</v>
      </c>
      <c r="B18" s="1591" t="s">
        <v>2202</v>
      </c>
      <c r="C18" s="1592" t="s">
        <v>539</v>
      </c>
      <c r="D18" s="1593" t="s">
        <v>549</v>
      </c>
      <c r="E18" s="630" t="s">
        <v>281</v>
      </c>
      <c r="F18" s="646" t="s">
        <v>291</v>
      </c>
      <c r="G18" s="1597" t="s">
        <v>2224</v>
      </c>
      <c r="H18" s="1598" t="s">
        <v>295</v>
      </c>
      <c r="I18" s="1571" t="s">
        <v>909</v>
      </c>
      <c r="J18" s="2560">
        <v>2013</v>
      </c>
      <c r="K18" s="2412" t="s">
        <v>2464</v>
      </c>
      <c r="L18" s="2214"/>
      <c r="M18" s="1959" t="s">
        <v>309</v>
      </c>
      <c r="N18" s="1959" t="s">
        <v>308</v>
      </c>
      <c r="O18" s="2579">
        <v>2000000</v>
      </c>
      <c r="P18" s="2568"/>
      <c r="Q18" s="1958">
        <v>1</v>
      </c>
      <c r="R18" s="1957"/>
      <c r="S18" s="2492" t="s">
        <v>2225</v>
      </c>
      <c r="T18" s="2220"/>
      <c r="U18" s="2566"/>
      <c r="V18" s="2293">
        <v>0</v>
      </c>
      <c r="W18" s="1605">
        <v>41638</v>
      </c>
      <c r="X18" s="668" t="s">
        <v>283</v>
      </c>
      <c r="Y18" s="1608">
        <v>1</v>
      </c>
      <c r="Z18" s="1608">
        <v>1</v>
      </c>
      <c r="AA18" s="631" t="s">
        <v>282</v>
      </c>
      <c r="AB18" s="1202" t="s">
        <v>2226</v>
      </c>
      <c r="AC18" s="1603"/>
      <c r="AD18" s="1606" t="s">
        <v>2227</v>
      </c>
      <c r="AE18" s="1599"/>
      <c r="AF18" s="1594" t="s">
        <v>2229</v>
      </c>
      <c r="AG18" s="1600">
        <v>41620</v>
      </c>
      <c r="AH18" s="1594" t="s">
        <v>287</v>
      </c>
      <c r="AI18" s="1600" t="s">
        <v>287</v>
      </c>
      <c r="AJ18" s="1599" t="s">
        <v>1889</v>
      </c>
      <c r="AK18" s="1600"/>
      <c r="AL18" s="627" t="s">
        <v>281</v>
      </c>
      <c r="AM18" s="1594"/>
      <c r="AN18" s="627" t="s">
        <v>281</v>
      </c>
      <c r="AO18" s="627" t="s">
        <v>281</v>
      </c>
      <c r="AP18" s="1182" t="s">
        <v>281</v>
      </c>
    </row>
    <row r="19" spans="1:46" s="129" customFormat="1" ht="16.5" x14ac:dyDescent="0.25">
      <c r="A19" s="489"/>
      <c r="B19" s="489"/>
      <c r="C19" s="489"/>
      <c r="D19" s="489"/>
      <c r="E19" s="1249"/>
      <c r="F19" s="489"/>
      <c r="G19" s="317"/>
      <c r="H19" s="213"/>
      <c r="I19" s="489"/>
      <c r="J19" s="2323"/>
      <c r="V19" s="2261"/>
      <c r="W19" s="209"/>
      <c r="X19" s="209"/>
      <c r="Y19" s="209">
        <f>SUM(Y20)</f>
        <v>3</v>
      </c>
      <c r="Z19" s="209">
        <f>SUM(Z20)</f>
        <v>3</v>
      </c>
      <c r="AA19" s="209"/>
      <c r="AB19" s="209"/>
      <c r="AC19" s="216"/>
      <c r="AD19" s="209"/>
      <c r="AE19" s="209"/>
      <c r="AF19" s="209"/>
      <c r="AG19" s="209"/>
      <c r="AH19" s="209"/>
      <c r="AI19" s="209"/>
      <c r="AJ19" s="209"/>
      <c r="AT19" s="60"/>
    </row>
    <row r="20" spans="1:46" s="129" customFormat="1" ht="15.75" x14ac:dyDescent="0.25">
      <c r="A20" s="101"/>
      <c r="B20" s="100"/>
      <c r="C20" s="100"/>
      <c r="D20" s="96"/>
      <c r="E20" s="96"/>
      <c r="F20" s="96"/>
      <c r="G20" s="269"/>
      <c r="H20" s="128"/>
      <c r="I20" s="96"/>
      <c r="J20" s="2273"/>
      <c r="V20" s="2274"/>
      <c r="W20" s="148"/>
      <c r="X20" s="205"/>
      <c r="Y20" s="147">
        <f>SUM(Y21:Y23)</f>
        <v>3</v>
      </c>
      <c r="Z20" s="147">
        <f>SUM(Z21:Z23)</f>
        <v>3</v>
      </c>
      <c r="AA20" s="200"/>
      <c r="AB20" s="200"/>
      <c r="AC20" s="200"/>
      <c r="AD20" s="101"/>
      <c r="AE20" s="101"/>
      <c r="AF20" s="101"/>
      <c r="AG20" s="101"/>
      <c r="AH20" s="101"/>
      <c r="AI20" s="101"/>
      <c r="AJ20" s="101"/>
      <c r="AT20" s="60"/>
    </row>
    <row r="21" spans="1:46" s="587" customFormat="1" ht="18" customHeight="1" x14ac:dyDescent="0.25">
      <c r="A21" s="1202" t="s">
        <v>870</v>
      </c>
      <c r="B21" s="1190" t="s">
        <v>875</v>
      </c>
      <c r="C21" s="739" t="s">
        <v>539</v>
      </c>
      <c r="D21" s="739" t="s">
        <v>549</v>
      </c>
      <c r="E21" s="672">
        <v>11126</v>
      </c>
      <c r="F21" s="646" t="s">
        <v>291</v>
      </c>
      <c r="G21" s="870" t="s">
        <v>929</v>
      </c>
      <c r="H21" s="1279" t="s">
        <v>681</v>
      </c>
      <c r="I21" s="1322" t="s">
        <v>1285</v>
      </c>
      <c r="J21" s="2286">
        <v>2012</v>
      </c>
      <c r="K21" s="2578" t="s">
        <v>2599</v>
      </c>
      <c r="L21" s="2578"/>
      <c r="V21" s="2561">
        <v>1</v>
      </c>
      <c r="W21" s="1335">
        <v>41339</v>
      </c>
      <c r="X21" s="670">
        <v>41423</v>
      </c>
      <c r="Y21" s="1254">
        <v>1</v>
      </c>
      <c r="Z21" s="1254">
        <v>1</v>
      </c>
      <c r="AA21" s="1204">
        <v>41548</v>
      </c>
      <c r="AB21" s="1202" t="s">
        <v>928</v>
      </c>
      <c r="AC21" s="740" t="s">
        <v>923</v>
      </c>
      <c r="AD21" s="1282" t="s">
        <v>927</v>
      </c>
      <c r="AE21" s="799" t="s">
        <v>926</v>
      </c>
      <c r="AF21" s="1282" t="s">
        <v>925</v>
      </c>
      <c r="AG21" s="670">
        <v>41085</v>
      </c>
      <c r="AH21" s="816" t="s">
        <v>287</v>
      </c>
      <c r="AI21" s="670" t="s">
        <v>287</v>
      </c>
      <c r="AJ21" s="1280" t="s">
        <v>910</v>
      </c>
      <c r="AK21" s="670">
        <v>41423</v>
      </c>
      <c r="AL21" s="670">
        <v>41423</v>
      </c>
      <c r="AM21" s="627" t="s">
        <v>281</v>
      </c>
      <c r="AN21" s="1197" t="s">
        <v>287</v>
      </c>
      <c r="AO21" s="1197" t="s">
        <v>287</v>
      </c>
      <c r="AP21" s="1203" t="s">
        <v>888</v>
      </c>
    </row>
    <row r="22" spans="1:46" s="587" customFormat="1" ht="38.25" x14ac:dyDescent="0.25">
      <c r="A22" s="1202" t="s">
        <v>870</v>
      </c>
      <c r="B22" s="1190" t="s">
        <v>875</v>
      </c>
      <c r="C22" s="739" t="s">
        <v>539</v>
      </c>
      <c r="D22" s="739" t="s">
        <v>549</v>
      </c>
      <c r="E22" s="672">
        <v>11123</v>
      </c>
      <c r="F22" s="646" t="s">
        <v>291</v>
      </c>
      <c r="G22" s="870" t="s">
        <v>924</v>
      </c>
      <c r="H22" s="1279" t="s">
        <v>681</v>
      </c>
      <c r="I22" s="1322" t="s">
        <v>1285</v>
      </c>
      <c r="J22" s="2286">
        <v>2012</v>
      </c>
      <c r="V22" s="2561">
        <v>1</v>
      </c>
      <c r="W22" s="1335">
        <v>41339</v>
      </c>
      <c r="X22" s="670">
        <v>41430</v>
      </c>
      <c r="Y22" s="1254">
        <v>1</v>
      </c>
      <c r="Z22" s="1254">
        <v>1</v>
      </c>
      <c r="AA22" s="1204">
        <v>41548</v>
      </c>
      <c r="AB22" s="1202" t="s">
        <v>915</v>
      </c>
      <c r="AC22" s="740" t="s">
        <v>923</v>
      </c>
      <c r="AD22" s="1282" t="s">
        <v>922</v>
      </c>
      <c r="AE22" s="799" t="s">
        <v>921</v>
      </c>
      <c r="AF22" s="1282" t="s">
        <v>920</v>
      </c>
      <c r="AG22" s="670">
        <v>41085</v>
      </c>
      <c r="AH22" s="816" t="s">
        <v>287</v>
      </c>
      <c r="AI22" s="670" t="s">
        <v>287</v>
      </c>
      <c r="AJ22" s="1280" t="s">
        <v>910</v>
      </c>
      <c r="AK22" s="670">
        <v>41430</v>
      </c>
      <c r="AL22" s="670">
        <v>41430</v>
      </c>
      <c r="AM22" s="627" t="s">
        <v>281</v>
      </c>
      <c r="AN22" s="1197" t="s">
        <v>287</v>
      </c>
      <c r="AO22" s="1197" t="s">
        <v>287</v>
      </c>
      <c r="AP22" s="1203" t="s">
        <v>888</v>
      </c>
    </row>
    <row r="23" spans="1:46" s="587" customFormat="1" ht="44.25" customHeight="1" x14ac:dyDescent="0.25">
      <c r="A23" s="1202" t="s">
        <v>870</v>
      </c>
      <c r="B23" s="1189" t="s">
        <v>881</v>
      </c>
      <c r="C23" s="739" t="s">
        <v>539</v>
      </c>
      <c r="D23" s="739" t="s">
        <v>549</v>
      </c>
      <c r="E23" s="672">
        <v>11124</v>
      </c>
      <c r="F23" s="646" t="s">
        <v>291</v>
      </c>
      <c r="G23" s="870" t="s">
        <v>919</v>
      </c>
      <c r="H23" s="1279" t="s">
        <v>681</v>
      </c>
      <c r="I23" s="1322" t="s">
        <v>1285</v>
      </c>
      <c r="J23" s="2286">
        <v>2012</v>
      </c>
      <c r="V23" s="2287">
        <v>1</v>
      </c>
      <c r="W23" s="670">
        <v>41338</v>
      </c>
      <c r="X23" s="670">
        <v>41430</v>
      </c>
      <c r="Y23" s="1265">
        <v>1</v>
      </c>
      <c r="Z23" s="1265">
        <v>1</v>
      </c>
      <c r="AA23" s="631" t="s">
        <v>908</v>
      </c>
      <c r="AB23" s="1202" t="s">
        <v>915</v>
      </c>
      <c r="AC23" s="740" t="s">
        <v>914</v>
      </c>
      <c r="AD23" s="1282" t="s">
        <v>913</v>
      </c>
      <c r="AE23" s="799" t="s">
        <v>912</v>
      </c>
      <c r="AF23" s="1282" t="s">
        <v>911</v>
      </c>
      <c r="AG23" s="670">
        <v>41085</v>
      </c>
      <c r="AH23" s="816" t="s">
        <v>287</v>
      </c>
      <c r="AI23" s="670" t="s">
        <v>287</v>
      </c>
      <c r="AJ23" s="1280" t="s">
        <v>910</v>
      </c>
      <c r="AK23" s="670">
        <v>41430</v>
      </c>
      <c r="AL23" s="670">
        <v>41430</v>
      </c>
      <c r="AM23" s="627" t="s">
        <v>281</v>
      </c>
      <c r="AN23" s="1197" t="s">
        <v>287</v>
      </c>
      <c r="AO23" s="1197" t="s">
        <v>287</v>
      </c>
      <c r="AP23" s="1203" t="s">
        <v>888</v>
      </c>
    </row>
    <row r="24" spans="1:46" s="190" customFormat="1" ht="45.75" customHeight="1" x14ac:dyDescent="0.25">
      <c r="A24" s="1579"/>
      <c r="B24" s="1579"/>
      <c r="C24" s="1579"/>
      <c r="D24" s="1579"/>
      <c r="E24" s="1579"/>
      <c r="F24" s="1579"/>
      <c r="G24" s="317"/>
      <c r="H24" s="213"/>
      <c r="I24" s="1579"/>
      <c r="J24" s="2463"/>
      <c r="V24" s="2261"/>
      <c r="W24" s="209"/>
      <c r="X24" s="209"/>
      <c r="Y24" s="209">
        <f>SUM(Y25)</f>
        <v>2</v>
      </c>
      <c r="Z24" s="209">
        <f>SUM(Z25)</f>
        <v>2</v>
      </c>
      <c r="AA24" s="209"/>
      <c r="AB24" s="209"/>
      <c r="AC24" s="216"/>
      <c r="AD24" s="209"/>
      <c r="AE24" s="209"/>
      <c r="AF24" s="209"/>
      <c r="AG24" s="209"/>
      <c r="AH24" s="209"/>
      <c r="AI24" s="209"/>
      <c r="AJ24" s="209"/>
    </row>
    <row r="25" spans="1:46" s="190" customFormat="1" ht="15.75" x14ac:dyDescent="0.25">
      <c r="A25" s="101"/>
      <c r="B25" s="100"/>
      <c r="C25" s="100"/>
      <c r="D25" s="96"/>
      <c r="E25" s="96"/>
      <c r="F25" s="96"/>
      <c r="G25" s="269"/>
      <c r="H25" s="128"/>
      <c r="I25" s="96"/>
      <c r="J25" s="2273"/>
      <c r="V25" s="2274"/>
      <c r="W25" s="148"/>
      <c r="X25" s="205"/>
      <c r="Y25" s="147">
        <f>SUM(Y26:Y27)</f>
        <v>2</v>
      </c>
      <c r="Z25" s="147">
        <f>SUM(Z26:Z27)</f>
        <v>2</v>
      </c>
      <c r="AA25" s="200"/>
      <c r="AB25" s="200"/>
      <c r="AC25" s="200"/>
      <c r="AD25" s="101"/>
      <c r="AE25" s="101"/>
      <c r="AF25" s="101"/>
      <c r="AG25" s="101"/>
      <c r="AH25" s="101"/>
      <c r="AI25" s="101"/>
      <c r="AJ25" s="101"/>
    </row>
    <row r="26" spans="1:46" s="587" customFormat="1" ht="41.25" customHeight="1" x14ac:dyDescent="0.25">
      <c r="A26" s="1592" t="s">
        <v>868</v>
      </c>
      <c r="B26" s="1591" t="s">
        <v>2202</v>
      </c>
      <c r="C26" s="1592" t="s">
        <v>539</v>
      </c>
      <c r="D26" s="1592" t="s">
        <v>549</v>
      </c>
      <c r="E26" s="630" t="s">
        <v>281</v>
      </c>
      <c r="F26" s="646" t="s">
        <v>291</v>
      </c>
      <c r="G26" s="1610" t="s">
        <v>1873</v>
      </c>
      <c r="H26" s="1611" t="s">
        <v>295</v>
      </c>
      <c r="I26" s="1571" t="s">
        <v>1874</v>
      </c>
      <c r="J26" s="2560">
        <v>2013</v>
      </c>
      <c r="V26" s="2293">
        <v>1</v>
      </c>
      <c r="W26" s="1600">
        <v>41281</v>
      </c>
      <c r="X26" s="1600">
        <v>41639</v>
      </c>
      <c r="Y26" s="1601">
        <v>1</v>
      </c>
      <c r="Z26" s="1601">
        <v>1</v>
      </c>
      <c r="AA26" s="1602">
        <v>41671</v>
      </c>
      <c r="AB26" s="1196"/>
      <c r="AC26" s="1603"/>
      <c r="AD26" s="1604" t="s">
        <v>1910</v>
      </c>
      <c r="AE26" s="1614" t="s">
        <v>2230</v>
      </c>
      <c r="AF26" s="1612" t="s">
        <v>1877</v>
      </c>
      <c r="AG26" s="1600">
        <v>41593</v>
      </c>
      <c r="AH26" s="1594" t="s">
        <v>287</v>
      </c>
      <c r="AI26" s="1600" t="s">
        <v>287</v>
      </c>
      <c r="AJ26" s="1613" t="s">
        <v>1878</v>
      </c>
      <c r="AK26" s="627" t="s">
        <v>281</v>
      </c>
      <c r="AL26" s="627" t="s">
        <v>281</v>
      </c>
      <c r="AM26" s="627" t="s">
        <v>281</v>
      </c>
      <c r="AN26" s="627" t="s">
        <v>281</v>
      </c>
      <c r="AO26" s="627" t="s">
        <v>281</v>
      </c>
      <c r="AP26" s="1182" t="s">
        <v>281</v>
      </c>
    </row>
    <row r="27" spans="1:46" s="587" customFormat="1" ht="37.5" customHeight="1" x14ac:dyDescent="0.25">
      <c r="A27" s="1592" t="s">
        <v>868</v>
      </c>
      <c r="B27" s="1591" t="s">
        <v>2202</v>
      </c>
      <c r="C27" s="1592" t="s">
        <v>539</v>
      </c>
      <c r="D27" s="1592" t="s">
        <v>549</v>
      </c>
      <c r="E27" s="630" t="s">
        <v>281</v>
      </c>
      <c r="F27" s="646" t="s">
        <v>291</v>
      </c>
      <c r="G27" s="1610" t="s">
        <v>1879</v>
      </c>
      <c r="H27" s="1611" t="s">
        <v>295</v>
      </c>
      <c r="I27" s="1571" t="s">
        <v>1874</v>
      </c>
      <c r="J27" s="2560">
        <v>2013</v>
      </c>
      <c r="V27" s="2293">
        <v>1</v>
      </c>
      <c r="W27" s="1605">
        <v>41484</v>
      </c>
      <c r="X27" s="1600">
        <v>41639</v>
      </c>
      <c r="Y27" s="1543">
        <v>1</v>
      </c>
      <c r="Z27" s="1418">
        <v>1</v>
      </c>
      <c r="AA27" s="1602">
        <v>41671</v>
      </c>
      <c r="AB27" s="1196"/>
      <c r="AC27" s="1603"/>
      <c r="AD27" s="1606" t="s">
        <v>1914</v>
      </c>
      <c r="AE27" s="1614" t="s">
        <v>2231</v>
      </c>
      <c r="AF27" s="1612" t="s">
        <v>1877</v>
      </c>
      <c r="AG27" s="1600">
        <v>41593</v>
      </c>
      <c r="AH27" s="1594" t="s">
        <v>287</v>
      </c>
      <c r="AI27" s="1600" t="s">
        <v>287</v>
      </c>
      <c r="AJ27" s="1613" t="s">
        <v>1878</v>
      </c>
      <c r="AK27" s="627" t="s">
        <v>281</v>
      </c>
      <c r="AL27" s="627" t="s">
        <v>281</v>
      </c>
      <c r="AM27" s="627" t="s">
        <v>281</v>
      </c>
      <c r="AN27" s="627" t="s">
        <v>281</v>
      </c>
      <c r="AO27" s="627" t="s">
        <v>281</v>
      </c>
      <c r="AP27" s="1182" t="s">
        <v>281</v>
      </c>
    </row>
    <row r="28" spans="1:46" s="587" customFormat="1" ht="15" customHeight="1" x14ac:dyDescent="0.25">
      <c r="A28" s="1805"/>
      <c r="B28" s="1806"/>
      <c r="C28" s="1805"/>
      <c r="D28" s="1805"/>
      <c r="E28" s="1807"/>
      <c r="F28" s="1661"/>
      <c r="G28" s="1808"/>
      <c r="H28" s="1809"/>
      <c r="I28" s="1810"/>
      <c r="J28" s="1811"/>
      <c r="V28" s="1765"/>
      <c r="W28" s="1812"/>
      <c r="X28" s="1813"/>
      <c r="Y28" s="1685"/>
      <c r="Z28" s="1814"/>
      <c r="AA28" s="1815"/>
      <c r="AB28" s="1732"/>
      <c r="AC28" s="1816"/>
      <c r="AD28" s="1817"/>
      <c r="AE28" s="1818"/>
      <c r="AF28" s="1819"/>
      <c r="AG28" s="1813"/>
      <c r="AH28" s="1820"/>
      <c r="AI28" s="1813"/>
      <c r="AJ28" s="1821"/>
      <c r="AK28" s="1690"/>
      <c r="AL28" s="1690"/>
      <c r="AM28" s="1690"/>
      <c r="AN28" s="1690"/>
      <c r="AO28" s="1690"/>
      <c r="AP28" s="1784"/>
    </row>
    <row r="29" spans="1:46" ht="14.1" customHeight="1" x14ac:dyDescent="0.25">
      <c r="A29" s="109"/>
      <c r="B29" s="110"/>
      <c r="C29" s="110"/>
      <c r="D29" s="111"/>
      <c r="E29" s="111"/>
      <c r="F29" s="111"/>
      <c r="G29" s="112"/>
      <c r="H29" s="112"/>
      <c r="I29" s="111"/>
      <c r="J29" s="111"/>
      <c r="V29" s="109"/>
      <c r="W29" s="508"/>
      <c r="X29" s="267"/>
      <c r="Y29" s="267"/>
      <c r="Z29" s="129"/>
      <c r="AA29" s="509"/>
      <c r="AB29" s="129"/>
      <c r="AC29" s="129"/>
      <c r="AD29" s="239"/>
    </row>
    <row r="30" spans="1:46" ht="14.1" customHeight="1" x14ac:dyDescent="0.25">
      <c r="A30" s="109"/>
      <c r="B30" s="110"/>
      <c r="C30" s="110"/>
      <c r="D30" s="111"/>
      <c r="E30" s="111"/>
      <c r="F30" s="111"/>
      <c r="G30" s="112"/>
      <c r="H30" s="112"/>
      <c r="I30" s="111"/>
      <c r="J30" s="111"/>
      <c r="V30" s="109"/>
      <c r="W30" s="6"/>
      <c r="X30" s="6"/>
      <c r="AA30" s="308"/>
      <c r="AD30" s="109"/>
    </row>
    <row r="31" spans="1:46" x14ac:dyDescent="0.25">
      <c r="A31" s="109"/>
      <c r="B31" s="110"/>
      <c r="C31" s="110"/>
      <c r="D31" s="111"/>
      <c r="E31" s="111"/>
      <c r="F31" s="111"/>
      <c r="G31" s="112"/>
      <c r="H31" s="112"/>
      <c r="I31" s="111"/>
      <c r="J31" s="111"/>
      <c r="M31" s="83"/>
      <c r="N31" s="83"/>
      <c r="P31" s="65"/>
      <c r="R31" s="67"/>
      <c r="S31" s="83"/>
      <c r="T31" s="83"/>
      <c r="V31" s="109"/>
      <c r="W31" s="6"/>
      <c r="X31" s="6"/>
      <c r="AA31" s="308"/>
      <c r="AD31" s="109"/>
    </row>
    <row r="32" spans="1:46" x14ac:dyDescent="0.25">
      <c r="B32" s="110"/>
      <c r="C32" s="110"/>
      <c r="D32" s="111"/>
      <c r="E32" s="111"/>
      <c r="F32" s="111"/>
      <c r="G32" s="112"/>
      <c r="H32" s="112"/>
      <c r="I32" s="111"/>
      <c r="J32" s="111"/>
      <c r="M32" s="83"/>
      <c r="N32" s="83"/>
      <c r="P32" s="65"/>
      <c r="R32" s="67"/>
      <c r="S32" s="83"/>
      <c r="T32" s="83"/>
      <c r="V32" s="109"/>
      <c r="W32" s="6"/>
      <c r="X32" s="6"/>
      <c r="AD32" s="109"/>
    </row>
    <row r="33" spans="1:30" x14ac:dyDescent="0.25">
      <c r="B33" s="110"/>
      <c r="C33" s="110"/>
      <c r="D33" s="111"/>
      <c r="E33" s="111"/>
      <c r="F33" s="111"/>
      <c r="G33" s="112"/>
      <c r="H33" s="112"/>
      <c r="I33" s="111"/>
      <c r="J33" s="111"/>
      <c r="M33" s="83"/>
      <c r="N33" s="83"/>
      <c r="P33" s="65"/>
      <c r="R33" s="67"/>
      <c r="S33" s="83"/>
      <c r="T33" s="83"/>
      <c r="V33" s="109"/>
      <c r="W33" s="6"/>
      <c r="X33" s="6"/>
      <c r="AD33" s="109"/>
    </row>
    <row r="34" spans="1:30" x14ac:dyDescent="0.25">
      <c r="B34" s="110"/>
      <c r="C34" s="110"/>
      <c r="D34" s="111"/>
      <c r="E34" s="111"/>
      <c r="F34" s="111"/>
      <c r="G34" s="112"/>
      <c r="H34" s="112"/>
      <c r="I34" s="111"/>
      <c r="J34" s="111"/>
      <c r="M34" s="83"/>
      <c r="N34" s="83"/>
      <c r="P34" s="65"/>
      <c r="R34" s="67"/>
      <c r="S34" s="83"/>
      <c r="T34" s="83"/>
      <c r="V34" s="109"/>
      <c r="W34" s="6"/>
      <c r="X34" s="6"/>
      <c r="AD34" s="109"/>
    </row>
    <row r="35" spans="1:30" x14ac:dyDescent="0.25">
      <c r="B35" s="110"/>
      <c r="C35" s="110"/>
      <c r="D35" s="111"/>
      <c r="E35" s="111"/>
      <c r="F35" s="111"/>
      <c r="G35" s="112"/>
      <c r="H35" s="112"/>
      <c r="I35" s="111"/>
      <c r="J35" s="111"/>
      <c r="M35" s="83"/>
      <c r="N35" s="83"/>
      <c r="P35" s="65"/>
      <c r="R35" s="67"/>
      <c r="S35" s="83"/>
      <c r="T35" s="83"/>
      <c r="V35" s="109"/>
      <c r="W35" s="6"/>
      <c r="X35" s="6"/>
      <c r="AD35" s="109"/>
    </row>
    <row r="36" spans="1:30" ht="15" x14ac:dyDescent="0.25">
      <c r="B36" s="1169"/>
      <c r="C36" s="110"/>
      <c r="D36" s="111"/>
      <c r="E36" s="111"/>
      <c r="F36" s="111"/>
      <c r="G36" s="112"/>
      <c r="H36" s="112"/>
      <c r="I36" s="111"/>
      <c r="J36" s="111"/>
      <c r="M36" s="83"/>
      <c r="N36" s="83"/>
      <c r="P36" s="65"/>
      <c r="R36" s="67"/>
      <c r="S36" s="83"/>
      <c r="T36" s="83"/>
      <c r="V36" s="109"/>
      <c r="W36" s="6"/>
      <c r="X36" s="6"/>
      <c r="AD36" s="109"/>
    </row>
    <row r="37" spans="1:30" x14ac:dyDescent="0.25">
      <c r="B37" s="6"/>
      <c r="C37" s="6"/>
      <c r="D37" s="111"/>
      <c r="E37" s="111"/>
      <c r="F37" s="111"/>
      <c r="G37" s="112"/>
      <c r="H37" s="112"/>
      <c r="I37" s="111"/>
      <c r="J37" s="111"/>
      <c r="V37" s="109"/>
      <c r="AD37" s="109"/>
    </row>
    <row r="38" spans="1:30" ht="15.75" x14ac:dyDescent="0.25">
      <c r="A38" s="1355"/>
      <c r="B38" s="6"/>
      <c r="C38" s="6"/>
      <c r="D38" s="111"/>
      <c r="E38" s="111"/>
      <c r="F38" s="111"/>
      <c r="G38" s="112"/>
      <c r="H38" s="112"/>
      <c r="I38" s="111"/>
      <c r="J38" s="111"/>
      <c r="V38" s="109"/>
      <c r="AD38" s="109"/>
    </row>
    <row r="39" spans="1:30" x14ac:dyDescent="0.25">
      <c r="B39" s="6"/>
      <c r="C39" s="6"/>
      <c r="D39" s="111"/>
      <c r="E39" s="111"/>
      <c r="F39" s="111"/>
      <c r="G39" s="112"/>
      <c r="H39" s="112"/>
      <c r="I39" s="111"/>
      <c r="J39" s="111"/>
      <c r="V39" s="109"/>
      <c r="AD39" s="109"/>
    </row>
    <row r="40" spans="1:30" x14ac:dyDescent="0.25">
      <c r="B40" s="6"/>
      <c r="C40" s="6"/>
      <c r="D40" s="111"/>
      <c r="E40" s="111"/>
      <c r="F40" s="111"/>
      <c r="G40" s="112"/>
      <c r="H40" s="112"/>
      <c r="I40" s="111"/>
      <c r="J40" s="111"/>
      <c r="V40" s="109"/>
      <c r="AD40" s="109"/>
    </row>
    <row r="41" spans="1:30" x14ac:dyDescent="0.25">
      <c r="B41" s="6"/>
      <c r="C41" s="6"/>
      <c r="D41" s="111"/>
      <c r="E41" s="111"/>
      <c r="F41" s="111"/>
      <c r="G41" s="112"/>
      <c r="H41" s="112"/>
      <c r="I41" s="111"/>
      <c r="J41" s="111"/>
      <c r="V41" s="109"/>
      <c r="AD41" s="109"/>
    </row>
    <row r="42" spans="1:30" x14ac:dyDescent="0.25">
      <c r="B42" s="6"/>
      <c r="C42" s="6"/>
      <c r="D42" s="111"/>
      <c r="E42" s="111"/>
      <c r="F42" s="111"/>
      <c r="G42" s="112"/>
      <c r="H42" s="112"/>
      <c r="I42" s="111"/>
      <c r="J42" s="111"/>
      <c r="V42" s="109"/>
      <c r="AD42" s="109"/>
    </row>
    <row r="43" spans="1:30" x14ac:dyDescent="0.25">
      <c r="B43" s="6"/>
      <c r="C43" s="6"/>
      <c r="D43" s="111"/>
      <c r="E43" s="111"/>
      <c r="F43" s="111"/>
      <c r="G43" s="112"/>
      <c r="H43" s="112"/>
      <c r="I43" s="111"/>
      <c r="J43" s="111"/>
      <c r="V43" s="109"/>
      <c r="AD43" s="109"/>
    </row>
    <row r="44" spans="1:30" x14ac:dyDescent="0.25">
      <c r="B44" s="6"/>
      <c r="C44" s="6"/>
      <c r="D44" s="111"/>
      <c r="E44" s="111"/>
      <c r="F44" s="111"/>
      <c r="G44" s="112"/>
      <c r="H44" s="112"/>
      <c r="I44" s="111"/>
      <c r="J44" s="111"/>
      <c r="V44" s="109"/>
      <c r="AD44" s="109"/>
    </row>
    <row r="45" spans="1:30" x14ac:dyDescent="0.25">
      <c r="B45" s="6"/>
      <c r="C45" s="6"/>
      <c r="D45" s="111"/>
      <c r="E45" s="111"/>
      <c r="F45" s="111"/>
      <c r="G45" s="112"/>
      <c r="H45" s="112"/>
      <c r="I45" s="111"/>
      <c r="J45" s="111"/>
      <c r="V45" s="109"/>
      <c r="AD45" s="109"/>
    </row>
    <row r="46" spans="1:30" x14ac:dyDescent="0.25">
      <c r="B46" s="6"/>
      <c r="C46" s="6"/>
      <c r="D46" s="111"/>
      <c r="E46" s="111"/>
      <c r="F46" s="111"/>
      <c r="G46" s="112"/>
      <c r="H46" s="112"/>
      <c r="I46" s="111"/>
      <c r="J46" s="111"/>
      <c r="V46" s="109"/>
      <c r="AD46" s="109"/>
    </row>
    <row r="47" spans="1:30" x14ac:dyDescent="0.25">
      <c r="B47" s="6"/>
      <c r="C47" s="6"/>
      <c r="D47" s="111"/>
      <c r="E47" s="111"/>
      <c r="F47" s="111"/>
      <c r="G47" s="112"/>
      <c r="H47" s="112"/>
      <c r="I47" s="111"/>
      <c r="J47" s="111"/>
      <c r="V47" s="109"/>
      <c r="AD47" s="109"/>
    </row>
    <row r="48" spans="1:30" x14ac:dyDescent="0.25">
      <c r="B48" s="6"/>
      <c r="C48" s="6"/>
      <c r="D48" s="111"/>
      <c r="E48" s="111"/>
      <c r="F48" s="111"/>
      <c r="G48" s="112"/>
      <c r="H48" s="112"/>
      <c r="I48" s="111"/>
      <c r="J48" s="111"/>
      <c r="V48" s="109"/>
      <c r="AD48" s="109"/>
    </row>
    <row r="49" spans="2:30" x14ac:dyDescent="0.25">
      <c r="B49" s="6"/>
      <c r="C49" s="6"/>
      <c r="D49" s="111"/>
      <c r="E49" s="111"/>
      <c r="F49" s="111"/>
      <c r="G49" s="112"/>
      <c r="H49" s="112"/>
      <c r="I49" s="111"/>
      <c r="J49" s="111"/>
      <c r="V49" s="109"/>
      <c r="AD49" s="109"/>
    </row>
    <row r="50" spans="2:30" x14ac:dyDescent="0.25">
      <c r="B50" s="6"/>
      <c r="C50" s="6"/>
      <c r="D50" s="111"/>
      <c r="E50" s="111"/>
      <c r="F50" s="111"/>
      <c r="G50" s="112"/>
      <c r="H50" s="112"/>
      <c r="I50" s="111"/>
      <c r="J50" s="111"/>
      <c r="V50" s="109"/>
      <c r="AD50" s="109"/>
    </row>
    <row r="51" spans="2:30" x14ac:dyDescent="0.25">
      <c r="B51" s="6"/>
      <c r="C51" s="6"/>
      <c r="D51" s="111"/>
      <c r="E51" s="111"/>
      <c r="F51" s="111"/>
      <c r="G51" s="112"/>
      <c r="H51" s="112"/>
      <c r="I51" s="111"/>
      <c r="J51" s="111"/>
      <c r="V51" s="109"/>
      <c r="AD51" s="109"/>
    </row>
    <row r="52" spans="2:30" x14ac:dyDescent="0.25">
      <c r="B52" s="6"/>
      <c r="C52" s="6"/>
      <c r="D52" s="111"/>
      <c r="E52" s="111"/>
      <c r="F52" s="111"/>
      <c r="G52" s="112"/>
      <c r="H52" s="112"/>
      <c r="I52" s="111"/>
      <c r="J52" s="111"/>
      <c r="V52" s="109"/>
      <c r="AD52" s="109"/>
    </row>
    <row r="53" spans="2:30" x14ac:dyDescent="0.25">
      <c r="B53" s="6"/>
      <c r="C53" s="6"/>
      <c r="D53" s="111"/>
      <c r="E53" s="111"/>
      <c r="F53" s="111"/>
      <c r="G53" s="112"/>
      <c r="H53" s="112"/>
      <c r="I53" s="111"/>
      <c r="J53" s="111"/>
      <c r="V53" s="109"/>
      <c r="AD53" s="109"/>
    </row>
    <row r="54" spans="2:30" x14ac:dyDescent="0.25">
      <c r="B54" s="6"/>
      <c r="C54" s="6"/>
      <c r="D54" s="111"/>
      <c r="E54" s="111"/>
      <c r="F54" s="111"/>
      <c r="G54" s="112"/>
      <c r="H54" s="112"/>
      <c r="I54" s="111"/>
      <c r="J54" s="111"/>
      <c r="V54" s="109"/>
      <c r="AD54" s="109"/>
    </row>
    <row r="55" spans="2:30" x14ac:dyDescent="0.25">
      <c r="B55" s="6"/>
      <c r="C55" s="6"/>
      <c r="D55" s="111"/>
      <c r="E55" s="111"/>
      <c r="F55" s="111"/>
      <c r="G55" s="112"/>
      <c r="H55" s="112"/>
      <c r="I55" s="111"/>
      <c r="J55" s="111"/>
      <c r="V55" s="109"/>
      <c r="AD55" s="109"/>
    </row>
    <row r="56" spans="2:30" x14ac:dyDescent="0.25">
      <c r="B56" s="6"/>
      <c r="C56" s="6"/>
      <c r="D56" s="6"/>
      <c r="E56" s="6"/>
      <c r="F56" s="111"/>
      <c r="G56" s="112"/>
      <c r="H56" s="112"/>
      <c r="I56" s="111"/>
      <c r="J56" s="111"/>
      <c r="V56" s="109"/>
      <c r="AD56" s="109"/>
    </row>
    <row r="57" spans="2:30" x14ac:dyDescent="0.25">
      <c r="B57" s="6"/>
      <c r="C57" s="6"/>
      <c r="D57" s="6"/>
      <c r="E57" s="6"/>
      <c r="F57" s="111"/>
      <c r="G57" s="112"/>
      <c r="H57" s="112"/>
      <c r="I57" s="111"/>
      <c r="J57" s="111"/>
      <c r="V57" s="109"/>
      <c r="AD57" s="109"/>
    </row>
    <row r="58" spans="2:30" x14ac:dyDescent="0.25">
      <c r="B58" s="6"/>
      <c r="C58" s="6"/>
      <c r="D58" s="6"/>
      <c r="E58" s="6"/>
      <c r="F58" s="111"/>
      <c r="G58" s="112"/>
      <c r="H58" s="112"/>
      <c r="I58" s="111"/>
      <c r="J58" s="111"/>
      <c r="V58" s="109"/>
      <c r="AD58" s="109"/>
    </row>
    <row r="59" spans="2:30" x14ac:dyDescent="0.25">
      <c r="B59" s="6"/>
      <c r="C59" s="6"/>
      <c r="D59" s="6"/>
      <c r="E59" s="6"/>
      <c r="F59" s="111"/>
      <c r="G59" s="112"/>
      <c r="H59" s="112"/>
      <c r="I59" s="111"/>
      <c r="J59" s="111"/>
      <c r="V59" s="109"/>
      <c r="AD59" s="109"/>
    </row>
    <row r="60" spans="2:30" x14ac:dyDescent="0.25">
      <c r="B60" s="6"/>
      <c r="C60" s="6"/>
      <c r="D60" s="6"/>
      <c r="E60" s="6"/>
      <c r="F60" s="111"/>
      <c r="G60" s="112"/>
      <c r="H60" s="112"/>
      <c r="I60" s="111"/>
      <c r="J60" s="111"/>
      <c r="V60" s="109"/>
      <c r="AD60" s="109"/>
    </row>
    <row r="61" spans="2:30" x14ac:dyDescent="0.25">
      <c r="B61" s="6"/>
      <c r="C61" s="6"/>
      <c r="D61" s="6"/>
      <c r="E61" s="6"/>
      <c r="F61" s="111"/>
      <c r="G61" s="112"/>
      <c r="H61" s="112"/>
      <c r="I61" s="111"/>
      <c r="J61" s="111"/>
      <c r="V61" s="109"/>
      <c r="AD61" s="109"/>
    </row>
    <row r="62" spans="2:30" x14ac:dyDescent="0.25">
      <c r="B62" s="6"/>
      <c r="C62" s="6"/>
      <c r="D62" s="6"/>
      <c r="E62" s="6"/>
      <c r="F62" s="111"/>
      <c r="G62" s="112"/>
      <c r="H62" s="112"/>
      <c r="I62" s="111"/>
      <c r="J62" s="111"/>
      <c r="V62" s="109"/>
      <c r="AD62" s="109"/>
    </row>
    <row r="63" spans="2:30" x14ac:dyDescent="0.25">
      <c r="B63" s="6"/>
      <c r="C63" s="6"/>
      <c r="D63" s="6"/>
      <c r="E63" s="6"/>
      <c r="F63" s="111"/>
      <c r="G63" s="112"/>
      <c r="H63" s="112"/>
      <c r="I63" s="111"/>
      <c r="J63" s="111"/>
      <c r="V63" s="109"/>
      <c r="AD63" s="109"/>
    </row>
    <row r="64" spans="2:30" x14ac:dyDescent="0.25">
      <c r="B64" s="6"/>
      <c r="C64" s="6"/>
      <c r="D64" s="6"/>
      <c r="E64" s="6"/>
      <c r="F64" s="111"/>
      <c r="G64" s="112"/>
      <c r="H64" s="112"/>
      <c r="I64" s="111"/>
      <c r="J64" s="111"/>
      <c r="V64" s="109"/>
      <c r="AD64" s="109"/>
    </row>
    <row r="65" spans="2:30" x14ac:dyDescent="0.25">
      <c r="B65" s="6"/>
      <c r="C65" s="6"/>
      <c r="D65" s="6"/>
      <c r="E65" s="6"/>
      <c r="F65" s="111"/>
      <c r="G65" s="112"/>
      <c r="H65" s="112"/>
      <c r="I65" s="111"/>
      <c r="J65" s="111"/>
      <c r="V65" s="109"/>
      <c r="AD65" s="109"/>
    </row>
    <row r="66" spans="2:30" x14ac:dyDescent="0.25">
      <c r="B66" s="6"/>
      <c r="C66" s="6"/>
      <c r="D66" s="6"/>
      <c r="E66" s="6"/>
      <c r="F66" s="111"/>
      <c r="G66" s="112"/>
      <c r="H66" s="112"/>
      <c r="I66" s="111"/>
      <c r="J66" s="111"/>
      <c r="V66" s="109"/>
      <c r="AD66" s="109"/>
    </row>
    <row r="67" spans="2:30" x14ac:dyDescent="0.25">
      <c r="B67" s="6"/>
      <c r="C67" s="6"/>
      <c r="D67" s="6"/>
      <c r="E67" s="6"/>
      <c r="F67" s="111"/>
      <c r="G67" s="112"/>
      <c r="H67" s="112"/>
      <c r="I67" s="111"/>
      <c r="J67" s="111"/>
      <c r="V67" s="109"/>
      <c r="AD67" s="109"/>
    </row>
    <row r="68" spans="2:30" x14ac:dyDescent="0.25">
      <c r="B68" s="6"/>
      <c r="C68" s="6"/>
      <c r="D68" s="6"/>
      <c r="E68" s="6"/>
      <c r="F68" s="111"/>
      <c r="G68" s="112"/>
      <c r="H68" s="112"/>
      <c r="I68" s="111"/>
      <c r="J68" s="111"/>
      <c r="V68" s="109"/>
      <c r="AD68" s="109"/>
    </row>
    <row r="69" spans="2:30" x14ac:dyDescent="0.25">
      <c r="B69" s="6"/>
      <c r="C69" s="6"/>
      <c r="D69" s="6"/>
      <c r="E69" s="6"/>
      <c r="F69" s="111"/>
      <c r="G69" s="112"/>
      <c r="H69" s="112"/>
      <c r="I69" s="111"/>
      <c r="J69" s="111"/>
      <c r="V69" s="109"/>
      <c r="AD69" s="109"/>
    </row>
    <row r="70" spans="2:30" x14ac:dyDescent="0.25">
      <c r="B70" s="6"/>
      <c r="C70" s="6"/>
      <c r="D70" s="6"/>
      <c r="E70" s="6"/>
      <c r="F70" s="111"/>
      <c r="G70" s="112"/>
      <c r="H70" s="112"/>
      <c r="I70" s="111"/>
      <c r="J70" s="111"/>
      <c r="V70" s="109"/>
      <c r="AD70" s="109"/>
    </row>
    <row r="71" spans="2:30" x14ac:dyDescent="0.25">
      <c r="B71" s="6"/>
      <c r="C71" s="6"/>
      <c r="D71" s="6"/>
      <c r="E71" s="6"/>
      <c r="F71" s="111"/>
      <c r="G71" s="112"/>
      <c r="H71" s="112"/>
      <c r="I71" s="111"/>
      <c r="J71" s="111"/>
      <c r="V71" s="109"/>
      <c r="AD71" s="109"/>
    </row>
    <row r="72" spans="2:30" x14ac:dyDescent="0.25">
      <c r="B72" s="6"/>
      <c r="C72" s="6"/>
      <c r="D72" s="6"/>
      <c r="E72" s="6"/>
      <c r="F72" s="6"/>
      <c r="G72" s="6"/>
      <c r="H72" s="6"/>
      <c r="I72" s="6"/>
      <c r="J72" s="6"/>
      <c r="V72" s="109"/>
      <c r="AD72" s="109"/>
    </row>
    <row r="73" spans="2:30" x14ac:dyDescent="0.25">
      <c r="B73" s="6"/>
      <c r="C73" s="6"/>
      <c r="D73" s="6"/>
      <c r="E73" s="6"/>
      <c r="F73" s="6"/>
      <c r="G73" s="6"/>
      <c r="H73" s="6"/>
      <c r="I73" s="6"/>
      <c r="J73" s="6"/>
      <c r="V73" s="109"/>
      <c r="AD73" s="109"/>
    </row>
    <row r="74" spans="2:30" x14ac:dyDescent="0.25">
      <c r="B74" s="6"/>
      <c r="C74" s="6"/>
      <c r="D74" s="6"/>
      <c r="E74" s="6"/>
      <c r="F74" s="6"/>
      <c r="G74" s="6"/>
      <c r="H74" s="6"/>
      <c r="I74" s="6"/>
      <c r="J74" s="6"/>
      <c r="V74" s="109"/>
      <c r="AD74" s="109"/>
    </row>
    <row r="75" spans="2:30" x14ac:dyDescent="0.25">
      <c r="B75" s="6"/>
      <c r="C75" s="6"/>
      <c r="D75" s="6"/>
      <c r="E75" s="6"/>
      <c r="F75" s="6"/>
      <c r="G75" s="6"/>
      <c r="H75" s="6"/>
      <c r="I75" s="6"/>
      <c r="J75" s="6"/>
      <c r="V75" s="109"/>
      <c r="AD75" s="109"/>
    </row>
    <row r="76" spans="2:30" x14ac:dyDescent="0.25">
      <c r="B76" s="6"/>
      <c r="C76" s="6"/>
      <c r="D76" s="6"/>
      <c r="E76" s="6"/>
      <c r="F76" s="6"/>
      <c r="G76" s="6"/>
      <c r="H76" s="6"/>
      <c r="I76" s="6"/>
      <c r="J76" s="6"/>
      <c r="V76" s="109"/>
      <c r="AD76" s="109"/>
    </row>
    <row r="77" spans="2:30" x14ac:dyDescent="0.25">
      <c r="B77" s="6"/>
      <c r="C77" s="6"/>
      <c r="D77" s="6"/>
      <c r="E77" s="6"/>
      <c r="F77" s="6"/>
      <c r="G77" s="6"/>
      <c r="H77" s="6"/>
      <c r="I77" s="6"/>
      <c r="J77" s="6"/>
      <c r="V77" s="109"/>
      <c r="AD77" s="109"/>
    </row>
    <row r="78" spans="2:30" x14ac:dyDescent="0.25">
      <c r="B78" s="6"/>
      <c r="C78" s="6"/>
      <c r="D78" s="6"/>
      <c r="E78" s="6"/>
      <c r="F78" s="6"/>
      <c r="G78" s="6"/>
      <c r="H78" s="6"/>
      <c r="I78" s="6"/>
      <c r="J78" s="6"/>
      <c r="V78" s="109"/>
      <c r="AD78" s="109"/>
    </row>
    <row r="79" spans="2:30" x14ac:dyDescent="0.25">
      <c r="B79" s="6"/>
      <c r="C79" s="6"/>
      <c r="D79" s="6"/>
      <c r="E79" s="6"/>
      <c r="F79" s="6"/>
      <c r="G79" s="6"/>
      <c r="H79" s="6"/>
      <c r="I79" s="6"/>
      <c r="J79" s="6"/>
      <c r="V79" s="109"/>
      <c r="AD79" s="109"/>
    </row>
    <row r="80" spans="2:30" x14ac:dyDescent="0.25">
      <c r="B80" s="6"/>
      <c r="C80" s="6"/>
      <c r="D80" s="6"/>
      <c r="E80" s="6"/>
      <c r="F80" s="6"/>
      <c r="G80" s="6"/>
      <c r="H80" s="6"/>
      <c r="I80" s="6"/>
      <c r="J80" s="6"/>
      <c r="V80" s="109"/>
      <c r="AD80" s="109"/>
    </row>
    <row r="81" spans="2:30" x14ac:dyDescent="0.25">
      <c r="B81" s="6"/>
      <c r="C81" s="6"/>
      <c r="D81" s="6"/>
      <c r="E81" s="6"/>
      <c r="F81" s="6"/>
      <c r="G81" s="6"/>
      <c r="H81" s="6"/>
      <c r="I81" s="6"/>
      <c r="J81" s="6"/>
      <c r="V81" s="109"/>
      <c r="AD81" s="109"/>
    </row>
    <row r="82" spans="2:30" x14ac:dyDescent="0.25">
      <c r="B82" s="6"/>
      <c r="C82" s="6"/>
      <c r="D82" s="6"/>
      <c r="E82" s="6"/>
      <c r="F82" s="6"/>
      <c r="G82" s="6"/>
      <c r="H82" s="6"/>
      <c r="I82" s="6"/>
      <c r="J82" s="6"/>
      <c r="V82" s="109"/>
      <c r="AD82" s="109"/>
    </row>
    <row r="83" spans="2:30" x14ac:dyDescent="0.25">
      <c r="B83" s="6"/>
      <c r="C83" s="6"/>
      <c r="D83" s="6"/>
      <c r="E83" s="6"/>
      <c r="F83" s="6"/>
      <c r="G83" s="6"/>
      <c r="H83" s="6"/>
      <c r="I83" s="6"/>
      <c r="J83" s="6"/>
      <c r="V83" s="109"/>
      <c r="AD83" s="109"/>
    </row>
    <row r="84" spans="2:30" x14ac:dyDescent="0.25">
      <c r="B84" s="6"/>
      <c r="C84" s="6"/>
      <c r="D84" s="6"/>
      <c r="E84" s="6"/>
      <c r="F84" s="6"/>
      <c r="G84" s="6"/>
      <c r="H84" s="6"/>
      <c r="I84" s="6"/>
      <c r="J84" s="6"/>
      <c r="V84" s="109"/>
      <c r="AD84" s="109"/>
    </row>
    <row r="85" spans="2:30" x14ac:dyDescent="0.25">
      <c r="B85" s="6"/>
      <c r="C85" s="6"/>
      <c r="D85" s="6"/>
      <c r="E85" s="6"/>
      <c r="F85" s="6"/>
      <c r="G85" s="6"/>
      <c r="H85" s="6"/>
      <c r="I85" s="6"/>
      <c r="J85" s="6"/>
      <c r="V85" s="109"/>
      <c r="AD85" s="109"/>
    </row>
    <row r="86" spans="2:30" x14ac:dyDescent="0.25">
      <c r="B86" s="6"/>
      <c r="C86" s="6"/>
      <c r="D86" s="6"/>
      <c r="E86" s="6"/>
      <c r="F86" s="6"/>
      <c r="G86" s="6"/>
      <c r="H86" s="6"/>
      <c r="I86" s="6"/>
      <c r="J86" s="6"/>
      <c r="V86" s="109"/>
      <c r="AD86" s="109"/>
    </row>
    <row r="87" spans="2:30" x14ac:dyDescent="0.25">
      <c r="B87" s="6"/>
      <c r="C87" s="6"/>
      <c r="D87" s="6"/>
      <c r="E87" s="6"/>
      <c r="F87" s="6"/>
      <c r="G87" s="6"/>
      <c r="H87" s="6"/>
      <c r="I87" s="6"/>
      <c r="J87" s="6"/>
      <c r="V87" s="109"/>
      <c r="AD87" s="109"/>
    </row>
    <row r="88" spans="2:30" x14ac:dyDescent="0.25">
      <c r="B88" s="6"/>
      <c r="C88" s="6"/>
      <c r="D88" s="6"/>
      <c r="E88" s="6"/>
      <c r="F88" s="6"/>
      <c r="G88" s="6"/>
      <c r="H88" s="6"/>
      <c r="I88" s="6"/>
      <c r="J88" s="6"/>
      <c r="V88" s="109"/>
      <c r="AD88" s="109"/>
    </row>
    <row r="89" spans="2:30" x14ac:dyDescent="0.25">
      <c r="B89" s="6"/>
      <c r="C89" s="6"/>
      <c r="D89" s="6"/>
      <c r="E89" s="6"/>
      <c r="F89" s="6"/>
      <c r="G89" s="6"/>
      <c r="H89" s="6"/>
      <c r="I89" s="6"/>
      <c r="J89" s="6"/>
      <c r="V89" s="109"/>
      <c r="AD89" s="109"/>
    </row>
    <row r="90" spans="2:30" x14ac:dyDescent="0.25">
      <c r="B90" s="6"/>
      <c r="C90" s="6"/>
      <c r="D90" s="6"/>
      <c r="E90" s="6"/>
      <c r="F90" s="6"/>
      <c r="G90" s="6"/>
      <c r="H90" s="6"/>
      <c r="I90" s="6"/>
      <c r="J90" s="6"/>
      <c r="V90" s="109"/>
      <c r="AD90" s="109"/>
    </row>
    <row r="91" spans="2:30" x14ac:dyDescent="0.25">
      <c r="B91" s="6"/>
      <c r="C91" s="6"/>
      <c r="D91" s="6"/>
      <c r="E91" s="6"/>
      <c r="F91" s="6"/>
      <c r="G91" s="6"/>
      <c r="H91" s="6"/>
      <c r="I91" s="6"/>
      <c r="J91" s="6"/>
      <c r="V91" s="109"/>
      <c r="AD91" s="109"/>
    </row>
    <row r="92" spans="2:30" x14ac:dyDescent="0.25">
      <c r="B92" s="6"/>
      <c r="C92" s="6"/>
      <c r="D92" s="6"/>
      <c r="E92" s="6"/>
      <c r="F92" s="6"/>
      <c r="G92" s="6"/>
      <c r="H92" s="6"/>
      <c r="I92" s="6"/>
      <c r="J92" s="6"/>
      <c r="V92" s="109"/>
      <c r="AD92" s="109"/>
    </row>
    <row r="93" spans="2:30" x14ac:dyDescent="0.25">
      <c r="B93" s="6"/>
      <c r="C93" s="6"/>
      <c r="D93" s="6"/>
      <c r="E93" s="6"/>
      <c r="F93" s="6"/>
      <c r="G93" s="6"/>
      <c r="H93" s="6"/>
      <c r="I93" s="6"/>
      <c r="J93" s="6"/>
      <c r="V93" s="109"/>
      <c r="AD93" s="109"/>
    </row>
    <row r="94" spans="2:30" x14ac:dyDescent="0.25">
      <c r="B94" s="6"/>
      <c r="C94" s="6"/>
      <c r="D94" s="6"/>
      <c r="E94" s="6"/>
      <c r="F94" s="6"/>
      <c r="G94" s="6"/>
      <c r="H94" s="6"/>
      <c r="I94" s="6"/>
      <c r="J94" s="6"/>
      <c r="V94" s="109"/>
      <c r="AD94" s="109"/>
    </row>
    <row r="95" spans="2:30" x14ac:dyDescent="0.25">
      <c r="B95" s="6"/>
      <c r="C95" s="6"/>
      <c r="D95" s="6"/>
      <c r="E95" s="6"/>
      <c r="F95" s="6"/>
      <c r="G95" s="6"/>
      <c r="H95" s="6"/>
      <c r="I95" s="6"/>
      <c r="J95" s="6"/>
      <c r="V95" s="109"/>
      <c r="AD95" s="109"/>
    </row>
    <row r="96" spans="2:30" x14ac:dyDescent="0.25">
      <c r="B96" s="6"/>
      <c r="C96" s="6"/>
      <c r="D96" s="6"/>
      <c r="E96" s="6"/>
      <c r="F96" s="6"/>
      <c r="G96" s="6"/>
      <c r="H96" s="6"/>
      <c r="I96" s="6"/>
      <c r="J96" s="6"/>
      <c r="V96" s="109"/>
      <c r="AD96" s="109"/>
    </row>
    <row r="97" spans="2:30" x14ac:dyDescent="0.25">
      <c r="B97" s="6"/>
      <c r="C97" s="6"/>
      <c r="D97" s="6"/>
      <c r="E97" s="6"/>
      <c r="F97" s="6"/>
      <c r="G97" s="6"/>
      <c r="H97" s="6"/>
      <c r="I97" s="6"/>
      <c r="J97" s="6"/>
      <c r="V97" s="109"/>
      <c r="AD97" s="109"/>
    </row>
    <row r="98" spans="2:30" x14ac:dyDescent="0.25">
      <c r="B98" s="6"/>
      <c r="C98" s="6"/>
      <c r="D98" s="6"/>
      <c r="E98" s="6"/>
      <c r="F98" s="6"/>
      <c r="G98" s="6"/>
      <c r="H98" s="6"/>
      <c r="I98" s="6"/>
      <c r="J98" s="6"/>
      <c r="V98" s="109"/>
      <c r="AD98" s="109"/>
    </row>
    <row r="99" spans="2:30" x14ac:dyDescent="0.25">
      <c r="B99" s="6"/>
      <c r="C99" s="6"/>
      <c r="D99" s="6"/>
      <c r="E99" s="6"/>
      <c r="F99" s="6"/>
      <c r="G99" s="6"/>
      <c r="H99" s="6"/>
      <c r="I99" s="6"/>
      <c r="J99" s="6"/>
      <c r="V99" s="109"/>
      <c r="AD99" s="109"/>
    </row>
    <row r="100" spans="2:30" x14ac:dyDescent="0.25">
      <c r="V100" s="109"/>
      <c r="AD100" s="109"/>
    </row>
    <row r="101" spans="2:30" x14ac:dyDescent="0.25">
      <c r="V101" s="109"/>
      <c r="AD101" s="109"/>
    </row>
    <row r="102" spans="2:30" x14ac:dyDescent="0.25">
      <c r="V102" s="109"/>
      <c r="AD102" s="109"/>
    </row>
    <row r="103" spans="2:30" x14ac:dyDescent="0.25">
      <c r="V103" s="109"/>
      <c r="AD103" s="109"/>
    </row>
    <row r="104" spans="2:30" x14ac:dyDescent="0.25">
      <c r="V104" s="109"/>
      <c r="AD104" s="109"/>
    </row>
    <row r="105" spans="2:30" x14ac:dyDescent="0.25">
      <c r="V105" s="109"/>
      <c r="AD105" s="109"/>
    </row>
    <row r="106" spans="2:30" x14ac:dyDescent="0.25">
      <c r="V106" s="109"/>
      <c r="AD106" s="109"/>
    </row>
    <row r="107" spans="2:30" x14ac:dyDescent="0.25">
      <c r="V107" s="109"/>
      <c r="AD107" s="109"/>
    </row>
    <row r="108" spans="2:30" x14ac:dyDescent="0.25">
      <c r="V108" s="109"/>
      <c r="AD108" s="109"/>
    </row>
    <row r="109" spans="2:30" x14ac:dyDescent="0.25">
      <c r="V109" s="109"/>
      <c r="AD109" s="109"/>
    </row>
    <row r="110" spans="2:30" x14ac:dyDescent="0.25">
      <c r="V110" s="109"/>
      <c r="AD110" s="109"/>
    </row>
    <row r="111" spans="2:30" x14ac:dyDescent="0.25">
      <c r="V111" s="109"/>
      <c r="AD111" s="109"/>
    </row>
    <row r="112" spans="2:30" x14ac:dyDescent="0.25">
      <c r="V112" s="109"/>
      <c r="AD112" s="109"/>
    </row>
    <row r="113" spans="22:30" x14ac:dyDescent="0.25">
      <c r="V113" s="109"/>
      <c r="AD113" s="109"/>
    </row>
    <row r="114" spans="22:30" x14ac:dyDescent="0.25">
      <c r="V114" s="109"/>
      <c r="AD114" s="109"/>
    </row>
    <row r="115" spans="22:30" x14ac:dyDescent="0.25">
      <c r="V115" s="109"/>
      <c r="AD115" s="109"/>
    </row>
    <row r="116" spans="22:30" x14ac:dyDescent="0.25">
      <c r="V116" s="109"/>
      <c r="AD116" s="109"/>
    </row>
    <row r="117" spans="22:30" x14ac:dyDescent="0.25">
      <c r="V117" s="109"/>
      <c r="AD117" s="109"/>
    </row>
    <row r="118" spans="22:30" x14ac:dyDescent="0.25">
      <c r="V118" s="109"/>
      <c r="AD118" s="109"/>
    </row>
    <row r="119" spans="22:30" x14ac:dyDescent="0.25">
      <c r="V119" s="109"/>
      <c r="AD119" s="109"/>
    </row>
    <row r="120" spans="22:30" x14ac:dyDescent="0.25">
      <c r="V120" s="109"/>
      <c r="AD120" s="109"/>
    </row>
    <row r="121" spans="22:30" x14ac:dyDescent="0.25">
      <c r="V121" s="109"/>
      <c r="AD121" s="109"/>
    </row>
    <row r="122" spans="22:30" x14ac:dyDescent="0.25">
      <c r="V122" s="109"/>
      <c r="AD122" s="109"/>
    </row>
    <row r="123" spans="22:30" x14ac:dyDescent="0.25">
      <c r="V123" s="109"/>
      <c r="AD123" s="109"/>
    </row>
    <row r="124" spans="22:30" x14ac:dyDescent="0.25">
      <c r="V124" s="109"/>
      <c r="AD124" s="109"/>
    </row>
    <row r="125" spans="22:30" x14ac:dyDescent="0.25">
      <c r="V125" s="109"/>
      <c r="AD125" s="109"/>
    </row>
    <row r="126" spans="22:30" x14ac:dyDescent="0.25">
      <c r="V126" s="109"/>
      <c r="AD126" s="109"/>
    </row>
    <row r="127" spans="22:30" x14ac:dyDescent="0.25">
      <c r="V127" s="109"/>
      <c r="AD127" s="109"/>
    </row>
    <row r="128" spans="22:30" x14ac:dyDescent="0.25">
      <c r="V128" s="109"/>
      <c r="AD128" s="109"/>
    </row>
    <row r="129" spans="22:30" x14ac:dyDescent="0.25">
      <c r="V129" s="109"/>
      <c r="AD129" s="109"/>
    </row>
    <row r="130" spans="22:30" x14ac:dyDescent="0.25">
      <c r="V130" s="109"/>
      <c r="AD130" s="109"/>
    </row>
    <row r="131" spans="22:30" x14ac:dyDescent="0.25">
      <c r="V131" s="109"/>
      <c r="AD131" s="109"/>
    </row>
    <row r="132" spans="22:30" x14ac:dyDescent="0.25">
      <c r="V132" s="109"/>
      <c r="AD132" s="109"/>
    </row>
    <row r="133" spans="22:30" x14ac:dyDescent="0.25">
      <c r="V133" s="109"/>
      <c r="AD133" s="109"/>
    </row>
    <row r="134" spans="22:30" x14ac:dyDescent="0.25">
      <c r="V134" s="109"/>
      <c r="AD134" s="109"/>
    </row>
  </sheetData>
  <mergeCells count="10">
    <mergeCell ref="K15:N15"/>
    <mergeCell ref="K12:N12"/>
    <mergeCell ref="K8:N8"/>
    <mergeCell ref="Q5:R5"/>
    <mergeCell ref="S5:T5"/>
    <mergeCell ref="O5:P5"/>
    <mergeCell ref="K6:N6"/>
    <mergeCell ref="K7:N7"/>
    <mergeCell ref="K11:N11"/>
    <mergeCell ref="K14:N14"/>
  </mergeCells>
  <phoneticPr fontId="20" type="noConversion"/>
  <printOptions horizontalCentered="1" verticalCentered="1"/>
  <pageMargins left="0.98425196850393704" right="0.39370078740157483" top="0.39370078740157483" bottom="0.39370078740157483" header="0" footer="0.59055118110236227"/>
  <pageSetup scale="8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EB700B"/>
  </sheetPr>
  <dimension ref="A1:K16"/>
  <sheetViews>
    <sheetView showGridLines="0" view="pageBreakPreview" topLeftCell="A9" zoomScaleNormal="100" zoomScaleSheetLayoutView="100" workbookViewId="0">
      <selection activeCell="U1" sqref="U1"/>
    </sheetView>
  </sheetViews>
  <sheetFormatPr baseColWidth="10" defaultRowHeight="12.75" x14ac:dyDescent="0.2"/>
  <cols>
    <col min="1" max="1" width="42.28515625" customWidth="1"/>
    <col min="2" max="2" width="0.85546875" customWidth="1"/>
    <col min="3" max="4" width="15.5703125" customWidth="1"/>
    <col min="5" max="5" width="15.7109375" customWidth="1"/>
    <col min="6" max="6" width="2.42578125" customWidth="1"/>
    <col min="7" max="7" width="7.7109375" customWidth="1"/>
    <col min="8" max="8" width="2.28515625" customWidth="1"/>
    <col min="9" max="9" width="10.28515625" customWidth="1"/>
    <col min="10" max="10" width="3.5703125" customWidth="1"/>
    <col min="11" max="11" width="16" customWidth="1"/>
  </cols>
  <sheetData>
    <row r="1" spans="1:11" ht="15" x14ac:dyDescent="0.2">
      <c r="A1" s="1655" t="s">
        <v>2413</v>
      </c>
      <c r="B1" s="1655"/>
      <c r="C1" s="2550"/>
      <c r="D1" s="2550"/>
      <c r="E1" s="2550"/>
      <c r="F1" s="2550"/>
      <c r="G1" s="2550"/>
      <c r="H1" s="2550"/>
      <c r="I1" s="2550"/>
      <c r="J1" s="2315"/>
      <c r="K1" s="4653" t="s">
        <v>5047</v>
      </c>
    </row>
    <row r="2" spans="1:11" ht="15" x14ac:dyDescent="0.2">
      <c r="A2" s="1655" t="s">
        <v>2471</v>
      </c>
      <c r="B2" s="1655"/>
      <c r="C2" s="2550"/>
      <c r="D2" s="2550"/>
      <c r="E2" s="2550"/>
      <c r="F2" s="2550"/>
      <c r="G2" s="2550"/>
      <c r="H2" s="2550"/>
      <c r="I2" s="2550"/>
      <c r="J2" s="2315"/>
      <c r="K2" s="2315"/>
    </row>
    <row r="3" spans="1:11" ht="17.25" customHeight="1" x14ac:dyDescent="0.2">
      <c r="A3" s="4657">
        <v>2013</v>
      </c>
      <c r="B3" s="2554"/>
      <c r="C3" s="2554"/>
      <c r="D3" s="2554"/>
      <c r="E3" s="2554"/>
      <c r="F3" s="2554"/>
      <c r="G3" s="2554"/>
      <c r="H3" s="2554"/>
      <c r="I3" s="2554"/>
      <c r="J3" s="2549"/>
      <c r="K3" s="2549"/>
    </row>
    <row r="4" spans="1:11" ht="12" customHeight="1" x14ac:dyDescent="0.2">
      <c r="A4" s="2347"/>
      <c r="B4" s="2347"/>
      <c r="C4" s="2547"/>
      <c r="D4" s="2547"/>
      <c r="E4" s="2547"/>
      <c r="F4" s="2547"/>
      <c r="G4" s="2547"/>
      <c r="H4" s="2547"/>
      <c r="I4" s="2547"/>
      <c r="J4" s="2547"/>
      <c r="K4" s="2547"/>
    </row>
    <row r="5" spans="1:11" ht="48.75" customHeight="1" x14ac:dyDescent="0.2">
      <c r="A5" s="4659" t="s">
        <v>181</v>
      </c>
      <c r="B5" s="4659"/>
      <c r="C5" s="4659" t="s">
        <v>21</v>
      </c>
      <c r="D5" s="4659" t="s">
        <v>29</v>
      </c>
      <c r="E5" s="5934" t="s">
        <v>856</v>
      </c>
      <c r="F5" s="5934"/>
      <c r="G5" s="5934" t="s">
        <v>182</v>
      </c>
      <c r="H5" s="5934"/>
      <c r="I5" s="5934" t="s">
        <v>20</v>
      </c>
      <c r="J5" s="5934"/>
      <c r="K5" s="4659" t="s">
        <v>30</v>
      </c>
    </row>
    <row r="6" spans="1:11" ht="16.5" customHeight="1" x14ac:dyDescent="0.2">
      <c r="A6" s="5912" t="s">
        <v>1285</v>
      </c>
      <c r="B6" s="5912"/>
      <c r="C6" s="5913"/>
      <c r="D6" s="5913"/>
      <c r="E6" s="2572">
        <f>SUM(E7)</f>
        <v>3650000</v>
      </c>
      <c r="F6" s="2058"/>
      <c r="G6" s="2065"/>
      <c r="H6" s="2060"/>
      <c r="I6" s="2491">
        <f>SUM(I7)</f>
        <v>0</v>
      </c>
      <c r="J6" s="2062"/>
      <c r="K6" s="2056"/>
    </row>
    <row r="7" spans="1:11" ht="18.75" customHeight="1" x14ac:dyDescent="0.2">
      <c r="A7" s="5889" t="s">
        <v>681</v>
      </c>
      <c r="B7" s="5889"/>
      <c r="C7" s="5889"/>
      <c r="D7" s="5890"/>
      <c r="E7" s="2570">
        <f>SUM(E8:E10)</f>
        <v>3650000</v>
      </c>
      <c r="F7" s="2069"/>
      <c r="G7" s="2072"/>
      <c r="H7" s="2073"/>
      <c r="I7" s="2490">
        <f>SUM(I8:I10)</f>
        <v>0</v>
      </c>
      <c r="J7" s="2074"/>
      <c r="K7" s="2075"/>
    </row>
    <row r="8" spans="1:11" ht="27.75" customHeight="1" x14ac:dyDescent="0.2">
      <c r="A8" s="2411" t="s">
        <v>2465</v>
      </c>
      <c r="B8" s="1968"/>
      <c r="C8" s="1967" t="s">
        <v>305</v>
      </c>
      <c r="D8" s="1967" t="s">
        <v>917</v>
      </c>
      <c r="E8" s="2573">
        <v>1800000</v>
      </c>
      <c r="F8" s="1965"/>
      <c r="G8" s="1966">
        <v>1</v>
      </c>
      <c r="H8" s="1965"/>
      <c r="I8" s="2453" t="s">
        <v>916</v>
      </c>
      <c r="J8" s="1963"/>
      <c r="K8" s="1962"/>
    </row>
    <row r="9" spans="1:11" ht="29.25" customHeight="1" x14ac:dyDescent="0.2">
      <c r="A9" s="2411" t="s">
        <v>2466</v>
      </c>
      <c r="B9" s="1968"/>
      <c r="C9" s="1967" t="s">
        <v>311</v>
      </c>
      <c r="D9" s="1967" t="s">
        <v>917</v>
      </c>
      <c r="E9" s="2573">
        <v>1100000</v>
      </c>
      <c r="F9" s="1965"/>
      <c r="G9" s="1966">
        <v>1</v>
      </c>
      <c r="H9" s="1965"/>
      <c r="I9" s="2453" t="s">
        <v>916</v>
      </c>
      <c r="J9" s="1963"/>
      <c r="K9" s="1962"/>
    </row>
    <row r="10" spans="1:11" ht="27" customHeight="1" x14ac:dyDescent="0.2">
      <c r="A10" s="2411" t="s">
        <v>2467</v>
      </c>
      <c r="B10" s="1968"/>
      <c r="C10" s="1967" t="s">
        <v>338</v>
      </c>
      <c r="D10" s="1967" t="s">
        <v>917</v>
      </c>
      <c r="E10" s="2573">
        <v>750000</v>
      </c>
      <c r="F10" s="1965"/>
      <c r="G10" s="1966">
        <v>1</v>
      </c>
      <c r="H10" s="1965"/>
      <c r="I10" s="2453" t="s">
        <v>916</v>
      </c>
      <c r="J10" s="1963"/>
      <c r="K10" s="1962"/>
    </row>
    <row r="11" spans="1:11" ht="43.5" customHeight="1" x14ac:dyDescent="0.2">
      <c r="A11" s="5964" t="s">
        <v>1874</v>
      </c>
      <c r="B11" s="5964"/>
      <c r="C11" s="5964"/>
      <c r="D11" s="5926"/>
      <c r="E11" s="2572">
        <f>SUM(E12)</f>
        <v>9280000</v>
      </c>
      <c r="F11" s="2058"/>
      <c r="G11" s="2065"/>
      <c r="H11" s="2060"/>
      <c r="I11" s="2491">
        <f>SUM(I12)</f>
        <v>71056</v>
      </c>
      <c r="J11" s="2062"/>
      <c r="K11" s="2056"/>
    </row>
    <row r="12" spans="1:11" ht="17.25" customHeight="1" x14ac:dyDescent="0.2">
      <c r="A12" s="5889" t="s">
        <v>295</v>
      </c>
      <c r="B12" s="5889"/>
      <c r="C12" s="5889"/>
      <c r="D12" s="5890"/>
      <c r="E12" s="2570">
        <f>SUM(E13:E14)</f>
        <v>9280000</v>
      </c>
      <c r="F12" s="2069"/>
      <c r="G12" s="2072"/>
      <c r="H12" s="2073"/>
      <c r="I12" s="2490">
        <f>SUM(I13:I14)</f>
        <v>71056</v>
      </c>
      <c r="J12" s="2074"/>
      <c r="K12" s="2075"/>
    </row>
    <row r="13" spans="1:11" ht="29.25" customHeight="1" x14ac:dyDescent="0.2">
      <c r="A13" s="2411" t="s">
        <v>1873</v>
      </c>
      <c r="B13" s="1968"/>
      <c r="C13" s="2564" t="s">
        <v>323</v>
      </c>
      <c r="D13" s="2564" t="s">
        <v>1875</v>
      </c>
      <c r="E13" s="2571">
        <v>2580000</v>
      </c>
      <c r="F13" s="2567"/>
      <c r="G13" s="2575">
        <v>1</v>
      </c>
      <c r="H13" s="1965"/>
      <c r="I13" s="2453">
        <v>9471</v>
      </c>
      <c r="J13" s="1963"/>
      <c r="K13" s="2563"/>
    </row>
    <row r="14" spans="1:11" ht="30" customHeight="1" x14ac:dyDescent="0.2">
      <c r="A14" s="2412" t="s">
        <v>1879</v>
      </c>
      <c r="B14" s="2214"/>
      <c r="C14" s="2565" t="s">
        <v>302</v>
      </c>
      <c r="D14" s="2565" t="s">
        <v>308</v>
      </c>
      <c r="E14" s="2574">
        <v>6700000</v>
      </c>
      <c r="F14" s="2568"/>
      <c r="G14" s="2576">
        <v>1</v>
      </c>
      <c r="H14" s="1957"/>
      <c r="I14" s="2577">
        <v>61585</v>
      </c>
      <c r="J14" s="2220"/>
      <c r="K14" s="2566"/>
    </row>
    <row r="15" spans="1:11" ht="12.75" customHeight="1" x14ac:dyDescent="0.2">
      <c r="A15" s="1974"/>
      <c r="B15" s="1974"/>
      <c r="C15" s="2555"/>
      <c r="D15" s="2555"/>
      <c r="E15" s="2581"/>
      <c r="F15" s="2556"/>
      <c r="G15" s="2557"/>
      <c r="H15" s="1949"/>
      <c r="I15" s="2582"/>
      <c r="J15" s="2001"/>
      <c r="K15" s="2548"/>
    </row>
    <row r="16" spans="1:11" x14ac:dyDescent="0.2">
      <c r="A16" s="2042" t="s">
        <v>2411</v>
      </c>
      <c r="B16" s="2042"/>
      <c r="C16" s="2512"/>
      <c r="D16" s="2512"/>
      <c r="E16" s="2513"/>
      <c r="F16" s="2513"/>
      <c r="G16" s="2514"/>
      <c r="H16" s="2514"/>
      <c r="I16" s="2512"/>
      <c r="J16" s="2512"/>
      <c r="K16" s="2352"/>
    </row>
  </sheetData>
  <mergeCells count="7">
    <mergeCell ref="A12:D12"/>
    <mergeCell ref="A11:D11"/>
    <mergeCell ref="E5:F5"/>
    <mergeCell ref="G5:H5"/>
    <mergeCell ref="I5:J5"/>
    <mergeCell ref="A6:D6"/>
    <mergeCell ref="A7:D7"/>
  </mergeCells>
  <printOptions horizontalCentered="1" verticalCentered="1"/>
  <pageMargins left="0.98425196850393704" right="0.39370078740157483" top="0.39370078740157483" bottom="0.39370078740157483" header="0" footer="0.59055118110236227"/>
  <pageSetup scale="90"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EB700B"/>
  </sheetPr>
  <dimension ref="A1:P24"/>
  <sheetViews>
    <sheetView showGridLines="0" view="pageBreakPreview" zoomScaleNormal="80" zoomScaleSheetLayoutView="100" workbookViewId="0">
      <selection activeCell="A10" sqref="A10"/>
    </sheetView>
  </sheetViews>
  <sheetFormatPr baseColWidth="10" defaultColWidth="11.42578125" defaultRowHeight="13.5" x14ac:dyDescent="0.25"/>
  <cols>
    <col min="1" max="1" width="99.7109375" style="58" customWidth="1"/>
    <col min="2" max="2" width="17" style="58" customWidth="1"/>
    <col min="3" max="3" width="3.7109375" style="58" customWidth="1"/>
    <col min="4" max="4" width="14.28515625" style="65" hidden="1" customWidth="1"/>
    <col min="5" max="5" width="1.140625" style="66" hidden="1" customWidth="1"/>
    <col min="6" max="6" width="14.28515625" style="66" hidden="1" customWidth="1"/>
    <col min="7" max="7" width="1" style="66" hidden="1" customWidth="1"/>
    <col min="8" max="8" width="14.28515625" style="66" hidden="1" customWidth="1"/>
    <col min="9" max="9" width="1.140625" style="66" hidden="1" customWidth="1"/>
    <col min="10" max="10" width="14.28515625" style="66" hidden="1" customWidth="1"/>
    <col min="11" max="11" width="0.7109375" style="66" hidden="1" customWidth="1"/>
    <col min="12" max="12" width="14.28515625" style="58" hidden="1" customWidth="1"/>
    <col min="13" max="13" width="1.42578125" style="58" hidden="1" customWidth="1"/>
    <col min="14" max="14" width="14.28515625" style="58" hidden="1" customWidth="1"/>
    <col min="15" max="15" width="7.42578125" style="58" customWidth="1"/>
    <col min="16" max="16" width="1" style="58" customWidth="1"/>
    <col min="17" max="16384" width="11.42578125" style="58"/>
  </cols>
  <sheetData>
    <row r="1" spans="1:16" s="20" customFormat="1" ht="18" x14ac:dyDescent="0.25">
      <c r="A1" s="4946" t="s">
        <v>206</v>
      </c>
      <c r="B1" s="2145"/>
      <c r="C1" s="4947" t="s">
        <v>5037</v>
      </c>
      <c r="D1" s="18"/>
      <c r="E1" s="18"/>
      <c r="F1" s="18"/>
      <c r="G1" s="18"/>
      <c r="H1" s="18"/>
      <c r="I1" s="18"/>
      <c r="J1" s="18"/>
      <c r="K1" s="18"/>
      <c r="L1" s="77"/>
      <c r="M1" s="77"/>
      <c r="N1" s="77"/>
      <c r="O1" s="77"/>
    </row>
    <row r="2" spans="1:16" s="20" customFormat="1" ht="18" x14ac:dyDescent="0.25">
      <c r="A2" s="4954">
        <v>2013</v>
      </c>
      <c r="B2" s="2305"/>
      <c r="C2" s="2305"/>
      <c r="D2" s="2"/>
      <c r="E2" s="2"/>
      <c r="F2" s="2"/>
      <c r="G2" s="2"/>
      <c r="H2" s="2"/>
      <c r="I2" s="2"/>
      <c r="J2" s="2"/>
      <c r="K2" s="2"/>
      <c r="L2" s="77"/>
      <c r="M2" s="77"/>
    </row>
    <row r="3" spans="1:16" s="20" customFormat="1" ht="18" x14ac:dyDescent="0.25">
      <c r="A3" s="2347"/>
      <c r="B3" s="2305"/>
      <c r="C3" s="2305"/>
      <c r="D3" s="2"/>
      <c r="E3" s="2"/>
      <c r="F3" s="2"/>
      <c r="G3" s="2"/>
      <c r="H3" s="2"/>
      <c r="I3" s="2"/>
      <c r="J3" s="2"/>
      <c r="K3" s="2"/>
      <c r="L3" s="77"/>
      <c r="M3" s="77"/>
    </row>
    <row r="4" spans="1:16" s="17" customFormat="1" ht="39.75" customHeight="1" x14ac:dyDescent="0.25">
      <c r="A4" s="5947" t="s">
        <v>33</v>
      </c>
      <c r="B4" s="5966" t="s">
        <v>258</v>
      </c>
      <c r="C4" s="5966"/>
      <c r="D4" s="2587"/>
      <c r="E4" s="2587"/>
      <c r="F4" s="2587"/>
      <c r="G4" s="2587"/>
      <c r="H4" s="2587"/>
      <c r="I4" s="2587"/>
      <c r="J4" s="2587"/>
      <c r="K4" s="2587"/>
      <c r="L4" s="2587"/>
      <c r="M4" s="2587"/>
      <c r="N4" s="2590"/>
      <c r="O4" s="2590"/>
    </row>
    <row r="5" spans="1:16" s="17" customFormat="1" ht="30" hidden="1" customHeight="1" x14ac:dyDescent="0.25">
      <c r="A5" s="5898"/>
      <c r="B5" s="5898" t="s">
        <v>697</v>
      </c>
      <c r="C5" s="5898"/>
      <c r="D5" s="2228" t="s">
        <v>695</v>
      </c>
      <c r="E5" s="962"/>
      <c r="F5" s="962"/>
      <c r="G5" s="962"/>
      <c r="H5" s="962"/>
      <c r="I5" s="962"/>
      <c r="J5" s="962"/>
      <c r="K5" s="962"/>
      <c r="L5" s="962"/>
      <c r="M5" s="2228"/>
      <c r="N5" s="2591"/>
      <c r="O5" s="2591"/>
    </row>
    <row r="6" spans="1:16" s="17" customFormat="1" ht="15.75" hidden="1" customHeight="1" x14ac:dyDescent="0.25">
      <c r="A6" s="5899"/>
      <c r="B6" s="5899">
        <v>2012</v>
      </c>
      <c r="C6" s="5899"/>
      <c r="D6" s="5895">
        <v>2013</v>
      </c>
      <c r="E6" s="5946"/>
      <c r="F6" s="5946">
        <v>2014</v>
      </c>
      <c r="G6" s="5946"/>
      <c r="H6" s="5946">
        <v>2015</v>
      </c>
      <c r="I6" s="5946"/>
      <c r="J6" s="5946">
        <v>2016</v>
      </c>
      <c r="K6" s="5946"/>
      <c r="L6" s="5946">
        <v>2017</v>
      </c>
      <c r="M6" s="5894"/>
      <c r="N6" s="5965">
        <v>2018</v>
      </c>
      <c r="O6" s="5965"/>
    </row>
    <row r="7" spans="1:16" s="17" customFormat="1" ht="20.25" customHeight="1" x14ac:dyDescent="0.25">
      <c r="A7" s="4951" t="s">
        <v>31</v>
      </c>
      <c r="B7" s="2543">
        <f>SUM(B8:B12)</f>
        <v>56345000</v>
      </c>
      <c r="C7" s="2583"/>
      <c r="D7" s="2308">
        <f>SUM(D8:D12)</f>
        <v>0</v>
      </c>
      <c r="E7" s="24"/>
      <c r="F7" s="121">
        <f>SUM(F8:F12)</f>
        <v>0</v>
      </c>
      <c r="G7" s="24"/>
      <c r="H7" s="121">
        <f>SUM(H8:H12)</f>
        <v>0</v>
      </c>
      <c r="I7" s="24"/>
      <c r="J7" s="121">
        <f>SUM(J8:J12)</f>
        <v>0</v>
      </c>
      <c r="K7" s="24"/>
      <c r="L7" s="121">
        <f>SUM(L8:L12)</f>
        <v>0</v>
      </c>
      <c r="M7" s="2588"/>
      <c r="N7" s="2592">
        <f>SUM(N8:N12)</f>
        <v>0</v>
      </c>
      <c r="O7" s="383"/>
      <c r="P7" s="304">
        <f>SUM(B7:N7)</f>
        <v>56345000</v>
      </c>
    </row>
    <row r="8" spans="1:16" s="190" customFormat="1" ht="28.5" customHeight="1" x14ac:dyDescent="0.25">
      <c r="A8" s="5089" t="s">
        <v>878</v>
      </c>
      <c r="B8" s="5090">
        <f>'28-E381op-Cam'!O7</f>
        <v>1750000</v>
      </c>
      <c r="C8" s="5136"/>
      <c r="D8" s="2584"/>
      <c r="E8" s="27"/>
      <c r="F8" s="115"/>
      <c r="G8" s="27"/>
      <c r="H8" s="115"/>
      <c r="I8" s="27"/>
      <c r="J8" s="115"/>
      <c r="K8" s="27"/>
      <c r="L8" s="115"/>
      <c r="M8" s="2589"/>
      <c r="N8" s="382"/>
      <c r="O8" s="1118"/>
    </row>
    <row r="9" spans="1:16" s="190" customFormat="1" ht="28.5" customHeight="1" x14ac:dyDescent="0.25">
      <c r="A9" s="5057" t="s">
        <v>906</v>
      </c>
      <c r="B9" s="5092">
        <f>'28-E381op-Cam'!O10</f>
        <v>38675000</v>
      </c>
      <c r="C9" s="2240"/>
      <c r="D9" s="2584"/>
      <c r="E9" s="27"/>
      <c r="F9" s="115"/>
      <c r="G9" s="27"/>
      <c r="H9" s="115"/>
      <c r="I9" s="27"/>
      <c r="J9" s="115"/>
      <c r="K9" s="27"/>
      <c r="L9" s="115"/>
      <c r="M9" s="2589"/>
      <c r="N9" s="382"/>
      <c r="O9" s="1118"/>
    </row>
    <row r="10" spans="1:16" s="190" customFormat="1" ht="28.5" customHeight="1" x14ac:dyDescent="0.25">
      <c r="A10" s="5057" t="s">
        <v>961</v>
      </c>
      <c r="B10" s="5092">
        <f>'28-E381op-Cam'!O19</f>
        <v>1200000</v>
      </c>
      <c r="C10" s="2240"/>
      <c r="D10" s="2584"/>
      <c r="E10" s="27"/>
      <c r="F10" s="115"/>
      <c r="G10" s="27"/>
      <c r="H10" s="115"/>
      <c r="I10" s="27"/>
      <c r="J10" s="115"/>
      <c r="K10" s="27"/>
      <c r="L10" s="115"/>
      <c r="M10" s="2589"/>
      <c r="N10" s="382"/>
      <c r="O10" s="1118"/>
    </row>
    <row r="11" spans="1:16" s="190" customFormat="1" ht="28.5" customHeight="1" x14ac:dyDescent="0.25">
      <c r="A11" s="5057" t="s">
        <v>909</v>
      </c>
      <c r="B11" s="2586">
        <f>'28-E381op-Cam (2)'!E6</f>
        <v>3000000</v>
      </c>
      <c r="C11" s="2240"/>
      <c r="D11" s="2236"/>
      <c r="E11" s="27"/>
      <c r="F11" s="115"/>
      <c r="G11" s="27"/>
      <c r="H11" s="115"/>
      <c r="I11" s="27"/>
      <c r="J11" s="115"/>
      <c r="K11" s="27"/>
      <c r="L11" s="115"/>
      <c r="M11" s="2589"/>
      <c r="N11" s="382"/>
      <c r="O11" s="1118"/>
    </row>
    <row r="12" spans="1:16" s="190" customFormat="1" ht="29.25" customHeight="1" x14ac:dyDescent="0.25">
      <c r="A12" s="5093" t="s">
        <v>1874</v>
      </c>
      <c r="B12" s="5108">
        <f>'28-E381op-Cam (2)'!E9</f>
        <v>11720000</v>
      </c>
      <c r="C12" s="5137"/>
      <c r="D12" s="2236"/>
      <c r="E12" s="27"/>
      <c r="F12" s="115"/>
      <c r="G12" s="27"/>
      <c r="H12" s="115"/>
      <c r="I12" s="27"/>
      <c r="J12" s="115"/>
      <c r="K12" s="27"/>
      <c r="L12" s="115"/>
      <c r="M12" s="2589"/>
      <c r="N12" s="382"/>
      <c r="O12" s="1118"/>
    </row>
    <row r="13" spans="1:16" s="190" customFormat="1" ht="15.75" customHeight="1" x14ac:dyDescent="0.25">
      <c r="A13" s="4960"/>
      <c r="B13" s="2586"/>
      <c r="C13" s="2240"/>
      <c r="D13" s="382"/>
      <c r="E13" s="1118"/>
      <c r="F13" s="382"/>
      <c r="G13" s="1118"/>
      <c r="H13" s="382"/>
      <c r="I13" s="1118"/>
      <c r="J13" s="382"/>
      <c r="K13" s="1118"/>
      <c r="L13" s="382"/>
      <c r="M13" s="1118"/>
      <c r="N13" s="382"/>
      <c r="O13" s="1118"/>
    </row>
    <row r="14" spans="1:16" ht="14.1" customHeight="1" x14ac:dyDescent="0.25">
      <c r="A14" s="2042" t="s">
        <v>2411</v>
      </c>
      <c r="B14" s="2125"/>
      <c r="C14" s="2125"/>
    </row>
    <row r="15" spans="1:16" x14ac:dyDescent="0.25">
      <c r="A15" s="194"/>
    </row>
    <row r="16" spans="1:16" x14ac:dyDescent="0.25">
      <c r="A16" s="194"/>
    </row>
    <row r="17" spans="1:2" x14ac:dyDescent="0.25">
      <c r="A17" s="194"/>
    </row>
    <row r="18" spans="1:2" x14ac:dyDescent="0.25">
      <c r="A18" s="194"/>
    </row>
    <row r="19" spans="1:2" x14ac:dyDescent="0.25">
      <c r="A19" s="194"/>
    </row>
    <row r="20" spans="1:2" x14ac:dyDescent="0.25">
      <c r="A20" s="194"/>
    </row>
    <row r="21" spans="1:2" ht="15.75" x14ac:dyDescent="0.25">
      <c r="A21" s="194"/>
      <c r="B21" s="1167"/>
    </row>
    <row r="22" spans="1:2" x14ac:dyDescent="0.25">
      <c r="A22" s="194"/>
    </row>
    <row r="23" spans="1:2" x14ac:dyDescent="0.25">
      <c r="A23" s="194"/>
    </row>
    <row r="24" spans="1:2" ht="15.75" x14ac:dyDescent="0.25">
      <c r="A24" s="1355"/>
    </row>
  </sheetData>
  <sortState ref="A7:N17">
    <sortCondition ref="A7:A17"/>
  </sortState>
  <mergeCells count="10">
    <mergeCell ref="N6:O6"/>
    <mergeCell ref="D6:E6"/>
    <mergeCell ref="B6:C6"/>
    <mergeCell ref="A4:A6"/>
    <mergeCell ref="L6:M6"/>
    <mergeCell ref="F6:G6"/>
    <mergeCell ref="H6:I6"/>
    <mergeCell ref="J6:K6"/>
    <mergeCell ref="B5:C5"/>
    <mergeCell ref="B4:C4"/>
  </mergeCells>
  <phoneticPr fontId="11" type="noConversion"/>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&amp;L&amp;"Tahoma,Normal"320</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EB700B"/>
  </sheetPr>
  <dimension ref="A1:AT127"/>
  <sheetViews>
    <sheetView showGridLines="0" view="pageBreakPreview" topLeftCell="K1" zoomScaleNormal="70" zoomScaleSheetLayoutView="100" workbookViewId="0">
      <selection activeCell="AJ30" sqref="AJ30"/>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1.85546875" style="58" customWidth="1"/>
    <col min="13" max="14" width="15.5703125" style="58" customWidth="1"/>
    <col min="15" max="15" width="15.5703125" style="65" customWidth="1"/>
    <col min="16" max="16" width="1.85546875" style="66" customWidth="1"/>
    <col min="17" max="17" width="6.85546875" style="67" customWidth="1"/>
    <col min="18" max="18" width="1.85546875" style="193" customWidth="1"/>
    <col min="19" max="19" width="10.28515625" style="171" customWidth="1"/>
    <col min="20" max="20" width="1.85546875" style="66" customWidth="1"/>
    <col min="21" max="21" width="25.5703125" style="6" customWidth="1"/>
    <col min="22" max="22" width="0.42578125"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20.28515625" style="58" hidden="1" customWidth="1"/>
    <col min="28" max="28" width="48.5703125" style="58" hidden="1" customWidth="1"/>
    <col min="29" max="29" width="31.42578125" style="58" hidden="1" customWidth="1"/>
    <col min="30" max="30" width="30.5703125" style="58" hidden="1" customWidth="1"/>
    <col min="31" max="31" width="16.7109375"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46" s="20" customFormat="1" ht="15" customHeight="1" x14ac:dyDescent="0.25">
      <c r="K1" s="1655" t="s">
        <v>2413</v>
      </c>
      <c r="L1" s="1655"/>
      <c r="M1" s="2190"/>
      <c r="N1" s="2190"/>
      <c r="O1" s="2190"/>
      <c r="P1" s="2190"/>
      <c r="Q1" s="2242"/>
      <c r="R1" s="2242"/>
      <c r="S1" s="2242"/>
      <c r="T1" s="2242"/>
      <c r="U1" s="2645" t="s">
        <v>5049</v>
      </c>
      <c r="W1" s="84"/>
      <c r="X1" s="84"/>
    </row>
    <row r="2" spans="1:46" s="20" customFormat="1" ht="15" customHeight="1" x14ac:dyDescent="0.25">
      <c r="K2" s="1655" t="s">
        <v>2475</v>
      </c>
      <c r="L2" s="1655"/>
      <c r="M2" s="2190"/>
      <c r="N2" s="2190"/>
      <c r="O2" s="2190"/>
      <c r="P2" s="2190"/>
      <c r="Q2" s="2242"/>
      <c r="R2" s="2242"/>
      <c r="S2" s="2242"/>
      <c r="T2" s="2242"/>
      <c r="U2" s="2242"/>
      <c r="W2" s="84"/>
      <c r="X2" s="84"/>
    </row>
    <row r="3" spans="1:46" s="20" customFormat="1" ht="15" customHeight="1" x14ac:dyDescent="0.25">
      <c r="A3" s="20" t="s">
        <v>1297</v>
      </c>
      <c r="K3" s="2121">
        <v>2013</v>
      </c>
      <c r="L3" s="2121"/>
      <c r="M3" s="2595"/>
      <c r="N3" s="2595"/>
      <c r="O3" s="2595"/>
      <c r="P3" s="2595"/>
      <c r="Q3" s="2504"/>
      <c r="R3" s="2504"/>
      <c r="S3" s="2504"/>
      <c r="T3" s="2504"/>
      <c r="U3" s="2504"/>
      <c r="W3" s="85"/>
      <c r="X3" s="85"/>
      <c r="Y3" s="86"/>
      <c r="Z3" s="58"/>
      <c r="AA3" s="58"/>
      <c r="AB3" s="58"/>
      <c r="AC3" s="58"/>
    </row>
    <row r="4" spans="1:46" s="20" customFormat="1" ht="18" x14ac:dyDescent="0.25">
      <c r="K4" s="2186"/>
      <c r="L4" s="2186"/>
      <c r="M4" s="2504"/>
      <c r="N4" s="2504"/>
      <c r="O4" s="2504"/>
      <c r="P4" s="2504"/>
      <c r="Q4" s="2504"/>
      <c r="R4" s="2504"/>
      <c r="S4" s="2504"/>
      <c r="T4" s="2504"/>
      <c r="U4" s="2504"/>
      <c r="W4" s="85"/>
      <c r="X4" s="85"/>
      <c r="Y4" s="1648"/>
      <c r="Z4" s="58"/>
      <c r="AA4" s="58"/>
      <c r="AB4" s="58"/>
      <c r="AC4" s="58"/>
    </row>
    <row r="5" spans="1:46" s="17" customFormat="1" ht="50.25" customHeight="1" x14ac:dyDescent="0.25">
      <c r="A5" s="332" t="s">
        <v>50</v>
      </c>
      <c r="B5" s="332" t="s">
        <v>44</v>
      </c>
      <c r="C5" s="332" t="s">
        <v>172</v>
      </c>
      <c r="D5" s="567" t="s">
        <v>261</v>
      </c>
      <c r="E5" s="1289"/>
      <c r="F5" s="332" t="s">
        <v>176</v>
      </c>
      <c r="G5" s="332" t="s">
        <v>179</v>
      </c>
      <c r="H5" s="332" t="s">
        <v>178</v>
      </c>
      <c r="I5" s="332" t="s">
        <v>174</v>
      </c>
      <c r="J5" s="1106" t="s">
        <v>175</v>
      </c>
      <c r="K5" s="2424" t="s">
        <v>181</v>
      </c>
      <c r="L5" s="2424"/>
      <c r="M5" s="2424" t="s">
        <v>21</v>
      </c>
      <c r="N5" s="2424" t="s">
        <v>29</v>
      </c>
      <c r="O5" s="5934" t="s">
        <v>258</v>
      </c>
      <c r="P5" s="5934"/>
      <c r="Q5" s="5934" t="s">
        <v>182</v>
      </c>
      <c r="R5" s="5934"/>
      <c r="S5" s="5934" t="s">
        <v>20</v>
      </c>
      <c r="T5" s="5934"/>
      <c r="U5" s="2424" t="s">
        <v>30</v>
      </c>
      <c r="V5" s="1110"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6" s="17" customFormat="1" ht="20.25" customHeight="1" x14ac:dyDescent="0.25">
      <c r="A6" s="422" t="s">
        <v>971</v>
      </c>
      <c r="B6" s="213"/>
      <c r="C6" s="213"/>
      <c r="D6" s="213"/>
      <c r="E6" s="213"/>
      <c r="F6" s="213"/>
      <c r="G6" s="213"/>
      <c r="H6" s="213"/>
      <c r="I6" s="213"/>
      <c r="J6" s="317"/>
      <c r="K6" s="5885" t="s">
        <v>31</v>
      </c>
      <c r="L6" s="5885"/>
      <c r="M6" s="5885"/>
      <c r="N6" s="5885"/>
      <c r="O6" s="2543">
        <f>SUM(O7,O10,O19,'28-E381op-Cam (2)'!E6,'28-E381op-Cam (2)'!E9)</f>
        <v>56345000</v>
      </c>
      <c r="P6" s="2231"/>
      <c r="Q6" s="2465"/>
      <c r="R6" s="2258"/>
      <c r="S6" s="2510">
        <f>SUM(S7,S10,S19,'28-E381op-Cam (2)'!I6,'28-E381op-Cam (2)'!I9)</f>
        <v>335592</v>
      </c>
      <c r="T6" s="2259"/>
      <c r="U6" s="2260"/>
      <c r="V6" s="537"/>
      <c r="W6" s="537"/>
      <c r="X6" s="209"/>
      <c r="Y6" s="289">
        <f>SUM(Y7,Y10,Y19,Y22,Y25)</f>
        <v>11</v>
      </c>
      <c r="Z6" s="289">
        <f>SUM(Z7,Z10,Z19,Z22,Z25)</f>
        <v>13</v>
      </c>
      <c r="AA6" s="209"/>
      <c r="AB6" s="209"/>
      <c r="AC6" s="216"/>
      <c r="AD6" s="209"/>
      <c r="AE6" s="209"/>
      <c r="AF6" s="209"/>
      <c r="AG6" s="209"/>
      <c r="AH6" s="209"/>
      <c r="AI6" s="209"/>
      <c r="AJ6" s="209"/>
    </row>
    <row r="7" spans="1:46" s="190" customFormat="1" ht="33.75" customHeight="1" x14ac:dyDescent="0.25">
      <c r="A7" s="228"/>
      <c r="B7" s="228"/>
      <c r="C7" s="228"/>
      <c r="D7" s="228"/>
      <c r="E7" s="1248"/>
      <c r="F7" s="228"/>
      <c r="G7" s="456"/>
      <c r="H7" s="213"/>
      <c r="I7" s="228"/>
      <c r="J7" s="2463"/>
      <c r="K7" s="5924" t="s">
        <v>878</v>
      </c>
      <c r="L7" s="5924"/>
      <c r="M7" s="5949"/>
      <c r="N7" s="5949"/>
      <c r="O7" s="2569">
        <f>SUM(O8)</f>
        <v>1750000</v>
      </c>
      <c r="P7" s="2508"/>
      <c r="Q7" s="2324"/>
      <c r="R7" s="2325"/>
      <c r="S7" s="2489">
        <f>SUM(S8)</f>
        <v>17340</v>
      </c>
      <c r="T7" s="2508"/>
      <c r="U7" s="2328"/>
      <c r="V7" s="2261"/>
      <c r="W7" s="537"/>
      <c r="X7" s="209"/>
      <c r="Y7" s="45">
        <f>SUM(Y8)</f>
        <v>1</v>
      </c>
      <c r="Z7" s="95">
        <f>SUM(Z8)</f>
        <v>1</v>
      </c>
      <c r="AA7" s="209"/>
      <c r="AB7" s="209"/>
      <c r="AC7" s="216"/>
      <c r="AD7" s="209"/>
      <c r="AE7" s="209"/>
      <c r="AF7" s="209"/>
      <c r="AG7" s="209"/>
      <c r="AH7" s="209"/>
      <c r="AI7" s="209"/>
      <c r="AJ7" s="209"/>
      <c r="AK7" s="129"/>
      <c r="AL7" s="129"/>
      <c r="AM7" s="129"/>
      <c r="AN7" s="129"/>
      <c r="AO7" s="129"/>
      <c r="AP7" s="129"/>
      <c r="AQ7" s="129"/>
      <c r="AR7" s="129"/>
      <c r="AS7" s="129"/>
      <c r="AT7" s="60"/>
    </row>
    <row r="8" spans="1:46" s="190" customFormat="1" ht="15.75" x14ac:dyDescent="0.25">
      <c r="A8" s="101"/>
      <c r="B8" s="1172"/>
      <c r="C8" s="100"/>
      <c r="D8" s="96"/>
      <c r="E8" s="96"/>
      <c r="F8" s="96"/>
      <c r="G8" s="457"/>
      <c r="H8" s="128"/>
      <c r="I8" s="96"/>
      <c r="J8" s="2273"/>
      <c r="K8" s="5889" t="s">
        <v>289</v>
      </c>
      <c r="L8" s="5889"/>
      <c r="M8" s="5889"/>
      <c r="N8" s="5890"/>
      <c r="O8" s="2570">
        <f>SUM(O9:O9)</f>
        <v>1750000</v>
      </c>
      <c r="P8" s="2069"/>
      <c r="Q8" s="2072"/>
      <c r="R8" s="2073"/>
      <c r="S8" s="2490">
        <f>SUM(S9:S9)</f>
        <v>17340</v>
      </c>
      <c r="T8" s="2074"/>
      <c r="U8" s="2075"/>
      <c r="V8" s="2274"/>
      <c r="W8" s="538"/>
      <c r="X8" s="205"/>
      <c r="Y8" s="147">
        <f>SUM(Y9:Y9)</f>
        <v>1</v>
      </c>
      <c r="Z8" s="147">
        <f>SUM(Z9:Z9)</f>
        <v>1</v>
      </c>
      <c r="AA8" s="200"/>
      <c r="AB8" s="200"/>
      <c r="AC8" s="200"/>
      <c r="AD8" s="101"/>
      <c r="AE8" s="101"/>
      <c r="AF8" s="101"/>
      <c r="AG8" s="101"/>
      <c r="AH8" s="101"/>
      <c r="AI8" s="101"/>
      <c r="AJ8" s="101"/>
      <c r="AK8" s="129"/>
      <c r="AL8" s="129"/>
      <c r="AM8" s="129"/>
      <c r="AN8" s="129"/>
      <c r="AO8" s="129"/>
      <c r="AP8" s="129"/>
      <c r="AQ8" s="129"/>
      <c r="AR8" s="129"/>
      <c r="AS8" s="129"/>
      <c r="AT8" s="60"/>
    </row>
    <row r="9" spans="1:46" s="587" customFormat="1" ht="32.25" customHeight="1" x14ac:dyDescent="0.25">
      <c r="A9" s="1336" t="s">
        <v>868</v>
      </c>
      <c r="B9" s="1184" t="s">
        <v>873</v>
      </c>
      <c r="C9" s="814" t="s">
        <v>539</v>
      </c>
      <c r="D9" s="814" t="s">
        <v>538</v>
      </c>
      <c r="E9" s="766">
        <v>11431</v>
      </c>
      <c r="F9" s="646" t="s">
        <v>291</v>
      </c>
      <c r="G9" s="1293" t="s">
        <v>968</v>
      </c>
      <c r="H9" s="1294" t="s">
        <v>289</v>
      </c>
      <c r="I9" s="1295" t="s">
        <v>878</v>
      </c>
      <c r="J9" s="2362">
        <v>2013</v>
      </c>
      <c r="K9" s="2411" t="s">
        <v>967</v>
      </c>
      <c r="L9" s="1968"/>
      <c r="M9" s="1967" t="s">
        <v>335</v>
      </c>
      <c r="N9" s="1967" t="s">
        <v>335</v>
      </c>
      <c r="O9" s="2573">
        <v>1750000</v>
      </c>
      <c r="P9" s="1965"/>
      <c r="Q9" s="1966">
        <v>1</v>
      </c>
      <c r="R9" s="1965"/>
      <c r="S9" s="2453">
        <v>17340</v>
      </c>
      <c r="T9" s="1963"/>
      <c r="U9" s="1962"/>
      <c r="V9" s="2596">
        <v>1</v>
      </c>
      <c r="W9" s="820">
        <v>41325</v>
      </c>
      <c r="X9" s="1201">
        <v>41358</v>
      </c>
      <c r="Y9" s="1255">
        <v>1</v>
      </c>
      <c r="Z9" s="1255">
        <v>1</v>
      </c>
      <c r="AA9" s="1192">
        <v>41365</v>
      </c>
      <c r="AB9" s="1196" t="s">
        <v>966</v>
      </c>
      <c r="AC9" s="767"/>
      <c r="AD9" s="819" t="s">
        <v>965</v>
      </c>
      <c r="AE9" s="766" t="s">
        <v>964</v>
      </c>
      <c r="AF9" s="763" t="s">
        <v>963</v>
      </c>
      <c r="AG9" s="764">
        <v>41306</v>
      </c>
      <c r="AH9" s="763" t="s">
        <v>287</v>
      </c>
      <c r="AI9" s="764" t="s">
        <v>287</v>
      </c>
      <c r="AJ9" s="766" t="s">
        <v>892</v>
      </c>
      <c r="AK9" s="764">
        <v>41326</v>
      </c>
      <c r="AL9" s="764">
        <v>41386</v>
      </c>
      <c r="AM9" s="763" t="s">
        <v>287</v>
      </c>
      <c r="AN9" s="764">
        <v>41445</v>
      </c>
      <c r="AO9" s="1186" t="s">
        <v>900</v>
      </c>
      <c r="AP9" s="1193" t="s">
        <v>886</v>
      </c>
    </row>
    <row r="10" spans="1:46" s="190" customFormat="1" ht="16.5" x14ac:dyDescent="0.25">
      <c r="A10" s="228"/>
      <c r="B10" s="228"/>
      <c r="C10" s="228"/>
      <c r="D10" s="228"/>
      <c r="E10" s="1248"/>
      <c r="F10" s="228"/>
      <c r="G10" s="456"/>
      <c r="H10" s="213"/>
      <c r="I10" s="228"/>
      <c r="J10" s="2463"/>
      <c r="K10" s="5926" t="s">
        <v>906</v>
      </c>
      <c r="L10" s="5926"/>
      <c r="M10" s="5927"/>
      <c r="N10" s="5927"/>
      <c r="O10" s="2572">
        <f>SUM(O11,O15)</f>
        <v>38675000</v>
      </c>
      <c r="P10" s="2509"/>
      <c r="Q10" s="2063"/>
      <c r="R10" s="2058"/>
      <c r="S10" s="2491">
        <f>SUM(S11,S15)</f>
        <v>243999</v>
      </c>
      <c r="T10" s="2509"/>
      <c r="U10" s="2066"/>
      <c r="V10" s="2261"/>
      <c r="W10" s="537"/>
      <c r="X10" s="1181"/>
      <c r="Y10" s="94">
        <f>SUM(Y11,Y15)</f>
        <v>5</v>
      </c>
      <c r="Z10" s="94">
        <f>SUM(Z11,Z15)</f>
        <v>6</v>
      </c>
      <c r="AA10" s="209"/>
      <c r="AB10" s="209"/>
      <c r="AC10" s="216"/>
      <c r="AD10" s="209"/>
      <c r="AE10" s="209"/>
      <c r="AF10" s="209"/>
      <c r="AG10" s="209"/>
      <c r="AH10" s="209"/>
      <c r="AI10" s="209"/>
      <c r="AJ10" s="209"/>
      <c r="AK10" s="58"/>
      <c r="AL10" s="129"/>
      <c r="AM10" s="129"/>
      <c r="AN10" s="129"/>
      <c r="AO10" s="129"/>
      <c r="AP10" s="129"/>
      <c r="AQ10" s="129"/>
      <c r="AR10" s="129"/>
      <c r="AS10" s="129"/>
      <c r="AT10" s="60"/>
    </row>
    <row r="11" spans="1:46" s="190" customFormat="1" ht="18" customHeight="1" x14ac:dyDescent="0.25">
      <c r="A11" s="101"/>
      <c r="B11" s="100"/>
      <c r="C11" s="100"/>
      <c r="D11" s="96"/>
      <c r="E11" s="96"/>
      <c r="F11" s="96"/>
      <c r="G11" s="457"/>
      <c r="H11" s="128"/>
      <c r="I11" s="96"/>
      <c r="J11" s="2273"/>
      <c r="K11" s="5889" t="s">
        <v>295</v>
      </c>
      <c r="L11" s="5889"/>
      <c r="M11" s="5889"/>
      <c r="N11" s="5890"/>
      <c r="O11" s="2570">
        <f>SUM(O12:O14)</f>
        <v>29100000</v>
      </c>
      <c r="P11" s="2068"/>
      <c r="Q11" s="2067"/>
      <c r="R11" s="2069"/>
      <c r="S11" s="2440">
        <f>SUM(S12:S14)</f>
        <v>176903</v>
      </c>
      <c r="T11" s="2071"/>
      <c r="U11" s="2072"/>
      <c r="V11" s="2274"/>
      <c r="W11" s="138"/>
      <c r="X11" s="59"/>
      <c r="Y11" s="282">
        <f>SUM(Y12:Y14)</f>
        <v>3</v>
      </c>
      <c r="Z11" s="282">
        <f>SUM(Z12:Z14)</f>
        <v>3</v>
      </c>
      <c r="AA11" s="200"/>
      <c r="AB11" s="200"/>
      <c r="AC11" s="200"/>
      <c r="AD11" s="101"/>
      <c r="AE11" s="101"/>
      <c r="AF11" s="101"/>
      <c r="AG11" s="101"/>
      <c r="AH11" s="101"/>
      <c r="AI11" s="101"/>
      <c r="AJ11" s="101"/>
      <c r="AK11" s="58"/>
      <c r="AL11" s="129"/>
      <c r="AM11" s="129"/>
      <c r="AN11" s="129"/>
      <c r="AO11" s="129"/>
      <c r="AP11" s="129"/>
      <c r="AQ11" s="129"/>
      <c r="AR11" s="129"/>
      <c r="AS11" s="129"/>
      <c r="AT11" s="60"/>
    </row>
    <row r="12" spans="1:46" s="587" customFormat="1" ht="21.75" customHeight="1" x14ac:dyDescent="0.25">
      <c r="A12" s="1337" t="s">
        <v>868</v>
      </c>
      <c r="B12" s="1189" t="s">
        <v>881</v>
      </c>
      <c r="C12" s="814" t="s">
        <v>539</v>
      </c>
      <c r="D12" s="814" t="s">
        <v>538</v>
      </c>
      <c r="E12" s="766">
        <v>11515</v>
      </c>
      <c r="F12" s="646" t="s">
        <v>291</v>
      </c>
      <c r="G12" s="1293" t="s">
        <v>956</v>
      </c>
      <c r="H12" s="1294" t="s">
        <v>295</v>
      </c>
      <c r="I12" s="1295" t="s">
        <v>906</v>
      </c>
      <c r="J12" s="2362">
        <v>2013</v>
      </c>
      <c r="K12" s="2411" t="s">
        <v>955</v>
      </c>
      <c r="L12" s="1968"/>
      <c r="M12" s="1967" t="s">
        <v>328</v>
      </c>
      <c r="N12" s="1967" t="s">
        <v>954</v>
      </c>
      <c r="O12" s="2573">
        <f>7532360.01+67639.99</f>
        <v>7600000</v>
      </c>
      <c r="P12" s="1965"/>
      <c r="Q12" s="1966">
        <v>1</v>
      </c>
      <c r="R12" s="1965"/>
      <c r="S12" s="2453">
        <v>31534</v>
      </c>
      <c r="T12" s="1963"/>
      <c r="U12" s="1962"/>
      <c r="V12" s="2293">
        <v>0.95</v>
      </c>
      <c r="W12" s="820">
        <v>41396</v>
      </c>
      <c r="X12" s="820">
        <v>41498</v>
      </c>
      <c r="Y12" s="1252">
        <v>1</v>
      </c>
      <c r="Z12" s="1252">
        <v>1</v>
      </c>
      <c r="AA12" s="1205">
        <v>41518</v>
      </c>
      <c r="AB12" s="822"/>
      <c r="AC12" s="767"/>
      <c r="AD12" s="819" t="s">
        <v>953</v>
      </c>
      <c r="AE12" s="766" t="s">
        <v>952</v>
      </c>
      <c r="AF12" s="763" t="s">
        <v>902</v>
      </c>
      <c r="AG12" s="764">
        <v>41396</v>
      </c>
      <c r="AH12" s="763" t="s">
        <v>287</v>
      </c>
      <c r="AI12" s="764" t="s">
        <v>287</v>
      </c>
      <c r="AJ12" s="766" t="s">
        <v>944</v>
      </c>
      <c r="AK12" s="764">
        <v>41397</v>
      </c>
      <c r="AL12" s="764"/>
      <c r="AM12" s="763" t="s">
        <v>287</v>
      </c>
      <c r="AN12" s="763" t="s">
        <v>901</v>
      </c>
      <c r="AO12" s="1186" t="s">
        <v>900</v>
      </c>
      <c r="AP12" s="763" t="s">
        <v>886</v>
      </c>
    </row>
    <row r="13" spans="1:46" s="587" customFormat="1" ht="35.25" customHeight="1" x14ac:dyDescent="0.25">
      <c r="A13" s="1337" t="s">
        <v>868</v>
      </c>
      <c r="B13" s="1189" t="s">
        <v>881</v>
      </c>
      <c r="C13" s="814" t="s">
        <v>539</v>
      </c>
      <c r="D13" s="814" t="s">
        <v>538</v>
      </c>
      <c r="E13" s="766" t="s">
        <v>951</v>
      </c>
      <c r="F13" s="646" t="s">
        <v>291</v>
      </c>
      <c r="G13" s="1293" t="s">
        <v>950</v>
      </c>
      <c r="H13" s="1338" t="s">
        <v>295</v>
      </c>
      <c r="I13" s="1295" t="s">
        <v>906</v>
      </c>
      <c r="J13" s="2362">
        <v>2013</v>
      </c>
      <c r="K13" s="2411" t="s">
        <v>949</v>
      </c>
      <c r="L13" s="1968"/>
      <c r="M13" s="1967" t="s">
        <v>310</v>
      </c>
      <c r="N13" s="1967" t="s">
        <v>948</v>
      </c>
      <c r="O13" s="2573">
        <f>5500000+1740000</f>
        <v>7240000</v>
      </c>
      <c r="P13" s="1965"/>
      <c r="Q13" s="1966">
        <v>1</v>
      </c>
      <c r="R13" s="1965"/>
      <c r="S13" s="2453">
        <v>98560</v>
      </c>
      <c r="T13" s="1963"/>
      <c r="U13" s="1962"/>
      <c r="V13" s="2293">
        <v>1</v>
      </c>
      <c r="W13" s="820">
        <v>41442</v>
      </c>
      <c r="X13" s="820">
        <v>41502</v>
      </c>
      <c r="Y13" s="1252">
        <v>1</v>
      </c>
      <c r="Z13" s="1252">
        <v>1</v>
      </c>
      <c r="AA13" s="1205">
        <v>41518</v>
      </c>
      <c r="AB13" s="822"/>
      <c r="AC13" s="767"/>
      <c r="AD13" s="819" t="s">
        <v>947</v>
      </c>
      <c r="AE13" s="818" t="s">
        <v>946</v>
      </c>
      <c r="AF13" s="763" t="s">
        <v>945</v>
      </c>
      <c r="AG13" s="764">
        <v>41430</v>
      </c>
      <c r="AH13" s="763" t="s">
        <v>287</v>
      </c>
      <c r="AI13" s="764" t="s">
        <v>287</v>
      </c>
      <c r="AJ13" s="766" t="s">
        <v>3562</v>
      </c>
      <c r="AK13" s="764">
        <v>41443</v>
      </c>
      <c r="AL13" s="764"/>
      <c r="AM13" s="763" t="s">
        <v>287</v>
      </c>
      <c r="AN13" s="763" t="s">
        <v>901</v>
      </c>
      <c r="AO13" s="1186" t="s">
        <v>900</v>
      </c>
      <c r="AP13" s="763" t="s">
        <v>886</v>
      </c>
    </row>
    <row r="14" spans="1:46" s="587" customFormat="1" ht="21.75" customHeight="1" x14ac:dyDescent="0.25">
      <c r="A14" s="814" t="s">
        <v>868</v>
      </c>
      <c r="B14" s="1190" t="s">
        <v>875</v>
      </c>
      <c r="C14" s="814" t="s">
        <v>539</v>
      </c>
      <c r="D14" s="814" t="s">
        <v>538</v>
      </c>
      <c r="E14" s="763" t="s">
        <v>943</v>
      </c>
      <c r="F14" s="646" t="s">
        <v>291</v>
      </c>
      <c r="G14" s="1293" t="s">
        <v>942</v>
      </c>
      <c r="H14" s="1294" t="s">
        <v>295</v>
      </c>
      <c r="I14" s="1295" t="s">
        <v>906</v>
      </c>
      <c r="J14" s="2362">
        <v>2013</v>
      </c>
      <c r="K14" s="2411" t="s">
        <v>941</v>
      </c>
      <c r="L14" s="1968"/>
      <c r="M14" s="1967" t="s">
        <v>311</v>
      </c>
      <c r="N14" s="1967" t="s">
        <v>940</v>
      </c>
      <c r="O14" s="2573">
        <f>16000000-1740000</f>
        <v>14260000</v>
      </c>
      <c r="P14" s="1965"/>
      <c r="Q14" s="1966">
        <v>1</v>
      </c>
      <c r="R14" s="1965"/>
      <c r="S14" s="2453">
        <v>46809</v>
      </c>
      <c r="T14" s="1963"/>
      <c r="U14" s="1962"/>
      <c r="V14" s="2293">
        <v>1</v>
      </c>
      <c r="W14" s="820">
        <v>41488</v>
      </c>
      <c r="X14" s="768">
        <v>41572</v>
      </c>
      <c r="Y14" s="1254">
        <v>1</v>
      </c>
      <c r="Z14" s="1254">
        <v>1</v>
      </c>
      <c r="AA14" s="1194">
        <v>41579</v>
      </c>
      <c r="AB14" s="767"/>
      <c r="AC14" s="767"/>
      <c r="AD14" s="819" t="s">
        <v>939</v>
      </c>
      <c r="AE14" s="766" t="s">
        <v>938</v>
      </c>
      <c r="AF14" s="763" t="s">
        <v>937</v>
      </c>
      <c r="AG14" s="764">
        <v>41409</v>
      </c>
      <c r="AH14" s="763" t="s">
        <v>287</v>
      </c>
      <c r="AI14" s="764" t="s">
        <v>287</v>
      </c>
      <c r="AJ14" s="766" t="s">
        <v>5055</v>
      </c>
      <c r="AK14" s="764"/>
      <c r="AL14" s="627" t="s">
        <v>281</v>
      </c>
      <c r="AM14" s="763" t="s">
        <v>287</v>
      </c>
      <c r="AN14" s="627" t="s">
        <v>281</v>
      </c>
      <c r="AO14" s="627" t="s">
        <v>281</v>
      </c>
      <c r="AP14" s="1182" t="s">
        <v>281</v>
      </c>
    </row>
    <row r="15" spans="1:46" ht="15.75" x14ac:dyDescent="0.25">
      <c r="A15" s="101"/>
      <c r="B15" s="100"/>
      <c r="C15" s="100"/>
      <c r="D15" s="96"/>
      <c r="E15" s="96"/>
      <c r="F15" s="96"/>
      <c r="G15" s="457"/>
      <c r="H15" s="128"/>
      <c r="I15" s="96"/>
      <c r="J15" s="2273"/>
      <c r="K15" s="5889" t="s">
        <v>289</v>
      </c>
      <c r="L15" s="5889"/>
      <c r="M15" s="5889"/>
      <c r="N15" s="5890"/>
      <c r="O15" s="2570">
        <f>SUM(O16:O18)</f>
        <v>9575000</v>
      </c>
      <c r="P15" s="2069"/>
      <c r="Q15" s="2072"/>
      <c r="R15" s="2073"/>
      <c r="S15" s="2490">
        <f>SUM(S16:S18)</f>
        <v>67096</v>
      </c>
      <c r="T15" s="2074"/>
      <c r="U15" s="2075"/>
      <c r="V15" s="2274"/>
      <c r="W15" s="538"/>
      <c r="X15" s="205"/>
      <c r="Y15" s="147">
        <f>SUM(Y16:Y18)</f>
        <v>2</v>
      </c>
      <c r="Z15" s="147">
        <f>SUM(Z16:Z18)</f>
        <v>3</v>
      </c>
      <c r="AA15" s="200"/>
      <c r="AB15" s="200"/>
      <c r="AC15" s="200"/>
      <c r="AD15" s="101"/>
      <c r="AE15" s="101"/>
      <c r="AF15" s="101"/>
      <c r="AG15" s="101"/>
      <c r="AH15" s="101"/>
      <c r="AI15" s="101"/>
      <c r="AJ15" s="101"/>
      <c r="AM15" s="129"/>
      <c r="AN15" s="129"/>
      <c r="AO15" s="129"/>
      <c r="AP15" s="129"/>
    </row>
    <row r="16" spans="1:46" s="587" customFormat="1" ht="31.5" customHeight="1" x14ac:dyDescent="0.25">
      <c r="A16" s="1292" t="s">
        <v>868</v>
      </c>
      <c r="B16" s="1184" t="s">
        <v>876</v>
      </c>
      <c r="C16" s="814" t="s">
        <v>539</v>
      </c>
      <c r="D16" s="814" t="s">
        <v>538</v>
      </c>
      <c r="E16" s="766">
        <v>11516</v>
      </c>
      <c r="F16" s="646" t="s">
        <v>291</v>
      </c>
      <c r="G16" s="1293" t="s">
        <v>907</v>
      </c>
      <c r="H16" s="1294" t="s">
        <v>289</v>
      </c>
      <c r="I16" s="1295" t="s">
        <v>906</v>
      </c>
      <c r="J16" s="2362">
        <v>2013</v>
      </c>
      <c r="K16" s="2411" t="s">
        <v>905</v>
      </c>
      <c r="L16" s="1968"/>
      <c r="M16" s="1967" t="s">
        <v>314</v>
      </c>
      <c r="N16" s="1967" t="s">
        <v>855</v>
      </c>
      <c r="O16" s="2573">
        <v>650000</v>
      </c>
      <c r="P16" s="1965"/>
      <c r="Q16" s="1966">
        <v>1</v>
      </c>
      <c r="R16" s="1965"/>
      <c r="S16" s="2453">
        <v>16543</v>
      </c>
      <c r="T16" s="1963"/>
      <c r="U16" s="1962"/>
      <c r="V16" s="2365">
        <v>1</v>
      </c>
      <c r="W16" s="820">
        <v>41421</v>
      </c>
      <c r="X16" s="1201">
        <v>41451</v>
      </c>
      <c r="Y16" s="1255">
        <v>0</v>
      </c>
      <c r="Z16" s="1255">
        <v>1</v>
      </c>
      <c r="AA16" s="1200">
        <v>41426</v>
      </c>
      <c r="AB16" s="822"/>
      <c r="AC16" s="767"/>
      <c r="AD16" s="819" t="s">
        <v>904</v>
      </c>
      <c r="AE16" s="818" t="s">
        <v>903</v>
      </c>
      <c r="AF16" s="763" t="s">
        <v>902</v>
      </c>
      <c r="AG16" s="764">
        <v>41396</v>
      </c>
      <c r="AH16" s="763" t="s">
        <v>287</v>
      </c>
      <c r="AI16" s="764" t="s">
        <v>287</v>
      </c>
      <c r="AJ16" s="766" t="s">
        <v>3562</v>
      </c>
      <c r="AK16" s="764">
        <v>41423</v>
      </c>
      <c r="AL16" s="764">
        <v>41487</v>
      </c>
      <c r="AM16" s="763" t="s">
        <v>287</v>
      </c>
      <c r="AN16" s="763" t="s">
        <v>901</v>
      </c>
      <c r="AO16" s="763" t="s">
        <v>900</v>
      </c>
      <c r="AP16" s="763" t="s">
        <v>886</v>
      </c>
    </row>
    <row r="17" spans="1:46" s="587" customFormat="1" ht="42.75" customHeight="1" x14ac:dyDescent="0.25">
      <c r="A17" s="1292" t="s">
        <v>868</v>
      </c>
      <c r="B17" s="1184"/>
      <c r="C17" s="814"/>
      <c r="D17" s="814" t="s">
        <v>538</v>
      </c>
      <c r="E17" s="1343"/>
      <c r="F17" s="646" t="s">
        <v>291</v>
      </c>
      <c r="G17" s="1293" t="s">
        <v>2232</v>
      </c>
      <c r="H17" s="1294" t="s">
        <v>289</v>
      </c>
      <c r="I17" s="1295" t="s">
        <v>906</v>
      </c>
      <c r="J17" s="2362">
        <v>2013</v>
      </c>
      <c r="K17" s="2411" t="s">
        <v>2474</v>
      </c>
      <c r="L17" s="1968"/>
      <c r="M17" s="1967" t="s">
        <v>310</v>
      </c>
      <c r="N17" s="1967" t="s">
        <v>541</v>
      </c>
      <c r="O17" s="2571">
        <v>275000</v>
      </c>
      <c r="P17" s="1965"/>
      <c r="Q17" s="1966">
        <v>1</v>
      </c>
      <c r="R17" s="1965"/>
      <c r="S17" s="2453">
        <v>33695</v>
      </c>
      <c r="T17" s="1963"/>
      <c r="U17" s="1962"/>
      <c r="V17" s="2365">
        <v>0</v>
      </c>
      <c r="W17" s="820">
        <v>41477</v>
      </c>
      <c r="X17" s="1201">
        <v>41506</v>
      </c>
      <c r="Y17" s="1255">
        <v>1</v>
      </c>
      <c r="Z17" s="1255">
        <v>1</v>
      </c>
      <c r="AA17" s="1200">
        <v>41760</v>
      </c>
      <c r="AB17" s="822"/>
      <c r="AC17" s="767"/>
      <c r="AD17" s="819" t="s">
        <v>2233</v>
      </c>
      <c r="AE17" s="818"/>
      <c r="AF17" s="763" t="s">
        <v>2234</v>
      </c>
      <c r="AG17" s="764">
        <v>41450</v>
      </c>
      <c r="AH17" s="763" t="s">
        <v>287</v>
      </c>
      <c r="AI17" s="764" t="s">
        <v>287</v>
      </c>
      <c r="AJ17" s="766" t="s">
        <v>944</v>
      </c>
      <c r="AK17" s="764"/>
      <c r="AL17" s="764"/>
      <c r="AM17" s="763" t="s">
        <v>287</v>
      </c>
      <c r="AN17" s="763"/>
      <c r="AO17" s="763"/>
      <c r="AP17" s="763"/>
    </row>
    <row r="18" spans="1:46" s="587" customFormat="1" ht="25.5" x14ac:dyDescent="0.25">
      <c r="A18" s="1592" t="s">
        <v>868</v>
      </c>
      <c r="B18" s="1591" t="s">
        <v>2202</v>
      </c>
      <c r="C18" s="1592" t="s">
        <v>539</v>
      </c>
      <c r="D18" s="1592" t="s">
        <v>538</v>
      </c>
      <c r="E18" s="1594" t="s">
        <v>2051</v>
      </c>
      <c r="F18" s="646" t="s">
        <v>291</v>
      </c>
      <c r="G18" s="1597" t="s">
        <v>2052</v>
      </c>
      <c r="H18" s="1598" t="s">
        <v>289</v>
      </c>
      <c r="I18" s="1593" t="s">
        <v>906</v>
      </c>
      <c r="J18" s="2560">
        <v>2013</v>
      </c>
      <c r="K18" s="2411" t="s">
        <v>2053</v>
      </c>
      <c r="L18" s="1968"/>
      <c r="M18" s="1967" t="s">
        <v>320</v>
      </c>
      <c r="N18" s="1967" t="s">
        <v>2054</v>
      </c>
      <c r="O18" s="2571">
        <v>8650000</v>
      </c>
      <c r="P18" s="1965"/>
      <c r="Q18" s="1966">
        <v>1</v>
      </c>
      <c r="R18" s="1965"/>
      <c r="S18" s="2453">
        <v>16858</v>
      </c>
      <c r="T18" s="1963"/>
      <c r="U18" s="1962"/>
      <c r="V18" s="2293">
        <v>0.95</v>
      </c>
      <c r="W18" s="1605">
        <v>41513</v>
      </c>
      <c r="X18" s="1616">
        <v>41610</v>
      </c>
      <c r="Y18" s="1543">
        <v>1</v>
      </c>
      <c r="Z18" s="1543">
        <v>1</v>
      </c>
      <c r="AA18" s="1602">
        <v>41671</v>
      </c>
      <c r="AB18" s="1603"/>
      <c r="AC18" s="1603"/>
      <c r="AD18" s="1606" t="s">
        <v>2055</v>
      </c>
      <c r="AE18" s="818"/>
      <c r="AF18" s="1594" t="s">
        <v>937</v>
      </c>
      <c r="AG18" s="1600">
        <v>41409</v>
      </c>
      <c r="AH18" s="1594" t="s">
        <v>287</v>
      </c>
      <c r="AI18" s="1600" t="s">
        <v>287</v>
      </c>
      <c r="AJ18" s="1599" t="s">
        <v>5056</v>
      </c>
      <c r="AK18" s="1600">
        <v>41459</v>
      </c>
      <c r="AL18" s="627" t="s">
        <v>281</v>
      </c>
      <c r="AM18" s="1594"/>
      <c r="AN18" s="627" t="s">
        <v>281</v>
      </c>
      <c r="AO18" s="627" t="s">
        <v>281</v>
      </c>
      <c r="AP18" s="1617" t="s">
        <v>281</v>
      </c>
    </row>
    <row r="19" spans="1:46" s="190" customFormat="1" ht="16.5" x14ac:dyDescent="0.25">
      <c r="A19" s="1248"/>
      <c r="B19" s="1248"/>
      <c r="C19" s="1248"/>
      <c r="D19" s="1248"/>
      <c r="E19" s="1248"/>
      <c r="F19" s="1248"/>
      <c r="G19" s="456"/>
      <c r="H19" s="213"/>
      <c r="I19" s="1248"/>
      <c r="J19" s="2463"/>
      <c r="K19" s="5926" t="s">
        <v>961</v>
      </c>
      <c r="L19" s="5926"/>
      <c r="M19" s="5927"/>
      <c r="N19" s="5927"/>
      <c r="O19" s="2572">
        <f>SUM(O20)</f>
        <v>1200000</v>
      </c>
      <c r="P19" s="2509"/>
      <c r="Q19" s="2063"/>
      <c r="R19" s="2058"/>
      <c r="S19" s="2491">
        <f>SUM(S20)</f>
        <v>0</v>
      </c>
      <c r="T19" s="2509"/>
      <c r="U19" s="2066"/>
      <c r="V19" s="2261"/>
      <c r="W19" s="537"/>
      <c r="X19" s="209"/>
      <c r="Y19" s="45">
        <f>SUM(Y20)</f>
        <v>1</v>
      </c>
      <c r="Z19" s="1105">
        <f>SUM(Z20)</f>
        <v>1</v>
      </c>
      <c r="AA19" s="209"/>
      <c r="AB19" s="209"/>
      <c r="AC19" s="216"/>
      <c r="AD19" s="209"/>
      <c r="AE19" s="209"/>
      <c r="AF19" s="209"/>
      <c r="AG19" s="209"/>
      <c r="AH19" s="209"/>
      <c r="AI19" s="209"/>
      <c r="AJ19" s="209"/>
      <c r="AK19" s="58"/>
      <c r="AL19" s="58"/>
      <c r="AM19" s="129"/>
      <c r="AN19" s="129"/>
      <c r="AO19" s="129"/>
      <c r="AP19" s="129"/>
      <c r="AQ19" s="129"/>
      <c r="AR19" s="129"/>
      <c r="AS19" s="129"/>
      <c r="AT19" s="60"/>
    </row>
    <row r="20" spans="1:46" ht="15.75" x14ac:dyDescent="0.25">
      <c r="A20" s="101"/>
      <c r="B20" s="100"/>
      <c r="C20" s="100"/>
      <c r="D20" s="96"/>
      <c r="E20" s="96"/>
      <c r="F20" s="96"/>
      <c r="G20" s="457"/>
      <c r="H20" s="128"/>
      <c r="I20" s="96"/>
      <c r="J20" s="2273"/>
      <c r="K20" s="5889" t="s">
        <v>681</v>
      </c>
      <c r="L20" s="5889"/>
      <c r="M20" s="5889"/>
      <c r="N20" s="5890"/>
      <c r="O20" s="2570">
        <f>SUM(O21:O21)</f>
        <v>1200000</v>
      </c>
      <c r="P20" s="2069"/>
      <c r="Q20" s="2072"/>
      <c r="R20" s="2073"/>
      <c r="S20" s="2490">
        <f>SUM(S21:S21)</f>
        <v>0</v>
      </c>
      <c r="T20" s="2074"/>
      <c r="U20" s="2075"/>
      <c r="V20" s="2274"/>
      <c r="W20" s="538"/>
      <c r="X20" s="205"/>
      <c r="Y20" s="147">
        <f>SUM(Y21:Y21)</f>
        <v>1</v>
      </c>
      <c r="Z20" s="147">
        <f>SUM(Z21:Z21)</f>
        <v>1</v>
      </c>
      <c r="AA20" s="200"/>
      <c r="AB20" s="200"/>
      <c r="AC20" s="200"/>
      <c r="AD20" s="101"/>
      <c r="AE20" s="101"/>
      <c r="AF20" s="101"/>
      <c r="AG20" s="101"/>
      <c r="AH20" s="101"/>
      <c r="AI20" s="101"/>
      <c r="AJ20" s="101"/>
      <c r="AM20" s="129"/>
      <c r="AN20" s="129"/>
      <c r="AO20" s="129"/>
      <c r="AP20" s="129"/>
    </row>
    <row r="21" spans="1:46" s="587" customFormat="1" ht="30" customHeight="1" x14ac:dyDescent="0.25">
      <c r="A21" s="1202" t="s">
        <v>870</v>
      </c>
      <c r="B21" s="1190" t="s">
        <v>875</v>
      </c>
      <c r="C21" s="1330" t="s">
        <v>539</v>
      </c>
      <c r="D21" s="739" t="s">
        <v>538</v>
      </c>
      <c r="E21" s="672">
        <v>11125</v>
      </c>
      <c r="F21" s="646" t="s">
        <v>291</v>
      </c>
      <c r="G21" s="870" t="s">
        <v>962</v>
      </c>
      <c r="H21" s="1279" t="s">
        <v>681</v>
      </c>
      <c r="I21" s="683" t="s">
        <v>961</v>
      </c>
      <c r="J21" s="2286">
        <v>2012</v>
      </c>
      <c r="K21" s="2412" t="s">
        <v>2473</v>
      </c>
      <c r="L21" s="2214"/>
      <c r="M21" s="1959" t="s">
        <v>356</v>
      </c>
      <c r="N21" s="1959" t="s">
        <v>496</v>
      </c>
      <c r="O21" s="2579">
        <v>1200000</v>
      </c>
      <c r="P21" s="1957"/>
      <c r="Q21" s="1958">
        <v>1</v>
      </c>
      <c r="R21" s="1957"/>
      <c r="S21" s="2577" t="s">
        <v>916</v>
      </c>
      <c r="T21" s="1955"/>
      <c r="U21" s="1954"/>
      <c r="V21" s="2287">
        <v>1</v>
      </c>
      <c r="W21" s="804">
        <v>41338</v>
      </c>
      <c r="X21" s="670">
        <v>41425</v>
      </c>
      <c r="Y21" s="1254">
        <v>1</v>
      </c>
      <c r="Z21" s="1254">
        <v>1</v>
      </c>
      <c r="AA21" s="1204">
        <v>41548</v>
      </c>
      <c r="AB21" s="1202" t="s">
        <v>5057</v>
      </c>
      <c r="AC21" s="740"/>
      <c r="AD21" s="1282" t="s">
        <v>960</v>
      </c>
      <c r="AE21" s="799" t="s">
        <v>959</v>
      </c>
      <c r="AF21" s="1282" t="s">
        <v>925</v>
      </c>
      <c r="AG21" s="670">
        <v>41085</v>
      </c>
      <c r="AH21" s="816" t="s">
        <v>287</v>
      </c>
      <c r="AI21" s="670" t="s">
        <v>287</v>
      </c>
      <c r="AJ21" s="1280" t="s">
        <v>5058</v>
      </c>
      <c r="AK21" s="670">
        <v>41425</v>
      </c>
      <c r="AL21" s="670">
        <v>41425</v>
      </c>
      <c r="AM21" s="627" t="s">
        <v>281</v>
      </c>
      <c r="AN21" s="1197" t="s">
        <v>287</v>
      </c>
      <c r="AO21" s="1197" t="s">
        <v>287</v>
      </c>
      <c r="AP21" s="1203" t="s">
        <v>888</v>
      </c>
    </row>
    <row r="22" spans="1:46" ht="16.5" x14ac:dyDescent="0.25">
      <c r="A22" s="1248"/>
      <c r="B22" s="1248"/>
      <c r="C22" s="1248"/>
      <c r="D22" s="1248"/>
      <c r="E22" s="1248"/>
      <c r="F22" s="1248"/>
      <c r="G22" s="456"/>
      <c r="H22" s="213"/>
      <c r="I22" s="1248"/>
      <c r="J22" s="2463"/>
      <c r="V22" s="2261"/>
      <c r="W22" s="537"/>
      <c r="X22" s="209"/>
      <c r="Y22" s="45">
        <f>SUM(Y23)</f>
        <v>0</v>
      </c>
      <c r="Z22" s="1105">
        <f>SUM(Z23)</f>
        <v>1</v>
      </c>
      <c r="AA22" s="209"/>
      <c r="AB22" s="209"/>
      <c r="AC22" s="216"/>
      <c r="AD22" s="209"/>
      <c r="AE22" s="209"/>
      <c r="AF22" s="209"/>
      <c r="AG22" s="209"/>
      <c r="AH22" s="209"/>
      <c r="AI22" s="209"/>
      <c r="AJ22" s="209"/>
      <c r="AK22" s="129"/>
    </row>
    <row r="23" spans="1:46" ht="15.75" x14ac:dyDescent="0.25">
      <c r="A23" s="101"/>
      <c r="B23" s="100"/>
      <c r="C23" s="100"/>
      <c r="D23" s="96"/>
      <c r="E23" s="96"/>
      <c r="F23" s="96"/>
      <c r="G23" s="457"/>
      <c r="H23" s="128"/>
      <c r="I23" s="96"/>
      <c r="J23" s="2273"/>
      <c r="V23" s="2274"/>
      <c r="W23" s="538"/>
      <c r="X23" s="205"/>
      <c r="Y23" s="147">
        <f>SUM(Y24:Y24)</f>
        <v>0</v>
      </c>
      <c r="Z23" s="147">
        <f>SUM(Z24:Z24)</f>
        <v>1</v>
      </c>
      <c r="AA23" s="200"/>
      <c r="AB23" s="200"/>
      <c r="AC23" s="200"/>
      <c r="AD23" s="101"/>
      <c r="AE23" s="101"/>
      <c r="AF23" s="101"/>
      <c r="AG23" s="101"/>
      <c r="AH23" s="101"/>
      <c r="AI23" s="101"/>
      <c r="AJ23" s="101"/>
      <c r="AK23" s="129"/>
    </row>
    <row r="24" spans="1:46" s="587" customFormat="1" ht="18" customHeight="1" x14ac:dyDescent="0.25">
      <c r="A24" s="1590" t="s">
        <v>868</v>
      </c>
      <c r="B24" s="1591" t="s">
        <v>2202</v>
      </c>
      <c r="C24" s="1592" t="s">
        <v>539</v>
      </c>
      <c r="D24" s="1593" t="s">
        <v>538</v>
      </c>
      <c r="E24" s="1594" t="s">
        <v>287</v>
      </c>
      <c r="F24" s="646" t="s">
        <v>291</v>
      </c>
      <c r="G24" s="1597" t="s">
        <v>2235</v>
      </c>
      <c r="H24" s="1598" t="s">
        <v>2236</v>
      </c>
      <c r="I24" s="1571" t="s">
        <v>909</v>
      </c>
      <c r="J24" s="2560">
        <v>2013</v>
      </c>
      <c r="K24" s="2578" t="s">
        <v>2599</v>
      </c>
      <c r="V24" s="2293">
        <v>1</v>
      </c>
      <c r="W24" s="1605"/>
      <c r="X24" s="1600"/>
      <c r="Y24" s="1543">
        <v>0</v>
      </c>
      <c r="Z24" s="1543">
        <v>1</v>
      </c>
      <c r="AA24" s="1602">
        <v>41671</v>
      </c>
      <c r="AB24" s="1196" t="s">
        <v>5059</v>
      </c>
      <c r="AC24" s="1603" t="s">
        <v>898</v>
      </c>
      <c r="AD24" s="1606"/>
      <c r="AE24" s="1599" t="s">
        <v>2238</v>
      </c>
      <c r="AF24" s="1594" t="s">
        <v>2237</v>
      </c>
      <c r="AG24" s="1600">
        <v>41445</v>
      </c>
      <c r="AH24" s="1594" t="s">
        <v>287</v>
      </c>
      <c r="AI24" s="1600" t="s">
        <v>287</v>
      </c>
      <c r="AJ24" s="1599"/>
      <c r="AK24" s="1594" t="s">
        <v>287</v>
      </c>
      <c r="AL24" s="1594" t="s">
        <v>287</v>
      </c>
      <c r="AM24" s="1594" t="s">
        <v>287</v>
      </c>
      <c r="AN24" s="1594" t="s">
        <v>287</v>
      </c>
      <c r="AO24" s="1594" t="s">
        <v>287</v>
      </c>
      <c r="AP24" s="1594" t="s">
        <v>897</v>
      </c>
    </row>
    <row r="25" spans="1:46" ht="42" customHeight="1" x14ac:dyDescent="0.25">
      <c r="A25" s="1248"/>
      <c r="B25" s="1248"/>
      <c r="C25" s="1248"/>
      <c r="D25" s="1248"/>
      <c r="E25" s="1248"/>
      <c r="F25" s="1248"/>
      <c r="G25" s="456"/>
      <c r="H25" s="213"/>
      <c r="I25" s="1248"/>
      <c r="J25" s="2463"/>
      <c r="V25" s="2261"/>
      <c r="W25" s="537"/>
      <c r="X25" s="209"/>
      <c r="Y25" s="45">
        <f>SUM(Y26)</f>
        <v>4</v>
      </c>
      <c r="Z25" s="95">
        <f>SUM(Z26)</f>
        <v>4</v>
      </c>
      <c r="AA25" s="209"/>
      <c r="AB25" s="209"/>
      <c r="AC25" s="216"/>
      <c r="AD25" s="209"/>
      <c r="AE25" s="209"/>
      <c r="AF25" s="209"/>
      <c r="AG25" s="209"/>
      <c r="AH25" s="209"/>
      <c r="AI25" s="209"/>
      <c r="AJ25" s="209"/>
      <c r="AK25" s="129"/>
    </row>
    <row r="26" spans="1:46" ht="15.75" x14ac:dyDescent="0.25">
      <c r="A26" s="101"/>
      <c r="B26" s="100"/>
      <c r="C26" s="100"/>
      <c r="D26" s="96"/>
      <c r="E26" s="96"/>
      <c r="F26" s="96"/>
      <c r="G26" s="457"/>
      <c r="H26" s="128"/>
      <c r="I26" s="96"/>
      <c r="J26" s="2273"/>
      <c r="V26" s="2274"/>
      <c r="W26" s="538"/>
      <c r="X26" s="205"/>
      <c r="Y26" s="147">
        <f>SUM(Y27:Y30)</f>
        <v>4</v>
      </c>
      <c r="Z26" s="147">
        <f>SUM(Z27:Z30)</f>
        <v>4</v>
      </c>
      <c r="AA26" s="200"/>
      <c r="AB26" s="200"/>
      <c r="AC26" s="200"/>
      <c r="AD26" s="101"/>
      <c r="AE26" s="101"/>
      <c r="AF26" s="101"/>
      <c r="AG26" s="101"/>
      <c r="AH26" s="101"/>
      <c r="AI26" s="101"/>
      <c r="AJ26" s="101"/>
      <c r="AK26" s="129"/>
    </row>
    <row r="27" spans="1:46" s="587" customFormat="1" ht="30" customHeight="1" x14ac:dyDescent="0.25">
      <c r="A27" s="1592" t="s">
        <v>868</v>
      </c>
      <c r="B27" s="1591" t="s">
        <v>2202</v>
      </c>
      <c r="C27" s="1592" t="s">
        <v>539</v>
      </c>
      <c r="D27" s="1592" t="s">
        <v>538</v>
      </c>
      <c r="E27" s="630" t="s">
        <v>281</v>
      </c>
      <c r="F27" s="646" t="s">
        <v>291</v>
      </c>
      <c r="G27" s="1610" t="s">
        <v>1945</v>
      </c>
      <c r="H27" s="1611" t="s">
        <v>295</v>
      </c>
      <c r="I27" s="1571" t="s">
        <v>1874</v>
      </c>
      <c r="J27" s="2560">
        <v>2013</v>
      </c>
      <c r="V27" s="2293">
        <v>1</v>
      </c>
      <c r="W27" s="1605">
        <v>41618</v>
      </c>
      <c r="X27" s="1600">
        <v>41636</v>
      </c>
      <c r="Y27" s="1543">
        <v>1</v>
      </c>
      <c r="Z27" s="1615">
        <v>1</v>
      </c>
      <c r="AA27" s="1602">
        <v>41671</v>
      </c>
      <c r="AB27" s="1603"/>
      <c r="AC27" s="1603"/>
      <c r="AD27" s="1612" t="s">
        <v>1946</v>
      </c>
      <c r="AE27" s="684"/>
      <c r="AF27" s="1612" t="s">
        <v>1877</v>
      </c>
      <c r="AG27" s="1600">
        <v>41593</v>
      </c>
      <c r="AH27" s="1594" t="s">
        <v>287</v>
      </c>
      <c r="AI27" s="1600" t="s">
        <v>287</v>
      </c>
      <c r="AJ27" s="1613" t="s">
        <v>1878</v>
      </c>
      <c r="AK27" s="627" t="s">
        <v>281</v>
      </c>
      <c r="AL27" s="627" t="s">
        <v>281</v>
      </c>
      <c r="AM27" s="627" t="s">
        <v>281</v>
      </c>
      <c r="AN27" s="627" t="s">
        <v>281</v>
      </c>
      <c r="AO27" s="627" t="s">
        <v>281</v>
      </c>
      <c r="AP27" s="1182" t="s">
        <v>281</v>
      </c>
    </row>
    <row r="28" spans="1:46" s="587" customFormat="1" ht="35.25" customHeight="1" x14ac:dyDescent="0.25">
      <c r="A28" s="1592" t="s">
        <v>868</v>
      </c>
      <c r="B28" s="1591" t="s">
        <v>2202</v>
      </c>
      <c r="C28" s="1592" t="s">
        <v>539</v>
      </c>
      <c r="D28" s="1592" t="s">
        <v>538</v>
      </c>
      <c r="E28" s="630" t="s">
        <v>281</v>
      </c>
      <c r="F28" s="646" t="s">
        <v>291</v>
      </c>
      <c r="G28" s="1610" t="s">
        <v>1947</v>
      </c>
      <c r="H28" s="1611" t="s">
        <v>295</v>
      </c>
      <c r="I28" s="1571" t="s">
        <v>1874</v>
      </c>
      <c r="J28" s="2560">
        <v>2013</v>
      </c>
      <c r="V28" s="2293">
        <v>1</v>
      </c>
      <c r="W28" s="1605">
        <v>41617</v>
      </c>
      <c r="X28" s="1600">
        <v>41635</v>
      </c>
      <c r="Y28" s="1543">
        <v>1</v>
      </c>
      <c r="Z28" s="1615">
        <v>1</v>
      </c>
      <c r="AA28" s="1602">
        <v>41671</v>
      </c>
      <c r="AB28" s="1603"/>
      <c r="AC28" s="1603"/>
      <c r="AD28" s="1612" t="s">
        <v>1924</v>
      </c>
      <c r="AE28" s="684"/>
      <c r="AF28" s="1612" t="s">
        <v>1877</v>
      </c>
      <c r="AG28" s="1600">
        <v>41593</v>
      </c>
      <c r="AH28" s="1594" t="s">
        <v>287</v>
      </c>
      <c r="AI28" s="1600" t="s">
        <v>287</v>
      </c>
      <c r="AJ28" s="1613" t="s">
        <v>892</v>
      </c>
      <c r="AK28" s="627" t="s">
        <v>281</v>
      </c>
      <c r="AL28" s="627" t="s">
        <v>281</v>
      </c>
      <c r="AM28" s="627" t="s">
        <v>281</v>
      </c>
      <c r="AN28" s="627" t="s">
        <v>281</v>
      </c>
      <c r="AO28" s="627" t="s">
        <v>281</v>
      </c>
      <c r="AP28" s="1182" t="s">
        <v>281</v>
      </c>
    </row>
    <row r="29" spans="1:46" s="587" customFormat="1" ht="36" customHeight="1" x14ac:dyDescent="0.25">
      <c r="A29" s="1592" t="s">
        <v>868</v>
      </c>
      <c r="B29" s="1591" t="s">
        <v>2202</v>
      </c>
      <c r="C29" s="1592" t="s">
        <v>539</v>
      </c>
      <c r="D29" s="1592" t="s">
        <v>538</v>
      </c>
      <c r="E29" s="630" t="s">
        <v>281</v>
      </c>
      <c r="F29" s="646" t="s">
        <v>291</v>
      </c>
      <c r="G29" s="1610" t="s">
        <v>1949</v>
      </c>
      <c r="H29" s="1611" t="s">
        <v>295</v>
      </c>
      <c r="I29" s="1571" t="s">
        <v>1874</v>
      </c>
      <c r="J29" s="2560">
        <v>2013</v>
      </c>
      <c r="V29" s="2293">
        <v>1</v>
      </c>
      <c r="W29" s="1605">
        <v>41614</v>
      </c>
      <c r="X29" s="1600">
        <v>41636</v>
      </c>
      <c r="Y29" s="1543">
        <v>1</v>
      </c>
      <c r="Z29" s="1615">
        <v>1</v>
      </c>
      <c r="AA29" s="1602">
        <v>41671</v>
      </c>
      <c r="AB29" s="1603"/>
      <c r="AC29" s="1603"/>
      <c r="AD29" s="1612" t="s">
        <v>1950</v>
      </c>
      <c r="AE29" s="684"/>
      <c r="AF29" s="1612" t="s">
        <v>1951</v>
      </c>
      <c r="AG29" s="1600">
        <v>41606</v>
      </c>
      <c r="AH29" s="1594" t="s">
        <v>287</v>
      </c>
      <c r="AI29" s="1600" t="s">
        <v>287</v>
      </c>
      <c r="AJ29" s="1613" t="s">
        <v>1886</v>
      </c>
      <c r="AK29" s="627" t="s">
        <v>281</v>
      </c>
      <c r="AL29" s="627" t="s">
        <v>281</v>
      </c>
      <c r="AM29" s="627" t="s">
        <v>281</v>
      </c>
      <c r="AN29" s="627" t="s">
        <v>281</v>
      </c>
      <c r="AO29" s="627" t="s">
        <v>281</v>
      </c>
      <c r="AP29" s="1182" t="s">
        <v>281</v>
      </c>
    </row>
    <row r="30" spans="1:46" s="587" customFormat="1" ht="35.25" customHeight="1" x14ac:dyDescent="0.25">
      <c r="A30" s="1592" t="s">
        <v>868</v>
      </c>
      <c r="B30" s="1591" t="s">
        <v>2202</v>
      </c>
      <c r="C30" s="1592" t="s">
        <v>539</v>
      </c>
      <c r="D30" s="1592" t="s">
        <v>538</v>
      </c>
      <c r="E30" s="630" t="s">
        <v>281</v>
      </c>
      <c r="F30" s="646" t="s">
        <v>291</v>
      </c>
      <c r="G30" s="1610" t="s">
        <v>1952</v>
      </c>
      <c r="H30" s="1611" t="s">
        <v>295</v>
      </c>
      <c r="I30" s="1571" t="s">
        <v>1874</v>
      </c>
      <c r="J30" s="2560">
        <v>2013</v>
      </c>
      <c r="V30" s="2293">
        <v>1</v>
      </c>
      <c r="W30" s="1605">
        <v>41617</v>
      </c>
      <c r="X30" s="1600">
        <v>41636</v>
      </c>
      <c r="Y30" s="1543">
        <v>1</v>
      </c>
      <c r="Z30" s="1615">
        <v>1</v>
      </c>
      <c r="AA30" s="1602">
        <v>41671</v>
      </c>
      <c r="AB30" s="1603"/>
      <c r="AC30" s="1603"/>
      <c r="AD30" s="1612" t="s">
        <v>1950</v>
      </c>
      <c r="AE30" s="684"/>
      <c r="AF30" s="1612" t="s">
        <v>1951</v>
      </c>
      <c r="AG30" s="1600">
        <v>41606</v>
      </c>
      <c r="AH30" s="1594" t="s">
        <v>287</v>
      </c>
      <c r="AI30" s="1600" t="s">
        <v>287</v>
      </c>
      <c r="AJ30" s="1613" t="s">
        <v>5060</v>
      </c>
      <c r="AK30" s="627" t="s">
        <v>281</v>
      </c>
      <c r="AL30" s="627" t="s">
        <v>281</v>
      </c>
      <c r="AM30" s="627" t="s">
        <v>281</v>
      </c>
      <c r="AN30" s="627" t="s">
        <v>281</v>
      </c>
      <c r="AO30" s="627" t="s">
        <v>281</v>
      </c>
      <c r="AP30" s="1182" t="s">
        <v>281</v>
      </c>
    </row>
    <row r="31" spans="1:46" s="587" customFormat="1" ht="18.75" customHeight="1" x14ac:dyDescent="0.25">
      <c r="A31" s="1805"/>
      <c r="B31" s="1806"/>
      <c r="C31" s="1805"/>
      <c r="D31" s="1805"/>
      <c r="E31" s="1807"/>
      <c r="F31" s="1661"/>
      <c r="G31" s="1808"/>
      <c r="H31" s="1809"/>
      <c r="I31" s="1810"/>
      <c r="J31" s="1811"/>
      <c r="V31" s="1765"/>
      <c r="W31" s="1812"/>
      <c r="X31" s="1813"/>
      <c r="Y31" s="1685"/>
      <c r="Z31" s="1822"/>
      <c r="AA31" s="1815"/>
      <c r="AB31" s="1816"/>
      <c r="AC31" s="1816"/>
      <c r="AD31" s="1819"/>
      <c r="AE31" s="1697"/>
      <c r="AF31" s="1819"/>
      <c r="AG31" s="1813"/>
      <c r="AH31" s="1820"/>
      <c r="AI31" s="1813"/>
      <c r="AJ31" s="1821"/>
      <c r="AK31" s="1690"/>
      <c r="AL31" s="1690"/>
      <c r="AM31" s="1690"/>
      <c r="AN31" s="1690"/>
      <c r="AO31" s="1690"/>
      <c r="AP31" s="1784"/>
    </row>
    <row r="32" spans="1:46" ht="14.1" customHeight="1" x14ac:dyDescent="0.25">
      <c r="B32" s="110"/>
      <c r="C32" s="110"/>
      <c r="D32" s="111"/>
      <c r="E32" s="111"/>
      <c r="F32" s="111"/>
      <c r="G32" s="112"/>
      <c r="H32" s="112"/>
      <c r="I32" s="111"/>
      <c r="J32" s="111"/>
      <c r="V32" s="109"/>
      <c r="W32" s="6"/>
      <c r="X32" s="6"/>
      <c r="AD32" s="109"/>
    </row>
    <row r="33" spans="2:30" ht="14.1" customHeight="1" x14ac:dyDescent="0.25">
      <c r="B33" s="110"/>
      <c r="C33" s="110"/>
      <c r="D33" s="111"/>
      <c r="E33" s="111"/>
      <c r="F33" s="111"/>
      <c r="G33" s="112"/>
      <c r="H33" s="112"/>
      <c r="I33" s="111"/>
      <c r="J33" s="111"/>
      <c r="V33" s="109"/>
      <c r="W33" s="6"/>
      <c r="X33" s="6"/>
      <c r="AD33" s="109"/>
    </row>
    <row r="34" spans="2:30" x14ac:dyDescent="0.25">
      <c r="B34" s="110"/>
      <c r="C34" s="110"/>
      <c r="D34" s="111"/>
      <c r="E34" s="111"/>
      <c r="F34" s="111"/>
      <c r="G34" s="112"/>
      <c r="H34" s="112"/>
      <c r="I34" s="111"/>
      <c r="J34" s="111"/>
      <c r="M34" s="83"/>
      <c r="N34" s="83"/>
      <c r="P34" s="65"/>
      <c r="R34" s="67"/>
      <c r="S34" s="83"/>
      <c r="T34" s="83"/>
      <c r="V34" s="109"/>
      <c r="W34" s="6"/>
      <c r="X34" s="6"/>
      <c r="AD34" s="109"/>
    </row>
    <row r="35" spans="2:30" x14ac:dyDescent="0.25">
      <c r="B35" s="110"/>
      <c r="C35" s="110"/>
      <c r="D35" s="111"/>
      <c r="E35" s="111"/>
      <c r="F35" s="111"/>
      <c r="G35" s="112"/>
      <c r="H35" s="112"/>
      <c r="I35" s="111"/>
      <c r="J35" s="111"/>
      <c r="M35" s="83"/>
      <c r="N35" s="83"/>
      <c r="P35" s="65"/>
      <c r="R35" s="67"/>
      <c r="S35" s="192"/>
      <c r="T35" s="83"/>
      <c r="V35" s="109"/>
      <c r="W35" s="6"/>
      <c r="X35" s="6"/>
      <c r="AD35" s="109"/>
    </row>
    <row r="36" spans="2:30" x14ac:dyDescent="0.25">
      <c r="B36" s="6"/>
      <c r="C36" s="6"/>
      <c r="D36" s="111"/>
      <c r="E36" s="111"/>
      <c r="F36" s="111"/>
      <c r="G36" s="112"/>
      <c r="H36" s="112"/>
      <c r="I36" s="111"/>
      <c r="J36" s="111"/>
      <c r="V36" s="109"/>
      <c r="AD36" s="109"/>
    </row>
    <row r="37" spans="2:30" x14ac:dyDescent="0.25">
      <c r="B37" s="6"/>
      <c r="C37" s="6"/>
      <c r="D37" s="111"/>
      <c r="E37" s="111"/>
      <c r="F37" s="111"/>
      <c r="G37" s="112"/>
      <c r="H37" s="112"/>
      <c r="I37" s="111"/>
      <c r="J37" s="111"/>
      <c r="V37" s="109"/>
      <c r="AD37" s="109"/>
    </row>
    <row r="38" spans="2:30" x14ac:dyDescent="0.25">
      <c r="B38" s="6"/>
      <c r="C38" s="6"/>
      <c r="D38" s="111"/>
      <c r="E38" s="111"/>
      <c r="F38" s="111"/>
      <c r="G38" s="112"/>
      <c r="H38" s="112"/>
      <c r="I38" s="111"/>
      <c r="J38" s="111"/>
      <c r="V38" s="109"/>
      <c r="AD38" s="109"/>
    </row>
    <row r="39" spans="2:30" x14ac:dyDescent="0.25">
      <c r="B39" s="6"/>
      <c r="C39" s="6"/>
      <c r="D39" s="111"/>
      <c r="E39" s="111"/>
      <c r="F39" s="111"/>
      <c r="G39" s="112"/>
      <c r="H39" s="112"/>
      <c r="I39" s="111"/>
      <c r="J39" s="111"/>
      <c r="V39" s="109"/>
      <c r="AD39" s="109"/>
    </row>
    <row r="40" spans="2:30" x14ac:dyDescent="0.25">
      <c r="B40" s="6"/>
      <c r="C40" s="6"/>
      <c r="D40" s="111"/>
      <c r="E40" s="111"/>
      <c r="F40" s="111"/>
      <c r="G40" s="112"/>
      <c r="H40" s="112"/>
      <c r="I40" s="111"/>
      <c r="J40" s="111"/>
      <c r="V40" s="109"/>
      <c r="AD40" s="109"/>
    </row>
    <row r="41" spans="2:30" x14ac:dyDescent="0.25">
      <c r="B41" s="6"/>
      <c r="C41" s="6"/>
      <c r="D41" s="111"/>
      <c r="E41" s="111"/>
      <c r="F41" s="111"/>
      <c r="G41" s="112"/>
      <c r="H41" s="112"/>
      <c r="I41" s="111"/>
      <c r="J41" s="111"/>
      <c r="V41" s="109"/>
      <c r="AD41" s="109"/>
    </row>
    <row r="42" spans="2:30" x14ac:dyDescent="0.25">
      <c r="B42" s="6"/>
      <c r="C42" s="6"/>
      <c r="D42" s="111"/>
      <c r="E42" s="111"/>
      <c r="F42" s="111"/>
      <c r="G42" s="112"/>
      <c r="H42" s="112"/>
      <c r="I42" s="111"/>
      <c r="J42" s="111"/>
      <c r="V42" s="109"/>
      <c r="AD42" s="109"/>
    </row>
    <row r="43" spans="2:30" x14ac:dyDescent="0.25">
      <c r="B43" s="6"/>
      <c r="C43" s="6"/>
      <c r="D43" s="111"/>
      <c r="E43" s="111"/>
      <c r="F43" s="111"/>
      <c r="G43" s="112"/>
      <c r="H43" s="112"/>
      <c r="I43" s="111"/>
      <c r="J43" s="111"/>
      <c r="V43" s="109"/>
      <c r="AD43" s="109"/>
    </row>
    <row r="44" spans="2:30" x14ac:dyDescent="0.25">
      <c r="B44" s="6"/>
      <c r="C44" s="6"/>
      <c r="D44" s="111"/>
      <c r="E44" s="111"/>
      <c r="F44" s="111"/>
      <c r="G44" s="112"/>
      <c r="H44" s="112"/>
      <c r="I44" s="111"/>
      <c r="J44" s="111"/>
      <c r="V44" s="109"/>
      <c r="AD44" s="109"/>
    </row>
    <row r="45" spans="2:30" x14ac:dyDescent="0.25">
      <c r="B45" s="6"/>
      <c r="C45" s="6"/>
      <c r="D45" s="111"/>
      <c r="E45" s="111"/>
      <c r="F45" s="111"/>
      <c r="G45" s="112"/>
      <c r="H45" s="112"/>
      <c r="I45" s="111"/>
      <c r="J45" s="111"/>
      <c r="V45" s="109"/>
      <c r="AD45" s="109"/>
    </row>
    <row r="46" spans="2:30" x14ac:dyDescent="0.25">
      <c r="B46" s="6"/>
      <c r="C46" s="6"/>
      <c r="D46" s="111"/>
      <c r="E46" s="111"/>
      <c r="F46" s="111"/>
      <c r="G46" s="112"/>
      <c r="H46" s="112"/>
      <c r="I46" s="111"/>
      <c r="J46" s="111"/>
      <c r="V46" s="109"/>
      <c r="AD46" s="109"/>
    </row>
    <row r="47" spans="2:30" x14ac:dyDescent="0.25">
      <c r="B47" s="6"/>
      <c r="C47" s="6"/>
      <c r="D47" s="111"/>
      <c r="E47" s="111"/>
      <c r="F47" s="111"/>
      <c r="G47" s="112"/>
      <c r="H47" s="112"/>
      <c r="I47" s="111"/>
      <c r="J47" s="111"/>
      <c r="V47" s="109"/>
      <c r="AD47" s="109"/>
    </row>
    <row r="48" spans="2:30" x14ac:dyDescent="0.25">
      <c r="B48" s="6"/>
      <c r="C48" s="6"/>
      <c r="D48" s="111"/>
      <c r="E48" s="111"/>
      <c r="F48" s="111"/>
      <c r="G48" s="112"/>
      <c r="H48" s="112"/>
      <c r="I48" s="111"/>
      <c r="J48" s="111"/>
      <c r="V48" s="109"/>
      <c r="AD48" s="109"/>
    </row>
    <row r="49" spans="2:30" x14ac:dyDescent="0.25">
      <c r="B49" s="6"/>
      <c r="C49" s="6"/>
      <c r="D49" s="6"/>
      <c r="E49" s="6"/>
      <c r="F49" s="111"/>
      <c r="G49" s="112"/>
      <c r="H49" s="112"/>
      <c r="I49" s="111"/>
      <c r="J49" s="111"/>
      <c r="V49" s="109"/>
      <c r="AD49" s="109"/>
    </row>
    <row r="50" spans="2:30" x14ac:dyDescent="0.25">
      <c r="B50" s="6"/>
      <c r="C50" s="6"/>
      <c r="D50" s="6"/>
      <c r="E50" s="6"/>
      <c r="F50" s="111"/>
      <c r="G50" s="112"/>
      <c r="H50" s="112"/>
      <c r="I50" s="111"/>
      <c r="J50" s="111"/>
      <c r="V50" s="109"/>
      <c r="AD50" s="109"/>
    </row>
    <row r="51" spans="2:30" x14ac:dyDescent="0.25">
      <c r="B51" s="6"/>
      <c r="C51" s="6"/>
      <c r="D51" s="6"/>
      <c r="E51" s="6"/>
      <c r="F51" s="111"/>
      <c r="G51" s="112"/>
      <c r="H51" s="112"/>
      <c r="I51" s="111"/>
      <c r="J51" s="111"/>
      <c r="V51" s="109"/>
      <c r="AD51" s="109"/>
    </row>
    <row r="52" spans="2:30" x14ac:dyDescent="0.25">
      <c r="B52" s="6"/>
      <c r="C52" s="6"/>
      <c r="D52" s="6"/>
      <c r="E52" s="6"/>
      <c r="F52" s="111"/>
      <c r="G52" s="112"/>
      <c r="H52" s="112"/>
      <c r="I52" s="111"/>
      <c r="J52" s="111"/>
      <c r="V52" s="109"/>
      <c r="AD52" s="109"/>
    </row>
    <row r="53" spans="2:30" x14ac:dyDescent="0.25">
      <c r="B53" s="6"/>
      <c r="C53" s="6"/>
      <c r="D53" s="6"/>
      <c r="E53" s="6"/>
      <c r="F53" s="111"/>
      <c r="G53" s="112"/>
      <c r="H53" s="112"/>
      <c r="I53" s="111"/>
      <c r="J53" s="111"/>
      <c r="V53" s="109"/>
      <c r="AD53" s="109"/>
    </row>
    <row r="54" spans="2:30" x14ac:dyDescent="0.25">
      <c r="B54" s="6"/>
      <c r="C54" s="6"/>
      <c r="D54" s="6"/>
      <c r="E54" s="6"/>
      <c r="F54" s="111"/>
      <c r="G54" s="112"/>
      <c r="H54" s="112"/>
      <c r="I54" s="111"/>
      <c r="J54" s="111"/>
      <c r="V54" s="109"/>
      <c r="AD54" s="109"/>
    </row>
    <row r="55" spans="2:30" x14ac:dyDescent="0.25">
      <c r="B55" s="6"/>
      <c r="C55" s="6"/>
      <c r="D55" s="6"/>
      <c r="E55" s="6"/>
      <c r="F55" s="111"/>
      <c r="G55" s="112"/>
      <c r="H55" s="112"/>
      <c r="I55" s="111"/>
      <c r="J55" s="111"/>
      <c r="V55" s="109"/>
      <c r="AD55" s="109"/>
    </row>
    <row r="56" spans="2:30" x14ac:dyDescent="0.25">
      <c r="B56" s="6"/>
      <c r="C56" s="6"/>
      <c r="D56" s="6"/>
      <c r="E56" s="6"/>
      <c r="F56" s="111"/>
      <c r="G56" s="112"/>
      <c r="H56" s="112"/>
      <c r="I56" s="111"/>
      <c r="J56" s="111"/>
      <c r="V56" s="109"/>
      <c r="AD56" s="109"/>
    </row>
    <row r="57" spans="2:30" x14ac:dyDescent="0.25">
      <c r="B57" s="6"/>
      <c r="C57" s="6"/>
      <c r="D57" s="6"/>
      <c r="E57" s="6"/>
      <c r="F57" s="111"/>
      <c r="G57" s="112"/>
      <c r="H57" s="112"/>
      <c r="I57" s="111"/>
      <c r="J57" s="111"/>
      <c r="V57" s="109"/>
      <c r="AD57" s="109"/>
    </row>
    <row r="58" spans="2:30" x14ac:dyDescent="0.25">
      <c r="B58" s="6"/>
      <c r="C58" s="6"/>
      <c r="D58" s="6"/>
      <c r="E58" s="6"/>
      <c r="F58" s="111"/>
      <c r="G58" s="112"/>
      <c r="H58" s="112"/>
      <c r="I58" s="111"/>
      <c r="J58" s="111"/>
      <c r="V58" s="109"/>
      <c r="AD58" s="109"/>
    </row>
    <row r="59" spans="2:30" x14ac:dyDescent="0.25">
      <c r="B59" s="6"/>
      <c r="C59" s="6"/>
      <c r="D59" s="6"/>
      <c r="E59" s="6"/>
      <c r="F59" s="111"/>
      <c r="G59" s="112"/>
      <c r="H59" s="112"/>
      <c r="I59" s="111"/>
      <c r="J59" s="111"/>
      <c r="V59" s="109"/>
      <c r="AD59" s="109"/>
    </row>
    <row r="60" spans="2:30" x14ac:dyDescent="0.25">
      <c r="B60" s="6"/>
      <c r="C60" s="6"/>
      <c r="D60" s="6"/>
      <c r="E60" s="6"/>
      <c r="F60" s="111"/>
      <c r="G60" s="112"/>
      <c r="H60" s="112"/>
      <c r="I60" s="111"/>
      <c r="J60" s="111"/>
      <c r="V60" s="109"/>
      <c r="AD60" s="109"/>
    </row>
    <row r="61" spans="2:30" x14ac:dyDescent="0.25">
      <c r="B61" s="6"/>
      <c r="C61" s="6"/>
      <c r="D61" s="6"/>
      <c r="E61" s="6"/>
      <c r="F61" s="111"/>
      <c r="G61" s="112"/>
      <c r="H61" s="112"/>
      <c r="I61" s="111"/>
      <c r="J61" s="111"/>
      <c r="V61" s="109"/>
      <c r="AD61" s="109"/>
    </row>
    <row r="62" spans="2:30" x14ac:dyDescent="0.25">
      <c r="B62" s="6"/>
      <c r="C62" s="6"/>
      <c r="D62" s="6"/>
      <c r="E62" s="6"/>
      <c r="F62" s="111"/>
      <c r="G62" s="112"/>
      <c r="H62" s="112"/>
      <c r="I62" s="111"/>
      <c r="J62" s="111"/>
      <c r="V62" s="109"/>
      <c r="AD62" s="109"/>
    </row>
    <row r="63" spans="2:30" x14ac:dyDescent="0.25">
      <c r="B63" s="6"/>
      <c r="C63" s="6"/>
      <c r="D63" s="6"/>
      <c r="E63" s="6"/>
      <c r="F63" s="111"/>
      <c r="G63" s="112"/>
      <c r="H63" s="112"/>
      <c r="I63" s="111"/>
      <c r="J63" s="111"/>
      <c r="V63" s="109"/>
      <c r="AD63" s="109"/>
    </row>
    <row r="64" spans="2:30" x14ac:dyDescent="0.25">
      <c r="B64" s="6"/>
      <c r="C64" s="6"/>
      <c r="D64" s="6"/>
      <c r="E64" s="6"/>
      <c r="F64" s="111"/>
      <c r="G64" s="112"/>
      <c r="H64" s="112"/>
      <c r="I64" s="111"/>
      <c r="J64" s="111"/>
      <c r="V64" s="109"/>
      <c r="AD64" s="109"/>
    </row>
    <row r="65" spans="2:30" x14ac:dyDescent="0.25">
      <c r="B65" s="6"/>
      <c r="C65" s="6"/>
      <c r="D65" s="6"/>
      <c r="E65" s="6"/>
      <c r="F65" s="6"/>
      <c r="G65" s="6"/>
      <c r="H65" s="6"/>
      <c r="I65" s="6"/>
      <c r="J65" s="6"/>
      <c r="V65" s="109"/>
      <c r="AD65" s="109"/>
    </row>
    <row r="66" spans="2:30" x14ac:dyDescent="0.25">
      <c r="B66" s="6"/>
      <c r="C66" s="6"/>
      <c r="D66" s="6"/>
      <c r="E66" s="6"/>
      <c r="F66" s="6"/>
      <c r="G66" s="6"/>
      <c r="H66" s="6"/>
      <c r="I66" s="6"/>
      <c r="J66" s="6"/>
      <c r="V66" s="109"/>
      <c r="AD66" s="109"/>
    </row>
    <row r="67" spans="2:30" x14ac:dyDescent="0.25">
      <c r="B67" s="6"/>
      <c r="C67" s="6"/>
      <c r="D67" s="6"/>
      <c r="E67" s="6"/>
      <c r="F67" s="6"/>
      <c r="G67" s="6"/>
      <c r="H67" s="6"/>
      <c r="I67" s="6"/>
      <c r="J67" s="6"/>
      <c r="V67" s="109"/>
      <c r="AD67" s="109"/>
    </row>
    <row r="68" spans="2:30" x14ac:dyDescent="0.25">
      <c r="B68" s="6"/>
      <c r="C68" s="6"/>
      <c r="D68" s="6"/>
      <c r="E68" s="6"/>
      <c r="F68" s="6"/>
      <c r="G68" s="6"/>
      <c r="H68" s="6"/>
      <c r="I68" s="6"/>
      <c r="J68" s="6"/>
      <c r="V68" s="109"/>
      <c r="AD68" s="109"/>
    </row>
    <row r="69" spans="2:30" x14ac:dyDescent="0.25">
      <c r="B69" s="6"/>
      <c r="C69" s="6"/>
      <c r="D69" s="6"/>
      <c r="E69" s="6"/>
      <c r="F69" s="6"/>
      <c r="G69" s="6"/>
      <c r="H69" s="6"/>
      <c r="I69" s="6"/>
      <c r="J69" s="6"/>
      <c r="V69" s="109"/>
      <c r="AD69" s="109"/>
    </row>
    <row r="70" spans="2:30" x14ac:dyDescent="0.25">
      <c r="B70" s="6"/>
      <c r="C70" s="6"/>
      <c r="D70" s="6"/>
      <c r="E70" s="6"/>
      <c r="F70" s="6"/>
      <c r="G70" s="6"/>
      <c r="H70" s="6"/>
      <c r="I70" s="6"/>
      <c r="J70" s="6"/>
      <c r="V70" s="109"/>
      <c r="AD70" s="109"/>
    </row>
    <row r="71" spans="2:30" x14ac:dyDescent="0.25">
      <c r="B71" s="6"/>
      <c r="C71" s="6"/>
      <c r="D71" s="6"/>
      <c r="E71" s="6"/>
      <c r="F71" s="6"/>
      <c r="G71" s="6"/>
      <c r="H71" s="6"/>
      <c r="I71" s="6"/>
      <c r="J71" s="6"/>
      <c r="V71" s="109"/>
      <c r="AD71" s="109"/>
    </row>
    <row r="72" spans="2:30" x14ac:dyDescent="0.25">
      <c r="B72" s="6"/>
      <c r="C72" s="6"/>
      <c r="D72" s="6"/>
      <c r="E72" s="6"/>
      <c r="F72" s="6"/>
      <c r="G72" s="6"/>
      <c r="H72" s="6"/>
      <c r="I72" s="6"/>
      <c r="J72" s="6"/>
      <c r="V72" s="109"/>
      <c r="AD72" s="109"/>
    </row>
    <row r="73" spans="2:30" x14ac:dyDescent="0.25">
      <c r="B73" s="6"/>
      <c r="C73" s="6"/>
      <c r="D73" s="6"/>
      <c r="E73" s="6"/>
      <c r="F73" s="6"/>
      <c r="G73" s="6"/>
      <c r="H73" s="6"/>
      <c r="I73" s="6"/>
      <c r="J73" s="6"/>
      <c r="V73" s="109"/>
      <c r="AD73" s="109"/>
    </row>
    <row r="74" spans="2:30" x14ac:dyDescent="0.25">
      <c r="B74" s="6"/>
      <c r="C74" s="6"/>
      <c r="D74" s="6"/>
      <c r="E74" s="6"/>
      <c r="F74" s="6"/>
      <c r="G74" s="6"/>
      <c r="H74" s="6"/>
      <c r="I74" s="6"/>
      <c r="J74" s="6"/>
      <c r="V74" s="109"/>
      <c r="AD74" s="109"/>
    </row>
    <row r="75" spans="2:30" x14ac:dyDescent="0.25">
      <c r="B75" s="6"/>
      <c r="C75" s="6"/>
      <c r="D75" s="6"/>
      <c r="E75" s="6"/>
      <c r="F75" s="6"/>
      <c r="G75" s="6"/>
      <c r="H75" s="6"/>
      <c r="I75" s="6"/>
      <c r="J75" s="6"/>
      <c r="V75" s="109"/>
      <c r="AD75" s="109"/>
    </row>
    <row r="76" spans="2:30" x14ac:dyDescent="0.25">
      <c r="B76" s="6"/>
      <c r="C76" s="6"/>
      <c r="D76" s="6"/>
      <c r="E76" s="6"/>
      <c r="F76" s="6"/>
      <c r="G76" s="6"/>
      <c r="H76" s="6"/>
      <c r="I76" s="6"/>
      <c r="J76" s="6"/>
      <c r="V76" s="109"/>
      <c r="AD76" s="109"/>
    </row>
    <row r="77" spans="2:30" x14ac:dyDescent="0.25">
      <c r="B77" s="6"/>
      <c r="C77" s="6"/>
      <c r="D77" s="6"/>
      <c r="E77" s="6"/>
      <c r="F77" s="6"/>
      <c r="G77" s="6"/>
      <c r="H77" s="6"/>
      <c r="I77" s="6"/>
      <c r="J77" s="6"/>
      <c r="V77" s="109"/>
      <c r="AD77" s="109"/>
    </row>
    <row r="78" spans="2:30" x14ac:dyDescent="0.25">
      <c r="B78" s="6"/>
      <c r="C78" s="6"/>
      <c r="D78" s="6"/>
      <c r="E78" s="6"/>
      <c r="F78" s="6"/>
      <c r="G78" s="6"/>
      <c r="H78" s="6"/>
      <c r="I78" s="6"/>
      <c r="J78" s="6"/>
      <c r="V78" s="109"/>
      <c r="AD78" s="109"/>
    </row>
    <row r="79" spans="2:30" x14ac:dyDescent="0.25">
      <c r="B79" s="6"/>
      <c r="C79" s="6"/>
      <c r="D79" s="6"/>
      <c r="E79" s="6"/>
      <c r="F79" s="6"/>
      <c r="G79" s="6"/>
      <c r="H79" s="6"/>
      <c r="I79" s="6"/>
      <c r="J79" s="6"/>
      <c r="V79" s="109"/>
      <c r="AD79" s="109"/>
    </row>
    <row r="80" spans="2:30" x14ac:dyDescent="0.25">
      <c r="B80" s="6"/>
      <c r="C80" s="6"/>
      <c r="D80" s="6"/>
      <c r="E80" s="6"/>
      <c r="F80" s="6"/>
      <c r="G80" s="6"/>
      <c r="H80" s="6"/>
      <c r="I80" s="6"/>
      <c r="J80" s="6"/>
      <c r="V80" s="109"/>
      <c r="AD80" s="109"/>
    </row>
    <row r="81" spans="2:30" x14ac:dyDescent="0.25">
      <c r="B81" s="6"/>
      <c r="C81" s="6"/>
      <c r="D81" s="6"/>
      <c r="E81" s="6"/>
      <c r="F81" s="6"/>
      <c r="G81" s="6"/>
      <c r="H81" s="6"/>
      <c r="I81" s="6"/>
      <c r="J81" s="6"/>
      <c r="V81" s="109"/>
      <c r="AD81" s="109"/>
    </row>
    <row r="82" spans="2:30" x14ac:dyDescent="0.25">
      <c r="B82" s="6"/>
      <c r="C82" s="6"/>
      <c r="D82" s="6"/>
      <c r="E82" s="6"/>
      <c r="F82" s="6"/>
      <c r="G82" s="6"/>
      <c r="H82" s="6"/>
      <c r="I82" s="6"/>
      <c r="J82" s="6"/>
      <c r="V82" s="109"/>
      <c r="AD82" s="109"/>
    </row>
    <row r="83" spans="2:30" x14ac:dyDescent="0.25">
      <c r="B83" s="6"/>
      <c r="C83" s="6"/>
      <c r="D83" s="6"/>
      <c r="E83" s="6"/>
      <c r="F83" s="6"/>
      <c r="G83" s="6"/>
      <c r="H83" s="6"/>
      <c r="I83" s="6"/>
      <c r="J83" s="6"/>
      <c r="V83" s="109"/>
      <c r="AD83" s="109"/>
    </row>
    <row r="84" spans="2:30" x14ac:dyDescent="0.25">
      <c r="B84" s="6"/>
      <c r="C84" s="6"/>
      <c r="D84" s="6"/>
      <c r="E84" s="6"/>
      <c r="F84" s="6"/>
      <c r="G84" s="6"/>
      <c r="H84" s="6"/>
      <c r="I84" s="6"/>
      <c r="J84" s="6"/>
      <c r="V84" s="109"/>
      <c r="AD84" s="109"/>
    </row>
    <row r="85" spans="2:30" x14ac:dyDescent="0.25">
      <c r="B85" s="6"/>
      <c r="C85" s="6"/>
      <c r="D85" s="6"/>
      <c r="E85" s="6"/>
      <c r="F85" s="6"/>
      <c r="G85" s="6"/>
      <c r="H85" s="6"/>
      <c r="I85" s="6"/>
      <c r="J85" s="6"/>
      <c r="V85" s="109"/>
      <c r="AD85" s="109"/>
    </row>
    <row r="86" spans="2:30" x14ac:dyDescent="0.25">
      <c r="B86" s="6"/>
      <c r="C86" s="6"/>
      <c r="D86" s="6"/>
      <c r="E86" s="6"/>
      <c r="F86" s="6"/>
      <c r="G86" s="6"/>
      <c r="H86" s="6"/>
      <c r="I86" s="6"/>
      <c r="J86" s="6"/>
      <c r="V86" s="109"/>
      <c r="AD86" s="109"/>
    </row>
    <row r="87" spans="2:30" x14ac:dyDescent="0.25">
      <c r="B87" s="6"/>
      <c r="C87" s="6"/>
      <c r="D87" s="6"/>
      <c r="E87" s="6"/>
      <c r="F87" s="6"/>
      <c r="G87" s="6"/>
      <c r="H87" s="6"/>
      <c r="I87" s="6"/>
      <c r="J87" s="6"/>
      <c r="V87" s="109"/>
      <c r="AD87" s="109"/>
    </row>
    <row r="88" spans="2:30" x14ac:dyDescent="0.25">
      <c r="B88" s="6"/>
      <c r="C88" s="6"/>
      <c r="D88" s="6"/>
      <c r="E88" s="6"/>
      <c r="F88" s="6"/>
      <c r="G88" s="6"/>
      <c r="H88" s="6"/>
      <c r="I88" s="6"/>
      <c r="J88" s="6"/>
      <c r="V88" s="109"/>
      <c r="AD88" s="109"/>
    </row>
    <row r="89" spans="2:30" x14ac:dyDescent="0.25">
      <c r="B89" s="6"/>
      <c r="C89" s="6"/>
      <c r="D89" s="6"/>
      <c r="E89" s="6"/>
      <c r="F89" s="6"/>
      <c r="G89" s="6"/>
      <c r="H89" s="6"/>
      <c r="I89" s="6"/>
      <c r="J89" s="6"/>
      <c r="V89" s="109"/>
      <c r="AD89" s="109"/>
    </row>
    <row r="90" spans="2:30" x14ac:dyDescent="0.25">
      <c r="B90" s="6"/>
      <c r="C90" s="6"/>
      <c r="D90" s="6"/>
      <c r="E90" s="6"/>
      <c r="F90" s="6"/>
      <c r="G90" s="6"/>
      <c r="H90" s="6"/>
      <c r="I90" s="6"/>
      <c r="J90" s="6"/>
      <c r="V90" s="109"/>
      <c r="AD90" s="109"/>
    </row>
    <row r="91" spans="2:30" x14ac:dyDescent="0.25">
      <c r="B91" s="6"/>
      <c r="C91" s="6"/>
      <c r="D91" s="6"/>
      <c r="E91" s="6"/>
      <c r="F91" s="6"/>
      <c r="G91" s="6"/>
      <c r="H91" s="6"/>
      <c r="I91" s="6"/>
      <c r="J91" s="6"/>
      <c r="V91" s="109"/>
      <c r="AD91" s="109"/>
    </row>
    <row r="92" spans="2:30" x14ac:dyDescent="0.25">
      <c r="B92" s="6"/>
      <c r="C92" s="6"/>
      <c r="D92" s="6"/>
      <c r="E92" s="6"/>
      <c r="F92" s="6"/>
      <c r="G92" s="6"/>
      <c r="H92" s="6"/>
      <c r="I92" s="6"/>
      <c r="J92" s="6"/>
      <c r="V92" s="109"/>
      <c r="AD92" s="109"/>
    </row>
    <row r="93" spans="2:30" x14ac:dyDescent="0.25">
      <c r="V93" s="109"/>
      <c r="AD93" s="109"/>
    </row>
    <row r="94" spans="2:30" x14ac:dyDescent="0.25">
      <c r="V94" s="109"/>
      <c r="AD94" s="109"/>
    </row>
    <row r="95" spans="2:30" x14ac:dyDescent="0.25">
      <c r="V95" s="109"/>
      <c r="AD95" s="109"/>
    </row>
    <row r="96" spans="2:30" x14ac:dyDescent="0.25">
      <c r="V96" s="109"/>
      <c r="AD96" s="109"/>
    </row>
    <row r="97" spans="22:30" x14ac:dyDescent="0.25">
      <c r="V97" s="109"/>
      <c r="AD97" s="109"/>
    </row>
    <row r="98" spans="22:30" x14ac:dyDescent="0.25">
      <c r="V98" s="109"/>
      <c r="AD98" s="109"/>
    </row>
    <row r="99" spans="22:30" x14ac:dyDescent="0.25">
      <c r="V99" s="109"/>
      <c r="AD99" s="109"/>
    </row>
    <row r="100" spans="22:30" x14ac:dyDescent="0.25">
      <c r="V100" s="109"/>
      <c r="AD100" s="109"/>
    </row>
    <row r="101" spans="22:30" x14ac:dyDescent="0.25">
      <c r="V101" s="109"/>
      <c r="AD101" s="109"/>
    </row>
    <row r="102" spans="22:30" x14ac:dyDescent="0.25">
      <c r="V102" s="109"/>
      <c r="AD102" s="109"/>
    </row>
    <row r="103" spans="22:30" x14ac:dyDescent="0.25">
      <c r="V103" s="109"/>
      <c r="AD103" s="109"/>
    </row>
    <row r="104" spans="22:30" x14ac:dyDescent="0.25">
      <c r="V104" s="109"/>
      <c r="AD104" s="109"/>
    </row>
    <row r="105" spans="22:30" x14ac:dyDescent="0.25">
      <c r="V105" s="109"/>
      <c r="AD105" s="109"/>
    </row>
    <row r="106" spans="22:30" x14ac:dyDescent="0.25">
      <c r="V106" s="109"/>
      <c r="AD106" s="109"/>
    </row>
    <row r="107" spans="22:30" x14ac:dyDescent="0.25">
      <c r="V107" s="109"/>
      <c r="AD107" s="109"/>
    </row>
    <row r="108" spans="22:30" x14ac:dyDescent="0.25">
      <c r="V108" s="109"/>
      <c r="AD108" s="109"/>
    </row>
    <row r="109" spans="22:30" x14ac:dyDescent="0.25">
      <c r="V109" s="109"/>
      <c r="AD109" s="109"/>
    </row>
    <row r="110" spans="22:30" x14ac:dyDescent="0.25">
      <c r="V110" s="109"/>
      <c r="AD110" s="109"/>
    </row>
    <row r="111" spans="22:30" x14ac:dyDescent="0.25">
      <c r="V111" s="109"/>
      <c r="AD111" s="109"/>
    </row>
    <row r="112" spans="22:30" x14ac:dyDescent="0.25">
      <c r="V112" s="109"/>
      <c r="AD112" s="109"/>
    </row>
    <row r="113" spans="22:30" x14ac:dyDescent="0.25">
      <c r="V113" s="109"/>
      <c r="AD113" s="109"/>
    </row>
    <row r="114" spans="22:30" x14ac:dyDescent="0.25">
      <c r="V114" s="109"/>
      <c r="AD114" s="109"/>
    </row>
    <row r="115" spans="22:30" x14ac:dyDescent="0.25">
      <c r="V115" s="109"/>
      <c r="AD115" s="109"/>
    </row>
    <row r="116" spans="22:30" x14ac:dyDescent="0.25">
      <c r="V116" s="109"/>
      <c r="AD116" s="109"/>
    </row>
    <row r="117" spans="22:30" x14ac:dyDescent="0.25">
      <c r="V117" s="109"/>
      <c r="AD117" s="109"/>
    </row>
    <row r="118" spans="22:30" x14ac:dyDescent="0.25">
      <c r="V118" s="109"/>
      <c r="AD118" s="109"/>
    </row>
    <row r="119" spans="22:30" x14ac:dyDescent="0.25">
      <c r="V119" s="109"/>
      <c r="AD119" s="109"/>
    </row>
    <row r="120" spans="22:30" x14ac:dyDescent="0.25">
      <c r="V120" s="109"/>
      <c r="AD120" s="109"/>
    </row>
    <row r="121" spans="22:30" x14ac:dyDescent="0.25">
      <c r="V121" s="109"/>
      <c r="AD121" s="109"/>
    </row>
    <row r="122" spans="22:30" x14ac:dyDescent="0.25">
      <c r="V122" s="109"/>
      <c r="AD122" s="109"/>
    </row>
    <row r="123" spans="22:30" x14ac:dyDescent="0.25">
      <c r="V123" s="109"/>
      <c r="AD123" s="109"/>
    </row>
    <row r="124" spans="22:30" x14ac:dyDescent="0.25">
      <c r="V124" s="109"/>
      <c r="AD124" s="109"/>
    </row>
    <row r="125" spans="22:30" x14ac:dyDescent="0.25">
      <c r="V125" s="109"/>
      <c r="AD125" s="109"/>
    </row>
    <row r="126" spans="22:30" x14ac:dyDescent="0.25">
      <c r="V126" s="109"/>
      <c r="AD126" s="109"/>
    </row>
    <row r="127" spans="22:30" x14ac:dyDescent="0.25">
      <c r="V127" s="109"/>
      <c r="AD127" s="109"/>
    </row>
  </sheetData>
  <sortState ref="A24:AI38">
    <sortCondition ref="I24:I38"/>
    <sortCondition ref="H24:H38"/>
  </sortState>
  <mergeCells count="11">
    <mergeCell ref="K20:N20"/>
    <mergeCell ref="K15:N15"/>
    <mergeCell ref="K11:N11"/>
    <mergeCell ref="K8:N8"/>
    <mergeCell ref="K19:N19"/>
    <mergeCell ref="S5:T5"/>
    <mergeCell ref="O5:P5"/>
    <mergeCell ref="K6:N6"/>
    <mergeCell ref="K7:N7"/>
    <mergeCell ref="K10:N10"/>
    <mergeCell ref="Q5:R5"/>
  </mergeCells>
  <phoneticPr fontId="11" type="noConversion"/>
  <printOptions horizontalCentered="1" verticalCentered="1"/>
  <pageMargins left="0.98425196850393704" right="0.39370078740157483" top="0.39370078740157483" bottom="0.39370078740157483" header="0" footer="0.59055118110236227"/>
  <pageSetup scale="8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700B"/>
  </sheetPr>
  <dimension ref="A1:D31"/>
  <sheetViews>
    <sheetView showGridLines="0" view="pageBreakPreview" topLeftCell="A10" zoomScaleNormal="100" zoomScaleSheetLayoutView="100" workbookViewId="0">
      <selection activeCell="A10" sqref="A10"/>
    </sheetView>
  </sheetViews>
  <sheetFormatPr baseColWidth="10" defaultRowHeight="15" x14ac:dyDescent="0.25"/>
  <cols>
    <col min="1" max="1" width="33" style="4707" customWidth="1"/>
    <col min="2" max="2" width="99" style="4707" customWidth="1"/>
    <col min="3" max="3" width="16.42578125" style="4707" customWidth="1"/>
    <col min="4" max="4" width="4.140625" style="4707" customWidth="1"/>
    <col min="5" max="16384" width="11.42578125" style="4707"/>
  </cols>
  <sheetData>
    <row r="1" spans="1:4" x14ac:dyDescent="0.25">
      <c r="A1" s="4730" t="s">
        <v>4889</v>
      </c>
      <c r="B1" s="4706"/>
      <c r="C1" s="4706"/>
      <c r="D1" s="4731" t="s">
        <v>4952</v>
      </c>
    </row>
    <row r="2" spans="1:4" x14ac:dyDescent="0.25">
      <c r="A2" s="4730" t="s">
        <v>4890</v>
      </c>
      <c r="B2" s="4706"/>
      <c r="C2" s="4706"/>
      <c r="D2" s="4731"/>
    </row>
    <row r="3" spans="1:4" ht="15.75" x14ac:dyDescent="0.25">
      <c r="A3" s="4732">
        <v>2013</v>
      </c>
      <c r="B3" s="4733"/>
      <c r="C3" s="4974"/>
      <c r="D3" s="4974"/>
    </row>
    <row r="4" spans="1:4" ht="13.5" customHeight="1" x14ac:dyDescent="0.25">
      <c r="A4" s="4732"/>
      <c r="B4" s="4733"/>
      <c r="C4" s="4974"/>
      <c r="D4" s="4974"/>
    </row>
    <row r="5" spans="1:4" ht="18" customHeight="1" x14ac:dyDescent="0.25">
      <c r="A5" s="5666" t="s">
        <v>2912</v>
      </c>
      <c r="B5" s="5666" t="s">
        <v>4891</v>
      </c>
      <c r="C5" s="5666" t="s">
        <v>3876</v>
      </c>
      <c r="D5" s="5666"/>
    </row>
    <row r="6" spans="1:4" ht="13.5" customHeight="1" x14ac:dyDescent="0.25">
      <c r="A6" s="5670"/>
      <c r="B6" s="5670"/>
      <c r="C6" s="5670"/>
      <c r="D6" s="5670"/>
    </row>
    <row r="7" spans="1:4" ht="15.75" customHeight="1" x14ac:dyDescent="0.25">
      <c r="A7" s="5671" t="s">
        <v>314</v>
      </c>
      <c r="B7" s="5547" t="s">
        <v>4912</v>
      </c>
      <c r="C7" s="5548">
        <v>5500000</v>
      </c>
      <c r="D7" s="5538"/>
    </row>
    <row r="8" spans="1:4" ht="14.25" customHeight="1" x14ac:dyDescent="0.25">
      <c r="A8" s="5667"/>
      <c r="B8" s="5549" t="s">
        <v>4913</v>
      </c>
      <c r="C8" s="5550">
        <v>5260000</v>
      </c>
      <c r="D8" s="4975"/>
    </row>
    <row r="9" spans="1:4" ht="17.25" customHeight="1" x14ac:dyDescent="0.25">
      <c r="A9" s="5562" t="s">
        <v>307</v>
      </c>
      <c r="B9" s="5549" t="s">
        <v>4914</v>
      </c>
      <c r="C9" s="5550">
        <v>15000000</v>
      </c>
      <c r="D9" s="4975"/>
    </row>
    <row r="10" spans="1:4" ht="18" customHeight="1" x14ac:dyDescent="0.25">
      <c r="A10" s="5667" t="s">
        <v>311</v>
      </c>
      <c r="B10" s="5549" t="s">
        <v>4915</v>
      </c>
      <c r="C10" s="5550">
        <v>10000000</v>
      </c>
      <c r="D10" s="4975"/>
    </row>
    <row r="11" spans="1:4" ht="15" customHeight="1" x14ac:dyDescent="0.25">
      <c r="A11" s="5667"/>
      <c r="B11" s="5549" t="s">
        <v>4916</v>
      </c>
      <c r="C11" s="5550">
        <v>2000000</v>
      </c>
      <c r="D11" s="4975"/>
    </row>
    <row r="12" spans="1:4" ht="18.75" customHeight="1" x14ac:dyDescent="0.25">
      <c r="A12" s="5563" t="s">
        <v>2611</v>
      </c>
      <c r="B12" s="5549" t="s">
        <v>4917</v>
      </c>
      <c r="C12" s="5550">
        <v>5500000</v>
      </c>
      <c r="D12" s="4975"/>
    </row>
    <row r="13" spans="1:4" ht="15.75" customHeight="1" x14ac:dyDescent="0.25">
      <c r="A13" s="5667" t="s">
        <v>355</v>
      </c>
      <c r="B13" s="5549" t="s">
        <v>4918</v>
      </c>
      <c r="C13" s="5550">
        <v>8000000</v>
      </c>
      <c r="D13" s="4975"/>
    </row>
    <row r="14" spans="1:4" ht="17.25" customHeight="1" x14ac:dyDescent="0.25">
      <c r="A14" s="5667"/>
      <c r="B14" s="5549" t="s">
        <v>4919</v>
      </c>
      <c r="C14" s="5550">
        <v>779900</v>
      </c>
      <c r="D14" s="4975"/>
    </row>
    <row r="15" spans="1:4" ht="16.5" customHeight="1" x14ac:dyDescent="0.25">
      <c r="A15" s="5667"/>
      <c r="B15" s="5549" t="s">
        <v>4920</v>
      </c>
      <c r="C15" s="5550">
        <v>9000000</v>
      </c>
      <c r="D15" s="4975"/>
    </row>
    <row r="16" spans="1:4" ht="26.25" customHeight="1" x14ac:dyDescent="0.25">
      <c r="A16" s="5667"/>
      <c r="B16" s="5549" t="s">
        <v>4921</v>
      </c>
      <c r="C16" s="5550">
        <v>6000000</v>
      </c>
      <c r="D16" s="4975"/>
    </row>
    <row r="17" spans="1:4" ht="16.5" customHeight="1" x14ac:dyDescent="0.25">
      <c r="A17" s="5667"/>
      <c r="B17" s="5549" t="s">
        <v>4922</v>
      </c>
      <c r="C17" s="5550">
        <v>1000000</v>
      </c>
      <c r="D17" s="4975"/>
    </row>
    <row r="18" spans="1:4" ht="16.5" customHeight="1" x14ac:dyDescent="0.25">
      <c r="A18" s="5667"/>
      <c r="B18" s="5549" t="s">
        <v>4923</v>
      </c>
      <c r="C18" s="5550">
        <v>3000000</v>
      </c>
      <c r="D18" s="4975"/>
    </row>
    <row r="19" spans="1:4" ht="15" customHeight="1" x14ac:dyDescent="0.25">
      <c r="A19" s="5667"/>
      <c r="B19" s="5549" t="s">
        <v>4924</v>
      </c>
      <c r="C19" s="5550">
        <v>1500000</v>
      </c>
      <c r="D19" s="4975"/>
    </row>
    <row r="20" spans="1:4" ht="17.25" customHeight="1" x14ac:dyDescent="0.25">
      <c r="A20" s="5667"/>
      <c r="B20" s="5549" t="s">
        <v>4925</v>
      </c>
      <c r="C20" s="5550">
        <v>1007801.4</v>
      </c>
      <c r="D20" s="4975"/>
    </row>
    <row r="21" spans="1:4" ht="15.75" customHeight="1" x14ac:dyDescent="0.25">
      <c r="A21" s="5667"/>
      <c r="B21" s="5549" t="s">
        <v>4926</v>
      </c>
      <c r="C21" s="5550">
        <v>3957142.85</v>
      </c>
      <c r="D21" s="4975"/>
    </row>
    <row r="22" spans="1:4" ht="16.5" customHeight="1" x14ac:dyDescent="0.25">
      <c r="A22" s="5667"/>
      <c r="B22" s="5549" t="s">
        <v>4927</v>
      </c>
      <c r="C22" s="5550">
        <v>1000000</v>
      </c>
      <c r="D22" s="4975"/>
    </row>
    <row r="23" spans="1:4" ht="25.5" x14ac:dyDescent="0.25">
      <c r="A23" s="5667"/>
      <c r="B23" s="5549" t="s">
        <v>4928</v>
      </c>
      <c r="C23" s="5550">
        <v>2281177</v>
      </c>
      <c r="D23" s="4975"/>
    </row>
    <row r="24" spans="1:4" ht="17.25" customHeight="1" x14ac:dyDescent="0.25">
      <c r="A24" s="5667"/>
      <c r="B24" s="5549" t="s">
        <v>4929</v>
      </c>
      <c r="C24" s="5550">
        <v>2146000</v>
      </c>
      <c r="D24" s="4975"/>
    </row>
    <row r="25" spans="1:4" ht="19.5" customHeight="1" x14ac:dyDescent="0.25">
      <c r="A25" s="5667"/>
      <c r="B25" s="5549" t="s">
        <v>4930</v>
      </c>
      <c r="C25" s="5550">
        <v>1740620</v>
      </c>
      <c r="D25" s="4975"/>
    </row>
    <row r="26" spans="1:4" ht="15" customHeight="1" x14ac:dyDescent="0.25">
      <c r="A26" s="5667"/>
      <c r="B26" s="5549" t="s">
        <v>4931</v>
      </c>
      <c r="C26" s="5550">
        <v>400000</v>
      </c>
      <c r="D26" s="4975"/>
    </row>
    <row r="27" spans="1:4" ht="24.75" customHeight="1" x14ac:dyDescent="0.25">
      <c r="A27" s="5669"/>
      <c r="B27" s="5551" t="s">
        <v>4932</v>
      </c>
      <c r="C27" s="5552">
        <v>2500000</v>
      </c>
      <c r="D27" s="5539"/>
    </row>
    <row r="28" spans="1:4" x14ac:dyDescent="0.25">
      <c r="A28" s="4974"/>
      <c r="B28" s="4974"/>
      <c r="C28" s="4974"/>
      <c r="D28" s="4974"/>
    </row>
    <row r="29" spans="1:4" x14ac:dyDescent="0.25">
      <c r="A29" s="4738" t="s">
        <v>4933</v>
      </c>
      <c r="B29" s="4974"/>
      <c r="C29" s="4974"/>
      <c r="D29" s="4974"/>
    </row>
    <row r="30" spans="1:4" x14ac:dyDescent="0.25">
      <c r="A30" s="4974"/>
      <c r="B30" s="4974"/>
      <c r="C30" s="4974"/>
      <c r="D30" s="4974"/>
    </row>
    <row r="31" spans="1:4" x14ac:dyDescent="0.25">
      <c r="A31" s="4974"/>
      <c r="B31" s="4974"/>
    </row>
  </sheetData>
  <mergeCells count="6">
    <mergeCell ref="A13:A27"/>
    <mergeCell ref="A5:A6"/>
    <mergeCell ref="B5:B6"/>
    <mergeCell ref="C5:D6"/>
    <mergeCell ref="A7:A8"/>
    <mergeCell ref="A10:A11"/>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&amp;R&amp;"Tahoma,Normal"221</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indexed="53"/>
  </sheetPr>
  <dimension ref="A1:P51"/>
  <sheetViews>
    <sheetView showGridLines="0" zoomScale="80" zoomScaleNormal="80" zoomScaleSheetLayoutView="100" workbookViewId="0">
      <selection activeCell="D7" sqref="D1:O1048576"/>
    </sheetView>
  </sheetViews>
  <sheetFormatPr baseColWidth="10" defaultColWidth="11.42578125" defaultRowHeight="15.75" x14ac:dyDescent="0.25"/>
  <cols>
    <col min="1" max="1" width="93.5703125" style="17" customWidth="1"/>
    <col min="2" max="2" width="21.140625" style="17" customWidth="1"/>
    <col min="3" max="3" width="6" style="17" customWidth="1"/>
    <col min="4" max="4" width="17" style="17" hidden="1" customWidth="1"/>
    <col min="5" max="5" width="1.140625" style="17" hidden="1" customWidth="1"/>
    <col min="6" max="6" width="17.5703125" style="17" hidden="1" customWidth="1"/>
    <col min="7" max="7" width="1" style="17" hidden="1" customWidth="1"/>
    <col min="8" max="8" width="16.5703125" style="17" hidden="1" customWidth="1"/>
    <col min="9" max="9" width="1.140625" style="17" hidden="1" customWidth="1"/>
    <col min="10" max="10" width="17" style="17" hidden="1" customWidth="1"/>
    <col min="11" max="11" width="0.7109375" style="17" hidden="1" customWidth="1"/>
    <col min="12" max="12" width="13.5703125" style="17" hidden="1" customWidth="1"/>
    <col min="13" max="13" width="2.28515625" style="17" hidden="1" customWidth="1"/>
    <col min="14" max="14" width="14.28515625" style="17" hidden="1" customWidth="1"/>
    <col min="15" max="15" width="2.140625" style="17" hidden="1" customWidth="1"/>
    <col min="16" max="16" width="17.42578125" style="17" customWidth="1"/>
    <col min="17" max="16384" width="11.42578125" style="17"/>
  </cols>
  <sheetData>
    <row r="1" spans="1:16" s="20" customFormat="1" ht="21" customHeight="1" x14ac:dyDescent="0.25">
      <c r="A1" s="5967" t="s">
        <v>207</v>
      </c>
      <c r="B1" s="5967"/>
      <c r="C1" s="5967"/>
      <c r="D1" s="5967"/>
      <c r="E1" s="5967"/>
      <c r="F1" s="5967"/>
      <c r="G1" s="5967"/>
      <c r="H1" s="5967"/>
      <c r="I1" s="5967"/>
      <c r="J1" s="5967"/>
      <c r="K1" s="5967"/>
      <c r="L1" s="5967"/>
      <c r="M1" s="5967"/>
      <c r="N1" s="5967"/>
      <c r="O1" s="5967"/>
    </row>
    <row r="2" spans="1:16" s="20" customFormat="1" ht="18" x14ac:dyDescent="0.25">
      <c r="A2" s="5967" t="s">
        <v>696</v>
      </c>
      <c r="B2" s="5967"/>
      <c r="C2" s="5967"/>
      <c r="D2" s="5967"/>
      <c r="E2" s="5967"/>
      <c r="F2" s="5967"/>
      <c r="G2" s="5967"/>
      <c r="H2" s="5967"/>
      <c r="I2" s="5967"/>
      <c r="J2" s="5967"/>
      <c r="K2" s="5967"/>
      <c r="L2" s="5967"/>
      <c r="M2" s="5967"/>
      <c r="N2" s="5967"/>
      <c r="O2" s="5967"/>
    </row>
    <row r="3" spans="1:16" s="20" customFormat="1" ht="18" x14ac:dyDescent="0.25">
      <c r="A3" s="5969" t="s">
        <v>93</v>
      </c>
      <c r="B3" s="5969"/>
      <c r="C3" s="5969"/>
      <c r="D3" s="5969"/>
      <c r="E3" s="5969"/>
      <c r="F3" s="5969"/>
      <c r="G3" s="5969"/>
      <c r="H3" s="5969"/>
      <c r="I3" s="5969"/>
      <c r="J3" s="5969"/>
      <c r="K3" s="5969"/>
      <c r="L3" s="5969"/>
      <c r="M3" s="5969"/>
      <c r="N3" s="5969"/>
      <c r="O3" s="5969"/>
    </row>
    <row r="4" spans="1:16" ht="30" customHeight="1" x14ac:dyDescent="0.25">
      <c r="A4" s="5946" t="s">
        <v>33</v>
      </c>
      <c r="B4" s="5968" t="s">
        <v>259</v>
      </c>
      <c r="C4" s="5968"/>
      <c r="D4" s="5968"/>
      <c r="E4" s="5968"/>
      <c r="F4" s="5968"/>
      <c r="G4" s="5968"/>
      <c r="H4" s="5968"/>
      <c r="I4" s="5968"/>
      <c r="J4" s="5968"/>
      <c r="K4" s="5968"/>
      <c r="L4" s="5968"/>
      <c r="M4" s="5968"/>
      <c r="N4" s="5968"/>
      <c r="O4" s="5968"/>
    </row>
    <row r="5" spans="1:16" ht="30" hidden="1" customHeight="1" x14ac:dyDescent="0.25">
      <c r="A5" s="5946"/>
      <c r="B5" s="5946" t="s">
        <v>697</v>
      </c>
      <c r="C5" s="5946"/>
      <c r="D5" s="5946" t="s">
        <v>695</v>
      </c>
      <c r="E5" s="5946"/>
      <c r="F5" s="5946"/>
      <c r="G5" s="5946"/>
      <c r="H5" s="5946"/>
      <c r="I5" s="5946"/>
      <c r="J5" s="5946"/>
      <c r="K5" s="5946"/>
      <c r="L5" s="5946"/>
      <c r="M5" s="5946"/>
      <c r="N5" s="5946"/>
      <c r="O5" s="5946"/>
    </row>
    <row r="6" spans="1:16" ht="18" hidden="1" customHeight="1" x14ac:dyDescent="0.25">
      <c r="A6" s="5946"/>
      <c r="B6" s="5946">
        <v>2012</v>
      </c>
      <c r="C6" s="5946"/>
      <c r="D6" s="5946">
        <v>2013</v>
      </c>
      <c r="E6" s="5946"/>
      <c r="F6" s="5946">
        <v>2014</v>
      </c>
      <c r="G6" s="5946"/>
      <c r="H6" s="5946">
        <v>2015</v>
      </c>
      <c r="I6" s="5946"/>
      <c r="J6" s="5946">
        <v>2016</v>
      </c>
      <c r="K6" s="5946"/>
      <c r="L6" s="5946">
        <v>2017</v>
      </c>
      <c r="M6" s="5946"/>
      <c r="N6" s="5946">
        <v>2018</v>
      </c>
      <c r="O6" s="5946"/>
    </row>
    <row r="7" spans="1:16" x14ac:dyDescent="0.25">
      <c r="A7" s="1146" t="s">
        <v>31</v>
      </c>
      <c r="B7" s="42">
        <f>SUM(B8:B8)</f>
        <v>1320558.99</v>
      </c>
      <c r="C7" s="189"/>
      <c r="D7" s="87">
        <f>SUM(D8:D8)</f>
        <v>0</v>
      </c>
      <c r="E7" s="1133"/>
      <c r="F7" s="87">
        <f>SUM(F8:F8)</f>
        <v>0</v>
      </c>
      <c r="G7" s="1133"/>
      <c r="H7" s="87">
        <f>SUM(H8:H8)</f>
        <v>0</v>
      </c>
      <c r="I7" s="1133"/>
      <c r="J7" s="87">
        <f>SUM(J8:J8)</f>
        <v>0</v>
      </c>
      <c r="K7" s="1133"/>
      <c r="L7" s="87">
        <f>SUM(L8:L8)</f>
        <v>0</v>
      </c>
      <c r="M7" s="1133"/>
      <c r="N7" s="87"/>
      <c r="O7" s="1133"/>
      <c r="P7" s="122">
        <f>SUM(B7:H7)</f>
        <v>1320558.99</v>
      </c>
    </row>
    <row r="8" spans="1:16" ht="32.1" customHeight="1" x14ac:dyDescent="0.25">
      <c r="A8" s="1159" t="s">
        <v>193</v>
      </c>
      <c r="B8" s="12">
        <f>'34-E381op-OCC'!M5</f>
        <v>1320558.99</v>
      </c>
      <c r="C8" s="13"/>
      <c r="D8" s="1134"/>
      <c r="E8" s="1130"/>
      <c r="F8" s="1130"/>
      <c r="G8" s="1130"/>
      <c r="H8" s="1130"/>
      <c r="I8" s="1130"/>
      <c r="J8" s="1130"/>
      <c r="K8" s="1130"/>
      <c r="L8" s="1130"/>
      <c r="M8" s="1130"/>
      <c r="N8" s="1130"/>
      <c r="O8" s="1130"/>
    </row>
    <row r="9" spans="1:16" ht="14.1" customHeight="1" x14ac:dyDescent="0.25">
      <c r="A9" s="566" t="s">
        <v>857</v>
      </c>
      <c r="B9" s="566"/>
      <c r="C9" s="566"/>
      <c r="D9" s="566"/>
      <c r="E9" s="566"/>
      <c r="F9" s="566"/>
      <c r="G9" s="566"/>
      <c r="H9" s="566"/>
      <c r="I9" s="53"/>
      <c r="J9" s="68"/>
      <c r="K9" s="68"/>
      <c r="L9" s="50"/>
      <c r="M9" s="50"/>
      <c r="N9" s="50"/>
      <c r="O9" s="50"/>
    </row>
    <row r="10" spans="1:16" ht="14.1" customHeight="1" x14ac:dyDescent="0.25">
      <c r="A10" s="62" t="s">
        <v>832</v>
      </c>
      <c r="B10" s="62"/>
      <c r="C10" s="62"/>
      <c r="D10" s="62"/>
      <c r="E10" s="62"/>
      <c r="F10" s="62"/>
      <c r="G10" s="62"/>
      <c r="H10" s="62"/>
      <c r="I10" s="68"/>
      <c r="J10" s="68"/>
      <c r="K10" s="68"/>
      <c r="L10" s="50"/>
      <c r="M10" s="50"/>
      <c r="N10" s="50"/>
      <c r="O10" s="50"/>
    </row>
    <row r="19" spans="2:2" x14ac:dyDescent="0.25">
      <c r="B19" s="1167"/>
    </row>
    <row r="51" spans="2:2" ht="23.25" x14ac:dyDescent="0.35">
      <c r="B51" s="187" t="s">
        <v>92</v>
      </c>
    </row>
  </sheetData>
  <mergeCells count="14">
    <mergeCell ref="A2:O2"/>
    <mergeCell ref="A1:O1"/>
    <mergeCell ref="A4:A6"/>
    <mergeCell ref="F6:G6"/>
    <mergeCell ref="H6:I6"/>
    <mergeCell ref="J6:K6"/>
    <mergeCell ref="N6:O6"/>
    <mergeCell ref="L6:M6"/>
    <mergeCell ref="D6:E6"/>
    <mergeCell ref="B6:C6"/>
    <mergeCell ref="B5:C5"/>
    <mergeCell ref="D5:O5"/>
    <mergeCell ref="B4:O4"/>
    <mergeCell ref="A3:O3"/>
  </mergeCells>
  <phoneticPr fontId="0" type="noConversion"/>
  <printOptions horizontalCentered="1"/>
  <pageMargins left="0.39370078740157483" right="0.39370078740157483" top="0.78740157480314965" bottom="0.78740157480314965" header="0.39370078740157483" footer="0.39370078740157483"/>
  <pageSetup scale="90"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indexed="53"/>
  </sheetPr>
  <dimension ref="A1:AL130"/>
  <sheetViews>
    <sheetView showGridLines="0" topLeftCell="Z1" zoomScale="80" zoomScaleNormal="80" zoomScaleSheetLayoutView="100" workbookViewId="0">
      <selection activeCell="AE26" sqref="AE26"/>
    </sheetView>
  </sheetViews>
  <sheetFormatPr baseColWidth="10" defaultColWidth="11.42578125" defaultRowHeight="15.75" x14ac:dyDescent="0.25"/>
  <cols>
    <col min="1" max="1" width="9.140625" style="17" customWidth="1"/>
    <col min="2" max="2" width="8.42578125" style="17" customWidth="1"/>
    <col min="3" max="3" width="11.85546875" style="17" customWidth="1"/>
    <col min="4" max="4" width="11.28515625" style="17" customWidth="1"/>
    <col min="5" max="5" width="9.42578125" style="17" customWidth="1"/>
    <col min="6" max="6" width="21.5703125" style="17" customWidth="1"/>
    <col min="7" max="7" width="15.5703125" style="17" customWidth="1"/>
    <col min="8" max="8" width="30.5703125" style="17" customWidth="1"/>
    <col min="9" max="9" width="9" style="17" customWidth="1"/>
    <col min="10" max="10" width="38.5703125" style="17" customWidth="1"/>
    <col min="11" max="11" width="16.42578125" style="17" customWidth="1"/>
    <col min="12" max="12" width="17.85546875" style="17" customWidth="1"/>
    <col min="13" max="13" width="16.42578125" style="17" customWidth="1"/>
    <col min="14" max="14" width="2" style="17" customWidth="1"/>
    <col min="15" max="15" width="7.7109375" style="3" customWidth="1"/>
    <col min="16" max="16" width="1.85546875" style="3" customWidth="1"/>
    <col min="17" max="17" width="10.85546875" style="3" customWidth="1"/>
    <col min="18" max="18" width="2.42578125" style="3" customWidth="1"/>
    <col min="19" max="19" width="32.85546875" style="17" customWidth="1"/>
    <col min="20" max="20" width="10" style="17" customWidth="1"/>
    <col min="21" max="21" width="11.140625" style="17" customWidth="1"/>
    <col min="22" max="22" width="13.140625" style="17" customWidth="1"/>
    <col min="23" max="23" width="8" style="17" customWidth="1"/>
    <col min="24" max="24" width="9.42578125" style="17" customWidth="1"/>
    <col min="25" max="25" width="28.5703125" style="17" customWidth="1"/>
    <col min="26" max="26" width="48.5703125" style="17" customWidth="1"/>
    <col min="27" max="27" width="31.42578125" style="17" customWidth="1"/>
    <col min="28" max="28" width="12.5703125" style="17" customWidth="1"/>
    <col min="29" max="29" width="16.7109375" style="17" customWidth="1"/>
    <col min="30" max="30" width="20.7109375" style="17" customWidth="1"/>
    <col min="31" max="31" width="14" style="17" customWidth="1"/>
    <col min="32" max="32" width="21" style="17" customWidth="1"/>
    <col min="33" max="33" width="14" style="17" customWidth="1"/>
    <col min="34" max="34" width="27.85546875" style="17" customWidth="1"/>
    <col min="35" max="16384" width="11.42578125" style="17"/>
  </cols>
  <sheetData>
    <row r="1" spans="1:38" s="20" customFormat="1" ht="18" x14ac:dyDescent="0.25">
      <c r="J1" s="2" t="s">
        <v>208</v>
      </c>
      <c r="K1" s="2"/>
      <c r="L1" s="2"/>
      <c r="M1" s="2"/>
      <c r="N1" s="2"/>
      <c r="O1" s="2"/>
      <c r="P1" s="2"/>
      <c r="Q1" s="2"/>
      <c r="R1" s="2"/>
      <c r="S1" s="2"/>
      <c r="U1" s="2"/>
      <c r="V1" s="2"/>
    </row>
    <row r="2" spans="1:38" s="20" customFormat="1" ht="18" x14ac:dyDescent="0.25">
      <c r="J2" s="2" t="s">
        <v>696</v>
      </c>
      <c r="K2" s="232"/>
      <c r="L2" s="232"/>
      <c r="M2" s="232"/>
      <c r="N2" s="232"/>
      <c r="O2" s="232"/>
      <c r="P2" s="232"/>
      <c r="Q2" s="232"/>
      <c r="R2" s="232"/>
      <c r="S2" s="232"/>
      <c r="U2" s="2"/>
      <c r="V2" s="2"/>
    </row>
    <row r="3" spans="1:38" s="20" customFormat="1" ht="51.75" customHeight="1" x14ac:dyDescent="0.25">
      <c r="A3" s="332" t="s">
        <v>50</v>
      </c>
      <c r="B3" s="332" t="s">
        <v>44</v>
      </c>
      <c r="C3" s="332" t="s">
        <v>172</v>
      </c>
      <c r="D3" s="567" t="s">
        <v>261</v>
      </c>
      <c r="E3" s="332" t="s">
        <v>176</v>
      </c>
      <c r="F3" s="332" t="s">
        <v>179</v>
      </c>
      <c r="G3" s="332" t="s">
        <v>178</v>
      </c>
      <c r="H3" s="332" t="s">
        <v>174</v>
      </c>
      <c r="I3" s="1106" t="s">
        <v>175</v>
      </c>
      <c r="J3" s="1144" t="s">
        <v>181</v>
      </c>
      <c r="K3" s="1144" t="s">
        <v>21</v>
      </c>
      <c r="L3" s="1144" t="s">
        <v>29</v>
      </c>
      <c r="M3" s="5971" t="s">
        <v>258</v>
      </c>
      <c r="N3" s="5971"/>
      <c r="O3" s="5971" t="s">
        <v>182</v>
      </c>
      <c r="P3" s="5971"/>
      <c r="Q3" s="5971" t="s">
        <v>20</v>
      </c>
      <c r="R3" s="5971"/>
      <c r="S3" s="1144" t="s">
        <v>30</v>
      </c>
      <c r="T3" s="1110" t="s">
        <v>171</v>
      </c>
      <c r="U3" s="334" t="s">
        <v>183</v>
      </c>
      <c r="V3" s="334" t="s">
        <v>185</v>
      </c>
      <c r="W3" s="332" t="s">
        <v>26</v>
      </c>
      <c r="X3" s="332" t="s">
        <v>27</v>
      </c>
      <c r="Y3" s="336" t="s">
        <v>23</v>
      </c>
      <c r="Z3" s="337" t="s">
        <v>187</v>
      </c>
      <c r="AA3" s="337" t="s">
        <v>188</v>
      </c>
      <c r="AB3" s="327" t="s">
        <v>45</v>
      </c>
      <c r="AC3" s="332" t="s">
        <v>47</v>
      </c>
      <c r="AD3" s="338" t="s">
        <v>49</v>
      </c>
      <c r="AE3" s="338" t="s">
        <v>189</v>
      </c>
      <c r="AF3" s="339" t="s">
        <v>190</v>
      </c>
      <c r="AG3" s="338" t="s">
        <v>191</v>
      </c>
      <c r="AH3" s="332" t="s">
        <v>151</v>
      </c>
    </row>
    <row r="4" spans="1:38" ht="16.5" x14ac:dyDescent="0.25">
      <c r="A4" s="568" t="s">
        <v>267</v>
      </c>
      <c r="B4" s="243"/>
      <c r="C4" s="243"/>
      <c r="D4" s="243"/>
      <c r="E4" s="243"/>
      <c r="F4" s="319"/>
      <c r="G4" s="243"/>
      <c r="H4" s="243"/>
      <c r="I4" s="319"/>
      <c r="J4" s="5970" t="s">
        <v>31</v>
      </c>
      <c r="K4" s="5970"/>
      <c r="L4" s="5970"/>
      <c r="M4" s="114">
        <f>SUM(M5)</f>
        <v>1320558.99</v>
      </c>
      <c r="N4" s="23"/>
      <c r="O4" s="214"/>
      <c r="P4" s="215"/>
      <c r="Q4" s="44">
        <f>SUM(Q5)</f>
        <v>194446</v>
      </c>
      <c r="R4" s="45"/>
      <c r="S4" s="127"/>
      <c r="T4" s="297"/>
      <c r="U4" s="251"/>
      <c r="V4" s="251"/>
      <c r="W4" s="251">
        <f>SUM(W5)</f>
        <v>3</v>
      </c>
      <c r="X4" s="251">
        <f>SUM(X5)</f>
        <v>5</v>
      </c>
      <c r="Y4" s="251"/>
      <c r="Z4" s="251"/>
      <c r="AA4" s="252"/>
      <c r="AB4" s="251"/>
      <c r="AC4" s="251"/>
      <c r="AD4" s="251"/>
      <c r="AE4" s="251"/>
      <c r="AF4" s="251"/>
      <c r="AG4" s="251"/>
      <c r="AH4" s="251"/>
    </row>
    <row r="5" spans="1:38" ht="30.95" customHeight="1" x14ac:dyDescent="0.25">
      <c r="A5" s="228"/>
      <c r="B5" s="228"/>
      <c r="C5" s="228"/>
      <c r="D5" s="228"/>
      <c r="E5" s="228"/>
      <c r="F5" s="317"/>
      <c r="G5" s="213"/>
      <c r="H5" s="228"/>
      <c r="I5" s="513"/>
      <c r="J5" s="1145" t="s">
        <v>680</v>
      </c>
      <c r="K5" s="1145"/>
      <c r="L5" s="1145"/>
      <c r="M5" s="114">
        <f>SUM(M6,M8,M10)</f>
        <v>1320558.99</v>
      </c>
      <c r="N5" s="23"/>
      <c r="O5" s="214"/>
      <c r="P5" s="215"/>
      <c r="Q5" s="44">
        <f>SUM(Q6,Q8,Q10)</f>
        <v>194446</v>
      </c>
      <c r="R5" s="45"/>
      <c r="S5" s="127"/>
      <c r="T5" s="537"/>
      <c r="U5" s="209"/>
      <c r="V5" s="209"/>
      <c r="W5" s="209">
        <f>SUM(W6,W8,W10)</f>
        <v>3</v>
      </c>
      <c r="X5" s="209">
        <f>SUM(X6,X8,X10)</f>
        <v>5</v>
      </c>
      <c r="Y5" s="209"/>
      <c r="Z5" s="209"/>
      <c r="AA5" s="216"/>
      <c r="AB5" s="209"/>
      <c r="AC5" s="209"/>
      <c r="AD5" s="209"/>
      <c r="AE5" s="209"/>
      <c r="AF5" s="209"/>
      <c r="AG5" s="209"/>
      <c r="AH5" s="209"/>
    </row>
    <row r="6" spans="1:38" s="190" customFormat="1" x14ac:dyDescent="0.25">
      <c r="A6" s="101"/>
      <c r="B6" s="100"/>
      <c r="C6" s="100"/>
      <c r="D6" s="96"/>
      <c r="E6" s="96"/>
      <c r="F6" s="269"/>
      <c r="G6" s="128"/>
      <c r="H6" s="96"/>
      <c r="I6" s="1107"/>
      <c r="J6" s="1147" t="s">
        <v>295</v>
      </c>
      <c r="K6" s="55"/>
      <c r="L6" s="55"/>
      <c r="M6" s="203">
        <f>SUM(M7)</f>
        <v>619358.99</v>
      </c>
      <c r="N6" s="284"/>
      <c r="O6" s="59"/>
      <c r="P6" s="98"/>
      <c r="Q6" s="59">
        <f>SUM(Q7)</f>
        <v>194446</v>
      </c>
      <c r="R6" s="285"/>
      <c r="S6" s="32"/>
      <c r="T6" s="1111"/>
      <c r="U6" s="148"/>
      <c r="V6" s="205"/>
      <c r="W6" s="147">
        <f>SUM(W7)</f>
        <v>1</v>
      </c>
      <c r="X6" s="147">
        <f>SUM(X7)</f>
        <v>3</v>
      </c>
      <c r="Y6" s="200"/>
      <c r="Z6" s="200"/>
      <c r="AA6" s="200"/>
      <c r="AB6" s="101"/>
      <c r="AC6" s="101"/>
      <c r="AD6" s="101"/>
      <c r="AE6" s="101"/>
      <c r="AF6" s="101"/>
      <c r="AG6" s="101"/>
      <c r="AH6" s="101"/>
    </row>
    <row r="7" spans="1:38" s="190" customFormat="1" ht="63.75" x14ac:dyDescent="0.25">
      <c r="A7" s="1054" t="s">
        <v>834</v>
      </c>
      <c r="B7" s="597" t="s">
        <v>298</v>
      </c>
      <c r="C7" s="1055" t="s">
        <v>539</v>
      </c>
      <c r="D7" s="1056" t="s">
        <v>676</v>
      </c>
      <c r="E7" s="1057" t="s">
        <v>291</v>
      </c>
      <c r="F7" s="1056" t="s">
        <v>692</v>
      </c>
      <c r="G7" s="1058" t="s">
        <v>295</v>
      </c>
      <c r="H7" s="1059" t="s">
        <v>680</v>
      </c>
      <c r="I7" s="1135">
        <v>2012</v>
      </c>
      <c r="J7" s="947" t="s">
        <v>691</v>
      </c>
      <c r="K7" s="1115" t="s">
        <v>690</v>
      </c>
      <c r="L7" s="1137" t="s">
        <v>689</v>
      </c>
      <c r="M7" s="948">
        <v>619358.99</v>
      </c>
      <c r="N7" s="596"/>
      <c r="O7" s="1037">
        <v>1</v>
      </c>
      <c r="P7" s="1178"/>
      <c r="Q7" s="594">
        <v>194446</v>
      </c>
      <c r="R7" s="593"/>
      <c r="S7" s="956" t="s">
        <v>688</v>
      </c>
      <c r="T7" s="1136">
        <v>1</v>
      </c>
      <c r="U7" s="1060">
        <v>40983</v>
      </c>
      <c r="V7" s="1060">
        <v>41142</v>
      </c>
      <c r="W7" s="597">
        <v>1</v>
      </c>
      <c r="X7" s="597">
        <v>3</v>
      </c>
      <c r="Y7" s="648">
        <v>41122</v>
      </c>
      <c r="Z7" s="1061" t="s">
        <v>687</v>
      </c>
      <c r="AA7" s="1062"/>
      <c r="AB7" s="1063">
        <v>3</v>
      </c>
      <c r="AC7" s="979" t="s">
        <v>686</v>
      </c>
      <c r="AD7" s="1064" t="s">
        <v>677</v>
      </c>
      <c r="AE7" s="979">
        <v>40973</v>
      </c>
      <c r="AF7" s="979" t="s">
        <v>287</v>
      </c>
      <c r="AG7" s="979" t="s">
        <v>287</v>
      </c>
      <c r="AH7" s="979" t="s">
        <v>685</v>
      </c>
      <c r="AI7" s="587"/>
      <c r="AJ7" s="587"/>
      <c r="AK7" s="587"/>
      <c r="AL7" s="587"/>
    </row>
    <row r="8" spans="1:38" s="190" customFormat="1" x14ac:dyDescent="0.25">
      <c r="A8" s="101"/>
      <c r="B8" s="100"/>
      <c r="C8" s="100"/>
      <c r="D8" s="96"/>
      <c r="E8" s="96"/>
      <c r="F8" s="269"/>
      <c r="G8" s="128"/>
      <c r="H8" s="96"/>
      <c r="I8" s="1107"/>
      <c r="J8" s="1127" t="s">
        <v>858</v>
      </c>
      <c r="K8" s="55"/>
      <c r="L8" s="55"/>
      <c r="M8" s="203">
        <f>SUM(M9)</f>
        <v>40000</v>
      </c>
      <c r="N8" s="284"/>
      <c r="O8" s="59"/>
      <c r="P8" s="98"/>
      <c r="Q8" s="59">
        <f>SUM(Q9)</f>
        <v>0</v>
      </c>
      <c r="R8" s="285"/>
      <c r="S8" s="32"/>
      <c r="T8" s="1111"/>
      <c r="U8" s="148"/>
      <c r="V8" s="205"/>
      <c r="W8" s="147">
        <f>SUM(W9)</f>
        <v>1</v>
      </c>
      <c r="X8" s="147">
        <f>SUM(X9)</f>
        <v>1</v>
      </c>
      <c r="Y8" s="200"/>
      <c r="Z8" s="200"/>
      <c r="AA8" s="200"/>
      <c r="AB8" s="101"/>
      <c r="AC8" s="101"/>
      <c r="AD8" s="101"/>
      <c r="AE8" s="101"/>
      <c r="AF8" s="101"/>
      <c r="AG8" s="101"/>
      <c r="AH8" s="101"/>
      <c r="AI8" s="17"/>
      <c r="AJ8" s="17"/>
      <c r="AK8" s="587"/>
      <c r="AL8" s="587"/>
    </row>
    <row r="9" spans="1:38" ht="63.75" x14ac:dyDescent="0.25">
      <c r="A9" s="1054" t="s">
        <v>834</v>
      </c>
      <c r="B9" s="597" t="s">
        <v>298</v>
      </c>
      <c r="C9" s="1055" t="s">
        <v>539</v>
      </c>
      <c r="D9" s="1056" t="s">
        <v>676</v>
      </c>
      <c r="E9" s="1057" t="s">
        <v>291</v>
      </c>
      <c r="F9" s="1056" t="s">
        <v>682</v>
      </c>
      <c r="G9" s="1058" t="s">
        <v>822</v>
      </c>
      <c r="H9" s="1059" t="s">
        <v>680</v>
      </c>
      <c r="I9" s="1135">
        <v>2012</v>
      </c>
      <c r="J9" s="1179" t="s">
        <v>863</v>
      </c>
      <c r="K9" s="1115" t="s">
        <v>290</v>
      </c>
      <c r="L9" s="1115" t="s">
        <v>290</v>
      </c>
      <c r="M9" s="948">
        <v>40000</v>
      </c>
      <c r="N9" s="639"/>
      <c r="O9" s="1138">
        <v>1</v>
      </c>
      <c r="P9" s="1116"/>
      <c r="Q9" s="642" t="s">
        <v>355</v>
      </c>
      <c r="R9" s="636"/>
      <c r="S9" s="11" t="s">
        <v>684</v>
      </c>
      <c r="T9" s="1136">
        <v>1</v>
      </c>
      <c r="U9" s="1060">
        <v>41086</v>
      </c>
      <c r="V9" s="1060">
        <v>41121</v>
      </c>
      <c r="W9" s="597">
        <v>1</v>
      </c>
      <c r="X9" s="597">
        <v>1</v>
      </c>
      <c r="Y9" s="648">
        <v>41091</v>
      </c>
      <c r="Z9" s="1061" t="s">
        <v>683</v>
      </c>
      <c r="AA9" s="1065"/>
      <c r="AB9" s="1063">
        <v>1</v>
      </c>
      <c r="AC9" s="979" t="s">
        <v>287</v>
      </c>
      <c r="AD9" s="1064" t="s">
        <v>677</v>
      </c>
      <c r="AE9" s="979">
        <v>40973</v>
      </c>
      <c r="AF9" s="979" t="s">
        <v>287</v>
      </c>
      <c r="AG9" s="979" t="s">
        <v>287</v>
      </c>
      <c r="AH9" s="979" t="s">
        <v>287</v>
      </c>
      <c r="AI9" s="587"/>
      <c r="AJ9" s="587"/>
      <c r="AK9" s="587"/>
      <c r="AL9" s="587"/>
    </row>
    <row r="10" spans="1:38" s="190" customFormat="1" x14ac:dyDescent="0.25">
      <c r="A10" s="101"/>
      <c r="B10" s="100"/>
      <c r="C10" s="100"/>
      <c r="D10" s="96"/>
      <c r="E10" s="96"/>
      <c r="F10" s="269"/>
      <c r="G10" s="128"/>
      <c r="H10" s="96"/>
      <c r="I10" s="1107"/>
      <c r="J10" s="1147" t="s">
        <v>681</v>
      </c>
      <c r="K10" s="55"/>
      <c r="L10" s="55"/>
      <c r="M10" s="203">
        <f>SUM(M11)</f>
        <v>661200</v>
      </c>
      <c r="N10" s="284"/>
      <c r="O10" s="59"/>
      <c r="P10" s="98"/>
      <c r="Q10" s="59">
        <f>SUM(Q11)</f>
        <v>0</v>
      </c>
      <c r="R10" s="285"/>
      <c r="S10" s="32"/>
      <c r="T10" s="1111"/>
      <c r="U10" s="148"/>
      <c r="V10" s="205"/>
      <c r="W10" s="147">
        <f>SUM(W11)</f>
        <v>1</v>
      </c>
      <c r="X10" s="147">
        <f>SUM(X11)</f>
        <v>1</v>
      </c>
      <c r="Y10" s="200"/>
      <c r="Z10" s="200"/>
      <c r="AA10" s="200"/>
      <c r="AB10" s="101"/>
      <c r="AC10" s="101"/>
      <c r="AD10" s="101"/>
      <c r="AE10" s="101"/>
      <c r="AF10" s="101"/>
      <c r="AG10" s="101"/>
      <c r="AH10" s="101"/>
      <c r="AI10" s="17"/>
      <c r="AJ10" s="17"/>
    </row>
    <row r="11" spans="1:38" s="190" customFormat="1" ht="63.75" x14ac:dyDescent="0.25">
      <c r="A11" s="1054" t="s">
        <v>834</v>
      </c>
      <c r="B11" s="597" t="s">
        <v>298</v>
      </c>
      <c r="C11" s="1055" t="s">
        <v>539</v>
      </c>
      <c r="D11" s="1056" t="s">
        <v>676</v>
      </c>
      <c r="E11" s="1057" t="s">
        <v>291</v>
      </c>
      <c r="F11" s="1056" t="s">
        <v>682</v>
      </c>
      <c r="G11" s="1058" t="s">
        <v>681</v>
      </c>
      <c r="H11" s="1059" t="s">
        <v>680</v>
      </c>
      <c r="I11" s="1135">
        <v>2012</v>
      </c>
      <c r="J11" s="1179" t="s">
        <v>864</v>
      </c>
      <c r="K11" s="1115" t="s">
        <v>356</v>
      </c>
      <c r="L11" s="1115" t="s">
        <v>496</v>
      </c>
      <c r="M11" s="948">
        <v>661200</v>
      </c>
      <c r="N11" s="639"/>
      <c r="O11" s="1138">
        <v>1</v>
      </c>
      <c r="P11" s="1116"/>
      <c r="Q11" s="642" t="s">
        <v>355</v>
      </c>
      <c r="R11" s="636"/>
      <c r="S11" s="1180" t="s">
        <v>865</v>
      </c>
      <c r="T11" s="1136">
        <v>1</v>
      </c>
      <c r="U11" s="1060">
        <v>41089</v>
      </c>
      <c r="V11" s="1060">
        <v>41119</v>
      </c>
      <c r="W11" s="597">
        <v>1</v>
      </c>
      <c r="X11" s="597">
        <v>1</v>
      </c>
      <c r="Y11" s="648">
        <v>41091</v>
      </c>
      <c r="Z11" s="1061" t="s">
        <v>679</v>
      </c>
      <c r="AA11" s="1062"/>
      <c r="AB11" s="1063">
        <v>1</v>
      </c>
      <c r="AC11" s="979" t="s">
        <v>678</v>
      </c>
      <c r="AD11" s="1064" t="s">
        <v>677</v>
      </c>
      <c r="AE11" s="979">
        <v>40973</v>
      </c>
      <c r="AF11" s="979" t="s">
        <v>287</v>
      </c>
      <c r="AG11" s="979" t="s">
        <v>287</v>
      </c>
      <c r="AH11" s="979" t="s">
        <v>287</v>
      </c>
      <c r="AI11" s="587"/>
      <c r="AJ11" s="587"/>
    </row>
    <row r="12" spans="1:38" ht="14.1" customHeight="1" x14ac:dyDescent="0.25">
      <c r="A12" s="50"/>
      <c r="B12" s="50"/>
      <c r="C12" s="50"/>
      <c r="D12" s="50"/>
      <c r="E12" s="50"/>
      <c r="F12" s="50"/>
      <c r="G12" s="50"/>
      <c r="H12" s="50"/>
      <c r="I12" s="50"/>
      <c r="J12" s="566" t="s">
        <v>857</v>
      </c>
      <c r="K12" s="566"/>
      <c r="L12" s="566"/>
      <c r="M12" s="566"/>
      <c r="N12" s="566"/>
      <c r="O12" s="566"/>
      <c r="P12" s="566"/>
      <c r="Q12" s="566"/>
      <c r="R12" s="1041"/>
      <c r="S12" s="48"/>
      <c r="T12" s="50"/>
      <c r="U12" s="48"/>
      <c r="V12" s="48"/>
      <c r="W12" s="50"/>
      <c r="X12" s="50"/>
      <c r="Y12" s="50"/>
      <c r="Z12" s="50"/>
      <c r="AA12" s="50"/>
      <c r="AB12" s="50"/>
      <c r="AC12" s="50"/>
      <c r="AD12" s="50"/>
      <c r="AE12" s="50"/>
      <c r="AF12" s="50"/>
      <c r="AG12" s="50"/>
      <c r="AH12" s="50"/>
      <c r="AI12" s="50"/>
      <c r="AJ12" s="50"/>
      <c r="AK12" s="50"/>
      <c r="AL12" s="50"/>
    </row>
    <row r="13" spans="1:38" ht="14.1" customHeight="1" x14ac:dyDescent="0.25">
      <c r="A13" s="74"/>
      <c r="B13" s="74"/>
      <c r="C13" s="74"/>
      <c r="D13" s="74"/>
      <c r="E13" s="74"/>
      <c r="F13" s="74"/>
      <c r="G13" s="74"/>
      <c r="H13" s="74"/>
      <c r="I13" s="74"/>
      <c r="J13" s="1092" t="s">
        <v>832</v>
      </c>
      <c r="K13" s="566"/>
      <c r="L13" s="566"/>
      <c r="M13" s="566"/>
      <c r="N13" s="566"/>
      <c r="O13" s="566"/>
      <c r="P13" s="566"/>
      <c r="Q13" s="566"/>
      <c r="R13" s="566"/>
      <c r="S13" s="566"/>
      <c r="T13" s="74"/>
      <c r="U13" s="153"/>
      <c r="V13" s="153"/>
      <c r="W13" s="74"/>
      <c r="X13" s="74"/>
      <c r="Y13" s="74"/>
      <c r="Z13" s="74"/>
      <c r="AA13" s="74"/>
      <c r="AB13" s="74"/>
      <c r="AC13" s="74"/>
      <c r="AD13" s="74"/>
      <c r="AE13" s="74"/>
      <c r="AF13" s="74"/>
      <c r="AG13" s="74"/>
      <c r="AH13" s="74"/>
      <c r="AI13" s="74"/>
      <c r="AJ13" s="74"/>
    </row>
    <row r="14" spans="1:38" s="190" customFormat="1" x14ac:dyDescent="0.25">
      <c r="A14" s="50"/>
      <c r="B14" s="50"/>
      <c r="C14" s="50"/>
      <c r="D14" s="50"/>
      <c r="E14" s="50"/>
      <c r="F14" s="50"/>
      <c r="G14" s="50"/>
      <c r="H14" s="50"/>
      <c r="I14" s="50"/>
      <c r="J14" s="48"/>
      <c r="K14" s="48"/>
      <c r="L14" s="48"/>
      <c r="M14" s="48"/>
      <c r="N14" s="48"/>
      <c r="O14" s="48"/>
      <c r="P14" s="48"/>
      <c r="Q14" s="48"/>
      <c r="R14" s="48"/>
      <c r="S14" s="48"/>
      <c r="T14" s="50"/>
      <c r="U14" s="48"/>
      <c r="V14" s="48"/>
      <c r="W14" s="50"/>
      <c r="X14" s="50"/>
      <c r="Y14" s="50"/>
      <c r="Z14" s="50"/>
      <c r="AA14" s="50"/>
      <c r="AB14" s="50"/>
      <c r="AC14" s="50"/>
      <c r="AD14" s="50"/>
      <c r="AE14" s="50"/>
      <c r="AF14" s="50"/>
      <c r="AG14" s="50"/>
      <c r="AH14" s="50"/>
      <c r="AI14" s="50"/>
      <c r="AJ14" s="50"/>
    </row>
    <row r="15" spans="1:38" x14ac:dyDescent="0.25">
      <c r="A15" s="161"/>
      <c r="T15" s="161"/>
      <c r="AB15" s="161"/>
    </row>
    <row r="16" spans="1:38" x14ac:dyDescent="0.25">
      <c r="A16" s="348"/>
      <c r="B16" s="190"/>
      <c r="C16" s="190"/>
      <c r="D16" s="190"/>
      <c r="E16" s="190"/>
      <c r="F16" s="190"/>
      <c r="G16" s="190"/>
      <c r="H16" s="190"/>
      <c r="I16" s="190"/>
      <c r="J16" s="188"/>
      <c r="K16" s="190"/>
      <c r="L16" s="190"/>
      <c r="M16" s="190"/>
      <c r="N16" s="190"/>
      <c r="O16" s="347"/>
      <c r="P16" s="347"/>
      <c r="Q16" s="347"/>
      <c r="R16" s="347"/>
      <c r="S16" s="190"/>
      <c r="T16" s="348"/>
      <c r="U16" s="190"/>
      <c r="V16" s="190"/>
      <c r="W16" s="190"/>
      <c r="X16" s="190"/>
      <c r="Y16" s="190"/>
      <c r="Z16" s="190"/>
      <c r="AA16" s="190"/>
      <c r="AB16" s="348"/>
      <c r="AC16" s="190"/>
      <c r="AD16" s="190"/>
      <c r="AE16" s="190"/>
      <c r="AF16" s="190"/>
      <c r="AG16" s="190"/>
      <c r="AH16" s="190"/>
      <c r="AI16" s="190"/>
      <c r="AJ16" s="190"/>
    </row>
    <row r="17" spans="1:38" s="190" customFormat="1" ht="23.25" x14ac:dyDescent="0.35">
      <c r="A17" s="161"/>
      <c r="B17" s="17"/>
      <c r="C17" s="17"/>
      <c r="D17" s="17"/>
      <c r="E17" s="17"/>
      <c r="F17" s="17"/>
      <c r="G17" s="17"/>
      <c r="H17" s="17"/>
      <c r="I17" s="17"/>
      <c r="J17" s="17"/>
      <c r="K17" s="17"/>
      <c r="L17" s="17"/>
      <c r="M17" s="17"/>
      <c r="N17" s="17"/>
      <c r="O17" s="3"/>
      <c r="P17" s="3"/>
      <c r="Q17" s="3"/>
      <c r="R17" s="187"/>
      <c r="S17" s="17"/>
      <c r="T17" s="161"/>
      <c r="U17" s="17"/>
      <c r="V17" s="17"/>
      <c r="W17" s="17"/>
      <c r="X17" s="17"/>
      <c r="Y17" s="17"/>
      <c r="Z17" s="17"/>
      <c r="AA17" s="17"/>
      <c r="AB17" s="161"/>
      <c r="AC17" s="17"/>
      <c r="AD17" s="17"/>
      <c r="AE17" s="17"/>
      <c r="AF17" s="17"/>
      <c r="AG17" s="17"/>
      <c r="AH17" s="17"/>
      <c r="AI17" s="17"/>
      <c r="AJ17" s="17"/>
    </row>
    <row r="18" spans="1:38" x14ac:dyDescent="0.25">
      <c r="A18" s="161"/>
      <c r="T18" s="161"/>
      <c r="AB18" s="161"/>
    </row>
    <row r="19" spans="1:38" x14ac:dyDescent="0.25">
      <c r="A19" s="348"/>
      <c r="B19" s="1171"/>
      <c r="C19" s="190"/>
      <c r="D19" s="190"/>
      <c r="E19" s="190"/>
      <c r="F19" s="190"/>
      <c r="G19" s="190"/>
      <c r="H19" s="190"/>
      <c r="I19" s="190"/>
      <c r="J19" s="190"/>
      <c r="K19" s="190"/>
      <c r="L19" s="190"/>
      <c r="M19" s="190"/>
      <c r="N19" s="190"/>
      <c r="O19" s="347"/>
      <c r="P19" s="347"/>
      <c r="Q19" s="347"/>
      <c r="R19" s="347"/>
      <c r="S19" s="190"/>
      <c r="T19" s="348"/>
      <c r="U19" s="190"/>
      <c r="V19" s="190"/>
      <c r="W19" s="190"/>
      <c r="X19" s="190"/>
      <c r="Y19" s="190"/>
      <c r="Z19" s="190"/>
      <c r="AA19" s="190"/>
      <c r="AB19" s="348"/>
      <c r="AC19" s="190"/>
      <c r="AD19" s="190"/>
      <c r="AE19" s="190"/>
      <c r="AF19" s="190"/>
      <c r="AG19" s="190"/>
      <c r="AH19" s="190"/>
      <c r="AI19" s="190"/>
      <c r="AJ19" s="190"/>
    </row>
    <row r="20" spans="1:38" x14ac:dyDescent="0.25">
      <c r="A20" s="161"/>
      <c r="T20" s="161"/>
      <c r="AB20" s="161"/>
      <c r="AK20" s="190"/>
      <c r="AL20" s="190"/>
    </row>
    <row r="21" spans="1:38" ht="16.5" x14ac:dyDescent="0.3">
      <c r="T21" s="161"/>
      <c r="AB21" s="161"/>
      <c r="AD21" s="210"/>
      <c r="AE21" s="210"/>
    </row>
    <row r="22" spans="1:38" x14ac:dyDescent="0.25">
      <c r="A22" s="190"/>
      <c r="B22" s="190"/>
      <c r="C22" s="190"/>
      <c r="D22" s="190"/>
      <c r="E22" s="190"/>
      <c r="F22" s="190"/>
      <c r="G22" s="190"/>
      <c r="H22" s="190"/>
      <c r="I22" s="190"/>
      <c r="J22" s="190"/>
      <c r="K22" s="190"/>
      <c r="L22" s="190"/>
      <c r="M22" s="190"/>
      <c r="N22" s="190"/>
      <c r="O22" s="347"/>
      <c r="P22" s="347"/>
      <c r="Q22" s="347"/>
      <c r="R22" s="347"/>
      <c r="S22" s="190"/>
      <c r="T22" s="348"/>
      <c r="U22" s="190"/>
      <c r="V22" s="190"/>
      <c r="W22" s="190"/>
      <c r="X22" s="190"/>
      <c r="Y22" s="190"/>
      <c r="Z22" s="190"/>
      <c r="AA22" s="190"/>
      <c r="AB22" s="348"/>
      <c r="AC22" s="190"/>
      <c r="AD22" s="190"/>
      <c r="AE22" s="190"/>
      <c r="AF22" s="190"/>
      <c r="AG22" s="190"/>
      <c r="AH22" s="190"/>
      <c r="AI22" s="190"/>
      <c r="AJ22" s="190"/>
    </row>
    <row r="23" spans="1:38" x14ac:dyDescent="0.25">
      <c r="T23" s="161"/>
      <c r="AB23" s="161"/>
    </row>
    <row r="24" spans="1:38" ht="16.5" x14ac:dyDescent="0.3">
      <c r="T24" s="161"/>
      <c r="AB24" s="161"/>
      <c r="AD24" s="210"/>
      <c r="AE24" s="210"/>
    </row>
    <row r="25" spans="1:38" x14ac:dyDescent="0.25">
      <c r="T25" s="161"/>
      <c r="AB25" s="161"/>
    </row>
    <row r="26" spans="1:38" x14ac:dyDescent="0.25">
      <c r="T26" s="161"/>
      <c r="AB26" s="161"/>
    </row>
    <row r="27" spans="1:38" x14ac:dyDescent="0.25">
      <c r="T27" s="161"/>
      <c r="AB27" s="161"/>
    </row>
    <row r="28" spans="1:38" x14ac:dyDescent="0.25">
      <c r="T28" s="161"/>
      <c r="AB28" s="161"/>
    </row>
    <row r="29" spans="1:38" x14ac:dyDescent="0.25">
      <c r="O29" s="17"/>
      <c r="P29" s="17"/>
      <c r="Q29" s="17"/>
      <c r="R29" s="17"/>
      <c r="T29" s="161"/>
      <c r="AB29" s="161"/>
    </row>
    <row r="30" spans="1:38" x14ac:dyDescent="0.25">
      <c r="O30" s="17"/>
      <c r="P30" s="17"/>
      <c r="Q30" s="17"/>
      <c r="R30" s="17"/>
      <c r="T30" s="161"/>
      <c r="AB30" s="161"/>
    </row>
    <row r="31" spans="1:38" x14ac:dyDescent="0.25">
      <c r="O31" s="17"/>
      <c r="P31" s="17"/>
      <c r="Q31" s="17"/>
      <c r="R31" s="17"/>
      <c r="T31" s="161"/>
      <c r="AB31" s="161"/>
    </row>
    <row r="32" spans="1:38" x14ac:dyDescent="0.25">
      <c r="O32" s="17"/>
      <c r="P32" s="17"/>
      <c r="Q32" s="17"/>
      <c r="R32" s="17"/>
      <c r="T32" s="161"/>
      <c r="AB32" s="161"/>
    </row>
    <row r="33" spans="15:28" x14ac:dyDescent="0.25">
      <c r="O33" s="17"/>
      <c r="P33" s="17"/>
      <c r="Q33" s="17"/>
      <c r="R33" s="17"/>
      <c r="T33" s="161"/>
      <c r="AB33" s="161"/>
    </row>
    <row r="34" spans="15:28" x14ac:dyDescent="0.25">
      <c r="O34" s="17"/>
      <c r="P34" s="17"/>
      <c r="Q34" s="17"/>
      <c r="R34" s="17"/>
      <c r="T34" s="161"/>
      <c r="AB34" s="161"/>
    </row>
    <row r="35" spans="15:28" x14ac:dyDescent="0.25">
      <c r="O35" s="17"/>
      <c r="P35" s="17"/>
      <c r="Q35" s="17"/>
      <c r="R35" s="17"/>
      <c r="T35" s="161"/>
      <c r="AB35" s="161"/>
    </row>
    <row r="36" spans="15:28" x14ac:dyDescent="0.25">
      <c r="O36" s="17"/>
      <c r="P36" s="17"/>
      <c r="Q36" s="17"/>
      <c r="R36" s="17"/>
      <c r="T36" s="161"/>
      <c r="AB36" s="161"/>
    </row>
    <row r="37" spans="15:28" x14ac:dyDescent="0.25">
      <c r="O37" s="17"/>
      <c r="P37" s="17"/>
      <c r="Q37" s="17"/>
      <c r="R37" s="17"/>
      <c r="T37" s="161"/>
      <c r="AB37" s="161"/>
    </row>
    <row r="38" spans="15:28" x14ac:dyDescent="0.25">
      <c r="O38" s="17"/>
      <c r="P38" s="17"/>
      <c r="Q38" s="17"/>
      <c r="R38" s="17"/>
      <c r="T38" s="161"/>
      <c r="AB38" s="161"/>
    </row>
    <row r="39" spans="15:28" x14ac:dyDescent="0.25">
      <c r="O39" s="17"/>
      <c r="P39" s="17"/>
      <c r="Q39" s="17"/>
      <c r="R39" s="17"/>
      <c r="T39" s="161"/>
      <c r="AB39" s="161"/>
    </row>
    <row r="40" spans="15:28" x14ac:dyDescent="0.25">
      <c r="O40" s="17"/>
      <c r="P40" s="17"/>
      <c r="Q40" s="17"/>
      <c r="R40" s="17"/>
      <c r="T40" s="161"/>
      <c r="AB40" s="161"/>
    </row>
    <row r="41" spans="15:28" x14ac:dyDescent="0.25">
      <c r="O41" s="17"/>
      <c r="P41" s="17"/>
      <c r="Q41" s="17"/>
      <c r="R41" s="17"/>
      <c r="T41" s="161"/>
      <c r="AB41" s="161"/>
    </row>
    <row r="42" spans="15:28" x14ac:dyDescent="0.25">
      <c r="O42" s="17"/>
      <c r="P42" s="17"/>
      <c r="Q42" s="17"/>
      <c r="R42" s="17"/>
      <c r="T42" s="161"/>
      <c r="AB42" s="161"/>
    </row>
    <row r="43" spans="15:28" x14ac:dyDescent="0.25">
      <c r="O43" s="17"/>
      <c r="P43" s="17"/>
      <c r="Q43" s="17"/>
      <c r="R43" s="17"/>
      <c r="T43" s="161"/>
      <c r="AB43" s="161"/>
    </row>
    <row r="44" spans="15:28" x14ac:dyDescent="0.25">
      <c r="O44" s="17"/>
      <c r="P44" s="17"/>
      <c r="Q44" s="17"/>
      <c r="R44" s="17"/>
      <c r="T44" s="161"/>
      <c r="AB44" s="161"/>
    </row>
    <row r="45" spans="15:28" x14ac:dyDescent="0.25">
      <c r="O45" s="17"/>
      <c r="P45" s="17"/>
      <c r="Q45" s="17"/>
      <c r="R45" s="17"/>
      <c r="T45" s="161"/>
      <c r="AB45" s="161"/>
    </row>
    <row r="46" spans="15:28" x14ac:dyDescent="0.25">
      <c r="O46" s="17"/>
      <c r="P46" s="17"/>
      <c r="Q46" s="17"/>
      <c r="R46" s="17"/>
      <c r="T46" s="161"/>
      <c r="AB46" s="161"/>
    </row>
    <row r="47" spans="15:28" x14ac:dyDescent="0.25">
      <c r="O47" s="17"/>
      <c r="P47" s="17"/>
      <c r="Q47" s="17"/>
      <c r="R47" s="17"/>
      <c r="T47" s="161"/>
      <c r="AB47" s="161"/>
    </row>
    <row r="48" spans="15:28" x14ac:dyDescent="0.25">
      <c r="O48" s="17"/>
      <c r="P48" s="17"/>
      <c r="Q48" s="17"/>
      <c r="R48" s="17"/>
      <c r="T48" s="161"/>
      <c r="AB48" s="161"/>
    </row>
    <row r="49" spans="15:28" x14ac:dyDescent="0.25">
      <c r="O49" s="17"/>
      <c r="P49" s="17"/>
      <c r="Q49" s="17"/>
      <c r="R49" s="17"/>
      <c r="T49" s="161"/>
      <c r="AB49" s="161"/>
    </row>
    <row r="50" spans="15:28" x14ac:dyDescent="0.25">
      <c r="O50" s="17"/>
      <c r="P50" s="17"/>
      <c r="Q50" s="17"/>
      <c r="R50" s="17"/>
      <c r="T50" s="161"/>
      <c r="AB50" s="161"/>
    </row>
    <row r="51" spans="15:28" x14ac:dyDescent="0.25">
      <c r="O51" s="17"/>
      <c r="P51" s="17"/>
      <c r="Q51" s="17"/>
      <c r="R51" s="17"/>
      <c r="T51" s="161"/>
      <c r="AB51" s="161"/>
    </row>
    <row r="52" spans="15:28" x14ac:dyDescent="0.25">
      <c r="O52" s="17"/>
      <c r="P52" s="17"/>
      <c r="Q52" s="17"/>
      <c r="R52" s="17"/>
      <c r="T52" s="161"/>
      <c r="AB52" s="161"/>
    </row>
    <row r="53" spans="15:28" x14ac:dyDescent="0.25">
      <c r="O53" s="17"/>
      <c r="P53" s="17"/>
      <c r="Q53" s="17"/>
      <c r="R53" s="17"/>
      <c r="T53" s="161"/>
      <c r="AB53" s="161"/>
    </row>
    <row r="54" spans="15:28" x14ac:dyDescent="0.25">
      <c r="O54" s="17"/>
      <c r="P54" s="17"/>
      <c r="Q54" s="17"/>
      <c r="R54" s="17"/>
      <c r="T54" s="161"/>
      <c r="AB54" s="161"/>
    </row>
    <row r="55" spans="15:28" x14ac:dyDescent="0.25">
      <c r="O55" s="17"/>
      <c r="P55" s="17"/>
      <c r="Q55" s="17"/>
      <c r="R55" s="17"/>
      <c r="T55" s="161"/>
      <c r="AB55" s="161"/>
    </row>
    <row r="56" spans="15:28" x14ac:dyDescent="0.25">
      <c r="O56" s="17"/>
      <c r="P56" s="17"/>
      <c r="Q56" s="17"/>
      <c r="R56" s="17"/>
      <c r="T56" s="161"/>
      <c r="AB56" s="161"/>
    </row>
    <row r="57" spans="15:28" x14ac:dyDescent="0.25">
      <c r="O57" s="17"/>
      <c r="P57" s="17"/>
      <c r="Q57" s="17"/>
      <c r="R57" s="17"/>
      <c r="T57" s="161"/>
      <c r="AB57" s="161"/>
    </row>
    <row r="58" spans="15:28" x14ac:dyDescent="0.25">
      <c r="O58" s="17"/>
      <c r="P58" s="17"/>
      <c r="Q58" s="17"/>
      <c r="R58" s="17"/>
      <c r="T58" s="161"/>
      <c r="AB58" s="161"/>
    </row>
    <row r="59" spans="15:28" x14ac:dyDescent="0.25">
      <c r="O59" s="17"/>
      <c r="P59" s="17"/>
      <c r="Q59" s="17"/>
      <c r="R59" s="17"/>
      <c r="T59" s="161"/>
      <c r="AB59" s="161"/>
    </row>
    <row r="60" spans="15:28" x14ac:dyDescent="0.25">
      <c r="O60" s="17"/>
      <c r="P60" s="17"/>
      <c r="Q60" s="17"/>
      <c r="R60" s="17"/>
      <c r="T60" s="161"/>
      <c r="AB60" s="161"/>
    </row>
    <row r="61" spans="15:28" x14ac:dyDescent="0.25">
      <c r="O61" s="17"/>
      <c r="P61" s="17"/>
      <c r="Q61" s="17"/>
      <c r="R61" s="17"/>
      <c r="T61" s="161"/>
      <c r="AB61" s="161"/>
    </row>
    <row r="62" spans="15:28" x14ac:dyDescent="0.25">
      <c r="O62" s="17"/>
      <c r="P62" s="17"/>
      <c r="Q62" s="17"/>
      <c r="R62" s="17"/>
      <c r="T62" s="161"/>
      <c r="AB62" s="161"/>
    </row>
    <row r="63" spans="15:28" x14ac:dyDescent="0.25">
      <c r="O63" s="17"/>
      <c r="P63" s="17"/>
      <c r="Q63" s="17"/>
      <c r="R63" s="17"/>
      <c r="T63" s="161"/>
      <c r="AB63" s="161"/>
    </row>
    <row r="64" spans="15:28" x14ac:dyDescent="0.25">
      <c r="O64" s="17"/>
      <c r="P64" s="17"/>
      <c r="Q64" s="17"/>
      <c r="R64" s="17"/>
      <c r="T64" s="161"/>
      <c r="AB64" s="161"/>
    </row>
    <row r="65" spans="15:28" x14ac:dyDescent="0.25">
      <c r="O65" s="17"/>
      <c r="P65" s="17"/>
      <c r="Q65" s="17"/>
      <c r="R65" s="17"/>
      <c r="T65" s="161"/>
      <c r="AB65" s="161"/>
    </row>
    <row r="66" spans="15:28" x14ac:dyDescent="0.25">
      <c r="O66" s="17"/>
      <c r="P66" s="17"/>
      <c r="Q66" s="17"/>
      <c r="R66" s="17"/>
      <c r="T66" s="161"/>
      <c r="AB66" s="161"/>
    </row>
    <row r="67" spans="15:28" x14ac:dyDescent="0.25">
      <c r="O67" s="17"/>
      <c r="P67" s="17"/>
      <c r="Q67" s="17"/>
      <c r="R67" s="17"/>
      <c r="T67" s="161"/>
      <c r="AB67" s="161"/>
    </row>
    <row r="68" spans="15:28" x14ac:dyDescent="0.25">
      <c r="O68" s="17"/>
      <c r="P68" s="17"/>
      <c r="Q68" s="17"/>
      <c r="R68" s="17"/>
      <c r="T68" s="161"/>
      <c r="AB68" s="161"/>
    </row>
    <row r="69" spans="15:28" x14ac:dyDescent="0.25">
      <c r="O69" s="17"/>
      <c r="P69" s="17"/>
      <c r="Q69" s="17"/>
      <c r="R69" s="17"/>
      <c r="T69" s="161"/>
      <c r="AB69" s="161"/>
    </row>
    <row r="70" spans="15:28" x14ac:dyDescent="0.25">
      <c r="O70" s="17"/>
      <c r="P70" s="17"/>
      <c r="Q70" s="17"/>
      <c r="R70" s="17"/>
      <c r="T70" s="161"/>
      <c r="AB70" s="161"/>
    </row>
    <row r="71" spans="15:28" x14ac:dyDescent="0.25">
      <c r="O71" s="17"/>
      <c r="P71" s="17"/>
      <c r="Q71" s="17"/>
      <c r="R71" s="17"/>
      <c r="T71" s="161"/>
      <c r="AB71" s="161"/>
    </row>
    <row r="72" spans="15:28" x14ac:dyDescent="0.25">
      <c r="O72" s="17"/>
      <c r="P72" s="17"/>
      <c r="Q72" s="17"/>
      <c r="R72" s="17"/>
      <c r="T72" s="161"/>
      <c r="AB72" s="161"/>
    </row>
    <row r="73" spans="15:28" x14ac:dyDescent="0.25">
      <c r="O73" s="17"/>
      <c r="P73" s="17"/>
      <c r="Q73" s="17"/>
      <c r="R73" s="17"/>
      <c r="T73" s="161"/>
      <c r="AB73" s="161"/>
    </row>
    <row r="74" spans="15:28" x14ac:dyDescent="0.25">
      <c r="O74" s="17"/>
      <c r="P74" s="17"/>
      <c r="Q74" s="17"/>
      <c r="R74" s="17"/>
      <c r="T74" s="161"/>
      <c r="AB74" s="161"/>
    </row>
    <row r="75" spans="15:28" x14ac:dyDescent="0.25">
      <c r="O75" s="17"/>
      <c r="P75" s="17"/>
      <c r="Q75" s="17"/>
      <c r="R75" s="17"/>
      <c r="T75" s="161"/>
      <c r="AB75" s="161"/>
    </row>
    <row r="76" spans="15:28" x14ac:dyDescent="0.25">
      <c r="O76" s="17"/>
      <c r="P76" s="17"/>
      <c r="Q76" s="17"/>
      <c r="R76" s="17"/>
      <c r="T76" s="161"/>
      <c r="AB76" s="161"/>
    </row>
    <row r="77" spans="15:28" x14ac:dyDescent="0.25">
      <c r="O77" s="17"/>
      <c r="P77" s="17"/>
      <c r="Q77" s="17"/>
      <c r="R77" s="17"/>
      <c r="T77" s="161"/>
      <c r="AB77" s="161"/>
    </row>
    <row r="78" spans="15:28" x14ac:dyDescent="0.25">
      <c r="O78" s="17"/>
      <c r="P78" s="17"/>
      <c r="Q78" s="17"/>
      <c r="R78" s="17"/>
      <c r="T78" s="161"/>
      <c r="AB78" s="161"/>
    </row>
    <row r="79" spans="15:28" x14ac:dyDescent="0.25">
      <c r="O79" s="17"/>
      <c r="P79" s="17"/>
      <c r="Q79" s="17"/>
      <c r="R79" s="17"/>
      <c r="T79" s="161"/>
      <c r="AB79" s="161"/>
    </row>
    <row r="80" spans="15:28" x14ac:dyDescent="0.25">
      <c r="O80" s="17"/>
      <c r="P80" s="17"/>
      <c r="Q80" s="17"/>
      <c r="R80" s="17"/>
      <c r="T80" s="161"/>
      <c r="AB80" s="161"/>
    </row>
    <row r="81" spans="15:28" x14ac:dyDescent="0.25">
      <c r="O81" s="17"/>
      <c r="P81" s="17"/>
      <c r="Q81" s="17"/>
      <c r="R81" s="17"/>
      <c r="T81" s="161"/>
      <c r="AB81" s="161"/>
    </row>
    <row r="82" spans="15:28" x14ac:dyDescent="0.25">
      <c r="O82" s="17"/>
      <c r="P82" s="17"/>
      <c r="Q82" s="17"/>
      <c r="R82" s="17"/>
      <c r="T82" s="161"/>
      <c r="AB82" s="161"/>
    </row>
    <row r="83" spans="15:28" x14ac:dyDescent="0.25">
      <c r="O83" s="17"/>
      <c r="P83" s="17"/>
      <c r="Q83" s="17"/>
      <c r="R83" s="17"/>
      <c r="T83" s="161"/>
      <c r="AB83" s="161"/>
    </row>
    <row r="84" spans="15:28" x14ac:dyDescent="0.25">
      <c r="O84" s="17"/>
      <c r="P84" s="17"/>
      <c r="Q84" s="17"/>
      <c r="R84" s="17"/>
      <c r="T84" s="161"/>
      <c r="AB84" s="161"/>
    </row>
    <row r="85" spans="15:28" x14ac:dyDescent="0.25">
      <c r="O85" s="17"/>
      <c r="P85" s="17"/>
      <c r="Q85" s="17"/>
      <c r="R85" s="17"/>
      <c r="T85" s="161"/>
      <c r="AB85" s="161"/>
    </row>
    <row r="86" spans="15:28" x14ac:dyDescent="0.25">
      <c r="O86" s="17"/>
      <c r="P86" s="17"/>
      <c r="Q86" s="17"/>
      <c r="R86" s="17"/>
      <c r="T86" s="161"/>
      <c r="AB86" s="161"/>
    </row>
    <row r="87" spans="15:28" x14ac:dyDescent="0.25">
      <c r="O87" s="17"/>
      <c r="P87" s="17"/>
      <c r="Q87" s="17"/>
      <c r="R87" s="17"/>
      <c r="T87" s="161"/>
      <c r="AB87" s="161"/>
    </row>
    <row r="88" spans="15:28" x14ac:dyDescent="0.25">
      <c r="O88" s="17"/>
      <c r="P88" s="17"/>
      <c r="Q88" s="17"/>
      <c r="R88" s="17"/>
      <c r="T88" s="161"/>
      <c r="AB88" s="161"/>
    </row>
    <row r="89" spans="15:28" x14ac:dyDescent="0.25">
      <c r="O89" s="17"/>
      <c r="P89" s="17"/>
      <c r="Q89" s="17"/>
      <c r="R89" s="17"/>
      <c r="T89" s="161"/>
      <c r="AB89" s="161"/>
    </row>
    <row r="90" spans="15:28" x14ac:dyDescent="0.25">
      <c r="O90" s="17"/>
      <c r="P90" s="17"/>
      <c r="Q90" s="17"/>
      <c r="R90" s="17"/>
      <c r="T90" s="161"/>
      <c r="AB90" s="161"/>
    </row>
    <row r="91" spans="15:28" x14ac:dyDescent="0.25">
      <c r="O91" s="17"/>
      <c r="P91" s="17"/>
      <c r="Q91" s="17"/>
      <c r="R91" s="17"/>
      <c r="T91" s="161"/>
      <c r="AB91" s="161"/>
    </row>
    <row r="92" spans="15:28" x14ac:dyDescent="0.25">
      <c r="O92" s="17"/>
      <c r="P92" s="17"/>
      <c r="Q92" s="17"/>
      <c r="R92" s="17"/>
      <c r="T92" s="161"/>
      <c r="AB92" s="161"/>
    </row>
    <row r="93" spans="15:28" x14ac:dyDescent="0.25">
      <c r="O93" s="17"/>
      <c r="P93" s="17"/>
      <c r="Q93" s="17"/>
      <c r="R93" s="17"/>
      <c r="T93" s="161"/>
      <c r="AB93" s="161"/>
    </row>
    <row r="94" spans="15:28" x14ac:dyDescent="0.25">
      <c r="O94" s="17"/>
      <c r="P94" s="17"/>
      <c r="Q94" s="17"/>
      <c r="R94" s="17"/>
      <c r="T94" s="161"/>
      <c r="AB94" s="161"/>
    </row>
    <row r="95" spans="15:28" x14ac:dyDescent="0.25">
      <c r="O95" s="17"/>
      <c r="P95" s="17"/>
      <c r="Q95" s="17"/>
      <c r="R95" s="17"/>
      <c r="T95" s="161"/>
      <c r="AB95" s="161"/>
    </row>
    <row r="96" spans="15:28" x14ac:dyDescent="0.25">
      <c r="O96" s="17"/>
      <c r="P96" s="17"/>
      <c r="Q96" s="17"/>
      <c r="R96" s="17"/>
      <c r="T96" s="161"/>
      <c r="AB96" s="161"/>
    </row>
    <row r="97" spans="15:28" x14ac:dyDescent="0.25">
      <c r="O97" s="17"/>
      <c r="P97" s="17"/>
      <c r="Q97" s="17"/>
      <c r="R97" s="17"/>
      <c r="T97" s="161"/>
      <c r="AB97" s="161"/>
    </row>
    <row r="98" spans="15:28" x14ac:dyDescent="0.25">
      <c r="O98" s="17"/>
      <c r="P98" s="17"/>
      <c r="Q98" s="17"/>
      <c r="R98" s="17"/>
      <c r="T98" s="161"/>
      <c r="AB98" s="161"/>
    </row>
    <row r="99" spans="15:28" x14ac:dyDescent="0.25">
      <c r="O99" s="17"/>
      <c r="P99" s="17"/>
      <c r="Q99" s="17"/>
      <c r="R99" s="17"/>
      <c r="T99" s="161"/>
      <c r="AB99" s="161"/>
    </row>
    <row r="100" spans="15:28" x14ac:dyDescent="0.25">
      <c r="O100" s="17"/>
      <c r="P100" s="17"/>
      <c r="Q100" s="17"/>
      <c r="R100" s="17"/>
      <c r="T100" s="161"/>
      <c r="AB100" s="161"/>
    </row>
    <row r="101" spans="15:28" x14ac:dyDescent="0.25">
      <c r="O101" s="17"/>
      <c r="P101" s="17"/>
      <c r="Q101" s="17"/>
      <c r="R101" s="17"/>
      <c r="T101" s="161"/>
      <c r="AB101" s="161"/>
    </row>
    <row r="102" spans="15:28" x14ac:dyDescent="0.25">
      <c r="O102" s="17"/>
      <c r="P102" s="17"/>
      <c r="Q102" s="17"/>
      <c r="R102" s="17"/>
      <c r="T102" s="161"/>
      <c r="AB102" s="161"/>
    </row>
    <row r="103" spans="15:28" x14ac:dyDescent="0.25">
      <c r="O103" s="17"/>
      <c r="P103" s="17"/>
      <c r="Q103" s="17"/>
      <c r="R103" s="17"/>
      <c r="T103" s="161"/>
      <c r="AB103" s="161"/>
    </row>
    <row r="104" spans="15:28" x14ac:dyDescent="0.25">
      <c r="O104" s="17"/>
      <c r="P104" s="17"/>
      <c r="Q104" s="17"/>
      <c r="R104" s="17"/>
      <c r="T104" s="161"/>
      <c r="AB104" s="161"/>
    </row>
    <row r="105" spans="15:28" x14ac:dyDescent="0.25">
      <c r="O105" s="17"/>
      <c r="P105" s="17"/>
      <c r="Q105" s="17"/>
      <c r="R105" s="17"/>
      <c r="T105" s="161"/>
      <c r="AB105" s="161"/>
    </row>
    <row r="106" spans="15:28" x14ac:dyDescent="0.25">
      <c r="O106" s="17"/>
      <c r="P106" s="17"/>
      <c r="Q106" s="17"/>
      <c r="R106" s="17"/>
      <c r="T106" s="161"/>
      <c r="AB106" s="161"/>
    </row>
    <row r="107" spans="15:28" x14ac:dyDescent="0.25">
      <c r="O107" s="17"/>
      <c r="P107" s="17"/>
      <c r="Q107" s="17"/>
      <c r="R107" s="17"/>
      <c r="T107" s="161"/>
      <c r="AB107" s="161"/>
    </row>
    <row r="108" spans="15:28" x14ac:dyDescent="0.25">
      <c r="O108" s="17"/>
      <c r="P108" s="17"/>
      <c r="Q108" s="17"/>
      <c r="R108" s="17"/>
      <c r="T108" s="161"/>
      <c r="AB108" s="161"/>
    </row>
    <row r="109" spans="15:28" x14ac:dyDescent="0.25">
      <c r="O109" s="17"/>
      <c r="P109" s="17"/>
      <c r="Q109" s="17"/>
      <c r="R109" s="17"/>
      <c r="T109" s="161"/>
      <c r="AB109" s="161"/>
    </row>
    <row r="110" spans="15:28" x14ac:dyDescent="0.25">
      <c r="O110" s="17"/>
      <c r="P110" s="17"/>
      <c r="Q110" s="17"/>
      <c r="R110" s="17"/>
      <c r="T110" s="161"/>
      <c r="AB110" s="161"/>
    </row>
    <row r="111" spans="15:28" x14ac:dyDescent="0.25">
      <c r="O111" s="17"/>
      <c r="P111" s="17"/>
      <c r="Q111" s="17"/>
      <c r="R111" s="17"/>
      <c r="T111" s="161"/>
      <c r="AB111" s="161"/>
    </row>
    <row r="112" spans="15:28" x14ac:dyDescent="0.25">
      <c r="O112" s="17"/>
      <c r="P112" s="17"/>
      <c r="Q112" s="17"/>
      <c r="R112" s="17"/>
      <c r="T112" s="161"/>
      <c r="AB112" s="161"/>
    </row>
    <row r="113" spans="15:28" x14ac:dyDescent="0.25">
      <c r="O113" s="17"/>
      <c r="P113" s="17"/>
      <c r="Q113" s="17"/>
      <c r="R113" s="17"/>
      <c r="T113" s="161"/>
      <c r="AB113" s="161"/>
    </row>
    <row r="114" spans="15:28" x14ac:dyDescent="0.25">
      <c r="O114" s="17"/>
      <c r="P114" s="17"/>
      <c r="Q114" s="17"/>
      <c r="R114" s="17"/>
      <c r="T114" s="161"/>
      <c r="AB114" s="161"/>
    </row>
    <row r="115" spans="15:28" x14ac:dyDescent="0.25">
      <c r="O115" s="17"/>
      <c r="P115" s="17"/>
      <c r="Q115" s="17"/>
      <c r="R115" s="17"/>
      <c r="T115" s="161"/>
      <c r="AB115" s="161"/>
    </row>
    <row r="116" spans="15:28" x14ac:dyDescent="0.25">
      <c r="O116" s="17"/>
      <c r="P116" s="17"/>
      <c r="Q116" s="17"/>
      <c r="R116" s="17"/>
      <c r="T116" s="161"/>
      <c r="AB116" s="161"/>
    </row>
    <row r="117" spans="15:28" x14ac:dyDescent="0.25">
      <c r="O117" s="17"/>
      <c r="P117" s="17"/>
      <c r="Q117" s="17"/>
      <c r="R117" s="17"/>
      <c r="T117" s="161"/>
      <c r="AB117" s="161"/>
    </row>
    <row r="118" spans="15:28" x14ac:dyDescent="0.25">
      <c r="O118" s="17"/>
      <c r="P118" s="17"/>
      <c r="Q118" s="17"/>
      <c r="R118" s="17"/>
      <c r="T118" s="161"/>
      <c r="AB118" s="161"/>
    </row>
    <row r="119" spans="15:28" x14ac:dyDescent="0.25">
      <c r="O119" s="17"/>
      <c r="P119" s="17"/>
      <c r="Q119" s="17"/>
      <c r="R119" s="17"/>
      <c r="T119" s="161"/>
      <c r="AB119" s="161"/>
    </row>
    <row r="120" spans="15:28" x14ac:dyDescent="0.25">
      <c r="O120" s="17"/>
      <c r="P120" s="17"/>
      <c r="Q120" s="17"/>
      <c r="R120" s="17"/>
      <c r="T120" s="161"/>
      <c r="AB120" s="161"/>
    </row>
    <row r="121" spans="15:28" x14ac:dyDescent="0.25">
      <c r="O121" s="17"/>
      <c r="P121" s="17"/>
      <c r="Q121" s="17"/>
      <c r="R121" s="17"/>
      <c r="T121" s="161"/>
      <c r="AB121" s="161"/>
    </row>
    <row r="122" spans="15:28" x14ac:dyDescent="0.25">
      <c r="O122" s="17"/>
      <c r="P122" s="17"/>
      <c r="Q122" s="17"/>
      <c r="R122" s="17"/>
      <c r="T122" s="161"/>
      <c r="AB122" s="161"/>
    </row>
    <row r="123" spans="15:28" x14ac:dyDescent="0.25">
      <c r="O123" s="17"/>
      <c r="P123" s="17"/>
      <c r="Q123" s="17"/>
      <c r="R123" s="17"/>
      <c r="T123" s="161"/>
      <c r="AB123" s="161"/>
    </row>
    <row r="124" spans="15:28" x14ac:dyDescent="0.25">
      <c r="O124" s="17"/>
      <c r="P124" s="17"/>
      <c r="Q124" s="17"/>
      <c r="R124" s="17"/>
      <c r="T124" s="161"/>
      <c r="AB124" s="161"/>
    </row>
    <row r="125" spans="15:28" x14ac:dyDescent="0.25">
      <c r="O125" s="17"/>
      <c r="P125" s="17"/>
      <c r="Q125" s="17"/>
      <c r="R125" s="17"/>
      <c r="T125" s="161"/>
      <c r="AB125" s="161"/>
    </row>
    <row r="126" spans="15:28" x14ac:dyDescent="0.25">
      <c r="O126" s="17"/>
      <c r="P126" s="17"/>
      <c r="Q126" s="17"/>
      <c r="R126" s="17"/>
      <c r="T126" s="161"/>
      <c r="AB126" s="161"/>
    </row>
    <row r="127" spans="15:28" x14ac:dyDescent="0.25">
      <c r="O127" s="17"/>
      <c r="P127" s="17"/>
      <c r="Q127" s="17"/>
      <c r="R127" s="17"/>
      <c r="T127" s="161"/>
      <c r="AB127" s="161"/>
    </row>
    <row r="128" spans="15:28" x14ac:dyDescent="0.25">
      <c r="O128" s="17"/>
      <c r="P128" s="17"/>
      <c r="Q128" s="17"/>
      <c r="R128" s="17"/>
      <c r="T128" s="161"/>
      <c r="AB128" s="161"/>
    </row>
    <row r="129" spans="15:28" x14ac:dyDescent="0.25">
      <c r="O129" s="17"/>
      <c r="P129" s="17"/>
      <c r="Q129" s="17"/>
      <c r="R129" s="17"/>
      <c r="T129" s="161"/>
      <c r="AB129" s="161"/>
    </row>
    <row r="130" spans="15:28" x14ac:dyDescent="0.25">
      <c r="O130" s="17"/>
      <c r="P130" s="17"/>
      <c r="Q130" s="17"/>
      <c r="R130" s="17"/>
      <c r="T130" s="161"/>
      <c r="AB130" s="161"/>
    </row>
  </sheetData>
  <mergeCells count="4">
    <mergeCell ref="J4:L4"/>
    <mergeCell ref="M3:N3"/>
    <mergeCell ref="O3:P3"/>
    <mergeCell ref="Q3:R3"/>
  </mergeCells>
  <phoneticPr fontId="0" type="noConversion"/>
  <printOptions horizontalCentered="1"/>
  <pageMargins left="0.39370078740157483" right="0.39370078740157483" top="0.78740157480314965" bottom="0.78740157480314965" header="0.39370078740157483" footer="0.39370078740157483"/>
  <pageSetup scale="90"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indexed="53"/>
  </sheetPr>
  <dimension ref="A1:Y27"/>
  <sheetViews>
    <sheetView showGridLines="0" zoomScale="80" zoomScaleNormal="80" zoomScaleSheetLayoutView="100" workbookViewId="0">
      <selection sqref="A1:XFD1048576"/>
    </sheetView>
  </sheetViews>
  <sheetFormatPr baseColWidth="10" defaultColWidth="11.42578125" defaultRowHeight="15.75" x14ac:dyDescent="0.25"/>
  <cols>
    <col min="1" max="1" width="12.28515625" style="17" customWidth="1"/>
    <col min="2" max="2" width="13.85546875" style="17" customWidth="1"/>
    <col min="3" max="3" width="23.140625" style="17" customWidth="1"/>
    <col min="4" max="4" width="18.28515625" style="17" customWidth="1"/>
    <col min="5" max="5" width="19.5703125" style="17" customWidth="1"/>
    <col min="6" max="6" width="20.28515625" style="17" customWidth="1"/>
    <col min="7" max="7" width="1.7109375" style="17" customWidth="1"/>
    <col min="8" max="8" width="15.42578125" style="3" customWidth="1"/>
    <col min="9" max="9" width="1.85546875" style="3" customWidth="1"/>
    <col min="10" max="10" width="35.5703125" style="17" customWidth="1"/>
    <col min="11" max="12" width="10.85546875" style="17" customWidth="1"/>
    <col min="13" max="13" width="11.42578125" style="17" customWidth="1"/>
    <col min="14" max="14" width="68.140625" style="17" customWidth="1"/>
    <col min="15" max="15" width="11.42578125" style="17" customWidth="1"/>
    <col min="16" max="16384" width="11.42578125" style="17"/>
  </cols>
  <sheetData>
    <row r="1" spans="1:25" s="20" customFormat="1" ht="18" x14ac:dyDescent="0.25">
      <c r="C1" s="2" t="s">
        <v>133</v>
      </c>
      <c r="D1" s="2"/>
      <c r="E1" s="2"/>
      <c r="F1" s="2"/>
      <c r="G1" s="2"/>
      <c r="H1" s="2"/>
      <c r="I1" s="2"/>
      <c r="J1" s="2"/>
    </row>
    <row r="2" spans="1:25" s="20" customFormat="1" ht="18" x14ac:dyDescent="0.25">
      <c r="C2" s="542" t="s">
        <v>696</v>
      </c>
      <c r="D2" s="2"/>
      <c r="E2" s="2"/>
      <c r="F2" s="2"/>
      <c r="G2" s="2"/>
      <c r="H2" s="2"/>
      <c r="I2" s="2"/>
      <c r="J2" s="2"/>
    </row>
    <row r="3" spans="1:25" s="20" customFormat="1" ht="18" x14ac:dyDescent="0.25">
      <c r="C3" s="2" t="s">
        <v>93</v>
      </c>
      <c r="D3" s="113"/>
      <c r="E3" s="113"/>
      <c r="F3" s="113"/>
      <c r="G3" s="113"/>
      <c r="H3" s="113"/>
      <c r="I3" s="113"/>
      <c r="J3" s="113"/>
    </row>
    <row r="4" spans="1:25" ht="18" x14ac:dyDescent="0.25">
      <c r="A4" s="450"/>
      <c r="B4" s="1139"/>
      <c r="C4" s="5973" t="s">
        <v>866</v>
      </c>
      <c r="D4" s="5973"/>
      <c r="E4" s="5973"/>
      <c r="F4" s="5973"/>
      <c r="G4" s="5973"/>
      <c r="H4" s="5973"/>
      <c r="I4" s="5973"/>
      <c r="J4" s="5973"/>
      <c r="K4" s="451"/>
      <c r="L4" s="451"/>
      <c r="M4" s="451"/>
      <c r="N4" s="451"/>
    </row>
    <row r="5" spans="1:25" ht="31.5" customHeight="1" x14ac:dyDescent="0.25">
      <c r="A5" s="423" t="s">
        <v>50</v>
      </c>
      <c r="B5" s="1128" t="s">
        <v>44</v>
      </c>
      <c r="C5" s="5946" t="s">
        <v>112</v>
      </c>
      <c r="D5" s="5973"/>
      <c r="E5" s="5973"/>
      <c r="F5" s="5973"/>
      <c r="G5" s="5946"/>
      <c r="H5" s="5946" t="s">
        <v>113</v>
      </c>
      <c r="I5" s="5946"/>
      <c r="J5" s="1143" t="s">
        <v>30</v>
      </c>
      <c r="K5" s="185" t="s">
        <v>51</v>
      </c>
      <c r="L5" s="185" t="s">
        <v>52</v>
      </c>
      <c r="M5" s="185" t="s">
        <v>53</v>
      </c>
      <c r="N5" s="1" t="s">
        <v>54</v>
      </c>
    </row>
    <row r="6" spans="1:25" ht="20.100000000000001" customHeight="1" x14ac:dyDescent="0.25">
      <c r="A6" s="184"/>
      <c r="B6" s="92"/>
      <c r="C6" s="5844" t="s">
        <v>31</v>
      </c>
      <c r="D6" s="5844"/>
      <c r="E6" s="5844"/>
      <c r="F6" s="5844"/>
      <c r="G6" s="5844"/>
      <c r="H6" s="114">
        <f>SUM(H7,H15)</f>
        <v>515396.45</v>
      </c>
      <c r="I6" s="49"/>
      <c r="J6" s="184"/>
      <c r="K6" s="94">
        <f>SUM(K7,K15)</f>
        <v>0</v>
      </c>
      <c r="L6" s="94">
        <f>SUM(L7,L15)</f>
        <v>14</v>
      </c>
      <c r="M6" s="184"/>
      <c r="N6" s="1066"/>
    </row>
    <row r="7" spans="1:25" ht="20.100000000000001" customHeight="1" x14ac:dyDescent="0.25">
      <c r="A7" s="100"/>
      <c r="B7" s="1140">
        <v>2012</v>
      </c>
      <c r="C7" s="5974" t="s">
        <v>15</v>
      </c>
      <c r="D7" s="5974"/>
      <c r="E7" s="5974"/>
      <c r="F7" s="5974"/>
      <c r="G7" s="5974"/>
      <c r="H7" s="253">
        <f>SUM(H8:H14)</f>
        <v>508742.56</v>
      </c>
      <c r="I7" s="254"/>
      <c r="J7" s="255" t="s">
        <v>150</v>
      </c>
      <c r="K7" s="256">
        <f>SUM(K8:K14)</f>
        <v>0</v>
      </c>
      <c r="L7" s="256">
        <f>SUM(L8:L14)</f>
        <v>7</v>
      </c>
      <c r="M7" s="186"/>
      <c r="N7" s="257"/>
    </row>
    <row r="8" spans="1:25" ht="20.100000000000001" customHeight="1" x14ac:dyDescent="0.25">
      <c r="A8" s="1045" t="s">
        <v>834</v>
      </c>
      <c r="B8" s="1141" t="s">
        <v>298</v>
      </c>
      <c r="C8" s="5972" t="s">
        <v>807</v>
      </c>
      <c r="D8" s="5972"/>
      <c r="E8" s="5972"/>
      <c r="F8" s="5972"/>
      <c r="G8" s="5972"/>
      <c r="H8" s="1046">
        <v>86048.81</v>
      </c>
      <c r="I8" s="1052"/>
      <c r="J8" s="1047"/>
      <c r="K8" s="1048">
        <v>0</v>
      </c>
      <c r="L8" s="1048">
        <v>1</v>
      </c>
      <c r="M8" s="1049">
        <v>41122</v>
      </c>
      <c r="N8" s="1047"/>
      <c r="O8" s="190"/>
      <c r="P8" s="190"/>
      <c r="Q8" s="190"/>
      <c r="R8" s="190"/>
      <c r="S8" s="190"/>
      <c r="T8" s="190"/>
      <c r="U8" s="190"/>
      <c r="V8" s="190"/>
      <c r="W8" s="190"/>
      <c r="X8" s="190"/>
      <c r="Y8" s="190"/>
    </row>
    <row r="9" spans="1:25" ht="20.100000000000001" customHeight="1" x14ac:dyDescent="0.25">
      <c r="A9" s="1045" t="s">
        <v>834</v>
      </c>
      <c r="B9" s="1141" t="s">
        <v>298</v>
      </c>
      <c r="C9" s="5972" t="s">
        <v>808</v>
      </c>
      <c r="D9" s="5972"/>
      <c r="E9" s="5972"/>
      <c r="F9" s="5972"/>
      <c r="G9" s="5972"/>
      <c r="H9" s="1046">
        <v>109211.75</v>
      </c>
      <c r="I9" s="1052"/>
      <c r="J9" s="1047"/>
      <c r="K9" s="1048">
        <v>0</v>
      </c>
      <c r="L9" s="1048">
        <v>1</v>
      </c>
      <c r="M9" s="1049">
        <v>41122</v>
      </c>
      <c r="N9" s="1047"/>
      <c r="O9" s="190"/>
      <c r="P9" s="190"/>
      <c r="Q9" s="190"/>
      <c r="R9" s="190"/>
      <c r="S9" s="190"/>
      <c r="T9" s="190"/>
      <c r="U9" s="190"/>
      <c r="V9" s="190"/>
      <c r="W9" s="190"/>
      <c r="X9" s="190"/>
      <c r="Y9" s="190"/>
    </row>
    <row r="10" spans="1:25" ht="20.100000000000001" customHeight="1" x14ac:dyDescent="0.25">
      <c r="A10" s="1045" t="s">
        <v>834</v>
      </c>
      <c r="B10" s="1141" t="s">
        <v>298</v>
      </c>
      <c r="C10" s="5972" t="s">
        <v>809</v>
      </c>
      <c r="D10" s="5972"/>
      <c r="E10" s="5972"/>
      <c r="F10" s="5972"/>
      <c r="G10" s="5972"/>
      <c r="H10" s="1046">
        <v>106918.7</v>
      </c>
      <c r="I10" s="1052"/>
      <c r="J10" s="1047"/>
      <c r="K10" s="1048">
        <v>0</v>
      </c>
      <c r="L10" s="1048">
        <v>1</v>
      </c>
      <c r="M10" s="1049">
        <v>41122</v>
      </c>
      <c r="N10" s="1047"/>
      <c r="O10" s="190"/>
      <c r="P10" s="190"/>
      <c r="Q10" s="190"/>
      <c r="R10" s="190"/>
      <c r="S10" s="190"/>
      <c r="T10" s="190"/>
      <c r="U10" s="190"/>
      <c r="V10" s="190"/>
      <c r="W10" s="190"/>
      <c r="X10" s="190"/>
      <c r="Y10" s="190"/>
    </row>
    <row r="11" spans="1:25" ht="20.100000000000001" customHeight="1" x14ac:dyDescent="0.25">
      <c r="A11" s="1045" t="s">
        <v>834</v>
      </c>
      <c r="B11" s="1142" t="s">
        <v>300</v>
      </c>
      <c r="C11" s="5972" t="s">
        <v>810</v>
      </c>
      <c r="D11" s="5972"/>
      <c r="E11" s="5972"/>
      <c r="F11" s="5972"/>
      <c r="G11" s="5972"/>
      <c r="H11" s="1046">
        <v>102200.93</v>
      </c>
      <c r="I11" s="1052"/>
      <c r="J11" s="1047"/>
      <c r="K11" s="1048">
        <v>0</v>
      </c>
      <c r="L11" s="1048">
        <v>1</v>
      </c>
      <c r="M11" s="1049">
        <v>41244</v>
      </c>
      <c r="N11" s="1050" t="s">
        <v>811</v>
      </c>
      <c r="O11" s="190"/>
      <c r="P11" s="190"/>
      <c r="Q11" s="190"/>
      <c r="R11" s="190"/>
      <c r="S11" s="190"/>
      <c r="T11" s="190"/>
      <c r="U11" s="190"/>
      <c r="V11" s="190"/>
      <c r="W11" s="190"/>
      <c r="X11" s="190"/>
      <c r="Y11" s="190"/>
    </row>
    <row r="12" spans="1:25" ht="20.100000000000001" customHeight="1" x14ac:dyDescent="0.25">
      <c r="A12" s="1045" t="s">
        <v>834</v>
      </c>
      <c r="B12" s="1142" t="s">
        <v>300</v>
      </c>
      <c r="C12" s="5972" t="s">
        <v>812</v>
      </c>
      <c r="D12" s="5972"/>
      <c r="E12" s="5972"/>
      <c r="F12" s="5972"/>
      <c r="G12" s="5972"/>
      <c r="H12" s="1046">
        <v>104362.37</v>
      </c>
      <c r="I12" s="1052"/>
      <c r="J12" s="1047"/>
      <c r="K12" s="1048">
        <v>0</v>
      </c>
      <c r="L12" s="1048">
        <v>1</v>
      </c>
      <c r="M12" s="1049">
        <v>41244</v>
      </c>
      <c r="N12" s="1047"/>
      <c r="O12" s="190"/>
      <c r="P12" s="190"/>
      <c r="Q12" s="190"/>
      <c r="R12" s="190"/>
      <c r="S12" s="190"/>
      <c r="T12" s="190"/>
      <c r="U12" s="190"/>
      <c r="V12" s="190"/>
      <c r="W12" s="190"/>
      <c r="X12" s="190"/>
      <c r="Y12" s="190"/>
    </row>
    <row r="13" spans="1:25" ht="20.100000000000001" hidden="1" customHeight="1" x14ac:dyDescent="0.25">
      <c r="A13" s="1045" t="s">
        <v>834</v>
      </c>
      <c r="B13" s="1142" t="s">
        <v>300</v>
      </c>
      <c r="C13" s="5972" t="s">
        <v>813</v>
      </c>
      <c r="D13" s="5972"/>
      <c r="E13" s="5972"/>
      <c r="F13" s="5972"/>
      <c r="G13" s="5972"/>
      <c r="H13" s="1046"/>
      <c r="I13" s="1052"/>
      <c r="J13" s="1047"/>
      <c r="K13" s="1048">
        <v>0</v>
      </c>
      <c r="L13" s="1048">
        <v>1</v>
      </c>
      <c r="M13" s="1049"/>
      <c r="N13" s="1047"/>
      <c r="O13" s="190"/>
      <c r="P13" s="190"/>
      <c r="Q13" s="190"/>
      <c r="R13" s="190"/>
      <c r="S13" s="190"/>
      <c r="T13" s="190"/>
      <c r="U13" s="190"/>
      <c r="V13" s="190"/>
      <c r="W13" s="190"/>
      <c r="X13" s="190"/>
      <c r="Y13" s="190"/>
    </row>
    <row r="14" spans="1:25" ht="20.100000000000001" hidden="1" customHeight="1" x14ac:dyDescent="0.25">
      <c r="A14" s="1045" t="s">
        <v>834</v>
      </c>
      <c r="B14" s="1142" t="s">
        <v>300</v>
      </c>
      <c r="C14" s="5972" t="s">
        <v>814</v>
      </c>
      <c r="D14" s="5972"/>
      <c r="E14" s="5972"/>
      <c r="F14" s="5972"/>
      <c r="G14" s="5972"/>
      <c r="H14" s="1046"/>
      <c r="I14" s="1052"/>
      <c r="J14" s="1047"/>
      <c r="K14" s="1048">
        <v>0</v>
      </c>
      <c r="L14" s="1048">
        <v>1</v>
      </c>
      <c r="M14" s="1049"/>
      <c r="N14" s="1047"/>
      <c r="O14" s="190"/>
      <c r="P14" s="190"/>
      <c r="Q14" s="190"/>
      <c r="R14" s="190"/>
      <c r="S14" s="190"/>
      <c r="T14" s="190"/>
      <c r="U14" s="190"/>
      <c r="V14" s="190"/>
      <c r="W14" s="190"/>
      <c r="X14" s="190"/>
      <c r="Y14" s="190"/>
    </row>
    <row r="15" spans="1:25" ht="21.75" customHeight="1" x14ac:dyDescent="0.25">
      <c r="A15" s="100"/>
      <c r="B15" s="1140">
        <v>2012</v>
      </c>
      <c r="C15" s="5979" t="s">
        <v>268</v>
      </c>
      <c r="D15" s="5979"/>
      <c r="E15" s="5979"/>
      <c r="F15" s="5979"/>
      <c r="G15" s="5979"/>
      <c r="H15" s="253">
        <f>SUM(H16:H22)</f>
        <v>6653.8899999999994</v>
      </c>
      <c r="I15" s="254"/>
      <c r="J15" s="255"/>
      <c r="K15" s="256">
        <f>SUM(K16:K22)</f>
        <v>0</v>
      </c>
      <c r="L15" s="256">
        <f>SUM(L16:L22)</f>
        <v>7</v>
      </c>
      <c r="M15" s="257"/>
      <c r="N15" s="257"/>
    </row>
    <row r="16" spans="1:25" ht="20.100000000000001" customHeight="1" x14ac:dyDescent="0.25">
      <c r="A16" s="1045" t="s">
        <v>834</v>
      </c>
      <c r="B16" s="1141" t="s">
        <v>298</v>
      </c>
      <c r="C16" s="5972" t="s">
        <v>815</v>
      </c>
      <c r="D16" s="5972"/>
      <c r="E16" s="5972"/>
      <c r="F16" s="5972"/>
      <c r="G16" s="5972"/>
      <c r="H16" s="1051">
        <v>505.55</v>
      </c>
      <c r="I16" s="1052"/>
      <c r="J16" s="1047"/>
      <c r="K16" s="1053">
        <v>0</v>
      </c>
      <c r="L16" s="1053">
        <v>1</v>
      </c>
      <c r="M16" s="1049">
        <v>41122</v>
      </c>
      <c r="N16" s="1047"/>
      <c r="O16" s="190"/>
      <c r="P16" s="190"/>
      <c r="Q16" s="190"/>
      <c r="R16" s="190"/>
      <c r="S16" s="190"/>
      <c r="T16" s="190"/>
      <c r="U16" s="190"/>
      <c r="V16" s="190"/>
      <c r="W16" s="190"/>
      <c r="X16" s="190"/>
    </row>
    <row r="17" spans="1:24" x14ac:dyDescent="0.25">
      <c r="A17" s="1045" t="s">
        <v>834</v>
      </c>
      <c r="B17" s="1141" t="s">
        <v>298</v>
      </c>
      <c r="C17" s="5972" t="s">
        <v>816</v>
      </c>
      <c r="D17" s="5972"/>
      <c r="E17" s="5972"/>
      <c r="F17" s="5972"/>
      <c r="G17" s="5972"/>
      <c r="H17" s="1103">
        <v>3670.6</v>
      </c>
      <c r="I17" s="1052"/>
      <c r="J17" s="1047"/>
      <c r="K17" s="1053">
        <v>0</v>
      </c>
      <c r="L17" s="1053">
        <v>1</v>
      </c>
      <c r="M17" s="1049">
        <v>41122</v>
      </c>
      <c r="N17" s="1104"/>
      <c r="O17" s="190"/>
      <c r="P17" s="190"/>
      <c r="Q17" s="190"/>
      <c r="R17" s="190"/>
      <c r="S17" s="190"/>
      <c r="T17" s="190"/>
      <c r="U17" s="190"/>
      <c r="V17" s="190"/>
      <c r="W17" s="190"/>
      <c r="X17" s="190"/>
    </row>
    <row r="18" spans="1:24" x14ac:dyDescent="0.25">
      <c r="A18" s="1045" t="s">
        <v>834</v>
      </c>
      <c r="B18" s="1141" t="s">
        <v>298</v>
      </c>
      <c r="C18" s="5972" t="s">
        <v>817</v>
      </c>
      <c r="D18" s="5972"/>
      <c r="E18" s="5972"/>
      <c r="F18" s="5972"/>
      <c r="G18" s="5972"/>
      <c r="H18" s="1103">
        <v>1893.35</v>
      </c>
      <c r="I18" s="1052"/>
      <c r="J18" s="1047"/>
      <c r="K18" s="1048">
        <v>0</v>
      </c>
      <c r="L18" s="1048">
        <v>1</v>
      </c>
      <c r="M18" s="1049">
        <v>41122</v>
      </c>
      <c r="N18" s="1104"/>
      <c r="O18" s="190"/>
      <c r="P18" s="190"/>
      <c r="Q18" s="190"/>
      <c r="R18" s="190"/>
      <c r="S18" s="190"/>
      <c r="T18" s="190"/>
      <c r="U18" s="190"/>
      <c r="V18" s="190"/>
      <c r="W18" s="190"/>
      <c r="X18" s="190"/>
    </row>
    <row r="19" spans="1:24" ht="20.100000000000001" customHeight="1" x14ac:dyDescent="0.25">
      <c r="A19" s="1045" t="s">
        <v>834</v>
      </c>
      <c r="B19" s="1170" t="s">
        <v>300</v>
      </c>
      <c r="C19" s="5972" t="s">
        <v>818</v>
      </c>
      <c r="D19" s="5972"/>
      <c r="E19" s="5972"/>
      <c r="F19" s="5972"/>
      <c r="G19" s="5972"/>
      <c r="H19" s="1101">
        <v>350.4</v>
      </c>
      <c r="I19" s="1052"/>
      <c r="J19" s="1047"/>
      <c r="K19" s="1048">
        <v>0</v>
      </c>
      <c r="L19" s="1048">
        <v>1</v>
      </c>
      <c r="M19" s="1049">
        <v>41244</v>
      </c>
      <c r="N19" s="1047"/>
      <c r="O19" s="190"/>
      <c r="P19" s="190"/>
      <c r="Q19" s="190"/>
      <c r="R19" s="190"/>
      <c r="S19" s="190"/>
      <c r="T19" s="190"/>
      <c r="U19" s="190"/>
      <c r="V19" s="190"/>
      <c r="W19" s="190"/>
      <c r="X19" s="190"/>
    </row>
    <row r="20" spans="1:24" ht="20.100000000000001" customHeight="1" x14ac:dyDescent="0.25">
      <c r="A20" s="1045" t="s">
        <v>834</v>
      </c>
      <c r="B20" s="1142" t="s">
        <v>300</v>
      </c>
      <c r="C20" s="5972" t="s">
        <v>819</v>
      </c>
      <c r="D20" s="5972"/>
      <c r="E20" s="5972"/>
      <c r="F20" s="5972"/>
      <c r="G20" s="5972"/>
      <c r="H20" s="1101">
        <v>141.69999999999999</v>
      </c>
      <c r="I20" s="1052"/>
      <c r="J20" s="1047"/>
      <c r="K20" s="1048">
        <v>0</v>
      </c>
      <c r="L20" s="1048">
        <v>1</v>
      </c>
      <c r="M20" s="1049">
        <v>41244</v>
      </c>
      <c r="N20" s="1047"/>
      <c r="O20" s="190"/>
      <c r="P20" s="190"/>
      <c r="Q20" s="190"/>
      <c r="R20" s="190"/>
      <c r="S20" s="190"/>
      <c r="T20" s="190"/>
      <c r="U20" s="190"/>
      <c r="V20" s="190"/>
      <c r="W20" s="190"/>
      <c r="X20" s="190"/>
    </row>
    <row r="21" spans="1:24" ht="20.100000000000001" customHeight="1" x14ac:dyDescent="0.25">
      <c r="A21" s="1045" t="s">
        <v>834</v>
      </c>
      <c r="B21" s="1142" t="s">
        <v>300</v>
      </c>
      <c r="C21" s="5972" t="s">
        <v>820</v>
      </c>
      <c r="D21" s="5972"/>
      <c r="E21" s="5972"/>
      <c r="F21" s="5972"/>
      <c r="G21" s="5972"/>
      <c r="H21" s="1101">
        <v>92.29</v>
      </c>
      <c r="I21" s="1052"/>
      <c r="J21" s="1047"/>
      <c r="K21" s="1048">
        <v>0</v>
      </c>
      <c r="L21" s="1048">
        <v>1</v>
      </c>
      <c r="M21" s="1049">
        <v>41244</v>
      </c>
      <c r="N21" s="1047"/>
      <c r="O21" s="190"/>
      <c r="P21" s="190"/>
      <c r="Q21" s="190"/>
      <c r="R21" s="190"/>
      <c r="S21" s="190"/>
      <c r="T21" s="190"/>
      <c r="U21" s="190"/>
      <c r="V21" s="190"/>
      <c r="W21" s="190"/>
      <c r="X21" s="190"/>
    </row>
    <row r="22" spans="1:24" ht="20.100000000000001" hidden="1" customHeight="1" x14ac:dyDescent="0.25">
      <c r="A22" s="1045" t="s">
        <v>834</v>
      </c>
      <c r="B22" s="590" t="s">
        <v>300</v>
      </c>
      <c r="C22" s="5976" t="s">
        <v>821</v>
      </c>
      <c r="D22" s="5977"/>
      <c r="E22" s="5977"/>
      <c r="F22" s="5977"/>
      <c r="G22" s="5978"/>
      <c r="H22" s="1046"/>
      <c r="I22" s="1052"/>
      <c r="J22" s="1047"/>
      <c r="K22" s="1048">
        <v>0</v>
      </c>
      <c r="L22" s="1048">
        <v>1</v>
      </c>
      <c r="M22" s="1049"/>
      <c r="N22" s="1047"/>
      <c r="O22" s="190"/>
      <c r="P22" s="190"/>
      <c r="Q22" s="190"/>
      <c r="R22" s="190"/>
      <c r="S22" s="190"/>
      <c r="T22" s="190"/>
      <c r="U22" s="190"/>
      <c r="V22" s="190"/>
      <c r="W22" s="190"/>
      <c r="X22" s="190"/>
    </row>
    <row r="23" spans="1:24" ht="14.1" customHeight="1" x14ac:dyDescent="0.25">
      <c r="C23" s="5975" t="s">
        <v>859</v>
      </c>
      <c r="D23" s="5975"/>
      <c r="E23" s="5975"/>
      <c r="F23" s="5975"/>
      <c r="G23" s="5975"/>
      <c r="H23" s="5975"/>
      <c r="I23" s="5975"/>
      <c r="J23" s="5975"/>
      <c r="N23" s="310"/>
    </row>
    <row r="24" spans="1:24" ht="14.1" customHeight="1" x14ac:dyDescent="0.25">
      <c r="C24" s="5975" t="s">
        <v>832</v>
      </c>
      <c r="D24" s="5975"/>
      <c r="E24" s="5975"/>
      <c r="F24" s="5975"/>
      <c r="G24" s="5975"/>
      <c r="H24" s="5975"/>
      <c r="I24" s="5975"/>
      <c r="J24" s="5975"/>
    </row>
    <row r="27" spans="1:24" x14ac:dyDescent="0.25">
      <c r="C27" s="5975"/>
      <c r="D27" s="5975"/>
      <c r="E27" s="5975"/>
      <c r="F27" s="5975"/>
      <c r="G27" s="5975"/>
      <c r="H27" s="5975"/>
      <c r="I27" s="5975"/>
      <c r="J27" s="5975"/>
    </row>
  </sheetData>
  <mergeCells count="23">
    <mergeCell ref="C17:G17"/>
    <mergeCell ref="C20:G20"/>
    <mergeCell ref="C21:G21"/>
    <mergeCell ref="C22:G22"/>
    <mergeCell ref="C9:G9"/>
    <mergeCell ref="C16:G16"/>
    <mergeCell ref="C13:G13"/>
    <mergeCell ref="C14:G14"/>
    <mergeCell ref="C15:G15"/>
    <mergeCell ref="C27:J27"/>
    <mergeCell ref="C23:J23"/>
    <mergeCell ref="C24:J24"/>
    <mergeCell ref="C18:G18"/>
    <mergeCell ref="C19:G19"/>
    <mergeCell ref="C8:G8"/>
    <mergeCell ref="C10:G10"/>
    <mergeCell ref="C11:G11"/>
    <mergeCell ref="C12:G12"/>
    <mergeCell ref="C4:J4"/>
    <mergeCell ref="H5:I5"/>
    <mergeCell ref="C6:G6"/>
    <mergeCell ref="C7:G7"/>
    <mergeCell ref="C5:G5"/>
  </mergeCells>
  <phoneticPr fontId="0" type="noConversion"/>
  <printOptions horizontalCentered="1"/>
  <pageMargins left="0.39370078740157483" right="0.39370078740157483" top="0.78740157480314965" bottom="0.78740157480314965" header="0.39370078740157483" footer="0.39370078740157483"/>
  <pageSetup scale="90"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dimension ref="A1:E30"/>
  <sheetViews>
    <sheetView workbookViewId="0">
      <selection sqref="A1:E22"/>
    </sheetView>
  </sheetViews>
  <sheetFormatPr baseColWidth="10" defaultRowHeight="12.75" x14ac:dyDescent="0.2"/>
  <cols>
    <col min="1" max="1" width="47" customWidth="1"/>
    <col min="2" max="5" width="11.42578125" style="1368"/>
  </cols>
  <sheetData>
    <row r="1" spans="1:5" x14ac:dyDescent="0.2">
      <c r="A1" s="1367" t="s">
        <v>2089</v>
      </c>
    </row>
    <row r="3" spans="1:5" ht="15" x14ac:dyDescent="0.25">
      <c r="A3" s="1373" t="s">
        <v>1321</v>
      </c>
      <c r="B3" s="1369" t="s">
        <v>10</v>
      </c>
      <c r="C3" s="1369" t="s">
        <v>11</v>
      </c>
      <c r="D3" s="1369" t="s">
        <v>9</v>
      </c>
      <c r="E3" s="1369" t="s">
        <v>1315</v>
      </c>
    </row>
    <row r="4" spans="1:5" x14ac:dyDescent="0.2">
      <c r="A4" s="1371" t="s">
        <v>25</v>
      </c>
      <c r="B4" s="1372" t="s">
        <v>1317</v>
      </c>
      <c r="C4" s="1372"/>
      <c r="D4" s="1372"/>
      <c r="E4" s="1372"/>
    </row>
    <row r="5" spans="1:5" x14ac:dyDescent="0.2">
      <c r="A5" s="1371" t="s">
        <v>203</v>
      </c>
      <c r="B5" s="1372" t="s">
        <v>1317</v>
      </c>
      <c r="C5" s="1372" t="s">
        <v>1317</v>
      </c>
      <c r="D5" s="1372" t="s">
        <v>1317</v>
      </c>
      <c r="E5" s="1372"/>
    </row>
    <row r="6" spans="1:5" x14ac:dyDescent="0.2">
      <c r="A6" s="1371" t="s">
        <v>106</v>
      </c>
      <c r="B6" s="1372" t="s">
        <v>1317</v>
      </c>
      <c r="C6" s="1372"/>
      <c r="D6" s="1372"/>
      <c r="E6" s="1372"/>
    </row>
    <row r="7" spans="1:5" x14ac:dyDescent="0.2">
      <c r="A7" s="1371" t="s">
        <v>103</v>
      </c>
      <c r="B7" s="1372" t="s">
        <v>1317</v>
      </c>
      <c r="C7" s="1372" t="s">
        <v>1317</v>
      </c>
      <c r="D7" s="1372" t="s">
        <v>1317</v>
      </c>
      <c r="E7" s="1372"/>
    </row>
    <row r="8" spans="1:5" x14ac:dyDescent="0.2">
      <c r="A8" s="1371" t="s">
        <v>107</v>
      </c>
      <c r="B8" s="1372" t="s">
        <v>1317</v>
      </c>
      <c r="C8" s="1372"/>
      <c r="D8" s="1372" t="s">
        <v>1317</v>
      </c>
      <c r="E8" s="1372"/>
    </row>
    <row r="9" spans="1:5" x14ac:dyDescent="0.2">
      <c r="A9" s="1371" t="s">
        <v>105</v>
      </c>
      <c r="B9" s="1372" t="s">
        <v>1317</v>
      </c>
      <c r="C9" s="1372"/>
      <c r="D9" s="1372" t="s">
        <v>1317</v>
      </c>
      <c r="E9" s="1372"/>
    </row>
    <row r="10" spans="1:5" x14ac:dyDescent="0.2">
      <c r="A10" s="1470" t="s">
        <v>102</v>
      </c>
      <c r="B10" s="1372"/>
      <c r="C10" s="1372"/>
      <c r="D10" s="1372" t="s">
        <v>1317</v>
      </c>
      <c r="E10" s="1372"/>
    </row>
    <row r="11" spans="1:5" x14ac:dyDescent="0.2">
      <c r="A11" s="1371" t="s">
        <v>1312</v>
      </c>
      <c r="B11" s="1372" t="s">
        <v>1317</v>
      </c>
      <c r="C11" s="1372"/>
      <c r="D11" s="1372" t="s">
        <v>1317</v>
      </c>
      <c r="E11" s="1372"/>
    </row>
    <row r="12" spans="1:5" x14ac:dyDescent="0.2">
      <c r="A12" s="1371" t="s">
        <v>108</v>
      </c>
      <c r="B12" s="1372" t="s">
        <v>1317</v>
      </c>
      <c r="C12" s="1372"/>
      <c r="D12" s="1372"/>
      <c r="E12" s="1372"/>
    </row>
    <row r="13" spans="1:5" x14ac:dyDescent="0.2">
      <c r="A13" s="1470" t="s">
        <v>110</v>
      </c>
      <c r="B13" s="1372"/>
      <c r="C13" s="1372"/>
      <c r="D13" s="1372" t="s">
        <v>1317</v>
      </c>
      <c r="E13" s="1372"/>
    </row>
    <row r="14" spans="1:5" x14ac:dyDescent="0.2">
      <c r="A14" s="1371" t="s">
        <v>137</v>
      </c>
      <c r="B14" s="1372"/>
      <c r="C14" s="1372" t="s">
        <v>1317</v>
      </c>
      <c r="D14" s="1372"/>
      <c r="E14" s="1372"/>
    </row>
    <row r="15" spans="1:5" x14ac:dyDescent="0.2">
      <c r="A15" s="1371" t="s">
        <v>1313</v>
      </c>
      <c r="B15" s="1372" t="s">
        <v>1317</v>
      </c>
      <c r="C15" s="1372"/>
      <c r="D15" s="1372"/>
      <c r="E15" s="1372"/>
    </row>
    <row r="16" spans="1:5" x14ac:dyDescent="0.2">
      <c r="A16" s="1470" t="s">
        <v>1824</v>
      </c>
      <c r="B16" s="1372" t="s">
        <v>1317</v>
      </c>
      <c r="C16" s="1372"/>
      <c r="D16" s="1372"/>
      <c r="E16" s="1372"/>
    </row>
    <row r="17" spans="1:5" x14ac:dyDescent="0.2">
      <c r="A17" s="1470" t="s">
        <v>2088</v>
      </c>
      <c r="B17" s="1372" t="s">
        <v>1317</v>
      </c>
      <c r="C17" s="1372"/>
      <c r="D17" s="1372"/>
      <c r="E17" s="1372"/>
    </row>
    <row r="18" spans="1:5" x14ac:dyDescent="0.2">
      <c r="A18" s="1371" t="s">
        <v>104</v>
      </c>
      <c r="B18" s="1372" t="s">
        <v>1317</v>
      </c>
      <c r="C18" s="1372"/>
      <c r="D18" s="1372"/>
      <c r="E18" s="1372" t="s">
        <v>1317</v>
      </c>
    </row>
    <row r="19" spans="1:5" x14ac:dyDescent="0.2">
      <c r="A19" s="1371" t="s">
        <v>109</v>
      </c>
      <c r="B19" s="1372" t="s">
        <v>1317</v>
      </c>
      <c r="C19" s="1372"/>
      <c r="D19" s="1372"/>
      <c r="E19" s="1372" t="s">
        <v>1317</v>
      </c>
    </row>
    <row r="20" spans="1:5" x14ac:dyDescent="0.2">
      <c r="A20" s="1374"/>
      <c r="B20" s="1370"/>
      <c r="C20" s="1370"/>
      <c r="D20" s="1370"/>
      <c r="E20" s="1370"/>
    </row>
    <row r="26" spans="1:5" x14ac:dyDescent="0.2">
      <c r="A26" s="1366" t="s">
        <v>1316</v>
      </c>
    </row>
    <row r="27" spans="1:5" x14ac:dyDescent="0.2">
      <c r="A27" s="1367" t="s">
        <v>1320</v>
      </c>
    </row>
    <row r="28" spans="1:5" x14ac:dyDescent="0.2">
      <c r="A28" s="1367" t="s">
        <v>1318</v>
      </c>
    </row>
    <row r="29" spans="1:5" x14ac:dyDescent="0.2">
      <c r="A29" s="1367" t="s">
        <v>2090</v>
      </c>
    </row>
    <row r="30" spans="1:5" x14ac:dyDescent="0.2">
      <c r="A30" s="1367" t="s">
        <v>1319</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EB700B"/>
  </sheetPr>
  <dimension ref="A1:K16"/>
  <sheetViews>
    <sheetView showGridLines="0" view="pageBreakPreview" zoomScaleNormal="100" zoomScaleSheetLayoutView="100" workbookViewId="0">
      <selection activeCell="AJ30" sqref="AJ30"/>
    </sheetView>
  </sheetViews>
  <sheetFormatPr baseColWidth="10" defaultRowHeight="12.75" x14ac:dyDescent="0.2"/>
  <cols>
    <col min="1" max="1" width="43.42578125" customWidth="1"/>
    <col min="2" max="2" width="1.85546875" customWidth="1"/>
    <col min="3" max="5" width="15.7109375" customWidth="1"/>
    <col min="6" max="6" width="2" customWidth="1"/>
    <col min="7" max="7" width="8.28515625" customWidth="1"/>
    <col min="8" max="8" width="1.5703125" customWidth="1"/>
    <col min="10" max="10" width="3.42578125" customWidth="1"/>
    <col min="11" max="11" width="14.85546875" customWidth="1"/>
  </cols>
  <sheetData>
    <row r="1" spans="1:11" ht="15" x14ac:dyDescent="0.2">
      <c r="A1" s="1655" t="s">
        <v>2413</v>
      </c>
      <c r="B1" s="1655"/>
      <c r="C1" s="2190"/>
      <c r="D1" s="2190"/>
      <c r="E1" s="2190"/>
      <c r="F1" s="2190"/>
      <c r="G1" s="2242"/>
      <c r="H1" s="2242"/>
      <c r="I1" s="2242"/>
      <c r="J1" s="2242"/>
      <c r="K1" s="2645" t="s">
        <v>5049</v>
      </c>
    </row>
    <row r="2" spans="1:11" ht="15" x14ac:dyDescent="0.2">
      <c r="A2" s="1655" t="s">
        <v>2475</v>
      </c>
      <c r="B2" s="1655"/>
      <c r="C2" s="2190"/>
      <c r="D2" s="2190"/>
      <c r="E2" s="2190"/>
      <c r="F2" s="2190"/>
      <c r="G2" s="2242"/>
      <c r="H2" s="2242"/>
      <c r="I2" s="2242"/>
      <c r="J2" s="2242"/>
      <c r="K2" s="2242"/>
    </row>
    <row r="3" spans="1:11" ht="17.25" customHeight="1" x14ac:dyDescent="0.2">
      <c r="A3" s="2121">
        <v>2013</v>
      </c>
      <c r="B3" s="2121"/>
      <c r="C3" s="2595"/>
      <c r="D3" s="2595"/>
      <c r="E3" s="2595"/>
      <c r="F3" s="2595"/>
      <c r="G3" s="2504"/>
      <c r="H3" s="2504"/>
      <c r="I3" s="2504"/>
      <c r="J3" s="2504"/>
      <c r="K3" s="2504"/>
    </row>
    <row r="4" spans="1:11" x14ac:dyDescent="0.2">
      <c r="A4" s="2186"/>
      <c r="B4" s="2186"/>
      <c r="C4" s="2504"/>
      <c r="D4" s="2504"/>
      <c r="E4" s="2504"/>
      <c r="F4" s="2504"/>
      <c r="G4" s="2504"/>
      <c r="H4" s="2504"/>
      <c r="I4" s="2504"/>
      <c r="J4" s="2504"/>
      <c r="K4" s="2504"/>
    </row>
    <row r="5" spans="1:11" ht="44.25" customHeight="1" x14ac:dyDescent="0.2">
      <c r="A5" s="2424" t="s">
        <v>181</v>
      </c>
      <c r="B5" s="2424"/>
      <c r="C5" s="2424" t="s">
        <v>21</v>
      </c>
      <c r="D5" s="2424" t="s">
        <v>29</v>
      </c>
      <c r="E5" s="5934" t="s">
        <v>258</v>
      </c>
      <c r="F5" s="5934"/>
      <c r="G5" s="5934" t="s">
        <v>182</v>
      </c>
      <c r="H5" s="5934"/>
      <c r="I5" s="5934" t="s">
        <v>20</v>
      </c>
      <c r="J5" s="5934"/>
      <c r="K5" s="2424" t="s">
        <v>30</v>
      </c>
    </row>
    <row r="6" spans="1:11" ht="18" customHeight="1" x14ac:dyDescent="0.2">
      <c r="A6" s="5926" t="s">
        <v>909</v>
      </c>
      <c r="B6" s="5926"/>
      <c r="C6" s="5927"/>
      <c r="D6" s="5927"/>
      <c r="E6" s="2572">
        <f>SUM(E7)</f>
        <v>3000000</v>
      </c>
      <c r="F6" s="2509"/>
      <c r="G6" s="2063"/>
      <c r="H6" s="2058"/>
      <c r="I6" s="2491">
        <f>SUM(I7)</f>
        <v>0</v>
      </c>
      <c r="J6" s="2509"/>
      <c r="K6" s="2066"/>
    </row>
    <row r="7" spans="1:11" ht="15.75" customHeight="1" x14ac:dyDescent="0.2">
      <c r="A7" s="5889" t="s">
        <v>2236</v>
      </c>
      <c r="B7" s="5889"/>
      <c r="C7" s="5889"/>
      <c r="D7" s="5890"/>
      <c r="E7" s="2570">
        <f>SUM(E8:E8)</f>
        <v>3000000</v>
      </c>
      <c r="F7" s="2069"/>
      <c r="G7" s="2072"/>
      <c r="H7" s="2073"/>
      <c r="I7" s="2490">
        <f>SUM(I8:I8)</f>
        <v>0</v>
      </c>
      <c r="J7" s="2074"/>
      <c r="K7" s="2075"/>
    </row>
    <row r="8" spans="1:11" ht="27.75" customHeight="1" x14ac:dyDescent="0.2">
      <c r="A8" s="2411" t="s">
        <v>2472</v>
      </c>
      <c r="B8" s="1968"/>
      <c r="C8" s="1967" t="s">
        <v>355</v>
      </c>
      <c r="D8" s="1967" t="s">
        <v>496</v>
      </c>
      <c r="E8" s="2571">
        <v>3000000</v>
      </c>
      <c r="F8" s="1994"/>
      <c r="G8" s="1966">
        <v>1</v>
      </c>
      <c r="H8" s="1965"/>
      <c r="I8" s="2511" t="s">
        <v>355</v>
      </c>
      <c r="J8" s="1963"/>
      <c r="K8" s="1962"/>
    </row>
    <row r="9" spans="1:11" ht="45.75" customHeight="1" x14ac:dyDescent="0.2">
      <c r="A9" s="5926" t="s">
        <v>1874</v>
      </c>
      <c r="B9" s="5926"/>
      <c r="C9" s="5927"/>
      <c r="D9" s="5927"/>
      <c r="E9" s="2572">
        <f>SUM(E10)</f>
        <v>11720000</v>
      </c>
      <c r="F9" s="2509"/>
      <c r="G9" s="2063"/>
      <c r="H9" s="2058"/>
      <c r="I9" s="2491">
        <f>SUM(I10)</f>
        <v>74253</v>
      </c>
      <c r="J9" s="2509"/>
      <c r="K9" s="2066"/>
    </row>
    <row r="10" spans="1:11" ht="18.75" customHeight="1" x14ac:dyDescent="0.2">
      <c r="A10" s="5889" t="s">
        <v>295</v>
      </c>
      <c r="B10" s="5889"/>
      <c r="C10" s="5889"/>
      <c r="D10" s="5890"/>
      <c r="E10" s="2570">
        <f>SUM(E11:E14)</f>
        <v>11720000</v>
      </c>
      <c r="F10" s="2069"/>
      <c r="G10" s="2072"/>
      <c r="H10" s="2073"/>
      <c r="I10" s="2490">
        <f>SUM(I11:I14)</f>
        <v>74253</v>
      </c>
      <c r="J10" s="2074"/>
      <c r="K10" s="2075"/>
    </row>
    <row r="11" spans="1:11" ht="28.5" customHeight="1" x14ac:dyDescent="0.2">
      <c r="A11" s="2411" t="s">
        <v>1945</v>
      </c>
      <c r="B11" s="1968"/>
      <c r="C11" s="2564" t="s">
        <v>324</v>
      </c>
      <c r="D11" s="2564" t="s">
        <v>496</v>
      </c>
      <c r="E11" s="2571">
        <v>6020000</v>
      </c>
      <c r="F11" s="1965"/>
      <c r="G11" s="2575">
        <v>1</v>
      </c>
      <c r="H11" s="1965"/>
      <c r="I11" s="2453">
        <v>55115</v>
      </c>
      <c r="J11" s="1963"/>
      <c r="K11" s="1962"/>
    </row>
    <row r="12" spans="1:11" ht="25.5" x14ac:dyDescent="0.2">
      <c r="A12" s="2411" t="s">
        <v>1947</v>
      </c>
      <c r="B12" s="1968"/>
      <c r="C12" s="2564" t="s">
        <v>309</v>
      </c>
      <c r="D12" s="2564" t="s">
        <v>1948</v>
      </c>
      <c r="E12" s="2571">
        <v>2000000</v>
      </c>
      <c r="F12" s="1965"/>
      <c r="G12" s="2575">
        <v>1</v>
      </c>
      <c r="H12" s="1965"/>
      <c r="I12" s="2453" t="s">
        <v>2614</v>
      </c>
      <c r="J12" s="1963"/>
      <c r="K12" s="1962"/>
    </row>
    <row r="13" spans="1:11" ht="28.5" customHeight="1" x14ac:dyDescent="0.2">
      <c r="A13" s="2411" t="s">
        <v>1949</v>
      </c>
      <c r="B13" s="1968"/>
      <c r="C13" s="1967" t="s">
        <v>316</v>
      </c>
      <c r="D13" s="2564" t="s">
        <v>329</v>
      </c>
      <c r="E13" s="2571">
        <v>1900000</v>
      </c>
      <c r="F13" s="1965"/>
      <c r="G13" s="2575">
        <v>1</v>
      </c>
      <c r="H13" s="1965"/>
      <c r="I13" s="2453">
        <v>19138</v>
      </c>
      <c r="J13" s="1963"/>
      <c r="K13" s="1962"/>
    </row>
    <row r="14" spans="1:11" ht="28.5" customHeight="1" x14ac:dyDescent="0.2">
      <c r="A14" s="2412" t="s">
        <v>1952</v>
      </c>
      <c r="B14" s="2214"/>
      <c r="C14" s="1959" t="s">
        <v>316</v>
      </c>
      <c r="D14" s="2565" t="s">
        <v>329</v>
      </c>
      <c r="E14" s="2574">
        <v>1800000</v>
      </c>
      <c r="F14" s="1957"/>
      <c r="G14" s="2576">
        <v>1</v>
      </c>
      <c r="H14" s="1957"/>
      <c r="I14" s="2577" t="s">
        <v>2615</v>
      </c>
      <c r="J14" s="1955"/>
      <c r="K14" s="1954"/>
    </row>
    <row r="15" spans="1:11" x14ac:dyDescent="0.2">
      <c r="A15" s="1974"/>
      <c r="B15" s="1974"/>
      <c r="C15" s="1952"/>
      <c r="D15" s="2555"/>
      <c r="E15" s="2581"/>
      <c r="F15" s="1949"/>
      <c r="G15" s="2557"/>
      <c r="H15" s="1949"/>
      <c r="I15" s="2582"/>
      <c r="J15" s="1947"/>
      <c r="K15" s="1946"/>
    </row>
    <row r="16" spans="1:11" x14ac:dyDescent="0.2">
      <c r="A16" s="2042" t="s">
        <v>2411</v>
      </c>
      <c r="B16" s="2042"/>
      <c r="C16" s="2340"/>
      <c r="D16" s="2340"/>
      <c r="E16" s="2341"/>
      <c r="F16" s="2341"/>
      <c r="G16" s="2594"/>
      <c r="H16" s="2594"/>
      <c r="I16" s="2340"/>
      <c r="J16" s="2340"/>
      <c r="K16" s="2344"/>
    </row>
  </sheetData>
  <mergeCells count="7">
    <mergeCell ref="A10:D10"/>
    <mergeCell ref="E5:F5"/>
    <mergeCell ref="G5:H5"/>
    <mergeCell ref="I5:J5"/>
    <mergeCell ref="A6:D6"/>
    <mergeCell ref="A9:D9"/>
    <mergeCell ref="A7:D7"/>
  </mergeCells>
  <printOptions horizontalCentered="1" verticalCentered="1"/>
  <pageMargins left="0.98425196850393704" right="0.39370078740157483" top="0.39370078740157483" bottom="0.39370078740157483" header="0" footer="0.59055118110236227"/>
  <pageSetup scale="90"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EB700B"/>
  </sheetPr>
  <dimension ref="A1:C33"/>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100.7109375" style="58" customWidth="1"/>
    <col min="2" max="2" width="24.5703125" style="58" customWidth="1"/>
    <col min="3" max="3" width="10.2851562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3" ht="15" x14ac:dyDescent="0.25">
      <c r="A1" s="1652" t="s">
        <v>5381</v>
      </c>
      <c r="B1" s="2597"/>
      <c r="C1" s="4934" t="s">
        <v>5040</v>
      </c>
    </row>
    <row r="2" spans="1:3" ht="15" x14ac:dyDescent="0.25">
      <c r="A2" s="1652" t="s">
        <v>5380</v>
      </c>
      <c r="B2" s="2597"/>
      <c r="C2" s="4934"/>
    </row>
    <row r="3" spans="1:3" ht="15" x14ac:dyDescent="0.25">
      <c r="A3" s="4954">
        <v>2013</v>
      </c>
      <c r="B3" s="2474"/>
      <c r="C3" s="2474"/>
    </row>
    <row r="4" spans="1:3" x14ac:dyDescent="0.25">
      <c r="A4" s="2347"/>
      <c r="B4" s="2474"/>
      <c r="C4" s="2474"/>
    </row>
    <row r="5" spans="1:3" ht="33" customHeight="1" x14ac:dyDescent="0.25">
      <c r="A5" s="4944" t="s">
        <v>33</v>
      </c>
      <c r="B5" s="5966" t="s">
        <v>119</v>
      </c>
      <c r="C5" s="5966"/>
    </row>
    <row r="6" spans="1:3" s="17" customFormat="1" ht="22.5" customHeight="1" x14ac:dyDescent="0.25">
      <c r="A6" s="4951" t="s">
        <v>31</v>
      </c>
      <c r="B6" s="2473">
        <f>SUM(B7:B10)</f>
        <v>654443990.62</v>
      </c>
      <c r="C6" s="2232"/>
    </row>
    <row r="7" spans="1:3" s="60" customFormat="1" ht="30" customHeight="1" x14ac:dyDescent="0.2">
      <c r="A7" s="5089" t="s">
        <v>5052</v>
      </c>
      <c r="B7" s="5112">
        <f>'2-E382op-SPproc'!N7</f>
        <v>889721.24</v>
      </c>
      <c r="C7" s="5109"/>
    </row>
    <row r="8" spans="1:3" s="6" customFormat="1" ht="30" customHeight="1" x14ac:dyDescent="0.2">
      <c r="A8" s="5057" t="s">
        <v>899</v>
      </c>
      <c r="B8" s="2677">
        <f>'2-E382op-SPproc'!N11</f>
        <v>430000000</v>
      </c>
      <c r="C8" s="2188"/>
    </row>
    <row r="9" spans="1:3" s="6" customFormat="1" ht="30" customHeight="1" x14ac:dyDescent="0.2">
      <c r="A9" s="5057" t="s">
        <v>1438</v>
      </c>
      <c r="B9" s="2677">
        <f>'2-E382op-SPproc'!N14</f>
        <v>170000000</v>
      </c>
      <c r="C9" s="2188"/>
    </row>
    <row r="10" spans="1:3" s="6" customFormat="1" ht="30" customHeight="1" x14ac:dyDescent="0.2">
      <c r="A10" s="5093" t="s">
        <v>1380</v>
      </c>
      <c r="B10" s="5118">
        <f>'2-E382op-SPproc'!N17</f>
        <v>53554269.380000003</v>
      </c>
      <c r="C10" s="5123"/>
    </row>
    <row r="11" spans="1:3" s="6" customFormat="1" ht="18.75" customHeight="1" x14ac:dyDescent="0.2">
      <c r="A11" s="4960"/>
      <c r="B11" s="2240"/>
      <c r="C11" s="2188"/>
    </row>
    <row r="12" spans="1:3" ht="15.75" customHeight="1" x14ac:dyDescent="0.25">
      <c r="A12" s="2042" t="s">
        <v>1273</v>
      </c>
      <c r="B12" s="2125"/>
      <c r="C12" s="2125"/>
    </row>
    <row r="13" spans="1:3" ht="15.75" customHeight="1" x14ac:dyDescent="0.25"/>
    <row r="14" spans="1:3" ht="15.75" customHeight="1" x14ac:dyDescent="0.25"/>
    <row r="15" spans="1:3" ht="15.75" customHeight="1" x14ac:dyDescent="0.25"/>
    <row r="16" spans="1:3" ht="21.75" customHeight="1" x14ac:dyDescent="0.25"/>
    <row r="17" ht="15.75" customHeight="1" x14ac:dyDescent="0.25"/>
    <row r="18" ht="21.75" customHeight="1" x14ac:dyDescent="0.25"/>
    <row r="19" ht="21.75" customHeight="1" x14ac:dyDescent="0.25"/>
    <row r="20" ht="15.75" customHeight="1" x14ac:dyDescent="0.25"/>
    <row r="21" ht="15.75" customHeight="1" x14ac:dyDescent="0.25"/>
    <row r="22" ht="21.75" customHeight="1" x14ac:dyDescent="0.25"/>
    <row r="23" ht="21.75" customHeight="1" x14ac:dyDescent="0.25"/>
    <row r="24" ht="21.75" customHeight="1" x14ac:dyDescent="0.25"/>
    <row r="29" ht="21.75" customHeight="1" x14ac:dyDescent="0.25"/>
    <row r="30" ht="21.75" customHeight="1" x14ac:dyDescent="0.25"/>
    <row r="32" ht="21" customHeight="1" x14ac:dyDescent="0.25"/>
    <row r="33" ht="21.75" customHeight="1" x14ac:dyDescent="0.25"/>
  </sheetData>
  <sortState ref="A5:A10">
    <sortCondition ref="A5:A10"/>
  </sortState>
  <mergeCells count="1">
    <mergeCell ref="B5:C5"/>
  </mergeCells>
  <phoneticPr fontId="20" type="noConversion"/>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&amp;R&amp;"Tahoma,Normal"321</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EB700B"/>
  </sheetPr>
  <dimension ref="A1:XFD65504"/>
  <sheetViews>
    <sheetView showGridLines="0" view="pageBreakPreview" topLeftCell="K1" zoomScaleNormal="70" zoomScaleSheetLayoutView="100" workbookViewId="0">
      <selection activeCell="N15" sqref="N15"/>
    </sheetView>
  </sheetViews>
  <sheetFormatPr baseColWidth="10" defaultColWidth="11.42578125" defaultRowHeight="13.5" x14ac:dyDescent="0.25"/>
  <cols>
    <col min="1" max="1" width="0.28515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3" width="15.7109375" style="58" customWidth="1"/>
    <col min="14" max="14" width="17.140625" style="65" customWidth="1"/>
    <col min="15" max="15" width="3" style="66" customWidth="1"/>
    <col min="16" max="16" width="7.7109375" style="6" customWidth="1"/>
    <col min="17" max="17" width="1.85546875" style="58" customWidth="1"/>
    <col min="18" max="18" width="11.5703125" style="67" customWidth="1"/>
    <col min="19" max="19" width="2.7109375" style="66" customWidth="1"/>
    <col min="20" max="20" width="25.7109375" style="58" customWidth="1"/>
    <col min="21" max="21" width="0.140625" style="58" customWidth="1"/>
    <col min="22" max="22" width="11.140625" style="58" hidden="1" customWidth="1"/>
    <col min="23" max="23" width="13.140625" style="58" hidden="1" customWidth="1"/>
    <col min="24" max="24" width="8" style="58" hidden="1" customWidth="1"/>
    <col min="25" max="25" width="9.42578125" style="58" hidden="1" customWidth="1"/>
    <col min="26" max="26" width="18.28515625" style="58" hidden="1" customWidth="1"/>
    <col min="27" max="27" width="48.5703125" style="58" hidden="1" customWidth="1"/>
    <col min="28" max="28" width="31.42578125" style="58" hidden="1" customWidth="1"/>
    <col min="29" max="29" width="12.5703125" style="58" hidden="1" customWidth="1"/>
    <col min="30" max="30" width="16.7109375" style="58" hidden="1" customWidth="1"/>
    <col min="31" max="31" width="20.7109375" style="58" hidden="1" customWidth="1"/>
    <col min="32" max="32" width="13.140625" style="58" hidden="1" customWidth="1"/>
    <col min="33" max="33" width="21" style="58" hidden="1" customWidth="1"/>
    <col min="34" max="34" width="14" style="58" hidden="1" customWidth="1"/>
    <col min="35" max="35" width="27.85546875" style="58" hidden="1" customWidth="1"/>
    <col min="36" max="40" width="11.42578125" style="58" hidden="1" customWidth="1"/>
    <col min="41" max="41" width="0.140625" style="58" hidden="1" customWidth="1"/>
    <col min="42" max="45" width="11.42578125" style="58"/>
    <col min="46" max="1797" width="0" style="58" hidden="1" customWidth="1"/>
    <col min="1798" max="14851" width="11.42578125" style="58"/>
    <col min="14852" max="15692" width="0" style="58" hidden="1" customWidth="1"/>
    <col min="15693" max="16384" width="11.42578125" style="58"/>
  </cols>
  <sheetData>
    <row r="1" spans="1:41" ht="15" customHeight="1" x14ac:dyDescent="0.25">
      <c r="K1" s="2602" t="s">
        <v>2388</v>
      </c>
      <c r="L1" s="2129"/>
      <c r="M1" s="2129"/>
      <c r="N1" s="2129"/>
      <c r="O1" s="2129"/>
      <c r="P1" s="2129"/>
      <c r="Q1" s="2146"/>
      <c r="R1" s="2146"/>
      <c r="S1" s="2146"/>
      <c r="T1" s="2873" t="s">
        <v>5061</v>
      </c>
    </row>
    <row r="2" spans="1:41" ht="15" customHeight="1" x14ac:dyDescent="0.25">
      <c r="K2" s="2602" t="s">
        <v>2476</v>
      </c>
      <c r="L2" s="2129"/>
      <c r="M2" s="2129"/>
      <c r="N2" s="2129"/>
      <c r="O2" s="2129"/>
      <c r="P2" s="2129"/>
      <c r="Q2" s="2146"/>
      <c r="R2" s="2146"/>
      <c r="S2" s="2146"/>
      <c r="T2" s="2146"/>
    </row>
    <row r="3" spans="1:41" ht="15" customHeight="1" x14ac:dyDescent="0.25">
      <c r="I3" s="542"/>
      <c r="K3" s="2536">
        <v>2013</v>
      </c>
      <c r="L3" s="2129"/>
      <c r="M3" s="2129"/>
      <c r="N3" s="2129"/>
      <c r="O3" s="2129"/>
      <c r="P3" s="2129"/>
      <c r="Q3" s="2146"/>
      <c r="R3" s="2146"/>
      <c r="S3" s="2146"/>
      <c r="T3" s="2146"/>
      <c r="V3" s="560"/>
      <c r="W3" s="560"/>
      <c r="X3" s="560"/>
    </row>
    <row r="4" spans="1:41" ht="18" x14ac:dyDescent="0.25">
      <c r="I4" s="542"/>
      <c r="K4" s="2504"/>
      <c r="L4" s="2146"/>
      <c r="M4" s="2146"/>
      <c r="N4" s="2146"/>
      <c r="O4" s="2146"/>
      <c r="P4" s="2146"/>
      <c r="Q4" s="2146"/>
      <c r="R4" s="2146"/>
      <c r="S4" s="2146"/>
      <c r="T4" s="2146"/>
      <c r="V4" s="1650"/>
      <c r="W4" s="1650"/>
      <c r="X4" s="1650"/>
    </row>
    <row r="5" spans="1:41" ht="46.5" customHeight="1" x14ac:dyDescent="0.25">
      <c r="A5" s="332" t="s">
        <v>50</v>
      </c>
      <c r="B5" s="332" t="s">
        <v>44</v>
      </c>
      <c r="C5" s="332" t="s">
        <v>172</v>
      </c>
      <c r="D5" s="567" t="s">
        <v>261</v>
      </c>
      <c r="E5" s="1289"/>
      <c r="F5" s="332" t="s">
        <v>176</v>
      </c>
      <c r="G5" s="332" t="s">
        <v>179</v>
      </c>
      <c r="H5" s="332" t="s">
        <v>178</v>
      </c>
      <c r="I5" s="332" t="s">
        <v>174</v>
      </c>
      <c r="J5" s="2534" t="s">
        <v>175</v>
      </c>
      <c r="K5" s="2424" t="s">
        <v>181</v>
      </c>
      <c r="L5" s="2424" t="s">
        <v>21</v>
      </c>
      <c r="M5" s="2424" t="s">
        <v>29</v>
      </c>
      <c r="N5" s="5934" t="s">
        <v>28</v>
      </c>
      <c r="O5" s="5934"/>
      <c r="P5" s="5934" t="s">
        <v>182</v>
      </c>
      <c r="Q5" s="5934"/>
      <c r="R5" s="5934" t="s">
        <v>20</v>
      </c>
      <c r="S5" s="5934"/>
      <c r="T5" s="2424" t="s">
        <v>30</v>
      </c>
      <c r="U5" s="2535" t="s">
        <v>171</v>
      </c>
      <c r="V5" s="334" t="s">
        <v>183</v>
      </c>
      <c r="W5" s="334" t="s">
        <v>185</v>
      </c>
      <c r="X5" s="332" t="s">
        <v>26</v>
      </c>
      <c r="Y5" s="332" t="s">
        <v>27</v>
      </c>
      <c r="Z5" s="336" t="s">
        <v>23</v>
      </c>
      <c r="AA5" s="337" t="s">
        <v>187</v>
      </c>
      <c r="AB5" s="337" t="s">
        <v>188</v>
      </c>
      <c r="AC5" s="327" t="s">
        <v>45</v>
      </c>
      <c r="AD5" s="332" t="s">
        <v>47</v>
      </c>
      <c r="AE5" s="338" t="s">
        <v>49</v>
      </c>
      <c r="AF5" s="338" t="s">
        <v>189</v>
      </c>
      <c r="AG5" s="339" t="s">
        <v>190</v>
      </c>
      <c r="AH5" s="338" t="s">
        <v>191</v>
      </c>
      <c r="AI5" s="332" t="s">
        <v>151</v>
      </c>
    </row>
    <row r="6" spans="1:41" ht="18" x14ac:dyDescent="0.25">
      <c r="A6" s="585" t="s">
        <v>1342</v>
      </c>
      <c r="B6" s="219"/>
      <c r="C6" s="219"/>
      <c r="D6" s="219"/>
      <c r="E6" s="219"/>
      <c r="F6" s="219"/>
      <c r="G6" s="218"/>
      <c r="H6" s="219"/>
      <c r="I6" s="219"/>
      <c r="J6" s="2598"/>
      <c r="K6" s="5885" t="s">
        <v>31</v>
      </c>
      <c r="L6" s="5885"/>
      <c r="M6" s="5885"/>
      <c r="N6" s="2621">
        <f>SUM(N7,N11,N14,N17)</f>
        <v>654443990.62</v>
      </c>
      <c r="O6" s="2605"/>
      <c r="P6" s="2465"/>
      <c r="Q6" s="2606"/>
      <c r="R6" s="2622">
        <f>SUM(R7,R11,R14,R17)</f>
        <v>6450</v>
      </c>
      <c r="S6" s="2608"/>
      <c r="T6" s="2609"/>
      <c r="U6" s="2600"/>
      <c r="V6" s="225"/>
      <c r="W6" s="225"/>
      <c r="X6" s="226">
        <f>SUM(X7,X11,X14,X17)</f>
        <v>3</v>
      </c>
      <c r="Y6" s="226">
        <f>SUM(Y7,Y11,Y14,Y17)</f>
        <v>4</v>
      </c>
      <c r="Z6" s="226"/>
      <c r="AA6" s="226"/>
      <c r="AB6" s="227"/>
      <c r="AC6" s="226"/>
      <c r="AD6" s="226"/>
      <c r="AE6" s="226"/>
      <c r="AF6" s="226"/>
      <c r="AG6" s="226"/>
      <c r="AH6" s="226"/>
      <c r="AI6" s="226"/>
    </row>
    <row r="7" spans="1:41" ht="18.75" customHeight="1" x14ac:dyDescent="0.25">
      <c r="A7" s="228"/>
      <c r="B7" s="228"/>
      <c r="C7" s="228"/>
      <c r="D7" s="228"/>
      <c r="E7" s="1375"/>
      <c r="F7" s="228"/>
      <c r="G7" s="320"/>
      <c r="H7" s="280"/>
      <c r="I7" s="228"/>
      <c r="J7" s="2463"/>
      <c r="K7" s="5924" t="s">
        <v>5052</v>
      </c>
      <c r="L7" s="5949"/>
      <c r="M7" s="5949"/>
      <c r="N7" s="2569">
        <f>SUM(N8)</f>
        <v>889721.24</v>
      </c>
      <c r="O7" s="2508"/>
      <c r="P7" s="2324"/>
      <c r="Q7" s="2325"/>
      <c r="R7" s="2489">
        <f>SUM(R8)</f>
        <v>6300</v>
      </c>
      <c r="S7" s="2508"/>
      <c r="T7" s="2328"/>
      <c r="U7" s="2261"/>
      <c r="V7" s="94"/>
      <c r="W7" s="281"/>
      <c r="X7" s="94">
        <f>SUM(X8)</f>
        <v>2</v>
      </c>
      <c r="Y7" s="94">
        <f>SUM(Y8)</f>
        <v>2</v>
      </c>
      <c r="Z7" s="209"/>
      <c r="AA7" s="209"/>
      <c r="AB7" s="209"/>
      <c r="AC7" s="209"/>
      <c r="AD7" s="216"/>
      <c r="AE7" s="209"/>
      <c r="AF7" s="209"/>
      <c r="AG7" s="209"/>
      <c r="AH7" s="209"/>
      <c r="AI7" s="209"/>
    </row>
    <row r="8" spans="1:41" ht="16.5" x14ac:dyDescent="0.25">
      <c r="A8" s="101"/>
      <c r="B8" s="101"/>
      <c r="C8" s="101"/>
      <c r="D8" s="101"/>
      <c r="E8" s="101"/>
      <c r="F8" s="101"/>
      <c r="G8" s="279"/>
      <c r="H8" s="279"/>
      <c r="I8" s="101"/>
      <c r="J8" s="2355"/>
      <c r="K8" s="5889" t="s">
        <v>295</v>
      </c>
      <c r="L8" s="5889"/>
      <c r="M8" s="5890"/>
      <c r="N8" s="2570">
        <f>SUM(N9:N10)</f>
        <v>889721.24</v>
      </c>
      <c r="O8" s="2068"/>
      <c r="P8" s="2067"/>
      <c r="Q8" s="2069"/>
      <c r="R8" s="2440">
        <f>SUM(R9:R10)</f>
        <v>6300</v>
      </c>
      <c r="S8" s="2071"/>
      <c r="T8" s="2072"/>
      <c r="U8" s="2357"/>
      <c r="V8" s="282"/>
      <c r="W8" s="283"/>
      <c r="X8" s="282">
        <f>SUM(X9:X10)</f>
        <v>2</v>
      </c>
      <c r="Y8" s="282">
        <f>SUM(Y9:Y10)</f>
        <v>2</v>
      </c>
      <c r="Z8" s="148"/>
      <c r="AA8" s="147"/>
      <c r="AB8" s="147"/>
      <c r="AC8" s="200"/>
      <c r="AD8" s="200"/>
      <c r="AE8" s="101"/>
      <c r="AF8" s="101"/>
      <c r="AG8" s="101"/>
      <c r="AH8" s="101"/>
      <c r="AI8" s="101"/>
    </row>
    <row r="9" spans="1:41" s="1382" customFormat="1" ht="42" customHeight="1" x14ac:dyDescent="0.25">
      <c r="A9" s="1452" t="s">
        <v>869</v>
      </c>
      <c r="B9" s="1467" t="s">
        <v>867</v>
      </c>
      <c r="C9" s="1454" t="s">
        <v>285</v>
      </c>
      <c r="D9" s="1455" t="s">
        <v>42</v>
      </c>
      <c r="E9" s="1396" t="s">
        <v>281</v>
      </c>
      <c r="F9" s="1456" t="s">
        <v>296</v>
      </c>
      <c r="G9" s="1457" t="s">
        <v>1329</v>
      </c>
      <c r="H9" s="1622" t="s">
        <v>2239</v>
      </c>
      <c r="I9" s="1464" t="s">
        <v>1330</v>
      </c>
      <c r="J9" s="2599">
        <v>2013</v>
      </c>
      <c r="K9" s="2012" t="s">
        <v>1331</v>
      </c>
      <c r="L9" s="2619" t="s">
        <v>1332</v>
      </c>
      <c r="M9" s="1990" t="s">
        <v>1333</v>
      </c>
      <c r="N9" s="2573">
        <v>600000</v>
      </c>
      <c r="O9" s="1994"/>
      <c r="P9" s="2209">
        <v>0.5</v>
      </c>
      <c r="Q9" s="2012"/>
      <c r="R9" s="2441">
        <v>6000</v>
      </c>
      <c r="S9" s="1991"/>
      <c r="T9" s="1962"/>
      <c r="U9" s="2601">
        <v>0</v>
      </c>
      <c r="V9" s="1396" t="s">
        <v>281</v>
      </c>
      <c r="W9" s="1396" t="s">
        <v>281</v>
      </c>
      <c r="X9" s="1461">
        <v>1</v>
      </c>
      <c r="Y9" s="1461">
        <v>1</v>
      </c>
      <c r="Z9" s="1396" t="s">
        <v>281</v>
      </c>
      <c r="AA9" s="1462"/>
      <c r="AB9" s="1463"/>
      <c r="AC9" s="1464" t="s">
        <v>1334</v>
      </c>
      <c r="AD9" s="1464" t="s">
        <v>1335</v>
      </c>
      <c r="AE9" s="1464" t="s">
        <v>1336</v>
      </c>
      <c r="AF9" s="1464" t="s">
        <v>1337</v>
      </c>
      <c r="AG9" s="1465" t="s">
        <v>287</v>
      </c>
      <c r="AH9" s="1465" t="s">
        <v>287</v>
      </c>
      <c r="AI9" s="1396" t="s">
        <v>281</v>
      </c>
      <c r="AJ9" s="1465" t="s">
        <v>287</v>
      </c>
      <c r="AK9" s="1465" t="s">
        <v>287</v>
      </c>
      <c r="AL9" s="1465" t="s">
        <v>287</v>
      </c>
      <c r="AM9" s="1465" t="s">
        <v>287</v>
      </c>
      <c r="AN9" s="1465" t="s">
        <v>287</v>
      </c>
      <c r="AO9" s="1396" t="s">
        <v>281</v>
      </c>
    </row>
    <row r="10" spans="1:41" s="1382" customFormat="1" ht="33.75" customHeight="1" x14ac:dyDescent="0.25">
      <c r="A10" s="1452" t="s">
        <v>869</v>
      </c>
      <c r="B10" s="1467" t="s">
        <v>867</v>
      </c>
      <c r="C10" s="1454" t="s">
        <v>285</v>
      </c>
      <c r="D10" s="1455" t="s">
        <v>42</v>
      </c>
      <c r="E10" s="1396" t="s">
        <v>281</v>
      </c>
      <c r="F10" s="1456" t="s">
        <v>296</v>
      </c>
      <c r="G10" s="1457" t="s">
        <v>1338</v>
      </c>
      <c r="H10" s="1622" t="s">
        <v>2239</v>
      </c>
      <c r="I10" s="1464" t="s">
        <v>1330</v>
      </c>
      <c r="J10" s="2599">
        <v>2013</v>
      </c>
      <c r="K10" s="2012" t="s">
        <v>1339</v>
      </c>
      <c r="L10" s="2619" t="s">
        <v>1332</v>
      </c>
      <c r="M10" s="1990" t="s">
        <v>1333</v>
      </c>
      <c r="N10" s="2573">
        <v>289721.24</v>
      </c>
      <c r="O10" s="1994"/>
      <c r="P10" s="2209">
        <v>0.5</v>
      </c>
      <c r="Q10" s="2012"/>
      <c r="R10" s="2441">
        <v>300</v>
      </c>
      <c r="S10" s="1991"/>
      <c r="T10" s="1962"/>
      <c r="U10" s="2601">
        <v>0</v>
      </c>
      <c r="V10" s="1396" t="s">
        <v>281</v>
      </c>
      <c r="W10" s="1396" t="s">
        <v>281</v>
      </c>
      <c r="X10" s="1461">
        <v>1</v>
      </c>
      <c r="Y10" s="1461">
        <v>1</v>
      </c>
      <c r="Z10" s="1396" t="s">
        <v>281</v>
      </c>
      <c r="AA10" s="1462" t="s">
        <v>1340</v>
      </c>
      <c r="AB10" s="1463"/>
      <c r="AC10" s="1464" t="s">
        <v>1002</v>
      </c>
      <c r="AD10" s="1396" t="s">
        <v>281</v>
      </c>
      <c r="AE10" s="1464" t="s">
        <v>1341</v>
      </c>
      <c r="AF10" s="1465">
        <v>41530</v>
      </c>
      <c r="AG10" s="1465" t="s">
        <v>287</v>
      </c>
      <c r="AH10" s="1465" t="s">
        <v>287</v>
      </c>
      <c r="AI10" s="1396" t="s">
        <v>281</v>
      </c>
      <c r="AJ10" s="1465" t="s">
        <v>287</v>
      </c>
      <c r="AK10" s="1465" t="s">
        <v>287</v>
      </c>
      <c r="AL10" s="1465" t="s">
        <v>287</v>
      </c>
      <c r="AM10" s="1465" t="s">
        <v>287</v>
      </c>
      <c r="AN10" s="1465" t="s">
        <v>287</v>
      </c>
      <c r="AO10" s="1396" t="s">
        <v>281</v>
      </c>
    </row>
    <row r="11" spans="1:41" ht="31.5" customHeight="1" x14ac:dyDescent="0.25">
      <c r="A11" s="1375"/>
      <c r="B11" s="1375"/>
      <c r="C11" s="1375"/>
      <c r="D11" s="1375"/>
      <c r="E11" s="1375"/>
      <c r="F11" s="1375"/>
      <c r="G11" s="513"/>
      <c r="H11" s="1375"/>
      <c r="I11" s="1375"/>
      <c r="J11" s="2463"/>
      <c r="K11" s="5926" t="s">
        <v>899</v>
      </c>
      <c r="L11" s="5927"/>
      <c r="M11" s="5927"/>
      <c r="N11" s="2572">
        <f>SUM(N12)</f>
        <v>430000000</v>
      </c>
      <c r="O11" s="2509"/>
      <c r="P11" s="2063"/>
      <c r="Q11" s="2058"/>
      <c r="R11" s="2491">
        <f>SUM(R12)</f>
        <v>0</v>
      </c>
      <c r="S11" s="2509"/>
      <c r="T11" s="2066"/>
      <c r="U11" s="2261"/>
      <c r="V11" s="94"/>
      <c r="W11" s="281"/>
      <c r="X11" s="94">
        <f>SUM(X12)</f>
        <v>0</v>
      </c>
      <c r="Y11" s="1105">
        <f>SUM(Y12)</f>
        <v>1</v>
      </c>
      <c r="Z11" s="209"/>
      <c r="AA11" s="209"/>
      <c r="AB11" s="209"/>
      <c r="AC11" s="209"/>
      <c r="AD11" s="216"/>
      <c r="AE11" s="209"/>
      <c r="AF11" s="209"/>
      <c r="AG11" s="209"/>
      <c r="AH11" s="209"/>
      <c r="AI11" s="209"/>
    </row>
    <row r="12" spans="1:41" ht="16.5" x14ac:dyDescent="0.25">
      <c r="A12" s="101"/>
      <c r="B12" s="101"/>
      <c r="C12" s="101"/>
      <c r="D12" s="101"/>
      <c r="E12" s="101"/>
      <c r="F12" s="101"/>
      <c r="G12" s="279"/>
      <c r="H12" s="279"/>
      <c r="I12" s="101"/>
      <c r="J12" s="2355"/>
      <c r="K12" s="5889" t="s">
        <v>289</v>
      </c>
      <c r="L12" s="5889"/>
      <c r="M12" s="5890"/>
      <c r="N12" s="2570">
        <f>SUM(N13)</f>
        <v>430000000</v>
      </c>
      <c r="O12" s="2068"/>
      <c r="P12" s="2067"/>
      <c r="Q12" s="2069"/>
      <c r="R12" s="2440">
        <f>SUM(R13)</f>
        <v>0</v>
      </c>
      <c r="S12" s="2071"/>
      <c r="T12" s="2072"/>
      <c r="U12" s="2357"/>
      <c r="V12" s="282"/>
      <c r="W12" s="283"/>
      <c r="X12" s="282">
        <f>SUM(X13)</f>
        <v>0</v>
      </c>
      <c r="Y12" s="282">
        <f>SUM(Y13)</f>
        <v>1</v>
      </c>
      <c r="Z12" s="148"/>
      <c r="AA12" s="147"/>
      <c r="AB12" s="147"/>
      <c r="AC12" s="200"/>
      <c r="AD12" s="200"/>
      <c r="AE12" s="101"/>
      <c r="AF12" s="101"/>
      <c r="AG12" s="101"/>
      <c r="AH12" s="101"/>
      <c r="AI12" s="101"/>
    </row>
    <row r="13" spans="1:41" s="1245" customFormat="1" ht="32.25" customHeight="1" x14ac:dyDescent="0.25">
      <c r="A13" s="718" t="s">
        <v>869</v>
      </c>
      <c r="B13" s="1190" t="s">
        <v>867</v>
      </c>
      <c r="C13" s="664" t="s">
        <v>285</v>
      </c>
      <c r="D13" s="694" t="s">
        <v>42</v>
      </c>
      <c r="E13" s="1243" t="s">
        <v>281</v>
      </c>
      <c r="F13" s="592" t="s">
        <v>296</v>
      </c>
      <c r="G13" s="696" t="s">
        <v>5053</v>
      </c>
      <c r="H13" s="867" t="s">
        <v>289</v>
      </c>
      <c r="I13" s="694" t="s">
        <v>899</v>
      </c>
      <c r="J13" s="2208">
        <v>2013</v>
      </c>
      <c r="K13" s="1968" t="s">
        <v>1343</v>
      </c>
      <c r="L13" s="1990" t="s">
        <v>288</v>
      </c>
      <c r="M13" s="1990" t="s">
        <v>880</v>
      </c>
      <c r="N13" s="2573">
        <v>430000000</v>
      </c>
      <c r="O13" s="1994"/>
      <c r="P13" s="2209">
        <v>0.1</v>
      </c>
      <c r="Q13" s="2012"/>
      <c r="R13" s="2441" t="s">
        <v>2240</v>
      </c>
      <c r="S13" s="1991"/>
      <c r="T13" s="2011" t="s">
        <v>5051</v>
      </c>
      <c r="U13" s="2210">
        <v>0</v>
      </c>
      <c r="V13" s="1243" t="s">
        <v>281</v>
      </c>
      <c r="W13" s="1243" t="s">
        <v>281</v>
      </c>
      <c r="X13" s="1251">
        <v>0</v>
      </c>
      <c r="Y13" s="1251">
        <v>1</v>
      </c>
      <c r="Z13" s="1243" t="s">
        <v>281</v>
      </c>
      <c r="AA13" s="1206"/>
      <c r="AB13" s="878"/>
      <c r="AC13" s="1244" t="s">
        <v>1002</v>
      </c>
      <c r="AD13" s="1243" t="s">
        <v>281</v>
      </c>
      <c r="AE13" s="1243" t="s">
        <v>281</v>
      </c>
      <c r="AF13" s="1243" t="s">
        <v>281</v>
      </c>
      <c r="AG13" s="685" t="s">
        <v>287</v>
      </c>
      <c r="AH13" s="685" t="s">
        <v>287</v>
      </c>
      <c r="AI13" s="863" t="s">
        <v>5054</v>
      </c>
      <c r="AJ13" s="685" t="s">
        <v>287</v>
      </c>
      <c r="AK13" s="685" t="s">
        <v>287</v>
      </c>
      <c r="AL13" s="685" t="s">
        <v>287</v>
      </c>
      <c r="AM13" s="685" t="s">
        <v>287</v>
      </c>
      <c r="AN13" s="685" t="s">
        <v>287</v>
      </c>
      <c r="AO13" s="1243" t="s">
        <v>281</v>
      </c>
    </row>
    <row r="14" spans="1:41" ht="39.75" customHeight="1" x14ac:dyDescent="0.25">
      <c r="A14" s="1621"/>
      <c r="B14" s="1621"/>
      <c r="C14" s="1621"/>
      <c r="D14" s="1621"/>
      <c r="E14" s="1621"/>
      <c r="F14" s="1621"/>
      <c r="G14" s="513"/>
      <c r="H14" s="1621"/>
      <c r="I14" s="1621"/>
      <c r="J14" s="2463"/>
      <c r="K14" s="5926" t="s">
        <v>5065</v>
      </c>
      <c r="L14" s="5927"/>
      <c r="M14" s="5927"/>
      <c r="N14" s="2572">
        <f>SUM(N15)</f>
        <v>170000000</v>
      </c>
      <c r="O14" s="2509"/>
      <c r="P14" s="2063"/>
      <c r="Q14" s="2058"/>
      <c r="R14" s="2491">
        <f>SUM(R15)</f>
        <v>0</v>
      </c>
      <c r="S14" s="2509"/>
      <c r="T14" s="2066"/>
      <c r="U14" s="2261"/>
      <c r="V14" s="94"/>
      <c r="W14" s="281"/>
      <c r="X14" s="94">
        <f>SUM(X15)</f>
        <v>0</v>
      </c>
      <c r="Y14" s="1105">
        <f>SUM(Y15)</f>
        <v>0</v>
      </c>
      <c r="Z14" s="209"/>
      <c r="AA14" s="209"/>
      <c r="AB14" s="209"/>
      <c r="AC14" s="209"/>
      <c r="AD14" s="216"/>
      <c r="AE14" s="209"/>
      <c r="AF14" s="209"/>
      <c r="AG14" s="209"/>
      <c r="AH14" s="209"/>
      <c r="AI14" s="209"/>
    </row>
    <row r="15" spans="1:41" ht="16.5" x14ac:dyDescent="0.25">
      <c r="A15" s="101"/>
      <c r="B15" s="101"/>
      <c r="C15" s="101"/>
      <c r="D15" s="101"/>
      <c r="E15" s="101"/>
      <c r="F15" s="101"/>
      <c r="G15" s="279"/>
      <c r="H15" s="279"/>
      <c r="I15" s="101"/>
      <c r="J15" s="2355"/>
      <c r="K15" s="5889" t="s">
        <v>289</v>
      </c>
      <c r="L15" s="5889"/>
      <c r="M15" s="5890"/>
      <c r="N15" s="2570">
        <f>SUM(N16)</f>
        <v>170000000</v>
      </c>
      <c r="O15" s="2068"/>
      <c r="P15" s="2067"/>
      <c r="Q15" s="2069"/>
      <c r="R15" s="2440">
        <f>SUM(R16)</f>
        <v>0</v>
      </c>
      <c r="S15" s="2071"/>
      <c r="T15" s="2072"/>
      <c r="U15" s="2357"/>
      <c r="V15" s="282"/>
      <c r="W15" s="283"/>
      <c r="X15" s="282">
        <f>SUM(X16)</f>
        <v>0</v>
      </c>
      <c r="Y15" s="282">
        <f>SUM(Y16)</f>
        <v>0</v>
      </c>
      <c r="Z15" s="148"/>
      <c r="AA15" s="147"/>
      <c r="AB15" s="147"/>
      <c r="AC15" s="200"/>
      <c r="AD15" s="200"/>
      <c r="AE15" s="101"/>
      <c r="AF15" s="101"/>
      <c r="AG15" s="101"/>
      <c r="AH15" s="101"/>
      <c r="AI15" s="101"/>
    </row>
    <row r="16" spans="1:41" s="1245" customFormat="1" ht="34.5" customHeight="1" x14ac:dyDescent="0.25">
      <c r="A16" s="718" t="s">
        <v>869</v>
      </c>
      <c r="B16" s="1190" t="s">
        <v>867</v>
      </c>
      <c r="C16" s="664" t="s">
        <v>285</v>
      </c>
      <c r="D16" s="694" t="s">
        <v>42</v>
      </c>
      <c r="E16" s="1243" t="s">
        <v>281</v>
      </c>
      <c r="F16" s="592" t="s">
        <v>296</v>
      </c>
      <c r="G16" s="696" t="s">
        <v>5053</v>
      </c>
      <c r="H16" s="867" t="s">
        <v>289</v>
      </c>
      <c r="I16" s="694" t="s">
        <v>1438</v>
      </c>
      <c r="J16" s="2208">
        <v>2013</v>
      </c>
      <c r="K16" s="1968" t="s">
        <v>1343</v>
      </c>
      <c r="L16" s="1990" t="s">
        <v>288</v>
      </c>
      <c r="M16" s="1990" t="s">
        <v>880</v>
      </c>
      <c r="N16" s="2573">
        <v>170000000</v>
      </c>
      <c r="O16" s="1994"/>
      <c r="P16" s="2209">
        <v>0.1</v>
      </c>
      <c r="Q16" s="2012"/>
      <c r="R16" s="2441" t="s">
        <v>2240</v>
      </c>
      <c r="S16" s="1991"/>
      <c r="T16" s="2011" t="s">
        <v>2241</v>
      </c>
      <c r="U16" s="2210">
        <v>0</v>
      </c>
      <c r="V16" s="1243" t="s">
        <v>281</v>
      </c>
      <c r="W16" s="1243" t="s">
        <v>281</v>
      </c>
      <c r="X16" s="1251">
        <v>0</v>
      </c>
      <c r="Y16" s="1251">
        <v>0</v>
      </c>
      <c r="Z16" s="1243" t="s">
        <v>281</v>
      </c>
      <c r="AA16" s="1206"/>
      <c r="AB16" s="878"/>
      <c r="AC16" s="1244" t="s">
        <v>1002</v>
      </c>
      <c r="AD16" s="1243" t="s">
        <v>281</v>
      </c>
      <c r="AE16" s="1243" t="s">
        <v>281</v>
      </c>
      <c r="AF16" s="1243" t="s">
        <v>281</v>
      </c>
      <c r="AG16" s="685" t="s">
        <v>287</v>
      </c>
      <c r="AH16" s="685" t="s">
        <v>287</v>
      </c>
      <c r="AI16" s="863" t="s">
        <v>5054</v>
      </c>
      <c r="AJ16" s="685" t="s">
        <v>287</v>
      </c>
      <c r="AK16" s="685" t="s">
        <v>287</v>
      </c>
      <c r="AL16" s="685" t="s">
        <v>287</v>
      </c>
      <c r="AM16" s="685" t="s">
        <v>287</v>
      </c>
      <c r="AN16" s="685" t="s">
        <v>287</v>
      </c>
      <c r="AO16" s="1243" t="s">
        <v>281</v>
      </c>
    </row>
    <row r="17" spans="1:16384" ht="16.5" x14ac:dyDescent="0.25">
      <c r="A17" s="228"/>
      <c r="B17" s="228"/>
      <c r="C17" s="228"/>
      <c r="D17" s="228"/>
      <c r="E17" s="1375"/>
      <c r="F17" s="228"/>
      <c r="G17" s="421"/>
      <c r="H17" s="228"/>
      <c r="I17" s="228"/>
      <c r="J17" s="2463"/>
      <c r="K17" s="5926" t="s">
        <v>1380</v>
      </c>
      <c r="L17" s="5927"/>
      <c r="M17" s="5927"/>
      <c r="N17" s="2572">
        <f>SUM(N18)</f>
        <v>53554269.380000003</v>
      </c>
      <c r="O17" s="2509"/>
      <c r="P17" s="2063"/>
      <c r="Q17" s="2058"/>
      <c r="R17" s="2491">
        <f>SUM(R18)</f>
        <v>150</v>
      </c>
      <c r="S17" s="2509"/>
      <c r="T17" s="2066"/>
      <c r="U17" s="2261"/>
      <c r="V17" s="94"/>
      <c r="W17" s="281"/>
      <c r="X17" s="1105">
        <f>SUM(X18)</f>
        <v>1</v>
      </c>
      <c r="Y17" s="1105">
        <f>SUM(Y18)</f>
        <v>1</v>
      </c>
      <c r="Z17" s="209"/>
      <c r="AA17" s="209"/>
      <c r="AB17" s="209"/>
      <c r="AC17" s="209"/>
      <c r="AD17" s="216"/>
      <c r="AE17" s="209"/>
      <c r="AF17" s="209"/>
      <c r="AG17" s="209"/>
      <c r="AH17" s="209"/>
      <c r="AI17" s="209"/>
    </row>
    <row r="18" spans="1:16384" ht="16.5" x14ac:dyDescent="0.25">
      <c r="A18" s="101"/>
      <c r="B18" s="101"/>
      <c r="C18" s="101"/>
      <c r="D18" s="101"/>
      <c r="E18" s="101"/>
      <c r="F18" s="101"/>
      <c r="G18" s="279"/>
      <c r="H18" s="279"/>
      <c r="I18" s="101"/>
      <c r="J18" s="2355"/>
      <c r="K18" s="5889" t="s">
        <v>289</v>
      </c>
      <c r="L18" s="5889"/>
      <c r="M18" s="5890"/>
      <c r="N18" s="2570">
        <f>SUM(N19:N19)</f>
        <v>53554269.380000003</v>
      </c>
      <c r="O18" s="2068"/>
      <c r="P18" s="2067"/>
      <c r="Q18" s="2069"/>
      <c r="R18" s="2440">
        <f>SUM(R19:R19)</f>
        <v>150</v>
      </c>
      <c r="S18" s="2071"/>
      <c r="T18" s="2072"/>
      <c r="U18" s="2357"/>
      <c r="V18" s="282"/>
      <c r="W18" s="283"/>
      <c r="X18" s="282">
        <f>SUM(X19:X19)</f>
        <v>1</v>
      </c>
      <c r="Y18" s="282">
        <f>SUM(Y19:Y19)</f>
        <v>1</v>
      </c>
      <c r="Z18" s="148"/>
      <c r="AA18" s="147"/>
      <c r="AB18" s="147"/>
      <c r="AC18" s="200"/>
      <c r="AD18" s="200"/>
      <c r="AE18" s="101"/>
      <c r="AF18" s="101"/>
      <c r="AG18" s="101"/>
      <c r="AH18" s="101"/>
      <c r="AI18" s="101"/>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c r="IW18" s="66"/>
      <c r="IX18" s="66"/>
      <c r="IY18" s="66"/>
      <c r="IZ18" s="66"/>
      <c r="JA18" s="66"/>
      <c r="JB18" s="66"/>
      <c r="JC18" s="66"/>
      <c r="JD18" s="66"/>
      <c r="JE18" s="66"/>
      <c r="JF18" s="66"/>
      <c r="JG18" s="66"/>
      <c r="JH18" s="66"/>
      <c r="JI18" s="66"/>
      <c r="JJ18" s="66"/>
      <c r="JK18" s="66"/>
      <c r="JL18" s="66"/>
      <c r="JM18" s="66"/>
      <c r="JN18" s="66"/>
      <c r="JO18" s="66"/>
      <c r="JP18" s="66"/>
      <c r="JQ18" s="66"/>
      <c r="JR18" s="66"/>
      <c r="JS18" s="66"/>
      <c r="JT18" s="66"/>
      <c r="JU18" s="66"/>
      <c r="JV18" s="66"/>
      <c r="JW18" s="66"/>
      <c r="JX18" s="66"/>
      <c r="JY18" s="66"/>
      <c r="JZ18" s="66"/>
      <c r="KA18" s="66"/>
      <c r="KB18" s="66"/>
      <c r="KC18" s="66"/>
      <c r="KD18" s="66"/>
      <c r="KE18" s="66"/>
      <c r="KF18" s="66"/>
      <c r="KG18" s="66"/>
      <c r="KH18" s="66"/>
      <c r="KI18" s="66"/>
      <c r="KJ18" s="66"/>
      <c r="KK18" s="66"/>
      <c r="KL18" s="66"/>
      <c r="KM18" s="66"/>
      <c r="KN18" s="66"/>
      <c r="KO18" s="66"/>
      <c r="KP18" s="66"/>
      <c r="KQ18" s="66"/>
      <c r="KR18" s="66"/>
      <c r="KS18" s="66"/>
      <c r="KT18" s="66"/>
      <c r="KU18" s="66"/>
      <c r="KV18" s="66"/>
      <c r="KW18" s="66"/>
      <c r="KX18" s="66"/>
      <c r="KY18" s="66"/>
      <c r="KZ18" s="66"/>
      <c r="LA18" s="66"/>
      <c r="LB18" s="66"/>
      <c r="LC18" s="66"/>
      <c r="LD18" s="66"/>
      <c r="LE18" s="66"/>
      <c r="LF18" s="66"/>
      <c r="LG18" s="66"/>
      <c r="LH18" s="66"/>
      <c r="LI18" s="66"/>
      <c r="LJ18" s="66"/>
      <c r="LK18" s="66"/>
      <c r="LL18" s="66"/>
      <c r="LM18" s="66"/>
      <c r="LN18" s="66"/>
      <c r="LO18" s="66"/>
      <c r="LP18" s="66"/>
      <c r="LQ18" s="66"/>
      <c r="LR18" s="66"/>
      <c r="LS18" s="66"/>
      <c r="LT18" s="66"/>
      <c r="LU18" s="66"/>
      <c r="LV18" s="66"/>
      <c r="LW18" s="66"/>
      <c r="LX18" s="66"/>
      <c r="LY18" s="66"/>
      <c r="LZ18" s="66"/>
      <c r="MA18" s="66"/>
      <c r="MB18" s="66"/>
      <c r="MC18" s="66"/>
      <c r="MD18" s="66"/>
      <c r="ME18" s="66"/>
      <c r="MF18" s="66"/>
      <c r="MG18" s="66"/>
      <c r="MH18" s="66"/>
      <c r="MI18" s="66"/>
      <c r="MJ18" s="66"/>
      <c r="MK18" s="66"/>
      <c r="ML18" s="66"/>
      <c r="MM18" s="66"/>
      <c r="MN18" s="66"/>
      <c r="MO18" s="66"/>
      <c r="MP18" s="66"/>
      <c r="MQ18" s="66"/>
      <c r="MR18" s="66"/>
      <c r="MS18" s="66"/>
      <c r="MT18" s="66"/>
      <c r="MU18" s="66"/>
      <c r="MV18" s="66"/>
      <c r="MW18" s="66"/>
      <c r="MX18" s="66"/>
      <c r="MY18" s="66"/>
      <c r="MZ18" s="66"/>
      <c r="NA18" s="66"/>
      <c r="NB18" s="66"/>
      <c r="NC18" s="66"/>
      <c r="ND18" s="66"/>
      <c r="NE18" s="66"/>
      <c r="NF18" s="66"/>
      <c r="NG18" s="66"/>
      <c r="NH18" s="66"/>
      <c r="NI18" s="66"/>
      <c r="NJ18" s="66"/>
      <c r="NK18" s="66"/>
      <c r="NL18" s="66"/>
      <c r="NM18" s="66"/>
      <c r="NN18" s="66"/>
      <c r="NO18" s="66"/>
      <c r="NP18" s="66"/>
      <c r="NQ18" s="66"/>
      <c r="NR18" s="66"/>
      <c r="NS18" s="66"/>
      <c r="NT18" s="66"/>
      <c r="NU18" s="66"/>
      <c r="NV18" s="66"/>
      <c r="NW18" s="66"/>
      <c r="NX18" s="66"/>
      <c r="NY18" s="66"/>
      <c r="NZ18" s="66"/>
      <c r="OA18" s="66"/>
      <c r="OB18" s="66"/>
      <c r="OC18" s="66"/>
      <c r="OD18" s="66"/>
      <c r="OE18" s="66"/>
      <c r="OF18" s="66"/>
      <c r="OG18" s="66"/>
      <c r="OH18" s="66"/>
      <c r="OI18" s="66"/>
      <c r="OJ18" s="66"/>
      <c r="OK18" s="66"/>
      <c r="OL18" s="66"/>
      <c r="OM18" s="66"/>
      <c r="ON18" s="66"/>
      <c r="OO18" s="66"/>
      <c r="OP18" s="66"/>
      <c r="OQ18" s="66"/>
      <c r="OR18" s="66"/>
      <c r="OS18" s="66"/>
      <c r="OT18" s="66"/>
      <c r="OU18" s="66"/>
      <c r="OV18" s="66"/>
      <c r="OW18" s="66"/>
      <c r="OX18" s="66"/>
      <c r="OY18" s="66"/>
      <c r="OZ18" s="66"/>
      <c r="PA18" s="66"/>
      <c r="PB18" s="66"/>
      <c r="PC18" s="66"/>
      <c r="PD18" s="66"/>
      <c r="PE18" s="66"/>
      <c r="PF18" s="66"/>
      <c r="PG18" s="66"/>
      <c r="PH18" s="66"/>
      <c r="PI18" s="66"/>
      <c r="PJ18" s="66"/>
      <c r="PK18" s="66"/>
      <c r="PL18" s="66"/>
      <c r="PM18" s="66"/>
      <c r="PN18" s="66"/>
      <c r="PO18" s="66"/>
      <c r="PP18" s="66"/>
      <c r="PQ18" s="66"/>
      <c r="PR18" s="66"/>
      <c r="PS18" s="66"/>
      <c r="PT18" s="66"/>
      <c r="PU18" s="66"/>
      <c r="PV18" s="66"/>
      <c r="PW18" s="66"/>
      <c r="PX18" s="66"/>
      <c r="PY18" s="66"/>
      <c r="PZ18" s="66"/>
      <c r="QA18" s="66"/>
      <c r="QB18" s="66"/>
      <c r="QC18" s="66"/>
      <c r="QD18" s="66"/>
      <c r="QE18" s="66"/>
      <c r="QF18" s="66"/>
      <c r="QG18" s="66"/>
      <c r="QH18" s="66"/>
      <c r="QI18" s="66"/>
      <c r="QJ18" s="66"/>
      <c r="QK18" s="66"/>
      <c r="QL18" s="66"/>
      <c r="QM18" s="66"/>
      <c r="QN18" s="66"/>
      <c r="QO18" s="66"/>
      <c r="QP18" s="66"/>
      <c r="QQ18" s="66"/>
      <c r="QR18" s="66"/>
      <c r="QS18" s="66"/>
      <c r="QT18" s="66"/>
      <c r="QU18" s="66"/>
      <c r="QV18" s="66"/>
      <c r="QW18" s="66"/>
      <c r="QX18" s="66"/>
      <c r="QY18" s="66"/>
      <c r="QZ18" s="66"/>
      <c r="RA18" s="66"/>
      <c r="RB18" s="66"/>
      <c r="RC18" s="66"/>
      <c r="RD18" s="66"/>
      <c r="RE18" s="66"/>
      <c r="RF18" s="66"/>
      <c r="RG18" s="66"/>
      <c r="RH18" s="66"/>
      <c r="RI18" s="66"/>
      <c r="RJ18" s="66"/>
      <c r="RK18" s="66"/>
      <c r="RL18" s="66"/>
      <c r="RM18" s="66"/>
      <c r="RN18" s="66"/>
      <c r="RO18" s="66"/>
      <c r="RP18" s="66"/>
      <c r="RQ18" s="66"/>
      <c r="RR18" s="66"/>
      <c r="RS18" s="66"/>
      <c r="RT18" s="66"/>
      <c r="RU18" s="66"/>
      <c r="RV18" s="66"/>
      <c r="RW18" s="66"/>
      <c r="RX18" s="66"/>
      <c r="RY18" s="66"/>
      <c r="RZ18" s="66"/>
      <c r="SA18" s="66"/>
      <c r="SB18" s="66"/>
      <c r="SC18" s="66"/>
      <c r="SD18" s="66"/>
      <c r="SE18" s="66"/>
      <c r="SF18" s="66"/>
      <c r="SG18" s="66"/>
      <c r="SH18" s="66"/>
      <c r="SI18" s="66"/>
      <c r="SJ18" s="66"/>
      <c r="SK18" s="66"/>
      <c r="SL18" s="66"/>
      <c r="SM18" s="66"/>
      <c r="SN18" s="66"/>
      <c r="SO18" s="66"/>
      <c r="SP18" s="66"/>
      <c r="SQ18" s="66"/>
      <c r="SR18" s="66"/>
      <c r="SS18" s="66"/>
      <c r="ST18" s="66"/>
      <c r="SU18" s="66"/>
      <c r="SV18" s="66"/>
      <c r="SW18" s="66"/>
      <c r="SX18" s="66"/>
      <c r="SY18" s="66"/>
      <c r="SZ18" s="66"/>
      <c r="TA18" s="66"/>
      <c r="TB18" s="66"/>
      <c r="TC18" s="66"/>
      <c r="TD18" s="66"/>
      <c r="TE18" s="66"/>
      <c r="TF18" s="66"/>
      <c r="TG18" s="66"/>
      <c r="TH18" s="66"/>
      <c r="TI18" s="66"/>
      <c r="TJ18" s="66"/>
      <c r="TK18" s="66"/>
      <c r="TL18" s="66"/>
      <c r="TM18" s="66"/>
      <c r="TN18" s="66"/>
      <c r="TO18" s="66"/>
      <c r="TP18" s="66"/>
      <c r="TQ18" s="66"/>
      <c r="TR18" s="66"/>
      <c r="TS18" s="66"/>
      <c r="TT18" s="66"/>
      <c r="TU18" s="66"/>
      <c r="TV18" s="66"/>
      <c r="TW18" s="66"/>
      <c r="TX18" s="66"/>
      <c r="TY18" s="66"/>
      <c r="TZ18" s="66"/>
      <c r="UA18" s="66"/>
      <c r="UB18" s="66"/>
      <c r="UC18" s="66"/>
      <c r="UD18" s="66"/>
      <c r="UE18" s="66"/>
      <c r="UF18" s="66"/>
      <c r="UG18" s="66"/>
      <c r="UH18" s="66"/>
      <c r="UI18" s="66"/>
      <c r="UJ18" s="66"/>
      <c r="UK18" s="66"/>
      <c r="UL18" s="66"/>
      <c r="UM18" s="66"/>
      <c r="UN18" s="66"/>
      <c r="UO18" s="66"/>
      <c r="UP18" s="66"/>
      <c r="UQ18" s="66"/>
      <c r="UR18" s="66"/>
      <c r="US18" s="66"/>
      <c r="UT18" s="66"/>
      <c r="UU18" s="66"/>
      <c r="UV18" s="66"/>
      <c r="UW18" s="66"/>
      <c r="UX18" s="66"/>
      <c r="UY18" s="66"/>
      <c r="UZ18" s="66"/>
      <c r="VA18" s="66"/>
      <c r="VB18" s="66"/>
      <c r="VC18" s="66"/>
      <c r="VD18" s="66"/>
      <c r="VE18" s="66"/>
      <c r="VF18" s="66"/>
      <c r="VG18" s="66"/>
      <c r="VH18" s="66"/>
      <c r="VI18" s="66"/>
      <c r="VJ18" s="66"/>
      <c r="VK18" s="66"/>
      <c r="VL18" s="66"/>
      <c r="VM18" s="66"/>
      <c r="VN18" s="66"/>
      <c r="VO18" s="66"/>
      <c r="VP18" s="66"/>
      <c r="VQ18" s="66"/>
      <c r="VR18" s="66"/>
      <c r="VS18" s="66"/>
      <c r="VT18" s="66"/>
      <c r="VU18" s="66"/>
      <c r="VV18" s="66"/>
      <c r="VW18" s="66"/>
      <c r="VX18" s="66"/>
      <c r="VY18" s="66"/>
      <c r="VZ18" s="66"/>
      <c r="WA18" s="66"/>
      <c r="WB18" s="66"/>
      <c r="WC18" s="66"/>
      <c r="WD18" s="66"/>
      <c r="WE18" s="66"/>
      <c r="WF18" s="66"/>
      <c r="WG18" s="66"/>
      <c r="WH18" s="66"/>
      <c r="WI18" s="66"/>
      <c r="WJ18" s="66"/>
      <c r="WK18" s="66"/>
      <c r="WL18" s="66"/>
      <c r="WM18" s="66"/>
      <c r="WN18" s="66"/>
      <c r="WO18" s="66"/>
      <c r="WP18" s="66"/>
      <c r="WQ18" s="66"/>
      <c r="WR18" s="66"/>
      <c r="WS18" s="66"/>
      <c r="WT18" s="66"/>
      <c r="WU18" s="66"/>
      <c r="WV18" s="66"/>
      <c r="WW18" s="66"/>
      <c r="WX18" s="66"/>
      <c r="WY18" s="66"/>
      <c r="WZ18" s="66"/>
      <c r="XA18" s="66"/>
      <c r="XB18" s="66"/>
      <c r="XC18" s="66"/>
      <c r="XD18" s="66"/>
      <c r="XE18" s="66"/>
      <c r="XF18" s="66"/>
      <c r="XG18" s="66"/>
      <c r="XH18" s="66"/>
      <c r="XI18" s="66"/>
      <c r="XJ18" s="66"/>
      <c r="XK18" s="66"/>
      <c r="XL18" s="66"/>
      <c r="XM18" s="66"/>
      <c r="XN18" s="66"/>
      <c r="XO18" s="66"/>
      <c r="XP18" s="66"/>
      <c r="XQ18" s="66"/>
      <c r="XR18" s="66"/>
      <c r="XS18" s="66"/>
      <c r="XT18" s="66"/>
      <c r="XU18" s="66"/>
      <c r="XV18" s="66"/>
      <c r="XW18" s="66"/>
      <c r="XX18" s="66"/>
      <c r="XY18" s="66"/>
      <c r="XZ18" s="66"/>
      <c r="YA18" s="66"/>
      <c r="YB18" s="66"/>
      <c r="YC18" s="66"/>
      <c r="YD18" s="66"/>
      <c r="YE18" s="66"/>
      <c r="YF18" s="66"/>
      <c r="YG18" s="66"/>
      <c r="YH18" s="66"/>
      <c r="YI18" s="66"/>
      <c r="YJ18" s="66"/>
      <c r="YK18" s="66"/>
      <c r="YL18" s="66"/>
      <c r="YM18" s="66"/>
      <c r="YN18" s="66"/>
      <c r="YO18" s="66"/>
      <c r="YP18" s="66"/>
      <c r="YQ18" s="66"/>
      <c r="YR18" s="66"/>
      <c r="YS18" s="66"/>
      <c r="YT18" s="66"/>
      <c r="YU18" s="66"/>
      <c r="YV18" s="66"/>
      <c r="YW18" s="66"/>
      <c r="YX18" s="66"/>
      <c r="YY18" s="66"/>
      <c r="YZ18" s="66"/>
      <c r="ZA18" s="66"/>
      <c r="ZB18" s="66"/>
      <c r="ZC18" s="66"/>
      <c r="ZD18" s="66"/>
      <c r="ZE18" s="66"/>
      <c r="ZF18" s="66"/>
      <c r="ZG18" s="66"/>
      <c r="ZH18" s="66"/>
      <c r="ZI18" s="66"/>
      <c r="ZJ18" s="66"/>
      <c r="ZK18" s="66"/>
      <c r="ZL18" s="66"/>
      <c r="ZM18" s="66"/>
      <c r="ZN18" s="66"/>
      <c r="ZO18" s="66"/>
      <c r="ZP18" s="66"/>
      <c r="ZQ18" s="66"/>
      <c r="ZR18" s="66"/>
      <c r="ZS18" s="66"/>
      <c r="ZT18" s="66"/>
      <c r="ZU18" s="66"/>
      <c r="ZV18" s="66"/>
      <c r="ZW18" s="66"/>
      <c r="ZX18" s="66"/>
      <c r="ZY18" s="66"/>
      <c r="ZZ18" s="66"/>
      <c r="AAA18" s="66"/>
      <c r="AAB18" s="66"/>
      <c r="AAC18" s="66"/>
      <c r="AAD18" s="66"/>
      <c r="AAE18" s="66"/>
      <c r="AAF18" s="66"/>
      <c r="AAG18" s="66"/>
      <c r="AAH18" s="66"/>
      <c r="AAI18" s="66"/>
      <c r="AAJ18" s="66"/>
      <c r="AAK18" s="66"/>
      <c r="AAL18" s="66"/>
      <c r="AAM18" s="66"/>
      <c r="AAN18" s="66"/>
      <c r="AAO18" s="66"/>
      <c r="AAP18" s="66"/>
      <c r="AAQ18" s="66"/>
      <c r="AAR18" s="66"/>
      <c r="AAS18" s="66"/>
      <c r="AAT18" s="66"/>
      <c r="AAU18" s="66"/>
      <c r="AAV18" s="66"/>
      <c r="AAW18" s="66"/>
      <c r="AAX18" s="66"/>
      <c r="AAY18" s="66"/>
      <c r="AAZ18" s="66"/>
      <c r="ABA18" s="66"/>
      <c r="ABB18" s="66"/>
      <c r="ABC18" s="66"/>
      <c r="ABD18" s="66"/>
      <c r="ABE18" s="66"/>
      <c r="ABF18" s="66"/>
      <c r="ABG18" s="66"/>
      <c r="ABH18" s="66"/>
      <c r="ABI18" s="66"/>
      <c r="ABJ18" s="66"/>
      <c r="ABK18" s="66"/>
      <c r="ABL18" s="66"/>
      <c r="ABM18" s="66"/>
      <c r="ABN18" s="66"/>
      <c r="ABO18" s="66"/>
      <c r="ABP18" s="66"/>
      <c r="ABQ18" s="66"/>
      <c r="ABR18" s="66"/>
      <c r="ABS18" s="66"/>
      <c r="ABT18" s="66"/>
      <c r="ABU18" s="66"/>
      <c r="ABV18" s="66"/>
      <c r="ABW18" s="66"/>
      <c r="ABX18" s="66"/>
      <c r="ABY18" s="66"/>
      <c r="ABZ18" s="66"/>
      <c r="ACA18" s="66"/>
      <c r="ACB18" s="66"/>
      <c r="ACC18" s="66"/>
      <c r="ACD18" s="66"/>
      <c r="ACE18" s="66"/>
      <c r="ACF18" s="66"/>
      <c r="ACG18" s="66"/>
      <c r="ACH18" s="66"/>
      <c r="ACI18" s="66"/>
      <c r="ACJ18" s="66"/>
      <c r="ACK18" s="66"/>
      <c r="ACL18" s="66"/>
      <c r="ACM18" s="66"/>
      <c r="ACN18" s="66"/>
      <c r="ACO18" s="66"/>
      <c r="ACP18" s="66"/>
      <c r="ACQ18" s="66"/>
      <c r="ACR18" s="66"/>
      <c r="ACS18" s="66"/>
      <c r="ACT18" s="66"/>
      <c r="ACU18" s="66"/>
      <c r="ACV18" s="66"/>
      <c r="ACW18" s="66"/>
      <c r="ACX18" s="66"/>
      <c r="ACY18" s="66"/>
      <c r="ACZ18" s="66"/>
      <c r="ADA18" s="66"/>
      <c r="ADB18" s="66"/>
      <c r="ADC18" s="66"/>
      <c r="ADD18" s="66"/>
      <c r="ADE18" s="66"/>
      <c r="ADF18" s="66"/>
      <c r="ADG18" s="66"/>
      <c r="ADH18" s="66"/>
      <c r="ADI18" s="66"/>
      <c r="ADJ18" s="66"/>
      <c r="ADK18" s="66"/>
      <c r="ADL18" s="66"/>
      <c r="ADM18" s="66"/>
      <c r="ADN18" s="66"/>
      <c r="ADO18" s="66"/>
      <c r="ADP18" s="66"/>
      <c r="ADQ18" s="66"/>
      <c r="ADR18" s="66"/>
      <c r="ADS18" s="66"/>
      <c r="ADT18" s="66"/>
      <c r="ADU18" s="66"/>
      <c r="ADV18" s="66"/>
      <c r="ADW18" s="66"/>
      <c r="ADX18" s="66"/>
      <c r="ADY18" s="66"/>
      <c r="ADZ18" s="66"/>
      <c r="AEA18" s="66"/>
      <c r="AEB18" s="66"/>
      <c r="AEC18" s="66"/>
      <c r="AED18" s="66"/>
      <c r="AEE18" s="66"/>
      <c r="AEF18" s="66"/>
      <c r="AEG18" s="66"/>
      <c r="AEH18" s="66"/>
      <c r="AEI18" s="66"/>
      <c r="AEJ18" s="66"/>
      <c r="AEK18" s="66"/>
      <c r="AEL18" s="66"/>
      <c r="AEM18" s="66"/>
      <c r="AEN18" s="66"/>
      <c r="AEO18" s="66"/>
      <c r="AEP18" s="66"/>
      <c r="AEQ18" s="66"/>
      <c r="AER18" s="66"/>
      <c r="AES18" s="66"/>
      <c r="AET18" s="66"/>
      <c r="AEU18" s="66"/>
      <c r="AEV18" s="66"/>
      <c r="AEW18" s="66"/>
      <c r="AEX18" s="66"/>
      <c r="AEY18" s="66"/>
      <c r="AEZ18" s="66"/>
      <c r="AFA18" s="66"/>
      <c r="AFB18" s="66"/>
      <c r="AFC18" s="66"/>
      <c r="AFD18" s="66"/>
      <c r="AFE18" s="66"/>
      <c r="AFF18" s="66"/>
      <c r="AFG18" s="66"/>
      <c r="AFH18" s="66"/>
      <c r="AFI18" s="66"/>
      <c r="AFJ18" s="66"/>
      <c r="AFK18" s="66"/>
      <c r="AFL18" s="66"/>
      <c r="AFM18" s="66"/>
      <c r="AFN18" s="66"/>
      <c r="AFO18" s="66"/>
      <c r="AFP18" s="66"/>
      <c r="AFQ18" s="66"/>
      <c r="AFR18" s="66"/>
      <c r="AFS18" s="66"/>
      <c r="AFT18" s="66"/>
      <c r="AFU18" s="66"/>
      <c r="AFV18" s="66"/>
      <c r="AFW18" s="66"/>
      <c r="AFX18" s="66"/>
      <c r="AFY18" s="66"/>
      <c r="AFZ18" s="66"/>
      <c r="AGA18" s="66"/>
      <c r="AGB18" s="66"/>
      <c r="AGC18" s="66"/>
      <c r="AGD18" s="66"/>
      <c r="AGE18" s="66"/>
      <c r="AGF18" s="66"/>
      <c r="AGG18" s="66"/>
      <c r="AGH18" s="66"/>
      <c r="AGI18" s="66"/>
      <c r="AGJ18" s="66"/>
      <c r="AGK18" s="66"/>
      <c r="AGL18" s="66"/>
      <c r="AGM18" s="66"/>
      <c r="AGN18" s="66"/>
      <c r="AGO18" s="66"/>
      <c r="AGP18" s="66"/>
      <c r="AGQ18" s="66"/>
      <c r="AGR18" s="66"/>
      <c r="AGS18" s="66"/>
      <c r="AGT18" s="66"/>
      <c r="AGU18" s="66"/>
      <c r="AGV18" s="66"/>
      <c r="AGW18" s="66"/>
      <c r="AGX18" s="66"/>
      <c r="AGY18" s="66"/>
      <c r="AGZ18" s="66"/>
      <c r="AHA18" s="66"/>
      <c r="AHB18" s="66"/>
      <c r="AHC18" s="66"/>
      <c r="AHD18" s="66"/>
      <c r="AHE18" s="66"/>
      <c r="AHF18" s="66"/>
      <c r="AHG18" s="66"/>
      <c r="AHH18" s="66"/>
      <c r="AHI18" s="66"/>
      <c r="AHJ18" s="66"/>
      <c r="AHK18" s="66"/>
      <c r="AHL18" s="66"/>
      <c r="AHM18" s="66"/>
      <c r="AHN18" s="66"/>
      <c r="AHO18" s="66"/>
      <c r="AHP18" s="66"/>
      <c r="AHQ18" s="66"/>
      <c r="AHR18" s="66"/>
      <c r="AHS18" s="66"/>
      <c r="AHT18" s="66"/>
      <c r="AHU18" s="66"/>
      <c r="AHV18" s="66"/>
      <c r="AHW18" s="66"/>
      <c r="AHX18" s="66"/>
      <c r="AHY18" s="66"/>
      <c r="AHZ18" s="66"/>
      <c r="AIA18" s="66"/>
      <c r="AIB18" s="66"/>
      <c r="AIC18" s="66"/>
      <c r="AID18" s="66"/>
      <c r="AIE18" s="66"/>
      <c r="AIF18" s="66"/>
      <c r="AIG18" s="66"/>
      <c r="AIH18" s="66"/>
      <c r="AII18" s="66"/>
      <c r="AIJ18" s="66"/>
      <c r="AIK18" s="66"/>
      <c r="AIL18" s="66"/>
      <c r="AIM18" s="66"/>
      <c r="AIN18" s="66"/>
      <c r="AIO18" s="66"/>
      <c r="AIP18" s="66"/>
      <c r="AIQ18" s="66"/>
      <c r="AIR18" s="66"/>
      <c r="AIS18" s="66"/>
      <c r="AIT18" s="66"/>
      <c r="AIU18" s="66"/>
      <c r="AIV18" s="66"/>
      <c r="AIW18" s="66"/>
      <c r="AIX18" s="66"/>
      <c r="AIY18" s="66"/>
      <c r="AIZ18" s="66"/>
      <c r="AJA18" s="66"/>
      <c r="AJB18" s="66"/>
      <c r="AJC18" s="66"/>
      <c r="AJD18" s="66"/>
      <c r="AJE18" s="66"/>
      <c r="AJF18" s="66"/>
      <c r="AJG18" s="66"/>
      <c r="AJH18" s="66"/>
      <c r="AJI18" s="66"/>
      <c r="AJJ18" s="66"/>
      <c r="AJK18" s="66"/>
      <c r="AJL18" s="66"/>
      <c r="AJM18" s="66"/>
      <c r="AJN18" s="66"/>
      <c r="AJO18" s="66"/>
      <c r="AJP18" s="66"/>
      <c r="AJQ18" s="66"/>
      <c r="AJR18" s="66"/>
      <c r="AJS18" s="66"/>
      <c r="AJT18" s="66"/>
      <c r="AJU18" s="66"/>
      <c r="AJV18" s="66"/>
      <c r="AJW18" s="66"/>
      <c r="AJX18" s="66"/>
      <c r="AJY18" s="66"/>
      <c r="AJZ18" s="66"/>
      <c r="AKA18" s="66"/>
      <c r="AKB18" s="66"/>
      <c r="AKC18" s="66"/>
      <c r="AKD18" s="66"/>
      <c r="AKE18" s="66"/>
      <c r="AKF18" s="66"/>
      <c r="AKG18" s="66"/>
      <c r="AKH18" s="66"/>
      <c r="AKI18" s="66"/>
      <c r="AKJ18" s="66"/>
      <c r="AKK18" s="66"/>
      <c r="AKL18" s="66"/>
      <c r="AKM18" s="66"/>
      <c r="AKN18" s="66"/>
      <c r="AKO18" s="66"/>
      <c r="AKP18" s="66"/>
      <c r="AKQ18" s="66"/>
      <c r="AKR18" s="66"/>
      <c r="AKS18" s="66"/>
      <c r="AKT18" s="66"/>
      <c r="AKU18" s="66"/>
      <c r="AKV18" s="66"/>
      <c r="AKW18" s="66"/>
      <c r="AKX18" s="66"/>
      <c r="AKY18" s="66"/>
      <c r="AKZ18" s="66"/>
      <c r="ALA18" s="66"/>
      <c r="ALB18" s="66"/>
      <c r="ALC18" s="66"/>
      <c r="ALD18" s="66"/>
      <c r="ALE18" s="66"/>
      <c r="ALF18" s="66"/>
      <c r="ALG18" s="66"/>
      <c r="ALH18" s="66"/>
      <c r="ALI18" s="66"/>
      <c r="ALJ18" s="66"/>
      <c r="ALK18" s="66"/>
      <c r="ALL18" s="66"/>
      <c r="ALM18" s="66"/>
      <c r="ALN18" s="66"/>
      <c r="ALO18" s="66"/>
      <c r="ALP18" s="66"/>
      <c r="ALQ18" s="66"/>
      <c r="ALR18" s="66"/>
      <c r="ALS18" s="66"/>
      <c r="ALT18" s="66"/>
      <c r="ALU18" s="66"/>
      <c r="ALV18" s="66"/>
      <c r="ALW18" s="66"/>
      <c r="ALX18" s="66"/>
      <c r="ALY18" s="66"/>
      <c r="ALZ18" s="66"/>
      <c r="AMA18" s="66"/>
      <c r="AMB18" s="66"/>
      <c r="AMC18" s="66"/>
      <c r="AMD18" s="66"/>
      <c r="AME18" s="66"/>
      <c r="AMF18" s="66"/>
      <c r="AMG18" s="66"/>
      <c r="AMH18" s="66"/>
      <c r="AMI18" s="66"/>
      <c r="AMJ18" s="66"/>
      <c r="AMK18" s="66"/>
      <c r="AML18" s="66"/>
      <c r="AMM18" s="66"/>
      <c r="AMN18" s="66"/>
      <c r="AMO18" s="66"/>
      <c r="AMP18" s="66"/>
      <c r="AMQ18" s="66"/>
      <c r="AMR18" s="66"/>
      <c r="AMS18" s="66"/>
      <c r="AMT18" s="66"/>
      <c r="AMU18" s="66"/>
      <c r="AMV18" s="66"/>
      <c r="AMW18" s="66"/>
      <c r="AMX18" s="66"/>
      <c r="AMY18" s="66"/>
      <c r="AMZ18" s="66"/>
      <c r="ANA18" s="66"/>
      <c r="ANB18" s="66"/>
      <c r="ANC18" s="66"/>
      <c r="AND18" s="66"/>
      <c r="ANE18" s="66"/>
      <c r="ANF18" s="66"/>
      <c r="ANG18" s="66"/>
      <c r="ANH18" s="66"/>
      <c r="ANI18" s="66"/>
      <c r="ANJ18" s="66"/>
      <c r="ANK18" s="66"/>
      <c r="ANL18" s="66"/>
      <c r="ANM18" s="66"/>
      <c r="ANN18" s="66"/>
      <c r="ANO18" s="66"/>
      <c r="ANP18" s="66"/>
      <c r="ANQ18" s="66"/>
      <c r="ANR18" s="66"/>
      <c r="ANS18" s="66"/>
      <c r="ANT18" s="66"/>
      <c r="ANU18" s="66"/>
      <c r="ANV18" s="66"/>
      <c r="ANW18" s="66"/>
      <c r="ANX18" s="66"/>
      <c r="ANY18" s="66"/>
      <c r="ANZ18" s="66"/>
      <c r="AOA18" s="66"/>
      <c r="AOB18" s="66"/>
      <c r="AOC18" s="66"/>
      <c r="AOD18" s="66"/>
      <c r="AOE18" s="66"/>
      <c r="AOF18" s="66"/>
      <c r="AOG18" s="66"/>
      <c r="AOH18" s="66"/>
      <c r="AOI18" s="66"/>
      <c r="AOJ18" s="66"/>
      <c r="AOK18" s="66"/>
      <c r="AOL18" s="66"/>
      <c r="AOM18" s="66"/>
      <c r="AON18" s="66"/>
      <c r="AOO18" s="66"/>
      <c r="AOP18" s="66"/>
      <c r="AOQ18" s="66"/>
      <c r="AOR18" s="66"/>
      <c r="AOS18" s="66"/>
      <c r="AOT18" s="66"/>
      <c r="AOU18" s="66"/>
      <c r="AOV18" s="66"/>
      <c r="AOW18" s="66"/>
      <c r="AOX18" s="66"/>
      <c r="AOY18" s="66"/>
      <c r="AOZ18" s="66"/>
      <c r="APA18" s="66"/>
      <c r="APB18" s="66"/>
      <c r="APC18" s="66"/>
      <c r="APD18" s="66"/>
      <c r="APE18" s="66"/>
      <c r="APF18" s="66"/>
      <c r="APG18" s="66"/>
      <c r="APH18" s="66"/>
      <c r="API18" s="66"/>
      <c r="APJ18" s="66"/>
      <c r="APK18" s="66"/>
      <c r="APL18" s="66"/>
      <c r="APM18" s="66"/>
      <c r="APN18" s="66"/>
      <c r="APO18" s="66"/>
      <c r="APP18" s="66"/>
      <c r="APQ18" s="66"/>
      <c r="APR18" s="66"/>
      <c r="APS18" s="66"/>
      <c r="APT18" s="66"/>
      <c r="APU18" s="66"/>
      <c r="APV18" s="66"/>
      <c r="APW18" s="66"/>
      <c r="APX18" s="66"/>
      <c r="APY18" s="66"/>
      <c r="APZ18" s="66"/>
      <c r="AQA18" s="66"/>
      <c r="AQB18" s="66"/>
      <c r="AQC18" s="66"/>
      <c r="AQD18" s="66"/>
      <c r="AQE18" s="66"/>
      <c r="AQF18" s="66"/>
      <c r="AQG18" s="66"/>
      <c r="AQH18" s="66"/>
      <c r="AQI18" s="66"/>
      <c r="AQJ18" s="66"/>
      <c r="AQK18" s="66"/>
      <c r="AQL18" s="66"/>
      <c r="AQM18" s="66"/>
      <c r="AQN18" s="66"/>
      <c r="AQO18" s="66"/>
      <c r="AQP18" s="66"/>
      <c r="AQQ18" s="66"/>
      <c r="AQR18" s="66"/>
      <c r="AQS18" s="66"/>
      <c r="AQT18" s="66"/>
      <c r="AQU18" s="66"/>
      <c r="AQV18" s="66"/>
      <c r="AQW18" s="66"/>
      <c r="AQX18" s="66"/>
      <c r="AQY18" s="66"/>
      <c r="AQZ18" s="66"/>
      <c r="ARA18" s="66"/>
      <c r="ARB18" s="66"/>
      <c r="ARC18" s="66"/>
      <c r="ARD18" s="66"/>
      <c r="ARE18" s="66"/>
      <c r="ARF18" s="66"/>
      <c r="ARG18" s="66"/>
      <c r="ARH18" s="66"/>
      <c r="ARI18" s="66"/>
      <c r="ARJ18" s="66"/>
      <c r="ARK18" s="66"/>
      <c r="ARL18" s="66"/>
      <c r="ARM18" s="66"/>
      <c r="ARN18" s="66"/>
      <c r="ARO18" s="66"/>
      <c r="ARP18" s="66"/>
      <c r="ARQ18" s="66"/>
      <c r="ARR18" s="66"/>
      <c r="ARS18" s="66"/>
      <c r="ART18" s="66"/>
      <c r="ARU18" s="66"/>
      <c r="ARV18" s="66"/>
      <c r="ARW18" s="66"/>
      <c r="ARX18" s="66"/>
      <c r="ARY18" s="66"/>
      <c r="ARZ18" s="66"/>
      <c r="ASA18" s="66"/>
      <c r="ASB18" s="66"/>
      <c r="ASC18" s="66"/>
      <c r="ASD18" s="66"/>
      <c r="ASE18" s="66"/>
      <c r="ASF18" s="66"/>
      <c r="ASG18" s="66"/>
      <c r="ASH18" s="66"/>
      <c r="ASI18" s="66"/>
      <c r="ASJ18" s="66"/>
      <c r="ASK18" s="66"/>
      <c r="ASL18" s="66"/>
      <c r="ASM18" s="66"/>
      <c r="ASN18" s="66"/>
      <c r="ASO18" s="66"/>
      <c r="ASP18" s="66"/>
      <c r="ASQ18" s="66"/>
      <c r="ASR18" s="66"/>
      <c r="ASS18" s="66"/>
      <c r="AST18" s="66"/>
      <c r="ASU18" s="66"/>
      <c r="ASV18" s="66"/>
      <c r="ASW18" s="66"/>
      <c r="ASX18" s="66"/>
      <c r="ASY18" s="66"/>
      <c r="ASZ18" s="66"/>
      <c r="ATA18" s="66"/>
      <c r="ATB18" s="66"/>
      <c r="ATC18" s="66"/>
      <c r="ATD18" s="66"/>
      <c r="ATE18" s="66"/>
      <c r="ATF18" s="66"/>
      <c r="ATG18" s="66"/>
      <c r="ATH18" s="66"/>
      <c r="ATI18" s="66"/>
      <c r="ATJ18" s="66"/>
      <c r="ATK18" s="66"/>
      <c r="ATL18" s="66"/>
      <c r="ATM18" s="66"/>
      <c r="ATN18" s="66"/>
      <c r="ATO18" s="66"/>
      <c r="ATP18" s="66"/>
      <c r="ATQ18" s="66"/>
      <c r="ATR18" s="66"/>
      <c r="ATS18" s="66"/>
      <c r="ATT18" s="66"/>
      <c r="ATU18" s="66"/>
      <c r="ATV18" s="66"/>
      <c r="ATW18" s="66"/>
      <c r="ATX18" s="66"/>
      <c r="ATY18" s="66"/>
      <c r="ATZ18" s="66"/>
      <c r="AUA18" s="66"/>
      <c r="AUB18" s="66"/>
      <c r="AUC18" s="66"/>
      <c r="AUD18" s="66"/>
      <c r="AUE18" s="66"/>
      <c r="AUF18" s="66"/>
      <c r="AUG18" s="66"/>
      <c r="AUH18" s="66"/>
      <c r="AUI18" s="66"/>
      <c r="AUJ18" s="66"/>
      <c r="AUK18" s="66"/>
      <c r="AUL18" s="66"/>
      <c r="AUM18" s="66"/>
      <c r="AUN18" s="66"/>
      <c r="AUO18" s="66"/>
      <c r="AUP18" s="66"/>
      <c r="AUQ18" s="66"/>
      <c r="AUR18" s="66"/>
      <c r="AUS18" s="66"/>
      <c r="AUT18" s="66"/>
      <c r="AUU18" s="66"/>
      <c r="AUV18" s="66"/>
      <c r="AUW18" s="66"/>
      <c r="AUX18" s="66"/>
      <c r="AUY18" s="66"/>
      <c r="AUZ18" s="66"/>
      <c r="AVA18" s="66"/>
      <c r="AVB18" s="66"/>
      <c r="AVC18" s="66"/>
      <c r="AVD18" s="66"/>
      <c r="AVE18" s="66"/>
      <c r="AVF18" s="66"/>
      <c r="AVG18" s="66"/>
      <c r="AVH18" s="66"/>
      <c r="AVI18" s="66"/>
      <c r="AVJ18" s="66"/>
      <c r="AVK18" s="66"/>
      <c r="AVL18" s="66"/>
      <c r="AVM18" s="66"/>
      <c r="AVN18" s="66"/>
      <c r="AVO18" s="66"/>
      <c r="AVP18" s="66"/>
      <c r="AVQ18" s="66"/>
      <c r="AVR18" s="66"/>
      <c r="AVS18" s="66"/>
      <c r="AVT18" s="66"/>
      <c r="AVU18" s="66"/>
      <c r="AVV18" s="66"/>
      <c r="AVW18" s="66"/>
      <c r="AVX18" s="66"/>
      <c r="AVY18" s="66"/>
      <c r="AVZ18" s="66"/>
      <c r="AWA18" s="66"/>
      <c r="AWB18" s="66"/>
      <c r="AWC18" s="66"/>
      <c r="AWD18" s="66"/>
      <c r="AWE18" s="66"/>
      <c r="AWF18" s="66"/>
      <c r="AWG18" s="66"/>
      <c r="AWH18" s="66"/>
      <c r="AWI18" s="66"/>
      <c r="AWJ18" s="66"/>
      <c r="AWK18" s="66"/>
      <c r="AWL18" s="66"/>
      <c r="AWM18" s="66"/>
      <c r="AWN18" s="66"/>
      <c r="AWO18" s="66"/>
      <c r="AWP18" s="66"/>
      <c r="AWQ18" s="66"/>
      <c r="AWR18" s="66"/>
      <c r="AWS18" s="66"/>
      <c r="AWT18" s="66"/>
      <c r="AWU18" s="66"/>
      <c r="AWV18" s="66"/>
      <c r="AWW18" s="66"/>
      <c r="AWX18" s="66"/>
      <c r="AWY18" s="66"/>
      <c r="AWZ18" s="66"/>
      <c r="AXA18" s="66"/>
      <c r="AXB18" s="66"/>
      <c r="AXC18" s="66"/>
      <c r="AXD18" s="66"/>
      <c r="AXE18" s="66"/>
      <c r="AXF18" s="66"/>
      <c r="AXG18" s="66"/>
      <c r="AXH18" s="66"/>
      <c r="AXI18" s="66"/>
      <c r="AXJ18" s="66"/>
      <c r="AXK18" s="66"/>
      <c r="AXL18" s="66"/>
      <c r="AXM18" s="66"/>
      <c r="AXN18" s="66"/>
      <c r="AXO18" s="66"/>
      <c r="AXP18" s="66"/>
      <c r="AXQ18" s="66"/>
      <c r="AXR18" s="66"/>
      <c r="AXS18" s="66"/>
      <c r="AXT18" s="66"/>
      <c r="AXU18" s="66"/>
      <c r="AXV18" s="66"/>
      <c r="AXW18" s="66"/>
      <c r="AXX18" s="66"/>
      <c r="AXY18" s="66"/>
      <c r="AXZ18" s="66"/>
      <c r="AYA18" s="66"/>
      <c r="AYB18" s="66"/>
      <c r="AYC18" s="66"/>
      <c r="AYD18" s="66"/>
      <c r="AYE18" s="66"/>
      <c r="AYF18" s="66"/>
      <c r="AYG18" s="66"/>
      <c r="AYH18" s="66"/>
      <c r="AYI18" s="66"/>
      <c r="AYJ18" s="66"/>
      <c r="AYK18" s="66"/>
      <c r="AYL18" s="66"/>
      <c r="AYM18" s="66"/>
      <c r="AYN18" s="66"/>
      <c r="AYO18" s="66"/>
      <c r="AYP18" s="66"/>
      <c r="AYQ18" s="66"/>
      <c r="AYR18" s="66"/>
      <c r="AYS18" s="66"/>
      <c r="AYT18" s="66"/>
      <c r="AYU18" s="66"/>
      <c r="AYV18" s="66"/>
      <c r="AYW18" s="66"/>
      <c r="AYX18" s="66"/>
      <c r="AYY18" s="66"/>
      <c r="AYZ18" s="66"/>
      <c r="AZA18" s="66"/>
      <c r="AZB18" s="66"/>
      <c r="AZC18" s="66"/>
      <c r="AZD18" s="66"/>
      <c r="AZE18" s="66"/>
      <c r="AZF18" s="66"/>
      <c r="AZG18" s="66"/>
      <c r="AZH18" s="66"/>
      <c r="AZI18" s="66"/>
      <c r="AZJ18" s="66"/>
      <c r="AZK18" s="66"/>
      <c r="AZL18" s="66"/>
      <c r="AZM18" s="66"/>
      <c r="AZN18" s="66"/>
      <c r="AZO18" s="66"/>
      <c r="AZP18" s="66"/>
      <c r="AZQ18" s="66"/>
      <c r="AZR18" s="66"/>
      <c r="AZS18" s="66"/>
      <c r="AZT18" s="66"/>
      <c r="AZU18" s="66"/>
      <c r="AZV18" s="66"/>
      <c r="AZW18" s="66"/>
      <c r="AZX18" s="66"/>
      <c r="AZY18" s="66"/>
      <c r="AZZ18" s="66"/>
      <c r="BAA18" s="66"/>
      <c r="BAB18" s="66"/>
      <c r="BAC18" s="66"/>
      <c r="BAD18" s="66"/>
      <c r="BAE18" s="66"/>
      <c r="BAF18" s="66"/>
      <c r="BAG18" s="66"/>
      <c r="BAH18" s="66"/>
      <c r="BAI18" s="66"/>
      <c r="BAJ18" s="66"/>
      <c r="BAK18" s="66"/>
      <c r="BAL18" s="66"/>
      <c r="BAM18" s="66"/>
      <c r="BAN18" s="66"/>
      <c r="BAO18" s="66"/>
      <c r="BAP18" s="66"/>
      <c r="BAQ18" s="66"/>
      <c r="BAR18" s="66"/>
      <c r="BAS18" s="66"/>
      <c r="BAT18" s="66"/>
      <c r="BAU18" s="66"/>
      <c r="BAV18" s="66"/>
      <c r="BAW18" s="66"/>
      <c r="BAX18" s="66"/>
      <c r="BAY18" s="66"/>
      <c r="BAZ18" s="66"/>
      <c r="BBA18" s="66"/>
      <c r="BBB18" s="66"/>
      <c r="BBC18" s="66"/>
      <c r="BBD18" s="66"/>
      <c r="BBE18" s="66"/>
      <c r="BBF18" s="66"/>
      <c r="BBG18" s="66"/>
      <c r="BBH18" s="66"/>
      <c r="BBI18" s="66"/>
      <c r="BBJ18" s="66"/>
      <c r="BBK18" s="66"/>
      <c r="BBL18" s="66"/>
      <c r="BBM18" s="66"/>
      <c r="BBN18" s="66"/>
      <c r="BBO18" s="66"/>
      <c r="BBP18" s="66"/>
      <c r="BBQ18" s="66"/>
      <c r="BBR18" s="66"/>
      <c r="BBS18" s="66"/>
      <c r="BBT18" s="66"/>
      <c r="BBU18" s="66"/>
      <c r="BBV18" s="66"/>
      <c r="BBW18" s="66"/>
      <c r="BBX18" s="66"/>
      <c r="BBY18" s="66"/>
      <c r="BBZ18" s="66"/>
      <c r="BCA18" s="66"/>
      <c r="BCB18" s="66"/>
      <c r="BCC18" s="66"/>
      <c r="BCD18" s="66"/>
      <c r="BCE18" s="66"/>
      <c r="BCF18" s="66"/>
      <c r="BCG18" s="66"/>
      <c r="BCH18" s="66"/>
      <c r="BCI18" s="66"/>
      <c r="BCJ18" s="66"/>
      <c r="BCK18" s="66"/>
      <c r="BCL18" s="66"/>
      <c r="BCM18" s="66"/>
      <c r="BCN18" s="66"/>
      <c r="BCO18" s="66"/>
      <c r="BCP18" s="66"/>
      <c r="BCQ18" s="66"/>
      <c r="BCR18" s="66"/>
      <c r="BCS18" s="66"/>
      <c r="BCT18" s="66"/>
      <c r="BCU18" s="66"/>
      <c r="BCV18" s="66"/>
      <c r="BCW18" s="66"/>
      <c r="BCX18" s="66"/>
      <c r="BCY18" s="66"/>
      <c r="BCZ18" s="66"/>
      <c r="BDA18" s="66"/>
      <c r="BDB18" s="66"/>
      <c r="BDC18" s="66"/>
      <c r="BDD18" s="66"/>
      <c r="BDE18" s="66"/>
      <c r="BDF18" s="66"/>
      <c r="BDG18" s="66"/>
      <c r="BDH18" s="66"/>
      <c r="BDI18" s="66"/>
      <c r="BDJ18" s="66"/>
      <c r="BDK18" s="66"/>
      <c r="BDL18" s="66"/>
      <c r="BDM18" s="66"/>
      <c r="BDN18" s="66"/>
      <c r="BDO18" s="66"/>
      <c r="BDP18" s="66"/>
      <c r="BDQ18" s="66"/>
      <c r="BDR18" s="66"/>
      <c r="BDS18" s="66"/>
      <c r="BDT18" s="66"/>
      <c r="BDU18" s="66"/>
      <c r="BDV18" s="66"/>
      <c r="BDW18" s="66"/>
      <c r="BDX18" s="66"/>
      <c r="BDY18" s="66"/>
      <c r="BDZ18" s="66"/>
      <c r="BEA18" s="66"/>
      <c r="BEB18" s="66"/>
      <c r="BEC18" s="66"/>
      <c r="BED18" s="66"/>
      <c r="BEE18" s="66"/>
      <c r="BEF18" s="66"/>
      <c r="BEG18" s="66"/>
      <c r="BEH18" s="66"/>
      <c r="BEI18" s="66"/>
      <c r="BEJ18" s="66"/>
      <c r="BEK18" s="66"/>
      <c r="BEL18" s="66"/>
      <c r="BEM18" s="66"/>
      <c r="BEN18" s="66"/>
      <c r="BEO18" s="66"/>
      <c r="BEP18" s="66"/>
      <c r="BEQ18" s="66"/>
      <c r="BER18" s="66"/>
      <c r="BES18" s="66"/>
      <c r="BET18" s="66"/>
      <c r="BEU18" s="66"/>
      <c r="BEV18" s="66"/>
      <c r="BEW18" s="66"/>
      <c r="BEX18" s="66"/>
      <c r="BEY18" s="66"/>
      <c r="BEZ18" s="66"/>
      <c r="BFA18" s="66"/>
      <c r="BFB18" s="66"/>
      <c r="BFC18" s="66"/>
      <c r="BFD18" s="66"/>
      <c r="BFE18" s="66"/>
      <c r="BFF18" s="66"/>
      <c r="BFG18" s="66"/>
      <c r="BFH18" s="66"/>
      <c r="BFI18" s="66"/>
      <c r="BFJ18" s="66"/>
      <c r="BFK18" s="66"/>
      <c r="BFL18" s="66"/>
      <c r="BFM18" s="66"/>
      <c r="BFN18" s="66"/>
      <c r="BFO18" s="66"/>
      <c r="BFP18" s="66"/>
      <c r="BFQ18" s="66"/>
      <c r="BFR18" s="66"/>
      <c r="BFS18" s="66"/>
      <c r="BFT18" s="66"/>
      <c r="BFU18" s="66"/>
      <c r="BFV18" s="66"/>
      <c r="BFW18" s="66"/>
      <c r="BFX18" s="66"/>
      <c r="BFY18" s="66"/>
      <c r="BFZ18" s="66"/>
      <c r="BGA18" s="66"/>
      <c r="BGB18" s="66"/>
      <c r="BGC18" s="66"/>
      <c r="BGD18" s="66"/>
      <c r="BGE18" s="66"/>
      <c r="BGF18" s="66"/>
      <c r="BGG18" s="66"/>
      <c r="BGH18" s="66"/>
      <c r="BGI18" s="66"/>
      <c r="BGJ18" s="66"/>
      <c r="BGK18" s="66"/>
      <c r="BGL18" s="66"/>
      <c r="BGM18" s="66"/>
      <c r="BGN18" s="66"/>
      <c r="BGO18" s="66"/>
      <c r="BGP18" s="66"/>
      <c r="BGQ18" s="66"/>
      <c r="BGR18" s="66"/>
      <c r="BGS18" s="66"/>
      <c r="BGT18" s="66"/>
      <c r="BGU18" s="66"/>
      <c r="BGV18" s="66"/>
      <c r="BGW18" s="66"/>
      <c r="BGX18" s="66"/>
      <c r="BGY18" s="66"/>
      <c r="BGZ18" s="66"/>
      <c r="BHA18" s="66"/>
      <c r="BHB18" s="66"/>
      <c r="BHC18" s="66"/>
      <c r="BHD18" s="66"/>
      <c r="BHE18" s="66"/>
      <c r="BHF18" s="66"/>
      <c r="BHG18" s="66"/>
      <c r="BHH18" s="66"/>
      <c r="BHI18" s="66"/>
      <c r="BHJ18" s="66"/>
      <c r="BHK18" s="66"/>
      <c r="BHL18" s="66"/>
      <c r="BHM18" s="66"/>
      <c r="BHN18" s="66"/>
      <c r="BHO18" s="66"/>
      <c r="BHP18" s="66"/>
      <c r="BHQ18" s="66"/>
      <c r="BHR18" s="66"/>
      <c r="BHS18" s="66"/>
      <c r="BHT18" s="66"/>
      <c r="BHU18" s="66"/>
      <c r="BHV18" s="66"/>
      <c r="BHW18" s="66"/>
      <c r="BHX18" s="66"/>
      <c r="BHY18" s="66"/>
      <c r="BHZ18" s="66"/>
      <c r="BIA18" s="66"/>
      <c r="BIB18" s="66"/>
      <c r="BIC18" s="66"/>
      <c r="BID18" s="66"/>
      <c r="BIE18" s="66"/>
      <c r="BIF18" s="66"/>
      <c r="BIG18" s="66"/>
      <c r="BIH18" s="66"/>
      <c r="BII18" s="66"/>
      <c r="BIJ18" s="66"/>
      <c r="BIK18" s="66"/>
      <c r="BIL18" s="66"/>
      <c r="BIM18" s="66"/>
      <c r="BIN18" s="66"/>
      <c r="BIO18" s="66"/>
      <c r="BIP18" s="66"/>
      <c r="BIQ18" s="66"/>
      <c r="BIR18" s="66"/>
      <c r="BIS18" s="66"/>
      <c r="BIT18" s="66"/>
      <c r="BIU18" s="66"/>
      <c r="BIV18" s="66"/>
      <c r="BIW18" s="66"/>
      <c r="BIX18" s="66"/>
      <c r="BIY18" s="66"/>
      <c r="BIZ18" s="66"/>
      <c r="BJA18" s="66"/>
      <c r="BJB18" s="66"/>
      <c r="BJC18" s="66"/>
      <c r="BJD18" s="66"/>
      <c r="BJE18" s="66"/>
      <c r="BJF18" s="66"/>
      <c r="BJG18" s="66"/>
      <c r="BJH18" s="66"/>
      <c r="BJI18" s="66"/>
      <c r="BJJ18" s="66"/>
      <c r="BJK18" s="66"/>
      <c r="BJL18" s="66"/>
      <c r="BJM18" s="66"/>
      <c r="BJN18" s="66"/>
      <c r="BJO18" s="66"/>
      <c r="BJP18" s="66"/>
      <c r="BJQ18" s="66"/>
      <c r="BJR18" s="66"/>
      <c r="BJS18" s="66"/>
      <c r="BJT18" s="66"/>
      <c r="BJU18" s="66"/>
      <c r="BJV18" s="66"/>
      <c r="BJW18" s="66"/>
      <c r="BJX18" s="66"/>
      <c r="BJY18" s="66"/>
      <c r="BJZ18" s="66"/>
      <c r="BKA18" s="66"/>
      <c r="BKB18" s="66"/>
      <c r="BKC18" s="66"/>
      <c r="BKD18" s="66"/>
      <c r="BKE18" s="66"/>
      <c r="BKF18" s="66"/>
      <c r="BKG18" s="66"/>
      <c r="BKH18" s="66"/>
      <c r="BKI18" s="66"/>
      <c r="BKJ18" s="66"/>
      <c r="BKK18" s="66"/>
      <c r="BKL18" s="66"/>
      <c r="BKM18" s="66"/>
      <c r="BKN18" s="66"/>
      <c r="BKO18" s="66"/>
      <c r="BKP18" s="66"/>
      <c r="BKQ18" s="66"/>
      <c r="BKR18" s="66"/>
      <c r="BKS18" s="66"/>
      <c r="BKT18" s="66"/>
      <c r="BKU18" s="66"/>
      <c r="BKV18" s="66"/>
      <c r="BKW18" s="66"/>
      <c r="BKX18" s="66"/>
      <c r="BKY18" s="66"/>
      <c r="BKZ18" s="66"/>
      <c r="BLA18" s="66"/>
      <c r="BLB18" s="66"/>
      <c r="BLC18" s="66"/>
      <c r="BLD18" s="66"/>
      <c r="BLE18" s="66"/>
      <c r="BLF18" s="66"/>
      <c r="BLG18" s="66"/>
      <c r="BLH18" s="66"/>
      <c r="BLI18" s="66"/>
      <c r="BLJ18" s="66"/>
      <c r="BLK18" s="66"/>
      <c r="BLL18" s="66"/>
      <c r="BLM18" s="66"/>
      <c r="BLN18" s="66"/>
      <c r="BLO18" s="66"/>
      <c r="BLP18" s="66"/>
      <c r="BLQ18" s="66"/>
      <c r="BLR18" s="66"/>
      <c r="BLS18" s="66"/>
      <c r="BLT18" s="66"/>
      <c r="BLU18" s="66"/>
      <c r="BLV18" s="66"/>
      <c r="BLW18" s="66"/>
      <c r="BLX18" s="66"/>
      <c r="BLY18" s="66"/>
      <c r="BLZ18" s="66"/>
      <c r="BMA18" s="66"/>
      <c r="BMB18" s="66"/>
      <c r="BMC18" s="66"/>
      <c r="BMD18" s="66"/>
      <c r="BME18" s="66"/>
      <c r="BMF18" s="66"/>
      <c r="BMG18" s="66"/>
      <c r="BMH18" s="66"/>
      <c r="BMI18" s="66"/>
      <c r="BMJ18" s="66"/>
      <c r="BMK18" s="66"/>
      <c r="BML18" s="66"/>
      <c r="BMM18" s="66"/>
      <c r="BMN18" s="66"/>
      <c r="BMO18" s="66"/>
      <c r="BMP18" s="66"/>
      <c r="BMQ18" s="66"/>
      <c r="BMR18" s="66"/>
      <c r="BMS18" s="66"/>
      <c r="BMT18" s="66"/>
      <c r="BMU18" s="66"/>
      <c r="BMV18" s="66"/>
      <c r="BMW18" s="66"/>
      <c r="BMX18" s="66"/>
      <c r="BMY18" s="66"/>
      <c r="BMZ18" s="66"/>
      <c r="BNA18" s="66"/>
      <c r="BNB18" s="66"/>
      <c r="BNC18" s="66"/>
      <c r="BND18" s="66"/>
      <c r="BNE18" s="66"/>
      <c r="BNF18" s="66"/>
      <c r="BNG18" s="66"/>
      <c r="BNH18" s="66"/>
      <c r="BNI18" s="66"/>
      <c r="BNJ18" s="66"/>
      <c r="BNK18" s="66"/>
      <c r="BNL18" s="66"/>
      <c r="BNM18" s="66"/>
      <c r="BNN18" s="66"/>
      <c r="BNO18" s="66"/>
      <c r="BNP18" s="66"/>
      <c r="BNQ18" s="66"/>
      <c r="BNR18" s="66"/>
      <c r="BNS18" s="66"/>
      <c r="BNT18" s="66"/>
      <c r="BNU18" s="66"/>
      <c r="BNV18" s="66"/>
      <c r="BNW18" s="66"/>
      <c r="BNX18" s="66"/>
      <c r="BNY18" s="66"/>
      <c r="BNZ18" s="66"/>
      <c r="BOA18" s="66"/>
      <c r="BOB18" s="66"/>
      <c r="BOC18" s="66"/>
      <c r="BOD18" s="66"/>
      <c r="BOE18" s="66"/>
      <c r="BOF18" s="66"/>
      <c r="BOG18" s="66"/>
      <c r="BOH18" s="66"/>
      <c r="BOI18" s="66"/>
      <c r="BOJ18" s="66"/>
      <c r="BOK18" s="66"/>
      <c r="BOL18" s="66"/>
      <c r="BOM18" s="66"/>
      <c r="BON18" s="66"/>
      <c r="BOO18" s="66"/>
      <c r="BOP18" s="66"/>
      <c r="BOQ18" s="66"/>
      <c r="BOR18" s="66"/>
      <c r="BOS18" s="66"/>
      <c r="BOT18" s="66"/>
      <c r="BOU18" s="66"/>
      <c r="BOV18" s="66"/>
      <c r="BOW18" s="66"/>
      <c r="BOX18" s="66"/>
      <c r="BOY18" s="66"/>
      <c r="BOZ18" s="66"/>
      <c r="BPA18" s="66"/>
      <c r="BPB18" s="66"/>
      <c r="BPC18" s="66"/>
      <c r="BPD18" s="66"/>
      <c r="BPE18" s="66"/>
      <c r="BPF18" s="66"/>
      <c r="BPG18" s="66"/>
      <c r="BPH18" s="66"/>
      <c r="BPI18" s="66"/>
      <c r="BPJ18" s="66"/>
      <c r="BPK18" s="66"/>
      <c r="BPL18" s="66"/>
      <c r="BPM18" s="66"/>
      <c r="BPN18" s="66"/>
      <c r="BPO18" s="66"/>
      <c r="BPP18" s="66"/>
      <c r="BPQ18" s="66"/>
      <c r="BPR18" s="66"/>
      <c r="BPS18" s="66"/>
      <c r="BPT18" s="66"/>
      <c r="BPU18" s="66"/>
      <c r="BPV18" s="66"/>
      <c r="BPW18" s="66"/>
      <c r="BPX18" s="66"/>
      <c r="BPY18" s="66"/>
      <c r="BPZ18" s="66"/>
      <c r="BQA18" s="66"/>
      <c r="BQB18" s="66"/>
      <c r="BQC18" s="66"/>
      <c r="BQD18" s="66"/>
      <c r="BQE18" s="66"/>
      <c r="BQF18" s="66"/>
      <c r="BQG18" s="66"/>
      <c r="BQH18" s="66"/>
      <c r="BQI18" s="66"/>
      <c r="BQJ18" s="66"/>
      <c r="BQK18" s="66"/>
      <c r="BQL18" s="66"/>
    </row>
    <row r="19" spans="1:16384" s="1382" customFormat="1" ht="33.75" customHeight="1" x14ac:dyDescent="0.25">
      <c r="A19" s="1452" t="s">
        <v>869</v>
      </c>
      <c r="B19" s="1453" t="s">
        <v>867</v>
      </c>
      <c r="C19" s="1454" t="s">
        <v>285</v>
      </c>
      <c r="D19" s="1455" t="s">
        <v>42</v>
      </c>
      <c r="E19" s="1396" t="s">
        <v>281</v>
      </c>
      <c r="F19" s="1456" t="s">
        <v>710</v>
      </c>
      <c r="G19" s="1457" t="s">
        <v>1344</v>
      </c>
      <c r="H19" s="1458" t="s">
        <v>289</v>
      </c>
      <c r="I19" s="1455" t="s">
        <v>1379</v>
      </c>
      <c r="J19" s="2599">
        <v>2013</v>
      </c>
      <c r="K19" s="2218" t="s">
        <v>1345</v>
      </c>
      <c r="L19" s="2620" t="s">
        <v>1346</v>
      </c>
      <c r="M19" s="2620" t="s">
        <v>1346</v>
      </c>
      <c r="N19" s="2579">
        <v>53554269.380000003</v>
      </c>
      <c r="O19" s="2216"/>
      <c r="P19" s="2217">
        <v>0.05</v>
      </c>
      <c r="Q19" s="2218"/>
      <c r="R19" s="2492">
        <v>150</v>
      </c>
      <c r="S19" s="2220"/>
      <c r="T19" s="1954"/>
      <c r="U19" s="2601">
        <v>0</v>
      </c>
      <c r="V19" s="1396" t="s">
        <v>281</v>
      </c>
      <c r="W19" s="1396" t="s">
        <v>281</v>
      </c>
      <c r="X19" s="1461">
        <v>1</v>
      </c>
      <c r="Y19" s="1461">
        <v>1</v>
      </c>
      <c r="Z19" s="1396" t="s">
        <v>281</v>
      </c>
      <c r="AA19" s="1462" t="s">
        <v>1340</v>
      </c>
      <c r="AB19" s="1463"/>
      <c r="AC19" s="1464" t="s">
        <v>1347</v>
      </c>
      <c r="AD19" s="1396" t="s">
        <v>281</v>
      </c>
      <c r="AE19" s="1396" t="s">
        <v>281</v>
      </c>
      <c r="AF19" s="1396" t="s">
        <v>281</v>
      </c>
      <c r="AG19" s="1465" t="s">
        <v>287</v>
      </c>
      <c r="AH19" s="1465" t="s">
        <v>287</v>
      </c>
      <c r="AI19" s="1466" t="s">
        <v>281</v>
      </c>
      <c r="AJ19" s="1465" t="s">
        <v>287</v>
      </c>
      <c r="AK19" s="1465" t="s">
        <v>287</v>
      </c>
      <c r="AL19" s="1465" t="s">
        <v>287</v>
      </c>
      <c r="AM19" s="1465" t="s">
        <v>287</v>
      </c>
      <c r="AN19" s="1465" t="s">
        <v>287</v>
      </c>
      <c r="AO19" s="4697" t="s">
        <v>281</v>
      </c>
      <c r="AP19" s="1823"/>
      <c r="AQ19" s="1840"/>
      <c r="AR19" s="1825"/>
      <c r="AS19" s="1826"/>
      <c r="AT19" s="1827"/>
      <c r="AU19" s="1828"/>
      <c r="AV19" s="1829"/>
      <c r="AW19" s="1830"/>
      <c r="AX19" s="1826"/>
      <c r="AY19" s="1831"/>
      <c r="AZ19" s="1667"/>
      <c r="BA19" s="1832"/>
      <c r="BB19" s="1665"/>
      <c r="BC19" s="1841"/>
      <c r="BD19" s="1448"/>
      <c r="BE19" s="1666"/>
      <c r="BF19" s="1667"/>
      <c r="BG19" s="1668"/>
      <c r="BH19" s="1668"/>
      <c r="BI19" s="1667"/>
      <c r="BJ19" s="1833"/>
      <c r="BK19" s="1827"/>
      <c r="BL19" s="1827"/>
      <c r="BM19" s="1842"/>
      <c r="BN19" s="1842"/>
      <c r="BO19" s="1827"/>
      <c r="BP19" s="1835"/>
      <c r="BQ19" s="1836"/>
      <c r="BR19" s="1837"/>
      <c r="BS19" s="1827"/>
      <c r="BT19" s="1827"/>
      <c r="BU19" s="1827"/>
      <c r="BV19" s="1838"/>
      <c r="BW19" s="1838"/>
      <c r="BX19" s="1827"/>
      <c r="BY19" s="1838"/>
      <c r="BZ19" s="1838"/>
      <c r="CA19" s="1838"/>
      <c r="CB19" s="1838"/>
      <c r="CC19" s="1838"/>
      <c r="CD19" s="1827"/>
      <c r="CE19" s="1823"/>
      <c r="CF19" s="1840"/>
      <c r="CG19" s="1825"/>
      <c r="CH19" s="1826"/>
      <c r="CI19" s="1827"/>
      <c r="CJ19" s="1828"/>
      <c r="CK19" s="1829"/>
      <c r="CL19" s="1830"/>
      <c r="CM19" s="1826"/>
      <c r="CN19" s="1831"/>
      <c r="CO19" s="1667"/>
      <c r="CP19" s="1832"/>
      <c r="CQ19" s="1665"/>
      <c r="CR19" s="1841"/>
      <c r="CS19" s="1448"/>
      <c r="CT19" s="1666"/>
      <c r="CU19" s="1667"/>
      <c r="CV19" s="1668"/>
      <c r="CW19" s="1668"/>
      <c r="CX19" s="1667"/>
      <c r="CY19" s="1833"/>
      <c r="CZ19" s="1827"/>
      <c r="DA19" s="1827"/>
      <c r="DB19" s="1842"/>
      <c r="DC19" s="1842"/>
      <c r="DD19" s="1827"/>
      <c r="DE19" s="1835"/>
      <c r="DF19" s="1836"/>
      <c r="DG19" s="1837"/>
      <c r="DH19" s="1827"/>
      <c r="DI19" s="1827"/>
      <c r="DJ19" s="1827"/>
      <c r="DK19" s="1838"/>
      <c r="DL19" s="1838"/>
      <c r="DM19" s="1827"/>
      <c r="DN19" s="1838"/>
      <c r="DO19" s="1838"/>
      <c r="DP19" s="1838"/>
      <c r="DQ19" s="1838"/>
      <c r="DR19" s="1838"/>
      <c r="DS19" s="1827"/>
      <c r="DT19" s="1823"/>
      <c r="DU19" s="1840"/>
      <c r="DV19" s="1825"/>
      <c r="DW19" s="1826"/>
      <c r="DX19" s="1827"/>
      <c r="DY19" s="1828"/>
      <c r="DZ19" s="1829"/>
      <c r="EA19" s="1830"/>
      <c r="EB19" s="1826"/>
      <c r="EC19" s="1831"/>
      <c r="ED19" s="1667"/>
      <c r="EE19" s="1832"/>
      <c r="EF19" s="1665"/>
      <c r="EG19" s="1841"/>
      <c r="EH19" s="1448"/>
      <c r="EI19" s="1666"/>
      <c r="EJ19" s="1667"/>
      <c r="EK19" s="1668"/>
      <c r="EL19" s="1668"/>
      <c r="EM19" s="1667"/>
      <c r="EN19" s="1833"/>
      <c r="EO19" s="1827"/>
      <c r="EP19" s="1827"/>
      <c r="EQ19" s="1842"/>
      <c r="ER19" s="1842"/>
      <c r="ES19" s="1827"/>
      <c r="ET19" s="1835"/>
      <c r="EU19" s="1836"/>
      <c r="EV19" s="1837"/>
      <c r="EW19" s="1827"/>
      <c r="EX19" s="1827"/>
      <c r="EY19" s="1827"/>
      <c r="EZ19" s="1838"/>
      <c r="FA19" s="1838"/>
      <c r="FB19" s="1827"/>
      <c r="FC19" s="1838"/>
      <c r="FD19" s="1838"/>
      <c r="FE19" s="1838"/>
      <c r="FF19" s="1838"/>
      <c r="FG19" s="1838"/>
      <c r="FH19" s="1827"/>
      <c r="FI19" s="1823"/>
      <c r="FJ19" s="1840"/>
      <c r="FK19" s="1825"/>
      <c r="FL19" s="1826"/>
      <c r="FM19" s="1827"/>
      <c r="FN19" s="1828"/>
      <c r="FO19" s="1829"/>
      <c r="FP19" s="1830"/>
      <c r="FQ19" s="1826"/>
      <c r="FR19" s="1831"/>
      <c r="FS19" s="1667"/>
      <c r="FT19" s="1832"/>
      <c r="FU19" s="1665"/>
      <c r="FV19" s="1841"/>
      <c r="FW19" s="1448"/>
      <c r="FX19" s="1666"/>
      <c r="FY19" s="1667"/>
      <c r="FZ19" s="1668"/>
      <c r="GA19" s="1668"/>
      <c r="GB19" s="1667"/>
      <c r="GC19" s="1833"/>
      <c r="GD19" s="1827"/>
      <c r="GE19" s="1827"/>
      <c r="GF19" s="1842"/>
      <c r="GG19" s="1842"/>
      <c r="GH19" s="1827"/>
      <c r="GI19" s="1835"/>
      <c r="GJ19" s="1836"/>
      <c r="GK19" s="1837"/>
      <c r="GL19" s="1827"/>
      <c r="GM19" s="1827"/>
      <c r="GN19" s="1827"/>
      <c r="GO19" s="1838"/>
      <c r="GP19" s="1838"/>
      <c r="GQ19" s="1827"/>
      <c r="GR19" s="1838"/>
      <c r="GS19" s="1838"/>
      <c r="GT19" s="1838"/>
      <c r="GU19" s="1838"/>
      <c r="GV19" s="1838"/>
      <c r="GW19" s="1827"/>
      <c r="GX19" s="1823"/>
      <c r="GY19" s="1840"/>
      <c r="GZ19" s="1825"/>
      <c r="HA19" s="1826"/>
      <c r="HB19" s="1827"/>
      <c r="HC19" s="1828"/>
      <c r="HD19" s="1829"/>
      <c r="HE19" s="1830"/>
      <c r="HF19" s="1826"/>
      <c r="HG19" s="1831"/>
      <c r="HH19" s="1667"/>
      <c r="HI19" s="1832"/>
      <c r="HJ19" s="1665"/>
      <c r="HK19" s="1841"/>
      <c r="HL19" s="1448"/>
      <c r="HM19" s="1666"/>
      <c r="HN19" s="1667"/>
      <c r="HO19" s="1668"/>
      <c r="HP19" s="1668"/>
      <c r="HQ19" s="1667"/>
      <c r="HR19" s="1833"/>
      <c r="HS19" s="1827"/>
      <c r="HT19" s="1827"/>
      <c r="HU19" s="1842"/>
      <c r="HV19" s="1842"/>
      <c r="HW19" s="1827"/>
      <c r="HX19" s="1835"/>
      <c r="HY19" s="1836"/>
      <c r="HZ19" s="1837"/>
      <c r="IA19" s="1827"/>
      <c r="IB19" s="1827"/>
      <c r="IC19" s="1827"/>
      <c r="ID19" s="1838"/>
      <c r="IE19" s="1838"/>
      <c r="IF19" s="1827"/>
      <c r="IG19" s="1838"/>
      <c r="IH19" s="1838"/>
      <c r="II19" s="1838"/>
      <c r="IJ19" s="1838"/>
      <c r="IK19" s="1838"/>
      <c r="IL19" s="1827"/>
      <c r="IM19" s="1823"/>
      <c r="IN19" s="1840"/>
      <c r="IO19" s="1825"/>
      <c r="IP19" s="1826"/>
      <c r="IQ19" s="1827"/>
      <c r="IR19" s="1828"/>
      <c r="IS19" s="1829"/>
      <c r="IT19" s="1830"/>
      <c r="IU19" s="1826"/>
      <c r="IV19" s="1831"/>
      <c r="IW19" s="1667"/>
      <c r="IX19" s="1832"/>
      <c r="IY19" s="1665"/>
      <c r="IZ19" s="1841"/>
      <c r="JA19" s="1448"/>
      <c r="JB19" s="1666"/>
      <c r="JC19" s="1667"/>
      <c r="JD19" s="1668"/>
      <c r="JE19" s="1668"/>
      <c r="JF19" s="1667"/>
      <c r="JG19" s="1833"/>
      <c r="JH19" s="1827"/>
      <c r="JI19" s="1827"/>
      <c r="JJ19" s="1842"/>
      <c r="JK19" s="1842"/>
      <c r="JL19" s="1827"/>
      <c r="JM19" s="1835"/>
      <c r="JN19" s="1836"/>
      <c r="JO19" s="1837"/>
      <c r="JP19" s="1827"/>
      <c r="JQ19" s="1827"/>
      <c r="JR19" s="1827"/>
      <c r="JS19" s="1838"/>
      <c r="JT19" s="1838"/>
      <c r="JU19" s="1827"/>
      <c r="JV19" s="1838"/>
      <c r="JW19" s="1838"/>
      <c r="JX19" s="1838"/>
      <c r="JY19" s="1838"/>
      <c r="JZ19" s="1838"/>
      <c r="KA19" s="1827"/>
      <c r="KB19" s="1823"/>
      <c r="KC19" s="1840"/>
      <c r="KD19" s="1825"/>
      <c r="KE19" s="1826"/>
      <c r="KF19" s="1827"/>
      <c r="KG19" s="1828"/>
      <c r="KH19" s="1829"/>
      <c r="KI19" s="1830"/>
      <c r="KJ19" s="1826"/>
      <c r="KK19" s="1831"/>
      <c r="KL19" s="1667"/>
      <c r="KM19" s="1832"/>
      <c r="KN19" s="1665"/>
      <c r="KO19" s="1841"/>
      <c r="KP19" s="1448"/>
      <c r="KQ19" s="1666"/>
      <c r="KR19" s="1667"/>
      <c r="KS19" s="1668"/>
      <c r="KT19" s="1668"/>
      <c r="KU19" s="1667"/>
      <c r="KV19" s="1833"/>
      <c r="KW19" s="1827"/>
      <c r="KX19" s="1827"/>
      <c r="KY19" s="1842"/>
      <c r="KZ19" s="1842"/>
      <c r="LA19" s="1827"/>
      <c r="LB19" s="1835"/>
      <c r="LC19" s="1836"/>
      <c r="LD19" s="1837"/>
      <c r="LE19" s="1827"/>
      <c r="LF19" s="1827"/>
      <c r="LG19" s="1827"/>
      <c r="LH19" s="1838"/>
      <c r="LI19" s="1838"/>
      <c r="LJ19" s="1827"/>
      <c r="LK19" s="1838"/>
      <c r="LL19" s="1838"/>
      <c r="LM19" s="1838"/>
      <c r="LN19" s="1838"/>
      <c r="LO19" s="1838"/>
      <c r="LP19" s="1827"/>
      <c r="LQ19" s="1823"/>
      <c r="LR19" s="1840"/>
      <c r="LS19" s="1825"/>
      <c r="LT19" s="1826"/>
      <c r="LU19" s="1827"/>
      <c r="LV19" s="1828"/>
      <c r="LW19" s="1829"/>
      <c r="LX19" s="1830"/>
      <c r="LY19" s="1826"/>
      <c r="LZ19" s="1831"/>
      <c r="MA19" s="1667"/>
      <c r="MB19" s="1832"/>
      <c r="MC19" s="1665"/>
      <c r="MD19" s="1841"/>
      <c r="ME19" s="1448"/>
      <c r="MF19" s="1666"/>
      <c r="MG19" s="1667"/>
      <c r="MH19" s="1668"/>
      <c r="MI19" s="1668"/>
      <c r="MJ19" s="1667"/>
      <c r="MK19" s="1833"/>
      <c r="ML19" s="1827"/>
      <c r="MM19" s="1827"/>
      <c r="MN19" s="1842"/>
      <c r="MO19" s="1842"/>
      <c r="MP19" s="1827"/>
      <c r="MQ19" s="1835"/>
      <c r="MR19" s="1836"/>
      <c r="MS19" s="1837"/>
      <c r="MT19" s="1827"/>
      <c r="MU19" s="1827"/>
      <c r="MV19" s="1827"/>
      <c r="MW19" s="1838"/>
      <c r="MX19" s="1838"/>
      <c r="MY19" s="1827"/>
      <c r="MZ19" s="1838"/>
      <c r="NA19" s="1838"/>
      <c r="NB19" s="1838"/>
      <c r="NC19" s="1838"/>
      <c r="ND19" s="1838"/>
      <c r="NE19" s="1827"/>
      <c r="NF19" s="1823"/>
      <c r="NG19" s="1840"/>
      <c r="NH19" s="1825"/>
      <c r="NI19" s="1826"/>
      <c r="NJ19" s="1827"/>
      <c r="NK19" s="1828"/>
      <c r="NL19" s="1829"/>
      <c r="NM19" s="1830"/>
      <c r="NN19" s="1826"/>
      <c r="NO19" s="1831"/>
      <c r="NP19" s="1667"/>
      <c r="NQ19" s="1832"/>
      <c r="NR19" s="1665"/>
      <c r="NS19" s="1841"/>
      <c r="NT19" s="1448"/>
      <c r="NU19" s="1666"/>
      <c r="NV19" s="1667"/>
      <c r="NW19" s="1668"/>
      <c r="NX19" s="1668"/>
      <c r="NY19" s="1667"/>
      <c r="NZ19" s="1833"/>
      <c r="OA19" s="1827"/>
      <c r="OB19" s="1827"/>
      <c r="OC19" s="1842"/>
      <c r="OD19" s="1842"/>
      <c r="OE19" s="1827"/>
      <c r="OF19" s="1835"/>
      <c r="OG19" s="1836"/>
      <c r="OH19" s="1837"/>
      <c r="OI19" s="1827"/>
      <c r="OJ19" s="1827"/>
      <c r="OK19" s="1827"/>
      <c r="OL19" s="1838"/>
      <c r="OM19" s="1838"/>
      <c r="ON19" s="1827"/>
      <c r="OO19" s="1838"/>
      <c r="OP19" s="1838"/>
      <c r="OQ19" s="1838"/>
      <c r="OR19" s="1838"/>
      <c r="OS19" s="1838"/>
      <c r="OT19" s="1827"/>
      <c r="OU19" s="1823"/>
      <c r="OV19" s="1840"/>
      <c r="OW19" s="1825"/>
      <c r="OX19" s="1826"/>
      <c r="OY19" s="1827"/>
      <c r="OZ19" s="1828"/>
      <c r="PA19" s="1829"/>
      <c r="PB19" s="1830"/>
      <c r="PC19" s="1826"/>
      <c r="PD19" s="1831"/>
      <c r="PE19" s="1667"/>
      <c r="PF19" s="1832"/>
      <c r="PG19" s="1665"/>
      <c r="PH19" s="1841"/>
      <c r="PI19" s="1448"/>
      <c r="PJ19" s="1666"/>
      <c r="PK19" s="1667"/>
      <c r="PL19" s="1668"/>
      <c r="PM19" s="1668"/>
      <c r="PN19" s="1667"/>
      <c r="PO19" s="1833"/>
      <c r="PP19" s="1827"/>
      <c r="PQ19" s="1827"/>
      <c r="PR19" s="1842"/>
      <c r="PS19" s="1842"/>
      <c r="PT19" s="1827"/>
      <c r="PU19" s="1835"/>
      <c r="PV19" s="1836"/>
      <c r="PW19" s="1837"/>
      <c r="PX19" s="1827"/>
      <c r="PY19" s="1827"/>
      <c r="PZ19" s="1827"/>
      <c r="QA19" s="1838"/>
      <c r="QB19" s="1838"/>
      <c r="QC19" s="1827"/>
      <c r="QD19" s="1838"/>
      <c r="QE19" s="1838"/>
      <c r="QF19" s="1838"/>
      <c r="QG19" s="1838"/>
      <c r="QH19" s="1838"/>
      <c r="QI19" s="1827"/>
      <c r="QJ19" s="1823"/>
      <c r="QK19" s="1840"/>
      <c r="QL19" s="1825"/>
      <c r="QM19" s="1826"/>
      <c r="QN19" s="1827"/>
      <c r="QO19" s="1828"/>
      <c r="QP19" s="1829"/>
      <c r="QQ19" s="1830"/>
      <c r="QR19" s="1826"/>
      <c r="QS19" s="1831"/>
      <c r="QT19" s="1667"/>
      <c r="QU19" s="1832"/>
      <c r="QV19" s="1665"/>
      <c r="QW19" s="1841"/>
      <c r="QX19" s="1448"/>
      <c r="QY19" s="1666"/>
      <c r="QZ19" s="1667"/>
      <c r="RA19" s="1668"/>
      <c r="RB19" s="1668"/>
      <c r="RC19" s="1667"/>
      <c r="RD19" s="1833"/>
      <c r="RE19" s="1827"/>
      <c r="RF19" s="1827"/>
      <c r="RG19" s="1842"/>
      <c r="RH19" s="1842"/>
      <c r="RI19" s="1827"/>
      <c r="RJ19" s="1835"/>
      <c r="RK19" s="1836"/>
      <c r="RL19" s="1837"/>
      <c r="RM19" s="1827"/>
      <c r="RN19" s="1827"/>
      <c r="RO19" s="1827"/>
      <c r="RP19" s="1838"/>
      <c r="RQ19" s="1838"/>
      <c r="RR19" s="1827"/>
      <c r="RS19" s="1838"/>
      <c r="RT19" s="1838"/>
      <c r="RU19" s="1838"/>
      <c r="RV19" s="1838"/>
      <c r="RW19" s="1838"/>
      <c r="RX19" s="1827"/>
      <c r="RY19" s="1823"/>
      <c r="RZ19" s="1840"/>
      <c r="SA19" s="1825"/>
      <c r="SB19" s="1826"/>
      <c r="SC19" s="1827"/>
      <c r="SD19" s="1828"/>
      <c r="SE19" s="1829"/>
      <c r="SF19" s="1830"/>
      <c r="SG19" s="1826"/>
      <c r="SH19" s="1831"/>
      <c r="SI19" s="1667"/>
      <c r="SJ19" s="1832"/>
      <c r="SK19" s="1665"/>
      <c r="SL19" s="1841"/>
      <c r="SM19" s="1448"/>
      <c r="SN19" s="1666"/>
      <c r="SO19" s="1667"/>
      <c r="SP19" s="1668"/>
      <c r="SQ19" s="1668"/>
      <c r="SR19" s="1667"/>
      <c r="SS19" s="1833"/>
      <c r="ST19" s="1827"/>
      <c r="SU19" s="1827"/>
      <c r="SV19" s="1842"/>
      <c r="SW19" s="1842"/>
      <c r="SX19" s="1827"/>
      <c r="SY19" s="1835"/>
      <c r="SZ19" s="1836"/>
      <c r="TA19" s="1837"/>
      <c r="TB19" s="1827"/>
      <c r="TC19" s="1827"/>
      <c r="TD19" s="1827"/>
      <c r="TE19" s="1838"/>
      <c r="TF19" s="1838"/>
      <c r="TG19" s="1827"/>
      <c r="TH19" s="1838"/>
      <c r="TI19" s="1838"/>
      <c r="TJ19" s="1838"/>
      <c r="TK19" s="1838"/>
      <c r="TL19" s="1838"/>
      <c r="TM19" s="1827"/>
      <c r="TN19" s="1823"/>
      <c r="TO19" s="1840"/>
      <c r="TP19" s="1825"/>
      <c r="TQ19" s="1826"/>
      <c r="TR19" s="1827"/>
      <c r="TS19" s="1828"/>
      <c r="TT19" s="1829"/>
      <c r="TU19" s="1830"/>
      <c r="TV19" s="1826"/>
      <c r="TW19" s="1831"/>
      <c r="TX19" s="1667"/>
      <c r="TY19" s="1832"/>
      <c r="TZ19" s="1665"/>
      <c r="UA19" s="1841"/>
      <c r="UB19" s="1448"/>
      <c r="UC19" s="1666"/>
      <c r="UD19" s="1667"/>
      <c r="UE19" s="1668"/>
      <c r="UF19" s="1668"/>
      <c r="UG19" s="1667"/>
      <c r="UH19" s="1833"/>
      <c r="UI19" s="1827"/>
      <c r="UJ19" s="1827"/>
      <c r="UK19" s="1842"/>
      <c r="UL19" s="1842"/>
      <c r="UM19" s="1827"/>
      <c r="UN19" s="1835"/>
      <c r="UO19" s="1836"/>
      <c r="UP19" s="1837"/>
      <c r="UQ19" s="1827"/>
      <c r="UR19" s="1827"/>
      <c r="US19" s="1827"/>
      <c r="UT19" s="1838"/>
      <c r="UU19" s="1838"/>
      <c r="UV19" s="1827"/>
      <c r="UW19" s="1838"/>
      <c r="UX19" s="1838"/>
      <c r="UY19" s="1838"/>
      <c r="UZ19" s="1838"/>
      <c r="VA19" s="1838"/>
      <c r="VB19" s="1827"/>
      <c r="VC19" s="1823"/>
      <c r="VD19" s="1840"/>
      <c r="VE19" s="1825"/>
      <c r="VF19" s="1826"/>
      <c r="VG19" s="1827"/>
      <c r="VH19" s="1828"/>
      <c r="VI19" s="1829"/>
      <c r="VJ19" s="1830"/>
      <c r="VK19" s="1826"/>
      <c r="VL19" s="1831"/>
      <c r="VM19" s="1667"/>
      <c r="VN19" s="1832"/>
      <c r="VO19" s="1665"/>
      <c r="VP19" s="1841"/>
      <c r="VQ19" s="1448"/>
      <c r="VR19" s="1666"/>
      <c r="VS19" s="1667"/>
      <c r="VT19" s="1668"/>
      <c r="VU19" s="1668"/>
      <c r="VV19" s="1667"/>
      <c r="VW19" s="1833"/>
      <c r="VX19" s="1827"/>
      <c r="VY19" s="1827"/>
      <c r="VZ19" s="1842"/>
      <c r="WA19" s="1842"/>
      <c r="WB19" s="1827"/>
      <c r="WC19" s="1835"/>
      <c r="WD19" s="1836"/>
      <c r="WE19" s="1837"/>
      <c r="WF19" s="1827"/>
      <c r="WG19" s="1827"/>
      <c r="WH19" s="1827"/>
      <c r="WI19" s="1838"/>
      <c r="WJ19" s="1838"/>
      <c r="WK19" s="1827"/>
      <c r="WL19" s="1838"/>
      <c r="WM19" s="1838"/>
      <c r="WN19" s="1838"/>
      <c r="WO19" s="1838"/>
      <c r="WP19" s="1838"/>
      <c r="WQ19" s="1827"/>
      <c r="WR19" s="1823"/>
      <c r="WS19" s="1840"/>
      <c r="WT19" s="1825"/>
      <c r="WU19" s="1826"/>
      <c r="WV19" s="1827"/>
      <c r="WW19" s="1828"/>
      <c r="WX19" s="1829"/>
      <c r="WY19" s="1830"/>
      <c r="WZ19" s="1826"/>
      <c r="XA19" s="1831"/>
      <c r="XB19" s="1667"/>
      <c r="XC19" s="1832"/>
      <c r="XD19" s="1665"/>
      <c r="XE19" s="1841"/>
      <c r="XF19" s="1448"/>
      <c r="XG19" s="1666"/>
      <c r="XH19" s="1667"/>
      <c r="XI19" s="1668"/>
      <c r="XJ19" s="1668"/>
      <c r="XK19" s="1667"/>
      <c r="XL19" s="1833"/>
      <c r="XM19" s="1827"/>
      <c r="XN19" s="1827"/>
      <c r="XO19" s="1842"/>
      <c r="XP19" s="1842"/>
      <c r="XQ19" s="1827"/>
      <c r="XR19" s="1835"/>
      <c r="XS19" s="1836"/>
      <c r="XT19" s="1837"/>
      <c r="XU19" s="1827"/>
      <c r="XV19" s="1827"/>
      <c r="XW19" s="1827"/>
      <c r="XX19" s="1838"/>
      <c r="XY19" s="1838"/>
      <c r="XZ19" s="1827"/>
      <c r="YA19" s="1838"/>
      <c r="YB19" s="1838"/>
      <c r="YC19" s="1838"/>
      <c r="YD19" s="1838"/>
      <c r="YE19" s="1838"/>
      <c r="YF19" s="1827"/>
      <c r="YG19" s="1823"/>
      <c r="YH19" s="1840"/>
      <c r="YI19" s="1825"/>
      <c r="YJ19" s="1826"/>
      <c r="YK19" s="1827"/>
      <c r="YL19" s="1828"/>
      <c r="YM19" s="1829"/>
      <c r="YN19" s="1830"/>
      <c r="YO19" s="1826"/>
      <c r="YP19" s="1831"/>
      <c r="YQ19" s="1667"/>
      <c r="YR19" s="1832"/>
      <c r="YS19" s="1665"/>
      <c r="YT19" s="1841"/>
      <c r="YU19" s="1448"/>
      <c r="YV19" s="1666"/>
      <c r="YW19" s="1667"/>
      <c r="YX19" s="1668"/>
      <c r="YY19" s="1668"/>
      <c r="YZ19" s="1667"/>
      <c r="ZA19" s="1833"/>
      <c r="ZB19" s="1827"/>
      <c r="ZC19" s="1827"/>
      <c r="ZD19" s="1842"/>
      <c r="ZE19" s="1842"/>
      <c r="ZF19" s="1827"/>
      <c r="ZG19" s="1835"/>
      <c r="ZH19" s="1836"/>
      <c r="ZI19" s="1837"/>
      <c r="ZJ19" s="1827"/>
      <c r="ZK19" s="1827"/>
      <c r="ZL19" s="1827"/>
      <c r="ZM19" s="1838"/>
      <c r="ZN19" s="1838"/>
      <c r="ZO19" s="1827"/>
      <c r="ZP19" s="1838"/>
      <c r="ZQ19" s="1838"/>
      <c r="ZR19" s="1838"/>
      <c r="ZS19" s="1838"/>
      <c r="ZT19" s="1838"/>
      <c r="ZU19" s="1827"/>
      <c r="ZV19" s="1823"/>
      <c r="ZW19" s="1840"/>
      <c r="ZX19" s="1825"/>
      <c r="ZY19" s="1826"/>
      <c r="ZZ19" s="1827"/>
      <c r="AAA19" s="1828"/>
      <c r="AAB19" s="1829"/>
      <c r="AAC19" s="1830"/>
      <c r="AAD19" s="1826"/>
      <c r="AAE19" s="1831"/>
      <c r="AAF19" s="1667"/>
      <c r="AAG19" s="1832"/>
      <c r="AAH19" s="1665"/>
      <c r="AAI19" s="1841"/>
      <c r="AAJ19" s="1448"/>
      <c r="AAK19" s="1666"/>
      <c r="AAL19" s="1667"/>
      <c r="AAM19" s="1668"/>
      <c r="AAN19" s="1668"/>
      <c r="AAO19" s="1667"/>
      <c r="AAP19" s="1833"/>
      <c r="AAQ19" s="1827"/>
      <c r="AAR19" s="1827"/>
      <c r="AAS19" s="1842"/>
      <c r="AAT19" s="1842"/>
      <c r="AAU19" s="1827"/>
      <c r="AAV19" s="1835"/>
      <c r="AAW19" s="1836"/>
      <c r="AAX19" s="1837"/>
      <c r="AAY19" s="1827"/>
      <c r="AAZ19" s="1827"/>
      <c r="ABA19" s="1827"/>
      <c r="ABB19" s="1838"/>
      <c r="ABC19" s="1838"/>
      <c r="ABD19" s="1827"/>
      <c r="ABE19" s="1838"/>
      <c r="ABF19" s="1838"/>
      <c r="ABG19" s="1838"/>
      <c r="ABH19" s="1838"/>
      <c r="ABI19" s="1838"/>
      <c r="ABJ19" s="1827"/>
      <c r="ABK19" s="1823"/>
      <c r="ABL19" s="1840"/>
      <c r="ABM19" s="1825"/>
      <c r="ABN19" s="1826"/>
      <c r="ABO19" s="1827"/>
      <c r="ABP19" s="1828"/>
      <c r="ABQ19" s="1829"/>
      <c r="ABR19" s="1830"/>
      <c r="ABS19" s="1826"/>
      <c r="ABT19" s="1831"/>
      <c r="ABU19" s="1667"/>
      <c r="ABV19" s="1832"/>
      <c r="ABW19" s="1665"/>
      <c r="ABX19" s="1841"/>
      <c r="ABY19" s="1448"/>
      <c r="ABZ19" s="1666"/>
      <c r="ACA19" s="1667"/>
      <c r="ACB19" s="1668"/>
      <c r="ACC19" s="1668"/>
      <c r="ACD19" s="1667"/>
      <c r="ACE19" s="1833"/>
      <c r="ACF19" s="1827"/>
      <c r="ACG19" s="1827"/>
      <c r="ACH19" s="1842"/>
      <c r="ACI19" s="1842"/>
      <c r="ACJ19" s="1827"/>
      <c r="ACK19" s="1835"/>
      <c r="ACL19" s="1836"/>
      <c r="ACM19" s="1837"/>
      <c r="ACN19" s="1827"/>
      <c r="ACO19" s="1827"/>
      <c r="ACP19" s="1827"/>
      <c r="ACQ19" s="1838"/>
      <c r="ACR19" s="1838"/>
      <c r="ACS19" s="1827"/>
      <c r="ACT19" s="1838"/>
      <c r="ACU19" s="1838"/>
      <c r="ACV19" s="1838"/>
      <c r="ACW19" s="1838"/>
      <c r="ACX19" s="1838"/>
      <c r="ACY19" s="1827"/>
      <c r="ACZ19" s="1823"/>
      <c r="ADA19" s="1840"/>
      <c r="ADB19" s="1825"/>
      <c r="ADC19" s="1826"/>
      <c r="ADD19" s="1827"/>
      <c r="ADE19" s="1828"/>
      <c r="ADF19" s="1829"/>
      <c r="ADG19" s="1830"/>
      <c r="ADH19" s="1826"/>
      <c r="ADI19" s="1831"/>
      <c r="ADJ19" s="1667"/>
      <c r="ADK19" s="1832"/>
      <c r="ADL19" s="1665"/>
      <c r="ADM19" s="1841"/>
      <c r="ADN19" s="1448"/>
      <c r="ADO19" s="1666"/>
      <c r="ADP19" s="1667"/>
      <c r="ADQ19" s="1668"/>
      <c r="ADR19" s="1668"/>
      <c r="ADS19" s="1667"/>
      <c r="ADT19" s="1833"/>
      <c r="ADU19" s="1827"/>
      <c r="ADV19" s="1827"/>
      <c r="ADW19" s="1842"/>
      <c r="ADX19" s="1842"/>
      <c r="ADY19" s="1827"/>
      <c r="ADZ19" s="1835"/>
      <c r="AEA19" s="1836"/>
      <c r="AEB19" s="1837"/>
      <c r="AEC19" s="1827"/>
      <c r="AED19" s="1827"/>
      <c r="AEE19" s="1827"/>
      <c r="AEF19" s="1838"/>
      <c r="AEG19" s="1838"/>
      <c r="AEH19" s="1827"/>
      <c r="AEI19" s="1838"/>
      <c r="AEJ19" s="1838"/>
      <c r="AEK19" s="1838"/>
      <c r="AEL19" s="1838"/>
      <c r="AEM19" s="1838"/>
      <c r="AEN19" s="1827"/>
      <c r="AEO19" s="1823"/>
      <c r="AEP19" s="1840"/>
      <c r="AEQ19" s="1825"/>
      <c r="AER19" s="1826"/>
      <c r="AES19" s="1827"/>
      <c r="AET19" s="1828"/>
      <c r="AEU19" s="1829"/>
      <c r="AEV19" s="1830"/>
      <c r="AEW19" s="1826"/>
      <c r="AEX19" s="1831"/>
      <c r="AEY19" s="1667"/>
      <c r="AEZ19" s="1832"/>
      <c r="AFA19" s="1665"/>
      <c r="AFB19" s="1841"/>
      <c r="AFC19" s="1448"/>
      <c r="AFD19" s="1666"/>
      <c r="AFE19" s="1667"/>
      <c r="AFF19" s="1668"/>
      <c r="AFG19" s="1668"/>
      <c r="AFH19" s="1667"/>
      <c r="AFI19" s="1833"/>
      <c r="AFJ19" s="1827"/>
      <c r="AFK19" s="1827"/>
      <c r="AFL19" s="1842"/>
      <c r="AFM19" s="1842"/>
      <c r="AFN19" s="1827"/>
      <c r="AFO19" s="1835"/>
      <c r="AFP19" s="1836"/>
      <c r="AFQ19" s="1837"/>
      <c r="AFR19" s="1827"/>
      <c r="AFS19" s="1827"/>
      <c r="AFT19" s="1827"/>
      <c r="AFU19" s="1838"/>
      <c r="AFV19" s="1838"/>
      <c r="AFW19" s="1827"/>
      <c r="AFX19" s="1838"/>
      <c r="AFY19" s="1838"/>
      <c r="AFZ19" s="1838"/>
      <c r="AGA19" s="1838"/>
      <c r="AGB19" s="1838"/>
      <c r="AGC19" s="1827"/>
      <c r="AGD19" s="1823"/>
      <c r="AGE19" s="1840"/>
      <c r="AGF19" s="1825"/>
      <c r="AGG19" s="1826"/>
      <c r="AGH19" s="1827"/>
      <c r="AGI19" s="1828"/>
      <c r="AGJ19" s="1829"/>
      <c r="AGK19" s="1830"/>
      <c r="AGL19" s="1826"/>
      <c r="AGM19" s="1831"/>
      <c r="AGN19" s="1667"/>
      <c r="AGO19" s="1832"/>
      <c r="AGP19" s="1665"/>
      <c r="AGQ19" s="1841"/>
      <c r="AGR19" s="1448"/>
      <c r="AGS19" s="1666"/>
      <c r="AGT19" s="1667"/>
      <c r="AGU19" s="1668"/>
      <c r="AGV19" s="1668"/>
      <c r="AGW19" s="1667"/>
      <c r="AGX19" s="1833"/>
      <c r="AGY19" s="1827"/>
      <c r="AGZ19" s="1827"/>
      <c r="AHA19" s="1842"/>
      <c r="AHB19" s="1842"/>
      <c r="AHC19" s="1827"/>
      <c r="AHD19" s="1835"/>
      <c r="AHE19" s="1836"/>
      <c r="AHF19" s="1837"/>
      <c r="AHG19" s="1827"/>
      <c r="AHH19" s="1827"/>
      <c r="AHI19" s="1827"/>
      <c r="AHJ19" s="1838"/>
      <c r="AHK19" s="1838"/>
      <c r="AHL19" s="1827"/>
      <c r="AHM19" s="1838"/>
      <c r="AHN19" s="1838"/>
      <c r="AHO19" s="1838"/>
      <c r="AHP19" s="1838"/>
      <c r="AHQ19" s="1838"/>
      <c r="AHR19" s="1827"/>
      <c r="AHS19" s="1823"/>
      <c r="AHT19" s="1840"/>
      <c r="AHU19" s="1825"/>
      <c r="AHV19" s="1826"/>
      <c r="AHW19" s="1827"/>
      <c r="AHX19" s="1828"/>
      <c r="AHY19" s="1829"/>
      <c r="AHZ19" s="1830"/>
      <c r="AIA19" s="1826"/>
      <c r="AIB19" s="1831"/>
      <c r="AIC19" s="1667"/>
      <c r="AID19" s="1832"/>
      <c r="AIE19" s="1665"/>
      <c r="AIF19" s="1841"/>
      <c r="AIG19" s="1448"/>
      <c r="AIH19" s="1666"/>
      <c r="AII19" s="1667"/>
      <c r="AIJ19" s="1668"/>
      <c r="AIK19" s="1668"/>
      <c r="AIL19" s="1667"/>
      <c r="AIM19" s="1833"/>
      <c r="AIN19" s="1827"/>
      <c r="AIO19" s="1827"/>
      <c r="AIP19" s="1842"/>
      <c r="AIQ19" s="1842"/>
      <c r="AIR19" s="1827"/>
      <c r="AIS19" s="1835"/>
      <c r="AIT19" s="1836"/>
      <c r="AIU19" s="1837"/>
      <c r="AIV19" s="1827"/>
      <c r="AIW19" s="1827"/>
      <c r="AIX19" s="1827"/>
      <c r="AIY19" s="1838"/>
      <c r="AIZ19" s="1838"/>
      <c r="AJA19" s="1827"/>
      <c r="AJB19" s="1838"/>
      <c r="AJC19" s="1838"/>
      <c r="AJD19" s="1838"/>
      <c r="AJE19" s="1838"/>
      <c r="AJF19" s="1838"/>
      <c r="AJG19" s="1827"/>
      <c r="AJH19" s="1823"/>
      <c r="AJI19" s="1840"/>
      <c r="AJJ19" s="1825"/>
      <c r="AJK19" s="1826"/>
      <c r="AJL19" s="1827"/>
      <c r="AJM19" s="1828"/>
      <c r="AJN19" s="1829"/>
      <c r="AJO19" s="1830"/>
      <c r="AJP19" s="1826"/>
      <c r="AJQ19" s="1831"/>
      <c r="AJR19" s="1667"/>
      <c r="AJS19" s="1832"/>
      <c r="AJT19" s="1665"/>
      <c r="AJU19" s="1841"/>
      <c r="AJV19" s="1448"/>
      <c r="AJW19" s="1666"/>
      <c r="AJX19" s="1667"/>
      <c r="AJY19" s="1668"/>
      <c r="AJZ19" s="1668"/>
      <c r="AKA19" s="1667"/>
      <c r="AKB19" s="1833"/>
      <c r="AKC19" s="1827"/>
      <c r="AKD19" s="1827"/>
      <c r="AKE19" s="1842"/>
      <c r="AKF19" s="1842"/>
      <c r="AKG19" s="1827"/>
      <c r="AKH19" s="1835"/>
      <c r="AKI19" s="1836"/>
      <c r="AKJ19" s="1837"/>
      <c r="AKK19" s="1827"/>
      <c r="AKL19" s="1827"/>
      <c r="AKM19" s="1827"/>
      <c r="AKN19" s="1838"/>
      <c r="AKO19" s="1838"/>
      <c r="AKP19" s="1827"/>
      <c r="AKQ19" s="1838"/>
      <c r="AKR19" s="1838"/>
      <c r="AKS19" s="1838"/>
      <c r="AKT19" s="1838"/>
      <c r="AKU19" s="1838"/>
      <c r="AKV19" s="1827"/>
      <c r="AKW19" s="1823"/>
      <c r="AKX19" s="1840"/>
      <c r="AKY19" s="1825"/>
      <c r="AKZ19" s="1826"/>
      <c r="ALA19" s="1827"/>
      <c r="ALB19" s="1828"/>
      <c r="ALC19" s="1829"/>
      <c r="ALD19" s="1830"/>
      <c r="ALE19" s="1826"/>
      <c r="ALF19" s="1831"/>
      <c r="ALG19" s="1667"/>
      <c r="ALH19" s="1832"/>
      <c r="ALI19" s="1665"/>
      <c r="ALJ19" s="1841"/>
      <c r="ALK19" s="1448"/>
      <c r="ALL19" s="1666"/>
      <c r="ALM19" s="1667"/>
      <c r="ALN19" s="1668"/>
      <c r="ALO19" s="1668"/>
      <c r="ALP19" s="1667"/>
      <c r="ALQ19" s="1833"/>
      <c r="ALR19" s="1827"/>
      <c r="ALS19" s="1827"/>
      <c r="ALT19" s="1842"/>
      <c r="ALU19" s="1842"/>
      <c r="ALV19" s="1827"/>
      <c r="ALW19" s="1835"/>
      <c r="ALX19" s="1836"/>
      <c r="ALY19" s="1837"/>
      <c r="ALZ19" s="1827"/>
      <c r="AMA19" s="1827"/>
      <c r="AMB19" s="1827"/>
      <c r="AMC19" s="1838"/>
      <c r="AMD19" s="1838"/>
      <c r="AME19" s="1827"/>
      <c r="AMF19" s="1838"/>
      <c r="AMG19" s="1838"/>
      <c r="AMH19" s="1838"/>
      <c r="AMI19" s="1838"/>
      <c r="AMJ19" s="1838"/>
      <c r="AMK19" s="1827"/>
      <c r="AML19" s="1823"/>
      <c r="AMM19" s="1840"/>
      <c r="AMN19" s="1825"/>
      <c r="AMO19" s="1826"/>
      <c r="AMP19" s="1827"/>
      <c r="AMQ19" s="1828"/>
      <c r="AMR19" s="1829"/>
      <c r="AMS19" s="1830"/>
      <c r="AMT19" s="1826"/>
      <c r="AMU19" s="1831"/>
      <c r="AMV19" s="1667"/>
      <c r="AMW19" s="1832"/>
      <c r="AMX19" s="1665"/>
      <c r="AMY19" s="1841"/>
      <c r="AMZ19" s="1448"/>
      <c r="ANA19" s="1666"/>
      <c r="ANB19" s="1667"/>
      <c r="ANC19" s="1668"/>
      <c r="AND19" s="1668"/>
      <c r="ANE19" s="1667"/>
      <c r="ANF19" s="1833"/>
      <c r="ANG19" s="1827"/>
      <c r="ANH19" s="1827"/>
      <c r="ANI19" s="1842"/>
      <c r="ANJ19" s="1842"/>
      <c r="ANK19" s="1827"/>
      <c r="ANL19" s="1835"/>
      <c r="ANM19" s="1836"/>
      <c r="ANN19" s="1837"/>
      <c r="ANO19" s="1827"/>
      <c r="ANP19" s="1827"/>
      <c r="ANQ19" s="1827"/>
      <c r="ANR19" s="1838"/>
      <c r="ANS19" s="1838"/>
      <c r="ANT19" s="1827"/>
      <c r="ANU19" s="1838"/>
      <c r="ANV19" s="1838"/>
      <c r="ANW19" s="1838"/>
      <c r="ANX19" s="1838"/>
      <c r="ANY19" s="1838"/>
      <c r="ANZ19" s="1827"/>
      <c r="AOA19" s="1823"/>
      <c r="AOB19" s="1840"/>
      <c r="AOC19" s="1825"/>
      <c r="AOD19" s="1826"/>
      <c r="AOE19" s="1827"/>
      <c r="AOF19" s="1828"/>
      <c r="AOG19" s="1829"/>
      <c r="AOH19" s="1830"/>
      <c r="AOI19" s="1826"/>
      <c r="AOJ19" s="1831"/>
      <c r="AOK19" s="1667"/>
      <c r="AOL19" s="1832"/>
      <c r="AOM19" s="1665"/>
      <c r="AON19" s="1841"/>
      <c r="AOO19" s="1448"/>
      <c r="AOP19" s="1666"/>
      <c r="AOQ19" s="1667"/>
      <c r="AOR19" s="1668"/>
      <c r="AOS19" s="1668"/>
      <c r="AOT19" s="1667"/>
      <c r="AOU19" s="1833"/>
      <c r="AOV19" s="1827"/>
      <c r="AOW19" s="1827"/>
      <c r="AOX19" s="1842"/>
      <c r="AOY19" s="1842"/>
      <c r="AOZ19" s="1827"/>
      <c r="APA19" s="1835"/>
      <c r="APB19" s="1836"/>
      <c r="APC19" s="1837"/>
      <c r="APD19" s="1827"/>
      <c r="APE19" s="1827"/>
      <c r="APF19" s="1827"/>
      <c r="APG19" s="1838"/>
      <c r="APH19" s="1838"/>
      <c r="API19" s="1827"/>
      <c r="APJ19" s="1838"/>
      <c r="APK19" s="1838"/>
      <c r="APL19" s="1838"/>
      <c r="APM19" s="1838"/>
      <c r="APN19" s="1838"/>
      <c r="APO19" s="1827"/>
      <c r="APP19" s="1823"/>
      <c r="APQ19" s="1840"/>
      <c r="APR19" s="1825"/>
      <c r="APS19" s="1826"/>
      <c r="APT19" s="1827"/>
      <c r="APU19" s="1828"/>
      <c r="APV19" s="1829"/>
      <c r="APW19" s="1830"/>
      <c r="APX19" s="1826"/>
      <c r="APY19" s="1831"/>
      <c r="APZ19" s="1667"/>
      <c r="AQA19" s="1832"/>
      <c r="AQB19" s="1665"/>
      <c r="AQC19" s="1841"/>
      <c r="AQD19" s="1448"/>
      <c r="AQE19" s="1666"/>
      <c r="AQF19" s="1667"/>
      <c r="AQG19" s="1668"/>
      <c r="AQH19" s="1668"/>
      <c r="AQI19" s="1667"/>
      <c r="AQJ19" s="1833"/>
      <c r="AQK19" s="1827"/>
      <c r="AQL19" s="1827"/>
      <c r="AQM19" s="1842"/>
      <c r="AQN19" s="1842"/>
      <c r="AQO19" s="1827"/>
      <c r="AQP19" s="1835"/>
      <c r="AQQ19" s="1836"/>
      <c r="AQR19" s="1837"/>
      <c r="AQS19" s="1827"/>
      <c r="AQT19" s="1827"/>
      <c r="AQU19" s="1827"/>
      <c r="AQV19" s="1838"/>
      <c r="AQW19" s="1838"/>
      <c r="AQX19" s="1827"/>
      <c r="AQY19" s="1838"/>
      <c r="AQZ19" s="1838"/>
      <c r="ARA19" s="1838"/>
      <c r="ARB19" s="1838"/>
      <c r="ARC19" s="1838"/>
      <c r="ARD19" s="1827"/>
      <c r="ARE19" s="1823"/>
      <c r="ARF19" s="1840"/>
      <c r="ARG19" s="1825"/>
      <c r="ARH19" s="1826"/>
      <c r="ARI19" s="1827"/>
      <c r="ARJ19" s="1828"/>
      <c r="ARK19" s="1829"/>
      <c r="ARL19" s="1830"/>
      <c r="ARM19" s="1826"/>
      <c r="ARN19" s="1831"/>
      <c r="ARO19" s="1667"/>
      <c r="ARP19" s="1832"/>
      <c r="ARQ19" s="1665"/>
      <c r="ARR19" s="1841"/>
      <c r="ARS19" s="1448"/>
      <c r="ART19" s="1666"/>
      <c r="ARU19" s="1667"/>
      <c r="ARV19" s="1668"/>
      <c r="ARW19" s="1668"/>
      <c r="ARX19" s="1667"/>
      <c r="ARY19" s="1833"/>
      <c r="ARZ19" s="1827"/>
      <c r="ASA19" s="1827"/>
      <c r="ASB19" s="1842"/>
      <c r="ASC19" s="1842"/>
      <c r="ASD19" s="1827"/>
      <c r="ASE19" s="1835"/>
      <c r="ASF19" s="1836"/>
      <c r="ASG19" s="1837"/>
      <c r="ASH19" s="1827"/>
      <c r="ASI19" s="1827"/>
      <c r="ASJ19" s="1827"/>
      <c r="ASK19" s="1838"/>
      <c r="ASL19" s="1838"/>
      <c r="ASM19" s="1827"/>
      <c r="ASN19" s="1838"/>
      <c r="ASO19" s="1838"/>
      <c r="ASP19" s="1838"/>
      <c r="ASQ19" s="1838"/>
      <c r="ASR19" s="1838"/>
      <c r="ASS19" s="1827"/>
      <c r="AST19" s="1823"/>
      <c r="ASU19" s="1840"/>
      <c r="ASV19" s="1825"/>
      <c r="ASW19" s="1826"/>
      <c r="ASX19" s="1827"/>
      <c r="ASY19" s="1828"/>
      <c r="ASZ19" s="1829"/>
      <c r="ATA19" s="1830"/>
      <c r="ATB19" s="1826"/>
      <c r="ATC19" s="1831"/>
      <c r="ATD19" s="1667"/>
      <c r="ATE19" s="1832"/>
      <c r="ATF19" s="1665"/>
      <c r="ATG19" s="1841"/>
      <c r="ATH19" s="1448"/>
      <c r="ATI19" s="1666"/>
      <c r="ATJ19" s="1667"/>
      <c r="ATK19" s="1668"/>
      <c r="ATL19" s="1668"/>
      <c r="ATM19" s="1667"/>
      <c r="ATN19" s="1833"/>
      <c r="ATO19" s="1827"/>
      <c r="ATP19" s="1827"/>
      <c r="ATQ19" s="1842"/>
      <c r="ATR19" s="1842"/>
      <c r="ATS19" s="1827"/>
      <c r="ATT19" s="1835"/>
      <c r="ATU19" s="1836"/>
      <c r="ATV19" s="1837"/>
      <c r="ATW19" s="1827"/>
      <c r="ATX19" s="1827"/>
      <c r="ATY19" s="1827"/>
      <c r="ATZ19" s="1838"/>
      <c r="AUA19" s="1838"/>
      <c r="AUB19" s="1827"/>
      <c r="AUC19" s="1838"/>
      <c r="AUD19" s="1838"/>
      <c r="AUE19" s="1838"/>
      <c r="AUF19" s="1838"/>
      <c r="AUG19" s="1838"/>
      <c r="AUH19" s="1827"/>
      <c r="AUI19" s="1823"/>
      <c r="AUJ19" s="1840"/>
      <c r="AUK19" s="1825"/>
      <c r="AUL19" s="1826"/>
      <c r="AUM19" s="1827"/>
      <c r="AUN19" s="1828"/>
      <c r="AUO19" s="1829"/>
      <c r="AUP19" s="1830"/>
      <c r="AUQ19" s="1826"/>
      <c r="AUR19" s="1831"/>
      <c r="AUS19" s="1667"/>
      <c r="AUT19" s="1832"/>
      <c r="AUU19" s="1665"/>
      <c r="AUV19" s="1841"/>
      <c r="AUW19" s="1448"/>
      <c r="AUX19" s="1666"/>
      <c r="AUY19" s="1667"/>
      <c r="AUZ19" s="1668"/>
      <c r="AVA19" s="1668"/>
      <c r="AVB19" s="1667"/>
      <c r="AVC19" s="1833"/>
      <c r="AVD19" s="1827"/>
      <c r="AVE19" s="1827"/>
      <c r="AVF19" s="1842"/>
      <c r="AVG19" s="1842"/>
      <c r="AVH19" s="1827"/>
      <c r="AVI19" s="1835"/>
      <c r="AVJ19" s="1836"/>
      <c r="AVK19" s="1837"/>
      <c r="AVL19" s="1827"/>
      <c r="AVM19" s="1827"/>
      <c r="AVN19" s="1827"/>
      <c r="AVO19" s="1838"/>
      <c r="AVP19" s="1838"/>
      <c r="AVQ19" s="1827"/>
      <c r="AVR19" s="1838"/>
      <c r="AVS19" s="1838"/>
      <c r="AVT19" s="1838"/>
      <c r="AVU19" s="1838"/>
      <c r="AVV19" s="1838"/>
      <c r="AVW19" s="1827"/>
      <c r="AVX19" s="1823"/>
      <c r="AVY19" s="1840"/>
      <c r="AVZ19" s="1825"/>
      <c r="AWA19" s="1826"/>
      <c r="AWB19" s="1827"/>
      <c r="AWC19" s="1828"/>
      <c r="AWD19" s="1829"/>
      <c r="AWE19" s="1830"/>
      <c r="AWF19" s="1826"/>
      <c r="AWG19" s="1831"/>
      <c r="AWH19" s="1667"/>
      <c r="AWI19" s="1832"/>
      <c r="AWJ19" s="1665"/>
      <c r="AWK19" s="1841"/>
      <c r="AWL19" s="1448"/>
      <c r="AWM19" s="1666"/>
      <c r="AWN19" s="1667"/>
      <c r="AWO19" s="1668"/>
      <c r="AWP19" s="1668"/>
      <c r="AWQ19" s="1667"/>
      <c r="AWR19" s="1833"/>
      <c r="AWS19" s="1827"/>
      <c r="AWT19" s="1827"/>
      <c r="AWU19" s="1842"/>
      <c r="AWV19" s="1842"/>
      <c r="AWW19" s="1827"/>
      <c r="AWX19" s="1835"/>
      <c r="AWY19" s="1836"/>
      <c r="AWZ19" s="1837"/>
      <c r="AXA19" s="1827"/>
      <c r="AXB19" s="1827"/>
      <c r="AXC19" s="1827"/>
      <c r="AXD19" s="1838"/>
      <c r="AXE19" s="1838"/>
      <c r="AXF19" s="1827"/>
      <c r="AXG19" s="1838"/>
      <c r="AXH19" s="1838"/>
      <c r="AXI19" s="1838"/>
      <c r="AXJ19" s="1838"/>
      <c r="AXK19" s="1838"/>
      <c r="AXL19" s="1827"/>
      <c r="AXM19" s="1823"/>
      <c r="AXN19" s="1840"/>
      <c r="AXO19" s="1825"/>
      <c r="AXP19" s="1826"/>
      <c r="AXQ19" s="1827"/>
      <c r="AXR19" s="1828"/>
      <c r="AXS19" s="1829"/>
      <c r="AXT19" s="1830"/>
      <c r="AXU19" s="1826"/>
      <c r="AXV19" s="1831"/>
      <c r="AXW19" s="1667"/>
      <c r="AXX19" s="1832"/>
      <c r="AXY19" s="1665"/>
      <c r="AXZ19" s="1841"/>
      <c r="AYA19" s="1448"/>
      <c r="AYB19" s="1666"/>
      <c r="AYC19" s="1667"/>
      <c r="AYD19" s="1668"/>
      <c r="AYE19" s="1668"/>
      <c r="AYF19" s="1667"/>
      <c r="AYG19" s="1833"/>
      <c r="AYH19" s="1827"/>
      <c r="AYI19" s="1827"/>
      <c r="AYJ19" s="1842"/>
      <c r="AYK19" s="1842"/>
      <c r="AYL19" s="1827"/>
      <c r="AYM19" s="1835"/>
      <c r="AYN19" s="1836"/>
      <c r="AYO19" s="1837"/>
      <c r="AYP19" s="1827"/>
      <c r="AYQ19" s="1827"/>
      <c r="AYR19" s="1827"/>
      <c r="AYS19" s="1838"/>
      <c r="AYT19" s="1838"/>
      <c r="AYU19" s="1827"/>
      <c r="AYV19" s="1838"/>
      <c r="AYW19" s="1838"/>
      <c r="AYX19" s="1838"/>
      <c r="AYY19" s="1838"/>
      <c r="AYZ19" s="1838"/>
      <c r="AZA19" s="1827"/>
      <c r="AZB19" s="1823"/>
      <c r="AZC19" s="1840"/>
      <c r="AZD19" s="1825"/>
      <c r="AZE19" s="1826"/>
      <c r="AZF19" s="1827"/>
      <c r="AZG19" s="1828"/>
      <c r="AZH19" s="1829"/>
      <c r="AZI19" s="1830"/>
      <c r="AZJ19" s="1826"/>
      <c r="AZK19" s="1831"/>
      <c r="AZL19" s="1667"/>
      <c r="AZM19" s="1832"/>
      <c r="AZN19" s="1665"/>
      <c r="AZO19" s="1841"/>
      <c r="AZP19" s="1448"/>
      <c r="AZQ19" s="1666"/>
      <c r="AZR19" s="1667"/>
      <c r="AZS19" s="1668"/>
      <c r="AZT19" s="1668"/>
      <c r="AZU19" s="1667"/>
      <c r="AZV19" s="1833"/>
      <c r="AZW19" s="1827"/>
      <c r="AZX19" s="1827"/>
      <c r="AZY19" s="1842"/>
      <c r="AZZ19" s="1842"/>
      <c r="BAA19" s="1827"/>
      <c r="BAB19" s="1835"/>
      <c r="BAC19" s="1836"/>
      <c r="BAD19" s="1837"/>
      <c r="BAE19" s="1827"/>
      <c r="BAF19" s="1827"/>
      <c r="BAG19" s="1827"/>
      <c r="BAH19" s="1838"/>
      <c r="BAI19" s="1838"/>
      <c r="BAJ19" s="1827"/>
      <c r="BAK19" s="1838"/>
      <c r="BAL19" s="1838"/>
      <c r="BAM19" s="1838"/>
      <c r="BAN19" s="1838"/>
      <c r="BAO19" s="1838"/>
      <c r="BAP19" s="1827"/>
      <c r="BAQ19" s="1823"/>
      <c r="BAR19" s="1840"/>
      <c r="BAS19" s="1825"/>
      <c r="BAT19" s="1826"/>
      <c r="BAU19" s="1827"/>
      <c r="BAV19" s="1828"/>
      <c r="BAW19" s="1829"/>
      <c r="BAX19" s="1830"/>
      <c r="BAY19" s="1826"/>
      <c r="BAZ19" s="1831"/>
      <c r="BBA19" s="1667"/>
      <c r="BBB19" s="1832"/>
      <c r="BBC19" s="1665"/>
      <c r="BBD19" s="1841"/>
      <c r="BBE19" s="1448"/>
      <c r="BBF19" s="1666"/>
      <c r="BBG19" s="1667"/>
      <c r="BBH19" s="1668"/>
      <c r="BBI19" s="1668"/>
      <c r="BBJ19" s="1667"/>
      <c r="BBK19" s="1833"/>
      <c r="BBL19" s="1827"/>
      <c r="BBM19" s="1827"/>
      <c r="BBN19" s="1842"/>
      <c r="BBO19" s="1842"/>
      <c r="BBP19" s="1827"/>
      <c r="BBQ19" s="1835"/>
      <c r="BBR19" s="1836"/>
      <c r="BBS19" s="1837"/>
      <c r="BBT19" s="1827"/>
      <c r="BBU19" s="1827"/>
      <c r="BBV19" s="1827"/>
      <c r="BBW19" s="1838"/>
      <c r="BBX19" s="1838"/>
      <c r="BBY19" s="1827"/>
      <c r="BBZ19" s="1838"/>
      <c r="BCA19" s="1838"/>
      <c r="BCB19" s="1838"/>
      <c r="BCC19" s="1838"/>
      <c r="BCD19" s="1838"/>
      <c r="BCE19" s="1827"/>
      <c r="BCF19" s="1823"/>
      <c r="BCG19" s="1840"/>
      <c r="BCH19" s="1825"/>
      <c r="BCI19" s="1826"/>
      <c r="BCJ19" s="1827"/>
      <c r="BCK19" s="1828"/>
      <c r="BCL19" s="1829"/>
      <c r="BCM19" s="1830"/>
      <c r="BCN19" s="1826"/>
      <c r="BCO19" s="1831"/>
      <c r="BCP19" s="1667"/>
      <c r="BCQ19" s="1832"/>
      <c r="BCR19" s="1665"/>
      <c r="BCS19" s="1841"/>
      <c r="BCT19" s="1448"/>
      <c r="BCU19" s="1666"/>
      <c r="BCV19" s="1667"/>
      <c r="BCW19" s="1668"/>
      <c r="BCX19" s="1668"/>
      <c r="BCY19" s="1667"/>
      <c r="BCZ19" s="1833"/>
      <c r="BDA19" s="1827"/>
      <c r="BDB19" s="1827"/>
      <c r="BDC19" s="1842"/>
      <c r="BDD19" s="1842"/>
      <c r="BDE19" s="1827"/>
      <c r="BDF19" s="1835"/>
      <c r="BDG19" s="1836"/>
      <c r="BDH19" s="1837"/>
      <c r="BDI19" s="1827"/>
      <c r="BDJ19" s="1827"/>
      <c r="BDK19" s="1827"/>
      <c r="BDL19" s="1838"/>
      <c r="BDM19" s="1838"/>
      <c r="BDN19" s="1827"/>
      <c r="BDO19" s="1838"/>
      <c r="BDP19" s="1838"/>
      <c r="BDQ19" s="1838"/>
      <c r="BDR19" s="1838"/>
      <c r="BDS19" s="1838"/>
      <c r="BDT19" s="1827"/>
      <c r="BDU19" s="1823"/>
      <c r="BDV19" s="1840"/>
      <c r="BDW19" s="1825"/>
      <c r="BDX19" s="1826"/>
      <c r="BDY19" s="1827"/>
      <c r="BDZ19" s="1828"/>
      <c r="BEA19" s="1829"/>
      <c r="BEB19" s="1830"/>
      <c r="BEC19" s="1826"/>
      <c r="BED19" s="1831"/>
      <c r="BEE19" s="1667"/>
      <c r="BEF19" s="1832"/>
      <c r="BEG19" s="1665"/>
      <c r="BEH19" s="1841"/>
      <c r="BEI19" s="1448"/>
      <c r="BEJ19" s="1666"/>
      <c r="BEK19" s="1667"/>
      <c r="BEL19" s="1668"/>
      <c r="BEM19" s="1668"/>
      <c r="BEN19" s="1667"/>
      <c r="BEO19" s="1833"/>
      <c r="BEP19" s="1827"/>
      <c r="BEQ19" s="1827"/>
      <c r="BER19" s="1842"/>
      <c r="BES19" s="1842"/>
      <c r="BET19" s="1827"/>
      <c r="BEU19" s="1835"/>
      <c r="BEV19" s="1836"/>
      <c r="BEW19" s="1837"/>
      <c r="BEX19" s="1827"/>
      <c r="BEY19" s="1827"/>
      <c r="BEZ19" s="1827"/>
      <c r="BFA19" s="1838"/>
      <c r="BFB19" s="1838"/>
      <c r="BFC19" s="1827"/>
      <c r="BFD19" s="1838"/>
      <c r="BFE19" s="1838"/>
      <c r="BFF19" s="1838"/>
      <c r="BFG19" s="1838"/>
      <c r="BFH19" s="1838"/>
      <c r="BFI19" s="1827"/>
      <c r="BFJ19" s="1823"/>
      <c r="BFK19" s="1840"/>
      <c r="BFL19" s="1825"/>
      <c r="BFM19" s="1826"/>
      <c r="BFN19" s="1827"/>
      <c r="BFO19" s="1828"/>
      <c r="BFP19" s="1829"/>
      <c r="BFQ19" s="1830"/>
      <c r="BFR19" s="1826"/>
      <c r="BFS19" s="1831"/>
      <c r="BFT19" s="1667"/>
      <c r="BFU19" s="1832"/>
      <c r="BFV19" s="1665"/>
      <c r="BFW19" s="1841"/>
      <c r="BFX19" s="1448"/>
      <c r="BFY19" s="1666"/>
      <c r="BFZ19" s="1667"/>
      <c r="BGA19" s="1668"/>
      <c r="BGB19" s="1668"/>
      <c r="BGC19" s="1667"/>
      <c r="BGD19" s="1833"/>
      <c r="BGE19" s="1827"/>
      <c r="BGF19" s="1827"/>
      <c r="BGG19" s="1842"/>
      <c r="BGH19" s="1842"/>
      <c r="BGI19" s="1827"/>
      <c r="BGJ19" s="1835"/>
      <c r="BGK19" s="1836"/>
      <c r="BGL19" s="1837"/>
      <c r="BGM19" s="1827"/>
      <c r="BGN19" s="1827"/>
      <c r="BGO19" s="1827"/>
      <c r="BGP19" s="1838"/>
      <c r="BGQ19" s="1838"/>
      <c r="BGR19" s="1827"/>
      <c r="BGS19" s="1838"/>
      <c r="BGT19" s="1838"/>
      <c r="BGU19" s="1838"/>
      <c r="BGV19" s="1838"/>
      <c r="BGW19" s="1838"/>
      <c r="BGX19" s="1827"/>
      <c r="BGY19" s="1823"/>
      <c r="BGZ19" s="1840"/>
      <c r="BHA19" s="1825"/>
      <c r="BHB19" s="1826"/>
      <c r="BHC19" s="1827"/>
      <c r="BHD19" s="1828"/>
      <c r="BHE19" s="1829"/>
      <c r="BHF19" s="1830"/>
      <c r="BHG19" s="1826"/>
      <c r="BHH19" s="1831"/>
      <c r="BHI19" s="1667"/>
      <c r="BHJ19" s="1832"/>
      <c r="BHK19" s="1665"/>
      <c r="BHL19" s="1841"/>
      <c r="BHM19" s="1448"/>
      <c r="BHN19" s="1666"/>
      <c r="BHO19" s="1667"/>
      <c r="BHP19" s="1668"/>
      <c r="BHQ19" s="1668"/>
      <c r="BHR19" s="1667"/>
      <c r="BHS19" s="1833"/>
      <c r="BHT19" s="1827"/>
      <c r="BHU19" s="1827"/>
      <c r="BHV19" s="1842"/>
      <c r="BHW19" s="1842"/>
      <c r="BHX19" s="1827"/>
      <c r="BHY19" s="1835"/>
      <c r="BHZ19" s="1836"/>
      <c r="BIA19" s="1837"/>
      <c r="BIB19" s="1827"/>
      <c r="BIC19" s="1827"/>
      <c r="BID19" s="1827"/>
      <c r="BIE19" s="1838"/>
      <c r="BIF19" s="1838"/>
      <c r="BIG19" s="1827"/>
      <c r="BIH19" s="1838"/>
      <c r="BII19" s="1838"/>
      <c r="BIJ19" s="1838"/>
      <c r="BIK19" s="1838"/>
      <c r="BIL19" s="1838"/>
      <c r="BIM19" s="1827"/>
      <c r="BIN19" s="1823"/>
      <c r="BIO19" s="1840"/>
      <c r="BIP19" s="1825"/>
      <c r="BIQ19" s="1826"/>
      <c r="BIR19" s="1827"/>
      <c r="BIS19" s="1828"/>
      <c r="BIT19" s="1829"/>
      <c r="BIU19" s="1830"/>
      <c r="BIV19" s="1826"/>
      <c r="BIW19" s="1831"/>
      <c r="BIX19" s="1667"/>
      <c r="BIY19" s="1832"/>
      <c r="BIZ19" s="1665"/>
      <c r="BJA19" s="1841"/>
      <c r="BJB19" s="1448"/>
      <c r="BJC19" s="1666"/>
      <c r="BJD19" s="1667"/>
      <c r="BJE19" s="1668"/>
      <c r="BJF19" s="1668"/>
      <c r="BJG19" s="1667"/>
      <c r="BJH19" s="1833"/>
      <c r="BJI19" s="1827"/>
      <c r="BJJ19" s="1827"/>
      <c r="BJK19" s="1842"/>
      <c r="BJL19" s="1842"/>
      <c r="BJM19" s="1827"/>
      <c r="BJN19" s="1835"/>
      <c r="BJO19" s="1836"/>
      <c r="BJP19" s="1837"/>
      <c r="BJQ19" s="1827"/>
      <c r="BJR19" s="1827"/>
      <c r="BJS19" s="1827"/>
      <c r="BJT19" s="1838"/>
      <c r="BJU19" s="1838"/>
      <c r="BJV19" s="1827"/>
      <c r="BJW19" s="1838"/>
      <c r="BJX19" s="1838"/>
      <c r="BJY19" s="1838"/>
      <c r="BJZ19" s="1838"/>
      <c r="BKA19" s="1838"/>
      <c r="BKB19" s="1827"/>
      <c r="BKC19" s="1823"/>
      <c r="BKD19" s="1840"/>
      <c r="BKE19" s="1825"/>
      <c r="BKF19" s="1826"/>
      <c r="BKG19" s="1827"/>
      <c r="BKH19" s="1828"/>
      <c r="BKI19" s="1829"/>
      <c r="BKJ19" s="1830"/>
      <c r="BKK19" s="1826"/>
      <c r="BKL19" s="1831"/>
      <c r="BKM19" s="1667"/>
      <c r="BKN19" s="1832"/>
      <c r="BKO19" s="1665"/>
      <c r="BKP19" s="1841"/>
      <c r="BKQ19" s="1448"/>
      <c r="BKR19" s="1666"/>
      <c r="BKS19" s="1667"/>
      <c r="BKT19" s="1668"/>
      <c r="BKU19" s="1668"/>
      <c r="BKV19" s="1667"/>
      <c r="BKW19" s="1833"/>
      <c r="BKX19" s="1827"/>
      <c r="BKY19" s="1827"/>
      <c r="BKZ19" s="1842"/>
      <c r="BLA19" s="1842"/>
      <c r="BLB19" s="1827"/>
      <c r="BLC19" s="1835"/>
      <c r="BLD19" s="1836"/>
      <c r="BLE19" s="1837"/>
      <c r="BLF19" s="1827"/>
      <c r="BLG19" s="1827"/>
      <c r="BLH19" s="1827"/>
      <c r="BLI19" s="1838"/>
      <c r="BLJ19" s="1838"/>
      <c r="BLK19" s="1827"/>
      <c r="BLL19" s="1838"/>
      <c r="BLM19" s="1838"/>
      <c r="BLN19" s="1838"/>
      <c r="BLO19" s="1838"/>
      <c r="BLP19" s="1838"/>
      <c r="BLQ19" s="1827"/>
      <c r="BLR19" s="1823"/>
      <c r="BLS19" s="1840"/>
      <c r="BLT19" s="1825"/>
      <c r="BLU19" s="1826"/>
      <c r="BLV19" s="1827"/>
      <c r="BLW19" s="1828"/>
      <c r="BLX19" s="1829"/>
      <c r="BLY19" s="1830"/>
      <c r="BLZ19" s="1826"/>
      <c r="BMA19" s="1831"/>
      <c r="BMB19" s="1667"/>
      <c r="BMC19" s="1832"/>
      <c r="BMD19" s="1665"/>
      <c r="BME19" s="1841"/>
      <c r="BMF19" s="1448"/>
      <c r="BMG19" s="1666"/>
      <c r="BMH19" s="1667"/>
      <c r="BMI19" s="1668"/>
      <c r="BMJ19" s="1668"/>
      <c r="BMK19" s="1667"/>
      <c r="BML19" s="1833"/>
      <c r="BMM19" s="1827"/>
      <c r="BMN19" s="1827"/>
      <c r="BMO19" s="1842"/>
      <c r="BMP19" s="1842"/>
      <c r="BMQ19" s="1827"/>
      <c r="BMR19" s="1835"/>
      <c r="BMS19" s="1836"/>
      <c r="BMT19" s="1837"/>
      <c r="BMU19" s="1827"/>
      <c r="BMV19" s="1827"/>
      <c r="BMW19" s="1827"/>
      <c r="BMX19" s="1838"/>
      <c r="BMY19" s="1838"/>
      <c r="BMZ19" s="1827"/>
      <c r="BNA19" s="1838"/>
      <c r="BNB19" s="1838"/>
      <c r="BNC19" s="1838"/>
      <c r="BND19" s="1838"/>
      <c r="BNE19" s="1838"/>
      <c r="BNF19" s="1827"/>
      <c r="BNG19" s="1823"/>
      <c r="BNH19" s="1840"/>
      <c r="BNI19" s="1825"/>
      <c r="BNJ19" s="1826"/>
      <c r="BNK19" s="1827"/>
      <c r="BNL19" s="1828"/>
      <c r="BNM19" s="1829"/>
      <c r="BNN19" s="1830"/>
      <c r="BNO19" s="1826"/>
      <c r="BNP19" s="1831"/>
      <c r="BNQ19" s="1667"/>
      <c r="BNR19" s="1832"/>
      <c r="BNS19" s="1665"/>
      <c r="BNT19" s="1841"/>
      <c r="BNU19" s="1448"/>
      <c r="BNV19" s="1666"/>
      <c r="BNW19" s="1667"/>
      <c r="BNX19" s="1668"/>
      <c r="BNY19" s="1668"/>
      <c r="BNZ19" s="1667"/>
      <c r="BOA19" s="1833"/>
      <c r="BOB19" s="1827"/>
      <c r="BOC19" s="1827"/>
      <c r="BOD19" s="1842"/>
      <c r="BOE19" s="1842"/>
      <c r="BOF19" s="1827"/>
      <c r="BOG19" s="1835"/>
      <c r="BOH19" s="1836"/>
      <c r="BOI19" s="1837"/>
      <c r="BOJ19" s="1827"/>
      <c r="BOK19" s="1827"/>
      <c r="BOL19" s="1827"/>
      <c r="BOM19" s="1838"/>
      <c r="BON19" s="1838"/>
      <c r="BOO19" s="1827"/>
      <c r="BOP19" s="1838"/>
      <c r="BOQ19" s="1838"/>
      <c r="BOR19" s="1838"/>
      <c r="BOS19" s="1838"/>
      <c r="BOT19" s="1838"/>
      <c r="BOU19" s="1827"/>
      <c r="BOV19" s="1823"/>
      <c r="BOW19" s="1840"/>
      <c r="BOX19" s="1825"/>
      <c r="BOY19" s="1826"/>
      <c r="BOZ19" s="1827"/>
      <c r="BPA19" s="1828"/>
      <c r="BPB19" s="1829"/>
      <c r="BPC19" s="1830"/>
      <c r="BPD19" s="1826"/>
      <c r="BPE19" s="1831"/>
      <c r="BPF19" s="1667"/>
      <c r="BPG19" s="1832"/>
      <c r="BPH19" s="1665"/>
      <c r="BPI19" s="1841"/>
      <c r="BPJ19" s="1448"/>
      <c r="BPK19" s="1666"/>
      <c r="BPL19" s="1667"/>
      <c r="BPM19" s="1668"/>
      <c r="BPN19" s="1668"/>
      <c r="BPO19" s="1667"/>
      <c r="BPP19" s="1833"/>
      <c r="BPQ19" s="1827"/>
      <c r="BPR19" s="1827"/>
      <c r="BPS19" s="1842"/>
      <c r="BPT19" s="1842"/>
      <c r="BPU19" s="1827"/>
      <c r="BPV19" s="1835"/>
      <c r="BPW19" s="1836"/>
      <c r="BPX19" s="1837"/>
      <c r="BPY19" s="1827"/>
      <c r="BPZ19" s="1827"/>
      <c r="BQA19" s="1827"/>
      <c r="BQB19" s="1838"/>
      <c r="BQC19" s="1838"/>
      <c r="BQD19" s="1827"/>
      <c r="BQE19" s="1838"/>
      <c r="BQF19" s="1838"/>
      <c r="BQG19" s="1838"/>
      <c r="BQH19" s="1838"/>
      <c r="BQI19" s="1838"/>
      <c r="BQJ19" s="1827"/>
      <c r="BQK19" s="1823"/>
      <c r="BQL19" s="1840"/>
      <c r="BQM19" s="4698"/>
      <c r="BQN19" s="1455"/>
      <c r="BQO19" s="1396"/>
      <c r="BQP19" s="1456"/>
      <c r="BQQ19" s="1457"/>
      <c r="BQR19" s="1458"/>
      <c r="BQS19" s="1455"/>
      <c r="BQT19" s="1459"/>
      <c r="BQU19" s="643"/>
      <c r="BQV19" s="1381"/>
      <c r="BQW19" s="591"/>
      <c r="BQX19" s="1392"/>
      <c r="BQY19" s="943"/>
      <c r="BQZ19" s="1242"/>
      <c r="BRA19" s="1241"/>
      <c r="BRB19" s="594"/>
      <c r="BRC19" s="1191"/>
      <c r="BRD19" s="643"/>
      <c r="BRE19" s="1460"/>
      <c r="BRF19" s="1396"/>
      <c r="BRG19" s="1396"/>
      <c r="BRH19" s="1468"/>
      <c r="BRI19" s="1468"/>
      <c r="BRJ19" s="1396"/>
      <c r="BRK19" s="1462"/>
      <c r="BRL19" s="1463"/>
      <c r="BRM19" s="1464"/>
      <c r="BRN19" s="1396"/>
      <c r="BRO19" s="1396"/>
      <c r="BRP19" s="1396"/>
      <c r="BRQ19" s="1465"/>
      <c r="BRR19" s="1465"/>
      <c r="BRS19" s="1396"/>
      <c r="BRT19" s="1465"/>
      <c r="BRU19" s="1465"/>
      <c r="BRV19" s="1465"/>
      <c r="BRW19" s="1465"/>
      <c r="BRX19" s="1465"/>
      <c r="BRY19" s="1396"/>
      <c r="BRZ19" s="1452"/>
      <c r="BSA19" s="1467"/>
      <c r="BSB19" s="1454"/>
      <c r="BSC19" s="1455"/>
      <c r="BSD19" s="1396"/>
      <c r="BSE19" s="1456"/>
      <c r="BSF19" s="1457"/>
      <c r="BSG19" s="1458"/>
      <c r="BSH19" s="1455"/>
      <c r="BSI19" s="1459"/>
      <c r="BSJ19" s="643"/>
      <c r="BSK19" s="1381"/>
      <c r="BSL19" s="591"/>
      <c r="BSM19" s="1392"/>
      <c r="BSN19" s="943"/>
      <c r="BSO19" s="1242"/>
      <c r="BSP19" s="1241"/>
      <c r="BSQ19" s="594"/>
      <c r="BSR19" s="1191"/>
      <c r="BSS19" s="643"/>
      <c r="BST19" s="1460"/>
      <c r="BSU19" s="1396"/>
      <c r="BSV19" s="1396"/>
      <c r="BSW19" s="1468"/>
      <c r="BSX19" s="1468"/>
      <c r="BSY19" s="1396"/>
      <c r="BSZ19" s="1462"/>
      <c r="BTA19" s="1463"/>
      <c r="BTB19" s="1464"/>
      <c r="BTC19" s="1396"/>
      <c r="BTD19" s="1396"/>
      <c r="BTE19" s="1396"/>
      <c r="BTF19" s="1465"/>
      <c r="BTG19" s="1465"/>
      <c r="BTH19" s="1396"/>
      <c r="BTI19" s="1465"/>
      <c r="BTJ19" s="1465"/>
      <c r="BTK19" s="1465"/>
      <c r="BTL19" s="1465"/>
      <c r="BTM19" s="1465"/>
      <c r="BTN19" s="1396"/>
      <c r="BTO19" s="1452"/>
      <c r="BTP19" s="1467"/>
      <c r="BTQ19" s="1454"/>
      <c r="BTR19" s="1455"/>
      <c r="BTS19" s="1396"/>
      <c r="BTT19" s="1456"/>
      <c r="BTU19" s="1457"/>
      <c r="BTV19" s="1458"/>
      <c r="BTW19" s="1455"/>
      <c r="BTX19" s="1459"/>
      <c r="BTY19" s="643"/>
      <c r="BTZ19" s="1381"/>
      <c r="BUA19" s="591"/>
      <c r="BUB19" s="1392"/>
      <c r="BUC19" s="943"/>
      <c r="BUD19" s="1242"/>
      <c r="BUE19" s="1241"/>
      <c r="BUF19" s="594"/>
      <c r="BUG19" s="1191"/>
      <c r="BUH19" s="643"/>
      <c r="BUI19" s="1460"/>
      <c r="BUJ19" s="1396"/>
      <c r="BUK19" s="1396"/>
      <c r="BUL19" s="1468"/>
      <c r="BUM19" s="1468"/>
      <c r="BUN19" s="1396"/>
      <c r="BUO19" s="1462"/>
      <c r="BUP19" s="1463"/>
      <c r="BUQ19" s="1464"/>
      <c r="BUR19" s="1396"/>
      <c r="BUS19" s="1396"/>
      <c r="BUT19" s="1396"/>
      <c r="BUU19" s="1465"/>
      <c r="BUV19" s="1465"/>
      <c r="BUW19" s="1396"/>
      <c r="BUX19" s="1465"/>
      <c r="BUY19" s="1465"/>
      <c r="BUZ19" s="1465"/>
      <c r="BVA19" s="1465"/>
      <c r="BVB19" s="1465"/>
      <c r="BVC19" s="1396"/>
      <c r="BVD19" s="1452"/>
      <c r="BVE19" s="1467"/>
      <c r="BVF19" s="1454"/>
      <c r="BVG19" s="1455"/>
      <c r="BVH19" s="1396"/>
      <c r="BVI19" s="1456"/>
      <c r="BVJ19" s="1457"/>
      <c r="BVK19" s="1458"/>
      <c r="BVL19" s="1455"/>
      <c r="BVM19" s="1459"/>
      <c r="BVN19" s="643"/>
      <c r="BVO19" s="1381"/>
      <c r="BVP19" s="591"/>
      <c r="BVQ19" s="1392"/>
      <c r="BVR19" s="943"/>
      <c r="BVS19" s="1242"/>
      <c r="BVT19" s="1241"/>
      <c r="BVU19" s="594"/>
      <c r="BVV19" s="1191"/>
      <c r="BVW19" s="643"/>
      <c r="BVX19" s="1460"/>
      <c r="BVY19" s="1396"/>
      <c r="BVZ19" s="1396"/>
      <c r="BWA19" s="1468"/>
      <c r="BWB19" s="1468"/>
      <c r="BWC19" s="1396"/>
      <c r="BWD19" s="1462"/>
      <c r="BWE19" s="1463"/>
      <c r="BWF19" s="1464"/>
      <c r="BWG19" s="1396"/>
      <c r="BWH19" s="1396"/>
      <c r="BWI19" s="1396"/>
      <c r="BWJ19" s="1465"/>
      <c r="BWK19" s="1465"/>
      <c r="BWL19" s="1396"/>
      <c r="BWM19" s="1465"/>
      <c r="BWN19" s="1465"/>
      <c r="BWO19" s="1465"/>
      <c r="BWP19" s="1465"/>
      <c r="BWQ19" s="1465"/>
      <c r="BWR19" s="1396"/>
      <c r="BWS19" s="1452"/>
      <c r="BWT19" s="1467"/>
      <c r="BWU19" s="1454"/>
      <c r="BWV19" s="1455"/>
      <c r="BWW19" s="1396"/>
      <c r="BWX19" s="1456"/>
      <c r="BWY19" s="1457"/>
      <c r="BWZ19" s="1458"/>
      <c r="BXA19" s="1455"/>
      <c r="BXB19" s="1459"/>
      <c r="BXC19" s="643"/>
      <c r="BXD19" s="1381"/>
      <c r="BXE19" s="591"/>
      <c r="BXF19" s="1392"/>
      <c r="BXG19" s="943"/>
      <c r="BXH19" s="1242"/>
      <c r="BXI19" s="1241"/>
      <c r="BXJ19" s="594"/>
      <c r="BXK19" s="1191"/>
      <c r="BXL19" s="643"/>
      <c r="BXM19" s="1460"/>
      <c r="BXN19" s="1396"/>
      <c r="BXO19" s="1396"/>
      <c r="BXP19" s="1468"/>
      <c r="BXQ19" s="1468"/>
      <c r="BXR19" s="1396"/>
      <c r="BXS19" s="1462"/>
      <c r="BXT19" s="1463"/>
      <c r="BXU19" s="1464"/>
      <c r="BXV19" s="1396"/>
      <c r="BXW19" s="1396"/>
      <c r="BXX19" s="1396"/>
      <c r="BXY19" s="1465"/>
      <c r="BXZ19" s="1465"/>
      <c r="BYA19" s="1396"/>
      <c r="BYB19" s="1465"/>
      <c r="BYC19" s="1465"/>
      <c r="BYD19" s="1465"/>
      <c r="BYE19" s="1465"/>
      <c r="BYF19" s="1465"/>
      <c r="BYG19" s="1396"/>
      <c r="BYH19" s="1452"/>
      <c r="BYI19" s="1467"/>
      <c r="BYJ19" s="1454"/>
      <c r="BYK19" s="1455"/>
      <c r="BYL19" s="1396"/>
      <c r="BYM19" s="1456"/>
      <c r="BYN19" s="1457"/>
      <c r="BYO19" s="1458"/>
      <c r="BYP19" s="1455"/>
      <c r="BYQ19" s="1459"/>
      <c r="BYR19" s="643"/>
      <c r="BYS19" s="1381"/>
      <c r="BYT19" s="591"/>
      <c r="BYU19" s="1392"/>
      <c r="BYV19" s="943"/>
      <c r="BYW19" s="1242"/>
      <c r="BYX19" s="1241"/>
      <c r="BYY19" s="594"/>
      <c r="BYZ19" s="1191"/>
      <c r="BZA19" s="643"/>
      <c r="BZB19" s="1460"/>
      <c r="BZC19" s="1396"/>
      <c r="BZD19" s="1396"/>
      <c r="BZE19" s="1468"/>
      <c r="BZF19" s="1468"/>
      <c r="BZG19" s="1396"/>
      <c r="BZH19" s="1462"/>
      <c r="BZI19" s="1463"/>
      <c r="BZJ19" s="1464"/>
      <c r="BZK19" s="1396"/>
      <c r="BZL19" s="1396"/>
      <c r="BZM19" s="1396"/>
      <c r="BZN19" s="1465"/>
      <c r="BZO19" s="1465"/>
      <c r="BZP19" s="1396"/>
      <c r="BZQ19" s="1465"/>
      <c r="BZR19" s="1465"/>
      <c r="BZS19" s="1465"/>
      <c r="BZT19" s="1465"/>
      <c r="BZU19" s="1465"/>
      <c r="BZV19" s="1396"/>
      <c r="BZW19" s="1452"/>
      <c r="BZX19" s="1467"/>
      <c r="BZY19" s="1454"/>
      <c r="BZZ19" s="1455"/>
      <c r="CAA19" s="1396"/>
      <c r="CAB19" s="1456"/>
      <c r="CAC19" s="1457"/>
      <c r="CAD19" s="1458"/>
      <c r="CAE19" s="1455"/>
      <c r="CAF19" s="1459"/>
      <c r="CAG19" s="643"/>
      <c r="CAH19" s="1381"/>
      <c r="CAI19" s="591"/>
      <c r="CAJ19" s="1392"/>
      <c r="CAK19" s="943"/>
      <c r="CAL19" s="1242"/>
      <c r="CAM19" s="1241"/>
      <c r="CAN19" s="594"/>
      <c r="CAO19" s="1191"/>
      <c r="CAP19" s="643"/>
      <c r="CAQ19" s="1460"/>
      <c r="CAR19" s="1396"/>
      <c r="CAS19" s="1396"/>
      <c r="CAT19" s="1468"/>
      <c r="CAU19" s="1468"/>
      <c r="CAV19" s="1396"/>
      <c r="CAW19" s="1462"/>
      <c r="CAX19" s="1463"/>
      <c r="CAY19" s="1464"/>
      <c r="CAZ19" s="1396"/>
      <c r="CBA19" s="1396"/>
      <c r="CBB19" s="1396"/>
      <c r="CBC19" s="1465"/>
      <c r="CBD19" s="1465"/>
      <c r="CBE19" s="1396"/>
      <c r="CBF19" s="1465"/>
      <c r="CBG19" s="1465"/>
      <c r="CBH19" s="1465"/>
      <c r="CBI19" s="1465"/>
      <c r="CBJ19" s="1465"/>
      <c r="CBK19" s="1396"/>
      <c r="CBL19" s="1452"/>
      <c r="CBM19" s="1467"/>
      <c r="CBN19" s="1454"/>
      <c r="CBO19" s="1455"/>
      <c r="CBP19" s="1396"/>
      <c r="CBQ19" s="1456"/>
      <c r="CBR19" s="1457"/>
      <c r="CBS19" s="1458"/>
      <c r="CBT19" s="1455"/>
      <c r="CBU19" s="1459"/>
      <c r="CBV19" s="643"/>
      <c r="CBW19" s="1381"/>
      <c r="CBX19" s="591"/>
      <c r="CBY19" s="1392"/>
      <c r="CBZ19" s="943"/>
      <c r="CCA19" s="1242"/>
      <c r="CCB19" s="1241"/>
      <c r="CCC19" s="594"/>
      <c r="CCD19" s="1191"/>
      <c r="CCE19" s="643"/>
      <c r="CCF19" s="1460"/>
      <c r="CCG19" s="1396"/>
      <c r="CCH19" s="1396"/>
      <c r="CCI19" s="1468"/>
      <c r="CCJ19" s="1468"/>
      <c r="CCK19" s="1396"/>
      <c r="CCL19" s="1462"/>
      <c r="CCM19" s="1463"/>
      <c r="CCN19" s="1464"/>
      <c r="CCO19" s="1396"/>
      <c r="CCP19" s="1396"/>
      <c r="CCQ19" s="1396"/>
      <c r="CCR19" s="1465"/>
      <c r="CCS19" s="1465"/>
      <c r="CCT19" s="1396"/>
      <c r="CCU19" s="1465"/>
      <c r="CCV19" s="1465"/>
      <c r="CCW19" s="1465"/>
      <c r="CCX19" s="1465"/>
      <c r="CCY19" s="1465"/>
      <c r="CCZ19" s="1396"/>
      <c r="CDA19" s="1452"/>
      <c r="CDB19" s="1467"/>
      <c r="CDC19" s="1454"/>
      <c r="CDD19" s="1455"/>
      <c r="CDE19" s="1396"/>
      <c r="CDF19" s="1456"/>
      <c r="CDG19" s="1457"/>
      <c r="CDH19" s="1458"/>
      <c r="CDI19" s="1455"/>
      <c r="CDJ19" s="1459"/>
      <c r="CDK19" s="643"/>
      <c r="CDL19" s="1381"/>
      <c r="CDM19" s="591"/>
      <c r="CDN19" s="1392"/>
      <c r="CDO19" s="943"/>
      <c r="CDP19" s="1242"/>
      <c r="CDQ19" s="1241"/>
      <c r="CDR19" s="594"/>
      <c r="CDS19" s="1191"/>
      <c r="CDT19" s="643"/>
      <c r="CDU19" s="1460"/>
      <c r="CDV19" s="1396"/>
      <c r="CDW19" s="1396"/>
      <c r="CDX19" s="1468"/>
      <c r="CDY19" s="1468"/>
      <c r="CDZ19" s="1396"/>
      <c r="CEA19" s="1462"/>
      <c r="CEB19" s="1463"/>
      <c r="CEC19" s="1464"/>
      <c r="CED19" s="1396"/>
      <c r="CEE19" s="1396"/>
      <c r="CEF19" s="1396"/>
      <c r="CEG19" s="1465"/>
      <c r="CEH19" s="1465"/>
      <c r="CEI19" s="1396"/>
      <c r="CEJ19" s="1465"/>
      <c r="CEK19" s="1465"/>
      <c r="CEL19" s="1465"/>
      <c r="CEM19" s="1465"/>
      <c r="CEN19" s="1465"/>
      <c r="CEO19" s="1396"/>
      <c r="CEP19" s="1452"/>
      <c r="CEQ19" s="1467"/>
      <c r="CER19" s="1454"/>
      <c r="CES19" s="1455"/>
      <c r="CET19" s="1396"/>
      <c r="CEU19" s="1456"/>
      <c r="CEV19" s="1457"/>
      <c r="CEW19" s="1458"/>
      <c r="CEX19" s="1455"/>
      <c r="CEY19" s="1459"/>
      <c r="CEZ19" s="643"/>
      <c r="CFA19" s="1381"/>
      <c r="CFB19" s="591"/>
      <c r="CFC19" s="1392"/>
      <c r="CFD19" s="943"/>
      <c r="CFE19" s="1242"/>
      <c r="CFF19" s="1241"/>
      <c r="CFG19" s="594"/>
      <c r="CFH19" s="1191"/>
      <c r="CFI19" s="643"/>
      <c r="CFJ19" s="1460"/>
      <c r="CFK19" s="1396"/>
      <c r="CFL19" s="1396"/>
      <c r="CFM19" s="1468"/>
      <c r="CFN19" s="1468"/>
      <c r="CFO19" s="1396"/>
      <c r="CFP19" s="1462"/>
      <c r="CFQ19" s="1463"/>
      <c r="CFR19" s="1464"/>
      <c r="CFS19" s="1396"/>
      <c r="CFT19" s="1396"/>
      <c r="CFU19" s="1396"/>
      <c r="CFV19" s="1465"/>
      <c r="CFW19" s="1465"/>
      <c r="CFX19" s="1396"/>
      <c r="CFY19" s="1465"/>
      <c r="CFZ19" s="1465"/>
      <c r="CGA19" s="1465"/>
      <c r="CGB19" s="1465"/>
      <c r="CGC19" s="1465"/>
      <c r="CGD19" s="1396"/>
      <c r="CGE19" s="1452"/>
      <c r="CGF19" s="1467"/>
      <c r="CGG19" s="1454"/>
      <c r="CGH19" s="1455"/>
      <c r="CGI19" s="1396"/>
      <c r="CGJ19" s="1456"/>
      <c r="CGK19" s="1457"/>
      <c r="CGL19" s="1458"/>
      <c r="CGM19" s="1455"/>
      <c r="CGN19" s="1459"/>
      <c r="CGO19" s="643"/>
      <c r="CGP19" s="1381"/>
      <c r="CGQ19" s="591"/>
      <c r="CGR19" s="1392"/>
      <c r="CGS19" s="943"/>
      <c r="CGT19" s="1242"/>
      <c r="CGU19" s="1241"/>
      <c r="CGV19" s="594"/>
      <c r="CGW19" s="1191"/>
      <c r="CGX19" s="643"/>
      <c r="CGY19" s="1460"/>
      <c r="CGZ19" s="1396"/>
      <c r="CHA19" s="1396"/>
      <c r="CHB19" s="1468"/>
      <c r="CHC19" s="1468"/>
      <c r="CHD19" s="1396"/>
      <c r="CHE19" s="1462"/>
      <c r="CHF19" s="1463"/>
      <c r="CHG19" s="1464"/>
      <c r="CHH19" s="1396"/>
      <c r="CHI19" s="1396"/>
      <c r="CHJ19" s="1396"/>
      <c r="CHK19" s="1465"/>
      <c r="CHL19" s="1465"/>
      <c r="CHM19" s="1396"/>
      <c r="CHN19" s="1465"/>
      <c r="CHO19" s="1465"/>
      <c r="CHP19" s="1465"/>
      <c r="CHQ19" s="1465"/>
      <c r="CHR19" s="1465"/>
      <c r="CHS19" s="1396"/>
      <c r="CHT19" s="1452"/>
      <c r="CHU19" s="1467"/>
      <c r="CHV19" s="1454"/>
      <c r="CHW19" s="1455"/>
      <c r="CHX19" s="1396"/>
      <c r="CHY19" s="1456"/>
      <c r="CHZ19" s="1457"/>
      <c r="CIA19" s="1458"/>
      <c r="CIB19" s="1455"/>
      <c r="CIC19" s="1459"/>
      <c r="CID19" s="643"/>
      <c r="CIE19" s="1381"/>
      <c r="CIF19" s="591"/>
      <c r="CIG19" s="1392"/>
      <c r="CIH19" s="943"/>
      <c r="CII19" s="1242"/>
      <c r="CIJ19" s="1241"/>
      <c r="CIK19" s="594"/>
      <c r="CIL19" s="1191"/>
      <c r="CIM19" s="643"/>
      <c r="CIN19" s="1460"/>
      <c r="CIO19" s="1396"/>
      <c r="CIP19" s="1396"/>
      <c r="CIQ19" s="1468"/>
      <c r="CIR19" s="1468"/>
      <c r="CIS19" s="1396"/>
      <c r="CIT19" s="1462"/>
      <c r="CIU19" s="1463"/>
      <c r="CIV19" s="1464"/>
      <c r="CIW19" s="1396"/>
      <c r="CIX19" s="1396"/>
      <c r="CIY19" s="1396"/>
      <c r="CIZ19" s="1465"/>
      <c r="CJA19" s="1465"/>
      <c r="CJB19" s="1396"/>
      <c r="CJC19" s="1465"/>
      <c r="CJD19" s="1465"/>
      <c r="CJE19" s="1465"/>
      <c r="CJF19" s="1465"/>
      <c r="CJG19" s="1465"/>
      <c r="CJH19" s="1396"/>
      <c r="CJI19" s="1452"/>
      <c r="CJJ19" s="1467"/>
      <c r="CJK19" s="1454"/>
      <c r="CJL19" s="1455"/>
      <c r="CJM19" s="1396"/>
      <c r="CJN19" s="1456"/>
      <c r="CJO19" s="1457"/>
      <c r="CJP19" s="1458"/>
      <c r="CJQ19" s="1455"/>
      <c r="CJR19" s="1459"/>
      <c r="CJS19" s="643"/>
      <c r="CJT19" s="1381"/>
      <c r="CJU19" s="591"/>
      <c r="CJV19" s="1392"/>
      <c r="CJW19" s="943"/>
      <c r="CJX19" s="1242"/>
      <c r="CJY19" s="1241"/>
      <c r="CJZ19" s="594"/>
      <c r="CKA19" s="1191"/>
      <c r="CKB19" s="643"/>
      <c r="CKC19" s="1460"/>
      <c r="CKD19" s="1396"/>
      <c r="CKE19" s="1396"/>
      <c r="CKF19" s="1468"/>
      <c r="CKG19" s="1468"/>
      <c r="CKH19" s="1396"/>
      <c r="CKI19" s="1462"/>
      <c r="CKJ19" s="1463"/>
      <c r="CKK19" s="1464"/>
      <c r="CKL19" s="1396"/>
      <c r="CKM19" s="1396"/>
      <c r="CKN19" s="1396"/>
      <c r="CKO19" s="1465"/>
      <c r="CKP19" s="1465"/>
      <c r="CKQ19" s="1396"/>
      <c r="CKR19" s="1465"/>
      <c r="CKS19" s="1465"/>
      <c r="CKT19" s="1465"/>
      <c r="CKU19" s="1465"/>
      <c r="CKV19" s="1465"/>
      <c r="CKW19" s="1396"/>
      <c r="CKX19" s="1452"/>
      <c r="CKY19" s="1467"/>
      <c r="CKZ19" s="1454"/>
      <c r="CLA19" s="1455"/>
      <c r="CLB19" s="1396"/>
      <c r="CLC19" s="1456"/>
      <c r="CLD19" s="1457"/>
      <c r="CLE19" s="1458"/>
      <c r="CLF19" s="1455"/>
      <c r="CLG19" s="1459"/>
      <c r="CLH19" s="643"/>
      <c r="CLI19" s="1381"/>
      <c r="CLJ19" s="591"/>
      <c r="CLK19" s="1392"/>
      <c r="CLL19" s="943"/>
      <c r="CLM19" s="1242"/>
      <c r="CLN19" s="1241"/>
      <c r="CLO19" s="594"/>
      <c r="CLP19" s="1191"/>
      <c r="CLQ19" s="643"/>
      <c r="CLR19" s="1460"/>
      <c r="CLS19" s="1396"/>
      <c r="CLT19" s="1396"/>
      <c r="CLU19" s="1468"/>
      <c r="CLV19" s="1468"/>
      <c r="CLW19" s="1396"/>
      <c r="CLX19" s="1462"/>
      <c r="CLY19" s="1463"/>
      <c r="CLZ19" s="1464"/>
      <c r="CMA19" s="1396"/>
      <c r="CMB19" s="1396"/>
      <c r="CMC19" s="1396"/>
      <c r="CMD19" s="1465"/>
      <c r="CME19" s="1465"/>
      <c r="CMF19" s="1396"/>
      <c r="CMG19" s="1465"/>
      <c r="CMH19" s="1465"/>
      <c r="CMI19" s="1465"/>
      <c r="CMJ19" s="1465"/>
      <c r="CMK19" s="1465"/>
      <c r="CML19" s="1396"/>
      <c r="CMM19" s="1452"/>
      <c r="CMN19" s="1467"/>
      <c r="CMO19" s="1454"/>
      <c r="CMP19" s="1455"/>
      <c r="CMQ19" s="1396"/>
      <c r="CMR19" s="1456"/>
      <c r="CMS19" s="1457"/>
      <c r="CMT19" s="1458"/>
      <c r="CMU19" s="1455"/>
      <c r="CMV19" s="1459"/>
      <c r="CMW19" s="643"/>
      <c r="CMX19" s="1381"/>
      <c r="CMY19" s="591"/>
      <c r="CMZ19" s="1392"/>
      <c r="CNA19" s="943"/>
      <c r="CNB19" s="1242"/>
      <c r="CNC19" s="1241"/>
      <c r="CND19" s="594"/>
      <c r="CNE19" s="1191"/>
      <c r="CNF19" s="643"/>
      <c r="CNG19" s="1460"/>
      <c r="CNH19" s="1396"/>
      <c r="CNI19" s="1396"/>
      <c r="CNJ19" s="1468"/>
      <c r="CNK19" s="1468"/>
      <c r="CNL19" s="1396"/>
      <c r="CNM19" s="1462"/>
      <c r="CNN19" s="1463"/>
      <c r="CNO19" s="1464"/>
      <c r="CNP19" s="1396"/>
      <c r="CNQ19" s="1396"/>
      <c r="CNR19" s="1396"/>
      <c r="CNS19" s="1465"/>
      <c r="CNT19" s="1465"/>
      <c r="CNU19" s="1396"/>
      <c r="CNV19" s="1465"/>
      <c r="CNW19" s="1465"/>
      <c r="CNX19" s="1465"/>
      <c r="CNY19" s="1465"/>
      <c r="CNZ19" s="1465"/>
      <c r="COA19" s="1396"/>
      <c r="COB19" s="1452"/>
      <c r="COC19" s="1467"/>
      <c r="COD19" s="1454"/>
      <c r="COE19" s="1455"/>
      <c r="COF19" s="1396"/>
      <c r="COG19" s="1456"/>
      <c r="COH19" s="1457"/>
      <c r="COI19" s="1458"/>
      <c r="COJ19" s="1455"/>
      <c r="COK19" s="1459"/>
      <c r="COL19" s="643"/>
      <c r="COM19" s="1381"/>
      <c r="CON19" s="591"/>
      <c r="COO19" s="1392"/>
      <c r="COP19" s="943"/>
      <c r="COQ19" s="1242"/>
      <c r="COR19" s="1241"/>
      <c r="COS19" s="594"/>
      <c r="COT19" s="1191"/>
      <c r="COU19" s="643"/>
      <c r="COV19" s="1460"/>
      <c r="COW19" s="1396"/>
      <c r="COX19" s="1396"/>
      <c r="COY19" s="1468"/>
      <c r="COZ19" s="1468"/>
      <c r="CPA19" s="1396"/>
      <c r="CPB19" s="1462"/>
      <c r="CPC19" s="1463"/>
      <c r="CPD19" s="1464"/>
      <c r="CPE19" s="1396"/>
      <c r="CPF19" s="1396"/>
      <c r="CPG19" s="1396"/>
      <c r="CPH19" s="1465"/>
      <c r="CPI19" s="1465"/>
      <c r="CPJ19" s="1396"/>
      <c r="CPK19" s="1465"/>
      <c r="CPL19" s="1465"/>
      <c r="CPM19" s="1465"/>
      <c r="CPN19" s="1465"/>
      <c r="CPO19" s="1465"/>
      <c r="CPP19" s="1396"/>
      <c r="CPQ19" s="1452"/>
      <c r="CPR19" s="1467"/>
      <c r="CPS19" s="1454"/>
      <c r="CPT19" s="1455"/>
      <c r="CPU19" s="1396"/>
      <c r="CPV19" s="1456"/>
      <c r="CPW19" s="1457"/>
      <c r="CPX19" s="1458"/>
      <c r="CPY19" s="1455"/>
      <c r="CPZ19" s="1459"/>
      <c r="CQA19" s="643"/>
      <c r="CQB19" s="1381"/>
      <c r="CQC19" s="591"/>
      <c r="CQD19" s="1392"/>
      <c r="CQE19" s="943"/>
      <c r="CQF19" s="1242"/>
      <c r="CQG19" s="1241"/>
      <c r="CQH19" s="594"/>
      <c r="CQI19" s="1191"/>
      <c r="CQJ19" s="643"/>
      <c r="CQK19" s="1460"/>
      <c r="CQL19" s="1396"/>
      <c r="CQM19" s="1396"/>
      <c r="CQN19" s="1468"/>
      <c r="CQO19" s="1468"/>
      <c r="CQP19" s="1396"/>
      <c r="CQQ19" s="1462"/>
      <c r="CQR19" s="1463"/>
      <c r="CQS19" s="1464"/>
      <c r="CQT19" s="1396"/>
      <c r="CQU19" s="1396"/>
      <c r="CQV19" s="1396"/>
      <c r="CQW19" s="1465"/>
      <c r="CQX19" s="1465"/>
      <c r="CQY19" s="1396"/>
      <c r="CQZ19" s="1465"/>
      <c r="CRA19" s="1465"/>
      <c r="CRB19" s="1465"/>
      <c r="CRC19" s="1465"/>
      <c r="CRD19" s="1465"/>
      <c r="CRE19" s="1396"/>
      <c r="CRF19" s="1452"/>
      <c r="CRG19" s="1467"/>
      <c r="CRH19" s="1454"/>
      <c r="CRI19" s="1455"/>
      <c r="CRJ19" s="1396"/>
      <c r="CRK19" s="1456"/>
      <c r="CRL19" s="1457"/>
      <c r="CRM19" s="1458"/>
      <c r="CRN19" s="1455"/>
      <c r="CRO19" s="1459"/>
      <c r="CRP19" s="643"/>
      <c r="CRQ19" s="1381"/>
      <c r="CRR19" s="591"/>
      <c r="CRS19" s="1392"/>
      <c r="CRT19" s="943"/>
      <c r="CRU19" s="1242"/>
      <c r="CRV19" s="1241"/>
      <c r="CRW19" s="594"/>
      <c r="CRX19" s="1191"/>
      <c r="CRY19" s="643"/>
      <c r="CRZ19" s="1460"/>
      <c r="CSA19" s="1396"/>
      <c r="CSB19" s="1396"/>
      <c r="CSC19" s="1468"/>
      <c r="CSD19" s="1468"/>
      <c r="CSE19" s="1396"/>
      <c r="CSF19" s="1462"/>
      <c r="CSG19" s="1463"/>
      <c r="CSH19" s="1464"/>
      <c r="CSI19" s="1396"/>
      <c r="CSJ19" s="1396"/>
      <c r="CSK19" s="1396"/>
      <c r="CSL19" s="1465"/>
      <c r="CSM19" s="1465"/>
      <c r="CSN19" s="1396"/>
      <c r="CSO19" s="1465"/>
      <c r="CSP19" s="1465"/>
      <c r="CSQ19" s="1465"/>
      <c r="CSR19" s="1465"/>
      <c r="CSS19" s="1465"/>
      <c r="CST19" s="1396"/>
      <c r="CSU19" s="1452"/>
      <c r="CSV19" s="1467"/>
      <c r="CSW19" s="1454"/>
      <c r="CSX19" s="1455"/>
      <c r="CSY19" s="1396"/>
      <c r="CSZ19" s="1456"/>
      <c r="CTA19" s="1457"/>
      <c r="CTB19" s="1458"/>
      <c r="CTC19" s="1455"/>
      <c r="CTD19" s="1459"/>
      <c r="CTE19" s="643"/>
      <c r="CTF19" s="1381"/>
      <c r="CTG19" s="591"/>
      <c r="CTH19" s="1392"/>
      <c r="CTI19" s="943"/>
      <c r="CTJ19" s="1242"/>
      <c r="CTK19" s="1241"/>
      <c r="CTL19" s="594"/>
      <c r="CTM19" s="1191"/>
      <c r="CTN19" s="643"/>
      <c r="CTO19" s="1460"/>
      <c r="CTP19" s="1396"/>
      <c r="CTQ19" s="1396"/>
      <c r="CTR19" s="1468"/>
      <c r="CTS19" s="1468"/>
      <c r="CTT19" s="1396"/>
      <c r="CTU19" s="1462"/>
      <c r="CTV19" s="1463"/>
      <c r="CTW19" s="1464"/>
      <c r="CTX19" s="1396"/>
      <c r="CTY19" s="1396"/>
      <c r="CTZ19" s="1396"/>
      <c r="CUA19" s="1465"/>
      <c r="CUB19" s="1465"/>
      <c r="CUC19" s="1396"/>
      <c r="CUD19" s="1465"/>
      <c r="CUE19" s="1465"/>
      <c r="CUF19" s="1465"/>
      <c r="CUG19" s="1465"/>
      <c r="CUH19" s="1465"/>
      <c r="CUI19" s="1396"/>
      <c r="CUJ19" s="1452"/>
      <c r="CUK19" s="1467"/>
      <c r="CUL19" s="1454"/>
      <c r="CUM19" s="1455"/>
      <c r="CUN19" s="1396"/>
      <c r="CUO19" s="1456"/>
      <c r="CUP19" s="1457"/>
      <c r="CUQ19" s="1458"/>
      <c r="CUR19" s="1455"/>
      <c r="CUS19" s="1459"/>
      <c r="CUT19" s="643"/>
      <c r="CUU19" s="1381"/>
      <c r="CUV19" s="591"/>
      <c r="CUW19" s="1392"/>
      <c r="CUX19" s="943"/>
      <c r="CUY19" s="1242"/>
      <c r="CUZ19" s="1241"/>
      <c r="CVA19" s="594"/>
      <c r="CVB19" s="1191"/>
      <c r="CVC19" s="643"/>
      <c r="CVD19" s="1460"/>
      <c r="CVE19" s="1396"/>
      <c r="CVF19" s="1396"/>
      <c r="CVG19" s="1468"/>
      <c r="CVH19" s="1468"/>
      <c r="CVI19" s="1396"/>
      <c r="CVJ19" s="1462"/>
      <c r="CVK19" s="1463"/>
      <c r="CVL19" s="1464"/>
      <c r="CVM19" s="1396"/>
      <c r="CVN19" s="1396"/>
      <c r="CVO19" s="1396"/>
      <c r="CVP19" s="1465"/>
      <c r="CVQ19" s="1465"/>
      <c r="CVR19" s="1396"/>
      <c r="CVS19" s="1465"/>
      <c r="CVT19" s="1465"/>
      <c r="CVU19" s="1465"/>
      <c r="CVV19" s="1465"/>
      <c r="CVW19" s="1465"/>
      <c r="CVX19" s="1396"/>
      <c r="CVY19" s="1452"/>
      <c r="CVZ19" s="1467"/>
      <c r="CWA19" s="1454"/>
      <c r="CWB19" s="1455"/>
      <c r="CWC19" s="1396"/>
      <c r="CWD19" s="1456"/>
      <c r="CWE19" s="1457"/>
      <c r="CWF19" s="1458"/>
      <c r="CWG19" s="1455"/>
      <c r="CWH19" s="1459"/>
      <c r="CWI19" s="643"/>
      <c r="CWJ19" s="1381"/>
      <c r="CWK19" s="591"/>
      <c r="CWL19" s="1392"/>
      <c r="CWM19" s="943"/>
      <c r="CWN19" s="1242"/>
      <c r="CWO19" s="1241"/>
      <c r="CWP19" s="594"/>
      <c r="CWQ19" s="1191"/>
      <c r="CWR19" s="643"/>
      <c r="CWS19" s="1460"/>
      <c r="CWT19" s="1396"/>
      <c r="CWU19" s="1396"/>
      <c r="CWV19" s="1468"/>
      <c r="CWW19" s="1468"/>
      <c r="CWX19" s="1396"/>
      <c r="CWY19" s="1462"/>
      <c r="CWZ19" s="1463"/>
      <c r="CXA19" s="1464"/>
      <c r="CXB19" s="1396"/>
      <c r="CXC19" s="1396"/>
      <c r="CXD19" s="1396"/>
      <c r="CXE19" s="1465"/>
      <c r="CXF19" s="1465"/>
      <c r="CXG19" s="1396"/>
      <c r="CXH19" s="1465"/>
      <c r="CXI19" s="1465"/>
      <c r="CXJ19" s="1465"/>
      <c r="CXK19" s="1465"/>
      <c r="CXL19" s="1465"/>
      <c r="CXM19" s="1396"/>
      <c r="CXN19" s="1452"/>
      <c r="CXO19" s="1467"/>
      <c r="CXP19" s="1454"/>
      <c r="CXQ19" s="1455"/>
      <c r="CXR19" s="1396"/>
      <c r="CXS19" s="1456"/>
      <c r="CXT19" s="1457"/>
      <c r="CXU19" s="1458"/>
      <c r="CXV19" s="1455"/>
      <c r="CXW19" s="1459"/>
      <c r="CXX19" s="643"/>
      <c r="CXY19" s="1381"/>
      <c r="CXZ19" s="591"/>
      <c r="CYA19" s="1392"/>
      <c r="CYB19" s="943"/>
      <c r="CYC19" s="1242"/>
      <c r="CYD19" s="1241"/>
      <c r="CYE19" s="594"/>
      <c r="CYF19" s="1191"/>
      <c r="CYG19" s="643"/>
      <c r="CYH19" s="1460"/>
      <c r="CYI19" s="1396"/>
      <c r="CYJ19" s="1396"/>
      <c r="CYK19" s="1468"/>
      <c r="CYL19" s="1468"/>
      <c r="CYM19" s="1396"/>
      <c r="CYN19" s="1462"/>
      <c r="CYO19" s="1463"/>
      <c r="CYP19" s="1464"/>
      <c r="CYQ19" s="1396"/>
      <c r="CYR19" s="1396"/>
      <c r="CYS19" s="1396"/>
      <c r="CYT19" s="1465"/>
      <c r="CYU19" s="1465"/>
      <c r="CYV19" s="1396"/>
      <c r="CYW19" s="1465"/>
      <c r="CYX19" s="1465"/>
      <c r="CYY19" s="1465"/>
      <c r="CYZ19" s="1465"/>
      <c r="CZA19" s="1465"/>
      <c r="CZB19" s="1396"/>
      <c r="CZC19" s="1452"/>
      <c r="CZD19" s="1467"/>
      <c r="CZE19" s="1454"/>
      <c r="CZF19" s="1455"/>
      <c r="CZG19" s="1396"/>
      <c r="CZH19" s="1456"/>
      <c r="CZI19" s="1457"/>
      <c r="CZJ19" s="1458"/>
      <c r="CZK19" s="1455"/>
      <c r="CZL19" s="1459"/>
      <c r="CZM19" s="643"/>
      <c r="CZN19" s="1381"/>
      <c r="CZO19" s="591"/>
      <c r="CZP19" s="1392"/>
      <c r="CZQ19" s="943"/>
      <c r="CZR19" s="1242"/>
      <c r="CZS19" s="1241"/>
      <c r="CZT19" s="594"/>
      <c r="CZU19" s="1191"/>
      <c r="CZV19" s="643"/>
      <c r="CZW19" s="1460"/>
      <c r="CZX19" s="1396"/>
      <c r="CZY19" s="1396"/>
      <c r="CZZ19" s="1468"/>
      <c r="DAA19" s="1468"/>
      <c r="DAB19" s="1396"/>
      <c r="DAC19" s="1462"/>
      <c r="DAD19" s="1463"/>
      <c r="DAE19" s="1464"/>
      <c r="DAF19" s="1396"/>
      <c r="DAG19" s="1396"/>
      <c r="DAH19" s="1396"/>
      <c r="DAI19" s="1465"/>
      <c r="DAJ19" s="1465"/>
      <c r="DAK19" s="1396"/>
      <c r="DAL19" s="1465"/>
      <c r="DAM19" s="1465"/>
      <c r="DAN19" s="1465"/>
      <c r="DAO19" s="1465"/>
      <c r="DAP19" s="1465"/>
      <c r="DAQ19" s="1396"/>
      <c r="DAR19" s="1452"/>
      <c r="DAS19" s="1467"/>
      <c r="DAT19" s="1454"/>
      <c r="DAU19" s="1455"/>
      <c r="DAV19" s="1396"/>
      <c r="DAW19" s="1456"/>
      <c r="DAX19" s="1457"/>
      <c r="DAY19" s="1458"/>
      <c r="DAZ19" s="1455"/>
      <c r="DBA19" s="1459"/>
      <c r="DBB19" s="643"/>
      <c r="DBC19" s="1381"/>
      <c r="DBD19" s="591"/>
      <c r="DBE19" s="1392"/>
      <c r="DBF19" s="943"/>
      <c r="DBG19" s="1242"/>
      <c r="DBH19" s="1241"/>
      <c r="DBI19" s="594"/>
      <c r="DBJ19" s="1191"/>
      <c r="DBK19" s="643"/>
      <c r="DBL19" s="1460"/>
      <c r="DBM19" s="1396"/>
      <c r="DBN19" s="1396"/>
      <c r="DBO19" s="1468"/>
      <c r="DBP19" s="1468"/>
      <c r="DBQ19" s="1396"/>
      <c r="DBR19" s="1462"/>
      <c r="DBS19" s="1463"/>
      <c r="DBT19" s="1464"/>
      <c r="DBU19" s="1396"/>
      <c r="DBV19" s="1396"/>
      <c r="DBW19" s="1396"/>
      <c r="DBX19" s="1465"/>
      <c r="DBY19" s="1465"/>
      <c r="DBZ19" s="1396"/>
      <c r="DCA19" s="1465"/>
      <c r="DCB19" s="1465"/>
      <c r="DCC19" s="1465"/>
      <c r="DCD19" s="1465"/>
      <c r="DCE19" s="1465"/>
      <c r="DCF19" s="1396"/>
      <c r="DCG19" s="1452"/>
      <c r="DCH19" s="1467"/>
      <c r="DCI19" s="1454"/>
      <c r="DCJ19" s="1455"/>
      <c r="DCK19" s="1396"/>
      <c r="DCL19" s="1456"/>
      <c r="DCM19" s="1457"/>
      <c r="DCN19" s="1458"/>
      <c r="DCO19" s="1455"/>
      <c r="DCP19" s="1459"/>
      <c r="DCQ19" s="643"/>
      <c r="DCR19" s="1381"/>
      <c r="DCS19" s="591"/>
      <c r="DCT19" s="1392"/>
      <c r="DCU19" s="943"/>
      <c r="DCV19" s="1242"/>
      <c r="DCW19" s="1241"/>
      <c r="DCX19" s="594"/>
      <c r="DCY19" s="1191"/>
      <c r="DCZ19" s="643"/>
      <c r="DDA19" s="1460"/>
      <c r="DDB19" s="1396"/>
      <c r="DDC19" s="1396"/>
      <c r="DDD19" s="1468"/>
      <c r="DDE19" s="1468"/>
      <c r="DDF19" s="1396"/>
      <c r="DDG19" s="1462"/>
      <c r="DDH19" s="1463"/>
      <c r="DDI19" s="1464"/>
      <c r="DDJ19" s="1396"/>
      <c r="DDK19" s="1396"/>
      <c r="DDL19" s="1396"/>
      <c r="DDM19" s="1465"/>
      <c r="DDN19" s="1465"/>
      <c r="DDO19" s="1396"/>
      <c r="DDP19" s="1465"/>
      <c r="DDQ19" s="1465"/>
      <c r="DDR19" s="1465"/>
      <c r="DDS19" s="1465"/>
      <c r="DDT19" s="1465"/>
      <c r="DDU19" s="1396"/>
      <c r="DDV19" s="1452"/>
      <c r="DDW19" s="1467"/>
      <c r="DDX19" s="1454"/>
      <c r="DDY19" s="1455"/>
      <c r="DDZ19" s="1396"/>
      <c r="DEA19" s="1456"/>
      <c r="DEB19" s="1457"/>
      <c r="DEC19" s="1458"/>
      <c r="DED19" s="1455"/>
      <c r="DEE19" s="1459"/>
      <c r="DEF19" s="643"/>
      <c r="DEG19" s="1381"/>
      <c r="DEH19" s="591"/>
      <c r="DEI19" s="1392"/>
      <c r="DEJ19" s="943"/>
      <c r="DEK19" s="1242"/>
      <c r="DEL19" s="1241"/>
      <c r="DEM19" s="594"/>
      <c r="DEN19" s="1191"/>
      <c r="DEO19" s="643"/>
      <c r="DEP19" s="1460"/>
      <c r="DEQ19" s="1396"/>
      <c r="DER19" s="1396"/>
      <c r="DES19" s="1468"/>
      <c r="DET19" s="1468"/>
      <c r="DEU19" s="1396"/>
      <c r="DEV19" s="1462"/>
      <c r="DEW19" s="1463"/>
      <c r="DEX19" s="1464"/>
      <c r="DEY19" s="1396"/>
      <c r="DEZ19" s="1396"/>
      <c r="DFA19" s="1396"/>
      <c r="DFB19" s="1465"/>
      <c r="DFC19" s="1465"/>
      <c r="DFD19" s="1396"/>
      <c r="DFE19" s="1465"/>
      <c r="DFF19" s="1465"/>
      <c r="DFG19" s="1465"/>
      <c r="DFH19" s="1465"/>
      <c r="DFI19" s="1465"/>
      <c r="DFJ19" s="1396"/>
      <c r="DFK19" s="1452"/>
      <c r="DFL19" s="1467"/>
      <c r="DFM19" s="1454"/>
      <c r="DFN19" s="1455"/>
      <c r="DFO19" s="1396"/>
      <c r="DFP19" s="1456"/>
      <c r="DFQ19" s="1457"/>
      <c r="DFR19" s="1458"/>
      <c r="DFS19" s="1455"/>
      <c r="DFT19" s="1459"/>
      <c r="DFU19" s="643"/>
      <c r="DFV19" s="1381"/>
      <c r="DFW19" s="591"/>
      <c r="DFX19" s="1392"/>
      <c r="DFY19" s="943"/>
      <c r="DFZ19" s="1242"/>
      <c r="DGA19" s="1241"/>
      <c r="DGB19" s="594"/>
      <c r="DGC19" s="1191"/>
      <c r="DGD19" s="643"/>
      <c r="DGE19" s="1460"/>
      <c r="DGF19" s="1396"/>
      <c r="DGG19" s="1396"/>
      <c r="DGH19" s="1468"/>
      <c r="DGI19" s="1468"/>
      <c r="DGJ19" s="1396"/>
      <c r="DGK19" s="1462"/>
      <c r="DGL19" s="1463"/>
      <c r="DGM19" s="1464"/>
      <c r="DGN19" s="1396"/>
      <c r="DGO19" s="1396"/>
      <c r="DGP19" s="1396"/>
      <c r="DGQ19" s="1465"/>
      <c r="DGR19" s="1465"/>
      <c r="DGS19" s="1396"/>
      <c r="DGT19" s="1465"/>
      <c r="DGU19" s="1465"/>
      <c r="DGV19" s="1465"/>
      <c r="DGW19" s="1465"/>
      <c r="DGX19" s="1465"/>
      <c r="DGY19" s="1396"/>
      <c r="DGZ19" s="1452"/>
      <c r="DHA19" s="1467"/>
      <c r="DHB19" s="1454"/>
      <c r="DHC19" s="1455"/>
      <c r="DHD19" s="1396"/>
      <c r="DHE19" s="1456"/>
      <c r="DHF19" s="1457"/>
      <c r="DHG19" s="1458"/>
      <c r="DHH19" s="1455"/>
      <c r="DHI19" s="1459"/>
      <c r="DHJ19" s="643"/>
      <c r="DHK19" s="1381"/>
      <c r="DHL19" s="591"/>
      <c r="DHM19" s="1392"/>
      <c r="DHN19" s="943"/>
      <c r="DHO19" s="1242"/>
      <c r="DHP19" s="1241"/>
      <c r="DHQ19" s="594"/>
      <c r="DHR19" s="1191"/>
      <c r="DHS19" s="643"/>
      <c r="DHT19" s="1460"/>
      <c r="DHU19" s="1396"/>
      <c r="DHV19" s="1396"/>
      <c r="DHW19" s="1468"/>
      <c r="DHX19" s="1468"/>
      <c r="DHY19" s="1396"/>
      <c r="DHZ19" s="1462"/>
      <c r="DIA19" s="1463"/>
      <c r="DIB19" s="1464"/>
      <c r="DIC19" s="1396"/>
      <c r="DID19" s="1396"/>
      <c r="DIE19" s="1396"/>
      <c r="DIF19" s="1465"/>
      <c r="DIG19" s="1465"/>
      <c r="DIH19" s="1396"/>
      <c r="DII19" s="1465"/>
      <c r="DIJ19" s="1465"/>
      <c r="DIK19" s="1465"/>
      <c r="DIL19" s="1465"/>
      <c r="DIM19" s="1465"/>
      <c r="DIN19" s="1396"/>
      <c r="DIO19" s="1452"/>
      <c r="DIP19" s="1467"/>
      <c r="DIQ19" s="1454"/>
      <c r="DIR19" s="1455"/>
      <c r="DIS19" s="1396"/>
      <c r="DIT19" s="1456"/>
      <c r="DIU19" s="1457"/>
      <c r="DIV19" s="1458"/>
      <c r="DIW19" s="1455"/>
      <c r="DIX19" s="1459"/>
      <c r="DIY19" s="643"/>
      <c r="DIZ19" s="1381"/>
      <c r="DJA19" s="591"/>
      <c r="DJB19" s="1392"/>
      <c r="DJC19" s="943"/>
      <c r="DJD19" s="1242"/>
      <c r="DJE19" s="1241"/>
      <c r="DJF19" s="594"/>
      <c r="DJG19" s="1191"/>
      <c r="DJH19" s="643"/>
      <c r="DJI19" s="1460"/>
      <c r="DJJ19" s="1396"/>
      <c r="DJK19" s="1396"/>
      <c r="DJL19" s="1468"/>
      <c r="DJM19" s="1468"/>
      <c r="DJN19" s="1396"/>
      <c r="DJO19" s="1462"/>
      <c r="DJP19" s="1463"/>
      <c r="DJQ19" s="1464"/>
      <c r="DJR19" s="1396"/>
      <c r="DJS19" s="1396"/>
      <c r="DJT19" s="1396"/>
      <c r="DJU19" s="1465"/>
      <c r="DJV19" s="1465"/>
      <c r="DJW19" s="1396"/>
      <c r="DJX19" s="1465"/>
      <c r="DJY19" s="1465"/>
      <c r="DJZ19" s="1465"/>
      <c r="DKA19" s="1465"/>
      <c r="DKB19" s="1465"/>
      <c r="DKC19" s="1396"/>
      <c r="DKD19" s="1452"/>
      <c r="DKE19" s="1467"/>
      <c r="DKF19" s="1454"/>
      <c r="DKG19" s="1455"/>
      <c r="DKH19" s="1396"/>
      <c r="DKI19" s="1456"/>
      <c r="DKJ19" s="1457"/>
      <c r="DKK19" s="1458"/>
      <c r="DKL19" s="1455"/>
      <c r="DKM19" s="1459"/>
      <c r="DKN19" s="643"/>
      <c r="DKO19" s="1381"/>
      <c r="DKP19" s="591"/>
      <c r="DKQ19" s="1392"/>
      <c r="DKR19" s="943"/>
      <c r="DKS19" s="1242"/>
      <c r="DKT19" s="1241"/>
      <c r="DKU19" s="594"/>
      <c r="DKV19" s="1191"/>
      <c r="DKW19" s="643"/>
      <c r="DKX19" s="1460"/>
      <c r="DKY19" s="1396"/>
      <c r="DKZ19" s="1396"/>
      <c r="DLA19" s="1468"/>
      <c r="DLB19" s="1468"/>
      <c r="DLC19" s="1396"/>
      <c r="DLD19" s="1462"/>
      <c r="DLE19" s="1463"/>
      <c r="DLF19" s="1464"/>
      <c r="DLG19" s="1396"/>
      <c r="DLH19" s="1396"/>
      <c r="DLI19" s="1396"/>
      <c r="DLJ19" s="1465"/>
      <c r="DLK19" s="1465"/>
      <c r="DLL19" s="1396"/>
      <c r="DLM19" s="1465"/>
      <c r="DLN19" s="1465"/>
      <c r="DLO19" s="1465"/>
      <c r="DLP19" s="1465"/>
      <c r="DLQ19" s="1465"/>
      <c r="DLR19" s="1396"/>
      <c r="DLS19" s="1452"/>
      <c r="DLT19" s="1467"/>
      <c r="DLU19" s="1454"/>
      <c r="DLV19" s="1455"/>
      <c r="DLW19" s="1396"/>
      <c r="DLX19" s="1456"/>
      <c r="DLY19" s="1457"/>
      <c r="DLZ19" s="1458"/>
      <c r="DMA19" s="1455"/>
      <c r="DMB19" s="1459"/>
      <c r="DMC19" s="643"/>
      <c r="DMD19" s="1381"/>
      <c r="DME19" s="591"/>
      <c r="DMF19" s="1392"/>
      <c r="DMG19" s="943"/>
      <c r="DMH19" s="1242"/>
      <c r="DMI19" s="1241"/>
      <c r="DMJ19" s="594"/>
      <c r="DMK19" s="1191"/>
      <c r="DML19" s="643"/>
      <c r="DMM19" s="1460"/>
      <c r="DMN19" s="1396"/>
      <c r="DMO19" s="1396"/>
      <c r="DMP19" s="1468"/>
      <c r="DMQ19" s="1468"/>
      <c r="DMR19" s="1396"/>
      <c r="DMS19" s="1462"/>
      <c r="DMT19" s="1463"/>
      <c r="DMU19" s="1464"/>
      <c r="DMV19" s="1396"/>
      <c r="DMW19" s="1396"/>
      <c r="DMX19" s="1396"/>
      <c r="DMY19" s="1465"/>
      <c r="DMZ19" s="1465"/>
      <c r="DNA19" s="1396"/>
      <c r="DNB19" s="1465"/>
      <c r="DNC19" s="1465"/>
      <c r="DND19" s="1465"/>
      <c r="DNE19" s="1465"/>
      <c r="DNF19" s="1465"/>
      <c r="DNG19" s="1396"/>
      <c r="DNH19" s="1452"/>
      <c r="DNI19" s="1467"/>
      <c r="DNJ19" s="1454"/>
      <c r="DNK19" s="1455"/>
      <c r="DNL19" s="1396"/>
      <c r="DNM19" s="1456"/>
      <c r="DNN19" s="1457"/>
      <c r="DNO19" s="1458"/>
      <c r="DNP19" s="1455"/>
      <c r="DNQ19" s="1459"/>
      <c r="DNR19" s="643"/>
      <c r="DNS19" s="1381"/>
      <c r="DNT19" s="591"/>
      <c r="DNU19" s="1392"/>
      <c r="DNV19" s="943"/>
      <c r="DNW19" s="1242"/>
      <c r="DNX19" s="1241"/>
      <c r="DNY19" s="594"/>
      <c r="DNZ19" s="1191"/>
      <c r="DOA19" s="643"/>
      <c r="DOB19" s="1460"/>
      <c r="DOC19" s="1396"/>
      <c r="DOD19" s="1396"/>
      <c r="DOE19" s="1468"/>
      <c r="DOF19" s="1468"/>
      <c r="DOG19" s="1396"/>
      <c r="DOH19" s="1462"/>
      <c r="DOI19" s="1463"/>
      <c r="DOJ19" s="1464"/>
      <c r="DOK19" s="1396"/>
      <c r="DOL19" s="1396"/>
      <c r="DOM19" s="1396"/>
      <c r="DON19" s="1465"/>
      <c r="DOO19" s="1465"/>
      <c r="DOP19" s="1396"/>
      <c r="DOQ19" s="1465"/>
      <c r="DOR19" s="1465"/>
      <c r="DOS19" s="1465"/>
      <c r="DOT19" s="1465"/>
      <c r="DOU19" s="1465"/>
      <c r="DOV19" s="1396"/>
      <c r="DOW19" s="1452"/>
      <c r="DOX19" s="1467"/>
      <c r="DOY19" s="1454"/>
      <c r="DOZ19" s="1455"/>
      <c r="DPA19" s="1396"/>
      <c r="DPB19" s="1456"/>
      <c r="DPC19" s="1457"/>
      <c r="DPD19" s="1458"/>
      <c r="DPE19" s="1455"/>
      <c r="DPF19" s="1459"/>
      <c r="DPG19" s="643"/>
      <c r="DPH19" s="1381"/>
      <c r="DPI19" s="591"/>
      <c r="DPJ19" s="1392"/>
      <c r="DPK19" s="943"/>
      <c r="DPL19" s="1242"/>
      <c r="DPM19" s="1241"/>
      <c r="DPN19" s="594"/>
      <c r="DPO19" s="1191"/>
      <c r="DPP19" s="643"/>
      <c r="DPQ19" s="1460"/>
      <c r="DPR19" s="1396"/>
      <c r="DPS19" s="1396"/>
      <c r="DPT19" s="1468"/>
      <c r="DPU19" s="1468"/>
      <c r="DPV19" s="1396"/>
      <c r="DPW19" s="1462"/>
      <c r="DPX19" s="1463"/>
      <c r="DPY19" s="1464"/>
      <c r="DPZ19" s="1396"/>
      <c r="DQA19" s="1396"/>
      <c r="DQB19" s="1396"/>
      <c r="DQC19" s="1465"/>
      <c r="DQD19" s="1465"/>
      <c r="DQE19" s="1396"/>
      <c r="DQF19" s="1465"/>
      <c r="DQG19" s="1465"/>
      <c r="DQH19" s="1465"/>
      <c r="DQI19" s="1465"/>
      <c r="DQJ19" s="1465"/>
      <c r="DQK19" s="1396"/>
      <c r="DQL19" s="1452"/>
      <c r="DQM19" s="1467"/>
      <c r="DQN19" s="1454"/>
      <c r="DQO19" s="1455"/>
      <c r="DQP19" s="1396"/>
      <c r="DQQ19" s="1456"/>
      <c r="DQR19" s="1457"/>
      <c r="DQS19" s="1458"/>
      <c r="DQT19" s="1455"/>
      <c r="DQU19" s="1459"/>
      <c r="DQV19" s="643"/>
      <c r="DQW19" s="1381"/>
      <c r="DQX19" s="591"/>
      <c r="DQY19" s="1392"/>
      <c r="DQZ19" s="943"/>
      <c r="DRA19" s="1242"/>
      <c r="DRB19" s="1241"/>
      <c r="DRC19" s="594"/>
      <c r="DRD19" s="1191"/>
      <c r="DRE19" s="643"/>
      <c r="DRF19" s="1460"/>
      <c r="DRG19" s="1396"/>
      <c r="DRH19" s="1396"/>
      <c r="DRI19" s="1468"/>
      <c r="DRJ19" s="1468"/>
      <c r="DRK19" s="1396"/>
      <c r="DRL19" s="1462"/>
      <c r="DRM19" s="1463"/>
      <c r="DRN19" s="1464"/>
      <c r="DRO19" s="1396"/>
      <c r="DRP19" s="1396"/>
      <c r="DRQ19" s="1396"/>
      <c r="DRR19" s="1465"/>
      <c r="DRS19" s="1465"/>
      <c r="DRT19" s="1396"/>
      <c r="DRU19" s="1465"/>
      <c r="DRV19" s="1465"/>
      <c r="DRW19" s="1465"/>
      <c r="DRX19" s="1465"/>
      <c r="DRY19" s="1465"/>
      <c r="DRZ19" s="1396"/>
      <c r="DSA19" s="1452"/>
      <c r="DSB19" s="1467"/>
      <c r="DSC19" s="1454"/>
      <c r="DSD19" s="1455"/>
      <c r="DSE19" s="1396"/>
      <c r="DSF19" s="1456"/>
      <c r="DSG19" s="1457"/>
      <c r="DSH19" s="1458"/>
      <c r="DSI19" s="1455"/>
      <c r="DSJ19" s="1459"/>
      <c r="DSK19" s="643"/>
      <c r="DSL19" s="1381"/>
      <c r="DSM19" s="591"/>
      <c r="DSN19" s="1392"/>
      <c r="DSO19" s="943"/>
      <c r="DSP19" s="1242"/>
      <c r="DSQ19" s="1241"/>
      <c r="DSR19" s="594"/>
      <c r="DSS19" s="1191"/>
      <c r="DST19" s="643"/>
      <c r="DSU19" s="1460"/>
      <c r="DSV19" s="1396"/>
      <c r="DSW19" s="1396"/>
      <c r="DSX19" s="1468"/>
      <c r="DSY19" s="1468"/>
      <c r="DSZ19" s="1396"/>
      <c r="DTA19" s="1462"/>
      <c r="DTB19" s="1463"/>
      <c r="DTC19" s="1464"/>
      <c r="DTD19" s="1396"/>
      <c r="DTE19" s="1396"/>
      <c r="DTF19" s="1396"/>
      <c r="DTG19" s="1465"/>
      <c r="DTH19" s="1465"/>
      <c r="DTI19" s="1396"/>
      <c r="DTJ19" s="1465"/>
      <c r="DTK19" s="1465"/>
      <c r="DTL19" s="1465"/>
      <c r="DTM19" s="1465"/>
      <c r="DTN19" s="1465"/>
      <c r="DTO19" s="1396"/>
      <c r="DTP19" s="1452"/>
      <c r="DTQ19" s="1467"/>
      <c r="DTR19" s="1454"/>
      <c r="DTS19" s="1455"/>
      <c r="DTT19" s="1396"/>
      <c r="DTU19" s="1456"/>
      <c r="DTV19" s="1457"/>
      <c r="DTW19" s="1458"/>
      <c r="DTX19" s="1455"/>
      <c r="DTY19" s="1459"/>
      <c r="DTZ19" s="643"/>
      <c r="DUA19" s="1381"/>
      <c r="DUB19" s="591"/>
      <c r="DUC19" s="1392"/>
      <c r="DUD19" s="943"/>
      <c r="DUE19" s="1242"/>
      <c r="DUF19" s="1241"/>
      <c r="DUG19" s="594"/>
      <c r="DUH19" s="1191"/>
      <c r="DUI19" s="643"/>
      <c r="DUJ19" s="1460"/>
      <c r="DUK19" s="1396"/>
      <c r="DUL19" s="1396"/>
      <c r="DUM19" s="1468"/>
      <c r="DUN19" s="1468"/>
      <c r="DUO19" s="1396"/>
      <c r="DUP19" s="1462"/>
      <c r="DUQ19" s="1463"/>
      <c r="DUR19" s="1464"/>
      <c r="DUS19" s="1396"/>
      <c r="DUT19" s="1396"/>
      <c r="DUU19" s="1396"/>
      <c r="DUV19" s="1465"/>
      <c r="DUW19" s="1465"/>
      <c r="DUX19" s="1396"/>
      <c r="DUY19" s="1465"/>
      <c r="DUZ19" s="1465"/>
      <c r="DVA19" s="1465"/>
      <c r="DVB19" s="1465"/>
      <c r="DVC19" s="1465"/>
      <c r="DVD19" s="1396"/>
      <c r="DVE19" s="1452"/>
      <c r="DVF19" s="1467"/>
      <c r="DVG19" s="1454"/>
      <c r="DVH19" s="1455"/>
      <c r="DVI19" s="1396"/>
      <c r="DVJ19" s="1456"/>
      <c r="DVK19" s="1457"/>
      <c r="DVL19" s="1458"/>
      <c r="DVM19" s="1455"/>
      <c r="DVN19" s="1459"/>
      <c r="DVO19" s="643"/>
      <c r="DVP19" s="1381"/>
      <c r="DVQ19" s="591"/>
      <c r="DVR19" s="1392"/>
      <c r="DVS19" s="943"/>
      <c r="DVT19" s="1242"/>
      <c r="DVU19" s="1241"/>
      <c r="DVV19" s="594"/>
      <c r="DVW19" s="1191"/>
      <c r="DVX19" s="643"/>
      <c r="DVY19" s="1460"/>
      <c r="DVZ19" s="1396"/>
      <c r="DWA19" s="1396"/>
      <c r="DWB19" s="1468"/>
      <c r="DWC19" s="1468"/>
      <c r="DWD19" s="1396"/>
      <c r="DWE19" s="1462"/>
      <c r="DWF19" s="1463"/>
      <c r="DWG19" s="1464"/>
      <c r="DWH19" s="1396"/>
      <c r="DWI19" s="1396"/>
      <c r="DWJ19" s="1396"/>
      <c r="DWK19" s="1465"/>
      <c r="DWL19" s="1465"/>
      <c r="DWM19" s="1396"/>
      <c r="DWN19" s="1465"/>
      <c r="DWO19" s="1465"/>
      <c r="DWP19" s="1465"/>
      <c r="DWQ19" s="1465"/>
      <c r="DWR19" s="1465"/>
      <c r="DWS19" s="1396"/>
      <c r="DWT19" s="1452"/>
      <c r="DWU19" s="1467"/>
      <c r="DWV19" s="1454"/>
      <c r="DWW19" s="1455"/>
      <c r="DWX19" s="1396"/>
      <c r="DWY19" s="1456"/>
      <c r="DWZ19" s="1457"/>
      <c r="DXA19" s="1458"/>
      <c r="DXB19" s="1455"/>
      <c r="DXC19" s="1459"/>
      <c r="DXD19" s="643"/>
      <c r="DXE19" s="1381"/>
      <c r="DXF19" s="591"/>
      <c r="DXG19" s="1392"/>
      <c r="DXH19" s="943"/>
      <c r="DXI19" s="1242"/>
      <c r="DXJ19" s="1241"/>
      <c r="DXK19" s="594"/>
      <c r="DXL19" s="1191"/>
      <c r="DXM19" s="643"/>
      <c r="DXN19" s="1460"/>
      <c r="DXO19" s="1396"/>
      <c r="DXP19" s="1396"/>
      <c r="DXQ19" s="1468"/>
      <c r="DXR19" s="1468"/>
      <c r="DXS19" s="1396"/>
      <c r="DXT19" s="1462"/>
      <c r="DXU19" s="1463"/>
      <c r="DXV19" s="1464"/>
      <c r="DXW19" s="1396"/>
      <c r="DXX19" s="1396"/>
      <c r="DXY19" s="1396"/>
      <c r="DXZ19" s="1465"/>
      <c r="DYA19" s="1465"/>
      <c r="DYB19" s="1396"/>
      <c r="DYC19" s="1465"/>
      <c r="DYD19" s="1465"/>
      <c r="DYE19" s="1465"/>
      <c r="DYF19" s="1465"/>
      <c r="DYG19" s="1465"/>
      <c r="DYH19" s="1396"/>
      <c r="DYI19" s="1452"/>
      <c r="DYJ19" s="1467"/>
      <c r="DYK19" s="1454"/>
      <c r="DYL19" s="1455"/>
      <c r="DYM19" s="1396"/>
      <c r="DYN19" s="1456"/>
      <c r="DYO19" s="1457"/>
      <c r="DYP19" s="1458"/>
      <c r="DYQ19" s="1455"/>
      <c r="DYR19" s="1459"/>
      <c r="DYS19" s="643"/>
      <c r="DYT19" s="1381"/>
      <c r="DYU19" s="591"/>
      <c r="DYV19" s="1392"/>
      <c r="DYW19" s="943"/>
      <c r="DYX19" s="1242"/>
      <c r="DYY19" s="1241"/>
      <c r="DYZ19" s="594"/>
      <c r="DZA19" s="1191"/>
      <c r="DZB19" s="643"/>
      <c r="DZC19" s="1460"/>
      <c r="DZD19" s="1396"/>
      <c r="DZE19" s="1396"/>
      <c r="DZF19" s="1468"/>
      <c r="DZG19" s="1468"/>
      <c r="DZH19" s="1396"/>
      <c r="DZI19" s="1462"/>
      <c r="DZJ19" s="1463"/>
      <c r="DZK19" s="1464"/>
      <c r="DZL19" s="1396"/>
      <c r="DZM19" s="1396"/>
      <c r="DZN19" s="1396"/>
      <c r="DZO19" s="1465"/>
      <c r="DZP19" s="1465"/>
      <c r="DZQ19" s="1396"/>
      <c r="DZR19" s="1465"/>
      <c r="DZS19" s="1465"/>
      <c r="DZT19" s="1465"/>
      <c r="DZU19" s="1465"/>
      <c r="DZV19" s="1465"/>
      <c r="DZW19" s="1396"/>
      <c r="DZX19" s="1452"/>
      <c r="DZY19" s="1467"/>
      <c r="DZZ19" s="1454"/>
      <c r="EAA19" s="1455"/>
      <c r="EAB19" s="1396"/>
      <c r="EAC19" s="1456"/>
      <c r="EAD19" s="1457"/>
      <c r="EAE19" s="1458"/>
      <c r="EAF19" s="1455"/>
      <c r="EAG19" s="1459"/>
      <c r="EAH19" s="643"/>
      <c r="EAI19" s="1381"/>
      <c r="EAJ19" s="591"/>
      <c r="EAK19" s="1392"/>
      <c r="EAL19" s="943"/>
      <c r="EAM19" s="1242"/>
      <c r="EAN19" s="1241"/>
      <c r="EAO19" s="594"/>
      <c r="EAP19" s="1191"/>
      <c r="EAQ19" s="643"/>
      <c r="EAR19" s="1460"/>
      <c r="EAS19" s="1396"/>
      <c r="EAT19" s="1396"/>
      <c r="EAU19" s="1468"/>
      <c r="EAV19" s="1468"/>
      <c r="EAW19" s="1396"/>
      <c r="EAX19" s="1462"/>
      <c r="EAY19" s="1463"/>
      <c r="EAZ19" s="1464"/>
      <c r="EBA19" s="1396"/>
      <c r="EBB19" s="1396"/>
      <c r="EBC19" s="1396"/>
      <c r="EBD19" s="1465"/>
      <c r="EBE19" s="1465"/>
      <c r="EBF19" s="1396"/>
      <c r="EBG19" s="1465"/>
      <c r="EBH19" s="1465"/>
      <c r="EBI19" s="1465"/>
      <c r="EBJ19" s="1465"/>
      <c r="EBK19" s="1465"/>
      <c r="EBL19" s="1396"/>
      <c r="EBM19" s="1452"/>
      <c r="EBN19" s="1467"/>
      <c r="EBO19" s="1454"/>
      <c r="EBP19" s="1455"/>
      <c r="EBQ19" s="1396"/>
      <c r="EBR19" s="1456"/>
      <c r="EBS19" s="1457"/>
      <c r="EBT19" s="1458"/>
      <c r="EBU19" s="1455"/>
      <c r="EBV19" s="1459"/>
      <c r="EBW19" s="643"/>
      <c r="EBX19" s="1381"/>
      <c r="EBY19" s="591"/>
      <c r="EBZ19" s="1392"/>
      <c r="ECA19" s="943"/>
      <c r="ECB19" s="1242"/>
      <c r="ECC19" s="1241"/>
      <c r="ECD19" s="594"/>
      <c r="ECE19" s="1191"/>
      <c r="ECF19" s="643"/>
      <c r="ECG19" s="1460"/>
      <c r="ECH19" s="1396"/>
      <c r="ECI19" s="1396"/>
      <c r="ECJ19" s="1468"/>
      <c r="ECK19" s="1468"/>
      <c r="ECL19" s="1396"/>
      <c r="ECM19" s="1462"/>
      <c r="ECN19" s="1463"/>
      <c r="ECO19" s="1464"/>
      <c r="ECP19" s="1396"/>
      <c r="ECQ19" s="1396"/>
      <c r="ECR19" s="1396"/>
      <c r="ECS19" s="1465"/>
      <c r="ECT19" s="1465"/>
      <c r="ECU19" s="1396"/>
      <c r="ECV19" s="1465"/>
      <c r="ECW19" s="1465"/>
      <c r="ECX19" s="1465"/>
      <c r="ECY19" s="1465"/>
      <c r="ECZ19" s="1465"/>
      <c r="EDA19" s="1396"/>
      <c r="EDB19" s="1452"/>
      <c r="EDC19" s="1467"/>
      <c r="EDD19" s="1454"/>
      <c r="EDE19" s="1455"/>
      <c r="EDF19" s="1396"/>
      <c r="EDG19" s="1456"/>
      <c r="EDH19" s="1457"/>
      <c r="EDI19" s="1458"/>
      <c r="EDJ19" s="1455"/>
      <c r="EDK19" s="1459"/>
      <c r="EDL19" s="643"/>
      <c r="EDM19" s="1381"/>
      <c r="EDN19" s="591"/>
      <c r="EDO19" s="1392"/>
      <c r="EDP19" s="943"/>
      <c r="EDQ19" s="1242"/>
      <c r="EDR19" s="1241"/>
      <c r="EDS19" s="594"/>
      <c r="EDT19" s="1191"/>
      <c r="EDU19" s="643"/>
      <c r="EDV19" s="1460"/>
      <c r="EDW19" s="1396"/>
      <c r="EDX19" s="1396"/>
      <c r="EDY19" s="1468"/>
      <c r="EDZ19" s="1468"/>
      <c r="EEA19" s="1396"/>
      <c r="EEB19" s="1462"/>
      <c r="EEC19" s="1463"/>
      <c r="EED19" s="1464"/>
      <c r="EEE19" s="1396"/>
      <c r="EEF19" s="1396"/>
      <c r="EEG19" s="1396"/>
      <c r="EEH19" s="1465"/>
      <c r="EEI19" s="1465"/>
      <c r="EEJ19" s="1396"/>
      <c r="EEK19" s="1465"/>
      <c r="EEL19" s="1465"/>
      <c r="EEM19" s="1465"/>
      <c r="EEN19" s="1465"/>
      <c r="EEO19" s="1465"/>
      <c r="EEP19" s="1396"/>
      <c r="EEQ19" s="1452"/>
      <c r="EER19" s="1467"/>
      <c r="EES19" s="1454"/>
      <c r="EET19" s="1455"/>
      <c r="EEU19" s="1396"/>
      <c r="EEV19" s="1456"/>
      <c r="EEW19" s="1457"/>
      <c r="EEX19" s="1458"/>
      <c r="EEY19" s="1455"/>
      <c r="EEZ19" s="1459"/>
      <c r="EFA19" s="643"/>
      <c r="EFB19" s="1381"/>
      <c r="EFC19" s="591"/>
      <c r="EFD19" s="1392"/>
      <c r="EFE19" s="943"/>
      <c r="EFF19" s="1242"/>
      <c r="EFG19" s="1241"/>
      <c r="EFH19" s="594"/>
      <c r="EFI19" s="1191"/>
      <c r="EFJ19" s="643"/>
      <c r="EFK19" s="1460"/>
      <c r="EFL19" s="1396"/>
      <c r="EFM19" s="1396"/>
      <c r="EFN19" s="1468"/>
      <c r="EFO19" s="1468"/>
      <c r="EFP19" s="1396"/>
      <c r="EFQ19" s="1462"/>
      <c r="EFR19" s="1463"/>
      <c r="EFS19" s="1464"/>
      <c r="EFT19" s="1396"/>
      <c r="EFU19" s="1396"/>
      <c r="EFV19" s="1396"/>
      <c r="EFW19" s="1465"/>
      <c r="EFX19" s="1465"/>
      <c r="EFY19" s="1396"/>
      <c r="EFZ19" s="1465"/>
      <c r="EGA19" s="1465"/>
      <c r="EGB19" s="1465"/>
      <c r="EGC19" s="1465"/>
      <c r="EGD19" s="1465"/>
      <c r="EGE19" s="1396"/>
      <c r="EGF19" s="1452"/>
      <c r="EGG19" s="1467"/>
      <c r="EGH19" s="1454"/>
      <c r="EGI19" s="1455"/>
      <c r="EGJ19" s="1396"/>
      <c r="EGK19" s="1456"/>
      <c r="EGL19" s="1457"/>
      <c r="EGM19" s="1458"/>
      <c r="EGN19" s="1455"/>
      <c r="EGO19" s="1459"/>
      <c r="EGP19" s="643"/>
      <c r="EGQ19" s="1381"/>
      <c r="EGR19" s="591"/>
      <c r="EGS19" s="1392"/>
      <c r="EGT19" s="943"/>
      <c r="EGU19" s="1242"/>
      <c r="EGV19" s="1241"/>
      <c r="EGW19" s="594"/>
      <c r="EGX19" s="1191"/>
      <c r="EGY19" s="643"/>
      <c r="EGZ19" s="1460"/>
      <c r="EHA19" s="1396"/>
      <c r="EHB19" s="1396"/>
      <c r="EHC19" s="1468"/>
      <c r="EHD19" s="1468"/>
      <c r="EHE19" s="1396"/>
      <c r="EHF19" s="1462"/>
      <c r="EHG19" s="1463"/>
      <c r="EHH19" s="1464"/>
      <c r="EHI19" s="1396"/>
      <c r="EHJ19" s="1396"/>
      <c r="EHK19" s="1396"/>
      <c r="EHL19" s="1465"/>
      <c r="EHM19" s="1465"/>
      <c r="EHN19" s="1396"/>
      <c r="EHO19" s="1465"/>
      <c r="EHP19" s="1465"/>
      <c r="EHQ19" s="1465"/>
      <c r="EHR19" s="1465"/>
      <c r="EHS19" s="1465"/>
      <c r="EHT19" s="1396"/>
      <c r="EHU19" s="1452"/>
      <c r="EHV19" s="1467"/>
      <c r="EHW19" s="1454"/>
      <c r="EHX19" s="1455"/>
      <c r="EHY19" s="1396"/>
      <c r="EHZ19" s="1456"/>
      <c r="EIA19" s="1457"/>
      <c r="EIB19" s="1458"/>
      <c r="EIC19" s="1455"/>
      <c r="EID19" s="1459"/>
      <c r="EIE19" s="643"/>
      <c r="EIF19" s="1381"/>
      <c r="EIG19" s="591"/>
      <c r="EIH19" s="1392"/>
      <c r="EII19" s="943"/>
      <c r="EIJ19" s="1242"/>
      <c r="EIK19" s="1241"/>
      <c r="EIL19" s="594"/>
      <c r="EIM19" s="1191"/>
      <c r="EIN19" s="643"/>
      <c r="EIO19" s="1460"/>
      <c r="EIP19" s="1396"/>
      <c r="EIQ19" s="1396"/>
      <c r="EIR19" s="1468"/>
      <c r="EIS19" s="1468"/>
      <c r="EIT19" s="1396"/>
      <c r="EIU19" s="1462"/>
      <c r="EIV19" s="1463"/>
      <c r="EIW19" s="1464"/>
      <c r="EIX19" s="1396"/>
      <c r="EIY19" s="1396"/>
      <c r="EIZ19" s="1396"/>
      <c r="EJA19" s="1465"/>
      <c r="EJB19" s="1465"/>
      <c r="EJC19" s="1396"/>
      <c r="EJD19" s="1465"/>
      <c r="EJE19" s="1465"/>
      <c r="EJF19" s="1465"/>
      <c r="EJG19" s="1465"/>
      <c r="EJH19" s="1465"/>
      <c r="EJI19" s="1396"/>
      <c r="EJJ19" s="1452"/>
      <c r="EJK19" s="1467"/>
      <c r="EJL19" s="1454"/>
      <c r="EJM19" s="1455"/>
      <c r="EJN19" s="1396"/>
      <c r="EJO19" s="1456"/>
      <c r="EJP19" s="1457"/>
      <c r="EJQ19" s="1458"/>
      <c r="EJR19" s="1455"/>
      <c r="EJS19" s="1459"/>
      <c r="EJT19" s="643"/>
      <c r="EJU19" s="1381"/>
      <c r="EJV19" s="591"/>
      <c r="EJW19" s="1392"/>
      <c r="EJX19" s="943"/>
      <c r="EJY19" s="1242"/>
      <c r="EJZ19" s="1241"/>
      <c r="EKA19" s="594"/>
      <c r="EKB19" s="1191"/>
      <c r="EKC19" s="643"/>
      <c r="EKD19" s="1460"/>
      <c r="EKE19" s="1396"/>
      <c r="EKF19" s="1396"/>
      <c r="EKG19" s="1468"/>
      <c r="EKH19" s="1468"/>
      <c r="EKI19" s="1396"/>
      <c r="EKJ19" s="1462"/>
      <c r="EKK19" s="1463"/>
      <c r="EKL19" s="1464"/>
      <c r="EKM19" s="1396"/>
      <c r="EKN19" s="1396"/>
      <c r="EKO19" s="1396"/>
      <c r="EKP19" s="1465"/>
      <c r="EKQ19" s="1465"/>
      <c r="EKR19" s="1396"/>
      <c r="EKS19" s="1465"/>
      <c r="EKT19" s="1465"/>
      <c r="EKU19" s="1465"/>
      <c r="EKV19" s="1465"/>
      <c r="EKW19" s="1465"/>
      <c r="EKX19" s="1396"/>
      <c r="EKY19" s="1452"/>
      <c r="EKZ19" s="1467"/>
      <c r="ELA19" s="1454"/>
      <c r="ELB19" s="1455"/>
      <c r="ELC19" s="1396"/>
      <c r="ELD19" s="1456"/>
      <c r="ELE19" s="1457"/>
      <c r="ELF19" s="1458"/>
      <c r="ELG19" s="1455"/>
      <c r="ELH19" s="1459"/>
      <c r="ELI19" s="643"/>
      <c r="ELJ19" s="1381"/>
      <c r="ELK19" s="591"/>
      <c r="ELL19" s="1392"/>
      <c r="ELM19" s="943"/>
      <c r="ELN19" s="1242"/>
      <c r="ELO19" s="1241"/>
      <c r="ELP19" s="594"/>
      <c r="ELQ19" s="1191"/>
      <c r="ELR19" s="643"/>
      <c r="ELS19" s="1460"/>
      <c r="ELT19" s="1396"/>
      <c r="ELU19" s="1396"/>
      <c r="ELV19" s="1468"/>
      <c r="ELW19" s="1468"/>
      <c r="ELX19" s="1396"/>
      <c r="ELY19" s="1462"/>
      <c r="ELZ19" s="1463"/>
      <c r="EMA19" s="1464"/>
      <c r="EMB19" s="1396"/>
      <c r="EMC19" s="1396"/>
      <c r="EMD19" s="1396"/>
      <c r="EME19" s="1465"/>
      <c r="EMF19" s="1465"/>
      <c r="EMG19" s="1396"/>
      <c r="EMH19" s="1465"/>
      <c r="EMI19" s="1465"/>
      <c r="EMJ19" s="1465"/>
      <c r="EMK19" s="1465"/>
      <c r="EML19" s="1465"/>
      <c r="EMM19" s="1396"/>
      <c r="EMN19" s="1452"/>
      <c r="EMO19" s="1467"/>
      <c r="EMP19" s="1454"/>
      <c r="EMQ19" s="1455"/>
      <c r="EMR19" s="1396"/>
      <c r="EMS19" s="1456"/>
      <c r="EMT19" s="1457"/>
      <c r="EMU19" s="1458"/>
      <c r="EMV19" s="1455"/>
      <c r="EMW19" s="1459"/>
      <c r="EMX19" s="643"/>
      <c r="EMY19" s="1381"/>
      <c r="EMZ19" s="591"/>
      <c r="ENA19" s="1392"/>
      <c r="ENB19" s="943"/>
      <c r="ENC19" s="1242"/>
      <c r="END19" s="1241"/>
      <c r="ENE19" s="594"/>
      <c r="ENF19" s="1191"/>
      <c r="ENG19" s="643"/>
      <c r="ENH19" s="1460"/>
      <c r="ENI19" s="1396"/>
      <c r="ENJ19" s="1396"/>
      <c r="ENK19" s="1468"/>
      <c r="ENL19" s="1468"/>
      <c r="ENM19" s="1396"/>
      <c r="ENN19" s="1462"/>
      <c r="ENO19" s="1463"/>
      <c r="ENP19" s="1464"/>
      <c r="ENQ19" s="1396"/>
      <c r="ENR19" s="1396"/>
      <c r="ENS19" s="1396"/>
      <c r="ENT19" s="1465"/>
      <c r="ENU19" s="1465"/>
      <c r="ENV19" s="1396"/>
      <c r="ENW19" s="1465"/>
      <c r="ENX19" s="1465"/>
      <c r="ENY19" s="1465"/>
      <c r="ENZ19" s="1465"/>
      <c r="EOA19" s="1465"/>
      <c r="EOB19" s="1396"/>
      <c r="EOC19" s="1452"/>
      <c r="EOD19" s="1467"/>
      <c r="EOE19" s="1454"/>
      <c r="EOF19" s="1455"/>
      <c r="EOG19" s="1396"/>
      <c r="EOH19" s="1456"/>
      <c r="EOI19" s="1457"/>
      <c r="EOJ19" s="1458"/>
      <c r="EOK19" s="1455"/>
      <c r="EOL19" s="1459"/>
      <c r="EOM19" s="643"/>
      <c r="EON19" s="1381"/>
      <c r="EOO19" s="591"/>
      <c r="EOP19" s="1392"/>
      <c r="EOQ19" s="943"/>
      <c r="EOR19" s="1242"/>
      <c r="EOS19" s="1241"/>
      <c r="EOT19" s="594"/>
      <c r="EOU19" s="1191"/>
      <c r="EOV19" s="643"/>
      <c r="EOW19" s="1460"/>
      <c r="EOX19" s="1396"/>
      <c r="EOY19" s="1396"/>
      <c r="EOZ19" s="1468"/>
      <c r="EPA19" s="1468"/>
      <c r="EPB19" s="1396"/>
      <c r="EPC19" s="1462"/>
      <c r="EPD19" s="1463"/>
      <c r="EPE19" s="1464"/>
      <c r="EPF19" s="1396"/>
      <c r="EPG19" s="1396"/>
      <c r="EPH19" s="1396"/>
      <c r="EPI19" s="1465"/>
      <c r="EPJ19" s="1465"/>
      <c r="EPK19" s="1396"/>
      <c r="EPL19" s="1465"/>
      <c r="EPM19" s="1465"/>
      <c r="EPN19" s="1465"/>
      <c r="EPO19" s="1465"/>
      <c r="EPP19" s="1465"/>
      <c r="EPQ19" s="1396"/>
      <c r="EPR19" s="1452"/>
      <c r="EPS19" s="1467"/>
      <c r="EPT19" s="1454"/>
      <c r="EPU19" s="1455"/>
      <c r="EPV19" s="1396"/>
      <c r="EPW19" s="1456"/>
      <c r="EPX19" s="1457"/>
      <c r="EPY19" s="1458"/>
      <c r="EPZ19" s="1455"/>
      <c r="EQA19" s="1459"/>
      <c r="EQB19" s="643"/>
      <c r="EQC19" s="1381"/>
      <c r="EQD19" s="591"/>
      <c r="EQE19" s="1392"/>
      <c r="EQF19" s="943"/>
      <c r="EQG19" s="1242"/>
      <c r="EQH19" s="1241"/>
      <c r="EQI19" s="594"/>
      <c r="EQJ19" s="1191"/>
      <c r="EQK19" s="643"/>
      <c r="EQL19" s="1460"/>
      <c r="EQM19" s="1396"/>
      <c r="EQN19" s="1396"/>
      <c r="EQO19" s="1468"/>
      <c r="EQP19" s="1468"/>
      <c r="EQQ19" s="1396"/>
      <c r="EQR19" s="1462"/>
      <c r="EQS19" s="1463"/>
      <c r="EQT19" s="1464"/>
      <c r="EQU19" s="1396"/>
      <c r="EQV19" s="1396"/>
      <c r="EQW19" s="1396"/>
      <c r="EQX19" s="1465"/>
      <c r="EQY19" s="1465"/>
      <c r="EQZ19" s="1396"/>
      <c r="ERA19" s="1465"/>
      <c r="ERB19" s="1465"/>
      <c r="ERC19" s="1465"/>
      <c r="ERD19" s="1465"/>
      <c r="ERE19" s="1465"/>
      <c r="ERF19" s="1396"/>
      <c r="ERG19" s="1452"/>
      <c r="ERH19" s="1467"/>
      <c r="ERI19" s="1454"/>
      <c r="ERJ19" s="1455"/>
      <c r="ERK19" s="1396"/>
      <c r="ERL19" s="1456"/>
      <c r="ERM19" s="1457"/>
      <c r="ERN19" s="1458"/>
      <c r="ERO19" s="1455"/>
      <c r="ERP19" s="1459"/>
      <c r="ERQ19" s="643"/>
      <c r="ERR19" s="1381"/>
      <c r="ERS19" s="591"/>
      <c r="ERT19" s="1392"/>
      <c r="ERU19" s="943"/>
      <c r="ERV19" s="1242"/>
      <c r="ERW19" s="1241"/>
      <c r="ERX19" s="594"/>
      <c r="ERY19" s="1191"/>
      <c r="ERZ19" s="643"/>
      <c r="ESA19" s="1460"/>
      <c r="ESB19" s="1396"/>
      <c r="ESC19" s="1396"/>
      <c r="ESD19" s="1468"/>
      <c r="ESE19" s="1468"/>
      <c r="ESF19" s="1396"/>
      <c r="ESG19" s="1462"/>
      <c r="ESH19" s="1463"/>
      <c r="ESI19" s="1464"/>
      <c r="ESJ19" s="1396"/>
      <c r="ESK19" s="1396"/>
      <c r="ESL19" s="1396"/>
      <c r="ESM19" s="1465"/>
      <c r="ESN19" s="1465"/>
      <c r="ESO19" s="1396"/>
      <c r="ESP19" s="1465"/>
      <c r="ESQ19" s="1465"/>
      <c r="ESR19" s="1465"/>
      <c r="ESS19" s="1465"/>
      <c r="EST19" s="1465"/>
      <c r="ESU19" s="1396"/>
      <c r="ESV19" s="1452"/>
      <c r="ESW19" s="1467"/>
      <c r="ESX19" s="1454"/>
      <c r="ESY19" s="1455"/>
      <c r="ESZ19" s="1396"/>
      <c r="ETA19" s="1456"/>
      <c r="ETB19" s="1457"/>
      <c r="ETC19" s="1458"/>
      <c r="ETD19" s="1455"/>
      <c r="ETE19" s="1459"/>
      <c r="ETF19" s="643"/>
      <c r="ETG19" s="1381"/>
      <c r="ETH19" s="591"/>
      <c r="ETI19" s="1392"/>
      <c r="ETJ19" s="943"/>
      <c r="ETK19" s="1242"/>
      <c r="ETL19" s="1241"/>
      <c r="ETM19" s="594"/>
      <c r="ETN19" s="1191"/>
      <c r="ETO19" s="643"/>
      <c r="ETP19" s="1460"/>
      <c r="ETQ19" s="1396"/>
      <c r="ETR19" s="1396"/>
      <c r="ETS19" s="1468"/>
      <c r="ETT19" s="1468"/>
      <c r="ETU19" s="1396"/>
      <c r="ETV19" s="1462"/>
      <c r="ETW19" s="1463"/>
      <c r="ETX19" s="1464"/>
      <c r="ETY19" s="1396"/>
      <c r="ETZ19" s="1396"/>
      <c r="EUA19" s="1396"/>
      <c r="EUB19" s="1465"/>
      <c r="EUC19" s="1465"/>
      <c r="EUD19" s="1396"/>
      <c r="EUE19" s="1465"/>
      <c r="EUF19" s="1465"/>
      <c r="EUG19" s="1465"/>
      <c r="EUH19" s="1465"/>
      <c r="EUI19" s="1465"/>
      <c r="EUJ19" s="1396"/>
      <c r="EUK19" s="1452"/>
      <c r="EUL19" s="1467"/>
      <c r="EUM19" s="1454"/>
      <c r="EUN19" s="1455"/>
      <c r="EUO19" s="1396"/>
      <c r="EUP19" s="1456"/>
      <c r="EUQ19" s="1457"/>
      <c r="EUR19" s="1458"/>
      <c r="EUS19" s="1455"/>
      <c r="EUT19" s="1459"/>
      <c r="EUU19" s="643"/>
      <c r="EUV19" s="1381"/>
      <c r="EUW19" s="591"/>
      <c r="EUX19" s="1392"/>
      <c r="EUY19" s="943"/>
      <c r="EUZ19" s="1242"/>
      <c r="EVA19" s="1241"/>
      <c r="EVB19" s="594"/>
      <c r="EVC19" s="1191"/>
      <c r="EVD19" s="643"/>
      <c r="EVE19" s="1460"/>
      <c r="EVF19" s="1396"/>
      <c r="EVG19" s="1396"/>
      <c r="EVH19" s="1468"/>
      <c r="EVI19" s="1468"/>
      <c r="EVJ19" s="1396"/>
      <c r="EVK19" s="1462"/>
      <c r="EVL19" s="1463"/>
      <c r="EVM19" s="1464"/>
      <c r="EVN19" s="1396"/>
      <c r="EVO19" s="1396"/>
      <c r="EVP19" s="1396"/>
      <c r="EVQ19" s="1465"/>
      <c r="EVR19" s="1465"/>
      <c r="EVS19" s="1396"/>
      <c r="EVT19" s="1465"/>
      <c r="EVU19" s="1465"/>
      <c r="EVV19" s="1465"/>
      <c r="EVW19" s="1465"/>
      <c r="EVX19" s="1465"/>
      <c r="EVY19" s="1396"/>
      <c r="EVZ19" s="1452"/>
      <c r="EWA19" s="1467"/>
      <c r="EWB19" s="1454"/>
      <c r="EWC19" s="1455"/>
      <c r="EWD19" s="1396"/>
      <c r="EWE19" s="1456"/>
      <c r="EWF19" s="1457"/>
      <c r="EWG19" s="1458"/>
      <c r="EWH19" s="1455"/>
      <c r="EWI19" s="1459"/>
      <c r="EWJ19" s="643"/>
      <c r="EWK19" s="1381"/>
      <c r="EWL19" s="591"/>
      <c r="EWM19" s="1392"/>
      <c r="EWN19" s="943"/>
      <c r="EWO19" s="1242"/>
      <c r="EWP19" s="1241"/>
      <c r="EWQ19" s="594"/>
      <c r="EWR19" s="1191"/>
      <c r="EWS19" s="643"/>
      <c r="EWT19" s="1460"/>
      <c r="EWU19" s="1396"/>
      <c r="EWV19" s="1396"/>
      <c r="EWW19" s="1468"/>
      <c r="EWX19" s="1468"/>
      <c r="EWY19" s="1396"/>
      <c r="EWZ19" s="1462"/>
      <c r="EXA19" s="1463"/>
      <c r="EXB19" s="1464"/>
      <c r="EXC19" s="1396"/>
      <c r="EXD19" s="1396"/>
      <c r="EXE19" s="1396"/>
      <c r="EXF19" s="1465"/>
      <c r="EXG19" s="1465"/>
      <c r="EXH19" s="1396"/>
      <c r="EXI19" s="1465"/>
      <c r="EXJ19" s="1465"/>
      <c r="EXK19" s="1465"/>
      <c r="EXL19" s="1465"/>
      <c r="EXM19" s="1465"/>
      <c r="EXN19" s="1396"/>
      <c r="EXO19" s="1452"/>
      <c r="EXP19" s="1467"/>
      <c r="EXQ19" s="1454"/>
      <c r="EXR19" s="1455"/>
      <c r="EXS19" s="1396"/>
      <c r="EXT19" s="1456"/>
      <c r="EXU19" s="1457"/>
      <c r="EXV19" s="1458"/>
      <c r="EXW19" s="1455"/>
      <c r="EXX19" s="1459"/>
      <c r="EXY19" s="643"/>
      <c r="EXZ19" s="1381"/>
      <c r="EYA19" s="591"/>
      <c r="EYB19" s="1392"/>
      <c r="EYC19" s="943"/>
      <c r="EYD19" s="1242"/>
      <c r="EYE19" s="1241"/>
      <c r="EYF19" s="594"/>
      <c r="EYG19" s="1191"/>
      <c r="EYH19" s="643"/>
      <c r="EYI19" s="1460"/>
      <c r="EYJ19" s="1396"/>
      <c r="EYK19" s="1396"/>
      <c r="EYL19" s="1468"/>
      <c r="EYM19" s="1468"/>
      <c r="EYN19" s="1396"/>
      <c r="EYO19" s="1462"/>
      <c r="EYP19" s="1463"/>
      <c r="EYQ19" s="1464"/>
      <c r="EYR19" s="1396"/>
      <c r="EYS19" s="1396"/>
      <c r="EYT19" s="1396"/>
      <c r="EYU19" s="1465"/>
      <c r="EYV19" s="1465"/>
      <c r="EYW19" s="1396"/>
      <c r="EYX19" s="1465"/>
      <c r="EYY19" s="1465"/>
      <c r="EYZ19" s="1465"/>
      <c r="EZA19" s="1465"/>
      <c r="EZB19" s="1465"/>
      <c r="EZC19" s="1396"/>
      <c r="EZD19" s="1452"/>
      <c r="EZE19" s="1467"/>
      <c r="EZF19" s="1454"/>
      <c r="EZG19" s="1455"/>
      <c r="EZH19" s="1396"/>
      <c r="EZI19" s="1456"/>
      <c r="EZJ19" s="1457"/>
      <c r="EZK19" s="1458"/>
      <c r="EZL19" s="1455"/>
      <c r="EZM19" s="1459"/>
      <c r="EZN19" s="643"/>
      <c r="EZO19" s="1381"/>
      <c r="EZP19" s="591"/>
      <c r="EZQ19" s="1392"/>
      <c r="EZR19" s="943"/>
      <c r="EZS19" s="1242"/>
      <c r="EZT19" s="1241"/>
      <c r="EZU19" s="594"/>
      <c r="EZV19" s="1191"/>
      <c r="EZW19" s="643"/>
      <c r="EZX19" s="1460"/>
      <c r="EZY19" s="1396"/>
      <c r="EZZ19" s="1396"/>
      <c r="FAA19" s="1468"/>
      <c r="FAB19" s="1468"/>
      <c r="FAC19" s="1396"/>
      <c r="FAD19" s="1462"/>
      <c r="FAE19" s="1463"/>
      <c r="FAF19" s="1464"/>
      <c r="FAG19" s="1396"/>
      <c r="FAH19" s="1396"/>
      <c r="FAI19" s="1396"/>
      <c r="FAJ19" s="1465"/>
      <c r="FAK19" s="1465"/>
      <c r="FAL19" s="1396"/>
      <c r="FAM19" s="1465"/>
      <c r="FAN19" s="1465"/>
      <c r="FAO19" s="1465"/>
      <c r="FAP19" s="1465"/>
      <c r="FAQ19" s="1465"/>
      <c r="FAR19" s="1396"/>
      <c r="FAS19" s="1452"/>
      <c r="FAT19" s="1467"/>
      <c r="FAU19" s="1454"/>
      <c r="FAV19" s="1455"/>
      <c r="FAW19" s="1396"/>
      <c r="FAX19" s="1456"/>
      <c r="FAY19" s="1457"/>
      <c r="FAZ19" s="1458"/>
      <c r="FBA19" s="1455"/>
      <c r="FBB19" s="1459"/>
      <c r="FBC19" s="643"/>
      <c r="FBD19" s="1381"/>
      <c r="FBE19" s="591"/>
      <c r="FBF19" s="1392"/>
      <c r="FBG19" s="943"/>
      <c r="FBH19" s="1242"/>
      <c r="FBI19" s="1241"/>
      <c r="FBJ19" s="594"/>
      <c r="FBK19" s="1191"/>
      <c r="FBL19" s="643"/>
      <c r="FBM19" s="1460"/>
      <c r="FBN19" s="1396"/>
      <c r="FBO19" s="1396"/>
      <c r="FBP19" s="1468"/>
      <c r="FBQ19" s="1468"/>
      <c r="FBR19" s="1396"/>
      <c r="FBS19" s="1462"/>
      <c r="FBT19" s="1463"/>
      <c r="FBU19" s="1464"/>
      <c r="FBV19" s="1396"/>
      <c r="FBW19" s="1396"/>
      <c r="FBX19" s="1396"/>
      <c r="FBY19" s="1465"/>
      <c r="FBZ19" s="1465"/>
      <c r="FCA19" s="1396"/>
      <c r="FCB19" s="1465"/>
      <c r="FCC19" s="1465"/>
      <c r="FCD19" s="1465"/>
      <c r="FCE19" s="1465"/>
      <c r="FCF19" s="1465"/>
      <c r="FCG19" s="1396"/>
      <c r="FCH19" s="1452"/>
      <c r="FCI19" s="1467"/>
      <c r="FCJ19" s="1454"/>
      <c r="FCK19" s="1455"/>
      <c r="FCL19" s="1396"/>
      <c r="FCM19" s="1456"/>
      <c r="FCN19" s="1457"/>
      <c r="FCO19" s="1458"/>
      <c r="FCP19" s="1455"/>
      <c r="FCQ19" s="1459"/>
      <c r="FCR19" s="643"/>
      <c r="FCS19" s="1381"/>
      <c r="FCT19" s="591"/>
      <c r="FCU19" s="1392"/>
      <c r="FCV19" s="943"/>
      <c r="FCW19" s="1242"/>
      <c r="FCX19" s="1241"/>
      <c r="FCY19" s="594"/>
      <c r="FCZ19" s="1191"/>
      <c r="FDA19" s="643"/>
      <c r="FDB19" s="1460"/>
      <c r="FDC19" s="1396"/>
      <c r="FDD19" s="1396"/>
      <c r="FDE19" s="1468"/>
      <c r="FDF19" s="1468"/>
      <c r="FDG19" s="1396"/>
      <c r="FDH19" s="1462"/>
      <c r="FDI19" s="1463"/>
      <c r="FDJ19" s="1464"/>
      <c r="FDK19" s="1396"/>
      <c r="FDL19" s="1396"/>
      <c r="FDM19" s="1396"/>
      <c r="FDN19" s="1465"/>
      <c r="FDO19" s="1465"/>
      <c r="FDP19" s="1396"/>
      <c r="FDQ19" s="1465"/>
      <c r="FDR19" s="1465"/>
      <c r="FDS19" s="1465"/>
      <c r="FDT19" s="1465"/>
      <c r="FDU19" s="1465"/>
      <c r="FDV19" s="1396"/>
      <c r="FDW19" s="1452"/>
      <c r="FDX19" s="1467"/>
      <c r="FDY19" s="1454"/>
      <c r="FDZ19" s="1455"/>
      <c r="FEA19" s="1396"/>
      <c r="FEB19" s="1456"/>
      <c r="FEC19" s="1457"/>
      <c r="FED19" s="1458"/>
      <c r="FEE19" s="1455"/>
      <c r="FEF19" s="1459"/>
      <c r="FEG19" s="643"/>
      <c r="FEH19" s="1381"/>
      <c r="FEI19" s="591"/>
      <c r="FEJ19" s="1392"/>
      <c r="FEK19" s="943"/>
      <c r="FEL19" s="1242"/>
      <c r="FEM19" s="1241"/>
      <c r="FEN19" s="594"/>
      <c r="FEO19" s="1191"/>
      <c r="FEP19" s="643"/>
      <c r="FEQ19" s="1460"/>
      <c r="FER19" s="1396"/>
      <c r="FES19" s="1396"/>
      <c r="FET19" s="1468"/>
      <c r="FEU19" s="1468"/>
      <c r="FEV19" s="1396"/>
      <c r="FEW19" s="1462"/>
      <c r="FEX19" s="1463"/>
      <c r="FEY19" s="1464"/>
      <c r="FEZ19" s="1396"/>
      <c r="FFA19" s="1396"/>
      <c r="FFB19" s="1396"/>
      <c r="FFC19" s="1465"/>
      <c r="FFD19" s="1465"/>
      <c r="FFE19" s="1396"/>
      <c r="FFF19" s="1465"/>
      <c r="FFG19" s="1465"/>
      <c r="FFH19" s="1465"/>
      <c r="FFI19" s="1465"/>
      <c r="FFJ19" s="1465"/>
      <c r="FFK19" s="1396"/>
      <c r="FFL19" s="1452"/>
      <c r="FFM19" s="1467"/>
      <c r="FFN19" s="1454"/>
      <c r="FFO19" s="1455"/>
      <c r="FFP19" s="1396"/>
      <c r="FFQ19" s="1456"/>
      <c r="FFR19" s="1457"/>
      <c r="FFS19" s="1458"/>
      <c r="FFT19" s="1455"/>
      <c r="FFU19" s="1459"/>
      <c r="FFV19" s="643"/>
      <c r="FFW19" s="1381"/>
      <c r="FFX19" s="591"/>
      <c r="FFY19" s="1392"/>
      <c r="FFZ19" s="943"/>
      <c r="FGA19" s="1242"/>
      <c r="FGB19" s="1241"/>
      <c r="FGC19" s="594"/>
      <c r="FGD19" s="1191"/>
      <c r="FGE19" s="643"/>
      <c r="FGF19" s="1460"/>
      <c r="FGG19" s="1396"/>
      <c r="FGH19" s="1396"/>
      <c r="FGI19" s="1468"/>
      <c r="FGJ19" s="1468"/>
      <c r="FGK19" s="1396"/>
      <c r="FGL19" s="1462"/>
      <c r="FGM19" s="1463"/>
      <c r="FGN19" s="1464"/>
      <c r="FGO19" s="1396"/>
      <c r="FGP19" s="1396"/>
      <c r="FGQ19" s="1396"/>
      <c r="FGR19" s="1465"/>
      <c r="FGS19" s="1465"/>
      <c r="FGT19" s="1396"/>
      <c r="FGU19" s="1465"/>
      <c r="FGV19" s="1465"/>
      <c r="FGW19" s="1465"/>
      <c r="FGX19" s="1465"/>
      <c r="FGY19" s="1465"/>
      <c r="FGZ19" s="1396"/>
      <c r="FHA19" s="1452"/>
      <c r="FHB19" s="1467"/>
      <c r="FHC19" s="1454"/>
      <c r="FHD19" s="1455"/>
      <c r="FHE19" s="1396"/>
      <c r="FHF19" s="1456"/>
      <c r="FHG19" s="1457"/>
      <c r="FHH19" s="1458"/>
      <c r="FHI19" s="1455"/>
      <c r="FHJ19" s="1459"/>
      <c r="FHK19" s="643"/>
      <c r="FHL19" s="1381"/>
      <c r="FHM19" s="591"/>
      <c r="FHN19" s="1392"/>
      <c r="FHO19" s="943"/>
      <c r="FHP19" s="1242"/>
      <c r="FHQ19" s="1241"/>
      <c r="FHR19" s="594"/>
      <c r="FHS19" s="1191"/>
      <c r="FHT19" s="643"/>
      <c r="FHU19" s="1460"/>
      <c r="FHV19" s="1396"/>
      <c r="FHW19" s="1396"/>
      <c r="FHX19" s="1468"/>
      <c r="FHY19" s="1468"/>
      <c r="FHZ19" s="1396"/>
      <c r="FIA19" s="1462"/>
      <c r="FIB19" s="1463"/>
      <c r="FIC19" s="1464"/>
      <c r="FID19" s="1396"/>
      <c r="FIE19" s="1396"/>
      <c r="FIF19" s="1396"/>
      <c r="FIG19" s="1465"/>
      <c r="FIH19" s="1465"/>
      <c r="FII19" s="1396"/>
      <c r="FIJ19" s="1465"/>
      <c r="FIK19" s="1465"/>
      <c r="FIL19" s="1465"/>
      <c r="FIM19" s="1465"/>
      <c r="FIN19" s="1465"/>
      <c r="FIO19" s="1396"/>
      <c r="FIP19" s="1452"/>
      <c r="FIQ19" s="1467"/>
      <c r="FIR19" s="1454"/>
      <c r="FIS19" s="1455"/>
      <c r="FIT19" s="1396"/>
      <c r="FIU19" s="1456"/>
      <c r="FIV19" s="1457"/>
      <c r="FIW19" s="1458"/>
      <c r="FIX19" s="1455"/>
      <c r="FIY19" s="1459"/>
      <c r="FIZ19" s="643"/>
      <c r="FJA19" s="1381"/>
      <c r="FJB19" s="591"/>
      <c r="FJC19" s="1392"/>
      <c r="FJD19" s="943"/>
      <c r="FJE19" s="1242"/>
      <c r="FJF19" s="1241"/>
      <c r="FJG19" s="594"/>
      <c r="FJH19" s="1191"/>
      <c r="FJI19" s="643"/>
      <c r="FJJ19" s="1460"/>
      <c r="FJK19" s="1396"/>
      <c r="FJL19" s="1396"/>
      <c r="FJM19" s="1468"/>
      <c r="FJN19" s="1468"/>
      <c r="FJO19" s="1396"/>
      <c r="FJP19" s="1462"/>
      <c r="FJQ19" s="1463"/>
      <c r="FJR19" s="1464"/>
      <c r="FJS19" s="1396"/>
      <c r="FJT19" s="1396"/>
      <c r="FJU19" s="1396"/>
      <c r="FJV19" s="1465"/>
      <c r="FJW19" s="1465"/>
      <c r="FJX19" s="1396"/>
      <c r="FJY19" s="1465"/>
      <c r="FJZ19" s="1465"/>
      <c r="FKA19" s="1465"/>
      <c r="FKB19" s="1465"/>
      <c r="FKC19" s="1465"/>
      <c r="FKD19" s="1396"/>
      <c r="FKE19" s="1452"/>
      <c r="FKF19" s="1467"/>
      <c r="FKG19" s="1454"/>
      <c r="FKH19" s="1455"/>
      <c r="FKI19" s="1396"/>
      <c r="FKJ19" s="1456"/>
      <c r="FKK19" s="1457"/>
      <c r="FKL19" s="1458"/>
      <c r="FKM19" s="1455"/>
      <c r="FKN19" s="1459"/>
      <c r="FKO19" s="643"/>
      <c r="FKP19" s="1381"/>
      <c r="FKQ19" s="591"/>
      <c r="FKR19" s="1392"/>
      <c r="FKS19" s="943"/>
      <c r="FKT19" s="1242"/>
      <c r="FKU19" s="1241"/>
      <c r="FKV19" s="594"/>
      <c r="FKW19" s="1191"/>
      <c r="FKX19" s="643"/>
      <c r="FKY19" s="1460"/>
      <c r="FKZ19" s="1396"/>
      <c r="FLA19" s="1396"/>
      <c r="FLB19" s="1468"/>
      <c r="FLC19" s="1468"/>
      <c r="FLD19" s="1396"/>
      <c r="FLE19" s="1462"/>
      <c r="FLF19" s="1463"/>
      <c r="FLG19" s="1464"/>
      <c r="FLH19" s="1396"/>
      <c r="FLI19" s="1396"/>
      <c r="FLJ19" s="1396"/>
      <c r="FLK19" s="1465"/>
      <c r="FLL19" s="1465"/>
      <c r="FLM19" s="1396"/>
      <c r="FLN19" s="1465"/>
      <c r="FLO19" s="1465"/>
      <c r="FLP19" s="1465"/>
      <c r="FLQ19" s="1465"/>
      <c r="FLR19" s="1465"/>
      <c r="FLS19" s="1396"/>
      <c r="FLT19" s="1452"/>
      <c r="FLU19" s="1467"/>
      <c r="FLV19" s="1454"/>
      <c r="FLW19" s="1455"/>
      <c r="FLX19" s="1396"/>
      <c r="FLY19" s="1456"/>
      <c r="FLZ19" s="1457"/>
      <c r="FMA19" s="1458"/>
      <c r="FMB19" s="1455"/>
      <c r="FMC19" s="1459"/>
      <c r="FMD19" s="643"/>
      <c r="FME19" s="1381"/>
      <c r="FMF19" s="591"/>
      <c r="FMG19" s="1392"/>
      <c r="FMH19" s="943"/>
      <c r="FMI19" s="1242"/>
      <c r="FMJ19" s="1241"/>
      <c r="FMK19" s="594"/>
      <c r="FML19" s="1191"/>
      <c r="FMM19" s="643"/>
      <c r="FMN19" s="1460"/>
      <c r="FMO19" s="1396"/>
      <c r="FMP19" s="1396"/>
      <c r="FMQ19" s="1468"/>
      <c r="FMR19" s="1468"/>
      <c r="FMS19" s="1396"/>
      <c r="FMT19" s="1462"/>
      <c r="FMU19" s="1463"/>
      <c r="FMV19" s="1464"/>
      <c r="FMW19" s="1396"/>
      <c r="FMX19" s="1396"/>
      <c r="FMY19" s="1396"/>
      <c r="FMZ19" s="1465"/>
      <c r="FNA19" s="1465"/>
      <c r="FNB19" s="1396"/>
      <c r="FNC19" s="1465"/>
      <c r="FND19" s="1465"/>
      <c r="FNE19" s="1465"/>
      <c r="FNF19" s="1465"/>
      <c r="FNG19" s="1465"/>
      <c r="FNH19" s="1396"/>
      <c r="FNI19" s="1452"/>
      <c r="FNJ19" s="1467"/>
      <c r="FNK19" s="1454"/>
      <c r="FNL19" s="1455"/>
      <c r="FNM19" s="1396"/>
      <c r="FNN19" s="1456"/>
      <c r="FNO19" s="1457"/>
      <c r="FNP19" s="1458"/>
      <c r="FNQ19" s="1455"/>
      <c r="FNR19" s="1459"/>
      <c r="FNS19" s="643"/>
      <c r="FNT19" s="1381"/>
      <c r="FNU19" s="591"/>
      <c r="FNV19" s="1392"/>
      <c r="FNW19" s="943"/>
      <c r="FNX19" s="1242"/>
      <c r="FNY19" s="1241"/>
      <c r="FNZ19" s="594"/>
      <c r="FOA19" s="1191"/>
      <c r="FOB19" s="643"/>
      <c r="FOC19" s="1460"/>
      <c r="FOD19" s="1396"/>
      <c r="FOE19" s="1396"/>
      <c r="FOF19" s="1468"/>
      <c r="FOG19" s="1468"/>
      <c r="FOH19" s="1396"/>
      <c r="FOI19" s="1462"/>
      <c r="FOJ19" s="1463"/>
      <c r="FOK19" s="1464"/>
      <c r="FOL19" s="1396"/>
      <c r="FOM19" s="1396"/>
      <c r="FON19" s="1396"/>
      <c r="FOO19" s="1465"/>
      <c r="FOP19" s="1465"/>
      <c r="FOQ19" s="1396"/>
      <c r="FOR19" s="1465"/>
      <c r="FOS19" s="1465"/>
      <c r="FOT19" s="1465"/>
      <c r="FOU19" s="1465"/>
      <c r="FOV19" s="1465"/>
      <c r="FOW19" s="1396"/>
      <c r="FOX19" s="1452"/>
      <c r="FOY19" s="1467"/>
      <c r="FOZ19" s="1454"/>
      <c r="FPA19" s="1455"/>
      <c r="FPB19" s="1396"/>
      <c r="FPC19" s="1456"/>
      <c r="FPD19" s="1457"/>
      <c r="FPE19" s="1458"/>
      <c r="FPF19" s="1455"/>
      <c r="FPG19" s="1459"/>
      <c r="FPH19" s="643"/>
      <c r="FPI19" s="1381"/>
      <c r="FPJ19" s="591"/>
      <c r="FPK19" s="1392"/>
      <c r="FPL19" s="943"/>
      <c r="FPM19" s="1242"/>
      <c r="FPN19" s="1241"/>
      <c r="FPO19" s="594"/>
      <c r="FPP19" s="1191"/>
      <c r="FPQ19" s="643"/>
      <c r="FPR19" s="1460"/>
      <c r="FPS19" s="1396"/>
      <c r="FPT19" s="1396"/>
      <c r="FPU19" s="1468"/>
      <c r="FPV19" s="1468"/>
      <c r="FPW19" s="1396"/>
      <c r="FPX19" s="1462"/>
      <c r="FPY19" s="1463"/>
      <c r="FPZ19" s="1464"/>
      <c r="FQA19" s="1396"/>
      <c r="FQB19" s="1396"/>
      <c r="FQC19" s="1396"/>
      <c r="FQD19" s="1465"/>
      <c r="FQE19" s="1465"/>
      <c r="FQF19" s="1396"/>
      <c r="FQG19" s="1465"/>
      <c r="FQH19" s="1465"/>
      <c r="FQI19" s="1465"/>
      <c r="FQJ19" s="1465"/>
      <c r="FQK19" s="1465"/>
      <c r="FQL19" s="1396"/>
      <c r="FQM19" s="1452"/>
      <c r="FQN19" s="1467"/>
      <c r="FQO19" s="1454"/>
      <c r="FQP19" s="1455"/>
      <c r="FQQ19" s="1396"/>
      <c r="FQR19" s="1456"/>
      <c r="FQS19" s="1457"/>
      <c r="FQT19" s="1458"/>
      <c r="FQU19" s="1455"/>
      <c r="FQV19" s="1459"/>
      <c r="FQW19" s="643"/>
      <c r="FQX19" s="1381"/>
      <c r="FQY19" s="591"/>
      <c r="FQZ19" s="1392"/>
      <c r="FRA19" s="943"/>
      <c r="FRB19" s="1242"/>
      <c r="FRC19" s="1241"/>
      <c r="FRD19" s="594"/>
      <c r="FRE19" s="1191"/>
      <c r="FRF19" s="643"/>
      <c r="FRG19" s="1460"/>
      <c r="FRH19" s="1396"/>
      <c r="FRI19" s="1396"/>
      <c r="FRJ19" s="1468"/>
      <c r="FRK19" s="1468"/>
      <c r="FRL19" s="1396"/>
      <c r="FRM19" s="1462"/>
      <c r="FRN19" s="1463"/>
      <c r="FRO19" s="1464"/>
      <c r="FRP19" s="1396"/>
      <c r="FRQ19" s="1396"/>
      <c r="FRR19" s="1396"/>
      <c r="FRS19" s="1465"/>
      <c r="FRT19" s="1465"/>
      <c r="FRU19" s="1396"/>
      <c r="FRV19" s="1465"/>
      <c r="FRW19" s="1465"/>
      <c r="FRX19" s="1465"/>
      <c r="FRY19" s="1465"/>
      <c r="FRZ19" s="1465"/>
      <c r="FSA19" s="1396"/>
      <c r="FSB19" s="1452"/>
      <c r="FSC19" s="1467"/>
      <c r="FSD19" s="1454"/>
      <c r="FSE19" s="1455"/>
      <c r="FSF19" s="1396"/>
      <c r="FSG19" s="1456"/>
      <c r="FSH19" s="1457"/>
      <c r="FSI19" s="1458"/>
      <c r="FSJ19" s="1455"/>
      <c r="FSK19" s="1459"/>
      <c r="FSL19" s="643"/>
      <c r="FSM19" s="1381"/>
      <c r="FSN19" s="591"/>
      <c r="FSO19" s="1392"/>
      <c r="FSP19" s="943"/>
      <c r="FSQ19" s="1242"/>
      <c r="FSR19" s="1241"/>
      <c r="FSS19" s="594"/>
      <c r="FST19" s="1191"/>
      <c r="FSU19" s="643"/>
      <c r="FSV19" s="1460"/>
      <c r="FSW19" s="1396"/>
      <c r="FSX19" s="1396"/>
      <c r="FSY19" s="1468"/>
      <c r="FSZ19" s="1468"/>
      <c r="FTA19" s="1396"/>
      <c r="FTB19" s="1462"/>
      <c r="FTC19" s="1463"/>
      <c r="FTD19" s="1464"/>
      <c r="FTE19" s="1396"/>
      <c r="FTF19" s="1396"/>
      <c r="FTG19" s="1396"/>
      <c r="FTH19" s="1465"/>
      <c r="FTI19" s="1465"/>
      <c r="FTJ19" s="1396"/>
      <c r="FTK19" s="1465"/>
      <c r="FTL19" s="1465"/>
      <c r="FTM19" s="1465"/>
      <c r="FTN19" s="1465"/>
      <c r="FTO19" s="1465"/>
      <c r="FTP19" s="1396"/>
      <c r="FTQ19" s="1452"/>
      <c r="FTR19" s="1467"/>
      <c r="FTS19" s="1454"/>
      <c r="FTT19" s="1455"/>
      <c r="FTU19" s="1396"/>
      <c r="FTV19" s="1456"/>
      <c r="FTW19" s="1457"/>
      <c r="FTX19" s="1458"/>
      <c r="FTY19" s="1455"/>
      <c r="FTZ19" s="1459"/>
      <c r="FUA19" s="643"/>
      <c r="FUB19" s="1381"/>
      <c r="FUC19" s="591"/>
      <c r="FUD19" s="1392"/>
      <c r="FUE19" s="943"/>
      <c r="FUF19" s="1242"/>
      <c r="FUG19" s="1241"/>
      <c r="FUH19" s="594"/>
      <c r="FUI19" s="1191"/>
      <c r="FUJ19" s="643"/>
      <c r="FUK19" s="1460"/>
      <c r="FUL19" s="1396"/>
      <c r="FUM19" s="1396"/>
      <c r="FUN19" s="1468"/>
      <c r="FUO19" s="1468"/>
      <c r="FUP19" s="1396"/>
      <c r="FUQ19" s="1462"/>
      <c r="FUR19" s="1463"/>
      <c r="FUS19" s="1464"/>
      <c r="FUT19" s="1396"/>
      <c r="FUU19" s="1396"/>
      <c r="FUV19" s="1396"/>
      <c r="FUW19" s="1465"/>
      <c r="FUX19" s="1465"/>
      <c r="FUY19" s="1396"/>
      <c r="FUZ19" s="1465"/>
      <c r="FVA19" s="1465"/>
      <c r="FVB19" s="1465"/>
      <c r="FVC19" s="1465"/>
      <c r="FVD19" s="1465"/>
      <c r="FVE19" s="1396"/>
      <c r="FVF19" s="1452"/>
      <c r="FVG19" s="1467"/>
      <c r="FVH19" s="1454"/>
      <c r="FVI19" s="1455"/>
      <c r="FVJ19" s="1396"/>
      <c r="FVK19" s="1456"/>
      <c r="FVL19" s="1457"/>
      <c r="FVM19" s="1458"/>
      <c r="FVN19" s="1455"/>
      <c r="FVO19" s="1459"/>
      <c r="FVP19" s="643"/>
      <c r="FVQ19" s="1381"/>
      <c r="FVR19" s="591"/>
      <c r="FVS19" s="1392"/>
      <c r="FVT19" s="943"/>
      <c r="FVU19" s="1242"/>
      <c r="FVV19" s="1241"/>
      <c r="FVW19" s="594"/>
      <c r="FVX19" s="1191"/>
      <c r="FVY19" s="643"/>
      <c r="FVZ19" s="1460"/>
      <c r="FWA19" s="1396"/>
      <c r="FWB19" s="1396"/>
      <c r="FWC19" s="1468"/>
      <c r="FWD19" s="1468"/>
      <c r="FWE19" s="1396"/>
      <c r="FWF19" s="1462"/>
      <c r="FWG19" s="1463"/>
      <c r="FWH19" s="1464"/>
      <c r="FWI19" s="1396"/>
      <c r="FWJ19" s="1396"/>
      <c r="FWK19" s="1396"/>
      <c r="FWL19" s="1465"/>
      <c r="FWM19" s="1465"/>
      <c r="FWN19" s="1396"/>
      <c r="FWO19" s="1465"/>
      <c r="FWP19" s="1465"/>
      <c r="FWQ19" s="1465"/>
      <c r="FWR19" s="1465"/>
      <c r="FWS19" s="1465"/>
      <c r="FWT19" s="1396"/>
      <c r="FWU19" s="1452"/>
      <c r="FWV19" s="1467"/>
      <c r="FWW19" s="1454"/>
      <c r="FWX19" s="1455"/>
      <c r="FWY19" s="1396"/>
      <c r="FWZ19" s="1456"/>
      <c r="FXA19" s="1457"/>
      <c r="FXB19" s="1458"/>
      <c r="FXC19" s="1455"/>
      <c r="FXD19" s="1459"/>
      <c r="FXE19" s="643"/>
      <c r="FXF19" s="1381"/>
      <c r="FXG19" s="591"/>
      <c r="FXH19" s="1392"/>
      <c r="FXI19" s="943"/>
      <c r="FXJ19" s="1242"/>
      <c r="FXK19" s="1241"/>
      <c r="FXL19" s="594"/>
      <c r="FXM19" s="1191"/>
      <c r="FXN19" s="643"/>
      <c r="FXO19" s="1460"/>
      <c r="FXP19" s="1396"/>
      <c r="FXQ19" s="1396"/>
      <c r="FXR19" s="1468"/>
      <c r="FXS19" s="1468"/>
      <c r="FXT19" s="1396"/>
      <c r="FXU19" s="1462"/>
      <c r="FXV19" s="1463"/>
      <c r="FXW19" s="1464"/>
      <c r="FXX19" s="1396"/>
      <c r="FXY19" s="1396"/>
      <c r="FXZ19" s="1396"/>
      <c r="FYA19" s="1465"/>
      <c r="FYB19" s="1465"/>
      <c r="FYC19" s="1396"/>
      <c r="FYD19" s="1465"/>
      <c r="FYE19" s="1465"/>
      <c r="FYF19" s="1465"/>
      <c r="FYG19" s="1465"/>
      <c r="FYH19" s="1465"/>
      <c r="FYI19" s="1396"/>
      <c r="FYJ19" s="1452"/>
      <c r="FYK19" s="1467"/>
      <c r="FYL19" s="1454"/>
      <c r="FYM19" s="1455"/>
      <c r="FYN19" s="1396"/>
      <c r="FYO19" s="1456"/>
      <c r="FYP19" s="1457"/>
      <c r="FYQ19" s="1458"/>
      <c r="FYR19" s="1455"/>
      <c r="FYS19" s="1459"/>
      <c r="FYT19" s="643"/>
      <c r="FYU19" s="1381"/>
      <c r="FYV19" s="591"/>
      <c r="FYW19" s="1392"/>
      <c r="FYX19" s="943"/>
      <c r="FYY19" s="1242"/>
      <c r="FYZ19" s="1241"/>
      <c r="FZA19" s="594"/>
      <c r="FZB19" s="1191"/>
      <c r="FZC19" s="643"/>
      <c r="FZD19" s="1460"/>
      <c r="FZE19" s="1396"/>
      <c r="FZF19" s="1396"/>
      <c r="FZG19" s="1468"/>
      <c r="FZH19" s="1468"/>
      <c r="FZI19" s="1396"/>
      <c r="FZJ19" s="1462"/>
      <c r="FZK19" s="1463"/>
      <c r="FZL19" s="1464"/>
      <c r="FZM19" s="1396"/>
      <c r="FZN19" s="1396"/>
      <c r="FZO19" s="1396"/>
      <c r="FZP19" s="1465"/>
      <c r="FZQ19" s="1465"/>
      <c r="FZR19" s="1396"/>
      <c r="FZS19" s="1465"/>
      <c r="FZT19" s="1465"/>
      <c r="FZU19" s="1465"/>
      <c r="FZV19" s="1465"/>
      <c r="FZW19" s="1465"/>
      <c r="FZX19" s="1396"/>
      <c r="FZY19" s="1452"/>
      <c r="FZZ19" s="1467"/>
      <c r="GAA19" s="1454"/>
      <c r="GAB19" s="1455"/>
      <c r="GAC19" s="1396"/>
      <c r="GAD19" s="1456"/>
      <c r="GAE19" s="1457"/>
      <c r="GAF19" s="1458"/>
      <c r="GAG19" s="1455"/>
      <c r="GAH19" s="1459"/>
      <c r="GAI19" s="643"/>
      <c r="GAJ19" s="1381"/>
      <c r="GAK19" s="591"/>
      <c r="GAL19" s="1392"/>
      <c r="GAM19" s="943"/>
      <c r="GAN19" s="1242"/>
      <c r="GAO19" s="1241"/>
      <c r="GAP19" s="594"/>
      <c r="GAQ19" s="1191"/>
      <c r="GAR19" s="643"/>
      <c r="GAS19" s="1460"/>
      <c r="GAT19" s="1396"/>
      <c r="GAU19" s="1396"/>
      <c r="GAV19" s="1468"/>
      <c r="GAW19" s="1468"/>
      <c r="GAX19" s="1396"/>
      <c r="GAY19" s="1462"/>
      <c r="GAZ19" s="1463"/>
      <c r="GBA19" s="1464"/>
      <c r="GBB19" s="1396"/>
      <c r="GBC19" s="1396"/>
      <c r="GBD19" s="1396"/>
      <c r="GBE19" s="1465"/>
      <c r="GBF19" s="1465"/>
      <c r="GBG19" s="1396"/>
      <c r="GBH19" s="1465"/>
      <c r="GBI19" s="1465"/>
      <c r="GBJ19" s="1465"/>
      <c r="GBK19" s="1465"/>
      <c r="GBL19" s="1465"/>
      <c r="GBM19" s="1396"/>
      <c r="GBN19" s="1452"/>
      <c r="GBO19" s="1467"/>
      <c r="GBP19" s="1454"/>
      <c r="GBQ19" s="1455"/>
      <c r="GBR19" s="1396"/>
      <c r="GBS19" s="1456"/>
      <c r="GBT19" s="1457"/>
      <c r="GBU19" s="1458"/>
      <c r="GBV19" s="1455"/>
      <c r="GBW19" s="1459"/>
      <c r="GBX19" s="643"/>
      <c r="GBY19" s="1381"/>
      <c r="GBZ19" s="591"/>
      <c r="GCA19" s="1392"/>
      <c r="GCB19" s="943"/>
      <c r="GCC19" s="1242"/>
      <c r="GCD19" s="1241"/>
      <c r="GCE19" s="594"/>
      <c r="GCF19" s="1191"/>
      <c r="GCG19" s="643"/>
      <c r="GCH19" s="1460"/>
      <c r="GCI19" s="1396"/>
      <c r="GCJ19" s="1396"/>
      <c r="GCK19" s="1468"/>
      <c r="GCL19" s="1468"/>
      <c r="GCM19" s="1396"/>
      <c r="GCN19" s="1462"/>
      <c r="GCO19" s="1463"/>
      <c r="GCP19" s="1464"/>
      <c r="GCQ19" s="1396"/>
      <c r="GCR19" s="1396"/>
      <c r="GCS19" s="1396"/>
      <c r="GCT19" s="1465"/>
      <c r="GCU19" s="1465"/>
      <c r="GCV19" s="1396"/>
      <c r="GCW19" s="1465"/>
      <c r="GCX19" s="1465"/>
      <c r="GCY19" s="1465"/>
      <c r="GCZ19" s="1465"/>
      <c r="GDA19" s="1465"/>
      <c r="GDB19" s="1396"/>
      <c r="GDC19" s="1452"/>
      <c r="GDD19" s="1467"/>
      <c r="GDE19" s="1454"/>
      <c r="GDF19" s="1455"/>
      <c r="GDG19" s="1396"/>
      <c r="GDH19" s="1456"/>
      <c r="GDI19" s="1457"/>
      <c r="GDJ19" s="1458"/>
      <c r="GDK19" s="1455"/>
      <c r="GDL19" s="1459"/>
      <c r="GDM19" s="643"/>
      <c r="GDN19" s="1381"/>
      <c r="GDO19" s="591"/>
      <c r="GDP19" s="1392"/>
      <c r="GDQ19" s="943"/>
      <c r="GDR19" s="1242"/>
      <c r="GDS19" s="1241"/>
      <c r="GDT19" s="594"/>
      <c r="GDU19" s="1191"/>
      <c r="GDV19" s="643"/>
      <c r="GDW19" s="1460"/>
      <c r="GDX19" s="1396"/>
      <c r="GDY19" s="1396"/>
      <c r="GDZ19" s="1468"/>
      <c r="GEA19" s="1468"/>
      <c r="GEB19" s="1396"/>
      <c r="GEC19" s="1462"/>
      <c r="GED19" s="1463"/>
      <c r="GEE19" s="1464"/>
      <c r="GEF19" s="1396"/>
      <c r="GEG19" s="1396"/>
      <c r="GEH19" s="1396"/>
      <c r="GEI19" s="1465"/>
      <c r="GEJ19" s="1465"/>
      <c r="GEK19" s="1396"/>
      <c r="GEL19" s="1465"/>
      <c r="GEM19" s="1465"/>
      <c r="GEN19" s="1465"/>
      <c r="GEO19" s="1465"/>
      <c r="GEP19" s="1465"/>
      <c r="GEQ19" s="1396"/>
      <c r="GER19" s="1452"/>
      <c r="GES19" s="1467"/>
      <c r="GET19" s="1454"/>
      <c r="GEU19" s="1455"/>
      <c r="GEV19" s="1396"/>
      <c r="GEW19" s="1456"/>
      <c r="GEX19" s="1457"/>
      <c r="GEY19" s="1458"/>
      <c r="GEZ19" s="1455"/>
      <c r="GFA19" s="1459"/>
      <c r="GFB19" s="643"/>
      <c r="GFC19" s="1381"/>
      <c r="GFD19" s="591"/>
      <c r="GFE19" s="1392"/>
      <c r="GFF19" s="943"/>
      <c r="GFG19" s="1242"/>
      <c r="GFH19" s="1241"/>
      <c r="GFI19" s="594"/>
      <c r="GFJ19" s="1191"/>
      <c r="GFK19" s="643"/>
      <c r="GFL19" s="1460"/>
      <c r="GFM19" s="1396"/>
      <c r="GFN19" s="1396"/>
      <c r="GFO19" s="1468"/>
      <c r="GFP19" s="1468"/>
      <c r="GFQ19" s="1396"/>
      <c r="GFR19" s="1462"/>
      <c r="GFS19" s="1463"/>
      <c r="GFT19" s="1464"/>
      <c r="GFU19" s="1396"/>
      <c r="GFV19" s="1396"/>
      <c r="GFW19" s="1396"/>
      <c r="GFX19" s="1465"/>
      <c r="GFY19" s="1465"/>
      <c r="GFZ19" s="1396"/>
      <c r="GGA19" s="1465"/>
      <c r="GGB19" s="1465"/>
      <c r="GGC19" s="1465"/>
      <c r="GGD19" s="1465"/>
      <c r="GGE19" s="1465"/>
      <c r="GGF19" s="1396"/>
      <c r="GGG19" s="1452"/>
      <c r="GGH19" s="1467"/>
      <c r="GGI19" s="1454"/>
      <c r="GGJ19" s="1455"/>
      <c r="GGK19" s="1396"/>
      <c r="GGL19" s="1456"/>
      <c r="GGM19" s="1457"/>
      <c r="GGN19" s="1458"/>
      <c r="GGO19" s="1455"/>
      <c r="GGP19" s="1459"/>
      <c r="GGQ19" s="643"/>
      <c r="GGR19" s="1381"/>
      <c r="GGS19" s="591"/>
      <c r="GGT19" s="1392"/>
      <c r="GGU19" s="943"/>
      <c r="GGV19" s="1242"/>
      <c r="GGW19" s="1241"/>
      <c r="GGX19" s="594"/>
      <c r="GGY19" s="1191"/>
      <c r="GGZ19" s="643"/>
      <c r="GHA19" s="1460"/>
      <c r="GHB19" s="1396"/>
      <c r="GHC19" s="1396"/>
      <c r="GHD19" s="1468"/>
      <c r="GHE19" s="1468"/>
      <c r="GHF19" s="1396"/>
      <c r="GHG19" s="1462"/>
      <c r="GHH19" s="1463"/>
      <c r="GHI19" s="1464"/>
      <c r="GHJ19" s="1396"/>
      <c r="GHK19" s="1396"/>
      <c r="GHL19" s="1396"/>
      <c r="GHM19" s="1465"/>
      <c r="GHN19" s="1465"/>
      <c r="GHO19" s="1396"/>
      <c r="GHP19" s="1465"/>
      <c r="GHQ19" s="1465"/>
      <c r="GHR19" s="1465"/>
      <c r="GHS19" s="1465"/>
      <c r="GHT19" s="1465"/>
      <c r="GHU19" s="1396"/>
      <c r="GHV19" s="1452"/>
      <c r="GHW19" s="1467"/>
      <c r="GHX19" s="1454"/>
      <c r="GHY19" s="1455"/>
      <c r="GHZ19" s="1396"/>
      <c r="GIA19" s="1456"/>
      <c r="GIB19" s="1457"/>
      <c r="GIC19" s="1458"/>
      <c r="GID19" s="1455"/>
      <c r="GIE19" s="1459"/>
      <c r="GIF19" s="643"/>
      <c r="GIG19" s="1381"/>
      <c r="GIH19" s="591"/>
      <c r="GII19" s="1392"/>
      <c r="GIJ19" s="943"/>
      <c r="GIK19" s="1242"/>
      <c r="GIL19" s="1241"/>
      <c r="GIM19" s="594"/>
      <c r="GIN19" s="1191"/>
      <c r="GIO19" s="643"/>
      <c r="GIP19" s="1460"/>
      <c r="GIQ19" s="1396"/>
      <c r="GIR19" s="1396"/>
      <c r="GIS19" s="1468"/>
      <c r="GIT19" s="1468"/>
      <c r="GIU19" s="1396"/>
      <c r="GIV19" s="1462"/>
      <c r="GIW19" s="1463"/>
      <c r="GIX19" s="1464"/>
      <c r="GIY19" s="1396"/>
      <c r="GIZ19" s="1396"/>
      <c r="GJA19" s="1396"/>
      <c r="GJB19" s="1465"/>
      <c r="GJC19" s="1465"/>
      <c r="GJD19" s="1396"/>
      <c r="GJE19" s="1465"/>
      <c r="GJF19" s="1465"/>
      <c r="GJG19" s="1465"/>
      <c r="GJH19" s="1465"/>
      <c r="GJI19" s="1465"/>
      <c r="GJJ19" s="1396"/>
      <c r="GJK19" s="1452"/>
      <c r="GJL19" s="1467"/>
      <c r="GJM19" s="1454"/>
      <c r="GJN19" s="1455"/>
      <c r="GJO19" s="1396"/>
      <c r="GJP19" s="1456"/>
      <c r="GJQ19" s="1457"/>
      <c r="GJR19" s="1458"/>
      <c r="GJS19" s="1455"/>
      <c r="GJT19" s="1459"/>
      <c r="GJU19" s="643"/>
      <c r="GJV19" s="1381"/>
      <c r="GJW19" s="591"/>
      <c r="GJX19" s="1392"/>
      <c r="GJY19" s="943"/>
      <c r="GJZ19" s="1242"/>
      <c r="GKA19" s="1241"/>
      <c r="GKB19" s="594"/>
      <c r="GKC19" s="1191"/>
      <c r="GKD19" s="643"/>
      <c r="GKE19" s="1460"/>
      <c r="GKF19" s="1396"/>
      <c r="GKG19" s="1396"/>
      <c r="GKH19" s="1468"/>
      <c r="GKI19" s="1468"/>
      <c r="GKJ19" s="1396"/>
      <c r="GKK19" s="1462"/>
      <c r="GKL19" s="1463"/>
      <c r="GKM19" s="1464"/>
      <c r="GKN19" s="1396"/>
      <c r="GKO19" s="1396"/>
      <c r="GKP19" s="1396"/>
      <c r="GKQ19" s="1465"/>
      <c r="GKR19" s="1465"/>
      <c r="GKS19" s="1396"/>
      <c r="GKT19" s="1465"/>
      <c r="GKU19" s="1465"/>
      <c r="GKV19" s="1465"/>
      <c r="GKW19" s="1465"/>
      <c r="GKX19" s="1465"/>
      <c r="GKY19" s="1396"/>
      <c r="GKZ19" s="1452"/>
      <c r="GLA19" s="1467"/>
      <c r="GLB19" s="1454"/>
      <c r="GLC19" s="1455"/>
      <c r="GLD19" s="1396"/>
      <c r="GLE19" s="1456"/>
      <c r="GLF19" s="1457"/>
      <c r="GLG19" s="1458"/>
      <c r="GLH19" s="1455"/>
      <c r="GLI19" s="1459"/>
      <c r="GLJ19" s="643"/>
      <c r="GLK19" s="1381"/>
      <c r="GLL19" s="591"/>
      <c r="GLM19" s="1392"/>
      <c r="GLN19" s="943"/>
      <c r="GLO19" s="1242"/>
      <c r="GLP19" s="1241"/>
      <c r="GLQ19" s="594"/>
      <c r="GLR19" s="1191"/>
      <c r="GLS19" s="643"/>
      <c r="GLT19" s="1460"/>
      <c r="GLU19" s="1396"/>
      <c r="GLV19" s="1396"/>
      <c r="GLW19" s="1468"/>
      <c r="GLX19" s="1468"/>
      <c r="GLY19" s="1396"/>
      <c r="GLZ19" s="1462"/>
      <c r="GMA19" s="1463"/>
      <c r="GMB19" s="1464"/>
      <c r="GMC19" s="1396"/>
      <c r="GMD19" s="1396"/>
      <c r="GME19" s="1396"/>
      <c r="GMF19" s="1465"/>
      <c r="GMG19" s="1465"/>
      <c r="GMH19" s="1396"/>
      <c r="GMI19" s="1465"/>
      <c r="GMJ19" s="1465"/>
      <c r="GMK19" s="1465"/>
      <c r="GML19" s="1465"/>
      <c r="GMM19" s="1465"/>
      <c r="GMN19" s="1396"/>
      <c r="GMO19" s="1452"/>
      <c r="GMP19" s="1467"/>
      <c r="GMQ19" s="1454"/>
      <c r="GMR19" s="1455"/>
      <c r="GMS19" s="1396"/>
      <c r="GMT19" s="1456"/>
      <c r="GMU19" s="1457"/>
      <c r="GMV19" s="1458"/>
      <c r="GMW19" s="1455"/>
      <c r="GMX19" s="1459"/>
      <c r="GMY19" s="643"/>
      <c r="GMZ19" s="1381"/>
      <c r="GNA19" s="591"/>
      <c r="GNB19" s="1392"/>
      <c r="GNC19" s="943"/>
      <c r="GND19" s="1242"/>
      <c r="GNE19" s="1241"/>
      <c r="GNF19" s="594"/>
      <c r="GNG19" s="1191"/>
      <c r="GNH19" s="643"/>
      <c r="GNI19" s="1460"/>
      <c r="GNJ19" s="1396"/>
      <c r="GNK19" s="1396"/>
      <c r="GNL19" s="1468"/>
      <c r="GNM19" s="1468"/>
      <c r="GNN19" s="1396"/>
      <c r="GNO19" s="1462"/>
      <c r="GNP19" s="1463"/>
      <c r="GNQ19" s="1464"/>
      <c r="GNR19" s="1396"/>
      <c r="GNS19" s="1396"/>
      <c r="GNT19" s="1396"/>
      <c r="GNU19" s="1465"/>
      <c r="GNV19" s="1465"/>
      <c r="GNW19" s="1396"/>
      <c r="GNX19" s="1465"/>
      <c r="GNY19" s="1465"/>
      <c r="GNZ19" s="1465"/>
      <c r="GOA19" s="1465"/>
      <c r="GOB19" s="1465"/>
      <c r="GOC19" s="1396"/>
      <c r="GOD19" s="1452"/>
      <c r="GOE19" s="1467"/>
      <c r="GOF19" s="1454"/>
      <c r="GOG19" s="1455"/>
      <c r="GOH19" s="1396"/>
      <c r="GOI19" s="1456"/>
      <c r="GOJ19" s="1457"/>
      <c r="GOK19" s="1458"/>
      <c r="GOL19" s="1455"/>
      <c r="GOM19" s="1459"/>
      <c r="GON19" s="643"/>
      <c r="GOO19" s="1381"/>
      <c r="GOP19" s="591"/>
      <c r="GOQ19" s="1392"/>
      <c r="GOR19" s="943"/>
      <c r="GOS19" s="1242"/>
      <c r="GOT19" s="1241"/>
      <c r="GOU19" s="594"/>
      <c r="GOV19" s="1191"/>
      <c r="GOW19" s="643"/>
      <c r="GOX19" s="1460"/>
      <c r="GOY19" s="1396"/>
      <c r="GOZ19" s="1396"/>
      <c r="GPA19" s="1468"/>
      <c r="GPB19" s="1468"/>
      <c r="GPC19" s="1396"/>
      <c r="GPD19" s="1462"/>
      <c r="GPE19" s="1463"/>
      <c r="GPF19" s="1464"/>
      <c r="GPG19" s="1396"/>
      <c r="GPH19" s="1396"/>
      <c r="GPI19" s="1396"/>
      <c r="GPJ19" s="1465"/>
      <c r="GPK19" s="1465"/>
      <c r="GPL19" s="1396"/>
      <c r="GPM19" s="1465"/>
      <c r="GPN19" s="1465"/>
      <c r="GPO19" s="1465"/>
      <c r="GPP19" s="1465"/>
      <c r="GPQ19" s="1465"/>
      <c r="GPR19" s="1396"/>
      <c r="GPS19" s="1452"/>
      <c r="GPT19" s="1467"/>
      <c r="GPU19" s="1454"/>
      <c r="GPV19" s="1455"/>
      <c r="GPW19" s="1396"/>
      <c r="GPX19" s="1456"/>
      <c r="GPY19" s="1457"/>
      <c r="GPZ19" s="1458"/>
      <c r="GQA19" s="1455"/>
      <c r="GQB19" s="1459"/>
      <c r="GQC19" s="643"/>
      <c r="GQD19" s="1381"/>
      <c r="GQE19" s="591"/>
      <c r="GQF19" s="1392"/>
      <c r="GQG19" s="943"/>
      <c r="GQH19" s="1242"/>
      <c r="GQI19" s="1241"/>
      <c r="GQJ19" s="594"/>
      <c r="GQK19" s="1191"/>
      <c r="GQL19" s="643"/>
      <c r="GQM19" s="1460"/>
      <c r="GQN19" s="1396"/>
      <c r="GQO19" s="1396"/>
      <c r="GQP19" s="1468"/>
      <c r="GQQ19" s="1468"/>
      <c r="GQR19" s="1396"/>
      <c r="GQS19" s="1462"/>
      <c r="GQT19" s="1463"/>
      <c r="GQU19" s="1464"/>
      <c r="GQV19" s="1396"/>
      <c r="GQW19" s="1396"/>
      <c r="GQX19" s="1396"/>
      <c r="GQY19" s="1465"/>
      <c r="GQZ19" s="1465"/>
      <c r="GRA19" s="1396"/>
      <c r="GRB19" s="1465"/>
      <c r="GRC19" s="1465"/>
      <c r="GRD19" s="1465"/>
      <c r="GRE19" s="1465"/>
      <c r="GRF19" s="1465"/>
      <c r="GRG19" s="1396"/>
      <c r="GRH19" s="1452"/>
      <c r="GRI19" s="1467"/>
      <c r="GRJ19" s="1454"/>
      <c r="GRK19" s="1455"/>
      <c r="GRL19" s="1396"/>
      <c r="GRM19" s="1456"/>
      <c r="GRN19" s="1457"/>
      <c r="GRO19" s="1458"/>
      <c r="GRP19" s="1455"/>
      <c r="GRQ19" s="1459"/>
      <c r="GRR19" s="643"/>
      <c r="GRS19" s="1381"/>
      <c r="GRT19" s="591"/>
      <c r="GRU19" s="1392"/>
      <c r="GRV19" s="943"/>
      <c r="GRW19" s="1242"/>
      <c r="GRX19" s="1241"/>
      <c r="GRY19" s="594"/>
      <c r="GRZ19" s="1191"/>
      <c r="GSA19" s="643"/>
      <c r="GSB19" s="1460"/>
      <c r="GSC19" s="1396"/>
      <c r="GSD19" s="1396"/>
      <c r="GSE19" s="1468"/>
      <c r="GSF19" s="1468"/>
      <c r="GSG19" s="1396"/>
      <c r="GSH19" s="1462"/>
      <c r="GSI19" s="1463"/>
      <c r="GSJ19" s="1464"/>
      <c r="GSK19" s="1396"/>
      <c r="GSL19" s="1396"/>
      <c r="GSM19" s="1396"/>
      <c r="GSN19" s="1465"/>
      <c r="GSO19" s="1465"/>
      <c r="GSP19" s="1396"/>
      <c r="GSQ19" s="1465"/>
      <c r="GSR19" s="1465"/>
      <c r="GSS19" s="1465"/>
      <c r="GST19" s="1465"/>
      <c r="GSU19" s="1465"/>
      <c r="GSV19" s="1396"/>
      <c r="GSW19" s="1452"/>
      <c r="GSX19" s="1467"/>
      <c r="GSY19" s="1454"/>
      <c r="GSZ19" s="1455"/>
      <c r="GTA19" s="1396"/>
      <c r="GTB19" s="1456"/>
      <c r="GTC19" s="1457"/>
      <c r="GTD19" s="1458"/>
      <c r="GTE19" s="1455"/>
      <c r="GTF19" s="1459"/>
      <c r="GTG19" s="643"/>
      <c r="GTH19" s="1381"/>
      <c r="GTI19" s="591"/>
      <c r="GTJ19" s="1392"/>
      <c r="GTK19" s="943"/>
      <c r="GTL19" s="1242"/>
      <c r="GTM19" s="1241"/>
      <c r="GTN19" s="594"/>
      <c r="GTO19" s="1191"/>
      <c r="GTP19" s="643"/>
      <c r="GTQ19" s="1460"/>
      <c r="GTR19" s="1396"/>
      <c r="GTS19" s="1396"/>
      <c r="GTT19" s="1468"/>
      <c r="GTU19" s="1468"/>
      <c r="GTV19" s="1396"/>
      <c r="GTW19" s="1462"/>
      <c r="GTX19" s="1463"/>
      <c r="GTY19" s="1464"/>
      <c r="GTZ19" s="1396"/>
      <c r="GUA19" s="1396"/>
      <c r="GUB19" s="1396"/>
      <c r="GUC19" s="1465"/>
      <c r="GUD19" s="1465"/>
      <c r="GUE19" s="1396"/>
      <c r="GUF19" s="1465"/>
      <c r="GUG19" s="1465"/>
      <c r="GUH19" s="1465"/>
      <c r="GUI19" s="1465"/>
      <c r="GUJ19" s="1465"/>
      <c r="GUK19" s="1396"/>
      <c r="GUL19" s="1452"/>
      <c r="GUM19" s="1467"/>
      <c r="GUN19" s="1454"/>
      <c r="GUO19" s="1455"/>
      <c r="GUP19" s="1396"/>
      <c r="GUQ19" s="1456"/>
      <c r="GUR19" s="1457"/>
      <c r="GUS19" s="1458"/>
      <c r="GUT19" s="1455"/>
      <c r="GUU19" s="1459"/>
      <c r="GUV19" s="643"/>
      <c r="GUW19" s="1381"/>
      <c r="GUX19" s="591"/>
      <c r="GUY19" s="1392"/>
      <c r="GUZ19" s="943"/>
      <c r="GVA19" s="1242"/>
      <c r="GVB19" s="1241"/>
      <c r="GVC19" s="594"/>
      <c r="GVD19" s="1191"/>
      <c r="GVE19" s="643"/>
      <c r="GVF19" s="1460"/>
      <c r="GVG19" s="1396"/>
      <c r="GVH19" s="1396"/>
      <c r="GVI19" s="1468"/>
      <c r="GVJ19" s="1468"/>
      <c r="GVK19" s="1396"/>
      <c r="GVL19" s="1462"/>
      <c r="GVM19" s="1463"/>
      <c r="GVN19" s="1464"/>
      <c r="GVO19" s="1396"/>
      <c r="GVP19" s="1396"/>
      <c r="GVQ19" s="1396"/>
      <c r="GVR19" s="1465"/>
      <c r="GVS19" s="1465"/>
      <c r="GVT19" s="1396"/>
      <c r="GVU19" s="1465"/>
      <c r="GVV19" s="1465"/>
      <c r="GVW19" s="1465"/>
      <c r="GVX19" s="1465"/>
      <c r="GVY19" s="1465"/>
      <c r="GVZ19" s="1396"/>
      <c r="GWA19" s="1452"/>
      <c r="GWB19" s="1467"/>
      <c r="GWC19" s="1454"/>
      <c r="GWD19" s="1455"/>
      <c r="GWE19" s="1396"/>
      <c r="GWF19" s="1456"/>
      <c r="GWG19" s="1457"/>
      <c r="GWH19" s="1458"/>
      <c r="GWI19" s="1455"/>
      <c r="GWJ19" s="1459"/>
      <c r="GWK19" s="643"/>
      <c r="GWL19" s="1381"/>
      <c r="GWM19" s="591"/>
      <c r="GWN19" s="1392"/>
      <c r="GWO19" s="943"/>
      <c r="GWP19" s="1242"/>
      <c r="GWQ19" s="1241"/>
      <c r="GWR19" s="594"/>
      <c r="GWS19" s="1191"/>
      <c r="GWT19" s="643"/>
      <c r="GWU19" s="1460"/>
      <c r="GWV19" s="1396"/>
      <c r="GWW19" s="1396"/>
      <c r="GWX19" s="1468"/>
      <c r="GWY19" s="1468"/>
      <c r="GWZ19" s="1396"/>
      <c r="GXA19" s="1462"/>
      <c r="GXB19" s="1463"/>
      <c r="GXC19" s="1464"/>
      <c r="GXD19" s="1396"/>
      <c r="GXE19" s="1396"/>
      <c r="GXF19" s="1396"/>
      <c r="GXG19" s="1465"/>
      <c r="GXH19" s="1465"/>
      <c r="GXI19" s="1396"/>
      <c r="GXJ19" s="1465"/>
      <c r="GXK19" s="1465"/>
      <c r="GXL19" s="1465"/>
      <c r="GXM19" s="1465"/>
      <c r="GXN19" s="1465"/>
      <c r="GXO19" s="1396"/>
      <c r="GXP19" s="1452"/>
      <c r="GXQ19" s="1467"/>
      <c r="GXR19" s="1454"/>
      <c r="GXS19" s="1455"/>
      <c r="GXT19" s="1396"/>
      <c r="GXU19" s="1456"/>
      <c r="GXV19" s="1457"/>
      <c r="GXW19" s="1458"/>
      <c r="GXX19" s="1455"/>
      <c r="GXY19" s="1459"/>
      <c r="GXZ19" s="643"/>
      <c r="GYA19" s="1381"/>
      <c r="GYB19" s="591"/>
      <c r="GYC19" s="1392"/>
      <c r="GYD19" s="943"/>
      <c r="GYE19" s="1242"/>
      <c r="GYF19" s="1241"/>
      <c r="GYG19" s="594"/>
      <c r="GYH19" s="1191"/>
      <c r="GYI19" s="643"/>
      <c r="GYJ19" s="1460"/>
      <c r="GYK19" s="1396"/>
      <c r="GYL19" s="1396"/>
      <c r="GYM19" s="1468"/>
      <c r="GYN19" s="1468"/>
      <c r="GYO19" s="1396"/>
      <c r="GYP19" s="1462"/>
      <c r="GYQ19" s="1463"/>
      <c r="GYR19" s="1464"/>
      <c r="GYS19" s="1396"/>
      <c r="GYT19" s="1396"/>
      <c r="GYU19" s="1396"/>
      <c r="GYV19" s="1465"/>
      <c r="GYW19" s="1465"/>
      <c r="GYX19" s="1396"/>
      <c r="GYY19" s="1465"/>
      <c r="GYZ19" s="1465"/>
      <c r="GZA19" s="1465"/>
      <c r="GZB19" s="1465"/>
      <c r="GZC19" s="1465"/>
      <c r="GZD19" s="1396"/>
      <c r="GZE19" s="1452"/>
      <c r="GZF19" s="1467"/>
      <c r="GZG19" s="1454"/>
      <c r="GZH19" s="1455"/>
      <c r="GZI19" s="1396"/>
      <c r="GZJ19" s="1456"/>
      <c r="GZK19" s="1457"/>
      <c r="GZL19" s="1458"/>
      <c r="GZM19" s="1455"/>
      <c r="GZN19" s="1459"/>
      <c r="GZO19" s="643"/>
      <c r="GZP19" s="1381"/>
      <c r="GZQ19" s="591"/>
      <c r="GZR19" s="1392"/>
      <c r="GZS19" s="943"/>
      <c r="GZT19" s="1242"/>
      <c r="GZU19" s="1241"/>
      <c r="GZV19" s="594"/>
      <c r="GZW19" s="1191"/>
      <c r="GZX19" s="643"/>
      <c r="GZY19" s="1460"/>
      <c r="GZZ19" s="1396"/>
      <c r="HAA19" s="1396"/>
      <c r="HAB19" s="1468"/>
      <c r="HAC19" s="1468"/>
      <c r="HAD19" s="1396"/>
      <c r="HAE19" s="1462"/>
      <c r="HAF19" s="1463"/>
      <c r="HAG19" s="1464"/>
      <c r="HAH19" s="1396"/>
      <c r="HAI19" s="1396"/>
      <c r="HAJ19" s="1396"/>
      <c r="HAK19" s="1465"/>
      <c r="HAL19" s="1465"/>
      <c r="HAM19" s="1396"/>
      <c r="HAN19" s="1465"/>
      <c r="HAO19" s="1465"/>
      <c r="HAP19" s="1465"/>
      <c r="HAQ19" s="1465"/>
      <c r="HAR19" s="1465"/>
      <c r="HAS19" s="1396"/>
      <c r="HAT19" s="1452"/>
      <c r="HAU19" s="1467"/>
      <c r="HAV19" s="1454"/>
      <c r="HAW19" s="1455"/>
      <c r="HAX19" s="1396"/>
      <c r="HAY19" s="1456"/>
      <c r="HAZ19" s="1457"/>
      <c r="HBA19" s="1458"/>
      <c r="HBB19" s="1455"/>
      <c r="HBC19" s="1459"/>
      <c r="HBD19" s="643"/>
      <c r="HBE19" s="1381"/>
      <c r="HBF19" s="591"/>
      <c r="HBG19" s="1392"/>
      <c r="HBH19" s="943"/>
      <c r="HBI19" s="1242"/>
      <c r="HBJ19" s="1241"/>
      <c r="HBK19" s="594"/>
      <c r="HBL19" s="1191"/>
      <c r="HBM19" s="643"/>
      <c r="HBN19" s="1460"/>
      <c r="HBO19" s="1396"/>
      <c r="HBP19" s="1396"/>
      <c r="HBQ19" s="1468"/>
      <c r="HBR19" s="1468"/>
      <c r="HBS19" s="1396"/>
      <c r="HBT19" s="1462"/>
      <c r="HBU19" s="1463"/>
      <c r="HBV19" s="1464"/>
      <c r="HBW19" s="1396"/>
      <c r="HBX19" s="1396"/>
      <c r="HBY19" s="1396"/>
      <c r="HBZ19" s="1465"/>
      <c r="HCA19" s="1465"/>
      <c r="HCB19" s="1396"/>
      <c r="HCC19" s="1465"/>
      <c r="HCD19" s="1465"/>
      <c r="HCE19" s="1465"/>
      <c r="HCF19" s="1465"/>
      <c r="HCG19" s="1465"/>
      <c r="HCH19" s="1396"/>
      <c r="HCI19" s="1452"/>
      <c r="HCJ19" s="1467"/>
      <c r="HCK19" s="1454"/>
      <c r="HCL19" s="1455"/>
      <c r="HCM19" s="1396"/>
      <c r="HCN19" s="1456"/>
      <c r="HCO19" s="1457"/>
      <c r="HCP19" s="1458"/>
      <c r="HCQ19" s="1455"/>
      <c r="HCR19" s="1459"/>
      <c r="HCS19" s="643"/>
      <c r="HCT19" s="1381"/>
      <c r="HCU19" s="591"/>
      <c r="HCV19" s="1392"/>
      <c r="HCW19" s="943"/>
      <c r="HCX19" s="1242"/>
      <c r="HCY19" s="1241"/>
      <c r="HCZ19" s="594"/>
      <c r="HDA19" s="1191"/>
      <c r="HDB19" s="643"/>
      <c r="HDC19" s="1460"/>
      <c r="HDD19" s="1396"/>
      <c r="HDE19" s="1396"/>
      <c r="HDF19" s="1468"/>
      <c r="HDG19" s="1468"/>
      <c r="HDH19" s="1396"/>
      <c r="HDI19" s="1462"/>
      <c r="HDJ19" s="1463"/>
      <c r="HDK19" s="1464"/>
      <c r="HDL19" s="1396"/>
      <c r="HDM19" s="1396"/>
      <c r="HDN19" s="1396"/>
      <c r="HDO19" s="1465"/>
      <c r="HDP19" s="1465"/>
      <c r="HDQ19" s="1396"/>
      <c r="HDR19" s="1465"/>
      <c r="HDS19" s="1465"/>
      <c r="HDT19" s="1465"/>
      <c r="HDU19" s="1465"/>
      <c r="HDV19" s="1465"/>
      <c r="HDW19" s="1396"/>
      <c r="HDX19" s="1452"/>
      <c r="HDY19" s="1467"/>
      <c r="HDZ19" s="1454"/>
      <c r="HEA19" s="1455"/>
      <c r="HEB19" s="1396"/>
      <c r="HEC19" s="1456"/>
      <c r="HED19" s="1457"/>
      <c r="HEE19" s="1458"/>
      <c r="HEF19" s="1455"/>
      <c r="HEG19" s="1459"/>
      <c r="HEH19" s="643"/>
      <c r="HEI19" s="1381"/>
      <c r="HEJ19" s="591"/>
      <c r="HEK19" s="1392"/>
      <c r="HEL19" s="943"/>
      <c r="HEM19" s="1242"/>
      <c r="HEN19" s="1241"/>
      <c r="HEO19" s="594"/>
      <c r="HEP19" s="1191"/>
      <c r="HEQ19" s="643"/>
      <c r="HER19" s="1460"/>
      <c r="HES19" s="1396"/>
      <c r="HET19" s="1396"/>
      <c r="HEU19" s="1468"/>
      <c r="HEV19" s="1468"/>
      <c r="HEW19" s="1396"/>
      <c r="HEX19" s="1462"/>
      <c r="HEY19" s="1463"/>
      <c r="HEZ19" s="1464"/>
      <c r="HFA19" s="1396"/>
      <c r="HFB19" s="1396"/>
      <c r="HFC19" s="1396"/>
      <c r="HFD19" s="1465"/>
      <c r="HFE19" s="1465"/>
      <c r="HFF19" s="1396"/>
      <c r="HFG19" s="1465"/>
      <c r="HFH19" s="1465"/>
      <c r="HFI19" s="1465"/>
      <c r="HFJ19" s="1465"/>
      <c r="HFK19" s="1465"/>
      <c r="HFL19" s="1396"/>
      <c r="HFM19" s="1452"/>
      <c r="HFN19" s="1467"/>
      <c r="HFO19" s="1454"/>
      <c r="HFP19" s="1455"/>
      <c r="HFQ19" s="1396"/>
      <c r="HFR19" s="1456"/>
      <c r="HFS19" s="1457"/>
      <c r="HFT19" s="1458"/>
      <c r="HFU19" s="1455"/>
      <c r="HFV19" s="1459"/>
      <c r="HFW19" s="643"/>
      <c r="HFX19" s="1381"/>
      <c r="HFY19" s="591"/>
      <c r="HFZ19" s="1392"/>
      <c r="HGA19" s="943"/>
      <c r="HGB19" s="1242"/>
      <c r="HGC19" s="1241"/>
      <c r="HGD19" s="594"/>
      <c r="HGE19" s="1191"/>
      <c r="HGF19" s="643"/>
      <c r="HGG19" s="1460"/>
      <c r="HGH19" s="1396"/>
      <c r="HGI19" s="1396"/>
      <c r="HGJ19" s="1468"/>
      <c r="HGK19" s="1468"/>
      <c r="HGL19" s="1396"/>
      <c r="HGM19" s="1462"/>
      <c r="HGN19" s="1463"/>
      <c r="HGO19" s="1464"/>
      <c r="HGP19" s="1396"/>
      <c r="HGQ19" s="1396"/>
      <c r="HGR19" s="1396"/>
      <c r="HGS19" s="1465"/>
      <c r="HGT19" s="1465"/>
      <c r="HGU19" s="1396"/>
      <c r="HGV19" s="1465"/>
      <c r="HGW19" s="1465"/>
      <c r="HGX19" s="1465"/>
      <c r="HGY19" s="1465"/>
      <c r="HGZ19" s="1465"/>
      <c r="HHA19" s="1396"/>
      <c r="HHB19" s="1452"/>
      <c r="HHC19" s="1467"/>
      <c r="HHD19" s="1454"/>
      <c r="HHE19" s="1455"/>
      <c r="HHF19" s="1396"/>
      <c r="HHG19" s="1456"/>
      <c r="HHH19" s="1457"/>
      <c r="HHI19" s="1458"/>
      <c r="HHJ19" s="1455"/>
      <c r="HHK19" s="1459"/>
      <c r="HHL19" s="643"/>
      <c r="HHM19" s="1381"/>
      <c r="HHN19" s="591"/>
      <c r="HHO19" s="1392"/>
      <c r="HHP19" s="943"/>
      <c r="HHQ19" s="1242"/>
      <c r="HHR19" s="1241"/>
      <c r="HHS19" s="594"/>
      <c r="HHT19" s="1191"/>
      <c r="HHU19" s="643"/>
      <c r="HHV19" s="1460"/>
      <c r="HHW19" s="1396"/>
      <c r="HHX19" s="1396"/>
      <c r="HHY19" s="1468"/>
      <c r="HHZ19" s="1468"/>
      <c r="HIA19" s="1396"/>
      <c r="HIB19" s="1462"/>
      <c r="HIC19" s="1463"/>
      <c r="HID19" s="1464"/>
      <c r="HIE19" s="1396"/>
      <c r="HIF19" s="1396"/>
      <c r="HIG19" s="1396"/>
      <c r="HIH19" s="1465"/>
      <c r="HII19" s="1465"/>
      <c r="HIJ19" s="1396"/>
      <c r="HIK19" s="1465"/>
      <c r="HIL19" s="1465"/>
      <c r="HIM19" s="1465"/>
      <c r="HIN19" s="1465"/>
      <c r="HIO19" s="1465"/>
      <c r="HIP19" s="1396"/>
      <c r="HIQ19" s="1452"/>
      <c r="HIR19" s="1467"/>
      <c r="HIS19" s="1454"/>
      <c r="HIT19" s="1455"/>
      <c r="HIU19" s="1396"/>
      <c r="HIV19" s="1456"/>
      <c r="HIW19" s="1457"/>
      <c r="HIX19" s="1458"/>
      <c r="HIY19" s="1455"/>
      <c r="HIZ19" s="1459"/>
      <c r="HJA19" s="643"/>
      <c r="HJB19" s="1381"/>
      <c r="HJC19" s="591"/>
      <c r="HJD19" s="1392"/>
      <c r="HJE19" s="943"/>
      <c r="HJF19" s="1242"/>
      <c r="HJG19" s="1241"/>
      <c r="HJH19" s="594"/>
      <c r="HJI19" s="1191"/>
      <c r="HJJ19" s="643"/>
      <c r="HJK19" s="1460"/>
      <c r="HJL19" s="1396"/>
      <c r="HJM19" s="1396"/>
      <c r="HJN19" s="1468"/>
      <c r="HJO19" s="1468"/>
      <c r="HJP19" s="1396"/>
      <c r="HJQ19" s="1462"/>
      <c r="HJR19" s="1463"/>
      <c r="HJS19" s="1464"/>
      <c r="HJT19" s="1396"/>
      <c r="HJU19" s="1396"/>
      <c r="HJV19" s="1396"/>
      <c r="HJW19" s="1465"/>
      <c r="HJX19" s="1465"/>
      <c r="HJY19" s="1396"/>
      <c r="HJZ19" s="1465"/>
      <c r="HKA19" s="1465"/>
      <c r="HKB19" s="1465"/>
      <c r="HKC19" s="1465"/>
      <c r="HKD19" s="1465"/>
      <c r="HKE19" s="1396"/>
      <c r="HKF19" s="1452"/>
      <c r="HKG19" s="1467"/>
      <c r="HKH19" s="1454"/>
      <c r="HKI19" s="1455"/>
      <c r="HKJ19" s="1396"/>
      <c r="HKK19" s="1456"/>
      <c r="HKL19" s="1457"/>
      <c r="HKM19" s="1458"/>
      <c r="HKN19" s="1455"/>
      <c r="HKO19" s="1459"/>
      <c r="HKP19" s="643"/>
      <c r="HKQ19" s="1381"/>
      <c r="HKR19" s="591"/>
      <c r="HKS19" s="1392"/>
      <c r="HKT19" s="943"/>
      <c r="HKU19" s="1242"/>
      <c r="HKV19" s="1241"/>
      <c r="HKW19" s="594"/>
      <c r="HKX19" s="1191"/>
      <c r="HKY19" s="643"/>
      <c r="HKZ19" s="1460"/>
      <c r="HLA19" s="1396"/>
      <c r="HLB19" s="1396"/>
      <c r="HLC19" s="1468"/>
      <c r="HLD19" s="1468"/>
      <c r="HLE19" s="1396"/>
      <c r="HLF19" s="1462"/>
      <c r="HLG19" s="1463"/>
      <c r="HLH19" s="1464"/>
      <c r="HLI19" s="1396"/>
      <c r="HLJ19" s="1396"/>
      <c r="HLK19" s="1396"/>
      <c r="HLL19" s="1465"/>
      <c r="HLM19" s="1465"/>
      <c r="HLN19" s="1396"/>
      <c r="HLO19" s="1465"/>
      <c r="HLP19" s="1465"/>
      <c r="HLQ19" s="1465"/>
      <c r="HLR19" s="1465"/>
      <c r="HLS19" s="1465"/>
      <c r="HLT19" s="1396"/>
      <c r="HLU19" s="1452"/>
      <c r="HLV19" s="1467"/>
      <c r="HLW19" s="1454"/>
      <c r="HLX19" s="1455"/>
      <c r="HLY19" s="1396"/>
      <c r="HLZ19" s="1456"/>
      <c r="HMA19" s="1457"/>
      <c r="HMB19" s="1458"/>
      <c r="HMC19" s="1455"/>
      <c r="HMD19" s="1459"/>
      <c r="HME19" s="643"/>
      <c r="HMF19" s="1381"/>
      <c r="HMG19" s="591"/>
      <c r="HMH19" s="1392"/>
      <c r="HMI19" s="943"/>
      <c r="HMJ19" s="1242"/>
      <c r="HMK19" s="1241"/>
      <c r="HML19" s="594"/>
      <c r="HMM19" s="1191"/>
      <c r="HMN19" s="643"/>
      <c r="HMO19" s="1460"/>
      <c r="HMP19" s="1396"/>
      <c r="HMQ19" s="1396"/>
      <c r="HMR19" s="1468"/>
      <c r="HMS19" s="1468"/>
      <c r="HMT19" s="1396"/>
      <c r="HMU19" s="1462"/>
      <c r="HMV19" s="1463"/>
      <c r="HMW19" s="1464"/>
      <c r="HMX19" s="1396"/>
      <c r="HMY19" s="1396"/>
      <c r="HMZ19" s="1396"/>
      <c r="HNA19" s="1465"/>
      <c r="HNB19" s="1465"/>
      <c r="HNC19" s="1396"/>
      <c r="HND19" s="1465"/>
      <c r="HNE19" s="1465"/>
      <c r="HNF19" s="1465"/>
      <c r="HNG19" s="1465"/>
      <c r="HNH19" s="1465"/>
      <c r="HNI19" s="1396"/>
      <c r="HNJ19" s="1452"/>
      <c r="HNK19" s="1467"/>
      <c r="HNL19" s="1454"/>
      <c r="HNM19" s="1455"/>
      <c r="HNN19" s="1396"/>
      <c r="HNO19" s="1456"/>
      <c r="HNP19" s="1457"/>
      <c r="HNQ19" s="1458"/>
      <c r="HNR19" s="1455"/>
      <c r="HNS19" s="1459"/>
      <c r="HNT19" s="643"/>
      <c r="HNU19" s="1381"/>
      <c r="HNV19" s="591"/>
      <c r="HNW19" s="1392"/>
      <c r="HNX19" s="943"/>
      <c r="HNY19" s="1242"/>
      <c r="HNZ19" s="1241"/>
      <c r="HOA19" s="594"/>
      <c r="HOB19" s="1191"/>
      <c r="HOC19" s="643"/>
      <c r="HOD19" s="1460"/>
      <c r="HOE19" s="1396"/>
      <c r="HOF19" s="1396"/>
      <c r="HOG19" s="1468"/>
      <c r="HOH19" s="1468"/>
      <c r="HOI19" s="1396"/>
      <c r="HOJ19" s="1462"/>
      <c r="HOK19" s="1463"/>
      <c r="HOL19" s="1464"/>
      <c r="HOM19" s="1396"/>
      <c r="HON19" s="1396"/>
      <c r="HOO19" s="1396"/>
      <c r="HOP19" s="1465"/>
      <c r="HOQ19" s="1465"/>
      <c r="HOR19" s="1396"/>
      <c r="HOS19" s="1465"/>
      <c r="HOT19" s="1465"/>
      <c r="HOU19" s="1465"/>
      <c r="HOV19" s="1465"/>
      <c r="HOW19" s="1465"/>
      <c r="HOX19" s="1396"/>
      <c r="HOY19" s="1452"/>
      <c r="HOZ19" s="1467"/>
      <c r="HPA19" s="1454"/>
      <c r="HPB19" s="1455"/>
      <c r="HPC19" s="1396"/>
      <c r="HPD19" s="1456"/>
      <c r="HPE19" s="1457"/>
      <c r="HPF19" s="1458"/>
      <c r="HPG19" s="1455"/>
      <c r="HPH19" s="1459"/>
      <c r="HPI19" s="643"/>
      <c r="HPJ19" s="1381"/>
      <c r="HPK19" s="591"/>
      <c r="HPL19" s="1392"/>
      <c r="HPM19" s="943"/>
      <c r="HPN19" s="1242"/>
      <c r="HPO19" s="1241"/>
      <c r="HPP19" s="594"/>
      <c r="HPQ19" s="1191"/>
      <c r="HPR19" s="643"/>
      <c r="HPS19" s="1460"/>
      <c r="HPT19" s="1396"/>
      <c r="HPU19" s="1396"/>
      <c r="HPV19" s="1468"/>
      <c r="HPW19" s="1468"/>
      <c r="HPX19" s="1396"/>
      <c r="HPY19" s="1462"/>
      <c r="HPZ19" s="1463"/>
      <c r="HQA19" s="1464"/>
      <c r="HQB19" s="1396"/>
      <c r="HQC19" s="1396"/>
      <c r="HQD19" s="1396"/>
      <c r="HQE19" s="1465"/>
      <c r="HQF19" s="1465"/>
      <c r="HQG19" s="1396"/>
      <c r="HQH19" s="1465"/>
      <c r="HQI19" s="1465"/>
      <c r="HQJ19" s="1465"/>
      <c r="HQK19" s="1465"/>
      <c r="HQL19" s="1465"/>
      <c r="HQM19" s="1396"/>
      <c r="HQN19" s="1452"/>
      <c r="HQO19" s="1467"/>
      <c r="HQP19" s="1454"/>
      <c r="HQQ19" s="1455"/>
      <c r="HQR19" s="1396"/>
      <c r="HQS19" s="1456"/>
      <c r="HQT19" s="1457"/>
      <c r="HQU19" s="1458"/>
      <c r="HQV19" s="1455"/>
      <c r="HQW19" s="1459"/>
      <c r="HQX19" s="643"/>
      <c r="HQY19" s="1381"/>
      <c r="HQZ19" s="591"/>
      <c r="HRA19" s="1392"/>
      <c r="HRB19" s="943"/>
      <c r="HRC19" s="1242"/>
      <c r="HRD19" s="1241"/>
      <c r="HRE19" s="594"/>
      <c r="HRF19" s="1191"/>
      <c r="HRG19" s="643"/>
      <c r="HRH19" s="1460"/>
      <c r="HRI19" s="1396"/>
      <c r="HRJ19" s="1396"/>
      <c r="HRK19" s="1468"/>
      <c r="HRL19" s="1468"/>
      <c r="HRM19" s="1396"/>
      <c r="HRN19" s="1462"/>
      <c r="HRO19" s="1463"/>
      <c r="HRP19" s="1464"/>
      <c r="HRQ19" s="1396"/>
      <c r="HRR19" s="1396"/>
      <c r="HRS19" s="1396"/>
      <c r="HRT19" s="1465"/>
      <c r="HRU19" s="1465"/>
      <c r="HRV19" s="1396"/>
      <c r="HRW19" s="1465"/>
      <c r="HRX19" s="1465"/>
      <c r="HRY19" s="1465"/>
      <c r="HRZ19" s="1465"/>
      <c r="HSA19" s="1465"/>
      <c r="HSB19" s="1396"/>
      <c r="HSC19" s="1452"/>
      <c r="HSD19" s="1467"/>
      <c r="HSE19" s="1454"/>
      <c r="HSF19" s="1455"/>
      <c r="HSG19" s="1396"/>
      <c r="HSH19" s="1456"/>
      <c r="HSI19" s="1457"/>
      <c r="HSJ19" s="1458"/>
      <c r="HSK19" s="1455"/>
      <c r="HSL19" s="1459"/>
      <c r="HSM19" s="643"/>
      <c r="HSN19" s="1381"/>
      <c r="HSO19" s="591"/>
      <c r="HSP19" s="1392"/>
      <c r="HSQ19" s="943"/>
      <c r="HSR19" s="1242"/>
      <c r="HSS19" s="1241"/>
      <c r="HST19" s="594"/>
      <c r="HSU19" s="1191"/>
      <c r="HSV19" s="643"/>
      <c r="HSW19" s="1460"/>
      <c r="HSX19" s="1396"/>
      <c r="HSY19" s="1396"/>
      <c r="HSZ19" s="1468"/>
      <c r="HTA19" s="1468"/>
      <c r="HTB19" s="1396"/>
      <c r="HTC19" s="1462"/>
      <c r="HTD19" s="1463"/>
      <c r="HTE19" s="1464"/>
      <c r="HTF19" s="1396"/>
      <c r="HTG19" s="1396"/>
      <c r="HTH19" s="1396"/>
      <c r="HTI19" s="1465"/>
      <c r="HTJ19" s="1465"/>
      <c r="HTK19" s="1396"/>
      <c r="HTL19" s="1465"/>
      <c r="HTM19" s="1465"/>
      <c r="HTN19" s="1465"/>
      <c r="HTO19" s="1465"/>
      <c r="HTP19" s="1465"/>
      <c r="HTQ19" s="1396"/>
      <c r="HTR19" s="1452"/>
      <c r="HTS19" s="1467"/>
      <c r="HTT19" s="1454"/>
      <c r="HTU19" s="1455"/>
      <c r="HTV19" s="1396"/>
      <c r="HTW19" s="1456"/>
      <c r="HTX19" s="1457"/>
      <c r="HTY19" s="1458"/>
      <c r="HTZ19" s="1455"/>
      <c r="HUA19" s="1459"/>
      <c r="HUB19" s="643"/>
      <c r="HUC19" s="1381"/>
      <c r="HUD19" s="591"/>
      <c r="HUE19" s="1392"/>
      <c r="HUF19" s="943"/>
      <c r="HUG19" s="1242"/>
      <c r="HUH19" s="1241"/>
      <c r="HUI19" s="594"/>
      <c r="HUJ19" s="1191"/>
      <c r="HUK19" s="643"/>
      <c r="HUL19" s="1460"/>
      <c r="HUM19" s="1396"/>
      <c r="HUN19" s="1396"/>
      <c r="HUO19" s="1468"/>
      <c r="HUP19" s="1468"/>
      <c r="HUQ19" s="1396"/>
      <c r="HUR19" s="1462"/>
      <c r="HUS19" s="1463"/>
      <c r="HUT19" s="1464"/>
      <c r="HUU19" s="1396"/>
      <c r="HUV19" s="1396"/>
      <c r="HUW19" s="1396"/>
      <c r="HUX19" s="1465"/>
      <c r="HUY19" s="1465"/>
      <c r="HUZ19" s="1396"/>
      <c r="HVA19" s="1465"/>
      <c r="HVB19" s="1465"/>
      <c r="HVC19" s="1465"/>
      <c r="HVD19" s="1465"/>
      <c r="HVE19" s="1465"/>
      <c r="HVF19" s="1396"/>
      <c r="HVG19" s="1452"/>
      <c r="HVH19" s="1467"/>
      <c r="HVI19" s="1454"/>
      <c r="HVJ19" s="1455"/>
      <c r="HVK19" s="1396"/>
      <c r="HVL19" s="1456"/>
      <c r="HVM19" s="1457"/>
      <c r="HVN19" s="1458"/>
      <c r="HVO19" s="1455"/>
      <c r="HVP19" s="1459"/>
      <c r="HVQ19" s="643"/>
      <c r="HVR19" s="1381"/>
      <c r="HVS19" s="591"/>
      <c r="HVT19" s="1392"/>
      <c r="HVU19" s="943"/>
      <c r="HVV19" s="1242"/>
      <c r="HVW19" s="1241"/>
      <c r="HVX19" s="594"/>
      <c r="HVY19" s="1191"/>
      <c r="HVZ19" s="643"/>
      <c r="HWA19" s="1460"/>
      <c r="HWB19" s="1396"/>
      <c r="HWC19" s="1396"/>
      <c r="HWD19" s="1468"/>
      <c r="HWE19" s="1468"/>
      <c r="HWF19" s="1396"/>
      <c r="HWG19" s="1462"/>
      <c r="HWH19" s="1463"/>
      <c r="HWI19" s="1464"/>
      <c r="HWJ19" s="1396"/>
      <c r="HWK19" s="1396"/>
      <c r="HWL19" s="1396"/>
      <c r="HWM19" s="1465"/>
      <c r="HWN19" s="1465"/>
      <c r="HWO19" s="1396"/>
      <c r="HWP19" s="1465"/>
      <c r="HWQ19" s="1465"/>
      <c r="HWR19" s="1465"/>
      <c r="HWS19" s="1465"/>
      <c r="HWT19" s="1465"/>
      <c r="HWU19" s="1396"/>
      <c r="HWV19" s="1452"/>
      <c r="HWW19" s="1467"/>
      <c r="HWX19" s="1454"/>
      <c r="HWY19" s="1455"/>
      <c r="HWZ19" s="1396"/>
      <c r="HXA19" s="1456"/>
      <c r="HXB19" s="1457"/>
      <c r="HXC19" s="1458"/>
      <c r="HXD19" s="1455"/>
      <c r="HXE19" s="1459"/>
      <c r="HXF19" s="643"/>
      <c r="HXG19" s="1381"/>
      <c r="HXH19" s="591"/>
      <c r="HXI19" s="1392"/>
      <c r="HXJ19" s="943"/>
      <c r="HXK19" s="1242"/>
      <c r="HXL19" s="1241"/>
      <c r="HXM19" s="594"/>
      <c r="HXN19" s="1191"/>
      <c r="HXO19" s="643"/>
      <c r="HXP19" s="1460"/>
      <c r="HXQ19" s="1396"/>
      <c r="HXR19" s="1396"/>
      <c r="HXS19" s="1468"/>
      <c r="HXT19" s="1468"/>
      <c r="HXU19" s="1396"/>
      <c r="HXV19" s="1462"/>
      <c r="HXW19" s="1463"/>
      <c r="HXX19" s="1464"/>
      <c r="HXY19" s="1396"/>
      <c r="HXZ19" s="1396"/>
      <c r="HYA19" s="1396"/>
      <c r="HYB19" s="1465"/>
      <c r="HYC19" s="1465"/>
      <c r="HYD19" s="1396"/>
      <c r="HYE19" s="1465"/>
      <c r="HYF19" s="1465"/>
      <c r="HYG19" s="1465"/>
      <c r="HYH19" s="1465"/>
      <c r="HYI19" s="1465"/>
      <c r="HYJ19" s="1396"/>
      <c r="HYK19" s="1452"/>
      <c r="HYL19" s="1467"/>
      <c r="HYM19" s="1454"/>
      <c r="HYN19" s="1455"/>
      <c r="HYO19" s="1396"/>
      <c r="HYP19" s="1456"/>
      <c r="HYQ19" s="1457"/>
      <c r="HYR19" s="1458"/>
      <c r="HYS19" s="1455"/>
      <c r="HYT19" s="1459"/>
      <c r="HYU19" s="643"/>
      <c r="HYV19" s="1381"/>
      <c r="HYW19" s="591"/>
      <c r="HYX19" s="1392"/>
      <c r="HYY19" s="943"/>
      <c r="HYZ19" s="1242"/>
      <c r="HZA19" s="1241"/>
      <c r="HZB19" s="594"/>
      <c r="HZC19" s="1191"/>
      <c r="HZD19" s="643"/>
      <c r="HZE19" s="1460"/>
      <c r="HZF19" s="1396"/>
      <c r="HZG19" s="1396"/>
      <c r="HZH19" s="1468"/>
      <c r="HZI19" s="1468"/>
      <c r="HZJ19" s="1396"/>
      <c r="HZK19" s="1462"/>
      <c r="HZL19" s="1463"/>
      <c r="HZM19" s="1464"/>
      <c r="HZN19" s="1396"/>
      <c r="HZO19" s="1396"/>
      <c r="HZP19" s="1396"/>
      <c r="HZQ19" s="1465"/>
      <c r="HZR19" s="1465"/>
      <c r="HZS19" s="1396"/>
      <c r="HZT19" s="1465"/>
      <c r="HZU19" s="1465"/>
      <c r="HZV19" s="1465"/>
      <c r="HZW19" s="1465"/>
      <c r="HZX19" s="1465"/>
      <c r="HZY19" s="1396"/>
      <c r="HZZ19" s="1452"/>
      <c r="IAA19" s="1467"/>
      <c r="IAB19" s="1454"/>
      <c r="IAC19" s="1455"/>
      <c r="IAD19" s="1396"/>
      <c r="IAE19" s="1456"/>
      <c r="IAF19" s="1457"/>
      <c r="IAG19" s="1458"/>
      <c r="IAH19" s="1455"/>
      <c r="IAI19" s="1459"/>
      <c r="IAJ19" s="643"/>
      <c r="IAK19" s="1381"/>
      <c r="IAL19" s="591"/>
      <c r="IAM19" s="1392"/>
      <c r="IAN19" s="943"/>
      <c r="IAO19" s="1242"/>
      <c r="IAP19" s="1241"/>
      <c r="IAQ19" s="594"/>
      <c r="IAR19" s="1191"/>
      <c r="IAS19" s="643"/>
      <c r="IAT19" s="1460"/>
      <c r="IAU19" s="1396"/>
      <c r="IAV19" s="1396"/>
      <c r="IAW19" s="1468"/>
      <c r="IAX19" s="1468"/>
      <c r="IAY19" s="1396"/>
      <c r="IAZ19" s="1462"/>
      <c r="IBA19" s="1463"/>
      <c r="IBB19" s="1464"/>
      <c r="IBC19" s="1396"/>
      <c r="IBD19" s="1396"/>
      <c r="IBE19" s="1396"/>
      <c r="IBF19" s="1465"/>
      <c r="IBG19" s="1465"/>
      <c r="IBH19" s="1396"/>
      <c r="IBI19" s="1465"/>
      <c r="IBJ19" s="1465"/>
      <c r="IBK19" s="1465"/>
      <c r="IBL19" s="1465"/>
      <c r="IBM19" s="1465"/>
      <c r="IBN19" s="1396"/>
      <c r="IBO19" s="1452"/>
      <c r="IBP19" s="1467"/>
      <c r="IBQ19" s="1454"/>
      <c r="IBR19" s="1455"/>
      <c r="IBS19" s="1396"/>
      <c r="IBT19" s="1456"/>
      <c r="IBU19" s="1457"/>
      <c r="IBV19" s="1458"/>
      <c r="IBW19" s="1455"/>
      <c r="IBX19" s="1459"/>
      <c r="IBY19" s="643"/>
      <c r="IBZ19" s="1381"/>
      <c r="ICA19" s="591"/>
      <c r="ICB19" s="1392"/>
      <c r="ICC19" s="943"/>
      <c r="ICD19" s="1242"/>
      <c r="ICE19" s="1241"/>
      <c r="ICF19" s="594"/>
      <c r="ICG19" s="1191"/>
      <c r="ICH19" s="643"/>
      <c r="ICI19" s="1460"/>
      <c r="ICJ19" s="1396"/>
      <c r="ICK19" s="1396"/>
      <c r="ICL19" s="1468"/>
      <c r="ICM19" s="1468"/>
      <c r="ICN19" s="1396"/>
      <c r="ICO19" s="1462"/>
      <c r="ICP19" s="1463"/>
      <c r="ICQ19" s="1464"/>
      <c r="ICR19" s="1396"/>
      <c r="ICS19" s="1396"/>
      <c r="ICT19" s="1396"/>
      <c r="ICU19" s="1465"/>
      <c r="ICV19" s="1465"/>
      <c r="ICW19" s="1396"/>
      <c r="ICX19" s="1465"/>
      <c r="ICY19" s="1465"/>
      <c r="ICZ19" s="1465"/>
      <c r="IDA19" s="1465"/>
      <c r="IDB19" s="1465"/>
      <c r="IDC19" s="1396"/>
      <c r="IDD19" s="1452"/>
      <c r="IDE19" s="1467"/>
      <c r="IDF19" s="1454"/>
      <c r="IDG19" s="1455"/>
      <c r="IDH19" s="1396"/>
      <c r="IDI19" s="1456"/>
      <c r="IDJ19" s="1457"/>
      <c r="IDK19" s="1458"/>
      <c r="IDL19" s="1455"/>
      <c r="IDM19" s="1459"/>
      <c r="IDN19" s="643"/>
      <c r="IDO19" s="1381"/>
      <c r="IDP19" s="591"/>
      <c r="IDQ19" s="1392"/>
      <c r="IDR19" s="943"/>
      <c r="IDS19" s="1242"/>
      <c r="IDT19" s="1241"/>
      <c r="IDU19" s="594"/>
      <c r="IDV19" s="1191"/>
      <c r="IDW19" s="643"/>
      <c r="IDX19" s="1460"/>
      <c r="IDY19" s="1396"/>
      <c r="IDZ19" s="1396"/>
      <c r="IEA19" s="1468"/>
      <c r="IEB19" s="1468"/>
      <c r="IEC19" s="1396"/>
      <c r="IED19" s="1462"/>
      <c r="IEE19" s="1463"/>
      <c r="IEF19" s="1464"/>
      <c r="IEG19" s="1396"/>
      <c r="IEH19" s="1396"/>
      <c r="IEI19" s="1396"/>
      <c r="IEJ19" s="1465"/>
      <c r="IEK19" s="1465"/>
      <c r="IEL19" s="1396"/>
      <c r="IEM19" s="1465"/>
      <c r="IEN19" s="1465"/>
      <c r="IEO19" s="1465"/>
      <c r="IEP19" s="1465"/>
      <c r="IEQ19" s="1465"/>
      <c r="IER19" s="1396"/>
      <c r="IES19" s="1452"/>
      <c r="IET19" s="1467"/>
      <c r="IEU19" s="1454"/>
      <c r="IEV19" s="1455"/>
      <c r="IEW19" s="1396"/>
      <c r="IEX19" s="1456"/>
      <c r="IEY19" s="1457"/>
      <c r="IEZ19" s="1458"/>
      <c r="IFA19" s="1455"/>
      <c r="IFB19" s="1459"/>
      <c r="IFC19" s="643"/>
      <c r="IFD19" s="1381"/>
      <c r="IFE19" s="591"/>
      <c r="IFF19" s="1392"/>
      <c r="IFG19" s="943"/>
      <c r="IFH19" s="1242"/>
      <c r="IFI19" s="1241"/>
      <c r="IFJ19" s="594"/>
      <c r="IFK19" s="1191"/>
      <c r="IFL19" s="643"/>
      <c r="IFM19" s="1460"/>
      <c r="IFN19" s="1396"/>
      <c r="IFO19" s="1396"/>
      <c r="IFP19" s="1468"/>
      <c r="IFQ19" s="1468"/>
      <c r="IFR19" s="1396"/>
      <c r="IFS19" s="1462"/>
      <c r="IFT19" s="1463"/>
      <c r="IFU19" s="1464"/>
      <c r="IFV19" s="1396"/>
      <c r="IFW19" s="1396"/>
      <c r="IFX19" s="1396"/>
      <c r="IFY19" s="1465"/>
      <c r="IFZ19" s="1465"/>
      <c r="IGA19" s="1396"/>
      <c r="IGB19" s="1465"/>
      <c r="IGC19" s="1465"/>
      <c r="IGD19" s="1465"/>
      <c r="IGE19" s="1465"/>
      <c r="IGF19" s="1465"/>
      <c r="IGG19" s="1396"/>
      <c r="IGH19" s="1452"/>
      <c r="IGI19" s="1467"/>
      <c r="IGJ19" s="1454"/>
      <c r="IGK19" s="1455"/>
      <c r="IGL19" s="1396"/>
      <c r="IGM19" s="1456"/>
      <c r="IGN19" s="1457"/>
      <c r="IGO19" s="1458"/>
      <c r="IGP19" s="1455"/>
      <c r="IGQ19" s="1459"/>
      <c r="IGR19" s="643"/>
      <c r="IGS19" s="1381"/>
      <c r="IGT19" s="591"/>
      <c r="IGU19" s="1392"/>
      <c r="IGV19" s="943"/>
      <c r="IGW19" s="1242"/>
      <c r="IGX19" s="1241"/>
      <c r="IGY19" s="594"/>
      <c r="IGZ19" s="1191"/>
      <c r="IHA19" s="643"/>
      <c r="IHB19" s="1460"/>
      <c r="IHC19" s="1396"/>
      <c r="IHD19" s="1396"/>
      <c r="IHE19" s="1468"/>
      <c r="IHF19" s="1468"/>
      <c r="IHG19" s="1396"/>
      <c r="IHH19" s="1462"/>
      <c r="IHI19" s="1463"/>
      <c r="IHJ19" s="1464"/>
      <c r="IHK19" s="1396"/>
      <c r="IHL19" s="1396"/>
      <c r="IHM19" s="1396"/>
      <c r="IHN19" s="1465"/>
      <c r="IHO19" s="1465"/>
      <c r="IHP19" s="1396"/>
      <c r="IHQ19" s="1465"/>
      <c r="IHR19" s="1465"/>
      <c r="IHS19" s="1465"/>
      <c r="IHT19" s="1465"/>
      <c r="IHU19" s="1465"/>
      <c r="IHV19" s="1396"/>
      <c r="IHW19" s="1452"/>
      <c r="IHX19" s="1467"/>
      <c r="IHY19" s="1454"/>
      <c r="IHZ19" s="1455"/>
      <c r="IIA19" s="1396"/>
      <c r="IIB19" s="1456"/>
      <c r="IIC19" s="1457"/>
      <c r="IID19" s="1458"/>
      <c r="IIE19" s="1455"/>
      <c r="IIF19" s="1459"/>
      <c r="IIG19" s="643"/>
      <c r="IIH19" s="1381"/>
      <c r="III19" s="591"/>
      <c r="IIJ19" s="1392"/>
      <c r="IIK19" s="943"/>
      <c r="IIL19" s="1242"/>
      <c r="IIM19" s="1241"/>
      <c r="IIN19" s="594"/>
      <c r="IIO19" s="1191"/>
      <c r="IIP19" s="643"/>
      <c r="IIQ19" s="1460"/>
      <c r="IIR19" s="1396"/>
      <c r="IIS19" s="1396"/>
      <c r="IIT19" s="1468"/>
      <c r="IIU19" s="1468"/>
      <c r="IIV19" s="1396"/>
      <c r="IIW19" s="1462"/>
      <c r="IIX19" s="1463"/>
      <c r="IIY19" s="1464"/>
      <c r="IIZ19" s="1396"/>
      <c r="IJA19" s="1396"/>
      <c r="IJB19" s="1396"/>
      <c r="IJC19" s="1465"/>
      <c r="IJD19" s="1465"/>
      <c r="IJE19" s="1396"/>
      <c r="IJF19" s="1465"/>
      <c r="IJG19" s="1465"/>
      <c r="IJH19" s="1465"/>
      <c r="IJI19" s="1465"/>
      <c r="IJJ19" s="1465"/>
      <c r="IJK19" s="1396"/>
      <c r="IJL19" s="1452"/>
      <c r="IJM19" s="1467"/>
      <c r="IJN19" s="1454"/>
      <c r="IJO19" s="1455"/>
      <c r="IJP19" s="1396"/>
      <c r="IJQ19" s="1456"/>
      <c r="IJR19" s="1457"/>
      <c r="IJS19" s="1458"/>
      <c r="IJT19" s="1455"/>
      <c r="IJU19" s="1459"/>
      <c r="IJV19" s="643"/>
      <c r="IJW19" s="1381"/>
      <c r="IJX19" s="591"/>
      <c r="IJY19" s="1392"/>
      <c r="IJZ19" s="943"/>
      <c r="IKA19" s="1242"/>
      <c r="IKB19" s="1241"/>
      <c r="IKC19" s="594"/>
      <c r="IKD19" s="1191"/>
      <c r="IKE19" s="643"/>
      <c r="IKF19" s="1460"/>
      <c r="IKG19" s="1396"/>
      <c r="IKH19" s="1396"/>
      <c r="IKI19" s="1468"/>
      <c r="IKJ19" s="1468"/>
      <c r="IKK19" s="1396"/>
      <c r="IKL19" s="1462"/>
      <c r="IKM19" s="1463"/>
      <c r="IKN19" s="1464"/>
      <c r="IKO19" s="1396"/>
      <c r="IKP19" s="1396"/>
      <c r="IKQ19" s="1396"/>
      <c r="IKR19" s="1465"/>
      <c r="IKS19" s="1465"/>
      <c r="IKT19" s="1396"/>
      <c r="IKU19" s="1465"/>
      <c r="IKV19" s="1465"/>
      <c r="IKW19" s="1465"/>
      <c r="IKX19" s="1465"/>
      <c r="IKY19" s="1465"/>
      <c r="IKZ19" s="1396"/>
      <c r="ILA19" s="1452"/>
      <c r="ILB19" s="1467"/>
      <c r="ILC19" s="1454"/>
      <c r="ILD19" s="1455"/>
      <c r="ILE19" s="1396"/>
      <c r="ILF19" s="1456"/>
      <c r="ILG19" s="1457"/>
      <c r="ILH19" s="1458"/>
      <c r="ILI19" s="1455"/>
      <c r="ILJ19" s="1459"/>
      <c r="ILK19" s="643"/>
      <c r="ILL19" s="1381"/>
      <c r="ILM19" s="591"/>
      <c r="ILN19" s="1392"/>
      <c r="ILO19" s="943"/>
      <c r="ILP19" s="1242"/>
      <c r="ILQ19" s="1241"/>
      <c r="ILR19" s="594"/>
      <c r="ILS19" s="1191"/>
      <c r="ILT19" s="643"/>
      <c r="ILU19" s="1460"/>
      <c r="ILV19" s="1396"/>
      <c r="ILW19" s="1396"/>
      <c r="ILX19" s="1468"/>
      <c r="ILY19" s="1468"/>
      <c r="ILZ19" s="1396"/>
      <c r="IMA19" s="1462"/>
      <c r="IMB19" s="1463"/>
      <c r="IMC19" s="1464"/>
      <c r="IMD19" s="1396"/>
      <c r="IME19" s="1396"/>
      <c r="IMF19" s="1396"/>
      <c r="IMG19" s="1465"/>
      <c r="IMH19" s="1465"/>
      <c r="IMI19" s="1396"/>
      <c r="IMJ19" s="1465"/>
      <c r="IMK19" s="1465"/>
      <c r="IML19" s="1465"/>
      <c r="IMM19" s="1465"/>
      <c r="IMN19" s="1465"/>
      <c r="IMO19" s="1396"/>
      <c r="IMP19" s="1452"/>
      <c r="IMQ19" s="1467"/>
      <c r="IMR19" s="1454"/>
      <c r="IMS19" s="1455"/>
      <c r="IMT19" s="1396"/>
      <c r="IMU19" s="1456"/>
      <c r="IMV19" s="1457"/>
      <c r="IMW19" s="1458"/>
      <c r="IMX19" s="1455"/>
      <c r="IMY19" s="1459"/>
      <c r="IMZ19" s="643"/>
      <c r="INA19" s="1381"/>
      <c r="INB19" s="591"/>
      <c r="INC19" s="1392"/>
      <c r="IND19" s="943"/>
      <c r="INE19" s="1242"/>
      <c r="INF19" s="1241"/>
      <c r="ING19" s="594"/>
      <c r="INH19" s="1191"/>
      <c r="INI19" s="643"/>
      <c r="INJ19" s="1460"/>
      <c r="INK19" s="1396"/>
      <c r="INL19" s="1396"/>
      <c r="INM19" s="1468"/>
      <c r="INN19" s="1468"/>
      <c r="INO19" s="1396"/>
      <c r="INP19" s="1462"/>
      <c r="INQ19" s="1463"/>
      <c r="INR19" s="1464"/>
      <c r="INS19" s="1396"/>
      <c r="INT19" s="1396"/>
      <c r="INU19" s="1396"/>
      <c r="INV19" s="1465"/>
      <c r="INW19" s="1465"/>
      <c r="INX19" s="1396"/>
      <c r="INY19" s="1465"/>
      <c r="INZ19" s="1465"/>
      <c r="IOA19" s="1465"/>
      <c r="IOB19" s="1465"/>
      <c r="IOC19" s="1465"/>
      <c r="IOD19" s="1396"/>
      <c r="IOE19" s="1452"/>
      <c r="IOF19" s="1467"/>
      <c r="IOG19" s="1454"/>
      <c r="IOH19" s="1455"/>
      <c r="IOI19" s="1396"/>
      <c r="IOJ19" s="1456"/>
      <c r="IOK19" s="1457"/>
      <c r="IOL19" s="1458"/>
      <c r="IOM19" s="1455"/>
      <c r="ION19" s="1459"/>
      <c r="IOO19" s="643"/>
      <c r="IOP19" s="1381"/>
      <c r="IOQ19" s="591"/>
      <c r="IOR19" s="1392"/>
      <c r="IOS19" s="943"/>
      <c r="IOT19" s="1242"/>
      <c r="IOU19" s="1241"/>
      <c r="IOV19" s="594"/>
      <c r="IOW19" s="1191"/>
      <c r="IOX19" s="643"/>
      <c r="IOY19" s="1460"/>
      <c r="IOZ19" s="1396"/>
      <c r="IPA19" s="1396"/>
      <c r="IPB19" s="1468"/>
      <c r="IPC19" s="1468"/>
      <c r="IPD19" s="1396"/>
      <c r="IPE19" s="1462"/>
      <c r="IPF19" s="1463"/>
      <c r="IPG19" s="1464"/>
      <c r="IPH19" s="1396"/>
      <c r="IPI19" s="1396"/>
      <c r="IPJ19" s="1396"/>
      <c r="IPK19" s="1465"/>
      <c r="IPL19" s="1465"/>
      <c r="IPM19" s="1396"/>
      <c r="IPN19" s="1465"/>
      <c r="IPO19" s="1465"/>
      <c r="IPP19" s="1465"/>
      <c r="IPQ19" s="1465"/>
      <c r="IPR19" s="1465"/>
      <c r="IPS19" s="1396"/>
      <c r="IPT19" s="1452"/>
      <c r="IPU19" s="1467"/>
      <c r="IPV19" s="1454"/>
      <c r="IPW19" s="1455"/>
      <c r="IPX19" s="1396"/>
      <c r="IPY19" s="1456"/>
      <c r="IPZ19" s="1457"/>
      <c r="IQA19" s="1458"/>
      <c r="IQB19" s="1455"/>
      <c r="IQC19" s="1459"/>
      <c r="IQD19" s="643"/>
      <c r="IQE19" s="1381"/>
      <c r="IQF19" s="591"/>
      <c r="IQG19" s="1392"/>
      <c r="IQH19" s="943"/>
      <c r="IQI19" s="1242"/>
      <c r="IQJ19" s="1241"/>
      <c r="IQK19" s="594"/>
      <c r="IQL19" s="1191"/>
      <c r="IQM19" s="643"/>
      <c r="IQN19" s="1460"/>
      <c r="IQO19" s="1396"/>
      <c r="IQP19" s="1396"/>
      <c r="IQQ19" s="1468"/>
      <c r="IQR19" s="1468"/>
      <c r="IQS19" s="1396"/>
      <c r="IQT19" s="1462"/>
      <c r="IQU19" s="1463"/>
      <c r="IQV19" s="1464"/>
      <c r="IQW19" s="1396"/>
      <c r="IQX19" s="1396"/>
      <c r="IQY19" s="1396"/>
      <c r="IQZ19" s="1465"/>
      <c r="IRA19" s="1465"/>
      <c r="IRB19" s="1396"/>
      <c r="IRC19" s="1465"/>
      <c r="IRD19" s="1465"/>
      <c r="IRE19" s="1465"/>
      <c r="IRF19" s="1465"/>
      <c r="IRG19" s="1465"/>
      <c r="IRH19" s="1396"/>
      <c r="IRI19" s="1452"/>
      <c r="IRJ19" s="1467"/>
      <c r="IRK19" s="1454"/>
      <c r="IRL19" s="1455"/>
      <c r="IRM19" s="1396"/>
      <c r="IRN19" s="1456"/>
      <c r="IRO19" s="1457"/>
      <c r="IRP19" s="1458"/>
      <c r="IRQ19" s="1455"/>
      <c r="IRR19" s="1459"/>
      <c r="IRS19" s="643"/>
      <c r="IRT19" s="1381"/>
      <c r="IRU19" s="591"/>
      <c r="IRV19" s="1392"/>
      <c r="IRW19" s="943"/>
      <c r="IRX19" s="1242"/>
      <c r="IRY19" s="1241"/>
      <c r="IRZ19" s="594"/>
      <c r="ISA19" s="1191"/>
      <c r="ISB19" s="643"/>
      <c r="ISC19" s="1460"/>
      <c r="ISD19" s="1396"/>
      <c r="ISE19" s="1396"/>
      <c r="ISF19" s="1468"/>
      <c r="ISG19" s="1468"/>
      <c r="ISH19" s="1396"/>
      <c r="ISI19" s="1462"/>
      <c r="ISJ19" s="1463"/>
      <c r="ISK19" s="1464"/>
      <c r="ISL19" s="1396"/>
      <c r="ISM19" s="1396"/>
      <c r="ISN19" s="1396"/>
      <c r="ISO19" s="1465"/>
      <c r="ISP19" s="1465"/>
      <c r="ISQ19" s="1396"/>
      <c r="ISR19" s="1465"/>
      <c r="ISS19" s="1465"/>
      <c r="IST19" s="1465"/>
      <c r="ISU19" s="1465"/>
      <c r="ISV19" s="1465"/>
      <c r="ISW19" s="1396"/>
      <c r="ISX19" s="1452"/>
      <c r="ISY19" s="1467"/>
      <c r="ISZ19" s="1454"/>
      <c r="ITA19" s="1455"/>
      <c r="ITB19" s="1396"/>
      <c r="ITC19" s="1456"/>
      <c r="ITD19" s="1457"/>
      <c r="ITE19" s="1458"/>
      <c r="ITF19" s="1455"/>
      <c r="ITG19" s="1459"/>
      <c r="ITH19" s="643"/>
      <c r="ITI19" s="1381"/>
      <c r="ITJ19" s="591"/>
      <c r="ITK19" s="1392"/>
      <c r="ITL19" s="943"/>
      <c r="ITM19" s="1242"/>
      <c r="ITN19" s="1241"/>
      <c r="ITO19" s="594"/>
      <c r="ITP19" s="1191"/>
      <c r="ITQ19" s="643"/>
      <c r="ITR19" s="1460"/>
      <c r="ITS19" s="1396"/>
      <c r="ITT19" s="1396"/>
      <c r="ITU19" s="1468"/>
      <c r="ITV19" s="1468"/>
      <c r="ITW19" s="1396"/>
      <c r="ITX19" s="1462"/>
      <c r="ITY19" s="1463"/>
      <c r="ITZ19" s="1464"/>
      <c r="IUA19" s="1396"/>
      <c r="IUB19" s="1396"/>
      <c r="IUC19" s="1396"/>
      <c r="IUD19" s="1465"/>
      <c r="IUE19" s="1465"/>
      <c r="IUF19" s="1396"/>
      <c r="IUG19" s="1465"/>
      <c r="IUH19" s="1465"/>
      <c r="IUI19" s="1465"/>
      <c r="IUJ19" s="1465"/>
      <c r="IUK19" s="1465"/>
      <c r="IUL19" s="1396"/>
      <c r="IUM19" s="1452"/>
      <c r="IUN19" s="1467"/>
      <c r="IUO19" s="1454"/>
      <c r="IUP19" s="1455"/>
      <c r="IUQ19" s="1396"/>
      <c r="IUR19" s="1456"/>
      <c r="IUS19" s="1457"/>
      <c r="IUT19" s="1458"/>
      <c r="IUU19" s="1455"/>
      <c r="IUV19" s="1459"/>
      <c r="IUW19" s="643"/>
      <c r="IUX19" s="1381"/>
      <c r="IUY19" s="591"/>
      <c r="IUZ19" s="1392"/>
      <c r="IVA19" s="943"/>
      <c r="IVB19" s="1242"/>
      <c r="IVC19" s="1241"/>
      <c r="IVD19" s="594"/>
      <c r="IVE19" s="1191"/>
      <c r="IVF19" s="643"/>
      <c r="IVG19" s="1460"/>
      <c r="IVH19" s="1396"/>
      <c r="IVI19" s="1396"/>
      <c r="IVJ19" s="1468"/>
      <c r="IVK19" s="1468"/>
      <c r="IVL19" s="1396"/>
      <c r="IVM19" s="1462"/>
      <c r="IVN19" s="1463"/>
      <c r="IVO19" s="1464"/>
      <c r="IVP19" s="1396"/>
      <c r="IVQ19" s="1396"/>
      <c r="IVR19" s="1396"/>
      <c r="IVS19" s="1465"/>
      <c r="IVT19" s="1465"/>
      <c r="IVU19" s="1396"/>
      <c r="IVV19" s="1465"/>
      <c r="IVW19" s="1465"/>
      <c r="IVX19" s="1465"/>
      <c r="IVY19" s="1465"/>
      <c r="IVZ19" s="1465"/>
      <c r="IWA19" s="1396"/>
      <c r="IWB19" s="1452"/>
      <c r="IWC19" s="1467"/>
      <c r="IWD19" s="1454"/>
      <c r="IWE19" s="1455"/>
      <c r="IWF19" s="1396"/>
      <c r="IWG19" s="1456"/>
      <c r="IWH19" s="1457"/>
      <c r="IWI19" s="1458"/>
      <c r="IWJ19" s="1455"/>
      <c r="IWK19" s="1459"/>
      <c r="IWL19" s="643"/>
      <c r="IWM19" s="1381"/>
      <c r="IWN19" s="591"/>
      <c r="IWO19" s="1392"/>
      <c r="IWP19" s="943"/>
      <c r="IWQ19" s="1242"/>
      <c r="IWR19" s="1241"/>
      <c r="IWS19" s="594"/>
      <c r="IWT19" s="1191"/>
      <c r="IWU19" s="643"/>
      <c r="IWV19" s="1460"/>
      <c r="IWW19" s="1396"/>
      <c r="IWX19" s="1396"/>
      <c r="IWY19" s="1468"/>
      <c r="IWZ19" s="1468"/>
      <c r="IXA19" s="1396"/>
      <c r="IXB19" s="1462"/>
      <c r="IXC19" s="1463"/>
      <c r="IXD19" s="1464"/>
      <c r="IXE19" s="1396"/>
      <c r="IXF19" s="1396"/>
      <c r="IXG19" s="1396"/>
      <c r="IXH19" s="1465"/>
      <c r="IXI19" s="1465"/>
      <c r="IXJ19" s="1396"/>
      <c r="IXK19" s="1465"/>
      <c r="IXL19" s="1465"/>
      <c r="IXM19" s="1465"/>
      <c r="IXN19" s="1465"/>
      <c r="IXO19" s="1465"/>
      <c r="IXP19" s="1396"/>
      <c r="IXQ19" s="1452"/>
      <c r="IXR19" s="1467"/>
      <c r="IXS19" s="1454"/>
      <c r="IXT19" s="1455"/>
      <c r="IXU19" s="1396"/>
      <c r="IXV19" s="1456"/>
      <c r="IXW19" s="1457"/>
      <c r="IXX19" s="1458"/>
      <c r="IXY19" s="1455"/>
      <c r="IXZ19" s="1459"/>
      <c r="IYA19" s="643"/>
      <c r="IYB19" s="1381"/>
      <c r="IYC19" s="591"/>
      <c r="IYD19" s="1392"/>
      <c r="IYE19" s="943"/>
      <c r="IYF19" s="1242"/>
      <c r="IYG19" s="1241"/>
      <c r="IYH19" s="594"/>
      <c r="IYI19" s="1191"/>
      <c r="IYJ19" s="643"/>
      <c r="IYK19" s="1460"/>
      <c r="IYL19" s="1396"/>
      <c r="IYM19" s="1396"/>
      <c r="IYN19" s="1468"/>
      <c r="IYO19" s="1468"/>
      <c r="IYP19" s="1396"/>
      <c r="IYQ19" s="1462"/>
      <c r="IYR19" s="1463"/>
      <c r="IYS19" s="1464"/>
      <c r="IYT19" s="1396"/>
      <c r="IYU19" s="1396"/>
      <c r="IYV19" s="1396"/>
      <c r="IYW19" s="1465"/>
      <c r="IYX19" s="1465"/>
      <c r="IYY19" s="1396"/>
      <c r="IYZ19" s="1465"/>
      <c r="IZA19" s="1465"/>
      <c r="IZB19" s="1465"/>
      <c r="IZC19" s="1465"/>
      <c r="IZD19" s="1465"/>
      <c r="IZE19" s="1396"/>
      <c r="IZF19" s="1452"/>
      <c r="IZG19" s="1467"/>
      <c r="IZH19" s="1454"/>
      <c r="IZI19" s="1455"/>
      <c r="IZJ19" s="1396"/>
      <c r="IZK19" s="1456"/>
      <c r="IZL19" s="1457"/>
      <c r="IZM19" s="1458"/>
      <c r="IZN19" s="1455"/>
      <c r="IZO19" s="1459"/>
      <c r="IZP19" s="643"/>
      <c r="IZQ19" s="1381"/>
      <c r="IZR19" s="591"/>
      <c r="IZS19" s="1392"/>
      <c r="IZT19" s="943"/>
      <c r="IZU19" s="1242"/>
      <c r="IZV19" s="1241"/>
      <c r="IZW19" s="594"/>
      <c r="IZX19" s="1191"/>
      <c r="IZY19" s="643"/>
      <c r="IZZ19" s="1460"/>
      <c r="JAA19" s="1396"/>
      <c r="JAB19" s="1396"/>
      <c r="JAC19" s="1468"/>
      <c r="JAD19" s="1468"/>
      <c r="JAE19" s="1396"/>
      <c r="JAF19" s="1462"/>
      <c r="JAG19" s="1463"/>
      <c r="JAH19" s="1464"/>
      <c r="JAI19" s="1396"/>
      <c r="JAJ19" s="1396"/>
      <c r="JAK19" s="1396"/>
      <c r="JAL19" s="1465"/>
      <c r="JAM19" s="1465"/>
      <c r="JAN19" s="1396"/>
      <c r="JAO19" s="1465"/>
      <c r="JAP19" s="1465"/>
      <c r="JAQ19" s="1465"/>
      <c r="JAR19" s="1465"/>
      <c r="JAS19" s="1465"/>
      <c r="JAT19" s="1396"/>
      <c r="JAU19" s="1452"/>
      <c r="JAV19" s="1467"/>
      <c r="JAW19" s="1454"/>
      <c r="JAX19" s="1455"/>
      <c r="JAY19" s="1396"/>
      <c r="JAZ19" s="1456"/>
      <c r="JBA19" s="1457"/>
      <c r="JBB19" s="1458"/>
      <c r="JBC19" s="1455"/>
      <c r="JBD19" s="1459"/>
      <c r="JBE19" s="643"/>
      <c r="JBF19" s="1381"/>
      <c r="JBG19" s="591"/>
      <c r="JBH19" s="1392"/>
      <c r="JBI19" s="943"/>
      <c r="JBJ19" s="1242"/>
      <c r="JBK19" s="1241"/>
      <c r="JBL19" s="594"/>
      <c r="JBM19" s="1191"/>
      <c r="JBN19" s="643"/>
      <c r="JBO19" s="1460"/>
      <c r="JBP19" s="1396"/>
      <c r="JBQ19" s="1396"/>
      <c r="JBR19" s="1468"/>
      <c r="JBS19" s="1468"/>
      <c r="JBT19" s="1396"/>
      <c r="JBU19" s="1462"/>
      <c r="JBV19" s="1463"/>
      <c r="JBW19" s="1464"/>
      <c r="JBX19" s="1396"/>
      <c r="JBY19" s="1396"/>
      <c r="JBZ19" s="1396"/>
      <c r="JCA19" s="1465"/>
      <c r="JCB19" s="1465"/>
      <c r="JCC19" s="1396"/>
      <c r="JCD19" s="1465"/>
      <c r="JCE19" s="1465"/>
      <c r="JCF19" s="1465"/>
      <c r="JCG19" s="1465"/>
      <c r="JCH19" s="1465"/>
      <c r="JCI19" s="1396"/>
      <c r="JCJ19" s="1452"/>
      <c r="JCK19" s="1467"/>
      <c r="JCL19" s="1454"/>
      <c r="JCM19" s="1455"/>
      <c r="JCN19" s="1396"/>
      <c r="JCO19" s="1456"/>
      <c r="JCP19" s="1457"/>
      <c r="JCQ19" s="1458"/>
      <c r="JCR19" s="1455"/>
      <c r="JCS19" s="1459"/>
      <c r="JCT19" s="643"/>
      <c r="JCU19" s="1381"/>
      <c r="JCV19" s="591"/>
      <c r="JCW19" s="1392"/>
      <c r="JCX19" s="943"/>
      <c r="JCY19" s="1242"/>
      <c r="JCZ19" s="1241"/>
      <c r="JDA19" s="594"/>
      <c r="JDB19" s="1191"/>
      <c r="JDC19" s="643"/>
      <c r="JDD19" s="1460"/>
      <c r="JDE19" s="1396"/>
      <c r="JDF19" s="1396"/>
      <c r="JDG19" s="1468"/>
      <c r="JDH19" s="1468"/>
      <c r="JDI19" s="1396"/>
      <c r="JDJ19" s="1462"/>
      <c r="JDK19" s="1463"/>
      <c r="JDL19" s="1464"/>
      <c r="JDM19" s="1396"/>
      <c r="JDN19" s="1396"/>
      <c r="JDO19" s="1396"/>
      <c r="JDP19" s="1465"/>
      <c r="JDQ19" s="1465"/>
      <c r="JDR19" s="1396"/>
      <c r="JDS19" s="1465"/>
      <c r="JDT19" s="1465"/>
      <c r="JDU19" s="1465"/>
      <c r="JDV19" s="1465"/>
      <c r="JDW19" s="1465"/>
      <c r="JDX19" s="1396"/>
      <c r="JDY19" s="1452"/>
      <c r="JDZ19" s="1467"/>
      <c r="JEA19" s="1454"/>
      <c r="JEB19" s="1455"/>
      <c r="JEC19" s="1396"/>
      <c r="JED19" s="1456"/>
      <c r="JEE19" s="1457"/>
      <c r="JEF19" s="1458"/>
      <c r="JEG19" s="1455"/>
      <c r="JEH19" s="1459"/>
      <c r="JEI19" s="643"/>
      <c r="JEJ19" s="1381"/>
      <c r="JEK19" s="591"/>
      <c r="JEL19" s="1392"/>
      <c r="JEM19" s="943"/>
      <c r="JEN19" s="1242"/>
      <c r="JEO19" s="1241"/>
      <c r="JEP19" s="594"/>
      <c r="JEQ19" s="1191"/>
      <c r="JER19" s="643"/>
      <c r="JES19" s="1460"/>
      <c r="JET19" s="1396"/>
      <c r="JEU19" s="1396"/>
      <c r="JEV19" s="1468"/>
      <c r="JEW19" s="1468"/>
      <c r="JEX19" s="1396"/>
      <c r="JEY19" s="1462"/>
      <c r="JEZ19" s="1463"/>
      <c r="JFA19" s="1464"/>
      <c r="JFB19" s="1396"/>
      <c r="JFC19" s="1396"/>
      <c r="JFD19" s="1396"/>
      <c r="JFE19" s="1465"/>
      <c r="JFF19" s="1465"/>
      <c r="JFG19" s="1396"/>
      <c r="JFH19" s="1465"/>
      <c r="JFI19" s="1465"/>
      <c r="JFJ19" s="1465"/>
      <c r="JFK19" s="1465"/>
      <c r="JFL19" s="1465"/>
      <c r="JFM19" s="1396"/>
      <c r="JFN19" s="1452"/>
      <c r="JFO19" s="1467"/>
      <c r="JFP19" s="1454"/>
      <c r="JFQ19" s="1455"/>
      <c r="JFR19" s="1396"/>
      <c r="JFS19" s="1456"/>
      <c r="JFT19" s="1457"/>
      <c r="JFU19" s="1458"/>
      <c r="JFV19" s="1455"/>
      <c r="JFW19" s="1459"/>
      <c r="JFX19" s="643"/>
      <c r="JFY19" s="1381"/>
      <c r="JFZ19" s="591"/>
      <c r="JGA19" s="1392"/>
      <c r="JGB19" s="943"/>
      <c r="JGC19" s="1242"/>
      <c r="JGD19" s="1241"/>
      <c r="JGE19" s="594"/>
      <c r="JGF19" s="1191"/>
      <c r="JGG19" s="643"/>
      <c r="JGH19" s="1460"/>
      <c r="JGI19" s="1396"/>
      <c r="JGJ19" s="1396"/>
      <c r="JGK19" s="1468"/>
      <c r="JGL19" s="1468"/>
      <c r="JGM19" s="1396"/>
      <c r="JGN19" s="1462"/>
      <c r="JGO19" s="1463"/>
      <c r="JGP19" s="1464"/>
      <c r="JGQ19" s="1396"/>
      <c r="JGR19" s="1396"/>
      <c r="JGS19" s="1396"/>
      <c r="JGT19" s="1465"/>
      <c r="JGU19" s="1465"/>
      <c r="JGV19" s="1396"/>
      <c r="JGW19" s="1465"/>
      <c r="JGX19" s="1465"/>
      <c r="JGY19" s="1465"/>
      <c r="JGZ19" s="1465"/>
      <c r="JHA19" s="1465"/>
      <c r="JHB19" s="1396"/>
      <c r="JHC19" s="1452"/>
      <c r="JHD19" s="1467"/>
      <c r="JHE19" s="1454"/>
      <c r="JHF19" s="1455"/>
      <c r="JHG19" s="1396"/>
      <c r="JHH19" s="1456"/>
      <c r="JHI19" s="1457"/>
      <c r="JHJ19" s="1458"/>
      <c r="JHK19" s="1455"/>
      <c r="JHL19" s="1459"/>
      <c r="JHM19" s="643"/>
      <c r="JHN19" s="1381"/>
      <c r="JHO19" s="591"/>
      <c r="JHP19" s="1392"/>
      <c r="JHQ19" s="943"/>
      <c r="JHR19" s="1242"/>
      <c r="JHS19" s="1241"/>
      <c r="JHT19" s="594"/>
      <c r="JHU19" s="1191"/>
      <c r="JHV19" s="643"/>
      <c r="JHW19" s="1460"/>
      <c r="JHX19" s="1396"/>
      <c r="JHY19" s="1396"/>
      <c r="JHZ19" s="1468"/>
      <c r="JIA19" s="1468"/>
      <c r="JIB19" s="1396"/>
      <c r="JIC19" s="1462"/>
      <c r="JID19" s="1463"/>
      <c r="JIE19" s="1464"/>
      <c r="JIF19" s="1396"/>
      <c r="JIG19" s="1396"/>
      <c r="JIH19" s="1396"/>
      <c r="JII19" s="1465"/>
      <c r="JIJ19" s="1465"/>
      <c r="JIK19" s="1396"/>
      <c r="JIL19" s="1465"/>
      <c r="JIM19" s="1465"/>
      <c r="JIN19" s="1465"/>
      <c r="JIO19" s="1465"/>
      <c r="JIP19" s="1465"/>
      <c r="JIQ19" s="1396"/>
      <c r="JIR19" s="1452"/>
      <c r="JIS19" s="1467"/>
      <c r="JIT19" s="1454"/>
      <c r="JIU19" s="1455"/>
      <c r="JIV19" s="1396"/>
      <c r="JIW19" s="1456"/>
      <c r="JIX19" s="1457"/>
      <c r="JIY19" s="1458"/>
      <c r="JIZ19" s="1455"/>
      <c r="JJA19" s="1459"/>
      <c r="JJB19" s="643"/>
      <c r="JJC19" s="1381"/>
      <c r="JJD19" s="591"/>
      <c r="JJE19" s="1392"/>
      <c r="JJF19" s="943"/>
      <c r="JJG19" s="1242"/>
      <c r="JJH19" s="1241"/>
      <c r="JJI19" s="594"/>
      <c r="JJJ19" s="1191"/>
      <c r="JJK19" s="643"/>
      <c r="JJL19" s="1460"/>
      <c r="JJM19" s="1396"/>
      <c r="JJN19" s="1396"/>
      <c r="JJO19" s="1468"/>
      <c r="JJP19" s="1468"/>
      <c r="JJQ19" s="1396"/>
      <c r="JJR19" s="1462"/>
      <c r="JJS19" s="1463"/>
      <c r="JJT19" s="1464"/>
      <c r="JJU19" s="1396"/>
      <c r="JJV19" s="1396"/>
      <c r="JJW19" s="1396"/>
      <c r="JJX19" s="1465"/>
      <c r="JJY19" s="1465"/>
      <c r="JJZ19" s="1396"/>
      <c r="JKA19" s="1465"/>
      <c r="JKB19" s="1465"/>
      <c r="JKC19" s="1465"/>
      <c r="JKD19" s="1465"/>
      <c r="JKE19" s="1465"/>
      <c r="JKF19" s="1396"/>
      <c r="JKG19" s="1452"/>
      <c r="JKH19" s="1467"/>
      <c r="JKI19" s="1454"/>
      <c r="JKJ19" s="1455"/>
      <c r="JKK19" s="1396"/>
      <c r="JKL19" s="1456"/>
      <c r="JKM19" s="1457"/>
      <c r="JKN19" s="1458"/>
      <c r="JKO19" s="1455"/>
      <c r="JKP19" s="1459"/>
      <c r="JKQ19" s="643"/>
      <c r="JKR19" s="1381"/>
      <c r="JKS19" s="591"/>
      <c r="JKT19" s="1392"/>
      <c r="JKU19" s="943"/>
      <c r="JKV19" s="1242"/>
      <c r="JKW19" s="1241"/>
      <c r="JKX19" s="594"/>
      <c r="JKY19" s="1191"/>
      <c r="JKZ19" s="643"/>
      <c r="JLA19" s="1460"/>
      <c r="JLB19" s="1396"/>
      <c r="JLC19" s="1396"/>
      <c r="JLD19" s="1468"/>
      <c r="JLE19" s="1468"/>
      <c r="JLF19" s="1396"/>
      <c r="JLG19" s="1462"/>
      <c r="JLH19" s="1463"/>
      <c r="JLI19" s="1464"/>
      <c r="JLJ19" s="1396"/>
      <c r="JLK19" s="1396"/>
      <c r="JLL19" s="1396"/>
      <c r="JLM19" s="1465"/>
      <c r="JLN19" s="1465"/>
      <c r="JLO19" s="1396"/>
      <c r="JLP19" s="1465"/>
      <c r="JLQ19" s="1465"/>
      <c r="JLR19" s="1465"/>
      <c r="JLS19" s="1465"/>
      <c r="JLT19" s="1465"/>
      <c r="JLU19" s="1396"/>
      <c r="JLV19" s="1452"/>
      <c r="JLW19" s="1467"/>
      <c r="JLX19" s="1454"/>
      <c r="JLY19" s="1455"/>
      <c r="JLZ19" s="1396"/>
      <c r="JMA19" s="1456"/>
      <c r="JMB19" s="1457"/>
      <c r="JMC19" s="1458"/>
      <c r="JMD19" s="1455"/>
      <c r="JME19" s="1459"/>
      <c r="JMF19" s="643"/>
      <c r="JMG19" s="1381"/>
      <c r="JMH19" s="591"/>
      <c r="JMI19" s="1392"/>
      <c r="JMJ19" s="943"/>
      <c r="JMK19" s="1242"/>
      <c r="JML19" s="1241"/>
      <c r="JMM19" s="594"/>
      <c r="JMN19" s="1191"/>
      <c r="JMO19" s="643"/>
      <c r="JMP19" s="1460"/>
      <c r="JMQ19" s="1396"/>
      <c r="JMR19" s="1396"/>
      <c r="JMS19" s="1468"/>
      <c r="JMT19" s="1468"/>
      <c r="JMU19" s="1396"/>
      <c r="JMV19" s="1462"/>
      <c r="JMW19" s="1463"/>
      <c r="JMX19" s="1464"/>
      <c r="JMY19" s="1396"/>
      <c r="JMZ19" s="1396"/>
      <c r="JNA19" s="1396"/>
      <c r="JNB19" s="1465"/>
      <c r="JNC19" s="1465"/>
      <c r="JND19" s="1396"/>
      <c r="JNE19" s="1465"/>
      <c r="JNF19" s="1465"/>
      <c r="JNG19" s="1465"/>
      <c r="JNH19" s="1465"/>
      <c r="JNI19" s="1465"/>
      <c r="JNJ19" s="1396"/>
      <c r="JNK19" s="1452"/>
      <c r="JNL19" s="1467"/>
      <c r="JNM19" s="1454"/>
      <c r="JNN19" s="1455"/>
      <c r="JNO19" s="1396"/>
      <c r="JNP19" s="1456"/>
      <c r="JNQ19" s="1457"/>
      <c r="JNR19" s="1458"/>
      <c r="JNS19" s="1455"/>
      <c r="JNT19" s="1459"/>
      <c r="JNU19" s="643"/>
      <c r="JNV19" s="1381"/>
      <c r="JNW19" s="591"/>
      <c r="JNX19" s="1392"/>
      <c r="JNY19" s="943"/>
      <c r="JNZ19" s="1242"/>
      <c r="JOA19" s="1241"/>
      <c r="JOB19" s="594"/>
      <c r="JOC19" s="1191"/>
      <c r="JOD19" s="643"/>
      <c r="JOE19" s="1460"/>
      <c r="JOF19" s="1396"/>
      <c r="JOG19" s="1396"/>
      <c r="JOH19" s="1468"/>
      <c r="JOI19" s="1468"/>
      <c r="JOJ19" s="1396"/>
      <c r="JOK19" s="1462"/>
      <c r="JOL19" s="1463"/>
      <c r="JOM19" s="1464"/>
      <c r="JON19" s="1396"/>
      <c r="JOO19" s="1396"/>
      <c r="JOP19" s="1396"/>
      <c r="JOQ19" s="1465"/>
      <c r="JOR19" s="1465"/>
      <c r="JOS19" s="1396"/>
      <c r="JOT19" s="1465"/>
      <c r="JOU19" s="1465"/>
      <c r="JOV19" s="1465"/>
      <c r="JOW19" s="1465"/>
      <c r="JOX19" s="1465"/>
      <c r="JOY19" s="1396"/>
      <c r="JOZ19" s="1452"/>
      <c r="JPA19" s="1467"/>
      <c r="JPB19" s="1454"/>
      <c r="JPC19" s="1455"/>
      <c r="JPD19" s="1396"/>
      <c r="JPE19" s="1456"/>
      <c r="JPF19" s="1457"/>
      <c r="JPG19" s="1458"/>
      <c r="JPH19" s="1455"/>
      <c r="JPI19" s="1459"/>
      <c r="JPJ19" s="643"/>
      <c r="JPK19" s="1381"/>
      <c r="JPL19" s="591"/>
      <c r="JPM19" s="1392"/>
      <c r="JPN19" s="943"/>
      <c r="JPO19" s="1242"/>
      <c r="JPP19" s="1241"/>
      <c r="JPQ19" s="594"/>
      <c r="JPR19" s="1191"/>
      <c r="JPS19" s="643"/>
      <c r="JPT19" s="1460"/>
      <c r="JPU19" s="1396"/>
      <c r="JPV19" s="1396"/>
      <c r="JPW19" s="1468"/>
      <c r="JPX19" s="1468"/>
      <c r="JPY19" s="1396"/>
      <c r="JPZ19" s="1462"/>
      <c r="JQA19" s="1463"/>
      <c r="JQB19" s="1464"/>
      <c r="JQC19" s="1396"/>
      <c r="JQD19" s="1396"/>
      <c r="JQE19" s="1396"/>
      <c r="JQF19" s="1465"/>
      <c r="JQG19" s="1465"/>
      <c r="JQH19" s="1396"/>
      <c r="JQI19" s="1465"/>
      <c r="JQJ19" s="1465"/>
      <c r="JQK19" s="1465"/>
      <c r="JQL19" s="1465"/>
      <c r="JQM19" s="1465"/>
      <c r="JQN19" s="1396"/>
      <c r="JQO19" s="1452"/>
      <c r="JQP19" s="1467"/>
      <c r="JQQ19" s="1454"/>
      <c r="JQR19" s="1455"/>
      <c r="JQS19" s="1396"/>
      <c r="JQT19" s="1456"/>
      <c r="JQU19" s="1457"/>
      <c r="JQV19" s="1458"/>
      <c r="JQW19" s="1455"/>
      <c r="JQX19" s="1459"/>
      <c r="JQY19" s="643"/>
      <c r="JQZ19" s="1381"/>
      <c r="JRA19" s="591"/>
      <c r="JRB19" s="1392"/>
      <c r="JRC19" s="943"/>
      <c r="JRD19" s="1242"/>
      <c r="JRE19" s="1241"/>
      <c r="JRF19" s="594"/>
      <c r="JRG19" s="1191"/>
      <c r="JRH19" s="643"/>
      <c r="JRI19" s="1460"/>
      <c r="JRJ19" s="1396"/>
      <c r="JRK19" s="1396"/>
      <c r="JRL19" s="1468"/>
      <c r="JRM19" s="1468"/>
      <c r="JRN19" s="1396"/>
      <c r="JRO19" s="1462"/>
      <c r="JRP19" s="1463"/>
      <c r="JRQ19" s="1464"/>
      <c r="JRR19" s="1396"/>
      <c r="JRS19" s="1396"/>
      <c r="JRT19" s="1396"/>
      <c r="JRU19" s="1465"/>
      <c r="JRV19" s="1465"/>
      <c r="JRW19" s="1396"/>
      <c r="JRX19" s="1465"/>
      <c r="JRY19" s="1465"/>
      <c r="JRZ19" s="1465"/>
      <c r="JSA19" s="1465"/>
      <c r="JSB19" s="1465"/>
      <c r="JSC19" s="1396"/>
      <c r="JSD19" s="1452"/>
      <c r="JSE19" s="1467"/>
      <c r="JSF19" s="1454"/>
      <c r="JSG19" s="1455"/>
      <c r="JSH19" s="1396"/>
      <c r="JSI19" s="1456"/>
      <c r="JSJ19" s="1457"/>
      <c r="JSK19" s="1458"/>
      <c r="JSL19" s="1455"/>
      <c r="JSM19" s="1459"/>
      <c r="JSN19" s="643"/>
      <c r="JSO19" s="1381"/>
      <c r="JSP19" s="591"/>
      <c r="JSQ19" s="1392"/>
      <c r="JSR19" s="943"/>
      <c r="JSS19" s="1242"/>
      <c r="JST19" s="1241"/>
      <c r="JSU19" s="594"/>
      <c r="JSV19" s="1191"/>
      <c r="JSW19" s="643"/>
      <c r="JSX19" s="1460"/>
      <c r="JSY19" s="1396"/>
      <c r="JSZ19" s="1396"/>
      <c r="JTA19" s="1468"/>
      <c r="JTB19" s="1468"/>
      <c r="JTC19" s="1396"/>
      <c r="JTD19" s="1462"/>
      <c r="JTE19" s="1463"/>
      <c r="JTF19" s="1464"/>
      <c r="JTG19" s="1396"/>
      <c r="JTH19" s="1396"/>
      <c r="JTI19" s="1396"/>
      <c r="JTJ19" s="1465"/>
      <c r="JTK19" s="1465"/>
      <c r="JTL19" s="1396"/>
      <c r="JTM19" s="1465"/>
      <c r="JTN19" s="1465"/>
      <c r="JTO19" s="1465"/>
      <c r="JTP19" s="1465"/>
      <c r="JTQ19" s="1465"/>
      <c r="JTR19" s="1396"/>
      <c r="JTS19" s="1452"/>
      <c r="JTT19" s="1467"/>
      <c r="JTU19" s="1454"/>
      <c r="JTV19" s="1455"/>
      <c r="JTW19" s="1396"/>
      <c r="JTX19" s="1456"/>
      <c r="JTY19" s="1457"/>
      <c r="JTZ19" s="1458"/>
      <c r="JUA19" s="1455"/>
      <c r="JUB19" s="1459"/>
      <c r="JUC19" s="643"/>
      <c r="JUD19" s="1381"/>
      <c r="JUE19" s="591"/>
      <c r="JUF19" s="1392"/>
      <c r="JUG19" s="943"/>
      <c r="JUH19" s="1242"/>
      <c r="JUI19" s="1241"/>
      <c r="JUJ19" s="594"/>
      <c r="JUK19" s="1191"/>
      <c r="JUL19" s="643"/>
      <c r="JUM19" s="1460"/>
      <c r="JUN19" s="1396"/>
      <c r="JUO19" s="1396"/>
      <c r="JUP19" s="1468"/>
      <c r="JUQ19" s="1468"/>
      <c r="JUR19" s="1396"/>
      <c r="JUS19" s="1462"/>
      <c r="JUT19" s="1463"/>
      <c r="JUU19" s="1464"/>
      <c r="JUV19" s="1396"/>
      <c r="JUW19" s="1396"/>
      <c r="JUX19" s="1396"/>
      <c r="JUY19" s="1465"/>
      <c r="JUZ19" s="1465"/>
      <c r="JVA19" s="1396"/>
      <c r="JVB19" s="1465"/>
      <c r="JVC19" s="1465"/>
      <c r="JVD19" s="1465"/>
      <c r="JVE19" s="1465"/>
      <c r="JVF19" s="1465"/>
      <c r="JVG19" s="1396"/>
      <c r="JVH19" s="1452"/>
      <c r="JVI19" s="1467"/>
      <c r="JVJ19" s="1454"/>
      <c r="JVK19" s="1455"/>
      <c r="JVL19" s="1396"/>
      <c r="JVM19" s="1456"/>
      <c r="JVN19" s="1457"/>
      <c r="JVO19" s="1458"/>
      <c r="JVP19" s="1455"/>
      <c r="JVQ19" s="1459"/>
      <c r="JVR19" s="643"/>
      <c r="JVS19" s="1381"/>
      <c r="JVT19" s="591"/>
      <c r="JVU19" s="1392"/>
      <c r="JVV19" s="943"/>
      <c r="JVW19" s="1242"/>
      <c r="JVX19" s="1241"/>
      <c r="JVY19" s="594"/>
      <c r="JVZ19" s="1191"/>
      <c r="JWA19" s="643"/>
      <c r="JWB19" s="1460"/>
      <c r="JWC19" s="1396"/>
      <c r="JWD19" s="1396"/>
      <c r="JWE19" s="1468"/>
      <c r="JWF19" s="1468"/>
      <c r="JWG19" s="1396"/>
      <c r="JWH19" s="1462"/>
      <c r="JWI19" s="1463"/>
      <c r="JWJ19" s="1464"/>
      <c r="JWK19" s="1396"/>
      <c r="JWL19" s="1396"/>
      <c r="JWM19" s="1396"/>
      <c r="JWN19" s="1465"/>
      <c r="JWO19" s="1465"/>
      <c r="JWP19" s="1396"/>
      <c r="JWQ19" s="1465"/>
      <c r="JWR19" s="1465"/>
      <c r="JWS19" s="1465"/>
      <c r="JWT19" s="1465"/>
      <c r="JWU19" s="1465"/>
      <c r="JWV19" s="1396"/>
      <c r="JWW19" s="1452"/>
      <c r="JWX19" s="1467"/>
      <c r="JWY19" s="1454"/>
      <c r="JWZ19" s="1455"/>
      <c r="JXA19" s="1396"/>
      <c r="JXB19" s="1456"/>
      <c r="JXC19" s="1457"/>
      <c r="JXD19" s="1458"/>
      <c r="JXE19" s="1455"/>
      <c r="JXF19" s="1459"/>
      <c r="JXG19" s="643"/>
      <c r="JXH19" s="1381"/>
      <c r="JXI19" s="591"/>
      <c r="JXJ19" s="1392"/>
      <c r="JXK19" s="943"/>
      <c r="JXL19" s="1242"/>
      <c r="JXM19" s="1241"/>
      <c r="JXN19" s="594"/>
      <c r="JXO19" s="1191"/>
      <c r="JXP19" s="643"/>
      <c r="JXQ19" s="1460"/>
      <c r="JXR19" s="1396"/>
      <c r="JXS19" s="1396"/>
      <c r="JXT19" s="1468"/>
      <c r="JXU19" s="1468"/>
      <c r="JXV19" s="1396"/>
      <c r="JXW19" s="1462"/>
      <c r="JXX19" s="1463"/>
      <c r="JXY19" s="1464"/>
      <c r="JXZ19" s="1396"/>
      <c r="JYA19" s="1396"/>
      <c r="JYB19" s="1396"/>
      <c r="JYC19" s="1465"/>
      <c r="JYD19" s="1465"/>
      <c r="JYE19" s="1396"/>
      <c r="JYF19" s="1465"/>
      <c r="JYG19" s="1465"/>
      <c r="JYH19" s="1465"/>
      <c r="JYI19" s="1465"/>
      <c r="JYJ19" s="1465"/>
      <c r="JYK19" s="1396"/>
      <c r="JYL19" s="1452"/>
      <c r="JYM19" s="1467"/>
      <c r="JYN19" s="1454"/>
      <c r="JYO19" s="1455"/>
      <c r="JYP19" s="1396"/>
      <c r="JYQ19" s="1456"/>
      <c r="JYR19" s="1457"/>
      <c r="JYS19" s="1458"/>
      <c r="JYT19" s="1455"/>
      <c r="JYU19" s="1459"/>
      <c r="JYV19" s="643"/>
      <c r="JYW19" s="1381"/>
      <c r="JYX19" s="591"/>
      <c r="JYY19" s="1392"/>
      <c r="JYZ19" s="943"/>
      <c r="JZA19" s="1242"/>
      <c r="JZB19" s="1241"/>
      <c r="JZC19" s="594"/>
      <c r="JZD19" s="1191"/>
      <c r="JZE19" s="643"/>
      <c r="JZF19" s="1460"/>
      <c r="JZG19" s="1396"/>
      <c r="JZH19" s="1396"/>
      <c r="JZI19" s="1468"/>
      <c r="JZJ19" s="1468"/>
      <c r="JZK19" s="1396"/>
      <c r="JZL19" s="1462"/>
      <c r="JZM19" s="1463"/>
      <c r="JZN19" s="1464"/>
      <c r="JZO19" s="1396"/>
      <c r="JZP19" s="1396"/>
      <c r="JZQ19" s="1396"/>
      <c r="JZR19" s="1465"/>
      <c r="JZS19" s="1465"/>
      <c r="JZT19" s="1396"/>
      <c r="JZU19" s="1465"/>
      <c r="JZV19" s="1465"/>
      <c r="JZW19" s="1465"/>
      <c r="JZX19" s="1465"/>
      <c r="JZY19" s="1465"/>
      <c r="JZZ19" s="1396"/>
      <c r="KAA19" s="1452"/>
      <c r="KAB19" s="1467"/>
      <c r="KAC19" s="1454"/>
      <c r="KAD19" s="1455"/>
      <c r="KAE19" s="1396"/>
      <c r="KAF19" s="1456"/>
      <c r="KAG19" s="1457"/>
      <c r="KAH19" s="1458"/>
      <c r="KAI19" s="1455"/>
      <c r="KAJ19" s="1459"/>
      <c r="KAK19" s="643"/>
      <c r="KAL19" s="1381"/>
      <c r="KAM19" s="591"/>
      <c r="KAN19" s="1392"/>
      <c r="KAO19" s="943"/>
      <c r="KAP19" s="1242"/>
      <c r="KAQ19" s="1241"/>
      <c r="KAR19" s="594"/>
      <c r="KAS19" s="1191"/>
      <c r="KAT19" s="643"/>
      <c r="KAU19" s="1460"/>
      <c r="KAV19" s="1396"/>
      <c r="KAW19" s="1396"/>
      <c r="KAX19" s="1468"/>
      <c r="KAY19" s="1468"/>
      <c r="KAZ19" s="1396"/>
      <c r="KBA19" s="1462"/>
      <c r="KBB19" s="1463"/>
      <c r="KBC19" s="1464"/>
      <c r="KBD19" s="1396"/>
      <c r="KBE19" s="1396"/>
      <c r="KBF19" s="1396"/>
      <c r="KBG19" s="1465"/>
      <c r="KBH19" s="1465"/>
      <c r="KBI19" s="1396"/>
      <c r="KBJ19" s="1465"/>
      <c r="KBK19" s="1465"/>
      <c r="KBL19" s="1465"/>
      <c r="KBM19" s="1465"/>
      <c r="KBN19" s="1465"/>
      <c r="KBO19" s="1396"/>
      <c r="KBP19" s="1452"/>
      <c r="KBQ19" s="1467"/>
      <c r="KBR19" s="1454"/>
      <c r="KBS19" s="1455"/>
      <c r="KBT19" s="1396"/>
      <c r="KBU19" s="1456"/>
      <c r="KBV19" s="1457"/>
      <c r="KBW19" s="1458"/>
      <c r="KBX19" s="1455"/>
      <c r="KBY19" s="1459"/>
      <c r="KBZ19" s="643"/>
      <c r="KCA19" s="1381"/>
      <c r="KCB19" s="591"/>
      <c r="KCC19" s="1392"/>
      <c r="KCD19" s="943"/>
      <c r="KCE19" s="1242"/>
      <c r="KCF19" s="1241"/>
      <c r="KCG19" s="594"/>
      <c r="KCH19" s="1191"/>
      <c r="KCI19" s="643"/>
      <c r="KCJ19" s="1460"/>
      <c r="KCK19" s="1396"/>
      <c r="KCL19" s="1396"/>
      <c r="KCM19" s="1468"/>
      <c r="KCN19" s="1468"/>
      <c r="KCO19" s="1396"/>
      <c r="KCP19" s="1462"/>
      <c r="KCQ19" s="1463"/>
      <c r="KCR19" s="1464"/>
      <c r="KCS19" s="1396"/>
      <c r="KCT19" s="1396"/>
      <c r="KCU19" s="1396"/>
      <c r="KCV19" s="1465"/>
      <c r="KCW19" s="1465"/>
      <c r="KCX19" s="1396"/>
      <c r="KCY19" s="1465"/>
      <c r="KCZ19" s="1465"/>
      <c r="KDA19" s="1465"/>
      <c r="KDB19" s="1465"/>
      <c r="KDC19" s="1465"/>
      <c r="KDD19" s="1396"/>
      <c r="KDE19" s="1452"/>
      <c r="KDF19" s="1467"/>
      <c r="KDG19" s="1454"/>
      <c r="KDH19" s="1455"/>
      <c r="KDI19" s="1396"/>
      <c r="KDJ19" s="1456"/>
      <c r="KDK19" s="1457"/>
      <c r="KDL19" s="1458"/>
      <c r="KDM19" s="1455"/>
      <c r="KDN19" s="1459"/>
      <c r="KDO19" s="643"/>
      <c r="KDP19" s="1381"/>
      <c r="KDQ19" s="591"/>
      <c r="KDR19" s="1392"/>
      <c r="KDS19" s="943"/>
      <c r="KDT19" s="1242"/>
      <c r="KDU19" s="1241"/>
      <c r="KDV19" s="594"/>
      <c r="KDW19" s="1191"/>
      <c r="KDX19" s="643"/>
      <c r="KDY19" s="1460"/>
      <c r="KDZ19" s="1396"/>
      <c r="KEA19" s="1396"/>
      <c r="KEB19" s="1468"/>
      <c r="KEC19" s="1468"/>
      <c r="KED19" s="1396"/>
      <c r="KEE19" s="1462"/>
      <c r="KEF19" s="1463"/>
      <c r="KEG19" s="1464"/>
      <c r="KEH19" s="1396"/>
      <c r="KEI19" s="1396"/>
      <c r="KEJ19" s="1396"/>
      <c r="KEK19" s="1465"/>
      <c r="KEL19" s="1465"/>
      <c r="KEM19" s="1396"/>
      <c r="KEN19" s="1465"/>
      <c r="KEO19" s="1465"/>
      <c r="KEP19" s="1465"/>
      <c r="KEQ19" s="1465"/>
      <c r="KER19" s="1465"/>
      <c r="KES19" s="1396"/>
      <c r="KET19" s="1452"/>
      <c r="KEU19" s="1467"/>
      <c r="KEV19" s="1454"/>
      <c r="KEW19" s="1455"/>
      <c r="KEX19" s="1396"/>
      <c r="KEY19" s="1456"/>
      <c r="KEZ19" s="1457"/>
      <c r="KFA19" s="1458"/>
      <c r="KFB19" s="1455"/>
      <c r="KFC19" s="1459"/>
      <c r="KFD19" s="643"/>
      <c r="KFE19" s="1381"/>
      <c r="KFF19" s="591"/>
      <c r="KFG19" s="1392"/>
      <c r="KFH19" s="943"/>
      <c r="KFI19" s="1242"/>
      <c r="KFJ19" s="1241"/>
      <c r="KFK19" s="594"/>
      <c r="KFL19" s="1191"/>
      <c r="KFM19" s="643"/>
      <c r="KFN19" s="1460"/>
      <c r="KFO19" s="1396"/>
      <c r="KFP19" s="1396"/>
      <c r="KFQ19" s="1468"/>
      <c r="KFR19" s="1468"/>
      <c r="KFS19" s="1396"/>
      <c r="KFT19" s="1462"/>
      <c r="KFU19" s="1463"/>
      <c r="KFV19" s="1464"/>
      <c r="KFW19" s="1396"/>
      <c r="KFX19" s="1396"/>
      <c r="KFY19" s="1396"/>
      <c r="KFZ19" s="1465"/>
      <c r="KGA19" s="1465"/>
      <c r="KGB19" s="1396"/>
      <c r="KGC19" s="1465"/>
      <c r="KGD19" s="1465"/>
      <c r="KGE19" s="1465"/>
      <c r="KGF19" s="1465"/>
      <c r="KGG19" s="1465"/>
      <c r="KGH19" s="1396"/>
      <c r="KGI19" s="1452"/>
      <c r="KGJ19" s="1467"/>
      <c r="KGK19" s="1454"/>
      <c r="KGL19" s="1455"/>
      <c r="KGM19" s="1396"/>
      <c r="KGN19" s="1456"/>
      <c r="KGO19" s="1457"/>
      <c r="KGP19" s="1458"/>
      <c r="KGQ19" s="1455"/>
      <c r="KGR19" s="1459"/>
      <c r="KGS19" s="643"/>
      <c r="KGT19" s="1381"/>
      <c r="KGU19" s="591"/>
      <c r="KGV19" s="1392"/>
      <c r="KGW19" s="943"/>
      <c r="KGX19" s="1242"/>
      <c r="KGY19" s="1241"/>
      <c r="KGZ19" s="594"/>
      <c r="KHA19" s="1191"/>
      <c r="KHB19" s="643"/>
      <c r="KHC19" s="1460"/>
      <c r="KHD19" s="1396"/>
      <c r="KHE19" s="1396"/>
      <c r="KHF19" s="1468"/>
      <c r="KHG19" s="1468"/>
      <c r="KHH19" s="1396"/>
      <c r="KHI19" s="1462"/>
      <c r="KHJ19" s="1463"/>
      <c r="KHK19" s="1464"/>
      <c r="KHL19" s="1396"/>
      <c r="KHM19" s="1396"/>
      <c r="KHN19" s="1396"/>
      <c r="KHO19" s="1465"/>
      <c r="KHP19" s="1465"/>
      <c r="KHQ19" s="1396"/>
      <c r="KHR19" s="1465"/>
      <c r="KHS19" s="1465"/>
      <c r="KHT19" s="1465"/>
      <c r="KHU19" s="1465"/>
      <c r="KHV19" s="1465"/>
      <c r="KHW19" s="1396"/>
      <c r="KHX19" s="1452"/>
      <c r="KHY19" s="1467"/>
      <c r="KHZ19" s="1454"/>
      <c r="KIA19" s="1455"/>
      <c r="KIB19" s="1396"/>
      <c r="KIC19" s="1456"/>
      <c r="KID19" s="1457"/>
      <c r="KIE19" s="1458"/>
      <c r="KIF19" s="1455"/>
      <c r="KIG19" s="1459"/>
      <c r="KIH19" s="643"/>
      <c r="KII19" s="1381"/>
      <c r="KIJ19" s="591"/>
      <c r="KIK19" s="1392"/>
      <c r="KIL19" s="943"/>
      <c r="KIM19" s="1242"/>
      <c r="KIN19" s="1241"/>
      <c r="KIO19" s="594"/>
      <c r="KIP19" s="1191"/>
      <c r="KIQ19" s="643"/>
      <c r="KIR19" s="1460"/>
      <c r="KIS19" s="1396"/>
      <c r="KIT19" s="1396"/>
      <c r="KIU19" s="1468"/>
      <c r="KIV19" s="1468"/>
      <c r="KIW19" s="1396"/>
      <c r="KIX19" s="1462"/>
      <c r="KIY19" s="1463"/>
      <c r="KIZ19" s="1464"/>
      <c r="KJA19" s="1396"/>
      <c r="KJB19" s="1396"/>
      <c r="KJC19" s="1396"/>
      <c r="KJD19" s="1465"/>
      <c r="KJE19" s="1465"/>
      <c r="KJF19" s="1396"/>
      <c r="KJG19" s="1465"/>
      <c r="KJH19" s="1465"/>
      <c r="KJI19" s="1465"/>
      <c r="KJJ19" s="1465"/>
      <c r="KJK19" s="1465"/>
      <c r="KJL19" s="1396"/>
      <c r="KJM19" s="1452"/>
      <c r="KJN19" s="1467"/>
      <c r="KJO19" s="1454"/>
      <c r="KJP19" s="1455"/>
      <c r="KJQ19" s="1396"/>
      <c r="KJR19" s="1456"/>
      <c r="KJS19" s="1457"/>
      <c r="KJT19" s="1458"/>
      <c r="KJU19" s="1455"/>
      <c r="KJV19" s="1459"/>
      <c r="KJW19" s="643"/>
      <c r="KJX19" s="1381"/>
      <c r="KJY19" s="591"/>
      <c r="KJZ19" s="1392"/>
      <c r="KKA19" s="943"/>
      <c r="KKB19" s="1242"/>
      <c r="KKC19" s="1241"/>
      <c r="KKD19" s="594"/>
      <c r="KKE19" s="1191"/>
      <c r="KKF19" s="643"/>
      <c r="KKG19" s="1460"/>
      <c r="KKH19" s="1396"/>
      <c r="KKI19" s="1396"/>
      <c r="KKJ19" s="1468"/>
      <c r="KKK19" s="1468"/>
      <c r="KKL19" s="1396"/>
      <c r="KKM19" s="1462"/>
      <c r="KKN19" s="1463"/>
      <c r="KKO19" s="1464"/>
      <c r="KKP19" s="1396"/>
      <c r="KKQ19" s="1396"/>
      <c r="KKR19" s="1396"/>
      <c r="KKS19" s="1465"/>
      <c r="KKT19" s="1465"/>
      <c r="KKU19" s="1396"/>
      <c r="KKV19" s="1465"/>
      <c r="KKW19" s="1465"/>
      <c r="KKX19" s="1465"/>
      <c r="KKY19" s="1465"/>
      <c r="KKZ19" s="1465"/>
      <c r="KLA19" s="1396"/>
      <c r="KLB19" s="1452"/>
      <c r="KLC19" s="1467"/>
      <c r="KLD19" s="1454"/>
      <c r="KLE19" s="1455"/>
      <c r="KLF19" s="1396"/>
      <c r="KLG19" s="1456"/>
      <c r="KLH19" s="1457"/>
      <c r="KLI19" s="1458"/>
      <c r="KLJ19" s="1455"/>
      <c r="KLK19" s="1459"/>
      <c r="KLL19" s="643"/>
      <c r="KLM19" s="1381"/>
      <c r="KLN19" s="591"/>
      <c r="KLO19" s="1392"/>
      <c r="KLP19" s="943"/>
      <c r="KLQ19" s="1242"/>
      <c r="KLR19" s="1241"/>
      <c r="KLS19" s="594"/>
      <c r="KLT19" s="1191"/>
      <c r="KLU19" s="643"/>
      <c r="KLV19" s="1460"/>
      <c r="KLW19" s="1396"/>
      <c r="KLX19" s="1396"/>
      <c r="KLY19" s="1468"/>
      <c r="KLZ19" s="1468"/>
      <c r="KMA19" s="1396"/>
      <c r="KMB19" s="1462"/>
      <c r="KMC19" s="1463"/>
      <c r="KMD19" s="1464"/>
      <c r="KME19" s="1396"/>
      <c r="KMF19" s="1396"/>
      <c r="KMG19" s="1396"/>
      <c r="KMH19" s="1465"/>
      <c r="KMI19" s="1465"/>
      <c r="KMJ19" s="1396"/>
      <c r="KMK19" s="1465"/>
      <c r="KML19" s="1465"/>
      <c r="KMM19" s="1465"/>
      <c r="KMN19" s="1465"/>
      <c r="KMO19" s="1465"/>
      <c r="KMP19" s="1396"/>
      <c r="KMQ19" s="1452"/>
      <c r="KMR19" s="1467"/>
      <c r="KMS19" s="1454"/>
      <c r="KMT19" s="1455"/>
      <c r="KMU19" s="1396"/>
      <c r="KMV19" s="1456"/>
      <c r="KMW19" s="1457"/>
      <c r="KMX19" s="1458"/>
      <c r="KMY19" s="1455"/>
      <c r="KMZ19" s="1459"/>
      <c r="KNA19" s="643"/>
      <c r="KNB19" s="1381"/>
      <c r="KNC19" s="591"/>
      <c r="KND19" s="1392"/>
      <c r="KNE19" s="943"/>
      <c r="KNF19" s="1242"/>
      <c r="KNG19" s="1241"/>
      <c r="KNH19" s="594"/>
      <c r="KNI19" s="1191"/>
      <c r="KNJ19" s="643"/>
      <c r="KNK19" s="1460"/>
      <c r="KNL19" s="1396"/>
      <c r="KNM19" s="1396"/>
      <c r="KNN19" s="1468"/>
      <c r="KNO19" s="1468"/>
      <c r="KNP19" s="1396"/>
      <c r="KNQ19" s="1462"/>
      <c r="KNR19" s="1463"/>
      <c r="KNS19" s="1464"/>
      <c r="KNT19" s="1396"/>
      <c r="KNU19" s="1396"/>
      <c r="KNV19" s="1396"/>
      <c r="KNW19" s="1465"/>
      <c r="KNX19" s="1465"/>
      <c r="KNY19" s="1396"/>
      <c r="KNZ19" s="1465"/>
      <c r="KOA19" s="1465"/>
      <c r="KOB19" s="1465"/>
      <c r="KOC19" s="1465"/>
      <c r="KOD19" s="1465"/>
      <c r="KOE19" s="1396"/>
      <c r="KOF19" s="1452"/>
      <c r="KOG19" s="1467"/>
      <c r="KOH19" s="1454"/>
      <c r="KOI19" s="1455"/>
      <c r="KOJ19" s="1396"/>
      <c r="KOK19" s="1456"/>
      <c r="KOL19" s="1457"/>
      <c r="KOM19" s="1458"/>
      <c r="KON19" s="1455"/>
      <c r="KOO19" s="1459"/>
      <c r="KOP19" s="643"/>
      <c r="KOQ19" s="1381"/>
      <c r="KOR19" s="591"/>
      <c r="KOS19" s="1392"/>
      <c r="KOT19" s="943"/>
      <c r="KOU19" s="1242"/>
      <c r="KOV19" s="1241"/>
      <c r="KOW19" s="594"/>
      <c r="KOX19" s="1191"/>
      <c r="KOY19" s="643"/>
      <c r="KOZ19" s="1460"/>
      <c r="KPA19" s="1396"/>
      <c r="KPB19" s="1396"/>
      <c r="KPC19" s="1468"/>
      <c r="KPD19" s="1468"/>
      <c r="KPE19" s="1396"/>
      <c r="KPF19" s="1462"/>
      <c r="KPG19" s="1463"/>
      <c r="KPH19" s="1464"/>
      <c r="KPI19" s="1396"/>
      <c r="KPJ19" s="1396"/>
      <c r="KPK19" s="1396"/>
      <c r="KPL19" s="1465"/>
      <c r="KPM19" s="1465"/>
      <c r="KPN19" s="1396"/>
      <c r="KPO19" s="1465"/>
      <c r="KPP19" s="1465"/>
      <c r="KPQ19" s="1465"/>
      <c r="KPR19" s="1465"/>
      <c r="KPS19" s="1465"/>
      <c r="KPT19" s="1396"/>
      <c r="KPU19" s="1452"/>
      <c r="KPV19" s="1467"/>
      <c r="KPW19" s="1454"/>
      <c r="KPX19" s="1455"/>
      <c r="KPY19" s="1396"/>
      <c r="KPZ19" s="1456"/>
      <c r="KQA19" s="1457"/>
      <c r="KQB19" s="1458"/>
      <c r="KQC19" s="1455"/>
      <c r="KQD19" s="1459"/>
      <c r="KQE19" s="643"/>
      <c r="KQF19" s="1381"/>
      <c r="KQG19" s="591"/>
      <c r="KQH19" s="1392"/>
      <c r="KQI19" s="943"/>
      <c r="KQJ19" s="1242"/>
      <c r="KQK19" s="1241"/>
      <c r="KQL19" s="594"/>
      <c r="KQM19" s="1191"/>
      <c r="KQN19" s="643"/>
      <c r="KQO19" s="1460"/>
      <c r="KQP19" s="1396"/>
      <c r="KQQ19" s="1396"/>
      <c r="KQR19" s="1468"/>
      <c r="KQS19" s="1468"/>
      <c r="KQT19" s="1396"/>
      <c r="KQU19" s="1462"/>
      <c r="KQV19" s="1463"/>
      <c r="KQW19" s="1464"/>
      <c r="KQX19" s="1396"/>
      <c r="KQY19" s="1396"/>
      <c r="KQZ19" s="1396"/>
      <c r="KRA19" s="1465"/>
      <c r="KRB19" s="1465"/>
      <c r="KRC19" s="1396"/>
      <c r="KRD19" s="1465"/>
      <c r="KRE19" s="1465"/>
      <c r="KRF19" s="1465"/>
      <c r="KRG19" s="1465"/>
      <c r="KRH19" s="1465"/>
      <c r="KRI19" s="1396"/>
      <c r="KRJ19" s="1452"/>
      <c r="KRK19" s="1467"/>
      <c r="KRL19" s="1454"/>
      <c r="KRM19" s="1455"/>
      <c r="KRN19" s="1396"/>
      <c r="KRO19" s="1456"/>
      <c r="KRP19" s="1457"/>
      <c r="KRQ19" s="1458"/>
      <c r="KRR19" s="1455"/>
      <c r="KRS19" s="1459"/>
      <c r="KRT19" s="643"/>
      <c r="KRU19" s="1381"/>
      <c r="KRV19" s="591"/>
      <c r="KRW19" s="1392"/>
      <c r="KRX19" s="943"/>
      <c r="KRY19" s="1242"/>
      <c r="KRZ19" s="1241"/>
      <c r="KSA19" s="594"/>
      <c r="KSB19" s="1191"/>
      <c r="KSC19" s="643"/>
      <c r="KSD19" s="1460"/>
      <c r="KSE19" s="1396"/>
      <c r="KSF19" s="1396"/>
      <c r="KSG19" s="1468"/>
      <c r="KSH19" s="1468"/>
      <c r="KSI19" s="1396"/>
      <c r="KSJ19" s="1462"/>
      <c r="KSK19" s="1463"/>
      <c r="KSL19" s="1464"/>
      <c r="KSM19" s="1396"/>
      <c r="KSN19" s="1396"/>
      <c r="KSO19" s="1396"/>
      <c r="KSP19" s="1465"/>
      <c r="KSQ19" s="1465"/>
      <c r="KSR19" s="1396"/>
      <c r="KSS19" s="1465"/>
      <c r="KST19" s="1465"/>
      <c r="KSU19" s="1465"/>
      <c r="KSV19" s="1465"/>
      <c r="KSW19" s="1465"/>
      <c r="KSX19" s="1396"/>
      <c r="KSY19" s="1452"/>
      <c r="KSZ19" s="1467"/>
      <c r="KTA19" s="1454"/>
      <c r="KTB19" s="1455"/>
      <c r="KTC19" s="1396"/>
      <c r="KTD19" s="1456"/>
      <c r="KTE19" s="1457"/>
      <c r="KTF19" s="1458"/>
      <c r="KTG19" s="1455"/>
      <c r="KTH19" s="1459"/>
      <c r="KTI19" s="643"/>
      <c r="KTJ19" s="1381"/>
      <c r="KTK19" s="591"/>
      <c r="KTL19" s="1392"/>
      <c r="KTM19" s="943"/>
      <c r="KTN19" s="1242"/>
      <c r="KTO19" s="1241"/>
      <c r="KTP19" s="594"/>
      <c r="KTQ19" s="1191"/>
      <c r="KTR19" s="643"/>
      <c r="KTS19" s="1460"/>
      <c r="KTT19" s="1396"/>
      <c r="KTU19" s="1396"/>
      <c r="KTV19" s="1468"/>
      <c r="KTW19" s="1468"/>
      <c r="KTX19" s="1396"/>
      <c r="KTY19" s="1462"/>
      <c r="KTZ19" s="1463"/>
      <c r="KUA19" s="1464"/>
      <c r="KUB19" s="1396"/>
      <c r="KUC19" s="1396"/>
      <c r="KUD19" s="1396"/>
      <c r="KUE19" s="1465"/>
      <c r="KUF19" s="1465"/>
      <c r="KUG19" s="1396"/>
      <c r="KUH19" s="1465"/>
      <c r="KUI19" s="1465"/>
      <c r="KUJ19" s="1465"/>
      <c r="KUK19" s="1465"/>
      <c r="KUL19" s="1465"/>
      <c r="KUM19" s="1396"/>
      <c r="KUN19" s="1452"/>
      <c r="KUO19" s="1467"/>
      <c r="KUP19" s="1454"/>
      <c r="KUQ19" s="1455"/>
      <c r="KUR19" s="1396"/>
      <c r="KUS19" s="1456"/>
      <c r="KUT19" s="1457"/>
      <c r="KUU19" s="1458"/>
      <c r="KUV19" s="1455"/>
      <c r="KUW19" s="1459"/>
      <c r="KUX19" s="643"/>
      <c r="KUY19" s="1381"/>
      <c r="KUZ19" s="591"/>
      <c r="KVA19" s="1392"/>
      <c r="KVB19" s="943"/>
      <c r="KVC19" s="1242"/>
      <c r="KVD19" s="1241"/>
      <c r="KVE19" s="594"/>
      <c r="KVF19" s="1191"/>
      <c r="KVG19" s="643"/>
      <c r="KVH19" s="1460"/>
      <c r="KVI19" s="1396"/>
      <c r="KVJ19" s="1396"/>
      <c r="KVK19" s="1468"/>
      <c r="KVL19" s="1468"/>
      <c r="KVM19" s="1396"/>
      <c r="KVN19" s="1462"/>
      <c r="KVO19" s="1463"/>
      <c r="KVP19" s="1464"/>
      <c r="KVQ19" s="1396"/>
      <c r="KVR19" s="1396"/>
      <c r="KVS19" s="1396"/>
      <c r="KVT19" s="1465"/>
      <c r="KVU19" s="1465"/>
      <c r="KVV19" s="1396"/>
      <c r="KVW19" s="1465"/>
      <c r="KVX19" s="1465"/>
      <c r="KVY19" s="1465"/>
      <c r="KVZ19" s="1465"/>
      <c r="KWA19" s="1465"/>
      <c r="KWB19" s="1396"/>
      <c r="KWC19" s="1452"/>
      <c r="KWD19" s="1467"/>
      <c r="KWE19" s="1454"/>
      <c r="KWF19" s="1455"/>
      <c r="KWG19" s="1396"/>
      <c r="KWH19" s="1456"/>
      <c r="KWI19" s="1457"/>
      <c r="KWJ19" s="1458"/>
      <c r="KWK19" s="1455"/>
      <c r="KWL19" s="1459"/>
      <c r="KWM19" s="643"/>
      <c r="KWN19" s="1381"/>
      <c r="KWO19" s="591"/>
      <c r="KWP19" s="1392"/>
      <c r="KWQ19" s="943"/>
      <c r="KWR19" s="1242"/>
      <c r="KWS19" s="1241"/>
      <c r="KWT19" s="594"/>
      <c r="KWU19" s="1191"/>
      <c r="KWV19" s="643"/>
      <c r="KWW19" s="1460"/>
      <c r="KWX19" s="1396"/>
      <c r="KWY19" s="1396"/>
      <c r="KWZ19" s="1468"/>
      <c r="KXA19" s="1468"/>
      <c r="KXB19" s="1396"/>
      <c r="KXC19" s="1462"/>
      <c r="KXD19" s="1463"/>
      <c r="KXE19" s="1464"/>
      <c r="KXF19" s="1396"/>
      <c r="KXG19" s="1396"/>
      <c r="KXH19" s="1396"/>
      <c r="KXI19" s="1465"/>
      <c r="KXJ19" s="1465"/>
      <c r="KXK19" s="1396"/>
      <c r="KXL19" s="1465"/>
      <c r="KXM19" s="1465"/>
      <c r="KXN19" s="1465"/>
      <c r="KXO19" s="1465"/>
      <c r="KXP19" s="1465"/>
      <c r="KXQ19" s="1396"/>
      <c r="KXR19" s="1452"/>
      <c r="KXS19" s="1467"/>
      <c r="KXT19" s="1454"/>
      <c r="KXU19" s="1455"/>
      <c r="KXV19" s="1396"/>
      <c r="KXW19" s="1456"/>
      <c r="KXX19" s="1457"/>
      <c r="KXY19" s="1458"/>
      <c r="KXZ19" s="1455"/>
      <c r="KYA19" s="1459"/>
      <c r="KYB19" s="643"/>
      <c r="KYC19" s="1381"/>
      <c r="KYD19" s="591"/>
      <c r="KYE19" s="1392"/>
      <c r="KYF19" s="943"/>
      <c r="KYG19" s="1242"/>
      <c r="KYH19" s="1241"/>
      <c r="KYI19" s="594"/>
      <c r="KYJ19" s="1191"/>
      <c r="KYK19" s="643"/>
      <c r="KYL19" s="1460"/>
      <c r="KYM19" s="1396"/>
      <c r="KYN19" s="1396"/>
      <c r="KYO19" s="1468"/>
      <c r="KYP19" s="1468"/>
      <c r="KYQ19" s="1396"/>
      <c r="KYR19" s="1462"/>
      <c r="KYS19" s="1463"/>
      <c r="KYT19" s="1464"/>
      <c r="KYU19" s="1396"/>
      <c r="KYV19" s="1396"/>
      <c r="KYW19" s="1396"/>
      <c r="KYX19" s="1465"/>
      <c r="KYY19" s="1465"/>
      <c r="KYZ19" s="1396"/>
      <c r="KZA19" s="1465"/>
      <c r="KZB19" s="1465"/>
      <c r="KZC19" s="1465"/>
      <c r="KZD19" s="1465"/>
      <c r="KZE19" s="1465"/>
      <c r="KZF19" s="1396"/>
      <c r="KZG19" s="1452"/>
      <c r="KZH19" s="1467"/>
      <c r="KZI19" s="1454"/>
      <c r="KZJ19" s="1455"/>
      <c r="KZK19" s="1396"/>
      <c r="KZL19" s="1456"/>
      <c r="KZM19" s="1457"/>
      <c r="KZN19" s="1458"/>
      <c r="KZO19" s="1455"/>
      <c r="KZP19" s="1459"/>
      <c r="KZQ19" s="643"/>
      <c r="KZR19" s="1381"/>
      <c r="KZS19" s="591"/>
      <c r="KZT19" s="1392"/>
      <c r="KZU19" s="943"/>
      <c r="KZV19" s="1242"/>
      <c r="KZW19" s="1241"/>
      <c r="KZX19" s="594"/>
      <c r="KZY19" s="1191"/>
      <c r="KZZ19" s="643"/>
      <c r="LAA19" s="1460"/>
      <c r="LAB19" s="1396"/>
      <c r="LAC19" s="1396"/>
      <c r="LAD19" s="1468"/>
      <c r="LAE19" s="1468"/>
      <c r="LAF19" s="1396"/>
      <c r="LAG19" s="1462"/>
      <c r="LAH19" s="1463"/>
      <c r="LAI19" s="1464"/>
      <c r="LAJ19" s="1396"/>
      <c r="LAK19" s="1396"/>
      <c r="LAL19" s="1396"/>
      <c r="LAM19" s="1465"/>
      <c r="LAN19" s="1465"/>
      <c r="LAO19" s="1396"/>
      <c r="LAP19" s="1465"/>
      <c r="LAQ19" s="1465"/>
      <c r="LAR19" s="1465"/>
      <c r="LAS19" s="1465"/>
      <c r="LAT19" s="1465"/>
      <c r="LAU19" s="1396"/>
      <c r="LAV19" s="1452"/>
      <c r="LAW19" s="1467"/>
      <c r="LAX19" s="1454"/>
      <c r="LAY19" s="1455"/>
      <c r="LAZ19" s="1396"/>
      <c r="LBA19" s="1456"/>
      <c r="LBB19" s="1457"/>
      <c r="LBC19" s="1458"/>
      <c r="LBD19" s="1455"/>
      <c r="LBE19" s="1459"/>
      <c r="LBF19" s="643"/>
      <c r="LBG19" s="1381"/>
      <c r="LBH19" s="591"/>
      <c r="LBI19" s="1392"/>
      <c r="LBJ19" s="943"/>
      <c r="LBK19" s="1242"/>
      <c r="LBL19" s="1241"/>
      <c r="LBM19" s="594"/>
      <c r="LBN19" s="1191"/>
      <c r="LBO19" s="643"/>
      <c r="LBP19" s="1460"/>
      <c r="LBQ19" s="1396"/>
      <c r="LBR19" s="1396"/>
      <c r="LBS19" s="1468"/>
      <c r="LBT19" s="1468"/>
      <c r="LBU19" s="1396"/>
      <c r="LBV19" s="1462"/>
      <c r="LBW19" s="1463"/>
      <c r="LBX19" s="1464"/>
      <c r="LBY19" s="1396"/>
      <c r="LBZ19" s="1396"/>
      <c r="LCA19" s="1396"/>
      <c r="LCB19" s="1465"/>
      <c r="LCC19" s="1465"/>
      <c r="LCD19" s="1396"/>
      <c r="LCE19" s="1465"/>
      <c r="LCF19" s="1465"/>
      <c r="LCG19" s="1465"/>
      <c r="LCH19" s="1465"/>
      <c r="LCI19" s="1465"/>
      <c r="LCJ19" s="1396"/>
      <c r="LCK19" s="1452"/>
      <c r="LCL19" s="1467"/>
      <c r="LCM19" s="1454"/>
      <c r="LCN19" s="1455"/>
      <c r="LCO19" s="1396"/>
      <c r="LCP19" s="1456"/>
      <c r="LCQ19" s="1457"/>
      <c r="LCR19" s="1458"/>
      <c r="LCS19" s="1455"/>
      <c r="LCT19" s="1459"/>
      <c r="LCU19" s="643"/>
      <c r="LCV19" s="1381"/>
      <c r="LCW19" s="591"/>
      <c r="LCX19" s="1392"/>
      <c r="LCY19" s="943"/>
      <c r="LCZ19" s="1242"/>
      <c r="LDA19" s="1241"/>
      <c r="LDB19" s="594"/>
      <c r="LDC19" s="1191"/>
      <c r="LDD19" s="643"/>
      <c r="LDE19" s="1460"/>
      <c r="LDF19" s="1396"/>
      <c r="LDG19" s="1396"/>
      <c r="LDH19" s="1468"/>
      <c r="LDI19" s="1468"/>
      <c r="LDJ19" s="1396"/>
      <c r="LDK19" s="1462"/>
      <c r="LDL19" s="1463"/>
      <c r="LDM19" s="1464"/>
      <c r="LDN19" s="1396"/>
      <c r="LDO19" s="1396"/>
      <c r="LDP19" s="1396"/>
      <c r="LDQ19" s="1465"/>
      <c r="LDR19" s="1465"/>
      <c r="LDS19" s="1396"/>
      <c r="LDT19" s="1465"/>
      <c r="LDU19" s="1465"/>
      <c r="LDV19" s="1465"/>
      <c r="LDW19" s="1465"/>
      <c r="LDX19" s="1465"/>
      <c r="LDY19" s="1396"/>
      <c r="LDZ19" s="1452"/>
      <c r="LEA19" s="1467"/>
      <c r="LEB19" s="1454"/>
      <c r="LEC19" s="1455"/>
      <c r="LED19" s="1396"/>
      <c r="LEE19" s="1456"/>
      <c r="LEF19" s="1457"/>
      <c r="LEG19" s="1458"/>
      <c r="LEH19" s="1455"/>
      <c r="LEI19" s="1459"/>
      <c r="LEJ19" s="643"/>
      <c r="LEK19" s="1381"/>
      <c r="LEL19" s="591"/>
      <c r="LEM19" s="1392"/>
      <c r="LEN19" s="943"/>
      <c r="LEO19" s="1242"/>
      <c r="LEP19" s="1241"/>
      <c r="LEQ19" s="594"/>
      <c r="LER19" s="1191"/>
      <c r="LES19" s="643"/>
      <c r="LET19" s="1460"/>
      <c r="LEU19" s="1396"/>
      <c r="LEV19" s="1396"/>
      <c r="LEW19" s="1468"/>
      <c r="LEX19" s="1468"/>
      <c r="LEY19" s="1396"/>
      <c r="LEZ19" s="1462"/>
      <c r="LFA19" s="1463"/>
      <c r="LFB19" s="1464"/>
      <c r="LFC19" s="1396"/>
      <c r="LFD19" s="1396"/>
      <c r="LFE19" s="1396"/>
      <c r="LFF19" s="1465"/>
      <c r="LFG19" s="1465"/>
      <c r="LFH19" s="1396"/>
      <c r="LFI19" s="1465"/>
      <c r="LFJ19" s="1465"/>
      <c r="LFK19" s="1465"/>
      <c r="LFL19" s="1465"/>
      <c r="LFM19" s="1465"/>
      <c r="LFN19" s="1396"/>
      <c r="LFO19" s="1452"/>
      <c r="LFP19" s="1467"/>
      <c r="LFQ19" s="1454"/>
      <c r="LFR19" s="1455"/>
      <c r="LFS19" s="1396"/>
      <c r="LFT19" s="1456"/>
      <c r="LFU19" s="1457"/>
      <c r="LFV19" s="1458"/>
      <c r="LFW19" s="1455"/>
      <c r="LFX19" s="1459"/>
      <c r="LFY19" s="643"/>
      <c r="LFZ19" s="1381"/>
      <c r="LGA19" s="591"/>
      <c r="LGB19" s="1392"/>
      <c r="LGC19" s="943"/>
      <c r="LGD19" s="1242"/>
      <c r="LGE19" s="1241"/>
      <c r="LGF19" s="594"/>
      <c r="LGG19" s="1191"/>
      <c r="LGH19" s="643"/>
      <c r="LGI19" s="1460"/>
      <c r="LGJ19" s="1396"/>
      <c r="LGK19" s="1396"/>
      <c r="LGL19" s="1468"/>
      <c r="LGM19" s="1468"/>
      <c r="LGN19" s="1396"/>
      <c r="LGO19" s="1462"/>
      <c r="LGP19" s="1463"/>
      <c r="LGQ19" s="1464"/>
      <c r="LGR19" s="1396"/>
      <c r="LGS19" s="1396"/>
      <c r="LGT19" s="1396"/>
      <c r="LGU19" s="1465"/>
      <c r="LGV19" s="1465"/>
      <c r="LGW19" s="1396"/>
      <c r="LGX19" s="1465"/>
      <c r="LGY19" s="1465"/>
      <c r="LGZ19" s="1465"/>
      <c r="LHA19" s="1465"/>
      <c r="LHB19" s="1465"/>
      <c r="LHC19" s="1396"/>
      <c r="LHD19" s="1452"/>
      <c r="LHE19" s="1467"/>
      <c r="LHF19" s="1454"/>
      <c r="LHG19" s="1455"/>
      <c r="LHH19" s="1396"/>
      <c r="LHI19" s="1456"/>
      <c r="LHJ19" s="1457"/>
      <c r="LHK19" s="1458"/>
      <c r="LHL19" s="1455"/>
      <c r="LHM19" s="1459"/>
      <c r="LHN19" s="643"/>
      <c r="LHO19" s="1381"/>
      <c r="LHP19" s="591"/>
      <c r="LHQ19" s="1392"/>
      <c r="LHR19" s="943"/>
      <c r="LHS19" s="1242"/>
      <c r="LHT19" s="1241"/>
      <c r="LHU19" s="594"/>
      <c r="LHV19" s="1191"/>
      <c r="LHW19" s="643"/>
      <c r="LHX19" s="1460"/>
      <c r="LHY19" s="1396"/>
      <c r="LHZ19" s="1396"/>
      <c r="LIA19" s="1468"/>
      <c r="LIB19" s="1468"/>
      <c r="LIC19" s="1396"/>
      <c r="LID19" s="1462"/>
      <c r="LIE19" s="1463"/>
      <c r="LIF19" s="1464"/>
      <c r="LIG19" s="1396"/>
      <c r="LIH19" s="1396"/>
      <c r="LII19" s="1396"/>
      <c r="LIJ19" s="1465"/>
      <c r="LIK19" s="1465"/>
      <c r="LIL19" s="1396"/>
      <c r="LIM19" s="1465"/>
      <c r="LIN19" s="1465"/>
      <c r="LIO19" s="1465"/>
      <c r="LIP19" s="1465"/>
      <c r="LIQ19" s="1465"/>
      <c r="LIR19" s="1396"/>
      <c r="LIS19" s="1452"/>
      <c r="LIT19" s="1467"/>
      <c r="LIU19" s="1454"/>
      <c r="LIV19" s="1455"/>
      <c r="LIW19" s="1396"/>
      <c r="LIX19" s="1456"/>
      <c r="LIY19" s="1457"/>
      <c r="LIZ19" s="1458"/>
      <c r="LJA19" s="1455"/>
      <c r="LJB19" s="1459"/>
      <c r="LJC19" s="643"/>
      <c r="LJD19" s="1381"/>
      <c r="LJE19" s="591"/>
      <c r="LJF19" s="1392"/>
      <c r="LJG19" s="943"/>
      <c r="LJH19" s="1242"/>
      <c r="LJI19" s="1241"/>
      <c r="LJJ19" s="594"/>
      <c r="LJK19" s="1191"/>
      <c r="LJL19" s="643"/>
      <c r="LJM19" s="1460"/>
      <c r="LJN19" s="1396"/>
      <c r="LJO19" s="1396"/>
      <c r="LJP19" s="1468"/>
      <c r="LJQ19" s="1468"/>
      <c r="LJR19" s="1396"/>
      <c r="LJS19" s="1462"/>
      <c r="LJT19" s="1463"/>
      <c r="LJU19" s="1464"/>
      <c r="LJV19" s="1396"/>
      <c r="LJW19" s="1396"/>
      <c r="LJX19" s="1396"/>
      <c r="LJY19" s="1465"/>
      <c r="LJZ19" s="1465"/>
      <c r="LKA19" s="1396"/>
      <c r="LKB19" s="1465"/>
      <c r="LKC19" s="1465"/>
      <c r="LKD19" s="1465"/>
      <c r="LKE19" s="1465"/>
      <c r="LKF19" s="1465"/>
      <c r="LKG19" s="1396"/>
      <c r="LKH19" s="1452"/>
      <c r="LKI19" s="1467"/>
      <c r="LKJ19" s="1454"/>
      <c r="LKK19" s="1455"/>
      <c r="LKL19" s="1396"/>
      <c r="LKM19" s="1456"/>
      <c r="LKN19" s="1457"/>
      <c r="LKO19" s="1458"/>
      <c r="LKP19" s="1455"/>
      <c r="LKQ19" s="1459"/>
      <c r="LKR19" s="643"/>
      <c r="LKS19" s="1381"/>
      <c r="LKT19" s="591"/>
      <c r="LKU19" s="1392"/>
      <c r="LKV19" s="943"/>
      <c r="LKW19" s="1242"/>
      <c r="LKX19" s="1241"/>
      <c r="LKY19" s="594"/>
      <c r="LKZ19" s="1191"/>
      <c r="LLA19" s="643"/>
      <c r="LLB19" s="1460"/>
      <c r="LLC19" s="1396"/>
      <c r="LLD19" s="1396"/>
      <c r="LLE19" s="1468"/>
      <c r="LLF19" s="1468"/>
      <c r="LLG19" s="1396"/>
      <c r="LLH19" s="1462"/>
      <c r="LLI19" s="1463"/>
      <c r="LLJ19" s="1464"/>
      <c r="LLK19" s="1396"/>
      <c r="LLL19" s="1396"/>
      <c r="LLM19" s="1396"/>
      <c r="LLN19" s="1465"/>
      <c r="LLO19" s="1465"/>
      <c r="LLP19" s="1396"/>
      <c r="LLQ19" s="1465"/>
      <c r="LLR19" s="1465"/>
      <c r="LLS19" s="1465"/>
      <c r="LLT19" s="1465"/>
      <c r="LLU19" s="1465"/>
      <c r="LLV19" s="1396"/>
      <c r="LLW19" s="1452"/>
      <c r="LLX19" s="1467"/>
      <c r="LLY19" s="1454"/>
      <c r="LLZ19" s="1455"/>
      <c r="LMA19" s="1396"/>
      <c r="LMB19" s="1456"/>
      <c r="LMC19" s="1457"/>
      <c r="LMD19" s="1458"/>
      <c r="LME19" s="1455"/>
      <c r="LMF19" s="1459"/>
      <c r="LMG19" s="643"/>
      <c r="LMH19" s="1381"/>
      <c r="LMI19" s="591"/>
      <c r="LMJ19" s="1392"/>
      <c r="LMK19" s="943"/>
      <c r="LML19" s="1242"/>
      <c r="LMM19" s="1241"/>
      <c r="LMN19" s="594"/>
      <c r="LMO19" s="1191"/>
      <c r="LMP19" s="643"/>
      <c r="LMQ19" s="1460"/>
      <c r="LMR19" s="1396"/>
      <c r="LMS19" s="1396"/>
      <c r="LMT19" s="1468"/>
      <c r="LMU19" s="1468"/>
      <c r="LMV19" s="1396"/>
      <c r="LMW19" s="1462"/>
      <c r="LMX19" s="1463"/>
      <c r="LMY19" s="1464"/>
      <c r="LMZ19" s="1396"/>
      <c r="LNA19" s="1396"/>
      <c r="LNB19" s="1396"/>
      <c r="LNC19" s="1465"/>
      <c r="LND19" s="1465"/>
      <c r="LNE19" s="1396"/>
      <c r="LNF19" s="1465"/>
      <c r="LNG19" s="1465"/>
      <c r="LNH19" s="1465"/>
      <c r="LNI19" s="1465"/>
      <c r="LNJ19" s="1465"/>
      <c r="LNK19" s="1396"/>
      <c r="LNL19" s="1452"/>
      <c r="LNM19" s="1467"/>
      <c r="LNN19" s="1454"/>
      <c r="LNO19" s="1455"/>
      <c r="LNP19" s="1396"/>
      <c r="LNQ19" s="1456"/>
      <c r="LNR19" s="1457"/>
      <c r="LNS19" s="1458"/>
      <c r="LNT19" s="1455"/>
      <c r="LNU19" s="1459"/>
      <c r="LNV19" s="643"/>
      <c r="LNW19" s="1381"/>
      <c r="LNX19" s="591"/>
      <c r="LNY19" s="1392"/>
      <c r="LNZ19" s="943"/>
      <c r="LOA19" s="1242"/>
      <c r="LOB19" s="1241"/>
      <c r="LOC19" s="594"/>
      <c r="LOD19" s="1191"/>
      <c r="LOE19" s="643"/>
      <c r="LOF19" s="1460"/>
      <c r="LOG19" s="1396"/>
      <c r="LOH19" s="1396"/>
      <c r="LOI19" s="1468"/>
      <c r="LOJ19" s="1468"/>
      <c r="LOK19" s="1396"/>
      <c r="LOL19" s="1462"/>
      <c r="LOM19" s="1463"/>
      <c r="LON19" s="1464"/>
      <c r="LOO19" s="1396"/>
      <c r="LOP19" s="1396"/>
      <c r="LOQ19" s="1396"/>
      <c r="LOR19" s="1465"/>
      <c r="LOS19" s="1465"/>
      <c r="LOT19" s="1396"/>
      <c r="LOU19" s="1465"/>
      <c r="LOV19" s="1465"/>
      <c r="LOW19" s="1465"/>
      <c r="LOX19" s="1465"/>
      <c r="LOY19" s="1465"/>
      <c r="LOZ19" s="1396"/>
      <c r="LPA19" s="1452"/>
      <c r="LPB19" s="1467"/>
      <c r="LPC19" s="1454"/>
      <c r="LPD19" s="1455"/>
      <c r="LPE19" s="1396"/>
      <c r="LPF19" s="1456"/>
      <c r="LPG19" s="1457"/>
      <c r="LPH19" s="1458"/>
      <c r="LPI19" s="1455"/>
      <c r="LPJ19" s="1459"/>
      <c r="LPK19" s="643"/>
      <c r="LPL19" s="1381"/>
      <c r="LPM19" s="591"/>
      <c r="LPN19" s="1392"/>
      <c r="LPO19" s="943"/>
      <c r="LPP19" s="1242"/>
      <c r="LPQ19" s="1241"/>
      <c r="LPR19" s="594"/>
      <c r="LPS19" s="1191"/>
      <c r="LPT19" s="643"/>
      <c r="LPU19" s="1460"/>
      <c r="LPV19" s="1396"/>
      <c r="LPW19" s="1396"/>
      <c r="LPX19" s="1468"/>
      <c r="LPY19" s="1468"/>
      <c r="LPZ19" s="1396"/>
      <c r="LQA19" s="1462"/>
      <c r="LQB19" s="1463"/>
      <c r="LQC19" s="1464"/>
      <c r="LQD19" s="1396"/>
      <c r="LQE19" s="1396"/>
      <c r="LQF19" s="1396"/>
      <c r="LQG19" s="1465"/>
      <c r="LQH19" s="1465"/>
      <c r="LQI19" s="1396"/>
      <c r="LQJ19" s="1465"/>
      <c r="LQK19" s="1465"/>
      <c r="LQL19" s="1465"/>
      <c r="LQM19" s="1465"/>
      <c r="LQN19" s="1465"/>
      <c r="LQO19" s="1396"/>
      <c r="LQP19" s="1452"/>
      <c r="LQQ19" s="1467"/>
      <c r="LQR19" s="1454"/>
      <c r="LQS19" s="1455"/>
      <c r="LQT19" s="1396"/>
      <c r="LQU19" s="1456"/>
      <c r="LQV19" s="1457"/>
      <c r="LQW19" s="1458"/>
      <c r="LQX19" s="1455"/>
      <c r="LQY19" s="1459"/>
      <c r="LQZ19" s="643"/>
      <c r="LRA19" s="1381"/>
      <c r="LRB19" s="591"/>
      <c r="LRC19" s="1392"/>
      <c r="LRD19" s="943"/>
      <c r="LRE19" s="1242"/>
      <c r="LRF19" s="1241"/>
      <c r="LRG19" s="594"/>
      <c r="LRH19" s="1191"/>
      <c r="LRI19" s="643"/>
      <c r="LRJ19" s="1460"/>
      <c r="LRK19" s="1396"/>
      <c r="LRL19" s="1396"/>
      <c r="LRM19" s="1468"/>
      <c r="LRN19" s="1468"/>
      <c r="LRO19" s="1396"/>
      <c r="LRP19" s="1462"/>
      <c r="LRQ19" s="1463"/>
      <c r="LRR19" s="1464"/>
      <c r="LRS19" s="1396"/>
      <c r="LRT19" s="1396"/>
      <c r="LRU19" s="1396"/>
      <c r="LRV19" s="1465"/>
      <c r="LRW19" s="1465"/>
      <c r="LRX19" s="1396"/>
      <c r="LRY19" s="1465"/>
      <c r="LRZ19" s="1465"/>
      <c r="LSA19" s="1465"/>
      <c r="LSB19" s="1465"/>
      <c r="LSC19" s="1465"/>
      <c r="LSD19" s="1396"/>
      <c r="LSE19" s="1452"/>
      <c r="LSF19" s="1467"/>
      <c r="LSG19" s="1454"/>
      <c r="LSH19" s="1455"/>
      <c r="LSI19" s="1396"/>
      <c r="LSJ19" s="1456"/>
      <c r="LSK19" s="1457"/>
      <c r="LSL19" s="1458"/>
      <c r="LSM19" s="1455"/>
      <c r="LSN19" s="1459"/>
      <c r="LSO19" s="643"/>
      <c r="LSP19" s="1381"/>
      <c r="LSQ19" s="591"/>
      <c r="LSR19" s="1392"/>
      <c r="LSS19" s="943"/>
      <c r="LST19" s="1242"/>
      <c r="LSU19" s="1241"/>
      <c r="LSV19" s="594"/>
      <c r="LSW19" s="1191"/>
      <c r="LSX19" s="643"/>
      <c r="LSY19" s="1460"/>
      <c r="LSZ19" s="1396"/>
      <c r="LTA19" s="1396"/>
      <c r="LTB19" s="1468"/>
      <c r="LTC19" s="1468"/>
      <c r="LTD19" s="1396"/>
      <c r="LTE19" s="1462"/>
      <c r="LTF19" s="1463"/>
      <c r="LTG19" s="1464"/>
      <c r="LTH19" s="1396"/>
      <c r="LTI19" s="1396"/>
      <c r="LTJ19" s="1396"/>
      <c r="LTK19" s="1465"/>
      <c r="LTL19" s="1465"/>
      <c r="LTM19" s="1396"/>
      <c r="LTN19" s="1465"/>
      <c r="LTO19" s="1465"/>
      <c r="LTP19" s="1465"/>
      <c r="LTQ19" s="1465"/>
      <c r="LTR19" s="1465"/>
      <c r="LTS19" s="1396"/>
      <c r="LTT19" s="1452"/>
      <c r="LTU19" s="1467"/>
      <c r="LTV19" s="1454"/>
      <c r="LTW19" s="1455"/>
      <c r="LTX19" s="1396"/>
      <c r="LTY19" s="1456"/>
      <c r="LTZ19" s="1457"/>
      <c r="LUA19" s="1458"/>
      <c r="LUB19" s="1455"/>
      <c r="LUC19" s="1459"/>
      <c r="LUD19" s="643"/>
      <c r="LUE19" s="1381"/>
      <c r="LUF19" s="591"/>
      <c r="LUG19" s="1392"/>
      <c r="LUH19" s="943"/>
      <c r="LUI19" s="1242"/>
      <c r="LUJ19" s="1241"/>
      <c r="LUK19" s="594"/>
      <c r="LUL19" s="1191"/>
      <c r="LUM19" s="643"/>
      <c r="LUN19" s="1460"/>
      <c r="LUO19" s="1396"/>
      <c r="LUP19" s="1396"/>
      <c r="LUQ19" s="1468"/>
      <c r="LUR19" s="1468"/>
      <c r="LUS19" s="1396"/>
      <c r="LUT19" s="1462"/>
      <c r="LUU19" s="1463"/>
      <c r="LUV19" s="1464"/>
      <c r="LUW19" s="1396"/>
      <c r="LUX19" s="1396"/>
      <c r="LUY19" s="1396"/>
      <c r="LUZ19" s="1465"/>
      <c r="LVA19" s="1465"/>
      <c r="LVB19" s="1396"/>
      <c r="LVC19" s="1465"/>
      <c r="LVD19" s="1465"/>
      <c r="LVE19" s="1465"/>
      <c r="LVF19" s="1465"/>
      <c r="LVG19" s="1465"/>
      <c r="LVH19" s="1396"/>
      <c r="LVI19" s="1452"/>
      <c r="LVJ19" s="1467"/>
      <c r="LVK19" s="1454"/>
      <c r="LVL19" s="1455"/>
      <c r="LVM19" s="1396"/>
      <c r="LVN19" s="1456"/>
      <c r="LVO19" s="1457"/>
      <c r="LVP19" s="1458"/>
      <c r="LVQ19" s="1455"/>
      <c r="LVR19" s="1459"/>
      <c r="LVS19" s="643"/>
      <c r="LVT19" s="1381"/>
      <c r="LVU19" s="591"/>
      <c r="LVV19" s="1392"/>
      <c r="LVW19" s="943"/>
      <c r="LVX19" s="1242"/>
      <c r="LVY19" s="1241"/>
      <c r="LVZ19" s="594"/>
      <c r="LWA19" s="1191"/>
      <c r="LWB19" s="643"/>
      <c r="LWC19" s="1460"/>
      <c r="LWD19" s="1396"/>
      <c r="LWE19" s="1396"/>
      <c r="LWF19" s="1468"/>
      <c r="LWG19" s="1468"/>
      <c r="LWH19" s="1396"/>
      <c r="LWI19" s="1462"/>
      <c r="LWJ19" s="1463"/>
      <c r="LWK19" s="1464"/>
      <c r="LWL19" s="1396"/>
      <c r="LWM19" s="1396"/>
      <c r="LWN19" s="1396"/>
      <c r="LWO19" s="1465"/>
      <c r="LWP19" s="1465"/>
      <c r="LWQ19" s="1396"/>
      <c r="LWR19" s="1465"/>
      <c r="LWS19" s="1465"/>
      <c r="LWT19" s="1465"/>
      <c r="LWU19" s="1465"/>
      <c r="LWV19" s="1465"/>
      <c r="LWW19" s="1396"/>
      <c r="LWX19" s="1452"/>
      <c r="LWY19" s="1467"/>
      <c r="LWZ19" s="1454"/>
      <c r="LXA19" s="1455"/>
      <c r="LXB19" s="1396"/>
      <c r="LXC19" s="1456"/>
      <c r="LXD19" s="1457"/>
      <c r="LXE19" s="1458"/>
      <c r="LXF19" s="1455"/>
      <c r="LXG19" s="1459"/>
      <c r="LXH19" s="643"/>
      <c r="LXI19" s="1381"/>
      <c r="LXJ19" s="591"/>
      <c r="LXK19" s="1392"/>
      <c r="LXL19" s="943"/>
      <c r="LXM19" s="1242"/>
      <c r="LXN19" s="1241"/>
      <c r="LXO19" s="594"/>
      <c r="LXP19" s="1191"/>
      <c r="LXQ19" s="643"/>
      <c r="LXR19" s="1460"/>
      <c r="LXS19" s="1396"/>
      <c r="LXT19" s="1396"/>
      <c r="LXU19" s="1468"/>
      <c r="LXV19" s="1468"/>
      <c r="LXW19" s="1396"/>
      <c r="LXX19" s="1462"/>
      <c r="LXY19" s="1463"/>
      <c r="LXZ19" s="1464"/>
      <c r="LYA19" s="1396"/>
      <c r="LYB19" s="1396"/>
      <c r="LYC19" s="1396"/>
      <c r="LYD19" s="1465"/>
      <c r="LYE19" s="1465"/>
      <c r="LYF19" s="1396"/>
      <c r="LYG19" s="1465"/>
      <c r="LYH19" s="1465"/>
      <c r="LYI19" s="1465"/>
      <c r="LYJ19" s="1465"/>
      <c r="LYK19" s="1465"/>
      <c r="LYL19" s="1396"/>
      <c r="LYM19" s="1452"/>
      <c r="LYN19" s="1467"/>
      <c r="LYO19" s="1454"/>
      <c r="LYP19" s="1455"/>
      <c r="LYQ19" s="1396"/>
      <c r="LYR19" s="1456"/>
      <c r="LYS19" s="1457"/>
      <c r="LYT19" s="1458"/>
      <c r="LYU19" s="1455"/>
      <c r="LYV19" s="1459"/>
      <c r="LYW19" s="643"/>
      <c r="LYX19" s="1381"/>
      <c r="LYY19" s="591"/>
      <c r="LYZ19" s="1392"/>
      <c r="LZA19" s="943"/>
      <c r="LZB19" s="1242"/>
      <c r="LZC19" s="1241"/>
      <c r="LZD19" s="594"/>
      <c r="LZE19" s="1191"/>
      <c r="LZF19" s="643"/>
      <c r="LZG19" s="1460"/>
      <c r="LZH19" s="1396"/>
      <c r="LZI19" s="1396"/>
      <c r="LZJ19" s="1468"/>
      <c r="LZK19" s="1468"/>
      <c r="LZL19" s="1396"/>
      <c r="LZM19" s="1462"/>
      <c r="LZN19" s="1463"/>
      <c r="LZO19" s="1464"/>
      <c r="LZP19" s="1396"/>
      <c r="LZQ19" s="1396"/>
      <c r="LZR19" s="1396"/>
      <c r="LZS19" s="1465"/>
      <c r="LZT19" s="1465"/>
      <c r="LZU19" s="1396"/>
      <c r="LZV19" s="1465"/>
      <c r="LZW19" s="1465"/>
      <c r="LZX19" s="1465"/>
      <c r="LZY19" s="1465"/>
      <c r="LZZ19" s="1465"/>
      <c r="MAA19" s="1396"/>
      <c r="MAB19" s="1452"/>
      <c r="MAC19" s="1467"/>
      <c r="MAD19" s="1454"/>
      <c r="MAE19" s="1455"/>
      <c r="MAF19" s="1396"/>
      <c r="MAG19" s="1456"/>
      <c r="MAH19" s="1457"/>
      <c r="MAI19" s="1458"/>
      <c r="MAJ19" s="1455"/>
      <c r="MAK19" s="1459"/>
      <c r="MAL19" s="643"/>
      <c r="MAM19" s="1381"/>
      <c r="MAN19" s="591"/>
      <c r="MAO19" s="1392"/>
      <c r="MAP19" s="943"/>
      <c r="MAQ19" s="1242"/>
      <c r="MAR19" s="1241"/>
      <c r="MAS19" s="594"/>
      <c r="MAT19" s="1191"/>
      <c r="MAU19" s="643"/>
      <c r="MAV19" s="1460"/>
      <c r="MAW19" s="1396"/>
      <c r="MAX19" s="1396"/>
      <c r="MAY19" s="1468"/>
      <c r="MAZ19" s="1468"/>
      <c r="MBA19" s="1396"/>
      <c r="MBB19" s="1462"/>
      <c r="MBC19" s="1463"/>
      <c r="MBD19" s="1464"/>
      <c r="MBE19" s="1396"/>
      <c r="MBF19" s="1396"/>
      <c r="MBG19" s="1396"/>
      <c r="MBH19" s="1465"/>
      <c r="MBI19" s="1465"/>
      <c r="MBJ19" s="1396"/>
      <c r="MBK19" s="1465"/>
      <c r="MBL19" s="1465"/>
      <c r="MBM19" s="1465"/>
      <c r="MBN19" s="1465"/>
      <c r="MBO19" s="1465"/>
      <c r="MBP19" s="1396"/>
      <c r="MBQ19" s="1452"/>
      <c r="MBR19" s="1467"/>
      <c r="MBS19" s="1454"/>
      <c r="MBT19" s="1455"/>
      <c r="MBU19" s="1396"/>
      <c r="MBV19" s="1456"/>
      <c r="MBW19" s="1457"/>
      <c r="MBX19" s="1458"/>
      <c r="MBY19" s="1455"/>
      <c r="MBZ19" s="1459"/>
      <c r="MCA19" s="643"/>
      <c r="MCB19" s="1381"/>
      <c r="MCC19" s="591"/>
      <c r="MCD19" s="1392"/>
      <c r="MCE19" s="943"/>
      <c r="MCF19" s="1242"/>
      <c r="MCG19" s="1241"/>
      <c r="MCH19" s="594"/>
      <c r="MCI19" s="1191"/>
      <c r="MCJ19" s="643"/>
      <c r="MCK19" s="1460"/>
      <c r="MCL19" s="1396"/>
      <c r="MCM19" s="1396"/>
      <c r="MCN19" s="1468"/>
      <c r="MCO19" s="1468"/>
      <c r="MCP19" s="1396"/>
      <c r="MCQ19" s="1462"/>
      <c r="MCR19" s="1463"/>
      <c r="MCS19" s="1464"/>
      <c r="MCT19" s="1396"/>
      <c r="MCU19" s="1396"/>
      <c r="MCV19" s="1396"/>
      <c r="MCW19" s="1465"/>
      <c r="MCX19" s="1465"/>
      <c r="MCY19" s="1396"/>
      <c r="MCZ19" s="1465"/>
      <c r="MDA19" s="1465"/>
      <c r="MDB19" s="1465"/>
      <c r="MDC19" s="1465"/>
      <c r="MDD19" s="1465"/>
      <c r="MDE19" s="1396"/>
      <c r="MDF19" s="1452"/>
      <c r="MDG19" s="1467"/>
      <c r="MDH19" s="1454"/>
      <c r="MDI19" s="1455"/>
      <c r="MDJ19" s="1396"/>
      <c r="MDK19" s="1456"/>
      <c r="MDL19" s="1457"/>
      <c r="MDM19" s="1458"/>
      <c r="MDN19" s="1455"/>
      <c r="MDO19" s="1459"/>
      <c r="MDP19" s="643"/>
      <c r="MDQ19" s="1381"/>
      <c r="MDR19" s="591"/>
      <c r="MDS19" s="1392"/>
      <c r="MDT19" s="943"/>
      <c r="MDU19" s="1242"/>
      <c r="MDV19" s="1241"/>
      <c r="MDW19" s="594"/>
      <c r="MDX19" s="1191"/>
      <c r="MDY19" s="643"/>
      <c r="MDZ19" s="1460"/>
      <c r="MEA19" s="1396"/>
      <c r="MEB19" s="1396"/>
      <c r="MEC19" s="1468"/>
      <c r="MED19" s="1468"/>
      <c r="MEE19" s="1396"/>
      <c r="MEF19" s="1462"/>
      <c r="MEG19" s="1463"/>
      <c r="MEH19" s="1464"/>
      <c r="MEI19" s="1396"/>
      <c r="MEJ19" s="1396"/>
      <c r="MEK19" s="1396"/>
      <c r="MEL19" s="1465"/>
      <c r="MEM19" s="1465"/>
      <c r="MEN19" s="1396"/>
      <c r="MEO19" s="1465"/>
      <c r="MEP19" s="1465"/>
      <c r="MEQ19" s="1465"/>
      <c r="MER19" s="1465"/>
      <c r="MES19" s="1465"/>
      <c r="MET19" s="1396"/>
      <c r="MEU19" s="1452"/>
      <c r="MEV19" s="1467"/>
      <c r="MEW19" s="1454"/>
      <c r="MEX19" s="1455"/>
      <c r="MEY19" s="1396"/>
      <c r="MEZ19" s="1456"/>
      <c r="MFA19" s="1457"/>
      <c r="MFB19" s="1458"/>
      <c r="MFC19" s="1455"/>
      <c r="MFD19" s="1459"/>
      <c r="MFE19" s="643"/>
      <c r="MFF19" s="1381"/>
      <c r="MFG19" s="591"/>
      <c r="MFH19" s="1392"/>
      <c r="MFI19" s="943"/>
      <c r="MFJ19" s="1242"/>
      <c r="MFK19" s="1241"/>
      <c r="MFL19" s="594"/>
      <c r="MFM19" s="1191"/>
      <c r="MFN19" s="643"/>
      <c r="MFO19" s="1460"/>
      <c r="MFP19" s="1396"/>
      <c r="MFQ19" s="1396"/>
      <c r="MFR19" s="1468"/>
      <c r="MFS19" s="1468"/>
      <c r="MFT19" s="1396"/>
      <c r="MFU19" s="1462"/>
      <c r="MFV19" s="1463"/>
      <c r="MFW19" s="1464"/>
      <c r="MFX19" s="1396"/>
      <c r="MFY19" s="1396"/>
      <c r="MFZ19" s="1396"/>
      <c r="MGA19" s="1465"/>
      <c r="MGB19" s="1465"/>
      <c r="MGC19" s="1396"/>
      <c r="MGD19" s="1465"/>
      <c r="MGE19" s="1465"/>
      <c r="MGF19" s="1465"/>
      <c r="MGG19" s="1465"/>
      <c r="MGH19" s="1465"/>
      <c r="MGI19" s="1396"/>
      <c r="MGJ19" s="1452"/>
      <c r="MGK19" s="1467"/>
      <c r="MGL19" s="1454"/>
      <c r="MGM19" s="1455"/>
      <c r="MGN19" s="1396"/>
      <c r="MGO19" s="1456"/>
      <c r="MGP19" s="1457"/>
      <c r="MGQ19" s="1458"/>
      <c r="MGR19" s="1455"/>
      <c r="MGS19" s="1459"/>
      <c r="MGT19" s="643"/>
      <c r="MGU19" s="1381"/>
      <c r="MGV19" s="591"/>
      <c r="MGW19" s="1392"/>
      <c r="MGX19" s="943"/>
      <c r="MGY19" s="1242"/>
      <c r="MGZ19" s="1241"/>
      <c r="MHA19" s="594"/>
      <c r="MHB19" s="1191"/>
      <c r="MHC19" s="643"/>
      <c r="MHD19" s="1460"/>
      <c r="MHE19" s="1396"/>
      <c r="MHF19" s="1396"/>
      <c r="MHG19" s="1468"/>
      <c r="MHH19" s="1468"/>
      <c r="MHI19" s="1396"/>
      <c r="MHJ19" s="1462"/>
      <c r="MHK19" s="1463"/>
      <c r="MHL19" s="1464"/>
      <c r="MHM19" s="1396"/>
      <c r="MHN19" s="1396"/>
      <c r="MHO19" s="1396"/>
      <c r="MHP19" s="1465"/>
      <c r="MHQ19" s="1465"/>
      <c r="MHR19" s="1396"/>
      <c r="MHS19" s="1465"/>
      <c r="MHT19" s="1465"/>
      <c r="MHU19" s="1465"/>
      <c r="MHV19" s="1465"/>
      <c r="MHW19" s="1465"/>
      <c r="MHX19" s="1396"/>
      <c r="MHY19" s="1452"/>
      <c r="MHZ19" s="1467"/>
      <c r="MIA19" s="1454"/>
      <c r="MIB19" s="1455"/>
      <c r="MIC19" s="1396"/>
      <c r="MID19" s="1456"/>
      <c r="MIE19" s="1457"/>
      <c r="MIF19" s="1458"/>
      <c r="MIG19" s="1455"/>
      <c r="MIH19" s="1459"/>
      <c r="MII19" s="643"/>
      <c r="MIJ19" s="1381"/>
      <c r="MIK19" s="591"/>
      <c r="MIL19" s="1392"/>
      <c r="MIM19" s="943"/>
      <c r="MIN19" s="1242"/>
      <c r="MIO19" s="1241"/>
      <c r="MIP19" s="594"/>
      <c r="MIQ19" s="1191"/>
      <c r="MIR19" s="643"/>
      <c r="MIS19" s="1460"/>
      <c r="MIT19" s="1396"/>
      <c r="MIU19" s="1396"/>
      <c r="MIV19" s="1468"/>
      <c r="MIW19" s="1468"/>
      <c r="MIX19" s="1396"/>
      <c r="MIY19" s="1462"/>
      <c r="MIZ19" s="1463"/>
      <c r="MJA19" s="1464"/>
      <c r="MJB19" s="1396"/>
      <c r="MJC19" s="1396"/>
      <c r="MJD19" s="1396"/>
      <c r="MJE19" s="1465"/>
      <c r="MJF19" s="1465"/>
      <c r="MJG19" s="1396"/>
      <c r="MJH19" s="1465"/>
      <c r="MJI19" s="1465"/>
      <c r="MJJ19" s="1465"/>
      <c r="MJK19" s="1465"/>
      <c r="MJL19" s="1465"/>
      <c r="MJM19" s="1396"/>
      <c r="MJN19" s="1452"/>
      <c r="MJO19" s="1467"/>
      <c r="MJP19" s="1454"/>
      <c r="MJQ19" s="1455"/>
      <c r="MJR19" s="1396"/>
      <c r="MJS19" s="1456"/>
      <c r="MJT19" s="1457"/>
      <c r="MJU19" s="1458"/>
      <c r="MJV19" s="1455"/>
      <c r="MJW19" s="1459"/>
      <c r="MJX19" s="643"/>
      <c r="MJY19" s="1381"/>
      <c r="MJZ19" s="591"/>
      <c r="MKA19" s="1392"/>
      <c r="MKB19" s="943"/>
      <c r="MKC19" s="1242"/>
      <c r="MKD19" s="1241"/>
      <c r="MKE19" s="594"/>
      <c r="MKF19" s="1191"/>
      <c r="MKG19" s="643"/>
      <c r="MKH19" s="1460"/>
      <c r="MKI19" s="1396"/>
      <c r="MKJ19" s="1396"/>
      <c r="MKK19" s="1468"/>
      <c r="MKL19" s="1468"/>
      <c r="MKM19" s="1396"/>
      <c r="MKN19" s="1462"/>
      <c r="MKO19" s="1463"/>
      <c r="MKP19" s="1464"/>
      <c r="MKQ19" s="1396"/>
      <c r="MKR19" s="1396"/>
      <c r="MKS19" s="1396"/>
      <c r="MKT19" s="1465"/>
      <c r="MKU19" s="1465"/>
      <c r="MKV19" s="1396"/>
      <c r="MKW19" s="1465"/>
      <c r="MKX19" s="1465"/>
      <c r="MKY19" s="1465"/>
      <c r="MKZ19" s="1465"/>
      <c r="MLA19" s="1465"/>
      <c r="MLB19" s="1396"/>
      <c r="MLC19" s="1452"/>
      <c r="MLD19" s="1467"/>
      <c r="MLE19" s="1454"/>
      <c r="MLF19" s="1455"/>
      <c r="MLG19" s="1396"/>
      <c r="MLH19" s="1456"/>
      <c r="MLI19" s="1457"/>
      <c r="MLJ19" s="1458"/>
      <c r="MLK19" s="1455"/>
      <c r="MLL19" s="1459"/>
      <c r="MLM19" s="643"/>
      <c r="MLN19" s="1381"/>
      <c r="MLO19" s="591"/>
      <c r="MLP19" s="1392"/>
      <c r="MLQ19" s="943"/>
      <c r="MLR19" s="1242"/>
      <c r="MLS19" s="1241"/>
      <c r="MLT19" s="594"/>
      <c r="MLU19" s="1191"/>
      <c r="MLV19" s="643"/>
      <c r="MLW19" s="1460"/>
      <c r="MLX19" s="1396"/>
      <c r="MLY19" s="1396"/>
      <c r="MLZ19" s="1468"/>
      <c r="MMA19" s="1468"/>
      <c r="MMB19" s="1396"/>
      <c r="MMC19" s="1462"/>
      <c r="MMD19" s="1463"/>
      <c r="MME19" s="1464"/>
      <c r="MMF19" s="1396"/>
      <c r="MMG19" s="1396"/>
      <c r="MMH19" s="1396"/>
      <c r="MMI19" s="1465"/>
      <c r="MMJ19" s="1465"/>
      <c r="MMK19" s="1396"/>
      <c r="MML19" s="1465"/>
      <c r="MMM19" s="1465"/>
      <c r="MMN19" s="1465"/>
      <c r="MMO19" s="1465"/>
      <c r="MMP19" s="1465"/>
      <c r="MMQ19" s="1396"/>
      <c r="MMR19" s="1452"/>
      <c r="MMS19" s="1467"/>
      <c r="MMT19" s="1454"/>
      <c r="MMU19" s="1455"/>
      <c r="MMV19" s="1396"/>
      <c r="MMW19" s="1456"/>
      <c r="MMX19" s="1457"/>
      <c r="MMY19" s="1458"/>
      <c r="MMZ19" s="1455"/>
      <c r="MNA19" s="1459"/>
      <c r="MNB19" s="643"/>
      <c r="MNC19" s="1381"/>
      <c r="MND19" s="591"/>
      <c r="MNE19" s="1392"/>
      <c r="MNF19" s="943"/>
      <c r="MNG19" s="1242"/>
      <c r="MNH19" s="1241"/>
      <c r="MNI19" s="594"/>
      <c r="MNJ19" s="1191"/>
      <c r="MNK19" s="643"/>
      <c r="MNL19" s="1460"/>
      <c r="MNM19" s="1396"/>
      <c r="MNN19" s="1396"/>
      <c r="MNO19" s="1468"/>
      <c r="MNP19" s="1468"/>
      <c r="MNQ19" s="1396"/>
      <c r="MNR19" s="1462"/>
      <c r="MNS19" s="1463"/>
      <c r="MNT19" s="1464"/>
      <c r="MNU19" s="1396"/>
      <c r="MNV19" s="1396"/>
      <c r="MNW19" s="1396"/>
      <c r="MNX19" s="1465"/>
      <c r="MNY19" s="1465"/>
      <c r="MNZ19" s="1396"/>
      <c r="MOA19" s="1465"/>
      <c r="MOB19" s="1465"/>
      <c r="MOC19" s="1465"/>
      <c r="MOD19" s="1465"/>
      <c r="MOE19" s="1465"/>
      <c r="MOF19" s="1396"/>
      <c r="MOG19" s="1452"/>
      <c r="MOH19" s="1467"/>
      <c r="MOI19" s="1454"/>
      <c r="MOJ19" s="1455"/>
      <c r="MOK19" s="1396"/>
      <c r="MOL19" s="1456"/>
      <c r="MOM19" s="1457"/>
      <c r="MON19" s="1458"/>
      <c r="MOO19" s="1455"/>
      <c r="MOP19" s="1459"/>
      <c r="MOQ19" s="643"/>
      <c r="MOR19" s="1381"/>
      <c r="MOS19" s="591"/>
      <c r="MOT19" s="1392"/>
      <c r="MOU19" s="943"/>
      <c r="MOV19" s="1242"/>
      <c r="MOW19" s="1241"/>
      <c r="MOX19" s="594"/>
      <c r="MOY19" s="1191"/>
      <c r="MOZ19" s="643"/>
      <c r="MPA19" s="1460"/>
      <c r="MPB19" s="1396"/>
      <c r="MPC19" s="1396"/>
      <c r="MPD19" s="1468"/>
      <c r="MPE19" s="1468"/>
      <c r="MPF19" s="1396"/>
      <c r="MPG19" s="1462"/>
      <c r="MPH19" s="1463"/>
      <c r="MPI19" s="1464"/>
      <c r="MPJ19" s="1396"/>
      <c r="MPK19" s="1396"/>
      <c r="MPL19" s="1396"/>
      <c r="MPM19" s="1465"/>
      <c r="MPN19" s="1465"/>
      <c r="MPO19" s="1396"/>
      <c r="MPP19" s="1465"/>
      <c r="MPQ19" s="1465"/>
      <c r="MPR19" s="1465"/>
      <c r="MPS19" s="1465"/>
      <c r="MPT19" s="1465"/>
      <c r="MPU19" s="1396"/>
      <c r="MPV19" s="1452"/>
      <c r="MPW19" s="1467"/>
      <c r="MPX19" s="1454"/>
      <c r="MPY19" s="1455"/>
      <c r="MPZ19" s="1396"/>
      <c r="MQA19" s="1456"/>
      <c r="MQB19" s="1457"/>
      <c r="MQC19" s="1458"/>
      <c r="MQD19" s="1455"/>
      <c r="MQE19" s="1459"/>
      <c r="MQF19" s="643"/>
      <c r="MQG19" s="1381"/>
      <c r="MQH19" s="591"/>
      <c r="MQI19" s="1392"/>
      <c r="MQJ19" s="943"/>
      <c r="MQK19" s="1242"/>
      <c r="MQL19" s="1241"/>
      <c r="MQM19" s="594"/>
      <c r="MQN19" s="1191"/>
      <c r="MQO19" s="643"/>
      <c r="MQP19" s="1460"/>
      <c r="MQQ19" s="1396"/>
      <c r="MQR19" s="1396"/>
      <c r="MQS19" s="1468"/>
      <c r="MQT19" s="1468"/>
      <c r="MQU19" s="1396"/>
      <c r="MQV19" s="1462"/>
      <c r="MQW19" s="1463"/>
      <c r="MQX19" s="1464"/>
      <c r="MQY19" s="1396"/>
      <c r="MQZ19" s="1396"/>
      <c r="MRA19" s="1396"/>
      <c r="MRB19" s="1465"/>
      <c r="MRC19" s="1465"/>
      <c r="MRD19" s="1396"/>
      <c r="MRE19" s="1465"/>
      <c r="MRF19" s="1465"/>
      <c r="MRG19" s="1465"/>
      <c r="MRH19" s="1465"/>
      <c r="MRI19" s="1465"/>
      <c r="MRJ19" s="1396"/>
      <c r="MRK19" s="1452"/>
      <c r="MRL19" s="1467"/>
      <c r="MRM19" s="1454"/>
      <c r="MRN19" s="1455"/>
      <c r="MRO19" s="1396"/>
      <c r="MRP19" s="1456"/>
      <c r="MRQ19" s="1457"/>
      <c r="MRR19" s="1458"/>
      <c r="MRS19" s="1455"/>
      <c r="MRT19" s="1459"/>
      <c r="MRU19" s="643"/>
      <c r="MRV19" s="1381"/>
      <c r="MRW19" s="591"/>
      <c r="MRX19" s="1392"/>
      <c r="MRY19" s="943"/>
      <c r="MRZ19" s="1242"/>
      <c r="MSA19" s="1241"/>
      <c r="MSB19" s="594"/>
      <c r="MSC19" s="1191"/>
      <c r="MSD19" s="643"/>
      <c r="MSE19" s="1460"/>
      <c r="MSF19" s="1396"/>
      <c r="MSG19" s="1396"/>
      <c r="MSH19" s="1468"/>
      <c r="MSI19" s="1468"/>
      <c r="MSJ19" s="1396"/>
      <c r="MSK19" s="1462"/>
      <c r="MSL19" s="1463"/>
      <c r="MSM19" s="1464"/>
      <c r="MSN19" s="1396"/>
      <c r="MSO19" s="1396"/>
      <c r="MSP19" s="1396"/>
      <c r="MSQ19" s="1465"/>
      <c r="MSR19" s="1465"/>
      <c r="MSS19" s="1396"/>
      <c r="MST19" s="1465"/>
      <c r="MSU19" s="1465"/>
      <c r="MSV19" s="1465"/>
      <c r="MSW19" s="1465"/>
      <c r="MSX19" s="1465"/>
      <c r="MSY19" s="1396"/>
      <c r="MSZ19" s="1452"/>
      <c r="MTA19" s="1467"/>
      <c r="MTB19" s="1454"/>
      <c r="MTC19" s="1455"/>
      <c r="MTD19" s="1396"/>
      <c r="MTE19" s="1456"/>
      <c r="MTF19" s="1457"/>
      <c r="MTG19" s="1458"/>
      <c r="MTH19" s="1455"/>
      <c r="MTI19" s="1459"/>
      <c r="MTJ19" s="643"/>
      <c r="MTK19" s="1381"/>
      <c r="MTL19" s="591"/>
      <c r="MTM19" s="1392"/>
      <c r="MTN19" s="943"/>
      <c r="MTO19" s="1242"/>
      <c r="MTP19" s="1241"/>
      <c r="MTQ19" s="594"/>
      <c r="MTR19" s="1191"/>
      <c r="MTS19" s="643"/>
      <c r="MTT19" s="1460"/>
      <c r="MTU19" s="1396"/>
      <c r="MTV19" s="1396"/>
      <c r="MTW19" s="1468"/>
      <c r="MTX19" s="1468"/>
      <c r="MTY19" s="1396"/>
      <c r="MTZ19" s="1462"/>
      <c r="MUA19" s="1463"/>
      <c r="MUB19" s="1464"/>
      <c r="MUC19" s="1396"/>
      <c r="MUD19" s="1396"/>
      <c r="MUE19" s="1396"/>
      <c r="MUF19" s="1465"/>
      <c r="MUG19" s="1465"/>
      <c r="MUH19" s="1396"/>
      <c r="MUI19" s="1465"/>
      <c r="MUJ19" s="1465"/>
      <c r="MUK19" s="1465"/>
      <c r="MUL19" s="1465"/>
      <c r="MUM19" s="1465"/>
      <c r="MUN19" s="1396"/>
      <c r="MUO19" s="1452"/>
      <c r="MUP19" s="1467"/>
      <c r="MUQ19" s="1454"/>
      <c r="MUR19" s="1455"/>
      <c r="MUS19" s="1396"/>
      <c r="MUT19" s="1456"/>
      <c r="MUU19" s="1457"/>
      <c r="MUV19" s="1458"/>
      <c r="MUW19" s="1455"/>
      <c r="MUX19" s="1459"/>
      <c r="MUY19" s="643"/>
      <c r="MUZ19" s="1381"/>
      <c r="MVA19" s="591"/>
      <c r="MVB19" s="1392"/>
      <c r="MVC19" s="943"/>
      <c r="MVD19" s="1242"/>
      <c r="MVE19" s="1241"/>
      <c r="MVF19" s="594"/>
      <c r="MVG19" s="1191"/>
      <c r="MVH19" s="643"/>
      <c r="MVI19" s="1460"/>
      <c r="MVJ19" s="1396"/>
      <c r="MVK19" s="1396"/>
      <c r="MVL19" s="1468"/>
      <c r="MVM19" s="1468"/>
      <c r="MVN19" s="1396"/>
      <c r="MVO19" s="1462"/>
      <c r="MVP19" s="1463"/>
      <c r="MVQ19" s="1464"/>
      <c r="MVR19" s="1396"/>
      <c r="MVS19" s="1396"/>
      <c r="MVT19" s="1396"/>
      <c r="MVU19" s="1465"/>
      <c r="MVV19" s="1465"/>
      <c r="MVW19" s="1396"/>
      <c r="MVX19" s="1465"/>
      <c r="MVY19" s="1465"/>
      <c r="MVZ19" s="1465"/>
      <c r="MWA19" s="1465"/>
      <c r="MWB19" s="1465"/>
      <c r="MWC19" s="1396"/>
      <c r="MWD19" s="1452"/>
      <c r="MWE19" s="1467"/>
      <c r="MWF19" s="1454"/>
      <c r="MWG19" s="1455"/>
      <c r="MWH19" s="1396"/>
      <c r="MWI19" s="1456"/>
      <c r="MWJ19" s="1457"/>
      <c r="MWK19" s="1458"/>
      <c r="MWL19" s="1455"/>
      <c r="MWM19" s="1459"/>
      <c r="MWN19" s="643"/>
      <c r="MWO19" s="1381"/>
      <c r="MWP19" s="591"/>
      <c r="MWQ19" s="1392"/>
      <c r="MWR19" s="943"/>
      <c r="MWS19" s="1242"/>
      <c r="MWT19" s="1241"/>
      <c r="MWU19" s="594"/>
      <c r="MWV19" s="1191"/>
      <c r="MWW19" s="643"/>
      <c r="MWX19" s="1460"/>
      <c r="MWY19" s="1396"/>
      <c r="MWZ19" s="1396"/>
      <c r="MXA19" s="1468"/>
      <c r="MXB19" s="1468"/>
      <c r="MXC19" s="1396"/>
      <c r="MXD19" s="1462"/>
      <c r="MXE19" s="1463"/>
      <c r="MXF19" s="1464"/>
      <c r="MXG19" s="1396"/>
      <c r="MXH19" s="1396"/>
      <c r="MXI19" s="1396"/>
      <c r="MXJ19" s="1465"/>
      <c r="MXK19" s="1465"/>
      <c r="MXL19" s="1396"/>
      <c r="MXM19" s="1465"/>
      <c r="MXN19" s="1465"/>
      <c r="MXO19" s="1465"/>
      <c r="MXP19" s="1465"/>
      <c r="MXQ19" s="1465"/>
      <c r="MXR19" s="1396"/>
      <c r="MXS19" s="1452"/>
      <c r="MXT19" s="1467"/>
      <c r="MXU19" s="1454"/>
      <c r="MXV19" s="1455"/>
      <c r="MXW19" s="1396"/>
      <c r="MXX19" s="1456"/>
      <c r="MXY19" s="1457"/>
      <c r="MXZ19" s="1458"/>
      <c r="MYA19" s="1455"/>
      <c r="MYB19" s="1459"/>
      <c r="MYC19" s="643"/>
      <c r="MYD19" s="1381"/>
      <c r="MYE19" s="591"/>
      <c r="MYF19" s="1392"/>
      <c r="MYG19" s="943"/>
      <c r="MYH19" s="1242"/>
      <c r="MYI19" s="1241"/>
      <c r="MYJ19" s="594"/>
      <c r="MYK19" s="1191"/>
      <c r="MYL19" s="643"/>
      <c r="MYM19" s="1460"/>
      <c r="MYN19" s="1396"/>
      <c r="MYO19" s="1396"/>
      <c r="MYP19" s="1468"/>
      <c r="MYQ19" s="1468"/>
      <c r="MYR19" s="1396"/>
      <c r="MYS19" s="1462"/>
      <c r="MYT19" s="1463"/>
      <c r="MYU19" s="1464"/>
      <c r="MYV19" s="1396"/>
      <c r="MYW19" s="1396"/>
      <c r="MYX19" s="1396"/>
      <c r="MYY19" s="1465"/>
      <c r="MYZ19" s="1465"/>
      <c r="MZA19" s="1396"/>
      <c r="MZB19" s="1465"/>
      <c r="MZC19" s="1465"/>
      <c r="MZD19" s="1465"/>
      <c r="MZE19" s="1465"/>
      <c r="MZF19" s="1465"/>
      <c r="MZG19" s="1396"/>
      <c r="MZH19" s="1452"/>
      <c r="MZI19" s="1467"/>
      <c r="MZJ19" s="1454"/>
      <c r="MZK19" s="1455"/>
      <c r="MZL19" s="1396"/>
      <c r="MZM19" s="1456"/>
      <c r="MZN19" s="1457"/>
      <c r="MZO19" s="1458"/>
      <c r="MZP19" s="1455"/>
      <c r="MZQ19" s="1459"/>
      <c r="MZR19" s="643"/>
      <c r="MZS19" s="1381"/>
      <c r="MZT19" s="591"/>
      <c r="MZU19" s="1392"/>
      <c r="MZV19" s="943"/>
      <c r="MZW19" s="1242"/>
      <c r="MZX19" s="1241"/>
      <c r="MZY19" s="594"/>
      <c r="MZZ19" s="1191"/>
      <c r="NAA19" s="643"/>
      <c r="NAB19" s="1460"/>
      <c r="NAC19" s="1396"/>
      <c r="NAD19" s="1396"/>
      <c r="NAE19" s="1468"/>
      <c r="NAF19" s="1468"/>
      <c r="NAG19" s="1396"/>
      <c r="NAH19" s="1462"/>
      <c r="NAI19" s="1463"/>
      <c r="NAJ19" s="1464"/>
      <c r="NAK19" s="1396"/>
      <c r="NAL19" s="1396"/>
      <c r="NAM19" s="1396"/>
      <c r="NAN19" s="1465"/>
      <c r="NAO19" s="1465"/>
      <c r="NAP19" s="1396"/>
      <c r="NAQ19" s="1465"/>
      <c r="NAR19" s="1465"/>
      <c r="NAS19" s="1465"/>
      <c r="NAT19" s="1465"/>
      <c r="NAU19" s="1465"/>
      <c r="NAV19" s="1396"/>
      <c r="NAW19" s="1452"/>
      <c r="NAX19" s="1467"/>
      <c r="NAY19" s="1454"/>
      <c r="NAZ19" s="1455"/>
      <c r="NBA19" s="1396"/>
      <c r="NBB19" s="1456"/>
      <c r="NBC19" s="1457"/>
      <c r="NBD19" s="1458"/>
      <c r="NBE19" s="1455"/>
      <c r="NBF19" s="1459"/>
      <c r="NBG19" s="643"/>
      <c r="NBH19" s="1381"/>
      <c r="NBI19" s="591"/>
      <c r="NBJ19" s="1392"/>
      <c r="NBK19" s="943"/>
      <c r="NBL19" s="1242"/>
      <c r="NBM19" s="1241"/>
      <c r="NBN19" s="594"/>
      <c r="NBO19" s="1191"/>
      <c r="NBP19" s="643"/>
      <c r="NBQ19" s="1460"/>
      <c r="NBR19" s="1396"/>
      <c r="NBS19" s="1396"/>
      <c r="NBT19" s="1468"/>
      <c r="NBU19" s="1468"/>
      <c r="NBV19" s="1396"/>
      <c r="NBW19" s="1462"/>
      <c r="NBX19" s="1463"/>
      <c r="NBY19" s="1464"/>
      <c r="NBZ19" s="1396"/>
      <c r="NCA19" s="1396"/>
      <c r="NCB19" s="1396"/>
      <c r="NCC19" s="1465"/>
      <c r="NCD19" s="1465"/>
      <c r="NCE19" s="1396"/>
      <c r="NCF19" s="1465"/>
      <c r="NCG19" s="1465"/>
      <c r="NCH19" s="1465"/>
      <c r="NCI19" s="1465"/>
      <c r="NCJ19" s="1465"/>
      <c r="NCK19" s="1396"/>
      <c r="NCL19" s="1452"/>
      <c r="NCM19" s="1467"/>
      <c r="NCN19" s="1454"/>
      <c r="NCO19" s="1455"/>
      <c r="NCP19" s="1396"/>
      <c r="NCQ19" s="1456"/>
      <c r="NCR19" s="1457"/>
      <c r="NCS19" s="1458"/>
      <c r="NCT19" s="1455"/>
      <c r="NCU19" s="1459"/>
      <c r="NCV19" s="643"/>
      <c r="NCW19" s="1381"/>
      <c r="NCX19" s="591"/>
      <c r="NCY19" s="1392"/>
      <c r="NCZ19" s="943"/>
      <c r="NDA19" s="1242"/>
      <c r="NDB19" s="1241"/>
      <c r="NDC19" s="594"/>
      <c r="NDD19" s="1191"/>
      <c r="NDE19" s="643"/>
      <c r="NDF19" s="1460"/>
      <c r="NDG19" s="1396"/>
      <c r="NDH19" s="1396"/>
      <c r="NDI19" s="1468"/>
      <c r="NDJ19" s="1468"/>
      <c r="NDK19" s="1396"/>
      <c r="NDL19" s="1462"/>
      <c r="NDM19" s="1463"/>
      <c r="NDN19" s="1464"/>
      <c r="NDO19" s="1396"/>
      <c r="NDP19" s="1396"/>
      <c r="NDQ19" s="1396"/>
      <c r="NDR19" s="1465"/>
      <c r="NDS19" s="1465"/>
      <c r="NDT19" s="1396"/>
      <c r="NDU19" s="1465"/>
      <c r="NDV19" s="1465"/>
      <c r="NDW19" s="1465"/>
      <c r="NDX19" s="1465"/>
      <c r="NDY19" s="1465"/>
      <c r="NDZ19" s="1396"/>
      <c r="NEA19" s="1452"/>
      <c r="NEB19" s="1467"/>
      <c r="NEC19" s="1454"/>
      <c r="NED19" s="1455"/>
      <c r="NEE19" s="1396"/>
      <c r="NEF19" s="1456"/>
      <c r="NEG19" s="1457"/>
      <c r="NEH19" s="1458"/>
      <c r="NEI19" s="1455"/>
      <c r="NEJ19" s="1459"/>
      <c r="NEK19" s="643"/>
      <c r="NEL19" s="1381"/>
      <c r="NEM19" s="591"/>
      <c r="NEN19" s="1392"/>
      <c r="NEO19" s="943"/>
      <c r="NEP19" s="1242"/>
      <c r="NEQ19" s="1241"/>
      <c r="NER19" s="594"/>
      <c r="NES19" s="1191"/>
      <c r="NET19" s="643"/>
      <c r="NEU19" s="1460"/>
      <c r="NEV19" s="1396"/>
      <c r="NEW19" s="1396"/>
      <c r="NEX19" s="1468"/>
      <c r="NEY19" s="1468"/>
      <c r="NEZ19" s="1396"/>
      <c r="NFA19" s="1462"/>
      <c r="NFB19" s="1463"/>
      <c r="NFC19" s="1464"/>
      <c r="NFD19" s="1396"/>
      <c r="NFE19" s="1396"/>
      <c r="NFF19" s="1396"/>
      <c r="NFG19" s="1465"/>
      <c r="NFH19" s="1465"/>
      <c r="NFI19" s="1396"/>
      <c r="NFJ19" s="1465"/>
      <c r="NFK19" s="1465"/>
      <c r="NFL19" s="1465"/>
      <c r="NFM19" s="1465"/>
      <c r="NFN19" s="1465"/>
      <c r="NFO19" s="1396"/>
      <c r="NFP19" s="1452"/>
      <c r="NFQ19" s="1467"/>
      <c r="NFR19" s="1454"/>
      <c r="NFS19" s="1455"/>
      <c r="NFT19" s="1396"/>
      <c r="NFU19" s="1456"/>
      <c r="NFV19" s="1457"/>
      <c r="NFW19" s="1458"/>
      <c r="NFX19" s="1455"/>
      <c r="NFY19" s="1459"/>
      <c r="NFZ19" s="643"/>
      <c r="NGA19" s="1381"/>
      <c r="NGB19" s="591"/>
      <c r="NGC19" s="1392"/>
      <c r="NGD19" s="943"/>
      <c r="NGE19" s="1242"/>
      <c r="NGF19" s="1241"/>
      <c r="NGG19" s="594"/>
      <c r="NGH19" s="1191"/>
      <c r="NGI19" s="643"/>
      <c r="NGJ19" s="1460"/>
      <c r="NGK19" s="1396"/>
      <c r="NGL19" s="1396"/>
      <c r="NGM19" s="1468"/>
      <c r="NGN19" s="1468"/>
      <c r="NGO19" s="1396"/>
      <c r="NGP19" s="1462"/>
      <c r="NGQ19" s="1463"/>
      <c r="NGR19" s="1464"/>
      <c r="NGS19" s="1396"/>
      <c r="NGT19" s="1396"/>
      <c r="NGU19" s="1396"/>
      <c r="NGV19" s="1465"/>
      <c r="NGW19" s="1465"/>
      <c r="NGX19" s="1396"/>
      <c r="NGY19" s="1465"/>
      <c r="NGZ19" s="1465"/>
      <c r="NHA19" s="1465"/>
      <c r="NHB19" s="1465"/>
      <c r="NHC19" s="1465"/>
      <c r="NHD19" s="1396"/>
      <c r="NHE19" s="1452"/>
      <c r="NHF19" s="1467"/>
      <c r="NHG19" s="1454"/>
      <c r="NHH19" s="1455"/>
      <c r="NHI19" s="1396"/>
      <c r="NHJ19" s="1456"/>
      <c r="NHK19" s="1457"/>
      <c r="NHL19" s="1458"/>
      <c r="NHM19" s="1455"/>
      <c r="NHN19" s="1459"/>
      <c r="NHO19" s="643"/>
      <c r="NHP19" s="1381"/>
      <c r="NHQ19" s="591"/>
      <c r="NHR19" s="1392"/>
      <c r="NHS19" s="943"/>
      <c r="NHT19" s="1242"/>
      <c r="NHU19" s="1241"/>
      <c r="NHV19" s="594"/>
      <c r="NHW19" s="1191"/>
      <c r="NHX19" s="643"/>
      <c r="NHY19" s="1460"/>
      <c r="NHZ19" s="1396"/>
      <c r="NIA19" s="1396"/>
      <c r="NIB19" s="1468"/>
      <c r="NIC19" s="1468"/>
      <c r="NID19" s="1396"/>
      <c r="NIE19" s="1462"/>
      <c r="NIF19" s="1463"/>
      <c r="NIG19" s="1464"/>
      <c r="NIH19" s="1396"/>
      <c r="NII19" s="1396"/>
      <c r="NIJ19" s="1396"/>
      <c r="NIK19" s="1465"/>
      <c r="NIL19" s="1465"/>
      <c r="NIM19" s="1396"/>
      <c r="NIN19" s="1465"/>
      <c r="NIO19" s="1465"/>
      <c r="NIP19" s="1465"/>
      <c r="NIQ19" s="1465"/>
      <c r="NIR19" s="1465"/>
      <c r="NIS19" s="1396"/>
      <c r="NIT19" s="1452"/>
      <c r="NIU19" s="1467"/>
      <c r="NIV19" s="1454"/>
      <c r="NIW19" s="1455"/>
      <c r="NIX19" s="1396"/>
      <c r="NIY19" s="1456"/>
      <c r="NIZ19" s="1457"/>
      <c r="NJA19" s="1458"/>
      <c r="NJB19" s="1455"/>
      <c r="NJC19" s="1459"/>
      <c r="NJD19" s="643"/>
      <c r="NJE19" s="1381"/>
      <c r="NJF19" s="591"/>
      <c r="NJG19" s="1392"/>
      <c r="NJH19" s="943"/>
      <c r="NJI19" s="1242"/>
      <c r="NJJ19" s="1241"/>
      <c r="NJK19" s="594"/>
      <c r="NJL19" s="1191"/>
      <c r="NJM19" s="643"/>
      <c r="NJN19" s="1460"/>
      <c r="NJO19" s="1396"/>
      <c r="NJP19" s="1396"/>
      <c r="NJQ19" s="1468"/>
      <c r="NJR19" s="1468"/>
      <c r="NJS19" s="1396"/>
      <c r="NJT19" s="1462"/>
      <c r="NJU19" s="1463"/>
      <c r="NJV19" s="1464"/>
      <c r="NJW19" s="1396"/>
      <c r="NJX19" s="1396"/>
      <c r="NJY19" s="1396"/>
      <c r="NJZ19" s="1465"/>
      <c r="NKA19" s="1465"/>
      <c r="NKB19" s="1396"/>
      <c r="NKC19" s="1465"/>
      <c r="NKD19" s="1465"/>
      <c r="NKE19" s="1465"/>
      <c r="NKF19" s="1465"/>
      <c r="NKG19" s="1465"/>
      <c r="NKH19" s="1396"/>
      <c r="NKI19" s="1452"/>
      <c r="NKJ19" s="1467"/>
      <c r="NKK19" s="1454"/>
      <c r="NKL19" s="1455"/>
      <c r="NKM19" s="1396"/>
      <c r="NKN19" s="1456"/>
      <c r="NKO19" s="1457"/>
      <c r="NKP19" s="1458"/>
      <c r="NKQ19" s="1455"/>
      <c r="NKR19" s="1459"/>
      <c r="NKS19" s="643"/>
      <c r="NKT19" s="1381"/>
      <c r="NKU19" s="591"/>
      <c r="NKV19" s="1392"/>
      <c r="NKW19" s="943"/>
      <c r="NKX19" s="1242"/>
      <c r="NKY19" s="1241"/>
      <c r="NKZ19" s="594"/>
      <c r="NLA19" s="1191"/>
      <c r="NLB19" s="643"/>
      <c r="NLC19" s="1460"/>
      <c r="NLD19" s="1396"/>
      <c r="NLE19" s="1396"/>
      <c r="NLF19" s="1468"/>
      <c r="NLG19" s="1468"/>
      <c r="NLH19" s="1396"/>
      <c r="NLI19" s="1462"/>
      <c r="NLJ19" s="1463"/>
      <c r="NLK19" s="1464"/>
      <c r="NLL19" s="1396"/>
      <c r="NLM19" s="1396"/>
      <c r="NLN19" s="1396"/>
      <c r="NLO19" s="1465"/>
      <c r="NLP19" s="1465"/>
      <c r="NLQ19" s="1396"/>
      <c r="NLR19" s="1465"/>
      <c r="NLS19" s="1465"/>
      <c r="NLT19" s="1465"/>
      <c r="NLU19" s="1465"/>
      <c r="NLV19" s="1465"/>
      <c r="NLW19" s="1396"/>
      <c r="NLX19" s="1452"/>
      <c r="NLY19" s="1467"/>
      <c r="NLZ19" s="1454"/>
      <c r="NMA19" s="1455"/>
      <c r="NMB19" s="1396"/>
      <c r="NMC19" s="1456"/>
      <c r="NMD19" s="1457"/>
      <c r="NME19" s="1458"/>
      <c r="NMF19" s="1455"/>
      <c r="NMG19" s="1459"/>
      <c r="NMH19" s="643"/>
      <c r="NMI19" s="1381"/>
      <c r="NMJ19" s="591"/>
      <c r="NMK19" s="1392"/>
      <c r="NML19" s="943"/>
      <c r="NMM19" s="1242"/>
      <c r="NMN19" s="1241"/>
      <c r="NMO19" s="594"/>
      <c r="NMP19" s="1191"/>
      <c r="NMQ19" s="643"/>
      <c r="NMR19" s="1460"/>
      <c r="NMS19" s="1396"/>
      <c r="NMT19" s="1396"/>
      <c r="NMU19" s="1468"/>
      <c r="NMV19" s="1468"/>
      <c r="NMW19" s="1396"/>
      <c r="NMX19" s="1462"/>
      <c r="NMY19" s="1463"/>
      <c r="NMZ19" s="1464"/>
      <c r="NNA19" s="1396"/>
      <c r="NNB19" s="1396"/>
      <c r="NNC19" s="1396"/>
      <c r="NND19" s="1465"/>
      <c r="NNE19" s="1465"/>
      <c r="NNF19" s="1396"/>
      <c r="NNG19" s="1465"/>
      <c r="NNH19" s="1465"/>
      <c r="NNI19" s="1465"/>
      <c r="NNJ19" s="1465"/>
      <c r="NNK19" s="1465"/>
      <c r="NNL19" s="1396"/>
      <c r="NNM19" s="1452"/>
      <c r="NNN19" s="1467"/>
      <c r="NNO19" s="1454"/>
      <c r="NNP19" s="1455"/>
      <c r="NNQ19" s="1396"/>
      <c r="NNR19" s="1456"/>
      <c r="NNS19" s="1457"/>
      <c r="NNT19" s="1458"/>
      <c r="NNU19" s="1455"/>
      <c r="NNV19" s="1459"/>
      <c r="NNW19" s="643"/>
      <c r="NNX19" s="1381"/>
      <c r="NNY19" s="591"/>
      <c r="NNZ19" s="1392"/>
      <c r="NOA19" s="943"/>
      <c r="NOB19" s="1242"/>
      <c r="NOC19" s="1241"/>
      <c r="NOD19" s="594"/>
      <c r="NOE19" s="1191"/>
      <c r="NOF19" s="643"/>
      <c r="NOG19" s="1460"/>
      <c r="NOH19" s="1396"/>
      <c r="NOI19" s="1396"/>
      <c r="NOJ19" s="1468"/>
      <c r="NOK19" s="1468"/>
      <c r="NOL19" s="1396"/>
      <c r="NOM19" s="1462"/>
      <c r="NON19" s="1463"/>
      <c r="NOO19" s="1464"/>
      <c r="NOP19" s="1396"/>
      <c r="NOQ19" s="1396"/>
      <c r="NOR19" s="1396"/>
      <c r="NOS19" s="1465"/>
      <c r="NOT19" s="1465"/>
      <c r="NOU19" s="1396"/>
      <c r="NOV19" s="1465"/>
      <c r="NOW19" s="1465"/>
      <c r="NOX19" s="1465"/>
      <c r="NOY19" s="1465"/>
      <c r="NOZ19" s="1465"/>
      <c r="NPA19" s="1396"/>
      <c r="NPB19" s="1452"/>
      <c r="NPC19" s="1467"/>
      <c r="NPD19" s="1454"/>
      <c r="NPE19" s="1455"/>
      <c r="NPF19" s="1396"/>
      <c r="NPG19" s="1456"/>
      <c r="NPH19" s="1457"/>
      <c r="NPI19" s="1458"/>
      <c r="NPJ19" s="1455"/>
      <c r="NPK19" s="1459"/>
      <c r="NPL19" s="643"/>
      <c r="NPM19" s="1381"/>
      <c r="NPN19" s="591"/>
      <c r="NPO19" s="1392"/>
      <c r="NPP19" s="943"/>
      <c r="NPQ19" s="1242"/>
      <c r="NPR19" s="1241"/>
      <c r="NPS19" s="594"/>
      <c r="NPT19" s="1191"/>
      <c r="NPU19" s="643"/>
      <c r="NPV19" s="1460"/>
      <c r="NPW19" s="1396"/>
      <c r="NPX19" s="1396"/>
      <c r="NPY19" s="1468"/>
      <c r="NPZ19" s="1468"/>
      <c r="NQA19" s="1396"/>
      <c r="NQB19" s="1462"/>
      <c r="NQC19" s="1463"/>
      <c r="NQD19" s="1464"/>
      <c r="NQE19" s="1396"/>
      <c r="NQF19" s="1396"/>
      <c r="NQG19" s="1396"/>
      <c r="NQH19" s="1465"/>
      <c r="NQI19" s="1465"/>
      <c r="NQJ19" s="1396"/>
      <c r="NQK19" s="1465"/>
      <c r="NQL19" s="1465"/>
      <c r="NQM19" s="1465"/>
      <c r="NQN19" s="1465"/>
      <c r="NQO19" s="1465"/>
      <c r="NQP19" s="1396"/>
      <c r="NQQ19" s="1452"/>
      <c r="NQR19" s="1467"/>
      <c r="NQS19" s="1454"/>
      <c r="NQT19" s="1455"/>
      <c r="NQU19" s="1396"/>
      <c r="NQV19" s="1456"/>
      <c r="NQW19" s="1457"/>
      <c r="NQX19" s="1458"/>
      <c r="NQY19" s="1455"/>
      <c r="NQZ19" s="1459"/>
      <c r="NRA19" s="643"/>
      <c r="NRB19" s="1381"/>
      <c r="NRC19" s="591"/>
      <c r="NRD19" s="1392"/>
      <c r="NRE19" s="943"/>
      <c r="NRF19" s="1242"/>
      <c r="NRG19" s="1241"/>
      <c r="NRH19" s="594"/>
      <c r="NRI19" s="1191"/>
      <c r="NRJ19" s="643"/>
      <c r="NRK19" s="1460"/>
      <c r="NRL19" s="1396"/>
      <c r="NRM19" s="1396"/>
      <c r="NRN19" s="1468"/>
      <c r="NRO19" s="1468"/>
      <c r="NRP19" s="1396"/>
      <c r="NRQ19" s="1462"/>
      <c r="NRR19" s="1463"/>
      <c r="NRS19" s="1464"/>
      <c r="NRT19" s="1396"/>
      <c r="NRU19" s="1396"/>
      <c r="NRV19" s="1396"/>
      <c r="NRW19" s="1465"/>
      <c r="NRX19" s="1465"/>
      <c r="NRY19" s="1396"/>
      <c r="NRZ19" s="1465"/>
      <c r="NSA19" s="1465"/>
      <c r="NSB19" s="1465"/>
      <c r="NSC19" s="1465"/>
      <c r="NSD19" s="1465"/>
      <c r="NSE19" s="1396"/>
      <c r="NSF19" s="1452"/>
      <c r="NSG19" s="1467"/>
      <c r="NSH19" s="1454"/>
      <c r="NSI19" s="1455"/>
      <c r="NSJ19" s="1396"/>
      <c r="NSK19" s="1456"/>
      <c r="NSL19" s="1457"/>
      <c r="NSM19" s="1458"/>
      <c r="NSN19" s="1455"/>
      <c r="NSO19" s="1459"/>
      <c r="NSP19" s="643"/>
      <c r="NSQ19" s="1381"/>
      <c r="NSR19" s="591"/>
      <c r="NSS19" s="1392"/>
      <c r="NST19" s="943"/>
      <c r="NSU19" s="1242"/>
      <c r="NSV19" s="1241"/>
      <c r="NSW19" s="594"/>
      <c r="NSX19" s="1191"/>
      <c r="NSY19" s="643"/>
      <c r="NSZ19" s="1460"/>
      <c r="NTA19" s="1396"/>
      <c r="NTB19" s="1396"/>
      <c r="NTC19" s="1468"/>
      <c r="NTD19" s="1468"/>
      <c r="NTE19" s="1396"/>
      <c r="NTF19" s="1462"/>
      <c r="NTG19" s="1463"/>
      <c r="NTH19" s="1464"/>
      <c r="NTI19" s="1396"/>
      <c r="NTJ19" s="1396"/>
      <c r="NTK19" s="1396"/>
      <c r="NTL19" s="1465"/>
      <c r="NTM19" s="1465"/>
      <c r="NTN19" s="1396"/>
      <c r="NTO19" s="1465"/>
      <c r="NTP19" s="1465"/>
      <c r="NTQ19" s="1465"/>
      <c r="NTR19" s="1465"/>
      <c r="NTS19" s="1465"/>
      <c r="NTT19" s="1396"/>
      <c r="NTU19" s="1452"/>
      <c r="NTV19" s="1467"/>
      <c r="NTW19" s="1454"/>
      <c r="NTX19" s="1455"/>
      <c r="NTY19" s="1396"/>
      <c r="NTZ19" s="1456"/>
      <c r="NUA19" s="1457"/>
      <c r="NUB19" s="1458"/>
      <c r="NUC19" s="1455"/>
      <c r="NUD19" s="1459"/>
      <c r="NUE19" s="643"/>
      <c r="NUF19" s="1381"/>
      <c r="NUG19" s="591"/>
      <c r="NUH19" s="1392"/>
      <c r="NUI19" s="943"/>
      <c r="NUJ19" s="1242"/>
      <c r="NUK19" s="1241"/>
      <c r="NUL19" s="594"/>
      <c r="NUM19" s="1191"/>
      <c r="NUN19" s="643"/>
      <c r="NUO19" s="1460"/>
      <c r="NUP19" s="1396"/>
      <c r="NUQ19" s="1396"/>
      <c r="NUR19" s="1468"/>
      <c r="NUS19" s="1468"/>
      <c r="NUT19" s="1396"/>
      <c r="NUU19" s="1462"/>
      <c r="NUV19" s="1463"/>
      <c r="NUW19" s="1464"/>
      <c r="NUX19" s="1396"/>
      <c r="NUY19" s="1396"/>
      <c r="NUZ19" s="1396"/>
      <c r="NVA19" s="1465"/>
      <c r="NVB19" s="1465"/>
      <c r="NVC19" s="1396"/>
      <c r="NVD19" s="1465"/>
      <c r="NVE19" s="1465"/>
      <c r="NVF19" s="1465"/>
      <c r="NVG19" s="1465"/>
      <c r="NVH19" s="1465"/>
      <c r="NVI19" s="1396"/>
      <c r="NVJ19" s="1452"/>
      <c r="NVK19" s="1467"/>
      <c r="NVL19" s="1454"/>
      <c r="NVM19" s="1455"/>
      <c r="NVN19" s="1396"/>
      <c r="NVO19" s="1456"/>
      <c r="NVP19" s="1457"/>
      <c r="NVQ19" s="1458"/>
      <c r="NVR19" s="1455"/>
      <c r="NVS19" s="1459"/>
      <c r="NVT19" s="643"/>
      <c r="NVU19" s="1381"/>
      <c r="NVV19" s="591"/>
      <c r="NVW19" s="1392"/>
      <c r="NVX19" s="943"/>
      <c r="NVY19" s="1242"/>
      <c r="NVZ19" s="1241"/>
      <c r="NWA19" s="594"/>
      <c r="NWB19" s="1191"/>
      <c r="NWC19" s="643"/>
      <c r="NWD19" s="1460"/>
      <c r="NWE19" s="1396"/>
      <c r="NWF19" s="1396"/>
      <c r="NWG19" s="1468"/>
      <c r="NWH19" s="1468"/>
      <c r="NWI19" s="1396"/>
      <c r="NWJ19" s="1462"/>
      <c r="NWK19" s="1463"/>
      <c r="NWL19" s="1464"/>
      <c r="NWM19" s="1396"/>
      <c r="NWN19" s="1396"/>
      <c r="NWO19" s="1396"/>
      <c r="NWP19" s="1465"/>
      <c r="NWQ19" s="1465"/>
      <c r="NWR19" s="1396"/>
      <c r="NWS19" s="1465"/>
      <c r="NWT19" s="1465"/>
      <c r="NWU19" s="1465"/>
      <c r="NWV19" s="1465"/>
      <c r="NWW19" s="1465"/>
      <c r="NWX19" s="1396"/>
      <c r="NWY19" s="1452"/>
      <c r="NWZ19" s="1467"/>
      <c r="NXA19" s="1454"/>
      <c r="NXB19" s="1455"/>
      <c r="NXC19" s="1396"/>
      <c r="NXD19" s="1456"/>
      <c r="NXE19" s="1457"/>
      <c r="NXF19" s="1458"/>
      <c r="NXG19" s="1455"/>
      <c r="NXH19" s="1459"/>
      <c r="NXI19" s="643"/>
      <c r="NXJ19" s="1381"/>
      <c r="NXK19" s="591"/>
      <c r="NXL19" s="1392"/>
      <c r="NXM19" s="943"/>
      <c r="NXN19" s="1242"/>
      <c r="NXO19" s="1241"/>
      <c r="NXP19" s="594"/>
      <c r="NXQ19" s="1191"/>
      <c r="NXR19" s="643"/>
      <c r="NXS19" s="1460"/>
      <c r="NXT19" s="1396"/>
      <c r="NXU19" s="1396"/>
      <c r="NXV19" s="1468"/>
      <c r="NXW19" s="1468"/>
      <c r="NXX19" s="1396"/>
      <c r="NXY19" s="1462"/>
      <c r="NXZ19" s="1463"/>
      <c r="NYA19" s="1464"/>
      <c r="NYB19" s="1396"/>
      <c r="NYC19" s="1396"/>
      <c r="NYD19" s="1396"/>
      <c r="NYE19" s="1465"/>
      <c r="NYF19" s="1465"/>
      <c r="NYG19" s="1396"/>
      <c r="NYH19" s="1465"/>
      <c r="NYI19" s="1465"/>
      <c r="NYJ19" s="1465"/>
      <c r="NYK19" s="1465"/>
      <c r="NYL19" s="1465"/>
      <c r="NYM19" s="1396"/>
      <c r="NYN19" s="1452"/>
      <c r="NYO19" s="1467"/>
      <c r="NYP19" s="1454"/>
      <c r="NYQ19" s="1455"/>
      <c r="NYR19" s="1396"/>
      <c r="NYS19" s="1456"/>
      <c r="NYT19" s="1457"/>
      <c r="NYU19" s="1458"/>
      <c r="NYV19" s="1455"/>
      <c r="NYW19" s="1459"/>
      <c r="NYX19" s="643"/>
      <c r="NYY19" s="1381"/>
      <c r="NYZ19" s="591"/>
      <c r="NZA19" s="1392"/>
      <c r="NZB19" s="943"/>
      <c r="NZC19" s="1242"/>
      <c r="NZD19" s="1241"/>
      <c r="NZE19" s="594"/>
      <c r="NZF19" s="1191"/>
      <c r="NZG19" s="643"/>
      <c r="NZH19" s="1460"/>
      <c r="NZI19" s="1396"/>
      <c r="NZJ19" s="1396"/>
      <c r="NZK19" s="1468"/>
      <c r="NZL19" s="1468"/>
      <c r="NZM19" s="1396"/>
      <c r="NZN19" s="1462"/>
      <c r="NZO19" s="1463"/>
      <c r="NZP19" s="1464"/>
      <c r="NZQ19" s="1396"/>
      <c r="NZR19" s="1396"/>
      <c r="NZS19" s="1396"/>
      <c r="NZT19" s="1465"/>
      <c r="NZU19" s="1465"/>
      <c r="NZV19" s="1396"/>
      <c r="NZW19" s="1465"/>
      <c r="NZX19" s="1465"/>
      <c r="NZY19" s="1465"/>
      <c r="NZZ19" s="1465"/>
      <c r="OAA19" s="1465"/>
      <c r="OAB19" s="1396"/>
      <c r="OAC19" s="1452"/>
      <c r="OAD19" s="1467"/>
      <c r="OAE19" s="1454"/>
      <c r="OAF19" s="1455"/>
      <c r="OAG19" s="1396"/>
      <c r="OAH19" s="1456"/>
      <c r="OAI19" s="1457"/>
      <c r="OAJ19" s="1458"/>
      <c r="OAK19" s="1455"/>
      <c r="OAL19" s="1459"/>
      <c r="OAM19" s="643"/>
      <c r="OAN19" s="1381"/>
      <c r="OAO19" s="591"/>
      <c r="OAP19" s="1392"/>
      <c r="OAQ19" s="943"/>
      <c r="OAR19" s="1242"/>
      <c r="OAS19" s="1241"/>
      <c r="OAT19" s="594"/>
      <c r="OAU19" s="1191"/>
      <c r="OAV19" s="643"/>
      <c r="OAW19" s="1460"/>
      <c r="OAX19" s="1396"/>
      <c r="OAY19" s="1396"/>
      <c r="OAZ19" s="1468"/>
      <c r="OBA19" s="1468"/>
      <c r="OBB19" s="1396"/>
      <c r="OBC19" s="1462"/>
      <c r="OBD19" s="1463"/>
      <c r="OBE19" s="1464"/>
      <c r="OBF19" s="1396"/>
      <c r="OBG19" s="1396"/>
      <c r="OBH19" s="1396"/>
      <c r="OBI19" s="1465"/>
      <c r="OBJ19" s="1465"/>
      <c r="OBK19" s="1396"/>
      <c r="OBL19" s="1465"/>
      <c r="OBM19" s="1465"/>
      <c r="OBN19" s="1465"/>
      <c r="OBO19" s="1465"/>
      <c r="OBP19" s="1465"/>
      <c r="OBQ19" s="1396"/>
      <c r="OBR19" s="1452"/>
      <c r="OBS19" s="1467"/>
      <c r="OBT19" s="1454"/>
      <c r="OBU19" s="1455"/>
      <c r="OBV19" s="1396"/>
      <c r="OBW19" s="1456"/>
      <c r="OBX19" s="1457"/>
      <c r="OBY19" s="1458"/>
      <c r="OBZ19" s="1455"/>
      <c r="OCA19" s="1459"/>
      <c r="OCB19" s="643"/>
      <c r="OCC19" s="1381"/>
      <c r="OCD19" s="591"/>
      <c r="OCE19" s="1392"/>
      <c r="OCF19" s="943"/>
      <c r="OCG19" s="1242"/>
      <c r="OCH19" s="1241"/>
      <c r="OCI19" s="594"/>
      <c r="OCJ19" s="1191"/>
      <c r="OCK19" s="643"/>
      <c r="OCL19" s="1460"/>
      <c r="OCM19" s="1396"/>
      <c r="OCN19" s="1396"/>
      <c r="OCO19" s="1468"/>
      <c r="OCP19" s="1468"/>
      <c r="OCQ19" s="1396"/>
      <c r="OCR19" s="1462"/>
      <c r="OCS19" s="1463"/>
      <c r="OCT19" s="1464"/>
      <c r="OCU19" s="1396"/>
      <c r="OCV19" s="1396"/>
      <c r="OCW19" s="1396"/>
      <c r="OCX19" s="1465"/>
      <c r="OCY19" s="1465"/>
      <c r="OCZ19" s="1396"/>
      <c r="ODA19" s="1465"/>
      <c r="ODB19" s="1465"/>
      <c r="ODC19" s="1465"/>
      <c r="ODD19" s="1465"/>
      <c r="ODE19" s="1465"/>
      <c r="ODF19" s="1396"/>
      <c r="ODG19" s="1452"/>
      <c r="ODH19" s="1467"/>
      <c r="ODI19" s="1454"/>
      <c r="ODJ19" s="1455"/>
      <c r="ODK19" s="1396"/>
      <c r="ODL19" s="1456"/>
      <c r="ODM19" s="1457"/>
      <c r="ODN19" s="1458"/>
      <c r="ODO19" s="1455"/>
      <c r="ODP19" s="1459"/>
      <c r="ODQ19" s="643"/>
      <c r="ODR19" s="1381"/>
      <c r="ODS19" s="591"/>
      <c r="ODT19" s="1392"/>
      <c r="ODU19" s="943"/>
      <c r="ODV19" s="1242"/>
      <c r="ODW19" s="1241"/>
      <c r="ODX19" s="594"/>
      <c r="ODY19" s="1191"/>
      <c r="ODZ19" s="643"/>
      <c r="OEA19" s="1460"/>
      <c r="OEB19" s="1396"/>
      <c r="OEC19" s="1396"/>
      <c r="OED19" s="1468"/>
      <c r="OEE19" s="1468"/>
      <c r="OEF19" s="1396"/>
      <c r="OEG19" s="1462"/>
      <c r="OEH19" s="1463"/>
      <c r="OEI19" s="1464"/>
      <c r="OEJ19" s="1396"/>
      <c r="OEK19" s="1396"/>
      <c r="OEL19" s="1396"/>
      <c r="OEM19" s="1465"/>
      <c r="OEN19" s="1465"/>
      <c r="OEO19" s="1396"/>
      <c r="OEP19" s="1465"/>
      <c r="OEQ19" s="1465"/>
      <c r="OER19" s="1465"/>
      <c r="OES19" s="1465"/>
      <c r="OET19" s="1465"/>
      <c r="OEU19" s="1396"/>
      <c r="OEV19" s="1452"/>
      <c r="OEW19" s="1467"/>
      <c r="OEX19" s="1454"/>
      <c r="OEY19" s="1455"/>
      <c r="OEZ19" s="1396"/>
      <c r="OFA19" s="1456"/>
      <c r="OFB19" s="1457"/>
      <c r="OFC19" s="1458"/>
      <c r="OFD19" s="1455"/>
      <c r="OFE19" s="1459"/>
      <c r="OFF19" s="643"/>
      <c r="OFG19" s="1381"/>
      <c r="OFH19" s="591"/>
      <c r="OFI19" s="1392"/>
      <c r="OFJ19" s="943"/>
      <c r="OFK19" s="1242"/>
      <c r="OFL19" s="1241"/>
      <c r="OFM19" s="594"/>
      <c r="OFN19" s="1191"/>
      <c r="OFO19" s="643"/>
      <c r="OFP19" s="1460"/>
      <c r="OFQ19" s="1396"/>
      <c r="OFR19" s="1396"/>
      <c r="OFS19" s="1468"/>
      <c r="OFT19" s="1468"/>
      <c r="OFU19" s="1396"/>
      <c r="OFV19" s="1462"/>
      <c r="OFW19" s="1463"/>
      <c r="OFX19" s="1464"/>
      <c r="OFY19" s="1396"/>
      <c r="OFZ19" s="1396"/>
      <c r="OGA19" s="1396"/>
      <c r="OGB19" s="1465"/>
      <c r="OGC19" s="1465"/>
      <c r="OGD19" s="1396"/>
      <c r="OGE19" s="1465"/>
      <c r="OGF19" s="1465"/>
      <c r="OGG19" s="1465"/>
      <c r="OGH19" s="1465"/>
      <c r="OGI19" s="1465"/>
      <c r="OGJ19" s="1396"/>
      <c r="OGK19" s="1452"/>
      <c r="OGL19" s="1467"/>
      <c r="OGM19" s="1454"/>
      <c r="OGN19" s="1455"/>
      <c r="OGO19" s="1396"/>
      <c r="OGP19" s="1456"/>
      <c r="OGQ19" s="1457"/>
      <c r="OGR19" s="1458"/>
      <c r="OGS19" s="1455"/>
      <c r="OGT19" s="1459"/>
      <c r="OGU19" s="643"/>
      <c r="OGV19" s="1381"/>
      <c r="OGW19" s="591"/>
      <c r="OGX19" s="1392"/>
      <c r="OGY19" s="943"/>
      <c r="OGZ19" s="1242"/>
      <c r="OHA19" s="1241"/>
      <c r="OHB19" s="594"/>
      <c r="OHC19" s="1191"/>
      <c r="OHD19" s="643"/>
      <c r="OHE19" s="1460"/>
      <c r="OHF19" s="1396"/>
      <c r="OHG19" s="1396"/>
      <c r="OHH19" s="1468"/>
      <c r="OHI19" s="1468"/>
      <c r="OHJ19" s="1396"/>
      <c r="OHK19" s="1462"/>
      <c r="OHL19" s="1463"/>
      <c r="OHM19" s="1464"/>
      <c r="OHN19" s="1396"/>
      <c r="OHO19" s="1396"/>
      <c r="OHP19" s="1396"/>
      <c r="OHQ19" s="1465"/>
      <c r="OHR19" s="1465"/>
      <c r="OHS19" s="1396"/>
      <c r="OHT19" s="1465"/>
      <c r="OHU19" s="1465"/>
      <c r="OHV19" s="1465"/>
      <c r="OHW19" s="1465"/>
      <c r="OHX19" s="1465"/>
      <c r="OHY19" s="1396"/>
      <c r="OHZ19" s="1452"/>
      <c r="OIA19" s="1467"/>
      <c r="OIB19" s="1454"/>
      <c r="OIC19" s="1455"/>
      <c r="OID19" s="1396"/>
      <c r="OIE19" s="1456"/>
      <c r="OIF19" s="1457"/>
      <c r="OIG19" s="1458"/>
      <c r="OIH19" s="1455"/>
      <c r="OII19" s="1459"/>
      <c r="OIJ19" s="643"/>
      <c r="OIK19" s="1381"/>
      <c r="OIL19" s="591"/>
      <c r="OIM19" s="1392"/>
      <c r="OIN19" s="943"/>
      <c r="OIO19" s="1242"/>
      <c r="OIP19" s="1241"/>
      <c r="OIQ19" s="594"/>
      <c r="OIR19" s="1191"/>
      <c r="OIS19" s="643"/>
      <c r="OIT19" s="1460"/>
      <c r="OIU19" s="1396"/>
      <c r="OIV19" s="1396"/>
      <c r="OIW19" s="1468"/>
      <c r="OIX19" s="1468"/>
      <c r="OIY19" s="1396"/>
      <c r="OIZ19" s="1462"/>
      <c r="OJA19" s="1463"/>
      <c r="OJB19" s="1464"/>
      <c r="OJC19" s="1396"/>
      <c r="OJD19" s="1396"/>
      <c r="OJE19" s="1396"/>
      <c r="OJF19" s="1465"/>
      <c r="OJG19" s="1465"/>
      <c r="OJH19" s="1396"/>
      <c r="OJI19" s="1465"/>
      <c r="OJJ19" s="1465"/>
      <c r="OJK19" s="1465"/>
      <c r="OJL19" s="1465"/>
      <c r="OJM19" s="1465"/>
      <c r="OJN19" s="1396"/>
      <c r="OJO19" s="1452"/>
      <c r="OJP19" s="1467"/>
      <c r="OJQ19" s="1454"/>
      <c r="OJR19" s="1455"/>
      <c r="OJS19" s="1396"/>
      <c r="OJT19" s="1456"/>
      <c r="OJU19" s="1457"/>
      <c r="OJV19" s="1458"/>
      <c r="OJW19" s="1455"/>
      <c r="OJX19" s="1459"/>
      <c r="OJY19" s="643"/>
      <c r="OJZ19" s="1381"/>
      <c r="OKA19" s="591"/>
      <c r="OKB19" s="1392"/>
      <c r="OKC19" s="943"/>
      <c r="OKD19" s="1242"/>
      <c r="OKE19" s="1241"/>
      <c r="OKF19" s="594"/>
      <c r="OKG19" s="1191"/>
      <c r="OKH19" s="643"/>
      <c r="OKI19" s="1460"/>
      <c r="OKJ19" s="1396"/>
      <c r="OKK19" s="1396"/>
      <c r="OKL19" s="1468"/>
      <c r="OKM19" s="1468"/>
      <c r="OKN19" s="1396"/>
      <c r="OKO19" s="1462"/>
      <c r="OKP19" s="1463"/>
      <c r="OKQ19" s="1464"/>
      <c r="OKR19" s="1396"/>
      <c r="OKS19" s="1396"/>
      <c r="OKT19" s="1396"/>
      <c r="OKU19" s="1465"/>
      <c r="OKV19" s="1465"/>
      <c r="OKW19" s="1396"/>
      <c r="OKX19" s="1465"/>
      <c r="OKY19" s="1465"/>
      <c r="OKZ19" s="1465"/>
      <c r="OLA19" s="1465"/>
      <c r="OLB19" s="1465"/>
      <c r="OLC19" s="1396"/>
      <c r="OLD19" s="1452"/>
      <c r="OLE19" s="1467"/>
      <c r="OLF19" s="1454"/>
      <c r="OLG19" s="1455"/>
      <c r="OLH19" s="1396"/>
      <c r="OLI19" s="1456"/>
      <c r="OLJ19" s="1457"/>
      <c r="OLK19" s="1458"/>
      <c r="OLL19" s="1455"/>
      <c r="OLM19" s="1459"/>
      <c r="OLN19" s="643"/>
      <c r="OLO19" s="1381"/>
      <c r="OLP19" s="591"/>
      <c r="OLQ19" s="1392"/>
      <c r="OLR19" s="943"/>
      <c r="OLS19" s="1242"/>
      <c r="OLT19" s="1241"/>
      <c r="OLU19" s="594"/>
      <c r="OLV19" s="1191"/>
      <c r="OLW19" s="643"/>
      <c r="OLX19" s="1460"/>
      <c r="OLY19" s="1396"/>
      <c r="OLZ19" s="1396"/>
      <c r="OMA19" s="1468"/>
      <c r="OMB19" s="1468"/>
      <c r="OMC19" s="1396"/>
      <c r="OMD19" s="1462"/>
      <c r="OME19" s="1463"/>
      <c r="OMF19" s="1464"/>
      <c r="OMG19" s="1396"/>
      <c r="OMH19" s="1396"/>
      <c r="OMI19" s="1396"/>
      <c r="OMJ19" s="1465"/>
      <c r="OMK19" s="1465"/>
      <c r="OML19" s="1396"/>
      <c r="OMM19" s="1465"/>
      <c r="OMN19" s="1465"/>
      <c r="OMO19" s="1465"/>
      <c r="OMP19" s="1465"/>
      <c r="OMQ19" s="1465"/>
      <c r="OMR19" s="1396"/>
      <c r="OMS19" s="1452"/>
      <c r="OMT19" s="1467"/>
      <c r="OMU19" s="1454"/>
      <c r="OMV19" s="1455"/>
      <c r="OMW19" s="1396"/>
      <c r="OMX19" s="1456"/>
      <c r="OMY19" s="1457"/>
      <c r="OMZ19" s="1458"/>
      <c r="ONA19" s="1455"/>
      <c r="ONB19" s="1459"/>
      <c r="ONC19" s="643"/>
      <c r="OND19" s="1381"/>
      <c r="ONE19" s="591"/>
      <c r="ONF19" s="1392"/>
      <c r="ONG19" s="943"/>
      <c r="ONH19" s="1242"/>
      <c r="ONI19" s="1241"/>
      <c r="ONJ19" s="594"/>
      <c r="ONK19" s="1191"/>
      <c r="ONL19" s="643"/>
      <c r="ONM19" s="1460"/>
      <c r="ONN19" s="1396"/>
      <c r="ONO19" s="1396"/>
      <c r="ONP19" s="1468"/>
      <c r="ONQ19" s="1468"/>
      <c r="ONR19" s="1396"/>
      <c r="ONS19" s="1462"/>
      <c r="ONT19" s="1463"/>
      <c r="ONU19" s="1464"/>
      <c r="ONV19" s="1396"/>
      <c r="ONW19" s="1396"/>
      <c r="ONX19" s="1396"/>
      <c r="ONY19" s="1465"/>
      <c r="ONZ19" s="1465"/>
      <c r="OOA19" s="1396"/>
      <c r="OOB19" s="1465"/>
      <c r="OOC19" s="1465"/>
      <c r="OOD19" s="1465"/>
      <c r="OOE19" s="1465"/>
      <c r="OOF19" s="1465"/>
      <c r="OOG19" s="1396"/>
      <c r="OOH19" s="1452"/>
      <c r="OOI19" s="1467"/>
      <c r="OOJ19" s="1454"/>
      <c r="OOK19" s="1455"/>
      <c r="OOL19" s="1396"/>
      <c r="OOM19" s="1456"/>
      <c r="OON19" s="1457"/>
      <c r="OOO19" s="1458"/>
      <c r="OOP19" s="1455"/>
      <c r="OOQ19" s="1459"/>
      <c r="OOR19" s="643"/>
      <c r="OOS19" s="1381"/>
      <c r="OOT19" s="591"/>
      <c r="OOU19" s="1392"/>
      <c r="OOV19" s="943"/>
      <c r="OOW19" s="1242"/>
      <c r="OOX19" s="1241"/>
      <c r="OOY19" s="594"/>
      <c r="OOZ19" s="1191"/>
      <c r="OPA19" s="643"/>
      <c r="OPB19" s="1460"/>
      <c r="OPC19" s="1396"/>
      <c r="OPD19" s="1396"/>
      <c r="OPE19" s="1468"/>
      <c r="OPF19" s="1468"/>
      <c r="OPG19" s="1396"/>
      <c r="OPH19" s="1462"/>
      <c r="OPI19" s="1463"/>
      <c r="OPJ19" s="1464"/>
      <c r="OPK19" s="1396"/>
      <c r="OPL19" s="1396"/>
      <c r="OPM19" s="1396"/>
      <c r="OPN19" s="1465"/>
      <c r="OPO19" s="1465"/>
      <c r="OPP19" s="1396"/>
      <c r="OPQ19" s="1465"/>
      <c r="OPR19" s="1465"/>
      <c r="OPS19" s="1465"/>
      <c r="OPT19" s="1465"/>
      <c r="OPU19" s="1465"/>
      <c r="OPV19" s="1396"/>
      <c r="OPW19" s="1452"/>
      <c r="OPX19" s="1467"/>
      <c r="OPY19" s="1454"/>
      <c r="OPZ19" s="1455"/>
      <c r="OQA19" s="1396"/>
      <c r="OQB19" s="1456"/>
      <c r="OQC19" s="1457"/>
      <c r="OQD19" s="1458"/>
      <c r="OQE19" s="1455"/>
      <c r="OQF19" s="1459"/>
      <c r="OQG19" s="643"/>
      <c r="OQH19" s="1381"/>
      <c r="OQI19" s="591"/>
      <c r="OQJ19" s="1392"/>
      <c r="OQK19" s="943"/>
      <c r="OQL19" s="1242"/>
      <c r="OQM19" s="1241"/>
      <c r="OQN19" s="594"/>
      <c r="OQO19" s="1191"/>
      <c r="OQP19" s="643"/>
      <c r="OQQ19" s="1460"/>
      <c r="OQR19" s="1396"/>
      <c r="OQS19" s="1396"/>
      <c r="OQT19" s="1468"/>
      <c r="OQU19" s="1468"/>
      <c r="OQV19" s="1396"/>
      <c r="OQW19" s="1462"/>
      <c r="OQX19" s="1463"/>
      <c r="OQY19" s="1464"/>
      <c r="OQZ19" s="1396"/>
      <c r="ORA19" s="1396"/>
      <c r="ORB19" s="1396"/>
      <c r="ORC19" s="1465"/>
      <c r="ORD19" s="1465"/>
      <c r="ORE19" s="1396"/>
      <c r="ORF19" s="1465"/>
      <c r="ORG19" s="1465"/>
      <c r="ORH19" s="1465"/>
      <c r="ORI19" s="1465"/>
      <c r="ORJ19" s="1465"/>
      <c r="ORK19" s="1396"/>
      <c r="ORL19" s="1452"/>
      <c r="ORM19" s="1467"/>
      <c r="ORN19" s="1454"/>
      <c r="ORO19" s="1455"/>
      <c r="ORP19" s="1396"/>
      <c r="ORQ19" s="1456"/>
      <c r="ORR19" s="1457"/>
      <c r="ORS19" s="1458"/>
      <c r="ORT19" s="1455"/>
      <c r="ORU19" s="1459"/>
      <c r="ORV19" s="643"/>
      <c r="ORW19" s="1381"/>
      <c r="ORX19" s="591"/>
      <c r="ORY19" s="1392"/>
      <c r="ORZ19" s="943"/>
      <c r="OSA19" s="1242"/>
      <c r="OSB19" s="1241"/>
      <c r="OSC19" s="594"/>
      <c r="OSD19" s="1191"/>
      <c r="OSE19" s="643"/>
      <c r="OSF19" s="1460"/>
      <c r="OSG19" s="1396"/>
      <c r="OSH19" s="1396"/>
      <c r="OSI19" s="1468"/>
      <c r="OSJ19" s="1468"/>
      <c r="OSK19" s="1396"/>
      <c r="OSL19" s="1462"/>
      <c r="OSM19" s="1463"/>
      <c r="OSN19" s="1464"/>
      <c r="OSO19" s="1396"/>
      <c r="OSP19" s="1396"/>
      <c r="OSQ19" s="1396"/>
      <c r="OSR19" s="1465"/>
      <c r="OSS19" s="1465"/>
      <c r="OST19" s="1396"/>
      <c r="OSU19" s="1465"/>
      <c r="OSV19" s="1465"/>
      <c r="OSW19" s="1465"/>
      <c r="OSX19" s="1465"/>
      <c r="OSY19" s="1465"/>
      <c r="OSZ19" s="1396"/>
      <c r="OTA19" s="1452"/>
      <c r="OTB19" s="1467"/>
      <c r="OTC19" s="1454"/>
      <c r="OTD19" s="1455"/>
      <c r="OTE19" s="1396"/>
      <c r="OTF19" s="1456"/>
      <c r="OTG19" s="1457"/>
      <c r="OTH19" s="1458"/>
      <c r="OTI19" s="1455"/>
      <c r="OTJ19" s="1459"/>
      <c r="OTK19" s="643"/>
      <c r="OTL19" s="1381"/>
      <c r="OTM19" s="591"/>
      <c r="OTN19" s="1392"/>
      <c r="OTO19" s="943"/>
      <c r="OTP19" s="1242"/>
      <c r="OTQ19" s="1241"/>
      <c r="OTR19" s="594"/>
      <c r="OTS19" s="1191"/>
      <c r="OTT19" s="643"/>
      <c r="OTU19" s="1460"/>
      <c r="OTV19" s="1396"/>
      <c r="OTW19" s="1396"/>
      <c r="OTX19" s="1468"/>
      <c r="OTY19" s="1468"/>
      <c r="OTZ19" s="1396"/>
      <c r="OUA19" s="1462"/>
      <c r="OUB19" s="1463"/>
      <c r="OUC19" s="1464"/>
      <c r="OUD19" s="1396"/>
      <c r="OUE19" s="1396"/>
      <c r="OUF19" s="1396"/>
      <c r="OUG19" s="1465"/>
      <c r="OUH19" s="1465"/>
      <c r="OUI19" s="1396"/>
      <c r="OUJ19" s="1465"/>
      <c r="OUK19" s="1465"/>
      <c r="OUL19" s="1465"/>
      <c r="OUM19" s="1465"/>
      <c r="OUN19" s="1465"/>
      <c r="OUO19" s="1396"/>
      <c r="OUP19" s="1452"/>
      <c r="OUQ19" s="1467"/>
      <c r="OUR19" s="1454"/>
      <c r="OUS19" s="1455"/>
      <c r="OUT19" s="1396"/>
      <c r="OUU19" s="1456"/>
      <c r="OUV19" s="1457"/>
      <c r="OUW19" s="1458"/>
      <c r="OUX19" s="1455"/>
      <c r="OUY19" s="1459"/>
      <c r="OUZ19" s="643"/>
      <c r="OVA19" s="1381"/>
      <c r="OVB19" s="591"/>
      <c r="OVC19" s="1392"/>
      <c r="OVD19" s="943"/>
      <c r="OVE19" s="1242"/>
      <c r="OVF19" s="1241"/>
      <c r="OVG19" s="594"/>
      <c r="OVH19" s="1191"/>
      <c r="OVI19" s="643"/>
      <c r="OVJ19" s="1460"/>
      <c r="OVK19" s="1396"/>
      <c r="OVL19" s="1396"/>
      <c r="OVM19" s="1468"/>
      <c r="OVN19" s="1468"/>
      <c r="OVO19" s="1396"/>
      <c r="OVP19" s="1462"/>
      <c r="OVQ19" s="1463"/>
      <c r="OVR19" s="1464"/>
      <c r="OVS19" s="1396"/>
      <c r="OVT19" s="1396"/>
      <c r="OVU19" s="1396"/>
      <c r="OVV19" s="1465"/>
      <c r="OVW19" s="1465"/>
      <c r="OVX19" s="1396"/>
      <c r="OVY19" s="1465"/>
      <c r="OVZ19" s="1465"/>
      <c r="OWA19" s="1465"/>
      <c r="OWB19" s="1465"/>
      <c r="OWC19" s="1465"/>
      <c r="OWD19" s="1396"/>
      <c r="OWE19" s="1452"/>
      <c r="OWF19" s="1467"/>
      <c r="OWG19" s="1454"/>
      <c r="OWH19" s="1455"/>
      <c r="OWI19" s="1396"/>
      <c r="OWJ19" s="1456"/>
      <c r="OWK19" s="1457"/>
      <c r="OWL19" s="1458"/>
      <c r="OWM19" s="1455"/>
      <c r="OWN19" s="1459"/>
      <c r="OWO19" s="643"/>
      <c r="OWP19" s="1381"/>
      <c r="OWQ19" s="591"/>
      <c r="OWR19" s="1392"/>
      <c r="OWS19" s="943"/>
      <c r="OWT19" s="1242"/>
      <c r="OWU19" s="1241"/>
      <c r="OWV19" s="594"/>
      <c r="OWW19" s="1191"/>
      <c r="OWX19" s="643"/>
      <c r="OWY19" s="1460"/>
      <c r="OWZ19" s="1396"/>
      <c r="OXA19" s="1396"/>
      <c r="OXB19" s="1468"/>
      <c r="OXC19" s="1468"/>
      <c r="OXD19" s="1396"/>
      <c r="OXE19" s="1462"/>
      <c r="OXF19" s="1463"/>
      <c r="OXG19" s="1464"/>
      <c r="OXH19" s="1396"/>
      <c r="OXI19" s="1396"/>
      <c r="OXJ19" s="1396"/>
      <c r="OXK19" s="1465"/>
      <c r="OXL19" s="1465"/>
      <c r="OXM19" s="1396"/>
      <c r="OXN19" s="1465"/>
      <c r="OXO19" s="1465"/>
      <c r="OXP19" s="1465"/>
      <c r="OXQ19" s="1465"/>
      <c r="OXR19" s="1465"/>
      <c r="OXS19" s="1396"/>
      <c r="OXT19" s="1452"/>
      <c r="OXU19" s="1467"/>
      <c r="OXV19" s="1454"/>
      <c r="OXW19" s="1455"/>
      <c r="OXX19" s="1396"/>
      <c r="OXY19" s="1456"/>
      <c r="OXZ19" s="1457"/>
      <c r="OYA19" s="1458"/>
      <c r="OYB19" s="1455"/>
      <c r="OYC19" s="1459"/>
      <c r="OYD19" s="643"/>
      <c r="OYE19" s="1381"/>
      <c r="OYF19" s="591"/>
      <c r="OYG19" s="1392"/>
      <c r="OYH19" s="943"/>
      <c r="OYI19" s="1242"/>
      <c r="OYJ19" s="1241"/>
      <c r="OYK19" s="594"/>
      <c r="OYL19" s="1191"/>
      <c r="OYM19" s="643"/>
      <c r="OYN19" s="1460"/>
      <c r="OYO19" s="1396"/>
      <c r="OYP19" s="1396"/>
      <c r="OYQ19" s="1468"/>
      <c r="OYR19" s="1468"/>
      <c r="OYS19" s="1396"/>
      <c r="OYT19" s="1462"/>
      <c r="OYU19" s="1463"/>
      <c r="OYV19" s="1464"/>
      <c r="OYW19" s="1396"/>
      <c r="OYX19" s="1396"/>
      <c r="OYY19" s="1396"/>
      <c r="OYZ19" s="1465"/>
      <c r="OZA19" s="1465"/>
      <c r="OZB19" s="1396"/>
      <c r="OZC19" s="1465"/>
      <c r="OZD19" s="1465"/>
      <c r="OZE19" s="1465"/>
      <c r="OZF19" s="1465"/>
      <c r="OZG19" s="1465"/>
      <c r="OZH19" s="1396"/>
      <c r="OZI19" s="1452"/>
      <c r="OZJ19" s="1467"/>
      <c r="OZK19" s="1454"/>
      <c r="OZL19" s="1455"/>
      <c r="OZM19" s="1396"/>
      <c r="OZN19" s="1456"/>
      <c r="OZO19" s="1457"/>
      <c r="OZP19" s="1458"/>
      <c r="OZQ19" s="1455"/>
      <c r="OZR19" s="1459"/>
      <c r="OZS19" s="643"/>
      <c r="OZT19" s="1381"/>
      <c r="OZU19" s="591"/>
      <c r="OZV19" s="1392"/>
      <c r="OZW19" s="943"/>
      <c r="OZX19" s="1242"/>
      <c r="OZY19" s="1241"/>
      <c r="OZZ19" s="594"/>
      <c r="PAA19" s="1191"/>
      <c r="PAB19" s="643"/>
      <c r="PAC19" s="1460"/>
      <c r="PAD19" s="1396"/>
      <c r="PAE19" s="1396"/>
      <c r="PAF19" s="1468"/>
      <c r="PAG19" s="1468"/>
      <c r="PAH19" s="1396"/>
      <c r="PAI19" s="1462"/>
      <c r="PAJ19" s="1463"/>
      <c r="PAK19" s="1464"/>
      <c r="PAL19" s="1396"/>
      <c r="PAM19" s="1396"/>
      <c r="PAN19" s="1396"/>
      <c r="PAO19" s="1465"/>
      <c r="PAP19" s="1465"/>
      <c r="PAQ19" s="1396"/>
      <c r="PAR19" s="1465"/>
      <c r="PAS19" s="1465"/>
      <c r="PAT19" s="1465"/>
      <c r="PAU19" s="1465"/>
      <c r="PAV19" s="1465"/>
      <c r="PAW19" s="1396"/>
      <c r="PAX19" s="1452"/>
      <c r="PAY19" s="1467"/>
      <c r="PAZ19" s="1454"/>
      <c r="PBA19" s="1455"/>
      <c r="PBB19" s="1396"/>
      <c r="PBC19" s="1456"/>
      <c r="PBD19" s="1457"/>
      <c r="PBE19" s="1458"/>
      <c r="PBF19" s="1455"/>
      <c r="PBG19" s="1459"/>
      <c r="PBH19" s="643"/>
      <c r="PBI19" s="1381"/>
      <c r="PBJ19" s="591"/>
      <c r="PBK19" s="1392"/>
      <c r="PBL19" s="943"/>
      <c r="PBM19" s="1242"/>
      <c r="PBN19" s="1241"/>
      <c r="PBO19" s="594"/>
      <c r="PBP19" s="1191"/>
      <c r="PBQ19" s="643"/>
      <c r="PBR19" s="1460"/>
      <c r="PBS19" s="1396"/>
      <c r="PBT19" s="1396"/>
      <c r="PBU19" s="1468"/>
      <c r="PBV19" s="1468"/>
      <c r="PBW19" s="1396"/>
      <c r="PBX19" s="1462"/>
      <c r="PBY19" s="1463"/>
      <c r="PBZ19" s="1464"/>
      <c r="PCA19" s="1396"/>
      <c r="PCB19" s="1396"/>
      <c r="PCC19" s="1396"/>
      <c r="PCD19" s="1465"/>
      <c r="PCE19" s="1465"/>
      <c r="PCF19" s="1396"/>
      <c r="PCG19" s="1465"/>
      <c r="PCH19" s="1465"/>
      <c r="PCI19" s="1465"/>
      <c r="PCJ19" s="1465"/>
      <c r="PCK19" s="1465"/>
      <c r="PCL19" s="1396"/>
      <c r="PCM19" s="1452"/>
      <c r="PCN19" s="1467"/>
      <c r="PCO19" s="1454"/>
      <c r="PCP19" s="1455"/>
      <c r="PCQ19" s="1396"/>
      <c r="PCR19" s="1456"/>
      <c r="PCS19" s="1457"/>
      <c r="PCT19" s="1458"/>
      <c r="PCU19" s="1455"/>
      <c r="PCV19" s="1459"/>
      <c r="PCW19" s="643"/>
      <c r="PCX19" s="1381"/>
      <c r="PCY19" s="591"/>
      <c r="PCZ19" s="1392"/>
      <c r="PDA19" s="943"/>
      <c r="PDB19" s="1242"/>
      <c r="PDC19" s="1241"/>
      <c r="PDD19" s="594"/>
      <c r="PDE19" s="1191"/>
      <c r="PDF19" s="643"/>
      <c r="PDG19" s="1460"/>
      <c r="PDH19" s="1396"/>
      <c r="PDI19" s="1396"/>
      <c r="PDJ19" s="1468"/>
      <c r="PDK19" s="1468"/>
      <c r="PDL19" s="1396"/>
      <c r="PDM19" s="1462"/>
      <c r="PDN19" s="1463"/>
      <c r="PDO19" s="1464"/>
      <c r="PDP19" s="1396"/>
      <c r="PDQ19" s="1396"/>
      <c r="PDR19" s="1396"/>
      <c r="PDS19" s="1465"/>
      <c r="PDT19" s="1465"/>
      <c r="PDU19" s="1396"/>
      <c r="PDV19" s="1465"/>
      <c r="PDW19" s="1465"/>
      <c r="PDX19" s="1465"/>
      <c r="PDY19" s="1465"/>
      <c r="PDZ19" s="1465"/>
      <c r="PEA19" s="1396"/>
      <c r="PEB19" s="1452"/>
      <c r="PEC19" s="1467"/>
      <c r="PED19" s="1454"/>
      <c r="PEE19" s="1455"/>
      <c r="PEF19" s="1396"/>
      <c r="PEG19" s="1456"/>
      <c r="PEH19" s="1457"/>
      <c r="PEI19" s="1458"/>
      <c r="PEJ19" s="1455"/>
      <c r="PEK19" s="1459"/>
      <c r="PEL19" s="643"/>
      <c r="PEM19" s="1381"/>
      <c r="PEN19" s="591"/>
      <c r="PEO19" s="1392"/>
      <c r="PEP19" s="943"/>
      <c r="PEQ19" s="1242"/>
      <c r="PER19" s="1241"/>
      <c r="PES19" s="594"/>
      <c r="PET19" s="1191"/>
      <c r="PEU19" s="643"/>
      <c r="PEV19" s="1460"/>
      <c r="PEW19" s="1396"/>
      <c r="PEX19" s="1396"/>
      <c r="PEY19" s="1468"/>
      <c r="PEZ19" s="1468"/>
      <c r="PFA19" s="1396"/>
      <c r="PFB19" s="1462"/>
      <c r="PFC19" s="1463"/>
      <c r="PFD19" s="1464"/>
      <c r="PFE19" s="1396"/>
      <c r="PFF19" s="1396"/>
      <c r="PFG19" s="1396"/>
      <c r="PFH19" s="1465"/>
      <c r="PFI19" s="1465"/>
      <c r="PFJ19" s="1396"/>
      <c r="PFK19" s="1465"/>
      <c r="PFL19" s="1465"/>
      <c r="PFM19" s="1465"/>
      <c r="PFN19" s="1465"/>
      <c r="PFO19" s="1465"/>
      <c r="PFP19" s="1396"/>
      <c r="PFQ19" s="1452"/>
      <c r="PFR19" s="1467"/>
      <c r="PFS19" s="1454"/>
      <c r="PFT19" s="1455"/>
      <c r="PFU19" s="1396"/>
      <c r="PFV19" s="1456"/>
      <c r="PFW19" s="1457"/>
      <c r="PFX19" s="1458"/>
      <c r="PFY19" s="1455"/>
      <c r="PFZ19" s="1459"/>
      <c r="PGA19" s="643"/>
      <c r="PGB19" s="1381"/>
      <c r="PGC19" s="591"/>
      <c r="PGD19" s="1392"/>
      <c r="PGE19" s="943"/>
      <c r="PGF19" s="1242"/>
      <c r="PGG19" s="1241"/>
      <c r="PGH19" s="594"/>
      <c r="PGI19" s="1191"/>
      <c r="PGJ19" s="643"/>
      <c r="PGK19" s="1460"/>
      <c r="PGL19" s="1396"/>
      <c r="PGM19" s="1396"/>
      <c r="PGN19" s="1468"/>
      <c r="PGO19" s="1468"/>
      <c r="PGP19" s="1396"/>
      <c r="PGQ19" s="1462"/>
      <c r="PGR19" s="1463"/>
      <c r="PGS19" s="1464"/>
      <c r="PGT19" s="1396"/>
      <c r="PGU19" s="1396"/>
      <c r="PGV19" s="1396"/>
      <c r="PGW19" s="1465"/>
      <c r="PGX19" s="1465"/>
      <c r="PGY19" s="1396"/>
      <c r="PGZ19" s="1465"/>
      <c r="PHA19" s="1465"/>
      <c r="PHB19" s="1465"/>
      <c r="PHC19" s="1465"/>
      <c r="PHD19" s="1465"/>
      <c r="PHE19" s="1396"/>
      <c r="PHF19" s="1452"/>
      <c r="PHG19" s="1467"/>
      <c r="PHH19" s="1454"/>
      <c r="PHI19" s="1455"/>
      <c r="PHJ19" s="1396"/>
      <c r="PHK19" s="1456"/>
      <c r="PHL19" s="1457"/>
      <c r="PHM19" s="1458"/>
      <c r="PHN19" s="1455"/>
      <c r="PHO19" s="1459"/>
      <c r="PHP19" s="643"/>
      <c r="PHQ19" s="1381"/>
      <c r="PHR19" s="591"/>
      <c r="PHS19" s="1392"/>
      <c r="PHT19" s="943"/>
      <c r="PHU19" s="1242"/>
      <c r="PHV19" s="1241"/>
      <c r="PHW19" s="594"/>
      <c r="PHX19" s="1191"/>
      <c r="PHY19" s="643"/>
      <c r="PHZ19" s="1460"/>
      <c r="PIA19" s="1396"/>
      <c r="PIB19" s="1396"/>
      <c r="PIC19" s="1468"/>
      <c r="PID19" s="1468"/>
      <c r="PIE19" s="1396"/>
      <c r="PIF19" s="1462"/>
      <c r="PIG19" s="1463"/>
      <c r="PIH19" s="1464"/>
      <c r="PII19" s="1396"/>
      <c r="PIJ19" s="1396"/>
      <c r="PIK19" s="1396"/>
      <c r="PIL19" s="1465"/>
      <c r="PIM19" s="1465"/>
      <c r="PIN19" s="1396"/>
      <c r="PIO19" s="1465"/>
      <c r="PIP19" s="1465"/>
      <c r="PIQ19" s="1465"/>
      <c r="PIR19" s="1465"/>
      <c r="PIS19" s="1465"/>
      <c r="PIT19" s="1396"/>
      <c r="PIU19" s="1452"/>
      <c r="PIV19" s="1467"/>
      <c r="PIW19" s="1454"/>
      <c r="PIX19" s="1455"/>
      <c r="PIY19" s="1396"/>
      <c r="PIZ19" s="1456"/>
      <c r="PJA19" s="1457"/>
      <c r="PJB19" s="1458"/>
      <c r="PJC19" s="1455"/>
      <c r="PJD19" s="1459"/>
      <c r="PJE19" s="643"/>
      <c r="PJF19" s="1381"/>
      <c r="PJG19" s="591"/>
      <c r="PJH19" s="1392"/>
      <c r="PJI19" s="943"/>
      <c r="PJJ19" s="1242"/>
      <c r="PJK19" s="1241"/>
      <c r="PJL19" s="594"/>
      <c r="PJM19" s="1191"/>
      <c r="PJN19" s="643"/>
      <c r="PJO19" s="1460"/>
      <c r="PJP19" s="1396"/>
      <c r="PJQ19" s="1396"/>
      <c r="PJR19" s="1468"/>
      <c r="PJS19" s="1468"/>
      <c r="PJT19" s="1396"/>
      <c r="PJU19" s="1462"/>
      <c r="PJV19" s="1463"/>
      <c r="PJW19" s="1464"/>
      <c r="PJX19" s="1396"/>
      <c r="PJY19" s="1396"/>
      <c r="PJZ19" s="1396"/>
      <c r="PKA19" s="1465"/>
      <c r="PKB19" s="1465"/>
      <c r="PKC19" s="1396"/>
      <c r="PKD19" s="1465"/>
      <c r="PKE19" s="1465"/>
      <c r="PKF19" s="1465"/>
      <c r="PKG19" s="1465"/>
      <c r="PKH19" s="1465"/>
      <c r="PKI19" s="1396"/>
      <c r="PKJ19" s="1452"/>
      <c r="PKK19" s="1467"/>
      <c r="PKL19" s="1454"/>
      <c r="PKM19" s="1455"/>
      <c r="PKN19" s="1396"/>
      <c r="PKO19" s="1456"/>
      <c r="PKP19" s="1457"/>
      <c r="PKQ19" s="1458"/>
      <c r="PKR19" s="1455"/>
      <c r="PKS19" s="1459"/>
      <c r="PKT19" s="643"/>
      <c r="PKU19" s="1381"/>
      <c r="PKV19" s="591"/>
      <c r="PKW19" s="1392"/>
      <c r="PKX19" s="943"/>
      <c r="PKY19" s="1242"/>
      <c r="PKZ19" s="1241"/>
      <c r="PLA19" s="594"/>
      <c r="PLB19" s="1191"/>
      <c r="PLC19" s="643"/>
      <c r="PLD19" s="1460"/>
      <c r="PLE19" s="1396"/>
      <c r="PLF19" s="1396"/>
      <c r="PLG19" s="1468"/>
      <c r="PLH19" s="1468"/>
      <c r="PLI19" s="1396"/>
      <c r="PLJ19" s="1462"/>
      <c r="PLK19" s="1463"/>
      <c r="PLL19" s="1464"/>
      <c r="PLM19" s="1396"/>
      <c r="PLN19" s="1396"/>
      <c r="PLO19" s="1396"/>
      <c r="PLP19" s="1465"/>
      <c r="PLQ19" s="1465"/>
      <c r="PLR19" s="1396"/>
      <c r="PLS19" s="1465"/>
      <c r="PLT19" s="1465"/>
      <c r="PLU19" s="1465"/>
      <c r="PLV19" s="1465"/>
      <c r="PLW19" s="1465"/>
      <c r="PLX19" s="1396"/>
      <c r="PLY19" s="1452"/>
      <c r="PLZ19" s="1467"/>
      <c r="PMA19" s="1454"/>
      <c r="PMB19" s="1455"/>
      <c r="PMC19" s="1396"/>
      <c r="PMD19" s="1456"/>
      <c r="PME19" s="1457"/>
      <c r="PMF19" s="1458"/>
      <c r="PMG19" s="1455"/>
      <c r="PMH19" s="1459"/>
      <c r="PMI19" s="643"/>
      <c r="PMJ19" s="1381"/>
      <c r="PMK19" s="591"/>
      <c r="PML19" s="1392"/>
      <c r="PMM19" s="943"/>
      <c r="PMN19" s="1242"/>
      <c r="PMO19" s="1241"/>
      <c r="PMP19" s="594"/>
      <c r="PMQ19" s="1191"/>
      <c r="PMR19" s="643"/>
      <c r="PMS19" s="1460"/>
      <c r="PMT19" s="1396"/>
      <c r="PMU19" s="1396"/>
      <c r="PMV19" s="1468"/>
      <c r="PMW19" s="1468"/>
      <c r="PMX19" s="1396"/>
      <c r="PMY19" s="1462"/>
      <c r="PMZ19" s="1463"/>
      <c r="PNA19" s="1464"/>
      <c r="PNB19" s="1396"/>
      <c r="PNC19" s="1396"/>
      <c r="PND19" s="1396"/>
      <c r="PNE19" s="1465"/>
      <c r="PNF19" s="1465"/>
      <c r="PNG19" s="1396"/>
      <c r="PNH19" s="1465"/>
      <c r="PNI19" s="1465"/>
      <c r="PNJ19" s="1465"/>
      <c r="PNK19" s="1465"/>
      <c r="PNL19" s="1465"/>
      <c r="PNM19" s="1396"/>
      <c r="PNN19" s="1452"/>
      <c r="PNO19" s="1467"/>
      <c r="PNP19" s="1454"/>
      <c r="PNQ19" s="1455"/>
      <c r="PNR19" s="1396"/>
      <c r="PNS19" s="1456"/>
      <c r="PNT19" s="1457"/>
      <c r="PNU19" s="1458"/>
      <c r="PNV19" s="1455"/>
      <c r="PNW19" s="1459"/>
      <c r="PNX19" s="643"/>
      <c r="PNY19" s="1381"/>
      <c r="PNZ19" s="591"/>
      <c r="POA19" s="1392"/>
      <c r="POB19" s="943"/>
      <c r="POC19" s="1242"/>
      <c r="POD19" s="1241"/>
      <c r="POE19" s="594"/>
      <c r="POF19" s="1191"/>
      <c r="POG19" s="643"/>
      <c r="POH19" s="1460"/>
      <c r="POI19" s="1396"/>
      <c r="POJ19" s="1396"/>
      <c r="POK19" s="1468"/>
      <c r="POL19" s="1468"/>
      <c r="POM19" s="1396"/>
      <c r="PON19" s="1462"/>
      <c r="POO19" s="1463"/>
      <c r="POP19" s="1464"/>
      <c r="POQ19" s="1396"/>
      <c r="POR19" s="1396"/>
      <c r="POS19" s="1396"/>
      <c r="POT19" s="1465"/>
      <c r="POU19" s="1465"/>
      <c r="POV19" s="1396"/>
      <c r="POW19" s="1465"/>
      <c r="POX19" s="1465"/>
      <c r="POY19" s="1465"/>
      <c r="POZ19" s="1465"/>
      <c r="PPA19" s="1465"/>
      <c r="PPB19" s="1396"/>
      <c r="PPC19" s="1452"/>
      <c r="PPD19" s="1467"/>
      <c r="PPE19" s="1454"/>
      <c r="PPF19" s="1455"/>
      <c r="PPG19" s="1396"/>
      <c r="PPH19" s="1456"/>
      <c r="PPI19" s="1457"/>
      <c r="PPJ19" s="1458"/>
      <c r="PPK19" s="1455"/>
      <c r="PPL19" s="1459"/>
      <c r="PPM19" s="643"/>
      <c r="PPN19" s="1381"/>
      <c r="PPO19" s="591"/>
      <c r="PPP19" s="1392"/>
      <c r="PPQ19" s="943"/>
      <c r="PPR19" s="1242"/>
      <c r="PPS19" s="1241"/>
      <c r="PPT19" s="594"/>
      <c r="PPU19" s="1191"/>
      <c r="PPV19" s="643"/>
      <c r="PPW19" s="1460"/>
      <c r="PPX19" s="1396"/>
      <c r="PPY19" s="1396"/>
      <c r="PPZ19" s="1468"/>
      <c r="PQA19" s="1468"/>
      <c r="PQB19" s="1396"/>
      <c r="PQC19" s="1462"/>
      <c r="PQD19" s="1463"/>
      <c r="PQE19" s="1464"/>
      <c r="PQF19" s="1396"/>
      <c r="PQG19" s="1396"/>
      <c r="PQH19" s="1396"/>
      <c r="PQI19" s="1465"/>
      <c r="PQJ19" s="1465"/>
      <c r="PQK19" s="1396"/>
      <c r="PQL19" s="1465"/>
      <c r="PQM19" s="1465"/>
      <c r="PQN19" s="1465"/>
      <c r="PQO19" s="1465"/>
      <c r="PQP19" s="1465"/>
      <c r="PQQ19" s="1396"/>
      <c r="PQR19" s="1452"/>
      <c r="PQS19" s="1467"/>
      <c r="PQT19" s="1454"/>
      <c r="PQU19" s="1455"/>
      <c r="PQV19" s="1396"/>
      <c r="PQW19" s="1456"/>
      <c r="PQX19" s="1457"/>
      <c r="PQY19" s="1458"/>
      <c r="PQZ19" s="1455"/>
      <c r="PRA19" s="1459"/>
      <c r="PRB19" s="643"/>
      <c r="PRC19" s="1381"/>
      <c r="PRD19" s="591"/>
      <c r="PRE19" s="1392"/>
      <c r="PRF19" s="943"/>
      <c r="PRG19" s="1242"/>
      <c r="PRH19" s="1241"/>
      <c r="PRI19" s="594"/>
      <c r="PRJ19" s="1191"/>
      <c r="PRK19" s="643"/>
      <c r="PRL19" s="1460"/>
      <c r="PRM19" s="1396"/>
      <c r="PRN19" s="1396"/>
      <c r="PRO19" s="1468"/>
      <c r="PRP19" s="1468"/>
      <c r="PRQ19" s="1396"/>
      <c r="PRR19" s="1462"/>
      <c r="PRS19" s="1463"/>
      <c r="PRT19" s="1464"/>
      <c r="PRU19" s="1396"/>
      <c r="PRV19" s="1396"/>
      <c r="PRW19" s="1396"/>
      <c r="PRX19" s="1465"/>
      <c r="PRY19" s="1465"/>
      <c r="PRZ19" s="1396"/>
      <c r="PSA19" s="1465"/>
      <c r="PSB19" s="1465"/>
      <c r="PSC19" s="1465"/>
      <c r="PSD19" s="1465"/>
      <c r="PSE19" s="1465"/>
      <c r="PSF19" s="1396"/>
      <c r="PSG19" s="1452"/>
      <c r="PSH19" s="1467"/>
      <c r="PSI19" s="1454"/>
      <c r="PSJ19" s="1455"/>
      <c r="PSK19" s="1396"/>
      <c r="PSL19" s="1456"/>
      <c r="PSM19" s="1457"/>
      <c r="PSN19" s="1458"/>
      <c r="PSO19" s="1455"/>
      <c r="PSP19" s="1459"/>
      <c r="PSQ19" s="643"/>
      <c r="PSR19" s="1381"/>
      <c r="PSS19" s="591"/>
      <c r="PST19" s="1392"/>
      <c r="PSU19" s="943"/>
      <c r="PSV19" s="1242"/>
      <c r="PSW19" s="1241"/>
      <c r="PSX19" s="594"/>
      <c r="PSY19" s="1191"/>
      <c r="PSZ19" s="643"/>
      <c r="PTA19" s="1460"/>
      <c r="PTB19" s="1396"/>
      <c r="PTC19" s="1396"/>
      <c r="PTD19" s="1468"/>
      <c r="PTE19" s="1468"/>
      <c r="PTF19" s="1396"/>
      <c r="PTG19" s="1462"/>
      <c r="PTH19" s="1463"/>
      <c r="PTI19" s="1464"/>
      <c r="PTJ19" s="1396"/>
      <c r="PTK19" s="1396"/>
      <c r="PTL19" s="1396"/>
      <c r="PTM19" s="1465"/>
      <c r="PTN19" s="1465"/>
      <c r="PTO19" s="1396"/>
      <c r="PTP19" s="1465"/>
      <c r="PTQ19" s="1465"/>
      <c r="PTR19" s="1465"/>
      <c r="PTS19" s="1465"/>
      <c r="PTT19" s="1465"/>
      <c r="PTU19" s="1396"/>
      <c r="PTV19" s="1452"/>
      <c r="PTW19" s="1467"/>
      <c r="PTX19" s="1454"/>
      <c r="PTY19" s="1455"/>
      <c r="PTZ19" s="1396"/>
      <c r="PUA19" s="1456"/>
      <c r="PUB19" s="1457"/>
      <c r="PUC19" s="1458"/>
      <c r="PUD19" s="1455"/>
      <c r="PUE19" s="1459"/>
      <c r="PUF19" s="643"/>
      <c r="PUG19" s="1381"/>
      <c r="PUH19" s="591"/>
      <c r="PUI19" s="1392"/>
      <c r="PUJ19" s="943"/>
      <c r="PUK19" s="1242"/>
      <c r="PUL19" s="1241"/>
      <c r="PUM19" s="594"/>
      <c r="PUN19" s="1191"/>
      <c r="PUO19" s="643"/>
      <c r="PUP19" s="1460"/>
      <c r="PUQ19" s="1396"/>
      <c r="PUR19" s="1396"/>
      <c r="PUS19" s="1468"/>
      <c r="PUT19" s="1468"/>
      <c r="PUU19" s="1396"/>
      <c r="PUV19" s="1462"/>
      <c r="PUW19" s="1463"/>
      <c r="PUX19" s="1464"/>
      <c r="PUY19" s="1396"/>
      <c r="PUZ19" s="1396"/>
      <c r="PVA19" s="1396"/>
      <c r="PVB19" s="1465"/>
      <c r="PVC19" s="1465"/>
      <c r="PVD19" s="1396"/>
      <c r="PVE19" s="1465"/>
      <c r="PVF19" s="1465"/>
      <c r="PVG19" s="1465"/>
      <c r="PVH19" s="1465"/>
      <c r="PVI19" s="1465"/>
      <c r="PVJ19" s="1396"/>
      <c r="PVK19" s="1452"/>
      <c r="PVL19" s="1467"/>
      <c r="PVM19" s="1454"/>
      <c r="PVN19" s="1455"/>
      <c r="PVO19" s="1396"/>
      <c r="PVP19" s="1456"/>
      <c r="PVQ19" s="1457"/>
      <c r="PVR19" s="1458"/>
      <c r="PVS19" s="1455"/>
      <c r="PVT19" s="1459"/>
      <c r="PVU19" s="643"/>
      <c r="PVV19" s="1381"/>
      <c r="PVW19" s="591"/>
      <c r="PVX19" s="1392"/>
      <c r="PVY19" s="943"/>
      <c r="PVZ19" s="1242"/>
      <c r="PWA19" s="1241"/>
      <c r="PWB19" s="594"/>
      <c r="PWC19" s="1191"/>
      <c r="PWD19" s="643"/>
      <c r="PWE19" s="1460"/>
      <c r="PWF19" s="1396"/>
      <c r="PWG19" s="1396"/>
      <c r="PWH19" s="1468"/>
      <c r="PWI19" s="1468"/>
      <c r="PWJ19" s="1396"/>
      <c r="PWK19" s="1462"/>
      <c r="PWL19" s="1463"/>
      <c r="PWM19" s="1464"/>
      <c r="PWN19" s="1396"/>
      <c r="PWO19" s="1396"/>
      <c r="PWP19" s="1396"/>
      <c r="PWQ19" s="1465"/>
      <c r="PWR19" s="1465"/>
      <c r="PWS19" s="1396"/>
      <c r="PWT19" s="1465"/>
      <c r="PWU19" s="1465"/>
      <c r="PWV19" s="1465"/>
      <c r="PWW19" s="1465"/>
      <c r="PWX19" s="1465"/>
      <c r="PWY19" s="1396"/>
      <c r="PWZ19" s="1452"/>
      <c r="PXA19" s="1467"/>
      <c r="PXB19" s="1454"/>
      <c r="PXC19" s="1455"/>
      <c r="PXD19" s="1396"/>
      <c r="PXE19" s="1456"/>
      <c r="PXF19" s="1457"/>
      <c r="PXG19" s="1458"/>
      <c r="PXH19" s="1455"/>
      <c r="PXI19" s="1459"/>
      <c r="PXJ19" s="643"/>
      <c r="PXK19" s="1381"/>
      <c r="PXL19" s="591"/>
      <c r="PXM19" s="1392"/>
      <c r="PXN19" s="943"/>
      <c r="PXO19" s="1242"/>
      <c r="PXP19" s="1241"/>
      <c r="PXQ19" s="594"/>
      <c r="PXR19" s="1191"/>
      <c r="PXS19" s="643"/>
      <c r="PXT19" s="1460"/>
      <c r="PXU19" s="1396"/>
      <c r="PXV19" s="1396"/>
      <c r="PXW19" s="1468"/>
      <c r="PXX19" s="1468"/>
      <c r="PXY19" s="1396"/>
      <c r="PXZ19" s="1462"/>
      <c r="PYA19" s="1463"/>
      <c r="PYB19" s="1464"/>
      <c r="PYC19" s="1396"/>
      <c r="PYD19" s="1396"/>
      <c r="PYE19" s="1396"/>
      <c r="PYF19" s="1465"/>
      <c r="PYG19" s="1465"/>
      <c r="PYH19" s="1396"/>
      <c r="PYI19" s="1465"/>
      <c r="PYJ19" s="1465"/>
      <c r="PYK19" s="1465"/>
      <c r="PYL19" s="1465"/>
      <c r="PYM19" s="1465"/>
      <c r="PYN19" s="1396"/>
      <c r="PYO19" s="1452"/>
      <c r="PYP19" s="1467"/>
      <c r="PYQ19" s="1454"/>
      <c r="PYR19" s="1455"/>
      <c r="PYS19" s="1396"/>
      <c r="PYT19" s="1456"/>
      <c r="PYU19" s="1457"/>
      <c r="PYV19" s="1458"/>
      <c r="PYW19" s="1455"/>
      <c r="PYX19" s="1459"/>
      <c r="PYY19" s="643"/>
      <c r="PYZ19" s="1381"/>
      <c r="PZA19" s="591"/>
      <c r="PZB19" s="1392"/>
      <c r="PZC19" s="943"/>
      <c r="PZD19" s="1242"/>
      <c r="PZE19" s="1241"/>
      <c r="PZF19" s="594"/>
      <c r="PZG19" s="1191"/>
      <c r="PZH19" s="643"/>
      <c r="PZI19" s="1460"/>
      <c r="PZJ19" s="1396"/>
      <c r="PZK19" s="1396"/>
      <c r="PZL19" s="1468"/>
      <c r="PZM19" s="1468"/>
      <c r="PZN19" s="1396"/>
      <c r="PZO19" s="1462"/>
      <c r="PZP19" s="1463"/>
      <c r="PZQ19" s="1464"/>
      <c r="PZR19" s="1396"/>
      <c r="PZS19" s="1396"/>
      <c r="PZT19" s="1396"/>
      <c r="PZU19" s="1465"/>
      <c r="PZV19" s="1465"/>
      <c r="PZW19" s="1396"/>
      <c r="PZX19" s="1465"/>
      <c r="PZY19" s="1465"/>
      <c r="PZZ19" s="1465"/>
      <c r="QAA19" s="1465"/>
      <c r="QAB19" s="1465"/>
      <c r="QAC19" s="1396"/>
      <c r="QAD19" s="1452"/>
      <c r="QAE19" s="1467"/>
      <c r="QAF19" s="1454"/>
      <c r="QAG19" s="1455"/>
      <c r="QAH19" s="1396"/>
      <c r="QAI19" s="1456"/>
      <c r="QAJ19" s="1457"/>
      <c r="QAK19" s="1458"/>
      <c r="QAL19" s="1455"/>
      <c r="QAM19" s="1459"/>
      <c r="QAN19" s="643"/>
      <c r="QAO19" s="1381"/>
      <c r="QAP19" s="591"/>
      <c r="QAQ19" s="1392"/>
      <c r="QAR19" s="943"/>
      <c r="QAS19" s="1242"/>
      <c r="QAT19" s="1241"/>
      <c r="QAU19" s="594"/>
      <c r="QAV19" s="1191"/>
      <c r="QAW19" s="643"/>
      <c r="QAX19" s="1460"/>
      <c r="QAY19" s="1396"/>
      <c r="QAZ19" s="1396"/>
      <c r="QBA19" s="1468"/>
      <c r="QBB19" s="1468"/>
      <c r="QBC19" s="1396"/>
      <c r="QBD19" s="1462"/>
      <c r="QBE19" s="1463"/>
      <c r="QBF19" s="1464"/>
      <c r="QBG19" s="1396"/>
      <c r="QBH19" s="1396"/>
      <c r="QBI19" s="1396"/>
      <c r="QBJ19" s="1465"/>
      <c r="QBK19" s="1465"/>
      <c r="QBL19" s="1396"/>
      <c r="QBM19" s="1465"/>
      <c r="QBN19" s="1465"/>
      <c r="QBO19" s="1465"/>
      <c r="QBP19" s="1465"/>
      <c r="QBQ19" s="1465"/>
      <c r="QBR19" s="1396"/>
      <c r="QBS19" s="1452"/>
      <c r="QBT19" s="1467"/>
      <c r="QBU19" s="1454"/>
      <c r="QBV19" s="1455"/>
      <c r="QBW19" s="1396"/>
      <c r="QBX19" s="1456"/>
      <c r="QBY19" s="1457"/>
      <c r="QBZ19" s="1458"/>
      <c r="QCA19" s="1455"/>
      <c r="QCB19" s="1459"/>
      <c r="QCC19" s="643"/>
      <c r="QCD19" s="1381"/>
      <c r="QCE19" s="591"/>
      <c r="QCF19" s="1392"/>
      <c r="QCG19" s="943"/>
      <c r="QCH19" s="1242"/>
      <c r="QCI19" s="1241"/>
      <c r="QCJ19" s="594"/>
      <c r="QCK19" s="1191"/>
      <c r="QCL19" s="643"/>
      <c r="QCM19" s="1460"/>
      <c r="QCN19" s="1396"/>
      <c r="QCO19" s="1396"/>
      <c r="QCP19" s="1468"/>
      <c r="QCQ19" s="1468"/>
      <c r="QCR19" s="1396"/>
      <c r="QCS19" s="1462"/>
      <c r="QCT19" s="1463"/>
      <c r="QCU19" s="1464"/>
      <c r="QCV19" s="1396"/>
      <c r="QCW19" s="1396"/>
      <c r="QCX19" s="1396"/>
      <c r="QCY19" s="1465"/>
      <c r="QCZ19" s="1465"/>
      <c r="QDA19" s="1396"/>
      <c r="QDB19" s="1465"/>
      <c r="QDC19" s="1465"/>
      <c r="QDD19" s="1465"/>
      <c r="QDE19" s="1465"/>
      <c r="QDF19" s="1465"/>
      <c r="QDG19" s="1396"/>
      <c r="QDH19" s="1452"/>
      <c r="QDI19" s="1467"/>
      <c r="QDJ19" s="1454"/>
      <c r="QDK19" s="1455"/>
      <c r="QDL19" s="1396"/>
      <c r="QDM19" s="1456"/>
      <c r="QDN19" s="1457"/>
      <c r="QDO19" s="1458"/>
      <c r="QDP19" s="1455"/>
      <c r="QDQ19" s="1459"/>
      <c r="QDR19" s="643"/>
      <c r="QDS19" s="1381"/>
      <c r="QDT19" s="591"/>
      <c r="QDU19" s="1392"/>
      <c r="QDV19" s="943"/>
      <c r="QDW19" s="1242"/>
      <c r="QDX19" s="1241"/>
      <c r="QDY19" s="594"/>
      <c r="QDZ19" s="1191"/>
      <c r="QEA19" s="643"/>
      <c r="QEB19" s="1460"/>
      <c r="QEC19" s="1396"/>
      <c r="QED19" s="1396"/>
      <c r="QEE19" s="1468"/>
      <c r="QEF19" s="1468"/>
      <c r="QEG19" s="1396"/>
      <c r="QEH19" s="1462"/>
      <c r="QEI19" s="1463"/>
      <c r="QEJ19" s="1464"/>
      <c r="QEK19" s="1396"/>
      <c r="QEL19" s="1396"/>
      <c r="QEM19" s="1396"/>
      <c r="QEN19" s="1465"/>
      <c r="QEO19" s="1465"/>
      <c r="QEP19" s="1396"/>
      <c r="QEQ19" s="1465"/>
      <c r="QER19" s="1465"/>
      <c r="QES19" s="1465"/>
      <c r="QET19" s="1465"/>
      <c r="QEU19" s="1465"/>
      <c r="QEV19" s="1396"/>
      <c r="QEW19" s="1452"/>
      <c r="QEX19" s="1467"/>
      <c r="QEY19" s="1454"/>
      <c r="QEZ19" s="1455"/>
      <c r="QFA19" s="1396"/>
      <c r="QFB19" s="1456"/>
      <c r="QFC19" s="1457"/>
      <c r="QFD19" s="1458"/>
      <c r="QFE19" s="1455"/>
      <c r="QFF19" s="1459"/>
      <c r="QFG19" s="643"/>
      <c r="QFH19" s="1381"/>
      <c r="QFI19" s="591"/>
      <c r="QFJ19" s="1392"/>
      <c r="QFK19" s="943"/>
      <c r="QFL19" s="1242"/>
      <c r="QFM19" s="1241"/>
      <c r="QFN19" s="594"/>
      <c r="QFO19" s="1191"/>
      <c r="QFP19" s="643"/>
      <c r="QFQ19" s="1460"/>
      <c r="QFR19" s="1396"/>
      <c r="QFS19" s="1396"/>
      <c r="QFT19" s="1468"/>
      <c r="QFU19" s="1468"/>
      <c r="QFV19" s="1396"/>
      <c r="QFW19" s="1462"/>
      <c r="QFX19" s="1463"/>
      <c r="QFY19" s="1464"/>
      <c r="QFZ19" s="1396"/>
      <c r="QGA19" s="1396"/>
      <c r="QGB19" s="1396"/>
      <c r="QGC19" s="1465"/>
      <c r="QGD19" s="1465"/>
      <c r="QGE19" s="1396"/>
      <c r="QGF19" s="1465"/>
      <c r="QGG19" s="1465"/>
      <c r="QGH19" s="1465"/>
      <c r="QGI19" s="1465"/>
      <c r="QGJ19" s="1465"/>
      <c r="QGK19" s="1396"/>
      <c r="QGL19" s="1452"/>
      <c r="QGM19" s="1467"/>
      <c r="QGN19" s="1454"/>
      <c r="QGO19" s="1455"/>
      <c r="QGP19" s="1396"/>
      <c r="QGQ19" s="1456"/>
      <c r="QGR19" s="1457"/>
      <c r="QGS19" s="1458"/>
      <c r="QGT19" s="1455"/>
      <c r="QGU19" s="1459"/>
      <c r="QGV19" s="643"/>
      <c r="QGW19" s="1381"/>
      <c r="QGX19" s="591"/>
      <c r="QGY19" s="1392"/>
      <c r="QGZ19" s="943"/>
      <c r="QHA19" s="1242"/>
      <c r="QHB19" s="1241"/>
      <c r="QHC19" s="594"/>
      <c r="QHD19" s="1191"/>
      <c r="QHE19" s="643"/>
      <c r="QHF19" s="1460"/>
      <c r="QHG19" s="1396"/>
      <c r="QHH19" s="1396"/>
      <c r="QHI19" s="1468"/>
      <c r="QHJ19" s="1468"/>
      <c r="QHK19" s="1396"/>
      <c r="QHL19" s="1462"/>
      <c r="QHM19" s="1463"/>
      <c r="QHN19" s="1464"/>
      <c r="QHO19" s="1396"/>
      <c r="QHP19" s="1396"/>
      <c r="QHQ19" s="1396"/>
      <c r="QHR19" s="1465"/>
      <c r="QHS19" s="1465"/>
      <c r="QHT19" s="1396"/>
      <c r="QHU19" s="1465"/>
      <c r="QHV19" s="1465"/>
      <c r="QHW19" s="1465"/>
      <c r="QHX19" s="1465"/>
      <c r="QHY19" s="1465"/>
      <c r="QHZ19" s="1396"/>
      <c r="QIA19" s="1452"/>
      <c r="QIB19" s="1467"/>
      <c r="QIC19" s="1454"/>
      <c r="QID19" s="1455"/>
      <c r="QIE19" s="1396"/>
      <c r="QIF19" s="1456"/>
      <c r="QIG19" s="1457"/>
      <c r="QIH19" s="1458"/>
      <c r="QII19" s="1455"/>
      <c r="QIJ19" s="1459"/>
      <c r="QIK19" s="643"/>
      <c r="QIL19" s="1381"/>
      <c r="QIM19" s="591"/>
      <c r="QIN19" s="1392"/>
      <c r="QIO19" s="943"/>
      <c r="QIP19" s="1242"/>
      <c r="QIQ19" s="1241"/>
      <c r="QIR19" s="594"/>
      <c r="QIS19" s="1191"/>
      <c r="QIT19" s="643"/>
      <c r="QIU19" s="1460"/>
      <c r="QIV19" s="1396"/>
      <c r="QIW19" s="1396"/>
      <c r="QIX19" s="1468"/>
      <c r="QIY19" s="1468"/>
      <c r="QIZ19" s="1396"/>
      <c r="QJA19" s="1462"/>
      <c r="QJB19" s="1463"/>
      <c r="QJC19" s="1464"/>
      <c r="QJD19" s="1396"/>
      <c r="QJE19" s="1396"/>
      <c r="QJF19" s="1396"/>
      <c r="QJG19" s="1465"/>
      <c r="QJH19" s="1465"/>
      <c r="QJI19" s="1396"/>
      <c r="QJJ19" s="1465"/>
      <c r="QJK19" s="1465"/>
      <c r="QJL19" s="1465"/>
      <c r="QJM19" s="1465"/>
      <c r="QJN19" s="1465"/>
      <c r="QJO19" s="1396"/>
      <c r="QJP19" s="1452"/>
      <c r="QJQ19" s="1467"/>
      <c r="QJR19" s="1454"/>
      <c r="QJS19" s="1455"/>
      <c r="QJT19" s="1396"/>
      <c r="QJU19" s="1456"/>
      <c r="QJV19" s="1457"/>
      <c r="QJW19" s="1458"/>
      <c r="QJX19" s="1455"/>
      <c r="QJY19" s="1459"/>
      <c r="QJZ19" s="643"/>
      <c r="QKA19" s="1381"/>
      <c r="QKB19" s="591"/>
      <c r="QKC19" s="1392"/>
      <c r="QKD19" s="943"/>
      <c r="QKE19" s="1242"/>
      <c r="QKF19" s="1241"/>
      <c r="QKG19" s="594"/>
      <c r="QKH19" s="1191"/>
      <c r="QKI19" s="643"/>
      <c r="QKJ19" s="1460"/>
      <c r="QKK19" s="1396"/>
      <c r="QKL19" s="1396"/>
      <c r="QKM19" s="1468"/>
      <c r="QKN19" s="1468"/>
      <c r="QKO19" s="1396"/>
      <c r="QKP19" s="1462"/>
      <c r="QKQ19" s="1463"/>
      <c r="QKR19" s="1464"/>
      <c r="QKS19" s="1396"/>
      <c r="QKT19" s="1396"/>
      <c r="QKU19" s="1396"/>
      <c r="QKV19" s="1465"/>
      <c r="QKW19" s="1465"/>
      <c r="QKX19" s="1396"/>
      <c r="QKY19" s="1465"/>
      <c r="QKZ19" s="1465"/>
      <c r="QLA19" s="1465"/>
      <c r="QLB19" s="1465"/>
      <c r="QLC19" s="1465"/>
      <c r="QLD19" s="1396"/>
      <c r="QLE19" s="1452"/>
      <c r="QLF19" s="1467"/>
      <c r="QLG19" s="1454"/>
      <c r="QLH19" s="1455"/>
      <c r="QLI19" s="1396"/>
      <c r="QLJ19" s="1456"/>
      <c r="QLK19" s="1457"/>
      <c r="QLL19" s="1458"/>
      <c r="QLM19" s="1455"/>
      <c r="QLN19" s="1459"/>
      <c r="QLO19" s="643"/>
      <c r="QLP19" s="1381"/>
      <c r="QLQ19" s="591"/>
      <c r="QLR19" s="1392"/>
      <c r="QLS19" s="943"/>
      <c r="QLT19" s="1242"/>
      <c r="QLU19" s="1241"/>
      <c r="QLV19" s="594"/>
      <c r="QLW19" s="1191"/>
      <c r="QLX19" s="643"/>
      <c r="QLY19" s="1460"/>
      <c r="QLZ19" s="1396"/>
      <c r="QMA19" s="1396"/>
      <c r="QMB19" s="1468"/>
      <c r="QMC19" s="1468"/>
      <c r="QMD19" s="1396"/>
      <c r="QME19" s="1462"/>
      <c r="QMF19" s="1463"/>
      <c r="QMG19" s="1464"/>
      <c r="QMH19" s="1396"/>
      <c r="QMI19" s="1396"/>
      <c r="QMJ19" s="1396"/>
      <c r="QMK19" s="1465"/>
      <c r="QML19" s="1465"/>
      <c r="QMM19" s="1396"/>
      <c r="QMN19" s="1465"/>
      <c r="QMO19" s="1465"/>
      <c r="QMP19" s="1465"/>
      <c r="QMQ19" s="1465"/>
      <c r="QMR19" s="1465"/>
      <c r="QMS19" s="1396"/>
      <c r="QMT19" s="1452"/>
      <c r="QMU19" s="1467"/>
      <c r="QMV19" s="1454"/>
      <c r="QMW19" s="1455"/>
      <c r="QMX19" s="1396"/>
      <c r="QMY19" s="1456"/>
      <c r="QMZ19" s="1457"/>
      <c r="QNA19" s="1458"/>
      <c r="QNB19" s="1455"/>
      <c r="QNC19" s="1459"/>
      <c r="QND19" s="643"/>
      <c r="QNE19" s="1381"/>
      <c r="QNF19" s="591"/>
      <c r="QNG19" s="1392"/>
      <c r="QNH19" s="943"/>
      <c r="QNI19" s="1242"/>
      <c r="QNJ19" s="1241"/>
      <c r="QNK19" s="594"/>
      <c r="QNL19" s="1191"/>
      <c r="QNM19" s="643"/>
      <c r="QNN19" s="1460"/>
      <c r="QNO19" s="1396"/>
      <c r="QNP19" s="1396"/>
      <c r="QNQ19" s="1468"/>
      <c r="QNR19" s="1468"/>
      <c r="QNS19" s="1396"/>
      <c r="QNT19" s="1462"/>
      <c r="QNU19" s="1463"/>
      <c r="QNV19" s="1464"/>
      <c r="QNW19" s="1396"/>
      <c r="QNX19" s="1396"/>
      <c r="QNY19" s="1396"/>
      <c r="QNZ19" s="1465"/>
      <c r="QOA19" s="1465"/>
      <c r="QOB19" s="1396"/>
      <c r="QOC19" s="1465"/>
      <c r="QOD19" s="1465"/>
      <c r="QOE19" s="1465"/>
      <c r="QOF19" s="1465"/>
      <c r="QOG19" s="1465"/>
      <c r="QOH19" s="1396"/>
      <c r="QOI19" s="1452"/>
      <c r="QOJ19" s="1467"/>
      <c r="QOK19" s="1454"/>
      <c r="QOL19" s="1455"/>
      <c r="QOM19" s="1396"/>
      <c r="QON19" s="1456"/>
      <c r="QOO19" s="1457"/>
      <c r="QOP19" s="1458"/>
      <c r="QOQ19" s="1455"/>
      <c r="QOR19" s="1459"/>
      <c r="QOS19" s="643"/>
      <c r="QOT19" s="1381"/>
      <c r="QOU19" s="591"/>
      <c r="QOV19" s="1392"/>
      <c r="QOW19" s="943"/>
      <c r="QOX19" s="1242"/>
      <c r="QOY19" s="1241"/>
      <c r="QOZ19" s="594"/>
      <c r="QPA19" s="1191"/>
      <c r="QPB19" s="643"/>
      <c r="QPC19" s="1460"/>
      <c r="QPD19" s="1396"/>
      <c r="QPE19" s="1396"/>
      <c r="QPF19" s="1468"/>
      <c r="QPG19" s="1468"/>
      <c r="QPH19" s="1396"/>
      <c r="QPI19" s="1462"/>
      <c r="QPJ19" s="1463"/>
      <c r="QPK19" s="1464"/>
      <c r="QPL19" s="1396"/>
      <c r="QPM19" s="1396"/>
      <c r="QPN19" s="1396"/>
      <c r="QPO19" s="1465"/>
      <c r="QPP19" s="1465"/>
      <c r="QPQ19" s="1396"/>
      <c r="QPR19" s="1465"/>
      <c r="QPS19" s="1465"/>
      <c r="QPT19" s="1465"/>
      <c r="QPU19" s="1465"/>
      <c r="QPV19" s="1465"/>
      <c r="QPW19" s="1396"/>
      <c r="QPX19" s="1452"/>
      <c r="QPY19" s="1467"/>
      <c r="QPZ19" s="1454"/>
      <c r="QQA19" s="1455"/>
      <c r="QQB19" s="1396"/>
      <c r="QQC19" s="1456"/>
      <c r="QQD19" s="1457"/>
      <c r="QQE19" s="1458"/>
      <c r="QQF19" s="1455"/>
      <c r="QQG19" s="1459"/>
      <c r="QQH19" s="643"/>
      <c r="QQI19" s="1381"/>
      <c r="QQJ19" s="591"/>
      <c r="QQK19" s="1392"/>
      <c r="QQL19" s="943"/>
      <c r="QQM19" s="1242"/>
      <c r="QQN19" s="1241"/>
      <c r="QQO19" s="594"/>
      <c r="QQP19" s="1191"/>
      <c r="QQQ19" s="643"/>
      <c r="QQR19" s="1460"/>
      <c r="QQS19" s="1396"/>
      <c r="QQT19" s="1396"/>
      <c r="QQU19" s="1468"/>
      <c r="QQV19" s="1468"/>
      <c r="QQW19" s="1396"/>
      <c r="QQX19" s="1462"/>
      <c r="QQY19" s="1463"/>
      <c r="QQZ19" s="1464"/>
      <c r="QRA19" s="1396"/>
      <c r="QRB19" s="1396"/>
      <c r="QRC19" s="1396"/>
      <c r="QRD19" s="1465"/>
      <c r="QRE19" s="1465"/>
      <c r="QRF19" s="1396"/>
      <c r="QRG19" s="1465"/>
      <c r="QRH19" s="1465"/>
      <c r="QRI19" s="1465"/>
      <c r="QRJ19" s="1465"/>
      <c r="QRK19" s="1465"/>
      <c r="QRL19" s="1396"/>
      <c r="QRM19" s="1452"/>
      <c r="QRN19" s="1467"/>
      <c r="QRO19" s="1454"/>
      <c r="QRP19" s="1455"/>
      <c r="QRQ19" s="1396"/>
      <c r="QRR19" s="1456"/>
      <c r="QRS19" s="1457"/>
      <c r="QRT19" s="1458"/>
      <c r="QRU19" s="1455"/>
      <c r="QRV19" s="1459"/>
      <c r="QRW19" s="643"/>
      <c r="QRX19" s="1381"/>
      <c r="QRY19" s="591"/>
      <c r="QRZ19" s="1392"/>
      <c r="QSA19" s="943"/>
      <c r="QSB19" s="1242"/>
      <c r="QSC19" s="1241"/>
      <c r="QSD19" s="594"/>
      <c r="QSE19" s="1191"/>
      <c r="QSF19" s="643"/>
      <c r="QSG19" s="1460"/>
      <c r="QSH19" s="1396"/>
      <c r="QSI19" s="1396"/>
      <c r="QSJ19" s="1468"/>
      <c r="QSK19" s="1468"/>
      <c r="QSL19" s="1396"/>
      <c r="QSM19" s="1462"/>
      <c r="QSN19" s="1463"/>
      <c r="QSO19" s="1464"/>
      <c r="QSP19" s="1396"/>
      <c r="QSQ19" s="1396"/>
      <c r="QSR19" s="1396"/>
      <c r="QSS19" s="1465"/>
      <c r="QST19" s="1465"/>
      <c r="QSU19" s="1396"/>
      <c r="QSV19" s="1465"/>
      <c r="QSW19" s="1465"/>
      <c r="QSX19" s="1465"/>
      <c r="QSY19" s="1465"/>
      <c r="QSZ19" s="1465"/>
      <c r="QTA19" s="1396"/>
      <c r="QTB19" s="1452"/>
      <c r="QTC19" s="1467"/>
      <c r="QTD19" s="1454"/>
      <c r="QTE19" s="1455"/>
      <c r="QTF19" s="1396"/>
      <c r="QTG19" s="1456"/>
      <c r="QTH19" s="1457"/>
      <c r="QTI19" s="1458"/>
      <c r="QTJ19" s="1455"/>
      <c r="QTK19" s="1459"/>
      <c r="QTL19" s="643"/>
      <c r="QTM19" s="1381"/>
      <c r="QTN19" s="591"/>
      <c r="QTO19" s="1392"/>
      <c r="QTP19" s="943"/>
      <c r="QTQ19" s="1242"/>
      <c r="QTR19" s="1241"/>
      <c r="QTS19" s="594"/>
      <c r="QTT19" s="1191"/>
      <c r="QTU19" s="643"/>
      <c r="QTV19" s="1460"/>
      <c r="QTW19" s="1396"/>
      <c r="QTX19" s="1396"/>
      <c r="QTY19" s="1468"/>
      <c r="QTZ19" s="1468"/>
      <c r="QUA19" s="1396"/>
      <c r="QUB19" s="1462"/>
      <c r="QUC19" s="1463"/>
      <c r="QUD19" s="1464"/>
      <c r="QUE19" s="1396"/>
      <c r="QUF19" s="1396"/>
      <c r="QUG19" s="1396"/>
      <c r="QUH19" s="1465"/>
      <c r="QUI19" s="1465"/>
      <c r="QUJ19" s="1396"/>
      <c r="QUK19" s="1465"/>
      <c r="QUL19" s="1465"/>
      <c r="QUM19" s="1465"/>
      <c r="QUN19" s="1465"/>
      <c r="QUO19" s="1465"/>
      <c r="QUP19" s="1396"/>
      <c r="QUQ19" s="1452"/>
      <c r="QUR19" s="1467"/>
      <c r="QUS19" s="1454"/>
      <c r="QUT19" s="1455"/>
      <c r="QUU19" s="1396"/>
      <c r="QUV19" s="1456"/>
      <c r="QUW19" s="1457"/>
      <c r="QUX19" s="1458"/>
      <c r="QUY19" s="1455"/>
      <c r="QUZ19" s="1459"/>
      <c r="QVA19" s="643"/>
      <c r="QVB19" s="1381"/>
      <c r="QVC19" s="591"/>
      <c r="QVD19" s="1392"/>
      <c r="QVE19" s="943"/>
      <c r="QVF19" s="1242"/>
      <c r="QVG19" s="1241"/>
      <c r="QVH19" s="594"/>
      <c r="QVI19" s="1191"/>
      <c r="QVJ19" s="643"/>
      <c r="QVK19" s="1460"/>
      <c r="QVL19" s="1396"/>
      <c r="QVM19" s="1396"/>
      <c r="QVN19" s="1468"/>
      <c r="QVO19" s="1468"/>
      <c r="QVP19" s="1396"/>
      <c r="QVQ19" s="1462"/>
      <c r="QVR19" s="1463"/>
      <c r="QVS19" s="1464"/>
      <c r="QVT19" s="1396"/>
      <c r="QVU19" s="1396"/>
      <c r="QVV19" s="1396"/>
      <c r="QVW19" s="1465"/>
      <c r="QVX19" s="1465"/>
      <c r="QVY19" s="1396"/>
      <c r="QVZ19" s="1465"/>
      <c r="QWA19" s="1465"/>
      <c r="QWB19" s="1465"/>
      <c r="QWC19" s="1465"/>
      <c r="QWD19" s="1465"/>
      <c r="QWE19" s="1396"/>
      <c r="QWF19" s="1452"/>
      <c r="QWG19" s="1467"/>
      <c r="QWH19" s="1454"/>
      <c r="QWI19" s="1455"/>
      <c r="QWJ19" s="1396"/>
      <c r="QWK19" s="1456"/>
      <c r="QWL19" s="1457"/>
      <c r="QWM19" s="1458"/>
      <c r="QWN19" s="1455"/>
      <c r="QWO19" s="1459"/>
      <c r="QWP19" s="643"/>
      <c r="QWQ19" s="1381"/>
      <c r="QWR19" s="591"/>
      <c r="QWS19" s="1392"/>
      <c r="QWT19" s="943"/>
      <c r="QWU19" s="1242"/>
      <c r="QWV19" s="1241"/>
      <c r="QWW19" s="594"/>
      <c r="QWX19" s="1191"/>
      <c r="QWY19" s="643"/>
      <c r="QWZ19" s="1460"/>
      <c r="QXA19" s="1396"/>
      <c r="QXB19" s="1396"/>
      <c r="QXC19" s="1468"/>
      <c r="QXD19" s="1468"/>
      <c r="QXE19" s="1396"/>
      <c r="QXF19" s="1462"/>
      <c r="QXG19" s="1463"/>
      <c r="QXH19" s="1464"/>
      <c r="QXI19" s="1396"/>
      <c r="QXJ19" s="1396"/>
      <c r="QXK19" s="1396"/>
      <c r="QXL19" s="1465"/>
      <c r="QXM19" s="1465"/>
      <c r="QXN19" s="1396"/>
      <c r="QXO19" s="1465"/>
      <c r="QXP19" s="1465"/>
      <c r="QXQ19" s="1465"/>
      <c r="QXR19" s="1465"/>
      <c r="QXS19" s="1465"/>
      <c r="QXT19" s="1396"/>
      <c r="QXU19" s="1452"/>
      <c r="QXV19" s="1467"/>
      <c r="QXW19" s="1454"/>
      <c r="QXX19" s="1455"/>
      <c r="QXY19" s="1396"/>
      <c r="QXZ19" s="1456"/>
      <c r="QYA19" s="1457"/>
      <c r="QYB19" s="1458"/>
      <c r="QYC19" s="1455"/>
      <c r="QYD19" s="1459"/>
      <c r="QYE19" s="643"/>
      <c r="QYF19" s="1381"/>
      <c r="QYG19" s="591"/>
      <c r="QYH19" s="1392"/>
      <c r="QYI19" s="943"/>
      <c r="QYJ19" s="1242"/>
      <c r="QYK19" s="1241"/>
      <c r="QYL19" s="594"/>
      <c r="QYM19" s="1191"/>
      <c r="QYN19" s="643"/>
      <c r="QYO19" s="1460"/>
      <c r="QYP19" s="1396"/>
      <c r="QYQ19" s="1396"/>
      <c r="QYR19" s="1468"/>
      <c r="QYS19" s="1468"/>
      <c r="QYT19" s="1396"/>
      <c r="QYU19" s="1462"/>
      <c r="QYV19" s="1463"/>
      <c r="QYW19" s="1464"/>
      <c r="QYX19" s="1396"/>
      <c r="QYY19" s="1396"/>
      <c r="QYZ19" s="1396"/>
      <c r="QZA19" s="1465"/>
      <c r="QZB19" s="1465"/>
      <c r="QZC19" s="1396"/>
      <c r="QZD19" s="1465"/>
      <c r="QZE19" s="1465"/>
      <c r="QZF19" s="1465"/>
      <c r="QZG19" s="1465"/>
      <c r="QZH19" s="1465"/>
      <c r="QZI19" s="1396"/>
      <c r="QZJ19" s="1452"/>
      <c r="QZK19" s="1467"/>
      <c r="QZL19" s="1454"/>
      <c r="QZM19" s="1455"/>
      <c r="QZN19" s="1396"/>
      <c r="QZO19" s="1456"/>
      <c r="QZP19" s="1457"/>
      <c r="QZQ19" s="1458"/>
      <c r="QZR19" s="1455"/>
      <c r="QZS19" s="1459"/>
      <c r="QZT19" s="643"/>
      <c r="QZU19" s="1381"/>
      <c r="QZV19" s="591"/>
      <c r="QZW19" s="1392"/>
      <c r="QZX19" s="943"/>
      <c r="QZY19" s="1242"/>
      <c r="QZZ19" s="1241"/>
      <c r="RAA19" s="594"/>
      <c r="RAB19" s="1191"/>
      <c r="RAC19" s="643"/>
      <c r="RAD19" s="1460"/>
      <c r="RAE19" s="1396"/>
      <c r="RAF19" s="1396"/>
      <c r="RAG19" s="1468"/>
      <c r="RAH19" s="1468"/>
      <c r="RAI19" s="1396"/>
      <c r="RAJ19" s="1462"/>
      <c r="RAK19" s="1463"/>
      <c r="RAL19" s="1464"/>
      <c r="RAM19" s="1396"/>
      <c r="RAN19" s="1396"/>
      <c r="RAO19" s="1396"/>
      <c r="RAP19" s="1465"/>
      <c r="RAQ19" s="1465"/>
      <c r="RAR19" s="1396"/>
      <c r="RAS19" s="1465"/>
      <c r="RAT19" s="1465"/>
      <c r="RAU19" s="1465"/>
      <c r="RAV19" s="1465"/>
      <c r="RAW19" s="1465"/>
      <c r="RAX19" s="1396"/>
      <c r="RAY19" s="1452"/>
      <c r="RAZ19" s="1467"/>
      <c r="RBA19" s="1454"/>
      <c r="RBB19" s="1455"/>
      <c r="RBC19" s="1396"/>
      <c r="RBD19" s="1456"/>
      <c r="RBE19" s="1457"/>
      <c r="RBF19" s="1458"/>
      <c r="RBG19" s="1455"/>
      <c r="RBH19" s="1459"/>
      <c r="RBI19" s="643"/>
      <c r="RBJ19" s="1381"/>
      <c r="RBK19" s="591"/>
      <c r="RBL19" s="1392"/>
      <c r="RBM19" s="943"/>
      <c r="RBN19" s="1242"/>
      <c r="RBO19" s="1241"/>
      <c r="RBP19" s="594"/>
      <c r="RBQ19" s="1191"/>
      <c r="RBR19" s="643"/>
      <c r="RBS19" s="1460"/>
      <c r="RBT19" s="1396"/>
      <c r="RBU19" s="1396"/>
      <c r="RBV19" s="1468"/>
      <c r="RBW19" s="1468"/>
      <c r="RBX19" s="1396"/>
      <c r="RBY19" s="1462"/>
      <c r="RBZ19" s="1463"/>
      <c r="RCA19" s="1464"/>
      <c r="RCB19" s="1396"/>
      <c r="RCC19" s="1396"/>
      <c r="RCD19" s="1396"/>
      <c r="RCE19" s="1465"/>
      <c r="RCF19" s="1465"/>
      <c r="RCG19" s="1396"/>
      <c r="RCH19" s="1465"/>
      <c r="RCI19" s="1465"/>
      <c r="RCJ19" s="1465"/>
      <c r="RCK19" s="1465"/>
      <c r="RCL19" s="1465"/>
      <c r="RCM19" s="1396"/>
      <c r="RCN19" s="1452"/>
      <c r="RCO19" s="1467"/>
      <c r="RCP19" s="1454"/>
      <c r="RCQ19" s="1455"/>
      <c r="RCR19" s="1396"/>
      <c r="RCS19" s="1456"/>
      <c r="RCT19" s="1457"/>
      <c r="RCU19" s="1458"/>
      <c r="RCV19" s="1455"/>
      <c r="RCW19" s="1459"/>
      <c r="RCX19" s="643"/>
      <c r="RCY19" s="1381"/>
      <c r="RCZ19" s="591"/>
      <c r="RDA19" s="1392"/>
      <c r="RDB19" s="943"/>
      <c r="RDC19" s="1242"/>
      <c r="RDD19" s="1241"/>
      <c r="RDE19" s="594"/>
      <c r="RDF19" s="1191"/>
      <c r="RDG19" s="643"/>
      <c r="RDH19" s="1460"/>
      <c r="RDI19" s="1396"/>
      <c r="RDJ19" s="1396"/>
      <c r="RDK19" s="1468"/>
      <c r="RDL19" s="1468"/>
      <c r="RDM19" s="1396"/>
      <c r="RDN19" s="1462"/>
      <c r="RDO19" s="1463"/>
      <c r="RDP19" s="1464"/>
      <c r="RDQ19" s="1396"/>
      <c r="RDR19" s="1396"/>
      <c r="RDS19" s="1396"/>
      <c r="RDT19" s="1465"/>
      <c r="RDU19" s="1465"/>
      <c r="RDV19" s="1396"/>
      <c r="RDW19" s="1465"/>
      <c r="RDX19" s="1465"/>
      <c r="RDY19" s="1465"/>
      <c r="RDZ19" s="1465"/>
      <c r="REA19" s="1465"/>
      <c r="REB19" s="1396"/>
      <c r="REC19" s="1452"/>
      <c r="RED19" s="1467"/>
      <c r="REE19" s="1454"/>
      <c r="REF19" s="1455"/>
      <c r="REG19" s="1396"/>
      <c r="REH19" s="1456"/>
      <c r="REI19" s="1457"/>
      <c r="REJ19" s="1458"/>
      <c r="REK19" s="1455"/>
      <c r="REL19" s="1459"/>
      <c r="REM19" s="643"/>
      <c r="REN19" s="1381"/>
      <c r="REO19" s="591"/>
      <c r="REP19" s="1392"/>
      <c r="REQ19" s="943"/>
      <c r="RER19" s="1242"/>
      <c r="RES19" s="1241"/>
      <c r="RET19" s="594"/>
      <c r="REU19" s="1191"/>
      <c r="REV19" s="643"/>
      <c r="REW19" s="1460"/>
      <c r="REX19" s="1396"/>
      <c r="REY19" s="1396"/>
      <c r="REZ19" s="1468"/>
      <c r="RFA19" s="1468"/>
      <c r="RFB19" s="1396"/>
      <c r="RFC19" s="1462"/>
      <c r="RFD19" s="1463"/>
      <c r="RFE19" s="1464"/>
      <c r="RFF19" s="1396"/>
      <c r="RFG19" s="1396"/>
      <c r="RFH19" s="1396"/>
      <c r="RFI19" s="1465"/>
      <c r="RFJ19" s="1465"/>
      <c r="RFK19" s="1396"/>
      <c r="RFL19" s="1465"/>
      <c r="RFM19" s="1465"/>
      <c r="RFN19" s="1465"/>
      <c r="RFO19" s="1465"/>
      <c r="RFP19" s="1465"/>
      <c r="RFQ19" s="1396"/>
      <c r="RFR19" s="1452"/>
      <c r="RFS19" s="1467"/>
      <c r="RFT19" s="1454"/>
      <c r="RFU19" s="1455"/>
      <c r="RFV19" s="1396"/>
      <c r="RFW19" s="1456"/>
      <c r="RFX19" s="1457"/>
      <c r="RFY19" s="1458"/>
      <c r="RFZ19" s="1455"/>
      <c r="RGA19" s="1459"/>
      <c r="RGB19" s="643"/>
      <c r="RGC19" s="1381"/>
      <c r="RGD19" s="591"/>
      <c r="RGE19" s="1392"/>
      <c r="RGF19" s="943"/>
      <c r="RGG19" s="1242"/>
      <c r="RGH19" s="1241"/>
      <c r="RGI19" s="594"/>
      <c r="RGJ19" s="1191"/>
      <c r="RGK19" s="643"/>
      <c r="RGL19" s="1460"/>
      <c r="RGM19" s="1396"/>
      <c r="RGN19" s="1396"/>
      <c r="RGO19" s="1468"/>
      <c r="RGP19" s="1468"/>
      <c r="RGQ19" s="1396"/>
      <c r="RGR19" s="1462"/>
      <c r="RGS19" s="1463"/>
      <c r="RGT19" s="1464"/>
      <c r="RGU19" s="1396"/>
      <c r="RGV19" s="1396"/>
      <c r="RGW19" s="1396"/>
      <c r="RGX19" s="1465"/>
      <c r="RGY19" s="1465"/>
      <c r="RGZ19" s="1396"/>
      <c r="RHA19" s="1465"/>
      <c r="RHB19" s="1465"/>
      <c r="RHC19" s="1465"/>
      <c r="RHD19" s="1465"/>
      <c r="RHE19" s="1465"/>
      <c r="RHF19" s="1396"/>
      <c r="RHG19" s="1452"/>
      <c r="RHH19" s="1467"/>
      <c r="RHI19" s="1454"/>
      <c r="RHJ19" s="1455"/>
      <c r="RHK19" s="1396"/>
      <c r="RHL19" s="1456"/>
      <c r="RHM19" s="1457"/>
      <c r="RHN19" s="1458"/>
      <c r="RHO19" s="1455"/>
      <c r="RHP19" s="1459"/>
      <c r="RHQ19" s="643"/>
      <c r="RHR19" s="1381"/>
      <c r="RHS19" s="591"/>
      <c r="RHT19" s="1392"/>
      <c r="RHU19" s="943"/>
      <c r="RHV19" s="1242"/>
      <c r="RHW19" s="1241"/>
      <c r="RHX19" s="594"/>
      <c r="RHY19" s="1191"/>
      <c r="RHZ19" s="643"/>
      <c r="RIA19" s="1460"/>
      <c r="RIB19" s="1396"/>
      <c r="RIC19" s="1396"/>
      <c r="RID19" s="1468"/>
      <c r="RIE19" s="1468"/>
      <c r="RIF19" s="1396"/>
      <c r="RIG19" s="1462"/>
      <c r="RIH19" s="1463"/>
      <c r="RII19" s="1464"/>
      <c r="RIJ19" s="1396"/>
      <c r="RIK19" s="1396"/>
      <c r="RIL19" s="1396"/>
      <c r="RIM19" s="1465"/>
      <c r="RIN19" s="1465"/>
      <c r="RIO19" s="1396"/>
      <c r="RIP19" s="1465"/>
      <c r="RIQ19" s="1465"/>
      <c r="RIR19" s="1465"/>
      <c r="RIS19" s="1465"/>
      <c r="RIT19" s="1465"/>
      <c r="RIU19" s="1396"/>
      <c r="RIV19" s="1452"/>
      <c r="RIW19" s="1467"/>
      <c r="RIX19" s="1454"/>
      <c r="RIY19" s="1455"/>
      <c r="RIZ19" s="1396"/>
      <c r="RJA19" s="1456"/>
      <c r="RJB19" s="1457"/>
      <c r="RJC19" s="1458"/>
      <c r="RJD19" s="1455"/>
      <c r="RJE19" s="1459"/>
      <c r="RJF19" s="643"/>
      <c r="RJG19" s="1381"/>
      <c r="RJH19" s="591"/>
      <c r="RJI19" s="1392"/>
      <c r="RJJ19" s="943"/>
      <c r="RJK19" s="1242"/>
      <c r="RJL19" s="1241"/>
      <c r="RJM19" s="594"/>
      <c r="RJN19" s="1191"/>
      <c r="RJO19" s="643"/>
      <c r="RJP19" s="1460"/>
      <c r="RJQ19" s="1396"/>
      <c r="RJR19" s="1396"/>
      <c r="RJS19" s="1468"/>
      <c r="RJT19" s="1468"/>
      <c r="RJU19" s="1396"/>
      <c r="RJV19" s="1462"/>
      <c r="RJW19" s="1463"/>
      <c r="RJX19" s="1464"/>
      <c r="RJY19" s="1396"/>
      <c r="RJZ19" s="1396"/>
      <c r="RKA19" s="1396"/>
      <c r="RKB19" s="1465"/>
      <c r="RKC19" s="1465"/>
      <c r="RKD19" s="1396"/>
      <c r="RKE19" s="1465"/>
      <c r="RKF19" s="1465"/>
      <c r="RKG19" s="1465"/>
      <c r="RKH19" s="1465"/>
      <c r="RKI19" s="1465"/>
      <c r="RKJ19" s="1396"/>
      <c r="RKK19" s="1452"/>
      <c r="RKL19" s="1467"/>
      <c r="RKM19" s="1454"/>
      <c r="RKN19" s="1455"/>
      <c r="RKO19" s="1396"/>
      <c r="RKP19" s="1456"/>
      <c r="RKQ19" s="1457"/>
      <c r="RKR19" s="1458"/>
      <c r="RKS19" s="1455"/>
      <c r="RKT19" s="1459"/>
      <c r="RKU19" s="643"/>
      <c r="RKV19" s="1381"/>
      <c r="RKW19" s="591"/>
      <c r="RKX19" s="1392"/>
      <c r="RKY19" s="943"/>
      <c r="RKZ19" s="1242"/>
      <c r="RLA19" s="1241"/>
      <c r="RLB19" s="594"/>
      <c r="RLC19" s="1191"/>
      <c r="RLD19" s="643"/>
      <c r="RLE19" s="1460"/>
      <c r="RLF19" s="1396"/>
      <c r="RLG19" s="1396"/>
      <c r="RLH19" s="1468"/>
      <c r="RLI19" s="1468"/>
      <c r="RLJ19" s="1396"/>
      <c r="RLK19" s="1462"/>
      <c r="RLL19" s="1463"/>
      <c r="RLM19" s="1464"/>
      <c r="RLN19" s="1396"/>
      <c r="RLO19" s="1396"/>
      <c r="RLP19" s="1396"/>
      <c r="RLQ19" s="1465"/>
      <c r="RLR19" s="1465"/>
      <c r="RLS19" s="1396"/>
      <c r="RLT19" s="1465"/>
      <c r="RLU19" s="1465"/>
      <c r="RLV19" s="1465"/>
      <c r="RLW19" s="1465"/>
      <c r="RLX19" s="1465"/>
      <c r="RLY19" s="1396"/>
      <c r="RLZ19" s="1452"/>
      <c r="RMA19" s="1467"/>
      <c r="RMB19" s="1454"/>
      <c r="RMC19" s="1455"/>
      <c r="RMD19" s="1396"/>
      <c r="RME19" s="1456"/>
      <c r="RMF19" s="1457"/>
      <c r="RMG19" s="1458"/>
      <c r="RMH19" s="1455"/>
      <c r="RMI19" s="1459"/>
      <c r="RMJ19" s="643"/>
      <c r="RMK19" s="1381"/>
      <c r="RML19" s="591"/>
      <c r="RMM19" s="1392"/>
      <c r="RMN19" s="943"/>
      <c r="RMO19" s="1242"/>
      <c r="RMP19" s="1241"/>
      <c r="RMQ19" s="594"/>
      <c r="RMR19" s="1191"/>
      <c r="RMS19" s="643"/>
      <c r="RMT19" s="1460"/>
      <c r="RMU19" s="1396"/>
      <c r="RMV19" s="1396"/>
      <c r="RMW19" s="1468"/>
      <c r="RMX19" s="1468"/>
      <c r="RMY19" s="1396"/>
      <c r="RMZ19" s="1462"/>
      <c r="RNA19" s="1463"/>
      <c r="RNB19" s="1464"/>
      <c r="RNC19" s="1396"/>
      <c r="RND19" s="1396"/>
      <c r="RNE19" s="1396"/>
      <c r="RNF19" s="1465"/>
      <c r="RNG19" s="1465"/>
      <c r="RNH19" s="1396"/>
      <c r="RNI19" s="1465"/>
      <c r="RNJ19" s="1465"/>
      <c r="RNK19" s="1465"/>
      <c r="RNL19" s="1465"/>
      <c r="RNM19" s="1465"/>
      <c r="RNN19" s="1396"/>
      <c r="RNO19" s="1452"/>
      <c r="RNP19" s="1467"/>
      <c r="RNQ19" s="1454"/>
      <c r="RNR19" s="1455"/>
      <c r="RNS19" s="1396"/>
      <c r="RNT19" s="1456"/>
      <c r="RNU19" s="1457"/>
      <c r="RNV19" s="1458"/>
      <c r="RNW19" s="1455"/>
      <c r="RNX19" s="1459"/>
      <c r="RNY19" s="643"/>
      <c r="RNZ19" s="1381"/>
      <c r="ROA19" s="591"/>
      <c r="ROB19" s="1392"/>
      <c r="ROC19" s="943"/>
      <c r="ROD19" s="1242"/>
      <c r="ROE19" s="1241"/>
      <c r="ROF19" s="594"/>
      <c r="ROG19" s="1191"/>
      <c r="ROH19" s="643"/>
      <c r="ROI19" s="1460"/>
      <c r="ROJ19" s="1396"/>
      <c r="ROK19" s="1396"/>
      <c r="ROL19" s="1468"/>
      <c r="ROM19" s="1468"/>
      <c r="RON19" s="1396"/>
      <c r="ROO19" s="1462"/>
      <c r="ROP19" s="1463"/>
      <c r="ROQ19" s="1464"/>
      <c r="ROR19" s="1396"/>
      <c r="ROS19" s="1396"/>
      <c r="ROT19" s="1396"/>
      <c r="ROU19" s="1465"/>
      <c r="ROV19" s="1465"/>
      <c r="ROW19" s="1396"/>
      <c r="ROX19" s="1465"/>
      <c r="ROY19" s="1465"/>
      <c r="ROZ19" s="1465"/>
      <c r="RPA19" s="1465"/>
      <c r="RPB19" s="1465"/>
      <c r="RPC19" s="1396"/>
      <c r="RPD19" s="1452"/>
      <c r="RPE19" s="1467"/>
      <c r="RPF19" s="1454"/>
      <c r="RPG19" s="1455"/>
      <c r="RPH19" s="1396"/>
      <c r="RPI19" s="1456"/>
      <c r="RPJ19" s="1457"/>
      <c r="RPK19" s="1458"/>
      <c r="RPL19" s="1455"/>
      <c r="RPM19" s="1459"/>
      <c r="RPN19" s="643"/>
      <c r="RPO19" s="1381"/>
      <c r="RPP19" s="591"/>
      <c r="RPQ19" s="1392"/>
      <c r="RPR19" s="943"/>
      <c r="RPS19" s="1242"/>
      <c r="RPT19" s="1241"/>
      <c r="RPU19" s="594"/>
      <c r="RPV19" s="1191"/>
      <c r="RPW19" s="643"/>
      <c r="RPX19" s="1460"/>
      <c r="RPY19" s="1396"/>
      <c r="RPZ19" s="1396"/>
      <c r="RQA19" s="1468"/>
      <c r="RQB19" s="1468"/>
      <c r="RQC19" s="1396"/>
      <c r="RQD19" s="1462"/>
      <c r="RQE19" s="1463"/>
      <c r="RQF19" s="1464"/>
      <c r="RQG19" s="1396"/>
      <c r="RQH19" s="1396"/>
      <c r="RQI19" s="1396"/>
      <c r="RQJ19" s="1465"/>
      <c r="RQK19" s="1465"/>
      <c r="RQL19" s="1396"/>
      <c r="RQM19" s="1465"/>
      <c r="RQN19" s="1465"/>
      <c r="RQO19" s="1465"/>
      <c r="RQP19" s="1465"/>
      <c r="RQQ19" s="1465"/>
      <c r="RQR19" s="1396"/>
      <c r="RQS19" s="1452"/>
      <c r="RQT19" s="1467"/>
      <c r="RQU19" s="1454"/>
      <c r="RQV19" s="1455"/>
      <c r="RQW19" s="1396"/>
      <c r="RQX19" s="1456"/>
      <c r="RQY19" s="1457"/>
      <c r="RQZ19" s="1458"/>
      <c r="RRA19" s="1455"/>
      <c r="RRB19" s="1459"/>
      <c r="RRC19" s="643"/>
      <c r="RRD19" s="1381"/>
      <c r="RRE19" s="591"/>
      <c r="RRF19" s="1392"/>
      <c r="RRG19" s="943"/>
      <c r="RRH19" s="1242"/>
      <c r="RRI19" s="1241"/>
      <c r="RRJ19" s="594"/>
      <c r="RRK19" s="1191"/>
      <c r="RRL19" s="643"/>
      <c r="RRM19" s="1460"/>
      <c r="RRN19" s="1396"/>
      <c r="RRO19" s="1396"/>
      <c r="RRP19" s="1468"/>
      <c r="RRQ19" s="1468"/>
      <c r="RRR19" s="1396"/>
      <c r="RRS19" s="1462"/>
      <c r="RRT19" s="1463"/>
      <c r="RRU19" s="1464"/>
      <c r="RRV19" s="1396"/>
      <c r="RRW19" s="1396"/>
      <c r="RRX19" s="1396"/>
      <c r="RRY19" s="1465"/>
      <c r="RRZ19" s="1465"/>
      <c r="RSA19" s="1396"/>
      <c r="RSB19" s="1465"/>
      <c r="RSC19" s="1465"/>
      <c r="RSD19" s="1465"/>
      <c r="RSE19" s="1465"/>
      <c r="RSF19" s="1465"/>
      <c r="RSG19" s="1396"/>
      <c r="RSH19" s="1452"/>
      <c r="RSI19" s="1467"/>
      <c r="RSJ19" s="1454"/>
      <c r="RSK19" s="1455"/>
      <c r="RSL19" s="1396"/>
      <c r="RSM19" s="1456"/>
      <c r="RSN19" s="1457"/>
      <c r="RSO19" s="1458"/>
      <c r="RSP19" s="1455"/>
      <c r="RSQ19" s="1459"/>
      <c r="RSR19" s="643"/>
      <c r="RSS19" s="1381"/>
      <c r="RST19" s="591"/>
      <c r="RSU19" s="1392"/>
      <c r="RSV19" s="943"/>
      <c r="RSW19" s="1242"/>
      <c r="RSX19" s="1241"/>
      <c r="RSY19" s="594"/>
      <c r="RSZ19" s="1191"/>
      <c r="RTA19" s="643"/>
      <c r="RTB19" s="1460"/>
      <c r="RTC19" s="1396"/>
      <c r="RTD19" s="1396"/>
      <c r="RTE19" s="1468"/>
      <c r="RTF19" s="1468"/>
      <c r="RTG19" s="1396"/>
      <c r="RTH19" s="1462"/>
      <c r="RTI19" s="1463"/>
      <c r="RTJ19" s="1464"/>
      <c r="RTK19" s="1396"/>
      <c r="RTL19" s="1396"/>
      <c r="RTM19" s="1396"/>
      <c r="RTN19" s="1465"/>
      <c r="RTO19" s="1465"/>
      <c r="RTP19" s="1396"/>
      <c r="RTQ19" s="1465"/>
      <c r="RTR19" s="1465"/>
      <c r="RTS19" s="1465"/>
      <c r="RTT19" s="1465"/>
      <c r="RTU19" s="1465"/>
      <c r="RTV19" s="1396"/>
      <c r="RTW19" s="1452"/>
      <c r="RTX19" s="1467"/>
      <c r="RTY19" s="1454"/>
      <c r="RTZ19" s="1455"/>
      <c r="RUA19" s="1396"/>
      <c r="RUB19" s="1456"/>
      <c r="RUC19" s="1457"/>
      <c r="RUD19" s="1458"/>
      <c r="RUE19" s="1455"/>
      <c r="RUF19" s="1459"/>
      <c r="RUG19" s="643"/>
      <c r="RUH19" s="1381"/>
      <c r="RUI19" s="591"/>
      <c r="RUJ19" s="1392"/>
      <c r="RUK19" s="943"/>
      <c r="RUL19" s="1242"/>
      <c r="RUM19" s="1241"/>
      <c r="RUN19" s="594"/>
      <c r="RUO19" s="1191"/>
      <c r="RUP19" s="643"/>
      <c r="RUQ19" s="1460"/>
      <c r="RUR19" s="1396"/>
      <c r="RUS19" s="1396"/>
      <c r="RUT19" s="1468"/>
      <c r="RUU19" s="1468"/>
      <c r="RUV19" s="1396"/>
      <c r="RUW19" s="1462"/>
      <c r="RUX19" s="1463"/>
      <c r="RUY19" s="1464"/>
      <c r="RUZ19" s="1396"/>
      <c r="RVA19" s="1396"/>
      <c r="RVB19" s="1396"/>
      <c r="RVC19" s="1465"/>
      <c r="RVD19" s="1465"/>
      <c r="RVE19" s="1396"/>
      <c r="RVF19" s="1465"/>
      <c r="RVG19" s="1465"/>
      <c r="RVH19" s="1465"/>
      <c r="RVI19" s="1465"/>
      <c r="RVJ19" s="1465"/>
      <c r="RVK19" s="1396"/>
      <c r="RVL19" s="1452"/>
      <c r="RVM19" s="1467"/>
      <c r="RVN19" s="1454"/>
      <c r="RVO19" s="1455"/>
      <c r="RVP19" s="1396"/>
      <c r="RVQ19" s="1456"/>
      <c r="RVR19" s="1457"/>
      <c r="RVS19" s="1458"/>
      <c r="RVT19" s="1455"/>
      <c r="RVU19" s="1459"/>
      <c r="RVV19" s="643"/>
      <c r="RVW19" s="1381"/>
      <c r="RVX19" s="591"/>
      <c r="RVY19" s="1392"/>
      <c r="RVZ19" s="943"/>
      <c r="RWA19" s="1242"/>
      <c r="RWB19" s="1241"/>
      <c r="RWC19" s="594"/>
      <c r="RWD19" s="1191"/>
      <c r="RWE19" s="643"/>
      <c r="RWF19" s="1460"/>
      <c r="RWG19" s="1396"/>
      <c r="RWH19" s="1396"/>
      <c r="RWI19" s="1468"/>
      <c r="RWJ19" s="1468"/>
      <c r="RWK19" s="1396"/>
      <c r="RWL19" s="1462"/>
      <c r="RWM19" s="1463"/>
      <c r="RWN19" s="1464"/>
      <c r="RWO19" s="1396"/>
      <c r="RWP19" s="1396"/>
      <c r="RWQ19" s="1396"/>
      <c r="RWR19" s="1465"/>
      <c r="RWS19" s="1465"/>
      <c r="RWT19" s="1396"/>
      <c r="RWU19" s="1465"/>
      <c r="RWV19" s="1465"/>
      <c r="RWW19" s="1465"/>
      <c r="RWX19" s="1465"/>
      <c r="RWY19" s="1465"/>
      <c r="RWZ19" s="1396"/>
      <c r="RXA19" s="1452"/>
      <c r="RXB19" s="1467"/>
      <c r="RXC19" s="1454"/>
      <c r="RXD19" s="1455"/>
      <c r="RXE19" s="1396"/>
      <c r="RXF19" s="1456"/>
      <c r="RXG19" s="1457"/>
      <c r="RXH19" s="1458"/>
      <c r="RXI19" s="1455"/>
      <c r="RXJ19" s="1459"/>
      <c r="RXK19" s="643"/>
      <c r="RXL19" s="1381"/>
      <c r="RXM19" s="591"/>
      <c r="RXN19" s="1392"/>
      <c r="RXO19" s="943"/>
      <c r="RXP19" s="1242"/>
      <c r="RXQ19" s="1241"/>
      <c r="RXR19" s="594"/>
      <c r="RXS19" s="1191"/>
      <c r="RXT19" s="643"/>
      <c r="RXU19" s="1460"/>
      <c r="RXV19" s="1396"/>
      <c r="RXW19" s="1396"/>
      <c r="RXX19" s="1468"/>
      <c r="RXY19" s="1468"/>
      <c r="RXZ19" s="1396"/>
      <c r="RYA19" s="1462"/>
      <c r="RYB19" s="1463"/>
      <c r="RYC19" s="1464"/>
      <c r="RYD19" s="1396"/>
      <c r="RYE19" s="1396"/>
      <c r="RYF19" s="1396"/>
      <c r="RYG19" s="1465"/>
      <c r="RYH19" s="1465"/>
      <c r="RYI19" s="1396"/>
      <c r="RYJ19" s="1465"/>
      <c r="RYK19" s="1465"/>
      <c r="RYL19" s="1465"/>
      <c r="RYM19" s="1465"/>
      <c r="RYN19" s="1465"/>
      <c r="RYO19" s="1396"/>
      <c r="RYP19" s="1452"/>
      <c r="RYQ19" s="1467"/>
      <c r="RYR19" s="1454"/>
      <c r="RYS19" s="1455"/>
      <c r="RYT19" s="1396"/>
      <c r="RYU19" s="1456"/>
      <c r="RYV19" s="1457"/>
      <c r="RYW19" s="1458"/>
      <c r="RYX19" s="1455"/>
      <c r="RYY19" s="1459"/>
      <c r="RYZ19" s="643"/>
      <c r="RZA19" s="1381"/>
      <c r="RZB19" s="591"/>
      <c r="RZC19" s="1392"/>
      <c r="RZD19" s="943"/>
      <c r="RZE19" s="1242"/>
      <c r="RZF19" s="1241"/>
      <c r="RZG19" s="594"/>
      <c r="RZH19" s="1191"/>
      <c r="RZI19" s="643"/>
      <c r="RZJ19" s="1460"/>
      <c r="RZK19" s="1396"/>
      <c r="RZL19" s="1396"/>
      <c r="RZM19" s="1468"/>
      <c r="RZN19" s="1468"/>
      <c r="RZO19" s="1396"/>
      <c r="RZP19" s="1462"/>
      <c r="RZQ19" s="1463"/>
      <c r="RZR19" s="1464"/>
      <c r="RZS19" s="1396"/>
      <c r="RZT19" s="1396"/>
      <c r="RZU19" s="1396"/>
      <c r="RZV19" s="1465"/>
      <c r="RZW19" s="1465"/>
      <c r="RZX19" s="1396"/>
      <c r="RZY19" s="1465"/>
      <c r="RZZ19" s="1465"/>
      <c r="SAA19" s="1465"/>
      <c r="SAB19" s="1465"/>
      <c r="SAC19" s="1465"/>
      <c r="SAD19" s="1396"/>
      <c r="SAE19" s="1452"/>
      <c r="SAF19" s="1467"/>
      <c r="SAG19" s="1454"/>
      <c r="SAH19" s="1455"/>
      <c r="SAI19" s="1396"/>
      <c r="SAJ19" s="1456"/>
      <c r="SAK19" s="1457"/>
      <c r="SAL19" s="1458"/>
      <c r="SAM19" s="1455"/>
      <c r="SAN19" s="1459"/>
      <c r="SAO19" s="643"/>
      <c r="SAP19" s="1381"/>
      <c r="SAQ19" s="591"/>
      <c r="SAR19" s="1392"/>
      <c r="SAS19" s="943"/>
      <c r="SAT19" s="1242"/>
      <c r="SAU19" s="1241"/>
      <c r="SAV19" s="594"/>
      <c r="SAW19" s="1191"/>
      <c r="SAX19" s="643"/>
      <c r="SAY19" s="1460"/>
      <c r="SAZ19" s="1396"/>
      <c r="SBA19" s="1396"/>
      <c r="SBB19" s="1468"/>
      <c r="SBC19" s="1468"/>
      <c r="SBD19" s="1396"/>
      <c r="SBE19" s="1462"/>
      <c r="SBF19" s="1463"/>
      <c r="SBG19" s="1464"/>
      <c r="SBH19" s="1396"/>
      <c r="SBI19" s="1396"/>
      <c r="SBJ19" s="1396"/>
      <c r="SBK19" s="1465"/>
      <c r="SBL19" s="1465"/>
      <c r="SBM19" s="1396"/>
      <c r="SBN19" s="1465"/>
      <c r="SBO19" s="1465"/>
      <c r="SBP19" s="1465"/>
      <c r="SBQ19" s="1465"/>
      <c r="SBR19" s="1465"/>
      <c r="SBS19" s="1396"/>
      <c r="SBT19" s="1452"/>
      <c r="SBU19" s="1467"/>
      <c r="SBV19" s="1454"/>
      <c r="SBW19" s="1455"/>
      <c r="SBX19" s="1396"/>
      <c r="SBY19" s="1456"/>
      <c r="SBZ19" s="1457"/>
      <c r="SCA19" s="1458"/>
      <c r="SCB19" s="1455"/>
      <c r="SCC19" s="1459"/>
      <c r="SCD19" s="643"/>
      <c r="SCE19" s="1381"/>
      <c r="SCF19" s="591"/>
      <c r="SCG19" s="1392"/>
      <c r="SCH19" s="943"/>
      <c r="SCI19" s="1242"/>
      <c r="SCJ19" s="1241"/>
      <c r="SCK19" s="594"/>
      <c r="SCL19" s="1191"/>
      <c r="SCM19" s="643"/>
      <c r="SCN19" s="1460"/>
      <c r="SCO19" s="1396"/>
      <c r="SCP19" s="1396"/>
      <c r="SCQ19" s="1468"/>
      <c r="SCR19" s="1468"/>
      <c r="SCS19" s="1396"/>
      <c r="SCT19" s="1462"/>
      <c r="SCU19" s="1463"/>
      <c r="SCV19" s="1464"/>
      <c r="SCW19" s="1396"/>
      <c r="SCX19" s="1396"/>
      <c r="SCY19" s="1396"/>
      <c r="SCZ19" s="1465"/>
      <c r="SDA19" s="1465"/>
      <c r="SDB19" s="1396"/>
      <c r="SDC19" s="1465"/>
      <c r="SDD19" s="1465"/>
      <c r="SDE19" s="1465"/>
      <c r="SDF19" s="1465"/>
      <c r="SDG19" s="1465"/>
      <c r="SDH19" s="1396"/>
      <c r="SDI19" s="1452"/>
      <c r="SDJ19" s="1467"/>
      <c r="SDK19" s="1454"/>
      <c r="SDL19" s="1455"/>
      <c r="SDM19" s="1396"/>
      <c r="SDN19" s="1456"/>
      <c r="SDO19" s="1457"/>
      <c r="SDP19" s="1458"/>
      <c r="SDQ19" s="1455"/>
      <c r="SDR19" s="1459"/>
      <c r="SDS19" s="643"/>
      <c r="SDT19" s="1381"/>
      <c r="SDU19" s="591"/>
      <c r="SDV19" s="1392"/>
      <c r="SDW19" s="943"/>
      <c r="SDX19" s="1242"/>
      <c r="SDY19" s="1241"/>
      <c r="SDZ19" s="594"/>
      <c r="SEA19" s="1191"/>
      <c r="SEB19" s="643"/>
      <c r="SEC19" s="1460"/>
      <c r="SED19" s="1396"/>
      <c r="SEE19" s="1396"/>
      <c r="SEF19" s="1468"/>
      <c r="SEG19" s="1468"/>
      <c r="SEH19" s="1396"/>
      <c r="SEI19" s="1462"/>
      <c r="SEJ19" s="1463"/>
      <c r="SEK19" s="1464"/>
      <c r="SEL19" s="1396"/>
      <c r="SEM19" s="1396"/>
      <c r="SEN19" s="1396"/>
      <c r="SEO19" s="1465"/>
      <c r="SEP19" s="1465"/>
      <c r="SEQ19" s="1396"/>
      <c r="SER19" s="1465"/>
      <c r="SES19" s="1465"/>
      <c r="SET19" s="1465"/>
      <c r="SEU19" s="1465"/>
      <c r="SEV19" s="1465"/>
      <c r="SEW19" s="1396"/>
      <c r="SEX19" s="1452"/>
      <c r="SEY19" s="1467"/>
      <c r="SEZ19" s="1454"/>
      <c r="SFA19" s="1455"/>
      <c r="SFB19" s="1396"/>
      <c r="SFC19" s="1456"/>
      <c r="SFD19" s="1457"/>
      <c r="SFE19" s="1458"/>
      <c r="SFF19" s="1455"/>
      <c r="SFG19" s="1459"/>
      <c r="SFH19" s="643"/>
      <c r="SFI19" s="1381"/>
      <c r="SFJ19" s="591"/>
      <c r="SFK19" s="1392"/>
      <c r="SFL19" s="943"/>
      <c r="SFM19" s="1242"/>
      <c r="SFN19" s="1241"/>
      <c r="SFO19" s="594"/>
      <c r="SFP19" s="1191"/>
      <c r="SFQ19" s="643"/>
      <c r="SFR19" s="1460"/>
      <c r="SFS19" s="1396"/>
      <c r="SFT19" s="1396"/>
      <c r="SFU19" s="1468"/>
      <c r="SFV19" s="1468"/>
      <c r="SFW19" s="1396"/>
      <c r="SFX19" s="1462"/>
      <c r="SFY19" s="1463"/>
      <c r="SFZ19" s="1464"/>
      <c r="SGA19" s="1396"/>
      <c r="SGB19" s="1396"/>
      <c r="SGC19" s="1396"/>
      <c r="SGD19" s="1465"/>
      <c r="SGE19" s="1465"/>
      <c r="SGF19" s="1396"/>
      <c r="SGG19" s="1465"/>
      <c r="SGH19" s="1465"/>
      <c r="SGI19" s="1465"/>
      <c r="SGJ19" s="1465"/>
      <c r="SGK19" s="1465"/>
      <c r="SGL19" s="1396"/>
      <c r="SGM19" s="1452"/>
      <c r="SGN19" s="1467"/>
      <c r="SGO19" s="1454"/>
      <c r="SGP19" s="1455"/>
      <c r="SGQ19" s="1396"/>
      <c r="SGR19" s="1456"/>
      <c r="SGS19" s="1457"/>
      <c r="SGT19" s="1458"/>
      <c r="SGU19" s="1455"/>
      <c r="SGV19" s="1459"/>
      <c r="SGW19" s="643"/>
      <c r="SGX19" s="1381"/>
      <c r="SGY19" s="591"/>
      <c r="SGZ19" s="1392"/>
      <c r="SHA19" s="943"/>
      <c r="SHB19" s="1242"/>
      <c r="SHC19" s="1241"/>
      <c r="SHD19" s="594"/>
      <c r="SHE19" s="1191"/>
      <c r="SHF19" s="643"/>
      <c r="SHG19" s="1460"/>
      <c r="SHH19" s="1396"/>
      <c r="SHI19" s="1396"/>
      <c r="SHJ19" s="1468"/>
      <c r="SHK19" s="1468"/>
      <c r="SHL19" s="1396"/>
      <c r="SHM19" s="1462"/>
      <c r="SHN19" s="1463"/>
      <c r="SHO19" s="1464"/>
      <c r="SHP19" s="1396"/>
      <c r="SHQ19" s="1396"/>
      <c r="SHR19" s="1396"/>
      <c r="SHS19" s="1465"/>
      <c r="SHT19" s="1465"/>
      <c r="SHU19" s="1396"/>
      <c r="SHV19" s="1465"/>
      <c r="SHW19" s="1465"/>
      <c r="SHX19" s="1465"/>
      <c r="SHY19" s="1465"/>
      <c r="SHZ19" s="1465"/>
      <c r="SIA19" s="1396"/>
      <c r="SIB19" s="1452"/>
      <c r="SIC19" s="1467"/>
      <c r="SID19" s="1454"/>
      <c r="SIE19" s="1455"/>
      <c r="SIF19" s="1396"/>
      <c r="SIG19" s="1456"/>
      <c r="SIH19" s="1457"/>
      <c r="SII19" s="1458"/>
      <c r="SIJ19" s="1455"/>
      <c r="SIK19" s="1459"/>
      <c r="SIL19" s="643"/>
      <c r="SIM19" s="1381"/>
      <c r="SIN19" s="591"/>
      <c r="SIO19" s="1392"/>
      <c r="SIP19" s="943"/>
      <c r="SIQ19" s="1242"/>
      <c r="SIR19" s="1241"/>
      <c r="SIS19" s="594"/>
      <c r="SIT19" s="1191"/>
      <c r="SIU19" s="643"/>
      <c r="SIV19" s="1460"/>
      <c r="SIW19" s="1396"/>
      <c r="SIX19" s="1396"/>
      <c r="SIY19" s="1468"/>
      <c r="SIZ19" s="1468"/>
      <c r="SJA19" s="1396"/>
      <c r="SJB19" s="1462"/>
      <c r="SJC19" s="1463"/>
      <c r="SJD19" s="1464"/>
      <c r="SJE19" s="1396"/>
      <c r="SJF19" s="1396"/>
      <c r="SJG19" s="1396"/>
      <c r="SJH19" s="1465"/>
      <c r="SJI19" s="1465"/>
      <c r="SJJ19" s="1396"/>
      <c r="SJK19" s="1465"/>
      <c r="SJL19" s="1465"/>
      <c r="SJM19" s="1465"/>
      <c r="SJN19" s="1465"/>
      <c r="SJO19" s="1465"/>
      <c r="SJP19" s="1396"/>
      <c r="SJQ19" s="1452"/>
      <c r="SJR19" s="1467"/>
      <c r="SJS19" s="1454"/>
      <c r="SJT19" s="1455"/>
      <c r="SJU19" s="1396"/>
      <c r="SJV19" s="1456"/>
      <c r="SJW19" s="1457"/>
      <c r="SJX19" s="1458"/>
      <c r="SJY19" s="1455"/>
      <c r="SJZ19" s="1459"/>
      <c r="SKA19" s="643"/>
      <c r="SKB19" s="1381"/>
      <c r="SKC19" s="591"/>
      <c r="SKD19" s="1392"/>
      <c r="SKE19" s="943"/>
      <c r="SKF19" s="1242"/>
      <c r="SKG19" s="1241"/>
      <c r="SKH19" s="594"/>
      <c r="SKI19" s="1191"/>
      <c r="SKJ19" s="643"/>
      <c r="SKK19" s="1460"/>
      <c r="SKL19" s="1396"/>
      <c r="SKM19" s="1396"/>
      <c r="SKN19" s="1468"/>
      <c r="SKO19" s="1468"/>
      <c r="SKP19" s="1396"/>
      <c r="SKQ19" s="1462"/>
      <c r="SKR19" s="1463"/>
      <c r="SKS19" s="1464"/>
      <c r="SKT19" s="1396"/>
      <c r="SKU19" s="1396"/>
      <c r="SKV19" s="1396"/>
      <c r="SKW19" s="1465"/>
      <c r="SKX19" s="1465"/>
      <c r="SKY19" s="1396"/>
      <c r="SKZ19" s="1465"/>
      <c r="SLA19" s="1465"/>
      <c r="SLB19" s="1465"/>
      <c r="SLC19" s="1465"/>
      <c r="SLD19" s="1465"/>
      <c r="SLE19" s="1396"/>
      <c r="SLF19" s="1452"/>
      <c r="SLG19" s="1467"/>
      <c r="SLH19" s="1454"/>
      <c r="SLI19" s="1455"/>
      <c r="SLJ19" s="1396"/>
      <c r="SLK19" s="1456"/>
      <c r="SLL19" s="1457"/>
      <c r="SLM19" s="1458"/>
      <c r="SLN19" s="1455"/>
      <c r="SLO19" s="1459"/>
      <c r="SLP19" s="643"/>
      <c r="SLQ19" s="1381"/>
      <c r="SLR19" s="591"/>
      <c r="SLS19" s="1392"/>
      <c r="SLT19" s="943"/>
      <c r="SLU19" s="1242"/>
      <c r="SLV19" s="1241"/>
      <c r="SLW19" s="594"/>
      <c r="SLX19" s="1191"/>
      <c r="SLY19" s="643"/>
      <c r="SLZ19" s="1460"/>
      <c r="SMA19" s="1396"/>
      <c r="SMB19" s="1396"/>
      <c r="SMC19" s="1468"/>
      <c r="SMD19" s="1468"/>
      <c r="SME19" s="1396"/>
      <c r="SMF19" s="1462"/>
      <c r="SMG19" s="1463"/>
      <c r="SMH19" s="1464"/>
      <c r="SMI19" s="1396"/>
      <c r="SMJ19" s="1396"/>
      <c r="SMK19" s="1396"/>
      <c r="SML19" s="1465"/>
      <c r="SMM19" s="1465"/>
      <c r="SMN19" s="1396"/>
      <c r="SMO19" s="1465"/>
      <c r="SMP19" s="1465"/>
      <c r="SMQ19" s="1465"/>
      <c r="SMR19" s="1465"/>
      <c r="SMS19" s="1465"/>
      <c r="SMT19" s="1396"/>
      <c r="SMU19" s="1452"/>
      <c r="SMV19" s="1467"/>
      <c r="SMW19" s="1454"/>
      <c r="SMX19" s="1455"/>
      <c r="SMY19" s="1396"/>
      <c r="SMZ19" s="1456"/>
      <c r="SNA19" s="1457"/>
      <c r="SNB19" s="1458"/>
      <c r="SNC19" s="1455"/>
      <c r="SND19" s="1459"/>
      <c r="SNE19" s="643"/>
      <c r="SNF19" s="1381"/>
      <c r="SNG19" s="591"/>
      <c r="SNH19" s="1392"/>
      <c r="SNI19" s="943"/>
      <c r="SNJ19" s="1242"/>
      <c r="SNK19" s="1241"/>
      <c r="SNL19" s="594"/>
      <c r="SNM19" s="1191"/>
      <c r="SNN19" s="643"/>
      <c r="SNO19" s="1460"/>
      <c r="SNP19" s="1396"/>
      <c r="SNQ19" s="1396"/>
      <c r="SNR19" s="1468"/>
      <c r="SNS19" s="1468"/>
      <c r="SNT19" s="1396"/>
      <c r="SNU19" s="1462"/>
      <c r="SNV19" s="1463"/>
      <c r="SNW19" s="1464"/>
      <c r="SNX19" s="1396"/>
      <c r="SNY19" s="1396"/>
      <c r="SNZ19" s="1396"/>
      <c r="SOA19" s="1465"/>
      <c r="SOB19" s="1465"/>
      <c r="SOC19" s="1396"/>
      <c r="SOD19" s="1465"/>
      <c r="SOE19" s="1465"/>
      <c r="SOF19" s="1465"/>
      <c r="SOG19" s="1465"/>
      <c r="SOH19" s="1465"/>
      <c r="SOI19" s="1396"/>
      <c r="SOJ19" s="1452"/>
      <c r="SOK19" s="1467"/>
      <c r="SOL19" s="1454"/>
      <c r="SOM19" s="1455"/>
      <c r="SON19" s="1396"/>
      <c r="SOO19" s="1456"/>
      <c r="SOP19" s="1457"/>
      <c r="SOQ19" s="1458"/>
      <c r="SOR19" s="1455"/>
      <c r="SOS19" s="1459"/>
      <c r="SOT19" s="643"/>
      <c r="SOU19" s="1381"/>
      <c r="SOV19" s="591"/>
      <c r="SOW19" s="1392"/>
      <c r="SOX19" s="943"/>
      <c r="SOY19" s="1242"/>
      <c r="SOZ19" s="1241"/>
      <c r="SPA19" s="594"/>
      <c r="SPB19" s="1191"/>
      <c r="SPC19" s="643"/>
      <c r="SPD19" s="1460"/>
      <c r="SPE19" s="1396"/>
      <c r="SPF19" s="1396"/>
      <c r="SPG19" s="1468"/>
      <c r="SPH19" s="1468"/>
      <c r="SPI19" s="1396"/>
      <c r="SPJ19" s="1462"/>
      <c r="SPK19" s="1463"/>
      <c r="SPL19" s="1464"/>
      <c r="SPM19" s="1396"/>
      <c r="SPN19" s="1396"/>
      <c r="SPO19" s="1396"/>
      <c r="SPP19" s="1465"/>
      <c r="SPQ19" s="1465"/>
      <c r="SPR19" s="1396"/>
      <c r="SPS19" s="1465"/>
      <c r="SPT19" s="1465"/>
      <c r="SPU19" s="1465"/>
      <c r="SPV19" s="1465"/>
      <c r="SPW19" s="1465"/>
      <c r="SPX19" s="1396"/>
      <c r="SPY19" s="1452"/>
      <c r="SPZ19" s="1467"/>
      <c r="SQA19" s="1454"/>
      <c r="SQB19" s="1455"/>
      <c r="SQC19" s="1396"/>
      <c r="SQD19" s="1456"/>
      <c r="SQE19" s="1457"/>
      <c r="SQF19" s="1458"/>
      <c r="SQG19" s="1455"/>
      <c r="SQH19" s="1459"/>
      <c r="SQI19" s="643"/>
      <c r="SQJ19" s="1381"/>
      <c r="SQK19" s="591"/>
      <c r="SQL19" s="1392"/>
      <c r="SQM19" s="943"/>
      <c r="SQN19" s="1242"/>
      <c r="SQO19" s="1241"/>
      <c r="SQP19" s="594"/>
      <c r="SQQ19" s="1191"/>
      <c r="SQR19" s="643"/>
      <c r="SQS19" s="1460"/>
      <c r="SQT19" s="1396"/>
      <c r="SQU19" s="1396"/>
      <c r="SQV19" s="1468"/>
      <c r="SQW19" s="1468"/>
      <c r="SQX19" s="1396"/>
      <c r="SQY19" s="1462"/>
      <c r="SQZ19" s="1463"/>
      <c r="SRA19" s="1464"/>
      <c r="SRB19" s="1396"/>
      <c r="SRC19" s="1396"/>
      <c r="SRD19" s="1396"/>
      <c r="SRE19" s="1465"/>
      <c r="SRF19" s="1465"/>
      <c r="SRG19" s="1396"/>
      <c r="SRH19" s="1465"/>
      <c r="SRI19" s="1465"/>
      <c r="SRJ19" s="1465"/>
      <c r="SRK19" s="1465"/>
      <c r="SRL19" s="1465"/>
      <c r="SRM19" s="1396"/>
      <c r="SRN19" s="1452"/>
      <c r="SRO19" s="1467"/>
      <c r="SRP19" s="1454"/>
      <c r="SRQ19" s="1455"/>
      <c r="SRR19" s="1396"/>
      <c r="SRS19" s="1456"/>
      <c r="SRT19" s="1457"/>
      <c r="SRU19" s="1458"/>
      <c r="SRV19" s="1455"/>
      <c r="SRW19" s="1459"/>
      <c r="SRX19" s="643"/>
      <c r="SRY19" s="1381"/>
      <c r="SRZ19" s="591"/>
      <c r="SSA19" s="1392"/>
      <c r="SSB19" s="943"/>
      <c r="SSC19" s="1242"/>
      <c r="SSD19" s="1241"/>
      <c r="SSE19" s="594"/>
      <c r="SSF19" s="1191"/>
      <c r="SSG19" s="643"/>
      <c r="SSH19" s="1460"/>
      <c r="SSI19" s="1396"/>
      <c r="SSJ19" s="1396"/>
      <c r="SSK19" s="1468"/>
      <c r="SSL19" s="1468"/>
      <c r="SSM19" s="1396"/>
      <c r="SSN19" s="1462"/>
      <c r="SSO19" s="1463"/>
      <c r="SSP19" s="1464"/>
      <c r="SSQ19" s="1396"/>
      <c r="SSR19" s="1396"/>
      <c r="SSS19" s="1396"/>
      <c r="SST19" s="1465"/>
      <c r="SSU19" s="1465"/>
      <c r="SSV19" s="1396"/>
      <c r="SSW19" s="1465"/>
      <c r="SSX19" s="1465"/>
      <c r="SSY19" s="1465"/>
      <c r="SSZ19" s="1465"/>
      <c r="STA19" s="1465"/>
      <c r="STB19" s="1396"/>
      <c r="STC19" s="1452"/>
      <c r="STD19" s="1467"/>
      <c r="STE19" s="1454"/>
      <c r="STF19" s="1455"/>
      <c r="STG19" s="1396"/>
      <c r="STH19" s="1456"/>
      <c r="STI19" s="1457"/>
      <c r="STJ19" s="1458"/>
      <c r="STK19" s="1455"/>
      <c r="STL19" s="1459"/>
      <c r="STM19" s="643"/>
      <c r="STN19" s="1381"/>
      <c r="STO19" s="591"/>
      <c r="STP19" s="1392"/>
      <c r="STQ19" s="943"/>
      <c r="STR19" s="1242"/>
      <c r="STS19" s="1241"/>
      <c r="STT19" s="594"/>
      <c r="STU19" s="1191"/>
      <c r="STV19" s="643"/>
      <c r="STW19" s="1460"/>
      <c r="STX19" s="1396"/>
      <c r="STY19" s="1396"/>
      <c r="STZ19" s="1468"/>
      <c r="SUA19" s="1468"/>
      <c r="SUB19" s="1396"/>
      <c r="SUC19" s="1462"/>
      <c r="SUD19" s="1463"/>
      <c r="SUE19" s="1464"/>
      <c r="SUF19" s="1396"/>
      <c r="SUG19" s="1396"/>
      <c r="SUH19" s="1396"/>
      <c r="SUI19" s="1465"/>
      <c r="SUJ19" s="1465"/>
      <c r="SUK19" s="1396"/>
      <c r="SUL19" s="1465"/>
      <c r="SUM19" s="1465"/>
      <c r="SUN19" s="1465"/>
      <c r="SUO19" s="1465"/>
      <c r="SUP19" s="1465"/>
      <c r="SUQ19" s="1396"/>
      <c r="SUR19" s="1452"/>
      <c r="SUS19" s="1467"/>
      <c r="SUT19" s="1454"/>
      <c r="SUU19" s="1455"/>
      <c r="SUV19" s="1396"/>
      <c r="SUW19" s="1456"/>
      <c r="SUX19" s="1457"/>
      <c r="SUY19" s="1458"/>
      <c r="SUZ19" s="1455"/>
      <c r="SVA19" s="1459"/>
      <c r="SVB19" s="643"/>
      <c r="SVC19" s="1381"/>
      <c r="SVD19" s="591"/>
      <c r="SVE19" s="1392"/>
      <c r="SVF19" s="943"/>
      <c r="SVG19" s="1242"/>
      <c r="SVH19" s="1241"/>
      <c r="SVI19" s="594"/>
      <c r="SVJ19" s="1191"/>
      <c r="SVK19" s="643"/>
      <c r="SVL19" s="1460"/>
      <c r="SVM19" s="1396"/>
      <c r="SVN19" s="1396"/>
      <c r="SVO19" s="1468"/>
      <c r="SVP19" s="1468"/>
      <c r="SVQ19" s="1396"/>
      <c r="SVR19" s="1462"/>
      <c r="SVS19" s="1463"/>
      <c r="SVT19" s="1464"/>
      <c r="SVU19" s="1396"/>
      <c r="SVV19" s="1396"/>
      <c r="SVW19" s="1396"/>
      <c r="SVX19" s="1465"/>
      <c r="SVY19" s="1465"/>
      <c r="SVZ19" s="1396"/>
      <c r="SWA19" s="1465"/>
      <c r="SWB19" s="1465"/>
      <c r="SWC19" s="1465"/>
      <c r="SWD19" s="1465"/>
      <c r="SWE19" s="1465"/>
      <c r="SWF19" s="1396"/>
      <c r="SWG19" s="1452"/>
      <c r="SWH19" s="1467"/>
      <c r="SWI19" s="1454"/>
      <c r="SWJ19" s="1455"/>
      <c r="SWK19" s="1396"/>
      <c r="SWL19" s="1456"/>
      <c r="SWM19" s="1457"/>
      <c r="SWN19" s="1458"/>
      <c r="SWO19" s="1455"/>
      <c r="SWP19" s="1459"/>
      <c r="SWQ19" s="643"/>
      <c r="SWR19" s="1381"/>
      <c r="SWS19" s="591"/>
      <c r="SWT19" s="1392"/>
      <c r="SWU19" s="943"/>
      <c r="SWV19" s="1242"/>
      <c r="SWW19" s="1241"/>
      <c r="SWX19" s="594"/>
      <c r="SWY19" s="1191"/>
      <c r="SWZ19" s="643"/>
      <c r="SXA19" s="1460"/>
      <c r="SXB19" s="1396"/>
      <c r="SXC19" s="1396"/>
      <c r="SXD19" s="1468"/>
      <c r="SXE19" s="1468"/>
      <c r="SXF19" s="1396"/>
      <c r="SXG19" s="1462"/>
      <c r="SXH19" s="1463"/>
      <c r="SXI19" s="1464"/>
      <c r="SXJ19" s="1396"/>
      <c r="SXK19" s="1396"/>
      <c r="SXL19" s="1396"/>
      <c r="SXM19" s="1465"/>
      <c r="SXN19" s="1465"/>
      <c r="SXO19" s="1396"/>
      <c r="SXP19" s="1465"/>
      <c r="SXQ19" s="1465"/>
      <c r="SXR19" s="1465"/>
      <c r="SXS19" s="1465"/>
      <c r="SXT19" s="1465"/>
      <c r="SXU19" s="1396"/>
      <c r="SXV19" s="1452"/>
      <c r="SXW19" s="1467"/>
      <c r="SXX19" s="1454"/>
      <c r="SXY19" s="1455"/>
      <c r="SXZ19" s="1396"/>
      <c r="SYA19" s="1456"/>
      <c r="SYB19" s="1457"/>
      <c r="SYC19" s="1458"/>
      <c r="SYD19" s="1455"/>
      <c r="SYE19" s="1459"/>
      <c r="SYF19" s="643"/>
      <c r="SYG19" s="1381"/>
      <c r="SYH19" s="591"/>
      <c r="SYI19" s="1392"/>
      <c r="SYJ19" s="943"/>
      <c r="SYK19" s="1242"/>
      <c r="SYL19" s="1241"/>
      <c r="SYM19" s="594"/>
      <c r="SYN19" s="1191"/>
      <c r="SYO19" s="643"/>
      <c r="SYP19" s="1460"/>
      <c r="SYQ19" s="1396"/>
      <c r="SYR19" s="1396"/>
      <c r="SYS19" s="1468"/>
      <c r="SYT19" s="1468"/>
      <c r="SYU19" s="1396"/>
      <c r="SYV19" s="1462"/>
      <c r="SYW19" s="1463"/>
      <c r="SYX19" s="1464"/>
      <c r="SYY19" s="1396"/>
      <c r="SYZ19" s="1396"/>
      <c r="SZA19" s="1396"/>
      <c r="SZB19" s="1465"/>
      <c r="SZC19" s="1465"/>
      <c r="SZD19" s="1396"/>
      <c r="SZE19" s="1465"/>
      <c r="SZF19" s="1465"/>
      <c r="SZG19" s="1465"/>
      <c r="SZH19" s="1465"/>
      <c r="SZI19" s="1465"/>
      <c r="SZJ19" s="1396"/>
      <c r="SZK19" s="1452"/>
      <c r="SZL19" s="1467"/>
      <c r="SZM19" s="1454"/>
      <c r="SZN19" s="1455"/>
      <c r="SZO19" s="1396"/>
      <c r="SZP19" s="1456"/>
      <c r="SZQ19" s="1457"/>
      <c r="SZR19" s="1458"/>
      <c r="SZS19" s="1455"/>
      <c r="SZT19" s="1459"/>
      <c r="SZU19" s="643"/>
      <c r="SZV19" s="1381"/>
      <c r="SZW19" s="591"/>
      <c r="SZX19" s="1392"/>
      <c r="SZY19" s="943"/>
      <c r="SZZ19" s="1242"/>
      <c r="TAA19" s="1241"/>
      <c r="TAB19" s="594"/>
      <c r="TAC19" s="1191"/>
      <c r="TAD19" s="643"/>
      <c r="TAE19" s="1460"/>
      <c r="TAF19" s="1396"/>
      <c r="TAG19" s="1396"/>
      <c r="TAH19" s="1468"/>
      <c r="TAI19" s="1468"/>
      <c r="TAJ19" s="1396"/>
      <c r="TAK19" s="1462"/>
      <c r="TAL19" s="1463"/>
      <c r="TAM19" s="1464"/>
      <c r="TAN19" s="1396"/>
      <c r="TAO19" s="1396"/>
      <c r="TAP19" s="1396"/>
      <c r="TAQ19" s="1465"/>
      <c r="TAR19" s="1465"/>
      <c r="TAS19" s="1396"/>
      <c r="TAT19" s="1465"/>
      <c r="TAU19" s="1465"/>
      <c r="TAV19" s="1465"/>
      <c r="TAW19" s="1465"/>
      <c r="TAX19" s="1465"/>
      <c r="TAY19" s="1396"/>
      <c r="TAZ19" s="1452"/>
      <c r="TBA19" s="1467"/>
      <c r="TBB19" s="1454"/>
      <c r="TBC19" s="1455"/>
      <c r="TBD19" s="1396"/>
      <c r="TBE19" s="1456"/>
      <c r="TBF19" s="1457"/>
      <c r="TBG19" s="1458"/>
      <c r="TBH19" s="1455"/>
      <c r="TBI19" s="1459"/>
      <c r="TBJ19" s="643"/>
      <c r="TBK19" s="1381"/>
      <c r="TBL19" s="591"/>
      <c r="TBM19" s="1392"/>
      <c r="TBN19" s="943"/>
      <c r="TBO19" s="1242"/>
      <c r="TBP19" s="1241"/>
      <c r="TBQ19" s="594"/>
      <c r="TBR19" s="1191"/>
      <c r="TBS19" s="643"/>
      <c r="TBT19" s="1460"/>
      <c r="TBU19" s="1396"/>
      <c r="TBV19" s="1396"/>
      <c r="TBW19" s="1468"/>
      <c r="TBX19" s="1468"/>
      <c r="TBY19" s="1396"/>
      <c r="TBZ19" s="1462"/>
      <c r="TCA19" s="1463"/>
      <c r="TCB19" s="1464"/>
      <c r="TCC19" s="1396"/>
      <c r="TCD19" s="1396"/>
      <c r="TCE19" s="1396"/>
      <c r="TCF19" s="1465"/>
      <c r="TCG19" s="1465"/>
      <c r="TCH19" s="1396"/>
      <c r="TCI19" s="1465"/>
      <c r="TCJ19" s="1465"/>
      <c r="TCK19" s="1465"/>
      <c r="TCL19" s="1465"/>
      <c r="TCM19" s="1465"/>
      <c r="TCN19" s="1396"/>
      <c r="TCO19" s="1452"/>
      <c r="TCP19" s="1467"/>
      <c r="TCQ19" s="1454"/>
      <c r="TCR19" s="1455"/>
      <c r="TCS19" s="1396"/>
      <c r="TCT19" s="1456"/>
      <c r="TCU19" s="1457"/>
      <c r="TCV19" s="1458"/>
      <c r="TCW19" s="1455"/>
      <c r="TCX19" s="1459"/>
      <c r="TCY19" s="643"/>
      <c r="TCZ19" s="1381"/>
      <c r="TDA19" s="591"/>
      <c r="TDB19" s="1392"/>
      <c r="TDC19" s="943"/>
      <c r="TDD19" s="1242"/>
      <c r="TDE19" s="1241"/>
      <c r="TDF19" s="594"/>
      <c r="TDG19" s="1191"/>
      <c r="TDH19" s="643"/>
      <c r="TDI19" s="1460"/>
      <c r="TDJ19" s="1396"/>
      <c r="TDK19" s="1396"/>
      <c r="TDL19" s="1468"/>
      <c r="TDM19" s="1468"/>
      <c r="TDN19" s="1396"/>
      <c r="TDO19" s="1462"/>
      <c r="TDP19" s="1463"/>
      <c r="TDQ19" s="1464"/>
      <c r="TDR19" s="1396"/>
      <c r="TDS19" s="1396"/>
      <c r="TDT19" s="1396"/>
      <c r="TDU19" s="1465"/>
      <c r="TDV19" s="1465"/>
      <c r="TDW19" s="1396"/>
      <c r="TDX19" s="1465"/>
      <c r="TDY19" s="1465"/>
      <c r="TDZ19" s="1465"/>
      <c r="TEA19" s="1465"/>
      <c r="TEB19" s="1465"/>
      <c r="TEC19" s="1396"/>
      <c r="TED19" s="1452"/>
      <c r="TEE19" s="1467"/>
      <c r="TEF19" s="1454"/>
      <c r="TEG19" s="1455"/>
      <c r="TEH19" s="1396"/>
      <c r="TEI19" s="1456"/>
      <c r="TEJ19" s="1457"/>
      <c r="TEK19" s="1458"/>
      <c r="TEL19" s="1455"/>
      <c r="TEM19" s="1459"/>
      <c r="TEN19" s="643"/>
      <c r="TEO19" s="1381"/>
      <c r="TEP19" s="591"/>
      <c r="TEQ19" s="1392"/>
      <c r="TER19" s="943"/>
      <c r="TES19" s="1242"/>
      <c r="TET19" s="1241"/>
      <c r="TEU19" s="594"/>
      <c r="TEV19" s="1191"/>
      <c r="TEW19" s="643"/>
      <c r="TEX19" s="1460"/>
      <c r="TEY19" s="1396"/>
      <c r="TEZ19" s="1396"/>
      <c r="TFA19" s="1468"/>
      <c r="TFB19" s="1468"/>
      <c r="TFC19" s="1396"/>
      <c r="TFD19" s="1462"/>
      <c r="TFE19" s="1463"/>
      <c r="TFF19" s="1464"/>
      <c r="TFG19" s="1396"/>
      <c r="TFH19" s="1396"/>
      <c r="TFI19" s="1396"/>
      <c r="TFJ19" s="1465"/>
      <c r="TFK19" s="1465"/>
      <c r="TFL19" s="1396"/>
      <c r="TFM19" s="1465"/>
      <c r="TFN19" s="1465"/>
      <c r="TFO19" s="1465"/>
      <c r="TFP19" s="1465"/>
      <c r="TFQ19" s="1465"/>
      <c r="TFR19" s="1396"/>
      <c r="TFS19" s="1452"/>
      <c r="TFT19" s="1467"/>
      <c r="TFU19" s="1454"/>
      <c r="TFV19" s="1455"/>
      <c r="TFW19" s="1396"/>
      <c r="TFX19" s="1456"/>
      <c r="TFY19" s="1457"/>
      <c r="TFZ19" s="1458"/>
      <c r="TGA19" s="1455"/>
      <c r="TGB19" s="1459"/>
      <c r="TGC19" s="643"/>
      <c r="TGD19" s="1381"/>
      <c r="TGE19" s="591"/>
      <c r="TGF19" s="1392"/>
      <c r="TGG19" s="943"/>
      <c r="TGH19" s="1242"/>
      <c r="TGI19" s="1241"/>
      <c r="TGJ19" s="594"/>
      <c r="TGK19" s="1191"/>
      <c r="TGL19" s="643"/>
      <c r="TGM19" s="1460"/>
      <c r="TGN19" s="1396"/>
      <c r="TGO19" s="1396"/>
      <c r="TGP19" s="1468"/>
      <c r="TGQ19" s="1468"/>
      <c r="TGR19" s="1396"/>
      <c r="TGS19" s="1462"/>
      <c r="TGT19" s="1463"/>
      <c r="TGU19" s="1464"/>
      <c r="TGV19" s="1396"/>
      <c r="TGW19" s="1396"/>
      <c r="TGX19" s="1396"/>
      <c r="TGY19" s="1465"/>
      <c r="TGZ19" s="1465"/>
      <c r="THA19" s="1396"/>
      <c r="THB19" s="1465"/>
      <c r="THC19" s="1465"/>
      <c r="THD19" s="1465"/>
      <c r="THE19" s="1465"/>
      <c r="THF19" s="1465"/>
      <c r="THG19" s="1396"/>
      <c r="THH19" s="1452"/>
      <c r="THI19" s="1467"/>
      <c r="THJ19" s="1454"/>
      <c r="THK19" s="1455"/>
      <c r="THL19" s="1396"/>
      <c r="THM19" s="1456"/>
      <c r="THN19" s="1457"/>
      <c r="THO19" s="1458"/>
      <c r="THP19" s="1455"/>
      <c r="THQ19" s="1459"/>
      <c r="THR19" s="643"/>
      <c r="THS19" s="1381"/>
      <c r="THT19" s="591"/>
      <c r="THU19" s="1392"/>
      <c r="THV19" s="943"/>
      <c r="THW19" s="1242"/>
      <c r="THX19" s="1241"/>
      <c r="THY19" s="594"/>
      <c r="THZ19" s="1191"/>
      <c r="TIA19" s="643"/>
      <c r="TIB19" s="1460"/>
      <c r="TIC19" s="1396"/>
      <c r="TID19" s="1396"/>
      <c r="TIE19" s="1468"/>
      <c r="TIF19" s="1468"/>
      <c r="TIG19" s="1396"/>
      <c r="TIH19" s="1462"/>
      <c r="TII19" s="1463"/>
      <c r="TIJ19" s="1464"/>
      <c r="TIK19" s="1396"/>
      <c r="TIL19" s="1396"/>
      <c r="TIM19" s="1396"/>
      <c r="TIN19" s="1465"/>
      <c r="TIO19" s="1465"/>
      <c r="TIP19" s="1396"/>
      <c r="TIQ19" s="1465"/>
      <c r="TIR19" s="1465"/>
      <c r="TIS19" s="1465"/>
      <c r="TIT19" s="1465"/>
      <c r="TIU19" s="1465"/>
      <c r="TIV19" s="1396"/>
      <c r="TIW19" s="1452"/>
      <c r="TIX19" s="1467"/>
      <c r="TIY19" s="1454"/>
      <c r="TIZ19" s="1455"/>
      <c r="TJA19" s="1396"/>
      <c r="TJB19" s="1456"/>
      <c r="TJC19" s="1457"/>
      <c r="TJD19" s="1458"/>
      <c r="TJE19" s="1455"/>
      <c r="TJF19" s="1459"/>
      <c r="TJG19" s="643"/>
      <c r="TJH19" s="1381"/>
      <c r="TJI19" s="591"/>
      <c r="TJJ19" s="1392"/>
      <c r="TJK19" s="943"/>
      <c r="TJL19" s="1242"/>
      <c r="TJM19" s="1241"/>
      <c r="TJN19" s="594"/>
      <c r="TJO19" s="1191"/>
      <c r="TJP19" s="643"/>
      <c r="TJQ19" s="1460"/>
      <c r="TJR19" s="1396"/>
      <c r="TJS19" s="1396"/>
      <c r="TJT19" s="1468"/>
      <c r="TJU19" s="1468"/>
      <c r="TJV19" s="1396"/>
      <c r="TJW19" s="1462"/>
      <c r="TJX19" s="1463"/>
      <c r="TJY19" s="1464"/>
      <c r="TJZ19" s="1396"/>
      <c r="TKA19" s="1396"/>
      <c r="TKB19" s="1396"/>
      <c r="TKC19" s="1465"/>
      <c r="TKD19" s="1465"/>
      <c r="TKE19" s="1396"/>
      <c r="TKF19" s="1465"/>
      <c r="TKG19" s="1465"/>
      <c r="TKH19" s="1465"/>
      <c r="TKI19" s="1465"/>
      <c r="TKJ19" s="1465"/>
      <c r="TKK19" s="1396"/>
      <c r="TKL19" s="1452"/>
      <c r="TKM19" s="1467"/>
      <c r="TKN19" s="1454"/>
      <c r="TKO19" s="1455"/>
      <c r="TKP19" s="1396"/>
      <c r="TKQ19" s="1456"/>
      <c r="TKR19" s="1457"/>
      <c r="TKS19" s="1458"/>
      <c r="TKT19" s="1455"/>
      <c r="TKU19" s="1459"/>
      <c r="TKV19" s="643"/>
      <c r="TKW19" s="1381"/>
      <c r="TKX19" s="591"/>
      <c r="TKY19" s="1392"/>
      <c r="TKZ19" s="943"/>
      <c r="TLA19" s="1242"/>
      <c r="TLB19" s="1241"/>
      <c r="TLC19" s="594"/>
      <c r="TLD19" s="1191"/>
      <c r="TLE19" s="643"/>
      <c r="TLF19" s="1460"/>
      <c r="TLG19" s="1396"/>
      <c r="TLH19" s="1396"/>
      <c r="TLI19" s="1468"/>
      <c r="TLJ19" s="1468"/>
      <c r="TLK19" s="1396"/>
      <c r="TLL19" s="1462"/>
      <c r="TLM19" s="1463"/>
      <c r="TLN19" s="1464"/>
      <c r="TLO19" s="1396"/>
      <c r="TLP19" s="1396"/>
      <c r="TLQ19" s="1396"/>
      <c r="TLR19" s="1465"/>
      <c r="TLS19" s="1465"/>
      <c r="TLT19" s="1396"/>
      <c r="TLU19" s="1465"/>
      <c r="TLV19" s="1465"/>
      <c r="TLW19" s="1465"/>
      <c r="TLX19" s="1465"/>
      <c r="TLY19" s="1465"/>
      <c r="TLZ19" s="1396"/>
      <c r="TMA19" s="1452"/>
      <c r="TMB19" s="1467"/>
      <c r="TMC19" s="1454"/>
      <c r="TMD19" s="1455"/>
      <c r="TME19" s="1396"/>
      <c r="TMF19" s="1456"/>
      <c r="TMG19" s="1457"/>
      <c r="TMH19" s="1458"/>
      <c r="TMI19" s="1455"/>
      <c r="TMJ19" s="1459"/>
      <c r="TMK19" s="643"/>
      <c r="TML19" s="1381"/>
      <c r="TMM19" s="591"/>
      <c r="TMN19" s="1392"/>
      <c r="TMO19" s="943"/>
      <c r="TMP19" s="1242"/>
      <c r="TMQ19" s="1241"/>
      <c r="TMR19" s="594"/>
      <c r="TMS19" s="1191"/>
      <c r="TMT19" s="643"/>
      <c r="TMU19" s="1460"/>
      <c r="TMV19" s="1396"/>
      <c r="TMW19" s="1396"/>
      <c r="TMX19" s="1468"/>
      <c r="TMY19" s="1468"/>
      <c r="TMZ19" s="1396"/>
      <c r="TNA19" s="1462"/>
      <c r="TNB19" s="1463"/>
      <c r="TNC19" s="1464"/>
      <c r="TND19" s="1396"/>
      <c r="TNE19" s="1396"/>
      <c r="TNF19" s="1396"/>
      <c r="TNG19" s="1465"/>
      <c r="TNH19" s="1465"/>
      <c r="TNI19" s="1396"/>
      <c r="TNJ19" s="1465"/>
      <c r="TNK19" s="1465"/>
      <c r="TNL19" s="1465"/>
      <c r="TNM19" s="1465"/>
      <c r="TNN19" s="1465"/>
      <c r="TNO19" s="1396"/>
      <c r="TNP19" s="1452"/>
      <c r="TNQ19" s="1467"/>
      <c r="TNR19" s="1454"/>
      <c r="TNS19" s="1455"/>
      <c r="TNT19" s="1396"/>
      <c r="TNU19" s="1456"/>
      <c r="TNV19" s="1457"/>
      <c r="TNW19" s="1458"/>
      <c r="TNX19" s="1455"/>
      <c r="TNY19" s="1459"/>
      <c r="TNZ19" s="643"/>
      <c r="TOA19" s="1381"/>
      <c r="TOB19" s="591"/>
      <c r="TOC19" s="1392"/>
      <c r="TOD19" s="943"/>
      <c r="TOE19" s="1242"/>
      <c r="TOF19" s="1241"/>
      <c r="TOG19" s="594"/>
      <c r="TOH19" s="1191"/>
      <c r="TOI19" s="643"/>
      <c r="TOJ19" s="1460"/>
      <c r="TOK19" s="1396"/>
      <c r="TOL19" s="1396"/>
      <c r="TOM19" s="1468"/>
      <c r="TON19" s="1468"/>
      <c r="TOO19" s="1396"/>
      <c r="TOP19" s="1462"/>
      <c r="TOQ19" s="1463"/>
      <c r="TOR19" s="1464"/>
      <c r="TOS19" s="1396"/>
      <c r="TOT19" s="1396"/>
      <c r="TOU19" s="1396"/>
      <c r="TOV19" s="1465"/>
      <c r="TOW19" s="1465"/>
      <c r="TOX19" s="1396"/>
      <c r="TOY19" s="1465"/>
      <c r="TOZ19" s="1465"/>
      <c r="TPA19" s="1465"/>
      <c r="TPB19" s="1465"/>
      <c r="TPC19" s="1465"/>
      <c r="TPD19" s="1396"/>
      <c r="TPE19" s="1452"/>
      <c r="TPF19" s="1467"/>
      <c r="TPG19" s="1454"/>
      <c r="TPH19" s="1455"/>
      <c r="TPI19" s="1396"/>
      <c r="TPJ19" s="1456"/>
      <c r="TPK19" s="1457"/>
      <c r="TPL19" s="1458"/>
      <c r="TPM19" s="1455"/>
      <c r="TPN19" s="1459"/>
      <c r="TPO19" s="643"/>
      <c r="TPP19" s="1381"/>
      <c r="TPQ19" s="591"/>
      <c r="TPR19" s="1392"/>
      <c r="TPS19" s="943"/>
      <c r="TPT19" s="1242"/>
      <c r="TPU19" s="1241"/>
      <c r="TPV19" s="594"/>
      <c r="TPW19" s="1191"/>
      <c r="TPX19" s="643"/>
      <c r="TPY19" s="1460"/>
      <c r="TPZ19" s="1396"/>
      <c r="TQA19" s="1396"/>
      <c r="TQB19" s="1468"/>
      <c r="TQC19" s="1468"/>
      <c r="TQD19" s="1396"/>
      <c r="TQE19" s="1462"/>
      <c r="TQF19" s="1463"/>
      <c r="TQG19" s="1464"/>
      <c r="TQH19" s="1396"/>
      <c r="TQI19" s="1396"/>
      <c r="TQJ19" s="1396"/>
      <c r="TQK19" s="1465"/>
      <c r="TQL19" s="1465"/>
      <c r="TQM19" s="1396"/>
      <c r="TQN19" s="1465"/>
      <c r="TQO19" s="1465"/>
      <c r="TQP19" s="1465"/>
      <c r="TQQ19" s="1465"/>
      <c r="TQR19" s="1465"/>
      <c r="TQS19" s="1396"/>
      <c r="TQT19" s="1452"/>
      <c r="TQU19" s="1467"/>
      <c r="TQV19" s="1454"/>
      <c r="TQW19" s="1455"/>
      <c r="TQX19" s="1396"/>
      <c r="TQY19" s="1456"/>
      <c r="TQZ19" s="1457"/>
      <c r="TRA19" s="1458"/>
      <c r="TRB19" s="1455"/>
      <c r="TRC19" s="1459"/>
      <c r="TRD19" s="643"/>
      <c r="TRE19" s="1381"/>
      <c r="TRF19" s="591"/>
      <c r="TRG19" s="1392"/>
      <c r="TRH19" s="943"/>
      <c r="TRI19" s="1242"/>
      <c r="TRJ19" s="1241"/>
      <c r="TRK19" s="594"/>
      <c r="TRL19" s="1191"/>
      <c r="TRM19" s="643"/>
      <c r="TRN19" s="1460"/>
      <c r="TRO19" s="1396"/>
      <c r="TRP19" s="1396"/>
      <c r="TRQ19" s="1468"/>
      <c r="TRR19" s="1468"/>
      <c r="TRS19" s="1396"/>
      <c r="TRT19" s="1462"/>
      <c r="TRU19" s="1463"/>
      <c r="TRV19" s="1464"/>
      <c r="TRW19" s="1396"/>
      <c r="TRX19" s="1396"/>
      <c r="TRY19" s="1396"/>
      <c r="TRZ19" s="1465"/>
      <c r="TSA19" s="1465"/>
      <c r="TSB19" s="1396"/>
      <c r="TSC19" s="1465"/>
      <c r="TSD19" s="1465"/>
      <c r="TSE19" s="1465"/>
      <c r="TSF19" s="1465"/>
      <c r="TSG19" s="1465"/>
      <c r="TSH19" s="1396"/>
      <c r="TSI19" s="1452"/>
      <c r="TSJ19" s="1467"/>
      <c r="TSK19" s="1454"/>
      <c r="TSL19" s="1455"/>
      <c r="TSM19" s="1396"/>
      <c r="TSN19" s="1456"/>
      <c r="TSO19" s="1457"/>
      <c r="TSP19" s="1458"/>
      <c r="TSQ19" s="1455"/>
      <c r="TSR19" s="1459"/>
      <c r="TSS19" s="643"/>
      <c r="TST19" s="1381"/>
      <c r="TSU19" s="591"/>
      <c r="TSV19" s="1392"/>
      <c r="TSW19" s="943"/>
      <c r="TSX19" s="1242"/>
      <c r="TSY19" s="1241"/>
      <c r="TSZ19" s="594"/>
      <c r="TTA19" s="1191"/>
      <c r="TTB19" s="643"/>
      <c r="TTC19" s="1460"/>
      <c r="TTD19" s="1396"/>
      <c r="TTE19" s="1396"/>
      <c r="TTF19" s="1468"/>
      <c r="TTG19" s="1468"/>
      <c r="TTH19" s="1396"/>
      <c r="TTI19" s="1462"/>
      <c r="TTJ19" s="1463"/>
      <c r="TTK19" s="1464"/>
      <c r="TTL19" s="1396"/>
      <c r="TTM19" s="1396"/>
      <c r="TTN19" s="1396"/>
      <c r="TTO19" s="1465"/>
      <c r="TTP19" s="1465"/>
      <c r="TTQ19" s="1396"/>
      <c r="TTR19" s="1465"/>
      <c r="TTS19" s="1465"/>
      <c r="TTT19" s="1465"/>
      <c r="TTU19" s="1465"/>
      <c r="TTV19" s="1465"/>
      <c r="TTW19" s="1396"/>
      <c r="TTX19" s="1452"/>
      <c r="TTY19" s="1467"/>
      <c r="TTZ19" s="1454"/>
      <c r="TUA19" s="1455"/>
      <c r="TUB19" s="1396"/>
      <c r="TUC19" s="1456"/>
      <c r="TUD19" s="1457"/>
      <c r="TUE19" s="1458"/>
      <c r="TUF19" s="1455"/>
      <c r="TUG19" s="1459"/>
      <c r="TUH19" s="643"/>
      <c r="TUI19" s="1381"/>
      <c r="TUJ19" s="591"/>
      <c r="TUK19" s="1392"/>
      <c r="TUL19" s="943"/>
      <c r="TUM19" s="1242"/>
      <c r="TUN19" s="1241"/>
      <c r="TUO19" s="594"/>
      <c r="TUP19" s="1191"/>
      <c r="TUQ19" s="643"/>
      <c r="TUR19" s="1460"/>
      <c r="TUS19" s="1396"/>
      <c r="TUT19" s="1396"/>
      <c r="TUU19" s="1468"/>
      <c r="TUV19" s="1468"/>
      <c r="TUW19" s="1396"/>
      <c r="TUX19" s="1462"/>
      <c r="TUY19" s="1463"/>
      <c r="TUZ19" s="1464"/>
      <c r="TVA19" s="1396"/>
      <c r="TVB19" s="1396"/>
      <c r="TVC19" s="1396"/>
      <c r="TVD19" s="1465"/>
      <c r="TVE19" s="1465"/>
      <c r="TVF19" s="1396"/>
      <c r="TVG19" s="1465"/>
      <c r="TVH19" s="1465"/>
      <c r="TVI19" s="1465"/>
      <c r="TVJ19" s="1465"/>
      <c r="TVK19" s="1465"/>
      <c r="TVL19" s="1396"/>
      <c r="TVM19" s="1452"/>
      <c r="TVN19" s="1467"/>
      <c r="TVO19" s="1454"/>
      <c r="TVP19" s="1455"/>
      <c r="TVQ19" s="1396"/>
      <c r="TVR19" s="1456"/>
      <c r="TVS19" s="1457"/>
      <c r="TVT19" s="1458"/>
      <c r="TVU19" s="1455"/>
      <c r="TVV19" s="1459"/>
      <c r="TVW19" s="643"/>
      <c r="TVX19" s="1381"/>
      <c r="TVY19" s="591"/>
      <c r="TVZ19" s="1392"/>
      <c r="TWA19" s="943"/>
      <c r="TWB19" s="1242"/>
      <c r="TWC19" s="1241"/>
      <c r="TWD19" s="594"/>
      <c r="TWE19" s="1191"/>
      <c r="TWF19" s="643"/>
      <c r="TWG19" s="1460"/>
      <c r="TWH19" s="1396"/>
      <c r="TWI19" s="1396"/>
      <c r="TWJ19" s="1468"/>
      <c r="TWK19" s="1468"/>
      <c r="TWL19" s="1396"/>
      <c r="TWM19" s="1462"/>
      <c r="TWN19" s="1463"/>
      <c r="TWO19" s="1464"/>
      <c r="TWP19" s="1396"/>
      <c r="TWQ19" s="1396"/>
      <c r="TWR19" s="1396"/>
      <c r="TWS19" s="1465"/>
      <c r="TWT19" s="1465"/>
      <c r="TWU19" s="1396"/>
      <c r="TWV19" s="1465"/>
      <c r="TWW19" s="1465"/>
      <c r="TWX19" s="1465"/>
      <c r="TWY19" s="1465"/>
      <c r="TWZ19" s="1465"/>
      <c r="TXA19" s="1396"/>
      <c r="TXB19" s="1452"/>
      <c r="TXC19" s="1467"/>
      <c r="TXD19" s="1454"/>
      <c r="TXE19" s="1455"/>
      <c r="TXF19" s="1396"/>
      <c r="TXG19" s="1456"/>
      <c r="TXH19" s="1457"/>
      <c r="TXI19" s="1458"/>
      <c r="TXJ19" s="1455"/>
      <c r="TXK19" s="1459"/>
      <c r="TXL19" s="643"/>
      <c r="TXM19" s="1381"/>
      <c r="TXN19" s="591"/>
      <c r="TXO19" s="1392"/>
      <c r="TXP19" s="943"/>
      <c r="TXQ19" s="1242"/>
      <c r="TXR19" s="1241"/>
      <c r="TXS19" s="594"/>
      <c r="TXT19" s="1191"/>
      <c r="TXU19" s="643"/>
      <c r="TXV19" s="1460"/>
      <c r="TXW19" s="1396"/>
      <c r="TXX19" s="1396"/>
      <c r="TXY19" s="1468"/>
      <c r="TXZ19" s="1468"/>
      <c r="TYA19" s="1396"/>
      <c r="TYB19" s="1462"/>
      <c r="TYC19" s="1463"/>
      <c r="TYD19" s="1464"/>
      <c r="TYE19" s="1396"/>
      <c r="TYF19" s="1396"/>
      <c r="TYG19" s="1396"/>
      <c r="TYH19" s="1465"/>
      <c r="TYI19" s="1465"/>
      <c r="TYJ19" s="1396"/>
      <c r="TYK19" s="1465"/>
      <c r="TYL19" s="1465"/>
      <c r="TYM19" s="1465"/>
      <c r="TYN19" s="1465"/>
      <c r="TYO19" s="1465"/>
      <c r="TYP19" s="1396"/>
      <c r="TYQ19" s="1452"/>
      <c r="TYR19" s="1467"/>
      <c r="TYS19" s="1454"/>
      <c r="TYT19" s="1455"/>
      <c r="TYU19" s="1396"/>
      <c r="TYV19" s="1456"/>
      <c r="TYW19" s="1457"/>
      <c r="TYX19" s="1458"/>
      <c r="TYY19" s="1455"/>
      <c r="TYZ19" s="1459"/>
      <c r="TZA19" s="643"/>
      <c r="TZB19" s="1381"/>
      <c r="TZC19" s="591"/>
      <c r="TZD19" s="1392"/>
      <c r="TZE19" s="943"/>
      <c r="TZF19" s="1242"/>
      <c r="TZG19" s="1241"/>
      <c r="TZH19" s="594"/>
      <c r="TZI19" s="1191"/>
      <c r="TZJ19" s="643"/>
      <c r="TZK19" s="1460"/>
      <c r="TZL19" s="1396"/>
      <c r="TZM19" s="1396"/>
      <c r="TZN19" s="1468"/>
      <c r="TZO19" s="1468"/>
      <c r="TZP19" s="1396"/>
      <c r="TZQ19" s="1462"/>
      <c r="TZR19" s="1463"/>
      <c r="TZS19" s="1464"/>
      <c r="TZT19" s="1396"/>
      <c r="TZU19" s="1396"/>
      <c r="TZV19" s="1396"/>
      <c r="TZW19" s="1465"/>
      <c r="TZX19" s="1465"/>
      <c r="TZY19" s="1396"/>
      <c r="TZZ19" s="1465"/>
      <c r="UAA19" s="1465"/>
      <c r="UAB19" s="1465"/>
      <c r="UAC19" s="1465"/>
      <c r="UAD19" s="1465"/>
      <c r="UAE19" s="1396"/>
      <c r="UAF19" s="1452"/>
      <c r="UAG19" s="1467"/>
      <c r="UAH19" s="1454"/>
      <c r="UAI19" s="1455"/>
      <c r="UAJ19" s="1396"/>
      <c r="UAK19" s="1456"/>
      <c r="UAL19" s="1457"/>
      <c r="UAM19" s="1458"/>
      <c r="UAN19" s="1455"/>
      <c r="UAO19" s="1459"/>
      <c r="UAP19" s="643"/>
      <c r="UAQ19" s="1381"/>
      <c r="UAR19" s="591"/>
      <c r="UAS19" s="1392"/>
      <c r="UAT19" s="943"/>
      <c r="UAU19" s="1242"/>
      <c r="UAV19" s="1241"/>
      <c r="UAW19" s="594"/>
      <c r="UAX19" s="1191"/>
      <c r="UAY19" s="643"/>
      <c r="UAZ19" s="1460"/>
      <c r="UBA19" s="1396"/>
      <c r="UBB19" s="1396"/>
      <c r="UBC19" s="1468"/>
      <c r="UBD19" s="1468"/>
      <c r="UBE19" s="1396"/>
      <c r="UBF19" s="1462"/>
      <c r="UBG19" s="1463"/>
      <c r="UBH19" s="1464"/>
      <c r="UBI19" s="1396"/>
      <c r="UBJ19" s="1396"/>
      <c r="UBK19" s="1396"/>
      <c r="UBL19" s="1465"/>
      <c r="UBM19" s="1465"/>
      <c r="UBN19" s="1396"/>
      <c r="UBO19" s="1465"/>
      <c r="UBP19" s="1465"/>
      <c r="UBQ19" s="1465"/>
      <c r="UBR19" s="1465"/>
      <c r="UBS19" s="1465"/>
      <c r="UBT19" s="1396"/>
      <c r="UBU19" s="1452"/>
      <c r="UBV19" s="1467"/>
      <c r="UBW19" s="1454"/>
      <c r="UBX19" s="1455"/>
      <c r="UBY19" s="1396"/>
      <c r="UBZ19" s="1456"/>
      <c r="UCA19" s="1457"/>
      <c r="UCB19" s="1458"/>
      <c r="UCC19" s="1455"/>
      <c r="UCD19" s="1459"/>
      <c r="UCE19" s="643"/>
      <c r="UCF19" s="1381"/>
      <c r="UCG19" s="591"/>
      <c r="UCH19" s="1392"/>
      <c r="UCI19" s="943"/>
      <c r="UCJ19" s="1242"/>
      <c r="UCK19" s="1241"/>
      <c r="UCL19" s="594"/>
      <c r="UCM19" s="1191"/>
      <c r="UCN19" s="643"/>
      <c r="UCO19" s="1460"/>
      <c r="UCP19" s="1396"/>
      <c r="UCQ19" s="1396"/>
      <c r="UCR19" s="1468"/>
      <c r="UCS19" s="1468"/>
      <c r="UCT19" s="1396"/>
      <c r="UCU19" s="1462"/>
      <c r="UCV19" s="1463"/>
      <c r="UCW19" s="1464"/>
      <c r="UCX19" s="1396"/>
      <c r="UCY19" s="1396"/>
      <c r="UCZ19" s="1396"/>
      <c r="UDA19" s="1465"/>
      <c r="UDB19" s="1465"/>
      <c r="UDC19" s="1396"/>
      <c r="UDD19" s="1465"/>
      <c r="UDE19" s="1465"/>
      <c r="UDF19" s="1465"/>
      <c r="UDG19" s="1465"/>
      <c r="UDH19" s="1465"/>
      <c r="UDI19" s="1396"/>
      <c r="UDJ19" s="1452"/>
      <c r="UDK19" s="1467"/>
      <c r="UDL19" s="1454"/>
      <c r="UDM19" s="1455"/>
      <c r="UDN19" s="1396"/>
      <c r="UDO19" s="1456"/>
      <c r="UDP19" s="1457"/>
      <c r="UDQ19" s="1458"/>
      <c r="UDR19" s="1455"/>
      <c r="UDS19" s="1459"/>
      <c r="UDT19" s="643"/>
      <c r="UDU19" s="1381"/>
      <c r="UDV19" s="591"/>
      <c r="UDW19" s="1392"/>
      <c r="UDX19" s="943"/>
      <c r="UDY19" s="1242"/>
      <c r="UDZ19" s="1241"/>
      <c r="UEA19" s="594"/>
      <c r="UEB19" s="1191"/>
      <c r="UEC19" s="643"/>
      <c r="UED19" s="1460"/>
      <c r="UEE19" s="1396"/>
      <c r="UEF19" s="1396"/>
      <c r="UEG19" s="1468"/>
      <c r="UEH19" s="1468"/>
      <c r="UEI19" s="1396"/>
      <c r="UEJ19" s="1462"/>
      <c r="UEK19" s="1463"/>
      <c r="UEL19" s="1464"/>
      <c r="UEM19" s="1396"/>
      <c r="UEN19" s="1396"/>
      <c r="UEO19" s="1396"/>
      <c r="UEP19" s="1465"/>
      <c r="UEQ19" s="1465"/>
      <c r="UER19" s="1396"/>
      <c r="UES19" s="1465"/>
      <c r="UET19" s="1465"/>
      <c r="UEU19" s="1465"/>
      <c r="UEV19" s="1465"/>
      <c r="UEW19" s="1465"/>
      <c r="UEX19" s="1396"/>
      <c r="UEY19" s="1452"/>
      <c r="UEZ19" s="1467"/>
      <c r="UFA19" s="1454"/>
      <c r="UFB19" s="1455"/>
      <c r="UFC19" s="1396"/>
      <c r="UFD19" s="1456"/>
      <c r="UFE19" s="1457"/>
      <c r="UFF19" s="1458"/>
      <c r="UFG19" s="1455"/>
      <c r="UFH19" s="1459"/>
      <c r="UFI19" s="643"/>
      <c r="UFJ19" s="1381"/>
      <c r="UFK19" s="591"/>
      <c r="UFL19" s="1392"/>
      <c r="UFM19" s="943"/>
      <c r="UFN19" s="1242"/>
      <c r="UFO19" s="1241"/>
      <c r="UFP19" s="594"/>
      <c r="UFQ19" s="1191"/>
      <c r="UFR19" s="643"/>
      <c r="UFS19" s="1460"/>
      <c r="UFT19" s="1396"/>
      <c r="UFU19" s="1396"/>
      <c r="UFV19" s="1468"/>
      <c r="UFW19" s="1468"/>
      <c r="UFX19" s="1396"/>
      <c r="UFY19" s="1462"/>
      <c r="UFZ19" s="1463"/>
      <c r="UGA19" s="1464"/>
      <c r="UGB19" s="1396"/>
      <c r="UGC19" s="1396"/>
      <c r="UGD19" s="1396"/>
      <c r="UGE19" s="1465"/>
      <c r="UGF19" s="1465"/>
      <c r="UGG19" s="1396"/>
      <c r="UGH19" s="1465"/>
      <c r="UGI19" s="1465"/>
      <c r="UGJ19" s="1465"/>
      <c r="UGK19" s="1465"/>
      <c r="UGL19" s="1465"/>
      <c r="UGM19" s="1396"/>
      <c r="UGN19" s="1452"/>
      <c r="UGO19" s="1467"/>
      <c r="UGP19" s="1454"/>
      <c r="UGQ19" s="1455"/>
      <c r="UGR19" s="1396"/>
      <c r="UGS19" s="1456"/>
      <c r="UGT19" s="1457"/>
      <c r="UGU19" s="1458"/>
      <c r="UGV19" s="1455"/>
      <c r="UGW19" s="1459"/>
      <c r="UGX19" s="643"/>
      <c r="UGY19" s="1381"/>
      <c r="UGZ19" s="591"/>
      <c r="UHA19" s="1392"/>
      <c r="UHB19" s="943"/>
      <c r="UHC19" s="1242"/>
      <c r="UHD19" s="1241"/>
      <c r="UHE19" s="594"/>
      <c r="UHF19" s="1191"/>
      <c r="UHG19" s="643"/>
      <c r="UHH19" s="1460"/>
      <c r="UHI19" s="1396"/>
      <c r="UHJ19" s="1396"/>
      <c r="UHK19" s="1468"/>
      <c r="UHL19" s="1468"/>
      <c r="UHM19" s="1396"/>
      <c r="UHN19" s="1462"/>
      <c r="UHO19" s="1463"/>
      <c r="UHP19" s="1464"/>
      <c r="UHQ19" s="1396"/>
      <c r="UHR19" s="1396"/>
      <c r="UHS19" s="1396"/>
      <c r="UHT19" s="1465"/>
      <c r="UHU19" s="1465"/>
      <c r="UHV19" s="1396"/>
      <c r="UHW19" s="1465"/>
      <c r="UHX19" s="1465"/>
      <c r="UHY19" s="1465"/>
      <c r="UHZ19" s="1465"/>
      <c r="UIA19" s="1465"/>
      <c r="UIB19" s="1396"/>
      <c r="UIC19" s="1452"/>
      <c r="UID19" s="1467"/>
      <c r="UIE19" s="1454"/>
      <c r="UIF19" s="1455"/>
      <c r="UIG19" s="1396"/>
      <c r="UIH19" s="1456"/>
      <c r="UII19" s="1457"/>
      <c r="UIJ19" s="1458"/>
      <c r="UIK19" s="1455"/>
      <c r="UIL19" s="1459"/>
      <c r="UIM19" s="643"/>
      <c r="UIN19" s="1381"/>
      <c r="UIO19" s="591"/>
      <c r="UIP19" s="1392"/>
      <c r="UIQ19" s="943"/>
      <c r="UIR19" s="1242"/>
      <c r="UIS19" s="1241"/>
      <c r="UIT19" s="594"/>
      <c r="UIU19" s="1191"/>
      <c r="UIV19" s="643"/>
      <c r="UIW19" s="1460"/>
      <c r="UIX19" s="1396"/>
      <c r="UIY19" s="1396"/>
      <c r="UIZ19" s="1468"/>
      <c r="UJA19" s="1468"/>
      <c r="UJB19" s="1396"/>
      <c r="UJC19" s="1462"/>
      <c r="UJD19" s="1463"/>
      <c r="UJE19" s="1464"/>
      <c r="UJF19" s="1396"/>
      <c r="UJG19" s="1396"/>
      <c r="UJH19" s="1396"/>
      <c r="UJI19" s="1465"/>
      <c r="UJJ19" s="1465"/>
      <c r="UJK19" s="1396"/>
      <c r="UJL19" s="1465"/>
      <c r="UJM19" s="1465"/>
      <c r="UJN19" s="1465"/>
      <c r="UJO19" s="1465"/>
      <c r="UJP19" s="1465"/>
      <c r="UJQ19" s="1396"/>
      <c r="UJR19" s="1452"/>
      <c r="UJS19" s="1467"/>
      <c r="UJT19" s="1454"/>
      <c r="UJU19" s="1455"/>
      <c r="UJV19" s="1396"/>
      <c r="UJW19" s="1456"/>
      <c r="UJX19" s="1457"/>
      <c r="UJY19" s="1458"/>
      <c r="UJZ19" s="1455"/>
      <c r="UKA19" s="1459"/>
      <c r="UKB19" s="643"/>
      <c r="UKC19" s="1381"/>
      <c r="UKD19" s="591"/>
      <c r="UKE19" s="1392"/>
      <c r="UKF19" s="943"/>
      <c r="UKG19" s="1242"/>
      <c r="UKH19" s="1241"/>
      <c r="UKI19" s="594"/>
      <c r="UKJ19" s="1191"/>
      <c r="UKK19" s="643"/>
      <c r="UKL19" s="1460"/>
      <c r="UKM19" s="1396"/>
      <c r="UKN19" s="1396"/>
      <c r="UKO19" s="1468"/>
      <c r="UKP19" s="1468"/>
      <c r="UKQ19" s="1396"/>
      <c r="UKR19" s="1462"/>
      <c r="UKS19" s="1463"/>
      <c r="UKT19" s="1464"/>
      <c r="UKU19" s="1396"/>
      <c r="UKV19" s="1396"/>
      <c r="UKW19" s="1396"/>
      <c r="UKX19" s="1465"/>
      <c r="UKY19" s="1465"/>
      <c r="UKZ19" s="1396"/>
      <c r="ULA19" s="1465"/>
      <c r="ULB19" s="1465"/>
      <c r="ULC19" s="1465"/>
      <c r="ULD19" s="1465"/>
      <c r="ULE19" s="1465"/>
      <c r="ULF19" s="1396"/>
      <c r="ULG19" s="1452"/>
      <c r="ULH19" s="1467"/>
      <c r="ULI19" s="1454"/>
      <c r="ULJ19" s="1455"/>
      <c r="ULK19" s="1396"/>
      <c r="ULL19" s="1456"/>
      <c r="ULM19" s="1457"/>
      <c r="ULN19" s="1458"/>
      <c r="ULO19" s="1455"/>
      <c r="ULP19" s="1459"/>
      <c r="ULQ19" s="643"/>
      <c r="ULR19" s="1381"/>
      <c r="ULS19" s="591"/>
      <c r="ULT19" s="1392"/>
      <c r="ULU19" s="943"/>
      <c r="ULV19" s="1242"/>
      <c r="ULW19" s="1241"/>
      <c r="ULX19" s="594"/>
      <c r="ULY19" s="1191"/>
      <c r="ULZ19" s="643"/>
      <c r="UMA19" s="1460"/>
      <c r="UMB19" s="1396"/>
      <c r="UMC19" s="1396"/>
      <c r="UMD19" s="1468"/>
      <c r="UME19" s="1468"/>
      <c r="UMF19" s="1396"/>
      <c r="UMG19" s="1462"/>
      <c r="UMH19" s="1463"/>
      <c r="UMI19" s="1464"/>
      <c r="UMJ19" s="1396"/>
      <c r="UMK19" s="1396"/>
      <c r="UML19" s="1396"/>
      <c r="UMM19" s="1465"/>
      <c r="UMN19" s="1465"/>
      <c r="UMO19" s="1396"/>
      <c r="UMP19" s="1465"/>
      <c r="UMQ19" s="1465"/>
      <c r="UMR19" s="1465"/>
      <c r="UMS19" s="1465"/>
      <c r="UMT19" s="1465"/>
      <c r="UMU19" s="1396"/>
      <c r="UMV19" s="1452"/>
      <c r="UMW19" s="1467"/>
      <c r="UMX19" s="1454"/>
      <c r="UMY19" s="1455"/>
      <c r="UMZ19" s="1396"/>
      <c r="UNA19" s="1456"/>
      <c r="UNB19" s="1457"/>
      <c r="UNC19" s="1458"/>
      <c r="UND19" s="1455"/>
      <c r="UNE19" s="1459"/>
      <c r="UNF19" s="643"/>
      <c r="UNG19" s="1381"/>
      <c r="UNH19" s="591"/>
      <c r="UNI19" s="1392"/>
      <c r="UNJ19" s="943"/>
      <c r="UNK19" s="1242"/>
      <c r="UNL19" s="1241"/>
      <c r="UNM19" s="594"/>
      <c r="UNN19" s="1191"/>
      <c r="UNO19" s="643"/>
      <c r="UNP19" s="1460"/>
      <c r="UNQ19" s="1396"/>
      <c r="UNR19" s="1396"/>
      <c r="UNS19" s="1468"/>
      <c r="UNT19" s="1468"/>
      <c r="UNU19" s="1396"/>
      <c r="UNV19" s="1462"/>
      <c r="UNW19" s="1463"/>
      <c r="UNX19" s="1464"/>
      <c r="UNY19" s="1396"/>
      <c r="UNZ19" s="1396"/>
      <c r="UOA19" s="1396"/>
      <c r="UOB19" s="1465"/>
      <c r="UOC19" s="1465"/>
      <c r="UOD19" s="1396"/>
      <c r="UOE19" s="1465"/>
      <c r="UOF19" s="1465"/>
      <c r="UOG19" s="1465"/>
      <c r="UOH19" s="1465"/>
      <c r="UOI19" s="1465"/>
      <c r="UOJ19" s="1396"/>
      <c r="UOK19" s="1452"/>
      <c r="UOL19" s="1467"/>
      <c r="UOM19" s="1454"/>
      <c r="UON19" s="1455"/>
      <c r="UOO19" s="1396"/>
      <c r="UOP19" s="1456"/>
      <c r="UOQ19" s="1457"/>
      <c r="UOR19" s="1458"/>
      <c r="UOS19" s="1455"/>
      <c r="UOT19" s="1459"/>
      <c r="UOU19" s="643"/>
      <c r="UOV19" s="1381"/>
      <c r="UOW19" s="591"/>
      <c r="UOX19" s="1392"/>
      <c r="UOY19" s="943"/>
      <c r="UOZ19" s="1242"/>
      <c r="UPA19" s="1241"/>
      <c r="UPB19" s="594"/>
      <c r="UPC19" s="1191"/>
      <c r="UPD19" s="643"/>
      <c r="UPE19" s="1460"/>
      <c r="UPF19" s="1396"/>
      <c r="UPG19" s="1396"/>
      <c r="UPH19" s="1468"/>
      <c r="UPI19" s="1468"/>
      <c r="UPJ19" s="1396"/>
      <c r="UPK19" s="1462"/>
      <c r="UPL19" s="1463"/>
      <c r="UPM19" s="1464"/>
      <c r="UPN19" s="1396"/>
      <c r="UPO19" s="1396"/>
      <c r="UPP19" s="1396"/>
      <c r="UPQ19" s="1465"/>
      <c r="UPR19" s="1465"/>
      <c r="UPS19" s="1396"/>
      <c r="UPT19" s="1465"/>
      <c r="UPU19" s="1465"/>
      <c r="UPV19" s="1465"/>
      <c r="UPW19" s="1465"/>
      <c r="UPX19" s="1465"/>
      <c r="UPY19" s="1396"/>
      <c r="UPZ19" s="1452"/>
      <c r="UQA19" s="1467"/>
      <c r="UQB19" s="1454"/>
      <c r="UQC19" s="1455"/>
      <c r="UQD19" s="1396"/>
      <c r="UQE19" s="1456"/>
      <c r="UQF19" s="1457"/>
      <c r="UQG19" s="1458"/>
      <c r="UQH19" s="1455"/>
      <c r="UQI19" s="1459"/>
      <c r="UQJ19" s="643"/>
      <c r="UQK19" s="1381"/>
      <c r="UQL19" s="591"/>
      <c r="UQM19" s="1392"/>
      <c r="UQN19" s="943"/>
      <c r="UQO19" s="1242"/>
      <c r="UQP19" s="1241"/>
      <c r="UQQ19" s="594"/>
      <c r="UQR19" s="1191"/>
      <c r="UQS19" s="643"/>
      <c r="UQT19" s="1460"/>
      <c r="UQU19" s="1396"/>
      <c r="UQV19" s="1396"/>
      <c r="UQW19" s="1468"/>
      <c r="UQX19" s="1468"/>
      <c r="UQY19" s="1396"/>
      <c r="UQZ19" s="1462"/>
      <c r="URA19" s="1463"/>
      <c r="URB19" s="1464"/>
      <c r="URC19" s="1396"/>
      <c r="URD19" s="1396"/>
      <c r="URE19" s="1396"/>
      <c r="URF19" s="1465"/>
      <c r="URG19" s="1465"/>
      <c r="URH19" s="1396"/>
      <c r="URI19" s="1465"/>
      <c r="URJ19" s="1465"/>
      <c r="URK19" s="1465"/>
      <c r="URL19" s="1465"/>
      <c r="URM19" s="1465"/>
      <c r="URN19" s="1396"/>
      <c r="URO19" s="1452"/>
      <c r="URP19" s="1467"/>
      <c r="URQ19" s="1454"/>
      <c r="URR19" s="1455"/>
      <c r="URS19" s="1396"/>
      <c r="URT19" s="1456"/>
      <c r="URU19" s="1457"/>
      <c r="URV19" s="1458"/>
      <c r="URW19" s="1455"/>
      <c r="URX19" s="1459"/>
      <c r="URY19" s="643"/>
      <c r="URZ19" s="1381"/>
      <c r="USA19" s="591"/>
      <c r="USB19" s="1392"/>
      <c r="USC19" s="943"/>
      <c r="USD19" s="1242"/>
      <c r="USE19" s="1241"/>
      <c r="USF19" s="594"/>
      <c r="USG19" s="1191"/>
      <c r="USH19" s="643"/>
      <c r="USI19" s="1460"/>
      <c r="USJ19" s="1396"/>
      <c r="USK19" s="1396"/>
      <c r="USL19" s="1468"/>
      <c r="USM19" s="1468"/>
      <c r="USN19" s="1396"/>
      <c r="USO19" s="1462"/>
      <c r="USP19" s="1463"/>
      <c r="USQ19" s="1464"/>
      <c r="USR19" s="1396"/>
      <c r="USS19" s="1396"/>
      <c r="UST19" s="1396"/>
      <c r="USU19" s="1465"/>
      <c r="USV19" s="1465"/>
      <c r="USW19" s="1396"/>
      <c r="USX19" s="1465"/>
      <c r="USY19" s="1465"/>
      <c r="USZ19" s="1465"/>
      <c r="UTA19" s="1465"/>
      <c r="UTB19" s="1465"/>
      <c r="UTC19" s="1396"/>
      <c r="UTD19" s="1452"/>
      <c r="UTE19" s="1467"/>
      <c r="UTF19" s="1454"/>
      <c r="UTG19" s="1455"/>
      <c r="UTH19" s="1396"/>
      <c r="UTI19" s="1456"/>
      <c r="UTJ19" s="1457"/>
      <c r="UTK19" s="1458"/>
      <c r="UTL19" s="1455"/>
      <c r="UTM19" s="1459"/>
      <c r="UTN19" s="643"/>
      <c r="UTO19" s="1381"/>
      <c r="UTP19" s="591"/>
      <c r="UTQ19" s="1392"/>
      <c r="UTR19" s="943"/>
      <c r="UTS19" s="1242"/>
      <c r="UTT19" s="1241"/>
      <c r="UTU19" s="594"/>
      <c r="UTV19" s="1191"/>
      <c r="UTW19" s="643"/>
      <c r="UTX19" s="1460"/>
      <c r="UTY19" s="1396"/>
      <c r="UTZ19" s="1396"/>
      <c r="UUA19" s="1468"/>
      <c r="UUB19" s="1468"/>
      <c r="UUC19" s="1396"/>
      <c r="UUD19" s="1462"/>
      <c r="UUE19" s="1463"/>
      <c r="UUF19" s="1464"/>
      <c r="UUG19" s="1396"/>
      <c r="UUH19" s="1396"/>
      <c r="UUI19" s="1396"/>
      <c r="UUJ19" s="1465"/>
      <c r="UUK19" s="1465"/>
      <c r="UUL19" s="1396"/>
      <c r="UUM19" s="1465"/>
      <c r="UUN19" s="1465"/>
      <c r="UUO19" s="1465"/>
      <c r="UUP19" s="1465"/>
      <c r="UUQ19" s="1465"/>
      <c r="UUR19" s="1396"/>
      <c r="UUS19" s="1452"/>
      <c r="UUT19" s="1467"/>
      <c r="UUU19" s="1454"/>
      <c r="UUV19" s="1455"/>
      <c r="UUW19" s="1396"/>
      <c r="UUX19" s="1456"/>
      <c r="UUY19" s="1457"/>
      <c r="UUZ19" s="1458"/>
      <c r="UVA19" s="1455"/>
      <c r="UVB19" s="1459"/>
      <c r="UVC19" s="643"/>
      <c r="UVD19" s="1381"/>
      <c r="UVE19" s="591"/>
      <c r="UVF19" s="1392"/>
      <c r="UVG19" s="943"/>
      <c r="UVH19" s="1242"/>
      <c r="UVI19" s="1241"/>
      <c r="UVJ19" s="594"/>
      <c r="UVK19" s="1191"/>
      <c r="UVL19" s="643"/>
      <c r="UVM19" s="1460"/>
      <c r="UVN19" s="1396"/>
      <c r="UVO19" s="1396"/>
      <c r="UVP19" s="1468"/>
      <c r="UVQ19" s="1468"/>
      <c r="UVR19" s="1396"/>
      <c r="UVS19" s="1462"/>
      <c r="UVT19" s="1463"/>
      <c r="UVU19" s="1464"/>
      <c r="UVV19" s="1396"/>
      <c r="UVW19" s="1396"/>
      <c r="UVX19" s="1396"/>
      <c r="UVY19" s="1465"/>
      <c r="UVZ19" s="1465"/>
      <c r="UWA19" s="1396"/>
      <c r="UWB19" s="1465"/>
      <c r="UWC19" s="1465"/>
      <c r="UWD19" s="1465"/>
      <c r="UWE19" s="1465"/>
      <c r="UWF19" s="1465"/>
      <c r="UWG19" s="1396"/>
      <c r="UWH19" s="1452"/>
      <c r="UWI19" s="1467"/>
      <c r="UWJ19" s="1454"/>
      <c r="UWK19" s="1455"/>
      <c r="UWL19" s="1396"/>
      <c r="UWM19" s="1456"/>
      <c r="UWN19" s="1457"/>
      <c r="UWO19" s="1458"/>
      <c r="UWP19" s="1455"/>
      <c r="UWQ19" s="1459"/>
      <c r="UWR19" s="643"/>
      <c r="UWS19" s="1381"/>
      <c r="UWT19" s="591"/>
      <c r="UWU19" s="1392"/>
      <c r="UWV19" s="943"/>
      <c r="UWW19" s="1242"/>
      <c r="UWX19" s="1241"/>
      <c r="UWY19" s="594"/>
      <c r="UWZ19" s="1191"/>
      <c r="UXA19" s="643"/>
      <c r="UXB19" s="1460"/>
      <c r="UXC19" s="1396"/>
      <c r="UXD19" s="1396"/>
      <c r="UXE19" s="1468"/>
      <c r="UXF19" s="1468"/>
      <c r="UXG19" s="1396"/>
      <c r="UXH19" s="1462"/>
      <c r="UXI19" s="1463"/>
      <c r="UXJ19" s="1464"/>
      <c r="UXK19" s="1396"/>
      <c r="UXL19" s="1396"/>
      <c r="UXM19" s="1396"/>
      <c r="UXN19" s="1465"/>
      <c r="UXO19" s="1465"/>
      <c r="UXP19" s="1396"/>
      <c r="UXQ19" s="1465"/>
      <c r="UXR19" s="1465"/>
      <c r="UXS19" s="1465"/>
      <c r="UXT19" s="1465"/>
      <c r="UXU19" s="1465"/>
      <c r="UXV19" s="1396"/>
      <c r="UXW19" s="1452"/>
      <c r="UXX19" s="1467"/>
      <c r="UXY19" s="1454"/>
      <c r="UXZ19" s="1455"/>
      <c r="UYA19" s="1396"/>
      <c r="UYB19" s="1456"/>
      <c r="UYC19" s="1457"/>
      <c r="UYD19" s="1458"/>
      <c r="UYE19" s="1455"/>
      <c r="UYF19" s="1459"/>
      <c r="UYG19" s="643"/>
      <c r="UYH19" s="1381"/>
      <c r="UYI19" s="591"/>
      <c r="UYJ19" s="1392"/>
      <c r="UYK19" s="943"/>
      <c r="UYL19" s="1242"/>
      <c r="UYM19" s="1241"/>
      <c r="UYN19" s="594"/>
      <c r="UYO19" s="1191"/>
      <c r="UYP19" s="643"/>
      <c r="UYQ19" s="1460"/>
      <c r="UYR19" s="1396"/>
      <c r="UYS19" s="1396"/>
      <c r="UYT19" s="1468"/>
      <c r="UYU19" s="1468"/>
      <c r="UYV19" s="1396"/>
      <c r="UYW19" s="1462"/>
      <c r="UYX19" s="1463"/>
      <c r="UYY19" s="1464"/>
      <c r="UYZ19" s="1396"/>
      <c r="UZA19" s="1396"/>
      <c r="UZB19" s="1396"/>
      <c r="UZC19" s="1465"/>
      <c r="UZD19" s="1465"/>
      <c r="UZE19" s="1396"/>
      <c r="UZF19" s="1465"/>
      <c r="UZG19" s="1465"/>
      <c r="UZH19" s="1465"/>
      <c r="UZI19" s="1465"/>
      <c r="UZJ19" s="1465"/>
      <c r="UZK19" s="1396"/>
      <c r="UZL19" s="1452"/>
      <c r="UZM19" s="1467"/>
      <c r="UZN19" s="1454"/>
      <c r="UZO19" s="1455"/>
      <c r="UZP19" s="1396"/>
      <c r="UZQ19" s="1456"/>
      <c r="UZR19" s="1457"/>
      <c r="UZS19" s="1458"/>
      <c r="UZT19" s="1455"/>
      <c r="UZU19" s="1459"/>
      <c r="UZV19" s="643"/>
      <c r="UZW19" s="1381"/>
      <c r="UZX19" s="591"/>
      <c r="UZY19" s="1392"/>
      <c r="UZZ19" s="943"/>
      <c r="VAA19" s="1242"/>
      <c r="VAB19" s="1241"/>
      <c r="VAC19" s="594"/>
      <c r="VAD19" s="1191"/>
      <c r="VAE19" s="643"/>
      <c r="VAF19" s="1460"/>
      <c r="VAG19" s="1396"/>
      <c r="VAH19" s="1396"/>
      <c r="VAI19" s="1468"/>
      <c r="VAJ19" s="1468"/>
      <c r="VAK19" s="1396"/>
      <c r="VAL19" s="1462"/>
      <c r="VAM19" s="1463"/>
      <c r="VAN19" s="1464"/>
      <c r="VAO19" s="1396"/>
      <c r="VAP19" s="1396"/>
      <c r="VAQ19" s="1396"/>
      <c r="VAR19" s="1465"/>
      <c r="VAS19" s="1465"/>
      <c r="VAT19" s="1396"/>
      <c r="VAU19" s="1465"/>
      <c r="VAV19" s="1465"/>
      <c r="VAW19" s="1465"/>
      <c r="VAX19" s="1465"/>
      <c r="VAY19" s="1465"/>
      <c r="VAZ19" s="1396"/>
      <c r="VBA19" s="1452"/>
      <c r="VBB19" s="1467"/>
      <c r="VBC19" s="1454"/>
      <c r="VBD19" s="1455"/>
      <c r="VBE19" s="1396"/>
      <c r="VBF19" s="1456"/>
      <c r="VBG19" s="1457"/>
      <c r="VBH19" s="1458"/>
      <c r="VBI19" s="1455"/>
      <c r="VBJ19" s="1459"/>
      <c r="VBK19" s="643"/>
      <c r="VBL19" s="1381"/>
      <c r="VBM19" s="591"/>
      <c r="VBN19" s="1392"/>
      <c r="VBO19" s="943"/>
      <c r="VBP19" s="1242"/>
      <c r="VBQ19" s="1241"/>
      <c r="VBR19" s="594"/>
      <c r="VBS19" s="1191"/>
      <c r="VBT19" s="643"/>
      <c r="VBU19" s="1460"/>
      <c r="VBV19" s="1396"/>
      <c r="VBW19" s="1396"/>
      <c r="VBX19" s="1468"/>
      <c r="VBY19" s="1468"/>
      <c r="VBZ19" s="1396"/>
      <c r="VCA19" s="1462"/>
      <c r="VCB19" s="1463"/>
      <c r="VCC19" s="1464"/>
      <c r="VCD19" s="1396"/>
      <c r="VCE19" s="1396"/>
      <c r="VCF19" s="1396"/>
      <c r="VCG19" s="1465"/>
      <c r="VCH19" s="1465"/>
      <c r="VCI19" s="1396"/>
      <c r="VCJ19" s="1465"/>
      <c r="VCK19" s="1465"/>
      <c r="VCL19" s="1465"/>
      <c r="VCM19" s="1465"/>
      <c r="VCN19" s="1465"/>
      <c r="VCO19" s="1396"/>
      <c r="VCP19" s="1452"/>
      <c r="VCQ19" s="1467"/>
      <c r="VCR19" s="1454"/>
      <c r="VCS19" s="1455"/>
      <c r="VCT19" s="1396"/>
      <c r="VCU19" s="1456"/>
      <c r="VCV19" s="1457"/>
      <c r="VCW19" s="1458"/>
      <c r="VCX19" s="1455"/>
      <c r="VCY19" s="1459"/>
      <c r="VCZ19" s="643"/>
      <c r="VDA19" s="1381"/>
      <c r="VDB19" s="591"/>
      <c r="VDC19" s="1392"/>
      <c r="VDD19" s="943"/>
      <c r="VDE19" s="1242"/>
      <c r="VDF19" s="1241"/>
      <c r="VDG19" s="594"/>
      <c r="VDH19" s="1191"/>
      <c r="VDI19" s="643"/>
      <c r="VDJ19" s="1460"/>
      <c r="VDK19" s="1396"/>
      <c r="VDL19" s="1396"/>
      <c r="VDM19" s="1468"/>
      <c r="VDN19" s="1468"/>
      <c r="VDO19" s="1396"/>
      <c r="VDP19" s="1462"/>
      <c r="VDQ19" s="1463"/>
      <c r="VDR19" s="1464"/>
      <c r="VDS19" s="1396"/>
      <c r="VDT19" s="1396"/>
      <c r="VDU19" s="1396"/>
      <c r="VDV19" s="1465"/>
      <c r="VDW19" s="1465"/>
      <c r="VDX19" s="1396"/>
      <c r="VDY19" s="1465"/>
      <c r="VDZ19" s="1465"/>
      <c r="VEA19" s="1465"/>
      <c r="VEB19" s="1465"/>
      <c r="VEC19" s="1465"/>
      <c r="VED19" s="1396"/>
      <c r="VEE19" s="1452"/>
      <c r="VEF19" s="1467"/>
      <c r="VEG19" s="1454"/>
      <c r="VEH19" s="1455"/>
      <c r="VEI19" s="1396"/>
      <c r="VEJ19" s="1456"/>
      <c r="VEK19" s="1457"/>
      <c r="VEL19" s="1458"/>
      <c r="VEM19" s="1455"/>
      <c r="VEN19" s="1459"/>
      <c r="VEO19" s="643"/>
      <c r="VEP19" s="1381"/>
      <c r="VEQ19" s="591"/>
      <c r="VER19" s="1392"/>
      <c r="VES19" s="943"/>
      <c r="VET19" s="1242"/>
      <c r="VEU19" s="1241"/>
      <c r="VEV19" s="594"/>
      <c r="VEW19" s="1191"/>
      <c r="VEX19" s="643"/>
      <c r="VEY19" s="1460"/>
      <c r="VEZ19" s="1396"/>
      <c r="VFA19" s="1396"/>
      <c r="VFB19" s="1468"/>
      <c r="VFC19" s="1468"/>
      <c r="VFD19" s="1396"/>
      <c r="VFE19" s="1462"/>
      <c r="VFF19" s="1463"/>
      <c r="VFG19" s="1464"/>
      <c r="VFH19" s="1396"/>
      <c r="VFI19" s="1396"/>
      <c r="VFJ19" s="1396"/>
      <c r="VFK19" s="1465"/>
      <c r="VFL19" s="1465"/>
      <c r="VFM19" s="1396"/>
      <c r="VFN19" s="1465"/>
      <c r="VFO19" s="1465"/>
      <c r="VFP19" s="1465"/>
      <c r="VFQ19" s="1465"/>
      <c r="VFR19" s="1465"/>
      <c r="VFS19" s="1396"/>
      <c r="VFT19" s="1452"/>
      <c r="VFU19" s="1467"/>
      <c r="VFV19" s="1454"/>
      <c r="VFW19" s="1455"/>
      <c r="VFX19" s="1396"/>
      <c r="VFY19" s="1456"/>
      <c r="VFZ19" s="1457"/>
      <c r="VGA19" s="1458"/>
      <c r="VGB19" s="1455"/>
      <c r="VGC19" s="1459"/>
      <c r="VGD19" s="643"/>
      <c r="VGE19" s="1381"/>
      <c r="VGF19" s="591"/>
      <c r="VGG19" s="1392"/>
      <c r="VGH19" s="943"/>
      <c r="VGI19" s="1242"/>
      <c r="VGJ19" s="1241"/>
      <c r="VGK19" s="594"/>
      <c r="VGL19" s="1191"/>
      <c r="VGM19" s="643"/>
      <c r="VGN19" s="1460"/>
      <c r="VGO19" s="1396"/>
      <c r="VGP19" s="1396"/>
      <c r="VGQ19" s="1468"/>
      <c r="VGR19" s="1468"/>
      <c r="VGS19" s="1396"/>
      <c r="VGT19" s="1462"/>
      <c r="VGU19" s="1463"/>
      <c r="VGV19" s="1464"/>
      <c r="VGW19" s="1396"/>
      <c r="VGX19" s="1396"/>
      <c r="VGY19" s="1396"/>
      <c r="VGZ19" s="1465"/>
      <c r="VHA19" s="1465"/>
      <c r="VHB19" s="1396"/>
      <c r="VHC19" s="1465"/>
      <c r="VHD19" s="1465"/>
      <c r="VHE19" s="1465"/>
      <c r="VHF19" s="1465"/>
      <c r="VHG19" s="1465"/>
      <c r="VHH19" s="1396"/>
      <c r="VHI19" s="1452"/>
      <c r="VHJ19" s="1467"/>
      <c r="VHK19" s="1454"/>
      <c r="VHL19" s="1455"/>
      <c r="VHM19" s="1396"/>
      <c r="VHN19" s="1456"/>
      <c r="VHO19" s="1457"/>
      <c r="VHP19" s="1458"/>
      <c r="VHQ19" s="1455"/>
      <c r="VHR19" s="1459"/>
      <c r="VHS19" s="643"/>
      <c r="VHT19" s="1381"/>
      <c r="VHU19" s="591"/>
      <c r="VHV19" s="1392"/>
      <c r="VHW19" s="943"/>
      <c r="VHX19" s="1242"/>
      <c r="VHY19" s="1241"/>
      <c r="VHZ19" s="594"/>
      <c r="VIA19" s="1191"/>
      <c r="VIB19" s="643"/>
      <c r="VIC19" s="1460"/>
      <c r="VID19" s="1396"/>
      <c r="VIE19" s="1396"/>
      <c r="VIF19" s="1468"/>
      <c r="VIG19" s="1468"/>
      <c r="VIH19" s="1396"/>
      <c r="VII19" s="1462"/>
      <c r="VIJ19" s="1463"/>
      <c r="VIK19" s="1464"/>
      <c r="VIL19" s="1396"/>
      <c r="VIM19" s="1396"/>
      <c r="VIN19" s="1396"/>
      <c r="VIO19" s="1465"/>
      <c r="VIP19" s="1465"/>
      <c r="VIQ19" s="1396"/>
      <c r="VIR19" s="1465"/>
      <c r="VIS19" s="1465"/>
      <c r="VIT19" s="1465"/>
      <c r="VIU19" s="1465"/>
      <c r="VIV19" s="1465"/>
      <c r="VIW19" s="1396"/>
      <c r="VIX19" s="1452"/>
      <c r="VIY19" s="1467"/>
      <c r="VIZ19" s="1454"/>
      <c r="VJA19" s="1455"/>
      <c r="VJB19" s="1396"/>
      <c r="VJC19" s="1456"/>
      <c r="VJD19" s="1457"/>
      <c r="VJE19" s="1458"/>
      <c r="VJF19" s="1455"/>
      <c r="VJG19" s="1459"/>
      <c r="VJH19" s="643"/>
      <c r="VJI19" s="1381"/>
      <c r="VJJ19" s="591"/>
      <c r="VJK19" s="1392"/>
      <c r="VJL19" s="943"/>
      <c r="VJM19" s="1242"/>
      <c r="VJN19" s="1241"/>
      <c r="VJO19" s="594"/>
      <c r="VJP19" s="1191"/>
      <c r="VJQ19" s="643"/>
      <c r="VJR19" s="1460"/>
      <c r="VJS19" s="1396"/>
      <c r="VJT19" s="1396"/>
      <c r="VJU19" s="1468"/>
      <c r="VJV19" s="1468"/>
      <c r="VJW19" s="1396"/>
      <c r="VJX19" s="1462"/>
      <c r="VJY19" s="1463"/>
      <c r="VJZ19" s="1464"/>
      <c r="VKA19" s="1396"/>
      <c r="VKB19" s="1396"/>
      <c r="VKC19" s="1396"/>
      <c r="VKD19" s="1465"/>
      <c r="VKE19" s="1465"/>
      <c r="VKF19" s="1396"/>
      <c r="VKG19" s="1465"/>
      <c r="VKH19" s="1465"/>
      <c r="VKI19" s="1465"/>
      <c r="VKJ19" s="1465"/>
      <c r="VKK19" s="1465"/>
      <c r="VKL19" s="1396"/>
      <c r="VKM19" s="1452"/>
      <c r="VKN19" s="1467"/>
      <c r="VKO19" s="1454"/>
      <c r="VKP19" s="1455"/>
      <c r="VKQ19" s="1396"/>
      <c r="VKR19" s="1456"/>
      <c r="VKS19" s="1457"/>
      <c r="VKT19" s="1458"/>
      <c r="VKU19" s="1455"/>
      <c r="VKV19" s="1459"/>
      <c r="VKW19" s="643"/>
      <c r="VKX19" s="1381"/>
      <c r="VKY19" s="591"/>
      <c r="VKZ19" s="1392"/>
      <c r="VLA19" s="943"/>
      <c r="VLB19" s="1242"/>
      <c r="VLC19" s="1241"/>
      <c r="VLD19" s="594"/>
      <c r="VLE19" s="1191"/>
      <c r="VLF19" s="643"/>
      <c r="VLG19" s="1460"/>
      <c r="VLH19" s="1396"/>
      <c r="VLI19" s="1396"/>
      <c r="VLJ19" s="1468"/>
      <c r="VLK19" s="1468"/>
      <c r="VLL19" s="1396"/>
      <c r="VLM19" s="1462"/>
      <c r="VLN19" s="1463"/>
      <c r="VLO19" s="1464"/>
      <c r="VLP19" s="1396"/>
      <c r="VLQ19" s="1396"/>
      <c r="VLR19" s="1396"/>
      <c r="VLS19" s="1465"/>
      <c r="VLT19" s="1465"/>
      <c r="VLU19" s="1396"/>
      <c r="VLV19" s="1465"/>
      <c r="VLW19" s="1465"/>
      <c r="VLX19" s="1465"/>
      <c r="VLY19" s="1465"/>
      <c r="VLZ19" s="1465"/>
      <c r="VMA19" s="1396"/>
      <c r="VMB19" s="1452"/>
      <c r="VMC19" s="1467"/>
      <c r="VMD19" s="1454"/>
      <c r="VME19" s="1455"/>
      <c r="VMF19" s="1396"/>
      <c r="VMG19" s="1456"/>
      <c r="VMH19" s="1457"/>
      <c r="VMI19" s="1458"/>
      <c r="VMJ19" s="1455"/>
      <c r="VMK19" s="1459"/>
      <c r="VML19" s="643"/>
      <c r="VMM19" s="1381"/>
      <c r="VMN19" s="591"/>
      <c r="VMO19" s="1392"/>
      <c r="VMP19" s="943"/>
      <c r="VMQ19" s="1242"/>
      <c r="VMR19" s="1241"/>
      <c r="VMS19" s="594"/>
      <c r="VMT19" s="1191"/>
      <c r="VMU19" s="643"/>
      <c r="VMV19" s="1460"/>
      <c r="VMW19" s="1396"/>
      <c r="VMX19" s="1396"/>
      <c r="VMY19" s="1468"/>
      <c r="VMZ19" s="1468"/>
      <c r="VNA19" s="1396"/>
      <c r="VNB19" s="1462"/>
      <c r="VNC19" s="1463"/>
      <c r="VND19" s="1464"/>
      <c r="VNE19" s="1396"/>
      <c r="VNF19" s="1396"/>
      <c r="VNG19" s="1396"/>
      <c r="VNH19" s="1465"/>
      <c r="VNI19" s="1465"/>
      <c r="VNJ19" s="1396"/>
      <c r="VNK19" s="1465"/>
      <c r="VNL19" s="1465"/>
      <c r="VNM19" s="1465"/>
      <c r="VNN19" s="1465"/>
      <c r="VNO19" s="1465"/>
      <c r="VNP19" s="1396"/>
      <c r="VNQ19" s="1452"/>
      <c r="VNR19" s="1467"/>
      <c r="VNS19" s="1454"/>
      <c r="VNT19" s="1455"/>
      <c r="VNU19" s="1396"/>
      <c r="VNV19" s="1456"/>
      <c r="VNW19" s="1457"/>
      <c r="VNX19" s="1458"/>
      <c r="VNY19" s="1455"/>
      <c r="VNZ19" s="1459"/>
      <c r="VOA19" s="643"/>
      <c r="VOB19" s="1381"/>
      <c r="VOC19" s="591"/>
      <c r="VOD19" s="1392"/>
      <c r="VOE19" s="943"/>
      <c r="VOF19" s="1242"/>
      <c r="VOG19" s="1241"/>
      <c r="VOH19" s="594"/>
      <c r="VOI19" s="1191"/>
      <c r="VOJ19" s="643"/>
      <c r="VOK19" s="1460"/>
      <c r="VOL19" s="1396"/>
      <c r="VOM19" s="1396"/>
      <c r="VON19" s="1468"/>
      <c r="VOO19" s="1468"/>
      <c r="VOP19" s="1396"/>
      <c r="VOQ19" s="1462"/>
      <c r="VOR19" s="1463"/>
      <c r="VOS19" s="1464"/>
      <c r="VOT19" s="1396"/>
      <c r="VOU19" s="1396"/>
      <c r="VOV19" s="1396"/>
      <c r="VOW19" s="1465"/>
      <c r="VOX19" s="1465"/>
      <c r="VOY19" s="1396"/>
      <c r="VOZ19" s="1465"/>
      <c r="VPA19" s="1465"/>
      <c r="VPB19" s="1465"/>
      <c r="VPC19" s="1465"/>
      <c r="VPD19" s="1465"/>
      <c r="VPE19" s="1396"/>
      <c r="VPF19" s="1452"/>
      <c r="VPG19" s="1467"/>
      <c r="VPH19" s="1454"/>
      <c r="VPI19" s="1455"/>
      <c r="VPJ19" s="1396"/>
      <c r="VPK19" s="1456"/>
      <c r="VPL19" s="1457"/>
      <c r="VPM19" s="1458"/>
      <c r="VPN19" s="1455"/>
      <c r="VPO19" s="1459"/>
      <c r="VPP19" s="643"/>
      <c r="VPQ19" s="1381"/>
      <c r="VPR19" s="591"/>
      <c r="VPS19" s="1392"/>
      <c r="VPT19" s="943"/>
      <c r="VPU19" s="1242"/>
      <c r="VPV19" s="1241"/>
      <c r="VPW19" s="594"/>
      <c r="VPX19" s="1191"/>
      <c r="VPY19" s="643"/>
      <c r="VPZ19" s="1460"/>
      <c r="VQA19" s="1396"/>
      <c r="VQB19" s="1396"/>
      <c r="VQC19" s="1468"/>
      <c r="VQD19" s="1468"/>
      <c r="VQE19" s="1396"/>
      <c r="VQF19" s="1462"/>
      <c r="VQG19" s="1463"/>
      <c r="VQH19" s="1464"/>
      <c r="VQI19" s="1396"/>
      <c r="VQJ19" s="1396"/>
      <c r="VQK19" s="1396"/>
      <c r="VQL19" s="1465"/>
      <c r="VQM19" s="1465"/>
      <c r="VQN19" s="1396"/>
      <c r="VQO19" s="1465"/>
      <c r="VQP19" s="1465"/>
      <c r="VQQ19" s="1465"/>
      <c r="VQR19" s="1465"/>
      <c r="VQS19" s="1465"/>
      <c r="VQT19" s="1396"/>
      <c r="VQU19" s="1452"/>
      <c r="VQV19" s="1467"/>
      <c r="VQW19" s="1454"/>
      <c r="VQX19" s="1455"/>
      <c r="VQY19" s="1396"/>
      <c r="VQZ19" s="1456"/>
      <c r="VRA19" s="1457"/>
      <c r="VRB19" s="1458"/>
      <c r="VRC19" s="1455"/>
      <c r="VRD19" s="1459"/>
      <c r="VRE19" s="643"/>
      <c r="VRF19" s="1381"/>
      <c r="VRG19" s="591"/>
      <c r="VRH19" s="1392"/>
      <c r="VRI19" s="943"/>
      <c r="VRJ19" s="1242"/>
      <c r="VRK19" s="1241"/>
      <c r="VRL19" s="594"/>
      <c r="VRM19" s="1191"/>
      <c r="VRN19" s="643"/>
      <c r="VRO19" s="1460"/>
      <c r="VRP19" s="1396"/>
      <c r="VRQ19" s="1396"/>
      <c r="VRR19" s="1468"/>
      <c r="VRS19" s="1468"/>
      <c r="VRT19" s="1396"/>
      <c r="VRU19" s="1462"/>
      <c r="VRV19" s="1463"/>
      <c r="VRW19" s="1464"/>
      <c r="VRX19" s="1396"/>
      <c r="VRY19" s="1396"/>
      <c r="VRZ19" s="1396"/>
      <c r="VSA19" s="1465"/>
      <c r="VSB19" s="1465"/>
      <c r="VSC19" s="1396"/>
      <c r="VSD19" s="1465"/>
      <c r="VSE19" s="1465"/>
      <c r="VSF19" s="1465"/>
      <c r="VSG19" s="1465"/>
      <c r="VSH19" s="1465"/>
      <c r="VSI19" s="1396"/>
      <c r="VSJ19" s="1452"/>
      <c r="VSK19" s="1467"/>
      <c r="VSL19" s="1454"/>
      <c r="VSM19" s="1455"/>
      <c r="VSN19" s="1396"/>
      <c r="VSO19" s="1456"/>
      <c r="VSP19" s="1457"/>
      <c r="VSQ19" s="1458"/>
      <c r="VSR19" s="1455"/>
      <c r="VSS19" s="1459"/>
      <c r="VST19" s="643"/>
      <c r="VSU19" s="1381"/>
      <c r="VSV19" s="591"/>
      <c r="VSW19" s="1392"/>
      <c r="VSX19" s="943"/>
      <c r="VSY19" s="1242"/>
      <c r="VSZ19" s="1241"/>
      <c r="VTA19" s="594"/>
      <c r="VTB19" s="1191"/>
      <c r="VTC19" s="643"/>
      <c r="VTD19" s="1460"/>
      <c r="VTE19" s="1396"/>
      <c r="VTF19" s="1396"/>
      <c r="VTG19" s="1468"/>
      <c r="VTH19" s="1468"/>
      <c r="VTI19" s="1396"/>
      <c r="VTJ19" s="1462"/>
      <c r="VTK19" s="1463"/>
      <c r="VTL19" s="1464"/>
      <c r="VTM19" s="1396"/>
      <c r="VTN19" s="1396"/>
      <c r="VTO19" s="1396"/>
      <c r="VTP19" s="1465"/>
      <c r="VTQ19" s="1465"/>
      <c r="VTR19" s="1396"/>
      <c r="VTS19" s="1465"/>
      <c r="VTT19" s="1465"/>
      <c r="VTU19" s="1465"/>
      <c r="VTV19" s="1465"/>
      <c r="VTW19" s="1465"/>
      <c r="VTX19" s="1396"/>
      <c r="VTY19" s="1452"/>
      <c r="VTZ19" s="1467"/>
      <c r="VUA19" s="1454"/>
      <c r="VUB19" s="1455"/>
      <c r="VUC19" s="1396"/>
      <c r="VUD19" s="1456"/>
      <c r="VUE19" s="1457"/>
      <c r="VUF19" s="1458"/>
      <c r="VUG19" s="1455"/>
      <c r="VUH19" s="1459"/>
      <c r="VUI19" s="643"/>
      <c r="VUJ19" s="1381"/>
      <c r="VUK19" s="591"/>
      <c r="VUL19" s="1392"/>
      <c r="VUM19" s="943"/>
      <c r="VUN19" s="1242"/>
      <c r="VUO19" s="1241"/>
      <c r="VUP19" s="594"/>
      <c r="VUQ19" s="1191"/>
      <c r="VUR19" s="643"/>
      <c r="VUS19" s="1460"/>
      <c r="VUT19" s="1396"/>
      <c r="VUU19" s="1396"/>
      <c r="VUV19" s="1468"/>
      <c r="VUW19" s="1468"/>
      <c r="VUX19" s="1396"/>
      <c r="VUY19" s="1462"/>
      <c r="VUZ19" s="1463"/>
      <c r="VVA19" s="1464"/>
      <c r="VVB19" s="1396"/>
      <c r="VVC19" s="1396"/>
      <c r="VVD19" s="1396"/>
      <c r="VVE19" s="1465"/>
      <c r="VVF19" s="1465"/>
      <c r="VVG19" s="1396"/>
      <c r="VVH19" s="1465"/>
      <c r="VVI19" s="1465"/>
      <c r="VVJ19" s="1465"/>
      <c r="VVK19" s="1465"/>
      <c r="VVL19" s="1465"/>
      <c r="VVM19" s="1396"/>
      <c r="VVN19" s="1452"/>
      <c r="VVO19" s="1467"/>
      <c r="VVP19" s="1454"/>
      <c r="VVQ19" s="1455"/>
      <c r="VVR19" s="1396"/>
      <c r="VVS19" s="1456"/>
      <c r="VVT19" s="1457"/>
      <c r="VVU19" s="1458"/>
      <c r="VVV19" s="1455"/>
      <c r="VVW19" s="1459"/>
      <c r="VVX19" s="643"/>
      <c r="VVY19" s="1381"/>
      <c r="VVZ19" s="591"/>
      <c r="VWA19" s="1392"/>
      <c r="VWB19" s="943"/>
      <c r="VWC19" s="1242"/>
      <c r="VWD19" s="1241"/>
      <c r="VWE19" s="594"/>
      <c r="VWF19" s="1191"/>
      <c r="VWG19" s="643"/>
      <c r="VWH19" s="1460"/>
      <c r="VWI19" s="1396"/>
      <c r="VWJ19" s="1396"/>
      <c r="VWK19" s="1468"/>
      <c r="VWL19" s="1468"/>
      <c r="VWM19" s="1396"/>
      <c r="VWN19" s="1462"/>
      <c r="VWO19" s="1463"/>
      <c r="VWP19" s="1464"/>
      <c r="VWQ19" s="1396"/>
      <c r="VWR19" s="1396"/>
      <c r="VWS19" s="1396"/>
      <c r="VWT19" s="1465"/>
      <c r="VWU19" s="1465"/>
      <c r="VWV19" s="1396"/>
      <c r="VWW19" s="1465"/>
      <c r="VWX19" s="1465"/>
      <c r="VWY19" s="1465"/>
      <c r="VWZ19" s="1465"/>
      <c r="VXA19" s="1465"/>
      <c r="VXB19" s="1396"/>
      <c r="VXC19" s="1452"/>
      <c r="VXD19" s="1467"/>
      <c r="VXE19" s="1454"/>
      <c r="VXF19" s="1455"/>
      <c r="VXG19" s="1396"/>
      <c r="VXH19" s="1456"/>
      <c r="VXI19" s="1457"/>
      <c r="VXJ19" s="1458"/>
      <c r="VXK19" s="1455"/>
      <c r="VXL19" s="1459"/>
      <c r="VXM19" s="643"/>
      <c r="VXN19" s="1381"/>
      <c r="VXO19" s="591"/>
      <c r="VXP19" s="1392"/>
      <c r="VXQ19" s="943"/>
      <c r="VXR19" s="1242"/>
      <c r="VXS19" s="1241"/>
      <c r="VXT19" s="594"/>
      <c r="VXU19" s="1191"/>
      <c r="VXV19" s="643"/>
      <c r="VXW19" s="1460"/>
      <c r="VXX19" s="1396"/>
      <c r="VXY19" s="1396"/>
      <c r="VXZ19" s="1468"/>
      <c r="VYA19" s="1468"/>
      <c r="VYB19" s="1396"/>
      <c r="VYC19" s="1462"/>
      <c r="VYD19" s="1463"/>
      <c r="VYE19" s="1464"/>
      <c r="VYF19" s="1396"/>
      <c r="VYG19" s="1396"/>
      <c r="VYH19" s="1396"/>
      <c r="VYI19" s="1465"/>
      <c r="VYJ19" s="1465"/>
      <c r="VYK19" s="1396"/>
      <c r="VYL19" s="1465"/>
      <c r="VYM19" s="1465"/>
      <c r="VYN19" s="1465"/>
      <c r="VYO19" s="1465"/>
      <c r="VYP19" s="1465"/>
      <c r="VYQ19" s="1396"/>
      <c r="VYR19" s="1452"/>
      <c r="VYS19" s="1467"/>
      <c r="VYT19" s="1454"/>
      <c r="VYU19" s="1455"/>
      <c r="VYV19" s="1396"/>
      <c r="VYW19" s="1456"/>
      <c r="VYX19" s="1457"/>
      <c r="VYY19" s="1458"/>
      <c r="VYZ19" s="1455"/>
      <c r="VZA19" s="1459"/>
      <c r="VZB19" s="643"/>
      <c r="VZC19" s="1381"/>
      <c r="VZD19" s="591"/>
      <c r="VZE19" s="1392"/>
      <c r="VZF19" s="943"/>
      <c r="VZG19" s="1242"/>
      <c r="VZH19" s="1241"/>
      <c r="VZI19" s="594"/>
      <c r="VZJ19" s="1191"/>
      <c r="VZK19" s="643"/>
      <c r="VZL19" s="1460"/>
      <c r="VZM19" s="1396"/>
      <c r="VZN19" s="1396"/>
      <c r="VZO19" s="1468"/>
      <c r="VZP19" s="1468"/>
      <c r="VZQ19" s="1396"/>
      <c r="VZR19" s="1462"/>
      <c r="VZS19" s="1463"/>
      <c r="VZT19" s="1464"/>
      <c r="VZU19" s="1396"/>
      <c r="VZV19" s="1396"/>
      <c r="VZW19" s="1396"/>
      <c r="VZX19" s="1465"/>
      <c r="VZY19" s="1465"/>
      <c r="VZZ19" s="1396"/>
      <c r="WAA19" s="1465"/>
      <c r="WAB19" s="1465"/>
      <c r="WAC19" s="1465"/>
      <c r="WAD19" s="1465"/>
      <c r="WAE19" s="1465"/>
      <c r="WAF19" s="1396"/>
      <c r="WAG19" s="1452"/>
      <c r="WAH19" s="1467"/>
      <c r="WAI19" s="1454"/>
      <c r="WAJ19" s="1455"/>
      <c r="WAK19" s="1396"/>
      <c r="WAL19" s="1456"/>
      <c r="WAM19" s="1457"/>
      <c r="WAN19" s="1458"/>
      <c r="WAO19" s="1455"/>
      <c r="WAP19" s="1459"/>
      <c r="WAQ19" s="643"/>
      <c r="WAR19" s="1381"/>
      <c r="WAS19" s="591"/>
      <c r="WAT19" s="1392"/>
      <c r="WAU19" s="943"/>
      <c r="WAV19" s="1242"/>
      <c r="WAW19" s="1241"/>
      <c r="WAX19" s="594"/>
      <c r="WAY19" s="1191"/>
      <c r="WAZ19" s="643"/>
      <c r="WBA19" s="1460"/>
      <c r="WBB19" s="1396"/>
      <c r="WBC19" s="1396"/>
      <c r="WBD19" s="1468"/>
      <c r="WBE19" s="1468"/>
      <c r="WBF19" s="1396"/>
      <c r="WBG19" s="1462"/>
      <c r="WBH19" s="1463"/>
      <c r="WBI19" s="1464"/>
      <c r="WBJ19" s="1396"/>
      <c r="WBK19" s="1396"/>
      <c r="WBL19" s="1396"/>
      <c r="WBM19" s="1465"/>
      <c r="WBN19" s="1465"/>
      <c r="WBO19" s="1396"/>
      <c r="WBP19" s="1465"/>
      <c r="WBQ19" s="1465"/>
      <c r="WBR19" s="1465"/>
      <c r="WBS19" s="1465"/>
      <c r="WBT19" s="1465"/>
      <c r="WBU19" s="1396"/>
      <c r="WBV19" s="1452"/>
      <c r="WBW19" s="1467"/>
      <c r="WBX19" s="1454"/>
      <c r="WBY19" s="1455"/>
      <c r="WBZ19" s="1396"/>
      <c r="WCA19" s="1456"/>
      <c r="WCB19" s="1457"/>
      <c r="WCC19" s="1458"/>
      <c r="WCD19" s="1455"/>
      <c r="WCE19" s="1459"/>
      <c r="WCF19" s="643"/>
      <c r="WCG19" s="1381"/>
      <c r="WCH19" s="591"/>
      <c r="WCI19" s="1392"/>
      <c r="WCJ19" s="943"/>
      <c r="WCK19" s="1242"/>
      <c r="WCL19" s="1241"/>
      <c r="WCM19" s="594"/>
      <c r="WCN19" s="1191"/>
      <c r="WCO19" s="643"/>
      <c r="WCP19" s="1460"/>
      <c r="WCQ19" s="1396"/>
      <c r="WCR19" s="1396"/>
      <c r="WCS19" s="1468"/>
      <c r="WCT19" s="1468"/>
      <c r="WCU19" s="1396"/>
      <c r="WCV19" s="1462"/>
      <c r="WCW19" s="1463"/>
      <c r="WCX19" s="1464"/>
      <c r="WCY19" s="1396"/>
      <c r="WCZ19" s="1396"/>
      <c r="WDA19" s="1396"/>
      <c r="WDB19" s="1465"/>
      <c r="WDC19" s="1465"/>
      <c r="WDD19" s="1396"/>
      <c r="WDE19" s="1465"/>
      <c r="WDF19" s="1465"/>
      <c r="WDG19" s="1465"/>
      <c r="WDH19" s="1465"/>
      <c r="WDI19" s="1465"/>
      <c r="WDJ19" s="1396"/>
      <c r="WDK19" s="1452"/>
      <c r="WDL19" s="1467"/>
      <c r="WDM19" s="1454"/>
      <c r="WDN19" s="1455"/>
      <c r="WDO19" s="1396"/>
      <c r="WDP19" s="1456"/>
      <c r="WDQ19" s="1457"/>
      <c r="WDR19" s="1458"/>
      <c r="WDS19" s="1455"/>
      <c r="WDT19" s="1459"/>
      <c r="WDU19" s="643"/>
      <c r="WDV19" s="1381"/>
      <c r="WDW19" s="591"/>
      <c r="WDX19" s="1392"/>
      <c r="WDY19" s="943"/>
      <c r="WDZ19" s="1242"/>
      <c r="WEA19" s="1241"/>
      <c r="WEB19" s="594"/>
      <c r="WEC19" s="1191"/>
      <c r="WED19" s="643"/>
      <c r="WEE19" s="1460"/>
      <c r="WEF19" s="1396"/>
      <c r="WEG19" s="1396"/>
      <c r="WEH19" s="1468"/>
      <c r="WEI19" s="1468"/>
      <c r="WEJ19" s="1396"/>
      <c r="WEK19" s="1462"/>
      <c r="WEL19" s="1463"/>
      <c r="WEM19" s="1464"/>
      <c r="WEN19" s="1396"/>
      <c r="WEO19" s="1396"/>
      <c r="WEP19" s="1396"/>
      <c r="WEQ19" s="1465"/>
      <c r="WER19" s="1465"/>
      <c r="WES19" s="1396"/>
      <c r="WET19" s="1465"/>
      <c r="WEU19" s="1465"/>
      <c r="WEV19" s="1465"/>
      <c r="WEW19" s="1465"/>
      <c r="WEX19" s="1465"/>
      <c r="WEY19" s="1396"/>
      <c r="WEZ19" s="1452"/>
      <c r="WFA19" s="1467"/>
      <c r="WFB19" s="1454"/>
      <c r="WFC19" s="1455"/>
      <c r="WFD19" s="1396"/>
      <c r="WFE19" s="1456"/>
      <c r="WFF19" s="1457"/>
      <c r="WFG19" s="1458"/>
      <c r="WFH19" s="1455"/>
      <c r="WFI19" s="1459"/>
      <c r="WFJ19" s="643"/>
      <c r="WFK19" s="1381"/>
      <c r="WFL19" s="591"/>
      <c r="WFM19" s="1392"/>
      <c r="WFN19" s="943"/>
      <c r="WFO19" s="1242"/>
      <c r="WFP19" s="1241"/>
      <c r="WFQ19" s="594"/>
      <c r="WFR19" s="1191"/>
      <c r="WFS19" s="643"/>
      <c r="WFT19" s="1460"/>
      <c r="WFU19" s="1396"/>
      <c r="WFV19" s="1396"/>
      <c r="WFW19" s="1468"/>
      <c r="WFX19" s="1468"/>
      <c r="WFY19" s="1396"/>
      <c r="WFZ19" s="1462"/>
      <c r="WGA19" s="1463"/>
      <c r="WGB19" s="1464"/>
      <c r="WGC19" s="1396"/>
      <c r="WGD19" s="1396"/>
      <c r="WGE19" s="1396"/>
      <c r="WGF19" s="1465"/>
      <c r="WGG19" s="1465"/>
      <c r="WGH19" s="1396"/>
      <c r="WGI19" s="1465"/>
      <c r="WGJ19" s="1465"/>
      <c r="WGK19" s="1465"/>
      <c r="WGL19" s="1465"/>
      <c r="WGM19" s="1465"/>
      <c r="WGN19" s="1396"/>
      <c r="WGO19" s="1452"/>
      <c r="WGP19" s="1467"/>
      <c r="WGQ19" s="1454"/>
      <c r="WGR19" s="1455"/>
      <c r="WGS19" s="1396"/>
      <c r="WGT19" s="1456"/>
      <c r="WGU19" s="1457"/>
      <c r="WGV19" s="1458"/>
      <c r="WGW19" s="1455"/>
      <c r="WGX19" s="1459"/>
      <c r="WGY19" s="643"/>
      <c r="WGZ19" s="1381"/>
      <c r="WHA19" s="591"/>
      <c r="WHB19" s="1392"/>
      <c r="WHC19" s="943"/>
      <c r="WHD19" s="1242"/>
      <c r="WHE19" s="1241"/>
      <c r="WHF19" s="594"/>
      <c r="WHG19" s="1191"/>
      <c r="WHH19" s="643"/>
      <c r="WHI19" s="1460"/>
      <c r="WHJ19" s="1396"/>
      <c r="WHK19" s="1396"/>
      <c r="WHL19" s="1468"/>
      <c r="WHM19" s="1468"/>
      <c r="WHN19" s="1396"/>
      <c r="WHO19" s="1462"/>
      <c r="WHP19" s="1463"/>
      <c r="WHQ19" s="1464"/>
      <c r="WHR19" s="1396"/>
      <c r="WHS19" s="1396"/>
      <c r="WHT19" s="1396"/>
      <c r="WHU19" s="1465"/>
      <c r="WHV19" s="1465"/>
      <c r="WHW19" s="1396"/>
      <c r="WHX19" s="1465"/>
      <c r="WHY19" s="1465"/>
      <c r="WHZ19" s="1465"/>
      <c r="WIA19" s="1465"/>
      <c r="WIB19" s="1465"/>
      <c r="WIC19" s="1396"/>
      <c r="WID19" s="1452"/>
      <c r="WIE19" s="1467"/>
      <c r="WIF19" s="1454"/>
      <c r="WIG19" s="1455"/>
      <c r="WIH19" s="1396"/>
      <c r="WII19" s="1456"/>
      <c r="WIJ19" s="1457"/>
      <c r="WIK19" s="1458"/>
      <c r="WIL19" s="1455"/>
      <c r="WIM19" s="1459"/>
      <c r="WIN19" s="643"/>
      <c r="WIO19" s="1381"/>
      <c r="WIP19" s="591"/>
      <c r="WIQ19" s="1392"/>
      <c r="WIR19" s="943"/>
      <c r="WIS19" s="1242"/>
      <c r="WIT19" s="1241"/>
      <c r="WIU19" s="594"/>
      <c r="WIV19" s="1191"/>
      <c r="WIW19" s="643"/>
      <c r="WIX19" s="1460"/>
      <c r="WIY19" s="1396"/>
      <c r="WIZ19" s="1396"/>
      <c r="WJA19" s="1468"/>
      <c r="WJB19" s="1468"/>
      <c r="WJC19" s="1396"/>
      <c r="WJD19" s="1462"/>
      <c r="WJE19" s="1463"/>
      <c r="WJF19" s="1464"/>
      <c r="WJG19" s="1396"/>
      <c r="WJH19" s="1396"/>
      <c r="WJI19" s="1396"/>
      <c r="WJJ19" s="1465"/>
      <c r="WJK19" s="1465"/>
      <c r="WJL19" s="1396"/>
      <c r="WJM19" s="1465"/>
      <c r="WJN19" s="1465"/>
      <c r="WJO19" s="1465"/>
      <c r="WJP19" s="1465"/>
      <c r="WJQ19" s="1465"/>
      <c r="WJR19" s="1396"/>
      <c r="WJS19" s="1452"/>
      <c r="WJT19" s="1467"/>
      <c r="WJU19" s="1454"/>
      <c r="WJV19" s="1455"/>
      <c r="WJW19" s="1396"/>
      <c r="WJX19" s="1456"/>
      <c r="WJY19" s="1457"/>
      <c r="WJZ19" s="1458"/>
      <c r="WKA19" s="1455"/>
      <c r="WKB19" s="1459"/>
      <c r="WKC19" s="643"/>
      <c r="WKD19" s="1381"/>
      <c r="WKE19" s="591"/>
      <c r="WKF19" s="1392"/>
      <c r="WKG19" s="943"/>
      <c r="WKH19" s="1242"/>
      <c r="WKI19" s="1241"/>
      <c r="WKJ19" s="594"/>
      <c r="WKK19" s="1191"/>
      <c r="WKL19" s="643"/>
      <c r="WKM19" s="1460"/>
      <c r="WKN19" s="1396"/>
      <c r="WKO19" s="1396"/>
      <c r="WKP19" s="1468"/>
      <c r="WKQ19" s="1468"/>
      <c r="WKR19" s="1396"/>
      <c r="WKS19" s="1462"/>
      <c r="WKT19" s="1463"/>
      <c r="WKU19" s="1464"/>
      <c r="WKV19" s="1396"/>
      <c r="WKW19" s="1396"/>
      <c r="WKX19" s="1396"/>
      <c r="WKY19" s="1465"/>
      <c r="WKZ19" s="1465"/>
      <c r="WLA19" s="1396"/>
      <c r="WLB19" s="1465"/>
      <c r="WLC19" s="1465"/>
      <c r="WLD19" s="1465"/>
      <c r="WLE19" s="1465"/>
      <c r="WLF19" s="1465"/>
      <c r="WLG19" s="1396"/>
      <c r="WLH19" s="1452"/>
      <c r="WLI19" s="1467"/>
      <c r="WLJ19" s="1454"/>
      <c r="WLK19" s="1455"/>
      <c r="WLL19" s="1396"/>
      <c r="WLM19" s="1456"/>
      <c r="WLN19" s="1457"/>
      <c r="WLO19" s="1458"/>
      <c r="WLP19" s="1455"/>
      <c r="WLQ19" s="1459"/>
      <c r="WLR19" s="643"/>
      <c r="WLS19" s="1381"/>
      <c r="WLT19" s="591"/>
      <c r="WLU19" s="1392"/>
      <c r="WLV19" s="943"/>
      <c r="WLW19" s="1242"/>
      <c r="WLX19" s="1241"/>
      <c r="WLY19" s="594"/>
      <c r="WLZ19" s="1191"/>
      <c r="WMA19" s="643"/>
      <c r="WMB19" s="1460"/>
      <c r="WMC19" s="1396"/>
      <c r="WMD19" s="1396"/>
      <c r="WME19" s="1468"/>
      <c r="WMF19" s="1468"/>
      <c r="WMG19" s="1396"/>
      <c r="WMH19" s="1462"/>
      <c r="WMI19" s="1463"/>
      <c r="WMJ19" s="1464"/>
      <c r="WMK19" s="1396"/>
      <c r="WML19" s="1396"/>
      <c r="WMM19" s="1396"/>
      <c r="WMN19" s="1465"/>
      <c r="WMO19" s="1465"/>
      <c r="WMP19" s="1396"/>
      <c r="WMQ19" s="1465"/>
      <c r="WMR19" s="1465"/>
      <c r="WMS19" s="1465"/>
      <c r="WMT19" s="1465"/>
      <c r="WMU19" s="1465"/>
      <c r="WMV19" s="1396"/>
      <c r="WMW19" s="1452"/>
      <c r="WMX19" s="1467"/>
      <c r="WMY19" s="1454"/>
      <c r="WMZ19" s="1455"/>
      <c r="WNA19" s="1396"/>
      <c r="WNB19" s="1456"/>
      <c r="WNC19" s="1457"/>
      <c r="WND19" s="1458"/>
      <c r="WNE19" s="1455"/>
      <c r="WNF19" s="1459"/>
      <c r="WNG19" s="643"/>
      <c r="WNH19" s="1381"/>
      <c r="WNI19" s="591"/>
      <c r="WNJ19" s="1392"/>
      <c r="WNK19" s="943"/>
      <c r="WNL19" s="1242"/>
      <c r="WNM19" s="1241"/>
      <c r="WNN19" s="594"/>
      <c r="WNO19" s="1191"/>
      <c r="WNP19" s="643"/>
      <c r="WNQ19" s="1460"/>
      <c r="WNR19" s="1396"/>
      <c r="WNS19" s="1396"/>
      <c r="WNT19" s="1468"/>
      <c r="WNU19" s="1468"/>
      <c r="WNV19" s="1396"/>
      <c r="WNW19" s="1462"/>
      <c r="WNX19" s="1463"/>
      <c r="WNY19" s="1464"/>
      <c r="WNZ19" s="1396"/>
      <c r="WOA19" s="1396"/>
      <c r="WOB19" s="1396"/>
      <c r="WOC19" s="1465"/>
      <c r="WOD19" s="1465"/>
      <c r="WOE19" s="1396"/>
      <c r="WOF19" s="1465"/>
      <c r="WOG19" s="1465"/>
      <c r="WOH19" s="1465"/>
      <c r="WOI19" s="1465"/>
      <c r="WOJ19" s="1465"/>
      <c r="WOK19" s="1396"/>
      <c r="WOL19" s="1452"/>
      <c r="WOM19" s="1467"/>
      <c r="WON19" s="1454"/>
      <c r="WOO19" s="1455"/>
      <c r="WOP19" s="1396"/>
      <c r="WOQ19" s="1456"/>
      <c r="WOR19" s="1457"/>
      <c r="WOS19" s="1458"/>
      <c r="WOT19" s="1455"/>
      <c r="WOU19" s="1459"/>
      <c r="WOV19" s="643"/>
      <c r="WOW19" s="1381"/>
      <c r="WOX19" s="591"/>
      <c r="WOY19" s="1392"/>
      <c r="WOZ19" s="943"/>
      <c r="WPA19" s="1242"/>
      <c r="WPB19" s="1241"/>
      <c r="WPC19" s="594"/>
      <c r="WPD19" s="1191"/>
      <c r="WPE19" s="643"/>
      <c r="WPF19" s="1460"/>
      <c r="WPG19" s="1396"/>
      <c r="WPH19" s="1396"/>
      <c r="WPI19" s="1468"/>
      <c r="WPJ19" s="1468"/>
      <c r="WPK19" s="1396"/>
      <c r="WPL19" s="1462"/>
      <c r="WPM19" s="1463"/>
      <c r="WPN19" s="1464"/>
      <c r="WPO19" s="1396"/>
      <c r="WPP19" s="1396"/>
      <c r="WPQ19" s="1396"/>
      <c r="WPR19" s="1465"/>
      <c r="WPS19" s="1465"/>
      <c r="WPT19" s="1396"/>
      <c r="WPU19" s="1465"/>
      <c r="WPV19" s="1465"/>
      <c r="WPW19" s="1465"/>
      <c r="WPX19" s="1465"/>
      <c r="WPY19" s="1465"/>
      <c r="WPZ19" s="1396"/>
      <c r="WQA19" s="1452"/>
      <c r="WQB19" s="1467"/>
      <c r="WQC19" s="1454"/>
      <c r="WQD19" s="1455"/>
      <c r="WQE19" s="1396"/>
      <c r="WQF19" s="1456"/>
      <c r="WQG19" s="1457"/>
      <c r="WQH19" s="1458"/>
      <c r="WQI19" s="1455"/>
      <c r="WQJ19" s="1459"/>
      <c r="WQK19" s="643"/>
      <c r="WQL19" s="1381"/>
      <c r="WQM19" s="591"/>
      <c r="WQN19" s="1392"/>
      <c r="WQO19" s="943"/>
      <c r="WQP19" s="1242"/>
      <c r="WQQ19" s="1241"/>
      <c r="WQR19" s="594"/>
      <c r="WQS19" s="1191"/>
      <c r="WQT19" s="643"/>
      <c r="WQU19" s="1460"/>
      <c r="WQV19" s="1396"/>
      <c r="WQW19" s="1396"/>
      <c r="WQX19" s="1468"/>
      <c r="WQY19" s="1468"/>
      <c r="WQZ19" s="1396"/>
      <c r="WRA19" s="1462"/>
      <c r="WRB19" s="1463"/>
      <c r="WRC19" s="1464"/>
      <c r="WRD19" s="1396"/>
      <c r="WRE19" s="1396"/>
      <c r="WRF19" s="1396"/>
      <c r="WRG19" s="1465"/>
      <c r="WRH19" s="1465"/>
      <c r="WRI19" s="1396"/>
      <c r="WRJ19" s="1465"/>
      <c r="WRK19" s="1465"/>
      <c r="WRL19" s="1465"/>
      <c r="WRM19" s="1465"/>
      <c r="WRN19" s="1465"/>
      <c r="WRO19" s="1396"/>
      <c r="WRP19" s="1452"/>
      <c r="WRQ19" s="1467"/>
      <c r="WRR19" s="1454"/>
      <c r="WRS19" s="1455"/>
      <c r="WRT19" s="1396"/>
      <c r="WRU19" s="1456"/>
      <c r="WRV19" s="1457"/>
      <c r="WRW19" s="1458"/>
      <c r="WRX19" s="1455"/>
      <c r="WRY19" s="1459"/>
      <c r="WRZ19" s="643"/>
      <c r="WSA19" s="1381"/>
      <c r="WSB19" s="591"/>
      <c r="WSC19" s="1392"/>
      <c r="WSD19" s="943"/>
      <c r="WSE19" s="1242"/>
      <c r="WSF19" s="1241"/>
      <c r="WSG19" s="594"/>
      <c r="WSH19" s="1191"/>
      <c r="WSI19" s="643"/>
      <c r="WSJ19" s="1460"/>
      <c r="WSK19" s="1396"/>
      <c r="WSL19" s="1396"/>
      <c r="WSM19" s="1468"/>
      <c r="WSN19" s="1468"/>
      <c r="WSO19" s="1396"/>
      <c r="WSP19" s="1462"/>
      <c r="WSQ19" s="1463"/>
      <c r="WSR19" s="1464"/>
      <c r="WSS19" s="1396"/>
      <c r="WST19" s="1396"/>
      <c r="WSU19" s="1396"/>
      <c r="WSV19" s="1465"/>
      <c r="WSW19" s="1465"/>
      <c r="WSX19" s="1396"/>
      <c r="WSY19" s="1465"/>
      <c r="WSZ19" s="1465"/>
      <c r="WTA19" s="1465"/>
      <c r="WTB19" s="1465"/>
      <c r="WTC19" s="1465"/>
      <c r="WTD19" s="1396"/>
      <c r="WTE19" s="1452"/>
      <c r="WTF19" s="1467"/>
      <c r="WTG19" s="1454"/>
      <c r="WTH19" s="1455"/>
      <c r="WTI19" s="1396"/>
      <c r="WTJ19" s="1456"/>
      <c r="WTK19" s="1457"/>
      <c r="WTL19" s="1458"/>
      <c r="WTM19" s="1455"/>
      <c r="WTN19" s="1459"/>
      <c r="WTO19" s="643"/>
      <c r="WTP19" s="1381"/>
      <c r="WTQ19" s="591"/>
      <c r="WTR19" s="1392"/>
      <c r="WTS19" s="943"/>
      <c r="WTT19" s="1242"/>
      <c r="WTU19" s="1241"/>
      <c r="WTV19" s="594"/>
      <c r="WTW19" s="1191"/>
      <c r="WTX19" s="643"/>
      <c r="WTY19" s="1460"/>
      <c r="WTZ19" s="1396"/>
      <c r="WUA19" s="1396"/>
      <c r="WUB19" s="1468"/>
      <c r="WUC19" s="1468"/>
      <c r="WUD19" s="1396"/>
      <c r="WUE19" s="1462"/>
      <c r="WUF19" s="1463"/>
      <c r="WUG19" s="1464"/>
      <c r="WUH19" s="1396"/>
      <c r="WUI19" s="1396"/>
      <c r="WUJ19" s="1396"/>
      <c r="WUK19" s="1465"/>
      <c r="WUL19" s="1465"/>
      <c r="WUM19" s="1396"/>
      <c r="WUN19" s="1465"/>
      <c r="WUO19" s="1465"/>
      <c r="WUP19" s="1465"/>
      <c r="WUQ19" s="1465"/>
      <c r="WUR19" s="1465"/>
      <c r="WUS19" s="1396"/>
      <c r="WUT19" s="1452"/>
      <c r="WUU19" s="1467"/>
      <c r="WUV19" s="1454"/>
      <c r="WUW19" s="1455"/>
      <c r="WUX19" s="1396"/>
      <c r="WUY19" s="1456"/>
      <c r="WUZ19" s="1457"/>
      <c r="WVA19" s="1458"/>
      <c r="WVB19" s="1455"/>
      <c r="WVC19" s="1459"/>
      <c r="WVD19" s="643"/>
      <c r="WVE19" s="1381"/>
      <c r="WVF19" s="591"/>
      <c r="WVG19" s="1392"/>
      <c r="WVH19" s="943"/>
      <c r="WVI19" s="1242"/>
      <c r="WVJ19" s="1241"/>
      <c r="WVK19" s="594"/>
      <c r="WVL19" s="1191"/>
      <c r="WVM19" s="643"/>
      <c r="WVN19" s="1460"/>
      <c r="WVO19" s="1396"/>
      <c r="WVP19" s="1396"/>
      <c r="WVQ19" s="1468"/>
      <c r="WVR19" s="1468"/>
      <c r="WVS19" s="1396"/>
      <c r="WVT19" s="1462"/>
      <c r="WVU19" s="1463"/>
      <c r="WVV19" s="1464"/>
      <c r="WVW19" s="1396"/>
      <c r="WVX19" s="1396"/>
      <c r="WVY19" s="1396"/>
      <c r="WVZ19" s="1465"/>
      <c r="WWA19" s="1465"/>
      <c r="WWB19" s="1396"/>
      <c r="WWC19" s="1465"/>
      <c r="WWD19" s="1465"/>
      <c r="WWE19" s="1465"/>
      <c r="WWF19" s="1465"/>
      <c r="WWG19" s="1465"/>
      <c r="WWH19" s="1396"/>
      <c r="WWI19" s="1452"/>
      <c r="WWJ19" s="1467"/>
      <c r="WWK19" s="1454"/>
      <c r="WWL19" s="1455"/>
      <c r="WWM19" s="1396"/>
      <c r="WWN19" s="1456"/>
      <c r="WWO19" s="1457"/>
      <c r="WWP19" s="1458"/>
      <c r="WWQ19" s="1455"/>
      <c r="WWR19" s="1459"/>
      <c r="WWS19" s="643"/>
      <c r="WWT19" s="1381"/>
      <c r="WWU19" s="591"/>
      <c r="WWV19" s="1392"/>
      <c r="WWW19" s="943"/>
      <c r="WWX19" s="1242"/>
      <c r="WWY19" s="1241"/>
      <c r="WWZ19" s="594"/>
      <c r="WXA19" s="1191"/>
      <c r="WXB19" s="643"/>
      <c r="WXC19" s="1460"/>
      <c r="WXD19" s="1396"/>
      <c r="WXE19" s="1396"/>
      <c r="WXF19" s="1468"/>
      <c r="WXG19" s="1468"/>
      <c r="WXH19" s="1396"/>
      <c r="WXI19" s="1462"/>
      <c r="WXJ19" s="1463"/>
      <c r="WXK19" s="1464"/>
      <c r="WXL19" s="1396"/>
      <c r="WXM19" s="1396"/>
      <c r="WXN19" s="1396"/>
      <c r="WXO19" s="1465"/>
      <c r="WXP19" s="1465"/>
      <c r="WXQ19" s="1396"/>
      <c r="WXR19" s="1465"/>
      <c r="WXS19" s="1465"/>
      <c r="WXT19" s="1465"/>
      <c r="WXU19" s="1465"/>
      <c r="WXV19" s="1465"/>
      <c r="WXW19" s="1396"/>
      <c r="WXX19" s="1452"/>
      <c r="WXY19" s="1467"/>
      <c r="WXZ19" s="1454"/>
      <c r="WYA19" s="1455"/>
      <c r="WYB19" s="1396"/>
      <c r="WYC19" s="1456"/>
      <c r="WYD19" s="1457"/>
      <c r="WYE19" s="1458"/>
      <c r="WYF19" s="1455"/>
      <c r="WYG19" s="1459"/>
      <c r="WYH19" s="643"/>
      <c r="WYI19" s="1381"/>
      <c r="WYJ19" s="591"/>
      <c r="WYK19" s="1392"/>
      <c r="WYL19" s="943"/>
      <c r="WYM19" s="1242"/>
      <c r="WYN19" s="1241"/>
      <c r="WYO19" s="594"/>
      <c r="WYP19" s="1191"/>
      <c r="WYQ19" s="643"/>
      <c r="WYR19" s="1460"/>
      <c r="WYS19" s="1396"/>
      <c r="WYT19" s="1396"/>
      <c r="WYU19" s="1468"/>
      <c r="WYV19" s="1468"/>
      <c r="WYW19" s="1396"/>
      <c r="WYX19" s="1462"/>
      <c r="WYY19" s="1463"/>
      <c r="WYZ19" s="1464"/>
      <c r="WZA19" s="1396"/>
      <c r="WZB19" s="1396"/>
      <c r="WZC19" s="1396"/>
      <c r="WZD19" s="1465"/>
      <c r="WZE19" s="1465"/>
      <c r="WZF19" s="1396"/>
      <c r="WZG19" s="1465"/>
      <c r="WZH19" s="1465"/>
      <c r="WZI19" s="1465"/>
      <c r="WZJ19" s="1465"/>
      <c r="WZK19" s="1465"/>
      <c r="WZL19" s="1396"/>
      <c r="WZM19" s="1452"/>
      <c r="WZN19" s="1467"/>
      <c r="WZO19" s="1454"/>
      <c r="WZP19" s="1455"/>
      <c r="WZQ19" s="1396"/>
      <c r="WZR19" s="1456"/>
      <c r="WZS19" s="1457"/>
      <c r="WZT19" s="1458"/>
      <c r="WZU19" s="1455"/>
      <c r="WZV19" s="1459"/>
      <c r="WZW19" s="643"/>
      <c r="WZX19" s="1381"/>
      <c r="WZY19" s="591"/>
      <c r="WZZ19" s="1392"/>
      <c r="XAA19" s="943"/>
      <c r="XAB19" s="1242"/>
      <c r="XAC19" s="1241"/>
      <c r="XAD19" s="594"/>
      <c r="XAE19" s="1191"/>
      <c r="XAF19" s="643"/>
      <c r="XAG19" s="1460"/>
      <c r="XAH19" s="1396"/>
      <c r="XAI19" s="1396"/>
      <c r="XAJ19" s="1468"/>
      <c r="XAK19" s="1468"/>
      <c r="XAL19" s="1396"/>
      <c r="XAM19" s="1462"/>
      <c r="XAN19" s="1463"/>
      <c r="XAO19" s="1464"/>
      <c r="XAP19" s="1396"/>
      <c r="XAQ19" s="1396"/>
      <c r="XAR19" s="1396"/>
      <c r="XAS19" s="1465"/>
      <c r="XAT19" s="1465"/>
      <c r="XAU19" s="1396"/>
      <c r="XAV19" s="1465"/>
      <c r="XAW19" s="1465"/>
      <c r="XAX19" s="1465"/>
      <c r="XAY19" s="1465"/>
      <c r="XAZ19" s="1465"/>
      <c r="XBA19" s="1396"/>
      <c r="XBB19" s="1452"/>
      <c r="XBC19" s="1467"/>
      <c r="XBD19" s="1454"/>
      <c r="XBE19" s="1455"/>
      <c r="XBF19" s="1396"/>
      <c r="XBG19" s="1456"/>
      <c r="XBH19" s="1457"/>
      <c r="XBI19" s="1458"/>
      <c r="XBJ19" s="1455"/>
      <c r="XBK19" s="1459"/>
      <c r="XBL19" s="643"/>
      <c r="XBM19" s="1381"/>
      <c r="XBN19" s="591"/>
      <c r="XBO19" s="1392"/>
      <c r="XBP19" s="943"/>
      <c r="XBQ19" s="1242"/>
      <c r="XBR19" s="1241"/>
      <c r="XBS19" s="594"/>
      <c r="XBT19" s="1191"/>
      <c r="XBU19" s="643"/>
      <c r="XBV19" s="1460"/>
      <c r="XBW19" s="1396"/>
      <c r="XBX19" s="1396"/>
      <c r="XBY19" s="1468"/>
      <c r="XBZ19" s="1468"/>
      <c r="XCA19" s="1396"/>
      <c r="XCB19" s="1462"/>
      <c r="XCC19" s="1463"/>
      <c r="XCD19" s="1464"/>
      <c r="XCE19" s="1396"/>
      <c r="XCF19" s="1396"/>
      <c r="XCG19" s="1396"/>
      <c r="XCH19" s="1465"/>
      <c r="XCI19" s="1465"/>
      <c r="XCJ19" s="1396"/>
      <c r="XCK19" s="1465"/>
      <c r="XCL19" s="1465"/>
      <c r="XCM19" s="1465"/>
      <c r="XCN19" s="1465"/>
      <c r="XCO19" s="1465"/>
      <c r="XCP19" s="1396"/>
      <c r="XCQ19" s="1452"/>
      <c r="XCR19" s="1467"/>
      <c r="XCS19" s="1454"/>
      <c r="XCT19" s="1455"/>
      <c r="XCU19" s="1396"/>
      <c r="XCV19" s="1456"/>
      <c r="XCW19" s="1457"/>
      <c r="XCX19" s="1458"/>
      <c r="XCY19" s="1455"/>
      <c r="XCZ19" s="1459"/>
      <c r="XDA19" s="643"/>
      <c r="XDB19" s="1381"/>
      <c r="XDC19" s="591"/>
      <c r="XDD19" s="1392"/>
      <c r="XDE19" s="943"/>
      <c r="XDF19" s="1242"/>
      <c r="XDG19" s="1241"/>
      <c r="XDH19" s="594"/>
      <c r="XDI19" s="1191"/>
      <c r="XDJ19" s="643"/>
      <c r="XDK19" s="1460"/>
      <c r="XDL19" s="1396"/>
      <c r="XDM19" s="1396"/>
      <c r="XDN19" s="1468"/>
      <c r="XDO19" s="1468"/>
      <c r="XDP19" s="1396"/>
      <c r="XDQ19" s="1462"/>
      <c r="XDR19" s="1463"/>
      <c r="XDS19" s="1464"/>
      <c r="XDT19" s="1396"/>
      <c r="XDU19" s="1396"/>
      <c r="XDV19" s="1396"/>
      <c r="XDW19" s="1465"/>
      <c r="XDX19" s="1465"/>
      <c r="XDY19" s="1396"/>
      <c r="XDZ19" s="1465"/>
      <c r="XEA19" s="1465"/>
      <c r="XEB19" s="1465"/>
      <c r="XEC19" s="1465"/>
      <c r="XED19" s="1465"/>
      <c r="XEE19" s="1396"/>
      <c r="XEF19" s="1452"/>
      <c r="XEG19" s="1467"/>
      <c r="XEH19" s="1454"/>
      <c r="XEI19" s="1455"/>
      <c r="XEJ19" s="1396"/>
      <c r="XEK19" s="1456"/>
      <c r="XEL19" s="1457"/>
      <c r="XEM19" s="1458"/>
      <c r="XEN19" s="1455"/>
      <c r="XEO19" s="1459"/>
      <c r="XEP19" s="643"/>
      <c r="XEQ19" s="1381"/>
      <c r="XER19" s="591"/>
      <c r="XES19" s="1392"/>
      <c r="XET19" s="943"/>
      <c r="XEU19" s="1242"/>
      <c r="XEV19" s="1241"/>
      <c r="XEW19" s="594"/>
      <c r="XEX19" s="1191"/>
      <c r="XEY19" s="643"/>
      <c r="XEZ19" s="1460"/>
      <c r="XFA19" s="1396"/>
      <c r="XFB19" s="1396"/>
      <c r="XFC19" s="1468"/>
      <c r="XFD19" s="1468"/>
    </row>
    <row r="20" spans="1:16384" s="1382" customFormat="1" ht="15.75" x14ac:dyDescent="0.25">
      <c r="A20" s="1823"/>
      <c r="B20" s="1824"/>
      <c r="C20" s="1825"/>
      <c r="D20" s="1826"/>
      <c r="E20" s="1827"/>
      <c r="F20" s="1828"/>
      <c r="G20" s="1829"/>
      <c r="H20" s="1830"/>
      <c r="I20" s="1826"/>
      <c r="J20" s="1831"/>
      <c r="K20" s="2000"/>
      <c r="L20" s="2610"/>
      <c r="M20" s="2610"/>
      <c r="N20" s="2558"/>
      <c r="O20" s="1951"/>
      <c r="P20" s="2221"/>
      <c r="Q20" s="2000"/>
      <c r="R20" s="2623"/>
      <c r="S20" s="2001"/>
      <c r="T20" s="1946"/>
      <c r="U20" s="1833"/>
      <c r="V20" s="1827"/>
      <c r="W20" s="1827"/>
      <c r="X20" s="1834"/>
      <c r="Y20" s="1834"/>
      <c r="Z20" s="1827"/>
      <c r="AA20" s="1835"/>
      <c r="AB20" s="1836"/>
      <c r="AC20" s="1837"/>
      <c r="AD20" s="1827"/>
      <c r="AE20" s="1827"/>
      <c r="AF20" s="1827"/>
      <c r="AG20" s="1838"/>
      <c r="AH20" s="1838"/>
      <c r="AI20" s="1839"/>
      <c r="AJ20" s="1838"/>
      <c r="AK20" s="1838"/>
      <c r="AL20" s="1838"/>
      <c r="AM20" s="1838"/>
      <c r="AN20" s="1838"/>
      <c r="AO20" s="1827"/>
      <c r="AP20" s="1823"/>
      <c r="AQ20" s="1840"/>
      <c r="AR20" s="1825"/>
      <c r="AS20" s="1826"/>
      <c r="AT20" s="1827"/>
      <c r="AU20" s="1828"/>
      <c r="AV20" s="1829"/>
      <c r="AW20" s="1830"/>
      <c r="AX20" s="1826"/>
      <c r="AY20" s="1831"/>
      <c r="AZ20" s="1667"/>
      <c r="BA20" s="1832"/>
      <c r="BB20" s="1665"/>
      <c r="BC20" s="1841"/>
      <c r="BD20" s="1448"/>
      <c r="BE20" s="1666"/>
      <c r="BF20" s="1667"/>
      <c r="BG20" s="1668"/>
      <c r="BH20" s="1668"/>
      <c r="BI20" s="1667"/>
      <c r="BJ20" s="1833"/>
      <c r="BK20" s="1827"/>
      <c r="BL20" s="1827"/>
      <c r="BM20" s="1842"/>
      <c r="BN20" s="1842"/>
      <c r="BO20" s="1827"/>
      <c r="BP20" s="1835"/>
      <c r="BQ20" s="1836"/>
      <c r="BR20" s="1837"/>
      <c r="BS20" s="1827"/>
      <c r="BT20" s="1827"/>
      <c r="BU20" s="1827"/>
      <c r="BV20" s="1838"/>
      <c r="BW20" s="1838"/>
      <c r="BX20" s="1827"/>
      <c r="BY20" s="1838"/>
      <c r="BZ20" s="1838"/>
      <c r="CA20" s="1838"/>
      <c r="CB20" s="1838"/>
      <c r="CC20" s="1838"/>
      <c r="CD20" s="1827"/>
      <c r="CE20" s="1823"/>
      <c r="CF20" s="1840"/>
      <c r="CG20" s="1825"/>
      <c r="CH20" s="1826"/>
      <c r="CI20" s="1827"/>
      <c r="CJ20" s="1828"/>
      <c r="CK20" s="1829"/>
      <c r="CL20" s="1830"/>
      <c r="CM20" s="1826"/>
      <c r="CN20" s="1831"/>
      <c r="CO20" s="1667"/>
      <c r="CP20" s="1832"/>
      <c r="CQ20" s="1665"/>
      <c r="CR20" s="1841"/>
      <c r="CS20" s="1448"/>
      <c r="CT20" s="1666"/>
      <c r="CU20" s="1667"/>
      <c r="CV20" s="1668"/>
      <c r="CW20" s="1668"/>
      <c r="CX20" s="1667"/>
      <c r="CY20" s="1833"/>
      <c r="CZ20" s="1827"/>
      <c r="DA20" s="1827"/>
      <c r="DB20" s="1842"/>
      <c r="DC20" s="1842"/>
      <c r="DD20" s="1827"/>
      <c r="DE20" s="1835"/>
      <c r="DF20" s="1836"/>
      <c r="DG20" s="1837"/>
      <c r="DH20" s="1827"/>
      <c r="DI20" s="1827"/>
      <c r="DJ20" s="1827"/>
      <c r="DK20" s="1838"/>
      <c r="DL20" s="1838"/>
      <c r="DM20" s="1827"/>
      <c r="DN20" s="1838"/>
      <c r="DO20" s="1838"/>
      <c r="DP20" s="1838"/>
      <c r="DQ20" s="1838"/>
      <c r="DR20" s="1838"/>
      <c r="DS20" s="1827"/>
      <c r="DT20" s="1823"/>
      <c r="DU20" s="1840"/>
      <c r="DV20" s="1825"/>
      <c r="DW20" s="1826"/>
      <c r="DX20" s="1827"/>
      <c r="DY20" s="1828"/>
      <c r="DZ20" s="1829"/>
      <c r="EA20" s="1830"/>
      <c r="EB20" s="1826"/>
      <c r="EC20" s="1831"/>
      <c r="ED20" s="1667"/>
      <c r="EE20" s="1832"/>
      <c r="EF20" s="1665"/>
      <c r="EG20" s="1841"/>
      <c r="EH20" s="1448"/>
      <c r="EI20" s="1666"/>
      <c r="EJ20" s="1667"/>
      <c r="EK20" s="1668"/>
      <c r="EL20" s="1668"/>
      <c r="EM20" s="1667"/>
      <c r="EN20" s="1833"/>
      <c r="EO20" s="1827"/>
      <c r="EP20" s="1827"/>
      <c r="EQ20" s="1842"/>
      <c r="ER20" s="1842"/>
      <c r="ES20" s="1827"/>
      <c r="ET20" s="1835"/>
      <c r="EU20" s="1836"/>
      <c r="EV20" s="1837"/>
      <c r="EW20" s="1827"/>
      <c r="EX20" s="1827"/>
      <c r="EY20" s="1827"/>
      <c r="EZ20" s="1838"/>
      <c r="FA20" s="1838"/>
      <c r="FB20" s="1827"/>
      <c r="FC20" s="1838"/>
      <c r="FD20" s="1838"/>
      <c r="FE20" s="1838"/>
      <c r="FF20" s="1838"/>
      <c r="FG20" s="1838"/>
      <c r="FH20" s="1827"/>
      <c r="FI20" s="1823"/>
      <c r="FJ20" s="1840"/>
      <c r="FK20" s="1825"/>
      <c r="FL20" s="1826"/>
      <c r="FM20" s="1827"/>
      <c r="FN20" s="1828"/>
      <c r="FO20" s="1829"/>
      <c r="FP20" s="1830"/>
      <c r="FQ20" s="1826"/>
      <c r="FR20" s="1831"/>
      <c r="FS20" s="1667"/>
      <c r="FT20" s="1832"/>
      <c r="FU20" s="1665"/>
      <c r="FV20" s="1841"/>
      <c r="FW20" s="1448"/>
      <c r="FX20" s="1666"/>
      <c r="FY20" s="1667"/>
      <c r="FZ20" s="1668"/>
      <c r="GA20" s="1668"/>
      <c r="GB20" s="1667"/>
      <c r="GC20" s="1833"/>
      <c r="GD20" s="1827"/>
      <c r="GE20" s="1827"/>
      <c r="GF20" s="1842"/>
      <c r="GG20" s="1842"/>
      <c r="GH20" s="1827"/>
      <c r="GI20" s="1835"/>
      <c r="GJ20" s="1836"/>
      <c r="GK20" s="1837"/>
      <c r="GL20" s="1827"/>
      <c r="GM20" s="1827"/>
      <c r="GN20" s="1827"/>
      <c r="GO20" s="1838"/>
      <c r="GP20" s="1838"/>
      <c r="GQ20" s="1827"/>
      <c r="GR20" s="1838"/>
      <c r="GS20" s="1838"/>
      <c r="GT20" s="1838"/>
      <c r="GU20" s="1838"/>
      <c r="GV20" s="1838"/>
      <c r="GW20" s="1827"/>
      <c r="GX20" s="1823"/>
      <c r="GY20" s="1840"/>
      <c r="GZ20" s="1825"/>
      <c r="HA20" s="1826"/>
      <c r="HB20" s="1827"/>
      <c r="HC20" s="1828"/>
      <c r="HD20" s="1829"/>
      <c r="HE20" s="1830"/>
      <c r="HF20" s="1826"/>
      <c r="HG20" s="1831"/>
      <c r="HH20" s="1667"/>
      <c r="HI20" s="1832"/>
      <c r="HJ20" s="1665"/>
      <c r="HK20" s="1841"/>
      <c r="HL20" s="1448"/>
      <c r="HM20" s="1666"/>
      <c r="HN20" s="1667"/>
      <c r="HO20" s="1668"/>
      <c r="HP20" s="1668"/>
      <c r="HQ20" s="1667"/>
      <c r="HR20" s="1833"/>
      <c r="HS20" s="1827"/>
      <c r="HT20" s="1827"/>
      <c r="HU20" s="1842"/>
      <c r="HV20" s="1842"/>
      <c r="HW20" s="1827"/>
      <c r="HX20" s="1835"/>
      <c r="HY20" s="1836"/>
      <c r="HZ20" s="1837"/>
      <c r="IA20" s="1827"/>
      <c r="IB20" s="1827"/>
      <c r="IC20" s="1827"/>
      <c r="ID20" s="1838"/>
      <c r="IE20" s="1838"/>
      <c r="IF20" s="1827"/>
      <c r="IG20" s="1838"/>
      <c r="IH20" s="1838"/>
      <c r="II20" s="1838"/>
      <c r="IJ20" s="1838"/>
      <c r="IK20" s="1838"/>
      <c r="IL20" s="1827"/>
      <c r="IM20" s="1823"/>
      <c r="IN20" s="1840"/>
      <c r="IO20" s="1825"/>
      <c r="IP20" s="1826"/>
      <c r="IQ20" s="1827"/>
      <c r="IR20" s="1828"/>
      <c r="IS20" s="1829"/>
      <c r="IT20" s="1830"/>
      <c r="IU20" s="1826"/>
      <c r="IV20" s="1831"/>
      <c r="IW20" s="1667"/>
      <c r="IX20" s="1832"/>
      <c r="IY20" s="1665"/>
      <c r="IZ20" s="1841"/>
      <c r="JA20" s="1448"/>
      <c r="JB20" s="1666"/>
      <c r="JC20" s="1667"/>
      <c r="JD20" s="1668"/>
      <c r="JE20" s="1668"/>
      <c r="JF20" s="1667"/>
      <c r="JG20" s="1833"/>
      <c r="JH20" s="1827"/>
      <c r="JI20" s="1827"/>
      <c r="JJ20" s="1842"/>
      <c r="JK20" s="1842"/>
      <c r="JL20" s="1827"/>
      <c r="JM20" s="1835"/>
      <c r="JN20" s="1836"/>
      <c r="JO20" s="1837"/>
      <c r="JP20" s="1827"/>
      <c r="JQ20" s="1827"/>
      <c r="JR20" s="1827"/>
      <c r="JS20" s="1838"/>
      <c r="JT20" s="1838"/>
      <c r="JU20" s="1827"/>
      <c r="JV20" s="1838"/>
      <c r="JW20" s="1838"/>
      <c r="JX20" s="1838"/>
      <c r="JY20" s="1838"/>
      <c r="JZ20" s="1838"/>
      <c r="KA20" s="1827"/>
      <c r="KB20" s="1823"/>
      <c r="KC20" s="1840"/>
      <c r="KD20" s="1825"/>
      <c r="KE20" s="1826"/>
      <c r="KF20" s="1827"/>
      <c r="KG20" s="1828"/>
      <c r="KH20" s="1829"/>
      <c r="KI20" s="1830"/>
      <c r="KJ20" s="1826"/>
      <c r="KK20" s="1831"/>
      <c r="KL20" s="1667"/>
      <c r="KM20" s="1832"/>
      <c r="KN20" s="1665"/>
      <c r="KO20" s="1841"/>
      <c r="KP20" s="1448"/>
      <c r="KQ20" s="1666"/>
      <c r="KR20" s="1667"/>
      <c r="KS20" s="1668"/>
      <c r="KT20" s="1668"/>
      <c r="KU20" s="1667"/>
      <c r="KV20" s="1833"/>
      <c r="KW20" s="1827"/>
      <c r="KX20" s="1827"/>
      <c r="KY20" s="1842"/>
      <c r="KZ20" s="1842"/>
      <c r="LA20" s="1827"/>
      <c r="LB20" s="1835"/>
      <c r="LC20" s="1836"/>
      <c r="LD20" s="1837"/>
      <c r="LE20" s="1827"/>
      <c r="LF20" s="1827"/>
      <c r="LG20" s="1827"/>
      <c r="LH20" s="1838"/>
      <c r="LI20" s="1838"/>
      <c r="LJ20" s="1827"/>
      <c r="LK20" s="1838"/>
      <c r="LL20" s="1838"/>
      <c r="LM20" s="1838"/>
      <c r="LN20" s="1838"/>
      <c r="LO20" s="1838"/>
      <c r="LP20" s="1827"/>
      <c r="LQ20" s="1823"/>
      <c r="LR20" s="1840"/>
      <c r="LS20" s="1825"/>
      <c r="LT20" s="1826"/>
      <c r="LU20" s="1827"/>
      <c r="LV20" s="1828"/>
      <c r="LW20" s="1829"/>
      <c r="LX20" s="1830"/>
      <c r="LY20" s="1826"/>
      <c r="LZ20" s="1831"/>
      <c r="MA20" s="1667"/>
      <c r="MB20" s="1832"/>
      <c r="MC20" s="1665"/>
      <c r="MD20" s="1841"/>
      <c r="ME20" s="1448"/>
      <c r="MF20" s="1666"/>
      <c r="MG20" s="1667"/>
      <c r="MH20" s="1668"/>
      <c r="MI20" s="1668"/>
      <c r="MJ20" s="1667"/>
      <c r="MK20" s="1833"/>
      <c r="ML20" s="1827"/>
      <c r="MM20" s="1827"/>
      <c r="MN20" s="1842"/>
      <c r="MO20" s="1842"/>
      <c r="MP20" s="1827"/>
      <c r="MQ20" s="1835"/>
      <c r="MR20" s="1836"/>
      <c r="MS20" s="1837"/>
      <c r="MT20" s="1827"/>
      <c r="MU20" s="1827"/>
      <c r="MV20" s="1827"/>
      <c r="MW20" s="1838"/>
      <c r="MX20" s="1838"/>
      <c r="MY20" s="1827"/>
      <c r="MZ20" s="1838"/>
      <c r="NA20" s="1838"/>
      <c r="NB20" s="1838"/>
      <c r="NC20" s="1838"/>
      <c r="ND20" s="1838"/>
      <c r="NE20" s="1827"/>
      <c r="NF20" s="1823"/>
      <c r="NG20" s="1840"/>
      <c r="NH20" s="1825"/>
      <c r="NI20" s="1826"/>
      <c r="NJ20" s="1827"/>
      <c r="NK20" s="1828"/>
      <c r="NL20" s="1829"/>
      <c r="NM20" s="1830"/>
      <c r="NN20" s="1826"/>
      <c r="NO20" s="1831"/>
      <c r="NP20" s="1667"/>
      <c r="NQ20" s="1832"/>
      <c r="NR20" s="1665"/>
      <c r="NS20" s="1841"/>
      <c r="NT20" s="1448"/>
      <c r="NU20" s="1666"/>
      <c r="NV20" s="1667"/>
      <c r="NW20" s="1668"/>
      <c r="NX20" s="1668"/>
      <c r="NY20" s="1667"/>
      <c r="NZ20" s="1833"/>
      <c r="OA20" s="1827"/>
      <c r="OB20" s="1827"/>
      <c r="OC20" s="1842"/>
      <c r="OD20" s="1842"/>
      <c r="OE20" s="1827"/>
      <c r="OF20" s="1835"/>
      <c r="OG20" s="1836"/>
      <c r="OH20" s="1837"/>
      <c r="OI20" s="1827"/>
      <c r="OJ20" s="1827"/>
      <c r="OK20" s="1827"/>
      <c r="OL20" s="1838"/>
      <c r="OM20" s="1838"/>
      <c r="ON20" s="1827"/>
      <c r="OO20" s="1838"/>
      <c r="OP20" s="1838"/>
      <c r="OQ20" s="1838"/>
      <c r="OR20" s="1838"/>
      <c r="OS20" s="1838"/>
      <c r="OT20" s="1827"/>
      <c r="OU20" s="1823"/>
      <c r="OV20" s="1840"/>
      <c r="OW20" s="1825"/>
      <c r="OX20" s="1826"/>
      <c r="OY20" s="1827"/>
      <c r="OZ20" s="1828"/>
      <c r="PA20" s="1829"/>
      <c r="PB20" s="1830"/>
      <c r="PC20" s="1826"/>
      <c r="PD20" s="1831"/>
      <c r="PE20" s="1667"/>
      <c r="PF20" s="1832"/>
      <c r="PG20" s="1665"/>
      <c r="PH20" s="1841"/>
      <c r="PI20" s="1448"/>
      <c r="PJ20" s="1666"/>
      <c r="PK20" s="1667"/>
      <c r="PL20" s="1668"/>
      <c r="PM20" s="1668"/>
      <c r="PN20" s="1667"/>
      <c r="PO20" s="1833"/>
      <c r="PP20" s="1827"/>
      <c r="PQ20" s="1827"/>
      <c r="PR20" s="1842"/>
      <c r="PS20" s="1842"/>
      <c r="PT20" s="1827"/>
      <c r="PU20" s="1835"/>
      <c r="PV20" s="1836"/>
      <c r="PW20" s="1837"/>
      <c r="PX20" s="1827"/>
      <c r="PY20" s="1827"/>
      <c r="PZ20" s="1827"/>
      <c r="QA20" s="1838"/>
      <c r="QB20" s="1838"/>
      <c r="QC20" s="1827"/>
      <c r="QD20" s="1838"/>
      <c r="QE20" s="1838"/>
      <c r="QF20" s="1838"/>
      <c r="QG20" s="1838"/>
      <c r="QH20" s="1838"/>
      <c r="QI20" s="1827"/>
      <c r="QJ20" s="1823"/>
      <c r="QK20" s="1840"/>
      <c r="QL20" s="1825"/>
      <c r="QM20" s="1826"/>
      <c r="QN20" s="1827"/>
      <c r="QO20" s="1828"/>
      <c r="QP20" s="1829"/>
      <c r="QQ20" s="1830"/>
      <c r="QR20" s="1826"/>
      <c r="QS20" s="1831"/>
      <c r="QT20" s="1667"/>
      <c r="QU20" s="1832"/>
      <c r="QV20" s="1665"/>
      <c r="QW20" s="1841"/>
      <c r="QX20" s="1448"/>
      <c r="QY20" s="1666"/>
      <c r="QZ20" s="1667"/>
      <c r="RA20" s="1668"/>
      <c r="RB20" s="1668"/>
      <c r="RC20" s="1667"/>
      <c r="RD20" s="1833"/>
      <c r="RE20" s="1827"/>
      <c r="RF20" s="1827"/>
      <c r="RG20" s="1842"/>
      <c r="RH20" s="1842"/>
      <c r="RI20" s="1827"/>
      <c r="RJ20" s="1835"/>
      <c r="RK20" s="1836"/>
      <c r="RL20" s="1837"/>
      <c r="RM20" s="1827"/>
      <c r="RN20" s="1827"/>
      <c r="RO20" s="1827"/>
      <c r="RP20" s="1838"/>
      <c r="RQ20" s="1838"/>
      <c r="RR20" s="1827"/>
      <c r="RS20" s="1838"/>
      <c r="RT20" s="1838"/>
      <c r="RU20" s="1838"/>
      <c r="RV20" s="1838"/>
      <c r="RW20" s="1838"/>
      <c r="RX20" s="1827"/>
      <c r="RY20" s="1823"/>
      <c r="RZ20" s="1840"/>
      <c r="SA20" s="1825"/>
      <c r="SB20" s="1826"/>
      <c r="SC20" s="1827"/>
      <c r="SD20" s="1828"/>
      <c r="SE20" s="1829"/>
      <c r="SF20" s="1830"/>
      <c r="SG20" s="1826"/>
      <c r="SH20" s="1831"/>
      <c r="SI20" s="1667"/>
      <c r="SJ20" s="1832"/>
      <c r="SK20" s="1665"/>
      <c r="SL20" s="1841"/>
      <c r="SM20" s="1448"/>
      <c r="SN20" s="1666"/>
      <c r="SO20" s="1667"/>
      <c r="SP20" s="1668"/>
      <c r="SQ20" s="1668"/>
      <c r="SR20" s="1667"/>
      <c r="SS20" s="1833"/>
      <c r="ST20" s="1827"/>
      <c r="SU20" s="1827"/>
      <c r="SV20" s="1842"/>
      <c r="SW20" s="1842"/>
      <c r="SX20" s="1827"/>
      <c r="SY20" s="1835"/>
      <c r="SZ20" s="1836"/>
      <c r="TA20" s="1837"/>
      <c r="TB20" s="1827"/>
      <c r="TC20" s="1827"/>
      <c r="TD20" s="1827"/>
      <c r="TE20" s="1838"/>
      <c r="TF20" s="1838"/>
      <c r="TG20" s="1827"/>
      <c r="TH20" s="1838"/>
      <c r="TI20" s="1838"/>
      <c r="TJ20" s="1838"/>
      <c r="TK20" s="1838"/>
      <c r="TL20" s="1838"/>
      <c r="TM20" s="1827"/>
      <c r="TN20" s="1823"/>
      <c r="TO20" s="1840"/>
      <c r="TP20" s="1825"/>
      <c r="TQ20" s="1826"/>
      <c r="TR20" s="1827"/>
      <c r="TS20" s="1828"/>
      <c r="TT20" s="1829"/>
      <c r="TU20" s="1830"/>
      <c r="TV20" s="1826"/>
      <c r="TW20" s="1831"/>
      <c r="TX20" s="1667"/>
      <c r="TY20" s="1832"/>
      <c r="TZ20" s="1665"/>
      <c r="UA20" s="1841"/>
      <c r="UB20" s="1448"/>
      <c r="UC20" s="1666"/>
      <c r="UD20" s="1667"/>
      <c r="UE20" s="1668"/>
      <c r="UF20" s="1668"/>
      <c r="UG20" s="1667"/>
      <c r="UH20" s="1833"/>
      <c r="UI20" s="1827"/>
      <c r="UJ20" s="1827"/>
      <c r="UK20" s="1842"/>
      <c r="UL20" s="1842"/>
      <c r="UM20" s="1827"/>
      <c r="UN20" s="1835"/>
      <c r="UO20" s="1836"/>
      <c r="UP20" s="1837"/>
      <c r="UQ20" s="1827"/>
      <c r="UR20" s="1827"/>
      <c r="US20" s="1827"/>
      <c r="UT20" s="1838"/>
      <c r="UU20" s="1838"/>
      <c r="UV20" s="1827"/>
      <c r="UW20" s="1838"/>
      <c r="UX20" s="1838"/>
      <c r="UY20" s="1838"/>
      <c r="UZ20" s="1838"/>
      <c r="VA20" s="1838"/>
      <c r="VB20" s="1827"/>
      <c r="VC20" s="1823"/>
      <c r="VD20" s="1840"/>
      <c r="VE20" s="1825"/>
      <c r="VF20" s="1826"/>
      <c r="VG20" s="1827"/>
      <c r="VH20" s="1828"/>
      <c r="VI20" s="1829"/>
      <c r="VJ20" s="1830"/>
      <c r="VK20" s="1826"/>
      <c r="VL20" s="1831"/>
      <c r="VM20" s="1667"/>
      <c r="VN20" s="1832"/>
      <c r="VO20" s="1665"/>
      <c r="VP20" s="1841"/>
      <c r="VQ20" s="1448"/>
      <c r="VR20" s="1666"/>
      <c r="VS20" s="1667"/>
      <c r="VT20" s="1668"/>
      <c r="VU20" s="1668"/>
      <c r="VV20" s="1667"/>
      <c r="VW20" s="1833"/>
      <c r="VX20" s="1827"/>
      <c r="VY20" s="1827"/>
      <c r="VZ20" s="1842"/>
      <c r="WA20" s="1842"/>
      <c r="WB20" s="1827"/>
      <c r="WC20" s="1835"/>
      <c r="WD20" s="1836"/>
      <c r="WE20" s="1837"/>
      <c r="WF20" s="1827"/>
      <c r="WG20" s="1827"/>
      <c r="WH20" s="1827"/>
      <c r="WI20" s="1838"/>
      <c r="WJ20" s="1838"/>
      <c r="WK20" s="1827"/>
      <c r="WL20" s="1838"/>
      <c r="WM20" s="1838"/>
      <c r="WN20" s="1838"/>
      <c r="WO20" s="1838"/>
      <c r="WP20" s="1838"/>
      <c r="WQ20" s="1827"/>
      <c r="WR20" s="1823"/>
      <c r="WS20" s="1840"/>
      <c r="WT20" s="1825"/>
      <c r="WU20" s="1826"/>
      <c r="WV20" s="1827"/>
      <c r="WW20" s="1828"/>
      <c r="WX20" s="1829"/>
      <c r="WY20" s="1830"/>
      <c r="WZ20" s="1826"/>
      <c r="XA20" s="1831"/>
      <c r="XB20" s="1667"/>
      <c r="XC20" s="1832"/>
      <c r="XD20" s="1665"/>
      <c r="XE20" s="1841"/>
      <c r="XF20" s="1448"/>
      <c r="XG20" s="1666"/>
      <c r="XH20" s="1667"/>
      <c r="XI20" s="1668"/>
      <c r="XJ20" s="1668"/>
      <c r="XK20" s="1667"/>
      <c r="XL20" s="1833"/>
      <c r="XM20" s="1827"/>
      <c r="XN20" s="1827"/>
      <c r="XO20" s="1842"/>
      <c r="XP20" s="1842"/>
      <c r="XQ20" s="1827"/>
      <c r="XR20" s="1835"/>
      <c r="XS20" s="1836"/>
      <c r="XT20" s="1837"/>
      <c r="XU20" s="1827"/>
      <c r="XV20" s="1827"/>
      <c r="XW20" s="1827"/>
      <c r="XX20" s="1838"/>
      <c r="XY20" s="1838"/>
      <c r="XZ20" s="1827"/>
      <c r="YA20" s="1838"/>
      <c r="YB20" s="1838"/>
      <c r="YC20" s="1838"/>
      <c r="YD20" s="1838"/>
      <c r="YE20" s="1838"/>
      <c r="YF20" s="1827"/>
      <c r="YG20" s="1823"/>
      <c r="YH20" s="1840"/>
      <c r="YI20" s="1825"/>
      <c r="YJ20" s="1826"/>
      <c r="YK20" s="1827"/>
      <c r="YL20" s="1828"/>
      <c r="YM20" s="1829"/>
      <c r="YN20" s="1830"/>
      <c r="YO20" s="1826"/>
      <c r="YP20" s="1831"/>
      <c r="YQ20" s="1667"/>
      <c r="YR20" s="1832"/>
      <c r="YS20" s="1665"/>
      <c r="YT20" s="1841"/>
      <c r="YU20" s="1448"/>
      <c r="YV20" s="1666"/>
      <c r="YW20" s="1667"/>
      <c r="YX20" s="1668"/>
      <c r="YY20" s="1668"/>
      <c r="YZ20" s="1667"/>
      <c r="ZA20" s="1833"/>
      <c r="ZB20" s="1827"/>
      <c r="ZC20" s="1827"/>
      <c r="ZD20" s="1842"/>
      <c r="ZE20" s="1842"/>
      <c r="ZF20" s="1827"/>
      <c r="ZG20" s="1835"/>
      <c r="ZH20" s="1836"/>
      <c r="ZI20" s="1837"/>
      <c r="ZJ20" s="1827"/>
      <c r="ZK20" s="1827"/>
      <c r="ZL20" s="1827"/>
      <c r="ZM20" s="1838"/>
      <c r="ZN20" s="1838"/>
      <c r="ZO20" s="1827"/>
      <c r="ZP20" s="1838"/>
      <c r="ZQ20" s="1838"/>
      <c r="ZR20" s="1838"/>
      <c r="ZS20" s="1838"/>
      <c r="ZT20" s="1838"/>
      <c r="ZU20" s="1827"/>
      <c r="ZV20" s="1823"/>
      <c r="ZW20" s="1840"/>
      <c r="ZX20" s="1825"/>
      <c r="ZY20" s="1826"/>
      <c r="ZZ20" s="1827"/>
      <c r="AAA20" s="1828"/>
      <c r="AAB20" s="1829"/>
      <c r="AAC20" s="1830"/>
      <c r="AAD20" s="1826"/>
      <c r="AAE20" s="1831"/>
      <c r="AAF20" s="1667"/>
      <c r="AAG20" s="1832"/>
      <c r="AAH20" s="1665"/>
      <c r="AAI20" s="1841"/>
      <c r="AAJ20" s="1448"/>
      <c r="AAK20" s="1666"/>
      <c r="AAL20" s="1667"/>
      <c r="AAM20" s="1668"/>
      <c r="AAN20" s="1668"/>
      <c r="AAO20" s="1667"/>
      <c r="AAP20" s="1833"/>
      <c r="AAQ20" s="1827"/>
      <c r="AAR20" s="1827"/>
      <c r="AAS20" s="1842"/>
      <c r="AAT20" s="1842"/>
      <c r="AAU20" s="1827"/>
      <c r="AAV20" s="1835"/>
      <c r="AAW20" s="1836"/>
      <c r="AAX20" s="1837"/>
      <c r="AAY20" s="1827"/>
      <c r="AAZ20" s="1827"/>
      <c r="ABA20" s="1827"/>
      <c r="ABB20" s="1838"/>
      <c r="ABC20" s="1838"/>
      <c r="ABD20" s="1827"/>
      <c r="ABE20" s="1838"/>
      <c r="ABF20" s="1838"/>
      <c r="ABG20" s="1838"/>
      <c r="ABH20" s="1838"/>
      <c r="ABI20" s="1838"/>
      <c r="ABJ20" s="1827"/>
      <c r="ABK20" s="1823"/>
      <c r="ABL20" s="1840"/>
      <c r="ABM20" s="1825"/>
      <c r="ABN20" s="1826"/>
      <c r="ABO20" s="1827"/>
      <c r="ABP20" s="1828"/>
      <c r="ABQ20" s="1829"/>
      <c r="ABR20" s="1830"/>
      <c r="ABS20" s="1826"/>
      <c r="ABT20" s="1831"/>
      <c r="ABU20" s="1667"/>
      <c r="ABV20" s="1832"/>
      <c r="ABW20" s="1665"/>
      <c r="ABX20" s="1841"/>
      <c r="ABY20" s="1448"/>
      <c r="ABZ20" s="1666"/>
      <c r="ACA20" s="1667"/>
      <c r="ACB20" s="1668"/>
      <c r="ACC20" s="1668"/>
      <c r="ACD20" s="1667"/>
      <c r="ACE20" s="1833"/>
      <c r="ACF20" s="1827"/>
      <c r="ACG20" s="1827"/>
      <c r="ACH20" s="1842"/>
      <c r="ACI20" s="1842"/>
      <c r="ACJ20" s="1827"/>
      <c r="ACK20" s="1835"/>
      <c r="ACL20" s="1836"/>
      <c r="ACM20" s="1837"/>
      <c r="ACN20" s="1827"/>
      <c r="ACO20" s="1827"/>
      <c r="ACP20" s="1827"/>
      <c r="ACQ20" s="1838"/>
      <c r="ACR20" s="1838"/>
      <c r="ACS20" s="1827"/>
      <c r="ACT20" s="1838"/>
      <c r="ACU20" s="1838"/>
      <c r="ACV20" s="1838"/>
      <c r="ACW20" s="1838"/>
      <c r="ACX20" s="1838"/>
      <c r="ACY20" s="1827"/>
      <c r="ACZ20" s="1823"/>
      <c r="ADA20" s="1840"/>
      <c r="ADB20" s="1825"/>
      <c r="ADC20" s="1826"/>
      <c r="ADD20" s="1827"/>
      <c r="ADE20" s="1828"/>
      <c r="ADF20" s="1829"/>
      <c r="ADG20" s="1830"/>
      <c r="ADH20" s="1826"/>
      <c r="ADI20" s="1831"/>
      <c r="ADJ20" s="1667"/>
      <c r="ADK20" s="1832"/>
      <c r="ADL20" s="1665"/>
      <c r="ADM20" s="1841"/>
      <c r="ADN20" s="1448"/>
      <c r="ADO20" s="1666"/>
      <c r="ADP20" s="1667"/>
      <c r="ADQ20" s="1668"/>
      <c r="ADR20" s="1668"/>
      <c r="ADS20" s="1667"/>
      <c r="ADT20" s="1833"/>
      <c r="ADU20" s="1827"/>
      <c r="ADV20" s="1827"/>
      <c r="ADW20" s="1842"/>
      <c r="ADX20" s="1842"/>
      <c r="ADY20" s="1827"/>
      <c r="ADZ20" s="1835"/>
      <c r="AEA20" s="1836"/>
      <c r="AEB20" s="1837"/>
      <c r="AEC20" s="1827"/>
      <c r="AED20" s="1827"/>
      <c r="AEE20" s="1827"/>
      <c r="AEF20" s="1838"/>
      <c r="AEG20" s="1838"/>
      <c r="AEH20" s="1827"/>
      <c r="AEI20" s="1838"/>
      <c r="AEJ20" s="1838"/>
      <c r="AEK20" s="1838"/>
      <c r="AEL20" s="1838"/>
      <c r="AEM20" s="1838"/>
      <c r="AEN20" s="1827"/>
      <c r="AEO20" s="1823"/>
      <c r="AEP20" s="1840"/>
      <c r="AEQ20" s="1825"/>
      <c r="AER20" s="1826"/>
      <c r="AES20" s="1827"/>
      <c r="AET20" s="1828"/>
      <c r="AEU20" s="1829"/>
      <c r="AEV20" s="1830"/>
      <c r="AEW20" s="1826"/>
      <c r="AEX20" s="1831"/>
      <c r="AEY20" s="1667"/>
      <c r="AEZ20" s="1832"/>
      <c r="AFA20" s="1665"/>
      <c r="AFB20" s="1841"/>
      <c r="AFC20" s="1448"/>
      <c r="AFD20" s="1666"/>
      <c r="AFE20" s="1667"/>
      <c r="AFF20" s="1668"/>
      <c r="AFG20" s="1668"/>
      <c r="AFH20" s="1667"/>
      <c r="AFI20" s="1833"/>
      <c r="AFJ20" s="1827"/>
      <c r="AFK20" s="1827"/>
      <c r="AFL20" s="1842"/>
      <c r="AFM20" s="1842"/>
      <c r="AFN20" s="1827"/>
      <c r="AFO20" s="1835"/>
      <c r="AFP20" s="1836"/>
      <c r="AFQ20" s="1837"/>
      <c r="AFR20" s="1827"/>
      <c r="AFS20" s="1827"/>
      <c r="AFT20" s="1827"/>
      <c r="AFU20" s="1838"/>
      <c r="AFV20" s="1838"/>
      <c r="AFW20" s="1827"/>
      <c r="AFX20" s="1838"/>
      <c r="AFY20" s="1838"/>
      <c r="AFZ20" s="1838"/>
      <c r="AGA20" s="1838"/>
      <c r="AGB20" s="1838"/>
      <c r="AGC20" s="1827"/>
      <c r="AGD20" s="1823"/>
      <c r="AGE20" s="1840"/>
      <c r="AGF20" s="1825"/>
      <c r="AGG20" s="1826"/>
      <c r="AGH20" s="1827"/>
      <c r="AGI20" s="1828"/>
      <c r="AGJ20" s="1829"/>
      <c r="AGK20" s="1830"/>
      <c r="AGL20" s="1826"/>
      <c r="AGM20" s="1831"/>
      <c r="AGN20" s="1667"/>
      <c r="AGO20" s="1832"/>
      <c r="AGP20" s="1665"/>
      <c r="AGQ20" s="1841"/>
      <c r="AGR20" s="1448"/>
      <c r="AGS20" s="1666"/>
      <c r="AGT20" s="1667"/>
      <c r="AGU20" s="1668"/>
      <c r="AGV20" s="1668"/>
      <c r="AGW20" s="1667"/>
      <c r="AGX20" s="1833"/>
      <c r="AGY20" s="1827"/>
      <c r="AGZ20" s="1827"/>
      <c r="AHA20" s="1842"/>
      <c r="AHB20" s="1842"/>
      <c r="AHC20" s="1827"/>
      <c r="AHD20" s="1835"/>
      <c r="AHE20" s="1836"/>
      <c r="AHF20" s="1837"/>
      <c r="AHG20" s="1827"/>
      <c r="AHH20" s="1827"/>
      <c r="AHI20" s="1827"/>
      <c r="AHJ20" s="1838"/>
      <c r="AHK20" s="1838"/>
      <c r="AHL20" s="1827"/>
      <c r="AHM20" s="1838"/>
      <c r="AHN20" s="1838"/>
      <c r="AHO20" s="1838"/>
      <c r="AHP20" s="1838"/>
      <c r="AHQ20" s="1838"/>
      <c r="AHR20" s="1827"/>
      <c r="AHS20" s="1823"/>
      <c r="AHT20" s="1840"/>
      <c r="AHU20" s="1825"/>
      <c r="AHV20" s="1826"/>
      <c r="AHW20" s="1827"/>
      <c r="AHX20" s="1828"/>
      <c r="AHY20" s="1829"/>
      <c r="AHZ20" s="1830"/>
      <c r="AIA20" s="1826"/>
      <c r="AIB20" s="1831"/>
      <c r="AIC20" s="1667"/>
      <c r="AID20" s="1832"/>
      <c r="AIE20" s="1665"/>
      <c r="AIF20" s="1841"/>
      <c r="AIG20" s="1448"/>
      <c r="AIH20" s="1666"/>
      <c r="AII20" s="1667"/>
      <c r="AIJ20" s="1668"/>
      <c r="AIK20" s="1668"/>
      <c r="AIL20" s="1667"/>
      <c r="AIM20" s="1833"/>
      <c r="AIN20" s="1827"/>
      <c r="AIO20" s="1827"/>
      <c r="AIP20" s="1842"/>
      <c r="AIQ20" s="1842"/>
      <c r="AIR20" s="1827"/>
      <c r="AIS20" s="1835"/>
      <c r="AIT20" s="1836"/>
      <c r="AIU20" s="1837"/>
      <c r="AIV20" s="1827"/>
      <c r="AIW20" s="1827"/>
      <c r="AIX20" s="1827"/>
      <c r="AIY20" s="1838"/>
      <c r="AIZ20" s="1838"/>
      <c r="AJA20" s="1827"/>
      <c r="AJB20" s="1838"/>
      <c r="AJC20" s="1838"/>
      <c r="AJD20" s="1838"/>
      <c r="AJE20" s="1838"/>
      <c r="AJF20" s="1838"/>
      <c r="AJG20" s="1827"/>
      <c r="AJH20" s="1823"/>
      <c r="AJI20" s="1840"/>
      <c r="AJJ20" s="1825"/>
      <c r="AJK20" s="1826"/>
      <c r="AJL20" s="1827"/>
      <c r="AJM20" s="1828"/>
      <c r="AJN20" s="1829"/>
      <c r="AJO20" s="1830"/>
      <c r="AJP20" s="1826"/>
      <c r="AJQ20" s="1831"/>
      <c r="AJR20" s="1667"/>
      <c r="AJS20" s="1832"/>
      <c r="AJT20" s="1665"/>
      <c r="AJU20" s="1841"/>
      <c r="AJV20" s="1448"/>
      <c r="AJW20" s="1666"/>
      <c r="AJX20" s="1667"/>
      <c r="AJY20" s="1668"/>
      <c r="AJZ20" s="1668"/>
      <c r="AKA20" s="1667"/>
      <c r="AKB20" s="1833"/>
      <c r="AKC20" s="1827"/>
      <c r="AKD20" s="1827"/>
      <c r="AKE20" s="1842"/>
      <c r="AKF20" s="1842"/>
      <c r="AKG20" s="1827"/>
      <c r="AKH20" s="1835"/>
      <c r="AKI20" s="1836"/>
      <c r="AKJ20" s="1837"/>
      <c r="AKK20" s="1827"/>
      <c r="AKL20" s="1827"/>
      <c r="AKM20" s="1827"/>
      <c r="AKN20" s="1838"/>
      <c r="AKO20" s="1838"/>
      <c r="AKP20" s="1827"/>
      <c r="AKQ20" s="1838"/>
      <c r="AKR20" s="1838"/>
      <c r="AKS20" s="1838"/>
      <c r="AKT20" s="1838"/>
      <c r="AKU20" s="1838"/>
      <c r="AKV20" s="1827"/>
      <c r="AKW20" s="1823"/>
      <c r="AKX20" s="1840"/>
      <c r="AKY20" s="1825"/>
      <c r="AKZ20" s="1826"/>
      <c r="ALA20" s="1827"/>
      <c r="ALB20" s="1828"/>
      <c r="ALC20" s="1829"/>
      <c r="ALD20" s="1830"/>
      <c r="ALE20" s="1826"/>
      <c r="ALF20" s="1831"/>
      <c r="ALG20" s="1667"/>
      <c r="ALH20" s="1832"/>
      <c r="ALI20" s="1665"/>
      <c r="ALJ20" s="1841"/>
      <c r="ALK20" s="1448"/>
      <c r="ALL20" s="1666"/>
      <c r="ALM20" s="1667"/>
      <c r="ALN20" s="1668"/>
      <c r="ALO20" s="1668"/>
      <c r="ALP20" s="1667"/>
      <c r="ALQ20" s="1833"/>
      <c r="ALR20" s="1827"/>
      <c r="ALS20" s="1827"/>
      <c r="ALT20" s="1842"/>
      <c r="ALU20" s="1842"/>
      <c r="ALV20" s="1827"/>
      <c r="ALW20" s="1835"/>
      <c r="ALX20" s="1836"/>
      <c r="ALY20" s="1837"/>
      <c r="ALZ20" s="1827"/>
      <c r="AMA20" s="1827"/>
      <c r="AMB20" s="1827"/>
      <c r="AMC20" s="1838"/>
      <c r="AMD20" s="1838"/>
      <c r="AME20" s="1827"/>
      <c r="AMF20" s="1838"/>
      <c r="AMG20" s="1838"/>
      <c r="AMH20" s="1838"/>
      <c r="AMI20" s="1838"/>
      <c r="AMJ20" s="1838"/>
      <c r="AMK20" s="1827"/>
      <c r="AML20" s="1823"/>
      <c r="AMM20" s="1840"/>
      <c r="AMN20" s="1825"/>
      <c r="AMO20" s="1826"/>
      <c r="AMP20" s="1827"/>
      <c r="AMQ20" s="1828"/>
      <c r="AMR20" s="1829"/>
      <c r="AMS20" s="1830"/>
      <c r="AMT20" s="1826"/>
      <c r="AMU20" s="1831"/>
      <c r="AMV20" s="1667"/>
      <c r="AMW20" s="1832"/>
      <c r="AMX20" s="1665"/>
      <c r="AMY20" s="1841"/>
      <c r="AMZ20" s="1448"/>
      <c r="ANA20" s="1666"/>
      <c r="ANB20" s="1667"/>
      <c r="ANC20" s="1668"/>
      <c r="AND20" s="1668"/>
      <c r="ANE20" s="1667"/>
      <c r="ANF20" s="1833"/>
      <c r="ANG20" s="1827"/>
      <c r="ANH20" s="1827"/>
      <c r="ANI20" s="1842"/>
      <c r="ANJ20" s="1842"/>
      <c r="ANK20" s="1827"/>
      <c r="ANL20" s="1835"/>
      <c r="ANM20" s="1836"/>
      <c r="ANN20" s="1837"/>
      <c r="ANO20" s="1827"/>
      <c r="ANP20" s="1827"/>
      <c r="ANQ20" s="1827"/>
      <c r="ANR20" s="1838"/>
      <c r="ANS20" s="1838"/>
      <c r="ANT20" s="1827"/>
      <c r="ANU20" s="1838"/>
      <c r="ANV20" s="1838"/>
      <c r="ANW20" s="1838"/>
      <c r="ANX20" s="1838"/>
      <c r="ANY20" s="1838"/>
      <c r="ANZ20" s="1827"/>
      <c r="AOA20" s="1823"/>
      <c r="AOB20" s="1840"/>
      <c r="AOC20" s="1825"/>
      <c r="AOD20" s="1826"/>
      <c r="AOE20" s="1827"/>
      <c r="AOF20" s="1828"/>
      <c r="AOG20" s="1829"/>
      <c r="AOH20" s="1830"/>
      <c r="AOI20" s="1826"/>
      <c r="AOJ20" s="1831"/>
      <c r="AOK20" s="1667"/>
      <c r="AOL20" s="1832"/>
      <c r="AOM20" s="1665"/>
      <c r="AON20" s="1841"/>
      <c r="AOO20" s="1448"/>
      <c r="AOP20" s="1666"/>
      <c r="AOQ20" s="1667"/>
      <c r="AOR20" s="1668"/>
      <c r="AOS20" s="1668"/>
      <c r="AOT20" s="1667"/>
      <c r="AOU20" s="1833"/>
      <c r="AOV20" s="1827"/>
      <c r="AOW20" s="1827"/>
      <c r="AOX20" s="1842"/>
      <c r="AOY20" s="1842"/>
      <c r="AOZ20" s="1827"/>
      <c r="APA20" s="1835"/>
      <c r="APB20" s="1836"/>
      <c r="APC20" s="1837"/>
      <c r="APD20" s="1827"/>
      <c r="APE20" s="1827"/>
      <c r="APF20" s="1827"/>
      <c r="APG20" s="1838"/>
      <c r="APH20" s="1838"/>
      <c r="API20" s="1827"/>
      <c r="APJ20" s="1838"/>
      <c r="APK20" s="1838"/>
      <c r="APL20" s="1838"/>
      <c r="APM20" s="1838"/>
      <c r="APN20" s="1838"/>
      <c r="APO20" s="1827"/>
      <c r="APP20" s="1823"/>
      <c r="APQ20" s="1840"/>
      <c r="APR20" s="1825"/>
      <c r="APS20" s="1826"/>
      <c r="APT20" s="1827"/>
      <c r="APU20" s="1828"/>
      <c r="APV20" s="1829"/>
      <c r="APW20" s="1830"/>
      <c r="APX20" s="1826"/>
      <c r="APY20" s="1831"/>
      <c r="APZ20" s="1667"/>
      <c r="AQA20" s="1832"/>
      <c r="AQB20" s="1665"/>
      <c r="AQC20" s="1841"/>
      <c r="AQD20" s="1448"/>
      <c r="AQE20" s="1666"/>
      <c r="AQF20" s="1667"/>
      <c r="AQG20" s="1668"/>
      <c r="AQH20" s="1668"/>
      <c r="AQI20" s="1667"/>
      <c r="AQJ20" s="1833"/>
      <c r="AQK20" s="1827"/>
      <c r="AQL20" s="1827"/>
      <c r="AQM20" s="1842"/>
      <c r="AQN20" s="1842"/>
      <c r="AQO20" s="1827"/>
      <c r="AQP20" s="1835"/>
      <c r="AQQ20" s="1836"/>
      <c r="AQR20" s="1837"/>
      <c r="AQS20" s="1827"/>
      <c r="AQT20" s="1827"/>
      <c r="AQU20" s="1827"/>
      <c r="AQV20" s="1838"/>
      <c r="AQW20" s="1838"/>
      <c r="AQX20" s="1827"/>
      <c r="AQY20" s="1838"/>
      <c r="AQZ20" s="1838"/>
      <c r="ARA20" s="1838"/>
      <c r="ARB20" s="1838"/>
      <c r="ARC20" s="1838"/>
      <c r="ARD20" s="1827"/>
      <c r="ARE20" s="1823"/>
      <c r="ARF20" s="1840"/>
      <c r="ARG20" s="1825"/>
      <c r="ARH20" s="1826"/>
      <c r="ARI20" s="1827"/>
      <c r="ARJ20" s="1828"/>
      <c r="ARK20" s="1829"/>
      <c r="ARL20" s="1830"/>
      <c r="ARM20" s="1826"/>
      <c r="ARN20" s="1831"/>
      <c r="ARO20" s="1667"/>
      <c r="ARP20" s="1832"/>
      <c r="ARQ20" s="1665"/>
      <c r="ARR20" s="1841"/>
      <c r="ARS20" s="1448"/>
      <c r="ART20" s="1666"/>
      <c r="ARU20" s="1667"/>
      <c r="ARV20" s="1668"/>
      <c r="ARW20" s="1668"/>
      <c r="ARX20" s="1667"/>
      <c r="ARY20" s="1833"/>
      <c r="ARZ20" s="1827"/>
      <c r="ASA20" s="1827"/>
      <c r="ASB20" s="1842"/>
      <c r="ASC20" s="1842"/>
      <c r="ASD20" s="1827"/>
      <c r="ASE20" s="1835"/>
      <c r="ASF20" s="1836"/>
      <c r="ASG20" s="1837"/>
      <c r="ASH20" s="1827"/>
      <c r="ASI20" s="1827"/>
      <c r="ASJ20" s="1827"/>
      <c r="ASK20" s="1838"/>
      <c r="ASL20" s="1838"/>
      <c r="ASM20" s="1827"/>
      <c r="ASN20" s="1838"/>
      <c r="ASO20" s="1838"/>
      <c r="ASP20" s="1838"/>
      <c r="ASQ20" s="1838"/>
      <c r="ASR20" s="1838"/>
      <c r="ASS20" s="1827"/>
      <c r="AST20" s="1823"/>
      <c r="ASU20" s="1840"/>
      <c r="ASV20" s="1825"/>
      <c r="ASW20" s="1826"/>
      <c r="ASX20" s="1827"/>
      <c r="ASY20" s="1828"/>
      <c r="ASZ20" s="1829"/>
      <c r="ATA20" s="1830"/>
      <c r="ATB20" s="1826"/>
      <c r="ATC20" s="1831"/>
      <c r="ATD20" s="1667"/>
      <c r="ATE20" s="1832"/>
      <c r="ATF20" s="1665"/>
      <c r="ATG20" s="1841"/>
      <c r="ATH20" s="1448"/>
      <c r="ATI20" s="1666"/>
      <c r="ATJ20" s="1667"/>
      <c r="ATK20" s="1668"/>
      <c r="ATL20" s="1668"/>
      <c r="ATM20" s="1667"/>
      <c r="ATN20" s="1833"/>
      <c r="ATO20" s="1827"/>
      <c r="ATP20" s="1827"/>
      <c r="ATQ20" s="1842"/>
      <c r="ATR20" s="1842"/>
      <c r="ATS20" s="1827"/>
      <c r="ATT20" s="1835"/>
      <c r="ATU20" s="1836"/>
      <c r="ATV20" s="1837"/>
      <c r="ATW20" s="1827"/>
      <c r="ATX20" s="1827"/>
      <c r="ATY20" s="1827"/>
      <c r="ATZ20" s="1838"/>
      <c r="AUA20" s="1838"/>
      <c r="AUB20" s="1827"/>
      <c r="AUC20" s="1838"/>
      <c r="AUD20" s="1838"/>
      <c r="AUE20" s="1838"/>
      <c r="AUF20" s="1838"/>
      <c r="AUG20" s="1838"/>
      <c r="AUH20" s="1827"/>
      <c r="AUI20" s="1823"/>
      <c r="AUJ20" s="1840"/>
      <c r="AUK20" s="1825"/>
      <c r="AUL20" s="1826"/>
      <c r="AUM20" s="1827"/>
      <c r="AUN20" s="1828"/>
      <c r="AUO20" s="1829"/>
      <c r="AUP20" s="1830"/>
      <c r="AUQ20" s="1826"/>
      <c r="AUR20" s="1831"/>
      <c r="AUS20" s="1667"/>
      <c r="AUT20" s="1832"/>
      <c r="AUU20" s="1665"/>
      <c r="AUV20" s="1841"/>
      <c r="AUW20" s="1448"/>
      <c r="AUX20" s="1666"/>
      <c r="AUY20" s="1667"/>
      <c r="AUZ20" s="1668"/>
      <c r="AVA20" s="1668"/>
      <c r="AVB20" s="1667"/>
      <c r="AVC20" s="1833"/>
      <c r="AVD20" s="1827"/>
      <c r="AVE20" s="1827"/>
      <c r="AVF20" s="1842"/>
      <c r="AVG20" s="1842"/>
      <c r="AVH20" s="1827"/>
      <c r="AVI20" s="1835"/>
      <c r="AVJ20" s="1836"/>
      <c r="AVK20" s="1837"/>
      <c r="AVL20" s="1827"/>
      <c r="AVM20" s="1827"/>
      <c r="AVN20" s="1827"/>
      <c r="AVO20" s="1838"/>
      <c r="AVP20" s="1838"/>
      <c r="AVQ20" s="1827"/>
      <c r="AVR20" s="1838"/>
      <c r="AVS20" s="1838"/>
      <c r="AVT20" s="1838"/>
      <c r="AVU20" s="1838"/>
      <c r="AVV20" s="1838"/>
      <c r="AVW20" s="1827"/>
      <c r="AVX20" s="1823"/>
      <c r="AVY20" s="1840"/>
      <c r="AVZ20" s="1825"/>
      <c r="AWA20" s="1826"/>
      <c r="AWB20" s="1827"/>
      <c r="AWC20" s="1828"/>
      <c r="AWD20" s="1829"/>
      <c r="AWE20" s="1830"/>
      <c r="AWF20" s="1826"/>
      <c r="AWG20" s="1831"/>
      <c r="AWH20" s="1667"/>
      <c r="AWI20" s="1832"/>
      <c r="AWJ20" s="1665"/>
      <c r="AWK20" s="1841"/>
      <c r="AWL20" s="1448"/>
      <c r="AWM20" s="1666"/>
      <c r="AWN20" s="1667"/>
      <c r="AWO20" s="1668"/>
      <c r="AWP20" s="1668"/>
      <c r="AWQ20" s="1667"/>
      <c r="AWR20" s="1833"/>
      <c r="AWS20" s="1827"/>
      <c r="AWT20" s="1827"/>
      <c r="AWU20" s="1842"/>
      <c r="AWV20" s="1842"/>
      <c r="AWW20" s="1827"/>
      <c r="AWX20" s="1835"/>
      <c r="AWY20" s="1836"/>
      <c r="AWZ20" s="1837"/>
      <c r="AXA20" s="1827"/>
      <c r="AXB20" s="1827"/>
      <c r="AXC20" s="1827"/>
      <c r="AXD20" s="1838"/>
      <c r="AXE20" s="1838"/>
      <c r="AXF20" s="1827"/>
      <c r="AXG20" s="1838"/>
      <c r="AXH20" s="1838"/>
      <c r="AXI20" s="1838"/>
      <c r="AXJ20" s="1838"/>
      <c r="AXK20" s="1838"/>
      <c r="AXL20" s="1827"/>
      <c r="AXM20" s="1823"/>
      <c r="AXN20" s="1840"/>
      <c r="AXO20" s="1825"/>
      <c r="AXP20" s="1826"/>
      <c r="AXQ20" s="1827"/>
      <c r="AXR20" s="1828"/>
      <c r="AXS20" s="1829"/>
      <c r="AXT20" s="1830"/>
      <c r="AXU20" s="1826"/>
      <c r="AXV20" s="1831"/>
      <c r="AXW20" s="1667"/>
      <c r="AXX20" s="1832"/>
      <c r="AXY20" s="1665"/>
      <c r="AXZ20" s="1841"/>
      <c r="AYA20" s="1448"/>
      <c r="AYB20" s="1666"/>
      <c r="AYC20" s="1667"/>
      <c r="AYD20" s="1668"/>
      <c r="AYE20" s="1668"/>
      <c r="AYF20" s="1667"/>
      <c r="AYG20" s="1833"/>
      <c r="AYH20" s="1827"/>
      <c r="AYI20" s="1827"/>
      <c r="AYJ20" s="1842"/>
      <c r="AYK20" s="1842"/>
      <c r="AYL20" s="1827"/>
      <c r="AYM20" s="1835"/>
      <c r="AYN20" s="1836"/>
      <c r="AYO20" s="1837"/>
      <c r="AYP20" s="1827"/>
      <c r="AYQ20" s="1827"/>
      <c r="AYR20" s="1827"/>
      <c r="AYS20" s="1838"/>
      <c r="AYT20" s="1838"/>
      <c r="AYU20" s="1827"/>
      <c r="AYV20" s="1838"/>
      <c r="AYW20" s="1838"/>
      <c r="AYX20" s="1838"/>
      <c r="AYY20" s="1838"/>
      <c r="AYZ20" s="1838"/>
      <c r="AZA20" s="1827"/>
      <c r="AZB20" s="1823"/>
      <c r="AZC20" s="1840"/>
      <c r="AZD20" s="1825"/>
      <c r="AZE20" s="1826"/>
      <c r="AZF20" s="1827"/>
      <c r="AZG20" s="1828"/>
      <c r="AZH20" s="1829"/>
      <c r="AZI20" s="1830"/>
      <c r="AZJ20" s="1826"/>
      <c r="AZK20" s="1831"/>
      <c r="AZL20" s="1667"/>
      <c r="AZM20" s="1832"/>
      <c r="AZN20" s="1665"/>
      <c r="AZO20" s="1841"/>
      <c r="AZP20" s="1448"/>
      <c r="AZQ20" s="1666"/>
      <c r="AZR20" s="1667"/>
      <c r="AZS20" s="1668"/>
      <c r="AZT20" s="1668"/>
      <c r="AZU20" s="1667"/>
      <c r="AZV20" s="1833"/>
      <c r="AZW20" s="1827"/>
      <c r="AZX20" s="1827"/>
      <c r="AZY20" s="1842"/>
      <c r="AZZ20" s="1842"/>
      <c r="BAA20" s="1827"/>
      <c r="BAB20" s="1835"/>
      <c r="BAC20" s="1836"/>
      <c r="BAD20" s="1837"/>
      <c r="BAE20" s="1827"/>
      <c r="BAF20" s="1827"/>
      <c r="BAG20" s="1827"/>
      <c r="BAH20" s="1838"/>
      <c r="BAI20" s="1838"/>
      <c r="BAJ20" s="1827"/>
      <c r="BAK20" s="1838"/>
      <c r="BAL20" s="1838"/>
      <c r="BAM20" s="1838"/>
      <c r="BAN20" s="1838"/>
      <c r="BAO20" s="1838"/>
      <c r="BAP20" s="1827"/>
      <c r="BAQ20" s="1823"/>
      <c r="BAR20" s="1840"/>
      <c r="BAS20" s="1825"/>
      <c r="BAT20" s="1826"/>
      <c r="BAU20" s="1827"/>
      <c r="BAV20" s="1828"/>
      <c r="BAW20" s="1829"/>
      <c r="BAX20" s="1830"/>
      <c r="BAY20" s="1826"/>
      <c r="BAZ20" s="1831"/>
      <c r="BBA20" s="1667"/>
      <c r="BBB20" s="1832"/>
      <c r="BBC20" s="1665"/>
      <c r="BBD20" s="1841"/>
      <c r="BBE20" s="1448"/>
      <c r="BBF20" s="1666"/>
      <c r="BBG20" s="1667"/>
      <c r="BBH20" s="1668"/>
      <c r="BBI20" s="1668"/>
      <c r="BBJ20" s="1667"/>
      <c r="BBK20" s="1833"/>
      <c r="BBL20" s="1827"/>
      <c r="BBM20" s="1827"/>
      <c r="BBN20" s="1842"/>
      <c r="BBO20" s="1842"/>
      <c r="BBP20" s="1827"/>
      <c r="BBQ20" s="1835"/>
      <c r="BBR20" s="1836"/>
      <c r="BBS20" s="1837"/>
      <c r="BBT20" s="1827"/>
      <c r="BBU20" s="1827"/>
      <c r="BBV20" s="1827"/>
      <c r="BBW20" s="1838"/>
      <c r="BBX20" s="1838"/>
      <c r="BBY20" s="1827"/>
      <c r="BBZ20" s="1838"/>
      <c r="BCA20" s="1838"/>
      <c r="BCB20" s="1838"/>
      <c r="BCC20" s="1838"/>
      <c r="BCD20" s="1838"/>
      <c r="BCE20" s="1827"/>
      <c r="BCF20" s="1823"/>
      <c r="BCG20" s="1840"/>
      <c r="BCH20" s="1825"/>
      <c r="BCI20" s="1826"/>
      <c r="BCJ20" s="1827"/>
      <c r="BCK20" s="1828"/>
      <c r="BCL20" s="1829"/>
      <c r="BCM20" s="1830"/>
      <c r="BCN20" s="1826"/>
      <c r="BCO20" s="1831"/>
      <c r="BCP20" s="1667"/>
      <c r="BCQ20" s="1832"/>
      <c r="BCR20" s="1665"/>
      <c r="BCS20" s="1841"/>
      <c r="BCT20" s="1448"/>
      <c r="BCU20" s="1666"/>
      <c r="BCV20" s="1667"/>
      <c r="BCW20" s="1668"/>
      <c r="BCX20" s="1668"/>
      <c r="BCY20" s="1667"/>
      <c r="BCZ20" s="1833"/>
      <c r="BDA20" s="1827"/>
      <c r="BDB20" s="1827"/>
      <c r="BDC20" s="1842"/>
      <c r="BDD20" s="1842"/>
      <c r="BDE20" s="1827"/>
      <c r="BDF20" s="1835"/>
      <c r="BDG20" s="1836"/>
      <c r="BDH20" s="1837"/>
      <c r="BDI20" s="1827"/>
      <c r="BDJ20" s="1827"/>
      <c r="BDK20" s="1827"/>
      <c r="BDL20" s="1838"/>
      <c r="BDM20" s="1838"/>
      <c r="BDN20" s="1827"/>
      <c r="BDO20" s="1838"/>
      <c r="BDP20" s="1838"/>
      <c r="BDQ20" s="1838"/>
      <c r="BDR20" s="1838"/>
      <c r="BDS20" s="1838"/>
      <c r="BDT20" s="1827"/>
      <c r="BDU20" s="1823"/>
      <c r="BDV20" s="1840"/>
      <c r="BDW20" s="1825"/>
      <c r="BDX20" s="1826"/>
      <c r="BDY20" s="1827"/>
      <c r="BDZ20" s="1828"/>
      <c r="BEA20" s="1829"/>
      <c r="BEB20" s="1830"/>
      <c r="BEC20" s="1826"/>
      <c r="BED20" s="1831"/>
      <c r="BEE20" s="1667"/>
      <c r="BEF20" s="1832"/>
      <c r="BEG20" s="1665"/>
      <c r="BEH20" s="1841"/>
      <c r="BEI20" s="1448"/>
      <c r="BEJ20" s="1666"/>
      <c r="BEK20" s="1667"/>
      <c r="BEL20" s="1668"/>
      <c r="BEM20" s="1668"/>
      <c r="BEN20" s="1667"/>
      <c r="BEO20" s="1833"/>
      <c r="BEP20" s="1827"/>
      <c r="BEQ20" s="1827"/>
      <c r="BER20" s="1842"/>
      <c r="BES20" s="1842"/>
      <c r="BET20" s="1827"/>
      <c r="BEU20" s="1835"/>
      <c r="BEV20" s="1836"/>
      <c r="BEW20" s="1837"/>
      <c r="BEX20" s="1827"/>
      <c r="BEY20" s="1827"/>
      <c r="BEZ20" s="1827"/>
      <c r="BFA20" s="1838"/>
      <c r="BFB20" s="1838"/>
      <c r="BFC20" s="1827"/>
      <c r="BFD20" s="1838"/>
      <c r="BFE20" s="1838"/>
      <c r="BFF20" s="1838"/>
      <c r="BFG20" s="1838"/>
      <c r="BFH20" s="1838"/>
      <c r="BFI20" s="1827"/>
      <c r="BFJ20" s="1823"/>
      <c r="BFK20" s="1840"/>
      <c r="BFL20" s="1825"/>
      <c r="BFM20" s="1826"/>
      <c r="BFN20" s="1827"/>
      <c r="BFO20" s="1828"/>
      <c r="BFP20" s="1829"/>
      <c r="BFQ20" s="1830"/>
      <c r="BFR20" s="1826"/>
      <c r="BFS20" s="1831"/>
      <c r="BFT20" s="1667"/>
      <c r="BFU20" s="1832"/>
      <c r="BFV20" s="1665"/>
      <c r="BFW20" s="1841"/>
      <c r="BFX20" s="1448"/>
      <c r="BFY20" s="1666"/>
      <c r="BFZ20" s="1667"/>
      <c r="BGA20" s="1668"/>
      <c r="BGB20" s="1668"/>
      <c r="BGC20" s="1667"/>
      <c r="BGD20" s="1833"/>
      <c r="BGE20" s="1827"/>
      <c r="BGF20" s="1827"/>
      <c r="BGG20" s="1842"/>
      <c r="BGH20" s="1842"/>
      <c r="BGI20" s="1827"/>
      <c r="BGJ20" s="1835"/>
      <c r="BGK20" s="1836"/>
      <c r="BGL20" s="1837"/>
      <c r="BGM20" s="1827"/>
      <c r="BGN20" s="1827"/>
      <c r="BGO20" s="1827"/>
      <c r="BGP20" s="1838"/>
      <c r="BGQ20" s="1838"/>
      <c r="BGR20" s="1827"/>
      <c r="BGS20" s="1838"/>
      <c r="BGT20" s="1838"/>
      <c r="BGU20" s="1838"/>
      <c r="BGV20" s="1838"/>
      <c r="BGW20" s="1838"/>
      <c r="BGX20" s="1827"/>
      <c r="BGY20" s="1823"/>
      <c r="BGZ20" s="1840"/>
      <c r="BHA20" s="1825"/>
      <c r="BHB20" s="1826"/>
      <c r="BHC20" s="1827"/>
      <c r="BHD20" s="1828"/>
      <c r="BHE20" s="1829"/>
      <c r="BHF20" s="1830"/>
      <c r="BHG20" s="1826"/>
      <c r="BHH20" s="1831"/>
      <c r="BHI20" s="1667"/>
      <c r="BHJ20" s="1832"/>
      <c r="BHK20" s="1665"/>
      <c r="BHL20" s="1841"/>
      <c r="BHM20" s="1448"/>
      <c r="BHN20" s="1666"/>
      <c r="BHO20" s="1667"/>
      <c r="BHP20" s="1668"/>
      <c r="BHQ20" s="1668"/>
      <c r="BHR20" s="1667"/>
      <c r="BHS20" s="1833"/>
      <c r="BHT20" s="1827"/>
      <c r="BHU20" s="1827"/>
      <c r="BHV20" s="1842"/>
      <c r="BHW20" s="1842"/>
      <c r="BHX20" s="1827"/>
      <c r="BHY20" s="1835"/>
      <c r="BHZ20" s="1836"/>
      <c r="BIA20" s="1837"/>
      <c r="BIB20" s="1827"/>
      <c r="BIC20" s="1827"/>
      <c r="BID20" s="1827"/>
      <c r="BIE20" s="1838"/>
      <c r="BIF20" s="1838"/>
      <c r="BIG20" s="1827"/>
      <c r="BIH20" s="1838"/>
      <c r="BII20" s="1838"/>
      <c r="BIJ20" s="1838"/>
      <c r="BIK20" s="1838"/>
      <c r="BIL20" s="1838"/>
      <c r="BIM20" s="1827"/>
      <c r="BIN20" s="1823"/>
      <c r="BIO20" s="1840"/>
      <c r="BIP20" s="1825"/>
      <c r="BIQ20" s="1826"/>
      <c r="BIR20" s="1827"/>
      <c r="BIS20" s="1828"/>
      <c r="BIT20" s="1829"/>
      <c r="BIU20" s="1830"/>
      <c r="BIV20" s="1826"/>
      <c r="BIW20" s="1831"/>
      <c r="BIX20" s="1667"/>
      <c r="BIY20" s="1832"/>
      <c r="BIZ20" s="1665"/>
      <c r="BJA20" s="1841"/>
      <c r="BJB20" s="1448"/>
      <c r="BJC20" s="1666"/>
      <c r="BJD20" s="1667"/>
      <c r="BJE20" s="1668"/>
      <c r="BJF20" s="1668"/>
      <c r="BJG20" s="1667"/>
      <c r="BJH20" s="1833"/>
      <c r="BJI20" s="1827"/>
      <c r="BJJ20" s="1827"/>
      <c r="BJK20" s="1842"/>
      <c r="BJL20" s="1842"/>
      <c r="BJM20" s="1827"/>
      <c r="BJN20" s="1835"/>
      <c r="BJO20" s="1836"/>
      <c r="BJP20" s="1837"/>
      <c r="BJQ20" s="1827"/>
      <c r="BJR20" s="1827"/>
      <c r="BJS20" s="1827"/>
      <c r="BJT20" s="1838"/>
      <c r="BJU20" s="1838"/>
      <c r="BJV20" s="1827"/>
      <c r="BJW20" s="1838"/>
      <c r="BJX20" s="1838"/>
      <c r="BJY20" s="1838"/>
      <c r="BJZ20" s="1838"/>
      <c r="BKA20" s="1838"/>
      <c r="BKB20" s="1827"/>
      <c r="BKC20" s="1823"/>
      <c r="BKD20" s="1840"/>
      <c r="BKE20" s="1825"/>
      <c r="BKF20" s="1826"/>
      <c r="BKG20" s="1827"/>
      <c r="BKH20" s="1828"/>
      <c r="BKI20" s="1829"/>
      <c r="BKJ20" s="1830"/>
      <c r="BKK20" s="1826"/>
      <c r="BKL20" s="1831"/>
      <c r="BKM20" s="1667"/>
      <c r="BKN20" s="1832"/>
      <c r="BKO20" s="1665"/>
      <c r="BKP20" s="1841"/>
      <c r="BKQ20" s="1448"/>
      <c r="BKR20" s="1666"/>
      <c r="BKS20" s="1667"/>
      <c r="BKT20" s="1668"/>
      <c r="BKU20" s="1668"/>
      <c r="BKV20" s="1667"/>
      <c r="BKW20" s="1833"/>
      <c r="BKX20" s="1827"/>
      <c r="BKY20" s="1827"/>
      <c r="BKZ20" s="1842"/>
      <c r="BLA20" s="1842"/>
      <c r="BLB20" s="1827"/>
      <c r="BLC20" s="1835"/>
      <c r="BLD20" s="1836"/>
      <c r="BLE20" s="1837"/>
      <c r="BLF20" s="1827"/>
      <c r="BLG20" s="1827"/>
      <c r="BLH20" s="1827"/>
      <c r="BLI20" s="1838"/>
      <c r="BLJ20" s="1838"/>
      <c r="BLK20" s="1827"/>
      <c r="BLL20" s="1838"/>
      <c r="BLM20" s="1838"/>
      <c r="BLN20" s="1838"/>
      <c r="BLO20" s="1838"/>
      <c r="BLP20" s="1838"/>
      <c r="BLQ20" s="1827"/>
      <c r="BLR20" s="1823"/>
      <c r="BLS20" s="1840"/>
      <c r="BLT20" s="1825"/>
      <c r="BLU20" s="1826"/>
      <c r="BLV20" s="1827"/>
      <c r="BLW20" s="1828"/>
      <c r="BLX20" s="1829"/>
      <c r="BLY20" s="1830"/>
      <c r="BLZ20" s="1826"/>
      <c r="BMA20" s="1831"/>
      <c r="BMB20" s="1667"/>
      <c r="BMC20" s="1832"/>
      <c r="BMD20" s="1665"/>
      <c r="BME20" s="1841"/>
      <c r="BMF20" s="1448"/>
      <c r="BMG20" s="1666"/>
      <c r="BMH20" s="1667"/>
      <c r="BMI20" s="1668"/>
      <c r="BMJ20" s="1668"/>
      <c r="BMK20" s="1667"/>
      <c r="BML20" s="1833"/>
      <c r="BMM20" s="1827"/>
      <c r="BMN20" s="1827"/>
      <c r="BMO20" s="1842"/>
      <c r="BMP20" s="1842"/>
      <c r="BMQ20" s="1827"/>
      <c r="BMR20" s="1835"/>
      <c r="BMS20" s="1836"/>
      <c r="BMT20" s="1837"/>
      <c r="BMU20" s="1827"/>
      <c r="BMV20" s="1827"/>
      <c r="BMW20" s="1827"/>
      <c r="BMX20" s="1838"/>
      <c r="BMY20" s="1838"/>
      <c r="BMZ20" s="1827"/>
      <c r="BNA20" s="1838"/>
      <c r="BNB20" s="1838"/>
      <c r="BNC20" s="1838"/>
      <c r="BND20" s="1838"/>
      <c r="BNE20" s="1838"/>
      <c r="BNF20" s="1827"/>
      <c r="BNG20" s="1823"/>
      <c r="BNH20" s="1840"/>
      <c r="BNI20" s="1825"/>
      <c r="BNJ20" s="1826"/>
      <c r="BNK20" s="1827"/>
      <c r="BNL20" s="1828"/>
      <c r="BNM20" s="1829"/>
      <c r="BNN20" s="1830"/>
      <c r="BNO20" s="1826"/>
      <c r="BNP20" s="1831"/>
      <c r="BNQ20" s="1667"/>
      <c r="BNR20" s="1832"/>
      <c r="BNS20" s="1665"/>
      <c r="BNT20" s="1841"/>
      <c r="BNU20" s="1448"/>
      <c r="BNV20" s="1666"/>
      <c r="BNW20" s="1667"/>
      <c r="BNX20" s="1668"/>
      <c r="BNY20" s="1668"/>
      <c r="BNZ20" s="1667"/>
      <c r="BOA20" s="1833"/>
      <c r="BOB20" s="1827"/>
      <c r="BOC20" s="1827"/>
      <c r="BOD20" s="1842"/>
      <c r="BOE20" s="1842"/>
      <c r="BOF20" s="1827"/>
      <c r="BOG20" s="1835"/>
      <c r="BOH20" s="1836"/>
      <c r="BOI20" s="1837"/>
      <c r="BOJ20" s="1827"/>
      <c r="BOK20" s="1827"/>
      <c r="BOL20" s="1827"/>
      <c r="BOM20" s="1838"/>
      <c r="BON20" s="1838"/>
      <c r="BOO20" s="1827"/>
      <c r="BOP20" s="1838"/>
      <c r="BOQ20" s="1838"/>
      <c r="BOR20" s="1838"/>
      <c r="BOS20" s="1838"/>
      <c r="BOT20" s="1838"/>
      <c r="BOU20" s="1827"/>
      <c r="BOV20" s="1823"/>
      <c r="BOW20" s="1840"/>
      <c r="BOX20" s="1825"/>
      <c r="BOY20" s="1826"/>
      <c r="BOZ20" s="1827"/>
      <c r="BPA20" s="1828"/>
      <c r="BPB20" s="1829"/>
      <c r="BPC20" s="1830"/>
      <c r="BPD20" s="1826"/>
      <c r="BPE20" s="1831"/>
      <c r="BPF20" s="1667"/>
      <c r="BPG20" s="1832"/>
      <c r="BPH20" s="1665"/>
      <c r="BPI20" s="1841"/>
      <c r="BPJ20" s="1448"/>
      <c r="BPK20" s="1666"/>
      <c r="BPL20" s="1667"/>
      <c r="BPM20" s="1668"/>
      <c r="BPN20" s="1668"/>
      <c r="BPO20" s="1667"/>
      <c r="BPP20" s="1833"/>
      <c r="BPQ20" s="1827"/>
      <c r="BPR20" s="1827"/>
      <c r="BPS20" s="1842"/>
      <c r="BPT20" s="1842"/>
      <c r="BPU20" s="1827"/>
      <c r="BPV20" s="1835"/>
      <c r="BPW20" s="1836"/>
      <c r="BPX20" s="1837"/>
      <c r="BPY20" s="1827"/>
      <c r="BPZ20" s="1827"/>
      <c r="BQA20" s="1827"/>
      <c r="BQB20" s="1838"/>
      <c r="BQC20" s="1838"/>
      <c r="BQD20" s="1827"/>
      <c r="BQE20" s="1838"/>
      <c r="BQF20" s="1838"/>
      <c r="BQG20" s="1838"/>
      <c r="BQH20" s="1838"/>
      <c r="BQI20" s="1838"/>
      <c r="BQJ20" s="1827"/>
      <c r="BQK20" s="1823"/>
      <c r="BQL20" s="1840"/>
      <c r="BQM20" s="1825"/>
      <c r="BQN20" s="1826"/>
      <c r="BQO20" s="1827"/>
      <c r="BQP20" s="1828"/>
      <c r="BQQ20" s="1829"/>
      <c r="BQR20" s="1830"/>
      <c r="BQS20" s="1826"/>
      <c r="BQT20" s="1831"/>
      <c r="BQU20" s="1667"/>
      <c r="BQV20" s="1832"/>
      <c r="BQW20" s="1665"/>
      <c r="BQX20" s="1841"/>
      <c r="BQY20" s="1448"/>
      <c r="BQZ20" s="1666"/>
      <c r="BRA20" s="1667"/>
      <c r="BRB20" s="1668"/>
      <c r="BRC20" s="1668"/>
      <c r="BRD20" s="1667"/>
      <c r="BRE20" s="1833"/>
      <c r="BRF20" s="1827"/>
      <c r="BRG20" s="1827"/>
      <c r="BRH20" s="1842"/>
      <c r="BRI20" s="1842"/>
      <c r="BRJ20" s="1827"/>
      <c r="BRK20" s="1835"/>
      <c r="BRL20" s="1836"/>
      <c r="BRM20" s="1837"/>
      <c r="BRN20" s="1827"/>
      <c r="BRO20" s="1827"/>
      <c r="BRP20" s="1827"/>
      <c r="BRQ20" s="1838"/>
      <c r="BRR20" s="1838"/>
      <c r="BRS20" s="1827"/>
      <c r="BRT20" s="1838"/>
      <c r="BRU20" s="1838"/>
      <c r="BRV20" s="1838"/>
      <c r="BRW20" s="1838"/>
      <c r="BRX20" s="1838"/>
      <c r="BRY20" s="1827"/>
      <c r="BRZ20" s="1823"/>
      <c r="BSA20" s="1840"/>
      <c r="BSB20" s="1825"/>
      <c r="BSC20" s="1826"/>
      <c r="BSD20" s="1827"/>
      <c r="BSE20" s="1828"/>
      <c r="BSF20" s="1829"/>
      <c r="BSG20" s="1830"/>
      <c r="BSH20" s="1826"/>
      <c r="BSI20" s="1831"/>
      <c r="BSJ20" s="1667"/>
      <c r="BSK20" s="1832"/>
      <c r="BSL20" s="1665"/>
      <c r="BSM20" s="1841"/>
      <c r="BSN20" s="1448"/>
      <c r="BSO20" s="1666"/>
      <c r="BSP20" s="1667"/>
      <c r="BSQ20" s="1668"/>
      <c r="BSR20" s="1668"/>
      <c r="BSS20" s="1667"/>
      <c r="BST20" s="1833"/>
      <c r="BSU20" s="1827"/>
      <c r="BSV20" s="1827"/>
      <c r="BSW20" s="1842"/>
      <c r="BSX20" s="1842"/>
      <c r="BSY20" s="1827"/>
      <c r="BSZ20" s="1835"/>
      <c r="BTA20" s="1836"/>
      <c r="BTB20" s="1837"/>
      <c r="BTC20" s="1827"/>
      <c r="BTD20" s="1827"/>
      <c r="BTE20" s="1827"/>
      <c r="BTF20" s="1838"/>
      <c r="BTG20" s="1838"/>
      <c r="BTH20" s="1827"/>
      <c r="BTI20" s="1838"/>
      <c r="BTJ20" s="1838"/>
      <c r="BTK20" s="1838"/>
      <c r="BTL20" s="1838"/>
      <c r="BTM20" s="1838"/>
      <c r="BTN20" s="1827"/>
      <c r="BTO20" s="1823"/>
      <c r="BTP20" s="1840"/>
      <c r="BTQ20" s="1825"/>
      <c r="BTR20" s="1826"/>
      <c r="BTS20" s="1827"/>
      <c r="BTT20" s="1828"/>
      <c r="BTU20" s="1829"/>
      <c r="BTV20" s="1830"/>
      <c r="BTW20" s="1826"/>
      <c r="BTX20" s="1831"/>
      <c r="BTY20" s="1667"/>
      <c r="BTZ20" s="1832"/>
      <c r="BUA20" s="1665"/>
      <c r="BUB20" s="1841"/>
      <c r="BUC20" s="1448"/>
      <c r="BUD20" s="1666"/>
      <c r="BUE20" s="1667"/>
      <c r="BUF20" s="1668"/>
      <c r="BUG20" s="1668"/>
      <c r="BUH20" s="1667"/>
      <c r="BUI20" s="1833"/>
      <c r="BUJ20" s="1827"/>
      <c r="BUK20" s="1827"/>
      <c r="BUL20" s="1842"/>
      <c r="BUM20" s="1842"/>
      <c r="BUN20" s="1827"/>
      <c r="BUO20" s="1835"/>
      <c r="BUP20" s="1836"/>
      <c r="BUQ20" s="1837"/>
      <c r="BUR20" s="1827"/>
      <c r="BUS20" s="1827"/>
      <c r="BUT20" s="1827"/>
      <c r="BUU20" s="1838"/>
      <c r="BUV20" s="1838"/>
      <c r="BUW20" s="1827"/>
      <c r="BUX20" s="1838"/>
      <c r="BUY20" s="1838"/>
      <c r="BUZ20" s="1838"/>
      <c r="BVA20" s="1838"/>
      <c r="BVB20" s="1838"/>
      <c r="BVC20" s="1827"/>
      <c r="BVD20" s="1823"/>
      <c r="BVE20" s="1840"/>
      <c r="BVF20" s="1825"/>
      <c r="BVG20" s="1826"/>
      <c r="BVH20" s="1827"/>
      <c r="BVI20" s="1828"/>
      <c r="BVJ20" s="1829"/>
      <c r="BVK20" s="1830"/>
      <c r="BVL20" s="1826"/>
      <c r="BVM20" s="1831"/>
      <c r="BVN20" s="1667"/>
      <c r="BVO20" s="1832"/>
      <c r="BVP20" s="1665"/>
      <c r="BVQ20" s="1841"/>
      <c r="BVR20" s="1448"/>
      <c r="BVS20" s="1666"/>
      <c r="BVT20" s="1667"/>
      <c r="BVU20" s="1668"/>
      <c r="BVV20" s="1668"/>
      <c r="BVW20" s="1667"/>
      <c r="BVX20" s="1833"/>
      <c r="BVY20" s="1827"/>
      <c r="BVZ20" s="1827"/>
      <c r="BWA20" s="1842"/>
      <c r="BWB20" s="1842"/>
      <c r="BWC20" s="1827"/>
      <c r="BWD20" s="1835"/>
      <c r="BWE20" s="1836"/>
      <c r="BWF20" s="1837"/>
      <c r="BWG20" s="1827"/>
      <c r="BWH20" s="1827"/>
      <c r="BWI20" s="1827"/>
      <c r="BWJ20" s="1838"/>
      <c r="BWK20" s="1838"/>
      <c r="BWL20" s="1827"/>
      <c r="BWM20" s="1838"/>
      <c r="BWN20" s="1838"/>
      <c r="BWO20" s="1838"/>
      <c r="BWP20" s="1838"/>
      <c r="BWQ20" s="1838"/>
      <c r="BWR20" s="1827"/>
      <c r="BWS20" s="1823"/>
      <c r="BWT20" s="1840"/>
      <c r="BWU20" s="1825"/>
      <c r="BWV20" s="1826"/>
      <c r="BWW20" s="1827"/>
      <c r="BWX20" s="1828"/>
      <c r="BWY20" s="1829"/>
      <c r="BWZ20" s="1830"/>
      <c r="BXA20" s="1826"/>
      <c r="BXB20" s="1831"/>
      <c r="BXC20" s="1667"/>
      <c r="BXD20" s="1832"/>
      <c r="BXE20" s="1665"/>
      <c r="BXF20" s="1841"/>
      <c r="BXG20" s="1448"/>
      <c r="BXH20" s="1666"/>
      <c r="BXI20" s="1667"/>
      <c r="BXJ20" s="1668"/>
      <c r="BXK20" s="1668"/>
      <c r="BXL20" s="1667"/>
      <c r="BXM20" s="1833"/>
      <c r="BXN20" s="1827"/>
      <c r="BXO20" s="1827"/>
      <c r="BXP20" s="1842"/>
      <c r="BXQ20" s="1842"/>
      <c r="BXR20" s="1827"/>
      <c r="BXS20" s="1835"/>
      <c r="BXT20" s="1836"/>
      <c r="BXU20" s="1837"/>
      <c r="BXV20" s="1827"/>
      <c r="BXW20" s="1827"/>
      <c r="BXX20" s="1827"/>
      <c r="BXY20" s="1838"/>
      <c r="BXZ20" s="1838"/>
      <c r="BYA20" s="1827"/>
      <c r="BYB20" s="1838"/>
      <c r="BYC20" s="1838"/>
      <c r="BYD20" s="1838"/>
      <c r="BYE20" s="1838"/>
      <c r="BYF20" s="1838"/>
      <c r="BYG20" s="1827"/>
      <c r="BYH20" s="1823"/>
      <c r="BYI20" s="1840"/>
      <c r="BYJ20" s="1825"/>
      <c r="BYK20" s="1826"/>
      <c r="BYL20" s="1827"/>
      <c r="BYM20" s="1828"/>
      <c r="BYN20" s="1829"/>
      <c r="BYO20" s="1830"/>
      <c r="BYP20" s="1826"/>
      <c r="BYQ20" s="1831"/>
      <c r="BYR20" s="1667"/>
      <c r="BYS20" s="1832"/>
      <c r="BYT20" s="1665"/>
      <c r="BYU20" s="1841"/>
      <c r="BYV20" s="1448"/>
      <c r="BYW20" s="1666"/>
      <c r="BYX20" s="1667"/>
      <c r="BYY20" s="1668"/>
      <c r="BYZ20" s="1668"/>
      <c r="BZA20" s="1667"/>
      <c r="BZB20" s="1833"/>
      <c r="BZC20" s="1827"/>
      <c r="BZD20" s="1827"/>
      <c r="BZE20" s="1842"/>
      <c r="BZF20" s="1842"/>
      <c r="BZG20" s="1827"/>
      <c r="BZH20" s="1835"/>
      <c r="BZI20" s="1836"/>
      <c r="BZJ20" s="1837"/>
      <c r="BZK20" s="1827"/>
      <c r="BZL20" s="1827"/>
      <c r="BZM20" s="1827"/>
      <c r="BZN20" s="1838"/>
      <c r="BZO20" s="1838"/>
      <c r="BZP20" s="1827"/>
      <c r="BZQ20" s="1838"/>
      <c r="BZR20" s="1838"/>
      <c r="BZS20" s="1838"/>
      <c r="BZT20" s="1838"/>
      <c r="BZU20" s="1838"/>
      <c r="BZV20" s="1827"/>
      <c r="BZW20" s="1823"/>
      <c r="BZX20" s="1840"/>
      <c r="BZY20" s="1825"/>
      <c r="BZZ20" s="1826"/>
      <c r="CAA20" s="1827"/>
      <c r="CAB20" s="1828"/>
      <c r="CAC20" s="1829"/>
      <c r="CAD20" s="1830"/>
      <c r="CAE20" s="1826"/>
      <c r="CAF20" s="1831"/>
      <c r="CAG20" s="1667"/>
      <c r="CAH20" s="1832"/>
      <c r="CAI20" s="1665"/>
      <c r="CAJ20" s="1841"/>
      <c r="CAK20" s="1448"/>
      <c r="CAL20" s="1666"/>
      <c r="CAM20" s="1667"/>
      <c r="CAN20" s="1668"/>
      <c r="CAO20" s="1668"/>
      <c r="CAP20" s="1667"/>
      <c r="CAQ20" s="1833"/>
      <c r="CAR20" s="1827"/>
      <c r="CAS20" s="1827"/>
      <c r="CAT20" s="1842"/>
      <c r="CAU20" s="1842"/>
      <c r="CAV20" s="1827"/>
      <c r="CAW20" s="1835"/>
      <c r="CAX20" s="1836"/>
      <c r="CAY20" s="1837"/>
      <c r="CAZ20" s="1827"/>
      <c r="CBA20" s="1827"/>
      <c r="CBB20" s="1827"/>
      <c r="CBC20" s="1838"/>
      <c r="CBD20" s="1838"/>
      <c r="CBE20" s="1827"/>
      <c r="CBF20" s="1838"/>
      <c r="CBG20" s="1838"/>
      <c r="CBH20" s="1838"/>
      <c r="CBI20" s="1838"/>
      <c r="CBJ20" s="1838"/>
      <c r="CBK20" s="1827"/>
      <c r="CBL20" s="1823"/>
      <c r="CBM20" s="1840"/>
      <c r="CBN20" s="1825"/>
      <c r="CBO20" s="1826"/>
      <c r="CBP20" s="1827"/>
      <c r="CBQ20" s="1828"/>
      <c r="CBR20" s="1829"/>
      <c r="CBS20" s="1830"/>
      <c r="CBT20" s="1826"/>
      <c r="CBU20" s="1831"/>
      <c r="CBV20" s="1667"/>
      <c r="CBW20" s="1832"/>
      <c r="CBX20" s="1665"/>
      <c r="CBY20" s="1841"/>
      <c r="CBZ20" s="1448"/>
      <c r="CCA20" s="1666"/>
      <c r="CCB20" s="1667"/>
      <c r="CCC20" s="1668"/>
      <c r="CCD20" s="1668"/>
      <c r="CCE20" s="1667"/>
      <c r="CCF20" s="1833"/>
      <c r="CCG20" s="1827"/>
      <c r="CCH20" s="1827"/>
      <c r="CCI20" s="1842"/>
      <c r="CCJ20" s="1842"/>
      <c r="CCK20" s="1827"/>
      <c r="CCL20" s="1835"/>
      <c r="CCM20" s="1836"/>
      <c r="CCN20" s="1837"/>
      <c r="CCO20" s="1827"/>
      <c r="CCP20" s="1827"/>
      <c r="CCQ20" s="1827"/>
      <c r="CCR20" s="1838"/>
      <c r="CCS20" s="1838"/>
      <c r="CCT20" s="1827"/>
      <c r="CCU20" s="1838"/>
      <c r="CCV20" s="1838"/>
      <c r="CCW20" s="1838"/>
      <c r="CCX20" s="1838"/>
      <c r="CCY20" s="1838"/>
      <c r="CCZ20" s="1827"/>
      <c r="CDA20" s="1823"/>
      <c r="CDB20" s="1840"/>
      <c r="CDC20" s="1825"/>
      <c r="CDD20" s="1826"/>
      <c r="CDE20" s="1827"/>
      <c r="CDF20" s="1828"/>
      <c r="CDG20" s="1829"/>
      <c r="CDH20" s="1830"/>
      <c r="CDI20" s="1826"/>
      <c r="CDJ20" s="1831"/>
      <c r="CDK20" s="1667"/>
      <c r="CDL20" s="1832"/>
      <c r="CDM20" s="1665"/>
      <c r="CDN20" s="1841"/>
      <c r="CDO20" s="1448"/>
      <c r="CDP20" s="1666"/>
      <c r="CDQ20" s="1667"/>
      <c r="CDR20" s="1668"/>
      <c r="CDS20" s="1668"/>
      <c r="CDT20" s="1667"/>
      <c r="CDU20" s="1833"/>
      <c r="CDV20" s="1827"/>
      <c r="CDW20" s="1827"/>
      <c r="CDX20" s="1842"/>
      <c r="CDY20" s="1842"/>
      <c r="CDZ20" s="1827"/>
      <c r="CEA20" s="1835"/>
      <c r="CEB20" s="1836"/>
      <c r="CEC20" s="1837"/>
      <c r="CED20" s="1827"/>
      <c r="CEE20" s="1827"/>
      <c r="CEF20" s="1827"/>
      <c r="CEG20" s="1838"/>
      <c r="CEH20" s="1838"/>
      <c r="CEI20" s="1827"/>
      <c r="CEJ20" s="1838"/>
      <c r="CEK20" s="1838"/>
      <c r="CEL20" s="1838"/>
      <c r="CEM20" s="1838"/>
      <c r="CEN20" s="1838"/>
      <c r="CEO20" s="1827"/>
      <c r="CEP20" s="1823"/>
      <c r="CEQ20" s="1840"/>
      <c r="CER20" s="1825"/>
      <c r="CES20" s="1826"/>
      <c r="CET20" s="1827"/>
      <c r="CEU20" s="1828"/>
      <c r="CEV20" s="1829"/>
      <c r="CEW20" s="1830"/>
      <c r="CEX20" s="1826"/>
      <c r="CEY20" s="1831"/>
      <c r="CEZ20" s="1667"/>
      <c r="CFA20" s="1832"/>
      <c r="CFB20" s="1665"/>
      <c r="CFC20" s="1841"/>
      <c r="CFD20" s="1448"/>
      <c r="CFE20" s="1666"/>
      <c r="CFF20" s="1667"/>
      <c r="CFG20" s="1668"/>
      <c r="CFH20" s="1668"/>
      <c r="CFI20" s="1667"/>
      <c r="CFJ20" s="1833"/>
      <c r="CFK20" s="1827"/>
      <c r="CFL20" s="1827"/>
      <c r="CFM20" s="1842"/>
      <c r="CFN20" s="1842"/>
      <c r="CFO20" s="1827"/>
      <c r="CFP20" s="1835"/>
      <c r="CFQ20" s="1836"/>
      <c r="CFR20" s="1837"/>
      <c r="CFS20" s="1827"/>
      <c r="CFT20" s="1827"/>
      <c r="CFU20" s="1827"/>
      <c r="CFV20" s="1838"/>
      <c r="CFW20" s="1838"/>
      <c r="CFX20" s="1827"/>
      <c r="CFY20" s="1838"/>
      <c r="CFZ20" s="1838"/>
      <c r="CGA20" s="1838"/>
      <c r="CGB20" s="1838"/>
      <c r="CGC20" s="1838"/>
      <c r="CGD20" s="1827"/>
      <c r="CGE20" s="1823"/>
      <c r="CGF20" s="1840"/>
      <c r="CGG20" s="1825"/>
      <c r="CGH20" s="1826"/>
      <c r="CGI20" s="1827"/>
      <c r="CGJ20" s="1828"/>
      <c r="CGK20" s="1829"/>
      <c r="CGL20" s="1830"/>
      <c r="CGM20" s="1826"/>
      <c r="CGN20" s="1831"/>
      <c r="CGO20" s="1667"/>
      <c r="CGP20" s="1832"/>
      <c r="CGQ20" s="1665"/>
      <c r="CGR20" s="1841"/>
      <c r="CGS20" s="1448"/>
      <c r="CGT20" s="1666"/>
      <c r="CGU20" s="1667"/>
      <c r="CGV20" s="1668"/>
      <c r="CGW20" s="1668"/>
      <c r="CGX20" s="1667"/>
      <c r="CGY20" s="1833"/>
      <c r="CGZ20" s="1827"/>
      <c r="CHA20" s="1827"/>
      <c r="CHB20" s="1842"/>
      <c r="CHC20" s="1842"/>
      <c r="CHD20" s="1827"/>
      <c r="CHE20" s="1835"/>
      <c r="CHF20" s="1836"/>
      <c r="CHG20" s="1837"/>
      <c r="CHH20" s="1827"/>
      <c r="CHI20" s="1827"/>
      <c r="CHJ20" s="1827"/>
      <c r="CHK20" s="1838"/>
      <c r="CHL20" s="1838"/>
      <c r="CHM20" s="1827"/>
      <c r="CHN20" s="1838"/>
      <c r="CHO20" s="1838"/>
      <c r="CHP20" s="1838"/>
      <c r="CHQ20" s="1838"/>
      <c r="CHR20" s="1838"/>
      <c r="CHS20" s="1827"/>
      <c r="CHT20" s="1823"/>
      <c r="CHU20" s="1840"/>
      <c r="CHV20" s="1825"/>
      <c r="CHW20" s="1826"/>
      <c r="CHX20" s="1827"/>
      <c r="CHY20" s="1828"/>
      <c r="CHZ20" s="1829"/>
      <c r="CIA20" s="1830"/>
      <c r="CIB20" s="1826"/>
      <c r="CIC20" s="1831"/>
      <c r="CID20" s="1667"/>
      <c r="CIE20" s="1832"/>
      <c r="CIF20" s="1665"/>
      <c r="CIG20" s="1841"/>
      <c r="CIH20" s="1448"/>
      <c r="CII20" s="1666"/>
      <c r="CIJ20" s="1667"/>
      <c r="CIK20" s="1668"/>
      <c r="CIL20" s="1668"/>
      <c r="CIM20" s="1667"/>
      <c r="CIN20" s="1833"/>
      <c r="CIO20" s="1827"/>
      <c r="CIP20" s="1827"/>
      <c r="CIQ20" s="1842"/>
      <c r="CIR20" s="1842"/>
      <c r="CIS20" s="1827"/>
      <c r="CIT20" s="1835"/>
      <c r="CIU20" s="1836"/>
      <c r="CIV20" s="1837"/>
      <c r="CIW20" s="1827"/>
      <c r="CIX20" s="1827"/>
      <c r="CIY20" s="1827"/>
      <c r="CIZ20" s="1838"/>
      <c r="CJA20" s="1838"/>
      <c r="CJB20" s="1827"/>
      <c r="CJC20" s="1838"/>
      <c r="CJD20" s="1838"/>
      <c r="CJE20" s="1838"/>
      <c r="CJF20" s="1838"/>
      <c r="CJG20" s="1838"/>
      <c r="CJH20" s="1827"/>
      <c r="CJI20" s="1823"/>
      <c r="CJJ20" s="1840"/>
      <c r="CJK20" s="1825"/>
      <c r="CJL20" s="1826"/>
      <c r="CJM20" s="1827"/>
      <c r="CJN20" s="1828"/>
      <c r="CJO20" s="1829"/>
      <c r="CJP20" s="1830"/>
      <c r="CJQ20" s="1826"/>
      <c r="CJR20" s="1831"/>
      <c r="CJS20" s="1667"/>
      <c r="CJT20" s="1832"/>
      <c r="CJU20" s="1665"/>
      <c r="CJV20" s="1841"/>
      <c r="CJW20" s="1448"/>
      <c r="CJX20" s="1666"/>
      <c r="CJY20" s="1667"/>
      <c r="CJZ20" s="1668"/>
      <c r="CKA20" s="1668"/>
      <c r="CKB20" s="1667"/>
      <c r="CKC20" s="1833"/>
      <c r="CKD20" s="1827"/>
      <c r="CKE20" s="1827"/>
      <c r="CKF20" s="1842"/>
      <c r="CKG20" s="1842"/>
      <c r="CKH20" s="1827"/>
      <c r="CKI20" s="1835"/>
      <c r="CKJ20" s="1836"/>
      <c r="CKK20" s="1837"/>
      <c r="CKL20" s="1827"/>
      <c r="CKM20" s="1827"/>
      <c r="CKN20" s="1827"/>
      <c r="CKO20" s="1838"/>
      <c r="CKP20" s="1838"/>
      <c r="CKQ20" s="1827"/>
      <c r="CKR20" s="1838"/>
      <c r="CKS20" s="1838"/>
      <c r="CKT20" s="1838"/>
      <c r="CKU20" s="1838"/>
      <c r="CKV20" s="1838"/>
      <c r="CKW20" s="1827"/>
      <c r="CKX20" s="1823"/>
      <c r="CKY20" s="1840"/>
      <c r="CKZ20" s="1825"/>
      <c r="CLA20" s="1826"/>
      <c r="CLB20" s="1827"/>
      <c r="CLC20" s="1828"/>
      <c r="CLD20" s="1829"/>
      <c r="CLE20" s="1830"/>
      <c r="CLF20" s="1826"/>
      <c r="CLG20" s="1831"/>
      <c r="CLH20" s="1667"/>
      <c r="CLI20" s="1832"/>
      <c r="CLJ20" s="1665"/>
      <c r="CLK20" s="1841"/>
      <c r="CLL20" s="1448"/>
      <c r="CLM20" s="1666"/>
      <c r="CLN20" s="1667"/>
      <c r="CLO20" s="1668"/>
      <c r="CLP20" s="1668"/>
      <c r="CLQ20" s="1667"/>
      <c r="CLR20" s="1833"/>
      <c r="CLS20" s="1827"/>
      <c r="CLT20" s="1827"/>
      <c r="CLU20" s="1842"/>
      <c r="CLV20" s="1842"/>
      <c r="CLW20" s="1827"/>
      <c r="CLX20" s="1835"/>
      <c r="CLY20" s="1836"/>
      <c r="CLZ20" s="1837"/>
      <c r="CMA20" s="1827"/>
      <c r="CMB20" s="1827"/>
      <c r="CMC20" s="1827"/>
      <c r="CMD20" s="1838"/>
      <c r="CME20" s="1838"/>
      <c r="CMF20" s="1827"/>
      <c r="CMG20" s="1838"/>
      <c r="CMH20" s="1838"/>
      <c r="CMI20" s="1838"/>
      <c r="CMJ20" s="1838"/>
      <c r="CMK20" s="1838"/>
      <c r="CML20" s="1827"/>
      <c r="CMM20" s="1823"/>
      <c r="CMN20" s="1840"/>
      <c r="CMO20" s="1825"/>
      <c r="CMP20" s="1826"/>
      <c r="CMQ20" s="1827"/>
      <c r="CMR20" s="1828"/>
      <c r="CMS20" s="1829"/>
      <c r="CMT20" s="1830"/>
      <c r="CMU20" s="1826"/>
      <c r="CMV20" s="1831"/>
      <c r="CMW20" s="1667"/>
      <c r="CMX20" s="1832"/>
      <c r="CMY20" s="1665"/>
      <c r="CMZ20" s="1841"/>
      <c r="CNA20" s="1448"/>
      <c r="CNB20" s="1666"/>
      <c r="CNC20" s="1667"/>
      <c r="CND20" s="1668"/>
      <c r="CNE20" s="1668"/>
      <c r="CNF20" s="1667"/>
      <c r="CNG20" s="1833"/>
      <c r="CNH20" s="1827"/>
      <c r="CNI20" s="1827"/>
      <c r="CNJ20" s="1842"/>
      <c r="CNK20" s="1842"/>
      <c r="CNL20" s="1827"/>
      <c r="CNM20" s="1835"/>
      <c r="CNN20" s="1836"/>
      <c r="CNO20" s="1837"/>
      <c r="CNP20" s="1827"/>
      <c r="CNQ20" s="1827"/>
      <c r="CNR20" s="1827"/>
      <c r="CNS20" s="1838"/>
      <c r="CNT20" s="1838"/>
      <c r="CNU20" s="1827"/>
      <c r="CNV20" s="1838"/>
      <c r="CNW20" s="1838"/>
      <c r="CNX20" s="1838"/>
      <c r="CNY20" s="1838"/>
      <c r="CNZ20" s="1838"/>
      <c r="COA20" s="1827"/>
      <c r="COB20" s="1823"/>
      <c r="COC20" s="1840"/>
      <c r="COD20" s="1825"/>
      <c r="COE20" s="1826"/>
      <c r="COF20" s="1827"/>
      <c r="COG20" s="1828"/>
      <c r="COH20" s="1829"/>
      <c r="COI20" s="1830"/>
      <c r="COJ20" s="1826"/>
      <c r="COK20" s="1831"/>
      <c r="COL20" s="1667"/>
      <c r="COM20" s="1832"/>
      <c r="CON20" s="1665"/>
      <c r="COO20" s="1841"/>
      <c r="COP20" s="1448"/>
      <c r="COQ20" s="1666"/>
      <c r="COR20" s="1667"/>
      <c r="COS20" s="1668"/>
      <c r="COT20" s="1668"/>
      <c r="COU20" s="1667"/>
      <c r="COV20" s="1833"/>
      <c r="COW20" s="1827"/>
      <c r="COX20" s="1827"/>
      <c r="COY20" s="1842"/>
      <c r="COZ20" s="1842"/>
      <c r="CPA20" s="1827"/>
      <c r="CPB20" s="1835"/>
      <c r="CPC20" s="1836"/>
      <c r="CPD20" s="1837"/>
      <c r="CPE20" s="1827"/>
      <c r="CPF20" s="1827"/>
      <c r="CPG20" s="1827"/>
      <c r="CPH20" s="1838"/>
      <c r="CPI20" s="1838"/>
      <c r="CPJ20" s="1827"/>
      <c r="CPK20" s="1838"/>
      <c r="CPL20" s="1838"/>
      <c r="CPM20" s="1838"/>
      <c r="CPN20" s="1838"/>
      <c r="CPO20" s="1838"/>
      <c r="CPP20" s="1827"/>
      <c r="CPQ20" s="1823"/>
      <c r="CPR20" s="1840"/>
      <c r="CPS20" s="1825"/>
      <c r="CPT20" s="1826"/>
      <c r="CPU20" s="1827"/>
      <c r="CPV20" s="1828"/>
      <c r="CPW20" s="1829"/>
      <c r="CPX20" s="1830"/>
      <c r="CPY20" s="1826"/>
      <c r="CPZ20" s="1831"/>
      <c r="CQA20" s="1667"/>
      <c r="CQB20" s="1832"/>
      <c r="CQC20" s="1665"/>
      <c r="CQD20" s="1841"/>
      <c r="CQE20" s="1448"/>
      <c r="CQF20" s="1666"/>
      <c r="CQG20" s="1667"/>
      <c r="CQH20" s="1668"/>
      <c r="CQI20" s="1668"/>
      <c r="CQJ20" s="1667"/>
      <c r="CQK20" s="1833"/>
      <c r="CQL20" s="1827"/>
      <c r="CQM20" s="1827"/>
      <c r="CQN20" s="1842"/>
      <c r="CQO20" s="1842"/>
      <c r="CQP20" s="1827"/>
      <c r="CQQ20" s="1835"/>
      <c r="CQR20" s="1836"/>
      <c r="CQS20" s="1837"/>
      <c r="CQT20" s="1827"/>
      <c r="CQU20" s="1827"/>
      <c r="CQV20" s="1827"/>
      <c r="CQW20" s="1838"/>
      <c r="CQX20" s="1838"/>
      <c r="CQY20" s="1827"/>
      <c r="CQZ20" s="1838"/>
      <c r="CRA20" s="1838"/>
      <c r="CRB20" s="1838"/>
      <c r="CRC20" s="1838"/>
      <c r="CRD20" s="1838"/>
      <c r="CRE20" s="1827"/>
      <c r="CRF20" s="1823"/>
      <c r="CRG20" s="1840"/>
      <c r="CRH20" s="1825"/>
      <c r="CRI20" s="1826"/>
      <c r="CRJ20" s="1827"/>
      <c r="CRK20" s="1828"/>
      <c r="CRL20" s="1829"/>
      <c r="CRM20" s="1830"/>
      <c r="CRN20" s="1826"/>
      <c r="CRO20" s="1831"/>
      <c r="CRP20" s="1667"/>
      <c r="CRQ20" s="1832"/>
      <c r="CRR20" s="1665"/>
      <c r="CRS20" s="1841"/>
      <c r="CRT20" s="1448"/>
      <c r="CRU20" s="1666"/>
      <c r="CRV20" s="1667"/>
      <c r="CRW20" s="1668"/>
      <c r="CRX20" s="1668"/>
      <c r="CRY20" s="1667"/>
      <c r="CRZ20" s="1833"/>
      <c r="CSA20" s="1827"/>
      <c r="CSB20" s="1827"/>
      <c r="CSC20" s="1842"/>
      <c r="CSD20" s="1842"/>
      <c r="CSE20" s="1827"/>
      <c r="CSF20" s="1835"/>
      <c r="CSG20" s="1836"/>
      <c r="CSH20" s="1837"/>
      <c r="CSI20" s="1827"/>
      <c r="CSJ20" s="1827"/>
      <c r="CSK20" s="1827"/>
      <c r="CSL20" s="1838"/>
      <c r="CSM20" s="1838"/>
      <c r="CSN20" s="1827"/>
      <c r="CSO20" s="1838"/>
      <c r="CSP20" s="1838"/>
      <c r="CSQ20" s="1838"/>
      <c r="CSR20" s="1838"/>
      <c r="CSS20" s="1838"/>
      <c r="CST20" s="1827"/>
      <c r="CSU20" s="1823"/>
      <c r="CSV20" s="1840"/>
      <c r="CSW20" s="1825"/>
      <c r="CSX20" s="1826"/>
      <c r="CSY20" s="1827"/>
      <c r="CSZ20" s="1828"/>
      <c r="CTA20" s="1829"/>
      <c r="CTB20" s="1830"/>
      <c r="CTC20" s="1826"/>
      <c r="CTD20" s="1831"/>
      <c r="CTE20" s="1667"/>
      <c r="CTF20" s="1832"/>
      <c r="CTG20" s="1665"/>
      <c r="CTH20" s="1841"/>
      <c r="CTI20" s="1448"/>
      <c r="CTJ20" s="1666"/>
      <c r="CTK20" s="1667"/>
      <c r="CTL20" s="1668"/>
      <c r="CTM20" s="1668"/>
      <c r="CTN20" s="1667"/>
      <c r="CTO20" s="1833"/>
      <c r="CTP20" s="1827"/>
      <c r="CTQ20" s="1827"/>
      <c r="CTR20" s="1842"/>
      <c r="CTS20" s="1842"/>
      <c r="CTT20" s="1827"/>
      <c r="CTU20" s="1835"/>
      <c r="CTV20" s="1836"/>
      <c r="CTW20" s="1837"/>
      <c r="CTX20" s="1827"/>
      <c r="CTY20" s="1827"/>
      <c r="CTZ20" s="1827"/>
      <c r="CUA20" s="1838"/>
      <c r="CUB20" s="1838"/>
      <c r="CUC20" s="1827"/>
      <c r="CUD20" s="1838"/>
      <c r="CUE20" s="1838"/>
      <c r="CUF20" s="1838"/>
      <c r="CUG20" s="1838"/>
      <c r="CUH20" s="1838"/>
      <c r="CUI20" s="1827"/>
      <c r="CUJ20" s="1823"/>
      <c r="CUK20" s="1840"/>
      <c r="CUL20" s="1825"/>
      <c r="CUM20" s="1826"/>
      <c r="CUN20" s="1827"/>
      <c r="CUO20" s="1828"/>
      <c r="CUP20" s="1829"/>
      <c r="CUQ20" s="1830"/>
      <c r="CUR20" s="1826"/>
      <c r="CUS20" s="1831"/>
      <c r="CUT20" s="1667"/>
      <c r="CUU20" s="1832"/>
      <c r="CUV20" s="1665"/>
      <c r="CUW20" s="1841"/>
      <c r="CUX20" s="1448"/>
      <c r="CUY20" s="1666"/>
      <c r="CUZ20" s="1667"/>
      <c r="CVA20" s="1668"/>
      <c r="CVB20" s="1668"/>
      <c r="CVC20" s="1667"/>
      <c r="CVD20" s="1833"/>
      <c r="CVE20" s="1827"/>
      <c r="CVF20" s="1827"/>
      <c r="CVG20" s="1842"/>
      <c r="CVH20" s="1842"/>
      <c r="CVI20" s="1827"/>
      <c r="CVJ20" s="1835"/>
      <c r="CVK20" s="1836"/>
      <c r="CVL20" s="1837"/>
      <c r="CVM20" s="1827"/>
      <c r="CVN20" s="1827"/>
      <c r="CVO20" s="1827"/>
      <c r="CVP20" s="1838"/>
      <c r="CVQ20" s="1838"/>
      <c r="CVR20" s="1827"/>
      <c r="CVS20" s="1838"/>
      <c r="CVT20" s="1838"/>
      <c r="CVU20" s="1838"/>
      <c r="CVV20" s="1838"/>
      <c r="CVW20" s="1838"/>
      <c r="CVX20" s="1827"/>
      <c r="CVY20" s="1823"/>
      <c r="CVZ20" s="1840"/>
      <c r="CWA20" s="1825"/>
      <c r="CWB20" s="1826"/>
      <c r="CWC20" s="1827"/>
      <c r="CWD20" s="1828"/>
      <c r="CWE20" s="1829"/>
      <c r="CWF20" s="1830"/>
      <c r="CWG20" s="1826"/>
      <c r="CWH20" s="1831"/>
      <c r="CWI20" s="1667"/>
      <c r="CWJ20" s="1832"/>
      <c r="CWK20" s="1665"/>
      <c r="CWL20" s="1841"/>
      <c r="CWM20" s="1448"/>
      <c r="CWN20" s="1666"/>
      <c r="CWO20" s="1667"/>
      <c r="CWP20" s="1668"/>
      <c r="CWQ20" s="1668"/>
      <c r="CWR20" s="1667"/>
      <c r="CWS20" s="1833"/>
      <c r="CWT20" s="1827"/>
      <c r="CWU20" s="1827"/>
      <c r="CWV20" s="1842"/>
      <c r="CWW20" s="1842"/>
      <c r="CWX20" s="1827"/>
      <c r="CWY20" s="1835"/>
      <c r="CWZ20" s="1836"/>
      <c r="CXA20" s="1837"/>
      <c r="CXB20" s="1827"/>
      <c r="CXC20" s="1827"/>
      <c r="CXD20" s="1827"/>
      <c r="CXE20" s="1838"/>
      <c r="CXF20" s="1838"/>
      <c r="CXG20" s="1827"/>
      <c r="CXH20" s="1838"/>
      <c r="CXI20" s="1838"/>
      <c r="CXJ20" s="1838"/>
      <c r="CXK20" s="1838"/>
      <c r="CXL20" s="1838"/>
      <c r="CXM20" s="1827"/>
      <c r="CXN20" s="1823"/>
      <c r="CXO20" s="1840"/>
      <c r="CXP20" s="1825"/>
      <c r="CXQ20" s="1826"/>
      <c r="CXR20" s="1827"/>
      <c r="CXS20" s="1828"/>
      <c r="CXT20" s="1829"/>
      <c r="CXU20" s="1830"/>
      <c r="CXV20" s="1826"/>
      <c r="CXW20" s="1831"/>
      <c r="CXX20" s="1667"/>
      <c r="CXY20" s="1832"/>
      <c r="CXZ20" s="1665"/>
      <c r="CYA20" s="1841"/>
      <c r="CYB20" s="1448"/>
      <c r="CYC20" s="1666"/>
      <c r="CYD20" s="1667"/>
      <c r="CYE20" s="1668"/>
      <c r="CYF20" s="1668"/>
      <c r="CYG20" s="1667"/>
      <c r="CYH20" s="1833"/>
      <c r="CYI20" s="1827"/>
      <c r="CYJ20" s="1827"/>
      <c r="CYK20" s="1842"/>
      <c r="CYL20" s="1842"/>
      <c r="CYM20" s="1827"/>
      <c r="CYN20" s="1835"/>
      <c r="CYO20" s="1836"/>
      <c r="CYP20" s="1837"/>
      <c r="CYQ20" s="1827"/>
      <c r="CYR20" s="1827"/>
      <c r="CYS20" s="1827"/>
      <c r="CYT20" s="1838"/>
      <c r="CYU20" s="1838"/>
      <c r="CYV20" s="1827"/>
      <c r="CYW20" s="1838"/>
      <c r="CYX20" s="1838"/>
      <c r="CYY20" s="1838"/>
      <c r="CYZ20" s="1838"/>
      <c r="CZA20" s="1838"/>
      <c r="CZB20" s="1827"/>
      <c r="CZC20" s="1823"/>
      <c r="CZD20" s="1840"/>
      <c r="CZE20" s="1825"/>
      <c r="CZF20" s="1826"/>
      <c r="CZG20" s="1827"/>
      <c r="CZH20" s="1828"/>
      <c r="CZI20" s="1829"/>
      <c r="CZJ20" s="1830"/>
      <c r="CZK20" s="1826"/>
      <c r="CZL20" s="1831"/>
      <c r="CZM20" s="1667"/>
      <c r="CZN20" s="1832"/>
      <c r="CZO20" s="1665"/>
      <c r="CZP20" s="1841"/>
      <c r="CZQ20" s="1448"/>
      <c r="CZR20" s="1666"/>
      <c r="CZS20" s="1667"/>
      <c r="CZT20" s="1668"/>
      <c r="CZU20" s="1668"/>
      <c r="CZV20" s="1667"/>
      <c r="CZW20" s="1833"/>
      <c r="CZX20" s="1827"/>
      <c r="CZY20" s="1827"/>
      <c r="CZZ20" s="1842"/>
      <c r="DAA20" s="1842"/>
      <c r="DAB20" s="1827"/>
      <c r="DAC20" s="1835"/>
      <c r="DAD20" s="1836"/>
      <c r="DAE20" s="1837"/>
      <c r="DAF20" s="1827"/>
      <c r="DAG20" s="1827"/>
      <c r="DAH20" s="1827"/>
      <c r="DAI20" s="1838"/>
      <c r="DAJ20" s="1838"/>
      <c r="DAK20" s="1827"/>
      <c r="DAL20" s="1838"/>
      <c r="DAM20" s="1838"/>
      <c r="DAN20" s="1838"/>
      <c r="DAO20" s="1838"/>
      <c r="DAP20" s="1838"/>
      <c r="DAQ20" s="1827"/>
      <c r="DAR20" s="1823"/>
      <c r="DAS20" s="1840"/>
      <c r="DAT20" s="1825"/>
      <c r="DAU20" s="1826"/>
      <c r="DAV20" s="1827"/>
      <c r="DAW20" s="1828"/>
      <c r="DAX20" s="1829"/>
      <c r="DAY20" s="1830"/>
      <c r="DAZ20" s="1826"/>
      <c r="DBA20" s="1831"/>
      <c r="DBB20" s="1667"/>
      <c r="DBC20" s="1832"/>
      <c r="DBD20" s="1665"/>
      <c r="DBE20" s="1841"/>
      <c r="DBF20" s="1448"/>
      <c r="DBG20" s="1666"/>
      <c r="DBH20" s="1667"/>
      <c r="DBI20" s="1668"/>
      <c r="DBJ20" s="1668"/>
      <c r="DBK20" s="1667"/>
      <c r="DBL20" s="1833"/>
      <c r="DBM20" s="1827"/>
      <c r="DBN20" s="1827"/>
      <c r="DBO20" s="1842"/>
      <c r="DBP20" s="1842"/>
      <c r="DBQ20" s="1827"/>
      <c r="DBR20" s="1835"/>
      <c r="DBS20" s="1836"/>
      <c r="DBT20" s="1837"/>
      <c r="DBU20" s="1827"/>
      <c r="DBV20" s="1827"/>
      <c r="DBW20" s="1827"/>
      <c r="DBX20" s="1838"/>
      <c r="DBY20" s="1838"/>
      <c r="DBZ20" s="1827"/>
      <c r="DCA20" s="1838"/>
      <c r="DCB20" s="1838"/>
      <c r="DCC20" s="1838"/>
      <c r="DCD20" s="1838"/>
      <c r="DCE20" s="1838"/>
      <c r="DCF20" s="1827"/>
      <c r="DCG20" s="1823"/>
      <c r="DCH20" s="1840"/>
      <c r="DCI20" s="1825"/>
      <c r="DCJ20" s="1826"/>
      <c r="DCK20" s="1827"/>
      <c r="DCL20" s="1828"/>
      <c r="DCM20" s="1829"/>
      <c r="DCN20" s="1830"/>
      <c r="DCO20" s="1826"/>
      <c r="DCP20" s="1831"/>
      <c r="DCQ20" s="1667"/>
      <c r="DCR20" s="1832"/>
      <c r="DCS20" s="1665"/>
      <c r="DCT20" s="1841"/>
      <c r="DCU20" s="1448"/>
      <c r="DCV20" s="1666"/>
      <c r="DCW20" s="1667"/>
      <c r="DCX20" s="1668"/>
      <c r="DCY20" s="1668"/>
      <c r="DCZ20" s="1667"/>
      <c r="DDA20" s="1833"/>
      <c r="DDB20" s="1827"/>
      <c r="DDC20" s="1827"/>
      <c r="DDD20" s="1842"/>
      <c r="DDE20" s="1842"/>
      <c r="DDF20" s="1827"/>
      <c r="DDG20" s="1835"/>
      <c r="DDH20" s="1836"/>
      <c r="DDI20" s="1837"/>
      <c r="DDJ20" s="1827"/>
      <c r="DDK20" s="1827"/>
      <c r="DDL20" s="1827"/>
      <c r="DDM20" s="1838"/>
      <c r="DDN20" s="1838"/>
      <c r="DDO20" s="1827"/>
      <c r="DDP20" s="1838"/>
      <c r="DDQ20" s="1838"/>
      <c r="DDR20" s="1838"/>
      <c r="DDS20" s="1838"/>
      <c r="DDT20" s="1838"/>
      <c r="DDU20" s="1827"/>
      <c r="DDV20" s="1823"/>
      <c r="DDW20" s="1840"/>
      <c r="DDX20" s="1825"/>
      <c r="DDY20" s="1826"/>
      <c r="DDZ20" s="1827"/>
      <c r="DEA20" s="1828"/>
      <c r="DEB20" s="1829"/>
      <c r="DEC20" s="1830"/>
      <c r="DED20" s="1826"/>
      <c r="DEE20" s="1831"/>
      <c r="DEF20" s="1667"/>
      <c r="DEG20" s="1832"/>
      <c r="DEH20" s="1665"/>
      <c r="DEI20" s="1841"/>
      <c r="DEJ20" s="1448"/>
      <c r="DEK20" s="1666"/>
      <c r="DEL20" s="1667"/>
      <c r="DEM20" s="1668"/>
      <c r="DEN20" s="1668"/>
      <c r="DEO20" s="1667"/>
      <c r="DEP20" s="1833"/>
      <c r="DEQ20" s="1827"/>
      <c r="DER20" s="1827"/>
      <c r="DES20" s="1842"/>
      <c r="DET20" s="1842"/>
      <c r="DEU20" s="1827"/>
      <c r="DEV20" s="1835"/>
      <c r="DEW20" s="1836"/>
      <c r="DEX20" s="1837"/>
      <c r="DEY20" s="1827"/>
      <c r="DEZ20" s="1827"/>
      <c r="DFA20" s="1827"/>
      <c r="DFB20" s="1838"/>
      <c r="DFC20" s="1838"/>
      <c r="DFD20" s="1827"/>
      <c r="DFE20" s="1838"/>
      <c r="DFF20" s="1838"/>
      <c r="DFG20" s="1838"/>
      <c r="DFH20" s="1838"/>
      <c r="DFI20" s="1838"/>
      <c r="DFJ20" s="1827"/>
      <c r="DFK20" s="1823"/>
      <c r="DFL20" s="1840"/>
      <c r="DFM20" s="1825"/>
      <c r="DFN20" s="1826"/>
      <c r="DFO20" s="1827"/>
      <c r="DFP20" s="1828"/>
      <c r="DFQ20" s="1829"/>
      <c r="DFR20" s="1830"/>
      <c r="DFS20" s="1826"/>
      <c r="DFT20" s="1831"/>
      <c r="DFU20" s="1667"/>
      <c r="DFV20" s="1832"/>
      <c r="DFW20" s="1665"/>
      <c r="DFX20" s="1841"/>
      <c r="DFY20" s="1448"/>
      <c r="DFZ20" s="1666"/>
      <c r="DGA20" s="1667"/>
      <c r="DGB20" s="1668"/>
      <c r="DGC20" s="1668"/>
      <c r="DGD20" s="1667"/>
      <c r="DGE20" s="1833"/>
      <c r="DGF20" s="1827"/>
      <c r="DGG20" s="1827"/>
      <c r="DGH20" s="1842"/>
      <c r="DGI20" s="1842"/>
      <c r="DGJ20" s="1827"/>
      <c r="DGK20" s="1835"/>
      <c r="DGL20" s="1836"/>
      <c r="DGM20" s="1837"/>
      <c r="DGN20" s="1827"/>
      <c r="DGO20" s="1827"/>
      <c r="DGP20" s="1827"/>
      <c r="DGQ20" s="1838"/>
      <c r="DGR20" s="1838"/>
      <c r="DGS20" s="1827"/>
      <c r="DGT20" s="1838"/>
      <c r="DGU20" s="1838"/>
      <c r="DGV20" s="1838"/>
      <c r="DGW20" s="1838"/>
      <c r="DGX20" s="1838"/>
      <c r="DGY20" s="1827"/>
      <c r="DGZ20" s="1823"/>
      <c r="DHA20" s="1840"/>
      <c r="DHB20" s="1825"/>
      <c r="DHC20" s="1826"/>
      <c r="DHD20" s="1827"/>
      <c r="DHE20" s="1828"/>
      <c r="DHF20" s="1829"/>
      <c r="DHG20" s="1830"/>
      <c r="DHH20" s="1826"/>
      <c r="DHI20" s="1831"/>
      <c r="DHJ20" s="1667"/>
      <c r="DHK20" s="1832"/>
      <c r="DHL20" s="1665"/>
      <c r="DHM20" s="1841"/>
      <c r="DHN20" s="1448"/>
      <c r="DHO20" s="1666"/>
      <c r="DHP20" s="1667"/>
      <c r="DHQ20" s="1668"/>
      <c r="DHR20" s="1668"/>
      <c r="DHS20" s="1667"/>
      <c r="DHT20" s="1833"/>
      <c r="DHU20" s="1827"/>
      <c r="DHV20" s="1827"/>
      <c r="DHW20" s="1842"/>
      <c r="DHX20" s="1842"/>
      <c r="DHY20" s="1827"/>
      <c r="DHZ20" s="1835"/>
      <c r="DIA20" s="1836"/>
      <c r="DIB20" s="1837"/>
      <c r="DIC20" s="1827"/>
      <c r="DID20" s="1827"/>
      <c r="DIE20" s="1827"/>
      <c r="DIF20" s="1838"/>
      <c r="DIG20" s="1838"/>
      <c r="DIH20" s="1827"/>
      <c r="DII20" s="1838"/>
      <c r="DIJ20" s="1838"/>
      <c r="DIK20" s="1838"/>
      <c r="DIL20" s="1838"/>
      <c r="DIM20" s="1838"/>
      <c r="DIN20" s="1827"/>
      <c r="DIO20" s="1823"/>
      <c r="DIP20" s="1840"/>
      <c r="DIQ20" s="1825"/>
      <c r="DIR20" s="1826"/>
      <c r="DIS20" s="1827"/>
      <c r="DIT20" s="1828"/>
      <c r="DIU20" s="1829"/>
      <c r="DIV20" s="1830"/>
      <c r="DIW20" s="1826"/>
      <c r="DIX20" s="1831"/>
      <c r="DIY20" s="1667"/>
      <c r="DIZ20" s="1832"/>
      <c r="DJA20" s="1665"/>
      <c r="DJB20" s="1841"/>
      <c r="DJC20" s="1448"/>
      <c r="DJD20" s="1666"/>
      <c r="DJE20" s="1667"/>
      <c r="DJF20" s="1668"/>
      <c r="DJG20" s="1668"/>
      <c r="DJH20" s="1667"/>
      <c r="DJI20" s="1833"/>
      <c r="DJJ20" s="1827"/>
      <c r="DJK20" s="1827"/>
      <c r="DJL20" s="1842"/>
      <c r="DJM20" s="1842"/>
      <c r="DJN20" s="1827"/>
      <c r="DJO20" s="1835"/>
      <c r="DJP20" s="1836"/>
      <c r="DJQ20" s="1837"/>
      <c r="DJR20" s="1827"/>
      <c r="DJS20" s="1827"/>
      <c r="DJT20" s="1827"/>
      <c r="DJU20" s="1838"/>
      <c r="DJV20" s="1838"/>
      <c r="DJW20" s="1827"/>
      <c r="DJX20" s="1838"/>
      <c r="DJY20" s="1838"/>
      <c r="DJZ20" s="1838"/>
      <c r="DKA20" s="1838"/>
      <c r="DKB20" s="1838"/>
      <c r="DKC20" s="1827"/>
      <c r="DKD20" s="1823"/>
      <c r="DKE20" s="1840"/>
      <c r="DKF20" s="1825"/>
      <c r="DKG20" s="1826"/>
      <c r="DKH20" s="1827"/>
      <c r="DKI20" s="1828"/>
      <c r="DKJ20" s="1829"/>
      <c r="DKK20" s="1830"/>
      <c r="DKL20" s="1826"/>
      <c r="DKM20" s="1831"/>
      <c r="DKN20" s="1667"/>
      <c r="DKO20" s="1832"/>
      <c r="DKP20" s="1665"/>
      <c r="DKQ20" s="1841"/>
      <c r="DKR20" s="1448"/>
      <c r="DKS20" s="1666"/>
      <c r="DKT20" s="1667"/>
      <c r="DKU20" s="1668"/>
      <c r="DKV20" s="1668"/>
      <c r="DKW20" s="1667"/>
      <c r="DKX20" s="1833"/>
      <c r="DKY20" s="1827"/>
      <c r="DKZ20" s="1827"/>
      <c r="DLA20" s="1842"/>
      <c r="DLB20" s="1842"/>
      <c r="DLC20" s="1827"/>
      <c r="DLD20" s="1835"/>
      <c r="DLE20" s="1836"/>
      <c r="DLF20" s="1837"/>
      <c r="DLG20" s="1827"/>
      <c r="DLH20" s="1827"/>
      <c r="DLI20" s="1827"/>
      <c r="DLJ20" s="1838"/>
      <c r="DLK20" s="1838"/>
      <c r="DLL20" s="1827"/>
      <c r="DLM20" s="1838"/>
      <c r="DLN20" s="1838"/>
      <c r="DLO20" s="1838"/>
      <c r="DLP20" s="1838"/>
      <c r="DLQ20" s="1838"/>
      <c r="DLR20" s="1827"/>
      <c r="DLS20" s="1823"/>
      <c r="DLT20" s="1840"/>
      <c r="DLU20" s="1825"/>
      <c r="DLV20" s="1826"/>
      <c r="DLW20" s="1827"/>
      <c r="DLX20" s="1828"/>
      <c r="DLY20" s="1829"/>
      <c r="DLZ20" s="1830"/>
      <c r="DMA20" s="1826"/>
      <c r="DMB20" s="1831"/>
      <c r="DMC20" s="1667"/>
      <c r="DMD20" s="1832"/>
      <c r="DME20" s="1665"/>
      <c r="DMF20" s="1841"/>
      <c r="DMG20" s="1448"/>
      <c r="DMH20" s="1666"/>
      <c r="DMI20" s="1667"/>
      <c r="DMJ20" s="1668"/>
      <c r="DMK20" s="1668"/>
      <c r="DML20" s="1667"/>
      <c r="DMM20" s="1833"/>
      <c r="DMN20" s="1827"/>
      <c r="DMO20" s="1827"/>
      <c r="DMP20" s="1842"/>
      <c r="DMQ20" s="1842"/>
      <c r="DMR20" s="1827"/>
      <c r="DMS20" s="1835"/>
      <c r="DMT20" s="1836"/>
      <c r="DMU20" s="1837"/>
      <c r="DMV20" s="1827"/>
      <c r="DMW20" s="1827"/>
      <c r="DMX20" s="1827"/>
      <c r="DMY20" s="1838"/>
      <c r="DMZ20" s="1838"/>
      <c r="DNA20" s="1827"/>
      <c r="DNB20" s="1838"/>
      <c r="DNC20" s="1838"/>
      <c r="DND20" s="1838"/>
      <c r="DNE20" s="1838"/>
      <c r="DNF20" s="1838"/>
      <c r="DNG20" s="1827"/>
      <c r="DNH20" s="1823"/>
      <c r="DNI20" s="1840"/>
      <c r="DNJ20" s="1825"/>
      <c r="DNK20" s="1826"/>
      <c r="DNL20" s="1827"/>
      <c r="DNM20" s="1828"/>
      <c r="DNN20" s="1829"/>
      <c r="DNO20" s="1830"/>
      <c r="DNP20" s="1826"/>
      <c r="DNQ20" s="1831"/>
      <c r="DNR20" s="1667"/>
      <c r="DNS20" s="1832"/>
      <c r="DNT20" s="1665"/>
      <c r="DNU20" s="1841"/>
      <c r="DNV20" s="1448"/>
      <c r="DNW20" s="1666"/>
      <c r="DNX20" s="1667"/>
      <c r="DNY20" s="1668"/>
      <c r="DNZ20" s="1668"/>
      <c r="DOA20" s="1667"/>
      <c r="DOB20" s="1833"/>
      <c r="DOC20" s="1827"/>
      <c r="DOD20" s="1827"/>
      <c r="DOE20" s="1842"/>
      <c r="DOF20" s="1842"/>
      <c r="DOG20" s="1827"/>
      <c r="DOH20" s="1835"/>
      <c r="DOI20" s="1836"/>
      <c r="DOJ20" s="1837"/>
      <c r="DOK20" s="1827"/>
      <c r="DOL20" s="1827"/>
      <c r="DOM20" s="1827"/>
      <c r="DON20" s="1838"/>
      <c r="DOO20" s="1838"/>
      <c r="DOP20" s="1827"/>
      <c r="DOQ20" s="1838"/>
      <c r="DOR20" s="1838"/>
      <c r="DOS20" s="1838"/>
      <c r="DOT20" s="1838"/>
      <c r="DOU20" s="1838"/>
      <c r="DOV20" s="1827"/>
      <c r="DOW20" s="1823"/>
      <c r="DOX20" s="1840"/>
      <c r="DOY20" s="1825"/>
      <c r="DOZ20" s="1826"/>
      <c r="DPA20" s="1827"/>
      <c r="DPB20" s="1828"/>
      <c r="DPC20" s="1829"/>
      <c r="DPD20" s="1830"/>
      <c r="DPE20" s="1826"/>
      <c r="DPF20" s="1831"/>
      <c r="DPG20" s="1667"/>
      <c r="DPH20" s="1832"/>
      <c r="DPI20" s="1665"/>
      <c r="DPJ20" s="1841"/>
      <c r="DPK20" s="1448"/>
      <c r="DPL20" s="1666"/>
      <c r="DPM20" s="1667"/>
      <c r="DPN20" s="1668"/>
      <c r="DPO20" s="1668"/>
      <c r="DPP20" s="1667"/>
      <c r="DPQ20" s="1833"/>
      <c r="DPR20" s="1827"/>
      <c r="DPS20" s="1827"/>
      <c r="DPT20" s="1842"/>
      <c r="DPU20" s="1842"/>
      <c r="DPV20" s="1827"/>
      <c r="DPW20" s="1835"/>
      <c r="DPX20" s="1836"/>
      <c r="DPY20" s="1837"/>
      <c r="DPZ20" s="1827"/>
      <c r="DQA20" s="1827"/>
      <c r="DQB20" s="1827"/>
      <c r="DQC20" s="1838"/>
      <c r="DQD20" s="1838"/>
      <c r="DQE20" s="1827"/>
      <c r="DQF20" s="1838"/>
      <c r="DQG20" s="1838"/>
      <c r="DQH20" s="1838"/>
      <c r="DQI20" s="1838"/>
      <c r="DQJ20" s="1838"/>
      <c r="DQK20" s="1827"/>
      <c r="DQL20" s="1823"/>
      <c r="DQM20" s="1840"/>
      <c r="DQN20" s="1825"/>
      <c r="DQO20" s="1826"/>
      <c r="DQP20" s="1827"/>
      <c r="DQQ20" s="1828"/>
      <c r="DQR20" s="1829"/>
      <c r="DQS20" s="1830"/>
      <c r="DQT20" s="1826"/>
      <c r="DQU20" s="1831"/>
      <c r="DQV20" s="1667"/>
      <c r="DQW20" s="1832"/>
      <c r="DQX20" s="1665"/>
      <c r="DQY20" s="1841"/>
      <c r="DQZ20" s="1448"/>
      <c r="DRA20" s="1666"/>
      <c r="DRB20" s="1667"/>
      <c r="DRC20" s="1668"/>
      <c r="DRD20" s="1668"/>
      <c r="DRE20" s="1667"/>
      <c r="DRF20" s="1833"/>
      <c r="DRG20" s="1827"/>
      <c r="DRH20" s="1827"/>
      <c r="DRI20" s="1842"/>
      <c r="DRJ20" s="1842"/>
      <c r="DRK20" s="1827"/>
      <c r="DRL20" s="1835"/>
      <c r="DRM20" s="1836"/>
      <c r="DRN20" s="1837"/>
      <c r="DRO20" s="1827"/>
      <c r="DRP20" s="1827"/>
      <c r="DRQ20" s="1827"/>
      <c r="DRR20" s="1838"/>
      <c r="DRS20" s="1838"/>
      <c r="DRT20" s="1827"/>
      <c r="DRU20" s="1838"/>
      <c r="DRV20" s="1838"/>
      <c r="DRW20" s="1838"/>
      <c r="DRX20" s="1838"/>
      <c r="DRY20" s="1838"/>
      <c r="DRZ20" s="1827"/>
      <c r="DSA20" s="1823"/>
      <c r="DSB20" s="1840"/>
      <c r="DSC20" s="1825"/>
      <c r="DSD20" s="1826"/>
      <c r="DSE20" s="1827"/>
      <c r="DSF20" s="1828"/>
      <c r="DSG20" s="1829"/>
      <c r="DSH20" s="1830"/>
      <c r="DSI20" s="1826"/>
      <c r="DSJ20" s="1831"/>
      <c r="DSK20" s="1667"/>
      <c r="DSL20" s="1832"/>
      <c r="DSM20" s="1665"/>
      <c r="DSN20" s="1841"/>
      <c r="DSO20" s="1448"/>
      <c r="DSP20" s="1666"/>
      <c r="DSQ20" s="1667"/>
      <c r="DSR20" s="1668"/>
      <c r="DSS20" s="1668"/>
      <c r="DST20" s="1667"/>
      <c r="DSU20" s="1833"/>
      <c r="DSV20" s="1827"/>
      <c r="DSW20" s="1827"/>
      <c r="DSX20" s="1842"/>
      <c r="DSY20" s="1842"/>
      <c r="DSZ20" s="1827"/>
      <c r="DTA20" s="1835"/>
      <c r="DTB20" s="1836"/>
      <c r="DTC20" s="1837"/>
      <c r="DTD20" s="1827"/>
      <c r="DTE20" s="1827"/>
      <c r="DTF20" s="1827"/>
      <c r="DTG20" s="1838"/>
      <c r="DTH20" s="1838"/>
      <c r="DTI20" s="1827"/>
      <c r="DTJ20" s="1838"/>
      <c r="DTK20" s="1838"/>
      <c r="DTL20" s="1838"/>
      <c r="DTM20" s="1838"/>
      <c r="DTN20" s="1838"/>
      <c r="DTO20" s="1827"/>
      <c r="DTP20" s="1823"/>
      <c r="DTQ20" s="1840"/>
      <c r="DTR20" s="1825"/>
      <c r="DTS20" s="1826"/>
      <c r="DTT20" s="1827"/>
      <c r="DTU20" s="1828"/>
      <c r="DTV20" s="1829"/>
      <c r="DTW20" s="1830"/>
      <c r="DTX20" s="1826"/>
      <c r="DTY20" s="1831"/>
      <c r="DTZ20" s="1667"/>
      <c r="DUA20" s="1832"/>
      <c r="DUB20" s="1665"/>
      <c r="DUC20" s="1841"/>
      <c r="DUD20" s="1448"/>
      <c r="DUE20" s="1666"/>
      <c r="DUF20" s="1667"/>
      <c r="DUG20" s="1668"/>
      <c r="DUH20" s="1668"/>
      <c r="DUI20" s="1667"/>
      <c r="DUJ20" s="1833"/>
      <c r="DUK20" s="1827"/>
      <c r="DUL20" s="1827"/>
      <c r="DUM20" s="1842"/>
      <c r="DUN20" s="1842"/>
      <c r="DUO20" s="1827"/>
      <c r="DUP20" s="1835"/>
      <c r="DUQ20" s="1836"/>
      <c r="DUR20" s="1837"/>
      <c r="DUS20" s="1827"/>
      <c r="DUT20" s="1827"/>
      <c r="DUU20" s="1827"/>
      <c r="DUV20" s="1838"/>
      <c r="DUW20" s="1838"/>
      <c r="DUX20" s="1827"/>
      <c r="DUY20" s="1838"/>
      <c r="DUZ20" s="1838"/>
      <c r="DVA20" s="1838"/>
      <c r="DVB20" s="1838"/>
      <c r="DVC20" s="1838"/>
      <c r="DVD20" s="1827"/>
      <c r="DVE20" s="1823"/>
      <c r="DVF20" s="1840"/>
      <c r="DVG20" s="1825"/>
      <c r="DVH20" s="1826"/>
      <c r="DVI20" s="1827"/>
      <c r="DVJ20" s="1828"/>
      <c r="DVK20" s="1829"/>
      <c r="DVL20" s="1830"/>
      <c r="DVM20" s="1826"/>
      <c r="DVN20" s="1831"/>
      <c r="DVO20" s="1667"/>
      <c r="DVP20" s="1832"/>
      <c r="DVQ20" s="1665"/>
      <c r="DVR20" s="1841"/>
      <c r="DVS20" s="1448"/>
      <c r="DVT20" s="1666"/>
      <c r="DVU20" s="1667"/>
      <c r="DVV20" s="1668"/>
      <c r="DVW20" s="1668"/>
      <c r="DVX20" s="1667"/>
      <c r="DVY20" s="1833"/>
      <c r="DVZ20" s="1827"/>
      <c r="DWA20" s="1827"/>
      <c r="DWB20" s="1842"/>
      <c r="DWC20" s="1842"/>
      <c r="DWD20" s="1827"/>
      <c r="DWE20" s="1835"/>
      <c r="DWF20" s="1836"/>
      <c r="DWG20" s="1837"/>
      <c r="DWH20" s="1827"/>
      <c r="DWI20" s="1827"/>
      <c r="DWJ20" s="1827"/>
      <c r="DWK20" s="1838"/>
      <c r="DWL20" s="1838"/>
      <c r="DWM20" s="1827"/>
      <c r="DWN20" s="1838"/>
      <c r="DWO20" s="1838"/>
      <c r="DWP20" s="1838"/>
      <c r="DWQ20" s="1838"/>
      <c r="DWR20" s="1838"/>
      <c r="DWS20" s="1827"/>
      <c r="DWT20" s="1823"/>
      <c r="DWU20" s="1840"/>
      <c r="DWV20" s="1825"/>
      <c r="DWW20" s="1826"/>
      <c r="DWX20" s="1827"/>
      <c r="DWY20" s="1828"/>
      <c r="DWZ20" s="1829"/>
      <c r="DXA20" s="1830"/>
      <c r="DXB20" s="1826"/>
      <c r="DXC20" s="1831"/>
      <c r="DXD20" s="1667"/>
      <c r="DXE20" s="1832"/>
      <c r="DXF20" s="1665"/>
      <c r="DXG20" s="1841"/>
      <c r="DXH20" s="1448"/>
      <c r="DXI20" s="1666"/>
      <c r="DXJ20" s="1667"/>
      <c r="DXK20" s="1668"/>
      <c r="DXL20" s="1668"/>
      <c r="DXM20" s="1667"/>
      <c r="DXN20" s="1833"/>
      <c r="DXO20" s="1827"/>
      <c r="DXP20" s="1827"/>
      <c r="DXQ20" s="1842"/>
      <c r="DXR20" s="1842"/>
      <c r="DXS20" s="1827"/>
      <c r="DXT20" s="1835"/>
      <c r="DXU20" s="1836"/>
      <c r="DXV20" s="1837"/>
      <c r="DXW20" s="1827"/>
      <c r="DXX20" s="1827"/>
      <c r="DXY20" s="1827"/>
      <c r="DXZ20" s="1838"/>
      <c r="DYA20" s="1838"/>
      <c r="DYB20" s="1827"/>
      <c r="DYC20" s="1838"/>
      <c r="DYD20" s="1838"/>
      <c r="DYE20" s="1838"/>
      <c r="DYF20" s="1838"/>
      <c r="DYG20" s="1838"/>
      <c r="DYH20" s="1827"/>
      <c r="DYI20" s="1823"/>
      <c r="DYJ20" s="1840"/>
      <c r="DYK20" s="1825"/>
      <c r="DYL20" s="1826"/>
      <c r="DYM20" s="1827"/>
      <c r="DYN20" s="1828"/>
      <c r="DYO20" s="1829"/>
      <c r="DYP20" s="1830"/>
      <c r="DYQ20" s="1826"/>
      <c r="DYR20" s="1831"/>
      <c r="DYS20" s="1667"/>
      <c r="DYT20" s="1832"/>
      <c r="DYU20" s="1665"/>
      <c r="DYV20" s="1841"/>
      <c r="DYW20" s="1448"/>
      <c r="DYX20" s="1666"/>
      <c r="DYY20" s="1667"/>
      <c r="DYZ20" s="1668"/>
      <c r="DZA20" s="1668"/>
      <c r="DZB20" s="1667"/>
      <c r="DZC20" s="1833"/>
      <c r="DZD20" s="1827"/>
      <c r="DZE20" s="1827"/>
      <c r="DZF20" s="1842"/>
      <c r="DZG20" s="1842"/>
      <c r="DZH20" s="1827"/>
      <c r="DZI20" s="1835"/>
      <c r="DZJ20" s="1836"/>
      <c r="DZK20" s="1837"/>
      <c r="DZL20" s="1827"/>
      <c r="DZM20" s="1827"/>
      <c r="DZN20" s="1827"/>
      <c r="DZO20" s="1838"/>
      <c r="DZP20" s="1838"/>
      <c r="DZQ20" s="1827"/>
      <c r="DZR20" s="1838"/>
      <c r="DZS20" s="1838"/>
      <c r="DZT20" s="1838"/>
      <c r="DZU20" s="1838"/>
      <c r="DZV20" s="1838"/>
      <c r="DZW20" s="1827"/>
      <c r="DZX20" s="1823"/>
      <c r="DZY20" s="1840"/>
      <c r="DZZ20" s="1825"/>
      <c r="EAA20" s="1826"/>
      <c r="EAB20" s="1827"/>
      <c r="EAC20" s="1828"/>
      <c r="EAD20" s="1829"/>
      <c r="EAE20" s="1830"/>
      <c r="EAF20" s="1826"/>
      <c r="EAG20" s="1831"/>
      <c r="EAH20" s="1667"/>
      <c r="EAI20" s="1832"/>
      <c r="EAJ20" s="1665"/>
      <c r="EAK20" s="1841"/>
      <c r="EAL20" s="1448"/>
      <c r="EAM20" s="1666"/>
      <c r="EAN20" s="1667"/>
      <c r="EAO20" s="1668"/>
      <c r="EAP20" s="1668"/>
      <c r="EAQ20" s="1667"/>
      <c r="EAR20" s="1833"/>
      <c r="EAS20" s="1827"/>
      <c r="EAT20" s="1827"/>
      <c r="EAU20" s="1842"/>
      <c r="EAV20" s="1842"/>
      <c r="EAW20" s="1827"/>
      <c r="EAX20" s="1835"/>
      <c r="EAY20" s="1836"/>
      <c r="EAZ20" s="1837"/>
      <c r="EBA20" s="1827"/>
      <c r="EBB20" s="1827"/>
      <c r="EBC20" s="1827"/>
      <c r="EBD20" s="1838"/>
      <c r="EBE20" s="1838"/>
      <c r="EBF20" s="1827"/>
      <c r="EBG20" s="1838"/>
      <c r="EBH20" s="1838"/>
      <c r="EBI20" s="1838"/>
      <c r="EBJ20" s="1838"/>
      <c r="EBK20" s="1838"/>
      <c r="EBL20" s="1827"/>
      <c r="EBM20" s="1823"/>
      <c r="EBN20" s="1840"/>
      <c r="EBO20" s="1825"/>
      <c r="EBP20" s="1826"/>
      <c r="EBQ20" s="1827"/>
      <c r="EBR20" s="1828"/>
      <c r="EBS20" s="1829"/>
      <c r="EBT20" s="1830"/>
      <c r="EBU20" s="1826"/>
      <c r="EBV20" s="1831"/>
      <c r="EBW20" s="1667"/>
      <c r="EBX20" s="1832"/>
      <c r="EBY20" s="1665"/>
      <c r="EBZ20" s="1841"/>
      <c r="ECA20" s="1448"/>
      <c r="ECB20" s="1666"/>
      <c r="ECC20" s="1667"/>
      <c r="ECD20" s="1668"/>
      <c r="ECE20" s="1668"/>
      <c r="ECF20" s="1667"/>
      <c r="ECG20" s="1833"/>
      <c r="ECH20" s="1827"/>
      <c r="ECI20" s="1827"/>
      <c r="ECJ20" s="1842"/>
      <c r="ECK20" s="1842"/>
      <c r="ECL20" s="1827"/>
      <c r="ECM20" s="1835"/>
      <c r="ECN20" s="1836"/>
      <c r="ECO20" s="1837"/>
      <c r="ECP20" s="1827"/>
      <c r="ECQ20" s="1827"/>
      <c r="ECR20" s="1827"/>
      <c r="ECS20" s="1838"/>
      <c r="ECT20" s="1838"/>
      <c r="ECU20" s="1827"/>
      <c r="ECV20" s="1838"/>
      <c r="ECW20" s="1838"/>
      <c r="ECX20" s="1838"/>
      <c r="ECY20" s="1838"/>
      <c r="ECZ20" s="1838"/>
      <c r="EDA20" s="1827"/>
      <c r="EDB20" s="1823"/>
      <c r="EDC20" s="1840"/>
      <c r="EDD20" s="1825"/>
      <c r="EDE20" s="1826"/>
      <c r="EDF20" s="1827"/>
      <c r="EDG20" s="1828"/>
      <c r="EDH20" s="1829"/>
      <c r="EDI20" s="1830"/>
      <c r="EDJ20" s="1826"/>
      <c r="EDK20" s="1831"/>
      <c r="EDL20" s="1667"/>
      <c r="EDM20" s="1832"/>
      <c r="EDN20" s="1665"/>
      <c r="EDO20" s="1841"/>
      <c r="EDP20" s="1448"/>
      <c r="EDQ20" s="1666"/>
      <c r="EDR20" s="1667"/>
      <c r="EDS20" s="1668"/>
      <c r="EDT20" s="1668"/>
      <c r="EDU20" s="1667"/>
      <c r="EDV20" s="1833"/>
      <c r="EDW20" s="1827"/>
      <c r="EDX20" s="1827"/>
      <c r="EDY20" s="1842"/>
      <c r="EDZ20" s="1842"/>
      <c r="EEA20" s="1827"/>
      <c r="EEB20" s="1835"/>
      <c r="EEC20" s="1836"/>
      <c r="EED20" s="1837"/>
      <c r="EEE20" s="1827"/>
      <c r="EEF20" s="1827"/>
      <c r="EEG20" s="1827"/>
      <c r="EEH20" s="1838"/>
      <c r="EEI20" s="1838"/>
      <c r="EEJ20" s="1827"/>
      <c r="EEK20" s="1838"/>
      <c r="EEL20" s="1838"/>
      <c r="EEM20" s="1838"/>
      <c r="EEN20" s="1838"/>
      <c r="EEO20" s="1838"/>
      <c r="EEP20" s="1827"/>
      <c r="EEQ20" s="1823"/>
      <c r="EER20" s="1840"/>
      <c r="EES20" s="1825"/>
      <c r="EET20" s="1826"/>
      <c r="EEU20" s="1827"/>
      <c r="EEV20" s="1828"/>
      <c r="EEW20" s="1829"/>
      <c r="EEX20" s="1830"/>
      <c r="EEY20" s="1826"/>
      <c r="EEZ20" s="1831"/>
      <c r="EFA20" s="1667"/>
      <c r="EFB20" s="1832"/>
      <c r="EFC20" s="1665"/>
      <c r="EFD20" s="1841"/>
      <c r="EFE20" s="1448"/>
      <c r="EFF20" s="1666"/>
      <c r="EFG20" s="1667"/>
      <c r="EFH20" s="1668"/>
      <c r="EFI20" s="1668"/>
      <c r="EFJ20" s="1667"/>
      <c r="EFK20" s="1833"/>
      <c r="EFL20" s="1827"/>
      <c r="EFM20" s="1827"/>
      <c r="EFN20" s="1842"/>
      <c r="EFO20" s="1842"/>
      <c r="EFP20" s="1827"/>
      <c r="EFQ20" s="1835"/>
      <c r="EFR20" s="1836"/>
      <c r="EFS20" s="1837"/>
      <c r="EFT20" s="1827"/>
      <c r="EFU20" s="1827"/>
      <c r="EFV20" s="1827"/>
      <c r="EFW20" s="1838"/>
      <c r="EFX20" s="1838"/>
      <c r="EFY20" s="1827"/>
      <c r="EFZ20" s="1838"/>
      <c r="EGA20" s="1838"/>
      <c r="EGB20" s="1838"/>
      <c r="EGC20" s="1838"/>
      <c r="EGD20" s="1838"/>
      <c r="EGE20" s="1827"/>
      <c r="EGF20" s="1823"/>
      <c r="EGG20" s="1840"/>
      <c r="EGH20" s="1825"/>
      <c r="EGI20" s="1826"/>
      <c r="EGJ20" s="1827"/>
      <c r="EGK20" s="1828"/>
      <c r="EGL20" s="1829"/>
      <c r="EGM20" s="1830"/>
      <c r="EGN20" s="1826"/>
      <c r="EGO20" s="1831"/>
      <c r="EGP20" s="1667"/>
      <c r="EGQ20" s="1832"/>
      <c r="EGR20" s="1665"/>
      <c r="EGS20" s="1841"/>
      <c r="EGT20" s="1448"/>
      <c r="EGU20" s="1666"/>
      <c r="EGV20" s="1667"/>
      <c r="EGW20" s="1668"/>
      <c r="EGX20" s="1668"/>
      <c r="EGY20" s="1667"/>
      <c r="EGZ20" s="1833"/>
      <c r="EHA20" s="1827"/>
      <c r="EHB20" s="1827"/>
      <c r="EHC20" s="1842"/>
      <c r="EHD20" s="1842"/>
      <c r="EHE20" s="1827"/>
      <c r="EHF20" s="1835"/>
      <c r="EHG20" s="1836"/>
      <c r="EHH20" s="1837"/>
      <c r="EHI20" s="1827"/>
      <c r="EHJ20" s="1827"/>
      <c r="EHK20" s="1827"/>
      <c r="EHL20" s="1838"/>
      <c r="EHM20" s="1838"/>
      <c r="EHN20" s="1827"/>
      <c r="EHO20" s="1838"/>
      <c r="EHP20" s="1838"/>
      <c r="EHQ20" s="1838"/>
      <c r="EHR20" s="1838"/>
      <c r="EHS20" s="1838"/>
      <c r="EHT20" s="1827"/>
      <c r="EHU20" s="1823"/>
      <c r="EHV20" s="1840"/>
      <c r="EHW20" s="1825"/>
      <c r="EHX20" s="1826"/>
      <c r="EHY20" s="1827"/>
      <c r="EHZ20" s="1828"/>
      <c r="EIA20" s="1829"/>
      <c r="EIB20" s="1830"/>
      <c r="EIC20" s="1826"/>
      <c r="EID20" s="1831"/>
      <c r="EIE20" s="1667"/>
      <c r="EIF20" s="1832"/>
      <c r="EIG20" s="1665"/>
      <c r="EIH20" s="1841"/>
      <c r="EII20" s="1448"/>
      <c r="EIJ20" s="1666"/>
      <c r="EIK20" s="1667"/>
      <c r="EIL20" s="1668"/>
      <c r="EIM20" s="1668"/>
      <c r="EIN20" s="1667"/>
      <c r="EIO20" s="1833"/>
      <c r="EIP20" s="1827"/>
      <c r="EIQ20" s="1827"/>
      <c r="EIR20" s="1842"/>
      <c r="EIS20" s="1842"/>
      <c r="EIT20" s="1827"/>
      <c r="EIU20" s="1835"/>
      <c r="EIV20" s="1836"/>
      <c r="EIW20" s="1837"/>
      <c r="EIX20" s="1827"/>
      <c r="EIY20" s="1827"/>
      <c r="EIZ20" s="1827"/>
      <c r="EJA20" s="1838"/>
      <c r="EJB20" s="1838"/>
      <c r="EJC20" s="1827"/>
      <c r="EJD20" s="1838"/>
      <c r="EJE20" s="1838"/>
      <c r="EJF20" s="1838"/>
      <c r="EJG20" s="1838"/>
      <c r="EJH20" s="1838"/>
      <c r="EJI20" s="1827"/>
      <c r="EJJ20" s="1823"/>
      <c r="EJK20" s="1840"/>
      <c r="EJL20" s="1825"/>
      <c r="EJM20" s="1826"/>
      <c r="EJN20" s="1827"/>
      <c r="EJO20" s="1828"/>
      <c r="EJP20" s="1829"/>
      <c r="EJQ20" s="1830"/>
      <c r="EJR20" s="1826"/>
      <c r="EJS20" s="1831"/>
      <c r="EJT20" s="1667"/>
      <c r="EJU20" s="1832"/>
      <c r="EJV20" s="1665"/>
      <c r="EJW20" s="1841"/>
      <c r="EJX20" s="1448"/>
      <c r="EJY20" s="1666"/>
      <c r="EJZ20" s="1667"/>
      <c r="EKA20" s="1668"/>
      <c r="EKB20" s="1668"/>
      <c r="EKC20" s="1667"/>
      <c r="EKD20" s="1833"/>
      <c r="EKE20" s="1827"/>
      <c r="EKF20" s="1827"/>
      <c r="EKG20" s="1842"/>
      <c r="EKH20" s="1842"/>
      <c r="EKI20" s="1827"/>
      <c r="EKJ20" s="1835"/>
      <c r="EKK20" s="1836"/>
      <c r="EKL20" s="1837"/>
      <c r="EKM20" s="1827"/>
      <c r="EKN20" s="1827"/>
      <c r="EKO20" s="1827"/>
      <c r="EKP20" s="1838"/>
      <c r="EKQ20" s="1838"/>
      <c r="EKR20" s="1827"/>
      <c r="EKS20" s="1838"/>
      <c r="EKT20" s="1838"/>
      <c r="EKU20" s="1838"/>
      <c r="EKV20" s="1838"/>
      <c r="EKW20" s="1838"/>
      <c r="EKX20" s="1827"/>
      <c r="EKY20" s="1823"/>
      <c r="EKZ20" s="1840"/>
      <c r="ELA20" s="1825"/>
      <c r="ELB20" s="1826"/>
      <c r="ELC20" s="1827"/>
      <c r="ELD20" s="1828"/>
      <c r="ELE20" s="1829"/>
      <c r="ELF20" s="1830"/>
      <c r="ELG20" s="1826"/>
      <c r="ELH20" s="1831"/>
      <c r="ELI20" s="1667"/>
      <c r="ELJ20" s="1832"/>
      <c r="ELK20" s="1665"/>
      <c r="ELL20" s="1841"/>
      <c r="ELM20" s="1448"/>
      <c r="ELN20" s="1666"/>
      <c r="ELO20" s="1667"/>
      <c r="ELP20" s="1668"/>
      <c r="ELQ20" s="1668"/>
      <c r="ELR20" s="1667"/>
      <c r="ELS20" s="1833"/>
      <c r="ELT20" s="1827"/>
      <c r="ELU20" s="1827"/>
      <c r="ELV20" s="1842"/>
      <c r="ELW20" s="1842"/>
      <c r="ELX20" s="1827"/>
      <c r="ELY20" s="1835"/>
      <c r="ELZ20" s="1836"/>
      <c r="EMA20" s="1837"/>
      <c r="EMB20" s="1827"/>
      <c r="EMC20" s="1827"/>
      <c r="EMD20" s="1827"/>
      <c r="EME20" s="1838"/>
      <c r="EMF20" s="1838"/>
      <c r="EMG20" s="1827"/>
      <c r="EMH20" s="1838"/>
      <c r="EMI20" s="1838"/>
      <c r="EMJ20" s="1838"/>
      <c r="EMK20" s="1838"/>
      <c r="EML20" s="1838"/>
      <c r="EMM20" s="1827"/>
      <c r="EMN20" s="1823"/>
      <c r="EMO20" s="1840"/>
      <c r="EMP20" s="1825"/>
      <c r="EMQ20" s="1826"/>
      <c r="EMR20" s="1827"/>
      <c r="EMS20" s="1828"/>
      <c r="EMT20" s="1829"/>
      <c r="EMU20" s="1830"/>
      <c r="EMV20" s="1826"/>
      <c r="EMW20" s="1831"/>
      <c r="EMX20" s="1667"/>
      <c r="EMY20" s="1832"/>
      <c r="EMZ20" s="1665"/>
      <c r="ENA20" s="1841"/>
      <c r="ENB20" s="1448"/>
      <c r="ENC20" s="1666"/>
      <c r="END20" s="1667"/>
      <c r="ENE20" s="1668"/>
      <c r="ENF20" s="1668"/>
      <c r="ENG20" s="1667"/>
      <c r="ENH20" s="1833"/>
      <c r="ENI20" s="1827"/>
      <c r="ENJ20" s="1827"/>
      <c r="ENK20" s="1842"/>
      <c r="ENL20" s="1842"/>
      <c r="ENM20" s="1827"/>
      <c r="ENN20" s="1835"/>
      <c r="ENO20" s="1836"/>
      <c r="ENP20" s="1837"/>
      <c r="ENQ20" s="1827"/>
      <c r="ENR20" s="1827"/>
      <c r="ENS20" s="1827"/>
      <c r="ENT20" s="1838"/>
      <c r="ENU20" s="1838"/>
      <c r="ENV20" s="1827"/>
      <c r="ENW20" s="1838"/>
      <c r="ENX20" s="1838"/>
      <c r="ENY20" s="1838"/>
      <c r="ENZ20" s="1838"/>
      <c r="EOA20" s="1838"/>
      <c r="EOB20" s="1827"/>
      <c r="EOC20" s="1823"/>
      <c r="EOD20" s="1840"/>
      <c r="EOE20" s="1825"/>
      <c r="EOF20" s="1826"/>
      <c r="EOG20" s="1827"/>
      <c r="EOH20" s="1828"/>
      <c r="EOI20" s="1829"/>
      <c r="EOJ20" s="1830"/>
      <c r="EOK20" s="1826"/>
      <c r="EOL20" s="1831"/>
      <c r="EOM20" s="1667"/>
      <c r="EON20" s="1832"/>
      <c r="EOO20" s="1665"/>
      <c r="EOP20" s="1841"/>
      <c r="EOQ20" s="1448"/>
      <c r="EOR20" s="1666"/>
      <c r="EOS20" s="1667"/>
      <c r="EOT20" s="1668"/>
      <c r="EOU20" s="1668"/>
      <c r="EOV20" s="1667"/>
      <c r="EOW20" s="1833"/>
      <c r="EOX20" s="1827"/>
      <c r="EOY20" s="1827"/>
      <c r="EOZ20" s="1842"/>
      <c r="EPA20" s="1842"/>
      <c r="EPB20" s="1827"/>
      <c r="EPC20" s="1835"/>
      <c r="EPD20" s="1836"/>
      <c r="EPE20" s="1837"/>
      <c r="EPF20" s="1827"/>
      <c r="EPG20" s="1827"/>
      <c r="EPH20" s="1827"/>
      <c r="EPI20" s="1838"/>
      <c r="EPJ20" s="1838"/>
      <c r="EPK20" s="1827"/>
      <c r="EPL20" s="1838"/>
      <c r="EPM20" s="1838"/>
      <c r="EPN20" s="1838"/>
      <c r="EPO20" s="1838"/>
      <c r="EPP20" s="1838"/>
      <c r="EPQ20" s="1827"/>
      <c r="EPR20" s="1823"/>
      <c r="EPS20" s="1840"/>
      <c r="EPT20" s="1825"/>
      <c r="EPU20" s="1826"/>
      <c r="EPV20" s="1827"/>
      <c r="EPW20" s="1828"/>
      <c r="EPX20" s="1829"/>
      <c r="EPY20" s="1830"/>
      <c r="EPZ20" s="1826"/>
      <c r="EQA20" s="1831"/>
      <c r="EQB20" s="1667"/>
      <c r="EQC20" s="1832"/>
      <c r="EQD20" s="1665"/>
      <c r="EQE20" s="1841"/>
      <c r="EQF20" s="1448"/>
      <c r="EQG20" s="1666"/>
      <c r="EQH20" s="1667"/>
      <c r="EQI20" s="1668"/>
      <c r="EQJ20" s="1668"/>
      <c r="EQK20" s="1667"/>
      <c r="EQL20" s="1833"/>
      <c r="EQM20" s="1827"/>
      <c r="EQN20" s="1827"/>
      <c r="EQO20" s="1842"/>
      <c r="EQP20" s="1842"/>
      <c r="EQQ20" s="1827"/>
      <c r="EQR20" s="1835"/>
      <c r="EQS20" s="1836"/>
      <c r="EQT20" s="1837"/>
      <c r="EQU20" s="1827"/>
      <c r="EQV20" s="1827"/>
      <c r="EQW20" s="1827"/>
      <c r="EQX20" s="1838"/>
      <c r="EQY20" s="1838"/>
      <c r="EQZ20" s="1827"/>
      <c r="ERA20" s="1838"/>
      <c r="ERB20" s="1838"/>
      <c r="ERC20" s="1838"/>
      <c r="ERD20" s="1838"/>
      <c r="ERE20" s="1838"/>
      <c r="ERF20" s="1827"/>
      <c r="ERG20" s="1823"/>
      <c r="ERH20" s="1840"/>
      <c r="ERI20" s="1825"/>
      <c r="ERJ20" s="1826"/>
      <c r="ERK20" s="1827"/>
      <c r="ERL20" s="1828"/>
      <c r="ERM20" s="1829"/>
      <c r="ERN20" s="1830"/>
      <c r="ERO20" s="1826"/>
      <c r="ERP20" s="1831"/>
      <c r="ERQ20" s="1667"/>
      <c r="ERR20" s="1832"/>
      <c r="ERS20" s="1665"/>
      <c r="ERT20" s="1841"/>
      <c r="ERU20" s="1448"/>
      <c r="ERV20" s="1666"/>
      <c r="ERW20" s="1667"/>
      <c r="ERX20" s="1668"/>
      <c r="ERY20" s="1668"/>
      <c r="ERZ20" s="1667"/>
      <c r="ESA20" s="1833"/>
      <c r="ESB20" s="1827"/>
      <c r="ESC20" s="1827"/>
      <c r="ESD20" s="1842"/>
      <c r="ESE20" s="1842"/>
      <c r="ESF20" s="1827"/>
      <c r="ESG20" s="1835"/>
      <c r="ESH20" s="1836"/>
      <c r="ESI20" s="1837"/>
      <c r="ESJ20" s="1827"/>
      <c r="ESK20" s="1827"/>
      <c r="ESL20" s="1827"/>
      <c r="ESM20" s="1838"/>
      <c r="ESN20" s="1838"/>
      <c r="ESO20" s="1827"/>
      <c r="ESP20" s="1838"/>
      <c r="ESQ20" s="1838"/>
      <c r="ESR20" s="1838"/>
      <c r="ESS20" s="1838"/>
      <c r="EST20" s="1838"/>
      <c r="ESU20" s="1827"/>
      <c r="ESV20" s="1823"/>
      <c r="ESW20" s="1840"/>
      <c r="ESX20" s="1825"/>
      <c r="ESY20" s="1826"/>
      <c r="ESZ20" s="1827"/>
      <c r="ETA20" s="1828"/>
      <c r="ETB20" s="1829"/>
      <c r="ETC20" s="1830"/>
      <c r="ETD20" s="1826"/>
      <c r="ETE20" s="1831"/>
      <c r="ETF20" s="1667"/>
      <c r="ETG20" s="1832"/>
      <c r="ETH20" s="1665"/>
      <c r="ETI20" s="1841"/>
      <c r="ETJ20" s="1448"/>
      <c r="ETK20" s="1666"/>
      <c r="ETL20" s="1667"/>
      <c r="ETM20" s="1668"/>
      <c r="ETN20" s="1668"/>
      <c r="ETO20" s="1667"/>
      <c r="ETP20" s="1833"/>
      <c r="ETQ20" s="1827"/>
      <c r="ETR20" s="1827"/>
      <c r="ETS20" s="1842"/>
      <c r="ETT20" s="1842"/>
      <c r="ETU20" s="1827"/>
      <c r="ETV20" s="1835"/>
      <c r="ETW20" s="1836"/>
      <c r="ETX20" s="1837"/>
      <c r="ETY20" s="1827"/>
      <c r="ETZ20" s="1827"/>
      <c r="EUA20" s="1827"/>
      <c r="EUB20" s="1838"/>
      <c r="EUC20" s="1838"/>
      <c r="EUD20" s="1827"/>
      <c r="EUE20" s="1838"/>
      <c r="EUF20" s="1838"/>
      <c r="EUG20" s="1838"/>
      <c r="EUH20" s="1838"/>
      <c r="EUI20" s="1838"/>
      <c r="EUJ20" s="1827"/>
      <c r="EUK20" s="1823"/>
      <c r="EUL20" s="1840"/>
      <c r="EUM20" s="1825"/>
      <c r="EUN20" s="1826"/>
      <c r="EUO20" s="1827"/>
      <c r="EUP20" s="1828"/>
      <c r="EUQ20" s="1829"/>
      <c r="EUR20" s="1830"/>
      <c r="EUS20" s="1826"/>
      <c r="EUT20" s="1831"/>
      <c r="EUU20" s="1667"/>
      <c r="EUV20" s="1832"/>
      <c r="EUW20" s="1665"/>
      <c r="EUX20" s="1841"/>
      <c r="EUY20" s="1448"/>
      <c r="EUZ20" s="1666"/>
      <c r="EVA20" s="1667"/>
      <c r="EVB20" s="1668"/>
      <c r="EVC20" s="1668"/>
      <c r="EVD20" s="1667"/>
      <c r="EVE20" s="1833"/>
      <c r="EVF20" s="1827"/>
      <c r="EVG20" s="1827"/>
      <c r="EVH20" s="1842"/>
      <c r="EVI20" s="1842"/>
      <c r="EVJ20" s="1827"/>
      <c r="EVK20" s="1835"/>
      <c r="EVL20" s="1836"/>
      <c r="EVM20" s="1837"/>
      <c r="EVN20" s="1827"/>
      <c r="EVO20" s="1827"/>
      <c r="EVP20" s="1827"/>
      <c r="EVQ20" s="1838"/>
      <c r="EVR20" s="1838"/>
      <c r="EVS20" s="1827"/>
      <c r="EVT20" s="1838"/>
      <c r="EVU20" s="1838"/>
      <c r="EVV20" s="1838"/>
      <c r="EVW20" s="1838"/>
      <c r="EVX20" s="1838"/>
      <c r="EVY20" s="1827"/>
      <c r="EVZ20" s="1823"/>
      <c r="EWA20" s="1840"/>
      <c r="EWB20" s="1825"/>
      <c r="EWC20" s="1826"/>
      <c r="EWD20" s="1827"/>
      <c r="EWE20" s="1828"/>
      <c r="EWF20" s="1829"/>
      <c r="EWG20" s="1830"/>
      <c r="EWH20" s="1826"/>
      <c r="EWI20" s="1831"/>
      <c r="EWJ20" s="1667"/>
      <c r="EWK20" s="1832"/>
      <c r="EWL20" s="1665"/>
      <c r="EWM20" s="1841"/>
      <c r="EWN20" s="1448"/>
      <c r="EWO20" s="1666"/>
      <c r="EWP20" s="1667"/>
      <c r="EWQ20" s="1668"/>
      <c r="EWR20" s="1668"/>
      <c r="EWS20" s="1667"/>
      <c r="EWT20" s="1833"/>
      <c r="EWU20" s="1827"/>
      <c r="EWV20" s="1827"/>
      <c r="EWW20" s="1842"/>
      <c r="EWX20" s="1842"/>
      <c r="EWY20" s="1827"/>
      <c r="EWZ20" s="1835"/>
      <c r="EXA20" s="1836"/>
      <c r="EXB20" s="1837"/>
      <c r="EXC20" s="1827"/>
      <c r="EXD20" s="1827"/>
      <c r="EXE20" s="1827"/>
      <c r="EXF20" s="1838"/>
      <c r="EXG20" s="1838"/>
      <c r="EXH20" s="1827"/>
      <c r="EXI20" s="1838"/>
      <c r="EXJ20" s="1838"/>
      <c r="EXK20" s="1838"/>
      <c r="EXL20" s="1838"/>
      <c r="EXM20" s="1838"/>
      <c r="EXN20" s="1827"/>
      <c r="EXO20" s="1823"/>
      <c r="EXP20" s="1840"/>
      <c r="EXQ20" s="1825"/>
      <c r="EXR20" s="1826"/>
      <c r="EXS20" s="1827"/>
      <c r="EXT20" s="1828"/>
      <c r="EXU20" s="1829"/>
      <c r="EXV20" s="1830"/>
      <c r="EXW20" s="1826"/>
      <c r="EXX20" s="1831"/>
      <c r="EXY20" s="1667"/>
      <c r="EXZ20" s="1832"/>
      <c r="EYA20" s="1665"/>
      <c r="EYB20" s="1841"/>
      <c r="EYC20" s="1448"/>
      <c r="EYD20" s="1666"/>
      <c r="EYE20" s="1667"/>
      <c r="EYF20" s="1668"/>
      <c r="EYG20" s="1668"/>
      <c r="EYH20" s="1667"/>
      <c r="EYI20" s="1833"/>
      <c r="EYJ20" s="1827"/>
      <c r="EYK20" s="1827"/>
      <c r="EYL20" s="1842"/>
      <c r="EYM20" s="1842"/>
      <c r="EYN20" s="1827"/>
      <c r="EYO20" s="1835"/>
      <c r="EYP20" s="1836"/>
      <c r="EYQ20" s="1837"/>
      <c r="EYR20" s="1827"/>
      <c r="EYS20" s="1827"/>
      <c r="EYT20" s="1827"/>
      <c r="EYU20" s="1838"/>
      <c r="EYV20" s="1838"/>
      <c r="EYW20" s="1827"/>
      <c r="EYX20" s="1838"/>
      <c r="EYY20" s="1838"/>
      <c r="EYZ20" s="1838"/>
      <c r="EZA20" s="1838"/>
      <c r="EZB20" s="1838"/>
      <c r="EZC20" s="1827"/>
      <c r="EZD20" s="1823"/>
      <c r="EZE20" s="1840"/>
      <c r="EZF20" s="1825"/>
      <c r="EZG20" s="1826"/>
      <c r="EZH20" s="1827"/>
      <c r="EZI20" s="1828"/>
      <c r="EZJ20" s="1829"/>
      <c r="EZK20" s="1830"/>
      <c r="EZL20" s="1826"/>
      <c r="EZM20" s="1831"/>
      <c r="EZN20" s="1667"/>
      <c r="EZO20" s="1832"/>
      <c r="EZP20" s="1665"/>
      <c r="EZQ20" s="1841"/>
      <c r="EZR20" s="1448"/>
      <c r="EZS20" s="1666"/>
      <c r="EZT20" s="1667"/>
      <c r="EZU20" s="1668"/>
      <c r="EZV20" s="1668"/>
      <c r="EZW20" s="1667"/>
      <c r="EZX20" s="1833"/>
      <c r="EZY20" s="1827"/>
      <c r="EZZ20" s="1827"/>
      <c r="FAA20" s="1842"/>
      <c r="FAB20" s="1842"/>
      <c r="FAC20" s="1827"/>
      <c r="FAD20" s="1835"/>
      <c r="FAE20" s="1836"/>
      <c r="FAF20" s="1837"/>
      <c r="FAG20" s="1827"/>
      <c r="FAH20" s="1827"/>
      <c r="FAI20" s="1827"/>
      <c r="FAJ20" s="1838"/>
      <c r="FAK20" s="1838"/>
      <c r="FAL20" s="1827"/>
      <c r="FAM20" s="1838"/>
      <c r="FAN20" s="1838"/>
      <c r="FAO20" s="1838"/>
      <c r="FAP20" s="1838"/>
      <c r="FAQ20" s="1838"/>
      <c r="FAR20" s="1827"/>
      <c r="FAS20" s="1823"/>
      <c r="FAT20" s="1840"/>
      <c r="FAU20" s="1825"/>
      <c r="FAV20" s="1826"/>
      <c r="FAW20" s="1827"/>
      <c r="FAX20" s="1828"/>
      <c r="FAY20" s="1829"/>
      <c r="FAZ20" s="1830"/>
      <c r="FBA20" s="1826"/>
      <c r="FBB20" s="1831"/>
      <c r="FBC20" s="1667"/>
      <c r="FBD20" s="1832"/>
      <c r="FBE20" s="1665"/>
      <c r="FBF20" s="1841"/>
      <c r="FBG20" s="1448"/>
      <c r="FBH20" s="1666"/>
      <c r="FBI20" s="1667"/>
      <c r="FBJ20" s="1668"/>
      <c r="FBK20" s="1668"/>
      <c r="FBL20" s="1667"/>
      <c r="FBM20" s="1833"/>
      <c r="FBN20" s="1827"/>
      <c r="FBO20" s="1827"/>
      <c r="FBP20" s="1842"/>
      <c r="FBQ20" s="1842"/>
      <c r="FBR20" s="1827"/>
      <c r="FBS20" s="1835"/>
      <c r="FBT20" s="1836"/>
      <c r="FBU20" s="1837"/>
      <c r="FBV20" s="1827"/>
      <c r="FBW20" s="1827"/>
      <c r="FBX20" s="1827"/>
      <c r="FBY20" s="1838"/>
      <c r="FBZ20" s="1838"/>
      <c r="FCA20" s="1827"/>
      <c r="FCB20" s="1838"/>
      <c r="FCC20" s="1838"/>
      <c r="FCD20" s="1838"/>
      <c r="FCE20" s="1838"/>
      <c r="FCF20" s="1838"/>
      <c r="FCG20" s="1827"/>
      <c r="FCH20" s="1823"/>
      <c r="FCI20" s="1840"/>
      <c r="FCJ20" s="1825"/>
      <c r="FCK20" s="1826"/>
      <c r="FCL20" s="1827"/>
      <c r="FCM20" s="1828"/>
      <c r="FCN20" s="1829"/>
      <c r="FCO20" s="1830"/>
      <c r="FCP20" s="1826"/>
      <c r="FCQ20" s="1831"/>
      <c r="FCR20" s="1667"/>
      <c r="FCS20" s="1832"/>
      <c r="FCT20" s="1665"/>
      <c r="FCU20" s="1841"/>
      <c r="FCV20" s="1448"/>
      <c r="FCW20" s="1666"/>
      <c r="FCX20" s="1667"/>
      <c r="FCY20" s="1668"/>
      <c r="FCZ20" s="1668"/>
      <c r="FDA20" s="1667"/>
      <c r="FDB20" s="1833"/>
      <c r="FDC20" s="1827"/>
      <c r="FDD20" s="1827"/>
      <c r="FDE20" s="1842"/>
      <c r="FDF20" s="1842"/>
      <c r="FDG20" s="1827"/>
      <c r="FDH20" s="1835"/>
      <c r="FDI20" s="1836"/>
      <c r="FDJ20" s="1837"/>
      <c r="FDK20" s="1827"/>
      <c r="FDL20" s="1827"/>
      <c r="FDM20" s="1827"/>
      <c r="FDN20" s="1838"/>
      <c r="FDO20" s="1838"/>
      <c r="FDP20" s="1827"/>
      <c r="FDQ20" s="1838"/>
      <c r="FDR20" s="1838"/>
      <c r="FDS20" s="1838"/>
      <c r="FDT20" s="1838"/>
      <c r="FDU20" s="1838"/>
      <c r="FDV20" s="1827"/>
      <c r="FDW20" s="1823"/>
      <c r="FDX20" s="1840"/>
      <c r="FDY20" s="1825"/>
      <c r="FDZ20" s="1826"/>
      <c r="FEA20" s="1827"/>
      <c r="FEB20" s="1828"/>
      <c r="FEC20" s="1829"/>
      <c r="FED20" s="1830"/>
      <c r="FEE20" s="1826"/>
      <c r="FEF20" s="1831"/>
      <c r="FEG20" s="1667"/>
      <c r="FEH20" s="1832"/>
      <c r="FEI20" s="1665"/>
      <c r="FEJ20" s="1841"/>
      <c r="FEK20" s="1448"/>
      <c r="FEL20" s="1666"/>
      <c r="FEM20" s="1667"/>
      <c r="FEN20" s="1668"/>
      <c r="FEO20" s="1668"/>
      <c r="FEP20" s="1667"/>
      <c r="FEQ20" s="1833"/>
      <c r="FER20" s="1827"/>
      <c r="FES20" s="1827"/>
      <c r="FET20" s="1842"/>
      <c r="FEU20" s="1842"/>
      <c r="FEV20" s="1827"/>
      <c r="FEW20" s="1835"/>
      <c r="FEX20" s="1836"/>
      <c r="FEY20" s="1837"/>
      <c r="FEZ20" s="1827"/>
      <c r="FFA20" s="1827"/>
      <c r="FFB20" s="1827"/>
      <c r="FFC20" s="1838"/>
      <c r="FFD20" s="1838"/>
      <c r="FFE20" s="1827"/>
      <c r="FFF20" s="1838"/>
      <c r="FFG20" s="1838"/>
      <c r="FFH20" s="1838"/>
      <c r="FFI20" s="1838"/>
      <c r="FFJ20" s="1838"/>
      <c r="FFK20" s="1827"/>
      <c r="FFL20" s="1823"/>
      <c r="FFM20" s="1840"/>
      <c r="FFN20" s="1825"/>
      <c r="FFO20" s="1826"/>
      <c r="FFP20" s="1827"/>
      <c r="FFQ20" s="1828"/>
      <c r="FFR20" s="1829"/>
      <c r="FFS20" s="1830"/>
      <c r="FFT20" s="1826"/>
      <c r="FFU20" s="1831"/>
      <c r="FFV20" s="1667"/>
      <c r="FFW20" s="1832"/>
      <c r="FFX20" s="1665"/>
      <c r="FFY20" s="1841"/>
      <c r="FFZ20" s="1448"/>
      <c r="FGA20" s="1666"/>
      <c r="FGB20" s="1667"/>
      <c r="FGC20" s="1668"/>
      <c r="FGD20" s="1668"/>
      <c r="FGE20" s="1667"/>
      <c r="FGF20" s="1833"/>
      <c r="FGG20" s="1827"/>
      <c r="FGH20" s="1827"/>
      <c r="FGI20" s="1842"/>
      <c r="FGJ20" s="1842"/>
      <c r="FGK20" s="1827"/>
      <c r="FGL20" s="1835"/>
      <c r="FGM20" s="1836"/>
      <c r="FGN20" s="1837"/>
      <c r="FGO20" s="1827"/>
      <c r="FGP20" s="1827"/>
      <c r="FGQ20" s="1827"/>
      <c r="FGR20" s="1838"/>
      <c r="FGS20" s="1838"/>
      <c r="FGT20" s="1827"/>
      <c r="FGU20" s="1838"/>
      <c r="FGV20" s="1838"/>
      <c r="FGW20" s="1838"/>
      <c r="FGX20" s="1838"/>
      <c r="FGY20" s="1838"/>
      <c r="FGZ20" s="1827"/>
      <c r="FHA20" s="1823"/>
      <c r="FHB20" s="1840"/>
      <c r="FHC20" s="1825"/>
      <c r="FHD20" s="1826"/>
      <c r="FHE20" s="1827"/>
      <c r="FHF20" s="1828"/>
      <c r="FHG20" s="1829"/>
      <c r="FHH20" s="1830"/>
      <c r="FHI20" s="1826"/>
      <c r="FHJ20" s="1831"/>
      <c r="FHK20" s="1667"/>
      <c r="FHL20" s="1832"/>
      <c r="FHM20" s="1665"/>
      <c r="FHN20" s="1841"/>
      <c r="FHO20" s="1448"/>
      <c r="FHP20" s="1666"/>
      <c r="FHQ20" s="1667"/>
      <c r="FHR20" s="1668"/>
      <c r="FHS20" s="1668"/>
      <c r="FHT20" s="1667"/>
      <c r="FHU20" s="1833"/>
      <c r="FHV20" s="1827"/>
      <c r="FHW20" s="1827"/>
      <c r="FHX20" s="1842"/>
      <c r="FHY20" s="1842"/>
      <c r="FHZ20" s="1827"/>
      <c r="FIA20" s="1835"/>
      <c r="FIB20" s="1836"/>
      <c r="FIC20" s="1837"/>
      <c r="FID20" s="1827"/>
      <c r="FIE20" s="1827"/>
      <c r="FIF20" s="1827"/>
      <c r="FIG20" s="1838"/>
      <c r="FIH20" s="1838"/>
      <c r="FII20" s="1827"/>
      <c r="FIJ20" s="1838"/>
      <c r="FIK20" s="1838"/>
      <c r="FIL20" s="1838"/>
      <c r="FIM20" s="1838"/>
      <c r="FIN20" s="1838"/>
      <c r="FIO20" s="1827"/>
      <c r="FIP20" s="1823"/>
      <c r="FIQ20" s="1840"/>
      <c r="FIR20" s="1825"/>
      <c r="FIS20" s="1826"/>
      <c r="FIT20" s="1827"/>
      <c r="FIU20" s="1828"/>
      <c r="FIV20" s="1829"/>
      <c r="FIW20" s="1830"/>
      <c r="FIX20" s="1826"/>
      <c r="FIY20" s="1831"/>
      <c r="FIZ20" s="1667"/>
      <c r="FJA20" s="1832"/>
      <c r="FJB20" s="1665"/>
      <c r="FJC20" s="1841"/>
      <c r="FJD20" s="1448"/>
      <c r="FJE20" s="1666"/>
      <c r="FJF20" s="1667"/>
      <c r="FJG20" s="1668"/>
      <c r="FJH20" s="1668"/>
      <c r="FJI20" s="1667"/>
      <c r="FJJ20" s="1833"/>
      <c r="FJK20" s="1827"/>
      <c r="FJL20" s="1827"/>
      <c r="FJM20" s="1842"/>
      <c r="FJN20" s="1842"/>
      <c r="FJO20" s="1827"/>
      <c r="FJP20" s="1835"/>
      <c r="FJQ20" s="1836"/>
      <c r="FJR20" s="1837"/>
      <c r="FJS20" s="1827"/>
      <c r="FJT20" s="1827"/>
      <c r="FJU20" s="1827"/>
      <c r="FJV20" s="1838"/>
      <c r="FJW20" s="1838"/>
      <c r="FJX20" s="1827"/>
      <c r="FJY20" s="1838"/>
      <c r="FJZ20" s="1838"/>
      <c r="FKA20" s="1838"/>
      <c r="FKB20" s="1838"/>
      <c r="FKC20" s="1838"/>
      <c r="FKD20" s="1827"/>
      <c r="FKE20" s="1823"/>
      <c r="FKF20" s="1840"/>
      <c r="FKG20" s="1825"/>
      <c r="FKH20" s="1826"/>
      <c r="FKI20" s="1827"/>
      <c r="FKJ20" s="1828"/>
      <c r="FKK20" s="1829"/>
      <c r="FKL20" s="1830"/>
      <c r="FKM20" s="1826"/>
      <c r="FKN20" s="1831"/>
      <c r="FKO20" s="1667"/>
      <c r="FKP20" s="1832"/>
      <c r="FKQ20" s="1665"/>
      <c r="FKR20" s="1841"/>
      <c r="FKS20" s="1448"/>
      <c r="FKT20" s="1666"/>
      <c r="FKU20" s="1667"/>
      <c r="FKV20" s="1668"/>
      <c r="FKW20" s="1668"/>
      <c r="FKX20" s="1667"/>
      <c r="FKY20" s="1833"/>
      <c r="FKZ20" s="1827"/>
      <c r="FLA20" s="1827"/>
      <c r="FLB20" s="1842"/>
      <c r="FLC20" s="1842"/>
      <c r="FLD20" s="1827"/>
      <c r="FLE20" s="1835"/>
      <c r="FLF20" s="1836"/>
      <c r="FLG20" s="1837"/>
      <c r="FLH20" s="1827"/>
      <c r="FLI20" s="1827"/>
      <c r="FLJ20" s="1827"/>
      <c r="FLK20" s="1838"/>
      <c r="FLL20" s="1838"/>
      <c r="FLM20" s="1827"/>
      <c r="FLN20" s="1838"/>
      <c r="FLO20" s="1838"/>
      <c r="FLP20" s="1838"/>
      <c r="FLQ20" s="1838"/>
      <c r="FLR20" s="1838"/>
      <c r="FLS20" s="1827"/>
      <c r="FLT20" s="1823"/>
      <c r="FLU20" s="1840"/>
      <c r="FLV20" s="1825"/>
      <c r="FLW20" s="1826"/>
      <c r="FLX20" s="1827"/>
      <c r="FLY20" s="1828"/>
      <c r="FLZ20" s="1829"/>
      <c r="FMA20" s="1830"/>
      <c r="FMB20" s="1826"/>
      <c r="FMC20" s="1831"/>
      <c r="FMD20" s="1667"/>
      <c r="FME20" s="1832"/>
      <c r="FMF20" s="1665"/>
      <c r="FMG20" s="1841"/>
      <c r="FMH20" s="1448"/>
      <c r="FMI20" s="1666"/>
      <c r="FMJ20" s="1667"/>
      <c r="FMK20" s="1668"/>
      <c r="FML20" s="1668"/>
      <c r="FMM20" s="1667"/>
      <c r="FMN20" s="1833"/>
      <c r="FMO20" s="1827"/>
      <c r="FMP20" s="1827"/>
      <c r="FMQ20" s="1842"/>
      <c r="FMR20" s="1842"/>
      <c r="FMS20" s="1827"/>
      <c r="FMT20" s="1835"/>
      <c r="FMU20" s="1836"/>
      <c r="FMV20" s="1837"/>
      <c r="FMW20" s="1827"/>
      <c r="FMX20" s="1827"/>
      <c r="FMY20" s="1827"/>
      <c r="FMZ20" s="1838"/>
      <c r="FNA20" s="1838"/>
      <c r="FNB20" s="1827"/>
      <c r="FNC20" s="1838"/>
      <c r="FND20" s="1838"/>
      <c r="FNE20" s="1838"/>
      <c r="FNF20" s="1838"/>
      <c r="FNG20" s="1838"/>
      <c r="FNH20" s="1827"/>
      <c r="FNI20" s="1823"/>
      <c r="FNJ20" s="1840"/>
      <c r="FNK20" s="1825"/>
      <c r="FNL20" s="1826"/>
      <c r="FNM20" s="1827"/>
      <c r="FNN20" s="1828"/>
      <c r="FNO20" s="1829"/>
      <c r="FNP20" s="1830"/>
      <c r="FNQ20" s="1826"/>
      <c r="FNR20" s="1831"/>
      <c r="FNS20" s="1667"/>
      <c r="FNT20" s="1832"/>
      <c r="FNU20" s="1665"/>
      <c r="FNV20" s="1841"/>
      <c r="FNW20" s="1448"/>
      <c r="FNX20" s="1666"/>
      <c r="FNY20" s="1667"/>
      <c r="FNZ20" s="1668"/>
      <c r="FOA20" s="1668"/>
      <c r="FOB20" s="1667"/>
      <c r="FOC20" s="1833"/>
      <c r="FOD20" s="1827"/>
      <c r="FOE20" s="1827"/>
      <c r="FOF20" s="1842"/>
      <c r="FOG20" s="1842"/>
      <c r="FOH20" s="1827"/>
      <c r="FOI20" s="1835"/>
      <c r="FOJ20" s="1836"/>
      <c r="FOK20" s="1837"/>
      <c r="FOL20" s="1827"/>
      <c r="FOM20" s="1827"/>
      <c r="FON20" s="1827"/>
      <c r="FOO20" s="1838"/>
      <c r="FOP20" s="1838"/>
      <c r="FOQ20" s="1827"/>
      <c r="FOR20" s="1838"/>
      <c r="FOS20" s="1838"/>
      <c r="FOT20" s="1838"/>
      <c r="FOU20" s="1838"/>
      <c r="FOV20" s="1838"/>
      <c r="FOW20" s="1827"/>
      <c r="FOX20" s="1823"/>
      <c r="FOY20" s="1840"/>
      <c r="FOZ20" s="1825"/>
      <c r="FPA20" s="1826"/>
      <c r="FPB20" s="1827"/>
      <c r="FPC20" s="1828"/>
      <c r="FPD20" s="1829"/>
      <c r="FPE20" s="1830"/>
      <c r="FPF20" s="1826"/>
      <c r="FPG20" s="1831"/>
      <c r="FPH20" s="1667"/>
      <c r="FPI20" s="1832"/>
      <c r="FPJ20" s="1665"/>
      <c r="FPK20" s="1841"/>
      <c r="FPL20" s="1448"/>
      <c r="FPM20" s="1666"/>
      <c r="FPN20" s="1667"/>
      <c r="FPO20" s="1668"/>
      <c r="FPP20" s="1668"/>
      <c r="FPQ20" s="1667"/>
      <c r="FPR20" s="1833"/>
      <c r="FPS20" s="1827"/>
      <c r="FPT20" s="1827"/>
      <c r="FPU20" s="1842"/>
      <c r="FPV20" s="1842"/>
      <c r="FPW20" s="1827"/>
      <c r="FPX20" s="1835"/>
      <c r="FPY20" s="1836"/>
      <c r="FPZ20" s="1837"/>
      <c r="FQA20" s="1827"/>
      <c r="FQB20" s="1827"/>
      <c r="FQC20" s="1827"/>
      <c r="FQD20" s="1838"/>
      <c r="FQE20" s="1838"/>
      <c r="FQF20" s="1827"/>
      <c r="FQG20" s="1838"/>
      <c r="FQH20" s="1838"/>
      <c r="FQI20" s="1838"/>
      <c r="FQJ20" s="1838"/>
      <c r="FQK20" s="1838"/>
      <c r="FQL20" s="1827"/>
      <c r="FQM20" s="1823"/>
      <c r="FQN20" s="1840"/>
      <c r="FQO20" s="1825"/>
      <c r="FQP20" s="1826"/>
      <c r="FQQ20" s="1827"/>
      <c r="FQR20" s="1828"/>
      <c r="FQS20" s="1829"/>
      <c r="FQT20" s="1830"/>
      <c r="FQU20" s="1826"/>
      <c r="FQV20" s="1831"/>
      <c r="FQW20" s="1667"/>
      <c r="FQX20" s="1832"/>
      <c r="FQY20" s="1665"/>
      <c r="FQZ20" s="1841"/>
      <c r="FRA20" s="1448"/>
      <c r="FRB20" s="1666"/>
      <c r="FRC20" s="1667"/>
      <c r="FRD20" s="1668"/>
      <c r="FRE20" s="1668"/>
      <c r="FRF20" s="1667"/>
      <c r="FRG20" s="1833"/>
      <c r="FRH20" s="1827"/>
      <c r="FRI20" s="1827"/>
      <c r="FRJ20" s="1842"/>
      <c r="FRK20" s="1842"/>
      <c r="FRL20" s="1827"/>
      <c r="FRM20" s="1835"/>
      <c r="FRN20" s="1836"/>
      <c r="FRO20" s="1837"/>
      <c r="FRP20" s="1827"/>
      <c r="FRQ20" s="1827"/>
      <c r="FRR20" s="1827"/>
      <c r="FRS20" s="1838"/>
      <c r="FRT20" s="1838"/>
      <c r="FRU20" s="1827"/>
      <c r="FRV20" s="1838"/>
      <c r="FRW20" s="1838"/>
      <c r="FRX20" s="1838"/>
      <c r="FRY20" s="1838"/>
      <c r="FRZ20" s="1838"/>
      <c r="FSA20" s="1827"/>
      <c r="FSB20" s="1823"/>
      <c r="FSC20" s="1840"/>
      <c r="FSD20" s="1825"/>
      <c r="FSE20" s="1826"/>
      <c r="FSF20" s="1827"/>
      <c r="FSG20" s="1828"/>
      <c r="FSH20" s="1829"/>
      <c r="FSI20" s="1830"/>
      <c r="FSJ20" s="1826"/>
      <c r="FSK20" s="1831"/>
      <c r="FSL20" s="1667"/>
      <c r="FSM20" s="1832"/>
      <c r="FSN20" s="1665"/>
      <c r="FSO20" s="1841"/>
      <c r="FSP20" s="1448"/>
      <c r="FSQ20" s="1666"/>
      <c r="FSR20" s="1667"/>
      <c r="FSS20" s="1668"/>
      <c r="FST20" s="1668"/>
      <c r="FSU20" s="1667"/>
      <c r="FSV20" s="1833"/>
      <c r="FSW20" s="1827"/>
      <c r="FSX20" s="1827"/>
      <c r="FSY20" s="1842"/>
      <c r="FSZ20" s="1842"/>
      <c r="FTA20" s="1827"/>
      <c r="FTB20" s="1835"/>
      <c r="FTC20" s="1836"/>
      <c r="FTD20" s="1837"/>
      <c r="FTE20" s="1827"/>
      <c r="FTF20" s="1827"/>
      <c r="FTG20" s="1827"/>
      <c r="FTH20" s="1838"/>
      <c r="FTI20" s="1838"/>
      <c r="FTJ20" s="1827"/>
      <c r="FTK20" s="1838"/>
      <c r="FTL20" s="1838"/>
      <c r="FTM20" s="1838"/>
      <c r="FTN20" s="1838"/>
      <c r="FTO20" s="1838"/>
      <c r="FTP20" s="1827"/>
      <c r="FTQ20" s="1823"/>
      <c r="FTR20" s="1840"/>
      <c r="FTS20" s="1825"/>
      <c r="FTT20" s="1826"/>
      <c r="FTU20" s="1827"/>
      <c r="FTV20" s="1828"/>
      <c r="FTW20" s="1829"/>
      <c r="FTX20" s="1830"/>
      <c r="FTY20" s="1826"/>
      <c r="FTZ20" s="1831"/>
      <c r="FUA20" s="1667"/>
      <c r="FUB20" s="1832"/>
      <c r="FUC20" s="1665"/>
      <c r="FUD20" s="1841"/>
      <c r="FUE20" s="1448"/>
      <c r="FUF20" s="1666"/>
      <c r="FUG20" s="1667"/>
      <c r="FUH20" s="1668"/>
      <c r="FUI20" s="1668"/>
      <c r="FUJ20" s="1667"/>
      <c r="FUK20" s="1833"/>
      <c r="FUL20" s="1827"/>
      <c r="FUM20" s="1827"/>
      <c r="FUN20" s="1842"/>
      <c r="FUO20" s="1842"/>
      <c r="FUP20" s="1827"/>
      <c r="FUQ20" s="1835"/>
      <c r="FUR20" s="1836"/>
      <c r="FUS20" s="1837"/>
      <c r="FUT20" s="1827"/>
      <c r="FUU20" s="1827"/>
      <c r="FUV20" s="1827"/>
      <c r="FUW20" s="1838"/>
      <c r="FUX20" s="1838"/>
      <c r="FUY20" s="1827"/>
      <c r="FUZ20" s="1838"/>
      <c r="FVA20" s="1838"/>
      <c r="FVB20" s="1838"/>
      <c r="FVC20" s="1838"/>
      <c r="FVD20" s="1838"/>
      <c r="FVE20" s="1827"/>
      <c r="FVF20" s="1823"/>
      <c r="FVG20" s="1840"/>
      <c r="FVH20" s="1825"/>
      <c r="FVI20" s="1826"/>
      <c r="FVJ20" s="1827"/>
      <c r="FVK20" s="1828"/>
      <c r="FVL20" s="1829"/>
      <c r="FVM20" s="1830"/>
      <c r="FVN20" s="1826"/>
      <c r="FVO20" s="1831"/>
      <c r="FVP20" s="1667"/>
      <c r="FVQ20" s="1832"/>
      <c r="FVR20" s="1665"/>
      <c r="FVS20" s="1841"/>
      <c r="FVT20" s="1448"/>
      <c r="FVU20" s="1666"/>
      <c r="FVV20" s="1667"/>
      <c r="FVW20" s="1668"/>
      <c r="FVX20" s="1668"/>
      <c r="FVY20" s="1667"/>
      <c r="FVZ20" s="1833"/>
      <c r="FWA20" s="1827"/>
      <c r="FWB20" s="1827"/>
      <c r="FWC20" s="1842"/>
      <c r="FWD20" s="1842"/>
      <c r="FWE20" s="1827"/>
      <c r="FWF20" s="1835"/>
      <c r="FWG20" s="1836"/>
      <c r="FWH20" s="1837"/>
      <c r="FWI20" s="1827"/>
      <c r="FWJ20" s="1827"/>
      <c r="FWK20" s="1827"/>
      <c r="FWL20" s="1838"/>
      <c r="FWM20" s="1838"/>
      <c r="FWN20" s="1827"/>
      <c r="FWO20" s="1838"/>
      <c r="FWP20" s="1838"/>
      <c r="FWQ20" s="1838"/>
      <c r="FWR20" s="1838"/>
      <c r="FWS20" s="1838"/>
      <c r="FWT20" s="1827"/>
      <c r="FWU20" s="1823"/>
      <c r="FWV20" s="1840"/>
      <c r="FWW20" s="1825"/>
      <c r="FWX20" s="1826"/>
      <c r="FWY20" s="1827"/>
      <c r="FWZ20" s="1828"/>
      <c r="FXA20" s="1829"/>
      <c r="FXB20" s="1830"/>
      <c r="FXC20" s="1826"/>
      <c r="FXD20" s="1831"/>
      <c r="FXE20" s="1667"/>
      <c r="FXF20" s="1832"/>
      <c r="FXG20" s="1665"/>
      <c r="FXH20" s="1841"/>
      <c r="FXI20" s="1448"/>
      <c r="FXJ20" s="1666"/>
      <c r="FXK20" s="1667"/>
      <c r="FXL20" s="1668"/>
      <c r="FXM20" s="1668"/>
      <c r="FXN20" s="1667"/>
      <c r="FXO20" s="1833"/>
      <c r="FXP20" s="1827"/>
      <c r="FXQ20" s="1827"/>
      <c r="FXR20" s="1842"/>
      <c r="FXS20" s="1842"/>
      <c r="FXT20" s="1827"/>
      <c r="FXU20" s="1835"/>
      <c r="FXV20" s="1836"/>
      <c r="FXW20" s="1837"/>
      <c r="FXX20" s="1827"/>
      <c r="FXY20" s="1827"/>
      <c r="FXZ20" s="1827"/>
      <c r="FYA20" s="1838"/>
      <c r="FYB20" s="1838"/>
      <c r="FYC20" s="1827"/>
      <c r="FYD20" s="1838"/>
      <c r="FYE20" s="1838"/>
      <c r="FYF20" s="1838"/>
      <c r="FYG20" s="1838"/>
      <c r="FYH20" s="1838"/>
      <c r="FYI20" s="1827"/>
      <c r="FYJ20" s="1823"/>
      <c r="FYK20" s="1840"/>
      <c r="FYL20" s="1825"/>
      <c r="FYM20" s="1826"/>
      <c r="FYN20" s="1827"/>
      <c r="FYO20" s="1828"/>
      <c r="FYP20" s="1829"/>
      <c r="FYQ20" s="1830"/>
      <c r="FYR20" s="1826"/>
      <c r="FYS20" s="1831"/>
      <c r="FYT20" s="1667"/>
      <c r="FYU20" s="1832"/>
      <c r="FYV20" s="1665"/>
      <c r="FYW20" s="1841"/>
      <c r="FYX20" s="1448"/>
      <c r="FYY20" s="1666"/>
      <c r="FYZ20" s="1667"/>
      <c r="FZA20" s="1668"/>
      <c r="FZB20" s="1668"/>
      <c r="FZC20" s="1667"/>
      <c r="FZD20" s="1833"/>
      <c r="FZE20" s="1827"/>
      <c r="FZF20" s="1827"/>
      <c r="FZG20" s="1842"/>
      <c r="FZH20" s="1842"/>
      <c r="FZI20" s="1827"/>
      <c r="FZJ20" s="1835"/>
      <c r="FZK20" s="1836"/>
      <c r="FZL20" s="1837"/>
      <c r="FZM20" s="1827"/>
      <c r="FZN20" s="1827"/>
      <c r="FZO20" s="1827"/>
      <c r="FZP20" s="1838"/>
      <c r="FZQ20" s="1838"/>
      <c r="FZR20" s="1827"/>
      <c r="FZS20" s="1838"/>
      <c r="FZT20" s="1838"/>
      <c r="FZU20" s="1838"/>
      <c r="FZV20" s="1838"/>
      <c r="FZW20" s="1838"/>
      <c r="FZX20" s="1827"/>
      <c r="FZY20" s="1823"/>
      <c r="FZZ20" s="1840"/>
      <c r="GAA20" s="1825"/>
      <c r="GAB20" s="1826"/>
      <c r="GAC20" s="1827"/>
      <c r="GAD20" s="1828"/>
      <c r="GAE20" s="1829"/>
      <c r="GAF20" s="1830"/>
      <c r="GAG20" s="1826"/>
      <c r="GAH20" s="1831"/>
      <c r="GAI20" s="1667"/>
      <c r="GAJ20" s="1832"/>
      <c r="GAK20" s="1665"/>
      <c r="GAL20" s="1841"/>
      <c r="GAM20" s="1448"/>
      <c r="GAN20" s="1666"/>
      <c r="GAO20" s="1667"/>
      <c r="GAP20" s="1668"/>
      <c r="GAQ20" s="1668"/>
      <c r="GAR20" s="1667"/>
      <c r="GAS20" s="1833"/>
      <c r="GAT20" s="1827"/>
      <c r="GAU20" s="1827"/>
      <c r="GAV20" s="1842"/>
      <c r="GAW20" s="1842"/>
      <c r="GAX20" s="1827"/>
      <c r="GAY20" s="1835"/>
      <c r="GAZ20" s="1836"/>
      <c r="GBA20" s="1837"/>
      <c r="GBB20" s="1827"/>
      <c r="GBC20" s="1827"/>
      <c r="GBD20" s="1827"/>
      <c r="GBE20" s="1838"/>
      <c r="GBF20" s="1838"/>
      <c r="GBG20" s="1827"/>
      <c r="GBH20" s="1838"/>
      <c r="GBI20" s="1838"/>
      <c r="GBJ20" s="1838"/>
      <c r="GBK20" s="1838"/>
      <c r="GBL20" s="1838"/>
      <c r="GBM20" s="1827"/>
      <c r="GBN20" s="1823"/>
      <c r="GBO20" s="1840"/>
      <c r="GBP20" s="1825"/>
      <c r="GBQ20" s="1826"/>
      <c r="GBR20" s="1827"/>
      <c r="GBS20" s="1828"/>
      <c r="GBT20" s="1829"/>
      <c r="GBU20" s="1830"/>
      <c r="GBV20" s="1826"/>
      <c r="GBW20" s="1831"/>
      <c r="GBX20" s="1667"/>
      <c r="GBY20" s="1832"/>
      <c r="GBZ20" s="1665"/>
      <c r="GCA20" s="1841"/>
      <c r="GCB20" s="1448"/>
      <c r="GCC20" s="1666"/>
      <c r="GCD20" s="1667"/>
      <c r="GCE20" s="1668"/>
      <c r="GCF20" s="1668"/>
      <c r="GCG20" s="1667"/>
      <c r="GCH20" s="1833"/>
      <c r="GCI20" s="1827"/>
      <c r="GCJ20" s="1827"/>
      <c r="GCK20" s="1842"/>
      <c r="GCL20" s="1842"/>
      <c r="GCM20" s="1827"/>
      <c r="GCN20" s="1835"/>
      <c r="GCO20" s="1836"/>
      <c r="GCP20" s="1837"/>
      <c r="GCQ20" s="1827"/>
      <c r="GCR20" s="1827"/>
      <c r="GCS20" s="1827"/>
      <c r="GCT20" s="1838"/>
      <c r="GCU20" s="1838"/>
      <c r="GCV20" s="1827"/>
      <c r="GCW20" s="1838"/>
      <c r="GCX20" s="1838"/>
      <c r="GCY20" s="1838"/>
      <c r="GCZ20" s="1838"/>
      <c r="GDA20" s="1838"/>
      <c r="GDB20" s="1827"/>
      <c r="GDC20" s="1823"/>
      <c r="GDD20" s="1840"/>
      <c r="GDE20" s="1825"/>
      <c r="GDF20" s="1826"/>
      <c r="GDG20" s="1827"/>
      <c r="GDH20" s="1828"/>
      <c r="GDI20" s="1829"/>
      <c r="GDJ20" s="1830"/>
      <c r="GDK20" s="1826"/>
      <c r="GDL20" s="1831"/>
      <c r="GDM20" s="1667"/>
      <c r="GDN20" s="1832"/>
      <c r="GDO20" s="1665"/>
      <c r="GDP20" s="1841"/>
      <c r="GDQ20" s="1448"/>
      <c r="GDR20" s="1666"/>
      <c r="GDS20" s="1667"/>
      <c r="GDT20" s="1668"/>
      <c r="GDU20" s="1668"/>
      <c r="GDV20" s="1667"/>
      <c r="GDW20" s="1833"/>
      <c r="GDX20" s="1827"/>
      <c r="GDY20" s="1827"/>
      <c r="GDZ20" s="1842"/>
      <c r="GEA20" s="1842"/>
      <c r="GEB20" s="1827"/>
      <c r="GEC20" s="1835"/>
      <c r="GED20" s="1836"/>
      <c r="GEE20" s="1837"/>
      <c r="GEF20" s="1827"/>
      <c r="GEG20" s="1827"/>
      <c r="GEH20" s="1827"/>
      <c r="GEI20" s="1838"/>
      <c r="GEJ20" s="1838"/>
      <c r="GEK20" s="1827"/>
      <c r="GEL20" s="1838"/>
      <c r="GEM20" s="1838"/>
      <c r="GEN20" s="1838"/>
      <c r="GEO20" s="1838"/>
      <c r="GEP20" s="1838"/>
      <c r="GEQ20" s="1827"/>
      <c r="GER20" s="1823"/>
      <c r="GES20" s="1840"/>
      <c r="GET20" s="1825"/>
      <c r="GEU20" s="1826"/>
      <c r="GEV20" s="1827"/>
      <c r="GEW20" s="1828"/>
      <c r="GEX20" s="1829"/>
      <c r="GEY20" s="1830"/>
      <c r="GEZ20" s="1826"/>
      <c r="GFA20" s="1831"/>
      <c r="GFB20" s="1667"/>
      <c r="GFC20" s="1832"/>
      <c r="GFD20" s="1665"/>
      <c r="GFE20" s="1841"/>
      <c r="GFF20" s="1448"/>
      <c r="GFG20" s="1666"/>
      <c r="GFH20" s="1667"/>
      <c r="GFI20" s="1668"/>
      <c r="GFJ20" s="1668"/>
      <c r="GFK20" s="1667"/>
      <c r="GFL20" s="1833"/>
      <c r="GFM20" s="1827"/>
      <c r="GFN20" s="1827"/>
      <c r="GFO20" s="1842"/>
      <c r="GFP20" s="1842"/>
      <c r="GFQ20" s="1827"/>
      <c r="GFR20" s="1835"/>
      <c r="GFS20" s="1836"/>
      <c r="GFT20" s="1837"/>
      <c r="GFU20" s="1827"/>
      <c r="GFV20" s="1827"/>
      <c r="GFW20" s="1827"/>
      <c r="GFX20" s="1838"/>
      <c r="GFY20" s="1838"/>
      <c r="GFZ20" s="1827"/>
      <c r="GGA20" s="1838"/>
      <c r="GGB20" s="1838"/>
      <c r="GGC20" s="1838"/>
      <c r="GGD20" s="1838"/>
      <c r="GGE20" s="1838"/>
      <c r="GGF20" s="1827"/>
      <c r="GGG20" s="1823"/>
      <c r="GGH20" s="1840"/>
      <c r="GGI20" s="1825"/>
      <c r="GGJ20" s="1826"/>
      <c r="GGK20" s="1827"/>
      <c r="GGL20" s="1828"/>
      <c r="GGM20" s="1829"/>
      <c r="GGN20" s="1830"/>
      <c r="GGO20" s="1826"/>
      <c r="GGP20" s="1831"/>
      <c r="GGQ20" s="1667"/>
      <c r="GGR20" s="1832"/>
      <c r="GGS20" s="1665"/>
      <c r="GGT20" s="1841"/>
      <c r="GGU20" s="1448"/>
      <c r="GGV20" s="1666"/>
      <c r="GGW20" s="1667"/>
      <c r="GGX20" s="1668"/>
      <c r="GGY20" s="1668"/>
      <c r="GGZ20" s="1667"/>
      <c r="GHA20" s="1833"/>
      <c r="GHB20" s="1827"/>
      <c r="GHC20" s="1827"/>
      <c r="GHD20" s="1842"/>
      <c r="GHE20" s="1842"/>
      <c r="GHF20" s="1827"/>
      <c r="GHG20" s="1835"/>
      <c r="GHH20" s="1836"/>
      <c r="GHI20" s="1837"/>
      <c r="GHJ20" s="1827"/>
      <c r="GHK20" s="1827"/>
      <c r="GHL20" s="1827"/>
      <c r="GHM20" s="1838"/>
      <c r="GHN20" s="1838"/>
      <c r="GHO20" s="1827"/>
      <c r="GHP20" s="1838"/>
      <c r="GHQ20" s="1838"/>
      <c r="GHR20" s="1838"/>
      <c r="GHS20" s="1838"/>
      <c r="GHT20" s="1838"/>
      <c r="GHU20" s="1827"/>
      <c r="GHV20" s="1823"/>
      <c r="GHW20" s="1840"/>
      <c r="GHX20" s="1825"/>
      <c r="GHY20" s="1826"/>
      <c r="GHZ20" s="1827"/>
      <c r="GIA20" s="1828"/>
      <c r="GIB20" s="1829"/>
      <c r="GIC20" s="1830"/>
      <c r="GID20" s="1826"/>
      <c r="GIE20" s="1831"/>
      <c r="GIF20" s="1667"/>
      <c r="GIG20" s="1832"/>
      <c r="GIH20" s="1665"/>
      <c r="GII20" s="1841"/>
      <c r="GIJ20" s="1448"/>
      <c r="GIK20" s="1666"/>
      <c r="GIL20" s="1667"/>
      <c r="GIM20" s="1668"/>
      <c r="GIN20" s="1668"/>
      <c r="GIO20" s="1667"/>
      <c r="GIP20" s="1833"/>
      <c r="GIQ20" s="1827"/>
      <c r="GIR20" s="1827"/>
      <c r="GIS20" s="1842"/>
      <c r="GIT20" s="1842"/>
      <c r="GIU20" s="1827"/>
      <c r="GIV20" s="1835"/>
      <c r="GIW20" s="1836"/>
      <c r="GIX20" s="1837"/>
      <c r="GIY20" s="1827"/>
      <c r="GIZ20" s="1827"/>
      <c r="GJA20" s="1827"/>
      <c r="GJB20" s="1838"/>
      <c r="GJC20" s="1838"/>
      <c r="GJD20" s="1827"/>
      <c r="GJE20" s="1838"/>
      <c r="GJF20" s="1838"/>
      <c r="GJG20" s="1838"/>
      <c r="GJH20" s="1838"/>
      <c r="GJI20" s="1838"/>
      <c r="GJJ20" s="1827"/>
      <c r="GJK20" s="1823"/>
      <c r="GJL20" s="1840"/>
      <c r="GJM20" s="1825"/>
      <c r="GJN20" s="1826"/>
      <c r="GJO20" s="1827"/>
      <c r="GJP20" s="1828"/>
      <c r="GJQ20" s="1829"/>
      <c r="GJR20" s="1830"/>
      <c r="GJS20" s="1826"/>
      <c r="GJT20" s="1831"/>
      <c r="GJU20" s="1667"/>
      <c r="GJV20" s="1832"/>
      <c r="GJW20" s="1665"/>
      <c r="GJX20" s="1841"/>
      <c r="GJY20" s="1448"/>
      <c r="GJZ20" s="1666"/>
      <c r="GKA20" s="1667"/>
      <c r="GKB20" s="1668"/>
      <c r="GKC20" s="1668"/>
      <c r="GKD20" s="1667"/>
      <c r="GKE20" s="1833"/>
      <c r="GKF20" s="1827"/>
      <c r="GKG20" s="1827"/>
      <c r="GKH20" s="1842"/>
      <c r="GKI20" s="1842"/>
      <c r="GKJ20" s="1827"/>
      <c r="GKK20" s="1835"/>
      <c r="GKL20" s="1836"/>
      <c r="GKM20" s="1837"/>
      <c r="GKN20" s="1827"/>
      <c r="GKO20" s="1827"/>
      <c r="GKP20" s="1827"/>
      <c r="GKQ20" s="1838"/>
      <c r="GKR20" s="1838"/>
      <c r="GKS20" s="1827"/>
      <c r="GKT20" s="1838"/>
      <c r="GKU20" s="1838"/>
      <c r="GKV20" s="1838"/>
      <c r="GKW20" s="1838"/>
      <c r="GKX20" s="1838"/>
      <c r="GKY20" s="1827"/>
      <c r="GKZ20" s="1823"/>
      <c r="GLA20" s="1840"/>
      <c r="GLB20" s="1825"/>
      <c r="GLC20" s="1826"/>
      <c r="GLD20" s="1827"/>
      <c r="GLE20" s="1828"/>
      <c r="GLF20" s="1829"/>
      <c r="GLG20" s="1830"/>
      <c r="GLH20" s="1826"/>
      <c r="GLI20" s="1831"/>
      <c r="GLJ20" s="1667"/>
      <c r="GLK20" s="1832"/>
      <c r="GLL20" s="1665"/>
      <c r="GLM20" s="1841"/>
      <c r="GLN20" s="1448"/>
      <c r="GLO20" s="1666"/>
      <c r="GLP20" s="1667"/>
      <c r="GLQ20" s="1668"/>
      <c r="GLR20" s="1668"/>
      <c r="GLS20" s="1667"/>
      <c r="GLT20" s="1833"/>
      <c r="GLU20" s="1827"/>
      <c r="GLV20" s="1827"/>
      <c r="GLW20" s="1842"/>
      <c r="GLX20" s="1842"/>
      <c r="GLY20" s="1827"/>
      <c r="GLZ20" s="1835"/>
      <c r="GMA20" s="1836"/>
      <c r="GMB20" s="1837"/>
      <c r="GMC20" s="1827"/>
      <c r="GMD20" s="1827"/>
      <c r="GME20" s="1827"/>
      <c r="GMF20" s="1838"/>
      <c r="GMG20" s="1838"/>
      <c r="GMH20" s="1827"/>
      <c r="GMI20" s="1838"/>
      <c r="GMJ20" s="1838"/>
      <c r="GMK20" s="1838"/>
      <c r="GML20" s="1838"/>
      <c r="GMM20" s="1838"/>
      <c r="GMN20" s="1827"/>
      <c r="GMO20" s="1823"/>
      <c r="GMP20" s="1840"/>
      <c r="GMQ20" s="1825"/>
      <c r="GMR20" s="1826"/>
      <c r="GMS20" s="1827"/>
      <c r="GMT20" s="1828"/>
      <c r="GMU20" s="1829"/>
      <c r="GMV20" s="1830"/>
      <c r="GMW20" s="1826"/>
      <c r="GMX20" s="1831"/>
      <c r="GMY20" s="1667"/>
      <c r="GMZ20" s="1832"/>
      <c r="GNA20" s="1665"/>
      <c r="GNB20" s="1841"/>
      <c r="GNC20" s="1448"/>
      <c r="GND20" s="1666"/>
      <c r="GNE20" s="1667"/>
      <c r="GNF20" s="1668"/>
      <c r="GNG20" s="1668"/>
      <c r="GNH20" s="1667"/>
      <c r="GNI20" s="1833"/>
      <c r="GNJ20" s="1827"/>
      <c r="GNK20" s="1827"/>
      <c r="GNL20" s="1842"/>
      <c r="GNM20" s="1842"/>
      <c r="GNN20" s="1827"/>
      <c r="GNO20" s="1835"/>
      <c r="GNP20" s="1836"/>
      <c r="GNQ20" s="1837"/>
      <c r="GNR20" s="1827"/>
      <c r="GNS20" s="1827"/>
      <c r="GNT20" s="1827"/>
      <c r="GNU20" s="1838"/>
      <c r="GNV20" s="1838"/>
      <c r="GNW20" s="1827"/>
      <c r="GNX20" s="1838"/>
      <c r="GNY20" s="1838"/>
      <c r="GNZ20" s="1838"/>
      <c r="GOA20" s="1838"/>
      <c r="GOB20" s="1838"/>
      <c r="GOC20" s="1827"/>
      <c r="GOD20" s="1823"/>
      <c r="GOE20" s="1840"/>
      <c r="GOF20" s="1825"/>
      <c r="GOG20" s="1826"/>
      <c r="GOH20" s="1827"/>
      <c r="GOI20" s="1828"/>
      <c r="GOJ20" s="1829"/>
      <c r="GOK20" s="1830"/>
      <c r="GOL20" s="1826"/>
      <c r="GOM20" s="1831"/>
      <c r="GON20" s="1667"/>
      <c r="GOO20" s="1832"/>
      <c r="GOP20" s="1665"/>
      <c r="GOQ20" s="1841"/>
      <c r="GOR20" s="1448"/>
      <c r="GOS20" s="1666"/>
      <c r="GOT20" s="1667"/>
      <c r="GOU20" s="1668"/>
      <c r="GOV20" s="1668"/>
      <c r="GOW20" s="1667"/>
      <c r="GOX20" s="1833"/>
      <c r="GOY20" s="1827"/>
      <c r="GOZ20" s="1827"/>
      <c r="GPA20" s="1842"/>
      <c r="GPB20" s="1842"/>
      <c r="GPC20" s="1827"/>
      <c r="GPD20" s="1835"/>
      <c r="GPE20" s="1836"/>
      <c r="GPF20" s="1837"/>
      <c r="GPG20" s="1827"/>
      <c r="GPH20" s="1827"/>
      <c r="GPI20" s="1827"/>
      <c r="GPJ20" s="1838"/>
      <c r="GPK20" s="1838"/>
      <c r="GPL20" s="1827"/>
      <c r="GPM20" s="1838"/>
      <c r="GPN20" s="1838"/>
      <c r="GPO20" s="1838"/>
      <c r="GPP20" s="1838"/>
      <c r="GPQ20" s="1838"/>
      <c r="GPR20" s="1827"/>
      <c r="GPS20" s="1823"/>
      <c r="GPT20" s="1840"/>
      <c r="GPU20" s="1825"/>
      <c r="GPV20" s="1826"/>
      <c r="GPW20" s="1827"/>
      <c r="GPX20" s="1828"/>
      <c r="GPY20" s="1829"/>
      <c r="GPZ20" s="1830"/>
      <c r="GQA20" s="1826"/>
      <c r="GQB20" s="1831"/>
      <c r="GQC20" s="1667"/>
      <c r="GQD20" s="1832"/>
      <c r="GQE20" s="1665"/>
      <c r="GQF20" s="1841"/>
      <c r="GQG20" s="1448"/>
      <c r="GQH20" s="1666"/>
      <c r="GQI20" s="1667"/>
      <c r="GQJ20" s="1668"/>
      <c r="GQK20" s="1668"/>
      <c r="GQL20" s="1667"/>
      <c r="GQM20" s="1833"/>
      <c r="GQN20" s="1827"/>
      <c r="GQO20" s="1827"/>
      <c r="GQP20" s="1842"/>
      <c r="GQQ20" s="1842"/>
      <c r="GQR20" s="1827"/>
      <c r="GQS20" s="1835"/>
      <c r="GQT20" s="1836"/>
      <c r="GQU20" s="1837"/>
      <c r="GQV20" s="1827"/>
      <c r="GQW20" s="1827"/>
      <c r="GQX20" s="1827"/>
      <c r="GQY20" s="1838"/>
      <c r="GQZ20" s="1838"/>
      <c r="GRA20" s="1827"/>
      <c r="GRB20" s="1838"/>
      <c r="GRC20" s="1838"/>
      <c r="GRD20" s="1838"/>
      <c r="GRE20" s="1838"/>
      <c r="GRF20" s="1838"/>
      <c r="GRG20" s="1827"/>
      <c r="GRH20" s="1823"/>
      <c r="GRI20" s="1840"/>
      <c r="GRJ20" s="1825"/>
      <c r="GRK20" s="1826"/>
      <c r="GRL20" s="1827"/>
      <c r="GRM20" s="1828"/>
      <c r="GRN20" s="1829"/>
      <c r="GRO20" s="1830"/>
      <c r="GRP20" s="1826"/>
      <c r="GRQ20" s="1831"/>
      <c r="GRR20" s="1667"/>
      <c r="GRS20" s="1832"/>
      <c r="GRT20" s="1665"/>
      <c r="GRU20" s="1841"/>
      <c r="GRV20" s="1448"/>
      <c r="GRW20" s="1666"/>
      <c r="GRX20" s="1667"/>
      <c r="GRY20" s="1668"/>
      <c r="GRZ20" s="1668"/>
      <c r="GSA20" s="1667"/>
      <c r="GSB20" s="1833"/>
      <c r="GSC20" s="1827"/>
      <c r="GSD20" s="1827"/>
      <c r="GSE20" s="1842"/>
      <c r="GSF20" s="1842"/>
      <c r="GSG20" s="1827"/>
      <c r="GSH20" s="1835"/>
      <c r="GSI20" s="1836"/>
      <c r="GSJ20" s="1837"/>
      <c r="GSK20" s="1827"/>
      <c r="GSL20" s="1827"/>
      <c r="GSM20" s="1827"/>
      <c r="GSN20" s="1838"/>
      <c r="GSO20" s="1838"/>
      <c r="GSP20" s="1827"/>
      <c r="GSQ20" s="1838"/>
      <c r="GSR20" s="1838"/>
      <c r="GSS20" s="1838"/>
      <c r="GST20" s="1838"/>
      <c r="GSU20" s="1838"/>
      <c r="GSV20" s="1827"/>
      <c r="GSW20" s="1823"/>
      <c r="GSX20" s="1840"/>
      <c r="GSY20" s="1825"/>
      <c r="GSZ20" s="1826"/>
      <c r="GTA20" s="1827"/>
      <c r="GTB20" s="1828"/>
      <c r="GTC20" s="1829"/>
      <c r="GTD20" s="1830"/>
      <c r="GTE20" s="1826"/>
      <c r="GTF20" s="1831"/>
      <c r="GTG20" s="1667"/>
      <c r="GTH20" s="1832"/>
      <c r="GTI20" s="1665"/>
      <c r="GTJ20" s="1841"/>
      <c r="GTK20" s="1448"/>
      <c r="GTL20" s="1666"/>
      <c r="GTM20" s="1667"/>
      <c r="GTN20" s="1668"/>
      <c r="GTO20" s="1668"/>
      <c r="GTP20" s="1667"/>
      <c r="GTQ20" s="1833"/>
      <c r="GTR20" s="1827"/>
      <c r="GTS20" s="1827"/>
      <c r="GTT20" s="1842"/>
      <c r="GTU20" s="1842"/>
      <c r="GTV20" s="1827"/>
      <c r="GTW20" s="1835"/>
      <c r="GTX20" s="1836"/>
      <c r="GTY20" s="1837"/>
      <c r="GTZ20" s="1827"/>
      <c r="GUA20" s="1827"/>
      <c r="GUB20" s="1827"/>
      <c r="GUC20" s="1838"/>
      <c r="GUD20" s="1838"/>
      <c r="GUE20" s="1827"/>
      <c r="GUF20" s="1838"/>
      <c r="GUG20" s="1838"/>
      <c r="GUH20" s="1838"/>
      <c r="GUI20" s="1838"/>
      <c r="GUJ20" s="1838"/>
      <c r="GUK20" s="1827"/>
      <c r="GUL20" s="1823"/>
      <c r="GUM20" s="1840"/>
      <c r="GUN20" s="1825"/>
      <c r="GUO20" s="1826"/>
      <c r="GUP20" s="1827"/>
      <c r="GUQ20" s="1828"/>
      <c r="GUR20" s="1829"/>
      <c r="GUS20" s="1830"/>
      <c r="GUT20" s="1826"/>
      <c r="GUU20" s="1831"/>
      <c r="GUV20" s="1667"/>
      <c r="GUW20" s="1832"/>
      <c r="GUX20" s="1665"/>
      <c r="GUY20" s="1841"/>
      <c r="GUZ20" s="1448"/>
      <c r="GVA20" s="1666"/>
      <c r="GVB20" s="1667"/>
      <c r="GVC20" s="1668"/>
      <c r="GVD20" s="1668"/>
      <c r="GVE20" s="1667"/>
      <c r="GVF20" s="1833"/>
      <c r="GVG20" s="1827"/>
      <c r="GVH20" s="1827"/>
      <c r="GVI20" s="1842"/>
      <c r="GVJ20" s="1842"/>
      <c r="GVK20" s="1827"/>
      <c r="GVL20" s="1835"/>
      <c r="GVM20" s="1836"/>
      <c r="GVN20" s="1837"/>
      <c r="GVO20" s="1827"/>
      <c r="GVP20" s="1827"/>
      <c r="GVQ20" s="1827"/>
      <c r="GVR20" s="1838"/>
      <c r="GVS20" s="1838"/>
      <c r="GVT20" s="1827"/>
      <c r="GVU20" s="1838"/>
      <c r="GVV20" s="1838"/>
      <c r="GVW20" s="1838"/>
      <c r="GVX20" s="1838"/>
      <c r="GVY20" s="1838"/>
      <c r="GVZ20" s="1827"/>
      <c r="GWA20" s="1823"/>
      <c r="GWB20" s="1840"/>
      <c r="GWC20" s="1825"/>
      <c r="GWD20" s="1826"/>
      <c r="GWE20" s="1827"/>
      <c r="GWF20" s="1828"/>
      <c r="GWG20" s="1829"/>
      <c r="GWH20" s="1830"/>
      <c r="GWI20" s="1826"/>
      <c r="GWJ20" s="1831"/>
      <c r="GWK20" s="1667"/>
      <c r="GWL20" s="1832"/>
      <c r="GWM20" s="1665"/>
      <c r="GWN20" s="1841"/>
      <c r="GWO20" s="1448"/>
      <c r="GWP20" s="1666"/>
      <c r="GWQ20" s="1667"/>
      <c r="GWR20" s="1668"/>
      <c r="GWS20" s="1668"/>
      <c r="GWT20" s="1667"/>
      <c r="GWU20" s="1833"/>
      <c r="GWV20" s="1827"/>
      <c r="GWW20" s="1827"/>
      <c r="GWX20" s="1842"/>
      <c r="GWY20" s="1842"/>
      <c r="GWZ20" s="1827"/>
      <c r="GXA20" s="1835"/>
      <c r="GXB20" s="1836"/>
      <c r="GXC20" s="1837"/>
      <c r="GXD20" s="1827"/>
      <c r="GXE20" s="1827"/>
      <c r="GXF20" s="1827"/>
      <c r="GXG20" s="1838"/>
      <c r="GXH20" s="1838"/>
      <c r="GXI20" s="1827"/>
      <c r="GXJ20" s="1838"/>
      <c r="GXK20" s="1838"/>
      <c r="GXL20" s="1838"/>
      <c r="GXM20" s="1838"/>
      <c r="GXN20" s="1838"/>
      <c r="GXO20" s="1827"/>
      <c r="GXP20" s="1823"/>
      <c r="GXQ20" s="1840"/>
      <c r="GXR20" s="1825"/>
      <c r="GXS20" s="1826"/>
      <c r="GXT20" s="1827"/>
      <c r="GXU20" s="1828"/>
      <c r="GXV20" s="1829"/>
      <c r="GXW20" s="1830"/>
      <c r="GXX20" s="1826"/>
      <c r="GXY20" s="1831"/>
      <c r="GXZ20" s="1667"/>
      <c r="GYA20" s="1832"/>
      <c r="GYB20" s="1665"/>
      <c r="GYC20" s="1841"/>
      <c r="GYD20" s="1448"/>
      <c r="GYE20" s="1666"/>
      <c r="GYF20" s="1667"/>
      <c r="GYG20" s="1668"/>
      <c r="GYH20" s="1668"/>
      <c r="GYI20" s="1667"/>
      <c r="GYJ20" s="1833"/>
      <c r="GYK20" s="1827"/>
      <c r="GYL20" s="1827"/>
      <c r="GYM20" s="1842"/>
      <c r="GYN20" s="1842"/>
      <c r="GYO20" s="1827"/>
      <c r="GYP20" s="1835"/>
      <c r="GYQ20" s="1836"/>
      <c r="GYR20" s="1837"/>
      <c r="GYS20" s="1827"/>
      <c r="GYT20" s="1827"/>
      <c r="GYU20" s="1827"/>
      <c r="GYV20" s="1838"/>
      <c r="GYW20" s="1838"/>
      <c r="GYX20" s="1827"/>
      <c r="GYY20" s="1838"/>
      <c r="GYZ20" s="1838"/>
      <c r="GZA20" s="1838"/>
      <c r="GZB20" s="1838"/>
      <c r="GZC20" s="1838"/>
      <c r="GZD20" s="1827"/>
      <c r="GZE20" s="1823"/>
      <c r="GZF20" s="1840"/>
      <c r="GZG20" s="1825"/>
      <c r="GZH20" s="1826"/>
      <c r="GZI20" s="1827"/>
      <c r="GZJ20" s="1828"/>
      <c r="GZK20" s="1829"/>
      <c r="GZL20" s="1830"/>
      <c r="GZM20" s="1826"/>
      <c r="GZN20" s="1831"/>
      <c r="GZO20" s="1667"/>
      <c r="GZP20" s="1832"/>
      <c r="GZQ20" s="1665"/>
      <c r="GZR20" s="1841"/>
      <c r="GZS20" s="1448"/>
      <c r="GZT20" s="1666"/>
      <c r="GZU20" s="1667"/>
      <c r="GZV20" s="1668"/>
      <c r="GZW20" s="1668"/>
      <c r="GZX20" s="1667"/>
      <c r="GZY20" s="1833"/>
      <c r="GZZ20" s="1827"/>
      <c r="HAA20" s="1827"/>
      <c r="HAB20" s="1842"/>
      <c r="HAC20" s="1842"/>
      <c r="HAD20" s="1827"/>
      <c r="HAE20" s="1835"/>
      <c r="HAF20" s="1836"/>
      <c r="HAG20" s="1837"/>
      <c r="HAH20" s="1827"/>
      <c r="HAI20" s="1827"/>
      <c r="HAJ20" s="1827"/>
      <c r="HAK20" s="1838"/>
      <c r="HAL20" s="1838"/>
      <c r="HAM20" s="1827"/>
      <c r="HAN20" s="1838"/>
      <c r="HAO20" s="1838"/>
      <c r="HAP20" s="1838"/>
      <c r="HAQ20" s="1838"/>
      <c r="HAR20" s="1838"/>
      <c r="HAS20" s="1827"/>
      <c r="HAT20" s="1823"/>
      <c r="HAU20" s="1840"/>
      <c r="HAV20" s="1825"/>
      <c r="HAW20" s="1826"/>
      <c r="HAX20" s="1827"/>
      <c r="HAY20" s="1828"/>
      <c r="HAZ20" s="1829"/>
      <c r="HBA20" s="1830"/>
      <c r="HBB20" s="1826"/>
      <c r="HBC20" s="1831"/>
      <c r="HBD20" s="1667"/>
      <c r="HBE20" s="1832"/>
      <c r="HBF20" s="1665"/>
      <c r="HBG20" s="1841"/>
      <c r="HBH20" s="1448"/>
      <c r="HBI20" s="1666"/>
      <c r="HBJ20" s="1667"/>
      <c r="HBK20" s="1668"/>
      <c r="HBL20" s="1668"/>
      <c r="HBM20" s="1667"/>
      <c r="HBN20" s="1833"/>
      <c r="HBO20" s="1827"/>
      <c r="HBP20" s="1827"/>
      <c r="HBQ20" s="1842"/>
      <c r="HBR20" s="1842"/>
      <c r="HBS20" s="1827"/>
      <c r="HBT20" s="1835"/>
      <c r="HBU20" s="1836"/>
      <c r="HBV20" s="1837"/>
      <c r="HBW20" s="1827"/>
      <c r="HBX20" s="1827"/>
      <c r="HBY20" s="1827"/>
      <c r="HBZ20" s="1838"/>
      <c r="HCA20" s="1838"/>
      <c r="HCB20" s="1827"/>
      <c r="HCC20" s="1838"/>
      <c r="HCD20" s="1838"/>
      <c r="HCE20" s="1838"/>
      <c r="HCF20" s="1838"/>
      <c r="HCG20" s="1838"/>
      <c r="HCH20" s="1827"/>
      <c r="HCI20" s="1823"/>
      <c r="HCJ20" s="1840"/>
      <c r="HCK20" s="1825"/>
      <c r="HCL20" s="1826"/>
      <c r="HCM20" s="1827"/>
      <c r="HCN20" s="1828"/>
      <c r="HCO20" s="1829"/>
      <c r="HCP20" s="1830"/>
      <c r="HCQ20" s="1826"/>
      <c r="HCR20" s="1831"/>
      <c r="HCS20" s="1667"/>
      <c r="HCT20" s="1832"/>
      <c r="HCU20" s="1665"/>
      <c r="HCV20" s="1841"/>
      <c r="HCW20" s="1448"/>
      <c r="HCX20" s="1666"/>
      <c r="HCY20" s="1667"/>
      <c r="HCZ20" s="1668"/>
      <c r="HDA20" s="1668"/>
      <c r="HDB20" s="1667"/>
      <c r="HDC20" s="1833"/>
      <c r="HDD20" s="1827"/>
      <c r="HDE20" s="1827"/>
      <c r="HDF20" s="1842"/>
      <c r="HDG20" s="1842"/>
      <c r="HDH20" s="1827"/>
      <c r="HDI20" s="1835"/>
      <c r="HDJ20" s="1836"/>
      <c r="HDK20" s="1837"/>
      <c r="HDL20" s="1827"/>
      <c r="HDM20" s="1827"/>
      <c r="HDN20" s="1827"/>
      <c r="HDO20" s="1838"/>
      <c r="HDP20" s="1838"/>
      <c r="HDQ20" s="1827"/>
      <c r="HDR20" s="1838"/>
      <c r="HDS20" s="1838"/>
      <c r="HDT20" s="1838"/>
      <c r="HDU20" s="1838"/>
      <c r="HDV20" s="1838"/>
      <c r="HDW20" s="1827"/>
      <c r="HDX20" s="1823"/>
      <c r="HDY20" s="1840"/>
      <c r="HDZ20" s="1825"/>
      <c r="HEA20" s="1826"/>
      <c r="HEB20" s="1827"/>
      <c r="HEC20" s="1828"/>
      <c r="HED20" s="1829"/>
      <c r="HEE20" s="1830"/>
      <c r="HEF20" s="1826"/>
      <c r="HEG20" s="1831"/>
      <c r="HEH20" s="1667"/>
      <c r="HEI20" s="1832"/>
      <c r="HEJ20" s="1665"/>
      <c r="HEK20" s="1841"/>
      <c r="HEL20" s="1448"/>
      <c r="HEM20" s="1666"/>
      <c r="HEN20" s="1667"/>
      <c r="HEO20" s="1668"/>
      <c r="HEP20" s="1668"/>
      <c r="HEQ20" s="1667"/>
      <c r="HER20" s="1833"/>
      <c r="HES20" s="1827"/>
      <c r="HET20" s="1827"/>
      <c r="HEU20" s="1842"/>
      <c r="HEV20" s="1842"/>
      <c r="HEW20" s="1827"/>
      <c r="HEX20" s="1835"/>
      <c r="HEY20" s="1836"/>
      <c r="HEZ20" s="1837"/>
      <c r="HFA20" s="1827"/>
      <c r="HFB20" s="1827"/>
      <c r="HFC20" s="1827"/>
      <c r="HFD20" s="1838"/>
      <c r="HFE20" s="1838"/>
      <c r="HFF20" s="1827"/>
      <c r="HFG20" s="1838"/>
      <c r="HFH20" s="1838"/>
      <c r="HFI20" s="1838"/>
      <c r="HFJ20" s="1838"/>
      <c r="HFK20" s="1838"/>
      <c r="HFL20" s="1827"/>
      <c r="HFM20" s="1823"/>
      <c r="HFN20" s="1840"/>
      <c r="HFO20" s="1825"/>
      <c r="HFP20" s="1826"/>
      <c r="HFQ20" s="1827"/>
      <c r="HFR20" s="1828"/>
      <c r="HFS20" s="1829"/>
      <c r="HFT20" s="1830"/>
      <c r="HFU20" s="1826"/>
      <c r="HFV20" s="1831"/>
      <c r="HFW20" s="1667"/>
      <c r="HFX20" s="1832"/>
      <c r="HFY20" s="1665"/>
      <c r="HFZ20" s="1841"/>
      <c r="HGA20" s="1448"/>
      <c r="HGB20" s="1666"/>
      <c r="HGC20" s="1667"/>
      <c r="HGD20" s="1668"/>
      <c r="HGE20" s="1668"/>
      <c r="HGF20" s="1667"/>
      <c r="HGG20" s="1833"/>
      <c r="HGH20" s="1827"/>
      <c r="HGI20" s="1827"/>
      <c r="HGJ20" s="1842"/>
      <c r="HGK20" s="1842"/>
      <c r="HGL20" s="1827"/>
      <c r="HGM20" s="1835"/>
      <c r="HGN20" s="1836"/>
      <c r="HGO20" s="1837"/>
      <c r="HGP20" s="1827"/>
      <c r="HGQ20" s="1827"/>
      <c r="HGR20" s="1827"/>
      <c r="HGS20" s="1838"/>
      <c r="HGT20" s="1838"/>
      <c r="HGU20" s="1827"/>
      <c r="HGV20" s="1838"/>
      <c r="HGW20" s="1838"/>
      <c r="HGX20" s="1838"/>
      <c r="HGY20" s="1838"/>
      <c r="HGZ20" s="1838"/>
      <c r="HHA20" s="1827"/>
      <c r="HHB20" s="1823"/>
      <c r="HHC20" s="1840"/>
      <c r="HHD20" s="1825"/>
      <c r="HHE20" s="1826"/>
      <c r="HHF20" s="1827"/>
      <c r="HHG20" s="1828"/>
      <c r="HHH20" s="1829"/>
      <c r="HHI20" s="1830"/>
      <c r="HHJ20" s="1826"/>
      <c r="HHK20" s="1831"/>
      <c r="HHL20" s="1667"/>
      <c r="HHM20" s="1832"/>
      <c r="HHN20" s="1665"/>
      <c r="HHO20" s="1841"/>
      <c r="HHP20" s="1448"/>
      <c r="HHQ20" s="1666"/>
      <c r="HHR20" s="1667"/>
      <c r="HHS20" s="1668"/>
      <c r="HHT20" s="1668"/>
      <c r="HHU20" s="1667"/>
      <c r="HHV20" s="1833"/>
      <c r="HHW20" s="1827"/>
      <c r="HHX20" s="1827"/>
      <c r="HHY20" s="1842"/>
      <c r="HHZ20" s="1842"/>
      <c r="HIA20" s="1827"/>
      <c r="HIB20" s="1835"/>
      <c r="HIC20" s="1836"/>
      <c r="HID20" s="1837"/>
      <c r="HIE20" s="1827"/>
      <c r="HIF20" s="1827"/>
      <c r="HIG20" s="1827"/>
      <c r="HIH20" s="1838"/>
      <c r="HII20" s="1838"/>
      <c r="HIJ20" s="1827"/>
      <c r="HIK20" s="1838"/>
      <c r="HIL20" s="1838"/>
      <c r="HIM20" s="1838"/>
      <c r="HIN20" s="1838"/>
      <c r="HIO20" s="1838"/>
      <c r="HIP20" s="1827"/>
      <c r="HIQ20" s="1823"/>
      <c r="HIR20" s="1840"/>
      <c r="HIS20" s="1825"/>
      <c r="HIT20" s="1826"/>
      <c r="HIU20" s="1827"/>
      <c r="HIV20" s="1828"/>
      <c r="HIW20" s="1829"/>
      <c r="HIX20" s="1830"/>
      <c r="HIY20" s="1826"/>
      <c r="HIZ20" s="1831"/>
      <c r="HJA20" s="1667"/>
      <c r="HJB20" s="1832"/>
      <c r="HJC20" s="1665"/>
      <c r="HJD20" s="1841"/>
      <c r="HJE20" s="1448"/>
      <c r="HJF20" s="1666"/>
      <c r="HJG20" s="1667"/>
      <c r="HJH20" s="1668"/>
      <c r="HJI20" s="1668"/>
      <c r="HJJ20" s="1667"/>
      <c r="HJK20" s="1833"/>
      <c r="HJL20" s="1827"/>
      <c r="HJM20" s="1827"/>
      <c r="HJN20" s="1842"/>
      <c r="HJO20" s="1842"/>
      <c r="HJP20" s="1827"/>
      <c r="HJQ20" s="1835"/>
      <c r="HJR20" s="1836"/>
      <c r="HJS20" s="1837"/>
      <c r="HJT20" s="1827"/>
      <c r="HJU20" s="1827"/>
      <c r="HJV20" s="1827"/>
      <c r="HJW20" s="1838"/>
      <c r="HJX20" s="1838"/>
      <c r="HJY20" s="1827"/>
      <c r="HJZ20" s="1838"/>
      <c r="HKA20" s="1838"/>
      <c r="HKB20" s="1838"/>
      <c r="HKC20" s="1838"/>
      <c r="HKD20" s="1838"/>
      <c r="HKE20" s="1827"/>
      <c r="HKF20" s="1823"/>
      <c r="HKG20" s="1840"/>
      <c r="HKH20" s="1825"/>
      <c r="HKI20" s="1826"/>
      <c r="HKJ20" s="1827"/>
      <c r="HKK20" s="1828"/>
      <c r="HKL20" s="1829"/>
      <c r="HKM20" s="1830"/>
      <c r="HKN20" s="1826"/>
      <c r="HKO20" s="1831"/>
      <c r="HKP20" s="1667"/>
      <c r="HKQ20" s="1832"/>
      <c r="HKR20" s="1665"/>
      <c r="HKS20" s="1841"/>
      <c r="HKT20" s="1448"/>
      <c r="HKU20" s="1666"/>
      <c r="HKV20" s="1667"/>
      <c r="HKW20" s="1668"/>
      <c r="HKX20" s="1668"/>
      <c r="HKY20" s="1667"/>
      <c r="HKZ20" s="1833"/>
      <c r="HLA20" s="1827"/>
      <c r="HLB20" s="1827"/>
      <c r="HLC20" s="1842"/>
      <c r="HLD20" s="1842"/>
      <c r="HLE20" s="1827"/>
      <c r="HLF20" s="1835"/>
      <c r="HLG20" s="1836"/>
      <c r="HLH20" s="1837"/>
      <c r="HLI20" s="1827"/>
      <c r="HLJ20" s="1827"/>
      <c r="HLK20" s="1827"/>
      <c r="HLL20" s="1838"/>
      <c r="HLM20" s="1838"/>
      <c r="HLN20" s="1827"/>
      <c r="HLO20" s="1838"/>
      <c r="HLP20" s="1838"/>
      <c r="HLQ20" s="1838"/>
      <c r="HLR20" s="1838"/>
      <c r="HLS20" s="1838"/>
      <c r="HLT20" s="1827"/>
      <c r="HLU20" s="1823"/>
      <c r="HLV20" s="1840"/>
      <c r="HLW20" s="1825"/>
      <c r="HLX20" s="1826"/>
      <c r="HLY20" s="1827"/>
      <c r="HLZ20" s="1828"/>
      <c r="HMA20" s="1829"/>
      <c r="HMB20" s="1830"/>
      <c r="HMC20" s="1826"/>
      <c r="HMD20" s="1831"/>
      <c r="HME20" s="1667"/>
      <c r="HMF20" s="1832"/>
      <c r="HMG20" s="1665"/>
      <c r="HMH20" s="1841"/>
      <c r="HMI20" s="1448"/>
      <c r="HMJ20" s="1666"/>
      <c r="HMK20" s="1667"/>
      <c r="HML20" s="1668"/>
      <c r="HMM20" s="1668"/>
      <c r="HMN20" s="1667"/>
      <c r="HMO20" s="1833"/>
      <c r="HMP20" s="1827"/>
      <c r="HMQ20" s="1827"/>
      <c r="HMR20" s="1842"/>
      <c r="HMS20" s="1842"/>
      <c r="HMT20" s="1827"/>
      <c r="HMU20" s="1835"/>
      <c r="HMV20" s="1836"/>
      <c r="HMW20" s="1837"/>
      <c r="HMX20" s="1827"/>
      <c r="HMY20" s="1827"/>
      <c r="HMZ20" s="1827"/>
      <c r="HNA20" s="1838"/>
      <c r="HNB20" s="1838"/>
      <c r="HNC20" s="1827"/>
      <c r="HND20" s="1838"/>
      <c r="HNE20" s="1838"/>
      <c r="HNF20" s="1838"/>
      <c r="HNG20" s="1838"/>
      <c r="HNH20" s="1838"/>
      <c r="HNI20" s="1827"/>
      <c r="HNJ20" s="1823"/>
      <c r="HNK20" s="1840"/>
      <c r="HNL20" s="1825"/>
      <c r="HNM20" s="1826"/>
      <c r="HNN20" s="1827"/>
      <c r="HNO20" s="1828"/>
      <c r="HNP20" s="1829"/>
      <c r="HNQ20" s="1830"/>
      <c r="HNR20" s="1826"/>
      <c r="HNS20" s="1831"/>
      <c r="HNT20" s="1667"/>
      <c r="HNU20" s="1832"/>
      <c r="HNV20" s="1665"/>
      <c r="HNW20" s="1841"/>
      <c r="HNX20" s="1448"/>
      <c r="HNY20" s="1666"/>
      <c r="HNZ20" s="1667"/>
      <c r="HOA20" s="1668"/>
      <c r="HOB20" s="1668"/>
      <c r="HOC20" s="1667"/>
      <c r="HOD20" s="1833"/>
      <c r="HOE20" s="1827"/>
      <c r="HOF20" s="1827"/>
      <c r="HOG20" s="1842"/>
      <c r="HOH20" s="1842"/>
      <c r="HOI20" s="1827"/>
      <c r="HOJ20" s="1835"/>
      <c r="HOK20" s="1836"/>
      <c r="HOL20" s="1837"/>
      <c r="HOM20" s="1827"/>
      <c r="HON20" s="1827"/>
      <c r="HOO20" s="1827"/>
      <c r="HOP20" s="1838"/>
      <c r="HOQ20" s="1838"/>
      <c r="HOR20" s="1827"/>
      <c r="HOS20" s="1838"/>
      <c r="HOT20" s="1838"/>
      <c r="HOU20" s="1838"/>
      <c r="HOV20" s="1838"/>
      <c r="HOW20" s="1838"/>
      <c r="HOX20" s="1827"/>
      <c r="HOY20" s="1823"/>
      <c r="HOZ20" s="1840"/>
      <c r="HPA20" s="1825"/>
      <c r="HPB20" s="1826"/>
      <c r="HPC20" s="1827"/>
      <c r="HPD20" s="1828"/>
      <c r="HPE20" s="1829"/>
      <c r="HPF20" s="1830"/>
      <c r="HPG20" s="1826"/>
      <c r="HPH20" s="1831"/>
      <c r="HPI20" s="1667"/>
      <c r="HPJ20" s="1832"/>
      <c r="HPK20" s="1665"/>
      <c r="HPL20" s="1841"/>
      <c r="HPM20" s="1448"/>
      <c r="HPN20" s="1666"/>
      <c r="HPO20" s="1667"/>
      <c r="HPP20" s="1668"/>
      <c r="HPQ20" s="1668"/>
      <c r="HPR20" s="1667"/>
      <c r="HPS20" s="1833"/>
      <c r="HPT20" s="1827"/>
      <c r="HPU20" s="1827"/>
      <c r="HPV20" s="1842"/>
      <c r="HPW20" s="1842"/>
      <c r="HPX20" s="1827"/>
      <c r="HPY20" s="1835"/>
      <c r="HPZ20" s="1836"/>
      <c r="HQA20" s="1837"/>
      <c r="HQB20" s="1827"/>
      <c r="HQC20" s="1827"/>
      <c r="HQD20" s="1827"/>
      <c r="HQE20" s="1838"/>
      <c r="HQF20" s="1838"/>
      <c r="HQG20" s="1827"/>
      <c r="HQH20" s="1838"/>
      <c r="HQI20" s="1838"/>
      <c r="HQJ20" s="1838"/>
      <c r="HQK20" s="1838"/>
      <c r="HQL20" s="1838"/>
      <c r="HQM20" s="1827"/>
      <c r="HQN20" s="1823"/>
      <c r="HQO20" s="1840"/>
      <c r="HQP20" s="1825"/>
      <c r="HQQ20" s="1826"/>
      <c r="HQR20" s="1827"/>
      <c r="HQS20" s="1828"/>
      <c r="HQT20" s="1829"/>
      <c r="HQU20" s="1830"/>
      <c r="HQV20" s="1826"/>
      <c r="HQW20" s="1831"/>
      <c r="HQX20" s="1667"/>
      <c r="HQY20" s="1832"/>
      <c r="HQZ20" s="1665"/>
      <c r="HRA20" s="1841"/>
      <c r="HRB20" s="1448"/>
      <c r="HRC20" s="1666"/>
      <c r="HRD20" s="1667"/>
      <c r="HRE20" s="1668"/>
      <c r="HRF20" s="1668"/>
      <c r="HRG20" s="1667"/>
      <c r="HRH20" s="1833"/>
      <c r="HRI20" s="1827"/>
      <c r="HRJ20" s="1827"/>
      <c r="HRK20" s="1842"/>
      <c r="HRL20" s="1842"/>
      <c r="HRM20" s="1827"/>
      <c r="HRN20" s="1835"/>
      <c r="HRO20" s="1836"/>
      <c r="HRP20" s="1837"/>
      <c r="HRQ20" s="1827"/>
      <c r="HRR20" s="1827"/>
      <c r="HRS20" s="1827"/>
      <c r="HRT20" s="1838"/>
      <c r="HRU20" s="1838"/>
      <c r="HRV20" s="1827"/>
      <c r="HRW20" s="1838"/>
      <c r="HRX20" s="1838"/>
      <c r="HRY20" s="1838"/>
      <c r="HRZ20" s="1838"/>
      <c r="HSA20" s="1838"/>
      <c r="HSB20" s="1827"/>
      <c r="HSC20" s="1823"/>
      <c r="HSD20" s="1840"/>
      <c r="HSE20" s="1825"/>
      <c r="HSF20" s="1826"/>
      <c r="HSG20" s="1827"/>
      <c r="HSH20" s="1828"/>
      <c r="HSI20" s="1829"/>
      <c r="HSJ20" s="1830"/>
      <c r="HSK20" s="1826"/>
      <c r="HSL20" s="1831"/>
      <c r="HSM20" s="1667"/>
      <c r="HSN20" s="1832"/>
      <c r="HSO20" s="1665"/>
      <c r="HSP20" s="1841"/>
      <c r="HSQ20" s="1448"/>
      <c r="HSR20" s="1666"/>
      <c r="HSS20" s="1667"/>
      <c r="HST20" s="1668"/>
      <c r="HSU20" s="1668"/>
      <c r="HSV20" s="1667"/>
      <c r="HSW20" s="1833"/>
      <c r="HSX20" s="1827"/>
      <c r="HSY20" s="1827"/>
      <c r="HSZ20" s="1842"/>
      <c r="HTA20" s="1842"/>
      <c r="HTB20" s="1827"/>
      <c r="HTC20" s="1835"/>
      <c r="HTD20" s="1836"/>
      <c r="HTE20" s="1837"/>
      <c r="HTF20" s="1827"/>
      <c r="HTG20" s="1827"/>
      <c r="HTH20" s="1827"/>
      <c r="HTI20" s="1838"/>
      <c r="HTJ20" s="1838"/>
      <c r="HTK20" s="1827"/>
      <c r="HTL20" s="1838"/>
      <c r="HTM20" s="1838"/>
      <c r="HTN20" s="1838"/>
      <c r="HTO20" s="1838"/>
      <c r="HTP20" s="1838"/>
      <c r="HTQ20" s="1827"/>
      <c r="HTR20" s="1823"/>
      <c r="HTS20" s="1840"/>
      <c r="HTT20" s="1825"/>
      <c r="HTU20" s="1826"/>
      <c r="HTV20" s="1827"/>
      <c r="HTW20" s="1828"/>
      <c r="HTX20" s="1829"/>
      <c r="HTY20" s="1830"/>
      <c r="HTZ20" s="1826"/>
      <c r="HUA20" s="1831"/>
      <c r="HUB20" s="1667"/>
      <c r="HUC20" s="1832"/>
      <c r="HUD20" s="1665"/>
      <c r="HUE20" s="1841"/>
      <c r="HUF20" s="1448"/>
      <c r="HUG20" s="1666"/>
      <c r="HUH20" s="1667"/>
      <c r="HUI20" s="1668"/>
      <c r="HUJ20" s="1668"/>
      <c r="HUK20" s="1667"/>
      <c r="HUL20" s="1833"/>
      <c r="HUM20" s="1827"/>
      <c r="HUN20" s="1827"/>
      <c r="HUO20" s="1842"/>
      <c r="HUP20" s="1842"/>
      <c r="HUQ20" s="1827"/>
      <c r="HUR20" s="1835"/>
      <c r="HUS20" s="1836"/>
      <c r="HUT20" s="1837"/>
      <c r="HUU20" s="1827"/>
      <c r="HUV20" s="1827"/>
      <c r="HUW20" s="1827"/>
      <c r="HUX20" s="1838"/>
      <c r="HUY20" s="1838"/>
      <c r="HUZ20" s="1827"/>
      <c r="HVA20" s="1838"/>
      <c r="HVB20" s="1838"/>
      <c r="HVC20" s="1838"/>
      <c r="HVD20" s="1838"/>
      <c r="HVE20" s="1838"/>
      <c r="HVF20" s="1827"/>
      <c r="HVG20" s="1823"/>
      <c r="HVH20" s="1840"/>
      <c r="HVI20" s="1825"/>
      <c r="HVJ20" s="1826"/>
      <c r="HVK20" s="1827"/>
      <c r="HVL20" s="1828"/>
      <c r="HVM20" s="1829"/>
      <c r="HVN20" s="1830"/>
      <c r="HVO20" s="1826"/>
      <c r="HVP20" s="1831"/>
      <c r="HVQ20" s="1667"/>
      <c r="HVR20" s="1832"/>
      <c r="HVS20" s="1665"/>
      <c r="HVT20" s="1841"/>
      <c r="HVU20" s="1448"/>
      <c r="HVV20" s="1666"/>
      <c r="HVW20" s="1667"/>
      <c r="HVX20" s="1668"/>
      <c r="HVY20" s="1668"/>
      <c r="HVZ20" s="1667"/>
      <c r="HWA20" s="1833"/>
      <c r="HWB20" s="1827"/>
      <c r="HWC20" s="1827"/>
      <c r="HWD20" s="1842"/>
      <c r="HWE20" s="1842"/>
      <c r="HWF20" s="1827"/>
      <c r="HWG20" s="1835"/>
      <c r="HWH20" s="1836"/>
      <c r="HWI20" s="1837"/>
      <c r="HWJ20" s="1827"/>
      <c r="HWK20" s="1827"/>
      <c r="HWL20" s="1827"/>
      <c r="HWM20" s="1838"/>
      <c r="HWN20" s="1838"/>
      <c r="HWO20" s="1827"/>
      <c r="HWP20" s="1838"/>
      <c r="HWQ20" s="1838"/>
      <c r="HWR20" s="1838"/>
      <c r="HWS20" s="1838"/>
      <c r="HWT20" s="1838"/>
      <c r="HWU20" s="1827"/>
      <c r="HWV20" s="1823"/>
      <c r="HWW20" s="1840"/>
      <c r="HWX20" s="1825"/>
      <c r="HWY20" s="1826"/>
      <c r="HWZ20" s="1827"/>
      <c r="HXA20" s="1828"/>
      <c r="HXB20" s="1829"/>
      <c r="HXC20" s="1830"/>
      <c r="HXD20" s="1826"/>
      <c r="HXE20" s="1831"/>
      <c r="HXF20" s="1667"/>
      <c r="HXG20" s="1832"/>
      <c r="HXH20" s="1665"/>
      <c r="HXI20" s="1841"/>
      <c r="HXJ20" s="1448"/>
      <c r="HXK20" s="1666"/>
      <c r="HXL20" s="1667"/>
      <c r="HXM20" s="1668"/>
      <c r="HXN20" s="1668"/>
      <c r="HXO20" s="1667"/>
      <c r="HXP20" s="1833"/>
      <c r="HXQ20" s="1827"/>
      <c r="HXR20" s="1827"/>
      <c r="HXS20" s="1842"/>
      <c r="HXT20" s="1842"/>
      <c r="HXU20" s="1827"/>
      <c r="HXV20" s="1835"/>
      <c r="HXW20" s="1836"/>
      <c r="HXX20" s="1837"/>
      <c r="HXY20" s="1827"/>
      <c r="HXZ20" s="1827"/>
      <c r="HYA20" s="1827"/>
      <c r="HYB20" s="1838"/>
      <c r="HYC20" s="1838"/>
      <c r="HYD20" s="1827"/>
      <c r="HYE20" s="1838"/>
      <c r="HYF20" s="1838"/>
      <c r="HYG20" s="1838"/>
      <c r="HYH20" s="1838"/>
      <c r="HYI20" s="1838"/>
      <c r="HYJ20" s="1827"/>
      <c r="HYK20" s="1823"/>
      <c r="HYL20" s="1840"/>
      <c r="HYM20" s="1825"/>
      <c r="HYN20" s="1826"/>
      <c r="HYO20" s="1827"/>
      <c r="HYP20" s="1828"/>
      <c r="HYQ20" s="1829"/>
      <c r="HYR20" s="1830"/>
      <c r="HYS20" s="1826"/>
      <c r="HYT20" s="1831"/>
      <c r="HYU20" s="1667"/>
      <c r="HYV20" s="1832"/>
      <c r="HYW20" s="1665"/>
      <c r="HYX20" s="1841"/>
      <c r="HYY20" s="1448"/>
      <c r="HYZ20" s="1666"/>
      <c r="HZA20" s="1667"/>
      <c r="HZB20" s="1668"/>
      <c r="HZC20" s="1668"/>
      <c r="HZD20" s="1667"/>
      <c r="HZE20" s="1833"/>
      <c r="HZF20" s="1827"/>
      <c r="HZG20" s="1827"/>
      <c r="HZH20" s="1842"/>
      <c r="HZI20" s="1842"/>
      <c r="HZJ20" s="1827"/>
      <c r="HZK20" s="1835"/>
      <c r="HZL20" s="1836"/>
      <c r="HZM20" s="1837"/>
      <c r="HZN20" s="1827"/>
      <c r="HZO20" s="1827"/>
      <c r="HZP20" s="1827"/>
      <c r="HZQ20" s="1838"/>
      <c r="HZR20" s="1838"/>
      <c r="HZS20" s="1827"/>
      <c r="HZT20" s="1838"/>
      <c r="HZU20" s="1838"/>
      <c r="HZV20" s="1838"/>
      <c r="HZW20" s="1838"/>
      <c r="HZX20" s="1838"/>
      <c r="HZY20" s="1827"/>
      <c r="HZZ20" s="1823"/>
      <c r="IAA20" s="1840"/>
      <c r="IAB20" s="1825"/>
      <c r="IAC20" s="1826"/>
      <c r="IAD20" s="1827"/>
      <c r="IAE20" s="1828"/>
      <c r="IAF20" s="1829"/>
      <c r="IAG20" s="1830"/>
      <c r="IAH20" s="1826"/>
      <c r="IAI20" s="1831"/>
      <c r="IAJ20" s="1667"/>
      <c r="IAK20" s="1832"/>
      <c r="IAL20" s="1665"/>
      <c r="IAM20" s="1841"/>
      <c r="IAN20" s="1448"/>
      <c r="IAO20" s="1666"/>
      <c r="IAP20" s="1667"/>
      <c r="IAQ20" s="1668"/>
      <c r="IAR20" s="1668"/>
      <c r="IAS20" s="1667"/>
      <c r="IAT20" s="1833"/>
      <c r="IAU20" s="1827"/>
      <c r="IAV20" s="1827"/>
      <c r="IAW20" s="1842"/>
      <c r="IAX20" s="1842"/>
      <c r="IAY20" s="1827"/>
      <c r="IAZ20" s="1835"/>
      <c r="IBA20" s="1836"/>
      <c r="IBB20" s="1837"/>
      <c r="IBC20" s="1827"/>
      <c r="IBD20" s="1827"/>
      <c r="IBE20" s="1827"/>
      <c r="IBF20" s="1838"/>
      <c r="IBG20" s="1838"/>
      <c r="IBH20" s="1827"/>
      <c r="IBI20" s="1838"/>
      <c r="IBJ20" s="1838"/>
      <c r="IBK20" s="1838"/>
      <c r="IBL20" s="1838"/>
      <c r="IBM20" s="1838"/>
      <c r="IBN20" s="1827"/>
      <c r="IBO20" s="1823"/>
      <c r="IBP20" s="1840"/>
      <c r="IBQ20" s="1825"/>
      <c r="IBR20" s="1826"/>
      <c r="IBS20" s="1827"/>
      <c r="IBT20" s="1828"/>
      <c r="IBU20" s="1829"/>
      <c r="IBV20" s="1830"/>
      <c r="IBW20" s="1826"/>
      <c r="IBX20" s="1831"/>
      <c r="IBY20" s="1667"/>
      <c r="IBZ20" s="1832"/>
      <c r="ICA20" s="1665"/>
      <c r="ICB20" s="1841"/>
      <c r="ICC20" s="1448"/>
      <c r="ICD20" s="1666"/>
      <c r="ICE20" s="1667"/>
      <c r="ICF20" s="1668"/>
      <c r="ICG20" s="1668"/>
      <c r="ICH20" s="1667"/>
      <c r="ICI20" s="1833"/>
      <c r="ICJ20" s="1827"/>
      <c r="ICK20" s="1827"/>
      <c r="ICL20" s="1842"/>
      <c r="ICM20" s="1842"/>
      <c r="ICN20" s="1827"/>
      <c r="ICO20" s="1835"/>
      <c r="ICP20" s="1836"/>
      <c r="ICQ20" s="1837"/>
      <c r="ICR20" s="1827"/>
      <c r="ICS20" s="1827"/>
      <c r="ICT20" s="1827"/>
      <c r="ICU20" s="1838"/>
      <c r="ICV20" s="1838"/>
      <c r="ICW20" s="1827"/>
      <c r="ICX20" s="1838"/>
      <c r="ICY20" s="1838"/>
      <c r="ICZ20" s="1838"/>
      <c r="IDA20" s="1838"/>
      <c r="IDB20" s="1838"/>
      <c r="IDC20" s="1827"/>
      <c r="IDD20" s="1823"/>
      <c r="IDE20" s="1840"/>
      <c r="IDF20" s="1825"/>
      <c r="IDG20" s="1826"/>
      <c r="IDH20" s="1827"/>
      <c r="IDI20" s="1828"/>
      <c r="IDJ20" s="1829"/>
      <c r="IDK20" s="1830"/>
      <c r="IDL20" s="1826"/>
      <c r="IDM20" s="1831"/>
      <c r="IDN20" s="1667"/>
      <c r="IDO20" s="1832"/>
      <c r="IDP20" s="1665"/>
      <c r="IDQ20" s="1841"/>
      <c r="IDR20" s="1448"/>
      <c r="IDS20" s="1666"/>
      <c r="IDT20" s="1667"/>
      <c r="IDU20" s="1668"/>
      <c r="IDV20" s="1668"/>
      <c r="IDW20" s="1667"/>
      <c r="IDX20" s="1833"/>
      <c r="IDY20" s="1827"/>
      <c r="IDZ20" s="1827"/>
      <c r="IEA20" s="1842"/>
      <c r="IEB20" s="1842"/>
      <c r="IEC20" s="1827"/>
      <c r="IED20" s="1835"/>
      <c r="IEE20" s="1836"/>
      <c r="IEF20" s="1837"/>
      <c r="IEG20" s="1827"/>
      <c r="IEH20" s="1827"/>
      <c r="IEI20" s="1827"/>
      <c r="IEJ20" s="1838"/>
      <c r="IEK20" s="1838"/>
      <c r="IEL20" s="1827"/>
      <c r="IEM20" s="1838"/>
      <c r="IEN20" s="1838"/>
      <c r="IEO20" s="1838"/>
      <c r="IEP20" s="1838"/>
      <c r="IEQ20" s="1838"/>
      <c r="IER20" s="1827"/>
      <c r="IES20" s="1823"/>
      <c r="IET20" s="1840"/>
      <c r="IEU20" s="1825"/>
      <c r="IEV20" s="1826"/>
      <c r="IEW20" s="1827"/>
      <c r="IEX20" s="1828"/>
      <c r="IEY20" s="1829"/>
      <c r="IEZ20" s="1830"/>
      <c r="IFA20" s="1826"/>
      <c r="IFB20" s="1831"/>
      <c r="IFC20" s="1667"/>
      <c r="IFD20" s="1832"/>
      <c r="IFE20" s="1665"/>
      <c r="IFF20" s="1841"/>
      <c r="IFG20" s="1448"/>
      <c r="IFH20" s="1666"/>
      <c r="IFI20" s="1667"/>
      <c r="IFJ20" s="1668"/>
      <c r="IFK20" s="1668"/>
      <c r="IFL20" s="1667"/>
      <c r="IFM20" s="1833"/>
      <c r="IFN20" s="1827"/>
      <c r="IFO20" s="1827"/>
      <c r="IFP20" s="1842"/>
      <c r="IFQ20" s="1842"/>
      <c r="IFR20" s="1827"/>
      <c r="IFS20" s="1835"/>
      <c r="IFT20" s="1836"/>
      <c r="IFU20" s="1837"/>
      <c r="IFV20" s="1827"/>
      <c r="IFW20" s="1827"/>
      <c r="IFX20" s="1827"/>
      <c r="IFY20" s="1838"/>
      <c r="IFZ20" s="1838"/>
      <c r="IGA20" s="1827"/>
      <c r="IGB20" s="1838"/>
      <c r="IGC20" s="1838"/>
      <c r="IGD20" s="1838"/>
      <c r="IGE20" s="1838"/>
      <c r="IGF20" s="1838"/>
      <c r="IGG20" s="1827"/>
      <c r="IGH20" s="1823"/>
      <c r="IGI20" s="1840"/>
      <c r="IGJ20" s="1825"/>
      <c r="IGK20" s="1826"/>
      <c r="IGL20" s="1827"/>
      <c r="IGM20" s="1828"/>
      <c r="IGN20" s="1829"/>
      <c r="IGO20" s="1830"/>
      <c r="IGP20" s="1826"/>
      <c r="IGQ20" s="1831"/>
      <c r="IGR20" s="1667"/>
      <c r="IGS20" s="1832"/>
      <c r="IGT20" s="1665"/>
      <c r="IGU20" s="1841"/>
      <c r="IGV20" s="1448"/>
      <c r="IGW20" s="1666"/>
      <c r="IGX20" s="1667"/>
      <c r="IGY20" s="1668"/>
      <c r="IGZ20" s="1668"/>
      <c r="IHA20" s="1667"/>
      <c r="IHB20" s="1833"/>
      <c r="IHC20" s="1827"/>
      <c r="IHD20" s="1827"/>
      <c r="IHE20" s="1842"/>
      <c r="IHF20" s="1842"/>
      <c r="IHG20" s="1827"/>
      <c r="IHH20" s="1835"/>
      <c r="IHI20" s="1836"/>
      <c r="IHJ20" s="1837"/>
      <c r="IHK20" s="1827"/>
      <c r="IHL20" s="1827"/>
      <c r="IHM20" s="1827"/>
      <c r="IHN20" s="1838"/>
      <c r="IHO20" s="1838"/>
      <c r="IHP20" s="1827"/>
      <c r="IHQ20" s="1838"/>
      <c r="IHR20" s="1838"/>
      <c r="IHS20" s="1838"/>
      <c r="IHT20" s="1838"/>
      <c r="IHU20" s="1838"/>
      <c r="IHV20" s="1827"/>
      <c r="IHW20" s="1823"/>
      <c r="IHX20" s="1840"/>
      <c r="IHY20" s="1825"/>
      <c r="IHZ20" s="1826"/>
      <c r="IIA20" s="1827"/>
      <c r="IIB20" s="1828"/>
      <c r="IIC20" s="1829"/>
      <c r="IID20" s="1830"/>
      <c r="IIE20" s="1826"/>
      <c r="IIF20" s="1831"/>
      <c r="IIG20" s="1667"/>
      <c r="IIH20" s="1832"/>
      <c r="III20" s="1665"/>
      <c r="IIJ20" s="1841"/>
      <c r="IIK20" s="1448"/>
      <c r="IIL20" s="1666"/>
      <c r="IIM20" s="1667"/>
      <c r="IIN20" s="1668"/>
      <c r="IIO20" s="1668"/>
      <c r="IIP20" s="1667"/>
      <c r="IIQ20" s="1833"/>
      <c r="IIR20" s="1827"/>
      <c r="IIS20" s="1827"/>
      <c r="IIT20" s="1842"/>
      <c r="IIU20" s="1842"/>
      <c r="IIV20" s="1827"/>
      <c r="IIW20" s="1835"/>
      <c r="IIX20" s="1836"/>
      <c r="IIY20" s="1837"/>
      <c r="IIZ20" s="1827"/>
      <c r="IJA20" s="1827"/>
      <c r="IJB20" s="1827"/>
      <c r="IJC20" s="1838"/>
      <c r="IJD20" s="1838"/>
      <c r="IJE20" s="1827"/>
      <c r="IJF20" s="1838"/>
      <c r="IJG20" s="1838"/>
      <c r="IJH20" s="1838"/>
      <c r="IJI20" s="1838"/>
      <c r="IJJ20" s="1838"/>
      <c r="IJK20" s="1827"/>
      <c r="IJL20" s="1823"/>
      <c r="IJM20" s="1840"/>
      <c r="IJN20" s="1825"/>
      <c r="IJO20" s="1826"/>
      <c r="IJP20" s="1827"/>
      <c r="IJQ20" s="1828"/>
      <c r="IJR20" s="1829"/>
      <c r="IJS20" s="1830"/>
      <c r="IJT20" s="1826"/>
      <c r="IJU20" s="1831"/>
      <c r="IJV20" s="1667"/>
      <c r="IJW20" s="1832"/>
      <c r="IJX20" s="1665"/>
      <c r="IJY20" s="1841"/>
      <c r="IJZ20" s="1448"/>
      <c r="IKA20" s="1666"/>
      <c r="IKB20" s="1667"/>
      <c r="IKC20" s="1668"/>
      <c r="IKD20" s="1668"/>
      <c r="IKE20" s="1667"/>
      <c r="IKF20" s="1833"/>
      <c r="IKG20" s="1827"/>
      <c r="IKH20" s="1827"/>
      <c r="IKI20" s="1842"/>
      <c r="IKJ20" s="1842"/>
      <c r="IKK20" s="1827"/>
      <c r="IKL20" s="1835"/>
      <c r="IKM20" s="1836"/>
      <c r="IKN20" s="1837"/>
      <c r="IKO20" s="1827"/>
      <c r="IKP20" s="1827"/>
      <c r="IKQ20" s="1827"/>
      <c r="IKR20" s="1838"/>
      <c r="IKS20" s="1838"/>
      <c r="IKT20" s="1827"/>
      <c r="IKU20" s="1838"/>
      <c r="IKV20" s="1838"/>
      <c r="IKW20" s="1838"/>
      <c r="IKX20" s="1838"/>
      <c r="IKY20" s="1838"/>
      <c r="IKZ20" s="1827"/>
      <c r="ILA20" s="1823"/>
      <c r="ILB20" s="1840"/>
      <c r="ILC20" s="1825"/>
      <c r="ILD20" s="1826"/>
      <c r="ILE20" s="1827"/>
      <c r="ILF20" s="1828"/>
      <c r="ILG20" s="1829"/>
      <c r="ILH20" s="1830"/>
      <c r="ILI20" s="1826"/>
      <c r="ILJ20" s="1831"/>
      <c r="ILK20" s="1667"/>
      <c r="ILL20" s="1832"/>
      <c r="ILM20" s="1665"/>
      <c r="ILN20" s="1841"/>
      <c r="ILO20" s="1448"/>
      <c r="ILP20" s="1666"/>
      <c r="ILQ20" s="1667"/>
      <c r="ILR20" s="1668"/>
      <c r="ILS20" s="1668"/>
      <c r="ILT20" s="1667"/>
      <c r="ILU20" s="1833"/>
      <c r="ILV20" s="1827"/>
      <c r="ILW20" s="1827"/>
      <c r="ILX20" s="1842"/>
      <c r="ILY20" s="1842"/>
      <c r="ILZ20" s="1827"/>
      <c r="IMA20" s="1835"/>
      <c r="IMB20" s="1836"/>
      <c r="IMC20" s="1837"/>
      <c r="IMD20" s="1827"/>
      <c r="IME20" s="1827"/>
      <c r="IMF20" s="1827"/>
      <c r="IMG20" s="1838"/>
      <c r="IMH20" s="1838"/>
      <c r="IMI20" s="1827"/>
      <c r="IMJ20" s="1838"/>
      <c r="IMK20" s="1838"/>
      <c r="IML20" s="1838"/>
      <c r="IMM20" s="1838"/>
      <c r="IMN20" s="1838"/>
      <c r="IMO20" s="1827"/>
      <c r="IMP20" s="1823"/>
      <c r="IMQ20" s="1840"/>
      <c r="IMR20" s="1825"/>
      <c r="IMS20" s="1826"/>
      <c r="IMT20" s="1827"/>
      <c r="IMU20" s="1828"/>
      <c r="IMV20" s="1829"/>
      <c r="IMW20" s="1830"/>
      <c r="IMX20" s="1826"/>
      <c r="IMY20" s="1831"/>
      <c r="IMZ20" s="1667"/>
      <c r="INA20" s="1832"/>
      <c r="INB20" s="1665"/>
      <c r="INC20" s="1841"/>
      <c r="IND20" s="1448"/>
      <c r="INE20" s="1666"/>
      <c r="INF20" s="1667"/>
      <c r="ING20" s="1668"/>
      <c r="INH20" s="1668"/>
      <c r="INI20" s="1667"/>
      <c r="INJ20" s="1833"/>
      <c r="INK20" s="1827"/>
      <c r="INL20" s="1827"/>
      <c r="INM20" s="1842"/>
      <c r="INN20" s="1842"/>
      <c r="INO20" s="1827"/>
      <c r="INP20" s="1835"/>
      <c r="INQ20" s="1836"/>
      <c r="INR20" s="1837"/>
      <c r="INS20" s="1827"/>
      <c r="INT20" s="1827"/>
      <c r="INU20" s="1827"/>
      <c r="INV20" s="1838"/>
      <c r="INW20" s="1838"/>
      <c r="INX20" s="1827"/>
      <c r="INY20" s="1838"/>
      <c r="INZ20" s="1838"/>
      <c r="IOA20" s="1838"/>
      <c r="IOB20" s="1838"/>
      <c r="IOC20" s="1838"/>
      <c r="IOD20" s="1827"/>
      <c r="IOE20" s="1823"/>
      <c r="IOF20" s="1840"/>
      <c r="IOG20" s="1825"/>
      <c r="IOH20" s="1826"/>
      <c r="IOI20" s="1827"/>
      <c r="IOJ20" s="1828"/>
      <c r="IOK20" s="1829"/>
      <c r="IOL20" s="1830"/>
      <c r="IOM20" s="1826"/>
      <c r="ION20" s="1831"/>
      <c r="IOO20" s="1667"/>
      <c r="IOP20" s="1832"/>
      <c r="IOQ20" s="1665"/>
      <c r="IOR20" s="1841"/>
      <c r="IOS20" s="1448"/>
      <c r="IOT20" s="1666"/>
      <c r="IOU20" s="1667"/>
      <c r="IOV20" s="1668"/>
      <c r="IOW20" s="1668"/>
      <c r="IOX20" s="1667"/>
      <c r="IOY20" s="1833"/>
      <c r="IOZ20" s="1827"/>
      <c r="IPA20" s="1827"/>
      <c r="IPB20" s="1842"/>
      <c r="IPC20" s="1842"/>
      <c r="IPD20" s="1827"/>
      <c r="IPE20" s="1835"/>
      <c r="IPF20" s="1836"/>
      <c r="IPG20" s="1837"/>
      <c r="IPH20" s="1827"/>
      <c r="IPI20" s="1827"/>
      <c r="IPJ20" s="1827"/>
      <c r="IPK20" s="1838"/>
      <c r="IPL20" s="1838"/>
      <c r="IPM20" s="1827"/>
      <c r="IPN20" s="1838"/>
      <c r="IPO20" s="1838"/>
      <c r="IPP20" s="1838"/>
      <c r="IPQ20" s="1838"/>
      <c r="IPR20" s="1838"/>
      <c r="IPS20" s="1827"/>
      <c r="IPT20" s="1823"/>
      <c r="IPU20" s="1840"/>
      <c r="IPV20" s="1825"/>
      <c r="IPW20" s="1826"/>
      <c r="IPX20" s="1827"/>
      <c r="IPY20" s="1828"/>
      <c r="IPZ20" s="1829"/>
      <c r="IQA20" s="1830"/>
      <c r="IQB20" s="1826"/>
      <c r="IQC20" s="1831"/>
      <c r="IQD20" s="1667"/>
      <c r="IQE20" s="1832"/>
      <c r="IQF20" s="1665"/>
      <c r="IQG20" s="1841"/>
      <c r="IQH20" s="1448"/>
      <c r="IQI20" s="1666"/>
      <c r="IQJ20" s="1667"/>
      <c r="IQK20" s="1668"/>
      <c r="IQL20" s="1668"/>
      <c r="IQM20" s="1667"/>
      <c r="IQN20" s="1833"/>
      <c r="IQO20" s="1827"/>
      <c r="IQP20" s="1827"/>
      <c r="IQQ20" s="1842"/>
      <c r="IQR20" s="1842"/>
      <c r="IQS20" s="1827"/>
      <c r="IQT20" s="1835"/>
      <c r="IQU20" s="1836"/>
      <c r="IQV20" s="1837"/>
      <c r="IQW20" s="1827"/>
      <c r="IQX20" s="1827"/>
      <c r="IQY20" s="1827"/>
      <c r="IQZ20" s="1838"/>
      <c r="IRA20" s="1838"/>
      <c r="IRB20" s="1827"/>
      <c r="IRC20" s="1838"/>
      <c r="IRD20" s="1838"/>
      <c r="IRE20" s="1838"/>
      <c r="IRF20" s="1838"/>
      <c r="IRG20" s="1838"/>
      <c r="IRH20" s="1827"/>
      <c r="IRI20" s="1823"/>
      <c r="IRJ20" s="1840"/>
      <c r="IRK20" s="1825"/>
      <c r="IRL20" s="1826"/>
      <c r="IRM20" s="1827"/>
      <c r="IRN20" s="1828"/>
      <c r="IRO20" s="1829"/>
      <c r="IRP20" s="1830"/>
      <c r="IRQ20" s="1826"/>
      <c r="IRR20" s="1831"/>
      <c r="IRS20" s="1667"/>
      <c r="IRT20" s="1832"/>
      <c r="IRU20" s="1665"/>
      <c r="IRV20" s="1841"/>
      <c r="IRW20" s="1448"/>
      <c r="IRX20" s="1666"/>
      <c r="IRY20" s="1667"/>
      <c r="IRZ20" s="1668"/>
      <c r="ISA20" s="1668"/>
      <c r="ISB20" s="1667"/>
      <c r="ISC20" s="1833"/>
      <c r="ISD20" s="1827"/>
      <c r="ISE20" s="1827"/>
      <c r="ISF20" s="1842"/>
      <c r="ISG20" s="1842"/>
      <c r="ISH20" s="1827"/>
      <c r="ISI20" s="1835"/>
      <c r="ISJ20" s="1836"/>
      <c r="ISK20" s="1837"/>
      <c r="ISL20" s="1827"/>
      <c r="ISM20" s="1827"/>
      <c r="ISN20" s="1827"/>
      <c r="ISO20" s="1838"/>
      <c r="ISP20" s="1838"/>
      <c r="ISQ20" s="1827"/>
      <c r="ISR20" s="1838"/>
      <c r="ISS20" s="1838"/>
      <c r="IST20" s="1838"/>
      <c r="ISU20" s="1838"/>
      <c r="ISV20" s="1838"/>
      <c r="ISW20" s="1827"/>
      <c r="ISX20" s="1823"/>
      <c r="ISY20" s="1840"/>
      <c r="ISZ20" s="1825"/>
      <c r="ITA20" s="1826"/>
      <c r="ITB20" s="1827"/>
      <c r="ITC20" s="1828"/>
      <c r="ITD20" s="1829"/>
      <c r="ITE20" s="1830"/>
      <c r="ITF20" s="1826"/>
      <c r="ITG20" s="1831"/>
      <c r="ITH20" s="1667"/>
      <c r="ITI20" s="1832"/>
      <c r="ITJ20" s="1665"/>
      <c r="ITK20" s="1841"/>
      <c r="ITL20" s="1448"/>
      <c r="ITM20" s="1666"/>
      <c r="ITN20" s="1667"/>
      <c r="ITO20" s="1668"/>
      <c r="ITP20" s="1668"/>
      <c r="ITQ20" s="1667"/>
      <c r="ITR20" s="1833"/>
      <c r="ITS20" s="1827"/>
      <c r="ITT20" s="1827"/>
      <c r="ITU20" s="1842"/>
      <c r="ITV20" s="1842"/>
      <c r="ITW20" s="1827"/>
      <c r="ITX20" s="1835"/>
      <c r="ITY20" s="1836"/>
      <c r="ITZ20" s="1837"/>
      <c r="IUA20" s="1827"/>
      <c r="IUB20" s="1827"/>
      <c r="IUC20" s="1827"/>
      <c r="IUD20" s="1838"/>
      <c r="IUE20" s="1838"/>
      <c r="IUF20" s="1827"/>
      <c r="IUG20" s="1838"/>
      <c r="IUH20" s="1838"/>
      <c r="IUI20" s="1838"/>
      <c r="IUJ20" s="1838"/>
      <c r="IUK20" s="1838"/>
      <c r="IUL20" s="1827"/>
      <c r="IUM20" s="1823"/>
      <c r="IUN20" s="1840"/>
      <c r="IUO20" s="1825"/>
      <c r="IUP20" s="1826"/>
      <c r="IUQ20" s="1827"/>
      <c r="IUR20" s="1828"/>
      <c r="IUS20" s="1829"/>
      <c r="IUT20" s="1830"/>
      <c r="IUU20" s="1826"/>
      <c r="IUV20" s="1831"/>
      <c r="IUW20" s="1667"/>
      <c r="IUX20" s="1832"/>
      <c r="IUY20" s="1665"/>
      <c r="IUZ20" s="1841"/>
      <c r="IVA20" s="1448"/>
      <c r="IVB20" s="1666"/>
      <c r="IVC20" s="1667"/>
      <c r="IVD20" s="1668"/>
      <c r="IVE20" s="1668"/>
      <c r="IVF20" s="1667"/>
      <c r="IVG20" s="1833"/>
      <c r="IVH20" s="1827"/>
      <c r="IVI20" s="1827"/>
      <c r="IVJ20" s="1842"/>
      <c r="IVK20" s="1842"/>
      <c r="IVL20" s="1827"/>
      <c r="IVM20" s="1835"/>
      <c r="IVN20" s="1836"/>
      <c r="IVO20" s="1837"/>
      <c r="IVP20" s="1827"/>
      <c r="IVQ20" s="1827"/>
      <c r="IVR20" s="1827"/>
      <c r="IVS20" s="1838"/>
      <c r="IVT20" s="1838"/>
      <c r="IVU20" s="1827"/>
      <c r="IVV20" s="1838"/>
      <c r="IVW20" s="1838"/>
      <c r="IVX20" s="1838"/>
      <c r="IVY20" s="1838"/>
      <c r="IVZ20" s="1838"/>
      <c r="IWA20" s="1827"/>
      <c r="IWB20" s="1823"/>
      <c r="IWC20" s="1840"/>
      <c r="IWD20" s="1825"/>
      <c r="IWE20" s="1826"/>
      <c r="IWF20" s="1827"/>
      <c r="IWG20" s="1828"/>
      <c r="IWH20" s="1829"/>
      <c r="IWI20" s="1830"/>
      <c r="IWJ20" s="1826"/>
      <c r="IWK20" s="1831"/>
      <c r="IWL20" s="1667"/>
      <c r="IWM20" s="1832"/>
      <c r="IWN20" s="1665"/>
      <c r="IWO20" s="1841"/>
      <c r="IWP20" s="1448"/>
      <c r="IWQ20" s="1666"/>
      <c r="IWR20" s="1667"/>
      <c r="IWS20" s="1668"/>
      <c r="IWT20" s="1668"/>
      <c r="IWU20" s="1667"/>
      <c r="IWV20" s="1833"/>
      <c r="IWW20" s="1827"/>
      <c r="IWX20" s="1827"/>
      <c r="IWY20" s="1842"/>
      <c r="IWZ20" s="1842"/>
      <c r="IXA20" s="1827"/>
      <c r="IXB20" s="1835"/>
      <c r="IXC20" s="1836"/>
      <c r="IXD20" s="1837"/>
      <c r="IXE20" s="1827"/>
      <c r="IXF20" s="1827"/>
      <c r="IXG20" s="1827"/>
      <c r="IXH20" s="1838"/>
      <c r="IXI20" s="1838"/>
      <c r="IXJ20" s="1827"/>
      <c r="IXK20" s="1838"/>
      <c r="IXL20" s="1838"/>
      <c r="IXM20" s="1838"/>
      <c r="IXN20" s="1838"/>
      <c r="IXO20" s="1838"/>
      <c r="IXP20" s="1827"/>
      <c r="IXQ20" s="1823"/>
      <c r="IXR20" s="1840"/>
      <c r="IXS20" s="1825"/>
      <c r="IXT20" s="1826"/>
      <c r="IXU20" s="1827"/>
      <c r="IXV20" s="1828"/>
      <c r="IXW20" s="1829"/>
      <c r="IXX20" s="1830"/>
      <c r="IXY20" s="1826"/>
      <c r="IXZ20" s="1831"/>
      <c r="IYA20" s="1667"/>
      <c r="IYB20" s="1832"/>
      <c r="IYC20" s="1665"/>
      <c r="IYD20" s="1841"/>
      <c r="IYE20" s="1448"/>
      <c r="IYF20" s="1666"/>
      <c r="IYG20" s="1667"/>
      <c r="IYH20" s="1668"/>
      <c r="IYI20" s="1668"/>
      <c r="IYJ20" s="1667"/>
      <c r="IYK20" s="1833"/>
      <c r="IYL20" s="1827"/>
      <c r="IYM20" s="1827"/>
      <c r="IYN20" s="1842"/>
      <c r="IYO20" s="1842"/>
      <c r="IYP20" s="1827"/>
      <c r="IYQ20" s="1835"/>
      <c r="IYR20" s="1836"/>
      <c r="IYS20" s="1837"/>
      <c r="IYT20" s="1827"/>
      <c r="IYU20" s="1827"/>
      <c r="IYV20" s="1827"/>
      <c r="IYW20" s="1838"/>
      <c r="IYX20" s="1838"/>
      <c r="IYY20" s="1827"/>
      <c r="IYZ20" s="1838"/>
      <c r="IZA20" s="1838"/>
      <c r="IZB20" s="1838"/>
      <c r="IZC20" s="1838"/>
      <c r="IZD20" s="1838"/>
      <c r="IZE20" s="1827"/>
      <c r="IZF20" s="1823"/>
      <c r="IZG20" s="1840"/>
      <c r="IZH20" s="1825"/>
      <c r="IZI20" s="1826"/>
      <c r="IZJ20" s="1827"/>
      <c r="IZK20" s="1828"/>
      <c r="IZL20" s="1829"/>
      <c r="IZM20" s="1830"/>
      <c r="IZN20" s="1826"/>
      <c r="IZO20" s="1831"/>
      <c r="IZP20" s="1667"/>
      <c r="IZQ20" s="1832"/>
      <c r="IZR20" s="1665"/>
      <c r="IZS20" s="1841"/>
      <c r="IZT20" s="1448"/>
      <c r="IZU20" s="1666"/>
      <c r="IZV20" s="1667"/>
      <c r="IZW20" s="1668"/>
      <c r="IZX20" s="1668"/>
      <c r="IZY20" s="1667"/>
      <c r="IZZ20" s="1833"/>
      <c r="JAA20" s="1827"/>
      <c r="JAB20" s="1827"/>
      <c r="JAC20" s="1842"/>
      <c r="JAD20" s="1842"/>
      <c r="JAE20" s="1827"/>
      <c r="JAF20" s="1835"/>
      <c r="JAG20" s="1836"/>
      <c r="JAH20" s="1837"/>
      <c r="JAI20" s="1827"/>
      <c r="JAJ20" s="1827"/>
      <c r="JAK20" s="1827"/>
      <c r="JAL20" s="1838"/>
      <c r="JAM20" s="1838"/>
      <c r="JAN20" s="1827"/>
      <c r="JAO20" s="1838"/>
      <c r="JAP20" s="1838"/>
      <c r="JAQ20" s="1838"/>
      <c r="JAR20" s="1838"/>
      <c r="JAS20" s="1838"/>
      <c r="JAT20" s="1827"/>
      <c r="JAU20" s="1823"/>
      <c r="JAV20" s="1840"/>
      <c r="JAW20" s="1825"/>
      <c r="JAX20" s="1826"/>
      <c r="JAY20" s="1827"/>
      <c r="JAZ20" s="1828"/>
      <c r="JBA20" s="1829"/>
      <c r="JBB20" s="1830"/>
      <c r="JBC20" s="1826"/>
      <c r="JBD20" s="1831"/>
      <c r="JBE20" s="1667"/>
      <c r="JBF20" s="1832"/>
      <c r="JBG20" s="1665"/>
      <c r="JBH20" s="1841"/>
      <c r="JBI20" s="1448"/>
      <c r="JBJ20" s="1666"/>
      <c r="JBK20" s="1667"/>
      <c r="JBL20" s="1668"/>
      <c r="JBM20" s="1668"/>
      <c r="JBN20" s="1667"/>
      <c r="JBO20" s="1833"/>
      <c r="JBP20" s="1827"/>
      <c r="JBQ20" s="1827"/>
      <c r="JBR20" s="1842"/>
      <c r="JBS20" s="1842"/>
      <c r="JBT20" s="1827"/>
      <c r="JBU20" s="1835"/>
      <c r="JBV20" s="1836"/>
      <c r="JBW20" s="1837"/>
      <c r="JBX20" s="1827"/>
      <c r="JBY20" s="1827"/>
      <c r="JBZ20" s="1827"/>
      <c r="JCA20" s="1838"/>
      <c r="JCB20" s="1838"/>
      <c r="JCC20" s="1827"/>
      <c r="JCD20" s="1838"/>
      <c r="JCE20" s="1838"/>
      <c r="JCF20" s="1838"/>
      <c r="JCG20" s="1838"/>
      <c r="JCH20" s="1838"/>
      <c r="JCI20" s="1827"/>
      <c r="JCJ20" s="1823"/>
      <c r="JCK20" s="1840"/>
      <c r="JCL20" s="1825"/>
      <c r="JCM20" s="1826"/>
      <c r="JCN20" s="1827"/>
      <c r="JCO20" s="1828"/>
      <c r="JCP20" s="1829"/>
      <c r="JCQ20" s="1830"/>
      <c r="JCR20" s="1826"/>
      <c r="JCS20" s="1831"/>
      <c r="JCT20" s="1667"/>
      <c r="JCU20" s="1832"/>
      <c r="JCV20" s="1665"/>
      <c r="JCW20" s="1841"/>
      <c r="JCX20" s="1448"/>
      <c r="JCY20" s="1666"/>
      <c r="JCZ20" s="1667"/>
      <c r="JDA20" s="1668"/>
      <c r="JDB20" s="1668"/>
      <c r="JDC20" s="1667"/>
      <c r="JDD20" s="1833"/>
      <c r="JDE20" s="1827"/>
      <c r="JDF20" s="1827"/>
      <c r="JDG20" s="1842"/>
      <c r="JDH20" s="1842"/>
      <c r="JDI20" s="1827"/>
      <c r="JDJ20" s="1835"/>
      <c r="JDK20" s="1836"/>
      <c r="JDL20" s="1837"/>
      <c r="JDM20" s="1827"/>
      <c r="JDN20" s="1827"/>
      <c r="JDO20" s="1827"/>
      <c r="JDP20" s="1838"/>
      <c r="JDQ20" s="1838"/>
      <c r="JDR20" s="1827"/>
      <c r="JDS20" s="1838"/>
      <c r="JDT20" s="1838"/>
      <c r="JDU20" s="1838"/>
      <c r="JDV20" s="1838"/>
      <c r="JDW20" s="1838"/>
      <c r="JDX20" s="1827"/>
      <c r="JDY20" s="1823"/>
      <c r="JDZ20" s="1840"/>
      <c r="JEA20" s="1825"/>
      <c r="JEB20" s="1826"/>
      <c r="JEC20" s="1827"/>
      <c r="JED20" s="1828"/>
      <c r="JEE20" s="1829"/>
      <c r="JEF20" s="1830"/>
      <c r="JEG20" s="1826"/>
      <c r="JEH20" s="1831"/>
      <c r="JEI20" s="1667"/>
      <c r="JEJ20" s="1832"/>
      <c r="JEK20" s="1665"/>
      <c r="JEL20" s="1841"/>
      <c r="JEM20" s="1448"/>
      <c r="JEN20" s="1666"/>
      <c r="JEO20" s="1667"/>
      <c r="JEP20" s="1668"/>
      <c r="JEQ20" s="1668"/>
      <c r="JER20" s="1667"/>
      <c r="JES20" s="1833"/>
      <c r="JET20" s="1827"/>
      <c r="JEU20" s="1827"/>
      <c r="JEV20" s="1842"/>
      <c r="JEW20" s="1842"/>
      <c r="JEX20" s="1827"/>
      <c r="JEY20" s="1835"/>
      <c r="JEZ20" s="1836"/>
      <c r="JFA20" s="1837"/>
      <c r="JFB20" s="1827"/>
      <c r="JFC20" s="1827"/>
      <c r="JFD20" s="1827"/>
      <c r="JFE20" s="1838"/>
      <c r="JFF20" s="1838"/>
      <c r="JFG20" s="1827"/>
      <c r="JFH20" s="1838"/>
      <c r="JFI20" s="1838"/>
      <c r="JFJ20" s="1838"/>
      <c r="JFK20" s="1838"/>
      <c r="JFL20" s="1838"/>
      <c r="JFM20" s="1827"/>
      <c r="JFN20" s="1823"/>
      <c r="JFO20" s="1840"/>
      <c r="JFP20" s="1825"/>
      <c r="JFQ20" s="1826"/>
      <c r="JFR20" s="1827"/>
      <c r="JFS20" s="1828"/>
      <c r="JFT20" s="1829"/>
      <c r="JFU20" s="1830"/>
      <c r="JFV20" s="1826"/>
      <c r="JFW20" s="1831"/>
      <c r="JFX20" s="1667"/>
      <c r="JFY20" s="1832"/>
      <c r="JFZ20" s="1665"/>
      <c r="JGA20" s="1841"/>
      <c r="JGB20" s="1448"/>
      <c r="JGC20" s="1666"/>
      <c r="JGD20" s="1667"/>
      <c r="JGE20" s="1668"/>
      <c r="JGF20" s="1668"/>
      <c r="JGG20" s="1667"/>
      <c r="JGH20" s="1833"/>
      <c r="JGI20" s="1827"/>
      <c r="JGJ20" s="1827"/>
      <c r="JGK20" s="1842"/>
      <c r="JGL20" s="1842"/>
      <c r="JGM20" s="1827"/>
      <c r="JGN20" s="1835"/>
      <c r="JGO20" s="1836"/>
      <c r="JGP20" s="1837"/>
      <c r="JGQ20" s="1827"/>
      <c r="JGR20" s="1827"/>
      <c r="JGS20" s="1827"/>
      <c r="JGT20" s="1838"/>
      <c r="JGU20" s="1838"/>
      <c r="JGV20" s="1827"/>
      <c r="JGW20" s="1838"/>
      <c r="JGX20" s="1838"/>
      <c r="JGY20" s="1838"/>
      <c r="JGZ20" s="1838"/>
      <c r="JHA20" s="1838"/>
      <c r="JHB20" s="1827"/>
      <c r="JHC20" s="1823"/>
      <c r="JHD20" s="1840"/>
      <c r="JHE20" s="1825"/>
      <c r="JHF20" s="1826"/>
      <c r="JHG20" s="1827"/>
      <c r="JHH20" s="1828"/>
      <c r="JHI20" s="1829"/>
      <c r="JHJ20" s="1830"/>
      <c r="JHK20" s="1826"/>
      <c r="JHL20" s="1831"/>
      <c r="JHM20" s="1667"/>
      <c r="JHN20" s="1832"/>
      <c r="JHO20" s="1665"/>
      <c r="JHP20" s="1841"/>
      <c r="JHQ20" s="1448"/>
      <c r="JHR20" s="1666"/>
      <c r="JHS20" s="1667"/>
      <c r="JHT20" s="1668"/>
      <c r="JHU20" s="1668"/>
      <c r="JHV20" s="1667"/>
      <c r="JHW20" s="1833"/>
      <c r="JHX20" s="1827"/>
      <c r="JHY20" s="1827"/>
      <c r="JHZ20" s="1842"/>
      <c r="JIA20" s="1842"/>
      <c r="JIB20" s="1827"/>
      <c r="JIC20" s="1835"/>
      <c r="JID20" s="1836"/>
      <c r="JIE20" s="1837"/>
      <c r="JIF20" s="1827"/>
      <c r="JIG20" s="1827"/>
      <c r="JIH20" s="1827"/>
      <c r="JII20" s="1838"/>
      <c r="JIJ20" s="1838"/>
      <c r="JIK20" s="1827"/>
      <c r="JIL20" s="1838"/>
      <c r="JIM20" s="1838"/>
      <c r="JIN20" s="1838"/>
      <c r="JIO20" s="1838"/>
      <c r="JIP20" s="1838"/>
      <c r="JIQ20" s="1827"/>
      <c r="JIR20" s="1823"/>
      <c r="JIS20" s="1840"/>
      <c r="JIT20" s="1825"/>
      <c r="JIU20" s="1826"/>
      <c r="JIV20" s="1827"/>
      <c r="JIW20" s="1828"/>
      <c r="JIX20" s="1829"/>
      <c r="JIY20" s="1830"/>
      <c r="JIZ20" s="1826"/>
      <c r="JJA20" s="1831"/>
      <c r="JJB20" s="1667"/>
      <c r="JJC20" s="1832"/>
      <c r="JJD20" s="1665"/>
      <c r="JJE20" s="1841"/>
      <c r="JJF20" s="1448"/>
      <c r="JJG20" s="1666"/>
      <c r="JJH20" s="1667"/>
      <c r="JJI20" s="1668"/>
      <c r="JJJ20" s="1668"/>
      <c r="JJK20" s="1667"/>
      <c r="JJL20" s="1833"/>
      <c r="JJM20" s="1827"/>
      <c r="JJN20" s="1827"/>
      <c r="JJO20" s="1842"/>
      <c r="JJP20" s="1842"/>
      <c r="JJQ20" s="1827"/>
      <c r="JJR20" s="1835"/>
      <c r="JJS20" s="1836"/>
      <c r="JJT20" s="1837"/>
      <c r="JJU20" s="1827"/>
      <c r="JJV20" s="1827"/>
      <c r="JJW20" s="1827"/>
      <c r="JJX20" s="1838"/>
      <c r="JJY20" s="1838"/>
      <c r="JJZ20" s="1827"/>
      <c r="JKA20" s="1838"/>
      <c r="JKB20" s="1838"/>
      <c r="JKC20" s="1838"/>
      <c r="JKD20" s="1838"/>
      <c r="JKE20" s="1838"/>
      <c r="JKF20" s="1827"/>
      <c r="JKG20" s="1823"/>
      <c r="JKH20" s="1840"/>
      <c r="JKI20" s="1825"/>
      <c r="JKJ20" s="1826"/>
      <c r="JKK20" s="1827"/>
      <c r="JKL20" s="1828"/>
      <c r="JKM20" s="1829"/>
      <c r="JKN20" s="1830"/>
      <c r="JKO20" s="1826"/>
      <c r="JKP20" s="1831"/>
      <c r="JKQ20" s="1667"/>
      <c r="JKR20" s="1832"/>
      <c r="JKS20" s="1665"/>
      <c r="JKT20" s="1841"/>
      <c r="JKU20" s="1448"/>
      <c r="JKV20" s="1666"/>
      <c r="JKW20" s="1667"/>
      <c r="JKX20" s="1668"/>
      <c r="JKY20" s="1668"/>
      <c r="JKZ20" s="1667"/>
      <c r="JLA20" s="1833"/>
      <c r="JLB20" s="1827"/>
      <c r="JLC20" s="1827"/>
      <c r="JLD20" s="1842"/>
      <c r="JLE20" s="1842"/>
      <c r="JLF20" s="1827"/>
      <c r="JLG20" s="1835"/>
      <c r="JLH20" s="1836"/>
      <c r="JLI20" s="1837"/>
      <c r="JLJ20" s="1827"/>
      <c r="JLK20" s="1827"/>
      <c r="JLL20" s="1827"/>
      <c r="JLM20" s="1838"/>
      <c r="JLN20" s="1838"/>
      <c r="JLO20" s="1827"/>
      <c r="JLP20" s="1838"/>
      <c r="JLQ20" s="1838"/>
      <c r="JLR20" s="1838"/>
      <c r="JLS20" s="1838"/>
      <c r="JLT20" s="1838"/>
      <c r="JLU20" s="1827"/>
      <c r="JLV20" s="1823"/>
      <c r="JLW20" s="1840"/>
      <c r="JLX20" s="1825"/>
      <c r="JLY20" s="1826"/>
      <c r="JLZ20" s="1827"/>
      <c r="JMA20" s="1828"/>
      <c r="JMB20" s="1829"/>
      <c r="JMC20" s="1830"/>
      <c r="JMD20" s="1826"/>
      <c r="JME20" s="1831"/>
      <c r="JMF20" s="1667"/>
      <c r="JMG20" s="1832"/>
      <c r="JMH20" s="1665"/>
      <c r="JMI20" s="1841"/>
      <c r="JMJ20" s="1448"/>
      <c r="JMK20" s="1666"/>
      <c r="JML20" s="1667"/>
      <c r="JMM20" s="1668"/>
      <c r="JMN20" s="1668"/>
      <c r="JMO20" s="1667"/>
      <c r="JMP20" s="1833"/>
      <c r="JMQ20" s="1827"/>
      <c r="JMR20" s="1827"/>
      <c r="JMS20" s="1842"/>
      <c r="JMT20" s="1842"/>
      <c r="JMU20" s="1827"/>
      <c r="JMV20" s="1835"/>
      <c r="JMW20" s="1836"/>
      <c r="JMX20" s="1837"/>
      <c r="JMY20" s="1827"/>
      <c r="JMZ20" s="1827"/>
      <c r="JNA20" s="1827"/>
      <c r="JNB20" s="1838"/>
      <c r="JNC20" s="1838"/>
      <c r="JND20" s="1827"/>
      <c r="JNE20" s="1838"/>
      <c r="JNF20" s="1838"/>
      <c r="JNG20" s="1838"/>
      <c r="JNH20" s="1838"/>
      <c r="JNI20" s="1838"/>
      <c r="JNJ20" s="1827"/>
      <c r="JNK20" s="1823"/>
      <c r="JNL20" s="1840"/>
      <c r="JNM20" s="1825"/>
      <c r="JNN20" s="1826"/>
      <c r="JNO20" s="1827"/>
      <c r="JNP20" s="1828"/>
      <c r="JNQ20" s="1829"/>
      <c r="JNR20" s="1830"/>
      <c r="JNS20" s="1826"/>
      <c r="JNT20" s="1831"/>
      <c r="JNU20" s="1667"/>
      <c r="JNV20" s="1832"/>
      <c r="JNW20" s="1665"/>
      <c r="JNX20" s="1841"/>
      <c r="JNY20" s="1448"/>
      <c r="JNZ20" s="1666"/>
      <c r="JOA20" s="1667"/>
      <c r="JOB20" s="1668"/>
      <c r="JOC20" s="1668"/>
      <c r="JOD20" s="1667"/>
      <c r="JOE20" s="1833"/>
      <c r="JOF20" s="1827"/>
      <c r="JOG20" s="1827"/>
      <c r="JOH20" s="1842"/>
      <c r="JOI20" s="1842"/>
      <c r="JOJ20" s="1827"/>
      <c r="JOK20" s="1835"/>
      <c r="JOL20" s="1836"/>
      <c r="JOM20" s="1837"/>
      <c r="JON20" s="1827"/>
      <c r="JOO20" s="1827"/>
      <c r="JOP20" s="1827"/>
      <c r="JOQ20" s="1838"/>
      <c r="JOR20" s="1838"/>
      <c r="JOS20" s="1827"/>
      <c r="JOT20" s="1838"/>
      <c r="JOU20" s="1838"/>
      <c r="JOV20" s="1838"/>
      <c r="JOW20" s="1838"/>
      <c r="JOX20" s="1838"/>
      <c r="JOY20" s="1827"/>
      <c r="JOZ20" s="1823"/>
      <c r="JPA20" s="1840"/>
      <c r="JPB20" s="1825"/>
      <c r="JPC20" s="1826"/>
      <c r="JPD20" s="1827"/>
      <c r="JPE20" s="1828"/>
      <c r="JPF20" s="1829"/>
      <c r="JPG20" s="1830"/>
      <c r="JPH20" s="1826"/>
      <c r="JPI20" s="1831"/>
      <c r="JPJ20" s="1667"/>
      <c r="JPK20" s="1832"/>
      <c r="JPL20" s="1665"/>
      <c r="JPM20" s="1841"/>
      <c r="JPN20" s="1448"/>
      <c r="JPO20" s="1666"/>
      <c r="JPP20" s="1667"/>
      <c r="JPQ20" s="1668"/>
      <c r="JPR20" s="1668"/>
      <c r="JPS20" s="1667"/>
      <c r="JPT20" s="1833"/>
      <c r="JPU20" s="1827"/>
      <c r="JPV20" s="1827"/>
      <c r="JPW20" s="1842"/>
      <c r="JPX20" s="1842"/>
      <c r="JPY20" s="1827"/>
      <c r="JPZ20" s="1835"/>
      <c r="JQA20" s="1836"/>
      <c r="JQB20" s="1837"/>
      <c r="JQC20" s="1827"/>
      <c r="JQD20" s="1827"/>
      <c r="JQE20" s="1827"/>
      <c r="JQF20" s="1838"/>
      <c r="JQG20" s="1838"/>
      <c r="JQH20" s="1827"/>
      <c r="JQI20" s="1838"/>
      <c r="JQJ20" s="1838"/>
      <c r="JQK20" s="1838"/>
      <c r="JQL20" s="1838"/>
      <c r="JQM20" s="1838"/>
      <c r="JQN20" s="1827"/>
      <c r="JQO20" s="1823"/>
      <c r="JQP20" s="1840"/>
      <c r="JQQ20" s="1825"/>
      <c r="JQR20" s="1826"/>
      <c r="JQS20" s="1827"/>
      <c r="JQT20" s="1828"/>
      <c r="JQU20" s="1829"/>
      <c r="JQV20" s="1830"/>
      <c r="JQW20" s="1826"/>
      <c r="JQX20" s="1831"/>
      <c r="JQY20" s="1667"/>
      <c r="JQZ20" s="1832"/>
      <c r="JRA20" s="1665"/>
      <c r="JRB20" s="1841"/>
      <c r="JRC20" s="1448"/>
      <c r="JRD20" s="1666"/>
      <c r="JRE20" s="1667"/>
      <c r="JRF20" s="1668"/>
      <c r="JRG20" s="1668"/>
      <c r="JRH20" s="1667"/>
      <c r="JRI20" s="1833"/>
      <c r="JRJ20" s="1827"/>
      <c r="JRK20" s="1827"/>
      <c r="JRL20" s="1842"/>
      <c r="JRM20" s="1842"/>
      <c r="JRN20" s="1827"/>
      <c r="JRO20" s="1835"/>
      <c r="JRP20" s="1836"/>
      <c r="JRQ20" s="1837"/>
      <c r="JRR20" s="1827"/>
      <c r="JRS20" s="1827"/>
      <c r="JRT20" s="1827"/>
      <c r="JRU20" s="1838"/>
      <c r="JRV20" s="1838"/>
      <c r="JRW20" s="1827"/>
      <c r="JRX20" s="1838"/>
      <c r="JRY20" s="1838"/>
      <c r="JRZ20" s="1838"/>
      <c r="JSA20" s="1838"/>
      <c r="JSB20" s="1838"/>
      <c r="JSC20" s="1827"/>
      <c r="JSD20" s="1823"/>
      <c r="JSE20" s="1840"/>
      <c r="JSF20" s="1825"/>
      <c r="JSG20" s="1826"/>
      <c r="JSH20" s="1827"/>
      <c r="JSI20" s="1828"/>
      <c r="JSJ20" s="1829"/>
      <c r="JSK20" s="1830"/>
      <c r="JSL20" s="1826"/>
      <c r="JSM20" s="1831"/>
      <c r="JSN20" s="1667"/>
      <c r="JSO20" s="1832"/>
      <c r="JSP20" s="1665"/>
      <c r="JSQ20" s="1841"/>
      <c r="JSR20" s="1448"/>
      <c r="JSS20" s="1666"/>
      <c r="JST20" s="1667"/>
      <c r="JSU20" s="1668"/>
      <c r="JSV20" s="1668"/>
      <c r="JSW20" s="1667"/>
      <c r="JSX20" s="1833"/>
      <c r="JSY20" s="1827"/>
      <c r="JSZ20" s="1827"/>
      <c r="JTA20" s="1842"/>
      <c r="JTB20" s="1842"/>
      <c r="JTC20" s="1827"/>
      <c r="JTD20" s="1835"/>
      <c r="JTE20" s="1836"/>
      <c r="JTF20" s="1837"/>
      <c r="JTG20" s="1827"/>
      <c r="JTH20" s="1827"/>
      <c r="JTI20" s="1827"/>
      <c r="JTJ20" s="1838"/>
      <c r="JTK20" s="1838"/>
      <c r="JTL20" s="1827"/>
      <c r="JTM20" s="1838"/>
      <c r="JTN20" s="1838"/>
      <c r="JTO20" s="1838"/>
      <c r="JTP20" s="1838"/>
      <c r="JTQ20" s="1838"/>
      <c r="JTR20" s="1827"/>
      <c r="JTS20" s="1823"/>
      <c r="JTT20" s="1840"/>
      <c r="JTU20" s="1825"/>
      <c r="JTV20" s="1826"/>
      <c r="JTW20" s="1827"/>
      <c r="JTX20" s="1828"/>
      <c r="JTY20" s="1829"/>
      <c r="JTZ20" s="1830"/>
      <c r="JUA20" s="1826"/>
      <c r="JUB20" s="1831"/>
      <c r="JUC20" s="1667"/>
      <c r="JUD20" s="1832"/>
      <c r="JUE20" s="1665"/>
      <c r="JUF20" s="1841"/>
      <c r="JUG20" s="1448"/>
      <c r="JUH20" s="1666"/>
      <c r="JUI20" s="1667"/>
      <c r="JUJ20" s="1668"/>
      <c r="JUK20" s="1668"/>
      <c r="JUL20" s="1667"/>
      <c r="JUM20" s="1833"/>
      <c r="JUN20" s="1827"/>
      <c r="JUO20" s="1827"/>
      <c r="JUP20" s="1842"/>
      <c r="JUQ20" s="1842"/>
      <c r="JUR20" s="1827"/>
      <c r="JUS20" s="1835"/>
      <c r="JUT20" s="1836"/>
      <c r="JUU20" s="1837"/>
      <c r="JUV20" s="1827"/>
      <c r="JUW20" s="1827"/>
      <c r="JUX20" s="1827"/>
      <c r="JUY20" s="1838"/>
      <c r="JUZ20" s="1838"/>
      <c r="JVA20" s="1827"/>
      <c r="JVB20" s="1838"/>
      <c r="JVC20" s="1838"/>
      <c r="JVD20" s="1838"/>
      <c r="JVE20" s="1838"/>
      <c r="JVF20" s="1838"/>
      <c r="JVG20" s="1827"/>
      <c r="JVH20" s="1823"/>
      <c r="JVI20" s="1840"/>
      <c r="JVJ20" s="1825"/>
      <c r="JVK20" s="1826"/>
      <c r="JVL20" s="1827"/>
      <c r="JVM20" s="1828"/>
      <c r="JVN20" s="1829"/>
      <c r="JVO20" s="1830"/>
      <c r="JVP20" s="1826"/>
      <c r="JVQ20" s="1831"/>
      <c r="JVR20" s="1667"/>
      <c r="JVS20" s="1832"/>
      <c r="JVT20" s="1665"/>
      <c r="JVU20" s="1841"/>
      <c r="JVV20" s="1448"/>
      <c r="JVW20" s="1666"/>
      <c r="JVX20" s="1667"/>
      <c r="JVY20" s="1668"/>
      <c r="JVZ20" s="1668"/>
      <c r="JWA20" s="1667"/>
      <c r="JWB20" s="1833"/>
      <c r="JWC20" s="1827"/>
      <c r="JWD20" s="1827"/>
      <c r="JWE20" s="1842"/>
      <c r="JWF20" s="1842"/>
      <c r="JWG20" s="1827"/>
      <c r="JWH20" s="1835"/>
      <c r="JWI20" s="1836"/>
      <c r="JWJ20" s="1837"/>
      <c r="JWK20" s="1827"/>
      <c r="JWL20" s="1827"/>
      <c r="JWM20" s="1827"/>
      <c r="JWN20" s="1838"/>
      <c r="JWO20" s="1838"/>
      <c r="JWP20" s="1827"/>
      <c r="JWQ20" s="1838"/>
      <c r="JWR20" s="1838"/>
      <c r="JWS20" s="1838"/>
      <c r="JWT20" s="1838"/>
      <c r="JWU20" s="1838"/>
      <c r="JWV20" s="1827"/>
      <c r="JWW20" s="1823"/>
      <c r="JWX20" s="1840"/>
      <c r="JWY20" s="1825"/>
      <c r="JWZ20" s="1826"/>
      <c r="JXA20" s="1827"/>
      <c r="JXB20" s="1828"/>
      <c r="JXC20" s="1829"/>
      <c r="JXD20" s="1830"/>
      <c r="JXE20" s="1826"/>
      <c r="JXF20" s="1831"/>
      <c r="JXG20" s="1667"/>
      <c r="JXH20" s="1832"/>
      <c r="JXI20" s="1665"/>
      <c r="JXJ20" s="1841"/>
      <c r="JXK20" s="1448"/>
      <c r="JXL20" s="1666"/>
      <c r="JXM20" s="1667"/>
      <c r="JXN20" s="1668"/>
      <c r="JXO20" s="1668"/>
      <c r="JXP20" s="1667"/>
      <c r="JXQ20" s="1833"/>
      <c r="JXR20" s="1827"/>
      <c r="JXS20" s="1827"/>
      <c r="JXT20" s="1842"/>
      <c r="JXU20" s="1842"/>
      <c r="JXV20" s="1827"/>
      <c r="JXW20" s="1835"/>
      <c r="JXX20" s="1836"/>
      <c r="JXY20" s="1837"/>
      <c r="JXZ20" s="1827"/>
      <c r="JYA20" s="1827"/>
      <c r="JYB20" s="1827"/>
      <c r="JYC20" s="1838"/>
      <c r="JYD20" s="1838"/>
      <c r="JYE20" s="1827"/>
      <c r="JYF20" s="1838"/>
      <c r="JYG20" s="1838"/>
      <c r="JYH20" s="1838"/>
      <c r="JYI20" s="1838"/>
      <c r="JYJ20" s="1838"/>
      <c r="JYK20" s="1827"/>
      <c r="JYL20" s="1823"/>
      <c r="JYM20" s="1840"/>
      <c r="JYN20" s="1825"/>
      <c r="JYO20" s="1826"/>
      <c r="JYP20" s="1827"/>
      <c r="JYQ20" s="1828"/>
      <c r="JYR20" s="1829"/>
      <c r="JYS20" s="1830"/>
      <c r="JYT20" s="1826"/>
      <c r="JYU20" s="1831"/>
      <c r="JYV20" s="1667"/>
      <c r="JYW20" s="1832"/>
      <c r="JYX20" s="1665"/>
      <c r="JYY20" s="1841"/>
      <c r="JYZ20" s="1448"/>
      <c r="JZA20" s="1666"/>
      <c r="JZB20" s="1667"/>
      <c r="JZC20" s="1668"/>
      <c r="JZD20" s="1668"/>
      <c r="JZE20" s="1667"/>
      <c r="JZF20" s="1833"/>
      <c r="JZG20" s="1827"/>
      <c r="JZH20" s="1827"/>
      <c r="JZI20" s="1842"/>
      <c r="JZJ20" s="1842"/>
      <c r="JZK20" s="1827"/>
      <c r="JZL20" s="1835"/>
      <c r="JZM20" s="1836"/>
      <c r="JZN20" s="1837"/>
      <c r="JZO20" s="1827"/>
      <c r="JZP20" s="1827"/>
      <c r="JZQ20" s="1827"/>
      <c r="JZR20" s="1838"/>
      <c r="JZS20" s="1838"/>
      <c r="JZT20" s="1827"/>
      <c r="JZU20" s="1838"/>
      <c r="JZV20" s="1838"/>
      <c r="JZW20" s="1838"/>
      <c r="JZX20" s="1838"/>
      <c r="JZY20" s="1838"/>
      <c r="JZZ20" s="1827"/>
      <c r="KAA20" s="1823"/>
      <c r="KAB20" s="1840"/>
      <c r="KAC20" s="1825"/>
      <c r="KAD20" s="1826"/>
      <c r="KAE20" s="1827"/>
      <c r="KAF20" s="1828"/>
      <c r="KAG20" s="1829"/>
      <c r="KAH20" s="1830"/>
      <c r="KAI20" s="1826"/>
      <c r="KAJ20" s="1831"/>
      <c r="KAK20" s="1667"/>
      <c r="KAL20" s="1832"/>
      <c r="KAM20" s="1665"/>
      <c r="KAN20" s="1841"/>
      <c r="KAO20" s="1448"/>
      <c r="KAP20" s="1666"/>
      <c r="KAQ20" s="1667"/>
      <c r="KAR20" s="1668"/>
      <c r="KAS20" s="1668"/>
      <c r="KAT20" s="1667"/>
      <c r="KAU20" s="1833"/>
      <c r="KAV20" s="1827"/>
      <c r="KAW20" s="1827"/>
      <c r="KAX20" s="1842"/>
      <c r="KAY20" s="1842"/>
      <c r="KAZ20" s="1827"/>
      <c r="KBA20" s="1835"/>
      <c r="KBB20" s="1836"/>
      <c r="KBC20" s="1837"/>
      <c r="KBD20" s="1827"/>
      <c r="KBE20" s="1827"/>
      <c r="KBF20" s="1827"/>
      <c r="KBG20" s="1838"/>
      <c r="KBH20" s="1838"/>
      <c r="KBI20" s="1827"/>
      <c r="KBJ20" s="1838"/>
      <c r="KBK20" s="1838"/>
      <c r="KBL20" s="1838"/>
      <c r="KBM20" s="1838"/>
      <c r="KBN20" s="1838"/>
      <c r="KBO20" s="1827"/>
      <c r="KBP20" s="1823"/>
      <c r="KBQ20" s="1840"/>
      <c r="KBR20" s="1825"/>
      <c r="KBS20" s="1826"/>
      <c r="KBT20" s="1827"/>
      <c r="KBU20" s="1828"/>
      <c r="KBV20" s="1829"/>
      <c r="KBW20" s="1830"/>
      <c r="KBX20" s="1826"/>
      <c r="KBY20" s="1831"/>
      <c r="KBZ20" s="1667"/>
      <c r="KCA20" s="1832"/>
      <c r="KCB20" s="1665"/>
      <c r="KCC20" s="1841"/>
      <c r="KCD20" s="1448"/>
      <c r="KCE20" s="1666"/>
      <c r="KCF20" s="1667"/>
      <c r="KCG20" s="1668"/>
      <c r="KCH20" s="1668"/>
      <c r="KCI20" s="1667"/>
      <c r="KCJ20" s="1833"/>
      <c r="KCK20" s="1827"/>
      <c r="KCL20" s="1827"/>
      <c r="KCM20" s="1842"/>
      <c r="KCN20" s="1842"/>
      <c r="KCO20" s="1827"/>
      <c r="KCP20" s="1835"/>
      <c r="KCQ20" s="1836"/>
      <c r="KCR20" s="1837"/>
      <c r="KCS20" s="1827"/>
      <c r="KCT20" s="1827"/>
      <c r="KCU20" s="1827"/>
      <c r="KCV20" s="1838"/>
      <c r="KCW20" s="1838"/>
      <c r="KCX20" s="1827"/>
      <c r="KCY20" s="1838"/>
      <c r="KCZ20" s="1838"/>
      <c r="KDA20" s="1838"/>
      <c r="KDB20" s="1838"/>
      <c r="KDC20" s="1838"/>
      <c r="KDD20" s="1827"/>
      <c r="KDE20" s="1823"/>
      <c r="KDF20" s="1840"/>
      <c r="KDG20" s="1825"/>
      <c r="KDH20" s="1826"/>
      <c r="KDI20" s="1827"/>
      <c r="KDJ20" s="1828"/>
      <c r="KDK20" s="1829"/>
      <c r="KDL20" s="1830"/>
      <c r="KDM20" s="1826"/>
      <c r="KDN20" s="1831"/>
      <c r="KDO20" s="1667"/>
      <c r="KDP20" s="1832"/>
      <c r="KDQ20" s="1665"/>
      <c r="KDR20" s="1841"/>
      <c r="KDS20" s="1448"/>
      <c r="KDT20" s="1666"/>
      <c r="KDU20" s="1667"/>
      <c r="KDV20" s="1668"/>
      <c r="KDW20" s="1668"/>
      <c r="KDX20" s="1667"/>
      <c r="KDY20" s="1833"/>
      <c r="KDZ20" s="1827"/>
      <c r="KEA20" s="1827"/>
      <c r="KEB20" s="1842"/>
      <c r="KEC20" s="1842"/>
      <c r="KED20" s="1827"/>
      <c r="KEE20" s="1835"/>
      <c r="KEF20" s="1836"/>
      <c r="KEG20" s="1837"/>
      <c r="KEH20" s="1827"/>
      <c r="KEI20" s="1827"/>
      <c r="KEJ20" s="1827"/>
      <c r="KEK20" s="1838"/>
      <c r="KEL20" s="1838"/>
      <c r="KEM20" s="1827"/>
      <c r="KEN20" s="1838"/>
      <c r="KEO20" s="1838"/>
      <c r="KEP20" s="1838"/>
      <c r="KEQ20" s="1838"/>
      <c r="KER20" s="1838"/>
      <c r="KES20" s="1827"/>
      <c r="KET20" s="1823"/>
      <c r="KEU20" s="1840"/>
      <c r="KEV20" s="1825"/>
      <c r="KEW20" s="1826"/>
      <c r="KEX20" s="1827"/>
      <c r="KEY20" s="1828"/>
      <c r="KEZ20" s="1829"/>
      <c r="KFA20" s="1830"/>
      <c r="KFB20" s="1826"/>
      <c r="KFC20" s="1831"/>
      <c r="KFD20" s="1667"/>
      <c r="KFE20" s="1832"/>
      <c r="KFF20" s="1665"/>
      <c r="KFG20" s="1841"/>
      <c r="KFH20" s="1448"/>
      <c r="KFI20" s="1666"/>
      <c r="KFJ20" s="1667"/>
      <c r="KFK20" s="1668"/>
      <c r="KFL20" s="1668"/>
      <c r="KFM20" s="1667"/>
      <c r="KFN20" s="1833"/>
      <c r="KFO20" s="1827"/>
      <c r="KFP20" s="1827"/>
      <c r="KFQ20" s="1842"/>
      <c r="KFR20" s="1842"/>
      <c r="KFS20" s="1827"/>
      <c r="KFT20" s="1835"/>
      <c r="KFU20" s="1836"/>
      <c r="KFV20" s="1837"/>
      <c r="KFW20" s="1827"/>
      <c r="KFX20" s="1827"/>
      <c r="KFY20" s="1827"/>
      <c r="KFZ20" s="1838"/>
      <c r="KGA20" s="1838"/>
      <c r="KGB20" s="1827"/>
      <c r="KGC20" s="1838"/>
      <c r="KGD20" s="1838"/>
      <c r="KGE20" s="1838"/>
      <c r="KGF20" s="1838"/>
      <c r="KGG20" s="1838"/>
      <c r="KGH20" s="1827"/>
      <c r="KGI20" s="1823"/>
      <c r="KGJ20" s="1840"/>
      <c r="KGK20" s="1825"/>
      <c r="KGL20" s="1826"/>
      <c r="KGM20" s="1827"/>
      <c r="KGN20" s="1828"/>
      <c r="KGO20" s="1829"/>
      <c r="KGP20" s="1830"/>
      <c r="KGQ20" s="1826"/>
      <c r="KGR20" s="1831"/>
      <c r="KGS20" s="1667"/>
      <c r="KGT20" s="1832"/>
      <c r="KGU20" s="1665"/>
      <c r="KGV20" s="1841"/>
      <c r="KGW20" s="1448"/>
      <c r="KGX20" s="1666"/>
      <c r="KGY20" s="1667"/>
      <c r="KGZ20" s="1668"/>
      <c r="KHA20" s="1668"/>
      <c r="KHB20" s="1667"/>
      <c r="KHC20" s="1833"/>
      <c r="KHD20" s="1827"/>
      <c r="KHE20" s="1827"/>
      <c r="KHF20" s="1842"/>
      <c r="KHG20" s="1842"/>
      <c r="KHH20" s="1827"/>
      <c r="KHI20" s="1835"/>
      <c r="KHJ20" s="1836"/>
      <c r="KHK20" s="1837"/>
      <c r="KHL20" s="1827"/>
      <c r="KHM20" s="1827"/>
      <c r="KHN20" s="1827"/>
      <c r="KHO20" s="1838"/>
      <c r="KHP20" s="1838"/>
      <c r="KHQ20" s="1827"/>
      <c r="KHR20" s="1838"/>
      <c r="KHS20" s="1838"/>
      <c r="KHT20" s="1838"/>
      <c r="KHU20" s="1838"/>
      <c r="KHV20" s="1838"/>
      <c r="KHW20" s="1827"/>
      <c r="KHX20" s="1823"/>
      <c r="KHY20" s="1840"/>
      <c r="KHZ20" s="1825"/>
      <c r="KIA20" s="1826"/>
      <c r="KIB20" s="1827"/>
      <c r="KIC20" s="1828"/>
      <c r="KID20" s="1829"/>
      <c r="KIE20" s="1830"/>
      <c r="KIF20" s="1826"/>
      <c r="KIG20" s="1831"/>
      <c r="KIH20" s="1667"/>
      <c r="KII20" s="1832"/>
      <c r="KIJ20" s="1665"/>
      <c r="KIK20" s="1841"/>
      <c r="KIL20" s="1448"/>
      <c r="KIM20" s="1666"/>
      <c r="KIN20" s="1667"/>
      <c r="KIO20" s="1668"/>
      <c r="KIP20" s="1668"/>
      <c r="KIQ20" s="1667"/>
      <c r="KIR20" s="1833"/>
      <c r="KIS20" s="1827"/>
      <c r="KIT20" s="1827"/>
      <c r="KIU20" s="1842"/>
      <c r="KIV20" s="1842"/>
      <c r="KIW20" s="1827"/>
      <c r="KIX20" s="1835"/>
      <c r="KIY20" s="1836"/>
      <c r="KIZ20" s="1837"/>
      <c r="KJA20" s="1827"/>
      <c r="KJB20" s="1827"/>
      <c r="KJC20" s="1827"/>
      <c r="KJD20" s="1838"/>
      <c r="KJE20" s="1838"/>
      <c r="KJF20" s="1827"/>
      <c r="KJG20" s="1838"/>
      <c r="KJH20" s="1838"/>
      <c r="KJI20" s="1838"/>
      <c r="KJJ20" s="1838"/>
      <c r="KJK20" s="1838"/>
      <c r="KJL20" s="1827"/>
      <c r="KJM20" s="1823"/>
      <c r="KJN20" s="1840"/>
      <c r="KJO20" s="1825"/>
      <c r="KJP20" s="1826"/>
      <c r="KJQ20" s="1827"/>
      <c r="KJR20" s="1828"/>
      <c r="KJS20" s="1829"/>
      <c r="KJT20" s="1830"/>
      <c r="KJU20" s="1826"/>
      <c r="KJV20" s="1831"/>
      <c r="KJW20" s="1667"/>
      <c r="KJX20" s="1832"/>
      <c r="KJY20" s="1665"/>
      <c r="KJZ20" s="1841"/>
      <c r="KKA20" s="1448"/>
      <c r="KKB20" s="1666"/>
      <c r="KKC20" s="1667"/>
      <c r="KKD20" s="1668"/>
      <c r="KKE20" s="1668"/>
      <c r="KKF20" s="1667"/>
      <c r="KKG20" s="1833"/>
      <c r="KKH20" s="1827"/>
      <c r="KKI20" s="1827"/>
      <c r="KKJ20" s="1842"/>
      <c r="KKK20" s="1842"/>
      <c r="KKL20" s="1827"/>
      <c r="KKM20" s="1835"/>
      <c r="KKN20" s="1836"/>
      <c r="KKO20" s="1837"/>
      <c r="KKP20" s="1827"/>
      <c r="KKQ20" s="1827"/>
      <c r="KKR20" s="1827"/>
      <c r="KKS20" s="1838"/>
      <c r="KKT20" s="1838"/>
      <c r="KKU20" s="1827"/>
      <c r="KKV20" s="1838"/>
      <c r="KKW20" s="1838"/>
      <c r="KKX20" s="1838"/>
      <c r="KKY20" s="1838"/>
      <c r="KKZ20" s="1838"/>
      <c r="KLA20" s="1827"/>
      <c r="KLB20" s="1823"/>
      <c r="KLC20" s="1840"/>
      <c r="KLD20" s="1825"/>
      <c r="KLE20" s="1826"/>
      <c r="KLF20" s="1827"/>
      <c r="KLG20" s="1828"/>
      <c r="KLH20" s="1829"/>
      <c r="KLI20" s="1830"/>
      <c r="KLJ20" s="1826"/>
      <c r="KLK20" s="1831"/>
      <c r="KLL20" s="1667"/>
      <c r="KLM20" s="1832"/>
      <c r="KLN20" s="1665"/>
      <c r="KLO20" s="1841"/>
      <c r="KLP20" s="1448"/>
      <c r="KLQ20" s="1666"/>
      <c r="KLR20" s="1667"/>
      <c r="KLS20" s="1668"/>
      <c r="KLT20" s="1668"/>
      <c r="KLU20" s="1667"/>
      <c r="KLV20" s="1833"/>
      <c r="KLW20" s="1827"/>
      <c r="KLX20" s="1827"/>
      <c r="KLY20" s="1842"/>
      <c r="KLZ20" s="1842"/>
      <c r="KMA20" s="1827"/>
      <c r="KMB20" s="1835"/>
      <c r="KMC20" s="1836"/>
      <c r="KMD20" s="1837"/>
      <c r="KME20" s="1827"/>
      <c r="KMF20" s="1827"/>
      <c r="KMG20" s="1827"/>
      <c r="KMH20" s="1838"/>
      <c r="KMI20" s="1838"/>
      <c r="KMJ20" s="1827"/>
      <c r="KMK20" s="1838"/>
      <c r="KML20" s="1838"/>
      <c r="KMM20" s="1838"/>
      <c r="KMN20" s="1838"/>
      <c r="KMO20" s="1838"/>
      <c r="KMP20" s="1827"/>
      <c r="KMQ20" s="1823"/>
      <c r="KMR20" s="1840"/>
      <c r="KMS20" s="1825"/>
      <c r="KMT20" s="1826"/>
      <c r="KMU20" s="1827"/>
      <c r="KMV20" s="1828"/>
      <c r="KMW20" s="1829"/>
      <c r="KMX20" s="1830"/>
      <c r="KMY20" s="1826"/>
      <c r="KMZ20" s="1831"/>
      <c r="KNA20" s="1667"/>
      <c r="KNB20" s="1832"/>
      <c r="KNC20" s="1665"/>
      <c r="KND20" s="1841"/>
      <c r="KNE20" s="1448"/>
      <c r="KNF20" s="1666"/>
      <c r="KNG20" s="1667"/>
      <c r="KNH20" s="1668"/>
      <c r="KNI20" s="1668"/>
      <c r="KNJ20" s="1667"/>
      <c r="KNK20" s="1833"/>
      <c r="KNL20" s="1827"/>
      <c r="KNM20" s="1827"/>
      <c r="KNN20" s="1842"/>
      <c r="KNO20" s="1842"/>
      <c r="KNP20" s="1827"/>
      <c r="KNQ20" s="1835"/>
      <c r="KNR20" s="1836"/>
      <c r="KNS20" s="1837"/>
      <c r="KNT20" s="1827"/>
      <c r="KNU20" s="1827"/>
      <c r="KNV20" s="1827"/>
      <c r="KNW20" s="1838"/>
      <c r="KNX20" s="1838"/>
      <c r="KNY20" s="1827"/>
      <c r="KNZ20" s="1838"/>
      <c r="KOA20" s="1838"/>
      <c r="KOB20" s="1838"/>
      <c r="KOC20" s="1838"/>
      <c r="KOD20" s="1838"/>
      <c r="KOE20" s="1827"/>
      <c r="KOF20" s="1823"/>
      <c r="KOG20" s="1840"/>
      <c r="KOH20" s="1825"/>
      <c r="KOI20" s="1826"/>
      <c r="KOJ20" s="1827"/>
      <c r="KOK20" s="1828"/>
      <c r="KOL20" s="1829"/>
      <c r="KOM20" s="1830"/>
      <c r="KON20" s="1826"/>
      <c r="KOO20" s="1831"/>
      <c r="KOP20" s="1667"/>
      <c r="KOQ20" s="1832"/>
      <c r="KOR20" s="1665"/>
      <c r="KOS20" s="1841"/>
      <c r="KOT20" s="1448"/>
      <c r="KOU20" s="1666"/>
      <c r="KOV20" s="1667"/>
      <c r="KOW20" s="1668"/>
      <c r="KOX20" s="1668"/>
      <c r="KOY20" s="1667"/>
      <c r="KOZ20" s="1833"/>
      <c r="KPA20" s="1827"/>
      <c r="KPB20" s="1827"/>
      <c r="KPC20" s="1842"/>
      <c r="KPD20" s="1842"/>
      <c r="KPE20" s="1827"/>
      <c r="KPF20" s="1835"/>
      <c r="KPG20" s="1836"/>
      <c r="KPH20" s="1837"/>
      <c r="KPI20" s="1827"/>
      <c r="KPJ20" s="1827"/>
      <c r="KPK20" s="1827"/>
      <c r="KPL20" s="1838"/>
      <c r="KPM20" s="1838"/>
      <c r="KPN20" s="1827"/>
      <c r="KPO20" s="1838"/>
      <c r="KPP20" s="1838"/>
      <c r="KPQ20" s="1838"/>
      <c r="KPR20" s="1838"/>
      <c r="KPS20" s="1838"/>
      <c r="KPT20" s="1827"/>
      <c r="KPU20" s="1823"/>
      <c r="KPV20" s="1840"/>
      <c r="KPW20" s="1825"/>
      <c r="KPX20" s="1826"/>
      <c r="KPY20" s="1827"/>
      <c r="KPZ20" s="1828"/>
      <c r="KQA20" s="1829"/>
      <c r="KQB20" s="1830"/>
      <c r="KQC20" s="1826"/>
      <c r="KQD20" s="1831"/>
      <c r="KQE20" s="1667"/>
      <c r="KQF20" s="1832"/>
      <c r="KQG20" s="1665"/>
      <c r="KQH20" s="1841"/>
      <c r="KQI20" s="1448"/>
      <c r="KQJ20" s="1666"/>
      <c r="KQK20" s="1667"/>
      <c r="KQL20" s="1668"/>
      <c r="KQM20" s="1668"/>
      <c r="KQN20" s="1667"/>
      <c r="KQO20" s="1833"/>
      <c r="KQP20" s="1827"/>
      <c r="KQQ20" s="1827"/>
      <c r="KQR20" s="1842"/>
      <c r="KQS20" s="1842"/>
      <c r="KQT20" s="1827"/>
      <c r="KQU20" s="1835"/>
      <c r="KQV20" s="1836"/>
      <c r="KQW20" s="1837"/>
      <c r="KQX20" s="1827"/>
      <c r="KQY20" s="1827"/>
      <c r="KQZ20" s="1827"/>
      <c r="KRA20" s="1838"/>
      <c r="KRB20" s="1838"/>
      <c r="KRC20" s="1827"/>
      <c r="KRD20" s="1838"/>
      <c r="KRE20" s="1838"/>
      <c r="KRF20" s="1838"/>
      <c r="KRG20" s="1838"/>
      <c r="KRH20" s="1838"/>
      <c r="KRI20" s="1827"/>
      <c r="KRJ20" s="1823"/>
      <c r="KRK20" s="1840"/>
      <c r="KRL20" s="1825"/>
      <c r="KRM20" s="1826"/>
      <c r="KRN20" s="1827"/>
      <c r="KRO20" s="1828"/>
      <c r="KRP20" s="1829"/>
      <c r="KRQ20" s="1830"/>
      <c r="KRR20" s="1826"/>
      <c r="KRS20" s="1831"/>
      <c r="KRT20" s="1667"/>
      <c r="KRU20" s="1832"/>
      <c r="KRV20" s="1665"/>
      <c r="KRW20" s="1841"/>
      <c r="KRX20" s="1448"/>
      <c r="KRY20" s="1666"/>
      <c r="KRZ20" s="1667"/>
      <c r="KSA20" s="1668"/>
      <c r="KSB20" s="1668"/>
      <c r="KSC20" s="1667"/>
      <c r="KSD20" s="1833"/>
      <c r="KSE20" s="1827"/>
      <c r="KSF20" s="1827"/>
      <c r="KSG20" s="1842"/>
      <c r="KSH20" s="1842"/>
      <c r="KSI20" s="1827"/>
      <c r="KSJ20" s="1835"/>
      <c r="KSK20" s="1836"/>
      <c r="KSL20" s="1837"/>
      <c r="KSM20" s="1827"/>
      <c r="KSN20" s="1827"/>
      <c r="KSO20" s="1827"/>
      <c r="KSP20" s="1838"/>
      <c r="KSQ20" s="1838"/>
      <c r="KSR20" s="1827"/>
      <c r="KSS20" s="1838"/>
      <c r="KST20" s="1838"/>
      <c r="KSU20" s="1838"/>
      <c r="KSV20" s="1838"/>
      <c r="KSW20" s="1838"/>
      <c r="KSX20" s="1827"/>
      <c r="KSY20" s="1823"/>
      <c r="KSZ20" s="1840"/>
      <c r="KTA20" s="1825"/>
      <c r="KTB20" s="1826"/>
      <c r="KTC20" s="1827"/>
      <c r="KTD20" s="1828"/>
      <c r="KTE20" s="1829"/>
      <c r="KTF20" s="1830"/>
      <c r="KTG20" s="1826"/>
      <c r="KTH20" s="1831"/>
      <c r="KTI20" s="1667"/>
      <c r="KTJ20" s="1832"/>
      <c r="KTK20" s="1665"/>
      <c r="KTL20" s="1841"/>
      <c r="KTM20" s="1448"/>
      <c r="KTN20" s="1666"/>
      <c r="KTO20" s="1667"/>
      <c r="KTP20" s="1668"/>
      <c r="KTQ20" s="1668"/>
      <c r="KTR20" s="1667"/>
      <c r="KTS20" s="1833"/>
      <c r="KTT20" s="1827"/>
      <c r="KTU20" s="1827"/>
      <c r="KTV20" s="1842"/>
      <c r="KTW20" s="1842"/>
      <c r="KTX20" s="1827"/>
      <c r="KTY20" s="1835"/>
      <c r="KTZ20" s="1836"/>
      <c r="KUA20" s="1837"/>
      <c r="KUB20" s="1827"/>
      <c r="KUC20" s="1827"/>
      <c r="KUD20" s="1827"/>
      <c r="KUE20" s="1838"/>
      <c r="KUF20" s="1838"/>
      <c r="KUG20" s="1827"/>
      <c r="KUH20" s="1838"/>
      <c r="KUI20" s="1838"/>
      <c r="KUJ20" s="1838"/>
      <c r="KUK20" s="1838"/>
      <c r="KUL20" s="1838"/>
      <c r="KUM20" s="1827"/>
      <c r="KUN20" s="1823"/>
      <c r="KUO20" s="1840"/>
      <c r="KUP20" s="1825"/>
      <c r="KUQ20" s="1826"/>
      <c r="KUR20" s="1827"/>
      <c r="KUS20" s="1828"/>
      <c r="KUT20" s="1829"/>
      <c r="KUU20" s="1830"/>
      <c r="KUV20" s="1826"/>
      <c r="KUW20" s="1831"/>
      <c r="KUX20" s="1667"/>
      <c r="KUY20" s="1832"/>
      <c r="KUZ20" s="1665"/>
      <c r="KVA20" s="1841"/>
      <c r="KVB20" s="1448"/>
      <c r="KVC20" s="1666"/>
      <c r="KVD20" s="1667"/>
      <c r="KVE20" s="1668"/>
      <c r="KVF20" s="1668"/>
      <c r="KVG20" s="1667"/>
      <c r="KVH20" s="1833"/>
      <c r="KVI20" s="1827"/>
      <c r="KVJ20" s="1827"/>
      <c r="KVK20" s="1842"/>
      <c r="KVL20" s="1842"/>
      <c r="KVM20" s="1827"/>
      <c r="KVN20" s="1835"/>
      <c r="KVO20" s="1836"/>
      <c r="KVP20" s="1837"/>
      <c r="KVQ20" s="1827"/>
      <c r="KVR20" s="1827"/>
      <c r="KVS20" s="1827"/>
      <c r="KVT20" s="1838"/>
      <c r="KVU20" s="1838"/>
      <c r="KVV20" s="1827"/>
      <c r="KVW20" s="1838"/>
      <c r="KVX20" s="1838"/>
      <c r="KVY20" s="1838"/>
      <c r="KVZ20" s="1838"/>
      <c r="KWA20" s="1838"/>
      <c r="KWB20" s="1827"/>
      <c r="KWC20" s="1823"/>
      <c r="KWD20" s="1840"/>
      <c r="KWE20" s="1825"/>
      <c r="KWF20" s="1826"/>
      <c r="KWG20" s="1827"/>
      <c r="KWH20" s="1828"/>
      <c r="KWI20" s="1829"/>
      <c r="KWJ20" s="1830"/>
      <c r="KWK20" s="1826"/>
      <c r="KWL20" s="1831"/>
      <c r="KWM20" s="1667"/>
      <c r="KWN20" s="1832"/>
      <c r="KWO20" s="1665"/>
      <c r="KWP20" s="1841"/>
      <c r="KWQ20" s="1448"/>
      <c r="KWR20" s="1666"/>
      <c r="KWS20" s="1667"/>
      <c r="KWT20" s="1668"/>
      <c r="KWU20" s="1668"/>
      <c r="KWV20" s="1667"/>
      <c r="KWW20" s="1833"/>
      <c r="KWX20" s="1827"/>
      <c r="KWY20" s="1827"/>
      <c r="KWZ20" s="1842"/>
      <c r="KXA20" s="1842"/>
      <c r="KXB20" s="1827"/>
      <c r="KXC20" s="1835"/>
      <c r="KXD20" s="1836"/>
      <c r="KXE20" s="1837"/>
      <c r="KXF20" s="1827"/>
      <c r="KXG20" s="1827"/>
      <c r="KXH20" s="1827"/>
      <c r="KXI20" s="1838"/>
      <c r="KXJ20" s="1838"/>
      <c r="KXK20" s="1827"/>
      <c r="KXL20" s="1838"/>
      <c r="KXM20" s="1838"/>
      <c r="KXN20" s="1838"/>
      <c r="KXO20" s="1838"/>
      <c r="KXP20" s="1838"/>
      <c r="KXQ20" s="1827"/>
      <c r="KXR20" s="1823"/>
      <c r="KXS20" s="1840"/>
      <c r="KXT20" s="1825"/>
      <c r="KXU20" s="1826"/>
      <c r="KXV20" s="1827"/>
      <c r="KXW20" s="1828"/>
      <c r="KXX20" s="1829"/>
      <c r="KXY20" s="1830"/>
      <c r="KXZ20" s="1826"/>
      <c r="KYA20" s="1831"/>
      <c r="KYB20" s="1667"/>
      <c r="KYC20" s="1832"/>
      <c r="KYD20" s="1665"/>
      <c r="KYE20" s="1841"/>
      <c r="KYF20" s="1448"/>
      <c r="KYG20" s="1666"/>
      <c r="KYH20" s="1667"/>
      <c r="KYI20" s="1668"/>
      <c r="KYJ20" s="1668"/>
      <c r="KYK20" s="1667"/>
      <c r="KYL20" s="1833"/>
      <c r="KYM20" s="1827"/>
      <c r="KYN20" s="1827"/>
      <c r="KYO20" s="1842"/>
      <c r="KYP20" s="1842"/>
      <c r="KYQ20" s="1827"/>
      <c r="KYR20" s="1835"/>
      <c r="KYS20" s="1836"/>
      <c r="KYT20" s="1837"/>
      <c r="KYU20" s="1827"/>
      <c r="KYV20" s="1827"/>
      <c r="KYW20" s="1827"/>
      <c r="KYX20" s="1838"/>
      <c r="KYY20" s="1838"/>
      <c r="KYZ20" s="1827"/>
      <c r="KZA20" s="1838"/>
      <c r="KZB20" s="1838"/>
      <c r="KZC20" s="1838"/>
      <c r="KZD20" s="1838"/>
      <c r="KZE20" s="1838"/>
      <c r="KZF20" s="1827"/>
      <c r="KZG20" s="1823"/>
      <c r="KZH20" s="1840"/>
      <c r="KZI20" s="1825"/>
      <c r="KZJ20" s="1826"/>
      <c r="KZK20" s="1827"/>
      <c r="KZL20" s="1828"/>
      <c r="KZM20" s="1829"/>
      <c r="KZN20" s="1830"/>
      <c r="KZO20" s="1826"/>
      <c r="KZP20" s="1831"/>
      <c r="KZQ20" s="1667"/>
      <c r="KZR20" s="1832"/>
      <c r="KZS20" s="1665"/>
      <c r="KZT20" s="1841"/>
      <c r="KZU20" s="1448"/>
      <c r="KZV20" s="1666"/>
      <c r="KZW20" s="1667"/>
      <c r="KZX20" s="1668"/>
      <c r="KZY20" s="1668"/>
      <c r="KZZ20" s="1667"/>
      <c r="LAA20" s="1833"/>
      <c r="LAB20" s="1827"/>
      <c r="LAC20" s="1827"/>
      <c r="LAD20" s="1842"/>
      <c r="LAE20" s="1842"/>
      <c r="LAF20" s="1827"/>
      <c r="LAG20" s="1835"/>
      <c r="LAH20" s="1836"/>
      <c r="LAI20" s="1837"/>
      <c r="LAJ20" s="1827"/>
      <c r="LAK20" s="1827"/>
      <c r="LAL20" s="1827"/>
      <c r="LAM20" s="1838"/>
      <c r="LAN20" s="1838"/>
      <c r="LAO20" s="1827"/>
      <c r="LAP20" s="1838"/>
      <c r="LAQ20" s="1838"/>
      <c r="LAR20" s="1838"/>
      <c r="LAS20" s="1838"/>
      <c r="LAT20" s="1838"/>
      <c r="LAU20" s="1827"/>
      <c r="LAV20" s="1823"/>
      <c r="LAW20" s="1840"/>
      <c r="LAX20" s="1825"/>
      <c r="LAY20" s="1826"/>
      <c r="LAZ20" s="1827"/>
      <c r="LBA20" s="1828"/>
      <c r="LBB20" s="1829"/>
      <c r="LBC20" s="1830"/>
      <c r="LBD20" s="1826"/>
      <c r="LBE20" s="1831"/>
      <c r="LBF20" s="1667"/>
      <c r="LBG20" s="1832"/>
      <c r="LBH20" s="1665"/>
      <c r="LBI20" s="1841"/>
      <c r="LBJ20" s="1448"/>
      <c r="LBK20" s="1666"/>
      <c r="LBL20" s="1667"/>
      <c r="LBM20" s="1668"/>
      <c r="LBN20" s="1668"/>
      <c r="LBO20" s="1667"/>
      <c r="LBP20" s="1833"/>
      <c r="LBQ20" s="1827"/>
      <c r="LBR20" s="1827"/>
      <c r="LBS20" s="1842"/>
      <c r="LBT20" s="1842"/>
      <c r="LBU20" s="1827"/>
      <c r="LBV20" s="1835"/>
      <c r="LBW20" s="1836"/>
      <c r="LBX20" s="1837"/>
      <c r="LBY20" s="1827"/>
      <c r="LBZ20" s="1827"/>
      <c r="LCA20" s="1827"/>
      <c r="LCB20" s="1838"/>
      <c r="LCC20" s="1838"/>
      <c r="LCD20" s="1827"/>
      <c r="LCE20" s="1838"/>
      <c r="LCF20" s="1838"/>
      <c r="LCG20" s="1838"/>
      <c r="LCH20" s="1838"/>
      <c r="LCI20" s="1838"/>
      <c r="LCJ20" s="1827"/>
      <c r="LCK20" s="1823"/>
      <c r="LCL20" s="1840"/>
      <c r="LCM20" s="1825"/>
      <c r="LCN20" s="1826"/>
      <c r="LCO20" s="1827"/>
      <c r="LCP20" s="1828"/>
      <c r="LCQ20" s="1829"/>
      <c r="LCR20" s="1830"/>
      <c r="LCS20" s="1826"/>
      <c r="LCT20" s="1831"/>
      <c r="LCU20" s="1667"/>
      <c r="LCV20" s="1832"/>
      <c r="LCW20" s="1665"/>
      <c r="LCX20" s="1841"/>
      <c r="LCY20" s="1448"/>
      <c r="LCZ20" s="1666"/>
      <c r="LDA20" s="1667"/>
      <c r="LDB20" s="1668"/>
      <c r="LDC20" s="1668"/>
      <c r="LDD20" s="1667"/>
      <c r="LDE20" s="1833"/>
      <c r="LDF20" s="1827"/>
      <c r="LDG20" s="1827"/>
      <c r="LDH20" s="1842"/>
      <c r="LDI20" s="1842"/>
      <c r="LDJ20" s="1827"/>
      <c r="LDK20" s="1835"/>
      <c r="LDL20" s="1836"/>
      <c r="LDM20" s="1837"/>
      <c r="LDN20" s="1827"/>
      <c r="LDO20" s="1827"/>
      <c r="LDP20" s="1827"/>
      <c r="LDQ20" s="1838"/>
      <c r="LDR20" s="1838"/>
      <c r="LDS20" s="1827"/>
      <c r="LDT20" s="1838"/>
      <c r="LDU20" s="1838"/>
      <c r="LDV20" s="1838"/>
      <c r="LDW20" s="1838"/>
      <c r="LDX20" s="1838"/>
      <c r="LDY20" s="1827"/>
      <c r="LDZ20" s="1823"/>
      <c r="LEA20" s="1840"/>
      <c r="LEB20" s="1825"/>
      <c r="LEC20" s="1826"/>
      <c r="LED20" s="1827"/>
      <c r="LEE20" s="1828"/>
      <c r="LEF20" s="1829"/>
      <c r="LEG20" s="1830"/>
      <c r="LEH20" s="1826"/>
      <c r="LEI20" s="1831"/>
      <c r="LEJ20" s="1667"/>
      <c r="LEK20" s="1832"/>
      <c r="LEL20" s="1665"/>
      <c r="LEM20" s="1841"/>
      <c r="LEN20" s="1448"/>
      <c r="LEO20" s="1666"/>
      <c r="LEP20" s="1667"/>
      <c r="LEQ20" s="1668"/>
      <c r="LER20" s="1668"/>
      <c r="LES20" s="1667"/>
      <c r="LET20" s="1833"/>
      <c r="LEU20" s="1827"/>
      <c r="LEV20" s="1827"/>
      <c r="LEW20" s="1842"/>
      <c r="LEX20" s="1842"/>
      <c r="LEY20" s="1827"/>
      <c r="LEZ20" s="1835"/>
      <c r="LFA20" s="1836"/>
      <c r="LFB20" s="1837"/>
      <c r="LFC20" s="1827"/>
      <c r="LFD20" s="1827"/>
      <c r="LFE20" s="1827"/>
      <c r="LFF20" s="1838"/>
      <c r="LFG20" s="1838"/>
      <c r="LFH20" s="1827"/>
      <c r="LFI20" s="1838"/>
      <c r="LFJ20" s="1838"/>
      <c r="LFK20" s="1838"/>
      <c r="LFL20" s="1838"/>
      <c r="LFM20" s="1838"/>
      <c r="LFN20" s="1827"/>
      <c r="LFO20" s="1823"/>
      <c r="LFP20" s="1840"/>
      <c r="LFQ20" s="1825"/>
      <c r="LFR20" s="1826"/>
      <c r="LFS20" s="1827"/>
      <c r="LFT20" s="1828"/>
      <c r="LFU20" s="1829"/>
      <c r="LFV20" s="1830"/>
      <c r="LFW20" s="1826"/>
      <c r="LFX20" s="1831"/>
      <c r="LFY20" s="1667"/>
      <c r="LFZ20" s="1832"/>
      <c r="LGA20" s="1665"/>
      <c r="LGB20" s="1841"/>
      <c r="LGC20" s="1448"/>
      <c r="LGD20" s="1666"/>
      <c r="LGE20" s="1667"/>
      <c r="LGF20" s="1668"/>
      <c r="LGG20" s="1668"/>
      <c r="LGH20" s="1667"/>
      <c r="LGI20" s="1833"/>
      <c r="LGJ20" s="1827"/>
      <c r="LGK20" s="1827"/>
      <c r="LGL20" s="1842"/>
      <c r="LGM20" s="1842"/>
      <c r="LGN20" s="1827"/>
      <c r="LGO20" s="1835"/>
      <c r="LGP20" s="1836"/>
      <c r="LGQ20" s="1837"/>
      <c r="LGR20" s="1827"/>
      <c r="LGS20" s="1827"/>
      <c r="LGT20" s="1827"/>
      <c r="LGU20" s="1838"/>
      <c r="LGV20" s="1838"/>
      <c r="LGW20" s="1827"/>
      <c r="LGX20" s="1838"/>
      <c r="LGY20" s="1838"/>
      <c r="LGZ20" s="1838"/>
      <c r="LHA20" s="1838"/>
      <c r="LHB20" s="1838"/>
      <c r="LHC20" s="1827"/>
      <c r="LHD20" s="1823"/>
      <c r="LHE20" s="1840"/>
      <c r="LHF20" s="1825"/>
      <c r="LHG20" s="1826"/>
      <c r="LHH20" s="1827"/>
      <c r="LHI20" s="1828"/>
      <c r="LHJ20" s="1829"/>
      <c r="LHK20" s="1830"/>
      <c r="LHL20" s="1826"/>
      <c r="LHM20" s="1831"/>
      <c r="LHN20" s="1667"/>
      <c r="LHO20" s="1832"/>
      <c r="LHP20" s="1665"/>
      <c r="LHQ20" s="1841"/>
      <c r="LHR20" s="1448"/>
      <c r="LHS20" s="1666"/>
      <c r="LHT20" s="1667"/>
      <c r="LHU20" s="1668"/>
      <c r="LHV20" s="1668"/>
      <c r="LHW20" s="1667"/>
      <c r="LHX20" s="1833"/>
      <c r="LHY20" s="1827"/>
      <c r="LHZ20" s="1827"/>
      <c r="LIA20" s="1842"/>
      <c r="LIB20" s="1842"/>
      <c r="LIC20" s="1827"/>
      <c r="LID20" s="1835"/>
      <c r="LIE20" s="1836"/>
      <c r="LIF20" s="1837"/>
      <c r="LIG20" s="1827"/>
      <c r="LIH20" s="1827"/>
      <c r="LII20" s="1827"/>
      <c r="LIJ20" s="1838"/>
      <c r="LIK20" s="1838"/>
      <c r="LIL20" s="1827"/>
      <c r="LIM20" s="1838"/>
      <c r="LIN20" s="1838"/>
      <c r="LIO20" s="1838"/>
      <c r="LIP20" s="1838"/>
      <c r="LIQ20" s="1838"/>
      <c r="LIR20" s="1827"/>
      <c r="LIS20" s="1823"/>
      <c r="LIT20" s="1840"/>
      <c r="LIU20" s="1825"/>
      <c r="LIV20" s="1826"/>
      <c r="LIW20" s="1827"/>
      <c r="LIX20" s="1828"/>
      <c r="LIY20" s="1829"/>
      <c r="LIZ20" s="1830"/>
      <c r="LJA20" s="1826"/>
      <c r="LJB20" s="1831"/>
      <c r="LJC20" s="1667"/>
      <c r="LJD20" s="1832"/>
      <c r="LJE20" s="1665"/>
      <c r="LJF20" s="1841"/>
      <c r="LJG20" s="1448"/>
      <c r="LJH20" s="1666"/>
      <c r="LJI20" s="1667"/>
      <c r="LJJ20" s="1668"/>
      <c r="LJK20" s="1668"/>
      <c r="LJL20" s="1667"/>
      <c r="LJM20" s="1833"/>
      <c r="LJN20" s="1827"/>
      <c r="LJO20" s="1827"/>
      <c r="LJP20" s="1842"/>
      <c r="LJQ20" s="1842"/>
      <c r="LJR20" s="1827"/>
      <c r="LJS20" s="1835"/>
      <c r="LJT20" s="1836"/>
      <c r="LJU20" s="1837"/>
      <c r="LJV20" s="1827"/>
      <c r="LJW20" s="1827"/>
      <c r="LJX20" s="1827"/>
      <c r="LJY20" s="1838"/>
      <c r="LJZ20" s="1838"/>
      <c r="LKA20" s="1827"/>
      <c r="LKB20" s="1838"/>
      <c r="LKC20" s="1838"/>
      <c r="LKD20" s="1838"/>
      <c r="LKE20" s="1838"/>
      <c r="LKF20" s="1838"/>
      <c r="LKG20" s="1827"/>
      <c r="LKH20" s="1823"/>
      <c r="LKI20" s="1840"/>
      <c r="LKJ20" s="1825"/>
      <c r="LKK20" s="1826"/>
      <c r="LKL20" s="1827"/>
      <c r="LKM20" s="1828"/>
      <c r="LKN20" s="1829"/>
      <c r="LKO20" s="1830"/>
      <c r="LKP20" s="1826"/>
      <c r="LKQ20" s="1831"/>
      <c r="LKR20" s="1667"/>
      <c r="LKS20" s="1832"/>
      <c r="LKT20" s="1665"/>
      <c r="LKU20" s="1841"/>
      <c r="LKV20" s="1448"/>
      <c r="LKW20" s="1666"/>
      <c r="LKX20" s="1667"/>
      <c r="LKY20" s="1668"/>
      <c r="LKZ20" s="1668"/>
      <c r="LLA20" s="1667"/>
      <c r="LLB20" s="1833"/>
      <c r="LLC20" s="1827"/>
      <c r="LLD20" s="1827"/>
      <c r="LLE20" s="1842"/>
      <c r="LLF20" s="1842"/>
      <c r="LLG20" s="1827"/>
      <c r="LLH20" s="1835"/>
      <c r="LLI20" s="1836"/>
      <c r="LLJ20" s="1837"/>
      <c r="LLK20" s="1827"/>
      <c r="LLL20" s="1827"/>
      <c r="LLM20" s="1827"/>
      <c r="LLN20" s="1838"/>
      <c r="LLO20" s="1838"/>
      <c r="LLP20" s="1827"/>
      <c r="LLQ20" s="1838"/>
      <c r="LLR20" s="1838"/>
      <c r="LLS20" s="1838"/>
      <c r="LLT20" s="1838"/>
      <c r="LLU20" s="1838"/>
      <c r="LLV20" s="1827"/>
      <c r="LLW20" s="1823"/>
      <c r="LLX20" s="1840"/>
      <c r="LLY20" s="1825"/>
      <c r="LLZ20" s="1826"/>
      <c r="LMA20" s="1827"/>
      <c r="LMB20" s="1828"/>
      <c r="LMC20" s="1829"/>
      <c r="LMD20" s="1830"/>
      <c r="LME20" s="1826"/>
      <c r="LMF20" s="1831"/>
      <c r="LMG20" s="1667"/>
      <c r="LMH20" s="1832"/>
      <c r="LMI20" s="1665"/>
      <c r="LMJ20" s="1841"/>
      <c r="LMK20" s="1448"/>
      <c r="LML20" s="1666"/>
      <c r="LMM20" s="1667"/>
      <c r="LMN20" s="1668"/>
      <c r="LMO20" s="1668"/>
      <c r="LMP20" s="1667"/>
      <c r="LMQ20" s="1833"/>
      <c r="LMR20" s="1827"/>
      <c r="LMS20" s="1827"/>
      <c r="LMT20" s="1842"/>
      <c r="LMU20" s="1842"/>
      <c r="LMV20" s="1827"/>
      <c r="LMW20" s="1835"/>
      <c r="LMX20" s="1836"/>
      <c r="LMY20" s="1837"/>
      <c r="LMZ20" s="1827"/>
      <c r="LNA20" s="1827"/>
      <c r="LNB20" s="1827"/>
      <c r="LNC20" s="1838"/>
      <c r="LND20" s="1838"/>
      <c r="LNE20" s="1827"/>
      <c r="LNF20" s="1838"/>
      <c r="LNG20" s="1838"/>
      <c r="LNH20" s="1838"/>
      <c r="LNI20" s="1838"/>
      <c r="LNJ20" s="1838"/>
      <c r="LNK20" s="1827"/>
      <c r="LNL20" s="1823"/>
      <c r="LNM20" s="1840"/>
      <c r="LNN20" s="1825"/>
      <c r="LNO20" s="1826"/>
      <c r="LNP20" s="1827"/>
      <c r="LNQ20" s="1828"/>
      <c r="LNR20" s="1829"/>
      <c r="LNS20" s="1830"/>
      <c r="LNT20" s="1826"/>
      <c r="LNU20" s="1831"/>
      <c r="LNV20" s="1667"/>
      <c r="LNW20" s="1832"/>
      <c r="LNX20" s="1665"/>
      <c r="LNY20" s="1841"/>
      <c r="LNZ20" s="1448"/>
      <c r="LOA20" s="1666"/>
      <c r="LOB20" s="1667"/>
      <c r="LOC20" s="1668"/>
      <c r="LOD20" s="1668"/>
      <c r="LOE20" s="1667"/>
      <c r="LOF20" s="1833"/>
      <c r="LOG20" s="1827"/>
      <c r="LOH20" s="1827"/>
      <c r="LOI20" s="1842"/>
      <c r="LOJ20" s="1842"/>
      <c r="LOK20" s="1827"/>
      <c r="LOL20" s="1835"/>
      <c r="LOM20" s="1836"/>
      <c r="LON20" s="1837"/>
      <c r="LOO20" s="1827"/>
      <c r="LOP20" s="1827"/>
      <c r="LOQ20" s="1827"/>
      <c r="LOR20" s="1838"/>
      <c r="LOS20" s="1838"/>
      <c r="LOT20" s="1827"/>
      <c r="LOU20" s="1838"/>
      <c r="LOV20" s="1838"/>
      <c r="LOW20" s="1838"/>
      <c r="LOX20" s="1838"/>
      <c r="LOY20" s="1838"/>
      <c r="LOZ20" s="1827"/>
      <c r="LPA20" s="1823"/>
      <c r="LPB20" s="1840"/>
      <c r="LPC20" s="1825"/>
      <c r="LPD20" s="1826"/>
      <c r="LPE20" s="1827"/>
      <c r="LPF20" s="1828"/>
      <c r="LPG20" s="1829"/>
      <c r="LPH20" s="1830"/>
      <c r="LPI20" s="1826"/>
      <c r="LPJ20" s="1831"/>
      <c r="LPK20" s="1667"/>
      <c r="LPL20" s="1832"/>
      <c r="LPM20" s="1665"/>
      <c r="LPN20" s="1841"/>
      <c r="LPO20" s="1448"/>
      <c r="LPP20" s="1666"/>
      <c r="LPQ20" s="1667"/>
      <c r="LPR20" s="1668"/>
      <c r="LPS20" s="1668"/>
      <c r="LPT20" s="1667"/>
      <c r="LPU20" s="1833"/>
      <c r="LPV20" s="1827"/>
      <c r="LPW20" s="1827"/>
      <c r="LPX20" s="1842"/>
      <c r="LPY20" s="1842"/>
      <c r="LPZ20" s="1827"/>
      <c r="LQA20" s="1835"/>
      <c r="LQB20" s="1836"/>
      <c r="LQC20" s="1837"/>
      <c r="LQD20" s="1827"/>
      <c r="LQE20" s="1827"/>
      <c r="LQF20" s="1827"/>
      <c r="LQG20" s="1838"/>
      <c r="LQH20" s="1838"/>
      <c r="LQI20" s="1827"/>
      <c r="LQJ20" s="1838"/>
      <c r="LQK20" s="1838"/>
      <c r="LQL20" s="1838"/>
      <c r="LQM20" s="1838"/>
      <c r="LQN20" s="1838"/>
      <c r="LQO20" s="1827"/>
      <c r="LQP20" s="1823"/>
      <c r="LQQ20" s="1840"/>
      <c r="LQR20" s="1825"/>
      <c r="LQS20" s="1826"/>
      <c r="LQT20" s="1827"/>
      <c r="LQU20" s="1828"/>
      <c r="LQV20" s="1829"/>
      <c r="LQW20" s="1830"/>
      <c r="LQX20" s="1826"/>
      <c r="LQY20" s="1831"/>
      <c r="LQZ20" s="1667"/>
      <c r="LRA20" s="1832"/>
      <c r="LRB20" s="1665"/>
      <c r="LRC20" s="1841"/>
      <c r="LRD20" s="1448"/>
      <c r="LRE20" s="1666"/>
      <c r="LRF20" s="1667"/>
      <c r="LRG20" s="1668"/>
      <c r="LRH20" s="1668"/>
      <c r="LRI20" s="1667"/>
      <c r="LRJ20" s="1833"/>
      <c r="LRK20" s="1827"/>
      <c r="LRL20" s="1827"/>
      <c r="LRM20" s="1842"/>
      <c r="LRN20" s="1842"/>
      <c r="LRO20" s="1827"/>
      <c r="LRP20" s="1835"/>
      <c r="LRQ20" s="1836"/>
      <c r="LRR20" s="1837"/>
      <c r="LRS20" s="1827"/>
      <c r="LRT20" s="1827"/>
      <c r="LRU20" s="1827"/>
      <c r="LRV20" s="1838"/>
      <c r="LRW20" s="1838"/>
      <c r="LRX20" s="1827"/>
      <c r="LRY20" s="1838"/>
      <c r="LRZ20" s="1838"/>
      <c r="LSA20" s="1838"/>
      <c r="LSB20" s="1838"/>
      <c r="LSC20" s="1838"/>
      <c r="LSD20" s="1827"/>
      <c r="LSE20" s="1823"/>
      <c r="LSF20" s="1840"/>
      <c r="LSG20" s="1825"/>
      <c r="LSH20" s="1826"/>
      <c r="LSI20" s="1827"/>
      <c r="LSJ20" s="1828"/>
      <c r="LSK20" s="1829"/>
      <c r="LSL20" s="1830"/>
      <c r="LSM20" s="1826"/>
      <c r="LSN20" s="1831"/>
      <c r="LSO20" s="1667"/>
      <c r="LSP20" s="1832"/>
      <c r="LSQ20" s="1665"/>
      <c r="LSR20" s="1841"/>
      <c r="LSS20" s="1448"/>
      <c r="LST20" s="1666"/>
      <c r="LSU20" s="1667"/>
      <c r="LSV20" s="1668"/>
      <c r="LSW20" s="1668"/>
      <c r="LSX20" s="1667"/>
      <c r="LSY20" s="1833"/>
      <c r="LSZ20" s="1827"/>
      <c r="LTA20" s="1827"/>
      <c r="LTB20" s="1842"/>
      <c r="LTC20" s="1842"/>
      <c r="LTD20" s="1827"/>
      <c r="LTE20" s="1835"/>
      <c r="LTF20" s="1836"/>
      <c r="LTG20" s="1837"/>
      <c r="LTH20" s="1827"/>
      <c r="LTI20" s="1827"/>
      <c r="LTJ20" s="1827"/>
      <c r="LTK20" s="1838"/>
      <c r="LTL20" s="1838"/>
      <c r="LTM20" s="1827"/>
      <c r="LTN20" s="1838"/>
      <c r="LTO20" s="1838"/>
      <c r="LTP20" s="1838"/>
      <c r="LTQ20" s="1838"/>
      <c r="LTR20" s="1838"/>
      <c r="LTS20" s="1827"/>
      <c r="LTT20" s="1823"/>
      <c r="LTU20" s="1840"/>
      <c r="LTV20" s="1825"/>
      <c r="LTW20" s="1826"/>
      <c r="LTX20" s="1827"/>
      <c r="LTY20" s="1828"/>
      <c r="LTZ20" s="1829"/>
      <c r="LUA20" s="1830"/>
      <c r="LUB20" s="1826"/>
      <c r="LUC20" s="1831"/>
      <c r="LUD20" s="1667"/>
      <c r="LUE20" s="1832"/>
      <c r="LUF20" s="1665"/>
      <c r="LUG20" s="1841"/>
      <c r="LUH20" s="1448"/>
      <c r="LUI20" s="1666"/>
      <c r="LUJ20" s="1667"/>
      <c r="LUK20" s="1668"/>
      <c r="LUL20" s="1668"/>
      <c r="LUM20" s="1667"/>
      <c r="LUN20" s="1833"/>
      <c r="LUO20" s="1827"/>
      <c r="LUP20" s="1827"/>
      <c r="LUQ20" s="1842"/>
      <c r="LUR20" s="1842"/>
      <c r="LUS20" s="1827"/>
      <c r="LUT20" s="1835"/>
      <c r="LUU20" s="1836"/>
      <c r="LUV20" s="1837"/>
      <c r="LUW20" s="1827"/>
      <c r="LUX20" s="1827"/>
      <c r="LUY20" s="1827"/>
      <c r="LUZ20" s="1838"/>
      <c r="LVA20" s="1838"/>
      <c r="LVB20" s="1827"/>
      <c r="LVC20" s="1838"/>
      <c r="LVD20" s="1838"/>
      <c r="LVE20" s="1838"/>
      <c r="LVF20" s="1838"/>
      <c r="LVG20" s="1838"/>
      <c r="LVH20" s="1827"/>
      <c r="LVI20" s="1823"/>
      <c r="LVJ20" s="1840"/>
      <c r="LVK20" s="1825"/>
      <c r="LVL20" s="1826"/>
      <c r="LVM20" s="1827"/>
      <c r="LVN20" s="1828"/>
      <c r="LVO20" s="1829"/>
      <c r="LVP20" s="1830"/>
      <c r="LVQ20" s="1826"/>
      <c r="LVR20" s="1831"/>
      <c r="LVS20" s="1667"/>
      <c r="LVT20" s="1832"/>
      <c r="LVU20" s="1665"/>
      <c r="LVV20" s="1841"/>
      <c r="LVW20" s="1448"/>
      <c r="LVX20" s="1666"/>
      <c r="LVY20" s="1667"/>
      <c r="LVZ20" s="1668"/>
      <c r="LWA20" s="1668"/>
      <c r="LWB20" s="1667"/>
      <c r="LWC20" s="1833"/>
      <c r="LWD20" s="1827"/>
      <c r="LWE20" s="1827"/>
      <c r="LWF20" s="1842"/>
      <c r="LWG20" s="1842"/>
      <c r="LWH20" s="1827"/>
      <c r="LWI20" s="1835"/>
      <c r="LWJ20" s="1836"/>
      <c r="LWK20" s="1837"/>
      <c r="LWL20" s="1827"/>
      <c r="LWM20" s="1827"/>
      <c r="LWN20" s="1827"/>
      <c r="LWO20" s="1838"/>
      <c r="LWP20" s="1838"/>
      <c r="LWQ20" s="1827"/>
      <c r="LWR20" s="1838"/>
      <c r="LWS20" s="1838"/>
      <c r="LWT20" s="1838"/>
      <c r="LWU20" s="1838"/>
      <c r="LWV20" s="1838"/>
      <c r="LWW20" s="1827"/>
      <c r="LWX20" s="1823"/>
      <c r="LWY20" s="1840"/>
      <c r="LWZ20" s="1825"/>
      <c r="LXA20" s="1826"/>
      <c r="LXB20" s="1827"/>
      <c r="LXC20" s="1828"/>
      <c r="LXD20" s="1829"/>
      <c r="LXE20" s="1830"/>
      <c r="LXF20" s="1826"/>
      <c r="LXG20" s="1831"/>
      <c r="LXH20" s="1667"/>
      <c r="LXI20" s="1832"/>
      <c r="LXJ20" s="1665"/>
      <c r="LXK20" s="1841"/>
      <c r="LXL20" s="1448"/>
      <c r="LXM20" s="1666"/>
      <c r="LXN20" s="1667"/>
      <c r="LXO20" s="1668"/>
      <c r="LXP20" s="1668"/>
      <c r="LXQ20" s="1667"/>
      <c r="LXR20" s="1833"/>
      <c r="LXS20" s="1827"/>
      <c r="LXT20" s="1827"/>
      <c r="LXU20" s="1842"/>
      <c r="LXV20" s="1842"/>
      <c r="LXW20" s="1827"/>
      <c r="LXX20" s="1835"/>
      <c r="LXY20" s="1836"/>
      <c r="LXZ20" s="1837"/>
      <c r="LYA20" s="1827"/>
      <c r="LYB20" s="1827"/>
      <c r="LYC20" s="1827"/>
      <c r="LYD20" s="1838"/>
      <c r="LYE20" s="1838"/>
      <c r="LYF20" s="1827"/>
      <c r="LYG20" s="1838"/>
      <c r="LYH20" s="1838"/>
      <c r="LYI20" s="1838"/>
      <c r="LYJ20" s="1838"/>
      <c r="LYK20" s="1838"/>
      <c r="LYL20" s="1827"/>
      <c r="LYM20" s="1823"/>
      <c r="LYN20" s="1840"/>
      <c r="LYO20" s="1825"/>
      <c r="LYP20" s="1826"/>
      <c r="LYQ20" s="1827"/>
      <c r="LYR20" s="1828"/>
      <c r="LYS20" s="1829"/>
      <c r="LYT20" s="1830"/>
      <c r="LYU20" s="1826"/>
      <c r="LYV20" s="1831"/>
      <c r="LYW20" s="1667"/>
      <c r="LYX20" s="1832"/>
      <c r="LYY20" s="1665"/>
      <c r="LYZ20" s="1841"/>
      <c r="LZA20" s="1448"/>
      <c r="LZB20" s="1666"/>
      <c r="LZC20" s="1667"/>
      <c r="LZD20" s="1668"/>
      <c r="LZE20" s="1668"/>
      <c r="LZF20" s="1667"/>
      <c r="LZG20" s="1833"/>
      <c r="LZH20" s="1827"/>
      <c r="LZI20" s="1827"/>
      <c r="LZJ20" s="1842"/>
      <c r="LZK20" s="1842"/>
      <c r="LZL20" s="1827"/>
      <c r="LZM20" s="1835"/>
      <c r="LZN20" s="1836"/>
      <c r="LZO20" s="1837"/>
      <c r="LZP20" s="1827"/>
      <c r="LZQ20" s="1827"/>
      <c r="LZR20" s="1827"/>
      <c r="LZS20" s="1838"/>
      <c r="LZT20" s="1838"/>
      <c r="LZU20" s="1827"/>
      <c r="LZV20" s="1838"/>
      <c r="LZW20" s="1838"/>
      <c r="LZX20" s="1838"/>
      <c r="LZY20" s="1838"/>
      <c r="LZZ20" s="1838"/>
      <c r="MAA20" s="1827"/>
      <c r="MAB20" s="1823"/>
      <c r="MAC20" s="1840"/>
      <c r="MAD20" s="1825"/>
      <c r="MAE20" s="1826"/>
      <c r="MAF20" s="1827"/>
      <c r="MAG20" s="1828"/>
      <c r="MAH20" s="1829"/>
      <c r="MAI20" s="1830"/>
      <c r="MAJ20" s="1826"/>
      <c r="MAK20" s="1831"/>
      <c r="MAL20" s="1667"/>
      <c r="MAM20" s="1832"/>
      <c r="MAN20" s="1665"/>
      <c r="MAO20" s="1841"/>
      <c r="MAP20" s="1448"/>
      <c r="MAQ20" s="1666"/>
      <c r="MAR20" s="1667"/>
      <c r="MAS20" s="1668"/>
      <c r="MAT20" s="1668"/>
      <c r="MAU20" s="1667"/>
      <c r="MAV20" s="1833"/>
      <c r="MAW20" s="1827"/>
      <c r="MAX20" s="1827"/>
      <c r="MAY20" s="1842"/>
      <c r="MAZ20" s="1842"/>
      <c r="MBA20" s="1827"/>
      <c r="MBB20" s="1835"/>
      <c r="MBC20" s="1836"/>
      <c r="MBD20" s="1837"/>
      <c r="MBE20" s="1827"/>
      <c r="MBF20" s="1827"/>
      <c r="MBG20" s="1827"/>
      <c r="MBH20" s="1838"/>
      <c r="MBI20" s="1838"/>
      <c r="MBJ20" s="1827"/>
      <c r="MBK20" s="1838"/>
      <c r="MBL20" s="1838"/>
      <c r="MBM20" s="1838"/>
      <c r="MBN20" s="1838"/>
      <c r="MBO20" s="1838"/>
      <c r="MBP20" s="1827"/>
      <c r="MBQ20" s="1823"/>
      <c r="MBR20" s="1840"/>
      <c r="MBS20" s="1825"/>
      <c r="MBT20" s="1826"/>
      <c r="MBU20" s="1827"/>
      <c r="MBV20" s="1828"/>
      <c r="MBW20" s="1829"/>
      <c r="MBX20" s="1830"/>
      <c r="MBY20" s="1826"/>
      <c r="MBZ20" s="1831"/>
      <c r="MCA20" s="1667"/>
      <c r="MCB20" s="1832"/>
      <c r="MCC20" s="1665"/>
      <c r="MCD20" s="1841"/>
      <c r="MCE20" s="1448"/>
      <c r="MCF20" s="1666"/>
      <c r="MCG20" s="1667"/>
      <c r="MCH20" s="1668"/>
      <c r="MCI20" s="1668"/>
      <c r="MCJ20" s="1667"/>
      <c r="MCK20" s="1833"/>
      <c r="MCL20" s="1827"/>
      <c r="MCM20" s="1827"/>
      <c r="MCN20" s="1842"/>
      <c r="MCO20" s="1842"/>
      <c r="MCP20" s="1827"/>
      <c r="MCQ20" s="1835"/>
      <c r="MCR20" s="1836"/>
      <c r="MCS20" s="1837"/>
      <c r="MCT20" s="1827"/>
      <c r="MCU20" s="1827"/>
      <c r="MCV20" s="1827"/>
      <c r="MCW20" s="1838"/>
      <c r="MCX20" s="1838"/>
      <c r="MCY20" s="1827"/>
      <c r="MCZ20" s="1838"/>
      <c r="MDA20" s="1838"/>
      <c r="MDB20" s="1838"/>
      <c r="MDC20" s="1838"/>
      <c r="MDD20" s="1838"/>
      <c r="MDE20" s="1827"/>
      <c r="MDF20" s="1823"/>
      <c r="MDG20" s="1840"/>
      <c r="MDH20" s="1825"/>
      <c r="MDI20" s="1826"/>
      <c r="MDJ20" s="1827"/>
      <c r="MDK20" s="1828"/>
      <c r="MDL20" s="1829"/>
      <c r="MDM20" s="1830"/>
      <c r="MDN20" s="1826"/>
      <c r="MDO20" s="1831"/>
      <c r="MDP20" s="1667"/>
      <c r="MDQ20" s="1832"/>
      <c r="MDR20" s="1665"/>
      <c r="MDS20" s="1841"/>
      <c r="MDT20" s="1448"/>
      <c r="MDU20" s="1666"/>
      <c r="MDV20" s="1667"/>
      <c r="MDW20" s="1668"/>
      <c r="MDX20" s="1668"/>
      <c r="MDY20" s="1667"/>
      <c r="MDZ20" s="1833"/>
      <c r="MEA20" s="1827"/>
      <c r="MEB20" s="1827"/>
      <c r="MEC20" s="1842"/>
      <c r="MED20" s="1842"/>
      <c r="MEE20" s="1827"/>
      <c r="MEF20" s="1835"/>
      <c r="MEG20" s="1836"/>
      <c r="MEH20" s="1837"/>
      <c r="MEI20" s="1827"/>
      <c r="MEJ20" s="1827"/>
      <c r="MEK20" s="1827"/>
      <c r="MEL20" s="1838"/>
      <c r="MEM20" s="1838"/>
      <c r="MEN20" s="1827"/>
      <c r="MEO20" s="1838"/>
      <c r="MEP20" s="1838"/>
      <c r="MEQ20" s="1838"/>
      <c r="MER20" s="1838"/>
      <c r="MES20" s="1838"/>
      <c r="MET20" s="1827"/>
      <c r="MEU20" s="1823"/>
      <c r="MEV20" s="1840"/>
      <c r="MEW20" s="1825"/>
      <c r="MEX20" s="1826"/>
      <c r="MEY20" s="1827"/>
      <c r="MEZ20" s="1828"/>
      <c r="MFA20" s="1829"/>
      <c r="MFB20" s="1830"/>
      <c r="MFC20" s="1826"/>
      <c r="MFD20" s="1831"/>
      <c r="MFE20" s="1667"/>
      <c r="MFF20" s="1832"/>
      <c r="MFG20" s="1665"/>
      <c r="MFH20" s="1841"/>
      <c r="MFI20" s="1448"/>
      <c r="MFJ20" s="1666"/>
      <c r="MFK20" s="1667"/>
      <c r="MFL20" s="1668"/>
      <c r="MFM20" s="1668"/>
      <c r="MFN20" s="1667"/>
      <c r="MFO20" s="1833"/>
      <c r="MFP20" s="1827"/>
      <c r="MFQ20" s="1827"/>
      <c r="MFR20" s="1842"/>
      <c r="MFS20" s="1842"/>
      <c r="MFT20" s="1827"/>
      <c r="MFU20" s="1835"/>
      <c r="MFV20" s="1836"/>
      <c r="MFW20" s="1837"/>
      <c r="MFX20" s="1827"/>
      <c r="MFY20" s="1827"/>
      <c r="MFZ20" s="1827"/>
      <c r="MGA20" s="1838"/>
      <c r="MGB20" s="1838"/>
      <c r="MGC20" s="1827"/>
      <c r="MGD20" s="1838"/>
      <c r="MGE20" s="1838"/>
      <c r="MGF20" s="1838"/>
      <c r="MGG20" s="1838"/>
      <c r="MGH20" s="1838"/>
      <c r="MGI20" s="1827"/>
      <c r="MGJ20" s="1823"/>
      <c r="MGK20" s="1840"/>
      <c r="MGL20" s="1825"/>
      <c r="MGM20" s="1826"/>
      <c r="MGN20" s="1827"/>
      <c r="MGO20" s="1828"/>
      <c r="MGP20" s="1829"/>
      <c r="MGQ20" s="1830"/>
      <c r="MGR20" s="1826"/>
      <c r="MGS20" s="1831"/>
      <c r="MGT20" s="1667"/>
      <c r="MGU20" s="1832"/>
      <c r="MGV20" s="1665"/>
      <c r="MGW20" s="1841"/>
      <c r="MGX20" s="1448"/>
      <c r="MGY20" s="1666"/>
      <c r="MGZ20" s="1667"/>
      <c r="MHA20" s="1668"/>
      <c r="MHB20" s="1668"/>
      <c r="MHC20" s="1667"/>
      <c r="MHD20" s="1833"/>
      <c r="MHE20" s="1827"/>
      <c r="MHF20" s="1827"/>
      <c r="MHG20" s="1842"/>
      <c r="MHH20" s="1842"/>
      <c r="MHI20" s="1827"/>
      <c r="MHJ20" s="1835"/>
      <c r="MHK20" s="1836"/>
      <c r="MHL20" s="1837"/>
      <c r="MHM20" s="1827"/>
      <c r="MHN20" s="1827"/>
      <c r="MHO20" s="1827"/>
      <c r="MHP20" s="1838"/>
      <c r="MHQ20" s="1838"/>
      <c r="MHR20" s="1827"/>
      <c r="MHS20" s="1838"/>
      <c r="MHT20" s="1838"/>
      <c r="MHU20" s="1838"/>
      <c r="MHV20" s="1838"/>
      <c r="MHW20" s="1838"/>
      <c r="MHX20" s="1827"/>
      <c r="MHY20" s="1823"/>
      <c r="MHZ20" s="1840"/>
      <c r="MIA20" s="1825"/>
      <c r="MIB20" s="1826"/>
      <c r="MIC20" s="1827"/>
      <c r="MID20" s="1828"/>
      <c r="MIE20" s="1829"/>
      <c r="MIF20" s="1830"/>
      <c r="MIG20" s="1826"/>
      <c r="MIH20" s="1831"/>
      <c r="MII20" s="1667"/>
      <c r="MIJ20" s="1832"/>
      <c r="MIK20" s="1665"/>
      <c r="MIL20" s="1841"/>
      <c r="MIM20" s="1448"/>
      <c r="MIN20" s="1666"/>
      <c r="MIO20" s="1667"/>
      <c r="MIP20" s="1668"/>
      <c r="MIQ20" s="1668"/>
      <c r="MIR20" s="1667"/>
      <c r="MIS20" s="1833"/>
      <c r="MIT20" s="1827"/>
      <c r="MIU20" s="1827"/>
      <c r="MIV20" s="1842"/>
      <c r="MIW20" s="1842"/>
      <c r="MIX20" s="1827"/>
      <c r="MIY20" s="1835"/>
      <c r="MIZ20" s="1836"/>
      <c r="MJA20" s="1837"/>
      <c r="MJB20" s="1827"/>
      <c r="MJC20" s="1827"/>
      <c r="MJD20" s="1827"/>
      <c r="MJE20" s="1838"/>
      <c r="MJF20" s="1838"/>
      <c r="MJG20" s="1827"/>
      <c r="MJH20" s="1838"/>
      <c r="MJI20" s="1838"/>
      <c r="MJJ20" s="1838"/>
      <c r="MJK20" s="1838"/>
      <c r="MJL20" s="1838"/>
      <c r="MJM20" s="1827"/>
      <c r="MJN20" s="1823"/>
      <c r="MJO20" s="1840"/>
      <c r="MJP20" s="1825"/>
      <c r="MJQ20" s="1826"/>
      <c r="MJR20" s="1827"/>
      <c r="MJS20" s="1828"/>
      <c r="MJT20" s="1829"/>
      <c r="MJU20" s="1830"/>
      <c r="MJV20" s="1826"/>
      <c r="MJW20" s="1831"/>
      <c r="MJX20" s="1667"/>
      <c r="MJY20" s="1832"/>
      <c r="MJZ20" s="1665"/>
      <c r="MKA20" s="1841"/>
      <c r="MKB20" s="1448"/>
      <c r="MKC20" s="1666"/>
      <c r="MKD20" s="1667"/>
      <c r="MKE20" s="1668"/>
      <c r="MKF20" s="1668"/>
      <c r="MKG20" s="1667"/>
      <c r="MKH20" s="1833"/>
      <c r="MKI20" s="1827"/>
      <c r="MKJ20" s="1827"/>
      <c r="MKK20" s="1842"/>
      <c r="MKL20" s="1842"/>
      <c r="MKM20" s="1827"/>
      <c r="MKN20" s="1835"/>
      <c r="MKO20" s="1836"/>
      <c r="MKP20" s="1837"/>
      <c r="MKQ20" s="1827"/>
      <c r="MKR20" s="1827"/>
      <c r="MKS20" s="1827"/>
      <c r="MKT20" s="1838"/>
      <c r="MKU20" s="1838"/>
      <c r="MKV20" s="1827"/>
      <c r="MKW20" s="1838"/>
      <c r="MKX20" s="1838"/>
      <c r="MKY20" s="1838"/>
      <c r="MKZ20" s="1838"/>
      <c r="MLA20" s="1838"/>
      <c r="MLB20" s="1827"/>
      <c r="MLC20" s="1823"/>
      <c r="MLD20" s="1840"/>
      <c r="MLE20" s="1825"/>
      <c r="MLF20" s="1826"/>
      <c r="MLG20" s="1827"/>
      <c r="MLH20" s="1828"/>
      <c r="MLI20" s="1829"/>
      <c r="MLJ20" s="1830"/>
      <c r="MLK20" s="1826"/>
      <c r="MLL20" s="1831"/>
      <c r="MLM20" s="1667"/>
      <c r="MLN20" s="1832"/>
      <c r="MLO20" s="1665"/>
      <c r="MLP20" s="1841"/>
      <c r="MLQ20" s="1448"/>
      <c r="MLR20" s="1666"/>
      <c r="MLS20" s="1667"/>
      <c r="MLT20" s="1668"/>
      <c r="MLU20" s="1668"/>
      <c r="MLV20" s="1667"/>
      <c r="MLW20" s="1833"/>
      <c r="MLX20" s="1827"/>
      <c r="MLY20" s="1827"/>
      <c r="MLZ20" s="1842"/>
      <c r="MMA20" s="1842"/>
      <c r="MMB20" s="1827"/>
      <c r="MMC20" s="1835"/>
      <c r="MMD20" s="1836"/>
      <c r="MME20" s="1837"/>
      <c r="MMF20" s="1827"/>
      <c r="MMG20" s="1827"/>
      <c r="MMH20" s="1827"/>
      <c r="MMI20" s="1838"/>
      <c r="MMJ20" s="1838"/>
      <c r="MMK20" s="1827"/>
      <c r="MML20" s="1838"/>
      <c r="MMM20" s="1838"/>
      <c r="MMN20" s="1838"/>
      <c r="MMO20" s="1838"/>
      <c r="MMP20" s="1838"/>
      <c r="MMQ20" s="1827"/>
      <c r="MMR20" s="1823"/>
      <c r="MMS20" s="1840"/>
      <c r="MMT20" s="1825"/>
      <c r="MMU20" s="1826"/>
      <c r="MMV20" s="1827"/>
      <c r="MMW20" s="1828"/>
      <c r="MMX20" s="1829"/>
      <c r="MMY20" s="1830"/>
      <c r="MMZ20" s="1826"/>
      <c r="MNA20" s="1831"/>
      <c r="MNB20" s="1667"/>
      <c r="MNC20" s="1832"/>
      <c r="MND20" s="1665"/>
      <c r="MNE20" s="1841"/>
      <c r="MNF20" s="1448"/>
      <c r="MNG20" s="1666"/>
      <c r="MNH20" s="1667"/>
      <c r="MNI20" s="1668"/>
      <c r="MNJ20" s="1668"/>
      <c r="MNK20" s="1667"/>
      <c r="MNL20" s="1833"/>
      <c r="MNM20" s="1827"/>
      <c r="MNN20" s="1827"/>
      <c r="MNO20" s="1842"/>
      <c r="MNP20" s="1842"/>
      <c r="MNQ20" s="1827"/>
      <c r="MNR20" s="1835"/>
      <c r="MNS20" s="1836"/>
      <c r="MNT20" s="1837"/>
      <c r="MNU20" s="1827"/>
      <c r="MNV20" s="1827"/>
      <c r="MNW20" s="1827"/>
      <c r="MNX20" s="1838"/>
      <c r="MNY20" s="1838"/>
      <c r="MNZ20" s="1827"/>
      <c r="MOA20" s="1838"/>
      <c r="MOB20" s="1838"/>
      <c r="MOC20" s="1838"/>
      <c r="MOD20" s="1838"/>
      <c r="MOE20" s="1838"/>
      <c r="MOF20" s="1827"/>
      <c r="MOG20" s="1823"/>
      <c r="MOH20" s="1840"/>
      <c r="MOI20" s="1825"/>
      <c r="MOJ20" s="1826"/>
      <c r="MOK20" s="1827"/>
      <c r="MOL20" s="1828"/>
      <c r="MOM20" s="1829"/>
      <c r="MON20" s="1830"/>
      <c r="MOO20" s="1826"/>
      <c r="MOP20" s="1831"/>
      <c r="MOQ20" s="1667"/>
      <c r="MOR20" s="1832"/>
      <c r="MOS20" s="1665"/>
      <c r="MOT20" s="1841"/>
      <c r="MOU20" s="1448"/>
      <c r="MOV20" s="1666"/>
      <c r="MOW20" s="1667"/>
      <c r="MOX20" s="1668"/>
      <c r="MOY20" s="1668"/>
      <c r="MOZ20" s="1667"/>
      <c r="MPA20" s="1833"/>
      <c r="MPB20" s="1827"/>
      <c r="MPC20" s="1827"/>
      <c r="MPD20" s="1842"/>
      <c r="MPE20" s="1842"/>
      <c r="MPF20" s="1827"/>
      <c r="MPG20" s="1835"/>
      <c r="MPH20" s="1836"/>
      <c r="MPI20" s="1837"/>
      <c r="MPJ20" s="1827"/>
      <c r="MPK20" s="1827"/>
      <c r="MPL20" s="1827"/>
      <c r="MPM20" s="1838"/>
      <c r="MPN20" s="1838"/>
      <c r="MPO20" s="1827"/>
      <c r="MPP20" s="1838"/>
      <c r="MPQ20" s="1838"/>
      <c r="MPR20" s="1838"/>
      <c r="MPS20" s="1838"/>
      <c r="MPT20" s="1838"/>
      <c r="MPU20" s="1827"/>
      <c r="MPV20" s="1823"/>
      <c r="MPW20" s="1840"/>
      <c r="MPX20" s="1825"/>
      <c r="MPY20" s="1826"/>
      <c r="MPZ20" s="1827"/>
      <c r="MQA20" s="1828"/>
      <c r="MQB20" s="1829"/>
      <c r="MQC20" s="1830"/>
      <c r="MQD20" s="1826"/>
      <c r="MQE20" s="1831"/>
      <c r="MQF20" s="1667"/>
      <c r="MQG20" s="1832"/>
      <c r="MQH20" s="1665"/>
      <c r="MQI20" s="1841"/>
      <c r="MQJ20" s="1448"/>
      <c r="MQK20" s="1666"/>
      <c r="MQL20" s="1667"/>
      <c r="MQM20" s="1668"/>
      <c r="MQN20" s="1668"/>
      <c r="MQO20" s="1667"/>
      <c r="MQP20" s="1833"/>
      <c r="MQQ20" s="1827"/>
      <c r="MQR20" s="1827"/>
      <c r="MQS20" s="1842"/>
      <c r="MQT20" s="1842"/>
      <c r="MQU20" s="1827"/>
      <c r="MQV20" s="1835"/>
      <c r="MQW20" s="1836"/>
      <c r="MQX20" s="1837"/>
      <c r="MQY20" s="1827"/>
      <c r="MQZ20" s="1827"/>
      <c r="MRA20" s="1827"/>
      <c r="MRB20" s="1838"/>
      <c r="MRC20" s="1838"/>
      <c r="MRD20" s="1827"/>
      <c r="MRE20" s="1838"/>
      <c r="MRF20" s="1838"/>
      <c r="MRG20" s="1838"/>
      <c r="MRH20" s="1838"/>
      <c r="MRI20" s="1838"/>
      <c r="MRJ20" s="1827"/>
      <c r="MRK20" s="1823"/>
      <c r="MRL20" s="1840"/>
      <c r="MRM20" s="1825"/>
      <c r="MRN20" s="1826"/>
      <c r="MRO20" s="1827"/>
      <c r="MRP20" s="1828"/>
      <c r="MRQ20" s="1829"/>
      <c r="MRR20" s="1830"/>
      <c r="MRS20" s="1826"/>
      <c r="MRT20" s="1831"/>
      <c r="MRU20" s="1667"/>
      <c r="MRV20" s="1832"/>
      <c r="MRW20" s="1665"/>
      <c r="MRX20" s="1841"/>
      <c r="MRY20" s="1448"/>
      <c r="MRZ20" s="1666"/>
      <c r="MSA20" s="1667"/>
      <c r="MSB20" s="1668"/>
      <c r="MSC20" s="1668"/>
      <c r="MSD20" s="1667"/>
      <c r="MSE20" s="1833"/>
      <c r="MSF20" s="1827"/>
      <c r="MSG20" s="1827"/>
      <c r="MSH20" s="1842"/>
      <c r="MSI20" s="1842"/>
      <c r="MSJ20" s="1827"/>
      <c r="MSK20" s="1835"/>
      <c r="MSL20" s="1836"/>
      <c r="MSM20" s="1837"/>
      <c r="MSN20" s="1827"/>
      <c r="MSO20" s="1827"/>
      <c r="MSP20" s="1827"/>
      <c r="MSQ20" s="1838"/>
      <c r="MSR20" s="1838"/>
      <c r="MSS20" s="1827"/>
      <c r="MST20" s="1838"/>
      <c r="MSU20" s="1838"/>
      <c r="MSV20" s="1838"/>
      <c r="MSW20" s="1838"/>
      <c r="MSX20" s="1838"/>
      <c r="MSY20" s="1827"/>
      <c r="MSZ20" s="1823"/>
      <c r="MTA20" s="1840"/>
      <c r="MTB20" s="1825"/>
      <c r="MTC20" s="1826"/>
      <c r="MTD20" s="1827"/>
      <c r="MTE20" s="1828"/>
      <c r="MTF20" s="1829"/>
      <c r="MTG20" s="1830"/>
      <c r="MTH20" s="1826"/>
      <c r="MTI20" s="1831"/>
      <c r="MTJ20" s="1667"/>
      <c r="MTK20" s="1832"/>
      <c r="MTL20" s="1665"/>
      <c r="MTM20" s="1841"/>
      <c r="MTN20" s="1448"/>
      <c r="MTO20" s="1666"/>
      <c r="MTP20" s="1667"/>
      <c r="MTQ20" s="1668"/>
      <c r="MTR20" s="1668"/>
      <c r="MTS20" s="1667"/>
      <c r="MTT20" s="1833"/>
      <c r="MTU20" s="1827"/>
      <c r="MTV20" s="1827"/>
      <c r="MTW20" s="1842"/>
      <c r="MTX20" s="1842"/>
      <c r="MTY20" s="1827"/>
      <c r="MTZ20" s="1835"/>
      <c r="MUA20" s="1836"/>
      <c r="MUB20" s="1837"/>
      <c r="MUC20" s="1827"/>
      <c r="MUD20" s="1827"/>
      <c r="MUE20" s="1827"/>
      <c r="MUF20" s="1838"/>
      <c r="MUG20" s="1838"/>
      <c r="MUH20" s="1827"/>
      <c r="MUI20" s="1838"/>
      <c r="MUJ20" s="1838"/>
      <c r="MUK20" s="1838"/>
      <c r="MUL20" s="1838"/>
      <c r="MUM20" s="1838"/>
      <c r="MUN20" s="1827"/>
      <c r="MUO20" s="1823"/>
      <c r="MUP20" s="1840"/>
      <c r="MUQ20" s="1825"/>
      <c r="MUR20" s="1826"/>
      <c r="MUS20" s="1827"/>
      <c r="MUT20" s="1828"/>
      <c r="MUU20" s="1829"/>
      <c r="MUV20" s="1830"/>
      <c r="MUW20" s="1826"/>
      <c r="MUX20" s="1831"/>
      <c r="MUY20" s="1667"/>
      <c r="MUZ20" s="1832"/>
      <c r="MVA20" s="1665"/>
      <c r="MVB20" s="1841"/>
      <c r="MVC20" s="1448"/>
      <c r="MVD20" s="1666"/>
      <c r="MVE20" s="1667"/>
      <c r="MVF20" s="1668"/>
      <c r="MVG20" s="1668"/>
      <c r="MVH20" s="1667"/>
      <c r="MVI20" s="1833"/>
      <c r="MVJ20" s="1827"/>
      <c r="MVK20" s="1827"/>
      <c r="MVL20" s="1842"/>
      <c r="MVM20" s="1842"/>
      <c r="MVN20" s="1827"/>
      <c r="MVO20" s="1835"/>
      <c r="MVP20" s="1836"/>
      <c r="MVQ20" s="1837"/>
      <c r="MVR20" s="1827"/>
      <c r="MVS20" s="1827"/>
      <c r="MVT20" s="1827"/>
      <c r="MVU20" s="1838"/>
      <c r="MVV20" s="1838"/>
      <c r="MVW20" s="1827"/>
      <c r="MVX20" s="1838"/>
      <c r="MVY20" s="1838"/>
      <c r="MVZ20" s="1838"/>
      <c r="MWA20" s="1838"/>
      <c r="MWB20" s="1838"/>
      <c r="MWC20" s="1827"/>
      <c r="MWD20" s="1823"/>
      <c r="MWE20" s="1840"/>
      <c r="MWF20" s="1825"/>
      <c r="MWG20" s="1826"/>
      <c r="MWH20" s="1827"/>
      <c r="MWI20" s="1828"/>
      <c r="MWJ20" s="1829"/>
      <c r="MWK20" s="1830"/>
      <c r="MWL20" s="1826"/>
      <c r="MWM20" s="1831"/>
      <c r="MWN20" s="1667"/>
      <c r="MWO20" s="1832"/>
      <c r="MWP20" s="1665"/>
      <c r="MWQ20" s="1841"/>
      <c r="MWR20" s="1448"/>
      <c r="MWS20" s="1666"/>
      <c r="MWT20" s="1667"/>
      <c r="MWU20" s="1668"/>
      <c r="MWV20" s="1668"/>
      <c r="MWW20" s="1667"/>
      <c r="MWX20" s="1833"/>
      <c r="MWY20" s="1827"/>
      <c r="MWZ20" s="1827"/>
      <c r="MXA20" s="1842"/>
      <c r="MXB20" s="1842"/>
      <c r="MXC20" s="1827"/>
      <c r="MXD20" s="1835"/>
      <c r="MXE20" s="1836"/>
      <c r="MXF20" s="1837"/>
      <c r="MXG20" s="1827"/>
      <c r="MXH20" s="1827"/>
      <c r="MXI20" s="1827"/>
      <c r="MXJ20" s="1838"/>
      <c r="MXK20" s="1838"/>
      <c r="MXL20" s="1827"/>
      <c r="MXM20" s="1838"/>
      <c r="MXN20" s="1838"/>
      <c r="MXO20" s="1838"/>
      <c r="MXP20" s="1838"/>
      <c r="MXQ20" s="1838"/>
      <c r="MXR20" s="1827"/>
      <c r="MXS20" s="1823"/>
      <c r="MXT20" s="1840"/>
      <c r="MXU20" s="1825"/>
      <c r="MXV20" s="1826"/>
      <c r="MXW20" s="1827"/>
      <c r="MXX20" s="1828"/>
      <c r="MXY20" s="1829"/>
      <c r="MXZ20" s="1830"/>
      <c r="MYA20" s="1826"/>
      <c r="MYB20" s="1831"/>
      <c r="MYC20" s="1667"/>
      <c r="MYD20" s="1832"/>
      <c r="MYE20" s="1665"/>
      <c r="MYF20" s="1841"/>
      <c r="MYG20" s="1448"/>
      <c r="MYH20" s="1666"/>
      <c r="MYI20" s="1667"/>
      <c r="MYJ20" s="1668"/>
      <c r="MYK20" s="1668"/>
      <c r="MYL20" s="1667"/>
      <c r="MYM20" s="1833"/>
      <c r="MYN20" s="1827"/>
      <c r="MYO20" s="1827"/>
      <c r="MYP20" s="1842"/>
      <c r="MYQ20" s="1842"/>
      <c r="MYR20" s="1827"/>
      <c r="MYS20" s="1835"/>
      <c r="MYT20" s="1836"/>
      <c r="MYU20" s="1837"/>
      <c r="MYV20" s="1827"/>
      <c r="MYW20" s="1827"/>
      <c r="MYX20" s="1827"/>
      <c r="MYY20" s="1838"/>
      <c r="MYZ20" s="1838"/>
      <c r="MZA20" s="1827"/>
      <c r="MZB20" s="1838"/>
      <c r="MZC20" s="1838"/>
      <c r="MZD20" s="1838"/>
      <c r="MZE20" s="1838"/>
      <c r="MZF20" s="1838"/>
      <c r="MZG20" s="1827"/>
      <c r="MZH20" s="1823"/>
      <c r="MZI20" s="1840"/>
      <c r="MZJ20" s="1825"/>
      <c r="MZK20" s="1826"/>
      <c r="MZL20" s="1827"/>
      <c r="MZM20" s="1828"/>
      <c r="MZN20" s="1829"/>
      <c r="MZO20" s="1830"/>
      <c r="MZP20" s="1826"/>
      <c r="MZQ20" s="1831"/>
      <c r="MZR20" s="1667"/>
      <c r="MZS20" s="1832"/>
      <c r="MZT20" s="1665"/>
      <c r="MZU20" s="1841"/>
      <c r="MZV20" s="1448"/>
      <c r="MZW20" s="1666"/>
      <c r="MZX20" s="1667"/>
      <c r="MZY20" s="1668"/>
      <c r="MZZ20" s="1668"/>
      <c r="NAA20" s="1667"/>
      <c r="NAB20" s="1833"/>
      <c r="NAC20" s="1827"/>
      <c r="NAD20" s="1827"/>
      <c r="NAE20" s="1842"/>
      <c r="NAF20" s="1842"/>
      <c r="NAG20" s="1827"/>
      <c r="NAH20" s="1835"/>
      <c r="NAI20" s="1836"/>
      <c r="NAJ20" s="1837"/>
      <c r="NAK20" s="1827"/>
      <c r="NAL20" s="1827"/>
      <c r="NAM20" s="1827"/>
      <c r="NAN20" s="1838"/>
      <c r="NAO20" s="1838"/>
      <c r="NAP20" s="1827"/>
      <c r="NAQ20" s="1838"/>
      <c r="NAR20" s="1838"/>
      <c r="NAS20" s="1838"/>
      <c r="NAT20" s="1838"/>
      <c r="NAU20" s="1838"/>
      <c r="NAV20" s="1827"/>
      <c r="NAW20" s="1823"/>
      <c r="NAX20" s="1840"/>
      <c r="NAY20" s="1825"/>
      <c r="NAZ20" s="1826"/>
      <c r="NBA20" s="1827"/>
      <c r="NBB20" s="1828"/>
      <c r="NBC20" s="1829"/>
      <c r="NBD20" s="1830"/>
      <c r="NBE20" s="1826"/>
      <c r="NBF20" s="1831"/>
      <c r="NBG20" s="1667"/>
      <c r="NBH20" s="1832"/>
      <c r="NBI20" s="1665"/>
      <c r="NBJ20" s="1841"/>
      <c r="NBK20" s="1448"/>
      <c r="NBL20" s="1666"/>
      <c r="NBM20" s="1667"/>
      <c r="NBN20" s="1668"/>
      <c r="NBO20" s="1668"/>
      <c r="NBP20" s="1667"/>
      <c r="NBQ20" s="1833"/>
      <c r="NBR20" s="1827"/>
      <c r="NBS20" s="1827"/>
      <c r="NBT20" s="1842"/>
      <c r="NBU20" s="1842"/>
      <c r="NBV20" s="1827"/>
      <c r="NBW20" s="1835"/>
      <c r="NBX20" s="1836"/>
      <c r="NBY20" s="1837"/>
      <c r="NBZ20" s="1827"/>
      <c r="NCA20" s="1827"/>
      <c r="NCB20" s="1827"/>
      <c r="NCC20" s="1838"/>
      <c r="NCD20" s="1838"/>
      <c r="NCE20" s="1827"/>
      <c r="NCF20" s="1838"/>
      <c r="NCG20" s="1838"/>
      <c r="NCH20" s="1838"/>
      <c r="NCI20" s="1838"/>
      <c r="NCJ20" s="1838"/>
      <c r="NCK20" s="1827"/>
      <c r="NCL20" s="1823"/>
      <c r="NCM20" s="1840"/>
      <c r="NCN20" s="1825"/>
      <c r="NCO20" s="1826"/>
      <c r="NCP20" s="1827"/>
      <c r="NCQ20" s="1828"/>
      <c r="NCR20" s="1829"/>
      <c r="NCS20" s="1830"/>
      <c r="NCT20" s="1826"/>
      <c r="NCU20" s="1831"/>
      <c r="NCV20" s="1667"/>
      <c r="NCW20" s="1832"/>
      <c r="NCX20" s="1665"/>
      <c r="NCY20" s="1841"/>
      <c r="NCZ20" s="1448"/>
      <c r="NDA20" s="1666"/>
      <c r="NDB20" s="1667"/>
      <c r="NDC20" s="1668"/>
      <c r="NDD20" s="1668"/>
      <c r="NDE20" s="1667"/>
      <c r="NDF20" s="1833"/>
      <c r="NDG20" s="1827"/>
      <c r="NDH20" s="1827"/>
      <c r="NDI20" s="1842"/>
      <c r="NDJ20" s="1842"/>
      <c r="NDK20" s="1827"/>
      <c r="NDL20" s="1835"/>
      <c r="NDM20" s="1836"/>
      <c r="NDN20" s="1837"/>
      <c r="NDO20" s="1827"/>
      <c r="NDP20" s="1827"/>
      <c r="NDQ20" s="1827"/>
      <c r="NDR20" s="1838"/>
      <c r="NDS20" s="1838"/>
      <c r="NDT20" s="1827"/>
      <c r="NDU20" s="1838"/>
      <c r="NDV20" s="1838"/>
      <c r="NDW20" s="1838"/>
      <c r="NDX20" s="1838"/>
      <c r="NDY20" s="1838"/>
      <c r="NDZ20" s="1827"/>
      <c r="NEA20" s="1823"/>
      <c r="NEB20" s="1840"/>
      <c r="NEC20" s="1825"/>
      <c r="NED20" s="1826"/>
      <c r="NEE20" s="1827"/>
      <c r="NEF20" s="1828"/>
      <c r="NEG20" s="1829"/>
      <c r="NEH20" s="1830"/>
      <c r="NEI20" s="1826"/>
      <c r="NEJ20" s="1831"/>
      <c r="NEK20" s="1667"/>
      <c r="NEL20" s="1832"/>
      <c r="NEM20" s="1665"/>
      <c r="NEN20" s="1841"/>
      <c r="NEO20" s="1448"/>
      <c r="NEP20" s="1666"/>
      <c r="NEQ20" s="1667"/>
      <c r="NER20" s="1668"/>
      <c r="NES20" s="1668"/>
      <c r="NET20" s="1667"/>
      <c r="NEU20" s="1833"/>
      <c r="NEV20" s="1827"/>
      <c r="NEW20" s="1827"/>
      <c r="NEX20" s="1842"/>
      <c r="NEY20" s="1842"/>
      <c r="NEZ20" s="1827"/>
      <c r="NFA20" s="1835"/>
      <c r="NFB20" s="1836"/>
      <c r="NFC20" s="1837"/>
      <c r="NFD20" s="1827"/>
      <c r="NFE20" s="1827"/>
      <c r="NFF20" s="1827"/>
      <c r="NFG20" s="1838"/>
      <c r="NFH20" s="1838"/>
      <c r="NFI20" s="1827"/>
      <c r="NFJ20" s="1838"/>
      <c r="NFK20" s="1838"/>
      <c r="NFL20" s="1838"/>
      <c r="NFM20" s="1838"/>
      <c r="NFN20" s="1838"/>
      <c r="NFO20" s="1827"/>
      <c r="NFP20" s="1823"/>
      <c r="NFQ20" s="1840"/>
      <c r="NFR20" s="1825"/>
      <c r="NFS20" s="1826"/>
      <c r="NFT20" s="1827"/>
      <c r="NFU20" s="1828"/>
      <c r="NFV20" s="1829"/>
      <c r="NFW20" s="1830"/>
      <c r="NFX20" s="1826"/>
      <c r="NFY20" s="1831"/>
      <c r="NFZ20" s="1667"/>
      <c r="NGA20" s="1832"/>
      <c r="NGB20" s="1665"/>
      <c r="NGC20" s="1841"/>
      <c r="NGD20" s="1448"/>
      <c r="NGE20" s="1666"/>
      <c r="NGF20" s="1667"/>
      <c r="NGG20" s="1668"/>
      <c r="NGH20" s="1668"/>
      <c r="NGI20" s="1667"/>
      <c r="NGJ20" s="1833"/>
      <c r="NGK20" s="1827"/>
      <c r="NGL20" s="1827"/>
      <c r="NGM20" s="1842"/>
      <c r="NGN20" s="1842"/>
      <c r="NGO20" s="1827"/>
      <c r="NGP20" s="1835"/>
      <c r="NGQ20" s="1836"/>
      <c r="NGR20" s="1837"/>
      <c r="NGS20" s="1827"/>
      <c r="NGT20" s="1827"/>
      <c r="NGU20" s="1827"/>
      <c r="NGV20" s="1838"/>
      <c r="NGW20" s="1838"/>
      <c r="NGX20" s="1827"/>
      <c r="NGY20" s="1838"/>
      <c r="NGZ20" s="1838"/>
      <c r="NHA20" s="1838"/>
      <c r="NHB20" s="1838"/>
      <c r="NHC20" s="1838"/>
      <c r="NHD20" s="1827"/>
      <c r="NHE20" s="1823"/>
      <c r="NHF20" s="1840"/>
      <c r="NHG20" s="1825"/>
      <c r="NHH20" s="1826"/>
      <c r="NHI20" s="1827"/>
      <c r="NHJ20" s="1828"/>
      <c r="NHK20" s="1829"/>
      <c r="NHL20" s="1830"/>
      <c r="NHM20" s="1826"/>
      <c r="NHN20" s="1831"/>
      <c r="NHO20" s="1667"/>
      <c r="NHP20" s="1832"/>
      <c r="NHQ20" s="1665"/>
      <c r="NHR20" s="1841"/>
      <c r="NHS20" s="1448"/>
      <c r="NHT20" s="1666"/>
      <c r="NHU20" s="1667"/>
      <c r="NHV20" s="1668"/>
      <c r="NHW20" s="1668"/>
      <c r="NHX20" s="1667"/>
      <c r="NHY20" s="1833"/>
      <c r="NHZ20" s="1827"/>
      <c r="NIA20" s="1827"/>
      <c r="NIB20" s="1842"/>
      <c r="NIC20" s="1842"/>
      <c r="NID20" s="1827"/>
      <c r="NIE20" s="1835"/>
      <c r="NIF20" s="1836"/>
      <c r="NIG20" s="1837"/>
      <c r="NIH20" s="1827"/>
      <c r="NII20" s="1827"/>
      <c r="NIJ20" s="1827"/>
      <c r="NIK20" s="1838"/>
      <c r="NIL20" s="1838"/>
      <c r="NIM20" s="1827"/>
      <c r="NIN20" s="1838"/>
      <c r="NIO20" s="1838"/>
      <c r="NIP20" s="1838"/>
      <c r="NIQ20" s="1838"/>
      <c r="NIR20" s="1838"/>
      <c r="NIS20" s="1827"/>
      <c r="NIT20" s="1823"/>
      <c r="NIU20" s="1840"/>
      <c r="NIV20" s="1825"/>
      <c r="NIW20" s="1826"/>
      <c r="NIX20" s="1827"/>
      <c r="NIY20" s="1828"/>
      <c r="NIZ20" s="1829"/>
      <c r="NJA20" s="1830"/>
      <c r="NJB20" s="1826"/>
      <c r="NJC20" s="1831"/>
      <c r="NJD20" s="1667"/>
      <c r="NJE20" s="1832"/>
      <c r="NJF20" s="1665"/>
      <c r="NJG20" s="1841"/>
      <c r="NJH20" s="1448"/>
      <c r="NJI20" s="1666"/>
      <c r="NJJ20" s="1667"/>
      <c r="NJK20" s="1668"/>
      <c r="NJL20" s="1668"/>
      <c r="NJM20" s="1667"/>
      <c r="NJN20" s="1833"/>
      <c r="NJO20" s="1827"/>
      <c r="NJP20" s="1827"/>
      <c r="NJQ20" s="1842"/>
      <c r="NJR20" s="1842"/>
      <c r="NJS20" s="1827"/>
      <c r="NJT20" s="1835"/>
      <c r="NJU20" s="1836"/>
      <c r="NJV20" s="1837"/>
      <c r="NJW20" s="1827"/>
      <c r="NJX20" s="1827"/>
      <c r="NJY20" s="1827"/>
      <c r="NJZ20" s="1838"/>
      <c r="NKA20" s="1838"/>
      <c r="NKB20" s="1827"/>
      <c r="NKC20" s="1838"/>
      <c r="NKD20" s="1838"/>
      <c r="NKE20" s="1838"/>
      <c r="NKF20" s="1838"/>
      <c r="NKG20" s="1838"/>
      <c r="NKH20" s="1827"/>
      <c r="NKI20" s="1823"/>
      <c r="NKJ20" s="1840"/>
      <c r="NKK20" s="1825"/>
      <c r="NKL20" s="1826"/>
      <c r="NKM20" s="1827"/>
      <c r="NKN20" s="1828"/>
      <c r="NKO20" s="1829"/>
      <c r="NKP20" s="1830"/>
      <c r="NKQ20" s="1826"/>
      <c r="NKR20" s="1831"/>
      <c r="NKS20" s="1667"/>
      <c r="NKT20" s="1832"/>
      <c r="NKU20" s="1665"/>
      <c r="NKV20" s="1841"/>
      <c r="NKW20" s="1448"/>
      <c r="NKX20" s="1666"/>
      <c r="NKY20" s="1667"/>
      <c r="NKZ20" s="1668"/>
      <c r="NLA20" s="1668"/>
      <c r="NLB20" s="1667"/>
      <c r="NLC20" s="1833"/>
      <c r="NLD20" s="1827"/>
      <c r="NLE20" s="1827"/>
      <c r="NLF20" s="1842"/>
      <c r="NLG20" s="1842"/>
      <c r="NLH20" s="1827"/>
      <c r="NLI20" s="1835"/>
      <c r="NLJ20" s="1836"/>
      <c r="NLK20" s="1837"/>
      <c r="NLL20" s="1827"/>
      <c r="NLM20" s="1827"/>
      <c r="NLN20" s="1827"/>
      <c r="NLO20" s="1838"/>
      <c r="NLP20" s="1838"/>
      <c r="NLQ20" s="1827"/>
      <c r="NLR20" s="1838"/>
      <c r="NLS20" s="1838"/>
      <c r="NLT20" s="1838"/>
      <c r="NLU20" s="1838"/>
      <c r="NLV20" s="1838"/>
      <c r="NLW20" s="1827"/>
      <c r="NLX20" s="1823"/>
      <c r="NLY20" s="1840"/>
      <c r="NLZ20" s="1825"/>
      <c r="NMA20" s="1826"/>
      <c r="NMB20" s="1827"/>
      <c r="NMC20" s="1828"/>
      <c r="NMD20" s="1829"/>
      <c r="NME20" s="1830"/>
      <c r="NMF20" s="1826"/>
      <c r="NMG20" s="1831"/>
      <c r="NMH20" s="1667"/>
      <c r="NMI20" s="1832"/>
      <c r="NMJ20" s="1665"/>
      <c r="NMK20" s="1841"/>
      <c r="NML20" s="1448"/>
      <c r="NMM20" s="1666"/>
      <c r="NMN20" s="1667"/>
      <c r="NMO20" s="1668"/>
      <c r="NMP20" s="1668"/>
      <c r="NMQ20" s="1667"/>
      <c r="NMR20" s="1833"/>
      <c r="NMS20" s="1827"/>
      <c r="NMT20" s="1827"/>
      <c r="NMU20" s="1842"/>
      <c r="NMV20" s="1842"/>
      <c r="NMW20" s="1827"/>
      <c r="NMX20" s="1835"/>
      <c r="NMY20" s="1836"/>
      <c r="NMZ20" s="1837"/>
      <c r="NNA20" s="1827"/>
      <c r="NNB20" s="1827"/>
      <c r="NNC20" s="1827"/>
      <c r="NND20" s="1838"/>
      <c r="NNE20" s="1838"/>
      <c r="NNF20" s="1827"/>
      <c r="NNG20" s="1838"/>
      <c r="NNH20" s="1838"/>
      <c r="NNI20" s="1838"/>
      <c r="NNJ20" s="1838"/>
      <c r="NNK20" s="1838"/>
      <c r="NNL20" s="1827"/>
      <c r="NNM20" s="1823"/>
      <c r="NNN20" s="1840"/>
      <c r="NNO20" s="1825"/>
      <c r="NNP20" s="1826"/>
      <c r="NNQ20" s="1827"/>
      <c r="NNR20" s="1828"/>
      <c r="NNS20" s="1829"/>
      <c r="NNT20" s="1830"/>
      <c r="NNU20" s="1826"/>
      <c r="NNV20" s="1831"/>
      <c r="NNW20" s="1667"/>
      <c r="NNX20" s="1832"/>
      <c r="NNY20" s="1665"/>
      <c r="NNZ20" s="1841"/>
      <c r="NOA20" s="1448"/>
      <c r="NOB20" s="1666"/>
      <c r="NOC20" s="1667"/>
      <c r="NOD20" s="1668"/>
      <c r="NOE20" s="1668"/>
      <c r="NOF20" s="1667"/>
      <c r="NOG20" s="1833"/>
      <c r="NOH20" s="1827"/>
      <c r="NOI20" s="1827"/>
      <c r="NOJ20" s="1842"/>
      <c r="NOK20" s="1842"/>
      <c r="NOL20" s="1827"/>
      <c r="NOM20" s="1835"/>
      <c r="NON20" s="1836"/>
      <c r="NOO20" s="1837"/>
      <c r="NOP20" s="1827"/>
      <c r="NOQ20" s="1827"/>
      <c r="NOR20" s="1827"/>
      <c r="NOS20" s="1838"/>
      <c r="NOT20" s="1838"/>
      <c r="NOU20" s="1827"/>
      <c r="NOV20" s="1838"/>
      <c r="NOW20" s="1838"/>
      <c r="NOX20" s="1838"/>
      <c r="NOY20" s="1838"/>
      <c r="NOZ20" s="1838"/>
      <c r="NPA20" s="1827"/>
      <c r="NPB20" s="1823"/>
      <c r="NPC20" s="1840"/>
      <c r="NPD20" s="1825"/>
      <c r="NPE20" s="1826"/>
      <c r="NPF20" s="1827"/>
      <c r="NPG20" s="1828"/>
      <c r="NPH20" s="1829"/>
      <c r="NPI20" s="1830"/>
      <c r="NPJ20" s="1826"/>
      <c r="NPK20" s="1831"/>
      <c r="NPL20" s="1667"/>
      <c r="NPM20" s="1832"/>
      <c r="NPN20" s="1665"/>
      <c r="NPO20" s="1841"/>
      <c r="NPP20" s="1448"/>
      <c r="NPQ20" s="1666"/>
      <c r="NPR20" s="1667"/>
      <c r="NPS20" s="1668"/>
      <c r="NPT20" s="1668"/>
      <c r="NPU20" s="1667"/>
      <c r="NPV20" s="1833"/>
      <c r="NPW20" s="1827"/>
      <c r="NPX20" s="1827"/>
      <c r="NPY20" s="1842"/>
      <c r="NPZ20" s="1842"/>
      <c r="NQA20" s="1827"/>
      <c r="NQB20" s="1835"/>
      <c r="NQC20" s="1836"/>
      <c r="NQD20" s="1837"/>
      <c r="NQE20" s="1827"/>
      <c r="NQF20" s="1827"/>
      <c r="NQG20" s="1827"/>
      <c r="NQH20" s="1838"/>
      <c r="NQI20" s="1838"/>
      <c r="NQJ20" s="1827"/>
      <c r="NQK20" s="1838"/>
      <c r="NQL20" s="1838"/>
      <c r="NQM20" s="1838"/>
      <c r="NQN20" s="1838"/>
      <c r="NQO20" s="1838"/>
      <c r="NQP20" s="1827"/>
      <c r="NQQ20" s="1823"/>
      <c r="NQR20" s="1840"/>
      <c r="NQS20" s="1825"/>
      <c r="NQT20" s="1826"/>
      <c r="NQU20" s="1827"/>
      <c r="NQV20" s="1828"/>
      <c r="NQW20" s="1829"/>
      <c r="NQX20" s="1830"/>
      <c r="NQY20" s="1826"/>
      <c r="NQZ20" s="1831"/>
      <c r="NRA20" s="1667"/>
      <c r="NRB20" s="1832"/>
      <c r="NRC20" s="1665"/>
      <c r="NRD20" s="1841"/>
      <c r="NRE20" s="1448"/>
      <c r="NRF20" s="1666"/>
      <c r="NRG20" s="1667"/>
      <c r="NRH20" s="1668"/>
      <c r="NRI20" s="1668"/>
      <c r="NRJ20" s="1667"/>
      <c r="NRK20" s="1833"/>
      <c r="NRL20" s="1827"/>
      <c r="NRM20" s="1827"/>
      <c r="NRN20" s="1842"/>
      <c r="NRO20" s="1842"/>
      <c r="NRP20" s="1827"/>
      <c r="NRQ20" s="1835"/>
      <c r="NRR20" s="1836"/>
      <c r="NRS20" s="1837"/>
      <c r="NRT20" s="1827"/>
      <c r="NRU20" s="1827"/>
      <c r="NRV20" s="1827"/>
      <c r="NRW20" s="1838"/>
      <c r="NRX20" s="1838"/>
      <c r="NRY20" s="1827"/>
      <c r="NRZ20" s="1838"/>
      <c r="NSA20" s="1838"/>
      <c r="NSB20" s="1838"/>
      <c r="NSC20" s="1838"/>
      <c r="NSD20" s="1838"/>
      <c r="NSE20" s="1827"/>
      <c r="NSF20" s="1823"/>
      <c r="NSG20" s="1840"/>
      <c r="NSH20" s="1825"/>
      <c r="NSI20" s="1826"/>
      <c r="NSJ20" s="1827"/>
      <c r="NSK20" s="1828"/>
      <c r="NSL20" s="1829"/>
      <c r="NSM20" s="1830"/>
      <c r="NSN20" s="1826"/>
      <c r="NSO20" s="1831"/>
      <c r="NSP20" s="1667"/>
      <c r="NSQ20" s="1832"/>
      <c r="NSR20" s="1665"/>
      <c r="NSS20" s="1841"/>
      <c r="NST20" s="1448"/>
      <c r="NSU20" s="1666"/>
      <c r="NSV20" s="1667"/>
      <c r="NSW20" s="1668"/>
      <c r="NSX20" s="1668"/>
      <c r="NSY20" s="1667"/>
      <c r="NSZ20" s="1833"/>
      <c r="NTA20" s="1827"/>
      <c r="NTB20" s="1827"/>
      <c r="NTC20" s="1842"/>
      <c r="NTD20" s="1842"/>
      <c r="NTE20" s="1827"/>
      <c r="NTF20" s="1835"/>
      <c r="NTG20" s="1836"/>
      <c r="NTH20" s="1837"/>
      <c r="NTI20" s="1827"/>
      <c r="NTJ20" s="1827"/>
      <c r="NTK20" s="1827"/>
      <c r="NTL20" s="1838"/>
      <c r="NTM20" s="1838"/>
      <c r="NTN20" s="1827"/>
      <c r="NTO20" s="1838"/>
      <c r="NTP20" s="1838"/>
      <c r="NTQ20" s="1838"/>
      <c r="NTR20" s="1838"/>
      <c r="NTS20" s="1838"/>
      <c r="NTT20" s="1827"/>
      <c r="NTU20" s="1823"/>
      <c r="NTV20" s="1840"/>
      <c r="NTW20" s="1825"/>
      <c r="NTX20" s="1826"/>
      <c r="NTY20" s="1827"/>
      <c r="NTZ20" s="1828"/>
      <c r="NUA20" s="1829"/>
      <c r="NUB20" s="1830"/>
      <c r="NUC20" s="1826"/>
      <c r="NUD20" s="1831"/>
      <c r="NUE20" s="1667"/>
      <c r="NUF20" s="1832"/>
      <c r="NUG20" s="1665"/>
      <c r="NUH20" s="1841"/>
      <c r="NUI20" s="1448"/>
      <c r="NUJ20" s="1666"/>
      <c r="NUK20" s="1667"/>
      <c r="NUL20" s="1668"/>
      <c r="NUM20" s="1668"/>
      <c r="NUN20" s="1667"/>
      <c r="NUO20" s="1833"/>
      <c r="NUP20" s="1827"/>
      <c r="NUQ20" s="1827"/>
      <c r="NUR20" s="1842"/>
      <c r="NUS20" s="1842"/>
      <c r="NUT20" s="1827"/>
      <c r="NUU20" s="1835"/>
      <c r="NUV20" s="1836"/>
      <c r="NUW20" s="1837"/>
      <c r="NUX20" s="1827"/>
      <c r="NUY20" s="1827"/>
      <c r="NUZ20" s="1827"/>
      <c r="NVA20" s="1838"/>
      <c r="NVB20" s="1838"/>
      <c r="NVC20" s="1827"/>
      <c r="NVD20" s="1838"/>
      <c r="NVE20" s="1838"/>
      <c r="NVF20" s="1838"/>
      <c r="NVG20" s="1838"/>
      <c r="NVH20" s="1838"/>
      <c r="NVI20" s="1827"/>
      <c r="NVJ20" s="1823"/>
      <c r="NVK20" s="1840"/>
      <c r="NVL20" s="1825"/>
      <c r="NVM20" s="1826"/>
      <c r="NVN20" s="1827"/>
      <c r="NVO20" s="1828"/>
      <c r="NVP20" s="1829"/>
      <c r="NVQ20" s="1830"/>
      <c r="NVR20" s="1826"/>
      <c r="NVS20" s="1831"/>
      <c r="NVT20" s="1667"/>
      <c r="NVU20" s="1832"/>
      <c r="NVV20" s="1665"/>
      <c r="NVW20" s="1841"/>
      <c r="NVX20" s="1448"/>
      <c r="NVY20" s="1666"/>
      <c r="NVZ20" s="1667"/>
      <c r="NWA20" s="1668"/>
      <c r="NWB20" s="1668"/>
      <c r="NWC20" s="1667"/>
      <c r="NWD20" s="1833"/>
      <c r="NWE20" s="1827"/>
      <c r="NWF20" s="1827"/>
      <c r="NWG20" s="1842"/>
      <c r="NWH20" s="1842"/>
      <c r="NWI20" s="1827"/>
      <c r="NWJ20" s="1835"/>
      <c r="NWK20" s="1836"/>
      <c r="NWL20" s="1837"/>
      <c r="NWM20" s="1827"/>
      <c r="NWN20" s="1827"/>
      <c r="NWO20" s="1827"/>
      <c r="NWP20" s="1838"/>
      <c r="NWQ20" s="1838"/>
      <c r="NWR20" s="1827"/>
      <c r="NWS20" s="1838"/>
      <c r="NWT20" s="1838"/>
      <c r="NWU20" s="1838"/>
      <c r="NWV20" s="1838"/>
      <c r="NWW20" s="1838"/>
      <c r="NWX20" s="1827"/>
      <c r="NWY20" s="1823"/>
      <c r="NWZ20" s="1840"/>
      <c r="NXA20" s="1825"/>
      <c r="NXB20" s="1826"/>
      <c r="NXC20" s="1827"/>
      <c r="NXD20" s="1828"/>
      <c r="NXE20" s="1829"/>
      <c r="NXF20" s="1830"/>
      <c r="NXG20" s="1826"/>
      <c r="NXH20" s="1831"/>
      <c r="NXI20" s="1667"/>
      <c r="NXJ20" s="1832"/>
      <c r="NXK20" s="1665"/>
      <c r="NXL20" s="1841"/>
      <c r="NXM20" s="1448"/>
      <c r="NXN20" s="1666"/>
      <c r="NXO20" s="1667"/>
      <c r="NXP20" s="1668"/>
      <c r="NXQ20" s="1668"/>
      <c r="NXR20" s="1667"/>
      <c r="NXS20" s="1833"/>
      <c r="NXT20" s="1827"/>
      <c r="NXU20" s="1827"/>
      <c r="NXV20" s="1842"/>
      <c r="NXW20" s="1842"/>
      <c r="NXX20" s="1827"/>
      <c r="NXY20" s="1835"/>
      <c r="NXZ20" s="1836"/>
      <c r="NYA20" s="1837"/>
      <c r="NYB20" s="1827"/>
      <c r="NYC20" s="1827"/>
      <c r="NYD20" s="1827"/>
      <c r="NYE20" s="1838"/>
      <c r="NYF20" s="1838"/>
      <c r="NYG20" s="1827"/>
      <c r="NYH20" s="1838"/>
      <c r="NYI20" s="1838"/>
      <c r="NYJ20" s="1838"/>
      <c r="NYK20" s="1838"/>
      <c r="NYL20" s="1838"/>
      <c r="NYM20" s="1827"/>
      <c r="NYN20" s="1823"/>
      <c r="NYO20" s="1840"/>
      <c r="NYP20" s="1825"/>
      <c r="NYQ20" s="1826"/>
      <c r="NYR20" s="1827"/>
      <c r="NYS20" s="1828"/>
      <c r="NYT20" s="1829"/>
      <c r="NYU20" s="1830"/>
      <c r="NYV20" s="1826"/>
      <c r="NYW20" s="1831"/>
      <c r="NYX20" s="1667"/>
      <c r="NYY20" s="1832"/>
      <c r="NYZ20" s="1665"/>
      <c r="NZA20" s="1841"/>
      <c r="NZB20" s="1448"/>
      <c r="NZC20" s="1666"/>
      <c r="NZD20" s="1667"/>
      <c r="NZE20" s="1668"/>
      <c r="NZF20" s="1668"/>
      <c r="NZG20" s="1667"/>
      <c r="NZH20" s="1833"/>
      <c r="NZI20" s="1827"/>
      <c r="NZJ20" s="1827"/>
      <c r="NZK20" s="1842"/>
      <c r="NZL20" s="1842"/>
      <c r="NZM20" s="1827"/>
      <c r="NZN20" s="1835"/>
      <c r="NZO20" s="1836"/>
      <c r="NZP20" s="1837"/>
      <c r="NZQ20" s="1827"/>
      <c r="NZR20" s="1827"/>
      <c r="NZS20" s="1827"/>
      <c r="NZT20" s="1838"/>
      <c r="NZU20" s="1838"/>
      <c r="NZV20" s="1827"/>
      <c r="NZW20" s="1838"/>
      <c r="NZX20" s="1838"/>
      <c r="NZY20" s="1838"/>
      <c r="NZZ20" s="1838"/>
      <c r="OAA20" s="1838"/>
      <c r="OAB20" s="1827"/>
      <c r="OAC20" s="1823"/>
      <c r="OAD20" s="1840"/>
      <c r="OAE20" s="1825"/>
      <c r="OAF20" s="1826"/>
      <c r="OAG20" s="1827"/>
      <c r="OAH20" s="1828"/>
      <c r="OAI20" s="1829"/>
      <c r="OAJ20" s="1830"/>
      <c r="OAK20" s="1826"/>
      <c r="OAL20" s="1831"/>
      <c r="OAM20" s="1667"/>
      <c r="OAN20" s="1832"/>
      <c r="OAO20" s="1665"/>
      <c r="OAP20" s="1841"/>
      <c r="OAQ20" s="1448"/>
      <c r="OAR20" s="1666"/>
      <c r="OAS20" s="1667"/>
      <c r="OAT20" s="1668"/>
      <c r="OAU20" s="1668"/>
      <c r="OAV20" s="1667"/>
      <c r="OAW20" s="1833"/>
      <c r="OAX20" s="1827"/>
      <c r="OAY20" s="1827"/>
      <c r="OAZ20" s="1842"/>
      <c r="OBA20" s="1842"/>
      <c r="OBB20" s="1827"/>
      <c r="OBC20" s="1835"/>
      <c r="OBD20" s="1836"/>
      <c r="OBE20" s="1837"/>
      <c r="OBF20" s="1827"/>
      <c r="OBG20" s="1827"/>
      <c r="OBH20" s="1827"/>
      <c r="OBI20" s="1838"/>
      <c r="OBJ20" s="1838"/>
      <c r="OBK20" s="1827"/>
      <c r="OBL20" s="1838"/>
      <c r="OBM20" s="1838"/>
      <c r="OBN20" s="1838"/>
      <c r="OBO20" s="1838"/>
      <c r="OBP20" s="1838"/>
      <c r="OBQ20" s="1827"/>
      <c r="OBR20" s="1823"/>
      <c r="OBS20" s="1840"/>
      <c r="OBT20" s="1825"/>
      <c r="OBU20" s="1826"/>
      <c r="OBV20" s="1827"/>
      <c r="OBW20" s="1828"/>
      <c r="OBX20" s="1829"/>
      <c r="OBY20" s="1830"/>
      <c r="OBZ20" s="1826"/>
      <c r="OCA20" s="1831"/>
      <c r="OCB20" s="1667"/>
      <c r="OCC20" s="1832"/>
      <c r="OCD20" s="1665"/>
      <c r="OCE20" s="1841"/>
      <c r="OCF20" s="1448"/>
      <c r="OCG20" s="1666"/>
      <c r="OCH20" s="1667"/>
      <c r="OCI20" s="1668"/>
      <c r="OCJ20" s="1668"/>
      <c r="OCK20" s="1667"/>
      <c r="OCL20" s="1833"/>
      <c r="OCM20" s="1827"/>
      <c r="OCN20" s="1827"/>
      <c r="OCO20" s="1842"/>
      <c r="OCP20" s="1842"/>
      <c r="OCQ20" s="1827"/>
      <c r="OCR20" s="1835"/>
      <c r="OCS20" s="1836"/>
      <c r="OCT20" s="1837"/>
      <c r="OCU20" s="1827"/>
      <c r="OCV20" s="1827"/>
      <c r="OCW20" s="1827"/>
      <c r="OCX20" s="1838"/>
      <c r="OCY20" s="1838"/>
      <c r="OCZ20" s="1827"/>
      <c r="ODA20" s="1838"/>
      <c r="ODB20" s="1838"/>
      <c r="ODC20" s="1838"/>
      <c r="ODD20" s="1838"/>
      <c r="ODE20" s="1838"/>
      <c r="ODF20" s="1827"/>
      <c r="ODG20" s="1823"/>
      <c r="ODH20" s="1840"/>
      <c r="ODI20" s="1825"/>
      <c r="ODJ20" s="1826"/>
      <c r="ODK20" s="1827"/>
      <c r="ODL20" s="1828"/>
      <c r="ODM20" s="1829"/>
      <c r="ODN20" s="1830"/>
      <c r="ODO20" s="1826"/>
      <c r="ODP20" s="1831"/>
      <c r="ODQ20" s="1667"/>
      <c r="ODR20" s="1832"/>
      <c r="ODS20" s="1665"/>
      <c r="ODT20" s="1841"/>
      <c r="ODU20" s="1448"/>
      <c r="ODV20" s="1666"/>
      <c r="ODW20" s="1667"/>
      <c r="ODX20" s="1668"/>
      <c r="ODY20" s="1668"/>
      <c r="ODZ20" s="1667"/>
      <c r="OEA20" s="1833"/>
      <c r="OEB20" s="1827"/>
      <c r="OEC20" s="1827"/>
      <c r="OED20" s="1842"/>
      <c r="OEE20" s="1842"/>
      <c r="OEF20" s="1827"/>
      <c r="OEG20" s="1835"/>
      <c r="OEH20" s="1836"/>
      <c r="OEI20" s="1837"/>
      <c r="OEJ20" s="1827"/>
      <c r="OEK20" s="1827"/>
      <c r="OEL20" s="1827"/>
      <c r="OEM20" s="1838"/>
      <c r="OEN20" s="1838"/>
      <c r="OEO20" s="1827"/>
      <c r="OEP20" s="1838"/>
      <c r="OEQ20" s="1838"/>
      <c r="OER20" s="1838"/>
      <c r="OES20" s="1838"/>
      <c r="OET20" s="1838"/>
      <c r="OEU20" s="1827"/>
      <c r="OEV20" s="1823"/>
      <c r="OEW20" s="1840"/>
      <c r="OEX20" s="1825"/>
      <c r="OEY20" s="1826"/>
      <c r="OEZ20" s="1827"/>
      <c r="OFA20" s="1828"/>
      <c r="OFB20" s="1829"/>
      <c r="OFC20" s="1830"/>
      <c r="OFD20" s="1826"/>
      <c r="OFE20" s="1831"/>
      <c r="OFF20" s="1667"/>
      <c r="OFG20" s="1832"/>
      <c r="OFH20" s="1665"/>
      <c r="OFI20" s="1841"/>
      <c r="OFJ20" s="1448"/>
      <c r="OFK20" s="1666"/>
      <c r="OFL20" s="1667"/>
      <c r="OFM20" s="1668"/>
      <c r="OFN20" s="1668"/>
      <c r="OFO20" s="1667"/>
      <c r="OFP20" s="1833"/>
      <c r="OFQ20" s="1827"/>
      <c r="OFR20" s="1827"/>
      <c r="OFS20" s="1842"/>
      <c r="OFT20" s="1842"/>
      <c r="OFU20" s="1827"/>
      <c r="OFV20" s="1835"/>
      <c r="OFW20" s="1836"/>
      <c r="OFX20" s="1837"/>
      <c r="OFY20" s="1827"/>
      <c r="OFZ20" s="1827"/>
      <c r="OGA20" s="1827"/>
      <c r="OGB20" s="1838"/>
      <c r="OGC20" s="1838"/>
      <c r="OGD20" s="1827"/>
      <c r="OGE20" s="1838"/>
      <c r="OGF20" s="1838"/>
      <c r="OGG20" s="1838"/>
      <c r="OGH20" s="1838"/>
      <c r="OGI20" s="1838"/>
      <c r="OGJ20" s="1827"/>
      <c r="OGK20" s="1823"/>
      <c r="OGL20" s="1840"/>
      <c r="OGM20" s="1825"/>
      <c r="OGN20" s="1826"/>
      <c r="OGO20" s="1827"/>
      <c r="OGP20" s="1828"/>
      <c r="OGQ20" s="1829"/>
      <c r="OGR20" s="1830"/>
      <c r="OGS20" s="1826"/>
      <c r="OGT20" s="1831"/>
      <c r="OGU20" s="1667"/>
      <c r="OGV20" s="1832"/>
      <c r="OGW20" s="1665"/>
      <c r="OGX20" s="1841"/>
      <c r="OGY20" s="1448"/>
      <c r="OGZ20" s="1666"/>
      <c r="OHA20" s="1667"/>
      <c r="OHB20" s="1668"/>
      <c r="OHC20" s="1668"/>
      <c r="OHD20" s="1667"/>
      <c r="OHE20" s="1833"/>
      <c r="OHF20" s="1827"/>
      <c r="OHG20" s="1827"/>
      <c r="OHH20" s="1842"/>
      <c r="OHI20" s="1842"/>
      <c r="OHJ20" s="1827"/>
      <c r="OHK20" s="1835"/>
      <c r="OHL20" s="1836"/>
      <c r="OHM20" s="1837"/>
      <c r="OHN20" s="1827"/>
      <c r="OHO20" s="1827"/>
      <c r="OHP20" s="1827"/>
      <c r="OHQ20" s="1838"/>
      <c r="OHR20" s="1838"/>
      <c r="OHS20" s="1827"/>
      <c r="OHT20" s="1838"/>
      <c r="OHU20" s="1838"/>
      <c r="OHV20" s="1838"/>
      <c r="OHW20" s="1838"/>
      <c r="OHX20" s="1838"/>
      <c r="OHY20" s="1827"/>
      <c r="OHZ20" s="1823"/>
      <c r="OIA20" s="1840"/>
      <c r="OIB20" s="1825"/>
      <c r="OIC20" s="1826"/>
      <c r="OID20" s="1827"/>
      <c r="OIE20" s="1828"/>
      <c r="OIF20" s="1829"/>
      <c r="OIG20" s="1830"/>
      <c r="OIH20" s="1826"/>
      <c r="OII20" s="1831"/>
      <c r="OIJ20" s="1667"/>
      <c r="OIK20" s="1832"/>
      <c r="OIL20" s="1665"/>
      <c r="OIM20" s="1841"/>
      <c r="OIN20" s="1448"/>
      <c r="OIO20" s="1666"/>
      <c r="OIP20" s="1667"/>
      <c r="OIQ20" s="1668"/>
      <c r="OIR20" s="1668"/>
      <c r="OIS20" s="1667"/>
      <c r="OIT20" s="1833"/>
      <c r="OIU20" s="1827"/>
      <c r="OIV20" s="1827"/>
      <c r="OIW20" s="1842"/>
      <c r="OIX20" s="1842"/>
      <c r="OIY20" s="1827"/>
      <c r="OIZ20" s="1835"/>
      <c r="OJA20" s="1836"/>
      <c r="OJB20" s="1837"/>
      <c r="OJC20" s="1827"/>
      <c r="OJD20" s="1827"/>
      <c r="OJE20" s="1827"/>
      <c r="OJF20" s="1838"/>
      <c r="OJG20" s="1838"/>
      <c r="OJH20" s="1827"/>
      <c r="OJI20" s="1838"/>
      <c r="OJJ20" s="1838"/>
      <c r="OJK20" s="1838"/>
      <c r="OJL20" s="1838"/>
      <c r="OJM20" s="1838"/>
      <c r="OJN20" s="1827"/>
      <c r="OJO20" s="1823"/>
      <c r="OJP20" s="1840"/>
      <c r="OJQ20" s="1825"/>
      <c r="OJR20" s="1826"/>
      <c r="OJS20" s="1827"/>
      <c r="OJT20" s="1828"/>
      <c r="OJU20" s="1829"/>
      <c r="OJV20" s="1830"/>
      <c r="OJW20" s="1826"/>
      <c r="OJX20" s="1831"/>
      <c r="OJY20" s="1667"/>
      <c r="OJZ20" s="1832"/>
      <c r="OKA20" s="1665"/>
      <c r="OKB20" s="1841"/>
      <c r="OKC20" s="1448"/>
      <c r="OKD20" s="1666"/>
      <c r="OKE20" s="1667"/>
      <c r="OKF20" s="1668"/>
      <c r="OKG20" s="1668"/>
      <c r="OKH20" s="1667"/>
      <c r="OKI20" s="1833"/>
      <c r="OKJ20" s="1827"/>
      <c r="OKK20" s="1827"/>
      <c r="OKL20" s="1842"/>
      <c r="OKM20" s="1842"/>
      <c r="OKN20" s="1827"/>
      <c r="OKO20" s="1835"/>
      <c r="OKP20" s="1836"/>
      <c r="OKQ20" s="1837"/>
      <c r="OKR20" s="1827"/>
      <c r="OKS20" s="1827"/>
      <c r="OKT20" s="1827"/>
      <c r="OKU20" s="1838"/>
      <c r="OKV20" s="1838"/>
      <c r="OKW20" s="1827"/>
      <c r="OKX20" s="1838"/>
      <c r="OKY20" s="1838"/>
      <c r="OKZ20" s="1838"/>
      <c r="OLA20" s="1838"/>
      <c r="OLB20" s="1838"/>
      <c r="OLC20" s="1827"/>
      <c r="OLD20" s="1823"/>
      <c r="OLE20" s="1840"/>
      <c r="OLF20" s="1825"/>
      <c r="OLG20" s="1826"/>
      <c r="OLH20" s="1827"/>
      <c r="OLI20" s="1828"/>
      <c r="OLJ20" s="1829"/>
      <c r="OLK20" s="1830"/>
      <c r="OLL20" s="1826"/>
      <c r="OLM20" s="1831"/>
      <c r="OLN20" s="1667"/>
      <c r="OLO20" s="1832"/>
      <c r="OLP20" s="1665"/>
      <c r="OLQ20" s="1841"/>
      <c r="OLR20" s="1448"/>
      <c r="OLS20" s="1666"/>
      <c r="OLT20" s="1667"/>
      <c r="OLU20" s="1668"/>
      <c r="OLV20" s="1668"/>
      <c r="OLW20" s="1667"/>
      <c r="OLX20" s="1833"/>
      <c r="OLY20" s="1827"/>
      <c r="OLZ20" s="1827"/>
      <c r="OMA20" s="1842"/>
      <c r="OMB20" s="1842"/>
      <c r="OMC20" s="1827"/>
      <c r="OMD20" s="1835"/>
      <c r="OME20" s="1836"/>
      <c r="OMF20" s="1837"/>
      <c r="OMG20" s="1827"/>
      <c r="OMH20" s="1827"/>
      <c r="OMI20" s="1827"/>
      <c r="OMJ20" s="1838"/>
      <c r="OMK20" s="1838"/>
      <c r="OML20" s="1827"/>
      <c r="OMM20" s="1838"/>
      <c r="OMN20" s="1838"/>
      <c r="OMO20" s="1838"/>
      <c r="OMP20" s="1838"/>
      <c r="OMQ20" s="1838"/>
      <c r="OMR20" s="1827"/>
      <c r="OMS20" s="1823"/>
      <c r="OMT20" s="1840"/>
      <c r="OMU20" s="1825"/>
      <c r="OMV20" s="1826"/>
      <c r="OMW20" s="1827"/>
      <c r="OMX20" s="1828"/>
      <c r="OMY20" s="1829"/>
      <c r="OMZ20" s="1830"/>
      <c r="ONA20" s="1826"/>
      <c r="ONB20" s="1831"/>
      <c r="ONC20" s="1667"/>
      <c r="OND20" s="1832"/>
      <c r="ONE20" s="1665"/>
      <c r="ONF20" s="1841"/>
      <c r="ONG20" s="1448"/>
      <c r="ONH20" s="1666"/>
      <c r="ONI20" s="1667"/>
      <c r="ONJ20" s="1668"/>
      <c r="ONK20" s="1668"/>
      <c r="ONL20" s="1667"/>
      <c r="ONM20" s="1833"/>
      <c r="ONN20" s="1827"/>
      <c r="ONO20" s="1827"/>
      <c r="ONP20" s="1842"/>
      <c r="ONQ20" s="1842"/>
      <c r="ONR20" s="1827"/>
      <c r="ONS20" s="1835"/>
      <c r="ONT20" s="1836"/>
      <c r="ONU20" s="1837"/>
      <c r="ONV20" s="1827"/>
      <c r="ONW20" s="1827"/>
      <c r="ONX20" s="1827"/>
      <c r="ONY20" s="1838"/>
      <c r="ONZ20" s="1838"/>
      <c r="OOA20" s="1827"/>
      <c r="OOB20" s="1838"/>
      <c r="OOC20" s="1838"/>
      <c r="OOD20" s="1838"/>
      <c r="OOE20" s="1838"/>
      <c r="OOF20" s="1838"/>
      <c r="OOG20" s="1827"/>
      <c r="OOH20" s="1823"/>
      <c r="OOI20" s="1840"/>
      <c r="OOJ20" s="1825"/>
      <c r="OOK20" s="1826"/>
      <c r="OOL20" s="1827"/>
      <c r="OOM20" s="1828"/>
      <c r="OON20" s="1829"/>
      <c r="OOO20" s="1830"/>
      <c r="OOP20" s="1826"/>
      <c r="OOQ20" s="1831"/>
      <c r="OOR20" s="1667"/>
      <c r="OOS20" s="1832"/>
      <c r="OOT20" s="1665"/>
      <c r="OOU20" s="1841"/>
      <c r="OOV20" s="1448"/>
      <c r="OOW20" s="1666"/>
      <c r="OOX20" s="1667"/>
      <c r="OOY20" s="1668"/>
      <c r="OOZ20" s="1668"/>
      <c r="OPA20" s="1667"/>
      <c r="OPB20" s="1833"/>
      <c r="OPC20" s="1827"/>
      <c r="OPD20" s="1827"/>
      <c r="OPE20" s="1842"/>
      <c r="OPF20" s="1842"/>
      <c r="OPG20" s="1827"/>
      <c r="OPH20" s="1835"/>
      <c r="OPI20" s="1836"/>
      <c r="OPJ20" s="1837"/>
      <c r="OPK20" s="1827"/>
      <c r="OPL20" s="1827"/>
      <c r="OPM20" s="1827"/>
      <c r="OPN20" s="1838"/>
      <c r="OPO20" s="1838"/>
      <c r="OPP20" s="1827"/>
      <c r="OPQ20" s="1838"/>
      <c r="OPR20" s="1838"/>
      <c r="OPS20" s="1838"/>
      <c r="OPT20" s="1838"/>
      <c r="OPU20" s="1838"/>
      <c r="OPV20" s="1827"/>
      <c r="OPW20" s="1823"/>
      <c r="OPX20" s="1840"/>
      <c r="OPY20" s="1825"/>
      <c r="OPZ20" s="1826"/>
      <c r="OQA20" s="1827"/>
      <c r="OQB20" s="1828"/>
      <c r="OQC20" s="1829"/>
      <c r="OQD20" s="1830"/>
      <c r="OQE20" s="1826"/>
      <c r="OQF20" s="1831"/>
      <c r="OQG20" s="1667"/>
      <c r="OQH20" s="1832"/>
      <c r="OQI20" s="1665"/>
      <c r="OQJ20" s="1841"/>
      <c r="OQK20" s="1448"/>
      <c r="OQL20" s="1666"/>
      <c r="OQM20" s="1667"/>
      <c r="OQN20" s="1668"/>
      <c r="OQO20" s="1668"/>
      <c r="OQP20" s="1667"/>
      <c r="OQQ20" s="1833"/>
      <c r="OQR20" s="1827"/>
      <c r="OQS20" s="1827"/>
      <c r="OQT20" s="1842"/>
      <c r="OQU20" s="1842"/>
      <c r="OQV20" s="1827"/>
      <c r="OQW20" s="1835"/>
      <c r="OQX20" s="1836"/>
      <c r="OQY20" s="1837"/>
      <c r="OQZ20" s="1827"/>
      <c r="ORA20" s="1827"/>
      <c r="ORB20" s="1827"/>
      <c r="ORC20" s="1838"/>
      <c r="ORD20" s="1838"/>
      <c r="ORE20" s="1827"/>
      <c r="ORF20" s="1838"/>
      <c r="ORG20" s="1838"/>
      <c r="ORH20" s="1838"/>
      <c r="ORI20" s="1838"/>
      <c r="ORJ20" s="1838"/>
      <c r="ORK20" s="1827"/>
      <c r="ORL20" s="1823"/>
      <c r="ORM20" s="1840"/>
      <c r="ORN20" s="1825"/>
      <c r="ORO20" s="1826"/>
      <c r="ORP20" s="1827"/>
      <c r="ORQ20" s="1828"/>
      <c r="ORR20" s="1829"/>
      <c r="ORS20" s="1830"/>
      <c r="ORT20" s="1826"/>
      <c r="ORU20" s="1831"/>
      <c r="ORV20" s="1667"/>
      <c r="ORW20" s="1832"/>
      <c r="ORX20" s="1665"/>
      <c r="ORY20" s="1841"/>
      <c r="ORZ20" s="1448"/>
      <c r="OSA20" s="1666"/>
      <c r="OSB20" s="1667"/>
      <c r="OSC20" s="1668"/>
      <c r="OSD20" s="1668"/>
      <c r="OSE20" s="1667"/>
      <c r="OSF20" s="1833"/>
      <c r="OSG20" s="1827"/>
      <c r="OSH20" s="1827"/>
      <c r="OSI20" s="1842"/>
      <c r="OSJ20" s="1842"/>
      <c r="OSK20" s="1827"/>
      <c r="OSL20" s="1835"/>
      <c r="OSM20" s="1836"/>
      <c r="OSN20" s="1837"/>
      <c r="OSO20" s="1827"/>
      <c r="OSP20" s="1827"/>
      <c r="OSQ20" s="1827"/>
      <c r="OSR20" s="1838"/>
      <c r="OSS20" s="1838"/>
      <c r="OST20" s="1827"/>
      <c r="OSU20" s="1838"/>
      <c r="OSV20" s="1838"/>
      <c r="OSW20" s="1838"/>
      <c r="OSX20" s="1838"/>
      <c r="OSY20" s="1838"/>
      <c r="OSZ20" s="1827"/>
      <c r="OTA20" s="1823"/>
      <c r="OTB20" s="1840"/>
      <c r="OTC20" s="1825"/>
      <c r="OTD20" s="1826"/>
      <c r="OTE20" s="1827"/>
      <c r="OTF20" s="1828"/>
      <c r="OTG20" s="1829"/>
      <c r="OTH20" s="1830"/>
      <c r="OTI20" s="1826"/>
      <c r="OTJ20" s="1831"/>
      <c r="OTK20" s="1667"/>
      <c r="OTL20" s="1832"/>
      <c r="OTM20" s="1665"/>
      <c r="OTN20" s="1841"/>
      <c r="OTO20" s="1448"/>
      <c r="OTP20" s="1666"/>
      <c r="OTQ20" s="1667"/>
      <c r="OTR20" s="1668"/>
      <c r="OTS20" s="1668"/>
      <c r="OTT20" s="1667"/>
      <c r="OTU20" s="1833"/>
      <c r="OTV20" s="1827"/>
      <c r="OTW20" s="1827"/>
      <c r="OTX20" s="1842"/>
      <c r="OTY20" s="1842"/>
      <c r="OTZ20" s="1827"/>
      <c r="OUA20" s="1835"/>
      <c r="OUB20" s="1836"/>
      <c r="OUC20" s="1837"/>
      <c r="OUD20" s="1827"/>
      <c r="OUE20" s="1827"/>
      <c r="OUF20" s="1827"/>
      <c r="OUG20" s="1838"/>
      <c r="OUH20" s="1838"/>
      <c r="OUI20" s="1827"/>
      <c r="OUJ20" s="1838"/>
      <c r="OUK20" s="1838"/>
      <c r="OUL20" s="1838"/>
      <c r="OUM20" s="1838"/>
      <c r="OUN20" s="1838"/>
      <c r="OUO20" s="1827"/>
      <c r="OUP20" s="1823"/>
      <c r="OUQ20" s="1840"/>
      <c r="OUR20" s="1825"/>
      <c r="OUS20" s="1826"/>
      <c r="OUT20" s="1827"/>
      <c r="OUU20" s="1828"/>
      <c r="OUV20" s="1829"/>
      <c r="OUW20" s="1830"/>
      <c r="OUX20" s="1826"/>
      <c r="OUY20" s="1831"/>
      <c r="OUZ20" s="1667"/>
      <c r="OVA20" s="1832"/>
      <c r="OVB20" s="1665"/>
      <c r="OVC20" s="1841"/>
      <c r="OVD20" s="1448"/>
      <c r="OVE20" s="1666"/>
      <c r="OVF20" s="1667"/>
      <c r="OVG20" s="1668"/>
      <c r="OVH20" s="1668"/>
      <c r="OVI20" s="1667"/>
      <c r="OVJ20" s="1833"/>
      <c r="OVK20" s="1827"/>
      <c r="OVL20" s="1827"/>
      <c r="OVM20" s="1842"/>
      <c r="OVN20" s="1842"/>
      <c r="OVO20" s="1827"/>
      <c r="OVP20" s="1835"/>
      <c r="OVQ20" s="1836"/>
      <c r="OVR20" s="1837"/>
      <c r="OVS20" s="1827"/>
      <c r="OVT20" s="1827"/>
      <c r="OVU20" s="1827"/>
      <c r="OVV20" s="1838"/>
      <c r="OVW20" s="1838"/>
      <c r="OVX20" s="1827"/>
      <c r="OVY20" s="1838"/>
      <c r="OVZ20" s="1838"/>
      <c r="OWA20" s="1838"/>
      <c r="OWB20" s="1838"/>
      <c r="OWC20" s="1838"/>
      <c r="OWD20" s="1827"/>
      <c r="OWE20" s="1823"/>
      <c r="OWF20" s="1840"/>
      <c r="OWG20" s="1825"/>
      <c r="OWH20" s="1826"/>
      <c r="OWI20" s="1827"/>
      <c r="OWJ20" s="1828"/>
      <c r="OWK20" s="1829"/>
      <c r="OWL20" s="1830"/>
      <c r="OWM20" s="1826"/>
      <c r="OWN20" s="1831"/>
      <c r="OWO20" s="1667"/>
      <c r="OWP20" s="1832"/>
      <c r="OWQ20" s="1665"/>
      <c r="OWR20" s="1841"/>
      <c r="OWS20" s="1448"/>
      <c r="OWT20" s="1666"/>
      <c r="OWU20" s="1667"/>
      <c r="OWV20" s="1668"/>
      <c r="OWW20" s="1668"/>
      <c r="OWX20" s="1667"/>
      <c r="OWY20" s="1833"/>
      <c r="OWZ20" s="1827"/>
      <c r="OXA20" s="1827"/>
      <c r="OXB20" s="1842"/>
      <c r="OXC20" s="1842"/>
      <c r="OXD20" s="1827"/>
      <c r="OXE20" s="1835"/>
      <c r="OXF20" s="1836"/>
      <c r="OXG20" s="1837"/>
      <c r="OXH20" s="1827"/>
      <c r="OXI20" s="1827"/>
      <c r="OXJ20" s="1827"/>
      <c r="OXK20" s="1838"/>
      <c r="OXL20" s="1838"/>
      <c r="OXM20" s="1827"/>
      <c r="OXN20" s="1838"/>
      <c r="OXO20" s="1838"/>
      <c r="OXP20" s="1838"/>
      <c r="OXQ20" s="1838"/>
      <c r="OXR20" s="1838"/>
      <c r="OXS20" s="1827"/>
      <c r="OXT20" s="1823"/>
      <c r="OXU20" s="1840"/>
      <c r="OXV20" s="1825"/>
      <c r="OXW20" s="1826"/>
      <c r="OXX20" s="1827"/>
      <c r="OXY20" s="1828"/>
      <c r="OXZ20" s="1829"/>
      <c r="OYA20" s="1830"/>
      <c r="OYB20" s="1826"/>
      <c r="OYC20" s="1831"/>
      <c r="OYD20" s="1667"/>
      <c r="OYE20" s="1832"/>
      <c r="OYF20" s="1665"/>
      <c r="OYG20" s="1841"/>
      <c r="OYH20" s="1448"/>
      <c r="OYI20" s="1666"/>
      <c r="OYJ20" s="1667"/>
      <c r="OYK20" s="1668"/>
      <c r="OYL20" s="1668"/>
      <c r="OYM20" s="1667"/>
      <c r="OYN20" s="1833"/>
      <c r="OYO20" s="1827"/>
      <c r="OYP20" s="1827"/>
      <c r="OYQ20" s="1842"/>
      <c r="OYR20" s="1842"/>
      <c r="OYS20" s="1827"/>
      <c r="OYT20" s="1835"/>
      <c r="OYU20" s="1836"/>
      <c r="OYV20" s="1837"/>
      <c r="OYW20" s="1827"/>
      <c r="OYX20" s="1827"/>
      <c r="OYY20" s="1827"/>
      <c r="OYZ20" s="1838"/>
      <c r="OZA20" s="1838"/>
      <c r="OZB20" s="1827"/>
      <c r="OZC20" s="1838"/>
      <c r="OZD20" s="1838"/>
      <c r="OZE20" s="1838"/>
      <c r="OZF20" s="1838"/>
      <c r="OZG20" s="1838"/>
      <c r="OZH20" s="1827"/>
      <c r="OZI20" s="1823"/>
      <c r="OZJ20" s="1840"/>
      <c r="OZK20" s="1825"/>
      <c r="OZL20" s="1826"/>
      <c r="OZM20" s="1827"/>
      <c r="OZN20" s="1828"/>
      <c r="OZO20" s="1829"/>
      <c r="OZP20" s="1830"/>
      <c r="OZQ20" s="1826"/>
      <c r="OZR20" s="1831"/>
      <c r="OZS20" s="1667"/>
      <c r="OZT20" s="1832"/>
      <c r="OZU20" s="1665"/>
      <c r="OZV20" s="1841"/>
      <c r="OZW20" s="1448"/>
      <c r="OZX20" s="1666"/>
      <c r="OZY20" s="1667"/>
      <c r="OZZ20" s="1668"/>
      <c r="PAA20" s="1668"/>
      <c r="PAB20" s="1667"/>
      <c r="PAC20" s="1833"/>
      <c r="PAD20" s="1827"/>
      <c r="PAE20" s="1827"/>
      <c r="PAF20" s="1842"/>
      <c r="PAG20" s="1842"/>
      <c r="PAH20" s="1827"/>
      <c r="PAI20" s="1835"/>
      <c r="PAJ20" s="1836"/>
      <c r="PAK20" s="1837"/>
      <c r="PAL20" s="1827"/>
      <c r="PAM20" s="1827"/>
      <c r="PAN20" s="1827"/>
      <c r="PAO20" s="1838"/>
      <c r="PAP20" s="1838"/>
      <c r="PAQ20" s="1827"/>
      <c r="PAR20" s="1838"/>
      <c r="PAS20" s="1838"/>
      <c r="PAT20" s="1838"/>
      <c r="PAU20" s="1838"/>
      <c r="PAV20" s="1838"/>
      <c r="PAW20" s="1827"/>
      <c r="PAX20" s="1823"/>
      <c r="PAY20" s="1840"/>
      <c r="PAZ20" s="1825"/>
      <c r="PBA20" s="1826"/>
      <c r="PBB20" s="1827"/>
      <c r="PBC20" s="1828"/>
      <c r="PBD20" s="1829"/>
      <c r="PBE20" s="1830"/>
      <c r="PBF20" s="1826"/>
      <c r="PBG20" s="1831"/>
      <c r="PBH20" s="1667"/>
      <c r="PBI20" s="1832"/>
      <c r="PBJ20" s="1665"/>
      <c r="PBK20" s="1841"/>
      <c r="PBL20" s="1448"/>
      <c r="PBM20" s="1666"/>
      <c r="PBN20" s="1667"/>
      <c r="PBO20" s="1668"/>
      <c r="PBP20" s="1668"/>
      <c r="PBQ20" s="1667"/>
      <c r="PBR20" s="1833"/>
      <c r="PBS20" s="1827"/>
      <c r="PBT20" s="1827"/>
      <c r="PBU20" s="1842"/>
      <c r="PBV20" s="1842"/>
      <c r="PBW20" s="1827"/>
      <c r="PBX20" s="1835"/>
      <c r="PBY20" s="1836"/>
      <c r="PBZ20" s="1837"/>
      <c r="PCA20" s="1827"/>
      <c r="PCB20" s="1827"/>
      <c r="PCC20" s="1827"/>
      <c r="PCD20" s="1838"/>
      <c r="PCE20" s="1838"/>
      <c r="PCF20" s="1827"/>
      <c r="PCG20" s="1838"/>
      <c r="PCH20" s="1838"/>
      <c r="PCI20" s="1838"/>
      <c r="PCJ20" s="1838"/>
      <c r="PCK20" s="1838"/>
      <c r="PCL20" s="1827"/>
      <c r="PCM20" s="1823"/>
      <c r="PCN20" s="1840"/>
      <c r="PCO20" s="1825"/>
      <c r="PCP20" s="1826"/>
      <c r="PCQ20" s="1827"/>
      <c r="PCR20" s="1828"/>
      <c r="PCS20" s="1829"/>
      <c r="PCT20" s="1830"/>
      <c r="PCU20" s="1826"/>
      <c r="PCV20" s="1831"/>
      <c r="PCW20" s="1667"/>
      <c r="PCX20" s="1832"/>
      <c r="PCY20" s="1665"/>
      <c r="PCZ20" s="1841"/>
      <c r="PDA20" s="1448"/>
      <c r="PDB20" s="1666"/>
      <c r="PDC20" s="1667"/>
      <c r="PDD20" s="1668"/>
      <c r="PDE20" s="1668"/>
      <c r="PDF20" s="1667"/>
      <c r="PDG20" s="1833"/>
      <c r="PDH20" s="1827"/>
      <c r="PDI20" s="1827"/>
      <c r="PDJ20" s="1842"/>
      <c r="PDK20" s="1842"/>
      <c r="PDL20" s="1827"/>
      <c r="PDM20" s="1835"/>
      <c r="PDN20" s="1836"/>
      <c r="PDO20" s="1837"/>
      <c r="PDP20" s="1827"/>
      <c r="PDQ20" s="1827"/>
      <c r="PDR20" s="1827"/>
      <c r="PDS20" s="1838"/>
      <c r="PDT20" s="1838"/>
      <c r="PDU20" s="1827"/>
      <c r="PDV20" s="1838"/>
      <c r="PDW20" s="1838"/>
      <c r="PDX20" s="1838"/>
      <c r="PDY20" s="1838"/>
      <c r="PDZ20" s="1838"/>
      <c r="PEA20" s="1827"/>
      <c r="PEB20" s="1823"/>
      <c r="PEC20" s="1840"/>
      <c r="PED20" s="1825"/>
      <c r="PEE20" s="1826"/>
      <c r="PEF20" s="1827"/>
      <c r="PEG20" s="1828"/>
      <c r="PEH20" s="1829"/>
      <c r="PEI20" s="1830"/>
      <c r="PEJ20" s="1826"/>
      <c r="PEK20" s="1831"/>
      <c r="PEL20" s="1667"/>
      <c r="PEM20" s="1832"/>
      <c r="PEN20" s="1665"/>
      <c r="PEO20" s="1841"/>
      <c r="PEP20" s="1448"/>
      <c r="PEQ20" s="1666"/>
      <c r="PER20" s="1667"/>
      <c r="PES20" s="1668"/>
      <c r="PET20" s="1668"/>
      <c r="PEU20" s="1667"/>
      <c r="PEV20" s="1833"/>
      <c r="PEW20" s="1827"/>
      <c r="PEX20" s="1827"/>
      <c r="PEY20" s="1842"/>
      <c r="PEZ20" s="1842"/>
      <c r="PFA20" s="1827"/>
      <c r="PFB20" s="1835"/>
      <c r="PFC20" s="1836"/>
      <c r="PFD20" s="1837"/>
      <c r="PFE20" s="1827"/>
      <c r="PFF20" s="1827"/>
      <c r="PFG20" s="1827"/>
      <c r="PFH20" s="1838"/>
      <c r="PFI20" s="1838"/>
      <c r="PFJ20" s="1827"/>
      <c r="PFK20" s="1838"/>
      <c r="PFL20" s="1838"/>
      <c r="PFM20" s="1838"/>
      <c r="PFN20" s="1838"/>
      <c r="PFO20" s="1838"/>
      <c r="PFP20" s="1827"/>
      <c r="PFQ20" s="1823"/>
      <c r="PFR20" s="1840"/>
      <c r="PFS20" s="1825"/>
      <c r="PFT20" s="1826"/>
      <c r="PFU20" s="1827"/>
      <c r="PFV20" s="1828"/>
      <c r="PFW20" s="1829"/>
      <c r="PFX20" s="1830"/>
      <c r="PFY20" s="1826"/>
      <c r="PFZ20" s="1831"/>
      <c r="PGA20" s="1667"/>
      <c r="PGB20" s="1832"/>
      <c r="PGC20" s="1665"/>
      <c r="PGD20" s="1841"/>
      <c r="PGE20" s="1448"/>
      <c r="PGF20" s="1666"/>
      <c r="PGG20" s="1667"/>
      <c r="PGH20" s="1668"/>
      <c r="PGI20" s="1668"/>
      <c r="PGJ20" s="1667"/>
      <c r="PGK20" s="1833"/>
      <c r="PGL20" s="1827"/>
      <c r="PGM20" s="1827"/>
      <c r="PGN20" s="1842"/>
      <c r="PGO20" s="1842"/>
      <c r="PGP20" s="1827"/>
      <c r="PGQ20" s="1835"/>
      <c r="PGR20" s="1836"/>
      <c r="PGS20" s="1837"/>
      <c r="PGT20" s="1827"/>
      <c r="PGU20" s="1827"/>
      <c r="PGV20" s="1827"/>
      <c r="PGW20" s="1838"/>
      <c r="PGX20" s="1838"/>
      <c r="PGY20" s="1827"/>
      <c r="PGZ20" s="1838"/>
      <c r="PHA20" s="1838"/>
      <c r="PHB20" s="1838"/>
      <c r="PHC20" s="1838"/>
      <c r="PHD20" s="1838"/>
      <c r="PHE20" s="1827"/>
      <c r="PHF20" s="1823"/>
      <c r="PHG20" s="1840"/>
      <c r="PHH20" s="1825"/>
      <c r="PHI20" s="1826"/>
      <c r="PHJ20" s="1827"/>
      <c r="PHK20" s="1828"/>
      <c r="PHL20" s="1829"/>
      <c r="PHM20" s="1830"/>
      <c r="PHN20" s="1826"/>
      <c r="PHO20" s="1831"/>
      <c r="PHP20" s="1667"/>
      <c r="PHQ20" s="1832"/>
      <c r="PHR20" s="1665"/>
      <c r="PHS20" s="1841"/>
      <c r="PHT20" s="1448"/>
      <c r="PHU20" s="1666"/>
      <c r="PHV20" s="1667"/>
      <c r="PHW20" s="1668"/>
      <c r="PHX20" s="1668"/>
      <c r="PHY20" s="1667"/>
      <c r="PHZ20" s="1833"/>
      <c r="PIA20" s="1827"/>
      <c r="PIB20" s="1827"/>
      <c r="PIC20" s="1842"/>
      <c r="PID20" s="1842"/>
      <c r="PIE20" s="1827"/>
      <c r="PIF20" s="1835"/>
      <c r="PIG20" s="1836"/>
      <c r="PIH20" s="1837"/>
      <c r="PII20" s="1827"/>
      <c r="PIJ20" s="1827"/>
      <c r="PIK20" s="1827"/>
      <c r="PIL20" s="1838"/>
      <c r="PIM20" s="1838"/>
      <c r="PIN20" s="1827"/>
      <c r="PIO20" s="1838"/>
      <c r="PIP20" s="1838"/>
      <c r="PIQ20" s="1838"/>
      <c r="PIR20" s="1838"/>
      <c r="PIS20" s="1838"/>
      <c r="PIT20" s="1827"/>
      <c r="PIU20" s="1823"/>
      <c r="PIV20" s="1840"/>
      <c r="PIW20" s="1825"/>
      <c r="PIX20" s="1826"/>
      <c r="PIY20" s="1827"/>
      <c r="PIZ20" s="1828"/>
      <c r="PJA20" s="1829"/>
      <c r="PJB20" s="1830"/>
      <c r="PJC20" s="1826"/>
      <c r="PJD20" s="1831"/>
      <c r="PJE20" s="1667"/>
      <c r="PJF20" s="1832"/>
      <c r="PJG20" s="1665"/>
      <c r="PJH20" s="1841"/>
      <c r="PJI20" s="1448"/>
      <c r="PJJ20" s="1666"/>
      <c r="PJK20" s="1667"/>
      <c r="PJL20" s="1668"/>
      <c r="PJM20" s="1668"/>
      <c r="PJN20" s="1667"/>
      <c r="PJO20" s="1833"/>
      <c r="PJP20" s="1827"/>
      <c r="PJQ20" s="1827"/>
      <c r="PJR20" s="1842"/>
      <c r="PJS20" s="1842"/>
      <c r="PJT20" s="1827"/>
      <c r="PJU20" s="1835"/>
      <c r="PJV20" s="1836"/>
      <c r="PJW20" s="1837"/>
      <c r="PJX20" s="1827"/>
      <c r="PJY20" s="1827"/>
      <c r="PJZ20" s="1827"/>
      <c r="PKA20" s="1838"/>
      <c r="PKB20" s="1838"/>
      <c r="PKC20" s="1827"/>
      <c r="PKD20" s="1838"/>
      <c r="PKE20" s="1838"/>
      <c r="PKF20" s="1838"/>
      <c r="PKG20" s="1838"/>
      <c r="PKH20" s="1838"/>
      <c r="PKI20" s="1827"/>
      <c r="PKJ20" s="1823"/>
      <c r="PKK20" s="1840"/>
      <c r="PKL20" s="1825"/>
      <c r="PKM20" s="1826"/>
      <c r="PKN20" s="1827"/>
      <c r="PKO20" s="1828"/>
      <c r="PKP20" s="1829"/>
      <c r="PKQ20" s="1830"/>
      <c r="PKR20" s="1826"/>
      <c r="PKS20" s="1831"/>
      <c r="PKT20" s="1667"/>
      <c r="PKU20" s="1832"/>
      <c r="PKV20" s="1665"/>
      <c r="PKW20" s="1841"/>
      <c r="PKX20" s="1448"/>
      <c r="PKY20" s="1666"/>
      <c r="PKZ20" s="1667"/>
      <c r="PLA20" s="1668"/>
      <c r="PLB20" s="1668"/>
      <c r="PLC20" s="1667"/>
      <c r="PLD20" s="1833"/>
      <c r="PLE20" s="1827"/>
      <c r="PLF20" s="1827"/>
      <c r="PLG20" s="1842"/>
      <c r="PLH20" s="1842"/>
      <c r="PLI20" s="1827"/>
      <c r="PLJ20" s="1835"/>
      <c r="PLK20" s="1836"/>
      <c r="PLL20" s="1837"/>
      <c r="PLM20" s="1827"/>
      <c r="PLN20" s="1827"/>
      <c r="PLO20" s="1827"/>
      <c r="PLP20" s="1838"/>
      <c r="PLQ20" s="1838"/>
      <c r="PLR20" s="1827"/>
      <c r="PLS20" s="1838"/>
      <c r="PLT20" s="1838"/>
      <c r="PLU20" s="1838"/>
      <c r="PLV20" s="1838"/>
      <c r="PLW20" s="1838"/>
      <c r="PLX20" s="1827"/>
      <c r="PLY20" s="1823"/>
      <c r="PLZ20" s="1840"/>
      <c r="PMA20" s="1825"/>
      <c r="PMB20" s="1826"/>
      <c r="PMC20" s="1827"/>
      <c r="PMD20" s="1828"/>
      <c r="PME20" s="1829"/>
      <c r="PMF20" s="1830"/>
      <c r="PMG20" s="1826"/>
      <c r="PMH20" s="1831"/>
      <c r="PMI20" s="1667"/>
      <c r="PMJ20" s="1832"/>
      <c r="PMK20" s="1665"/>
      <c r="PML20" s="1841"/>
      <c r="PMM20" s="1448"/>
      <c r="PMN20" s="1666"/>
      <c r="PMO20" s="1667"/>
      <c r="PMP20" s="1668"/>
      <c r="PMQ20" s="1668"/>
      <c r="PMR20" s="1667"/>
      <c r="PMS20" s="1833"/>
      <c r="PMT20" s="1827"/>
      <c r="PMU20" s="1827"/>
      <c r="PMV20" s="1842"/>
      <c r="PMW20" s="1842"/>
      <c r="PMX20" s="1827"/>
      <c r="PMY20" s="1835"/>
      <c r="PMZ20" s="1836"/>
      <c r="PNA20" s="1837"/>
      <c r="PNB20" s="1827"/>
      <c r="PNC20" s="1827"/>
      <c r="PND20" s="1827"/>
      <c r="PNE20" s="1838"/>
      <c r="PNF20" s="1838"/>
      <c r="PNG20" s="1827"/>
      <c r="PNH20" s="1838"/>
      <c r="PNI20" s="1838"/>
      <c r="PNJ20" s="1838"/>
      <c r="PNK20" s="1838"/>
      <c r="PNL20" s="1838"/>
      <c r="PNM20" s="1827"/>
      <c r="PNN20" s="1823"/>
      <c r="PNO20" s="1840"/>
      <c r="PNP20" s="1825"/>
      <c r="PNQ20" s="1826"/>
      <c r="PNR20" s="1827"/>
      <c r="PNS20" s="1828"/>
      <c r="PNT20" s="1829"/>
      <c r="PNU20" s="1830"/>
      <c r="PNV20" s="1826"/>
      <c r="PNW20" s="1831"/>
      <c r="PNX20" s="1667"/>
      <c r="PNY20" s="1832"/>
      <c r="PNZ20" s="1665"/>
      <c r="POA20" s="1841"/>
      <c r="POB20" s="1448"/>
      <c r="POC20" s="1666"/>
      <c r="POD20" s="1667"/>
      <c r="POE20" s="1668"/>
      <c r="POF20" s="1668"/>
      <c r="POG20" s="1667"/>
      <c r="POH20" s="1833"/>
      <c r="POI20" s="1827"/>
      <c r="POJ20" s="1827"/>
      <c r="POK20" s="1842"/>
      <c r="POL20" s="1842"/>
      <c r="POM20" s="1827"/>
      <c r="PON20" s="1835"/>
      <c r="POO20" s="1836"/>
      <c r="POP20" s="1837"/>
      <c r="POQ20" s="1827"/>
      <c r="POR20" s="1827"/>
      <c r="POS20" s="1827"/>
      <c r="POT20" s="1838"/>
      <c r="POU20" s="1838"/>
      <c r="POV20" s="1827"/>
      <c r="POW20" s="1838"/>
      <c r="POX20" s="1838"/>
      <c r="POY20" s="1838"/>
      <c r="POZ20" s="1838"/>
      <c r="PPA20" s="1838"/>
      <c r="PPB20" s="1827"/>
      <c r="PPC20" s="1823"/>
      <c r="PPD20" s="1840"/>
      <c r="PPE20" s="1825"/>
      <c r="PPF20" s="1826"/>
      <c r="PPG20" s="1827"/>
      <c r="PPH20" s="1828"/>
      <c r="PPI20" s="1829"/>
      <c r="PPJ20" s="1830"/>
      <c r="PPK20" s="1826"/>
      <c r="PPL20" s="1831"/>
      <c r="PPM20" s="1667"/>
      <c r="PPN20" s="1832"/>
      <c r="PPO20" s="1665"/>
      <c r="PPP20" s="1841"/>
      <c r="PPQ20" s="1448"/>
      <c r="PPR20" s="1666"/>
      <c r="PPS20" s="1667"/>
      <c r="PPT20" s="1668"/>
      <c r="PPU20" s="1668"/>
      <c r="PPV20" s="1667"/>
      <c r="PPW20" s="1833"/>
      <c r="PPX20" s="1827"/>
      <c r="PPY20" s="1827"/>
      <c r="PPZ20" s="1842"/>
      <c r="PQA20" s="1842"/>
      <c r="PQB20" s="1827"/>
      <c r="PQC20" s="1835"/>
      <c r="PQD20" s="1836"/>
      <c r="PQE20" s="1837"/>
      <c r="PQF20" s="1827"/>
      <c r="PQG20" s="1827"/>
      <c r="PQH20" s="1827"/>
      <c r="PQI20" s="1838"/>
      <c r="PQJ20" s="1838"/>
      <c r="PQK20" s="1827"/>
      <c r="PQL20" s="1838"/>
      <c r="PQM20" s="1838"/>
      <c r="PQN20" s="1838"/>
      <c r="PQO20" s="1838"/>
      <c r="PQP20" s="1838"/>
      <c r="PQQ20" s="1827"/>
      <c r="PQR20" s="1823"/>
      <c r="PQS20" s="1840"/>
      <c r="PQT20" s="1825"/>
      <c r="PQU20" s="1826"/>
      <c r="PQV20" s="1827"/>
      <c r="PQW20" s="1828"/>
      <c r="PQX20" s="1829"/>
      <c r="PQY20" s="1830"/>
      <c r="PQZ20" s="1826"/>
      <c r="PRA20" s="1831"/>
      <c r="PRB20" s="1667"/>
      <c r="PRC20" s="1832"/>
      <c r="PRD20" s="1665"/>
      <c r="PRE20" s="1841"/>
      <c r="PRF20" s="1448"/>
      <c r="PRG20" s="1666"/>
      <c r="PRH20" s="1667"/>
      <c r="PRI20" s="1668"/>
      <c r="PRJ20" s="1668"/>
      <c r="PRK20" s="1667"/>
      <c r="PRL20" s="1833"/>
      <c r="PRM20" s="1827"/>
      <c r="PRN20" s="1827"/>
      <c r="PRO20" s="1842"/>
      <c r="PRP20" s="1842"/>
      <c r="PRQ20" s="1827"/>
      <c r="PRR20" s="1835"/>
      <c r="PRS20" s="1836"/>
      <c r="PRT20" s="1837"/>
      <c r="PRU20" s="1827"/>
      <c r="PRV20" s="1827"/>
      <c r="PRW20" s="1827"/>
      <c r="PRX20" s="1838"/>
      <c r="PRY20" s="1838"/>
      <c r="PRZ20" s="1827"/>
      <c r="PSA20" s="1838"/>
      <c r="PSB20" s="1838"/>
      <c r="PSC20" s="1838"/>
      <c r="PSD20" s="1838"/>
      <c r="PSE20" s="1838"/>
      <c r="PSF20" s="1827"/>
      <c r="PSG20" s="1823"/>
      <c r="PSH20" s="1840"/>
      <c r="PSI20" s="1825"/>
      <c r="PSJ20" s="1826"/>
      <c r="PSK20" s="1827"/>
      <c r="PSL20" s="1828"/>
      <c r="PSM20" s="1829"/>
      <c r="PSN20" s="1830"/>
      <c r="PSO20" s="1826"/>
      <c r="PSP20" s="1831"/>
      <c r="PSQ20" s="1667"/>
      <c r="PSR20" s="1832"/>
      <c r="PSS20" s="1665"/>
      <c r="PST20" s="1841"/>
      <c r="PSU20" s="1448"/>
      <c r="PSV20" s="1666"/>
      <c r="PSW20" s="1667"/>
      <c r="PSX20" s="1668"/>
      <c r="PSY20" s="1668"/>
      <c r="PSZ20" s="1667"/>
      <c r="PTA20" s="1833"/>
      <c r="PTB20" s="1827"/>
      <c r="PTC20" s="1827"/>
      <c r="PTD20" s="1842"/>
      <c r="PTE20" s="1842"/>
      <c r="PTF20" s="1827"/>
      <c r="PTG20" s="1835"/>
      <c r="PTH20" s="1836"/>
      <c r="PTI20" s="1837"/>
      <c r="PTJ20" s="1827"/>
      <c r="PTK20" s="1827"/>
      <c r="PTL20" s="1827"/>
      <c r="PTM20" s="1838"/>
      <c r="PTN20" s="1838"/>
      <c r="PTO20" s="1827"/>
      <c r="PTP20" s="1838"/>
      <c r="PTQ20" s="1838"/>
      <c r="PTR20" s="1838"/>
      <c r="PTS20" s="1838"/>
      <c r="PTT20" s="1838"/>
      <c r="PTU20" s="1827"/>
      <c r="PTV20" s="1823"/>
      <c r="PTW20" s="1840"/>
      <c r="PTX20" s="1825"/>
      <c r="PTY20" s="1826"/>
      <c r="PTZ20" s="1827"/>
      <c r="PUA20" s="1828"/>
      <c r="PUB20" s="1829"/>
      <c r="PUC20" s="1830"/>
      <c r="PUD20" s="1826"/>
      <c r="PUE20" s="1831"/>
      <c r="PUF20" s="1667"/>
      <c r="PUG20" s="1832"/>
      <c r="PUH20" s="1665"/>
      <c r="PUI20" s="1841"/>
      <c r="PUJ20" s="1448"/>
      <c r="PUK20" s="1666"/>
      <c r="PUL20" s="1667"/>
      <c r="PUM20" s="1668"/>
      <c r="PUN20" s="1668"/>
      <c r="PUO20" s="1667"/>
      <c r="PUP20" s="1833"/>
      <c r="PUQ20" s="1827"/>
      <c r="PUR20" s="1827"/>
      <c r="PUS20" s="1842"/>
      <c r="PUT20" s="1842"/>
      <c r="PUU20" s="1827"/>
      <c r="PUV20" s="1835"/>
      <c r="PUW20" s="1836"/>
      <c r="PUX20" s="1837"/>
      <c r="PUY20" s="1827"/>
      <c r="PUZ20" s="1827"/>
      <c r="PVA20" s="1827"/>
      <c r="PVB20" s="1838"/>
      <c r="PVC20" s="1838"/>
      <c r="PVD20" s="1827"/>
      <c r="PVE20" s="1838"/>
      <c r="PVF20" s="1838"/>
      <c r="PVG20" s="1838"/>
      <c r="PVH20" s="1838"/>
      <c r="PVI20" s="1838"/>
      <c r="PVJ20" s="1827"/>
      <c r="PVK20" s="1823"/>
      <c r="PVL20" s="1840"/>
      <c r="PVM20" s="1825"/>
      <c r="PVN20" s="1826"/>
      <c r="PVO20" s="1827"/>
      <c r="PVP20" s="1828"/>
      <c r="PVQ20" s="1829"/>
      <c r="PVR20" s="1830"/>
      <c r="PVS20" s="1826"/>
      <c r="PVT20" s="1831"/>
      <c r="PVU20" s="1667"/>
      <c r="PVV20" s="1832"/>
      <c r="PVW20" s="1665"/>
      <c r="PVX20" s="1841"/>
      <c r="PVY20" s="1448"/>
      <c r="PVZ20" s="1666"/>
      <c r="PWA20" s="1667"/>
      <c r="PWB20" s="1668"/>
      <c r="PWC20" s="1668"/>
      <c r="PWD20" s="1667"/>
      <c r="PWE20" s="1833"/>
      <c r="PWF20" s="1827"/>
      <c r="PWG20" s="1827"/>
      <c r="PWH20" s="1842"/>
      <c r="PWI20" s="1842"/>
      <c r="PWJ20" s="1827"/>
      <c r="PWK20" s="1835"/>
      <c r="PWL20" s="1836"/>
      <c r="PWM20" s="1837"/>
      <c r="PWN20" s="1827"/>
      <c r="PWO20" s="1827"/>
      <c r="PWP20" s="1827"/>
      <c r="PWQ20" s="1838"/>
      <c r="PWR20" s="1838"/>
      <c r="PWS20" s="1827"/>
      <c r="PWT20" s="1838"/>
      <c r="PWU20" s="1838"/>
      <c r="PWV20" s="1838"/>
      <c r="PWW20" s="1838"/>
      <c r="PWX20" s="1838"/>
      <c r="PWY20" s="1827"/>
      <c r="PWZ20" s="1823"/>
      <c r="PXA20" s="1840"/>
      <c r="PXB20" s="1825"/>
      <c r="PXC20" s="1826"/>
      <c r="PXD20" s="1827"/>
      <c r="PXE20" s="1828"/>
      <c r="PXF20" s="1829"/>
      <c r="PXG20" s="1830"/>
      <c r="PXH20" s="1826"/>
      <c r="PXI20" s="1831"/>
      <c r="PXJ20" s="1667"/>
      <c r="PXK20" s="1832"/>
      <c r="PXL20" s="1665"/>
      <c r="PXM20" s="1841"/>
      <c r="PXN20" s="1448"/>
      <c r="PXO20" s="1666"/>
      <c r="PXP20" s="1667"/>
      <c r="PXQ20" s="1668"/>
      <c r="PXR20" s="1668"/>
      <c r="PXS20" s="1667"/>
      <c r="PXT20" s="1833"/>
      <c r="PXU20" s="1827"/>
      <c r="PXV20" s="1827"/>
      <c r="PXW20" s="1842"/>
      <c r="PXX20" s="1842"/>
      <c r="PXY20" s="1827"/>
      <c r="PXZ20" s="1835"/>
      <c r="PYA20" s="1836"/>
      <c r="PYB20" s="1837"/>
      <c r="PYC20" s="1827"/>
      <c r="PYD20" s="1827"/>
      <c r="PYE20" s="1827"/>
      <c r="PYF20" s="1838"/>
      <c r="PYG20" s="1838"/>
      <c r="PYH20" s="1827"/>
      <c r="PYI20" s="1838"/>
      <c r="PYJ20" s="1838"/>
      <c r="PYK20" s="1838"/>
      <c r="PYL20" s="1838"/>
      <c r="PYM20" s="1838"/>
      <c r="PYN20" s="1827"/>
      <c r="PYO20" s="1823"/>
      <c r="PYP20" s="1840"/>
      <c r="PYQ20" s="1825"/>
      <c r="PYR20" s="1826"/>
      <c r="PYS20" s="1827"/>
      <c r="PYT20" s="1828"/>
      <c r="PYU20" s="1829"/>
      <c r="PYV20" s="1830"/>
      <c r="PYW20" s="1826"/>
      <c r="PYX20" s="1831"/>
      <c r="PYY20" s="1667"/>
      <c r="PYZ20" s="1832"/>
      <c r="PZA20" s="1665"/>
      <c r="PZB20" s="1841"/>
      <c r="PZC20" s="1448"/>
      <c r="PZD20" s="1666"/>
      <c r="PZE20" s="1667"/>
      <c r="PZF20" s="1668"/>
      <c r="PZG20" s="1668"/>
      <c r="PZH20" s="1667"/>
      <c r="PZI20" s="1833"/>
      <c r="PZJ20" s="1827"/>
      <c r="PZK20" s="1827"/>
      <c r="PZL20" s="1842"/>
      <c r="PZM20" s="1842"/>
      <c r="PZN20" s="1827"/>
      <c r="PZO20" s="1835"/>
      <c r="PZP20" s="1836"/>
      <c r="PZQ20" s="1837"/>
      <c r="PZR20" s="1827"/>
      <c r="PZS20" s="1827"/>
      <c r="PZT20" s="1827"/>
      <c r="PZU20" s="1838"/>
      <c r="PZV20" s="1838"/>
      <c r="PZW20" s="1827"/>
      <c r="PZX20" s="1838"/>
      <c r="PZY20" s="1838"/>
      <c r="PZZ20" s="1838"/>
      <c r="QAA20" s="1838"/>
      <c r="QAB20" s="1838"/>
      <c r="QAC20" s="1827"/>
      <c r="QAD20" s="1823"/>
      <c r="QAE20" s="1840"/>
      <c r="QAF20" s="1825"/>
      <c r="QAG20" s="1826"/>
      <c r="QAH20" s="1827"/>
      <c r="QAI20" s="1828"/>
      <c r="QAJ20" s="1829"/>
      <c r="QAK20" s="1830"/>
      <c r="QAL20" s="1826"/>
      <c r="QAM20" s="1831"/>
      <c r="QAN20" s="1667"/>
      <c r="QAO20" s="1832"/>
      <c r="QAP20" s="1665"/>
      <c r="QAQ20" s="1841"/>
      <c r="QAR20" s="1448"/>
      <c r="QAS20" s="1666"/>
      <c r="QAT20" s="1667"/>
      <c r="QAU20" s="1668"/>
      <c r="QAV20" s="1668"/>
      <c r="QAW20" s="1667"/>
      <c r="QAX20" s="1833"/>
      <c r="QAY20" s="1827"/>
      <c r="QAZ20" s="1827"/>
      <c r="QBA20" s="1842"/>
      <c r="QBB20" s="1842"/>
      <c r="QBC20" s="1827"/>
      <c r="QBD20" s="1835"/>
      <c r="QBE20" s="1836"/>
      <c r="QBF20" s="1837"/>
      <c r="QBG20" s="1827"/>
      <c r="QBH20" s="1827"/>
      <c r="QBI20" s="1827"/>
      <c r="QBJ20" s="1838"/>
      <c r="QBK20" s="1838"/>
      <c r="QBL20" s="1827"/>
      <c r="QBM20" s="1838"/>
      <c r="QBN20" s="1838"/>
      <c r="QBO20" s="1838"/>
      <c r="QBP20" s="1838"/>
      <c r="QBQ20" s="1838"/>
      <c r="QBR20" s="1827"/>
      <c r="QBS20" s="1823"/>
      <c r="QBT20" s="1840"/>
      <c r="QBU20" s="1825"/>
      <c r="QBV20" s="1826"/>
      <c r="QBW20" s="1827"/>
      <c r="QBX20" s="1828"/>
      <c r="QBY20" s="1829"/>
      <c r="QBZ20" s="1830"/>
      <c r="QCA20" s="1826"/>
      <c r="QCB20" s="1831"/>
      <c r="QCC20" s="1667"/>
      <c r="QCD20" s="1832"/>
      <c r="QCE20" s="1665"/>
      <c r="QCF20" s="1841"/>
      <c r="QCG20" s="1448"/>
      <c r="QCH20" s="1666"/>
      <c r="QCI20" s="1667"/>
      <c r="QCJ20" s="1668"/>
      <c r="QCK20" s="1668"/>
      <c r="QCL20" s="1667"/>
      <c r="QCM20" s="1833"/>
      <c r="QCN20" s="1827"/>
      <c r="QCO20" s="1827"/>
      <c r="QCP20" s="1842"/>
      <c r="QCQ20" s="1842"/>
      <c r="QCR20" s="1827"/>
      <c r="QCS20" s="1835"/>
      <c r="QCT20" s="1836"/>
      <c r="QCU20" s="1837"/>
      <c r="QCV20" s="1827"/>
      <c r="QCW20" s="1827"/>
      <c r="QCX20" s="1827"/>
      <c r="QCY20" s="1838"/>
      <c r="QCZ20" s="1838"/>
      <c r="QDA20" s="1827"/>
      <c r="QDB20" s="1838"/>
      <c r="QDC20" s="1838"/>
      <c r="QDD20" s="1838"/>
      <c r="QDE20" s="1838"/>
      <c r="QDF20" s="1838"/>
      <c r="QDG20" s="1827"/>
      <c r="QDH20" s="1823"/>
      <c r="QDI20" s="1840"/>
      <c r="QDJ20" s="1825"/>
      <c r="QDK20" s="1826"/>
      <c r="QDL20" s="1827"/>
      <c r="QDM20" s="1828"/>
      <c r="QDN20" s="1829"/>
      <c r="QDO20" s="1830"/>
      <c r="QDP20" s="1826"/>
      <c r="QDQ20" s="1831"/>
      <c r="QDR20" s="1667"/>
      <c r="QDS20" s="1832"/>
      <c r="QDT20" s="1665"/>
      <c r="QDU20" s="1841"/>
      <c r="QDV20" s="1448"/>
      <c r="QDW20" s="1666"/>
      <c r="QDX20" s="1667"/>
      <c r="QDY20" s="1668"/>
      <c r="QDZ20" s="1668"/>
      <c r="QEA20" s="1667"/>
      <c r="QEB20" s="1833"/>
      <c r="QEC20" s="1827"/>
      <c r="QED20" s="1827"/>
      <c r="QEE20" s="1842"/>
      <c r="QEF20" s="1842"/>
      <c r="QEG20" s="1827"/>
      <c r="QEH20" s="1835"/>
      <c r="QEI20" s="1836"/>
      <c r="QEJ20" s="1837"/>
      <c r="QEK20" s="1827"/>
      <c r="QEL20" s="1827"/>
      <c r="QEM20" s="1827"/>
      <c r="QEN20" s="1838"/>
      <c r="QEO20" s="1838"/>
      <c r="QEP20" s="1827"/>
      <c r="QEQ20" s="1838"/>
      <c r="QER20" s="1838"/>
      <c r="QES20" s="1838"/>
      <c r="QET20" s="1838"/>
      <c r="QEU20" s="1838"/>
      <c r="QEV20" s="1827"/>
      <c r="QEW20" s="1823"/>
      <c r="QEX20" s="1840"/>
      <c r="QEY20" s="1825"/>
      <c r="QEZ20" s="1826"/>
      <c r="QFA20" s="1827"/>
      <c r="QFB20" s="1828"/>
      <c r="QFC20" s="1829"/>
      <c r="QFD20" s="1830"/>
      <c r="QFE20" s="1826"/>
      <c r="QFF20" s="1831"/>
      <c r="QFG20" s="1667"/>
      <c r="QFH20" s="1832"/>
      <c r="QFI20" s="1665"/>
      <c r="QFJ20" s="1841"/>
      <c r="QFK20" s="1448"/>
      <c r="QFL20" s="1666"/>
      <c r="QFM20" s="1667"/>
      <c r="QFN20" s="1668"/>
      <c r="QFO20" s="1668"/>
      <c r="QFP20" s="1667"/>
      <c r="QFQ20" s="1833"/>
      <c r="QFR20" s="1827"/>
      <c r="QFS20" s="1827"/>
      <c r="QFT20" s="1842"/>
      <c r="QFU20" s="1842"/>
      <c r="QFV20" s="1827"/>
      <c r="QFW20" s="1835"/>
      <c r="QFX20" s="1836"/>
      <c r="QFY20" s="1837"/>
      <c r="QFZ20" s="1827"/>
      <c r="QGA20" s="1827"/>
      <c r="QGB20" s="1827"/>
      <c r="QGC20" s="1838"/>
      <c r="QGD20" s="1838"/>
      <c r="QGE20" s="1827"/>
      <c r="QGF20" s="1838"/>
      <c r="QGG20" s="1838"/>
      <c r="QGH20" s="1838"/>
      <c r="QGI20" s="1838"/>
      <c r="QGJ20" s="1838"/>
      <c r="QGK20" s="1827"/>
      <c r="QGL20" s="1823"/>
      <c r="QGM20" s="1840"/>
      <c r="QGN20" s="1825"/>
      <c r="QGO20" s="1826"/>
      <c r="QGP20" s="1827"/>
      <c r="QGQ20" s="1828"/>
      <c r="QGR20" s="1829"/>
      <c r="QGS20" s="1830"/>
      <c r="QGT20" s="1826"/>
      <c r="QGU20" s="1831"/>
      <c r="QGV20" s="1667"/>
      <c r="QGW20" s="1832"/>
      <c r="QGX20" s="1665"/>
      <c r="QGY20" s="1841"/>
      <c r="QGZ20" s="1448"/>
      <c r="QHA20" s="1666"/>
      <c r="QHB20" s="1667"/>
      <c r="QHC20" s="1668"/>
      <c r="QHD20" s="1668"/>
      <c r="QHE20" s="1667"/>
      <c r="QHF20" s="1833"/>
      <c r="QHG20" s="1827"/>
      <c r="QHH20" s="1827"/>
      <c r="QHI20" s="1842"/>
      <c r="QHJ20" s="1842"/>
      <c r="QHK20" s="1827"/>
      <c r="QHL20" s="1835"/>
      <c r="QHM20" s="1836"/>
      <c r="QHN20" s="1837"/>
      <c r="QHO20" s="1827"/>
      <c r="QHP20" s="1827"/>
      <c r="QHQ20" s="1827"/>
      <c r="QHR20" s="1838"/>
      <c r="QHS20" s="1838"/>
      <c r="QHT20" s="1827"/>
      <c r="QHU20" s="1838"/>
      <c r="QHV20" s="1838"/>
      <c r="QHW20" s="1838"/>
      <c r="QHX20" s="1838"/>
      <c r="QHY20" s="1838"/>
      <c r="QHZ20" s="1827"/>
      <c r="QIA20" s="1823"/>
      <c r="QIB20" s="1840"/>
      <c r="QIC20" s="1825"/>
      <c r="QID20" s="1826"/>
      <c r="QIE20" s="1827"/>
      <c r="QIF20" s="1828"/>
      <c r="QIG20" s="1829"/>
      <c r="QIH20" s="1830"/>
      <c r="QII20" s="1826"/>
      <c r="QIJ20" s="1831"/>
      <c r="QIK20" s="1667"/>
      <c r="QIL20" s="1832"/>
      <c r="QIM20" s="1665"/>
      <c r="QIN20" s="1841"/>
      <c r="QIO20" s="1448"/>
      <c r="QIP20" s="1666"/>
      <c r="QIQ20" s="1667"/>
      <c r="QIR20" s="1668"/>
      <c r="QIS20" s="1668"/>
      <c r="QIT20" s="1667"/>
      <c r="QIU20" s="1833"/>
      <c r="QIV20" s="1827"/>
      <c r="QIW20" s="1827"/>
      <c r="QIX20" s="1842"/>
      <c r="QIY20" s="1842"/>
      <c r="QIZ20" s="1827"/>
      <c r="QJA20" s="1835"/>
      <c r="QJB20" s="1836"/>
      <c r="QJC20" s="1837"/>
      <c r="QJD20" s="1827"/>
      <c r="QJE20" s="1827"/>
      <c r="QJF20" s="1827"/>
      <c r="QJG20" s="1838"/>
      <c r="QJH20" s="1838"/>
      <c r="QJI20" s="1827"/>
      <c r="QJJ20" s="1838"/>
      <c r="QJK20" s="1838"/>
      <c r="QJL20" s="1838"/>
      <c r="QJM20" s="1838"/>
      <c r="QJN20" s="1838"/>
      <c r="QJO20" s="1827"/>
      <c r="QJP20" s="1823"/>
      <c r="QJQ20" s="1840"/>
      <c r="QJR20" s="1825"/>
      <c r="QJS20" s="1826"/>
      <c r="QJT20" s="1827"/>
      <c r="QJU20" s="1828"/>
      <c r="QJV20" s="1829"/>
      <c r="QJW20" s="1830"/>
      <c r="QJX20" s="1826"/>
      <c r="QJY20" s="1831"/>
      <c r="QJZ20" s="1667"/>
      <c r="QKA20" s="1832"/>
      <c r="QKB20" s="1665"/>
      <c r="QKC20" s="1841"/>
      <c r="QKD20" s="1448"/>
      <c r="QKE20" s="1666"/>
      <c r="QKF20" s="1667"/>
      <c r="QKG20" s="1668"/>
      <c r="QKH20" s="1668"/>
      <c r="QKI20" s="1667"/>
      <c r="QKJ20" s="1833"/>
      <c r="QKK20" s="1827"/>
      <c r="QKL20" s="1827"/>
      <c r="QKM20" s="1842"/>
      <c r="QKN20" s="1842"/>
      <c r="QKO20" s="1827"/>
      <c r="QKP20" s="1835"/>
      <c r="QKQ20" s="1836"/>
      <c r="QKR20" s="1837"/>
      <c r="QKS20" s="1827"/>
      <c r="QKT20" s="1827"/>
      <c r="QKU20" s="1827"/>
      <c r="QKV20" s="1838"/>
      <c r="QKW20" s="1838"/>
      <c r="QKX20" s="1827"/>
      <c r="QKY20" s="1838"/>
      <c r="QKZ20" s="1838"/>
      <c r="QLA20" s="1838"/>
      <c r="QLB20" s="1838"/>
      <c r="QLC20" s="1838"/>
      <c r="QLD20" s="1827"/>
      <c r="QLE20" s="1823"/>
      <c r="QLF20" s="1840"/>
      <c r="QLG20" s="1825"/>
      <c r="QLH20" s="1826"/>
      <c r="QLI20" s="1827"/>
      <c r="QLJ20" s="1828"/>
      <c r="QLK20" s="1829"/>
      <c r="QLL20" s="1830"/>
      <c r="QLM20" s="1826"/>
      <c r="QLN20" s="1831"/>
      <c r="QLO20" s="1667"/>
      <c r="QLP20" s="1832"/>
      <c r="QLQ20" s="1665"/>
      <c r="QLR20" s="1841"/>
      <c r="QLS20" s="1448"/>
      <c r="QLT20" s="1666"/>
      <c r="QLU20" s="1667"/>
      <c r="QLV20" s="1668"/>
      <c r="QLW20" s="1668"/>
      <c r="QLX20" s="1667"/>
      <c r="QLY20" s="1833"/>
      <c r="QLZ20" s="1827"/>
      <c r="QMA20" s="1827"/>
      <c r="QMB20" s="1842"/>
      <c r="QMC20" s="1842"/>
      <c r="QMD20" s="1827"/>
      <c r="QME20" s="1835"/>
      <c r="QMF20" s="1836"/>
      <c r="QMG20" s="1837"/>
      <c r="QMH20" s="1827"/>
      <c r="QMI20" s="1827"/>
      <c r="QMJ20" s="1827"/>
      <c r="QMK20" s="1838"/>
      <c r="QML20" s="1838"/>
      <c r="QMM20" s="1827"/>
      <c r="QMN20" s="1838"/>
      <c r="QMO20" s="1838"/>
      <c r="QMP20" s="1838"/>
      <c r="QMQ20" s="1838"/>
      <c r="QMR20" s="1838"/>
      <c r="QMS20" s="1827"/>
      <c r="QMT20" s="1823"/>
      <c r="QMU20" s="1840"/>
      <c r="QMV20" s="1825"/>
      <c r="QMW20" s="1826"/>
      <c r="QMX20" s="1827"/>
      <c r="QMY20" s="1828"/>
      <c r="QMZ20" s="1829"/>
      <c r="QNA20" s="1830"/>
      <c r="QNB20" s="1826"/>
      <c r="QNC20" s="1831"/>
      <c r="QND20" s="1667"/>
      <c r="QNE20" s="1832"/>
      <c r="QNF20" s="1665"/>
      <c r="QNG20" s="1841"/>
      <c r="QNH20" s="1448"/>
      <c r="QNI20" s="1666"/>
      <c r="QNJ20" s="1667"/>
      <c r="QNK20" s="1668"/>
      <c r="QNL20" s="1668"/>
      <c r="QNM20" s="1667"/>
      <c r="QNN20" s="1833"/>
      <c r="QNO20" s="1827"/>
      <c r="QNP20" s="1827"/>
      <c r="QNQ20" s="1842"/>
      <c r="QNR20" s="1842"/>
      <c r="QNS20" s="1827"/>
      <c r="QNT20" s="1835"/>
      <c r="QNU20" s="1836"/>
      <c r="QNV20" s="1837"/>
      <c r="QNW20" s="1827"/>
      <c r="QNX20" s="1827"/>
      <c r="QNY20" s="1827"/>
      <c r="QNZ20" s="1838"/>
      <c r="QOA20" s="1838"/>
      <c r="QOB20" s="1827"/>
      <c r="QOC20" s="1838"/>
      <c r="QOD20" s="1838"/>
      <c r="QOE20" s="1838"/>
      <c r="QOF20" s="1838"/>
      <c r="QOG20" s="1838"/>
      <c r="QOH20" s="1827"/>
      <c r="QOI20" s="1823"/>
      <c r="QOJ20" s="1840"/>
      <c r="QOK20" s="1825"/>
      <c r="QOL20" s="1826"/>
      <c r="QOM20" s="1827"/>
      <c r="QON20" s="1828"/>
      <c r="QOO20" s="1829"/>
      <c r="QOP20" s="1830"/>
      <c r="QOQ20" s="1826"/>
      <c r="QOR20" s="1831"/>
      <c r="QOS20" s="1667"/>
      <c r="QOT20" s="1832"/>
      <c r="QOU20" s="1665"/>
      <c r="QOV20" s="1841"/>
      <c r="QOW20" s="1448"/>
      <c r="QOX20" s="1666"/>
      <c r="QOY20" s="1667"/>
      <c r="QOZ20" s="1668"/>
      <c r="QPA20" s="1668"/>
      <c r="QPB20" s="1667"/>
      <c r="QPC20" s="1833"/>
      <c r="QPD20" s="1827"/>
      <c r="QPE20" s="1827"/>
      <c r="QPF20" s="1842"/>
      <c r="QPG20" s="1842"/>
      <c r="QPH20" s="1827"/>
      <c r="QPI20" s="1835"/>
      <c r="QPJ20" s="1836"/>
      <c r="QPK20" s="1837"/>
      <c r="QPL20" s="1827"/>
      <c r="QPM20" s="1827"/>
      <c r="QPN20" s="1827"/>
      <c r="QPO20" s="1838"/>
      <c r="QPP20" s="1838"/>
      <c r="QPQ20" s="1827"/>
      <c r="QPR20" s="1838"/>
      <c r="QPS20" s="1838"/>
      <c r="QPT20" s="1838"/>
      <c r="QPU20" s="1838"/>
      <c r="QPV20" s="1838"/>
      <c r="QPW20" s="1827"/>
      <c r="QPX20" s="1823"/>
      <c r="QPY20" s="1840"/>
      <c r="QPZ20" s="1825"/>
      <c r="QQA20" s="1826"/>
      <c r="QQB20" s="1827"/>
      <c r="QQC20" s="1828"/>
      <c r="QQD20" s="1829"/>
      <c r="QQE20" s="1830"/>
      <c r="QQF20" s="1826"/>
      <c r="QQG20" s="1831"/>
      <c r="QQH20" s="1667"/>
      <c r="QQI20" s="1832"/>
      <c r="QQJ20" s="1665"/>
      <c r="QQK20" s="1841"/>
      <c r="QQL20" s="1448"/>
      <c r="QQM20" s="1666"/>
      <c r="QQN20" s="1667"/>
      <c r="QQO20" s="1668"/>
      <c r="QQP20" s="1668"/>
      <c r="QQQ20" s="1667"/>
      <c r="QQR20" s="1833"/>
      <c r="QQS20" s="1827"/>
      <c r="QQT20" s="1827"/>
      <c r="QQU20" s="1842"/>
      <c r="QQV20" s="1842"/>
      <c r="QQW20" s="1827"/>
      <c r="QQX20" s="1835"/>
      <c r="QQY20" s="1836"/>
      <c r="QQZ20" s="1837"/>
      <c r="QRA20" s="1827"/>
      <c r="QRB20" s="1827"/>
      <c r="QRC20" s="1827"/>
      <c r="QRD20" s="1838"/>
      <c r="QRE20" s="1838"/>
      <c r="QRF20" s="1827"/>
      <c r="QRG20" s="1838"/>
      <c r="QRH20" s="1838"/>
      <c r="QRI20" s="1838"/>
      <c r="QRJ20" s="1838"/>
      <c r="QRK20" s="1838"/>
      <c r="QRL20" s="1827"/>
      <c r="QRM20" s="1823"/>
      <c r="QRN20" s="1840"/>
      <c r="QRO20" s="1825"/>
      <c r="QRP20" s="1826"/>
      <c r="QRQ20" s="1827"/>
      <c r="QRR20" s="1828"/>
      <c r="QRS20" s="1829"/>
      <c r="QRT20" s="1830"/>
      <c r="QRU20" s="1826"/>
      <c r="QRV20" s="1831"/>
      <c r="QRW20" s="1667"/>
      <c r="QRX20" s="1832"/>
      <c r="QRY20" s="1665"/>
      <c r="QRZ20" s="1841"/>
      <c r="QSA20" s="1448"/>
      <c r="QSB20" s="1666"/>
      <c r="QSC20" s="1667"/>
      <c r="QSD20" s="1668"/>
      <c r="QSE20" s="1668"/>
      <c r="QSF20" s="1667"/>
      <c r="QSG20" s="1833"/>
      <c r="QSH20" s="1827"/>
      <c r="QSI20" s="1827"/>
      <c r="QSJ20" s="1842"/>
      <c r="QSK20" s="1842"/>
      <c r="QSL20" s="1827"/>
      <c r="QSM20" s="1835"/>
      <c r="QSN20" s="1836"/>
      <c r="QSO20" s="1837"/>
      <c r="QSP20" s="1827"/>
      <c r="QSQ20" s="1827"/>
      <c r="QSR20" s="1827"/>
      <c r="QSS20" s="1838"/>
      <c r="QST20" s="1838"/>
      <c r="QSU20" s="1827"/>
      <c r="QSV20" s="1838"/>
      <c r="QSW20" s="1838"/>
      <c r="QSX20" s="1838"/>
      <c r="QSY20" s="1838"/>
      <c r="QSZ20" s="1838"/>
      <c r="QTA20" s="1827"/>
      <c r="QTB20" s="1823"/>
      <c r="QTC20" s="1840"/>
      <c r="QTD20" s="1825"/>
      <c r="QTE20" s="1826"/>
      <c r="QTF20" s="1827"/>
      <c r="QTG20" s="1828"/>
      <c r="QTH20" s="1829"/>
      <c r="QTI20" s="1830"/>
      <c r="QTJ20" s="1826"/>
      <c r="QTK20" s="1831"/>
      <c r="QTL20" s="1667"/>
      <c r="QTM20" s="1832"/>
      <c r="QTN20" s="1665"/>
      <c r="QTO20" s="1841"/>
      <c r="QTP20" s="1448"/>
      <c r="QTQ20" s="1666"/>
      <c r="QTR20" s="1667"/>
      <c r="QTS20" s="1668"/>
      <c r="QTT20" s="1668"/>
      <c r="QTU20" s="1667"/>
      <c r="QTV20" s="1833"/>
      <c r="QTW20" s="1827"/>
      <c r="QTX20" s="1827"/>
      <c r="QTY20" s="1842"/>
      <c r="QTZ20" s="1842"/>
      <c r="QUA20" s="1827"/>
      <c r="QUB20" s="1835"/>
      <c r="QUC20" s="1836"/>
      <c r="QUD20" s="1837"/>
      <c r="QUE20" s="1827"/>
      <c r="QUF20" s="1827"/>
      <c r="QUG20" s="1827"/>
      <c r="QUH20" s="1838"/>
      <c r="QUI20" s="1838"/>
      <c r="QUJ20" s="1827"/>
      <c r="QUK20" s="1838"/>
      <c r="QUL20" s="1838"/>
      <c r="QUM20" s="1838"/>
      <c r="QUN20" s="1838"/>
      <c r="QUO20" s="1838"/>
      <c r="QUP20" s="1827"/>
      <c r="QUQ20" s="1823"/>
      <c r="QUR20" s="1840"/>
      <c r="QUS20" s="1825"/>
      <c r="QUT20" s="1826"/>
      <c r="QUU20" s="1827"/>
      <c r="QUV20" s="1828"/>
      <c r="QUW20" s="1829"/>
      <c r="QUX20" s="1830"/>
      <c r="QUY20" s="1826"/>
      <c r="QUZ20" s="1831"/>
      <c r="QVA20" s="1667"/>
      <c r="QVB20" s="1832"/>
      <c r="QVC20" s="1665"/>
      <c r="QVD20" s="1841"/>
      <c r="QVE20" s="1448"/>
      <c r="QVF20" s="1666"/>
      <c r="QVG20" s="1667"/>
      <c r="QVH20" s="1668"/>
      <c r="QVI20" s="1668"/>
      <c r="QVJ20" s="1667"/>
      <c r="QVK20" s="1833"/>
      <c r="QVL20" s="1827"/>
      <c r="QVM20" s="1827"/>
      <c r="QVN20" s="1842"/>
      <c r="QVO20" s="1842"/>
      <c r="QVP20" s="1827"/>
      <c r="QVQ20" s="1835"/>
      <c r="QVR20" s="1836"/>
      <c r="QVS20" s="1837"/>
      <c r="QVT20" s="1827"/>
      <c r="QVU20" s="1827"/>
      <c r="QVV20" s="1827"/>
      <c r="QVW20" s="1838"/>
      <c r="QVX20" s="1838"/>
      <c r="QVY20" s="1827"/>
      <c r="QVZ20" s="1838"/>
      <c r="QWA20" s="1838"/>
      <c r="QWB20" s="1838"/>
      <c r="QWC20" s="1838"/>
      <c r="QWD20" s="1838"/>
      <c r="QWE20" s="1827"/>
      <c r="QWF20" s="1823"/>
      <c r="QWG20" s="1840"/>
      <c r="QWH20" s="1825"/>
      <c r="QWI20" s="1826"/>
      <c r="QWJ20" s="1827"/>
      <c r="QWK20" s="1828"/>
      <c r="QWL20" s="1829"/>
      <c r="QWM20" s="1830"/>
      <c r="QWN20" s="1826"/>
      <c r="QWO20" s="1831"/>
      <c r="QWP20" s="1667"/>
      <c r="QWQ20" s="1832"/>
      <c r="QWR20" s="1665"/>
      <c r="QWS20" s="1841"/>
      <c r="QWT20" s="1448"/>
      <c r="QWU20" s="1666"/>
      <c r="QWV20" s="1667"/>
      <c r="QWW20" s="1668"/>
      <c r="QWX20" s="1668"/>
      <c r="QWY20" s="1667"/>
      <c r="QWZ20" s="1833"/>
      <c r="QXA20" s="1827"/>
      <c r="QXB20" s="1827"/>
      <c r="QXC20" s="1842"/>
      <c r="QXD20" s="1842"/>
      <c r="QXE20" s="1827"/>
      <c r="QXF20" s="1835"/>
      <c r="QXG20" s="1836"/>
      <c r="QXH20" s="1837"/>
      <c r="QXI20" s="1827"/>
      <c r="QXJ20" s="1827"/>
      <c r="QXK20" s="1827"/>
      <c r="QXL20" s="1838"/>
      <c r="QXM20" s="1838"/>
      <c r="QXN20" s="1827"/>
      <c r="QXO20" s="1838"/>
      <c r="QXP20" s="1838"/>
      <c r="QXQ20" s="1838"/>
      <c r="QXR20" s="1838"/>
      <c r="QXS20" s="1838"/>
      <c r="QXT20" s="1827"/>
      <c r="QXU20" s="1823"/>
      <c r="QXV20" s="1840"/>
      <c r="QXW20" s="1825"/>
      <c r="QXX20" s="1826"/>
      <c r="QXY20" s="1827"/>
      <c r="QXZ20" s="1828"/>
      <c r="QYA20" s="1829"/>
      <c r="QYB20" s="1830"/>
      <c r="QYC20" s="1826"/>
      <c r="QYD20" s="1831"/>
      <c r="QYE20" s="1667"/>
      <c r="QYF20" s="1832"/>
      <c r="QYG20" s="1665"/>
      <c r="QYH20" s="1841"/>
      <c r="QYI20" s="1448"/>
      <c r="QYJ20" s="1666"/>
      <c r="QYK20" s="1667"/>
      <c r="QYL20" s="1668"/>
      <c r="QYM20" s="1668"/>
      <c r="QYN20" s="1667"/>
      <c r="QYO20" s="1833"/>
      <c r="QYP20" s="1827"/>
      <c r="QYQ20" s="1827"/>
      <c r="QYR20" s="1842"/>
      <c r="QYS20" s="1842"/>
      <c r="QYT20" s="1827"/>
      <c r="QYU20" s="1835"/>
      <c r="QYV20" s="1836"/>
      <c r="QYW20" s="1837"/>
      <c r="QYX20" s="1827"/>
      <c r="QYY20" s="1827"/>
      <c r="QYZ20" s="1827"/>
      <c r="QZA20" s="1838"/>
      <c r="QZB20" s="1838"/>
      <c r="QZC20" s="1827"/>
      <c r="QZD20" s="1838"/>
      <c r="QZE20" s="1838"/>
      <c r="QZF20" s="1838"/>
      <c r="QZG20" s="1838"/>
      <c r="QZH20" s="1838"/>
      <c r="QZI20" s="1827"/>
      <c r="QZJ20" s="1823"/>
      <c r="QZK20" s="1840"/>
      <c r="QZL20" s="1825"/>
      <c r="QZM20" s="1826"/>
      <c r="QZN20" s="1827"/>
      <c r="QZO20" s="1828"/>
      <c r="QZP20" s="1829"/>
      <c r="QZQ20" s="1830"/>
      <c r="QZR20" s="1826"/>
      <c r="QZS20" s="1831"/>
      <c r="QZT20" s="1667"/>
      <c r="QZU20" s="1832"/>
      <c r="QZV20" s="1665"/>
      <c r="QZW20" s="1841"/>
      <c r="QZX20" s="1448"/>
      <c r="QZY20" s="1666"/>
      <c r="QZZ20" s="1667"/>
      <c r="RAA20" s="1668"/>
      <c r="RAB20" s="1668"/>
      <c r="RAC20" s="1667"/>
      <c r="RAD20" s="1833"/>
      <c r="RAE20" s="1827"/>
      <c r="RAF20" s="1827"/>
      <c r="RAG20" s="1842"/>
      <c r="RAH20" s="1842"/>
      <c r="RAI20" s="1827"/>
      <c r="RAJ20" s="1835"/>
      <c r="RAK20" s="1836"/>
      <c r="RAL20" s="1837"/>
      <c r="RAM20" s="1827"/>
      <c r="RAN20" s="1827"/>
      <c r="RAO20" s="1827"/>
      <c r="RAP20" s="1838"/>
      <c r="RAQ20" s="1838"/>
      <c r="RAR20" s="1827"/>
      <c r="RAS20" s="1838"/>
      <c r="RAT20" s="1838"/>
      <c r="RAU20" s="1838"/>
      <c r="RAV20" s="1838"/>
      <c r="RAW20" s="1838"/>
      <c r="RAX20" s="1827"/>
      <c r="RAY20" s="1823"/>
      <c r="RAZ20" s="1840"/>
      <c r="RBA20" s="1825"/>
      <c r="RBB20" s="1826"/>
      <c r="RBC20" s="1827"/>
      <c r="RBD20" s="1828"/>
      <c r="RBE20" s="1829"/>
      <c r="RBF20" s="1830"/>
      <c r="RBG20" s="1826"/>
      <c r="RBH20" s="1831"/>
      <c r="RBI20" s="1667"/>
      <c r="RBJ20" s="1832"/>
      <c r="RBK20" s="1665"/>
      <c r="RBL20" s="1841"/>
      <c r="RBM20" s="1448"/>
      <c r="RBN20" s="1666"/>
      <c r="RBO20" s="1667"/>
      <c r="RBP20" s="1668"/>
      <c r="RBQ20" s="1668"/>
      <c r="RBR20" s="1667"/>
      <c r="RBS20" s="1833"/>
      <c r="RBT20" s="1827"/>
      <c r="RBU20" s="1827"/>
      <c r="RBV20" s="1842"/>
      <c r="RBW20" s="1842"/>
      <c r="RBX20" s="1827"/>
      <c r="RBY20" s="1835"/>
      <c r="RBZ20" s="1836"/>
      <c r="RCA20" s="1837"/>
      <c r="RCB20" s="1827"/>
      <c r="RCC20" s="1827"/>
      <c r="RCD20" s="1827"/>
      <c r="RCE20" s="1838"/>
      <c r="RCF20" s="1838"/>
      <c r="RCG20" s="1827"/>
      <c r="RCH20" s="1838"/>
      <c r="RCI20" s="1838"/>
      <c r="RCJ20" s="1838"/>
      <c r="RCK20" s="1838"/>
      <c r="RCL20" s="1838"/>
      <c r="RCM20" s="1827"/>
      <c r="RCN20" s="1823"/>
      <c r="RCO20" s="1840"/>
      <c r="RCP20" s="1825"/>
      <c r="RCQ20" s="1826"/>
      <c r="RCR20" s="1827"/>
      <c r="RCS20" s="1828"/>
      <c r="RCT20" s="1829"/>
      <c r="RCU20" s="1830"/>
      <c r="RCV20" s="1826"/>
      <c r="RCW20" s="1831"/>
      <c r="RCX20" s="1667"/>
      <c r="RCY20" s="1832"/>
      <c r="RCZ20" s="1665"/>
      <c r="RDA20" s="1841"/>
      <c r="RDB20" s="1448"/>
      <c r="RDC20" s="1666"/>
      <c r="RDD20" s="1667"/>
      <c r="RDE20" s="1668"/>
      <c r="RDF20" s="1668"/>
      <c r="RDG20" s="1667"/>
      <c r="RDH20" s="1833"/>
      <c r="RDI20" s="1827"/>
      <c r="RDJ20" s="1827"/>
      <c r="RDK20" s="1842"/>
      <c r="RDL20" s="1842"/>
      <c r="RDM20" s="1827"/>
      <c r="RDN20" s="1835"/>
      <c r="RDO20" s="1836"/>
      <c r="RDP20" s="1837"/>
      <c r="RDQ20" s="1827"/>
      <c r="RDR20" s="1827"/>
      <c r="RDS20" s="1827"/>
      <c r="RDT20" s="1838"/>
      <c r="RDU20" s="1838"/>
      <c r="RDV20" s="1827"/>
      <c r="RDW20" s="1838"/>
      <c r="RDX20" s="1838"/>
      <c r="RDY20" s="1838"/>
      <c r="RDZ20" s="1838"/>
      <c r="REA20" s="1838"/>
      <c r="REB20" s="1827"/>
      <c r="REC20" s="1823"/>
      <c r="RED20" s="1840"/>
      <c r="REE20" s="1825"/>
      <c r="REF20" s="1826"/>
      <c r="REG20" s="1827"/>
      <c r="REH20" s="1828"/>
      <c r="REI20" s="1829"/>
      <c r="REJ20" s="1830"/>
      <c r="REK20" s="1826"/>
      <c r="REL20" s="1831"/>
      <c r="REM20" s="1667"/>
      <c r="REN20" s="1832"/>
      <c r="REO20" s="1665"/>
      <c r="REP20" s="1841"/>
      <c r="REQ20" s="1448"/>
      <c r="RER20" s="1666"/>
      <c r="RES20" s="1667"/>
      <c r="RET20" s="1668"/>
      <c r="REU20" s="1668"/>
      <c r="REV20" s="1667"/>
      <c r="REW20" s="1833"/>
      <c r="REX20" s="1827"/>
      <c r="REY20" s="1827"/>
      <c r="REZ20" s="1842"/>
      <c r="RFA20" s="1842"/>
      <c r="RFB20" s="1827"/>
      <c r="RFC20" s="1835"/>
      <c r="RFD20" s="1836"/>
      <c r="RFE20" s="1837"/>
      <c r="RFF20" s="1827"/>
      <c r="RFG20" s="1827"/>
      <c r="RFH20" s="1827"/>
      <c r="RFI20" s="1838"/>
      <c r="RFJ20" s="1838"/>
      <c r="RFK20" s="1827"/>
      <c r="RFL20" s="1838"/>
      <c r="RFM20" s="1838"/>
      <c r="RFN20" s="1838"/>
      <c r="RFO20" s="1838"/>
      <c r="RFP20" s="1838"/>
      <c r="RFQ20" s="1827"/>
      <c r="RFR20" s="1823"/>
      <c r="RFS20" s="1840"/>
      <c r="RFT20" s="1825"/>
      <c r="RFU20" s="1826"/>
      <c r="RFV20" s="1827"/>
      <c r="RFW20" s="1828"/>
      <c r="RFX20" s="1829"/>
      <c r="RFY20" s="1830"/>
      <c r="RFZ20" s="1826"/>
      <c r="RGA20" s="1831"/>
      <c r="RGB20" s="1667"/>
      <c r="RGC20" s="1832"/>
      <c r="RGD20" s="1665"/>
      <c r="RGE20" s="1841"/>
      <c r="RGF20" s="1448"/>
      <c r="RGG20" s="1666"/>
      <c r="RGH20" s="1667"/>
      <c r="RGI20" s="1668"/>
      <c r="RGJ20" s="1668"/>
      <c r="RGK20" s="1667"/>
      <c r="RGL20" s="1833"/>
      <c r="RGM20" s="1827"/>
      <c r="RGN20" s="1827"/>
      <c r="RGO20" s="1842"/>
      <c r="RGP20" s="1842"/>
      <c r="RGQ20" s="1827"/>
      <c r="RGR20" s="1835"/>
      <c r="RGS20" s="1836"/>
      <c r="RGT20" s="1837"/>
      <c r="RGU20" s="1827"/>
      <c r="RGV20" s="1827"/>
      <c r="RGW20" s="1827"/>
      <c r="RGX20" s="1838"/>
      <c r="RGY20" s="1838"/>
      <c r="RGZ20" s="1827"/>
      <c r="RHA20" s="1838"/>
      <c r="RHB20" s="1838"/>
      <c r="RHC20" s="1838"/>
      <c r="RHD20" s="1838"/>
      <c r="RHE20" s="1838"/>
      <c r="RHF20" s="1827"/>
      <c r="RHG20" s="1823"/>
      <c r="RHH20" s="1840"/>
      <c r="RHI20" s="1825"/>
      <c r="RHJ20" s="1826"/>
      <c r="RHK20" s="1827"/>
      <c r="RHL20" s="1828"/>
      <c r="RHM20" s="1829"/>
      <c r="RHN20" s="1830"/>
      <c r="RHO20" s="1826"/>
      <c r="RHP20" s="1831"/>
      <c r="RHQ20" s="1667"/>
      <c r="RHR20" s="1832"/>
      <c r="RHS20" s="1665"/>
      <c r="RHT20" s="1841"/>
      <c r="RHU20" s="1448"/>
      <c r="RHV20" s="1666"/>
      <c r="RHW20" s="1667"/>
      <c r="RHX20" s="1668"/>
      <c r="RHY20" s="1668"/>
      <c r="RHZ20" s="1667"/>
      <c r="RIA20" s="1833"/>
      <c r="RIB20" s="1827"/>
      <c r="RIC20" s="1827"/>
      <c r="RID20" s="1842"/>
      <c r="RIE20" s="1842"/>
      <c r="RIF20" s="1827"/>
      <c r="RIG20" s="1835"/>
      <c r="RIH20" s="1836"/>
      <c r="RII20" s="1837"/>
      <c r="RIJ20" s="1827"/>
      <c r="RIK20" s="1827"/>
      <c r="RIL20" s="1827"/>
      <c r="RIM20" s="1838"/>
      <c r="RIN20" s="1838"/>
      <c r="RIO20" s="1827"/>
      <c r="RIP20" s="1838"/>
      <c r="RIQ20" s="1838"/>
      <c r="RIR20" s="1838"/>
      <c r="RIS20" s="1838"/>
      <c r="RIT20" s="1838"/>
      <c r="RIU20" s="1827"/>
      <c r="RIV20" s="1823"/>
      <c r="RIW20" s="1840"/>
      <c r="RIX20" s="1825"/>
      <c r="RIY20" s="1826"/>
      <c r="RIZ20" s="1827"/>
      <c r="RJA20" s="1828"/>
      <c r="RJB20" s="1829"/>
      <c r="RJC20" s="1830"/>
      <c r="RJD20" s="1826"/>
      <c r="RJE20" s="1831"/>
      <c r="RJF20" s="1667"/>
      <c r="RJG20" s="1832"/>
      <c r="RJH20" s="1665"/>
      <c r="RJI20" s="1841"/>
      <c r="RJJ20" s="1448"/>
      <c r="RJK20" s="1666"/>
      <c r="RJL20" s="1667"/>
      <c r="RJM20" s="1668"/>
      <c r="RJN20" s="1668"/>
      <c r="RJO20" s="1667"/>
      <c r="RJP20" s="1833"/>
      <c r="RJQ20" s="1827"/>
      <c r="RJR20" s="1827"/>
      <c r="RJS20" s="1842"/>
      <c r="RJT20" s="1842"/>
      <c r="RJU20" s="1827"/>
      <c r="RJV20" s="1835"/>
      <c r="RJW20" s="1836"/>
      <c r="RJX20" s="1837"/>
      <c r="RJY20" s="1827"/>
      <c r="RJZ20" s="1827"/>
      <c r="RKA20" s="1827"/>
      <c r="RKB20" s="1838"/>
      <c r="RKC20" s="1838"/>
      <c r="RKD20" s="1827"/>
      <c r="RKE20" s="1838"/>
      <c r="RKF20" s="1838"/>
      <c r="RKG20" s="1838"/>
      <c r="RKH20" s="1838"/>
      <c r="RKI20" s="1838"/>
      <c r="RKJ20" s="1827"/>
      <c r="RKK20" s="1823"/>
      <c r="RKL20" s="1840"/>
      <c r="RKM20" s="1825"/>
      <c r="RKN20" s="1826"/>
      <c r="RKO20" s="1827"/>
      <c r="RKP20" s="1828"/>
      <c r="RKQ20" s="1829"/>
      <c r="RKR20" s="1830"/>
      <c r="RKS20" s="1826"/>
      <c r="RKT20" s="1831"/>
      <c r="RKU20" s="1667"/>
      <c r="RKV20" s="1832"/>
      <c r="RKW20" s="1665"/>
      <c r="RKX20" s="1841"/>
      <c r="RKY20" s="1448"/>
      <c r="RKZ20" s="1666"/>
      <c r="RLA20" s="1667"/>
      <c r="RLB20" s="1668"/>
      <c r="RLC20" s="1668"/>
      <c r="RLD20" s="1667"/>
      <c r="RLE20" s="1833"/>
      <c r="RLF20" s="1827"/>
      <c r="RLG20" s="1827"/>
      <c r="RLH20" s="1842"/>
      <c r="RLI20" s="1842"/>
      <c r="RLJ20" s="1827"/>
      <c r="RLK20" s="1835"/>
      <c r="RLL20" s="1836"/>
      <c r="RLM20" s="1837"/>
      <c r="RLN20" s="1827"/>
      <c r="RLO20" s="1827"/>
      <c r="RLP20" s="1827"/>
      <c r="RLQ20" s="1838"/>
      <c r="RLR20" s="1838"/>
      <c r="RLS20" s="1827"/>
      <c r="RLT20" s="1838"/>
      <c r="RLU20" s="1838"/>
      <c r="RLV20" s="1838"/>
      <c r="RLW20" s="1838"/>
      <c r="RLX20" s="1838"/>
      <c r="RLY20" s="1827"/>
      <c r="RLZ20" s="1823"/>
      <c r="RMA20" s="1840"/>
      <c r="RMB20" s="1825"/>
      <c r="RMC20" s="1826"/>
      <c r="RMD20" s="1827"/>
      <c r="RME20" s="1828"/>
      <c r="RMF20" s="1829"/>
      <c r="RMG20" s="1830"/>
      <c r="RMH20" s="1826"/>
      <c r="RMI20" s="1831"/>
      <c r="RMJ20" s="1667"/>
      <c r="RMK20" s="1832"/>
      <c r="RML20" s="1665"/>
      <c r="RMM20" s="1841"/>
      <c r="RMN20" s="1448"/>
      <c r="RMO20" s="1666"/>
      <c r="RMP20" s="1667"/>
      <c r="RMQ20" s="1668"/>
      <c r="RMR20" s="1668"/>
      <c r="RMS20" s="1667"/>
      <c r="RMT20" s="1833"/>
      <c r="RMU20" s="1827"/>
      <c r="RMV20" s="1827"/>
      <c r="RMW20" s="1842"/>
      <c r="RMX20" s="1842"/>
      <c r="RMY20" s="1827"/>
      <c r="RMZ20" s="1835"/>
      <c r="RNA20" s="1836"/>
      <c r="RNB20" s="1837"/>
      <c r="RNC20" s="1827"/>
      <c r="RND20" s="1827"/>
      <c r="RNE20" s="1827"/>
      <c r="RNF20" s="1838"/>
      <c r="RNG20" s="1838"/>
      <c r="RNH20" s="1827"/>
      <c r="RNI20" s="1838"/>
      <c r="RNJ20" s="1838"/>
      <c r="RNK20" s="1838"/>
      <c r="RNL20" s="1838"/>
      <c r="RNM20" s="1838"/>
      <c r="RNN20" s="1827"/>
      <c r="RNO20" s="1823"/>
      <c r="RNP20" s="1840"/>
      <c r="RNQ20" s="1825"/>
      <c r="RNR20" s="1826"/>
      <c r="RNS20" s="1827"/>
      <c r="RNT20" s="1828"/>
      <c r="RNU20" s="1829"/>
      <c r="RNV20" s="1830"/>
      <c r="RNW20" s="1826"/>
      <c r="RNX20" s="1831"/>
      <c r="RNY20" s="1667"/>
      <c r="RNZ20" s="1832"/>
      <c r="ROA20" s="1665"/>
      <c r="ROB20" s="1841"/>
      <c r="ROC20" s="1448"/>
      <c r="ROD20" s="1666"/>
      <c r="ROE20" s="1667"/>
      <c r="ROF20" s="1668"/>
      <c r="ROG20" s="1668"/>
      <c r="ROH20" s="1667"/>
      <c r="ROI20" s="1833"/>
      <c r="ROJ20" s="1827"/>
      <c r="ROK20" s="1827"/>
      <c r="ROL20" s="1842"/>
      <c r="ROM20" s="1842"/>
      <c r="RON20" s="1827"/>
      <c r="ROO20" s="1835"/>
      <c r="ROP20" s="1836"/>
      <c r="ROQ20" s="1837"/>
      <c r="ROR20" s="1827"/>
      <c r="ROS20" s="1827"/>
      <c r="ROT20" s="1827"/>
      <c r="ROU20" s="1838"/>
      <c r="ROV20" s="1838"/>
      <c r="ROW20" s="1827"/>
      <c r="ROX20" s="1838"/>
      <c r="ROY20" s="1838"/>
      <c r="ROZ20" s="1838"/>
      <c r="RPA20" s="1838"/>
      <c r="RPB20" s="1838"/>
      <c r="RPC20" s="1827"/>
      <c r="RPD20" s="1823"/>
      <c r="RPE20" s="1840"/>
      <c r="RPF20" s="1825"/>
      <c r="RPG20" s="1826"/>
      <c r="RPH20" s="1827"/>
      <c r="RPI20" s="1828"/>
      <c r="RPJ20" s="1829"/>
      <c r="RPK20" s="1830"/>
      <c r="RPL20" s="1826"/>
      <c r="RPM20" s="1831"/>
      <c r="RPN20" s="1667"/>
      <c r="RPO20" s="1832"/>
      <c r="RPP20" s="1665"/>
      <c r="RPQ20" s="1841"/>
      <c r="RPR20" s="1448"/>
      <c r="RPS20" s="1666"/>
      <c r="RPT20" s="1667"/>
      <c r="RPU20" s="1668"/>
      <c r="RPV20" s="1668"/>
      <c r="RPW20" s="1667"/>
      <c r="RPX20" s="1833"/>
      <c r="RPY20" s="1827"/>
      <c r="RPZ20" s="1827"/>
      <c r="RQA20" s="1842"/>
      <c r="RQB20" s="1842"/>
      <c r="RQC20" s="1827"/>
      <c r="RQD20" s="1835"/>
      <c r="RQE20" s="1836"/>
      <c r="RQF20" s="1837"/>
      <c r="RQG20" s="1827"/>
      <c r="RQH20" s="1827"/>
      <c r="RQI20" s="1827"/>
      <c r="RQJ20" s="1838"/>
      <c r="RQK20" s="1838"/>
      <c r="RQL20" s="1827"/>
      <c r="RQM20" s="1838"/>
      <c r="RQN20" s="1838"/>
      <c r="RQO20" s="1838"/>
      <c r="RQP20" s="1838"/>
      <c r="RQQ20" s="1838"/>
      <c r="RQR20" s="1827"/>
      <c r="RQS20" s="1823"/>
      <c r="RQT20" s="1840"/>
      <c r="RQU20" s="1825"/>
      <c r="RQV20" s="1826"/>
      <c r="RQW20" s="1827"/>
      <c r="RQX20" s="1828"/>
      <c r="RQY20" s="1829"/>
      <c r="RQZ20" s="1830"/>
      <c r="RRA20" s="1826"/>
      <c r="RRB20" s="1831"/>
      <c r="RRC20" s="1667"/>
      <c r="RRD20" s="1832"/>
      <c r="RRE20" s="1665"/>
      <c r="RRF20" s="1841"/>
      <c r="RRG20" s="1448"/>
      <c r="RRH20" s="1666"/>
      <c r="RRI20" s="1667"/>
      <c r="RRJ20" s="1668"/>
      <c r="RRK20" s="1668"/>
      <c r="RRL20" s="1667"/>
      <c r="RRM20" s="1833"/>
      <c r="RRN20" s="1827"/>
      <c r="RRO20" s="1827"/>
      <c r="RRP20" s="1842"/>
      <c r="RRQ20" s="1842"/>
      <c r="RRR20" s="1827"/>
      <c r="RRS20" s="1835"/>
      <c r="RRT20" s="1836"/>
      <c r="RRU20" s="1837"/>
      <c r="RRV20" s="1827"/>
      <c r="RRW20" s="1827"/>
      <c r="RRX20" s="1827"/>
      <c r="RRY20" s="1838"/>
      <c r="RRZ20" s="1838"/>
      <c r="RSA20" s="1827"/>
      <c r="RSB20" s="1838"/>
      <c r="RSC20" s="1838"/>
      <c r="RSD20" s="1838"/>
      <c r="RSE20" s="1838"/>
      <c r="RSF20" s="1838"/>
      <c r="RSG20" s="1827"/>
      <c r="RSH20" s="1823"/>
      <c r="RSI20" s="1840"/>
      <c r="RSJ20" s="1825"/>
      <c r="RSK20" s="1826"/>
      <c r="RSL20" s="1827"/>
      <c r="RSM20" s="1828"/>
      <c r="RSN20" s="1829"/>
      <c r="RSO20" s="1830"/>
      <c r="RSP20" s="1826"/>
      <c r="RSQ20" s="1831"/>
      <c r="RSR20" s="1667"/>
      <c r="RSS20" s="1832"/>
      <c r="RST20" s="1665"/>
      <c r="RSU20" s="1841"/>
      <c r="RSV20" s="1448"/>
      <c r="RSW20" s="1666"/>
      <c r="RSX20" s="1667"/>
      <c r="RSY20" s="1668"/>
      <c r="RSZ20" s="1668"/>
      <c r="RTA20" s="1667"/>
      <c r="RTB20" s="1833"/>
      <c r="RTC20" s="1827"/>
      <c r="RTD20" s="1827"/>
      <c r="RTE20" s="1842"/>
      <c r="RTF20" s="1842"/>
      <c r="RTG20" s="1827"/>
      <c r="RTH20" s="1835"/>
      <c r="RTI20" s="1836"/>
      <c r="RTJ20" s="1837"/>
      <c r="RTK20" s="1827"/>
      <c r="RTL20" s="1827"/>
      <c r="RTM20" s="1827"/>
      <c r="RTN20" s="1838"/>
      <c r="RTO20" s="1838"/>
      <c r="RTP20" s="1827"/>
      <c r="RTQ20" s="1838"/>
      <c r="RTR20" s="1838"/>
      <c r="RTS20" s="1838"/>
      <c r="RTT20" s="1838"/>
      <c r="RTU20" s="1838"/>
      <c r="RTV20" s="1827"/>
      <c r="RTW20" s="1823"/>
      <c r="RTX20" s="1840"/>
      <c r="RTY20" s="1825"/>
      <c r="RTZ20" s="1826"/>
      <c r="RUA20" s="1827"/>
      <c r="RUB20" s="1828"/>
      <c r="RUC20" s="1829"/>
      <c r="RUD20" s="1830"/>
      <c r="RUE20" s="1826"/>
      <c r="RUF20" s="1831"/>
      <c r="RUG20" s="1667"/>
      <c r="RUH20" s="1832"/>
      <c r="RUI20" s="1665"/>
      <c r="RUJ20" s="1841"/>
      <c r="RUK20" s="1448"/>
      <c r="RUL20" s="1666"/>
      <c r="RUM20" s="1667"/>
      <c r="RUN20" s="1668"/>
      <c r="RUO20" s="1668"/>
      <c r="RUP20" s="1667"/>
      <c r="RUQ20" s="1833"/>
      <c r="RUR20" s="1827"/>
      <c r="RUS20" s="1827"/>
      <c r="RUT20" s="1842"/>
      <c r="RUU20" s="1842"/>
      <c r="RUV20" s="1827"/>
      <c r="RUW20" s="1835"/>
      <c r="RUX20" s="1836"/>
      <c r="RUY20" s="1837"/>
      <c r="RUZ20" s="1827"/>
      <c r="RVA20" s="1827"/>
      <c r="RVB20" s="1827"/>
      <c r="RVC20" s="1838"/>
      <c r="RVD20" s="1838"/>
      <c r="RVE20" s="1827"/>
      <c r="RVF20" s="1838"/>
      <c r="RVG20" s="1838"/>
      <c r="RVH20" s="1838"/>
      <c r="RVI20" s="1838"/>
      <c r="RVJ20" s="1838"/>
      <c r="RVK20" s="1827"/>
      <c r="RVL20" s="1823"/>
      <c r="RVM20" s="1840"/>
      <c r="RVN20" s="1825"/>
      <c r="RVO20" s="1826"/>
      <c r="RVP20" s="1827"/>
      <c r="RVQ20" s="1828"/>
      <c r="RVR20" s="1829"/>
      <c r="RVS20" s="1830"/>
      <c r="RVT20" s="1826"/>
      <c r="RVU20" s="1831"/>
      <c r="RVV20" s="1667"/>
      <c r="RVW20" s="1832"/>
      <c r="RVX20" s="1665"/>
      <c r="RVY20" s="1841"/>
      <c r="RVZ20" s="1448"/>
      <c r="RWA20" s="1666"/>
      <c r="RWB20" s="1667"/>
      <c r="RWC20" s="1668"/>
      <c r="RWD20" s="1668"/>
      <c r="RWE20" s="1667"/>
      <c r="RWF20" s="1833"/>
      <c r="RWG20" s="1827"/>
      <c r="RWH20" s="1827"/>
      <c r="RWI20" s="1842"/>
      <c r="RWJ20" s="1842"/>
      <c r="RWK20" s="1827"/>
      <c r="RWL20" s="1835"/>
      <c r="RWM20" s="1836"/>
      <c r="RWN20" s="1837"/>
      <c r="RWO20" s="1827"/>
      <c r="RWP20" s="1827"/>
      <c r="RWQ20" s="1827"/>
      <c r="RWR20" s="1838"/>
      <c r="RWS20" s="1838"/>
      <c r="RWT20" s="1827"/>
      <c r="RWU20" s="1838"/>
      <c r="RWV20" s="1838"/>
      <c r="RWW20" s="1838"/>
      <c r="RWX20" s="1838"/>
      <c r="RWY20" s="1838"/>
      <c r="RWZ20" s="1827"/>
      <c r="RXA20" s="1823"/>
      <c r="RXB20" s="1840"/>
      <c r="RXC20" s="1825"/>
      <c r="RXD20" s="1826"/>
      <c r="RXE20" s="1827"/>
      <c r="RXF20" s="1828"/>
      <c r="RXG20" s="1829"/>
      <c r="RXH20" s="1830"/>
      <c r="RXI20" s="1826"/>
      <c r="RXJ20" s="1831"/>
      <c r="RXK20" s="1667"/>
      <c r="RXL20" s="1832"/>
      <c r="RXM20" s="1665"/>
      <c r="RXN20" s="1841"/>
      <c r="RXO20" s="1448"/>
      <c r="RXP20" s="1666"/>
      <c r="RXQ20" s="1667"/>
      <c r="RXR20" s="1668"/>
      <c r="RXS20" s="1668"/>
      <c r="RXT20" s="1667"/>
      <c r="RXU20" s="1833"/>
      <c r="RXV20" s="1827"/>
      <c r="RXW20" s="1827"/>
      <c r="RXX20" s="1842"/>
      <c r="RXY20" s="1842"/>
      <c r="RXZ20" s="1827"/>
      <c r="RYA20" s="1835"/>
      <c r="RYB20" s="1836"/>
      <c r="RYC20" s="1837"/>
      <c r="RYD20" s="1827"/>
      <c r="RYE20" s="1827"/>
      <c r="RYF20" s="1827"/>
      <c r="RYG20" s="1838"/>
      <c r="RYH20" s="1838"/>
      <c r="RYI20" s="1827"/>
      <c r="RYJ20" s="1838"/>
      <c r="RYK20" s="1838"/>
      <c r="RYL20" s="1838"/>
      <c r="RYM20" s="1838"/>
      <c r="RYN20" s="1838"/>
      <c r="RYO20" s="1827"/>
      <c r="RYP20" s="1823"/>
      <c r="RYQ20" s="1840"/>
      <c r="RYR20" s="1825"/>
      <c r="RYS20" s="1826"/>
      <c r="RYT20" s="1827"/>
      <c r="RYU20" s="1828"/>
      <c r="RYV20" s="1829"/>
      <c r="RYW20" s="1830"/>
      <c r="RYX20" s="1826"/>
      <c r="RYY20" s="1831"/>
      <c r="RYZ20" s="1667"/>
      <c r="RZA20" s="1832"/>
      <c r="RZB20" s="1665"/>
      <c r="RZC20" s="1841"/>
      <c r="RZD20" s="1448"/>
      <c r="RZE20" s="1666"/>
      <c r="RZF20" s="1667"/>
      <c r="RZG20" s="1668"/>
      <c r="RZH20" s="1668"/>
      <c r="RZI20" s="1667"/>
      <c r="RZJ20" s="1833"/>
      <c r="RZK20" s="1827"/>
      <c r="RZL20" s="1827"/>
      <c r="RZM20" s="1842"/>
      <c r="RZN20" s="1842"/>
      <c r="RZO20" s="1827"/>
      <c r="RZP20" s="1835"/>
      <c r="RZQ20" s="1836"/>
      <c r="RZR20" s="1837"/>
      <c r="RZS20" s="1827"/>
      <c r="RZT20" s="1827"/>
      <c r="RZU20" s="1827"/>
      <c r="RZV20" s="1838"/>
      <c r="RZW20" s="1838"/>
      <c r="RZX20" s="1827"/>
      <c r="RZY20" s="1838"/>
      <c r="RZZ20" s="1838"/>
      <c r="SAA20" s="1838"/>
      <c r="SAB20" s="1838"/>
      <c r="SAC20" s="1838"/>
      <c r="SAD20" s="1827"/>
      <c r="SAE20" s="1823"/>
      <c r="SAF20" s="1840"/>
      <c r="SAG20" s="1825"/>
      <c r="SAH20" s="1826"/>
      <c r="SAI20" s="1827"/>
      <c r="SAJ20" s="1828"/>
      <c r="SAK20" s="1829"/>
      <c r="SAL20" s="1830"/>
      <c r="SAM20" s="1826"/>
      <c r="SAN20" s="1831"/>
      <c r="SAO20" s="1667"/>
      <c r="SAP20" s="1832"/>
      <c r="SAQ20" s="1665"/>
      <c r="SAR20" s="1841"/>
      <c r="SAS20" s="1448"/>
      <c r="SAT20" s="1666"/>
      <c r="SAU20" s="1667"/>
      <c r="SAV20" s="1668"/>
      <c r="SAW20" s="1668"/>
      <c r="SAX20" s="1667"/>
      <c r="SAY20" s="1833"/>
      <c r="SAZ20" s="1827"/>
      <c r="SBA20" s="1827"/>
      <c r="SBB20" s="1842"/>
      <c r="SBC20" s="1842"/>
      <c r="SBD20" s="1827"/>
      <c r="SBE20" s="1835"/>
      <c r="SBF20" s="1836"/>
      <c r="SBG20" s="1837"/>
      <c r="SBH20" s="1827"/>
      <c r="SBI20" s="1827"/>
      <c r="SBJ20" s="1827"/>
      <c r="SBK20" s="1838"/>
      <c r="SBL20" s="1838"/>
      <c r="SBM20" s="1827"/>
      <c r="SBN20" s="1838"/>
      <c r="SBO20" s="1838"/>
      <c r="SBP20" s="1838"/>
      <c r="SBQ20" s="1838"/>
      <c r="SBR20" s="1838"/>
      <c r="SBS20" s="1827"/>
      <c r="SBT20" s="1823"/>
      <c r="SBU20" s="1840"/>
      <c r="SBV20" s="1825"/>
      <c r="SBW20" s="1826"/>
      <c r="SBX20" s="1827"/>
      <c r="SBY20" s="1828"/>
      <c r="SBZ20" s="1829"/>
      <c r="SCA20" s="1830"/>
      <c r="SCB20" s="1826"/>
      <c r="SCC20" s="1831"/>
      <c r="SCD20" s="1667"/>
      <c r="SCE20" s="1832"/>
      <c r="SCF20" s="1665"/>
      <c r="SCG20" s="1841"/>
      <c r="SCH20" s="1448"/>
      <c r="SCI20" s="1666"/>
      <c r="SCJ20" s="1667"/>
      <c r="SCK20" s="1668"/>
      <c r="SCL20" s="1668"/>
      <c r="SCM20" s="1667"/>
      <c r="SCN20" s="1833"/>
      <c r="SCO20" s="1827"/>
      <c r="SCP20" s="1827"/>
      <c r="SCQ20" s="1842"/>
      <c r="SCR20" s="1842"/>
      <c r="SCS20" s="1827"/>
      <c r="SCT20" s="1835"/>
      <c r="SCU20" s="1836"/>
      <c r="SCV20" s="1837"/>
      <c r="SCW20" s="1827"/>
      <c r="SCX20" s="1827"/>
      <c r="SCY20" s="1827"/>
      <c r="SCZ20" s="1838"/>
      <c r="SDA20" s="1838"/>
      <c r="SDB20" s="1827"/>
      <c r="SDC20" s="1838"/>
      <c r="SDD20" s="1838"/>
      <c r="SDE20" s="1838"/>
      <c r="SDF20" s="1838"/>
      <c r="SDG20" s="1838"/>
      <c r="SDH20" s="1827"/>
      <c r="SDI20" s="1823"/>
      <c r="SDJ20" s="1840"/>
      <c r="SDK20" s="1825"/>
      <c r="SDL20" s="1826"/>
      <c r="SDM20" s="1827"/>
      <c r="SDN20" s="1828"/>
      <c r="SDO20" s="1829"/>
      <c r="SDP20" s="1830"/>
      <c r="SDQ20" s="1826"/>
      <c r="SDR20" s="1831"/>
      <c r="SDS20" s="1667"/>
      <c r="SDT20" s="1832"/>
      <c r="SDU20" s="1665"/>
      <c r="SDV20" s="1841"/>
      <c r="SDW20" s="1448"/>
      <c r="SDX20" s="1666"/>
      <c r="SDY20" s="1667"/>
      <c r="SDZ20" s="1668"/>
      <c r="SEA20" s="1668"/>
      <c r="SEB20" s="1667"/>
      <c r="SEC20" s="1833"/>
      <c r="SED20" s="1827"/>
      <c r="SEE20" s="1827"/>
      <c r="SEF20" s="1842"/>
      <c r="SEG20" s="1842"/>
      <c r="SEH20" s="1827"/>
      <c r="SEI20" s="1835"/>
      <c r="SEJ20" s="1836"/>
      <c r="SEK20" s="1837"/>
      <c r="SEL20" s="1827"/>
      <c r="SEM20" s="1827"/>
      <c r="SEN20" s="1827"/>
      <c r="SEO20" s="1838"/>
      <c r="SEP20" s="1838"/>
      <c r="SEQ20" s="1827"/>
      <c r="SER20" s="1838"/>
      <c r="SES20" s="1838"/>
      <c r="SET20" s="1838"/>
      <c r="SEU20" s="1838"/>
      <c r="SEV20" s="1838"/>
      <c r="SEW20" s="1827"/>
      <c r="SEX20" s="1823"/>
      <c r="SEY20" s="1840"/>
      <c r="SEZ20" s="1825"/>
      <c r="SFA20" s="1826"/>
      <c r="SFB20" s="1827"/>
      <c r="SFC20" s="1828"/>
      <c r="SFD20" s="1829"/>
      <c r="SFE20" s="1830"/>
      <c r="SFF20" s="1826"/>
      <c r="SFG20" s="1831"/>
      <c r="SFH20" s="1667"/>
      <c r="SFI20" s="1832"/>
      <c r="SFJ20" s="1665"/>
      <c r="SFK20" s="1841"/>
      <c r="SFL20" s="1448"/>
      <c r="SFM20" s="1666"/>
      <c r="SFN20" s="1667"/>
      <c r="SFO20" s="1668"/>
      <c r="SFP20" s="1668"/>
      <c r="SFQ20" s="1667"/>
      <c r="SFR20" s="1833"/>
      <c r="SFS20" s="1827"/>
      <c r="SFT20" s="1827"/>
      <c r="SFU20" s="1842"/>
      <c r="SFV20" s="1842"/>
      <c r="SFW20" s="1827"/>
      <c r="SFX20" s="1835"/>
      <c r="SFY20" s="1836"/>
      <c r="SFZ20" s="1837"/>
      <c r="SGA20" s="1827"/>
      <c r="SGB20" s="1827"/>
      <c r="SGC20" s="1827"/>
      <c r="SGD20" s="1838"/>
      <c r="SGE20" s="1838"/>
      <c r="SGF20" s="1827"/>
      <c r="SGG20" s="1838"/>
      <c r="SGH20" s="1838"/>
      <c r="SGI20" s="1838"/>
      <c r="SGJ20" s="1838"/>
      <c r="SGK20" s="1838"/>
      <c r="SGL20" s="1827"/>
      <c r="SGM20" s="1823"/>
      <c r="SGN20" s="1840"/>
      <c r="SGO20" s="1825"/>
      <c r="SGP20" s="1826"/>
      <c r="SGQ20" s="1827"/>
      <c r="SGR20" s="1828"/>
      <c r="SGS20" s="1829"/>
      <c r="SGT20" s="1830"/>
      <c r="SGU20" s="1826"/>
      <c r="SGV20" s="1831"/>
      <c r="SGW20" s="1667"/>
      <c r="SGX20" s="1832"/>
      <c r="SGY20" s="1665"/>
      <c r="SGZ20" s="1841"/>
      <c r="SHA20" s="1448"/>
      <c r="SHB20" s="1666"/>
      <c r="SHC20" s="1667"/>
      <c r="SHD20" s="1668"/>
      <c r="SHE20" s="1668"/>
      <c r="SHF20" s="1667"/>
      <c r="SHG20" s="1833"/>
      <c r="SHH20" s="1827"/>
      <c r="SHI20" s="1827"/>
      <c r="SHJ20" s="1842"/>
      <c r="SHK20" s="1842"/>
      <c r="SHL20" s="1827"/>
      <c r="SHM20" s="1835"/>
      <c r="SHN20" s="1836"/>
      <c r="SHO20" s="1837"/>
      <c r="SHP20" s="1827"/>
      <c r="SHQ20" s="1827"/>
      <c r="SHR20" s="1827"/>
      <c r="SHS20" s="1838"/>
      <c r="SHT20" s="1838"/>
      <c r="SHU20" s="1827"/>
      <c r="SHV20" s="1838"/>
      <c r="SHW20" s="1838"/>
      <c r="SHX20" s="1838"/>
      <c r="SHY20" s="1838"/>
      <c r="SHZ20" s="1838"/>
      <c r="SIA20" s="1827"/>
      <c r="SIB20" s="1823"/>
      <c r="SIC20" s="1840"/>
      <c r="SID20" s="1825"/>
      <c r="SIE20" s="1826"/>
      <c r="SIF20" s="1827"/>
      <c r="SIG20" s="1828"/>
      <c r="SIH20" s="1829"/>
      <c r="SII20" s="1830"/>
      <c r="SIJ20" s="1826"/>
      <c r="SIK20" s="1831"/>
      <c r="SIL20" s="1667"/>
      <c r="SIM20" s="1832"/>
      <c r="SIN20" s="1665"/>
      <c r="SIO20" s="1841"/>
      <c r="SIP20" s="1448"/>
      <c r="SIQ20" s="1666"/>
      <c r="SIR20" s="1667"/>
      <c r="SIS20" s="1668"/>
      <c r="SIT20" s="1668"/>
      <c r="SIU20" s="1667"/>
      <c r="SIV20" s="1833"/>
      <c r="SIW20" s="1827"/>
      <c r="SIX20" s="1827"/>
      <c r="SIY20" s="1842"/>
      <c r="SIZ20" s="1842"/>
      <c r="SJA20" s="1827"/>
      <c r="SJB20" s="1835"/>
      <c r="SJC20" s="1836"/>
      <c r="SJD20" s="1837"/>
      <c r="SJE20" s="1827"/>
      <c r="SJF20" s="1827"/>
      <c r="SJG20" s="1827"/>
      <c r="SJH20" s="1838"/>
      <c r="SJI20" s="1838"/>
      <c r="SJJ20" s="1827"/>
      <c r="SJK20" s="1838"/>
      <c r="SJL20" s="1838"/>
      <c r="SJM20" s="1838"/>
      <c r="SJN20" s="1838"/>
      <c r="SJO20" s="1838"/>
      <c r="SJP20" s="1827"/>
      <c r="SJQ20" s="1823"/>
      <c r="SJR20" s="1840"/>
      <c r="SJS20" s="1825"/>
      <c r="SJT20" s="1826"/>
      <c r="SJU20" s="1827"/>
      <c r="SJV20" s="1828"/>
      <c r="SJW20" s="1829"/>
      <c r="SJX20" s="1830"/>
      <c r="SJY20" s="1826"/>
      <c r="SJZ20" s="1831"/>
      <c r="SKA20" s="1667"/>
      <c r="SKB20" s="1832"/>
      <c r="SKC20" s="1665"/>
      <c r="SKD20" s="1841"/>
      <c r="SKE20" s="1448"/>
      <c r="SKF20" s="1666"/>
      <c r="SKG20" s="1667"/>
      <c r="SKH20" s="1668"/>
      <c r="SKI20" s="1668"/>
      <c r="SKJ20" s="1667"/>
      <c r="SKK20" s="1833"/>
      <c r="SKL20" s="1827"/>
      <c r="SKM20" s="1827"/>
      <c r="SKN20" s="1842"/>
      <c r="SKO20" s="1842"/>
      <c r="SKP20" s="1827"/>
      <c r="SKQ20" s="1835"/>
      <c r="SKR20" s="1836"/>
      <c r="SKS20" s="1837"/>
      <c r="SKT20" s="1827"/>
      <c r="SKU20" s="1827"/>
      <c r="SKV20" s="1827"/>
      <c r="SKW20" s="1838"/>
      <c r="SKX20" s="1838"/>
      <c r="SKY20" s="1827"/>
      <c r="SKZ20" s="1838"/>
      <c r="SLA20" s="1838"/>
      <c r="SLB20" s="1838"/>
      <c r="SLC20" s="1838"/>
      <c r="SLD20" s="1838"/>
      <c r="SLE20" s="1827"/>
      <c r="SLF20" s="1823"/>
      <c r="SLG20" s="1840"/>
      <c r="SLH20" s="1825"/>
      <c r="SLI20" s="1826"/>
      <c r="SLJ20" s="1827"/>
      <c r="SLK20" s="1828"/>
      <c r="SLL20" s="1829"/>
      <c r="SLM20" s="1830"/>
      <c r="SLN20" s="1826"/>
      <c r="SLO20" s="1831"/>
      <c r="SLP20" s="1667"/>
      <c r="SLQ20" s="1832"/>
      <c r="SLR20" s="1665"/>
      <c r="SLS20" s="1841"/>
      <c r="SLT20" s="1448"/>
      <c r="SLU20" s="1666"/>
      <c r="SLV20" s="1667"/>
      <c r="SLW20" s="1668"/>
      <c r="SLX20" s="1668"/>
      <c r="SLY20" s="1667"/>
      <c r="SLZ20" s="1833"/>
      <c r="SMA20" s="1827"/>
      <c r="SMB20" s="1827"/>
      <c r="SMC20" s="1842"/>
      <c r="SMD20" s="1842"/>
      <c r="SME20" s="1827"/>
      <c r="SMF20" s="1835"/>
      <c r="SMG20" s="1836"/>
      <c r="SMH20" s="1837"/>
      <c r="SMI20" s="1827"/>
      <c r="SMJ20" s="1827"/>
      <c r="SMK20" s="1827"/>
      <c r="SML20" s="1838"/>
      <c r="SMM20" s="1838"/>
      <c r="SMN20" s="1827"/>
      <c r="SMO20" s="1838"/>
      <c r="SMP20" s="1838"/>
      <c r="SMQ20" s="1838"/>
      <c r="SMR20" s="1838"/>
      <c r="SMS20" s="1838"/>
      <c r="SMT20" s="1827"/>
      <c r="SMU20" s="1823"/>
      <c r="SMV20" s="1840"/>
      <c r="SMW20" s="1825"/>
      <c r="SMX20" s="1826"/>
      <c r="SMY20" s="1827"/>
      <c r="SMZ20" s="1828"/>
      <c r="SNA20" s="1829"/>
      <c r="SNB20" s="1830"/>
      <c r="SNC20" s="1826"/>
      <c r="SND20" s="1831"/>
      <c r="SNE20" s="1667"/>
      <c r="SNF20" s="1832"/>
      <c r="SNG20" s="1665"/>
      <c r="SNH20" s="1841"/>
      <c r="SNI20" s="1448"/>
      <c r="SNJ20" s="1666"/>
      <c r="SNK20" s="1667"/>
      <c r="SNL20" s="1668"/>
      <c r="SNM20" s="1668"/>
      <c r="SNN20" s="1667"/>
      <c r="SNO20" s="1833"/>
      <c r="SNP20" s="1827"/>
      <c r="SNQ20" s="1827"/>
      <c r="SNR20" s="1842"/>
      <c r="SNS20" s="1842"/>
      <c r="SNT20" s="1827"/>
      <c r="SNU20" s="1835"/>
      <c r="SNV20" s="1836"/>
      <c r="SNW20" s="1837"/>
      <c r="SNX20" s="1827"/>
      <c r="SNY20" s="1827"/>
      <c r="SNZ20" s="1827"/>
      <c r="SOA20" s="1838"/>
      <c r="SOB20" s="1838"/>
      <c r="SOC20" s="1827"/>
      <c r="SOD20" s="1838"/>
      <c r="SOE20" s="1838"/>
      <c r="SOF20" s="1838"/>
      <c r="SOG20" s="1838"/>
      <c r="SOH20" s="1838"/>
      <c r="SOI20" s="1827"/>
      <c r="SOJ20" s="1823"/>
      <c r="SOK20" s="1840"/>
      <c r="SOL20" s="1825"/>
      <c r="SOM20" s="1826"/>
      <c r="SON20" s="1827"/>
      <c r="SOO20" s="1828"/>
      <c r="SOP20" s="1829"/>
      <c r="SOQ20" s="1830"/>
      <c r="SOR20" s="1826"/>
      <c r="SOS20" s="1831"/>
      <c r="SOT20" s="1667"/>
      <c r="SOU20" s="1832"/>
      <c r="SOV20" s="1665"/>
      <c r="SOW20" s="1841"/>
      <c r="SOX20" s="1448"/>
      <c r="SOY20" s="1666"/>
      <c r="SOZ20" s="1667"/>
      <c r="SPA20" s="1668"/>
      <c r="SPB20" s="1668"/>
      <c r="SPC20" s="1667"/>
      <c r="SPD20" s="1833"/>
      <c r="SPE20" s="1827"/>
      <c r="SPF20" s="1827"/>
      <c r="SPG20" s="1842"/>
      <c r="SPH20" s="1842"/>
      <c r="SPI20" s="1827"/>
      <c r="SPJ20" s="1835"/>
      <c r="SPK20" s="1836"/>
      <c r="SPL20" s="1837"/>
      <c r="SPM20" s="1827"/>
      <c r="SPN20" s="1827"/>
      <c r="SPO20" s="1827"/>
      <c r="SPP20" s="1838"/>
      <c r="SPQ20" s="1838"/>
      <c r="SPR20" s="1827"/>
      <c r="SPS20" s="1838"/>
      <c r="SPT20" s="1838"/>
      <c r="SPU20" s="1838"/>
      <c r="SPV20" s="1838"/>
      <c r="SPW20" s="1838"/>
      <c r="SPX20" s="1827"/>
      <c r="SPY20" s="1823"/>
      <c r="SPZ20" s="1840"/>
      <c r="SQA20" s="1825"/>
      <c r="SQB20" s="1826"/>
      <c r="SQC20" s="1827"/>
      <c r="SQD20" s="1828"/>
      <c r="SQE20" s="1829"/>
      <c r="SQF20" s="1830"/>
      <c r="SQG20" s="1826"/>
      <c r="SQH20" s="1831"/>
      <c r="SQI20" s="1667"/>
      <c r="SQJ20" s="1832"/>
      <c r="SQK20" s="1665"/>
      <c r="SQL20" s="1841"/>
      <c r="SQM20" s="1448"/>
      <c r="SQN20" s="1666"/>
      <c r="SQO20" s="1667"/>
      <c r="SQP20" s="1668"/>
      <c r="SQQ20" s="1668"/>
      <c r="SQR20" s="1667"/>
      <c r="SQS20" s="1833"/>
      <c r="SQT20" s="1827"/>
      <c r="SQU20" s="1827"/>
      <c r="SQV20" s="1842"/>
      <c r="SQW20" s="1842"/>
      <c r="SQX20" s="1827"/>
      <c r="SQY20" s="1835"/>
      <c r="SQZ20" s="1836"/>
      <c r="SRA20" s="1837"/>
      <c r="SRB20" s="1827"/>
      <c r="SRC20" s="1827"/>
      <c r="SRD20" s="1827"/>
      <c r="SRE20" s="1838"/>
      <c r="SRF20" s="1838"/>
      <c r="SRG20" s="1827"/>
      <c r="SRH20" s="1838"/>
      <c r="SRI20" s="1838"/>
      <c r="SRJ20" s="1838"/>
      <c r="SRK20" s="1838"/>
      <c r="SRL20" s="1838"/>
      <c r="SRM20" s="1827"/>
      <c r="SRN20" s="1823"/>
      <c r="SRO20" s="1840"/>
      <c r="SRP20" s="1825"/>
      <c r="SRQ20" s="1826"/>
      <c r="SRR20" s="1827"/>
      <c r="SRS20" s="1828"/>
      <c r="SRT20" s="1829"/>
      <c r="SRU20" s="1830"/>
      <c r="SRV20" s="1826"/>
      <c r="SRW20" s="1831"/>
      <c r="SRX20" s="1667"/>
      <c r="SRY20" s="1832"/>
      <c r="SRZ20" s="1665"/>
      <c r="SSA20" s="1841"/>
      <c r="SSB20" s="1448"/>
      <c r="SSC20" s="1666"/>
      <c r="SSD20" s="1667"/>
      <c r="SSE20" s="1668"/>
      <c r="SSF20" s="1668"/>
      <c r="SSG20" s="1667"/>
      <c r="SSH20" s="1833"/>
      <c r="SSI20" s="1827"/>
      <c r="SSJ20" s="1827"/>
      <c r="SSK20" s="1842"/>
      <c r="SSL20" s="1842"/>
      <c r="SSM20" s="1827"/>
      <c r="SSN20" s="1835"/>
      <c r="SSO20" s="1836"/>
      <c r="SSP20" s="1837"/>
      <c r="SSQ20" s="1827"/>
      <c r="SSR20" s="1827"/>
      <c r="SSS20" s="1827"/>
      <c r="SST20" s="1838"/>
      <c r="SSU20" s="1838"/>
      <c r="SSV20" s="1827"/>
      <c r="SSW20" s="1838"/>
      <c r="SSX20" s="1838"/>
      <c r="SSY20" s="1838"/>
      <c r="SSZ20" s="1838"/>
      <c r="STA20" s="1838"/>
      <c r="STB20" s="1827"/>
      <c r="STC20" s="1823"/>
      <c r="STD20" s="1840"/>
      <c r="STE20" s="1825"/>
      <c r="STF20" s="1826"/>
      <c r="STG20" s="1827"/>
      <c r="STH20" s="1828"/>
      <c r="STI20" s="1829"/>
      <c r="STJ20" s="1830"/>
      <c r="STK20" s="1826"/>
      <c r="STL20" s="1831"/>
      <c r="STM20" s="1667"/>
      <c r="STN20" s="1832"/>
      <c r="STO20" s="1665"/>
      <c r="STP20" s="1841"/>
      <c r="STQ20" s="1448"/>
      <c r="STR20" s="1666"/>
      <c r="STS20" s="1667"/>
      <c r="STT20" s="1668"/>
      <c r="STU20" s="1668"/>
      <c r="STV20" s="1667"/>
      <c r="STW20" s="1833"/>
      <c r="STX20" s="1827"/>
      <c r="STY20" s="1827"/>
      <c r="STZ20" s="1842"/>
      <c r="SUA20" s="1842"/>
      <c r="SUB20" s="1827"/>
      <c r="SUC20" s="1835"/>
      <c r="SUD20" s="1836"/>
      <c r="SUE20" s="1837"/>
      <c r="SUF20" s="1827"/>
      <c r="SUG20" s="1827"/>
      <c r="SUH20" s="1827"/>
      <c r="SUI20" s="1838"/>
      <c r="SUJ20" s="1838"/>
      <c r="SUK20" s="1827"/>
      <c r="SUL20" s="1838"/>
      <c r="SUM20" s="1838"/>
      <c r="SUN20" s="1838"/>
      <c r="SUO20" s="1838"/>
      <c r="SUP20" s="1838"/>
      <c r="SUQ20" s="1827"/>
      <c r="SUR20" s="1823"/>
      <c r="SUS20" s="1840"/>
      <c r="SUT20" s="1825"/>
      <c r="SUU20" s="1826"/>
      <c r="SUV20" s="1827"/>
      <c r="SUW20" s="1828"/>
      <c r="SUX20" s="1829"/>
      <c r="SUY20" s="1830"/>
      <c r="SUZ20" s="1826"/>
      <c r="SVA20" s="1831"/>
      <c r="SVB20" s="1667"/>
      <c r="SVC20" s="1832"/>
      <c r="SVD20" s="1665"/>
      <c r="SVE20" s="1841"/>
      <c r="SVF20" s="1448"/>
      <c r="SVG20" s="1666"/>
      <c r="SVH20" s="1667"/>
      <c r="SVI20" s="1668"/>
      <c r="SVJ20" s="1668"/>
      <c r="SVK20" s="1667"/>
      <c r="SVL20" s="1833"/>
      <c r="SVM20" s="1827"/>
      <c r="SVN20" s="1827"/>
      <c r="SVO20" s="1842"/>
      <c r="SVP20" s="1842"/>
      <c r="SVQ20" s="1827"/>
      <c r="SVR20" s="1835"/>
      <c r="SVS20" s="1836"/>
      <c r="SVT20" s="1837"/>
      <c r="SVU20" s="1827"/>
      <c r="SVV20" s="1827"/>
      <c r="SVW20" s="1827"/>
      <c r="SVX20" s="1838"/>
      <c r="SVY20" s="1838"/>
      <c r="SVZ20" s="1827"/>
      <c r="SWA20" s="1838"/>
      <c r="SWB20" s="1838"/>
      <c r="SWC20" s="1838"/>
      <c r="SWD20" s="1838"/>
      <c r="SWE20" s="1838"/>
      <c r="SWF20" s="1827"/>
      <c r="SWG20" s="1823"/>
      <c r="SWH20" s="1840"/>
      <c r="SWI20" s="1825"/>
      <c r="SWJ20" s="1826"/>
      <c r="SWK20" s="1827"/>
      <c r="SWL20" s="1828"/>
      <c r="SWM20" s="1829"/>
      <c r="SWN20" s="1830"/>
      <c r="SWO20" s="1826"/>
      <c r="SWP20" s="1831"/>
      <c r="SWQ20" s="1667"/>
      <c r="SWR20" s="1832"/>
      <c r="SWS20" s="1665"/>
      <c r="SWT20" s="1841"/>
      <c r="SWU20" s="1448"/>
      <c r="SWV20" s="1666"/>
      <c r="SWW20" s="1667"/>
      <c r="SWX20" s="1668"/>
      <c r="SWY20" s="1668"/>
      <c r="SWZ20" s="1667"/>
      <c r="SXA20" s="1833"/>
      <c r="SXB20" s="1827"/>
      <c r="SXC20" s="1827"/>
      <c r="SXD20" s="1842"/>
      <c r="SXE20" s="1842"/>
      <c r="SXF20" s="1827"/>
      <c r="SXG20" s="1835"/>
      <c r="SXH20" s="1836"/>
      <c r="SXI20" s="1837"/>
      <c r="SXJ20" s="1827"/>
      <c r="SXK20" s="1827"/>
      <c r="SXL20" s="1827"/>
      <c r="SXM20" s="1838"/>
      <c r="SXN20" s="1838"/>
      <c r="SXO20" s="1827"/>
      <c r="SXP20" s="1838"/>
      <c r="SXQ20" s="1838"/>
      <c r="SXR20" s="1838"/>
      <c r="SXS20" s="1838"/>
      <c r="SXT20" s="1838"/>
      <c r="SXU20" s="1827"/>
      <c r="SXV20" s="1823"/>
      <c r="SXW20" s="1840"/>
      <c r="SXX20" s="1825"/>
      <c r="SXY20" s="1826"/>
      <c r="SXZ20" s="1827"/>
      <c r="SYA20" s="1828"/>
      <c r="SYB20" s="1829"/>
      <c r="SYC20" s="1830"/>
      <c r="SYD20" s="1826"/>
      <c r="SYE20" s="1831"/>
      <c r="SYF20" s="1667"/>
      <c r="SYG20" s="1832"/>
      <c r="SYH20" s="1665"/>
      <c r="SYI20" s="1841"/>
      <c r="SYJ20" s="1448"/>
      <c r="SYK20" s="1666"/>
      <c r="SYL20" s="1667"/>
      <c r="SYM20" s="1668"/>
      <c r="SYN20" s="1668"/>
      <c r="SYO20" s="1667"/>
      <c r="SYP20" s="1833"/>
      <c r="SYQ20" s="1827"/>
      <c r="SYR20" s="1827"/>
      <c r="SYS20" s="1842"/>
      <c r="SYT20" s="1842"/>
      <c r="SYU20" s="1827"/>
      <c r="SYV20" s="1835"/>
      <c r="SYW20" s="1836"/>
      <c r="SYX20" s="1837"/>
      <c r="SYY20" s="1827"/>
      <c r="SYZ20" s="1827"/>
      <c r="SZA20" s="1827"/>
      <c r="SZB20" s="1838"/>
      <c r="SZC20" s="1838"/>
      <c r="SZD20" s="1827"/>
      <c r="SZE20" s="1838"/>
      <c r="SZF20" s="1838"/>
      <c r="SZG20" s="1838"/>
      <c r="SZH20" s="1838"/>
      <c r="SZI20" s="1838"/>
      <c r="SZJ20" s="1827"/>
      <c r="SZK20" s="1823"/>
      <c r="SZL20" s="1840"/>
      <c r="SZM20" s="1825"/>
      <c r="SZN20" s="1826"/>
      <c r="SZO20" s="1827"/>
      <c r="SZP20" s="1828"/>
      <c r="SZQ20" s="1829"/>
      <c r="SZR20" s="1830"/>
      <c r="SZS20" s="1826"/>
      <c r="SZT20" s="1831"/>
      <c r="SZU20" s="1667"/>
      <c r="SZV20" s="1832"/>
      <c r="SZW20" s="1665"/>
      <c r="SZX20" s="1841"/>
      <c r="SZY20" s="1448"/>
      <c r="SZZ20" s="1666"/>
      <c r="TAA20" s="1667"/>
      <c r="TAB20" s="1668"/>
      <c r="TAC20" s="1668"/>
      <c r="TAD20" s="1667"/>
      <c r="TAE20" s="1833"/>
      <c r="TAF20" s="1827"/>
      <c r="TAG20" s="1827"/>
      <c r="TAH20" s="1842"/>
      <c r="TAI20" s="1842"/>
      <c r="TAJ20" s="1827"/>
      <c r="TAK20" s="1835"/>
      <c r="TAL20" s="1836"/>
      <c r="TAM20" s="1837"/>
      <c r="TAN20" s="1827"/>
      <c r="TAO20" s="1827"/>
      <c r="TAP20" s="1827"/>
      <c r="TAQ20" s="1838"/>
      <c r="TAR20" s="1838"/>
      <c r="TAS20" s="1827"/>
      <c r="TAT20" s="1838"/>
      <c r="TAU20" s="1838"/>
      <c r="TAV20" s="1838"/>
      <c r="TAW20" s="1838"/>
      <c r="TAX20" s="1838"/>
      <c r="TAY20" s="1827"/>
      <c r="TAZ20" s="1823"/>
      <c r="TBA20" s="1840"/>
      <c r="TBB20" s="1825"/>
      <c r="TBC20" s="1826"/>
      <c r="TBD20" s="1827"/>
      <c r="TBE20" s="1828"/>
      <c r="TBF20" s="1829"/>
      <c r="TBG20" s="1830"/>
      <c r="TBH20" s="1826"/>
      <c r="TBI20" s="1831"/>
      <c r="TBJ20" s="1667"/>
      <c r="TBK20" s="1832"/>
      <c r="TBL20" s="1665"/>
      <c r="TBM20" s="1841"/>
      <c r="TBN20" s="1448"/>
      <c r="TBO20" s="1666"/>
      <c r="TBP20" s="1667"/>
      <c r="TBQ20" s="1668"/>
      <c r="TBR20" s="1668"/>
      <c r="TBS20" s="1667"/>
      <c r="TBT20" s="1833"/>
      <c r="TBU20" s="1827"/>
      <c r="TBV20" s="1827"/>
      <c r="TBW20" s="1842"/>
      <c r="TBX20" s="1842"/>
      <c r="TBY20" s="1827"/>
      <c r="TBZ20" s="1835"/>
      <c r="TCA20" s="1836"/>
      <c r="TCB20" s="1837"/>
      <c r="TCC20" s="1827"/>
      <c r="TCD20" s="1827"/>
      <c r="TCE20" s="1827"/>
      <c r="TCF20" s="1838"/>
      <c r="TCG20" s="1838"/>
      <c r="TCH20" s="1827"/>
      <c r="TCI20" s="1838"/>
      <c r="TCJ20" s="1838"/>
      <c r="TCK20" s="1838"/>
      <c r="TCL20" s="1838"/>
      <c r="TCM20" s="1838"/>
      <c r="TCN20" s="1827"/>
      <c r="TCO20" s="1823"/>
      <c r="TCP20" s="1840"/>
      <c r="TCQ20" s="1825"/>
      <c r="TCR20" s="1826"/>
      <c r="TCS20" s="1827"/>
      <c r="TCT20" s="1828"/>
      <c r="TCU20" s="1829"/>
      <c r="TCV20" s="1830"/>
      <c r="TCW20" s="1826"/>
      <c r="TCX20" s="1831"/>
      <c r="TCY20" s="1667"/>
      <c r="TCZ20" s="1832"/>
      <c r="TDA20" s="1665"/>
      <c r="TDB20" s="1841"/>
      <c r="TDC20" s="1448"/>
      <c r="TDD20" s="1666"/>
      <c r="TDE20" s="1667"/>
      <c r="TDF20" s="1668"/>
      <c r="TDG20" s="1668"/>
      <c r="TDH20" s="1667"/>
      <c r="TDI20" s="1833"/>
      <c r="TDJ20" s="1827"/>
      <c r="TDK20" s="1827"/>
      <c r="TDL20" s="1842"/>
      <c r="TDM20" s="1842"/>
      <c r="TDN20" s="1827"/>
      <c r="TDO20" s="1835"/>
      <c r="TDP20" s="1836"/>
      <c r="TDQ20" s="1837"/>
      <c r="TDR20" s="1827"/>
      <c r="TDS20" s="1827"/>
      <c r="TDT20" s="1827"/>
      <c r="TDU20" s="1838"/>
      <c r="TDV20" s="1838"/>
      <c r="TDW20" s="1827"/>
      <c r="TDX20" s="1838"/>
      <c r="TDY20" s="1838"/>
      <c r="TDZ20" s="1838"/>
      <c r="TEA20" s="1838"/>
      <c r="TEB20" s="1838"/>
      <c r="TEC20" s="1827"/>
      <c r="TED20" s="1823"/>
      <c r="TEE20" s="1840"/>
      <c r="TEF20" s="1825"/>
      <c r="TEG20" s="1826"/>
      <c r="TEH20" s="1827"/>
      <c r="TEI20" s="1828"/>
      <c r="TEJ20" s="1829"/>
      <c r="TEK20" s="1830"/>
      <c r="TEL20" s="1826"/>
      <c r="TEM20" s="1831"/>
      <c r="TEN20" s="1667"/>
      <c r="TEO20" s="1832"/>
      <c r="TEP20" s="1665"/>
      <c r="TEQ20" s="1841"/>
      <c r="TER20" s="1448"/>
      <c r="TES20" s="1666"/>
      <c r="TET20" s="1667"/>
      <c r="TEU20" s="1668"/>
      <c r="TEV20" s="1668"/>
      <c r="TEW20" s="1667"/>
      <c r="TEX20" s="1833"/>
      <c r="TEY20" s="1827"/>
      <c r="TEZ20" s="1827"/>
      <c r="TFA20" s="1842"/>
      <c r="TFB20" s="1842"/>
      <c r="TFC20" s="1827"/>
      <c r="TFD20" s="1835"/>
      <c r="TFE20" s="1836"/>
      <c r="TFF20" s="1837"/>
      <c r="TFG20" s="1827"/>
      <c r="TFH20" s="1827"/>
      <c r="TFI20" s="1827"/>
      <c r="TFJ20" s="1838"/>
      <c r="TFK20" s="1838"/>
      <c r="TFL20" s="1827"/>
      <c r="TFM20" s="1838"/>
      <c r="TFN20" s="1838"/>
      <c r="TFO20" s="1838"/>
      <c r="TFP20" s="1838"/>
      <c r="TFQ20" s="1838"/>
      <c r="TFR20" s="1827"/>
      <c r="TFS20" s="1823"/>
      <c r="TFT20" s="1840"/>
      <c r="TFU20" s="1825"/>
      <c r="TFV20" s="1826"/>
      <c r="TFW20" s="1827"/>
      <c r="TFX20" s="1828"/>
      <c r="TFY20" s="1829"/>
      <c r="TFZ20" s="1830"/>
      <c r="TGA20" s="1826"/>
      <c r="TGB20" s="1831"/>
      <c r="TGC20" s="1667"/>
      <c r="TGD20" s="1832"/>
      <c r="TGE20" s="1665"/>
      <c r="TGF20" s="1841"/>
      <c r="TGG20" s="1448"/>
      <c r="TGH20" s="1666"/>
      <c r="TGI20" s="1667"/>
      <c r="TGJ20" s="1668"/>
      <c r="TGK20" s="1668"/>
      <c r="TGL20" s="1667"/>
      <c r="TGM20" s="1833"/>
      <c r="TGN20" s="1827"/>
      <c r="TGO20" s="1827"/>
      <c r="TGP20" s="1842"/>
      <c r="TGQ20" s="1842"/>
      <c r="TGR20" s="1827"/>
      <c r="TGS20" s="1835"/>
      <c r="TGT20" s="1836"/>
      <c r="TGU20" s="1837"/>
      <c r="TGV20" s="1827"/>
      <c r="TGW20" s="1827"/>
      <c r="TGX20" s="1827"/>
      <c r="TGY20" s="1838"/>
      <c r="TGZ20" s="1838"/>
      <c r="THA20" s="1827"/>
      <c r="THB20" s="1838"/>
      <c r="THC20" s="1838"/>
      <c r="THD20" s="1838"/>
      <c r="THE20" s="1838"/>
      <c r="THF20" s="1838"/>
      <c r="THG20" s="1827"/>
      <c r="THH20" s="1823"/>
      <c r="THI20" s="1840"/>
      <c r="THJ20" s="1825"/>
      <c r="THK20" s="1826"/>
      <c r="THL20" s="1827"/>
      <c r="THM20" s="1828"/>
      <c r="THN20" s="1829"/>
      <c r="THO20" s="1830"/>
      <c r="THP20" s="1826"/>
      <c r="THQ20" s="1831"/>
      <c r="THR20" s="1667"/>
      <c r="THS20" s="1832"/>
      <c r="THT20" s="1665"/>
      <c r="THU20" s="1841"/>
      <c r="THV20" s="1448"/>
      <c r="THW20" s="1666"/>
      <c r="THX20" s="1667"/>
      <c r="THY20" s="1668"/>
      <c r="THZ20" s="1668"/>
      <c r="TIA20" s="1667"/>
      <c r="TIB20" s="1833"/>
      <c r="TIC20" s="1827"/>
      <c r="TID20" s="1827"/>
      <c r="TIE20" s="1842"/>
      <c r="TIF20" s="1842"/>
      <c r="TIG20" s="1827"/>
      <c r="TIH20" s="1835"/>
      <c r="TII20" s="1836"/>
      <c r="TIJ20" s="1837"/>
      <c r="TIK20" s="1827"/>
      <c r="TIL20" s="1827"/>
      <c r="TIM20" s="1827"/>
      <c r="TIN20" s="1838"/>
      <c r="TIO20" s="1838"/>
      <c r="TIP20" s="1827"/>
      <c r="TIQ20" s="1838"/>
      <c r="TIR20" s="1838"/>
      <c r="TIS20" s="1838"/>
      <c r="TIT20" s="1838"/>
      <c r="TIU20" s="1838"/>
      <c r="TIV20" s="1827"/>
      <c r="TIW20" s="1823"/>
      <c r="TIX20" s="1840"/>
      <c r="TIY20" s="1825"/>
      <c r="TIZ20" s="1826"/>
      <c r="TJA20" s="1827"/>
      <c r="TJB20" s="1828"/>
      <c r="TJC20" s="1829"/>
      <c r="TJD20" s="1830"/>
      <c r="TJE20" s="1826"/>
      <c r="TJF20" s="1831"/>
      <c r="TJG20" s="1667"/>
      <c r="TJH20" s="1832"/>
      <c r="TJI20" s="1665"/>
      <c r="TJJ20" s="1841"/>
      <c r="TJK20" s="1448"/>
      <c r="TJL20" s="1666"/>
      <c r="TJM20" s="1667"/>
      <c r="TJN20" s="1668"/>
      <c r="TJO20" s="1668"/>
      <c r="TJP20" s="1667"/>
      <c r="TJQ20" s="1833"/>
      <c r="TJR20" s="1827"/>
      <c r="TJS20" s="1827"/>
      <c r="TJT20" s="1842"/>
      <c r="TJU20" s="1842"/>
      <c r="TJV20" s="1827"/>
      <c r="TJW20" s="1835"/>
      <c r="TJX20" s="1836"/>
      <c r="TJY20" s="1837"/>
      <c r="TJZ20" s="1827"/>
      <c r="TKA20" s="1827"/>
      <c r="TKB20" s="1827"/>
      <c r="TKC20" s="1838"/>
      <c r="TKD20" s="1838"/>
      <c r="TKE20" s="1827"/>
      <c r="TKF20" s="1838"/>
      <c r="TKG20" s="1838"/>
      <c r="TKH20" s="1838"/>
      <c r="TKI20" s="1838"/>
      <c r="TKJ20" s="1838"/>
      <c r="TKK20" s="1827"/>
      <c r="TKL20" s="1823"/>
      <c r="TKM20" s="1840"/>
      <c r="TKN20" s="1825"/>
      <c r="TKO20" s="1826"/>
      <c r="TKP20" s="1827"/>
      <c r="TKQ20" s="1828"/>
      <c r="TKR20" s="1829"/>
      <c r="TKS20" s="1830"/>
      <c r="TKT20" s="1826"/>
      <c r="TKU20" s="1831"/>
      <c r="TKV20" s="1667"/>
      <c r="TKW20" s="1832"/>
      <c r="TKX20" s="1665"/>
      <c r="TKY20" s="1841"/>
      <c r="TKZ20" s="1448"/>
      <c r="TLA20" s="1666"/>
      <c r="TLB20" s="1667"/>
      <c r="TLC20" s="1668"/>
      <c r="TLD20" s="1668"/>
      <c r="TLE20" s="1667"/>
      <c r="TLF20" s="1833"/>
      <c r="TLG20" s="1827"/>
      <c r="TLH20" s="1827"/>
      <c r="TLI20" s="1842"/>
      <c r="TLJ20" s="1842"/>
      <c r="TLK20" s="1827"/>
      <c r="TLL20" s="1835"/>
      <c r="TLM20" s="1836"/>
      <c r="TLN20" s="1837"/>
      <c r="TLO20" s="1827"/>
      <c r="TLP20" s="1827"/>
      <c r="TLQ20" s="1827"/>
      <c r="TLR20" s="1838"/>
      <c r="TLS20" s="1838"/>
      <c r="TLT20" s="1827"/>
      <c r="TLU20" s="1838"/>
      <c r="TLV20" s="1838"/>
      <c r="TLW20" s="1838"/>
      <c r="TLX20" s="1838"/>
      <c r="TLY20" s="1838"/>
      <c r="TLZ20" s="1827"/>
      <c r="TMA20" s="1823"/>
      <c r="TMB20" s="1840"/>
      <c r="TMC20" s="1825"/>
      <c r="TMD20" s="1826"/>
      <c r="TME20" s="1827"/>
      <c r="TMF20" s="1828"/>
      <c r="TMG20" s="1829"/>
      <c r="TMH20" s="1830"/>
      <c r="TMI20" s="1826"/>
      <c r="TMJ20" s="1831"/>
      <c r="TMK20" s="1667"/>
      <c r="TML20" s="1832"/>
      <c r="TMM20" s="1665"/>
      <c r="TMN20" s="1841"/>
      <c r="TMO20" s="1448"/>
      <c r="TMP20" s="1666"/>
      <c r="TMQ20" s="1667"/>
      <c r="TMR20" s="1668"/>
      <c r="TMS20" s="1668"/>
      <c r="TMT20" s="1667"/>
      <c r="TMU20" s="1833"/>
      <c r="TMV20" s="1827"/>
      <c r="TMW20" s="1827"/>
      <c r="TMX20" s="1842"/>
      <c r="TMY20" s="1842"/>
      <c r="TMZ20" s="1827"/>
      <c r="TNA20" s="1835"/>
      <c r="TNB20" s="1836"/>
      <c r="TNC20" s="1837"/>
      <c r="TND20" s="1827"/>
      <c r="TNE20" s="1827"/>
      <c r="TNF20" s="1827"/>
      <c r="TNG20" s="1838"/>
      <c r="TNH20" s="1838"/>
      <c r="TNI20" s="1827"/>
      <c r="TNJ20" s="1838"/>
      <c r="TNK20" s="1838"/>
      <c r="TNL20" s="1838"/>
      <c r="TNM20" s="1838"/>
      <c r="TNN20" s="1838"/>
      <c r="TNO20" s="1827"/>
      <c r="TNP20" s="1823"/>
      <c r="TNQ20" s="1840"/>
      <c r="TNR20" s="1825"/>
      <c r="TNS20" s="1826"/>
      <c r="TNT20" s="1827"/>
      <c r="TNU20" s="1828"/>
      <c r="TNV20" s="1829"/>
      <c r="TNW20" s="1830"/>
      <c r="TNX20" s="1826"/>
      <c r="TNY20" s="1831"/>
      <c r="TNZ20" s="1667"/>
      <c r="TOA20" s="1832"/>
      <c r="TOB20" s="1665"/>
      <c r="TOC20" s="1841"/>
      <c r="TOD20" s="1448"/>
      <c r="TOE20" s="1666"/>
      <c r="TOF20" s="1667"/>
      <c r="TOG20" s="1668"/>
      <c r="TOH20" s="1668"/>
      <c r="TOI20" s="1667"/>
      <c r="TOJ20" s="1833"/>
      <c r="TOK20" s="1827"/>
      <c r="TOL20" s="1827"/>
      <c r="TOM20" s="1842"/>
      <c r="TON20" s="1842"/>
      <c r="TOO20" s="1827"/>
      <c r="TOP20" s="1835"/>
      <c r="TOQ20" s="1836"/>
      <c r="TOR20" s="1837"/>
      <c r="TOS20" s="1827"/>
      <c r="TOT20" s="1827"/>
      <c r="TOU20" s="1827"/>
      <c r="TOV20" s="1838"/>
      <c r="TOW20" s="1838"/>
      <c r="TOX20" s="1827"/>
      <c r="TOY20" s="1838"/>
      <c r="TOZ20" s="1838"/>
      <c r="TPA20" s="1838"/>
      <c r="TPB20" s="1838"/>
      <c r="TPC20" s="1838"/>
      <c r="TPD20" s="1827"/>
      <c r="TPE20" s="1823"/>
      <c r="TPF20" s="1840"/>
      <c r="TPG20" s="1825"/>
      <c r="TPH20" s="1826"/>
      <c r="TPI20" s="1827"/>
      <c r="TPJ20" s="1828"/>
      <c r="TPK20" s="1829"/>
      <c r="TPL20" s="1830"/>
      <c r="TPM20" s="1826"/>
      <c r="TPN20" s="1831"/>
      <c r="TPO20" s="1667"/>
      <c r="TPP20" s="1832"/>
      <c r="TPQ20" s="1665"/>
      <c r="TPR20" s="1841"/>
      <c r="TPS20" s="1448"/>
      <c r="TPT20" s="1666"/>
      <c r="TPU20" s="1667"/>
      <c r="TPV20" s="1668"/>
      <c r="TPW20" s="1668"/>
      <c r="TPX20" s="1667"/>
      <c r="TPY20" s="1833"/>
      <c r="TPZ20" s="1827"/>
      <c r="TQA20" s="1827"/>
      <c r="TQB20" s="1842"/>
      <c r="TQC20" s="1842"/>
      <c r="TQD20" s="1827"/>
      <c r="TQE20" s="1835"/>
      <c r="TQF20" s="1836"/>
      <c r="TQG20" s="1837"/>
      <c r="TQH20" s="1827"/>
      <c r="TQI20" s="1827"/>
      <c r="TQJ20" s="1827"/>
      <c r="TQK20" s="1838"/>
      <c r="TQL20" s="1838"/>
      <c r="TQM20" s="1827"/>
      <c r="TQN20" s="1838"/>
      <c r="TQO20" s="1838"/>
      <c r="TQP20" s="1838"/>
      <c r="TQQ20" s="1838"/>
      <c r="TQR20" s="1838"/>
      <c r="TQS20" s="1827"/>
      <c r="TQT20" s="1823"/>
      <c r="TQU20" s="1840"/>
      <c r="TQV20" s="1825"/>
      <c r="TQW20" s="1826"/>
      <c r="TQX20" s="1827"/>
      <c r="TQY20" s="1828"/>
      <c r="TQZ20" s="1829"/>
      <c r="TRA20" s="1830"/>
      <c r="TRB20" s="1826"/>
      <c r="TRC20" s="1831"/>
      <c r="TRD20" s="1667"/>
      <c r="TRE20" s="1832"/>
      <c r="TRF20" s="1665"/>
      <c r="TRG20" s="1841"/>
      <c r="TRH20" s="1448"/>
      <c r="TRI20" s="1666"/>
      <c r="TRJ20" s="1667"/>
      <c r="TRK20" s="1668"/>
      <c r="TRL20" s="1668"/>
      <c r="TRM20" s="1667"/>
      <c r="TRN20" s="1833"/>
      <c r="TRO20" s="1827"/>
      <c r="TRP20" s="1827"/>
      <c r="TRQ20" s="1842"/>
      <c r="TRR20" s="1842"/>
      <c r="TRS20" s="1827"/>
      <c r="TRT20" s="1835"/>
      <c r="TRU20" s="1836"/>
      <c r="TRV20" s="1837"/>
      <c r="TRW20" s="1827"/>
      <c r="TRX20" s="1827"/>
      <c r="TRY20" s="1827"/>
      <c r="TRZ20" s="1838"/>
      <c r="TSA20" s="1838"/>
      <c r="TSB20" s="1827"/>
      <c r="TSC20" s="1838"/>
      <c r="TSD20" s="1838"/>
      <c r="TSE20" s="1838"/>
      <c r="TSF20" s="1838"/>
      <c r="TSG20" s="1838"/>
      <c r="TSH20" s="1827"/>
      <c r="TSI20" s="1823"/>
      <c r="TSJ20" s="1840"/>
      <c r="TSK20" s="1825"/>
      <c r="TSL20" s="1826"/>
      <c r="TSM20" s="1827"/>
      <c r="TSN20" s="1828"/>
      <c r="TSO20" s="1829"/>
      <c r="TSP20" s="1830"/>
      <c r="TSQ20" s="1826"/>
      <c r="TSR20" s="1831"/>
      <c r="TSS20" s="1667"/>
      <c r="TST20" s="1832"/>
      <c r="TSU20" s="1665"/>
      <c r="TSV20" s="1841"/>
      <c r="TSW20" s="1448"/>
      <c r="TSX20" s="1666"/>
      <c r="TSY20" s="1667"/>
      <c r="TSZ20" s="1668"/>
      <c r="TTA20" s="1668"/>
      <c r="TTB20" s="1667"/>
      <c r="TTC20" s="1833"/>
      <c r="TTD20" s="1827"/>
      <c r="TTE20" s="1827"/>
      <c r="TTF20" s="1842"/>
      <c r="TTG20" s="1842"/>
      <c r="TTH20" s="1827"/>
      <c r="TTI20" s="1835"/>
      <c r="TTJ20" s="1836"/>
      <c r="TTK20" s="1837"/>
      <c r="TTL20" s="1827"/>
      <c r="TTM20" s="1827"/>
      <c r="TTN20" s="1827"/>
      <c r="TTO20" s="1838"/>
      <c r="TTP20" s="1838"/>
      <c r="TTQ20" s="1827"/>
      <c r="TTR20" s="1838"/>
      <c r="TTS20" s="1838"/>
      <c r="TTT20" s="1838"/>
      <c r="TTU20" s="1838"/>
      <c r="TTV20" s="1838"/>
      <c r="TTW20" s="1827"/>
      <c r="TTX20" s="1823"/>
      <c r="TTY20" s="1840"/>
      <c r="TTZ20" s="1825"/>
      <c r="TUA20" s="1826"/>
      <c r="TUB20" s="1827"/>
      <c r="TUC20" s="1828"/>
      <c r="TUD20" s="1829"/>
      <c r="TUE20" s="1830"/>
      <c r="TUF20" s="1826"/>
      <c r="TUG20" s="1831"/>
      <c r="TUH20" s="1667"/>
      <c r="TUI20" s="1832"/>
      <c r="TUJ20" s="1665"/>
      <c r="TUK20" s="1841"/>
      <c r="TUL20" s="1448"/>
      <c r="TUM20" s="1666"/>
      <c r="TUN20" s="1667"/>
      <c r="TUO20" s="1668"/>
      <c r="TUP20" s="1668"/>
      <c r="TUQ20" s="1667"/>
      <c r="TUR20" s="1833"/>
      <c r="TUS20" s="1827"/>
      <c r="TUT20" s="1827"/>
      <c r="TUU20" s="1842"/>
      <c r="TUV20" s="1842"/>
      <c r="TUW20" s="1827"/>
      <c r="TUX20" s="1835"/>
      <c r="TUY20" s="1836"/>
      <c r="TUZ20" s="1837"/>
      <c r="TVA20" s="1827"/>
      <c r="TVB20" s="1827"/>
      <c r="TVC20" s="1827"/>
      <c r="TVD20" s="1838"/>
      <c r="TVE20" s="1838"/>
      <c r="TVF20" s="1827"/>
      <c r="TVG20" s="1838"/>
      <c r="TVH20" s="1838"/>
      <c r="TVI20" s="1838"/>
      <c r="TVJ20" s="1838"/>
      <c r="TVK20" s="1838"/>
      <c r="TVL20" s="1827"/>
      <c r="TVM20" s="1823"/>
      <c r="TVN20" s="1840"/>
      <c r="TVO20" s="1825"/>
      <c r="TVP20" s="1826"/>
      <c r="TVQ20" s="1827"/>
      <c r="TVR20" s="1828"/>
      <c r="TVS20" s="1829"/>
      <c r="TVT20" s="1830"/>
      <c r="TVU20" s="1826"/>
      <c r="TVV20" s="1831"/>
      <c r="TVW20" s="1667"/>
      <c r="TVX20" s="1832"/>
      <c r="TVY20" s="1665"/>
      <c r="TVZ20" s="1841"/>
      <c r="TWA20" s="1448"/>
      <c r="TWB20" s="1666"/>
      <c r="TWC20" s="1667"/>
      <c r="TWD20" s="1668"/>
      <c r="TWE20" s="1668"/>
      <c r="TWF20" s="1667"/>
      <c r="TWG20" s="1833"/>
      <c r="TWH20" s="1827"/>
      <c r="TWI20" s="1827"/>
      <c r="TWJ20" s="1842"/>
      <c r="TWK20" s="1842"/>
      <c r="TWL20" s="1827"/>
      <c r="TWM20" s="1835"/>
      <c r="TWN20" s="1836"/>
      <c r="TWO20" s="1837"/>
      <c r="TWP20" s="1827"/>
      <c r="TWQ20" s="1827"/>
      <c r="TWR20" s="1827"/>
      <c r="TWS20" s="1838"/>
      <c r="TWT20" s="1838"/>
      <c r="TWU20" s="1827"/>
      <c r="TWV20" s="1838"/>
      <c r="TWW20" s="1838"/>
      <c r="TWX20" s="1838"/>
      <c r="TWY20" s="1838"/>
      <c r="TWZ20" s="1838"/>
      <c r="TXA20" s="1827"/>
      <c r="TXB20" s="1823"/>
      <c r="TXC20" s="1840"/>
      <c r="TXD20" s="1825"/>
      <c r="TXE20" s="1826"/>
      <c r="TXF20" s="1827"/>
      <c r="TXG20" s="1828"/>
      <c r="TXH20" s="1829"/>
      <c r="TXI20" s="1830"/>
      <c r="TXJ20" s="1826"/>
      <c r="TXK20" s="1831"/>
      <c r="TXL20" s="1667"/>
      <c r="TXM20" s="1832"/>
      <c r="TXN20" s="1665"/>
      <c r="TXO20" s="1841"/>
      <c r="TXP20" s="1448"/>
      <c r="TXQ20" s="1666"/>
      <c r="TXR20" s="1667"/>
      <c r="TXS20" s="1668"/>
      <c r="TXT20" s="1668"/>
      <c r="TXU20" s="1667"/>
      <c r="TXV20" s="1833"/>
      <c r="TXW20" s="1827"/>
      <c r="TXX20" s="1827"/>
      <c r="TXY20" s="1842"/>
      <c r="TXZ20" s="1842"/>
      <c r="TYA20" s="1827"/>
      <c r="TYB20" s="1835"/>
      <c r="TYC20" s="1836"/>
      <c r="TYD20" s="1837"/>
      <c r="TYE20" s="1827"/>
      <c r="TYF20" s="1827"/>
      <c r="TYG20" s="1827"/>
      <c r="TYH20" s="1838"/>
      <c r="TYI20" s="1838"/>
      <c r="TYJ20" s="1827"/>
      <c r="TYK20" s="1838"/>
      <c r="TYL20" s="1838"/>
      <c r="TYM20" s="1838"/>
      <c r="TYN20" s="1838"/>
      <c r="TYO20" s="1838"/>
      <c r="TYP20" s="1827"/>
      <c r="TYQ20" s="1823"/>
      <c r="TYR20" s="1840"/>
      <c r="TYS20" s="1825"/>
      <c r="TYT20" s="1826"/>
      <c r="TYU20" s="1827"/>
      <c r="TYV20" s="1828"/>
      <c r="TYW20" s="1829"/>
      <c r="TYX20" s="1830"/>
      <c r="TYY20" s="1826"/>
      <c r="TYZ20" s="1831"/>
      <c r="TZA20" s="1667"/>
      <c r="TZB20" s="1832"/>
      <c r="TZC20" s="1665"/>
      <c r="TZD20" s="1841"/>
      <c r="TZE20" s="1448"/>
      <c r="TZF20" s="1666"/>
      <c r="TZG20" s="1667"/>
      <c r="TZH20" s="1668"/>
      <c r="TZI20" s="1668"/>
      <c r="TZJ20" s="1667"/>
      <c r="TZK20" s="1833"/>
      <c r="TZL20" s="1827"/>
      <c r="TZM20" s="1827"/>
      <c r="TZN20" s="1842"/>
      <c r="TZO20" s="1842"/>
      <c r="TZP20" s="1827"/>
      <c r="TZQ20" s="1835"/>
      <c r="TZR20" s="1836"/>
      <c r="TZS20" s="1837"/>
      <c r="TZT20" s="1827"/>
      <c r="TZU20" s="1827"/>
      <c r="TZV20" s="1827"/>
      <c r="TZW20" s="1838"/>
      <c r="TZX20" s="1838"/>
      <c r="TZY20" s="1827"/>
      <c r="TZZ20" s="1838"/>
      <c r="UAA20" s="1838"/>
      <c r="UAB20" s="1838"/>
      <c r="UAC20" s="1838"/>
      <c r="UAD20" s="1838"/>
      <c r="UAE20" s="1827"/>
      <c r="UAF20" s="1823"/>
      <c r="UAG20" s="1840"/>
      <c r="UAH20" s="1825"/>
      <c r="UAI20" s="1826"/>
      <c r="UAJ20" s="1827"/>
      <c r="UAK20" s="1828"/>
      <c r="UAL20" s="1829"/>
      <c r="UAM20" s="1830"/>
      <c r="UAN20" s="1826"/>
      <c r="UAO20" s="1831"/>
      <c r="UAP20" s="1667"/>
      <c r="UAQ20" s="1832"/>
      <c r="UAR20" s="1665"/>
      <c r="UAS20" s="1841"/>
      <c r="UAT20" s="1448"/>
      <c r="UAU20" s="1666"/>
      <c r="UAV20" s="1667"/>
      <c r="UAW20" s="1668"/>
      <c r="UAX20" s="1668"/>
      <c r="UAY20" s="1667"/>
      <c r="UAZ20" s="1833"/>
      <c r="UBA20" s="1827"/>
      <c r="UBB20" s="1827"/>
      <c r="UBC20" s="1842"/>
      <c r="UBD20" s="1842"/>
      <c r="UBE20" s="1827"/>
      <c r="UBF20" s="1835"/>
      <c r="UBG20" s="1836"/>
      <c r="UBH20" s="1837"/>
      <c r="UBI20" s="1827"/>
      <c r="UBJ20" s="1827"/>
      <c r="UBK20" s="1827"/>
      <c r="UBL20" s="1838"/>
      <c r="UBM20" s="1838"/>
      <c r="UBN20" s="1827"/>
      <c r="UBO20" s="1838"/>
      <c r="UBP20" s="1838"/>
      <c r="UBQ20" s="1838"/>
      <c r="UBR20" s="1838"/>
      <c r="UBS20" s="1838"/>
      <c r="UBT20" s="1827"/>
      <c r="UBU20" s="1823"/>
      <c r="UBV20" s="1840"/>
      <c r="UBW20" s="1825"/>
      <c r="UBX20" s="1826"/>
      <c r="UBY20" s="1827"/>
      <c r="UBZ20" s="1828"/>
      <c r="UCA20" s="1829"/>
      <c r="UCB20" s="1830"/>
      <c r="UCC20" s="1826"/>
      <c r="UCD20" s="1831"/>
      <c r="UCE20" s="1667"/>
      <c r="UCF20" s="1832"/>
      <c r="UCG20" s="1665"/>
      <c r="UCH20" s="1841"/>
      <c r="UCI20" s="1448"/>
      <c r="UCJ20" s="1666"/>
      <c r="UCK20" s="1667"/>
      <c r="UCL20" s="1668"/>
      <c r="UCM20" s="1668"/>
      <c r="UCN20" s="1667"/>
      <c r="UCO20" s="1833"/>
      <c r="UCP20" s="1827"/>
      <c r="UCQ20" s="1827"/>
      <c r="UCR20" s="1842"/>
      <c r="UCS20" s="1842"/>
      <c r="UCT20" s="1827"/>
      <c r="UCU20" s="1835"/>
      <c r="UCV20" s="1836"/>
      <c r="UCW20" s="1837"/>
      <c r="UCX20" s="1827"/>
      <c r="UCY20" s="1827"/>
      <c r="UCZ20" s="1827"/>
      <c r="UDA20" s="1838"/>
      <c r="UDB20" s="1838"/>
      <c r="UDC20" s="1827"/>
      <c r="UDD20" s="1838"/>
      <c r="UDE20" s="1838"/>
      <c r="UDF20" s="1838"/>
      <c r="UDG20" s="1838"/>
      <c r="UDH20" s="1838"/>
      <c r="UDI20" s="1827"/>
      <c r="UDJ20" s="1823"/>
      <c r="UDK20" s="1840"/>
      <c r="UDL20" s="1825"/>
      <c r="UDM20" s="1826"/>
      <c r="UDN20" s="1827"/>
      <c r="UDO20" s="1828"/>
      <c r="UDP20" s="1829"/>
      <c r="UDQ20" s="1830"/>
      <c r="UDR20" s="1826"/>
      <c r="UDS20" s="1831"/>
      <c r="UDT20" s="1667"/>
      <c r="UDU20" s="1832"/>
      <c r="UDV20" s="1665"/>
      <c r="UDW20" s="1841"/>
      <c r="UDX20" s="1448"/>
      <c r="UDY20" s="1666"/>
      <c r="UDZ20" s="1667"/>
      <c r="UEA20" s="1668"/>
      <c r="UEB20" s="1668"/>
      <c r="UEC20" s="1667"/>
      <c r="UED20" s="1833"/>
      <c r="UEE20" s="1827"/>
      <c r="UEF20" s="1827"/>
      <c r="UEG20" s="1842"/>
      <c r="UEH20" s="1842"/>
      <c r="UEI20" s="1827"/>
      <c r="UEJ20" s="1835"/>
      <c r="UEK20" s="1836"/>
      <c r="UEL20" s="1837"/>
      <c r="UEM20" s="1827"/>
      <c r="UEN20" s="1827"/>
      <c r="UEO20" s="1827"/>
      <c r="UEP20" s="1838"/>
      <c r="UEQ20" s="1838"/>
      <c r="UER20" s="1827"/>
      <c r="UES20" s="1838"/>
      <c r="UET20" s="1838"/>
      <c r="UEU20" s="1838"/>
      <c r="UEV20" s="1838"/>
      <c r="UEW20" s="1838"/>
      <c r="UEX20" s="1827"/>
      <c r="UEY20" s="1823"/>
      <c r="UEZ20" s="1840"/>
      <c r="UFA20" s="1825"/>
      <c r="UFB20" s="1826"/>
      <c r="UFC20" s="1827"/>
      <c r="UFD20" s="1828"/>
      <c r="UFE20" s="1829"/>
      <c r="UFF20" s="1830"/>
      <c r="UFG20" s="1826"/>
      <c r="UFH20" s="1831"/>
      <c r="UFI20" s="1667"/>
      <c r="UFJ20" s="1832"/>
      <c r="UFK20" s="1665"/>
      <c r="UFL20" s="1841"/>
      <c r="UFM20" s="1448"/>
      <c r="UFN20" s="1666"/>
      <c r="UFO20" s="1667"/>
      <c r="UFP20" s="1668"/>
      <c r="UFQ20" s="1668"/>
      <c r="UFR20" s="1667"/>
      <c r="UFS20" s="1833"/>
      <c r="UFT20" s="1827"/>
      <c r="UFU20" s="1827"/>
      <c r="UFV20" s="1842"/>
      <c r="UFW20" s="1842"/>
      <c r="UFX20" s="1827"/>
      <c r="UFY20" s="1835"/>
      <c r="UFZ20" s="1836"/>
      <c r="UGA20" s="1837"/>
      <c r="UGB20" s="1827"/>
      <c r="UGC20" s="1827"/>
      <c r="UGD20" s="1827"/>
      <c r="UGE20" s="1838"/>
      <c r="UGF20" s="1838"/>
      <c r="UGG20" s="1827"/>
      <c r="UGH20" s="1838"/>
      <c r="UGI20" s="1838"/>
      <c r="UGJ20" s="1838"/>
      <c r="UGK20" s="1838"/>
      <c r="UGL20" s="1838"/>
      <c r="UGM20" s="1827"/>
      <c r="UGN20" s="1823"/>
      <c r="UGO20" s="1840"/>
      <c r="UGP20" s="1825"/>
      <c r="UGQ20" s="1826"/>
      <c r="UGR20" s="1827"/>
      <c r="UGS20" s="1828"/>
      <c r="UGT20" s="1829"/>
      <c r="UGU20" s="1830"/>
      <c r="UGV20" s="1826"/>
      <c r="UGW20" s="1831"/>
      <c r="UGX20" s="1667"/>
      <c r="UGY20" s="1832"/>
      <c r="UGZ20" s="1665"/>
      <c r="UHA20" s="1841"/>
      <c r="UHB20" s="1448"/>
      <c r="UHC20" s="1666"/>
      <c r="UHD20" s="1667"/>
      <c r="UHE20" s="1668"/>
      <c r="UHF20" s="1668"/>
      <c r="UHG20" s="1667"/>
      <c r="UHH20" s="1833"/>
      <c r="UHI20" s="1827"/>
      <c r="UHJ20" s="1827"/>
      <c r="UHK20" s="1842"/>
      <c r="UHL20" s="1842"/>
      <c r="UHM20" s="1827"/>
      <c r="UHN20" s="1835"/>
      <c r="UHO20" s="1836"/>
      <c r="UHP20" s="1837"/>
      <c r="UHQ20" s="1827"/>
      <c r="UHR20" s="1827"/>
      <c r="UHS20" s="1827"/>
      <c r="UHT20" s="1838"/>
      <c r="UHU20" s="1838"/>
      <c r="UHV20" s="1827"/>
      <c r="UHW20" s="1838"/>
      <c r="UHX20" s="1838"/>
      <c r="UHY20" s="1838"/>
      <c r="UHZ20" s="1838"/>
      <c r="UIA20" s="1838"/>
      <c r="UIB20" s="1827"/>
      <c r="UIC20" s="1823"/>
      <c r="UID20" s="1840"/>
      <c r="UIE20" s="1825"/>
      <c r="UIF20" s="1826"/>
      <c r="UIG20" s="1827"/>
      <c r="UIH20" s="1828"/>
      <c r="UII20" s="1829"/>
      <c r="UIJ20" s="1830"/>
      <c r="UIK20" s="1826"/>
      <c r="UIL20" s="1831"/>
      <c r="UIM20" s="1667"/>
      <c r="UIN20" s="1832"/>
      <c r="UIO20" s="1665"/>
      <c r="UIP20" s="1841"/>
      <c r="UIQ20" s="1448"/>
      <c r="UIR20" s="1666"/>
      <c r="UIS20" s="1667"/>
      <c r="UIT20" s="1668"/>
      <c r="UIU20" s="1668"/>
      <c r="UIV20" s="1667"/>
      <c r="UIW20" s="1833"/>
      <c r="UIX20" s="1827"/>
      <c r="UIY20" s="1827"/>
      <c r="UIZ20" s="1842"/>
      <c r="UJA20" s="1842"/>
      <c r="UJB20" s="1827"/>
      <c r="UJC20" s="1835"/>
      <c r="UJD20" s="1836"/>
      <c r="UJE20" s="1837"/>
      <c r="UJF20" s="1827"/>
      <c r="UJG20" s="1827"/>
      <c r="UJH20" s="1827"/>
      <c r="UJI20" s="1838"/>
      <c r="UJJ20" s="1838"/>
      <c r="UJK20" s="1827"/>
      <c r="UJL20" s="1838"/>
      <c r="UJM20" s="1838"/>
      <c r="UJN20" s="1838"/>
      <c r="UJO20" s="1838"/>
      <c r="UJP20" s="1838"/>
      <c r="UJQ20" s="1827"/>
      <c r="UJR20" s="1823"/>
      <c r="UJS20" s="1840"/>
      <c r="UJT20" s="1825"/>
      <c r="UJU20" s="1826"/>
      <c r="UJV20" s="1827"/>
      <c r="UJW20" s="1828"/>
      <c r="UJX20" s="1829"/>
      <c r="UJY20" s="1830"/>
      <c r="UJZ20" s="1826"/>
      <c r="UKA20" s="1831"/>
      <c r="UKB20" s="1667"/>
      <c r="UKC20" s="1832"/>
      <c r="UKD20" s="1665"/>
      <c r="UKE20" s="1841"/>
      <c r="UKF20" s="1448"/>
      <c r="UKG20" s="1666"/>
      <c r="UKH20" s="1667"/>
      <c r="UKI20" s="1668"/>
      <c r="UKJ20" s="1668"/>
      <c r="UKK20" s="1667"/>
      <c r="UKL20" s="1833"/>
      <c r="UKM20" s="1827"/>
      <c r="UKN20" s="1827"/>
      <c r="UKO20" s="1842"/>
      <c r="UKP20" s="1842"/>
      <c r="UKQ20" s="1827"/>
      <c r="UKR20" s="1835"/>
      <c r="UKS20" s="1836"/>
      <c r="UKT20" s="1837"/>
      <c r="UKU20" s="1827"/>
      <c r="UKV20" s="1827"/>
      <c r="UKW20" s="1827"/>
      <c r="UKX20" s="1838"/>
      <c r="UKY20" s="1838"/>
      <c r="UKZ20" s="1827"/>
      <c r="ULA20" s="1838"/>
      <c r="ULB20" s="1838"/>
      <c r="ULC20" s="1838"/>
      <c r="ULD20" s="1838"/>
      <c r="ULE20" s="1838"/>
      <c r="ULF20" s="1827"/>
      <c r="ULG20" s="1823"/>
      <c r="ULH20" s="1840"/>
      <c r="ULI20" s="1825"/>
      <c r="ULJ20" s="1826"/>
      <c r="ULK20" s="1827"/>
      <c r="ULL20" s="1828"/>
      <c r="ULM20" s="1829"/>
      <c r="ULN20" s="1830"/>
      <c r="ULO20" s="1826"/>
      <c r="ULP20" s="1831"/>
      <c r="ULQ20" s="1667"/>
      <c r="ULR20" s="1832"/>
      <c r="ULS20" s="1665"/>
      <c r="ULT20" s="1841"/>
      <c r="ULU20" s="1448"/>
      <c r="ULV20" s="1666"/>
      <c r="ULW20" s="1667"/>
      <c r="ULX20" s="1668"/>
      <c r="ULY20" s="1668"/>
      <c r="ULZ20" s="1667"/>
      <c r="UMA20" s="1833"/>
      <c r="UMB20" s="1827"/>
      <c r="UMC20" s="1827"/>
      <c r="UMD20" s="1842"/>
      <c r="UME20" s="1842"/>
      <c r="UMF20" s="1827"/>
      <c r="UMG20" s="1835"/>
      <c r="UMH20" s="1836"/>
      <c r="UMI20" s="1837"/>
      <c r="UMJ20" s="1827"/>
      <c r="UMK20" s="1827"/>
      <c r="UML20" s="1827"/>
      <c r="UMM20" s="1838"/>
      <c r="UMN20" s="1838"/>
      <c r="UMO20" s="1827"/>
      <c r="UMP20" s="1838"/>
      <c r="UMQ20" s="1838"/>
      <c r="UMR20" s="1838"/>
      <c r="UMS20" s="1838"/>
      <c r="UMT20" s="1838"/>
      <c r="UMU20" s="1827"/>
      <c r="UMV20" s="1823"/>
      <c r="UMW20" s="1840"/>
      <c r="UMX20" s="1825"/>
      <c r="UMY20" s="1826"/>
      <c r="UMZ20" s="1827"/>
      <c r="UNA20" s="1828"/>
      <c r="UNB20" s="1829"/>
      <c r="UNC20" s="1830"/>
      <c r="UND20" s="1826"/>
      <c r="UNE20" s="1831"/>
      <c r="UNF20" s="1667"/>
      <c r="UNG20" s="1832"/>
      <c r="UNH20" s="1665"/>
      <c r="UNI20" s="1841"/>
      <c r="UNJ20" s="1448"/>
      <c r="UNK20" s="1666"/>
      <c r="UNL20" s="1667"/>
      <c r="UNM20" s="1668"/>
      <c r="UNN20" s="1668"/>
      <c r="UNO20" s="1667"/>
      <c r="UNP20" s="1833"/>
      <c r="UNQ20" s="1827"/>
      <c r="UNR20" s="1827"/>
      <c r="UNS20" s="1842"/>
      <c r="UNT20" s="1842"/>
      <c r="UNU20" s="1827"/>
      <c r="UNV20" s="1835"/>
      <c r="UNW20" s="1836"/>
      <c r="UNX20" s="1837"/>
      <c r="UNY20" s="1827"/>
      <c r="UNZ20" s="1827"/>
      <c r="UOA20" s="1827"/>
      <c r="UOB20" s="1838"/>
      <c r="UOC20" s="1838"/>
      <c r="UOD20" s="1827"/>
      <c r="UOE20" s="1838"/>
      <c r="UOF20" s="1838"/>
      <c r="UOG20" s="1838"/>
      <c r="UOH20" s="1838"/>
      <c r="UOI20" s="1838"/>
      <c r="UOJ20" s="1827"/>
      <c r="UOK20" s="1823"/>
      <c r="UOL20" s="1840"/>
      <c r="UOM20" s="1825"/>
      <c r="UON20" s="1826"/>
      <c r="UOO20" s="1827"/>
      <c r="UOP20" s="1828"/>
      <c r="UOQ20" s="1829"/>
      <c r="UOR20" s="1830"/>
      <c r="UOS20" s="1826"/>
      <c r="UOT20" s="1831"/>
      <c r="UOU20" s="1667"/>
      <c r="UOV20" s="1832"/>
      <c r="UOW20" s="1665"/>
      <c r="UOX20" s="1841"/>
      <c r="UOY20" s="1448"/>
      <c r="UOZ20" s="1666"/>
      <c r="UPA20" s="1667"/>
      <c r="UPB20" s="1668"/>
      <c r="UPC20" s="1668"/>
      <c r="UPD20" s="1667"/>
      <c r="UPE20" s="1833"/>
      <c r="UPF20" s="1827"/>
      <c r="UPG20" s="1827"/>
      <c r="UPH20" s="1842"/>
      <c r="UPI20" s="1842"/>
      <c r="UPJ20" s="1827"/>
      <c r="UPK20" s="1835"/>
      <c r="UPL20" s="1836"/>
      <c r="UPM20" s="1837"/>
      <c r="UPN20" s="1827"/>
      <c r="UPO20" s="1827"/>
      <c r="UPP20" s="1827"/>
      <c r="UPQ20" s="1838"/>
      <c r="UPR20" s="1838"/>
      <c r="UPS20" s="1827"/>
      <c r="UPT20" s="1838"/>
      <c r="UPU20" s="1838"/>
      <c r="UPV20" s="1838"/>
      <c r="UPW20" s="1838"/>
      <c r="UPX20" s="1838"/>
      <c r="UPY20" s="1827"/>
      <c r="UPZ20" s="1823"/>
      <c r="UQA20" s="1840"/>
      <c r="UQB20" s="1825"/>
      <c r="UQC20" s="1826"/>
      <c r="UQD20" s="1827"/>
      <c r="UQE20" s="1828"/>
      <c r="UQF20" s="1829"/>
      <c r="UQG20" s="1830"/>
      <c r="UQH20" s="1826"/>
      <c r="UQI20" s="1831"/>
      <c r="UQJ20" s="1667"/>
      <c r="UQK20" s="1832"/>
      <c r="UQL20" s="1665"/>
      <c r="UQM20" s="1841"/>
      <c r="UQN20" s="1448"/>
      <c r="UQO20" s="1666"/>
      <c r="UQP20" s="1667"/>
      <c r="UQQ20" s="1668"/>
      <c r="UQR20" s="1668"/>
      <c r="UQS20" s="1667"/>
      <c r="UQT20" s="1833"/>
      <c r="UQU20" s="1827"/>
      <c r="UQV20" s="1827"/>
      <c r="UQW20" s="1842"/>
      <c r="UQX20" s="1842"/>
      <c r="UQY20" s="1827"/>
      <c r="UQZ20" s="1835"/>
      <c r="URA20" s="1836"/>
      <c r="URB20" s="1837"/>
      <c r="URC20" s="1827"/>
      <c r="URD20" s="1827"/>
      <c r="URE20" s="1827"/>
      <c r="URF20" s="1838"/>
      <c r="URG20" s="1838"/>
      <c r="URH20" s="1827"/>
      <c r="URI20" s="1838"/>
      <c r="URJ20" s="1838"/>
      <c r="URK20" s="1838"/>
      <c r="URL20" s="1838"/>
      <c r="URM20" s="1838"/>
      <c r="URN20" s="1827"/>
      <c r="URO20" s="1823"/>
      <c r="URP20" s="1840"/>
      <c r="URQ20" s="1825"/>
      <c r="URR20" s="1826"/>
      <c r="URS20" s="1827"/>
      <c r="URT20" s="1828"/>
      <c r="URU20" s="1829"/>
      <c r="URV20" s="1830"/>
      <c r="URW20" s="1826"/>
      <c r="URX20" s="1831"/>
      <c r="URY20" s="1667"/>
      <c r="URZ20" s="1832"/>
      <c r="USA20" s="1665"/>
      <c r="USB20" s="1841"/>
      <c r="USC20" s="1448"/>
      <c r="USD20" s="1666"/>
      <c r="USE20" s="1667"/>
      <c r="USF20" s="1668"/>
      <c r="USG20" s="1668"/>
      <c r="USH20" s="1667"/>
      <c r="USI20" s="1833"/>
      <c r="USJ20" s="1827"/>
      <c r="USK20" s="1827"/>
      <c r="USL20" s="1842"/>
      <c r="USM20" s="1842"/>
      <c r="USN20" s="1827"/>
      <c r="USO20" s="1835"/>
      <c r="USP20" s="1836"/>
      <c r="USQ20" s="1837"/>
      <c r="USR20" s="1827"/>
      <c r="USS20" s="1827"/>
      <c r="UST20" s="1827"/>
      <c r="USU20" s="1838"/>
      <c r="USV20" s="1838"/>
      <c r="USW20" s="1827"/>
      <c r="USX20" s="1838"/>
      <c r="USY20" s="1838"/>
      <c r="USZ20" s="1838"/>
      <c r="UTA20" s="1838"/>
      <c r="UTB20" s="1838"/>
      <c r="UTC20" s="1827"/>
      <c r="UTD20" s="1823"/>
      <c r="UTE20" s="1840"/>
      <c r="UTF20" s="1825"/>
      <c r="UTG20" s="1826"/>
      <c r="UTH20" s="1827"/>
      <c r="UTI20" s="1828"/>
      <c r="UTJ20" s="1829"/>
      <c r="UTK20" s="1830"/>
      <c r="UTL20" s="1826"/>
      <c r="UTM20" s="1831"/>
      <c r="UTN20" s="1667"/>
      <c r="UTO20" s="1832"/>
      <c r="UTP20" s="1665"/>
      <c r="UTQ20" s="1841"/>
      <c r="UTR20" s="1448"/>
      <c r="UTS20" s="1666"/>
      <c r="UTT20" s="1667"/>
      <c r="UTU20" s="1668"/>
      <c r="UTV20" s="1668"/>
      <c r="UTW20" s="1667"/>
      <c r="UTX20" s="1833"/>
      <c r="UTY20" s="1827"/>
      <c r="UTZ20" s="1827"/>
      <c r="UUA20" s="1842"/>
      <c r="UUB20" s="1842"/>
      <c r="UUC20" s="1827"/>
      <c r="UUD20" s="1835"/>
      <c r="UUE20" s="1836"/>
      <c r="UUF20" s="1837"/>
      <c r="UUG20" s="1827"/>
      <c r="UUH20" s="1827"/>
      <c r="UUI20" s="1827"/>
      <c r="UUJ20" s="1838"/>
      <c r="UUK20" s="1838"/>
      <c r="UUL20" s="1827"/>
      <c r="UUM20" s="1838"/>
      <c r="UUN20" s="1838"/>
      <c r="UUO20" s="1838"/>
      <c r="UUP20" s="1838"/>
      <c r="UUQ20" s="1838"/>
      <c r="UUR20" s="1827"/>
      <c r="UUS20" s="1823"/>
      <c r="UUT20" s="1840"/>
      <c r="UUU20" s="1825"/>
      <c r="UUV20" s="1826"/>
      <c r="UUW20" s="1827"/>
      <c r="UUX20" s="1828"/>
      <c r="UUY20" s="1829"/>
      <c r="UUZ20" s="1830"/>
      <c r="UVA20" s="1826"/>
      <c r="UVB20" s="1831"/>
      <c r="UVC20" s="1667"/>
      <c r="UVD20" s="1832"/>
      <c r="UVE20" s="1665"/>
      <c r="UVF20" s="1841"/>
      <c r="UVG20" s="1448"/>
      <c r="UVH20" s="1666"/>
      <c r="UVI20" s="1667"/>
      <c r="UVJ20" s="1668"/>
      <c r="UVK20" s="1668"/>
      <c r="UVL20" s="1667"/>
      <c r="UVM20" s="1833"/>
      <c r="UVN20" s="1827"/>
      <c r="UVO20" s="1827"/>
      <c r="UVP20" s="1842"/>
      <c r="UVQ20" s="1842"/>
      <c r="UVR20" s="1827"/>
      <c r="UVS20" s="1835"/>
      <c r="UVT20" s="1836"/>
      <c r="UVU20" s="1837"/>
      <c r="UVV20" s="1827"/>
      <c r="UVW20" s="1827"/>
      <c r="UVX20" s="1827"/>
      <c r="UVY20" s="1838"/>
      <c r="UVZ20" s="1838"/>
      <c r="UWA20" s="1827"/>
      <c r="UWB20" s="1838"/>
      <c r="UWC20" s="1838"/>
      <c r="UWD20" s="1838"/>
      <c r="UWE20" s="1838"/>
      <c r="UWF20" s="1838"/>
      <c r="UWG20" s="1827"/>
      <c r="UWH20" s="1823"/>
      <c r="UWI20" s="1840"/>
      <c r="UWJ20" s="1825"/>
      <c r="UWK20" s="1826"/>
      <c r="UWL20" s="1827"/>
      <c r="UWM20" s="1828"/>
      <c r="UWN20" s="1829"/>
      <c r="UWO20" s="1830"/>
      <c r="UWP20" s="1826"/>
      <c r="UWQ20" s="1831"/>
      <c r="UWR20" s="1667"/>
      <c r="UWS20" s="1832"/>
      <c r="UWT20" s="1665"/>
      <c r="UWU20" s="1841"/>
      <c r="UWV20" s="1448"/>
      <c r="UWW20" s="1666"/>
      <c r="UWX20" s="1667"/>
      <c r="UWY20" s="1668"/>
      <c r="UWZ20" s="1668"/>
      <c r="UXA20" s="1667"/>
      <c r="UXB20" s="1833"/>
      <c r="UXC20" s="1827"/>
      <c r="UXD20" s="1827"/>
      <c r="UXE20" s="1842"/>
      <c r="UXF20" s="1842"/>
      <c r="UXG20" s="1827"/>
      <c r="UXH20" s="1835"/>
      <c r="UXI20" s="1836"/>
      <c r="UXJ20" s="1837"/>
      <c r="UXK20" s="1827"/>
      <c r="UXL20" s="1827"/>
      <c r="UXM20" s="1827"/>
      <c r="UXN20" s="1838"/>
      <c r="UXO20" s="1838"/>
      <c r="UXP20" s="1827"/>
      <c r="UXQ20" s="1838"/>
      <c r="UXR20" s="1838"/>
      <c r="UXS20" s="1838"/>
      <c r="UXT20" s="1838"/>
      <c r="UXU20" s="1838"/>
      <c r="UXV20" s="1827"/>
      <c r="UXW20" s="1823"/>
      <c r="UXX20" s="1840"/>
      <c r="UXY20" s="1825"/>
      <c r="UXZ20" s="1826"/>
      <c r="UYA20" s="1827"/>
      <c r="UYB20" s="1828"/>
      <c r="UYC20" s="1829"/>
      <c r="UYD20" s="1830"/>
      <c r="UYE20" s="1826"/>
      <c r="UYF20" s="1831"/>
      <c r="UYG20" s="1667"/>
      <c r="UYH20" s="1832"/>
      <c r="UYI20" s="1665"/>
      <c r="UYJ20" s="1841"/>
      <c r="UYK20" s="1448"/>
      <c r="UYL20" s="1666"/>
      <c r="UYM20" s="1667"/>
      <c r="UYN20" s="1668"/>
      <c r="UYO20" s="1668"/>
      <c r="UYP20" s="1667"/>
      <c r="UYQ20" s="1833"/>
      <c r="UYR20" s="1827"/>
      <c r="UYS20" s="1827"/>
      <c r="UYT20" s="1842"/>
      <c r="UYU20" s="1842"/>
      <c r="UYV20" s="1827"/>
      <c r="UYW20" s="1835"/>
      <c r="UYX20" s="1836"/>
      <c r="UYY20" s="1837"/>
      <c r="UYZ20" s="1827"/>
      <c r="UZA20" s="1827"/>
      <c r="UZB20" s="1827"/>
      <c r="UZC20" s="1838"/>
      <c r="UZD20" s="1838"/>
      <c r="UZE20" s="1827"/>
      <c r="UZF20" s="1838"/>
      <c r="UZG20" s="1838"/>
      <c r="UZH20" s="1838"/>
      <c r="UZI20" s="1838"/>
      <c r="UZJ20" s="1838"/>
      <c r="UZK20" s="1827"/>
      <c r="UZL20" s="1823"/>
      <c r="UZM20" s="1840"/>
      <c r="UZN20" s="1825"/>
      <c r="UZO20" s="1826"/>
      <c r="UZP20" s="1827"/>
      <c r="UZQ20" s="1828"/>
      <c r="UZR20" s="1829"/>
      <c r="UZS20" s="1830"/>
      <c r="UZT20" s="1826"/>
      <c r="UZU20" s="1831"/>
      <c r="UZV20" s="1667"/>
      <c r="UZW20" s="1832"/>
      <c r="UZX20" s="1665"/>
      <c r="UZY20" s="1841"/>
      <c r="UZZ20" s="1448"/>
      <c r="VAA20" s="1666"/>
      <c r="VAB20" s="1667"/>
      <c r="VAC20" s="1668"/>
      <c r="VAD20" s="1668"/>
      <c r="VAE20" s="1667"/>
      <c r="VAF20" s="1833"/>
      <c r="VAG20" s="1827"/>
      <c r="VAH20" s="1827"/>
      <c r="VAI20" s="1842"/>
      <c r="VAJ20" s="1842"/>
      <c r="VAK20" s="1827"/>
      <c r="VAL20" s="1835"/>
      <c r="VAM20" s="1836"/>
      <c r="VAN20" s="1837"/>
      <c r="VAO20" s="1827"/>
      <c r="VAP20" s="1827"/>
      <c r="VAQ20" s="1827"/>
      <c r="VAR20" s="1838"/>
      <c r="VAS20" s="1838"/>
      <c r="VAT20" s="1827"/>
      <c r="VAU20" s="1838"/>
      <c r="VAV20" s="1838"/>
      <c r="VAW20" s="1838"/>
      <c r="VAX20" s="1838"/>
      <c r="VAY20" s="1838"/>
      <c r="VAZ20" s="1827"/>
      <c r="VBA20" s="1823"/>
      <c r="VBB20" s="1840"/>
      <c r="VBC20" s="1825"/>
      <c r="VBD20" s="1826"/>
      <c r="VBE20" s="1827"/>
      <c r="VBF20" s="1828"/>
      <c r="VBG20" s="1829"/>
      <c r="VBH20" s="1830"/>
      <c r="VBI20" s="1826"/>
      <c r="VBJ20" s="1831"/>
      <c r="VBK20" s="1667"/>
      <c r="VBL20" s="1832"/>
      <c r="VBM20" s="1665"/>
      <c r="VBN20" s="1841"/>
      <c r="VBO20" s="1448"/>
      <c r="VBP20" s="1666"/>
      <c r="VBQ20" s="1667"/>
      <c r="VBR20" s="1668"/>
      <c r="VBS20" s="1668"/>
      <c r="VBT20" s="1667"/>
      <c r="VBU20" s="1833"/>
      <c r="VBV20" s="1827"/>
      <c r="VBW20" s="1827"/>
      <c r="VBX20" s="1842"/>
      <c r="VBY20" s="1842"/>
      <c r="VBZ20" s="1827"/>
      <c r="VCA20" s="1835"/>
      <c r="VCB20" s="1836"/>
      <c r="VCC20" s="1837"/>
      <c r="VCD20" s="1827"/>
      <c r="VCE20" s="1827"/>
      <c r="VCF20" s="1827"/>
      <c r="VCG20" s="1838"/>
      <c r="VCH20" s="1838"/>
      <c r="VCI20" s="1827"/>
      <c r="VCJ20" s="1838"/>
      <c r="VCK20" s="1838"/>
      <c r="VCL20" s="1838"/>
      <c r="VCM20" s="1838"/>
      <c r="VCN20" s="1838"/>
      <c r="VCO20" s="1827"/>
      <c r="VCP20" s="1823"/>
      <c r="VCQ20" s="1840"/>
      <c r="VCR20" s="1825"/>
      <c r="VCS20" s="1826"/>
      <c r="VCT20" s="1827"/>
      <c r="VCU20" s="1828"/>
      <c r="VCV20" s="1829"/>
      <c r="VCW20" s="1830"/>
      <c r="VCX20" s="1826"/>
      <c r="VCY20" s="1831"/>
      <c r="VCZ20" s="1667"/>
      <c r="VDA20" s="1832"/>
      <c r="VDB20" s="1665"/>
      <c r="VDC20" s="1841"/>
      <c r="VDD20" s="1448"/>
      <c r="VDE20" s="1666"/>
      <c r="VDF20" s="1667"/>
      <c r="VDG20" s="1668"/>
      <c r="VDH20" s="1668"/>
      <c r="VDI20" s="1667"/>
      <c r="VDJ20" s="1833"/>
      <c r="VDK20" s="1827"/>
      <c r="VDL20" s="1827"/>
      <c r="VDM20" s="1842"/>
      <c r="VDN20" s="1842"/>
      <c r="VDO20" s="1827"/>
      <c r="VDP20" s="1835"/>
      <c r="VDQ20" s="1836"/>
      <c r="VDR20" s="1837"/>
      <c r="VDS20" s="1827"/>
      <c r="VDT20" s="1827"/>
      <c r="VDU20" s="1827"/>
      <c r="VDV20" s="1838"/>
      <c r="VDW20" s="1838"/>
      <c r="VDX20" s="1827"/>
      <c r="VDY20" s="1838"/>
      <c r="VDZ20" s="1838"/>
      <c r="VEA20" s="1838"/>
      <c r="VEB20" s="1838"/>
      <c r="VEC20" s="1838"/>
      <c r="VED20" s="1827"/>
      <c r="VEE20" s="1823"/>
      <c r="VEF20" s="1840"/>
      <c r="VEG20" s="1825"/>
      <c r="VEH20" s="1826"/>
      <c r="VEI20" s="1827"/>
      <c r="VEJ20" s="1828"/>
      <c r="VEK20" s="1829"/>
      <c r="VEL20" s="1830"/>
      <c r="VEM20" s="1826"/>
      <c r="VEN20" s="1831"/>
      <c r="VEO20" s="1667"/>
      <c r="VEP20" s="1832"/>
      <c r="VEQ20" s="1665"/>
      <c r="VER20" s="1841"/>
      <c r="VES20" s="1448"/>
      <c r="VET20" s="1666"/>
      <c r="VEU20" s="1667"/>
      <c r="VEV20" s="1668"/>
      <c r="VEW20" s="1668"/>
      <c r="VEX20" s="1667"/>
      <c r="VEY20" s="1833"/>
      <c r="VEZ20" s="1827"/>
      <c r="VFA20" s="1827"/>
      <c r="VFB20" s="1842"/>
      <c r="VFC20" s="1842"/>
      <c r="VFD20" s="1827"/>
      <c r="VFE20" s="1835"/>
      <c r="VFF20" s="1836"/>
      <c r="VFG20" s="1837"/>
      <c r="VFH20" s="1827"/>
      <c r="VFI20" s="1827"/>
      <c r="VFJ20" s="1827"/>
      <c r="VFK20" s="1838"/>
      <c r="VFL20" s="1838"/>
      <c r="VFM20" s="1827"/>
      <c r="VFN20" s="1838"/>
      <c r="VFO20" s="1838"/>
      <c r="VFP20" s="1838"/>
      <c r="VFQ20" s="1838"/>
      <c r="VFR20" s="1838"/>
      <c r="VFS20" s="1827"/>
      <c r="VFT20" s="1823"/>
      <c r="VFU20" s="1840"/>
      <c r="VFV20" s="1825"/>
      <c r="VFW20" s="1826"/>
      <c r="VFX20" s="1827"/>
      <c r="VFY20" s="1828"/>
      <c r="VFZ20" s="1829"/>
      <c r="VGA20" s="1830"/>
      <c r="VGB20" s="1826"/>
      <c r="VGC20" s="1831"/>
      <c r="VGD20" s="1667"/>
      <c r="VGE20" s="1832"/>
      <c r="VGF20" s="1665"/>
      <c r="VGG20" s="1841"/>
      <c r="VGH20" s="1448"/>
      <c r="VGI20" s="1666"/>
      <c r="VGJ20" s="1667"/>
      <c r="VGK20" s="1668"/>
      <c r="VGL20" s="1668"/>
      <c r="VGM20" s="1667"/>
      <c r="VGN20" s="1833"/>
      <c r="VGO20" s="1827"/>
      <c r="VGP20" s="1827"/>
      <c r="VGQ20" s="1842"/>
      <c r="VGR20" s="1842"/>
      <c r="VGS20" s="1827"/>
      <c r="VGT20" s="1835"/>
      <c r="VGU20" s="1836"/>
      <c r="VGV20" s="1837"/>
      <c r="VGW20" s="1827"/>
      <c r="VGX20" s="1827"/>
      <c r="VGY20" s="1827"/>
      <c r="VGZ20" s="1838"/>
      <c r="VHA20" s="1838"/>
      <c r="VHB20" s="1827"/>
      <c r="VHC20" s="1838"/>
      <c r="VHD20" s="1838"/>
      <c r="VHE20" s="1838"/>
      <c r="VHF20" s="1838"/>
      <c r="VHG20" s="1838"/>
      <c r="VHH20" s="1827"/>
      <c r="VHI20" s="1823"/>
      <c r="VHJ20" s="1840"/>
      <c r="VHK20" s="1825"/>
      <c r="VHL20" s="1826"/>
      <c r="VHM20" s="1827"/>
      <c r="VHN20" s="1828"/>
      <c r="VHO20" s="1829"/>
      <c r="VHP20" s="1830"/>
      <c r="VHQ20" s="1826"/>
      <c r="VHR20" s="1831"/>
      <c r="VHS20" s="1667"/>
      <c r="VHT20" s="1832"/>
      <c r="VHU20" s="1665"/>
      <c r="VHV20" s="1841"/>
      <c r="VHW20" s="1448"/>
      <c r="VHX20" s="1666"/>
      <c r="VHY20" s="1667"/>
      <c r="VHZ20" s="1668"/>
      <c r="VIA20" s="1668"/>
      <c r="VIB20" s="1667"/>
      <c r="VIC20" s="1833"/>
      <c r="VID20" s="1827"/>
      <c r="VIE20" s="1827"/>
      <c r="VIF20" s="1842"/>
      <c r="VIG20" s="1842"/>
      <c r="VIH20" s="1827"/>
      <c r="VII20" s="1835"/>
      <c r="VIJ20" s="1836"/>
      <c r="VIK20" s="1837"/>
      <c r="VIL20" s="1827"/>
      <c r="VIM20" s="1827"/>
      <c r="VIN20" s="1827"/>
      <c r="VIO20" s="1838"/>
      <c r="VIP20" s="1838"/>
      <c r="VIQ20" s="1827"/>
      <c r="VIR20" s="1838"/>
      <c r="VIS20" s="1838"/>
      <c r="VIT20" s="1838"/>
      <c r="VIU20" s="1838"/>
      <c r="VIV20" s="1838"/>
      <c r="VIW20" s="1827"/>
      <c r="VIX20" s="1823"/>
      <c r="VIY20" s="1840"/>
      <c r="VIZ20" s="1825"/>
      <c r="VJA20" s="1826"/>
      <c r="VJB20" s="1827"/>
      <c r="VJC20" s="1828"/>
      <c r="VJD20" s="1829"/>
      <c r="VJE20" s="1830"/>
      <c r="VJF20" s="1826"/>
      <c r="VJG20" s="1831"/>
      <c r="VJH20" s="1667"/>
      <c r="VJI20" s="1832"/>
      <c r="VJJ20" s="1665"/>
      <c r="VJK20" s="1841"/>
      <c r="VJL20" s="1448"/>
      <c r="VJM20" s="1666"/>
      <c r="VJN20" s="1667"/>
      <c r="VJO20" s="1668"/>
      <c r="VJP20" s="1668"/>
      <c r="VJQ20" s="1667"/>
      <c r="VJR20" s="1833"/>
      <c r="VJS20" s="1827"/>
      <c r="VJT20" s="1827"/>
      <c r="VJU20" s="1842"/>
      <c r="VJV20" s="1842"/>
      <c r="VJW20" s="1827"/>
      <c r="VJX20" s="1835"/>
      <c r="VJY20" s="1836"/>
      <c r="VJZ20" s="1837"/>
      <c r="VKA20" s="1827"/>
      <c r="VKB20" s="1827"/>
      <c r="VKC20" s="1827"/>
      <c r="VKD20" s="1838"/>
      <c r="VKE20" s="1838"/>
      <c r="VKF20" s="1827"/>
      <c r="VKG20" s="1838"/>
      <c r="VKH20" s="1838"/>
      <c r="VKI20" s="1838"/>
      <c r="VKJ20" s="1838"/>
      <c r="VKK20" s="1838"/>
      <c r="VKL20" s="1827"/>
      <c r="VKM20" s="1823"/>
      <c r="VKN20" s="1840"/>
      <c r="VKO20" s="1825"/>
      <c r="VKP20" s="1826"/>
      <c r="VKQ20" s="1827"/>
      <c r="VKR20" s="1828"/>
      <c r="VKS20" s="1829"/>
      <c r="VKT20" s="1830"/>
      <c r="VKU20" s="1826"/>
      <c r="VKV20" s="1831"/>
      <c r="VKW20" s="1667"/>
      <c r="VKX20" s="1832"/>
      <c r="VKY20" s="1665"/>
      <c r="VKZ20" s="1841"/>
      <c r="VLA20" s="1448"/>
      <c r="VLB20" s="1666"/>
      <c r="VLC20" s="1667"/>
      <c r="VLD20" s="1668"/>
      <c r="VLE20" s="1668"/>
      <c r="VLF20" s="1667"/>
      <c r="VLG20" s="1833"/>
      <c r="VLH20" s="1827"/>
      <c r="VLI20" s="1827"/>
      <c r="VLJ20" s="1842"/>
      <c r="VLK20" s="1842"/>
      <c r="VLL20" s="1827"/>
      <c r="VLM20" s="1835"/>
      <c r="VLN20" s="1836"/>
      <c r="VLO20" s="1837"/>
      <c r="VLP20" s="1827"/>
      <c r="VLQ20" s="1827"/>
      <c r="VLR20" s="1827"/>
      <c r="VLS20" s="1838"/>
      <c r="VLT20" s="1838"/>
      <c r="VLU20" s="1827"/>
      <c r="VLV20" s="1838"/>
      <c r="VLW20" s="1838"/>
      <c r="VLX20" s="1838"/>
      <c r="VLY20" s="1838"/>
      <c r="VLZ20" s="1838"/>
      <c r="VMA20" s="1827"/>
      <c r="VMB20" s="1823"/>
      <c r="VMC20" s="1840"/>
      <c r="VMD20" s="1825"/>
      <c r="VME20" s="1826"/>
      <c r="VMF20" s="1827"/>
      <c r="VMG20" s="1828"/>
      <c r="VMH20" s="1829"/>
      <c r="VMI20" s="1830"/>
      <c r="VMJ20" s="1826"/>
      <c r="VMK20" s="1831"/>
      <c r="VML20" s="1667"/>
      <c r="VMM20" s="1832"/>
      <c r="VMN20" s="1665"/>
      <c r="VMO20" s="1841"/>
      <c r="VMP20" s="1448"/>
      <c r="VMQ20" s="1666"/>
      <c r="VMR20" s="1667"/>
      <c r="VMS20" s="1668"/>
      <c r="VMT20" s="1668"/>
      <c r="VMU20" s="1667"/>
      <c r="VMV20" s="1833"/>
      <c r="VMW20" s="1827"/>
      <c r="VMX20" s="1827"/>
      <c r="VMY20" s="1842"/>
      <c r="VMZ20" s="1842"/>
      <c r="VNA20" s="1827"/>
      <c r="VNB20" s="1835"/>
      <c r="VNC20" s="1836"/>
      <c r="VND20" s="1837"/>
      <c r="VNE20" s="1827"/>
      <c r="VNF20" s="1827"/>
      <c r="VNG20" s="1827"/>
      <c r="VNH20" s="1838"/>
      <c r="VNI20" s="1838"/>
      <c r="VNJ20" s="1827"/>
      <c r="VNK20" s="1838"/>
      <c r="VNL20" s="1838"/>
      <c r="VNM20" s="1838"/>
      <c r="VNN20" s="1838"/>
      <c r="VNO20" s="1838"/>
      <c r="VNP20" s="1827"/>
      <c r="VNQ20" s="1823"/>
      <c r="VNR20" s="1840"/>
      <c r="VNS20" s="1825"/>
      <c r="VNT20" s="1826"/>
      <c r="VNU20" s="1827"/>
      <c r="VNV20" s="1828"/>
      <c r="VNW20" s="1829"/>
      <c r="VNX20" s="1830"/>
      <c r="VNY20" s="1826"/>
      <c r="VNZ20" s="1831"/>
      <c r="VOA20" s="1667"/>
      <c r="VOB20" s="1832"/>
      <c r="VOC20" s="1665"/>
      <c r="VOD20" s="1841"/>
      <c r="VOE20" s="1448"/>
      <c r="VOF20" s="1666"/>
      <c r="VOG20" s="1667"/>
      <c r="VOH20" s="1668"/>
      <c r="VOI20" s="1668"/>
      <c r="VOJ20" s="1667"/>
      <c r="VOK20" s="1833"/>
      <c r="VOL20" s="1827"/>
      <c r="VOM20" s="1827"/>
      <c r="VON20" s="1842"/>
      <c r="VOO20" s="1842"/>
      <c r="VOP20" s="1827"/>
      <c r="VOQ20" s="1835"/>
      <c r="VOR20" s="1836"/>
      <c r="VOS20" s="1837"/>
      <c r="VOT20" s="1827"/>
      <c r="VOU20" s="1827"/>
      <c r="VOV20" s="1827"/>
      <c r="VOW20" s="1838"/>
      <c r="VOX20" s="1838"/>
      <c r="VOY20" s="1827"/>
      <c r="VOZ20" s="1838"/>
      <c r="VPA20" s="1838"/>
      <c r="VPB20" s="1838"/>
      <c r="VPC20" s="1838"/>
      <c r="VPD20" s="1838"/>
      <c r="VPE20" s="1827"/>
      <c r="VPF20" s="1823"/>
      <c r="VPG20" s="1840"/>
      <c r="VPH20" s="1825"/>
      <c r="VPI20" s="1826"/>
      <c r="VPJ20" s="1827"/>
      <c r="VPK20" s="1828"/>
      <c r="VPL20" s="1829"/>
      <c r="VPM20" s="1830"/>
      <c r="VPN20" s="1826"/>
      <c r="VPO20" s="1831"/>
      <c r="VPP20" s="1667"/>
      <c r="VPQ20" s="1832"/>
      <c r="VPR20" s="1665"/>
      <c r="VPS20" s="1841"/>
      <c r="VPT20" s="1448"/>
      <c r="VPU20" s="1666"/>
      <c r="VPV20" s="1667"/>
      <c r="VPW20" s="1668"/>
      <c r="VPX20" s="1668"/>
      <c r="VPY20" s="1667"/>
      <c r="VPZ20" s="1833"/>
      <c r="VQA20" s="1827"/>
      <c r="VQB20" s="1827"/>
      <c r="VQC20" s="1842"/>
      <c r="VQD20" s="1842"/>
      <c r="VQE20" s="1827"/>
      <c r="VQF20" s="1835"/>
      <c r="VQG20" s="1836"/>
      <c r="VQH20" s="1837"/>
      <c r="VQI20" s="1827"/>
      <c r="VQJ20" s="1827"/>
      <c r="VQK20" s="1827"/>
      <c r="VQL20" s="1838"/>
      <c r="VQM20" s="1838"/>
      <c r="VQN20" s="1827"/>
      <c r="VQO20" s="1838"/>
      <c r="VQP20" s="1838"/>
      <c r="VQQ20" s="1838"/>
      <c r="VQR20" s="1838"/>
      <c r="VQS20" s="1838"/>
      <c r="VQT20" s="1827"/>
      <c r="VQU20" s="1823"/>
      <c r="VQV20" s="1840"/>
      <c r="VQW20" s="1825"/>
      <c r="VQX20" s="1826"/>
      <c r="VQY20" s="1827"/>
      <c r="VQZ20" s="1828"/>
      <c r="VRA20" s="1829"/>
      <c r="VRB20" s="1830"/>
      <c r="VRC20" s="1826"/>
      <c r="VRD20" s="1831"/>
      <c r="VRE20" s="1667"/>
      <c r="VRF20" s="1832"/>
      <c r="VRG20" s="1665"/>
      <c r="VRH20" s="1841"/>
      <c r="VRI20" s="1448"/>
      <c r="VRJ20" s="1666"/>
      <c r="VRK20" s="1667"/>
      <c r="VRL20" s="1668"/>
      <c r="VRM20" s="1668"/>
      <c r="VRN20" s="1667"/>
      <c r="VRO20" s="1833"/>
      <c r="VRP20" s="1827"/>
      <c r="VRQ20" s="1827"/>
      <c r="VRR20" s="1842"/>
      <c r="VRS20" s="1842"/>
      <c r="VRT20" s="1827"/>
      <c r="VRU20" s="1835"/>
      <c r="VRV20" s="1836"/>
      <c r="VRW20" s="1837"/>
      <c r="VRX20" s="1827"/>
      <c r="VRY20" s="1827"/>
      <c r="VRZ20" s="1827"/>
      <c r="VSA20" s="1838"/>
      <c r="VSB20" s="1838"/>
      <c r="VSC20" s="1827"/>
      <c r="VSD20" s="1838"/>
      <c r="VSE20" s="1838"/>
      <c r="VSF20" s="1838"/>
      <c r="VSG20" s="1838"/>
      <c r="VSH20" s="1838"/>
      <c r="VSI20" s="1827"/>
      <c r="VSJ20" s="1823"/>
      <c r="VSK20" s="1840"/>
      <c r="VSL20" s="1825"/>
      <c r="VSM20" s="1826"/>
      <c r="VSN20" s="1827"/>
      <c r="VSO20" s="1828"/>
      <c r="VSP20" s="1829"/>
      <c r="VSQ20" s="1830"/>
      <c r="VSR20" s="1826"/>
      <c r="VSS20" s="1831"/>
      <c r="VST20" s="1667"/>
      <c r="VSU20" s="1832"/>
      <c r="VSV20" s="1665"/>
      <c r="VSW20" s="1841"/>
      <c r="VSX20" s="1448"/>
      <c r="VSY20" s="1666"/>
      <c r="VSZ20" s="1667"/>
      <c r="VTA20" s="1668"/>
      <c r="VTB20" s="1668"/>
      <c r="VTC20" s="1667"/>
      <c r="VTD20" s="1833"/>
      <c r="VTE20" s="1827"/>
      <c r="VTF20" s="1827"/>
      <c r="VTG20" s="1842"/>
      <c r="VTH20" s="1842"/>
      <c r="VTI20" s="1827"/>
      <c r="VTJ20" s="1835"/>
      <c r="VTK20" s="1836"/>
      <c r="VTL20" s="1837"/>
      <c r="VTM20" s="1827"/>
      <c r="VTN20" s="1827"/>
      <c r="VTO20" s="1827"/>
      <c r="VTP20" s="1838"/>
      <c r="VTQ20" s="1838"/>
      <c r="VTR20" s="1827"/>
      <c r="VTS20" s="1838"/>
      <c r="VTT20" s="1838"/>
      <c r="VTU20" s="1838"/>
      <c r="VTV20" s="1838"/>
      <c r="VTW20" s="1838"/>
      <c r="VTX20" s="1827"/>
      <c r="VTY20" s="1823"/>
      <c r="VTZ20" s="1840"/>
      <c r="VUA20" s="1825"/>
      <c r="VUB20" s="1826"/>
      <c r="VUC20" s="1827"/>
      <c r="VUD20" s="1828"/>
      <c r="VUE20" s="1829"/>
      <c r="VUF20" s="1830"/>
      <c r="VUG20" s="1826"/>
      <c r="VUH20" s="1831"/>
      <c r="VUI20" s="1667"/>
      <c r="VUJ20" s="1832"/>
      <c r="VUK20" s="1665"/>
      <c r="VUL20" s="1841"/>
      <c r="VUM20" s="1448"/>
      <c r="VUN20" s="1666"/>
      <c r="VUO20" s="1667"/>
      <c r="VUP20" s="1668"/>
      <c r="VUQ20" s="1668"/>
      <c r="VUR20" s="1667"/>
      <c r="VUS20" s="1833"/>
      <c r="VUT20" s="1827"/>
      <c r="VUU20" s="1827"/>
      <c r="VUV20" s="1842"/>
      <c r="VUW20" s="1842"/>
      <c r="VUX20" s="1827"/>
      <c r="VUY20" s="1835"/>
      <c r="VUZ20" s="1836"/>
      <c r="VVA20" s="1837"/>
      <c r="VVB20" s="1827"/>
      <c r="VVC20" s="1827"/>
      <c r="VVD20" s="1827"/>
      <c r="VVE20" s="1838"/>
      <c r="VVF20" s="1838"/>
      <c r="VVG20" s="1827"/>
      <c r="VVH20" s="1838"/>
      <c r="VVI20" s="1838"/>
      <c r="VVJ20" s="1838"/>
      <c r="VVK20" s="1838"/>
      <c r="VVL20" s="1838"/>
      <c r="VVM20" s="1827"/>
      <c r="VVN20" s="1823"/>
      <c r="VVO20" s="1840"/>
      <c r="VVP20" s="1825"/>
      <c r="VVQ20" s="1826"/>
      <c r="VVR20" s="1827"/>
      <c r="VVS20" s="1828"/>
      <c r="VVT20" s="1829"/>
      <c r="VVU20" s="1830"/>
      <c r="VVV20" s="1826"/>
      <c r="VVW20" s="1831"/>
      <c r="VVX20" s="1667"/>
      <c r="VVY20" s="1832"/>
      <c r="VVZ20" s="1665"/>
      <c r="VWA20" s="1841"/>
      <c r="VWB20" s="1448"/>
      <c r="VWC20" s="1666"/>
      <c r="VWD20" s="1667"/>
      <c r="VWE20" s="1668"/>
      <c r="VWF20" s="1668"/>
      <c r="VWG20" s="1667"/>
      <c r="VWH20" s="1833"/>
      <c r="VWI20" s="1827"/>
      <c r="VWJ20" s="1827"/>
      <c r="VWK20" s="1842"/>
      <c r="VWL20" s="1842"/>
      <c r="VWM20" s="1827"/>
      <c r="VWN20" s="1835"/>
      <c r="VWO20" s="1836"/>
      <c r="VWP20" s="1837"/>
      <c r="VWQ20" s="1827"/>
      <c r="VWR20" s="1827"/>
      <c r="VWS20" s="1827"/>
      <c r="VWT20" s="1838"/>
      <c r="VWU20" s="1838"/>
      <c r="VWV20" s="1827"/>
      <c r="VWW20" s="1838"/>
      <c r="VWX20" s="1838"/>
      <c r="VWY20" s="1838"/>
      <c r="VWZ20" s="1838"/>
      <c r="VXA20" s="1838"/>
      <c r="VXB20" s="1827"/>
      <c r="VXC20" s="1823"/>
      <c r="VXD20" s="1840"/>
      <c r="VXE20" s="1825"/>
      <c r="VXF20" s="1826"/>
      <c r="VXG20" s="1827"/>
      <c r="VXH20" s="1828"/>
      <c r="VXI20" s="1829"/>
      <c r="VXJ20" s="1830"/>
      <c r="VXK20" s="1826"/>
      <c r="VXL20" s="1831"/>
      <c r="VXM20" s="1667"/>
      <c r="VXN20" s="1832"/>
      <c r="VXO20" s="1665"/>
      <c r="VXP20" s="1841"/>
      <c r="VXQ20" s="1448"/>
      <c r="VXR20" s="1666"/>
      <c r="VXS20" s="1667"/>
      <c r="VXT20" s="1668"/>
      <c r="VXU20" s="1668"/>
      <c r="VXV20" s="1667"/>
      <c r="VXW20" s="1833"/>
      <c r="VXX20" s="1827"/>
      <c r="VXY20" s="1827"/>
      <c r="VXZ20" s="1842"/>
      <c r="VYA20" s="1842"/>
      <c r="VYB20" s="1827"/>
      <c r="VYC20" s="1835"/>
      <c r="VYD20" s="1836"/>
      <c r="VYE20" s="1837"/>
      <c r="VYF20" s="1827"/>
      <c r="VYG20" s="1827"/>
      <c r="VYH20" s="1827"/>
      <c r="VYI20" s="1838"/>
      <c r="VYJ20" s="1838"/>
      <c r="VYK20" s="1827"/>
      <c r="VYL20" s="1838"/>
      <c r="VYM20" s="1838"/>
      <c r="VYN20" s="1838"/>
      <c r="VYO20" s="1838"/>
      <c r="VYP20" s="1838"/>
      <c r="VYQ20" s="1827"/>
      <c r="VYR20" s="1823"/>
      <c r="VYS20" s="1840"/>
      <c r="VYT20" s="1825"/>
      <c r="VYU20" s="1826"/>
      <c r="VYV20" s="1827"/>
      <c r="VYW20" s="1828"/>
      <c r="VYX20" s="1829"/>
      <c r="VYY20" s="1830"/>
      <c r="VYZ20" s="1826"/>
      <c r="VZA20" s="1831"/>
      <c r="VZB20" s="1667"/>
      <c r="VZC20" s="1832"/>
      <c r="VZD20" s="1665"/>
      <c r="VZE20" s="1841"/>
      <c r="VZF20" s="1448"/>
      <c r="VZG20" s="1666"/>
      <c r="VZH20" s="1667"/>
      <c r="VZI20" s="1668"/>
      <c r="VZJ20" s="1668"/>
      <c r="VZK20" s="1667"/>
      <c r="VZL20" s="1833"/>
      <c r="VZM20" s="1827"/>
      <c r="VZN20" s="1827"/>
      <c r="VZO20" s="1842"/>
      <c r="VZP20" s="1842"/>
      <c r="VZQ20" s="1827"/>
      <c r="VZR20" s="1835"/>
      <c r="VZS20" s="1836"/>
      <c r="VZT20" s="1837"/>
      <c r="VZU20" s="1827"/>
      <c r="VZV20" s="1827"/>
      <c r="VZW20" s="1827"/>
      <c r="VZX20" s="1838"/>
      <c r="VZY20" s="1838"/>
      <c r="VZZ20" s="1827"/>
      <c r="WAA20" s="1838"/>
      <c r="WAB20" s="1838"/>
      <c r="WAC20" s="1838"/>
      <c r="WAD20" s="1838"/>
      <c r="WAE20" s="1838"/>
      <c r="WAF20" s="1827"/>
      <c r="WAG20" s="1823"/>
      <c r="WAH20" s="1840"/>
      <c r="WAI20" s="1825"/>
      <c r="WAJ20" s="1826"/>
      <c r="WAK20" s="1827"/>
      <c r="WAL20" s="1828"/>
      <c r="WAM20" s="1829"/>
      <c r="WAN20" s="1830"/>
      <c r="WAO20" s="1826"/>
      <c r="WAP20" s="1831"/>
      <c r="WAQ20" s="1667"/>
      <c r="WAR20" s="1832"/>
      <c r="WAS20" s="1665"/>
      <c r="WAT20" s="1841"/>
      <c r="WAU20" s="1448"/>
      <c r="WAV20" s="1666"/>
      <c r="WAW20" s="1667"/>
      <c r="WAX20" s="1668"/>
      <c r="WAY20" s="1668"/>
      <c r="WAZ20" s="1667"/>
      <c r="WBA20" s="1833"/>
      <c r="WBB20" s="1827"/>
      <c r="WBC20" s="1827"/>
      <c r="WBD20" s="1842"/>
      <c r="WBE20" s="1842"/>
      <c r="WBF20" s="1827"/>
      <c r="WBG20" s="1835"/>
      <c r="WBH20" s="1836"/>
      <c r="WBI20" s="1837"/>
      <c r="WBJ20" s="1827"/>
      <c r="WBK20" s="1827"/>
      <c r="WBL20" s="1827"/>
      <c r="WBM20" s="1838"/>
      <c r="WBN20" s="1838"/>
      <c r="WBO20" s="1827"/>
      <c r="WBP20" s="1838"/>
      <c r="WBQ20" s="1838"/>
      <c r="WBR20" s="1838"/>
      <c r="WBS20" s="1838"/>
      <c r="WBT20" s="1838"/>
      <c r="WBU20" s="1827"/>
      <c r="WBV20" s="1823"/>
      <c r="WBW20" s="1840"/>
      <c r="WBX20" s="1825"/>
      <c r="WBY20" s="1826"/>
      <c r="WBZ20" s="1827"/>
      <c r="WCA20" s="1828"/>
      <c r="WCB20" s="1829"/>
      <c r="WCC20" s="1830"/>
      <c r="WCD20" s="1826"/>
      <c r="WCE20" s="1831"/>
      <c r="WCF20" s="1667"/>
      <c r="WCG20" s="1832"/>
      <c r="WCH20" s="1665"/>
      <c r="WCI20" s="1841"/>
      <c r="WCJ20" s="1448"/>
      <c r="WCK20" s="1666"/>
      <c r="WCL20" s="1667"/>
      <c r="WCM20" s="1668"/>
      <c r="WCN20" s="1668"/>
      <c r="WCO20" s="1667"/>
      <c r="WCP20" s="1833"/>
      <c r="WCQ20" s="1827"/>
      <c r="WCR20" s="1827"/>
      <c r="WCS20" s="1842"/>
      <c r="WCT20" s="1842"/>
      <c r="WCU20" s="1827"/>
      <c r="WCV20" s="1835"/>
      <c r="WCW20" s="1836"/>
      <c r="WCX20" s="1837"/>
      <c r="WCY20" s="1827"/>
      <c r="WCZ20" s="1827"/>
      <c r="WDA20" s="1827"/>
      <c r="WDB20" s="1838"/>
      <c r="WDC20" s="1838"/>
      <c r="WDD20" s="1827"/>
      <c r="WDE20" s="1838"/>
      <c r="WDF20" s="1838"/>
      <c r="WDG20" s="1838"/>
      <c r="WDH20" s="1838"/>
      <c r="WDI20" s="1838"/>
      <c r="WDJ20" s="1827"/>
      <c r="WDK20" s="1823"/>
      <c r="WDL20" s="1840"/>
      <c r="WDM20" s="1825"/>
      <c r="WDN20" s="1826"/>
      <c r="WDO20" s="1827"/>
      <c r="WDP20" s="1828"/>
      <c r="WDQ20" s="1829"/>
      <c r="WDR20" s="1830"/>
      <c r="WDS20" s="1826"/>
      <c r="WDT20" s="1831"/>
      <c r="WDU20" s="1667"/>
      <c r="WDV20" s="1832"/>
      <c r="WDW20" s="1665"/>
      <c r="WDX20" s="1841"/>
      <c r="WDY20" s="1448"/>
      <c r="WDZ20" s="1666"/>
      <c r="WEA20" s="1667"/>
      <c r="WEB20" s="1668"/>
      <c r="WEC20" s="1668"/>
      <c r="WED20" s="1667"/>
      <c r="WEE20" s="1833"/>
      <c r="WEF20" s="1827"/>
      <c r="WEG20" s="1827"/>
      <c r="WEH20" s="1842"/>
      <c r="WEI20" s="1842"/>
      <c r="WEJ20" s="1827"/>
      <c r="WEK20" s="1835"/>
      <c r="WEL20" s="1836"/>
      <c r="WEM20" s="1837"/>
      <c r="WEN20" s="1827"/>
      <c r="WEO20" s="1827"/>
      <c r="WEP20" s="1827"/>
      <c r="WEQ20" s="1838"/>
      <c r="WER20" s="1838"/>
      <c r="WES20" s="1827"/>
      <c r="WET20" s="1838"/>
      <c r="WEU20" s="1838"/>
      <c r="WEV20" s="1838"/>
      <c r="WEW20" s="1838"/>
      <c r="WEX20" s="1838"/>
      <c r="WEY20" s="1827"/>
      <c r="WEZ20" s="1823"/>
      <c r="WFA20" s="1840"/>
      <c r="WFB20" s="1825"/>
      <c r="WFC20" s="1826"/>
      <c r="WFD20" s="1827"/>
      <c r="WFE20" s="1828"/>
      <c r="WFF20" s="1829"/>
      <c r="WFG20" s="1830"/>
      <c r="WFH20" s="1826"/>
      <c r="WFI20" s="1831"/>
      <c r="WFJ20" s="1667"/>
      <c r="WFK20" s="1832"/>
      <c r="WFL20" s="1665"/>
      <c r="WFM20" s="1841"/>
      <c r="WFN20" s="1448"/>
      <c r="WFO20" s="1666"/>
      <c r="WFP20" s="1667"/>
      <c r="WFQ20" s="1668"/>
      <c r="WFR20" s="1668"/>
      <c r="WFS20" s="1667"/>
      <c r="WFT20" s="1833"/>
      <c r="WFU20" s="1827"/>
      <c r="WFV20" s="1827"/>
      <c r="WFW20" s="1842"/>
      <c r="WFX20" s="1842"/>
      <c r="WFY20" s="1827"/>
      <c r="WFZ20" s="1835"/>
      <c r="WGA20" s="1836"/>
      <c r="WGB20" s="1837"/>
      <c r="WGC20" s="1827"/>
      <c r="WGD20" s="1827"/>
      <c r="WGE20" s="1827"/>
      <c r="WGF20" s="1838"/>
      <c r="WGG20" s="1838"/>
      <c r="WGH20" s="1827"/>
      <c r="WGI20" s="1838"/>
      <c r="WGJ20" s="1838"/>
      <c r="WGK20" s="1838"/>
      <c r="WGL20" s="1838"/>
      <c r="WGM20" s="1838"/>
      <c r="WGN20" s="1827"/>
      <c r="WGO20" s="1823"/>
      <c r="WGP20" s="1840"/>
      <c r="WGQ20" s="1825"/>
      <c r="WGR20" s="1826"/>
      <c r="WGS20" s="1827"/>
      <c r="WGT20" s="1828"/>
      <c r="WGU20" s="1829"/>
      <c r="WGV20" s="1830"/>
      <c r="WGW20" s="1826"/>
      <c r="WGX20" s="1831"/>
      <c r="WGY20" s="1667"/>
      <c r="WGZ20" s="1832"/>
      <c r="WHA20" s="1665"/>
      <c r="WHB20" s="1841"/>
      <c r="WHC20" s="1448"/>
      <c r="WHD20" s="1666"/>
      <c r="WHE20" s="1667"/>
      <c r="WHF20" s="1668"/>
      <c r="WHG20" s="1668"/>
      <c r="WHH20" s="1667"/>
      <c r="WHI20" s="1833"/>
      <c r="WHJ20" s="1827"/>
      <c r="WHK20" s="1827"/>
      <c r="WHL20" s="1842"/>
      <c r="WHM20" s="1842"/>
      <c r="WHN20" s="1827"/>
      <c r="WHO20" s="1835"/>
      <c r="WHP20" s="1836"/>
      <c r="WHQ20" s="1837"/>
      <c r="WHR20" s="1827"/>
      <c r="WHS20" s="1827"/>
      <c r="WHT20" s="1827"/>
      <c r="WHU20" s="1838"/>
      <c r="WHV20" s="1838"/>
      <c r="WHW20" s="1827"/>
      <c r="WHX20" s="1838"/>
      <c r="WHY20" s="1838"/>
      <c r="WHZ20" s="1838"/>
      <c r="WIA20" s="1838"/>
      <c r="WIB20" s="1838"/>
      <c r="WIC20" s="1827"/>
      <c r="WID20" s="1823"/>
      <c r="WIE20" s="1840"/>
      <c r="WIF20" s="1825"/>
      <c r="WIG20" s="1826"/>
      <c r="WIH20" s="1827"/>
      <c r="WII20" s="1828"/>
      <c r="WIJ20" s="1829"/>
      <c r="WIK20" s="1830"/>
      <c r="WIL20" s="1826"/>
      <c r="WIM20" s="1831"/>
      <c r="WIN20" s="1667"/>
      <c r="WIO20" s="1832"/>
      <c r="WIP20" s="1665"/>
      <c r="WIQ20" s="1841"/>
      <c r="WIR20" s="1448"/>
      <c r="WIS20" s="1666"/>
      <c r="WIT20" s="1667"/>
      <c r="WIU20" s="1668"/>
      <c r="WIV20" s="1668"/>
      <c r="WIW20" s="1667"/>
      <c r="WIX20" s="1833"/>
      <c r="WIY20" s="1827"/>
      <c r="WIZ20" s="1827"/>
      <c r="WJA20" s="1842"/>
      <c r="WJB20" s="1842"/>
      <c r="WJC20" s="1827"/>
      <c r="WJD20" s="1835"/>
      <c r="WJE20" s="1836"/>
      <c r="WJF20" s="1837"/>
      <c r="WJG20" s="1827"/>
      <c r="WJH20" s="1827"/>
      <c r="WJI20" s="1827"/>
      <c r="WJJ20" s="1838"/>
      <c r="WJK20" s="1838"/>
      <c r="WJL20" s="1827"/>
      <c r="WJM20" s="1838"/>
      <c r="WJN20" s="1838"/>
      <c r="WJO20" s="1838"/>
      <c r="WJP20" s="1838"/>
      <c r="WJQ20" s="1838"/>
      <c r="WJR20" s="1827"/>
      <c r="WJS20" s="1823"/>
      <c r="WJT20" s="1840"/>
      <c r="WJU20" s="1825"/>
      <c r="WJV20" s="1826"/>
      <c r="WJW20" s="1827"/>
      <c r="WJX20" s="1828"/>
      <c r="WJY20" s="1829"/>
      <c r="WJZ20" s="1830"/>
      <c r="WKA20" s="1826"/>
      <c r="WKB20" s="1831"/>
      <c r="WKC20" s="1667"/>
      <c r="WKD20" s="1832"/>
      <c r="WKE20" s="1665"/>
      <c r="WKF20" s="1841"/>
      <c r="WKG20" s="1448"/>
      <c r="WKH20" s="1666"/>
      <c r="WKI20" s="1667"/>
      <c r="WKJ20" s="1668"/>
      <c r="WKK20" s="1668"/>
      <c r="WKL20" s="1667"/>
      <c r="WKM20" s="1833"/>
      <c r="WKN20" s="1827"/>
      <c r="WKO20" s="1827"/>
      <c r="WKP20" s="1842"/>
      <c r="WKQ20" s="1842"/>
      <c r="WKR20" s="1827"/>
      <c r="WKS20" s="1835"/>
      <c r="WKT20" s="1836"/>
      <c r="WKU20" s="1837"/>
      <c r="WKV20" s="1827"/>
      <c r="WKW20" s="1827"/>
      <c r="WKX20" s="1827"/>
      <c r="WKY20" s="1838"/>
      <c r="WKZ20" s="1838"/>
      <c r="WLA20" s="1827"/>
      <c r="WLB20" s="1838"/>
      <c r="WLC20" s="1838"/>
      <c r="WLD20" s="1838"/>
      <c r="WLE20" s="1838"/>
      <c r="WLF20" s="1838"/>
      <c r="WLG20" s="1827"/>
      <c r="WLH20" s="1823"/>
      <c r="WLI20" s="1840"/>
      <c r="WLJ20" s="1825"/>
      <c r="WLK20" s="1826"/>
      <c r="WLL20" s="1827"/>
      <c r="WLM20" s="1828"/>
      <c r="WLN20" s="1829"/>
      <c r="WLO20" s="1830"/>
      <c r="WLP20" s="1826"/>
      <c r="WLQ20" s="1831"/>
      <c r="WLR20" s="1667"/>
      <c r="WLS20" s="1832"/>
      <c r="WLT20" s="1665"/>
      <c r="WLU20" s="1841"/>
      <c r="WLV20" s="1448"/>
      <c r="WLW20" s="1666"/>
      <c r="WLX20" s="1667"/>
      <c r="WLY20" s="1668"/>
      <c r="WLZ20" s="1668"/>
      <c r="WMA20" s="1667"/>
      <c r="WMB20" s="1833"/>
      <c r="WMC20" s="1827"/>
      <c r="WMD20" s="1827"/>
      <c r="WME20" s="1842"/>
      <c r="WMF20" s="1842"/>
      <c r="WMG20" s="1827"/>
      <c r="WMH20" s="1835"/>
      <c r="WMI20" s="1836"/>
      <c r="WMJ20" s="1837"/>
      <c r="WMK20" s="1827"/>
      <c r="WML20" s="1827"/>
      <c r="WMM20" s="1827"/>
      <c r="WMN20" s="1838"/>
      <c r="WMO20" s="1838"/>
      <c r="WMP20" s="1827"/>
      <c r="WMQ20" s="1838"/>
      <c r="WMR20" s="1838"/>
      <c r="WMS20" s="1838"/>
      <c r="WMT20" s="1838"/>
      <c r="WMU20" s="1838"/>
      <c r="WMV20" s="1827"/>
      <c r="WMW20" s="1823"/>
      <c r="WMX20" s="1840"/>
      <c r="WMY20" s="1825"/>
      <c r="WMZ20" s="1826"/>
      <c r="WNA20" s="1827"/>
      <c r="WNB20" s="1828"/>
      <c r="WNC20" s="1829"/>
      <c r="WND20" s="1830"/>
      <c r="WNE20" s="1826"/>
      <c r="WNF20" s="1831"/>
      <c r="WNG20" s="1667"/>
      <c r="WNH20" s="1832"/>
      <c r="WNI20" s="1665"/>
      <c r="WNJ20" s="1841"/>
      <c r="WNK20" s="1448"/>
      <c r="WNL20" s="1666"/>
      <c r="WNM20" s="1667"/>
      <c r="WNN20" s="1668"/>
      <c r="WNO20" s="1668"/>
      <c r="WNP20" s="1667"/>
      <c r="WNQ20" s="1833"/>
      <c r="WNR20" s="1827"/>
      <c r="WNS20" s="1827"/>
      <c r="WNT20" s="1842"/>
      <c r="WNU20" s="1842"/>
      <c r="WNV20" s="1827"/>
      <c r="WNW20" s="1835"/>
      <c r="WNX20" s="1836"/>
      <c r="WNY20" s="1837"/>
      <c r="WNZ20" s="1827"/>
      <c r="WOA20" s="1827"/>
      <c r="WOB20" s="1827"/>
      <c r="WOC20" s="1838"/>
      <c r="WOD20" s="1838"/>
      <c r="WOE20" s="1827"/>
      <c r="WOF20" s="1838"/>
      <c r="WOG20" s="1838"/>
      <c r="WOH20" s="1838"/>
      <c r="WOI20" s="1838"/>
      <c r="WOJ20" s="1838"/>
      <c r="WOK20" s="1827"/>
      <c r="WOL20" s="1823"/>
      <c r="WOM20" s="1840"/>
      <c r="WON20" s="1825"/>
      <c r="WOO20" s="1826"/>
      <c r="WOP20" s="1827"/>
      <c r="WOQ20" s="1828"/>
      <c r="WOR20" s="1829"/>
      <c r="WOS20" s="1830"/>
      <c r="WOT20" s="1826"/>
      <c r="WOU20" s="1831"/>
      <c r="WOV20" s="1667"/>
      <c r="WOW20" s="1832"/>
      <c r="WOX20" s="1665"/>
      <c r="WOY20" s="1841"/>
      <c r="WOZ20" s="1448"/>
      <c r="WPA20" s="1666"/>
      <c r="WPB20" s="1667"/>
      <c r="WPC20" s="1668"/>
      <c r="WPD20" s="1668"/>
      <c r="WPE20" s="1667"/>
      <c r="WPF20" s="1833"/>
      <c r="WPG20" s="1827"/>
      <c r="WPH20" s="1827"/>
      <c r="WPI20" s="1842"/>
      <c r="WPJ20" s="1842"/>
      <c r="WPK20" s="1827"/>
      <c r="WPL20" s="1835"/>
      <c r="WPM20" s="1836"/>
      <c r="WPN20" s="1837"/>
      <c r="WPO20" s="1827"/>
      <c r="WPP20" s="1827"/>
      <c r="WPQ20" s="1827"/>
      <c r="WPR20" s="1838"/>
      <c r="WPS20" s="1838"/>
      <c r="WPT20" s="1827"/>
      <c r="WPU20" s="1838"/>
      <c r="WPV20" s="1838"/>
      <c r="WPW20" s="1838"/>
      <c r="WPX20" s="1838"/>
      <c r="WPY20" s="1838"/>
      <c r="WPZ20" s="1827"/>
      <c r="WQA20" s="1823"/>
      <c r="WQB20" s="1840"/>
      <c r="WQC20" s="1825"/>
      <c r="WQD20" s="1826"/>
      <c r="WQE20" s="1827"/>
      <c r="WQF20" s="1828"/>
      <c r="WQG20" s="1829"/>
      <c r="WQH20" s="1830"/>
      <c r="WQI20" s="1826"/>
      <c r="WQJ20" s="1831"/>
      <c r="WQK20" s="1667"/>
      <c r="WQL20" s="1832"/>
      <c r="WQM20" s="1665"/>
      <c r="WQN20" s="1841"/>
      <c r="WQO20" s="1448"/>
      <c r="WQP20" s="1666"/>
      <c r="WQQ20" s="1667"/>
      <c r="WQR20" s="1668"/>
      <c r="WQS20" s="1668"/>
      <c r="WQT20" s="1667"/>
      <c r="WQU20" s="1833"/>
      <c r="WQV20" s="1827"/>
      <c r="WQW20" s="1827"/>
      <c r="WQX20" s="1842"/>
      <c r="WQY20" s="1842"/>
      <c r="WQZ20" s="1827"/>
      <c r="WRA20" s="1835"/>
      <c r="WRB20" s="1836"/>
      <c r="WRC20" s="1837"/>
      <c r="WRD20" s="1827"/>
      <c r="WRE20" s="1827"/>
      <c r="WRF20" s="1827"/>
      <c r="WRG20" s="1838"/>
      <c r="WRH20" s="1838"/>
      <c r="WRI20" s="1827"/>
      <c r="WRJ20" s="1838"/>
      <c r="WRK20" s="1838"/>
      <c r="WRL20" s="1838"/>
      <c r="WRM20" s="1838"/>
      <c r="WRN20" s="1838"/>
      <c r="WRO20" s="1827"/>
      <c r="WRP20" s="1823"/>
      <c r="WRQ20" s="1840"/>
      <c r="WRR20" s="1825"/>
      <c r="WRS20" s="1826"/>
      <c r="WRT20" s="1827"/>
      <c r="WRU20" s="1828"/>
      <c r="WRV20" s="1829"/>
      <c r="WRW20" s="1830"/>
      <c r="WRX20" s="1826"/>
      <c r="WRY20" s="1831"/>
      <c r="WRZ20" s="1667"/>
      <c r="WSA20" s="1832"/>
      <c r="WSB20" s="1665"/>
      <c r="WSC20" s="1841"/>
      <c r="WSD20" s="1448"/>
      <c r="WSE20" s="1666"/>
      <c r="WSF20" s="1667"/>
      <c r="WSG20" s="1668"/>
      <c r="WSH20" s="1668"/>
      <c r="WSI20" s="1667"/>
      <c r="WSJ20" s="1833"/>
      <c r="WSK20" s="1827"/>
      <c r="WSL20" s="1827"/>
      <c r="WSM20" s="1842"/>
      <c r="WSN20" s="1842"/>
      <c r="WSO20" s="1827"/>
      <c r="WSP20" s="1835"/>
      <c r="WSQ20" s="1836"/>
      <c r="WSR20" s="1837"/>
      <c r="WSS20" s="1827"/>
      <c r="WST20" s="1827"/>
      <c r="WSU20" s="1827"/>
      <c r="WSV20" s="1838"/>
      <c r="WSW20" s="1838"/>
      <c r="WSX20" s="1827"/>
      <c r="WSY20" s="1838"/>
      <c r="WSZ20" s="1838"/>
      <c r="WTA20" s="1838"/>
      <c r="WTB20" s="1838"/>
      <c r="WTC20" s="1838"/>
      <c r="WTD20" s="1827"/>
      <c r="WTE20" s="1823"/>
      <c r="WTF20" s="1840"/>
      <c r="WTG20" s="1825"/>
      <c r="WTH20" s="1826"/>
      <c r="WTI20" s="1827"/>
      <c r="WTJ20" s="1828"/>
      <c r="WTK20" s="1829"/>
      <c r="WTL20" s="1830"/>
      <c r="WTM20" s="1826"/>
      <c r="WTN20" s="1831"/>
      <c r="WTO20" s="1667"/>
      <c r="WTP20" s="1832"/>
      <c r="WTQ20" s="1665"/>
      <c r="WTR20" s="1841"/>
      <c r="WTS20" s="1448"/>
      <c r="WTT20" s="1666"/>
      <c r="WTU20" s="1667"/>
      <c r="WTV20" s="1668"/>
      <c r="WTW20" s="1668"/>
      <c r="WTX20" s="1667"/>
      <c r="WTY20" s="1833"/>
      <c r="WTZ20" s="1827"/>
      <c r="WUA20" s="1827"/>
      <c r="WUB20" s="1842"/>
      <c r="WUC20" s="1842"/>
      <c r="WUD20" s="1827"/>
      <c r="WUE20" s="1835"/>
      <c r="WUF20" s="1836"/>
      <c r="WUG20" s="1837"/>
      <c r="WUH20" s="1827"/>
      <c r="WUI20" s="1827"/>
      <c r="WUJ20" s="1827"/>
      <c r="WUK20" s="1838"/>
      <c r="WUL20" s="1838"/>
      <c r="WUM20" s="1827"/>
      <c r="WUN20" s="1838"/>
      <c r="WUO20" s="1838"/>
      <c r="WUP20" s="1838"/>
      <c r="WUQ20" s="1838"/>
      <c r="WUR20" s="1838"/>
      <c r="WUS20" s="1827"/>
      <c r="WUT20" s="1823"/>
      <c r="WUU20" s="1840"/>
      <c r="WUV20" s="1825"/>
      <c r="WUW20" s="1826"/>
      <c r="WUX20" s="1827"/>
      <c r="WUY20" s="1828"/>
      <c r="WUZ20" s="1829"/>
      <c r="WVA20" s="1830"/>
      <c r="WVB20" s="1826"/>
      <c r="WVC20" s="1831"/>
      <c r="WVD20" s="1667"/>
      <c r="WVE20" s="1832"/>
      <c r="WVF20" s="1665"/>
      <c r="WVG20" s="1841"/>
      <c r="WVH20" s="1448"/>
      <c r="WVI20" s="1666"/>
      <c r="WVJ20" s="1667"/>
      <c r="WVK20" s="1668"/>
      <c r="WVL20" s="1668"/>
      <c r="WVM20" s="1667"/>
      <c r="WVN20" s="1833"/>
      <c r="WVO20" s="1827"/>
      <c r="WVP20" s="1827"/>
      <c r="WVQ20" s="1842"/>
      <c r="WVR20" s="1842"/>
      <c r="WVS20" s="1827"/>
      <c r="WVT20" s="1835"/>
      <c r="WVU20" s="1836"/>
      <c r="WVV20" s="1837"/>
      <c r="WVW20" s="1827"/>
      <c r="WVX20" s="1827"/>
      <c r="WVY20" s="1827"/>
      <c r="WVZ20" s="1838"/>
      <c r="WWA20" s="1838"/>
      <c r="WWB20" s="1827"/>
      <c r="WWC20" s="1838"/>
      <c r="WWD20" s="1838"/>
      <c r="WWE20" s="1838"/>
      <c r="WWF20" s="1838"/>
      <c r="WWG20" s="1838"/>
      <c r="WWH20" s="1827"/>
      <c r="WWI20" s="1823"/>
      <c r="WWJ20" s="1840"/>
      <c r="WWK20" s="1825"/>
      <c r="WWL20" s="1826"/>
      <c r="WWM20" s="1827"/>
      <c r="WWN20" s="1828"/>
      <c r="WWO20" s="1829"/>
      <c r="WWP20" s="1830"/>
      <c r="WWQ20" s="1826"/>
      <c r="WWR20" s="1831"/>
      <c r="WWS20" s="1667"/>
      <c r="WWT20" s="1832"/>
      <c r="WWU20" s="1665"/>
      <c r="WWV20" s="1841"/>
      <c r="WWW20" s="1448"/>
      <c r="WWX20" s="1666"/>
      <c r="WWY20" s="1667"/>
      <c r="WWZ20" s="1668"/>
      <c r="WXA20" s="1668"/>
      <c r="WXB20" s="1667"/>
      <c r="WXC20" s="1833"/>
      <c r="WXD20" s="1827"/>
      <c r="WXE20" s="1827"/>
      <c r="WXF20" s="1842"/>
      <c r="WXG20" s="1842"/>
      <c r="WXH20" s="1827"/>
      <c r="WXI20" s="1835"/>
      <c r="WXJ20" s="1836"/>
      <c r="WXK20" s="1837"/>
      <c r="WXL20" s="1827"/>
      <c r="WXM20" s="1827"/>
      <c r="WXN20" s="1827"/>
      <c r="WXO20" s="1838"/>
      <c r="WXP20" s="1838"/>
      <c r="WXQ20" s="1827"/>
      <c r="WXR20" s="1838"/>
      <c r="WXS20" s="1838"/>
      <c r="WXT20" s="1838"/>
      <c r="WXU20" s="1838"/>
      <c r="WXV20" s="1838"/>
      <c r="WXW20" s="1827"/>
      <c r="WXX20" s="1823"/>
      <c r="WXY20" s="1840"/>
      <c r="WXZ20" s="1825"/>
      <c r="WYA20" s="1826"/>
      <c r="WYB20" s="1827"/>
      <c r="WYC20" s="1828"/>
      <c r="WYD20" s="1829"/>
      <c r="WYE20" s="1830"/>
      <c r="WYF20" s="1826"/>
      <c r="WYG20" s="1831"/>
      <c r="WYH20" s="1667"/>
      <c r="WYI20" s="1832"/>
      <c r="WYJ20" s="1665"/>
      <c r="WYK20" s="1841"/>
      <c r="WYL20" s="1448"/>
      <c r="WYM20" s="1666"/>
      <c r="WYN20" s="1667"/>
      <c r="WYO20" s="1668"/>
      <c r="WYP20" s="1668"/>
      <c r="WYQ20" s="1667"/>
      <c r="WYR20" s="1833"/>
      <c r="WYS20" s="1827"/>
      <c r="WYT20" s="1827"/>
      <c r="WYU20" s="1842"/>
      <c r="WYV20" s="1842"/>
      <c r="WYW20" s="1827"/>
      <c r="WYX20" s="1835"/>
      <c r="WYY20" s="1836"/>
      <c r="WYZ20" s="1837"/>
      <c r="WZA20" s="1827"/>
      <c r="WZB20" s="1827"/>
      <c r="WZC20" s="1827"/>
      <c r="WZD20" s="1838"/>
      <c r="WZE20" s="1838"/>
      <c r="WZF20" s="1827"/>
      <c r="WZG20" s="1838"/>
      <c r="WZH20" s="1838"/>
      <c r="WZI20" s="1838"/>
      <c r="WZJ20" s="1838"/>
      <c r="WZK20" s="1838"/>
      <c r="WZL20" s="1827"/>
      <c r="WZM20" s="1823"/>
      <c r="WZN20" s="1840"/>
      <c r="WZO20" s="1825"/>
      <c r="WZP20" s="1826"/>
      <c r="WZQ20" s="1827"/>
      <c r="WZR20" s="1828"/>
      <c r="WZS20" s="1829"/>
      <c r="WZT20" s="1830"/>
      <c r="WZU20" s="1826"/>
      <c r="WZV20" s="1831"/>
      <c r="WZW20" s="1667"/>
      <c r="WZX20" s="1832"/>
      <c r="WZY20" s="1665"/>
      <c r="WZZ20" s="1841"/>
      <c r="XAA20" s="1448"/>
      <c r="XAB20" s="1666"/>
      <c r="XAC20" s="1667"/>
      <c r="XAD20" s="1668"/>
      <c r="XAE20" s="1668"/>
      <c r="XAF20" s="1667"/>
      <c r="XAG20" s="1833"/>
      <c r="XAH20" s="1827"/>
      <c r="XAI20" s="1827"/>
      <c r="XAJ20" s="1842"/>
      <c r="XAK20" s="1842"/>
      <c r="XAL20" s="1827"/>
      <c r="XAM20" s="1835"/>
      <c r="XAN20" s="1836"/>
      <c r="XAO20" s="1837"/>
      <c r="XAP20" s="1827"/>
      <c r="XAQ20" s="1827"/>
      <c r="XAR20" s="1827"/>
      <c r="XAS20" s="1838"/>
      <c r="XAT20" s="1838"/>
      <c r="XAU20" s="1827"/>
      <c r="XAV20" s="1838"/>
      <c r="XAW20" s="1838"/>
      <c r="XAX20" s="1838"/>
      <c r="XAY20" s="1838"/>
      <c r="XAZ20" s="1838"/>
      <c r="XBA20" s="1827"/>
      <c r="XBB20" s="1823"/>
      <c r="XBC20" s="1840"/>
      <c r="XBD20" s="1825"/>
      <c r="XBE20" s="1826"/>
      <c r="XBF20" s="1827"/>
      <c r="XBG20" s="1828"/>
      <c r="XBH20" s="1829"/>
      <c r="XBI20" s="1830"/>
      <c r="XBJ20" s="1826"/>
      <c r="XBK20" s="1831"/>
      <c r="XBL20" s="1667"/>
      <c r="XBM20" s="1832"/>
      <c r="XBN20" s="1665"/>
      <c r="XBO20" s="1841"/>
      <c r="XBP20" s="1448"/>
      <c r="XBQ20" s="1666"/>
      <c r="XBR20" s="1667"/>
      <c r="XBS20" s="1668"/>
      <c r="XBT20" s="1668"/>
      <c r="XBU20" s="1667"/>
      <c r="XBV20" s="1833"/>
      <c r="XBW20" s="1827"/>
      <c r="XBX20" s="1827"/>
      <c r="XBY20" s="1842"/>
      <c r="XBZ20" s="1842"/>
      <c r="XCA20" s="1827"/>
      <c r="XCB20" s="1835"/>
      <c r="XCC20" s="1836"/>
      <c r="XCD20" s="1837"/>
      <c r="XCE20" s="1827"/>
      <c r="XCF20" s="1827"/>
      <c r="XCG20" s="1827"/>
      <c r="XCH20" s="1838"/>
      <c r="XCI20" s="1838"/>
      <c r="XCJ20" s="1827"/>
      <c r="XCK20" s="1838"/>
      <c r="XCL20" s="1838"/>
      <c r="XCM20" s="1838"/>
      <c r="XCN20" s="1838"/>
      <c r="XCO20" s="1838"/>
      <c r="XCP20" s="1827"/>
      <c r="XCQ20" s="1823"/>
      <c r="XCR20" s="1840"/>
      <c r="XCS20" s="1825"/>
      <c r="XCT20" s="1826"/>
      <c r="XCU20" s="1827"/>
      <c r="XCV20" s="1828"/>
      <c r="XCW20" s="1829"/>
      <c r="XCX20" s="1830"/>
      <c r="XCY20" s="1826"/>
      <c r="XCZ20" s="1831"/>
      <c r="XDA20" s="1667"/>
      <c r="XDB20" s="1832"/>
      <c r="XDC20" s="1665"/>
      <c r="XDD20" s="1841"/>
      <c r="XDE20" s="1448"/>
      <c r="XDF20" s="1666"/>
      <c r="XDG20" s="1667"/>
      <c r="XDH20" s="1668"/>
      <c r="XDI20" s="1668"/>
      <c r="XDJ20" s="1667"/>
      <c r="XDK20" s="1833"/>
      <c r="XDL20" s="1827"/>
      <c r="XDM20" s="1827"/>
      <c r="XDN20" s="1842"/>
      <c r="XDO20" s="1842"/>
      <c r="XDP20" s="1827"/>
      <c r="XDQ20" s="1835"/>
      <c r="XDR20" s="1836"/>
      <c r="XDS20" s="1837"/>
      <c r="XDT20" s="1827"/>
      <c r="XDU20" s="1827"/>
      <c r="XDV20" s="1827"/>
      <c r="XDW20" s="1838"/>
      <c r="XDX20" s="1838"/>
      <c r="XDY20" s="1827"/>
      <c r="XDZ20" s="1838"/>
      <c r="XEA20" s="1838"/>
      <c r="XEB20" s="1838"/>
      <c r="XEC20" s="1838"/>
      <c r="XED20" s="1838"/>
      <c r="XEE20" s="1827"/>
      <c r="XEF20" s="1823"/>
      <c r="XEG20" s="1840"/>
      <c r="XEH20" s="1825"/>
      <c r="XEI20" s="1826"/>
      <c r="XEJ20" s="1827"/>
      <c r="XEK20" s="1828"/>
      <c r="XEL20" s="1829"/>
      <c r="XEM20" s="1830"/>
      <c r="XEN20" s="1826"/>
      <c r="XEO20" s="1831"/>
      <c r="XEP20" s="1667"/>
      <c r="XEQ20" s="1832"/>
      <c r="XER20" s="1665"/>
      <c r="XES20" s="1841"/>
      <c r="XET20" s="1448"/>
      <c r="XEU20" s="1666"/>
      <c r="XEV20" s="1667"/>
      <c r="XEW20" s="1668"/>
      <c r="XEX20" s="1668"/>
      <c r="XEY20" s="1667"/>
      <c r="XEZ20" s="1833"/>
      <c r="XFA20" s="1827"/>
      <c r="XFB20" s="1827"/>
      <c r="XFC20" s="1842"/>
      <c r="XFD20" s="1842"/>
    </row>
    <row r="21" spans="1:16384" s="1382" customFormat="1" ht="19.5" customHeight="1" x14ac:dyDescent="0.25">
      <c r="A21" s="1823"/>
      <c r="B21" s="1824"/>
      <c r="C21" s="1825"/>
      <c r="D21" s="1826"/>
      <c r="E21" s="1827"/>
      <c r="F21" s="1828"/>
      <c r="G21" s="1829"/>
      <c r="H21" s="1830"/>
      <c r="I21" s="1826"/>
      <c r="J21" s="1831"/>
      <c r="K21" s="5980" t="s">
        <v>1273</v>
      </c>
      <c r="L21" s="5980"/>
      <c r="M21" s="5980"/>
      <c r="N21" s="5980"/>
      <c r="O21" s="5980"/>
      <c r="P21" s="5980"/>
      <c r="Q21" s="5980"/>
      <c r="R21" s="5980"/>
      <c r="S21" s="5980"/>
      <c r="T21" s="5980"/>
      <c r="U21" s="1833"/>
      <c r="V21" s="1827"/>
      <c r="W21" s="1827"/>
      <c r="X21" s="1834"/>
      <c r="Y21" s="1834"/>
      <c r="Z21" s="1827"/>
      <c r="AA21" s="1835"/>
      <c r="AB21" s="1836"/>
      <c r="AC21" s="1837"/>
      <c r="AD21" s="1827"/>
      <c r="AE21" s="1827"/>
      <c r="AF21" s="1827"/>
      <c r="AG21" s="1838"/>
      <c r="AH21" s="1838"/>
      <c r="AI21" s="1839"/>
      <c r="AJ21" s="1838"/>
      <c r="AK21" s="1838"/>
      <c r="AL21" s="1838"/>
      <c r="AM21" s="1838"/>
      <c r="AN21" s="1838"/>
      <c r="AO21" s="1827"/>
      <c r="AP21" s="1823"/>
      <c r="AQ21" s="1840"/>
      <c r="AR21" s="1825"/>
      <c r="AS21" s="1826"/>
      <c r="AT21" s="1827"/>
      <c r="AU21" s="1828"/>
      <c r="AV21" s="1829"/>
      <c r="AW21" s="1830"/>
      <c r="AX21" s="1826"/>
      <c r="AY21" s="1831"/>
      <c r="AZ21" s="1667"/>
      <c r="BA21" s="1832"/>
      <c r="BB21" s="1665"/>
      <c r="BC21" s="1841"/>
      <c r="BD21" s="1448"/>
      <c r="BE21" s="1666"/>
      <c r="BF21" s="1667"/>
      <c r="BG21" s="1668"/>
      <c r="BH21" s="1668"/>
      <c r="BI21" s="1667"/>
      <c r="BJ21" s="1833"/>
      <c r="BK21" s="1827"/>
      <c r="BL21" s="1827"/>
      <c r="BM21" s="1842"/>
      <c r="BN21" s="1842"/>
      <c r="BO21" s="1827"/>
      <c r="BP21" s="1835"/>
      <c r="BQ21" s="1836"/>
      <c r="BR21" s="1837"/>
      <c r="BS21" s="1827"/>
      <c r="BT21" s="1827"/>
      <c r="BU21" s="1827"/>
      <c r="BV21" s="1838"/>
      <c r="BW21" s="1838"/>
      <c r="BX21" s="1827"/>
      <c r="BY21" s="1838"/>
      <c r="BZ21" s="1838"/>
      <c r="CA21" s="1838"/>
      <c r="CB21" s="1838"/>
      <c r="CC21" s="1838"/>
      <c r="CD21" s="1827"/>
      <c r="CE21" s="1823"/>
      <c r="CF21" s="1840"/>
      <c r="CG21" s="1825"/>
      <c r="CH21" s="1826"/>
      <c r="CI21" s="1827"/>
      <c r="CJ21" s="1828"/>
      <c r="CK21" s="1829"/>
      <c r="CL21" s="1830"/>
      <c r="CM21" s="1826"/>
      <c r="CN21" s="1831"/>
      <c r="CO21" s="1667"/>
      <c r="CP21" s="1832"/>
      <c r="CQ21" s="1665"/>
      <c r="CR21" s="1841"/>
      <c r="CS21" s="1448"/>
      <c r="CT21" s="1666"/>
      <c r="CU21" s="1667"/>
      <c r="CV21" s="1668"/>
      <c r="CW21" s="1668"/>
      <c r="CX21" s="1667"/>
      <c r="CY21" s="1833"/>
      <c r="CZ21" s="1827"/>
      <c r="DA21" s="1827"/>
      <c r="DB21" s="1842"/>
      <c r="DC21" s="1842"/>
      <c r="DD21" s="1827"/>
      <c r="DE21" s="1835"/>
      <c r="DF21" s="1836"/>
      <c r="DG21" s="1837"/>
      <c r="DH21" s="1827"/>
      <c r="DI21" s="1827"/>
      <c r="DJ21" s="1827"/>
      <c r="DK21" s="1838"/>
      <c r="DL21" s="1838"/>
      <c r="DM21" s="1827"/>
      <c r="DN21" s="1838"/>
      <c r="DO21" s="1838"/>
      <c r="DP21" s="1838"/>
      <c r="DQ21" s="1838"/>
      <c r="DR21" s="1838"/>
      <c r="DS21" s="1827"/>
      <c r="DT21" s="1823"/>
      <c r="DU21" s="1840"/>
      <c r="DV21" s="1825"/>
      <c r="DW21" s="1826"/>
      <c r="DX21" s="1827"/>
      <c r="DY21" s="1828"/>
      <c r="DZ21" s="1829"/>
      <c r="EA21" s="1830"/>
      <c r="EB21" s="1826"/>
      <c r="EC21" s="1831"/>
      <c r="ED21" s="1667"/>
      <c r="EE21" s="1832"/>
      <c r="EF21" s="1665"/>
      <c r="EG21" s="1841"/>
      <c r="EH21" s="1448"/>
      <c r="EI21" s="1666"/>
      <c r="EJ21" s="1667"/>
      <c r="EK21" s="1668"/>
      <c r="EL21" s="1668"/>
      <c r="EM21" s="1667"/>
      <c r="EN21" s="1833"/>
      <c r="EO21" s="1827"/>
      <c r="EP21" s="1827"/>
      <c r="EQ21" s="1842"/>
      <c r="ER21" s="1842"/>
      <c r="ES21" s="1827"/>
      <c r="ET21" s="1835"/>
      <c r="EU21" s="1836"/>
      <c r="EV21" s="1837"/>
      <c r="EW21" s="1827"/>
      <c r="EX21" s="1827"/>
      <c r="EY21" s="1827"/>
      <c r="EZ21" s="1838"/>
      <c r="FA21" s="1838"/>
      <c r="FB21" s="1827"/>
      <c r="FC21" s="1838"/>
      <c r="FD21" s="1838"/>
      <c r="FE21" s="1838"/>
      <c r="FF21" s="1838"/>
      <c r="FG21" s="1838"/>
      <c r="FH21" s="1827"/>
      <c r="FI21" s="1823"/>
      <c r="FJ21" s="1840"/>
      <c r="FK21" s="1825"/>
      <c r="FL21" s="1826"/>
      <c r="FM21" s="1827"/>
      <c r="FN21" s="1828"/>
      <c r="FO21" s="1829"/>
      <c r="FP21" s="1830"/>
      <c r="FQ21" s="1826"/>
      <c r="FR21" s="1831"/>
      <c r="FS21" s="1667"/>
      <c r="FT21" s="1832"/>
      <c r="FU21" s="1665"/>
      <c r="FV21" s="1841"/>
      <c r="FW21" s="1448"/>
      <c r="FX21" s="1666"/>
      <c r="FY21" s="1667"/>
      <c r="FZ21" s="1668"/>
      <c r="GA21" s="1668"/>
      <c r="GB21" s="1667"/>
      <c r="GC21" s="1833"/>
      <c r="GD21" s="1827"/>
      <c r="GE21" s="1827"/>
      <c r="GF21" s="1842"/>
      <c r="GG21" s="1842"/>
      <c r="GH21" s="1827"/>
      <c r="GI21" s="1835"/>
      <c r="GJ21" s="1836"/>
      <c r="GK21" s="1837"/>
      <c r="GL21" s="1827"/>
      <c r="GM21" s="1827"/>
      <c r="GN21" s="1827"/>
      <c r="GO21" s="1838"/>
      <c r="GP21" s="1838"/>
      <c r="GQ21" s="1827"/>
      <c r="GR21" s="1838"/>
      <c r="GS21" s="1838"/>
      <c r="GT21" s="1838"/>
      <c r="GU21" s="1838"/>
      <c r="GV21" s="1838"/>
      <c r="GW21" s="1827"/>
      <c r="GX21" s="1823"/>
      <c r="GY21" s="1840"/>
      <c r="GZ21" s="1825"/>
      <c r="HA21" s="1826"/>
      <c r="HB21" s="1827"/>
      <c r="HC21" s="1828"/>
      <c r="HD21" s="1829"/>
      <c r="HE21" s="1830"/>
      <c r="HF21" s="1826"/>
      <c r="HG21" s="1831"/>
      <c r="HH21" s="1667"/>
      <c r="HI21" s="1832"/>
      <c r="HJ21" s="1665"/>
      <c r="HK21" s="1841"/>
      <c r="HL21" s="1448"/>
      <c r="HM21" s="1666"/>
      <c r="HN21" s="1667"/>
      <c r="HO21" s="1668"/>
      <c r="HP21" s="1668"/>
      <c r="HQ21" s="1667"/>
      <c r="HR21" s="1833"/>
      <c r="HS21" s="1827"/>
      <c r="HT21" s="1827"/>
      <c r="HU21" s="1842"/>
      <c r="HV21" s="1842"/>
      <c r="HW21" s="1827"/>
      <c r="HX21" s="1835"/>
      <c r="HY21" s="1836"/>
      <c r="HZ21" s="1837"/>
      <c r="IA21" s="1827"/>
      <c r="IB21" s="1827"/>
      <c r="IC21" s="1827"/>
      <c r="ID21" s="1838"/>
      <c r="IE21" s="1838"/>
      <c r="IF21" s="1827"/>
      <c r="IG21" s="1838"/>
      <c r="IH21" s="1838"/>
      <c r="II21" s="1838"/>
      <c r="IJ21" s="1838"/>
      <c r="IK21" s="1838"/>
      <c r="IL21" s="1827"/>
      <c r="IM21" s="1823"/>
      <c r="IN21" s="1840"/>
      <c r="IO21" s="1825"/>
      <c r="IP21" s="1826"/>
      <c r="IQ21" s="1827"/>
      <c r="IR21" s="1828"/>
      <c r="IS21" s="1829"/>
      <c r="IT21" s="1830"/>
      <c r="IU21" s="1826"/>
      <c r="IV21" s="1831"/>
      <c r="IW21" s="1667"/>
      <c r="IX21" s="1832"/>
      <c r="IY21" s="1665"/>
      <c r="IZ21" s="1841"/>
      <c r="JA21" s="1448"/>
      <c r="JB21" s="1666"/>
      <c r="JC21" s="1667"/>
      <c r="JD21" s="1668"/>
      <c r="JE21" s="1668"/>
      <c r="JF21" s="1667"/>
      <c r="JG21" s="1833"/>
      <c r="JH21" s="1827"/>
      <c r="JI21" s="1827"/>
      <c r="JJ21" s="1842"/>
      <c r="JK21" s="1842"/>
      <c r="JL21" s="1827"/>
      <c r="JM21" s="1835"/>
      <c r="JN21" s="1836"/>
      <c r="JO21" s="1837"/>
      <c r="JP21" s="1827"/>
      <c r="JQ21" s="1827"/>
      <c r="JR21" s="1827"/>
      <c r="JS21" s="1838"/>
      <c r="JT21" s="1838"/>
      <c r="JU21" s="1827"/>
      <c r="JV21" s="1838"/>
      <c r="JW21" s="1838"/>
      <c r="JX21" s="1838"/>
      <c r="JY21" s="1838"/>
      <c r="JZ21" s="1838"/>
      <c r="KA21" s="1827"/>
      <c r="KB21" s="1823"/>
      <c r="KC21" s="1840"/>
      <c r="KD21" s="1825"/>
      <c r="KE21" s="1826"/>
      <c r="KF21" s="1827"/>
      <c r="KG21" s="1828"/>
      <c r="KH21" s="1829"/>
      <c r="KI21" s="1830"/>
      <c r="KJ21" s="1826"/>
      <c r="KK21" s="1831"/>
      <c r="KL21" s="1667"/>
      <c r="KM21" s="1832"/>
      <c r="KN21" s="1665"/>
      <c r="KO21" s="1841"/>
      <c r="KP21" s="1448"/>
      <c r="KQ21" s="1666"/>
      <c r="KR21" s="1667"/>
      <c r="KS21" s="1668"/>
      <c r="KT21" s="1668"/>
      <c r="KU21" s="1667"/>
      <c r="KV21" s="1833"/>
      <c r="KW21" s="1827"/>
      <c r="KX21" s="1827"/>
      <c r="KY21" s="1842"/>
      <c r="KZ21" s="1842"/>
      <c r="LA21" s="1827"/>
      <c r="LB21" s="1835"/>
      <c r="LC21" s="1836"/>
      <c r="LD21" s="1837"/>
      <c r="LE21" s="1827"/>
      <c r="LF21" s="1827"/>
      <c r="LG21" s="1827"/>
      <c r="LH21" s="1838"/>
      <c r="LI21" s="1838"/>
      <c r="LJ21" s="1827"/>
      <c r="LK21" s="1838"/>
      <c r="LL21" s="1838"/>
      <c r="LM21" s="1838"/>
      <c r="LN21" s="1838"/>
      <c r="LO21" s="1838"/>
      <c r="LP21" s="1827"/>
      <c r="LQ21" s="1823"/>
      <c r="LR21" s="1840"/>
      <c r="LS21" s="1825"/>
      <c r="LT21" s="1826"/>
      <c r="LU21" s="1827"/>
      <c r="LV21" s="1828"/>
      <c r="LW21" s="1829"/>
      <c r="LX21" s="1830"/>
      <c r="LY21" s="1826"/>
      <c r="LZ21" s="1831"/>
      <c r="MA21" s="1667"/>
      <c r="MB21" s="1832"/>
      <c r="MC21" s="1665"/>
      <c r="MD21" s="1841"/>
      <c r="ME21" s="1448"/>
      <c r="MF21" s="1666"/>
      <c r="MG21" s="1667"/>
      <c r="MH21" s="1668"/>
      <c r="MI21" s="1668"/>
      <c r="MJ21" s="1667"/>
      <c r="MK21" s="1833"/>
      <c r="ML21" s="1827"/>
      <c r="MM21" s="1827"/>
      <c r="MN21" s="1842"/>
      <c r="MO21" s="1842"/>
      <c r="MP21" s="1827"/>
      <c r="MQ21" s="1835"/>
      <c r="MR21" s="1836"/>
      <c r="MS21" s="1837"/>
      <c r="MT21" s="1827"/>
      <c r="MU21" s="1827"/>
      <c r="MV21" s="1827"/>
      <c r="MW21" s="1838"/>
      <c r="MX21" s="1838"/>
      <c r="MY21" s="1827"/>
      <c r="MZ21" s="1838"/>
      <c r="NA21" s="1838"/>
      <c r="NB21" s="1838"/>
      <c r="NC21" s="1838"/>
      <c r="ND21" s="1838"/>
      <c r="NE21" s="1827"/>
      <c r="NF21" s="1823"/>
      <c r="NG21" s="1840"/>
      <c r="NH21" s="1825"/>
      <c r="NI21" s="1826"/>
      <c r="NJ21" s="1827"/>
      <c r="NK21" s="1828"/>
      <c r="NL21" s="1829"/>
      <c r="NM21" s="1830"/>
      <c r="NN21" s="1826"/>
      <c r="NO21" s="1831"/>
      <c r="NP21" s="1667"/>
      <c r="NQ21" s="1832"/>
      <c r="NR21" s="1665"/>
      <c r="NS21" s="1841"/>
      <c r="NT21" s="1448"/>
      <c r="NU21" s="1666"/>
      <c r="NV21" s="1667"/>
      <c r="NW21" s="1668"/>
      <c r="NX21" s="1668"/>
      <c r="NY21" s="1667"/>
      <c r="NZ21" s="1833"/>
      <c r="OA21" s="1827"/>
      <c r="OB21" s="1827"/>
      <c r="OC21" s="1842"/>
      <c r="OD21" s="1842"/>
      <c r="OE21" s="1827"/>
      <c r="OF21" s="1835"/>
      <c r="OG21" s="1836"/>
      <c r="OH21" s="1837"/>
      <c r="OI21" s="1827"/>
      <c r="OJ21" s="1827"/>
      <c r="OK21" s="1827"/>
      <c r="OL21" s="1838"/>
      <c r="OM21" s="1838"/>
      <c r="ON21" s="1827"/>
      <c r="OO21" s="1838"/>
      <c r="OP21" s="1838"/>
      <c r="OQ21" s="1838"/>
      <c r="OR21" s="1838"/>
      <c r="OS21" s="1838"/>
      <c r="OT21" s="1827"/>
      <c r="OU21" s="1823"/>
      <c r="OV21" s="1840"/>
      <c r="OW21" s="1825"/>
      <c r="OX21" s="1826"/>
      <c r="OY21" s="1827"/>
      <c r="OZ21" s="1828"/>
      <c r="PA21" s="1829"/>
      <c r="PB21" s="1830"/>
      <c r="PC21" s="1826"/>
      <c r="PD21" s="1831"/>
      <c r="PE21" s="1667"/>
      <c r="PF21" s="1832"/>
      <c r="PG21" s="1665"/>
      <c r="PH21" s="1841"/>
      <c r="PI21" s="1448"/>
      <c r="PJ21" s="1666"/>
      <c r="PK21" s="1667"/>
      <c r="PL21" s="1668"/>
      <c r="PM21" s="1668"/>
      <c r="PN21" s="1667"/>
      <c r="PO21" s="1833"/>
      <c r="PP21" s="1827"/>
      <c r="PQ21" s="1827"/>
      <c r="PR21" s="1842"/>
      <c r="PS21" s="1842"/>
      <c r="PT21" s="1827"/>
      <c r="PU21" s="1835"/>
      <c r="PV21" s="1836"/>
      <c r="PW21" s="1837"/>
      <c r="PX21" s="1827"/>
      <c r="PY21" s="1827"/>
      <c r="PZ21" s="1827"/>
      <c r="QA21" s="1838"/>
      <c r="QB21" s="1838"/>
      <c r="QC21" s="1827"/>
      <c r="QD21" s="1838"/>
      <c r="QE21" s="1838"/>
      <c r="QF21" s="1838"/>
      <c r="QG21" s="1838"/>
      <c r="QH21" s="1838"/>
      <c r="QI21" s="1827"/>
      <c r="QJ21" s="1823"/>
      <c r="QK21" s="1840"/>
      <c r="QL21" s="1825"/>
      <c r="QM21" s="1826"/>
      <c r="QN21" s="1827"/>
      <c r="QO21" s="1828"/>
      <c r="QP21" s="1829"/>
      <c r="QQ21" s="1830"/>
      <c r="QR21" s="1826"/>
      <c r="QS21" s="1831"/>
      <c r="QT21" s="1667"/>
      <c r="QU21" s="1832"/>
      <c r="QV21" s="1665"/>
      <c r="QW21" s="1841"/>
      <c r="QX21" s="1448"/>
      <c r="QY21" s="1666"/>
      <c r="QZ21" s="1667"/>
      <c r="RA21" s="1668"/>
      <c r="RB21" s="1668"/>
      <c r="RC21" s="1667"/>
      <c r="RD21" s="1833"/>
      <c r="RE21" s="1827"/>
      <c r="RF21" s="1827"/>
      <c r="RG21" s="1842"/>
      <c r="RH21" s="1842"/>
      <c r="RI21" s="1827"/>
      <c r="RJ21" s="1835"/>
      <c r="RK21" s="1836"/>
      <c r="RL21" s="1837"/>
      <c r="RM21" s="1827"/>
      <c r="RN21" s="1827"/>
      <c r="RO21" s="1827"/>
      <c r="RP21" s="1838"/>
      <c r="RQ21" s="1838"/>
      <c r="RR21" s="1827"/>
      <c r="RS21" s="1838"/>
      <c r="RT21" s="1838"/>
      <c r="RU21" s="1838"/>
      <c r="RV21" s="1838"/>
      <c r="RW21" s="1838"/>
      <c r="RX21" s="1827"/>
      <c r="RY21" s="1823"/>
      <c r="RZ21" s="1840"/>
      <c r="SA21" s="1825"/>
      <c r="SB21" s="1826"/>
      <c r="SC21" s="1827"/>
      <c r="SD21" s="1828"/>
      <c r="SE21" s="1829"/>
      <c r="SF21" s="1830"/>
      <c r="SG21" s="1826"/>
      <c r="SH21" s="1831"/>
      <c r="SI21" s="1667"/>
      <c r="SJ21" s="1832"/>
      <c r="SK21" s="1665"/>
      <c r="SL21" s="1841"/>
      <c r="SM21" s="1448"/>
      <c r="SN21" s="1666"/>
      <c r="SO21" s="1667"/>
      <c r="SP21" s="1668"/>
      <c r="SQ21" s="1668"/>
      <c r="SR21" s="1667"/>
      <c r="SS21" s="1833"/>
      <c r="ST21" s="1827"/>
      <c r="SU21" s="1827"/>
      <c r="SV21" s="1842"/>
      <c r="SW21" s="1842"/>
      <c r="SX21" s="1827"/>
      <c r="SY21" s="1835"/>
      <c r="SZ21" s="1836"/>
      <c r="TA21" s="1837"/>
      <c r="TB21" s="1827"/>
      <c r="TC21" s="1827"/>
      <c r="TD21" s="1827"/>
      <c r="TE21" s="1838"/>
      <c r="TF21" s="1838"/>
      <c r="TG21" s="1827"/>
      <c r="TH21" s="1838"/>
      <c r="TI21" s="1838"/>
      <c r="TJ21" s="1838"/>
      <c r="TK21" s="1838"/>
      <c r="TL21" s="1838"/>
      <c r="TM21" s="1827"/>
      <c r="TN21" s="1823"/>
      <c r="TO21" s="1840"/>
      <c r="TP21" s="1825"/>
      <c r="TQ21" s="1826"/>
      <c r="TR21" s="1827"/>
      <c r="TS21" s="1828"/>
      <c r="TT21" s="1829"/>
      <c r="TU21" s="1830"/>
      <c r="TV21" s="1826"/>
      <c r="TW21" s="1831"/>
      <c r="TX21" s="1667"/>
      <c r="TY21" s="1832"/>
      <c r="TZ21" s="1665"/>
      <c r="UA21" s="1841"/>
      <c r="UB21" s="1448"/>
      <c r="UC21" s="1666"/>
      <c r="UD21" s="1667"/>
      <c r="UE21" s="1668"/>
      <c r="UF21" s="1668"/>
      <c r="UG21" s="1667"/>
      <c r="UH21" s="1833"/>
      <c r="UI21" s="1827"/>
      <c r="UJ21" s="1827"/>
      <c r="UK21" s="1842"/>
      <c r="UL21" s="1842"/>
      <c r="UM21" s="1827"/>
      <c r="UN21" s="1835"/>
      <c r="UO21" s="1836"/>
      <c r="UP21" s="1837"/>
      <c r="UQ21" s="1827"/>
      <c r="UR21" s="1827"/>
      <c r="US21" s="1827"/>
      <c r="UT21" s="1838"/>
      <c r="UU21" s="1838"/>
      <c r="UV21" s="1827"/>
      <c r="UW21" s="1838"/>
      <c r="UX21" s="1838"/>
      <c r="UY21" s="1838"/>
      <c r="UZ21" s="1838"/>
      <c r="VA21" s="1838"/>
      <c r="VB21" s="1827"/>
      <c r="VC21" s="1823"/>
      <c r="VD21" s="1840"/>
      <c r="VE21" s="1825"/>
      <c r="VF21" s="1826"/>
      <c r="VG21" s="1827"/>
      <c r="VH21" s="1828"/>
      <c r="VI21" s="1829"/>
      <c r="VJ21" s="1830"/>
      <c r="VK21" s="1826"/>
      <c r="VL21" s="1831"/>
      <c r="VM21" s="1667"/>
      <c r="VN21" s="1832"/>
      <c r="VO21" s="1665"/>
      <c r="VP21" s="1841"/>
      <c r="VQ21" s="1448"/>
      <c r="VR21" s="1666"/>
      <c r="VS21" s="1667"/>
      <c r="VT21" s="1668"/>
      <c r="VU21" s="1668"/>
      <c r="VV21" s="1667"/>
      <c r="VW21" s="1833"/>
      <c r="VX21" s="1827"/>
      <c r="VY21" s="1827"/>
      <c r="VZ21" s="1842"/>
      <c r="WA21" s="1842"/>
      <c r="WB21" s="1827"/>
      <c r="WC21" s="1835"/>
      <c r="WD21" s="1836"/>
      <c r="WE21" s="1837"/>
      <c r="WF21" s="1827"/>
      <c r="WG21" s="1827"/>
      <c r="WH21" s="1827"/>
      <c r="WI21" s="1838"/>
      <c r="WJ21" s="1838"/>
      <c r="WK21" s="1827"/>
      <c r="WL21" s="1838"/>
      <c r="WM21" s="1838"/>
      <c r="WN21" s="1838"/>
      <c r="WO21" s="1838"/>
      <c r="WP21" s="1838"/>
      <c r="WQ21" s="1827"/>
      <c r="WR21" s="1823"/>
      <c r="WS21" s="1840"/>
      <c r="WT21" s="1825"/>
      <c r="WU21" s="1826"/>
      <c r="WV21" s="1827"/>
      <c r="WW21" s="1828"/>
      <c r="WX21" s="1829"/>
      <c r="WY21" s="1830"/>
      <c r="WZ21" s="1826"/>
      <c r="XA21" s="1831"/>
      <c r="XB21" s="1667"/>
      <c r="XC21" s="1832"/>
      <c r="XD21" s="1665"/>
      <c r="XE21" s="1841"/>
      <c r="XF21" s="1448"/>
      <c r="XG21" s="1666"/>
      <c r="XH21" s="1667"/>
      <c r="XI21" s="1668"/>
      <c r="XJ21" s="1668"/>
      <c r="XK21" s="1667"/>
      <c r="XL21" s="1833"/>
      <c r="XM21" s="1827"/>
      <c r="XN21" s="1827"/>
      <c r="XO21" s="1842"/>
      <c r="XP21" s="1842"/>
      <c r="XQ21" s="1827"/>
      <c r="XR21" s="1835"/>
      <c r="XS21" s="1836"/>
      <c r="XT21" s="1837"/>
      <c r="XU21" s="1827"/>
      <c r="XV21" s="1827"/>
      <c r="XW21" s="1827"/>
      <c r="XX21" s="1838"/>
      <c r="XY21" s="1838"/>
      <c r="XZ21" s="1827"/>
      <c r="YA21" s="1838"/>
      <c r="YB21" s="1838"/>
      <c r="YC21" s="1838"/>
      <c r="YD21" s="1838"/>
      <c r="YE21" s="1838"/>
      <c r="YF21" s="1827"/>
      <c r="YG21" s="1823"/>
      <c r="YH21" s="1840"/>
      <c r="YI21" s="1825"/>
      <c r="YJ21" s="1826"/>
      <c r="YK21" s="1827"/>
      <c r="YL21" s="1828"/>
      <c r="YM21" s="1829"/>
      <c r="YN21" s="1830"/>
      <c r="YO21" s="1826"/>
      <c r="YP21" s="1831"/>
      <c r="YQ21" s="1667"/>
      <c r="YR21" s="1832"/>
      <c r="YS21" s="1665"/>
      <c r="YT21" s="1841"/>
      <c r="YU21" s="1448"/>
      <c r="YV21" s="1666"/>
      <c r="YW21" s="1667"/>
      <c r="YX21" s="1668"/>
      <c r="YY21" s="1668"/>
      <c r="YZ21" s="1667"/>
      <c r="ZA21" s="1833"/>
      <c r="ZB21" s="1827"/>
      <c r="ZC21" s="1827"/>
      <c r="ZD21" s="1842"/>
      <c r="ZE21" s="1842"/>
      <c r="ZF21" s="1827"/>
      <c r="ZG21" s="1835"/>
      <c r="ZH21" s="1836"/>
      <c r="ZI21" s="1837"/>
      <c r="ZJ21" s="1827"/>
      <c r="ZK21" s="1827"/>
      <c r="ZL21" s="1827"/>
      <c r="ZM21" s="1838"/>
      <c r="ZN21" s="1838"/>
      <c r="ZO21" s="1827"/>
      <c r="ZP21" s="1838"/>
      <c r="ZQ21" s="1838"/>
      <c r="ZR21" s="1838"/>
      <c r="ZS21" s="1838"/>
      <c r="ZT21" s="1838"/>
      <c r="ZU21" s="1827"/>
      <c r="ZV21" s="1823"/>
      <c r="ZW21" s="1840"/>
      <c r="ZX21" s="1825"/>
      <c r="ZY21" s="1826"/>
      <c r="ZZ21" s="1827"/>
      <c r="AAA21" s="1828"/>
      <c r="AAB21" s="1829"/>
      <c r="AAC21" s="1830"/>
      <c r="AAD21" s="1826"/>
      <c r="AAE21" s="1831"/>
      <c r="AAF21" s="1667"/>
      <c r="AAG21" s="1832"/>
      <c r="AAH21" s="1665"/>
      <c r="AAI21" s="1841"/>
      <c r="AAJ21" s="1448"/>
      <c r="AAK21" s="1666"/>
      <c r="AAL21" s="1667"/>
      <c r="AAM21" s="1668"/>
      <c r="AAN21" s="1668"/>
      <c r="AAO21" s="1667"/>
      <c r="AAP21" s="1833"/>
      <c r="AAQ21" s="1827"/>
      <c r="AAR21" s="1827"/>
      <c r="AAS21" s="1842"/>
      <c r="AAT21" s="1842"/>
      <c r="AAU21" s="1827"/>
      <c r="AAV21" s="1835"/>
      <c r="AAW21" s="1836"/>
      <c r="AAX21" s="1837"/>
      <c r="AAY21" s="1827"/>
      <c r="AAZ21" s="1827"/>
      <c r="ABA21" s="1827"/>
      <c r="ABB21" s="1838"/>
      <c r="ABC21" s="1838"/>
      <c r="ABD21" s="1827"/>
      <c r="ABE21" s="1838"/>
      <c r="ABF21" s="1838"/>
      <c r="ABG21" s="1838"/>
      <c r="ABH21" s="1838"/>
      <c r="ABI21" s="1838"/>
      <c r="ABJ21" s="1827"/>
      <c r="ABK21" s="1823"/>
      <c r="ABL21" s="1840"/>
      <c r="ABM21" s="1825"/>
      <c r="ABN21" s="1826"/>
      <c r="ABO21" s="1827"/>
      <c r="ABP21" s="1828"/>
      <c r="ABQ21" s="1829"/>
      <c r="ABR21" s="1830"/>
      <c r="ABS21" s="1826"/>
      <c r="ABT21" s="1831"/>
      <c r="ABU21" s="1667"/>
      <c r="ABV21" s="1832"/>
      <c r="ABW21" s="1665"/>
      <c r="ABX21" s="1841"/>
      <c r="ABY21" s="1448"/>
      <c r="ABZ21" s="1666"/>
      <c r="ACA21" s="1667"/>
      <c r="ACB21" s="1668"/>
      <c r="ACC21" s="1668"/>
      <c r="ACD21" s="1667"/>
      <c r="ACE21" s="1833"/>
      <c r="ACF21" s="1827"/>
      <c r="ACG21" s="1827"/>
      <c r="ACH21" s="1842"/>
      <c r="ACI21" s="1842"/>
      <c r="ACJ21" s="1827"/>
      <c r="ACK21" s="1835"/>
      <c r="ACL21" s="1836"/>
      <c r="ACM21" s="1837"/>
      <c r="ACN21" s="1827"/>
      <c r="ACO21" s="1827"/>
      <c r="ACP21" s="1827"/>
      <c r="ACQ21" s="1838"/>
      <c r="ACR21" s="1838"/>
      <c r="ACS21" s="1827"/>
      <c r="ACT21" s="1838"/>
      <c r="ACU21" s="1838"/>
      <c r="ACV21" s="1838"/>
      <c r="ACW21" s="1838"/>
      <c r="ACX21" s="1838"/>
      <c r="ACY21" s="1827"/>
      <c r="ACZ21" s="1823"/>
      <c r="ADA21" s="1840"/>
      <c r="ADB21" s="1825"/>
      <c r="ADC21" s="1826"/>
      <c r="ADD21" s="1827"/>
      <c r="ADE21" s="1828"/>
      <c r="ADF21" s="1829"/>
      <c r="ADG21" s="1830"/>
      <c r="ADH21" s="1826"/>
      <c r="ADI21" s="1831"/>
      <c r="ADJ21" s="1667"/>
      <c r="ADK21" s="1832"/>
      <c r="ADL21" s="1665"/>
      <c r="ADM21" s="1841"/>
      <c r="ADN21" s="1448"/>
      <c r="ADO21" s="1666"/>
      <c r="ADP21" s="1667"/>
      <c r="ADQ21" s="1668"/>
      <c r="ADR21" s="1668"/>
      <c r="ADS21" s="1667"/>
      <c r="ADT21" s="1833"/>
      <c r="ADU21" s="1827"/>
      <c r="ADV21" s="1827"/>
      <c r="ADW21" s="1842"/>
      <c r="ADX21" s="1842"/>
      <c r="ADY21" s="1827"/>
      <c r="ADZ21" s="1835"/>
      <c r="AEA21" s="1836"/>
      <c r="AEB21" s="1837"/>
      <c r="AEC21" s="1827"/>
      <c r="AED21" s="1827"/>
      <c r="AEE21" s="1827"/>
      <c r="AEF21" s="1838"/>
      <c r="AEG21" s="1838"/>
      <c r="AEH21" s="1827"/>
      <c r="AEI21" s="1838"/>
      <c r="AEJ21" s="1838"/>
      <c r="AEK21" s="1838"/>
      <c r="AEL21" s="1838"/>
      <c r="AEM21" s="1838"/>
      <c r="AEN21" s="1827"/>
      <c r="AEO21" s="1823"/>
      <c r="AEP21" s="1840"/>
      <c r="AEQ21" s="1825"/>
      <c r="AER21" s="1826"/>
      <c r="AES21" s="1827"/>
      <c r="AET21" s="1828"/>
      <c r="AEU21" s="1829"/>
      <c r="AEV21" s="1830"/>
      <c r="AEW21" s="1826"/>
      <c r="AEX21" s="1831"/>
      <c r="AEY21" s="1667"/>
      <c r="AEZ21" s="1832"/>
      <c r="AFA21" s="1665"/>
      <c r="AFB21" s="1841"/>
      <c r="AFC21" s="1448"/>
      <c r="AFD21" s="1666"/>
      <c r="AFE21" s="1667"/>
      <c r="AFF21" s="1668"/>
      <c r="AFG21" s="1668"/>
      <c r="AFH21" s="1667"/>
      <c r="AFI21" s="1833"/>
      <c r="AFJ21" s="1827"/>
      <c r="AFK21" s="1827"/>
      <c r="AFL21" s="1842"/>
      <c r="AFM21" s="1842"/>
      <c r="AFN21" s="1827"/>
      <c r="AFO21" s="1835"/>
      <c r="AFP21" s="1836"/>
      <c r="AFQ21" s="1837"/>
      <c r="AFR21" s="1827"/>
      <c r="AFS21" s="1827"/>
      <c r="AFT21" s="1827"/>
      <c r="AFU21" s="1838"/>
      <c r="AFV21" s="1838"/>
      <c r="AFW21" s="1827"/>
      <c r="AFX21" s="1838"/>
      <c r="AFY21" s="1838"/>
      <c r="AFZ21" s="1838"/>
      <c r="AGA21" s="1838"/>
      <c r="AGB21" s="1838"/>
      <c r="AGC21" s="1827"/>
      <c r="AGD21" s="1823"/>
      <c r="AGE21" s="1840"/>
      <c r="AGF21" s="1825"/>
      <c r="AGG21" s="1826"/>
      <c r="AGH21" s="1827"/>
      <c r="AGI21" s="1828"/>
      <c r="AGJ21" s="1829"/>
      <c r="AGK21" s="1830"/>
      <c r="AGL21" s="1826"/>
      <c r="AGM21" s="1831"/>
      <c r="AGN21" s="1667"/>
      <c r="AGO21" s="1832"/>
      <c r="AGP21" s="1665"/>
      <c r="AGQ21" s="1841"/>
      <c r="AGR21" s="1448"/>
      <c r="AGS21" s="1666"/>
      <c r="AGT21" s="1667"/>
      <c r="AGU21" s="1668"/>
      <c r="AGV21" s="1668"/>
      <c r="AGW21" s="1667"/>
      <c r="AGX21" s="1833"/>
      <c r="AGY21" s="1827"/>
      <c r="AGZ21" s="1827"/>
      <c r="AHA21" s="1842"/>
      <c r="AHB21" s="1842"/>
      <c r="AHC21" s="1827"/>
      <c r="AHD21" s="1835"/>
      <c r="AHE21" s="1836"/>
      <c r="AHF21" s="1837"/>
      <c r="AHG21" s="1827"/>
      <c r="AHH21" s="1827"/>
      <c r="AHI21" s="1827"/>
      <c r="AHJ21" s="1838"/>
      <c r="AHK21" s="1838"/>
      <c r="AHL21" s="1827"/>
      <c r="AHM21" s="1838"/>
      <c r="AHN21" s="1838"/>
      <c r="AHO21" s="1838"/>
      <c r="AHP21" s="1838"/>
      <c r="AHQ21" s="1838"/>
      <c r="AHR21" s="1827"/>
      <c r="AHS21" s="1823"/>
      <c r="AHT21" s="1840"/>
      <c r="AHU21" s="1825"/>
      <c r="AHV21" s="1826"/>
      <c r="AHW21" s="1827"/>
      <c r="AHX21" s="1828"/>
      <c r="AHY21" s="1829"/>
      <c r="AHZ21" s="1830"/>
      <c r="AIA21" s="1826"/>
      <c r="AIB21" s="1831"/>
      <c r="AIC21" s="1667"/>
      <c r="AID21" s="1832"/>
      <c r="AIE21" s="1665"/>
      <c r="AIF21" s="1841"/>
      <c r="AIG21" s="1448"/>
      <c r="AIH21" s="1666"/>
      <c r="AII21" s="1667"/>
      <c r="AIJ21" s="1668"/>
      <c r="AIK21" s="1668"/>
      <c r="AIL21" s="1667"/>
      <c r="AIM21" s="1833"/>
      <c r="AIN21" s="1827"/>
      <c r="AIO21" s="1827"/>
      <c r="AIP21" s="1842"/>
      <c r="AIQ21" s="1842"/>
      <c r="AIR21" s="1827"/>
      <c r="AIS21" s="1835"/>
      <c r="AIT21" s="1836"/>
      <c r="AIU21" s="1837"/>
      <c r="AIV21" s="1827"/>
      <c r="AIW21" s="1827"/>
      <c r="AIX21" s="1827"/>
      <c r="AIY21" s="1838"/>
      <c r="AIZ21" s="1838"/>
      <c r="AJA21" s="1827"/>
      <c r="AJB21" s="1838"/>
      <c r="AJC21" s="1838"/>
      <c r="AJD21" s="1838"/>
      <c r="AJE21" s="1838"/>
      <c r="AJF21" s="1838"/>
      <c r="AJG21" s="1827"/>
      <c r="AJH21" s="1823"/>
      <c r="AJI21" s="1840"/>
      <c r="AJJ21" s="1825"/>
      <c r="AJK21" s="1826"/>
      <c r="AJL21" s="1827"/>
      <c r="AJM21" s="1828"/>
      <c r="AJN21" s="1829"/>
      <c r="AJO21" s="1830"/>
      <c r="AJP21" s="1826"/>
      <c r="AJQ21" s="1831"/>
      <c r="AJR21" s="1667"/>
      <c r="AJS21" s="1832"/>
      <c r="AJT21" s="1665"/>
      <c r="AJU21" s="1841"/>
      <c r="AJV21" s="1448"/>
      <c r="AJW21" s="1666"/>
      <c r="AJX21" s="1667"/>
      <c r="AJY21" s="1668"/>
      <c r="AJZ21" s="1668"/>
      <c r="AKA21" s="1667"/>
      <c r="AKB21" s="1833"/>
      <c r="AKC21" s="1827"/>
      <c r="AKD21" s="1827"/>
      <c r="AKE21" s="1842"/>
      <c r="AKF21" s="1842"/>
      <c r="AKG21" s="1827"/>
      <c r="AKH21" s="1835"/>
      <c r="AKI21" s="1836"/>
      <c r="AKJ21" s="1837"/>
      <c r="AKK21" s="1827"/>
      <c r="AKL21" s="1827"/>
      <c r="AKM21" s="1827"/>
      <c r="AKN21" s="1838"/>
      <c r="AKO21" s="1838"/>
      <c r="AKP21" s="1827"/>
      <c r="AKQ21" s="1838"/>
      <c r="AKR21" s="1838"/>
      <c r="AKS21" s="1838"/>
      <c r="AKT21" s="1838"/>
      <c r="AKU21" s="1838"/>
      <c r="AKV21" s="1827"/>
      <c r="AKW21" s="1823"/>
      <c r="AKX21" s="1840"/>
      <c r="AKY21" s="1825"/>
      <c r="AKZ21" s="1826"/>
      <c r="ALA21" s="1827"/>
      <c r="ALB21" s="1828"/>
      <c r="ALC21" s="1829"/>
      <c r="ALD21" s="1830"/>
      <c r="ALE21" s="1826"/>
      <c r="ALF21" s="1831"/>
      <c r="ALG21" s="1667"/>
      <c r="ALH21" s="1832"/>
      <c r="ALI21" s="1665"/>
      <c r="ALJ21" s="1841"/>
      <c r="ALK21" s="1448"/>
      <c r="ALL21" s="1666"/>
      <c r="ALM21" s="1667"/>
      <c r="ALN21" s="1668"/>
      <c r="ALO21" s="1668"/>
      <c r="ALP21" s="1667"/>
      <c r="ALQ21" s="1833"/>
      <c r="ALR21" s="1827"/>
      <c r="ALS21" s="1827"/>
      <c r="ALT21" s="1842"/>
      <c r="ALU21" s="1842"/>
      <c r="ALV21" s="1827"/>
      <c r="ALW21" s="1835"/>
      <c r="ALX21" s="1836"/>
      <c r="ALY21" s="1837"/>
      <c r="ALZ21" s="1827"/>
      <c r="AMA21" s="1827"/>
      <c r="AMB21" s="1827"/>
      <c r="AMC21" s="1838"/>
      <c r="AMD21" s="1838"/>
      <c r="AME21" s="1827"/>
      <c r="AMF21" s="1838"/>
      <c r="AMG21" s="1838"/>
      <c r="AMH21" s="1838"/>
      <c r="AMI21" s="1838"/>
      <c r="AMJ21" s="1838"/>
      <c r="AMK21" s="1827"/>
      <c r="AML21" s="1823"/>
      <c r="AMM21" s="1840"/>
      <c r="AMN21" s="1825"/>
      <c r="AMO21" s="1826"/>
      <c r="AMP21" s="1827"/>
      <c r="AMQ21" s="1828"/>
      <c r="AMR21" s="1829"/>
      <c r="AMS21" s="1830"/>
      <c r="AMT21" s="1826"/>
      <c r="AMU21" s="1831"/>
      <c r="AMV21" s="1667"/>
      <c r="AMW21" s="1832"/>
      <c r="AMX21" s="1665"/>
      <c r="AMY21" s="1841"/>
      <c r="AMZ21" s="1448"/>
      <c r="ANA21" s="1666"/>
      <c r="ANB21" s="1667"/>
      <c r="ANC21" s="1668"/>
      <c r="AND21" s="1668"/>
      <c r="ANE21" s="1667"/>
      <c r="ANF21" s="1833"/>
      <c r="ANG21" s="1827"/>
      <c r="ANH21" s="1827"/>
      <c r="ANI21" s="1842"/>
      <c r="ANJ21" s="1842"/>
      <c r="ANK21" s="1827"/>
      <c r="ANL21" s="1835"/>
      <c r="ANM21" s="1836"/>
      <c r="ANN21" s="1837"/>
      <c r="ANO21" s="1827"/>
      <c r="ANP21" s="1827"/>
      <c r="ANQ21" s="1827"/>
      <c r="ANR21" s="1838"/>
      <c r="ANS21" s="1838"/>
      <c r="ANT21" s="1827"/>
      <c r="ANU21" s="1838"/>
      <c r="ANV21" s="1838"/>
      <c r="ANW21" s="1838"/>
      <c r="ANX21" s="1838"/>
      <c r="ANY21" s="1838"/>
      <c r="ANZ21" s="1827"/>
      <c r="AOA21" s="1823"/>
      <c r="AOB21" s="1840"/>
      <c r="AOC21" s="1825"/>
      <c r="AOD21" s="1826"/>
      <c r="AOE21" s="1827"/>
      <c r="AOF21" s="1828"/>
      <c r="AOG21" s="1829"/>
      <c r="AOH21" s="1830"/>
      <c r="AOI21" s="1826"/>
      <c r="AOJ21" s="1831"/>
      <c r="AOK21" s="1667"/>
      <c r="AOL21" s="1832"/>
      <c r="AOM21" s="1665"/>
      <c r="AON21" s="1841"/>
      <c r="AOO21" s="1448"/>
      <c r="AOP21" s="1666"/>
      <c r="AOQ21" s="1667"/>
      <c r="AOR21" s="1668"/>
      <c r="AOS21" s="1668"/>
      <c r="AOT21" s="1667"/>
      <c r="AOU21" s="1833"/>
      <c r="AOV21" s="1827"/>
      <c r="AOW21" s="1827"/>
      <c r="AOX21" s="1842"/>
      <c r="AOY21" s="1842"/>
      <c r="AOZ21" s="1827"/>
      <c r="APA21" s="1835"/>
      <c r="APB21" s="1836"/>
      <c r="APC21" s="1837"/>
      <c r="APD21" s="1827"/>
      <c r="APE21" s="1827"/>
      <c r="APF21" s="1827"/>
      <c r="APG21" s="1838"/>
      <c r="APH21" s="1838"/>
      <c r="API21" s="1827"/>
      <c r="APJ21" s="1838"/>
      <c r="APK21" s="1838"/>
      <c r="APL21" s="1838"/>
      <c r="APM21" s="1838"/>
      <c r="APN21" s="1838"/>
      <c r="APO21" s="1827"/>
      <c r="APP21" s="1823"/>
      <c r="APQ21" s="1840"/>
      <c r="APR21" s="1825"/>
      <c r="APS21" s="1826"/>
      <c r="APT21" s="1827"/>
      <c r="APU21" s="1828"/>
      <c r="APV21" s="1829"/>
      <c r="APW21" s="1830"/>
      <c r="APX21" s="1826"/>
      <c r="APY21" s="1831"/>
      <c r="APZ21" s="1667"/>
      <c r="AQA21" s="1832"/>
      <c r="AQB21" s="1665"/>
      <c r="AQC21" s="1841"/>
      <c r="AQD21" s="1448"/>
      <c r="AQE21" s="1666"/>
      <c r="AQF21" s="1667"/>
      <c r="AQG21" s="1668"/>
      <c r="AQH21" s="1668"/>
      <c r="AQI21" s="1667"/>
      <c r="AQJ21" s="1833"/>
      <c r="AQK21" s="1827"/>
      <c r="AQL21" s="1827"/>
      <c r="AQM21" s="1842"/>
      <c r="AQN21" s="1842"/>
      <c r="AQO21" s="1827"/>
      <c r="AQP21" s="1835"/>
      <c r="AQQ21" s="1836"/>
      <c r="AQR21" s="1837"/>
      <c r="AQS21" s="1827"/>
      <c r="AQT21" s="1827"/>
      <c r="AQU21" s="1827"/>
      <c r="AQV21" s="1838"/>
      <c r="AQW21" s="1838"/>
      <c r="AQX21" s="1827"/>
      <c r="AQY21" s="1838"/>
      <c r="AQZ21" s="1838"/>
      <c r="ARA21" s="1838"/>
      <c r="ARB21" s="1838"/>
      <c r="ARC21" s="1838"/>
      <c r="ARD21" s="1827"/>
      <c r="ARE21" s="1823"/>
      <c r="ARF21" s="1840"/>
      <c r="ARG21" s="1825"/>
      <c r="ARH21" s="1826"/>
      <c r="ARI21" s="1827"/>
      <c r="ARJ21" s="1828"/>
      <c r="ARK21" s="1829"/>
      <c r="ARL21" s="1830"/>
      <c r="ARM21" s="1826"/>
      <c r="ARN21" s="1831"/>
      <c r="ARO21" s="1667"/>
      <c r="ARP21" s="1832"/>
      <c r="ARQ21" s="1665"/>
      <c r="ARR21" s="1841"/>
      <c r="ARS21" s="1448"/>
      <c r="ART21" s="1666"/>
      <c r="ARU21" s="1667"/>
      <c r="ARV21" s="1668"/>
      <c r="ARW21" s="1668"/>
      <c r="ARX21" s="1667"/>
      <c r="ARY21" s="1833"/>
      <c r="ARZ21" s="1827"/>
      <c r="ASA21" s="1827"/>
      <c r="ASB21" s="1842"/>
      <c r="ASC21" s="1842"/>
      <c r="ASD21" s="1827"/>
      <c r="ASE21" s="1835"/>
      <c r="ASF21" s="1836"/>
      <c r="ASG21" s="1837"/>
      <c r="ASH21" s="1827"/>
      <c r="ASI21" s="1827"/>
      <c r="ASJ21" s="1827"/>
      <c r="ASK21" s="1838"/>
      <c r="ASL21" s="1838"/>
      <c r="ASM21" s="1827"/>
      <c r="ASN21" s="1838"/>
      <c r="ASO21" s="1838"/>
      <c r="ASP21" s="1838"/>
      <c r="ASQ21" s="1838"/>
      <c r="ASR21" s="1838"/>
      <c r="ASS21" s="1827"/>
      <c r="AST21" s="1823"/>
      <c r="ASU21" s="1840"/>
      <c r="ASV21" s="1825"/>
      <c r="ASW21" s="1826"/>
      <c r="ASX21" s="1827"/>
      <c r="ASY21" s="1828"/>
      <c r="ASZ21" s="1829"/>
      <c r="ATA21" s="1830"/>
      <c r="ATB21" s="1826"/>
      <c r="ATC21" s="1831"/>
      <c r="ATD21" s="1667"/>
      <c r="ATE21" s="1832"/>
      <c r="ATF21" s="1665"/>
      <c r="ATG21" s="1841"/>
      <c r="ATH21" s="1448"/>
      <c r="ATI21" s="1666"/>
      <c r="ATJ21" s="1667"/>
      <c r="ATK21" s="1668"/>
      <c r="ATL21" s="1668"/>
      <c r="ATM21" s="1667"/>
      <c r="ATN21" s="1833"/>
      <c r="ATO21" s="1827"/>
      <c r="ATP21" s="1827"/>
      <c r="ATQ21" s="1842"/>
      <c r="ATR21" s="1842"/>
      <c r="ATS21" s="1827"/>
      <c r="ATT21" s="1835"/>
      <c r="ATU21" s="1836"/>
      <c r="ATV21" s="1837"/>
      <c r="ATW21" s="1827"/>
      <c r="ATX21" s="1827"/>
      <c r="ATY21" s="1827"/>
      <c r="ATZ21" s="1838"/>
      <c r="AUA21" s="1838"/>
      <c r="AUB21" s="1827"/>
      <c r="AUC21" s="1838"/>
      <c r="AUD21" s="1838"/>
      <c r="AUE21" s="1838"/>
      <c r="AUF21" s="1838"/>
      <c r="AUG21" s="1838"/>
      <c r="AUH21" s="1827"/>
      <c r="AUI21" s="1823"/>
      <c r="AUJ21" s="1840"/>
      <c r="AUK21" s="1825"/>
      <c r="AUL21" s="1826"/>
      <c r="AUM21" s="1827"/>
      <c r="AUN21" s="1828"/>
      <c r="AUO21" s="1829"/>
      <c r="AUP21" s="1830"/>
      <c r="AUQ21" s="1826"/>
      <c r="AUR21" s="1831"/>
      <c r="AUS21" s="1667"/>
      <c r="AUT21" s="1832"/>
      <c r="AUU21" s="1665"/>
      <c r="AUV21" s="1841"/>
      <c r="AUW21" s="1448"/>
      <c r="AUX21" s="1666"/>
      <c r="AUY21" s="1667"/>
      <c r="AUZ21" s="1668"/>
      <c r="AVA21" s="1668"/>
      <c r="AVB21" s="1667"/>
      <c r="AVC21" s="1833"/>
      <c r="AVD21" s="1827"/>
      <c r="AVE21" s="1827"/>
      <c r="AVF21" s="1842"/>
      <c r="AVG21" s="1842"/>
      <c r="AVH21" s="1827"/>
      <c r="AVI21" s="1835"/>
      <c r="AVJ21" s="1836"/>
      <c r="AVK21" s="1837"/>
      <c r="AVL21" s="1827"/>
      <c r="AVM21" s="1827"/>
      <c r="AVN21" s="1827"/>
      <c r="AVO21" s="1838"/>
      <c r="AVP21" s="1838"/>
      <c r="AVQ21" s="1827"/>
      <c r="AVR21" s="1838"/>
      <c r="AVS21" s="1838"/>
      <c r="AVT21" s="1838"/>
      <c r="AVU21" s="1838"/>
      <c r="AVV21" s="1838"/>
      <c r="AVW21" s="1827"/>
      <c r="AVX21" s="1823"/>
      <c r="AVY21" s="1840"/>
      <c r="AVZ21" s="1825"/>
      <c r="AWA21" s="1826"/>
      <c r="AWB21" s="1827"/>
      <c r="AWC21" s="1828"/>
      <c r="AWD21" s="1829"/>
      <c r="AWE21" s="1830"/>
      <c r="AWF21" s="1826"/>
      <c r="AWG21" s="1831"/>
      <c r="AWH21" s="1667"/>
      <c r="AWI21" s="1832"/>
      <c r="AWJ21" s="1665"/>
      <c r="AWK21" s="1841"/>
      <c r="AWL21" s="1448"/>
      <c r="AWM21" s="1666"/>
      <c r="AWN21" s="1667"/>
      <c r="AWO21" s="1668"/>
      <c r="AWP21" s="1668"/>
      <c r="AWQ21" s="1667"/>
      <c r="AWR21" s="1833"/>
      <c r="AWS21" s="1827"/>
      <c r="AWT21" s="1827"/>
      <c r="AWU21" s="1842"/>
      <c r="AWV21" s="1842"/>
      <c r="AWW21" s="1827"/>
      <c r="AWX21" s="1835"/>
      <c r="AWY21" s="1836"/>
      <c r="AWZ21" s="1837"/>
      <c r="AXA21" s="1827"/>
      <c r="AXB21" s="1827"/>
      <c r="AXC21" s="1827"/>
      <c r="AXD21" s="1838"/>
      <c r="AXE21" s="1838"/>
      <c r="AXF21" s="1827"/>
      <c r="AXG21" s="1838"/>
      <c r="AXH21" s="1838"/>
      <c r="AXI21" s="1838"/>
      <c r="AXJ21" s="1838"/>
      <c r="AXK21" s="1838"/>
      <c r="AXL21" s="1827"/>
      <c r="AXM21" s="1823"/>
      <c r="AXN21" s="1840"/>
      <c r="AXO21" s="1825"/>
      <c r="AXP21" s="1826"/>
      <c r="AXQ21" s="1827"/>
      <c r="AXR21" s="1828"/>
      <c r="AXS21" s="1829"/>
      <c r="AXT21" s="1830"/>
      <c r="AXU21" s="1826"/>
      <c r="AXV21" s="1831"/>
      <c r="AXW21" s="1667"/>
      <c r="AXX21" s="1832"/>
      <c r="AXY21" s="1665"/>
      <c r="AXZ21" s="1841"/>
      <c r="AYA21" s="1448"/>
      <c r="AYB21" s="1666"/>
      <c r="AYC21" s="1667"/>
      <c r="AYD21" s="1668"/>
      <c r="AYE21" s="1668"/>
      <c r="AYF21" s="1667"/>
      <c r="AYG21" s="1833"/>
      <c r="AYH21" s="1827"/>
      <c r="AYI21" s="1827"/>
      <c r="AYJ21" s="1842"/>
      <c r="AYK21" s="1842"/>
      <c r="AYL21" s="1827"/>
      <c r="AYM21" s="1835"/>
      <c r="AYN21" s="1836"/>
      <c r="AYO21" s="1837"/>
      <c r="AYP21" s="1827"/>
      <c r="AYQ21" s="1827"/>
      <c r="AYR21" s="1827"/>
      <c r="AYS21" s="1838"/>
      <c r="AYT21" s="1838"/>
      <c r="AYU21" s="1827"/>
      <c r="AYV21" s="1838"/>
      <c r="AYW21" s="1838"/>
      <c r="AYX21" s="1838"/>
      <c r="AYY21" s="1838"/>
      <c r="AYZ21" s="1838"/>
      <c r="AZA21" s="1827"/>
      <c r="AZB21" s="1823"/>
      <c r="AZC21" s="1840"/>
      <c r="AZD21" s="1825"/>
      <c r="AZE21" s="1826"/>
      <c r="AZF21" s="1827"/>
      <c r="AZG21" s="1828"/>
      <c r="AZH21" s="1829"/>
      <c r="AZI21" s="1830"/>
      <c r="AZJ21" s="1826"/>
      <c r="AZK21" s="1831"/>
      <c r="AZL21" s="1667"/>
      <c r="AZM21" s="1832"/>
      <c r="AZN21" s="1665"/>
      <c r="AZO21" s="1841"/>
      <c r="AZP21" s="1448"/>
      <c r="AZQ21" s="1666"/>
      <c r="AZR21" s="1667"/>
      <c r="AZS21" s="1668"/>
      <c r="AZT21" s="1668"/>
      <c r="AZU21" s="1667"/>
      <c r="AZV21" s="1833"/>
      <c r="AZW21" s="1827"/>
      <c r="AZX21" s="1827"/>
      <c r="AZY21" s="1842"/>
      <c r="AZZ21" s="1842"/>
      <c r="BAA21" s="1827"/>
      <c r="BAB21" s="1835"/>
      <c r="BAC21" s="1836"/>
      <c r="BAD21" s="1837"/>
      <c r="BAE21" s="1827"/>
      <c r="BAF21" s="1827"/>
      <c r="BAG21" s="1827"/>
      <c r="BAH21" s="1838"/>
      <c r="BAI21" s="1838"/>
      <c r="BAJ21" s="1827"/>
      <c r="BAK21" s="1838"/>
      <c r="BAL21" s="1838"/>
      <c r="BAM21" s="1838"/>
      <c r="BAN21" s="1838"/>
      <c r="BAO21" s="1838"/>
      <c r="BAP21" s="1827"/>
      <c r="BAQ21" s="1823"/>
      <c r="BAR21" s="1840"/>
      <c r="BAS21" s="1825"/>
      <c r="BAT21" s="1826"/>
      <c r="BAU21" s="1827"/>
      <c r="BAV21" s="1828"/>
      <c r="BAW21" s="1829"/>
      <c r="BAX21" s="1830"/>
      <c r="BAY21" s="1826"/>
      <c r="BAZ21" s="1831"/>
      <c r="BBA21" s="1667"/>
      <c r="BBB21" s="1832"/>
      <c r="BBC21" s="1665"/>
      <c r="BBD21" s="1841"/>
      <c r="BBE21" s="1448"/>
      <c r="BBF21" s="1666"/>
      <c r="BBG21" s="1667"/>
      <c r="BBH21" s="1668"/>
      <c r="BBI21" s="1668"/>
      <c r="BBJ21" s="1667"/>
      <c r="BBK21" s="1833"/>
      <c r="BBL21" s="1827"/>
      <c r="BBM21" s="1827"/>
      <c r="BBN21" s="1842"/>
      <c r="BBO21" s="1842"/>
      <c r="BBP21" s="1827"/>
      <c r="BBQ21" s="1835"/>
      <c r="BBR21" s="1836"/>
      <c r="BBS21" s="1837"/>
      <c r="BBT21" s="1827"/>
      <c r="BBU21" s="1827"/>
      <c r="BBV21" s="1827"/>
      <c r="BBW21" s="1838"/>
      <c r="BBX21" s="1838"/>
      <c r="BBY21" s="1827"/>
      <c r="BBZ21" s="1838"/>
      <c r="BCA21" s="1838"/>
      <c r="BCB21" s="1838"/>
      <c r="BCC21" s="1838"/>
      <c r="BCD21" s="1838"/>
      <c r="BCE21" s="1827"/>
      <c r="BCF21" s="1823"/>
      <c r="BCG21" s="1840"/>
      <c r="BCH21" s="1825"/>
      <c r="BCI21" s="1826"/>
      <c r="BCJ21" s="1827"/>
      <c r="BCK21" s="1828"/>
      <c r="BCL21" s="1829"/>
      <c r="BCM21" s="1830"/>
      <c r="BCN21" s="1826"/>
      <c r="BCO21" s="1831"/>
      <c r="BCP21" s="1667"/>
      <c r="BCQ21" s="1832"/>
      <c r="BCR21" s="1665"/>
      <c r="BCS21" s="1841"/>
      <c r="BCT21" s="1448"/>
      <c r="BCU21" s="1666"/>
      <c r="BCV21" s="1667"/>
      <c r="BCW21" s="1668"/>
      <c r="BCX21" s="1668"/>
      <c r="BCY21" s="1667"/>
      <c r="BCZ21" s="1833"/>
      <c r="BDA21" s="1827"/>
      <c r="BDB21" s="1827"/>
      <c r="BDC21" s="1842"/>
      <c r="BDD21" s="1842"/>
      <c r="BDE21" s="1827"/>
      <c r="BDF21" s="1835"/>
      <c r="BDG21" s="1836"/>
      <c r="BDH21" s="1837"/>
      <c r="BDI21" s="1827"/>
      <c r="BDJ21" s="1827"/>
      <c r="BDK21" s="1827"/>
      <c r="BDL21" s="1838"/>
      <c r="BDM21" s="1838"/>
      <c r="BDN21" s="1827"/>
      <c r="BDO21" s="1838"/>
      <c r="BDP21" s="1838"/>
      <c r="BDQ21" s="1838"/>
      <c r="BDR21" s="1838"/>
      <c r="BDS21" s="1838"/>
      <c r="BDT21" s="1827"/>
      <c r="BDU21" s="1823"/>
      <c r="BDV21" s="1840"/>
      <c r="BDW21" s="1825"/>
      <c r="BDX21" s="1826"/>
      <c r="BDY21" s="1827"/>
      <c r="BDZ21" s="1828"/>
      <c r="BEA21" s="1829"/>
      <c r="BEB21" s="1830"/>
      <c r="BEC21" s="1826"/>
      <c r="BED21" s="1831"/>
      <c r="BEE21" s="1667"/>
      <c r="BEF21" s="1832"/>
      <c r="BEG21" s="1665"/>
      <c r="BEH21" s="1841"/>
      <c r="BEI21" s="1448"/>
      <c r="BEJ21" s="1666"/>
      <c r="BEK21" s="1667"/>
      <c r="BEL21" s="1668"/>
      <c r="BEM21" s="1668"/>
      <c r="BEN21" s="1667"/>
      <c r="BEO21" s="1833"/>
      <c r="BEP21" s="1827"/>
      <c r="BEQ21" s="1827"/>
      <c r="BER21" s="1842"/>
      <c r="BES21" s="1842"/>
      <c r="BET21" s="1827"/>
      <c r="BEU21" s="1835"/>
      <c r="BEV21" s="1836"/>
      <c r="BEW21" s="1837"/>
      <c r="BEX21" s="1827"/>
      <c r="BEY21" s="1827"/>
      <c r="BEZ21" s="1827"/>
      <c r="BFA21" s="1838"/>
      <c r="BFB21" s="1838"/>
      <c r="BFC21" s="1827"/>
      <c r="BFD21" s="1838"/>
      <c r="BFE21" s="1838"/>
      <c r="BFF21" s="1838"/>
      <c r="BFG21" s="1838"/>
      <c r="BFH21" s="1838"/>
      <c r="BFI21" s="1827"/>
      <c r="BFJ21" s="1823"/>
      <c r="BFK21" s="1840"/>
      <c r="BFL21" s="1825"/>
      <c r="BFM21" s="1826"/>
      <c r="BFN21" s="1827"/>
      <c r="BFO21" s="1828"/>
      <c r="BFP21" s="1829"/>
      <c r="BFQ21" s="1830"/>
      <c r="BFR21" s="1826"/>
      <c r="BFS21" s="1831"/>
      <c r="BFT21" s="1667"/>
      <c r="BFU21" s="1832"/>
      <c r="BFV21" s="1665"/>
      <c r="BFW21" s="1841"/>
      <c r="BFX21" s="1448"/>
      <c r="BFY21" s="1666"/>
      <c r="BFZ21" s="1667"/>
      <c r="BGA21" s="1668"/>
      <c r="BGB21" s="1668"/>
      <c r="BGC21" s="1667"/>
      <c r="BGD21" s="1833"/>
      <c r="BGE21" s="1827"/>
      <c r="BGF21" s="1827"/>
      <c r="BGG21" s="1842"/>
      <c r="BGH21" s="1842"/>
      <c r="BGI21" s="1827"/>
      <c r="BGJ21" s="1835"/>
      <c r="BGK21" s="1836"/>
      <c r="BGL21" s="1837"/>
      <c r="BGM21" s="1827"/>
      <c r="BGN21" s="1827"/>
      <c r="BGO21" s="1827"/>
      <c r="BGP21" s="1838"/>
      <c r="BGQ21" s="1838"/>
      <c r="BGR21" s="1827"/>
      <c r="BGS21" s="1838"/>
      <c r="BGT21" s="1838"/>
      <c r="BGU21" s="1838"/>
      <c r="BGV21" s="1838"/>
      <c r="BGW21" s="1838"/>
      <c r="BGX21" s="1827"/>
      <c r="BGY21" s="1823"/>
      <c r="BGZ21" s="1840"/>
      <c r="BHA21" s="1825"/>
      <c r="BHB21" s="1826"/>
      <c r="BHC21" s="1827"/>
      <c r="BHD21" s="1828"/>
      <c r="BHE21" s="1829"/>
      <c r="BHF21" s="1830"/>
      <c r="BHG21" s="1826"/>
      <c r="BHH21" s="1831"/>
      <c r="BHI21" s="1667"/>
      <c r="BHJ21" s="1832"/>
      <c r="BHK21" s="1665"/>
      <c r="BHL21" s="1841"/>
      <c r="BHM21" s="1448"/>
      <c r="BHN21" s="1666"/>
      <c r="BHO21" s="1667"/>
      <c r="BHP21" s="1668"/>
      <c r="BHQ21" s="1668"/>
      <c r="BHR21" s="1667"/>
      <c r="BHS21" s="1833"/>
      <c r="BHT21" s="1827"/>
      <c r="BHU21" s="1827"/>
      <c r="BHV21" s="1842"/>
      <c r="BHW21" s="1842"/>
      <c r="BHX21" s="1827"/>
      <c r="BHY21" s="1835"/>
      <c r="BHZ21" s="1836"/>
      <c r="BIA21" s="1837"/>
      <c r="BIB21" s="1827"/>
      <c r="BIC21" s="1827"/>
      <c r="BID21" s="1827"/>
      <c r="BIE21" s="1838"/>
      <c r="BIF21" s="1838"/>
      <c r="BIG21" s="1827"/>
      <c r="BIH21" s="1838"/>
      <c r="BII21" s="1838"/>
      <c r="BIJ21" s="1838"/>
      <c r="BIK21" s="1838"/>
      <c r="BIL21" s="1838"/>
      <c r="BIM21" s="1827"/>
      <c r="BIN21" s="1823"/>
      <c r="BIO21" s="1840"/>
      <c r="BIP21" s="1825"/>
      <c r="BIQ21" s="1826"/>
      <c r="BIR21" s="1827"/>
      <c r="BIS21" s="1828"/>
      <c r="BIT21" s="1829"/>
      <c r="BIU21" s="1830"/>
      <c r="BIV21" s="1826"/>
      <c r="BIW21" s="1831"/>
      <c r="BIX21" s="1667"/>
      <c r="BIY21" s="1832"/>
      <c r="BIZ21" s="1665"/>
      <c r="BJA21" s="1841"/>
      <c r="BJB21" s="1448"/>
      <c r="BJC21" s="1666"/>
      <c r="BJD21" s="1667"/>
      <c r="BJE21" s="1668"/>
      <c r="BJF21" s="1668"/>
      <c r="BJG21" s="1667"/>
      <c r="BJH21" s="1833"/>
      <c r="BJI21" s="1827"/>
      <c r="BJJ21" s="1827"/>
      <c r="BJK21" s="1842"/>
      <c r="BJL21" s="1842"/>
      <c r="BJM21" s="1827"/>
      <c r="BJN21" s="1835"/>
      <c r="BJO21" s="1836"/>
      <c r="BJP21" s="1837"/>
      <c r="BJQ21" s="1827"/>
      <c r="BJR21" s="1827"/>
      <c r="BJS21" s="1827"/>
      <c r="BJT21" s="1838"/>
      <c r="BJU21" s="1838"/>
      <c r="BJV21" s="1827"/>
      <c r="BJW21" s="1838"/>
      <c r="BJX21" s="1838"/>
      <c r="BJY21" s="1838"/>
      <c r="BJZ21" s="1838"/>
      <c r="BKA21" s="1838"/>
      <c r="BKB21" s="1827"/>
      <c r="BKC21" s="1823"/>
      <c r="BKD21" s="1840"/>
      <c r="BKE21" s="1825"/>
      <c r="BKF21" s="1826"/>
      <c r="BKG21" s="1827"/>
      <c r="BKH21" s="1828"/>
      <c r="BKI21" s="1829"/>
      <c r="BKJ21" s="1830"/>
      <c r="BKK21" s="1826"/>
      <c r="BKL21" s="1831"/>
      <c r="BKM21" s="1667"/>
      <c r="BKN21" s="1832"/>
      <c r="BKO21" s="1665"/>
      <c r="BKP21" s="1841"/>
      <c r="BKQ21" s="1448"/>
      <c r="BKR21" s="1666"/>
      <c r="BKS21" s="1667"/>
      <c r="BKT21" s="1668"/>
      <c r="BKU21" s="1668"/>
      <c r="BKV21" s="1667"/>
      <c r="BKW21" s="1833"/>
      <c r="BKX21" s="1827"/>
      <c r="BKY21" s="1827"/>
      <c r="BKZ21" s="1842"/>
      <c r="BLA21" s="1842"/>
      <c r="BLB21" s="1827"/>
      <c r="BLC21" s="1835"/>
      <c r="BLD21" s="1836"/>
      <c r="BLE21" s="1837"/>
      <c r="BLF21" s="1827"/>
      <c r="BLG21" s="1827"/>
      <c r="BLH21" s="1827"/>
      <c r="BLI21" s="1838"/>
      <c r="BLJ21" s="1838"/>
      <c r="BLK21" s="1827"/>
      <c r="BLL21" s="1838"/>
      <c r="BLM21" s="1838"/>
      <c r="BLN21" s="1838"/>
      <c r="BLO21" s="1838"/>
      <c r="BLP21" s="1838"/>
      <c r="BLQ21" s="1827"/>
      <c r="BLR21" s="1823"/>
      <c r="BLS21" s="1840"/>
      <c r="BLT21" s="1825"/>
      <c r="BLU21" s="1826"/>
      <c r="BLV21" s="1827"/>
      <c r="BLW21" s="1828"/>
      <c r="BLX21" s="1829"/>
      <c r="BLY21" s="1830"/>
      <c r="BLZ21" s="1826"/>
      <c r="BMA21" s="1831"/>
      <c r="BMB21" s="1667"/>
      <c r="BMC21" s="1832"/>
      <c r="BMD21" s="1665"/>
      <c r="BME21" s="1841"/>
      <c r="BMF21" s="1448"/>
      <c r="BMG21" s="1666"/>
      <c r="BMH21" s="1667"/>
      <c r="BMI21" s="1668"/>
      <c r="BMJ21" s="1668"/>
      <c r="BMK21" s="1667"/>
      <c r="BML21" s="1833"/>
      <c r="BMM21" s="1827"/>
      <c r="BMN21" s="1827"/>
      <c r="BMO21" s="1842"/>
      <c r="BMP21" s="1842"/>
      <c r="BMQ21" s="1827"/>
      <c r="BMR21" s="1835"/>
      <c r="BMS21" s="1836"/>
      <c r="BMT21" s="1837"/>
      <c r="BMU21" s="1827"/>
      <c r="BMV21" s="1827"/>
      <c r="BMW21" s="1827"/>
      <c r="BMX21" s="1838"/>
      <c r="BMY21" s="1838"/>
      <c r="BMZ21" s="1827"/>
      <c r="BNA21" s="1838"/>
      <c r="BNB21" s="1838"/>
      <c r="BNC21" s="1838"/>
      <c r="BND21" s="1838"/>
      <c r="BNE21" s="1838"/>
      <c r="BNF21" s="1827"/>
      <c r="BNG21" s="1823"/>
      <c r="BNH21" s="1840"/>
      <c r="BNI21" s="1825"/>
      <c r="BNJ21" s="1826"/>
      <c r="BNK21" s="1827"/>
      <c r="BNL21" s="1828"/>
      <c r="BNM21" s="1829"/>
      <c r="BNN21" s="1830"/>
      <c r="BNO21" s="1826"/>
      <c r="BNP21" s="1831"/>
      <c r="BNQ21" s="1667"/>
      <c r="BNR21" s="1832"/>
      <c r="BNS21" s="1665"/>
      <c r="BNT21" s="1841"/>
      <c r="BNU21" s="1448"/>
      <c r="BNV21" s="1666"/>
      <c r="BNW21" s="1667"/>
      <c r="BNX21" s="1668"/>
      <c r="BNY21" s="1668"/>
      <c r="BNZ21" s="1667"/>
      <c r="BOA21" s="1833"/>
      <c r="BOB21" s="1827"/>
      <c r="BOC21" s="1827"/>
      <c r="BOD21" s="1842"/>
      <c r="BOE21" s="1842"/>
      <c r="BOF21" s="1827"/>
      <c r="BOG21" s="1835"/>
      <c r="BOH21" s="1836"/>
      <c r="BOI21" s="1837"/>
      <c r="BOJ21" s="1827"/>
      <c r="BOK21" s="1827"/>
      <c r="BOL21" s="1827"/>
      <c r="BOM21" s="1838"/>
      <c r="BON21" s="1838"/>
      <c r="BOO21" s="1827"/>
      <c r="BOP21" s="1838"/>
      <c r="BOQ21" s="1838"/>
      <c r="BOR21" s="1838"/>
      <c r="BOS21" s="1838"/>
      <c r="BOT21" s="1838"/>
      <c r="BOU21" s="1827"/>
      <c r="BOV21" s="1823"/>
      <c r="BOW21" s="1840"/>
      <c r="BOX21" s="1825"/>
      <c r="BOY21" s="1826"/>
      <c r="BOZ21" s="1827"/>
      <c r="BPA21" s="1828"/>
      <c r="BPB21" s="1829"/>
      <c r="BPC21" s="1830"/>
      <c r="BPD21" s="1826"/>
      <c r="BPE21" s="1831"/>
      <c r="BPF21" s="1667"/>
      <c r="BPG21" s="1832"/>
      <c r="BPH21" s="1665"/>
      <c r="BPI21" s="1841"/>
      <c r="BPJ21" s="1448"/>
      <c r="BPK21" s="1666"/>
      <c r="BPL21" s="1667"/>
      <c r="BPM21" s="1668"/>
      <c r="BPN21" s="1668"/>
      <c r="BPO21" s="1667"/>
      <c r="BPP21" s="1833"/>
      <c r="BPQ21" s="1827"/>
      <c r="BPR21" s="1827"/>
      <c r="BPS21" s="1842"/>
      <c r="BPT21" s="1842"/>
      <c r="BPU21" s="1827"/>
      <c r="BPV21" s="1835"/>
      <c r="BPW21" s="1836"/>
      <c r="BPX21" s="1837"/>
      <c r="BPY21" s="1827"/>
      <c r="BPZ21" s="1827"/>
      <c r="BQA21" s="1827"/>
      <c r="BQB21" s="1838"/>
      <c r="BQC21" s="1838"/>
      <c r="BQD21" s="1827"/>
      <c r="BQE21" s="1838"/>
      <c r="BQF21" s="1838"/>
      <c r="BQG21" s="1838"/>
      <c r="BQH21" s="1838"/>
      <c r="BQI21" s="1838"/>
      <c r="BQJ21" s="1827"/>
      <c r="BQK21" s="1823"/>
      <c r="BQL21" s="1840"/>
      <c r="BQM21" s="1825"/>
      <c r="BQN21" s="1826"/>
      <c r="BQO21" s="1827"/>
      <c r="BQP21" s="1828"/>
      <c r="BQQ21" s="1829"/>
      <c r="BQR21" s="1830"/>
      <c r="BQS21" s="1826"/>
      <c r="BQT21" s="1831"/>
      <c r="BQU21" s="1667"/>
      <c r="BQV21" s="1832"/>
      <c r="BQW21" s="1665"/>
      <c r="BQX21" s="1841"/>
      <c r="BQY21" s="1448"/>
      <c r="BQZ21" s="1666"/>
      <c r="BRA21" s="1667"/>
      <c r="BRB21" s="1668"/>
      <c r="BRC21" s="1668"/>
      <c r="BRD21" s="1667"/>
      <c r="BRE21" s="1833"/>
      <c r="BRF21" s="1827"/>
      <c r="BRG21" s="1827"/>
      <c r="BRH21" s="1842"/>
      <c r="BRI21" s="1842"/>
      <c r="BRJ21" s="1827"/>
      <c r="BRK21" s="1835"/>
      <c r="BRL21" s="1836"/>
      <c r="BRM21" s="1837"/>
      <c r="BRN21" s="1827"/>
      <c r="BRO21" s="1827"/>
      <c r="BRP21" s="1827"/>
      <c r="BRQ21" s="1838"/>
      <c r="BRR21" s="1838"/>
      <c r="BRS21" s="1827"/>
      <c r="BRT21" s="1838"/>
      <c r="BRU21" s="1838"/>
      <c r="BRV21" s="1838"/>
      <c r="BRW21" s="1838"/>
      <c r="BRX21" s="1838"/>
      <c r="BRY21" s="1827"/>
      <c r="BRZ21" s="1823"/>
      <c r="BSA21" s="1840"/>
      <c r="BSB21" s="1825"/>
      <c r="BSC21" s="1826"/>
      <c r="BSD21" s="1827"/>
      <c r="BSE21" s="1828"/>
      <c r="BSF21" s="1829"/>
      <c r="BSG21" s="1830"/>
      <c r="BSH21" s="1826"/>
      <c r="BSI21" s="1831"/>
      <c r="BSJ21" s="1667"/>
      <c r="BSK21" s="1832"/>
      <c r="BSL21" s="1665"/>
      <c r="BSM21" s="1841"/>
      <c r="BSN21" s="1448"/>
      <c r="BSO21" s="1666"/>
      <c r="BSP21" s="1667"/>
      <c r="BSQ21" s="1668"/>
      <c r="BSR21" s="1668"/>
      <c r="BSS21" s="1667"/>
      <c r="BST21" s="1833"/>
      <c r="BSU21" s="1827"/>
      <c r="BSV21" s="1827"/>
      <c r="BSW21" s="1842"/>
      <c r="BSX21" s="1842"/>
      <c r="BSY21" s="1827"/>
      <c r="BSZ21" s="1835"/>
      <c r="BTA21" s="1836"/>
      <c r="BTB21" s="1837"/>
      <c r="BTC21" s="1827"/>
      <c r="BTD21" s="1827"/>
      <c r="BTE21" s="1827"/>
      <c r="BTF21" s="1838"/>
      <c r="BTG21" s="1838"/>
      <c r="BTH21" s="1827"/>
      <c r="BTI21" s="1838"/>
      <c r="BTJ21" s="1838"/>
      <c r="BTK21" s="1838"/>
      <c r="BTL21" s="1838"/>
      <c r="BTM21" s="1838"/>
      <c r="BTN21" s="1827"/>
      <c r="BTO21" s="1823"/>
      <c r="BTP21" s="1840"/>
      <c r="BTQ21" s="1825"/>
      <c r="BTR21" s="1826"/>
      <c r="BTS21" s="1827"/>
      <c r="BTT21" s="1828"/>
      <c r="BTU21" s="1829"/>
      <c r="BTV21" s="1830"/>
      <c r="BTW21" s="1826"/>
      <c r="BTX21" s="1831"/>
      <c r="BTY21" s="1667"/>
      <c r="BTZ21" s="1832"/>
      <c r="BUA21" s="1665"/>
      <c r="BUB21" s="1841"/>
      <c r="BUC21" s="1448"/>
      <c r="BUD21" s="1666"/>
      <c r="BUE21" s="1667"/>
      <c r="BUF21" s="1668"/>
      <c r="BUG21" s="1668"/>
      <c r="BUH21" s="1667"/>
      <c r="BUI21" s="1833"/>
      <c r="BUJ21" s="1827"/>
      <c r="BUK21" s="1827"/>
      <c r="BUL21" s="1842"/>
      <c r="BUM21" s="1842"/>
      <c r="BUN21" s="1827"/>
      <c r="BUO21" s="1835"/>
      <c r="BUP21" s="1836"/>
      <c r="BUQ21" s="1837"/>
      <c r="BUR21" s="1827"/>
      <c r="BUS21" s="1827"/>
      <c r="BUT21" s="1827"/>
      <c r="BUU21" s="1838"/>
      <c r="BUV21" s="1838"/>
      <c r="BUW21" s="1827"/>
      <c r="BUX21" s="1838"/>
      <c r="BUY21" s="1838"/>
      <c r="BUZ21" s="1838"/>
      <c r="BVA21" s="1838"/>
      <c r="BVB21" s="1838"/>
      <c r="BVC21" s="1827"/>
      <c r="BVD21" s="1823"/>
      <c r="BVE21" s="1840"/>
      <c r="BVF21" s="1825"/>
      <c r="BVG21" s="1826"/>
      <c r="BVH21" s="1827"/>
      <c r="BVI21" s="1828"/>
      <c r="BVJ21" s="1829"/>
      <c r="BVK21" s="1830"/>
      <c r="BVL21" s="1826"/>
      <c r="BVM21" s="1831"/>
      <c r="BVN21" s="1667"/>
      <c r="BVO21" s="1832"/>
      <c r="BVP21" s="1665"/>
      <c r="BVQ21" s="1841"/>
      <c r="BVR21" s="1448"/>
      <c r="BVS21" s="1666"/>
      <c r="BVT21" s="1667"/>
      <c r="BVU21" s="1668"/>
      <c r="BVV21" s="1668"/>
      <c r="BVW21" s="1667"/>
      <c r="BVX21" s="1833"/>
      <c r="BVY21" s="1827"/>
      <c r="BVZ21" s="1827"/>
      <c r="BWA21" s="1842"/>
      <c r="BWB21" s="1842"/>
      <c r="BWC21" s="1827"/>
      <c r="BWD21" s="1835"/>
      <c r="BWE21" s="1836"/>
      <c r="BWF21" s="1837"/>
      <c r="BWG21" s="1827"/>
      <c r="BWH21" s="1827"/>
      <c r="BWI21" s="1827"/>
      <c r="BWJ21" s="1838"/>
      <c r="BWK21" s="1838"/>
      <c r="BWL21" s="1827"/>
      <c r="BWM21" s="1838"/>
      <c r="BWN21" s="1838"/>
      <c r="BWO21" s="1838"/>
      <c r="BWP21" s="1838"/>
      <c r="BWQ21" s="1838"/>
      <c r="BWR21" s="1827"/>
      <c r="BWS21" s="1823"/>
      <c r="BWT21" s="1840"/>
      <c r="BWU21" s="1825"/>
      <c r="BWV21" s="1826"/>
      <c r="BWW21" s="1827"/>
      <c r="BWX21" s="1828"/>
      <c r="BWY21" s="1829"/>
      <c r="BWZ21" s="1830"/>
      <c r="BXA21" s="1826"/>
      <c r="BXB21" s="1831"/>
      <c r="BXC21" s="1667"/>
      <c r="BXD21" s="1832"/>
      <c r="BXE21" s="1665"/>
      <c r="BXF21" s="1841"/>
      <c r="BXG21" s="1448"/>
      <c r="BXH21" s="1666"/>
      <c r="BXI21" s="1667"/>
      <c r="BXJ21" s="1668"/>
      <c r="BXK21" s="1668"/>
      <c r="BXL21" s="1667"/>
      <c r="BXM21" s="1833"/>
      <c r="BXN21" s="1827"/>
      <c r="BXO21" s="1827"/>
      <c r="BXP21" s="1842"/>
      <c r="BXQ21" s="1842"/>
      <c r="BXR21" s="1827"/>
      <c r="BXS21" s="1835"/>
      <c r="BXT21" s="1836"/>
      <c r="BXU21" s="1837"/>
      <c r="BXV21" s="1827"/>
      <c r="BXW21" s="1827"/>
      <c r="BXX21" s="1827"/>
      <c r="BXY21" s="1838"/>
      <c r="BXZ21" s="1838"/>
      <c r="BYA21" s="1827"/>
      <c r="BYB21" s="1838"/>
      <c r="BYC21" s="1838"/>
      <c r="BYD21" s="1838"/>
      <c r="BYE21" s="1838"/>
      <c r="BYF21" s="1838"/>
      <c r="BYG21" s="1827"/>
      <c r="BYH21" s="1823"/>
      <c r="BYI21" s="1840"/>
      <c r="BYJ21" s="1825"/>
      <c r="BYK21" s="1826"/>
      <c r="BYL21" s="1827"/>
      <c r="BYM21" s="1828"/>
      <c r="BYN21" s="1829"/>
      <c r="BYO21" s="1830"/>
      <c r="BYP21" s="1826"/>
      <c r="BYQ21" s="1831"/>
      <c r="BYR21" s="1667"/>
      <c r="BYS21" s="1832"/>
      <c r="BYT21" s="1665"/>
      <c r="BYU21" s="1841"/>
      <c r="BYV21" s="1448"/>
      <c r="BYW21" s="1666"/>
      <c r="BYX21" s="1667"/>
      <c r="BYY21" s="1668"/>
      <c r="BYZ21" s="1668"/>
      <c r="BZA21" s="1667"/>
      <c r="BZB21" s="1833"/>
      <c r="BZC21" s="1827"/>
      <c r="BZD21" s="1827"/>
      <c r="BZE21" s="1842"/>
      <c r="BZF21" s="1842"/>
      <c r="BZG21" s="1827"/>
      <c r="BZH21" s="1835"/>
      <c r="BZI21" s="1836"/>
      <c r="BZJ21" s="1837"/>
      <c r="BZK21" s="1827"/>
      <c r="BZL21" s="1827"/>
      <c r="BZM21" s="1827"/>
      <c r="BZN21" s="1838"/>
      <c r="BZO21" s="1838"/>
      <c r="BZP21" s="1827"/>
      <c r="BZQ21" s="1838"/>
      <c r="BZR21" s="1838"/>
      <c r="BZS21" s="1838"/>
      <c r="BZT21" s="1838"/>
      <c r="BZU21" s="1838"/>
      <c r="BZV21" s="1827"/>
      <c r="BZW21" s="1823"/>
      <c r="BZX21" s="1840"/>
      <c r="BZY21" s="1825"/>
      <c r="BZZ21" s="1826"/>
      <c r="CAA21" s="1827"/>
      <c r="CAB21" s="1828"/>
      <c r="CAC21" s="1829"/>
      <c r="CAD21" s="1830"/>
      <c r="CAE21" s="1826"/>
      <c r="CAF21" s="1831"/>
      <c r="CAG21" s="1667"/>
      <c r="CAH21" s="1832"/>
      <c r="CAI21" s="1665"/>
      <c r="CAJ21" s="1841"/>
      <c r="CAK21" s="1448"/>
      <c r="CAL21" s="1666"/>
      <c r="CAM21" s="1667"/>
      <c r="CAN21" s="1668"/>
      <c r="CAO21" s="1668"/>
      <c r="CAP21" s="1667"/>
      <c r="CAQ21" s="1833"/>
      <c r="CAR21" s="1827"/>
      <c r="CAS21" s="1827"/>
      <c r="CAT21" s="1842"/>
      <c r="CAU21" s="1842"/>
      <c r="CAV21" s="1827"/>
      <c r="CAW21" s="1835"/>
      <c r="CAX21" s="1836"/>
      <c r="CAY21" s="1837"/>
      <c r="CAZ21" s="1827"/>
      <c r="CBA21" s="1827"/>
      <c r="CBB21" s="1827"/>
      <c r="CBC21" s="1838"/>
      <c r="CBD21" s="1838"/>
      <c r="CBE21" s="1827"/>
      <c r="CBF21" s="1838"/>
      <c r="CBG21" s="1838"/>
      <c r="CBH21" s="1838"/>
      <c r="CBI21" s="1838"/>
      <c r="CBJ21" s="1838"/>
      <c r="CBK21" s="1827"/>
      <c r="CBL21" s="1823"/>
      <c r="CBM21" s="1840"/>
      <c r="CBN21" s="1825"/>
      <c r="CBO21" s="1826"/>
      <c r="CBP21" s="1827"/>
      <c r="CBQ21" s="1828"/>
      <c r="CBR21" s="1829"/>
      <c r="CBS21" s="1830"/>
      <c r="CBT21" s="1826"/>
      <c r="CBU21" s="1831"/>
      <c r="CBV21" s="1667"/>
      <c r="CBW21" s="1832"/>
      <c r="CBX21" s="1665"/>
      <c r="CBY21" s="1841"/>
      <c r="CBZ21" s="1448"/>
      <c r="CCA21" s="1666"/>
      <c r="CCB21" s="1667"/>
      <c r="CCC21" s="1668"/>
      <c r="CCD21" s="1668"/>
      <c r="CCE21" s="1667"/>
      <c r="CCF21" s="1833"/>
      <c r="CCG21" s="1827"/>
      <c r="CCH21" s="1827"/>
      <c r="CCI21" s="1842"/>
      <c r="CCJ21" s="1842"/>
      <c r="CCK21" s="1827"/>
      <c r="CCL21" s="1835"/>
      <c r="CCM21" s="1836"/>
      <c r="CCN21" s="1837"/>
      <c r="CCO21" s="1827"/>
      <c r="CCP21" s="1827"/>
      <c r="CCQ21" s="1827"/>
      <c r="CCR21" s="1838"/>
      <c r="CCS21" s="1838"/>
      <c r="CCT21" s="1827"/>
      <c r="CCU21" s="1838"/>
      <c r="CCV21" s="1838"/>
      <c r="CCW21" s="1838"/>
      <c r="CCX21" s="1838"/>
      <c r="CCY21" s="1838"/>
      <c r="CCZ21" s="1827"/>
      <c r="CDA21" s="1823"/>
      <c r="CDB21" s="1840"/>
      <c r="CDC21" s="1825"/>
      <c r="CDD21" s="1826"/>
      <c r="CDE21" s="1827"/>
      <c r="CDF21" s="1828"/>
      <c r="CDG21" s="1829"/>
      <c r="CDH21" s="1830"/>
      <c r="CDI21" s="1826"/>
      <c r="CDJ21" s="1831"/>
      <c r="CDK21" s="1667"/>
      <c r="CDL21" s="1832"/>
      <c r="CDM21" s="1665"/>
      <c r="CDN21" s="1841"/>
      <c r="CDO21" s="1448"/>
      <c r="CDP21" s="1666"/>
      <c r="CDQ21" s="1667"/>
      <c r="CDR21" s="1668"/>
      <c r="CDS21" s="1668"/>
      <c r="CDT21" s="1667"/>
      <c r="CDU21" s="1833"/>
      <c r="CDV21" s="1827"/>
      <c r="CDW21" s="1827"/>
      <c r="CDX21" s="1842"/>
      <c r="CDY21" s="1842"/>
      <c r="CDZ21" s="1827"/>
      <c r="CEA21" s="1835"/>
      <c r="CEB21" s="1836"/>
      <c r="CEC21" s="1837"/>
      <c r="CED21" s="1827"/>
      <c r="CEE21" s="1827"/>
      <c r="CEF21" s="1827"/>
      <c r="CEG21" s="1838"/>
      <c r="CEH21" s="1838"/>
      <c r="CEI21" s="1827"/>
      <c r="CEJ21" s="1838"/>
      <c r="CEK21" s="1838"/>
      <c r="CEL21" s="1838"/>
      <c r="CEM21" s="1838"/>
      <c r="CEN21" s="1838"/>
      <c r="CEO21" s="1827"/>
      <c r="CEP21" s="1823"/>
      <c r="CEQ21" s="1840"/>
      <c r="CER21" s="1825"/>
      <c r="CES21" s="1826"/>
      <c r="CET21" s="1827"/>
      <c r="CEU21" s="1828"/>
      <c r="CEV21" s="1829"/>
      <c r="CEW21" s="1830"/>
      <c r="CEX21" s="1826"/>
      <c r="CEY21" s="1831"/>
      <c r="CEZ21" s="1667"/>
      <c r="CFA21" s="1832"/>
      <c r="CFB21" s="1665"/>
      <c r="CFC21" s="1841"/>
      <c r="CFD21" s="1448"/>
      <c r="CFE21" s="1666"/>
      <c r="CFF21" s="1667"/>
      <c r="CFG21" s="1668"/>
      <c r="CFH21" s="1668"/>
      <c r="CFI21" s="1667"/>
      <c r="CFJ21" s="1833"/>
      <c r="CFK21" s="1827"/>
      <c r="CFL21" s="1827"/>
      <c r="CFM21" s="1842"/>
      <c r="CFN21" s="1842"/>
      <c r="CFO21" s="1827"/>
      <c r="CFP21" s="1835"/>
      <c r="CFQ21" s="1836"/>
      <c r="CFR21" s="1837"/>
      <c r="CFS21" s="1827"/>
      <c r="CFT21" s="1827"/>
      <c r="CFU21" s="1827"/>
      <c r="CFV21" s="1838"/>
      <c r="CFW21" s="1838"/>
      <c r="CFX21" s="1827"/>
      <c r="CFY21" s="1838"/>
      <c r="CFZ21" s="1838"/>
      <c r="CGA21" s="1838"/>
      <c r="CGB21" s="1838"/>
      <c r="CGC21" s="1838"/>
      <c r="CGD21" s="1827"/>
      <c r="CGE21" s="1823"/>
      <c r="CGF21" s="1840"/>
      <c r="CGG21" s="1825"/>
      <c r="CGH21" s="1826"/>
      <c r="CGI21" s="1827"/>
      <c r="CGJ21" s="1828"/>
      <c r="CGK21" s="1829"/>
      <c r="CGL21" s="1830"/>
      <c r="CGM21" s="1826"/>
      <c r="CGN21" s="1831"/>
      <c r="CGO21" s="1667"/>
      <c r="CGP21" s="1832"/>
      <c r="CGQ21" s="1665"/>
      <c r="CGR21" s="1841"/>
      <c r="CGS21" s="1448"/>
      <c r="CGT21" s="1666"/>
      <c r="CGU21" s="1667"/>
      <c r="CGV21" s="1668"/>
      <c r="CGW21" s="1668"/>
      <c r="CGX21" s="1667"/>
      <c r="CGY21" s="1833"/>
      <c r="CGZ21" s="1827"/>
      <c r="CHA21" s="1827"/>
      <c r="CHB21" s="1842"/>
      <c r="CHC21" s="1842"/>
      <c r="CHD21" s="1827"/>
      <c r="CHE21" s="1835"/>
      <c r="CHF21" s="1836"/>
      <c r="CHG21" s="1837"/>
      <c r="CHH21" s="1827"/>
      <c r="CHI21" s="1827"/>
      <c r="CHJ21" s="1827"/>
      <c r="CHK21" s="1838"/>
      <c r="CHL21" s="1838"/>
      <c r="CHM21" s="1827"/>
      <c r="CHN21" s="1838"/>
      <c r="CHO21" s="1838"/>
      <c r="CHP21" s="1838"/>
      <c r="CHQ21" s="1838"/>
      <c r="CHR21" s="1838"/>
      <c r="CHS21" s="1827"/>
      <c r="CHT21" s="1823"/>
      <c r="CHU21" s="1840"/>
      <c r="CHV21" s="1825"/>
      <c r="CHW21" s="1826"/>
      <c r="CHX21" s="1827"/>
      <c r="CHY21" s="1828"/>
      <c r="CHZ21" s="1829"/>
      <c r="CIA21" s="1830"/>
      <c r="CIB21" s="1826"/>
      <c r="CIC21" s="1831"/>
      <c r="CID21" s="1667"/>
      <c r="CIE21" s="1832"/>
      <c r="CIF21" s="1665"/>
      <c r="CIG21" s="1841"/>
      <c r="CIH21" s="1448"/>
      <c r="CII21" s="1666"/>
      <c r="CIJ21" s="1667"/>
      <c r="CIK21" s="1668"/>
      <c r="CIL21" s="1668"/>
      <c r="CIM21" s="1667"/>
      <c r="CIN21" s="1833"/>
      <c r="CIO21" s="1827"/>
      <c r="CIP21" s="1827"/>
      <c r="CIQ21" s="1842"/>
      <c r="CIR21" s="1842"/>
      <c r="CIS21" s="1827"/>
      <c r="CIT21" s="1835"/>
      <c r="CIU21" s="1836"/>
      <c r="CIV21" s="1837"/>
      <c r="CIW21" s="1827"/>
      <c r="CIX21" s="1827"/>
      <c r="CIY21" s="1827"/>
      <c r="CIZ21" s="1838"/>
      <c r="CJA21" s="1838"/>
      <c r="CJB21" s="1827"/>
      <c r="CJC21" s="1838"/>
      <c r="CJD21" s="1838"/>
      <c r="CJE21" s="1838"/>
      <c r="CJF21" s="1838"/>
      <c r="CJG21" s="1838"/>
      <c r="CJH21" s="1827"/>
      <c r="CJI21" s="1823"/>
      <c r="CJJ21" s="1840"/>
      <c r="CJK21" s="1825"/>
      <c r="CJL21" s="1826"/>
      <c r="CJM21" s="1827"/>
      <c r="CJN21" s="1828"/>
      <c r="CJO21" s="1829"/>
      <c r="CJP21" s="1830"/>
      <c r="CJQ21" s="1826"/>
      <c r="CJR21" s="1831"/>
      <c r="CJS21" s="1667"/>
      <c r="CJT21" s="1832"/>
      <c r="CJU21" s="1665"/>
      <c r="CJV21" s="1841"/>
      <c r="CJW21" s="1448"/>
      <c r="CJX21" s="1666"/>
      <c r="CJY21" s="1667"/>
      <c r="CJZ21" s="1668"/>
      <c r="CKA21" s="1668"/>
      <c r="CKB21" s="1667"/>
      <c r="CKC21" s="1833"/>
      <c r="CKD21" s="1827"/>
      <c r="CKE21" s="1827"/>
      <c r="CKF21" s="1842"/>
      <c r="CKG21" s="1842"/>
      <c r="CKH21" s="1827"/>
      <c r="CKI21" s="1835"/>
      <c r="CKJ21" s="1836"/>
      <c r="CKK21" s="1837"/>
      <c r="CKL21" s="1827"/>
      <c r="CKM21" s="1827"/>
      <c r="CKN21" s="1827"/>
      <c r="CKO21" s="1838"/>
      <c r="CKP21" s="1838"/>
      <c r="CKQ21" s="1827"/>
      <c r="CKR21" s="1838"/>
      <c r="CKS21" s="1838"/>
      <c r="CKT21" s="1838"/>
      <c r="CKU21" s="1838"/>
      <c r="CKV21" s="1838"/>
      <c r="CKW21" s="1827"/>
      <c r="CKX21" s="1823"/>
      <c r="CKY21" s="1840"/>
      <c r="CKZ21" s="1825"/>
      <c r="CLA21" s="1826"/>
      <c r="CLB21" s="1827"/>
      <c r="CLC21" s="1828"/>
      <c r="CLD21" s="1829"/>
      <c r="CLE21" s="1830"/>
      <c r="CLF21" s="1826"/>
      <c r="CLG21" s="1831"/>
      <c r="CLH21" s="1667"/>
      <c r="CLI21" s="1832"/>
      <c r="CLJ21" s="1665"/>
      <c r="CLK21" s="1841"/>
      <c r="CLL21" s="1448"/>
      <c r="CLM21" s="1666"/>
      <c r="CLN21" s="1667"/>
      <c r="CLO21" s="1668"/>
      <c r="CLP21" s="1668"/>
      <c r="CLQ21" s="1667"/>
      <c r="CLR21" s="1833"/>
      <c r="CLS21" s="1827"/>
      <c r="CLT21" s="1827"/>
      <c r="CLU21" s="1842"/>
      <c r="CLV21" s="1842"/>
      <c r="CLW21" s="1827"/>
      <c r="CLX21" s="1835"/>
      <c r="CLY21" s="1836"/>
      <c r="CLZ21" s="1837"/>
      <c r="CMA21" s="1827"/>
      <c r="CMB21" s="1827"/>
      <c r="CMC21" s="1827"/>
      <c r="CMD21" s="1838"/>
      <c r="CME21" s="1838"/>
      <c r="CMF21" s="1827"/>
      <c r="CMG21" s="1838"/>
      <c r="CMH21" s="1838"/>
      <c r="CMI21" s="1838"/>
      <c r="CMJ21" s="1838"/>
      <c r="CMK21" s="1838"/>
      <c r="CML21" s="1827"/>
      <c r="CMM21" s="1823"/>
      <c r="CMN21" s="1840"/>
      <c r="CMO21" s="1825"/>
      <c r="CMP21" s="1826"/>
      <c r="CMQ21" s="1827"/>
      <c r="CMR21" s="1828"/>
      <c r="CMS21" s="1829"/>
      <c r="CMT21" s="1830"/>
      <c r="CMU21" s="1826"/>
      <c r="CMV21" s="1831"/>
      <c r="CMW21" s="1667"/>
      <c r="CMX21" s="1832"/>
      <c r="CMY21" s="1665"/>
      <c r="CMZ21" s="1841"/>
      <c r="CNA21" s="1448"/>
      <c r="CNB21" s="1666"/>
      <c r="CNC21" s="1667"/>
      <c r="CND21" s="1668"/>
      <c r="CNE21" s="1668"/>
      <c r="CNF21" s="1667"/>
      <c r="CNG21" s="1833"/>
      <c r="CNH21" s="1827"/>
      <c r="CNI21" s="1827"/>
      <c r="CNJ21" s="1842"/>
      <c r="CNK21" s="1842"/>
      <c r="CNL21" s="1827"/>
      <c r="CNM21" s="1835"/>
      <c r="CNN21" s="1836"/>
      <c r="CNO21" s="1837"/>
      <c r="CNP21" s="1827"/>
      <c r="CNQ21" s="1827"/>
      <c r="CNR21" s="1827"/>
      <c r="CNS21" s="1838"/>
      <c r="CNT21" s="1838"/>
      <c r="CNU21" s="1827"/>
      <c r="CNV21" s="1838"/>
      <c r="CNW21" s="1838"/>
      <c r="CNX21" s="1838"/>
      <c r="CNY21" s="1838"/>
      <c r="CNZ21" s="1838"/>
      <c r="COA21" s="1827"/>
      <c r="COB21" s="1823"/>
      <c r="COC21" s="1840"/>
      <c r="COD21" s="1825"/>
      <c r="COE21" s="1826"/>
      <c r="COF21" s="1827"/>
      <c r="COG21" s="1828"/>
      <c r="COH21" s="1829"/>
      <c r="COI21" s="1830"/>
      <c r="COJ21" s="1826"/>
      <c r="COK21" s="1831"/>
      <c r="COL21" s="1667"/>
      <c r="COM21" s="1832"/>
      <c r="CON21" s="1665"/>
      <c r="COO21" s="1841"/>
      <c r="COP21" s="1448"/>
      <c r="COQ21" s="1666"/>
      <c r="COR21" s="1667"/>
      <c r="COS21" s="1668"/>
      <c r="COT21" s="1668"/>
      <c r="COU21" s="1667"/>
      <c r="COV21" s="1833"/>
      <c r="COW21" s="1827"/>
      <c r="COX21" s="1827"/>
      <c r="COY21" s="1842"/>
      <c r="COZ21" s="1842"/>
      <c r="CPA21" s="1827"/>
      <c r="CPB21" s="1835"/>
      <c r="CPC21" s="1836"/>
      <c r="CPD21" s="1837"/>
      <c r="CPE21" s="1827"/>
      <c r="CPF21" s="1827"/>
      <c r="CPG21" s="1827"/>
      <c r="CPH21" s="1838"/>
      <c r="CPI21" s="1838"/>
      <c r="CPJ21" s="1827"/>
      <c r="CPK21" s="1838"/>
      <c r="CPL21" s="1838"/>
      <c r="CPM21" s="1838"/>
      <c r="CPN21" s="1838"/>
      <c r="CPO21" s="1838"/>
      <c r="CPP21" s="1827"/>
      <c r="CPQ21" s="1823"/>
      <c r="CPR21" s="1840"/>
      <c r="CPS21" s="1825"/>
      <c r="CPT21" s="1826"/>
      <c r="CPU21" s="1827"/>
      <c r="CPV21" s="1828"/>
      <c r="CPW21" s="1829"/>
      <c r="CPX21" s="1830"/>
      <c r="CPY21" s="1826"/>
      <c r="CPZ21" s="1831"/>
      <c r="CQA21" s="1667"/>
      <c r="CQB21" s="1832"/>
      <c r="CQC21" s="1665"/>
      <c r="CQD21" s="1841"/>
      <c r="CQE21" s="1448"/>
      <c r="CQF21" s="1666"/>
      <c r="CQG21" s="1667"/>
      <c r="CQH21" s="1668"/>
      <c r="CQI21" s="1668"/>
      <c r="CQJ21" s="1667"/>
      <c r="CQK21" s="1833"/>
      <c r="CQL21" s="1827"/>
      <c r="CQM21" s="1827"/>
      <c r="CQN21" s="1842"/>
      <c r="CQO21" s="1842"/>
      <c r="CQP21" s="1827"/>
      <c r="CQQ21" s="1835"/>
      <c r="CQR21" s="1836"/>
      <c r="CQS21" s="1837"/>
      <c r="CQT21" s="1827"/>
      <c r="CQU21" s="1827"/>
      <c r="CQV21" s="1827"/>
      <c r="CQW21" s="1838"/>
      <c r="CQX21" s="1838"/>
      <c r="CQY21" s="1827"/>
      <c r="CQZ21" s="1838"/>
      <c r="CRA21" s="1838"/>
      <c r="CRB21" s="1838"/>
      <c r="CRC21" s="1838"/>
      <c r="CRD21" s="1838"/>
      <c r="CRE21" s="1827"/>
      <c r="CRF21" s="1823"/>
      <c r="CRG21" s="1840"/>
      <c r="CRH21" s="1825"/>
      <c r="CRI21" s="1826"/>
      <c r="CRJ21" s="1827"/>
      <c r="CRK21" s="1828"/>
      <c r="CRL21" s="1829"/>
      <c r="CRM21" s="1830"/>
      <c r="CRN21" s="1826"/>
      <c r="CRO21" s="1831"/>
      <c r="CRP21" s="1667"/>
      <c r="CRQ21" s="1832"/>
      <c r="CRR21" s="1665"/>
      <c r="CRS21" s="1841"/>
      <c r="CRT21" s="1448"/>
      <c r="CRU21" s="1666"/>
      <c r="CRV21" s="1667"/>
      <c r="CRW21" s="1668"/>
      <c r="CRX21" s="1668"/>
      <c r="CRY21" s="1667"/>
      <c r="CRZ21" s="1833"/>
      <c r="CSA21" s="1827"/>
      <c r="CSB21" s="1827"/>
      <c r="CSC21" s="1842"/>
      <c r="CSD21" s="1842"/>
      <c r="CSE21" s="1827"/>
      <c r="CSF21" s="1835"/>
      <c r="CSG21" s="1836"/>
      <c r="CSH21" s="1837"/>
      <c r="CSI21" s="1827"/>
      <c r="CSJ21" s="1827"/>
      <c r="CSK21" s="1827"/>
      <c r="CSL21" s="1838"/>
      <c r="CSM21" s="1838"/>
      <c r="CSN21" s="1827"/>
      <c r="CSO21" s="1838"/>
      <c r="CSP21" s="1838"/>
      <c r="CSQ21" s="1838"/>
      <c r="CSR21" s="1838"/>
      <c r="CSS21" s="1838"/>
      <c r="CST21" s="1827"/>
      <c r="CSU21" s="1823"/>
      <c r="CSV21" s="1840"/>
      <c r="CSW21" s="1825"/>
      <c r="CSX21" s="1826"/>
      <c r="CSY21" s="1827"/>
      <c r="CSZ21" s="1828"/>
      <c r="CTA21" s="1829"/>
      <c r="CTB21" s="1830"/>
      <c r="CTC21" s="1826"/>
      <c r="CTD21" s="1831"/>
      <c r="CTE21" s="1667"/>
      <c r="CTF21" s="1832"/>
      <c r="CTG21" s="1665"/>
      <c r="CTH21" s="1841"/>
      <c r="CTI21" s="1448"/>
      <c r="CTJ21" s="1666"/>
      <c r="CTK21" s="1667"/>
      <c r="CTL21" s="1668"/>
      <c r="CTM21" s="1668"/>
      <c r="CTN21" s="1667"/>
      <c r="CTO21" s="1833"/>
      <c r="CTP21" s="1827"/>
      <c r="CTQ21" s="1827"/>
      <c r="CTR21" s="1842"/>
      <c r="CTS21" s="1842"/>
      <c r="CTT21" s="1827"/>
      <c r="CTU21" s="1835"/>
      <c r="CTV21" s="1836"/>
      <c r="CTW21" s="1837"/>
      <c r="CTX21" s="1827"/>
      <c r="CTY21" s="1827"/>
      <c r="CTZ21" s="1827"/>
      <c r="CUA21" s="1838"/>
      <c r="CUB21" s="1838"/>
      <c r="CUC21" s="1827"/>
      <c r="CUD21" s="1838"/>
      <c r="CUE21" s="1838"/>
      <c r="CUF21" s="1838"/>
      <c r="CUG21" s="1838"/>
      <c r="CUH21" s="1838"/>
      <c r="CUI21" s="1827"/>
      <c r="CUJ21" s="1823"/>
      <c r="CUK21" s="1840"/>
      <c r="CUL21" s="1825"/>
      <c r="CUM21" s="1826"/>
      <c r="CUN21" s="1827"/>
      <c r="CUO21" s="1828"/>
      <c r="CUP21" s="1829"/>
      <c r="CUQ21" s="1830"/>
      <c r="CUR21" s="1826"/>
      <c r="CUS21" s="1831"/>
      <c r="CUT21" s="1667"/>
      <c r="CUU21" s="1832"/>
      <c r="CUV21" s="1665"/>
      <c r="CUW21" s="1841"/>
      <c r="CUX21" s="1448"/>
      <c r="CUY21" s="1666"/>
      <c r="CUZ21" s="1667"/>
      <c r="CVA21" s="1668"/>
      <c r="CVB21" s="1668"/>
      <c r="CVC21" s="1667"/>
      <c r="CVD21" s="1833"/>
      <c r="CVE21" s="1827"/>
      <c r="CVF21" s="1827"/>
      <c r="CVG21" s="1842"/>
      <c r="CVH21" s="1842"/>
      <c r="CVI21" s="1827"/>
      <c r="CVJ21" s="1835"/>
      <c r="CVK21" s="1836"/>
      <c r="CVL21" s="1837"/>
      <c r="CVM21" s="1827"/>
      <c r="CVN21" s="1827"/>
      <c r="CVO21" s="1827"/>
      <c r="CVP21" s="1838"/>
      <c r="CVQ21" s="1838"/>
      <c r="CVR21" s="1827"/>
      <c r="CVS21" s="1838"/>
      <c r="CVT21" s="1838"/>
      <c r="CVU21" s="1838"/>
      <c r="CVV21" s="1838"/>
      <c r="CVW21" s="1838"/>
      <c r="CVX21" s="1827"/>
      <c r="CVY21" s="1823"/>
      <c r="CVZ21" s="1840"/>
      <c r="CWA21" s="1825"/>
      <c r="CWB21" s="1826"/>
      <c r="CWC21" s="1827"/>
      <c r="CWD21" s="1828"/>
      <c r="CWE21" s="1829"/>
      <c r="CWF21" s="1830"/>
      <c r="CWG21" s="1826"/>
      <c r="CWH21" s="1831"/>
      <c r="CWI21" s="1667"/>
      <c r="CWJ21" s="1832"/>
      <c r="CWK21" s="1665"/>
      <c r="CWL21" s="1841"/>
      <c r="CWM21" s="1448"/>
      <c r="CWN21" s="1666"/>
      <c r="CWO21" s="1667"/>
      <c r="CWP21" s="1668"/>
      <c r="CWQ21" s="1668"/>
      <c r="CWR21" s="1667"/>
      <c r="CWS21" s="1833"/>
      <c r="CWT21" s="1827"/>
      <c r="CWU21" s="1827"/>
      <c r="CWV21" s="1842"/>
      <c r="CWW21" s="1842"/>
      <c r="CWX21" s="1827"/>
      <c r="CWY21" s="1835"/>
      <c r="CWZ21" s="1836"/>
      <c r="CXA21" s="1837"/>
      <c r="CXB21" s="1827"/>
      <c r="CXC21" s="1827"/>
      <c r="CXD21" s="1827"/>
      <c r="CXE21" s="1838"/>
      <c r="CXF21" s="1838"/>
      <c r="CXG21" s="1827"/>
      <c r="CXH21" s="1838"/>
      <c r="CXI21" s="1838"/>
      <c r="CXJ21" s="1838"/>
      <c r="CXK21" s="1838"/>
      <c r="CXL21" s="1838"/>
      <c r="CXM21" s="1827"/>
      <c r="CXN21" s="1823"/>
      <c r="CXO21" s="1840"/>
      <c r="CXP21" s="1825"/>
      <c r="CXQ21" s="1826"/>
      <c r="CXR21" s="1827"/>
      <c r="CXS21" s="1828"/>
      <c r="CXT21" s="1829"/>
      <c r="CXU21" s="1830"/>
      <c r="CXV21" s="1826"/>
      <c r="CXW21" s="1831"/>
      <c r="CXX21" s="1667"/>
      <c r="CXY21" s="1832"/>
      <c r="CXZ21" s="1665"/>
      <c r="CYA21" s="1841"/>
      <c r="CYB21" s="1448"/>
      <c r="CYC21" s="1666"/>
      <c r="CYD21" s="1667"/>
      <c r="CYE21" s="1668"/>
      <c r="CYF21" s="1668"/>
      <c r="CYG21" s="1667"/>
      <c r="CYH21" s="1833"/>
      <c r="CYI21" s="1827"/>
      <c r="CYJ21" s="1827"/>
      <c r="CYK21" s="1842"/>
      <c r="CYL21" s="1842"/>
      <c r="CYM21" s="1827"/>
      <c r="CYN21" s="1835"/>
      <c r="CYO21" s="1836"/>
      <c r="CYP21" s="1837"/>
      <c r="CYQ21" s="1827"/>
      <c r="CYR21" s="1827"/>
      <c r="CYS21" s="1827"/>
      <c r="CYT21" s="1838"/>
      <c r="CYU21" s="1838"/>
      <c r="CYV21" s="1827"/>
      <c r="CYW21" s="1838"/>
      <c r="CYX21" s="1838"/>
      <c r="CYY21" s="1838"/>
      <c r="CYZ21" s="1838"/>
      <c r="CZA21" s="1838"/>
      <c r="CZB21" s="1827"/>
      <c r="CZC21" s="1823"/>
      <c r="CZD21" s="1840"/>
      <c r="CZE21" s="1825"/>
      <c r="CZF21" s="1826"/>
      <c r="CZG21" s="1827"/>
      <c r="CZH21" s="1828"/>
      <c r="CZI21" s="1829"/>
      <c r="CZJ21" s="1830"/>
      <c r="CZK21" s="1826"/>
      <c r="CZL21" s="1831"/>
      <c r="CZM21" s="1667"/>
      <c r="CZN21" s="1832"/>
      <c r="CZO21" s="1665"/>
      <c r="CZP21" s="1841"/>
      <c r="CZQ21" s="1448"/>
      <c r="CZR21" s="1666"/>
      <c r="CZS21" s="1667"/>
      <c r="CZT21" s="1668"/>
      <c r="CZU21" s="1668"/>
      <c r="CZV21" s="1667"/>
      <c r="CZW21" s="1833"/>
      <c r="CZX21" s="1827"/>
      <c r="CZY21" s="1827"/>
      <c r="CZZ21" s="1842"/>
      <c r="DAA21" s="1842"/>
      <c r="DAB21" s="1827"/>
      <c r="DAC21" s="1835"/>
      <c r="DAD21" s="1836"/>
      <c r="DAE21" s="1837"/>
      <c r="DAF21" s="1827"/>
      <c r="DAG21" s="1827"/>
      <c r="DAH21" s="1827"/>
      <c r="DAI21" s="1838"/>
      <c r="DAJ21" s="1838"/>
      <c r="DAK21" s="1827"/>
      <c r="DAL21" s="1838"/>
      <c r="DAM21" s="1838"/>
      <c r="DAN21" s="1838"/>
      <c r="DAO21" s="1838"/>
      <c r="DAP21" s="1838"/>
      <c r="DAQ21" s="1827"/>
      <c r="DAR21" s="1823"/>
      <c r="DAS21" s="1840"/>
      <c r="DAT21" s="1825"/>
      <c r="DAU21" s="1826"/>
      <c r="DAV21" s="1827"/>
      <c r="DAW21" s="1828"/>
      <c r="DAX21" s="1829"/>
      <c r="DAY21" s="1830"/>
      <c r="DAZ21" s="1826"/>
      <c r="DBA21" s="1831"/>
      <c r="DBB21" s="1667"/>
      <c r="DBC21" s="1832"/>
      <c r="DBD21" s="1665"/>
      <c r="DBE21" s="1841"/>
      <c r="DBF21" s="1448"/>
      <c r="DBG21" s="1666"/>
      <c r="DBH21" s="1667"/>
      <c r="DBI21" s="1668"/>
      <c r="DBJ21" s="1668"/>
      <c r="DBK21" s="1667"/>
      <c r="DBL21" s="1833"/>
      <c r="DBM21" s="1827"/>
      <c r="DBN21" s="1827"/>
      <c r="DBO21" s="1842"/>
      <c r="DBP21" s="1842"/>
      <c r="DBQ21" s="1827"/>
      <c r="DBR21" s="1835"/>
      <c r="DBS21" s="1836"/>
      <c r="DBT21" s="1837"/>
      <c r="DBU21" s="1827"/>
      <c r="DBV21" s="1827"/>
      <c r="DBW21" s="1827"/>
      <c r="DBX21" s="1838"/>
      <c r="DBY21" s="1838"/>
      <c r="DBZ21" s="1827"/>
      <c r="DCA21" s="1838"/>
      <c r="DCB21" s="1838"/>
      <c r="DCC21" s="1838"/>
      <c r="DCD21" s="1838"/>
      <c r="DCE21" s="1838"/>
      <c r="DCF21" s="1827"/>
      <c r="DCG21" s="1823"/>
      <c r="DCH21" s="1840"/>
      <c r="DCI21" s="1825"/>
      <c r="DCJ21" s="1826"/>
      <c r="DCK21" s="1827"/>
      <c r="DCL21" s="1828"/>
      <c r="DCM21" s="1829"/>
      <c r="DCN21" s="1830"/>
      <c r="DCO21" s="1826"/>
      <c r="DCP21" s="1831"/>
      <c r="DCQ21" s="1667"/>
      <c r="DCR21" s="1832"/>
      <c r="DCS21" s="1665"/>
      <c r="DCT21" s="1841"/>
      <c r="DCU21" s="1448"/>
      <c r="DCV21" s="1666"/>
      <c r="DCW21" s="1667"/>
      <c r="DCX21" s="1668"/>
      <c r="DCY21" s="1668"/>
      <c r="DCZ21" s="1667"/>
      <c r="DDA21" s="1833"/>
      <c r="DDB21" s="1827"/>
      <c r="DDC21" s="1827"/>
      <c r="DDD21" s="1842"/>
      <c r="DDE21" s="1842"/>
      <c r="DDF21" s="1827"/>
      <c r="DDG21" s="1835"/>
      <c r="DDH21" s="1836"/>
      <c r="DDI21" s="1837"/>
      <c r="DDJ21" s="1827"/>
      <c r="DDK21" s="1827"/>
      <c r="DDL21" s="1827"/>
      <c r="DDM21" s="1838"/>
      <c r="DDN21" s="1838"/>
      <c r="DDO21" s="1827"/>
      <c r="DDP21" s="1838"/>
      <c r="DDQ21" s="1838"/>
      <c r="DDR21" s="1838"/>
      <c r="DDS21" s="1838"/>
      <c r="DDT21" s="1838"/>
      <c r="DDU21" s="1827"/>
      <c r="DDV21" s="1823"/>
      <c r="DDW21" s="1840"/>
      <c r="DDX21" s="1825"/>
      <c r="DDY21" s="1826"/>
      <c r="DDZ21" s="1827"/>
      <c r="DEA21" s="1828"/>
      <c r="DEB21" s="1829"/>
      <c r="DEC21" s="1830"/>
      <c r="DED21" s="1826"/>
      <c r="DEE21" s="1831"/>
      <c r="DEF21" s="1667"/>
      <c r="DEG21" s="1832"/>
      <c r="DEH21" s="1665"/>
      <c r="DEI21" s="1841"/>
      <c r="DEJ21" s="1448"/>
      <c r="DEK21" s="1666"/>
      <c r="DEL21" s="1667"/>
      <c r="DEM21" s="1668"/>
      <c r="DEN21" s="1668"/>
      <c r="DEO21" s="1667"/>
      <c r="DEP21" s="1833"/>
      <c r="DEQ21" s="1827"/>
      <c r="DER21" s="1827"/>
      <c r="DES21" s="1842"/>
      <c r="DET21" s="1842"/>
      <c r="DEU21" s="1827"/>
      <c r="DEV21" s="1835"/>
      <c r="DEW21" s="1836"/>
      <c r="DEX21" s="1837"/>
      <c r="DEY21" s="1827"/>
      <c r="DEZ21" s="1827"/>
      <c r="DFA21" s="1827"/>
      <c r="DFB21" s="1838"/>
      <c r="DFC21" s="1838"/>
      <c r="DFD21" s="1827"/>
      <c r="DFE21" s="1838"/>
      <c r="DFF21" s="1838"/>
      <c r="DFG21" s="1838"/>
      <c r="DFH21" s="1838"/>
      <c r="DFI21" s="1838"/>
      <c r="DFJ21" s="1827"/>
      <c r="DFK21" s="1823"/>
      <c r="DFL21" s="1840"/>
      <c r="DFM21" s="1825"/>
      <c r="DFN21" s="1826"/>
      <c r="DFO21" s="1827"/>
      <c r="DFP21" s="1828"/>
      <c r="DFQ21" s="1829"/>
      <c r="DFR21" s="1830"/>
      <c r="DFS21" s="1826"/>
      <c r="DFT21" s="1831"/>
      <c r="DFU21" s="1667"/>
      <c r="DFV21" s="1832"/>
      <c r="DFW21" s="1665"/>
      <c r="DFX21" s="1841"/>
      <c r="DFY21" s="1448"/>
      <c r="DFZ21" s="1666"/>
      <c r="DGA21" s="1667"/>
      <c r="DGB21" s="1668"/>
      <c r="DGC21" s="1668"/>
      <c r="DGD21" s="1667"/>
      <c r="DGE21" s="1833"/>
      <c r="DGF21" s="1827"/>
      <c r="DGG21" s="1827"/>
      <c r="DGH21" s="1842"/>
      <c r="DGI21" s="1842"/>
      <c r="DGJ21" s="1827"/>
      <c r="DGK21" s="1835"/>
      <c r="DGL21" s="1836"/>
      <c r="DGM21" s="1837"/>
      <c r="DGN21" s="1827"/>
      <c r="DGO21" s="1827"/>
      <c r="DGP21" s="1827"/>
      <c r="DGQ21" s="1838"/>
      <c r="DGR21" s="1838"/>
      <c r="DGS21" s="1827"/>
      <c r="DGT21" s="1838"/>
      <c r="DGU21" s="1838"/>
      <c r="DGV21" s="1838"/>
      <c r="DGW21" s="1838"/>
      <c r="DGX21" s="1838"/>
      <c r="DGY21" s="1827"/>
      <c r="DGZ21" s="1823"/>
      <c r="DHA21" s="1840"/>
      <c r="DHB21" s="1825"/>
      <c r="DHC21" s="1826"/>
      <c r="DHD21" s="1827"/>
      <c r="DHE21" s="1828"/>
      <c r="DHF21" s="1829"/>
      <c r="DHG21" s="1830"/>
      <c r="DHH21" s="1826"/>
      <c r="DHI21" s="1831"/>
      <c r="DHJ21" s="1667"/>
      <c r="DHK21" s="1832"/>
      <c r="DHL21" s="1665"/>
      <c r="DHM21" s="1841"/>
      <c r="DHN21" s="1448"/>
      <c r="DHO21" s="1666"/>
      <c r="DHP21" s="1667"/>
      <c r="DHQ21" s="1668"/>
      <c r="DHR21" s="1668"/>
      <c r="DHS21" s="1667"/>
      <c r="DHT21" s="1833"/>
      <c r="DHU21" s="1827"/>
      <c r="DHV21" s="1827"/>
      <c r="DHW21" s="1842"/>
      <c r="DHX21" s="1842"/>
      <c r="DHY21" s="1827"/>
      <c r="DHZ21" s="1835"/>
      <c r="DIA21" s="1836"/>
      <c r="DIB21" s="1837"/>
      <c r="DIC21" s="1827"/>
      <c r="DID21" s="1827"/>
      <c r="DIE21" s="1827"/>
      <c r="DIF21" s="1838"/>
      <c r="DIG21" s="1838"/>
      <c r="DIH21" s="1827"/>
      <c r="DII21" s="1838"/>
      <c r="DIJ21" s="1838"/>
      <c r="DIK21" s="1838"/>
      <c r="DIL21" s="1838"/>
      <c r="DIM21" s="1838"/>
      <c r="DIN21" s="1827"/>
      <c r="DIO21" s="1823"/>
      <c r="DIP21" s="1840"/>
      <c r="DIQ21" s="1825"/>
      <c r="DIR21" s="1826"/>
      <c r="DIS21" s="1827"/>
      <c r="DIT21" s="1828"/>
      <c r="DIU21" s="1829"/>
      <c r="DIV21" s="1830"/>
      <c r="DIW21" s="1826"/>
      <c r="DIX21" s="1831"/>
      <c r="DIY21" s="1667"/>
      <c r="DIZ21" s="1832"/>
      <c r="DJA21" s="1665"/>
      <c r="DJB21" s="1841"/>
      <c r="DJC21" s="1448"/>
      <c r="DJD21" s="1666"/>
      <c r="DJE21" s="1667"/>
      <c r="DJF21" s="1668"/>
      <c r="DJG21" s="1668"/>
      <c r="DJH21" s="1667"/>
      <c r="DJI21" s="1833"/>
      <c r="DJJ21" s="1827"/>
      <c r="DJK21" s="1827"/>
      <c r="DJL21" s="1842"/>
      <c r="DJM21" s="1842"/>
      <c r="DJN21" s="1827"/>
      <c r="DJO21" s="1835"/>
      <c r="DJP21" s="1836"/>
      <c r="DJQ21" s="1837"/>
      <c r="DJR21" s="1827"/>
      <c r="DJS21" s="1827"/>
      <c r="DJT21" s="1827"/>
      <c r="DJU21" s="1838"/>
      <c r="DJV21" s="1838"/>
      <c r="DJW21" s="1827"/>
      <c r="DJX21" s="1838"/>
      <c r="DJY21" s="1838"/>
      <c r="DJZ21" s="1838"/>
      <c r="DKA21" s="1838"/>
      <c r="DKB21" s="1838"/>
      <c r="DKC21" s="1827"/>
      <c r="DKD21" s="1823"/>
      <c r="DKE21" s="1840"/>
      <c r="DKF21" s="1825"/>
      <c r="DKG21" s="1826"/>
      <c r="DKH21" s="1827"/>
      <c r="DKI21" s="1828"/>
      <c r="DKJ21" s="1829"/>
      <c r="DKK21" s="1830"/>
      <c r="DKL21" s="1826"/>
      <c r="DKM21" s="1831"/>
      <c r="DKN21" s="1667"/>
      <c r="DKO21" s="1832"/>
      <c r="DKP21" s="1665"/>
      <c r="DKQ21" s="1841"/>
      <c r="DKR21" s="1448"/>
      <c r="DKS21" s="1666"/>
      <c r="DKT21" s="1667"/>
      <c r="DKU21" s="1668"/>
      <c r="DKV21" s="1668"/>
      <c r="DKW21" s="1667"/>
      <c r="DKX21" s="1833"/>
      <c r="DKY21" s="1827"/>
      <c r="DKZ21" s="1827"/>
      <c r="DLA21" s="1842"/>
      <c r="DLB21" s="1842"/>
      <c r="DLC21" s="1827"/>
      <c r="DLD21" s="1835"/>
      <c r="DLE21" s="1836"/>
      <c r="DLF21" s="1837"/>
      <c r="DLG21" s="1827"/>
      <c r="DLH21" s="1827"/>
      <c r="DLI21" s="1827"/>
      <c r="DLJ21" s="1838"/>
      <c r="DLK21" s="1838"/>
      <c r="DLL21" s="1827"/>
      <c r="DLM21" s="1838"/>
      <c r="DLN21" s="1838"/>
      <c r="DLO21" s="1838"/>
      <c r="DLP21" s="1838"/>
      <c r="DLQ21" s="1838"/>
      <c r="DLR21" s="1827"/>
      <c r="DLS21" s="1823"/>
      <c r="DLT21" s="1840"/>
      <c r="DLU21" s="1825"/>
      <c r="DLV21" s="1826"/>
      <c r="DLW21" s="1827"/>
      <c r="DLX21" s="1828"/>
      <c r="DLY21" s="1829"/>
      <c r="DLZ21" s="1830"/>
      <c r="DMA21" s="1826"/>
      <c r="DMB21" s="1831"/>
      <c r="DMC21" s="1667"/>
      <c r="DMD21" s="1832"/>
      <c r="DME21" s="1665"/>
      <c r="DMF21" s="1841"/>
      <c r="DMG21" s="1448"/>
      <c r="DMH21" s="1666"/>
      <c r="DMI21" s="1667"/>
      <c r="DMJ21" s="1668"/>
      <c r="DMK21" s="1668"/>
      <c r="DML21" s="1667"/>
      <c r="DMM21" s="1833"/>
      <c r="DMN21" s="1827"/>
      <c r="DMO21" s="1827"/>
      <c r="DMP21" s="1842"/>
      <c r="DMQ21" s="1842"/>
      <c r="DMR21" s="1827"/>
      <c r="DMS21" s="1835"/>
      <c r="DMT21" s="1836"/>
      <c r="DMU21" s="1837"/>
      <c r="DMV21" s="1827"/>
      <c r="DMW21" s="1827"/>
      <c r="DMX21" s="1827"/>
      <c r="DMY21" s="1838"/>
      <c r="DMZ21" s="1838"/>
      <c r="DNA21" s="1827"/>
      <c r="DNB21" s="1838"/>
      <c r="DNC21" s="1838"/>
      <c r="DND21" s="1838"/>
      <c r="DNE21" s="1838"/>
      <c r="DNF21" s="1838"/>
      <c r="DNG21" s="1827"/>
      <c r="DNH21" s="1823"/>
      <c r="DNI21" s="1840"/>
      <c r="DNJ21" s="1825"/>
      <c r="DNK21" s="1826"/>
      <c r="DNL21" s="1827"/>
      <c r="DNM21" s="1828"/>
      <c r="DNN21" s="1829"/>
      <c r="DNO21" s="1830"/>
      <c r="DNP21" s="1826"/>
      <c r="DNQ21" s="1831"/>
      <c r="DNR21" s="1667"/>
      <c r="DNS21" s="1832"/>
      <c r="DNT21" s="1665"/>
      <c r="DNU21" s="1841"/>
      <c r="DNV21" s="1448"/>
      <c r="DNW21" s="1666"/>
      <c r="DNX21" s="1667"/>
      <c r="DNY21" s="1668"/>
      <c r="DNZ21" s="1668"/>
      <c r="DOA21" s="1667"/>
      <c r="DOB21" s="1833"/>
      <c r="DOC21" s="1827"/>
      <c r="DOD21" s="1827"/>
      <c r="DOE21" s="1842"/>
      <c r="DOF21" s="1842"/>
      <c r="DOG21" s="1827"/>
      <c r="DOH21" s="1835"/>
      <c r="DOI21" s="1836"/>
      <c r="DOJ21" s="1837"/>
      <c r="DOK21" s="1827"/>
      <c r="DOL21" s="1827"/>
      <c r="DOM21" s="1827"/>
      <c r="DON21" s="1838"/>
      <c r="DOO21" s="1838"/>
      <c r="DOP21" s="1827"/>
      <c r="DOQ21" s="1838"/>
      <c r="DOR21" s="1838"/>
      <c r="DOS21" s="1838"/>
      <c r="DOT21" s="1838"/>
      <c r="DOU21" s="1838"/>
      <c r="DOV21" s="1827"/>
      <c r="DOW21" s="1823"/>
      <c r="DOX21" s="1840"/>
      <c r="DOY21" s="1825"/>
      <c r="DOZ21" s="1826"/>
      <c r="DPA21" s="1827"/>
      <c r="DPB21" s="1828"/>
      <c r="DPC21" s="1829"/>
      <c r="DPD21" s="1830"/>
      <c r="DPE21" s="1826"/>
      <c r="DPF21" s="1831"/>
      <c r="DPG21" s="1667"/>
      <c r="DPH21" s="1832"/>
      <c r="DPI21" s="1665"/>
      <c r="DPJ21" s="1841"/>
      <c r="DPK21" s="1448"/>
      <c r="DPL21" s="1666"/>
      <c r="DPM21" s="1667"/>
      <c r="DPN21" s="1668"/>
      <c r="DPO21" s="1668"/>
      <c r="DPP21" s="1667"/>
      <c r="DPQ21" s="1833"/>
      <c r="DPR21" s="1827"/>
      <c r="DPS21" s="1827"/>
      <c r="DPT21" s="1842"/>
      <c r="DPU21" s="1842"/>
      <c r="DPV21" s="1827"/>
      <c r="DPW21" s="1835"/>
      <c r="DPX21" s="1836"/>
      <c r="DPY21" s="1837"/>
      <c r="DPZ21" s="1827"/>
      <c r="DQA21" s="1827"/>
      <c r="DQB21" s="1827"/>
      <c r="DQC21" s="1838"/>
      <c r="DQD21" s="1838"/>
      <c r="DQE21" s="1827"/>
      <c r="DQF21" s="1838"/>
      <c r="DQG21" s="1838"/>
      <c r="DQH21" s="1838"/>
      <c r="DQI21" s="1838"/>
      <c r="DQJ21" s="1838"/>
      <c r="DQK21" s="1827"/>
      <c r="DQL21" s="1823"/>
      <c r="DQM21" s="1840"/>
      <c r="DQN21" s="1825"/>
      <c r="DQO21" s="1826"/>
      <c r="DQP21" s="1827"/>
      <c r="DQQ21" s="1828"/>
      <c r="DQR21" s="1829"/>
      <c r="DQS21" s="1830"/>
      <c r="DQT21" s="1826"/>
      <c r="DQU21" s="1831"/>
      <c r="DQV21" s="1667"/>
      <c r="DQW21" s="1832"/>
      <c r="DQX21" s="1665"/>
      <c r="DQY21" s="1841"/>
      <c r="DQZ21" s="1448"/>
      <c r="DRA21" s="1666"/>
      <c r="DRB21" s="1667"/>
      <c r="DRC21" s="1668"/>
      <c r="DRD21" s="1668"/>
      <c r="DRE21" s="1667"/>
      <c r="DRF21" s="1833"/>
      <c r="DRG21" s="1827"/>
      <c r="DRH21" s="1827"/>
      <c r="DRI21" s="1842"/>
      <c r="DRJ21" s="1842"/>
      <c r="DRK21" s="1827"/>
      <c r="DRL21" s="1835"/>
      <c r="DRM21" s="1836"/>
      <c r="DRN21" s="1837"/>
      <c r="DRO21" s="1827"/>
      <c r="DRP21" s="1827"/>
      <c r="DRQ21" s="1827"/>
      <c r="DRR21" s="1838"/>
      <c r="DRS21" s="1838"/>
      <c r="DRT21" s="1827"/>
      <c r="DRU21" s="1838"/>
      <c r="DRV21" s="1838"/>
      <c r="DRW21" s="1838"/>
      <c r="DRX21" s="1838"/>
      <c r="DRY21" s="1838"/>
      <c r="DRZ21" s="1827"/>
      <c r="DSA21" s="1823"/>
      <c r="DSB21" s="1840"/>
      <c r="DSC21" s="1825"/>
      <c r="DSD21" s="1826"/>
      <c r="DSE21" s="1827"/>
      <c r="DSF21" s="1828"/>
      <c r="DSG21" s="1829"/>
      <c r="DSH21" s="1830"/>
      <c r="DSI21" s="1826"/>
      <c r="DSJ21" s="1831"/>
      <c r="DSK21" s="1667"/>
      <c r="DSL21" s="1832"/>
      <c r="DSM21" s="1665"/>
      <c r="DSN21" s="1841"/>
      <c r="DSO21" s="1448"/>
      <c r="DSP21" s="1666"/>
      <c r="DSQ21" s="1667"/>
      <c r="DSR21" s="1668"/>
      <c r="DSS21" s="1668"/>
      <c r="DST21" s="1667"/>
      <c r="DSU21" s="1833"/>
      <c r="DSV21" s="1827"/>
      <c r="DSW21" s="1827"/>
      <c r="DSX21" s="1842"/>
      <c r="DSY21" s="1842"/>
      <c r="DSZ21" s="1827"/>
      <c r="DTA21" s="1835"/>
      <c r="DTB21" s="1836"/>
      <c r="DTC21" s="1837"/>
      <c r="DTD21" s="1827"/>
      <c r="DTE21" s="1827"/>
      <c r="DTF21" s="1827"/>
      <c r="DTG21" s="1838"/>
      <c r="DTH21" s="1838"/>
      <c r="DTI21" s="1827"/>
      <c r="DTJ21" s="1838"/>
      <c r="DTK21" s="1838"/>
      <c r="DTL21" s="1838"/>
      <c r="DTM21" s="1838"/>
      <c r="DTN21" s="1838"/>
      <c r="DTO21" s="1827"/>
      <c r="DTP21" s="1823"/>
      <c r="DTQ21" s="1840"/>
      <c r="DTR21" s="1825"/>
      <c r="DTS21" s="1826"/>
      <c r="DTT21" s="1827"/>
      <c r="DTU21" s="1828"/>
      <c r="DTV21" s="1829"/>
      <c r="DTW21" s="1830"/>
      <c r="DTX21" s="1826"/>
      <c r="DTY21" s="1831"/>
      <c r="DTZ21" s="1667"/>
      <c r="DUA21" s="1832"/>
      <c r="DUB21" s="1665"/>
      <c r="DUC21" s="1841"/>
      <c r="DUD21" s="1448"/>
      <c r="DUE21" s="1666"/>
      <c r="DUF21" s="1667"/>
      <c r="DUG21" s="1668"/>
      <c r="DUH21" s="1668"/>
      <c r="DUI21" s="1667"/>
      <c r="DUJ21" s="1833"/>
      <c r="DUK21" s="1827"/>
      <c r="DUL21" s="1827"/>
      <c r="DUM21" s="1842"/>
      <c r="DUN21" s="1842"/>
      <c r="DUO21" s="1827"/>
      <c r="DUP21" s="1835"/>
      <c r="DUQ21" s="1836"/>
      <c r="DUR21" s="1837"/>
      <c r="DUS21" s="1827"/>
      <c r="DUT21" s="1827"/>
      <c r="DUU21" s="1827"/>
      <c r="DUV21" s="1838"/>
      <c r="DUW21" s="1838"/>
      <c r="DUX21" s="1827"/>
      <c r="DUY21" s="1838"/>
      <c r="DUZ21" s="1838"/>
      <c r="DVA21" s="1838"/>
      <c r="DVB21" s="1838"/>
      <c r="DVC21" s="1838"/>
      <c r="DVD21" s="1827"/>
      <c r="DVE21" s="1823"/>
      <c r="DVF21" s="1840"/>
      <c r="DVG21" s="1825"/>
      <c r="DVH21" s="1826"/>
      <c r="DVI21" s="1827"/>
      <c r="DVJ21" s="1828"/>
      <c r="DVK21" s="1829"/>
      <c r="DVL21" s="1830"/>
      <c r="DVM21" s="1826"/>
      <c r="DVN21" s="1831"/>
      <c r="DVO21" s="1667"/>
      <c r="DVP21" s="1832"/>
      <c r="DVQ21" s="1665"/>
      <c r="DVR21" s="1841"/>
      <c r="DVS21" s="1448"/>
      <c r="DVT21" s="1666"/>
      <c r="DVU21" s="1667"/>
      <c r="DVV21" s="1668"/>
      <c r="DVW21" s="1668"/>
      <c r="DVX21" s="1667"/>
      <c r="DVY21" s="1833"/>
      <c r="DVZ21" s="1827"/>
      <c r="DWA21" s="1827"/>
      <c r="DWB21" s="1842"/>
      <c r="DWC21" s="1842"/>
      <c r="DWD21" s="1827"/>
      <c r="DWE21" s="1835"/>
      <c r="DWF21" s="1836"/>
      <c r="DWG21" s="1837"/>
      <c r="DWH21" s="1827"/>
      <c r="DWI21" s="1827"/>
      <c r="DWJ21" s="1827"/>
      <c r="DWK21" s="1838"/>
      <c r="DWL21" s="1838"/>
      <c r="DWM21" s="1827"/>
      <c r="DWN21" s="1838"/>
      <c r="DWO21" s="1838"/>
      <c r="DWP21" s="1838"/>
      <c r="DWQ21" s="1838"/>
      <c r="DWR21" s="1838"/>
      <c r="DWS21" s="1827"/>
      <c r="DWT21" s="1823"/>
      <c r="DWU21" s="1840"/>
      <c r="DWV21" s="1825"/>
      <c r="DWW21" s="1826"/>
      <c r="DWX21" s="1827"/>
      <c r="DWY21" s="1828"/>
      <c r="DWZ21" s="1829"/>
      <c r="DXA21" s="1830"/>
      <c r="DXB21" s="1826"/>
      <c r="DXC21" s="1831"/>
      <c r="DXD21" s="1667"/>
      <c r="DXE21" s="1832"/>
      <c r="DXF21" s="1665"/>
      <c r="DXG21" s="1841"/>
      <c r="DXH21" s="1448"/>
      <c r="DXI21" s="1666"/>
      <c r="DXJ21" s="1667"/>
      <c r="DXK21" s="1668"/>
      <c r="DXL21" s="1668"/>
      <c r="DXM21" s="1667"/>
      <c r="DXN21" s="1833"/>
      <c r="DXO21" s="1827"/>
      <c r="DXP21" s="1827"/>
      <c r="DXQ21" s="1842"/>
      <c r="DXR21" s="1842"/>
      <c r="DXS21" s="1827"/>
      <c r="DXT21" s="1835"/>
      <c r="DXU21" s="1836"/>
      <c r="DXV21" s="1837"/>
      <c r="DXW21" s="1827"/>
      <c r="DXX21" s="1827"/>
      <c r="DXY21" s="1827"/>
      <c r="DXZ21" s="1838"/>
      <c r="DYA21" s="1838"/>
      <c r="DYB21" s="1827"/>
      <c r="DYC21" s="1838"/>
      <c r="DYD21" s="1838"/>
      <c r="DYE21" s="1838"/>
      <c r="DYF21" s="1838"/>
      <c r="DYG21" s="1838"/>
      <c r="DYH21" s="1827"/>
      <c r="DYI21" s="1823"/>
      <c r="DYJ21" s="1840"/>
      <c r="DYK21" s="1825"/>
      <c r="DYL21" s="1826"/>
      <c r="DYM21" s="1827"/>
      <c r="DYN21" s="1828"/>
      <c r="DYO21" s="1829"/>
      <c r="DYP21" s="1830"/>
      <c r="DYQ21" s="1826"/>
      <c r="DYR21" s="1831"/>
      <c r="DYS21" s="1667"/>
      <c r="DYT21" s="1832"/>
      <c r="DYU21" s="1665"/>
      <c r="DYV21" s="1841"/>
      <c r="DYW21" s="1448"/>
      <c r="DYX21" s="1666"/>
      <c r="DYY21" s="1667"/>
      <c r="DYZ21" s="1668"/>
      <c r="DZA21" s="1668"/>
      <c r="DZB21" s="1667"/>
      <c r="DZC21" s="1833"/>
      <c r="DZD21" s="1827"/>
      <c r="DZE21" s="1827"/>
      <c r="DZF21" s="1842"/>
      <c r="DZG21" s="1842"/>
      <c r="DZH21" s="1827"/>
      <c r="DZI21" s="1835"/>
      <c r="DZJ21" s="1836"/>
      <c r="DZK21" s="1837"/>
      <c r="DZL21" s="1827"/>
      <c r="DZM21" s="1827"/>
      <c r="DZN21" s="1827"/>
      <c r="DZO21" s="1838"/>
      <c r="DZP21" s="1838"/>
      <c r="DZQ21" s="1827"/>
      <c r="DZR21" s="1838"/>
      <c r="DZS21" s="1838"/>
      <c r="DZT21" s="1838"/>
      <c r="DZU21" s="1838"/>
      <c r="DZV21" s="1838"/>
      <c r="DZW21" s="1827"/>
      <c r="DZX21" s="1823"/>
      <c r="DZY21" s="1840"/>
      <c r="DZZ21" s="1825"/>
      <c r="EAA21" s="1826"/>
      <c r="EAB21" s="1827"/>
      <c r="EAC21" s="1828"/>
      <c r="EAD21" s="1829"/>
      <c r="EAE21" s="1830"/>
      <c r="EAF21" s="1826"/>
      <c r="EAG21" s="1831"/>
      <c r="EAH21" s="1667"/>
      <c r="EAI21" s="1832"/>
      <c r="EAJ21" s="1665"/>
      <c r="EAK21" s="1841"/>
      <c r="EAL21" s="1448"/>
      <c r="EAM21" s="1666"/>
      <c r="EAN21" s="1667"/>
      <c r="EAO21" s="1668"/>
      <c r="EAP21" s="1668"/>
      <c r="EAQ21" s="1667"/>
      <c r="EAR21" s="1833"/>
      <c r="EAS21" s="1827"/>
      <c r="EAT21" s="1827"/>
      <c r="EAU21" s="1842"/>
      <c r="EAV21" s="1842"/>
      <c r="EAW21" s="1827"/>
      <c r="EAX21" s="1835"/>
      <c r="EAY21" s="1836"/>
      <c r="EAZ21" s="1837"/>
      <c r="EBA21" s="1827"/>
      <c r="EBB21" s="1827"/>
      <c r="EBC21" s="1827"/>
      <c r="EBD21" s="1838"/>
      <c r="EBE21" s="1838"/>
      <c r="EBF21" s="1827"/>
      <c r="EBG21" s="1838"/>
      <c r="EBH21" s="1838"/>
      <c r="EBI21" s="1838"/>
      <c r="EBJ21" s="1838"/>
      <c r="EBK21" s="1838"/>
      <c r="EBL21" s="1827"/>
      <c r="EBM21" s="1823"/>
      <c r="EBN21" s="1840"/>
      <c r="EBO21" s="1825"/>
      <c r="EBP21" s="1826"/>
      <c r="EBQ21" s="1827"/>
      <c r="EBR21" s="1828"/>
      <c r="EBS21" s="1829"/>
      <c r="EBT21" s="1830"/>
      <c r="EBU21" s="1826"/>
      <c r="EBV21" s="1831"/>
      <c r="EBW21" s="1667"/>
      <c r="EBX21" s="1832"/>
      <c r="EBY21" s="1665"/>
      <c r="EBZ21" s="1841"/>
      <c r="ECA21" s="1448"/>
      <c r="ECB21" s="1666"/>
      <c r="ECC21" s="1667"/>
      <c r="ECD21" s="1668"/>
      <c r="ECE21" s="1668"/>
      <c r="ECF21" s="1667"/>
      <c r="ECG21" s="1833"/>
      <c r="ECH21" s="1827"/>
      <c r="ECI21" s="1827"/>
      <c r="ECJ21" s="1842"/>
      <c r="ECK21" s="1842"/>
      <c r="ECL21" s="1827"/>
      <c r="ECM21" s="1835"/>
      <c r="ECN21" s="1836"/>
      <c r="ECO21" s="1837"/>
      <c r="ECP21" s="1827"/>
      <c r="ECQ21" s="1827"/>
      <c r="ECR21" s="1827"/>
      <c r="ECS21" s="1838"/>
      <c r="ECT21" s="1838"/>
      <c r="ECU21" s="1827"/>
      <c r="ECV21" s="1838"/>
      <c r="ECW21" s="1838"/>
      <c r="ECX21" s="1838"/>
      <c r="ECY21" s="1838"/>
      <c r="ECZ21" s="1838"/>
      <c r="EDA21" s="1827"/>
      <c r="EDB21" s="1823"/>
      <c r="EDC21" s="1840"/>
      <c r="EDD21" s="1825"/>
      <c r="EDE21" s="1826"/>
      <c r="EDF21" s="1827"/>
      <c r="EDG21" s="1828"/>
      <c r="EDH21" s="1829"/>
      <c r="EDI21" s="1830"/>
      <c r="EDJ21" s="1826"/>
      <c r="EDK21" s="1831"/>
      <c r="EDL21" s="1667"/>
      <c r="EDM21" s="1832"/>
      <c r="EDN21" s="1665"/>
      <c r="EDO21" s="1841"/>
      <c r="EDP21" s="1448"/>
      <c r="EDQ21" s="1666"/>
      <c r="EDR21" s="1667"/>
      <c r="EDS21" s="1668"/>
      <c r="EDT21" s="1668"/>
      <c r="EDU21" s="1667"/>
      <c r="EDV21" s="1833"/>
      <c r="EDW21" s="1827"/>
      <c r="EDX21" s="1827"/>
      <c r="EDY21" s="1842"/>
      <c r="EDZ21" s="1842"/>
      <c r="EEA21" s="1827"/>
      <c r="EEB21" s="1835"/>
      <c r="EEC21" s="1836"/>
      <c r="EED21" s="1837"/>
      <c r="EEE21" s="1827"/>
      <c r="EEF21" s="1827"/>
      <c r="EEG21" s="1827"/>
      <c r="EEH21" s="1838"/>
      <c r="EEI21" s="1838"/>
      <c r="EEJ21" s="1827"/>
      <c r="EEK21" s="1838"/>
      <c r="EEL21" s="1838"/>
      <c r="EEM21" s="1838"/>
      <c r="EEN21" s="1838"/>
      <c r="EEO21" s="1838"/>
      <c r="EEP21" s="1827"/>
      <c r="EEQ21" s="1823"/>
      <c r="EER21" s="1840"/>
      <c r="EES21" s="1825"/>
      <c r="EET21" s="1826"/>
      <c r="EEU21" s="1827"/>
      <c r="EEV21" s="1828"/>
      <c r="EEW21" s="1829"/>
      <c r="EEX21" s="1830"/>
      <c r="EEY21" s="1826"/>
      <c r="EEZ21" s="1831"/>
      <c r="EFA21" s="1667"/>
      <c r="EFB21" s="1832"/>
      <c r="EFC21" s="1665"/>
      <c r="EFD21" s="1841"/>
      <c r="EFE21" s="1448"/>
      <c r="EFF21" s="1666"/>
      <c r="EFG21" s="1667"/>
      <c r="EFH21" s="1668"/>
      <c r="EFI21" s="1668"/>
      <c r="EFJ21" s="1667"/>
      <c r="EFK21" s="1833"/>
      <c r="EFL21" s="1827"/>
      <c r="EFM21" s="1827"/>
      <c r="EFN21" s="1842"/>
      <c r="EFO21" s="1842"/>
      <c r="EFP21" s="1827"/>
      <c r="EFQ21" s="1835"/>
      <c r="EFR21" s="1836"/>
      <c r="EFS21" s="1837"/>
      <c r="EFT21" s="1827"/>
      <c r="EFU21" s="1827"/>
      <c r="EFV21" s="1827"/>
      <c r="EFW21" s="1838"/>
      <c r="EFX21" s="1838"/>
      <c r="EFY21" s="1827"/>
      <c r="EFZ21" s="1838"/>
      <c r="EGA21" s="1838"/>
      <c r="EGB21" s="1838"/>
      <c r="EGC21" s="1838"/>
      <c r="EGD21" s="1838"/>
      <c r="EGE21" s="1827"/>
      <c r="EGF21" s="1823"/>
      <c r="EGG21" s="1840"/>
      <c r="EGH21" s="1825"/>
      <c r="EGI21" s="1826"/>
      <c r="EGJ21" s="1827"/>
      <c r="EGK21" s="1828"/>
      <c r="EGL21" s="1829"/>
      <c r="EGM21" s="1830"/>
      <c r="EGN21" s="1826"/>
      <c r="EGO21" s="1831"/>
      <c r="EGP21" s="1667"/>
      <c r="EGQ21" s="1832"/>
      <c r="EGR21" s="1665"/>
      <c r="EGS21" s="1841"/>
      <c r="EGT21" s="1448"/>
      <c r="EGU21" s="1666"/>
      <c r="EGV21" s="1667"/>
      <c r="EGW21" s="1668"/>
      <c r="EGX21" s="1668"/>
      <c r="EGY21" s="1667"/>
      <c r="EGZ21" s="1833"/>
      <c r="EHA21" s="1827"/>
      <c r="EHB21" s="1827"/>
      <c r="EHC21" s="1842"/>
      <c r="EHD21" s="1842"/>
      <c r="EHE21" s="1827"/>
      <c r="EHF21" s="1835"/>
      <c r="EHG21" s="1836"/>
      <c r="EHH21" s="1837"/>
      <c r="EHI21" s="1827"/>
      <c r="EHJ21" s="1827"/>
      <c r="EHK21" s="1827"/>
      <c r="EHL21" s="1838"/>
      <c r="EHM21" s="1838"/>
      <c r="EHN21" s="1827"/>
      <c r="EHO21" s="1838"/>
      <c r="EHP21" s="1838"/>
      <c r="EHQ21" s="1838"/>
      <c r="EHR21" s="1838"/>
      <c r="EHS21" s="1838"/>
      <c r="EHT21" s="1827"/>
      <c r="EHU21" s="1823"/>
      <c r="EHV21" s="1840"/>
      <c r="EHW21" s="1825"/>
      <c r="EHX21" s="1826"/>
      <c r="EHY21" s="1827"/>
      <c r="EHZ21" s="1828"/>
      <c r="EIA21" s="1829"/>
      <c r="EIB21" s="1830"/>
      <c r="EIC21" s="1826"/>
      <c r="EID21" s="1831"/>
      <c r="EIE21" s="1667"/>
      <c r="EIF21" s="1832"/>
      <c r="EIG21" s="1665"/>
      <c r="EIH21" s="1841"/>
      <c r="EII21" s="1448"/>
      <c r="EIJ21" s="1666"/>
      <c r="EIK21" s="1667"/>
      <c r="EIL21" s="1668"/>
      <c r="EIM21" s="1668"/>
      <c r="EIN21" s="1667"/>
      <c r="EIO21" s="1833"/>
      <c r="EIP21" s="1827"/>
      <c r="EIQ21" s="1827"/>
      <c r="EIR21" s="1842"/>
      <c r="EIS21" s="1842"/>
      <c r="EIT21" s="1827"/>
      <c r="EIU21" s="1835"/>
      <c r="EIV21" s="1836"/>
      <c r="EIW21" s="1837"/>
      <c r="EIX21" s="1827"/>
      <c r="EIY21" s="1827"/>
      <c r="EIZ21" s="1827"/>
      <c r="EJA21" s="1838"/>
      <c r="EJB21" s="1838"/>
      <c r="EJC21" s="1827"/>
      <c r="EJD21" s="1838"/>
      <c r="EJE21" s="1838"/>
      <c r="EJF21" s="1838"/>
      <c r="EJG21" s="1838"/>
      <c r="EJH21" s="1838"/>
      <c r="EJI21" s="1827"/>
      <c r="EJJ21" s="1823"/>
      <c r="EJK21" s="1840"/>
      <c r="EJL21" s="1825"/>
      <c r="EJM21" s="1826"/>
      <c r="EJN21" s="1827"/>
      <c r="EJO21" s="1828"/>
      <c r="EJP21" s="1829"/>
      <c r="EJQ21" s="1830"/>
      <c r="EJR21" s="1826"/>
      <c r="EJS21" s="1831"/>
      <c r="EJT21" s="1667"/>
      <c r="EJU21" s="1832"/>
      <c r="EJV21" s="1665"/>
      <c r="EJW21" s="1841"/>
      <c r="EJX21" s="1448"/>
      <c r="EJY21" s="1666"/>
      <c r="EJZ21" s="1667"/>
      <c r="EKA21" s="1668"/>
      <c r="EKB21" s="1668"/>
      <c r="EKC21" s="1667"/>
      <c r="EKD21" s="1833"/>
      <c r="EKE21" s="1827"/>
      <c r="EKF21" s="1827"/>
      <c r="EKG21" s="1842"/>
      <c r="EKH21" s="1842"/>
      <c r="EKI21" s="1827"/>
      <c r="EKJ21" s="1835"/>
      <c r="EKK21" s="1836"/>
      <c r="EKL21" s="1837"/>
      <c r="EKM21" s="1827"/>
      <c r="EKN21" s="1827"/>
      <c r="EKO21" s="1827"/>
      <c r="EKP21" s="1838"/>
      <c r="EKQ21" s="1838"/>
      <c r="EKR21" s="1827"/>
      <c r="EKS21" s="1838"/>
      <c r="EKT21" s="1838"/>
      <c r="EKU21" s="1838"/>
      <c r="EKV21" s="1838"/>
      <c r="EKW21" s="1838"/>
      <c r="EKX21" s="1827"/>
      <c r="EKY21" s="1823"/>
      <c r="EKZ21" s="1840"/>
      <c r="ELA21" s="1825"/>
      <c r="ELB21" s="1826"/>
      <c r="ELC21" s="1827"/>
      <c r="ELD21" s="1828"/>
      <c r="ELE21" s="1829"/>
      <c r="ELF21" s="1830"/>
      <c r="ELG21" s="1826"/>
      <c r="ELH21" s="1831"/>
      <c r="ELI21" s="1667"/>
      <c r="ELJ21" s="1832"/>
      <c r="ELK21" s="1665"/>
      <c r="ELL21" s="1841"/>
      <c r="ELM21" s="1448"/>
      <c r="ELN21" s="1666"/>
      <c r="ELO21" s="1667"/>
      <c r="ELP21" s="1668"/>
      <c r="ELQ21" s="1668"/>
      <c r="ELR21" s="1667"/>
      <c r="ELS21" s="1833"/>
      <c r="ELT21" s="1827"/>
      <c r="ELU21" s="1827"/>
      <c r="ELV21" s="1842"/>
      <c r="ELW21" s="1842"/>
      <c r="ELX21" s="1827"/>
      <c r="ELY21" s="1835"/>
      <c r="ELZ21" s="1836"/>
      <c r="EMA21" s="1837"/>
      <c r="EMB21" s="1827"/>
      <c r="EMC21" s="1827"/>
      <c r="EMD21" s="1827"/>
      <c r="EME21" s="1838"/>
      <c r="EMF21" s="1838"/>
      <c r="EMG21" s="1827"/>
      <c r="EMH21" s="1838"/>
      <c r="EMI21" s="1838"/>
      <c r="EMJ21" s="1838"/>
      <c r="EMK21" s="1838"/>
      <c r="EML21" s="1838"/>
      <c r="EMM21" s="1827"/>
      <c r="EMN21" s="1823"/>
      <c r="EMO21" s="1840"/>
      <c r="EMP21" s="1825"/>
      <c r="EMQ21" s="1826"/>
      <c r="EMR21" s="1827"/>
      <c r="EMS21" s="1828"/>
      <c r="EMT21" s="1829"/>
      <c r="EMU21" s="1830"/>
      <c r="EMV21" s="1826"/>
      <c r="EMW21" s="1831"/>
      <c r="EMX21" s="1667"/>
      <c r="EMY21" s="1832"/>
      <c r="EMZ21" s="1665"/>
      <c r="ENA21" s="1841"/>
      <c r="ENB21" s="1448"/>
      <c r="ENC21" s="1666"/>
      <c r="END21" s="1667"/>
      <c r="ENE21" s="1668"/>
      <c r="ENF21" s="1668"/>
      <c r="ENG21" s="1667"/>
      <c r="ENH21" s="1833"/>
      <c r="ENI21" s="1827"/>
      <c r="ENJ21" s="1827"/>
      <c r="ENK21" s="1842"/>
      <c r="ENL21" s="1842"/>
      <c r="ENM21" s="1827"/>
      <c r="ENN21" s="1835"/>
      <c r="ENO21" s="1836"/>
      <c r="ENP21" s="1837"/>
      <c r="ENQ21" s="1827"/>
      <c r="ENR21" s="1827"/>
      <c r="ENS21" s="1827"/>
      <c r="ENT21" s="1838"/>
      <c r="ENU21" s="1838"/>
      <c r="ENV21" s="1827"/>
      <c r="ENW21" s="1838"/>
      <c r="ENX21" s="1838"/>
      <c r="ENY21" s="1838"/>
      <c r="ENZ21" s="1838"/>
      <c r="EOA21" s="1838"/>
      <c r="EOB21" s="1827"/>
      <c r="EOC21" s="1823"/>
      <c r="EOD21" s="1840"/>
      <c r="EOE21" s="1825"/>
      <c r="EOF21" s="1826"/>
      <c r="EOG21" s="1827"/>
      <c r="EOH21" s="1828"/>
      <c r="EOI21" s="1829"/>
      <c r="EOJ21" s="1830"/>
      <c r="EOK21" s="1826"/>
      <c r="EOL21" s="1831"/>
      <c r="EOM21" s="1667"/>
      <c r="EON21" s="1832"/>
      <c r="EOO21" s="1665"/>
      <c r="EOP21" s="1841"/>
      <c r="EOQ21" s="1448"/>
      <c r="EOR21" s="1666"/>
      <c r="EOS21" s="1667"/>
      <c r="EOT21" s="1668"/>
      <c r="EOU21" s="1668"/>
      <c r="EOV21" s="1667"/>
      <c r="EOW21" s="1833"/>
      <c r="EOX21" s="1827"/>
      <c r="EOY21" s="1827"/>
      <c r="EOZ21" s="1842"/>
      <c r="EPA21" s="1842"/>
      <c r="EPB21" s="1827"/>
      <c r="EPC21" s="1835"/>
      <c r="EPD21" s="1836"/>
      <c r="EPE21" s="1837"/>
      <c r="EPF21" s="1827"/>
      <c r="EPG21" s="1827"/>
      <c r="EPH21" s="1827"/>
      <c r="EPI21" s="1838"/>
      <c r="EPJ21" s="1838"/>
      <c r="EPK21" s="1827"/>
      <c r="EPL21" s="1838"/>
      <c r="EPM21" s="1838"/>
      <c r="EPN21" s="1838"/>
      <c r="EPO21" s="1838"/>
      <c r="EPP21" s="1838"/>
      <c r="EPQ21" s="1827"/>
      <c r="EPR21" s="1823"/>
      <c r="EPS21" s="1840"/>
      <c r="EPT21" s="1825"/>
      <c r="EPU21" s="1826"/>
      <c r="EPV21" s="1827"/>
      <c r="EPW21" s="1828"/>
      <c r="EPX21" s="1829"/>
      <c r="EPY21" s="1830"/>
      <c r="EPZ21" s="1826"/>
      <c r="EQA21" s="1831"/>
      <c r="EQB21" s="1667"/>
      <c r="EQC21" s="1832"/>
      <c r="EQD21" s="1665"/>
      <c r="EQE21" s="1841"/>
      <c r="EQF21" s="1448"/>
      <c r="EQG21" s="1666"/>
      <c r="EQH21" s="1667"/>
      <c r="EQI21" s="1668"/>
      <c r="EQJ21" s="1668"/>
      <c r="EQK21" s="1667"/>
      <c r="EQL21" s="1833"/>
      <c r="EQM21" s="1827"/>
      <c r="EQN21" s="1827"/>
      <c r="EQO21" s="1842"/>
      <c r="EQP21" s="1842"/>
      <c r="EQQ21" s="1827"/>
      <c r="EQR21" s="1835"/>
      <c r="EQS21" s="1836"/>
      <c r="EQT21" s="1837"/>
      <c r="EQU21" s="1827"/>
      <c r="EQV21" s="1827"/>
      <c r="EQW21" s="1827"/>
      <c r="EQX21" s="1838"/>
      <c r="EQY21" s="1838"/>
      <c r="EQZ21" s="1827"/>
      <c r="ERA21" s="1838"/>
      <c r="ERB21" s="1838"/>
      <c r="ERC21" s="1838"/>
      <c r="ERD21" s="1838"/>
      <c r="ERE21" s="1838"/>
      <c r="ERF21" s="1827"/>
      <c r="ERG21" s="1823"/>
      <c r="ERH21" s="1840"/>
      <c r="ERI21" s="1825"/>
      <c r="ERJ21" s="1826"/>
      <c r="ERK21" s="1827"/>
      <c r="ERL21" s="1828"/>
      <c r="ERM21" s="1829"/>
      <c r="ERN21" s="1830"/>
      <c r="ERO21" s="1826"/>
      <c r="ERP21" s="1831"/>
      <c r="ERQ21" s="1667"/>
      <c r="ERR21" s="1832"/>
      <c r="ERS21" s="1665"/>
      <c r="ERT21" s="1841"/>
      <c r="ERU21" s="1448"/>
      <c r="ERV21" s="1666"/>
      <c r="ERW21" s="1667"/>
      <c r="ERX21" s="1668"/>
      <c r="ERY21" s="1668"/>
      <c r="ERZ21" s="1667"/>
      <c r="ESA21" s="1833"/>
      <c r="ESB21" s="1827"/>
      <c r="ESC21" s="1827"/>
      <c r="ESD21" s="1842"/>
      <c r="ESE21" s="1842"/>
      <c r="ESF21" s="1827"/>
      <c r="ESG21" s="1835"/>
      <c r="ESH21" s="1836"/>
      <c r="ESI21" s="1837"/>
      <c r="ESJ21" s="1827"/>
      <c r="ESK21" s="1827"/>
      <c r="ESL21" s="1827"/>
      <c r="ESM21" s="1838"/>
      <c r="ESN21" s="1838"/>
      <c r="ESO21" s="1827"/>
      <c r="ESP21" s="1838"/>
      <c r="ESQ21" s="1838"/>
      <c r="ESR21" s="1838"/>
      <c r="ESS21" s="1838"/>
      <c r="EST21" s="1838"/>
      <c r="ESU21" s="1827"/>
      <c r="ESV21" s="1823"/>
      <c r="ESW21" s="1840"/>
      <c r="ESX21" s="1825"/>
      <c r="ESY21" s="1826"/>
      <c r="ESZ21" s="1827"/>
      <c r="ETA21" s="1828"/>
      <c r="ETB21" s="1829"/>
      <c r="ETC21" s="1830"/>
      <c r="ETD21" s="1826"/>
      <c r="ETE21" s="1831"/>
      <c r="ETF21" s="1667"/>
      <c r="ETG21" s="1832"/>
      <c r="ETH21" s="1665"/>
      <c r="ETI21" s="1841"/>
      <c r="ETJ21" s="1448"/>
      <c r="ETK21" s="1666"/>
      <c r="ETL21" s="1667"/>
      <c r="ETM21" s="1668"/>
      <c r="ETN21" s="1668"/>
      <c r="ETO21" s="1667"/>
      <c r="ETP21" s="1833"/>
      <c r="ETQ21" s="1827"/>
      <c r="ETR21" s="1827"/>
      <c r="ETS21" s="1842"/>
      <c r="ETT21" s="1842"/>
      <c r="ETU21" s="1827"/>
      <c r="ETV21" s="1835"/>
      <c r="ETW21" s="1836"/>
      <c r="ETX21" s="1837"/>
      <c r="ETY21" s="1827"/>
      <c r="ETZ21" s="1827"/>
      <c r="EUA21" s="1827"/>
      <c r="EUB21" s="1838"/>
      <c r="EUC21" s="1838"/>
      <c r="EUD21" s="1827"/>
      <c r="EUE21" s="1838"/>
      <c r="EUF21" s="1838"/>
      <c r="EUG21" s="1838"/>
      <c r="EUH21" s="1838"/>
      <c r="EUI21" s="1838"/>
      <c r="EUJ21" s="1827"/>
      <c r="EUK21" s="1823"/>
      <c r="EUL21" s="1840"/>
      <c r="EUM21" s="1825"/>
      <c r="EUN21" s="1826"/>
      <c r="EUO21" s="1827"/>
      <c r="EUP21" s="1828"/>
      <c r="EUQ21" s="1829"/>
      <c r="EUR21" s="1830"/>
      <c r="EUS21" s="1826"/>
      <c r="EUT21" s="1831"/>
      <c r="EUU21" s="1667"/>
      <c r="EUV21" s="1832"/>
      <c r="EUW21" s="1665"/>
      <c r="EUX21" s="1841"/>
      <c r="EUY21" s="1448"/>
      <c r="EUZ21" s="1666"/>
      <c r="EVA21" s="1667"/>
      <c r="EVB21" s="1668"/>
      <c r="EVC21" s="1668"/>
      <c r="EVD21" s="1667"/>
      <c r="EVE21" s="1833"/>
      <c r="EVF21" s="1827"/>
      <c r="EVG21" s="1827"/>
      <c r="EVH21" s="1842"/>
      <c r="EVI21" s="1842"/>
      <c r="EVJ21" s="1827"/>
      <c r="EVK21" s="1835"/>
      <c r="EVL21" s="1836"/>
      <c r="EVM21" s="1837"/>
      <c r="EVN21" s="1827"/>
      <c r="EVO21" s="1827"/>
      <c r="EVP21" s="1827"/>
      <c r="EVQ21" s="1838"/>
      <c r="EVR21" s="1838"/>
      <c r="EVS21" s="1827"/>
      <c r="EVT21" s="1838"/>
      <c r="EVU21" s="1838"/>
      <c r="EVV21" s="1838"/>
      <c r="EVW21" s="1838"/>
      <c r="EVX21" s="1838"/>
      <c r="EVY21" s="1827"/>
      <c r="EVZ21" s="1823"/>
      <c r="EWA21" s="1840"/>
      <c r="EWB21" s="1825"/>
      <c r="EWC21" s="1826"/>
      <c r="EWD21" s="1827"/>
      <c r="EWE21" s="1828"/>
      <c r="EWF21" s="1829"/>
      <c r="EWG21" s="1830"/>
      <c r="EWH21" s="1826"/>
      <c r="EWI21" s="1831"/>
      <c r="EWJ21" s="1667"/>
      <c r="EWK21" s="1832"/>
      <c r="EWL21" s="1665"/>
      <c r="EWM21" s="1841"/>
      <c r="EWN21" s="1448"/>
      <c r="EWO21" s="1666"/>
      <c r="EWP21" s="1667"/>
      <c r="EWQ21" s="1668"/>
      <c r="EWR21" s="1668"/>
      <c r="EWS21" s="1667"/>
      <c r="EWT21" s="1833"/>
      <c r="EWU21" s="1827"/>
      <c r="EWV21" s="1827"/>
      <c r="EWW21" s="1842"/>
      <c r="EWX21" s="1842"/>
      <c r="EWY21" s="1827"/>
      <c r="EWZ21" s="1835"/>
      <c r="EXA21" s="1836"/>
      <c r="EXB21" s="1837"/>
      <c r="EXC21" s="1827"/>
      <c r="EXD21" s="1827"/>
      <c r="EXE21" s="1827"/>
      <c r="EXF21" s="1838"/>
      <c r="EXG21" s="1838"/>
      <c r="EXH21" s="1827"/>
      <c r="EXI21" s="1838"/>
      <c r="EXJ21" s="1838"/>
      <c r="EXK21" s="1838"/>
      <c r="EXL21" s="1838"/>
      <c r="EXM21" s="1838"/>
      <c r="EXN21" s="1827"/>
      <c r="EXO21" s="1823"/>
      <c r="EXP21" s="1840"/>
      <c r="EXQ21" s="1825"/>
      <c r="EXR21" s="1826"/>
      <c r="EXS21" s="1827"/>
      <c r="EXT21" s="1828"/>
      <c r="EXU21" s="1829"/>
      <c r="EXV21" s="1830"/>
      <c r="EXW21" s="1826"/>
      <c r="EXX21" s="1831"/>
      <c r="EXY21" s="1667"/>
      <c r="EXZ21" s="1832"/>
      <c r="EYA21" s="1665"/>
      <c r="EYB21" s="1841"/>
      <c r="EYC21" s="1448"/>
      <c r="EYD21" s="1666"/>
      <c r="EYE21" s="1667"/>
      <c r="EYF21" s="1668"/>
      <c r="EYG21" s="1668"/>
      <c r="EYH21" s="1667"/>
      <c r="EYI21" s="1833"/>
      <c r="EYJ21" s="1827"/>
      <c r="EYK21" s="1827"/>
      <c r="EYL21" s="1842"/>
      <c r="EYM21" s="1842"/>
      <c r="EYN21" s="1827"/>
      <c r="EYO21" s="1835"/>
      <c r="EYP21" s="1836"/>
      <c r="EYQ21" s="1837"/>
      <c r="EYR21" s="1827"/>
      <c r="EYS21" s="1827"/>
      <c r="EYT21" s="1827"/>
      <c r="EYU21" s="1838"/>
      <c r="EYV21" s="1838"/>
      <c r="EYW21" s="1827"/>
      <c r="EYX21" s="1838"/>
      <c r="EYY21" s="1838"/>
      <c r="EYZ21" s="1838"/>
      <c r="EZA21" s="1838"/>
      <c r="EZB21" s="1838"/>
      <c r="EZC21" s="1827"/>
      <c r="EZD21" s="1823"/>
      <c r="EZE21" s="1840"/>
      <c r="EZF21" s="1825"/>
      <c r="EZG21" s="1826"/>
      <c r="EZH21" s="1827"/>
      <c r="EZI21" s="1828"/>
      <c r="EZJ21" s="1829"/>
      <c r="EZK21" s="1830"/>
      <c r="EZL21" s="1826"/>
      <c r="EZM21" s="1831"/>
      <c r="EZN21" s="1667"/>
      <c r="EZO21" s="1832"/>
      <c r="EZP21" s="1665"/>
      <c r="EZQ21" s="1841"/>
      <c r="EZR21" s="1448"/>
      <c r="EZS21" s="1666"/>
      <c r="EZT21" s="1667"/>
      <c r="EZU21" s="1668"/>
      <c r="EZV21" s="1668"/>
      <c r="EZW21" s="1667"/>
      <c r="EZX21" s="1833"/>
      <c r="EZY21" s="1827"/>
      <c r="EZZ21" s="1827"/>
      <c r="FAA21" s="1842"/>
      <c r="FAB21" s="1842"/>
      <c r="FAC21" s="1827"/>
      <c r="FAD21" s="1835"/>
      <c r="FAE21" s="1836"/>
      <c r="FAF21" s="1837"/>
      <c r="FAG21" s="1827"/>
      <c r="FAH21" s="1827"/>
      <c r="FAI21" s="1827"/>
      <c r="FAJ21" s="1838"/>
      <c r="FAK21" s="1838"/>
      <c r="FAL21" s="1827"/>
      <c r="FAM21" s="1838"/>
      <c r="FAN21" s="1838"/>
      <c r="FAO21" s="1838"/>
      <c r="FAP21" s="1838"/>
      <c r="FAQ21" s="1838"/>
      <c r="FAR21" s="1827"/>
      <c r="FAS21" s="1823"/>
      <c r="FAT21" s="1840"/>
      <c r="FAU21" s="1825"/>
      <c r="FAV21" s="1826"/>
      <c r="FAW21" s="1827"/>
      <c r="FAX21" s="1828"/>
      <c r="FAY21" s="1829"/>
      <c r="FAZ21" s="1830"/>
      <c r="FBA21" s="1826"/>
      <c r="FBB21" s="1831"/>
      <c r="FBC21" s="1667"/>
      <c r="FBD21" s="1832"/>
      <c r="FBE21" s="1665"/>
      <c r="FBF21" s="1841"/>
      <c r="FBG21" s="1448"/>
      <c r="FBH21" s="1666"/>
      <c r="FBI21" s="1667"/>
      <c r="FBJ21" s="1668"/>
      <c r="FBK21" s="1668"/>
      <c r="FBL21" s="1667"/>
      <c r="FBM21" s="1833"/>
      <c r="FBN21" s="1827"/>
      <c r="FBO21" s="1827"/>
      <c r="FBP21" s="1842"/>
      <c r="FBQ21" s="1842"/>
      <c r="FBR21" s="1827"/>
      <c r="FBS21" s="1835"/>
      <c r="FBT21" s="1836"/>
      <c r="FBU21" s="1837"/>
      <c r="FBV21" s="1827"/>
      <c r="FBW21" s="1827"/>
      <c r="FBX21" s="1827"/>
      <c r="FBY21" s="1838"/>
      <c r="FBZ21" s="1838"/>
      <c r="FCA21" s="1827"/>
      <c r="FCB21" s="1838"/>
      <c r="FCC21" s="1838"/>
      <c r="FCD21" s="1838"/>
      <c r="FCE21" s="1838"/>
      <c r="FCF21" s="1838"/>
      <c r="FCG21" s="1827"/>
      <c r="FCH21" s="1823"/>
      <c r="FCI21" s="1840"/>
      <c r="FCJ21" s="1825"/>
      <c r="FCK21" s="1826"/>
      <c r="FCL21" s="1827"/>
      <c r="FCM21" s="1828"/>
      <c r="FCN21" s="1829"/>
      <c r="FCO21" s="1830"/>
      <c r="FCP21" s="1826"/>
      <c r="FCQ21" s="1831"/>
      <c r="FCR21" s="1667"/>
      <c r="FCS21" s="1832"/>
      <c r="FCT21" s="1665"/>
      <c r="FCU21" s="1841"/>
      <c r="FCV21" s="1448"/>
      <c r="FCW21" s="1666"/>
      <c r="FCX21" s="1667"/>
      <c r="FCY21" s="1668"/>
      <c r="FCZ21" s="1668"/>
      <c r="FDA21" s="1667"/>
      <c r="FDB21" s="1833"/>
      <c r="FDC21" s="1827"/>
      <c r="FDD21" s="1827"/>
      <c r="FDE21" s="1842"/>
      <c r="FDF21" s="1842"/>
      <c r="FDG21" s="1827"/>
      <c r="FDH21" s="1835"/>
      <c r="FDI21" s="1836"/>
      <c r="FDJ21" s="1837"/>
      <c r="FDK21" s="1827"/>
      <c r="FDL21" s="1827"/>
      <c r="FDM21" s="1827"/>
      <c r="FDN21" s="1838"/>
      <c r="FDO21" s="1838"/>
      <c r="FDP21" s="1827"/>
      <c r="FDQ21" s="1838"/>
      <c r="FDR21" s="1838"/>
      <c r="FDS21" s="1838"/>
      <c r="FDT21" s="1838"/>
      <c r="FDU21" s="1838"/>
      <c r="FDV21" s="1827"/>
      <c r="FDW21" s="1823"/>
      <c r="FDX21" s="1840"/>
      <c r="FDY21" s="1825"/>
      <c r="FDZ21" s="1826"/>
      <c r="FEA21" s="1827"/>
      <c r="FEB21" s="1828"/>
      <c r="FEC21" s="1829"/>
      <c r="FED21" s="1830"/>
      <c r="FEE21" s="1826"/>
      <c r="FEF21" s="1831"/>
      <c r="FEG21" s="1667"/>
      <c r="FEH21" s="1832"/>
      <c r="FEI21" s="1665"/>
      <c r="FEJ21" s="1841"/>
      <c r="FEK21" s="1448"/>
      <c r="FEL21" s="1666"/>
      <c r="FEM21" s="1667"/>
      <c r="FEN21" s="1668"/>
      <c r="FEO21" s="1668"/>
      <c r="FEP21" s="1667"/>
      <c r="FEQ21" s="1833"/>
      <c r="FER21" s="1827"/>
      <c r="FES21" s="1827"/>
      <c r="FET21" s="1842"/>
      <c r="FEU21" s="1842"/>
      <c r="FEV21" s="1827"/>
      <c r="FEW21" s="1835"/>
      <c r="FEX21" s="1836"/>
      <c r="FEY21" s="1837"/>
      <c r="FEZ21" s="1827"/>
      <c r="FFA21" s="1827"/>
      <c r="FFB21" s="1827"/>
      <c r="FFC21" s="1838"/>
      <c r="FFD21" s="1838"/>
      <c r="FFE21" s="1827"/>
      <c r="FFF21" s="1838"/>
      <c r="FFG21" s="1838"/>
      <c r="FFH21" s="1838"/>
      <c r="FFI21" s="1838"/>
      <c r="FFJ21" s="1838"/>
      <c r="FFK21" s="1827"/>
      <c r="FFL21" s="1823"/>
      <c r="FFM21" s="1840"/>
      <c r="FFN21" s="1825"/>
      <c r="FFO21" s="1826"/>
      <c r="FFP21" s="1827"/>
      <c r="FFQ21" s="1828"/>
      <c r="FFR21" s="1829"/>
      <c r="FFS21" s="1830"/>
      <c r="FFT21" s="1826"/>
      <c r="FFU21" s="1831"/>
      <c r="FFV21" s="1667"/>
      <c r="FFW21" s="1832"/>
      <c r="FFX21" s="1665"/>
      <c r="FFY21" s="1841"/>
      <c r="FFZ21" s="1448"/>
      <c r="FGA21" s="1666"/>
      <c r="FGB21" s="1667"/>
      <c r="FGC21" s="1668"/>
      <c r="FGD21" s="1668"/>
      <c r="FGE21" s="1667"/>
      <c r="FGF21" s="1833"/>
      <c r="FGG21" s="1827"/>
      <c r="FGH21" s="1827"/>
      <c r="FGI21" s="1842"/>
      <c r="FGJ21" s="1842"/>
      <c r="FGK21" s="1827"/>
      <c r="FGL21" s="1835"/>
      <c r="FGM21" s="1836"/>
      <c r="FGN21" s="1837"/>
      <c r="FGO21" s="1827"/>
      <c r="FGP21" s="1827"/>
      <c r="FGQ21" s="1827"/>
      <c r="FGR21" s="1838"/>
      <c r="FGS21" s="1838"/>
      <c r="FGT21" s="1827"/>
      <c r="FGU21" s="1838"/>
      <c r="FGV21" s="1838"/>
      <c r="FGW21" s="1838"/>
      <c r="FGX21" s="1838"/>
      <c r="FGY21" s="1838"/>
      <c r="FGZ21" s="1827"/>
      <c r="FHA21" s="1823"/>
      <c r="FHB21" s="1840"/>
      <c r="FHC21" s="1825"/>
      <c r="FHD21" s="1826"/>
      <c r="FHE21" s="1827"/>
      <c r="FHF21" s="1828"/>
      <c r="FHG21" s="1829"/>
      <c r="FHH21" s="1830"/>
      <c r="FHI21" s="1826"/>
      <c r="FHJ21" s="1831"/>
      <c r="FHK21" s="1667"/>
      <c r="FHL21" s="1832"/>
      <c r="FHM21" s="1665"/>
      <c r="FHN21" s="1841"/>
      <c r="FHO21" s="1448"/>
      <c r="FHP21" s="1666"/>
      <c r="FHQ21" s="1667"/>
      <c r="FHR21" s="1668"/>
      <c r="FHS21" s="1668"/>
      <c r="FHT21" s="1667"/>
      <c r="FHU21" s="1833"/>
      <c r="FHV21" s="1827"/>
      <c r="FHW21" s="1827"/>
      <c r="FHX21" s="1842"/>
      <c r="FHY21" s="1842"/>
      <c r="FHZ21" s="1827"/>
      <c r="FIA21" s="1835"/>
      <c r="FIB21" s="1836"/>
      <c r="FIC21" s="1837"/>
      <c r="FID21" s="1827"/>
      <c r="FIE21" s="1827"/>
      <c r="FIF21" s="1827"/>
      <c r="FIG21" s="1838"/>
      <c r="FIH21" s="1838"/>
      <c r="FII21" s="1827"/>
      <c r="FIJ21" s="1838"/>
      <c r="FIK21" s="1838"/>
      <c r="FIL21" s="1838"/>
      <c r="FIM21" s="1838"/>
      <c r="FIN21" s="1838"/>
      <c r="FIO21" s="1827"/>
      <c r="FIP21" s="1823"/>
      <c r="FIQ21" s="1840"/>
      <c r="FIR21" s="1825"/>
      <c r="FIS21" s="1826"/>
      <c r="FIT21" s="1827"/>
      <c r="FIU21" s="1828"/>
      <c r="FIV21" s="1829"/>
      <c r="FIW21" s="1830"/>
      <c r="FIX21" s="1826"/>
      <c r="FIY21" s="1831"/>
      <c r="FIZ21" s="1667"/>
      <c r="FJA21" s="1832"/>
      <c r="FJB21" s="1665"/>
      <c r="FJC21" s="1841"/>
      <c r="FJD21" s="1448"/>
      <c r="FJE21" s="1666"/>
      <c r="FJF21" s="1667"/>
      <c r="FJG21" s="1668"/>
      <c r="FJH21" s="1668"/>
      <c r="FJI21" s="1667"/>
      <c r="FJJ21" s="1833"/>
      <c r="FJK21" s="1827"/>
      <c r="FJL21" s="1827"/>
      <c r="FJM21" s="1842"/>
      <c r="FJN21" s="1842"/>
      <c r="FJO21" s="1827"/>
      <c r="FJP21" s="1835"/>
      <c r="FJQ21" s="1836"/>
      <c r="FJR21" s="1837"/>
      <c r="FJS21" s="1827"/>
      <c r="FJT21" s="1827"/>
      <c r="FJU21" s="1827"/>
      <c r="FJV21" s="1838"/>
      <c r="FJW21" s="1838"/>
      <c r="FJX21" s="1827"/>
      <c r="FJY21" s="1838"/>
      <c r="FJZ21" s="1838"/>
      <c r="FKA21" s="1838"/>
      <c r="FKB21" s="1838"/>
      <c r="FKC21" s="1838"/>
      <c r="FKD21" s="1827"/>
      <c r="FKE21" s="1823"/>
      <c r="FKF21" s="1840"/>
      <c r="FKG21" s="1825"/>
      <c r="FKH21" s="1826"/>
      <c r="FKI21" s="1827"/>
      <c r="FKJ21" s="1828"/>
      <c r="FKK21" s="1829"/>
      <c r="FKL21" s="1830"/>
      <c r="FKM21" s="1826"/>
      <c r="FKN21" s="1831"/>
      <c r="FKO21" s="1667"/>
      <c r="FKP21" s="1832"/>
      <c r="FKQ21" s="1665"/>
      <c r="FKR21" s="1841"/>
      <c r="FKS21" s="1448"/>
      <c r="FKT21" s="1666"/>
      <c r="FKU21" s="1667"/>
      <c r="FKV21" s="1668"/>
      <c r="FKW21" s="1668"/>
      <c r="FKX21" s="1667"/>
      <c r="FKY21" s="1833"/>
      <c r="FKZ21" s="1827"/>
      <c r="FLA21" s="1827"/>
      <c r="FLB21" s="1842"/>
      <c r="FLC21" s="1842"/>
      <c r="FLD21" s="1827"/>
      <c r="FLE21" s="1835"/>
      <c r="FLF21" s="1836"/>
      <c r="FLG21" s="1837"/>
      <c r="FLH21" s="1827"/>
      <c r="FLI21" s="1827"/>
      <c r="FLJ21" s="1827"/>
      <c r="FLK21" s="1838"/>
      <c r="FLL21" s="1838"/>
      <c r="FLM21" s="1827"/>
      <c r="FLN21" s="1838"/>
      <c r="FLO21" s="1838"/>
      <c r="FLP21" s="1838"/>
      <c r="FLQ21" s="1838"/>
      <c r="FLR21" s="1838"/>
      <c r="FLS21" s="1827"/>
      <c r="FLT21" s="1823"/>
      <c r="FLU21" s="1840"/>
      <c r="FLV21" s="1825"/>
      <c r="FLW21" s="1826"/>
      <c r="FLX21" s="1827"/>
      <c r="FLY21" s="1828"/>
      <c r="FLZ21" s="1829"/>
      <c r="FMA21" s="1830"/>
      <c r="FMB21" s="1826"/>
      <c r="FMC21" s="1831"/>
      <c r="FMD21" s="1667"/>
      <c r="FME21" s="1832"/>
      <c r="FMF21" s="1665"/>
      <c r="FMG21" s="1841"/>
      <c r="FMH21" s="1448"/>
      <c r="FMI21" s="1666"/>
      <c r="FMJ21" s="1667"/>
      <c r="FMK21" s="1668"/>
      <c r="FML21" s="1668"/>
      <c r="FMM21" s="1667"/>
      <c r="FMN21" s="1833"/>
      <c r="FMO21" s="1827"/>
      <c r="FMP21" s="1827"/>
      <c r="FMQ21" s="1842"/>
      <c r="FMR21" s="1842"/>
      <c r="FMS21" s="1827"/>
      <c r="FMT21" s="1835"/>
      <c r="FMU21" s="1836"/>
      <c r="FMV21" s="1837"/>
      <c r="FMW21" s="1827"/>
      <c r="FMX21" s="1827"/>
      <c r="FMY21" s="1827"/>
      <c r="FMZ21" s="1838"/>
      <c r="FNA21" s="1838"/>
      <c r="FNB21" s="1827"/>
      <c r="FNC21" s="1838"/>
      <c r="FND21" s="1838"/>
      <c r="FNE21" s="1838"/>
      <c r="FNF21" s="1838"/>
      <c r="FNG21" s="1838"/>
      <c r="FNH21" s="1827"/>
      <c r="FNI21" s="1823"/>
      <c r="FNJ21" s="1840"/>
      <c r="FNK21" s="1825"/>
      <c r="FNL21" s="1826"/>
      <c r="FNM21" s="1827"/>
      <c r="FNN21" s="1828"/>
      <c r="FNO21" s="1829"/>
      <c r="FNP21" s="1830"/>
      <c r="FNQ21" s="1826"/>
      <c r="FNR21" s="1831"/>
      <c r="FNS21" s="1667"/>
      <c r="FNT21" s="1832"/>
      <c r="FNU21" s="1665"/>
      <c r="FNV21" s="1841"/>
      <c r="FNW21" s="1448"/>
      <c r="FNX21" s="1666"/>
      <c r="FNY21" s="1667"/>
      <c r="FNZ21" s="1668"/>
      <c r="FOA21" s="1668"/>
      <c r="FOB21" s="1667"/>
      <c r="FOC21" s="1833"/>
      <c r="FOD21" s="1827"/>
      <c r="FOE21" s="1827"/>
      <c r="FOF21" s="1842"/>
      <c r="FOG21" s="1842"/>
      <c r="FOH21" s="1827"/>
      <c r="FOI21" s="1835"/>
      <c r="FOJ21" s="1836"/>
      <c r="FOK21" s="1837"/>
      <c r="FOL21" s="1827"/>
      <c r="FOM21" s="1827"/>
      <c r="FON21" s="1827"/>
      <c r="FOO21" s="1838"/>
      <c r="FOP21" s="1838"/>
      <c r="FOQ21" s="1827"/>
      <c r="FOR21" s="1838"/>
      <c r="FOS21" s="1838"/>
      <c r="FOT21" s="1838"/>
      <c r="FOU21" s="1838"/>
      <c r="FOV21" s="1838"/>
      <c r="FOW21" s="1827"/>
      <c r="FOX21" s="1823"/>
      <c r="FOY21" s="1840"/>
      <c r="FOZ21" s="1825"/>
      <c r="FPA21" s="1826"/>
      <c r="FPB21" s="1827"/>
      <c r="FPC21" s="1828"/>
      <c r="FPD21" s="1829"/>
      <c r="FPE21" s="1830"/>
      <c r="FPF21" s="1826"/>
      <c r="FPG21" s="1831"/>
      <c r="FPH21" s="1667"/>
      <c r="FPI21" s="1832"/>
      <c r="FPJ21" s="1665"/>
      <c r="FPK21" s="1841"/>
      <c r="FPL21" s="1448"/>
      <c r="FPM21" s="1666"/>
      <c r="FPN21" s="1667"/>
      <c r="FPO21" s="1668"/>
      <c r="FPP21" s="1668"/>
      <c r="FPQ21" s="1667"/>
      <c r="FPR21" s="1833"/>
      <c r="FPS21" s="1827"/>
      <c r="FPT21" s="1827"/>
      <c r="FPU21" s="1842"/>
      <c r="FPV21" s="1842"/>
      <c r="FPW21" s="1827"/>
      <c r="FPX21" s="1835"/>
      <c r="FPY21" s="1836"/>
      <c r="FPZ21" s="1837"/>
      <c r="FQA21" s="1827"/>
      <c r="FQB21" s="1827"/>
      <c r="FQC21" s="1827"/>
      <c r="FQD21" s="1838"/>
      <c r="FQE21" s="1838"/>
      <c r="FQF21" s="1827"/>
      <c r="FQG21" s="1838"/>
      <c r="FQH21" s="1838"/>
      <c r="FQI21" s="1838"/>
      <c r="FQJ21" s="1838"/>
      <c r="FQK21" s="1838"/>
      <c r="FQL21" s="1827"/>
      <c r="FQM21" s="1823"/>
      <c r="FQN21" s="1840"/>
      <c r="FQO21" s="1825"/>
      <c r="FQP21" s="1826"/>
      <c r="FQQ21" s="1827"/>
      <c r="FQR21" s="1828"/>
      <c r="FQS21" s="1829"/>
      <c r="FQT21" s="1830"/>
      <c r="FQU21" s="1826"/>
      <c r="FQV21" s="1831"/>
      <c r="FQW21" s="1667"/>
      <c r="FQX21" s="1832"/>
      <c r="FQY21" s="1665"/>
      <c r="FQZ21" s="1841"/>
      <c r="FRA21" s="1448"/>
      <c r="FRB21" s="1666"/>
      <c r="FRC21" s="1667"/>
      <c r="FRD21" s="1668"/>
      <c r="FRE21" s="1668"/>
      <c r="FRF21" s="1667"/>
      <c r="FRG21" s="1833"/>
      <c r="FRH21" s="1827"/>
      <c r="FRI21" s="1827"/>
      <c r="FRJ21" s="1842"/>
      <c r="FRK21" s="1842"/>
      <c r="FRL21" s="1827"/>
      <c r="FRM21" s="1835"/>
      <c r="FRN21" s="1836"/>
      <c r="FRO21" s="1837"/>
      <c r="FRP21" s="1827"/>
      <c r="FRQ21" s="1827"/>
      <c r="FRR21" s="1827"/>
      <c r="FRS21" s="1838"/>
      <c r="FRT21" s="1838"/>
      <c r="FRU21" s="1827"/>
      <c r="FRV21" s="1838"/>
      <c r="FRW21" s="1838"/>
      <c r="FRX21" s="1838"/>
      <c r="FRY21" s="1838"/>
      <c r="FRZ21" s="1838"/>
      <c r="FSA21" s="1827"/>
      <c r="FSB21" s="1823"/>
      <c r="FSC21" s="1840"/>
      <c r="FSD21" s="1825"/>
      <c r="FSE21" s="1826"/>
      <c r="FSF21" s="1827"/>
      <c r="FSG21" s="1828"/>
      <c r="FSH21" s="1829"/>
      <c r="FSI21" s="1830"/>
      <c r="FSJ21" s="1826"/>
      <c r="FSK21" s="1831"/>
      <c r="FSL21" s="1667"/>
      <c r="FSM21" s="1832"/>
      <c r="FSN21" s="1665"/>
      <c r="FSO21" s="1841"/>
      <c r="FSP21" s="1448"/>
      <c r="FSQ21" s="1666"/>
      <c r="FSR21" s="1667"/>
      <c r="FSS21" s="1668"/>
      <c r="FST21" s="1668"/>
      <c r="FSU21" s="1667"/>
      <c r="FSV21" s="1833"/>
      <c r="FSW21" s="1827"/>
      <c r="FSX21" s="1827"/>
      <c r="FSY21" s="1842"/>
      <c r="FSZ21" s="1842"/>
      <c r="FTA21" s="1827"/>
      <c r="FTB21" s="1835"/>
      <c r="FTC21" s="1836"/>
      <c r="FTD21" s="1837"/>
      <c r="FTE21" s="1827"/>
      <c r="FTF21" s="1827"/>
      <c r="FTG21" s="1827"/>
      <c r="FTH21" s="1838"/>
      <c r="FTI21" s="1838"/>
      <c r="FTJ21" s="1827"/>
      <c r="FTK21" s="1838"/>
      <c r="FTL21" s="1838"/>
      <c r="FTM21" s="1838"/>
      <c r="FTN21" s="1838"/>
      <c r="FTO21" s="1838"/>
      <c r="FTP21" s="1827"/>
      <c r="FTQ21" s="1823"/>
      <c r="FTR21" s="1840"/>
      <c r="FTS21" s="1825"/>
      <c r="FTT21" s="1826"/>
      <c r="FTU21" s="1827"/>
      <c r="FTV21" s="1828"/>
      <c r="FTW21" s="1829"/>
      <c r="FTX21" s="1830"/>
      <c r="FTY21" s="1826"/>
      <c r="FTZ21" s="1831"/>
      <c r="FUA21" s="1667"/>
      <c r="FUB21" s="1832"/>
      <c r="FUC21" s="1665"/>
      <c r="FUD21" s="1841"/>
      <c r="FUE21" s="1448"/>
      <c r="FUF21" s="1666"/>
      <c r="FUG21" s="1667"/>
      <c r="FUH21" s="1668"/>
      <c r="FUI21" s="1668"/>
      <c r="FUJ21" s="1667"/>
      <c r="FUK21" s="1833"/>
      <c r="FUL21" s="1827"/>
      <c r="FUM21" s="1827"/>
      <c r="FUN21" s="1842"/>
      <c r="FUO21" s="1842"/>
      <c r="FUP21" s="1827"/>
      <c r="FUQ21" s="1835"/>
      <c r="FUR21" s="1836"/>
      <c r="FUS21" s="1837"/>
      <c r="FUT21" s="1827"/>
      <c r="FUU21" s="1827"/>
      <c r="FUV21" s="1827"/>
      <c r="FUW21" s="1838"/>
      <c r="FUX21" s="1838"/>
      <c r="FUY21" s="1827"/>
      <c r="FUZ21" s="1838"/>
      <c r="FVA21" s="1838"/>
      <c r="FVB21" s="1838"/>
      <c r="FVC21" s="1838"/>
      <c r="FVD21" s="1838"/>
      <c r="FVE21" s="1827"/>
      <c r="FVF21" s="1823"/>
      <c r="FVG21" s="1840"/>
      <c r="FVH21" s="1825"/>
      <c r="FVI21" s="1826"/>
      <c r="FVJ21" s="1827"/>
      <c r="FVK21" s="1828"/>
      <c r="FVL21" s="1829"/>
      <c r="FVM21" s="1830"/>
      <c r="FVN21" s="1826"/>
      <c r="FVO21" s="1831"/>
      <c r="FVP21" s="1667"/>
      <c r="FVQ21" s="1832"/>
      <c r="FVR21" s="1665"/>
      <c r="FVS21" s="1841"/>
      <c r="FVT21" s="1448"/>
      <c r="FVU21" s="1666"/>
      <c r="FVV21" s="1667"/>
      <c r="FVW21" s="1668"/>
      <c r="FVX21" s="1668"/>
      <c r="FVY21" s="1667"/>
      <c r="FVZ21" s="1833"/>
      <c r="FWA21" s="1827"/>
      <c r="FWB21" s="1827"/>
      <c r="FWC21" s="1842"/>
      <c r="FWD21" s="1842"/>
      <c r="FWE21" s="1827"/>
      <c r="FWF21" s="1835"/>
      <c r="FWG21" s="1836"/>
      <c r="FWH21" s="1837"/>
      <c r="FWI21" s="1827"/>
      <c r="FWJ21" s="1827"/>
      <c r="FWK21" s="1827"/>
      <c r="FWL21" s="1838"/>
      <c r="FWM21" s="1838"/>
      <c r="FWN21" s="1827"/>
      <c r="FWO21" s="1838"/>
      <c r="FWP21" s="1838"/>
      <c r="FWQ21" s="1838"/>
      <c r="FWR21" s="1838"/>
      <c r="FWS21" s="1838"/>
      <c r="FWT21" s="1827"/>
      <c r="FWU21" s="1823"/>
      <c r="FWV21" s="1840"/>
      <c r="FWW21" s="1825"/>
      <c r="FWX21" s="1826"/>
      <c r="FWY21" s="1827"/>
      <c r="FWZ21" s="1828"/>
      <c r="FXA21" s="1829"/>
      <c r="FXB21" s="1830"/>
      <c r="FXC21" s="1826"/>
      <c r="FXD21" s="1831"/>
      <c r="FXE21" s="1667"/>
      <c r="FXF21" s="1832"/>
      <c r="FXG21" s="1665"/>
      <c r="FXH21" s="1841"/>
      <c r="FXI21" s="1448"/>
      <c r="FXJ21" s="1666"/>
      <c r="FXK21" s="1667"/>
      <c r="FXL21" s="1668"/>
      <c r="FXM21" s="1668"/>
      <c r="FXN21" s="1667"/>
      <c r="FXO21" s="1833"/>
      <c r="FXP21" s="1827"/>
      <c r="FXQ21" s="1827"/>
      <c r="FXR21" s="1842"/>
      <c r="FXS21" s="1842"/>
      <c r="FXT21" s="1827"/>
      <c r="FXU21" s="1835"/>
      <c r="FXV21" s="1836"/>
      <c r="FXW21" s="1837"/>
      <c r="FXX21" s="1827"/>
      <c r="FXY21" s="1827"/>
      <c r="FXZ21" s="1827"/>
      <c r="FYA21" s="1838"/>
      <c r="FYB21" s="1838"/>
      <c r="FYC21" s="1827"/>
      <c r="FYD21" s="1838"/>
      <c r="FYE21" s="1838"/>
      <c r="FYF21" s="1838"/>
      <c r="FYG21" s="1838"/>
      <c r="FYH21" s="1838"/>
      <c r="FYI21" s="1827"/>
      <c r="FYJ21" s="1823"/>
      <c r="FYK21" s="1840"/>
      <c r="FYL21" s="1825"/>
      <c r="FYM21" s="1826"/>
      <c r="FYN21" s="1827"/>
      <c r="FYO21" s="1828"/>
      <c r="FYP21" s="1829"/>
      <c r="FYQ21" s="1830"/>
      <c r="FYR21" s="1826"/>
      <c r="FYS21" s="1831"/>
      <c r="FYT21" s="1667"/>
      <c r="FYU21" s="1832"/>
      <c r="FYV21" s="1665"/>
      <c r="FYW21" s="1841"/>
      <c r="FYX21" s="1448"/>
      <c r="FYY21" s="1666"/>
      <c r="FYZ21" s="1667"/>
      <c r="FZA21" s="1668"/>
      <c r="FZB21" s="1668"/>
      <c r="FZC21" s="1667"/>
      <c r="FZD21" s="1833"/>
      <c r="FZE21" s="1827"/>
      <c r="FZF21" s="1827"/>
      <c r="FZG21" s="1842"/>
      <c r="FZH21" s="1842"/>
      <c r="FZI21" s="1827"/>
      <c r="FZJ21" s="1835"/>
      <c r="FZK21" s="1836"/>
      <c r="FZL21" s="1837"/>
      <c r="FZM21" s="1827"/>
      <c r="FZN21" s="1827"/>
      <c r="FZO21" s="1827"/>
      <c r="FZP21" s="1838"/>
      <c r="FZQ21" s="1838"/>
      <c r="FZR21" s="1827"/>
      <c r="FZS21" s="1838"/>
      <c r="FZT21" s="1838"/>
      <c r="FZU21" s="1838"/>
      <c r="FZV21" s="1838"/>
      <c r="FZW21" s="1838"/>
      <c r="FZX21" s="1827"/>
      <c r="FZY21" s="1823"/>
      <c r="FZZ21" s="1840"/>
      <c r="GAA21" s="1825"/>
      <c r="GAB21" s="1826"/>
      <c r="GAC21" s="1827"/>
      <c r="GAD21" s="1828"/>
      <c r="GAE21" s="1829"/>
      <c r="GAF21" s="1830"/>
      <c r="GAG21" s="1826"/>
      <c r="GAH21" s="1831"/>
      <c r="GAI21" s="1667"/>
      <c r="GAJ21" s="1832"/>
      <c r="GAK21" s="1665"/>
      <c r="GAL21" s="1841"/>
      <c r="GAM21" s="1448"/>
      <c r="GAN21" s="1666"/>
      <c r="GAO21" s="1667"/>
      <c r="GAP21" s="1668"/>
      <c r="GAQ21" s="1668"/>
      <c r="GAR21" s="1667"/>
      <c r="GAS21" s="1833"/>
      <c r="GAT21" s="1827"/>
      <c r="GAU21" s="1827"/>
      <c r="GAV21" s="1842"/>
      <c r="GAW21" s="1842"/>
      <c r="GAX21" s="1827"/>
      <c r="GAY21" s="1835"/>
      <c r="GAZ21" s="1836"/>
      <c r="GBA21" s="1837"/>
      <c r="GBB21" s="1827"/>
      <c r="GBC21" s="1827"/>
      <c r="GBD21" s="1827"/>
      <c r="GBE21" s="1838"/>
      <c r="GBF21" s="1838"/>
      <c r="GBG21" s="1827"/>
      <c r="GBH21" s="1838"/>
      <c r="GBI21" s="1838"/>
      <c r="GBJ21" s="1838"/>
      <c r="GBK21" s="1838"/>
      <c r="GBL21" s="1838"/>
      <c r="GBM21" s="1827"/>
      <c r="GBN21" s="1823"/>
      <c r="GBO21" s="1840"/>
      <c r="GBP21" s="1825"/>
      <c r="GBQ21" s="1826"/>
      <c r="GBR21" s="1827"/>
      <c r="GBS21" s="1828"/>
      <c r="GBT21" s="1829"/>
      <c r="GBU21" s="1830"/>
      <c r="GBV21" s="1826"/>
      <c r="GBW21" s="1831"/>
      <c r="GBX21" s="1667"/>
      <c r="GBY21" s="1832"/>
      <c r="GBZ21" s="1665"/>
      <c r="GCA21" s="1841"/>
      <c r="GCB21" s="1448"/>
      <c r="GCC21" s="1666"/>
      <c r="GCD21" s="1667"/>
      <c r="GCE21" s="1668"/>
      <c r="GCF21" s="1668"/>
      <c r="GCG21" s="1667"/>
      <c r="GCH21" s="1833"/>
      <c r="GCI21" s="1827"/>
      <c r="GCJ21" s="1827"/>
      <c r="GCK21" s="1842"/>
      <c r="GCL21" s="1842"/>
      <c r="GCM21" s="1827"/>
      <c r="GCN21" s="1835"/>
      <c r="GCO21" s="1836"/>
      <c r="GCP21" s="1837"/>
      <c r="GCQ21" s="1827"/>
      <c r="GCR21" s="1827"/>
      <c r="GCS21" s="1827"/>
      <c r="GCT21" s="1838"/>
      <c r="GCU21" s="1838"/>
      <c r="GCV21" s="1827"/>
      <c r="GCW21" s="1838"/>
      <c r="GCX21" s="1838"/>
      <c r="GCY21" s="1838"/>
      <c r="GCZ21" s="1838"/>
      <c r="GDA21" s="1838"/>
      <c r="GDB21" s="1827"/>
      <c r="GDC21" s="1823"/>
      <c r="GDD21" s="1840"/>
      <c r="GDE21" s="1825"/>
      <c r="GDF21" s="1826"/>
      <c r="GDG21" s="1827"/>
      <c r="GDH21" s="1828"/>
      <c r="GDI21" s="1829"/>
      <c r="GDJ21" s="1830"/>
      <c r="GDK21" s="1826"/>
      <c r="GDL21" s="1831"/>
      <c r="GDM21" s="1667"/>
      <c r="GDN21" s="1832"/>
      <c r="GDO21" s="1665"/>
      <c r="GDP21" s="1841"/>
      <c r="GDQ21" s="1448"/>
      <c r="GDR21" s="1666"/>
      <c r="GDS21" s="1667"/>
      <c r="GDT21" s="1668"/>
      <c r="GDU21" s="1668"/>
      <c r="GDV21" s="1667"/>
      <c r="GDW21" s="1833"/>
      <c r="GDX21" s="1827"/>
      <c r="GDY21" s="1827"/>
      <c r="GDZ21" s="1842"/>
      <c r="GEA21" s="1842"/>
      <c r="GEB21" s="1827"/>
      <c r="GEC21" s="1835"/>
      <c r="GED21" s="1836"/>
      <c r="GEE21" s="1837"/>
      <c r="GEF21" s="1827"/>
      <c r="GEG21" s="1827"/>
      <c r="GEH21" s="1827"/>
      <c r="GEI21" s="1838"/>
      <c r="GEJ21" s="1838"/>
      <c r="GEK21" s="1827"/>
      <c r="GEL21" s="1838"/>
      <c r="GEM21" s="1838"/>
      <c r="GEN21" s="1838"/>
      <c r="GEO21" s="1838"/>
      <c r="GEP21" s="1838"/>
      <c r="GEQ21" s="1827"/>
      <c r="GER21" s="1823"/>
      <c r="GES21" s="1840"/>
      <c r="GET21" s="1825"/>
      <c r="GEU21" s="1826"/>
      <c r="GEV21" s="1827"/>
      <c r="GEW21" s="1828"/>
      <c r="GEX21" s="1829"/>
      <c r="GEY21" s="1830"/>
      <c r="GEZ21" s="1826"/>
      <c r="GFA21" s="1831"/>
      <c r="GFB21" s="1667"/>
      <c r="GFC21" s="1832"/>
      <c r="GFD21" s="1665"/>
      <c r="GFE21" s="1841"/>
      <c r="GFF21" s="1448"/>
      <c r="GFG21" s="1666"/>
      <c r="GFH21" s="1667"/>
      <c r="GFI21" s="1668"/>
      <c r="GFJ21" s="1668"/>
      <c r="GFK21" s="1667"/>
      <c r="GFL21" s="1833"/>
      <c r="GFM21" s="1827"/>
      <c r="GFN21" s="1827"/>
      <c r="GFO21" s="1842"/>
      <c r="GFP21" s="1842"/>
      <c r="GFQ21" s="1827"/>
      <c r="GFR21" s="1835"/>
      <c r="GFS21" s="1836"/>
      <c r="GFT21" s="1837"/>
      <c r="GFU21" s="1827"/>
      <c r="GFV21" s="1827"/>
      <c r="GFW21" s="1827"/>
      <c r="GFX21" s="1838"/>
      <c r="GFY21" s="1838"/>
      <c r="GFZ21" s="1827"/>
      <c r="GGA21" s="1838"/>
      <c r="GGB21" s="1838"/>
      <c r="GGC21" s="1838"/>
      <c r="GGD21" s="1838"/>
      <c r="GGE21" s="1838"/>
      <c r="GGF21" s="1827"/>
      <c r="GGG21" s="1823"/>
      <c r="GGH21" s="1840"/>
      <c r="GGI21" s="1825"/>
      <c r="GGJ21" s="1826"/>
      <c r="GGK21" s="1827"/>
      <c r="GGL21" s="1828"/>
      <c r="GGM21" s="1829"/>
      <c r="GGN21" s="1830"/>
      <c r="GGO21" s="1826"/>
      <c r="GGP21" s="1831"/>
      <c r="GGQ21" s="1667"/>
      <c r="GGR21" s="1832"/>
      <c r="GGS21" s="1665"/>
      <c r="GGT21" s="1841"/>
      <c r="GGU21" s="1448"/>
      <c r="GGV21" s="1666"/>
      <c r="GGW21" s="1667"/>
      <c r="GGX21" s="1668"/>
      <c r="GGY21" s="1668"/>
      <c r="GGZ21" s="1667"/>
      <c r="GHA21" s="1833"/>
      <c r="GHB21" s="1827"/>
      <c r="GHC21" s="1827"/>
      <c r="GHD21" s="1842"/>
      <c r="GHE21" s="1842"/>
      <c r="GHF21" s="1827"/>
      <c r="GHG21" s="1835"/>
      <c r="GHH21" s="1836"/>
      <c r="GHI21" s="1837"/>
      <c r="GHJ21" s="1827"/>
      <c r="GHK21" s="1827"/>
      <c r="GHL21" s="1827"/>
      <c r="GHM21" s="1838"/>
      <c r="GHN21" s="1838"/>
      <c r="GHO21" s="1827"/>
      <c r="GHP21" s="1838"/>
      <c r="GHQ21" s="1838"/>
      <c r="GHR21" s="1838"/>
      <c r="GHS21" s="1838"/>
      <c r="GHT21" s="1838"/>
      <c r="GHU21" s="1827"/>
      <c r="GHV21" s="1823"/>
      <c r="GHW21" s="1840"/>
      <c r="GHX21" s="1825"/>
      <c r="GHY21" s="1826"/>
      <c r="GHZ21" s="1827"/>
      <c r="GIA21" s="1828"/>
      <c r="GIB21" s="1829"/>
      <c r="GIC21" s="1830"/>
      <c r="GID21" s="1826"/>
      <c r="GIE21" s="1831"/>
      <c r="GIF21" s="1667"/>
      <c r="GIG21" s="1832"/>
      <c r="GIH21" s="1665"/>
      <c r="GII21" s="1841"/>
      <c r="GIJ21" s="1448"/>
      <c r="GIK21" s="1666"/>
      <c r="GIL21" s="1667"/>
      <c r="GIM21" s="1668"/>
      <c r="GIN21" s="1668"/>
      <c r="GIO21" s="1667"/>
      <c r="GIP21" s="1833"/>
      <c r="GIQ21" s="1827"/>
      <c r="GIR21" s="1827"/>
      <c r="GIS21" s="1842"/>
      <c r="GIT21" s="1842"/>
      <c r="GIU21" s="1827"/>
      <c r="GIV21" s="1835"/>
      <c r="GIW21" s="1836"/>
      <c r="GIX21" s="1837"/>
      <c r="GIY21" s="1827"/>
      <c r="GIZ21" s="1827"/>
      <c r="GJA21" s="1827"/>
      <c r="GJB21" s="1838"/>
      <c r="GJC21" s="1838"/>
      <c r="GJD21" s="1827"/>
      <c r="GJE21" s="1838"/>
      <c r="GJF21" s="1838"/>
      <c r="GJG21" s="1838"/>
      <c r="GJH21" s="1838"/>
      <c r="GJI21" s="1838"/>
      <c r="GJJ21" s="1827"/>
      <c r="GJK21" s="1823"/>
      <c r="GJL21" s="1840"/>
      <c r="GJM21" s="1825"/>
      <c r="GJN21" s="1826"/>
      <c r="GJO21" s="1827"/>
      <c r="GJP21" s="1828"/>
      <c r="GJQ21" s="1829"/>
      <c r="GJR21" s="1830"/>
      <c r="GJS21" s="1826"/>
      <c r="GJT21" s="1831"/>
      <c r="GJU21" s="1667"/>
      <c r="GJV21" s="1832"/>
      <c r="GJW21" s="1665"/>
      <c r="GJX21" s="1841"/>
      <c r="GJY21" s="1448"/>
      <c r="GJZ21" s="1666"/>
      <c r="GKA21" s="1667"/>
      <c r="GKB21" s="1668"/>
      <c r="GKC21" s="1668"/>
      <c r="GKD21" s="1667"/>
      <c r="GKE21" s="1833"/>
      <c r="GKF21" s="1827"/>
      <c r="GKG21" s="1827"/>
      <c r="GKH21" s="1842"/>
      <c r="GKI21" s="1842"/>
      <c r="GKJ21" s="1827"/>
      <c r="GKK21" s="1835"/>
      <c r="GKL21" s="1836"/>
      <c r="GKM21" s="1837"/>
      <c r="GKN21" s="1827"/>
      <c r="GKO21" s="1827"/>
      <c r="GKP21" s="1827"/>
      <c r="GKQ21" s="1838"/>
      <c r="GKR21" s="1838"/>
      <c r="GKS21" s="1827"/>
      <c r="GKT21" s="1838"/>
      <c r="GKU21" s="1838"/>
      <c r="GKV21" s="1838"/>
      <c r="GKW21" s="1838"/>
      <c r="GKX21" s="1838"/>
      <c r="GKY21" s="1827"/>
      <c r="GKZ21" s="1823"/>
      <c r="GLA21" s="1840"/>
      <c r="GLB21" s="1825"/>
      <c r="GLC21" s="1826"/>
      <c r="GLD21" s="1827"/>
      <c r="GLE21" s="1828"/>
      <c r="GLF21" s="1829"/>
      <c r="GLG21" s="1830"/>
      <c r="GLH21" s="1826"/>
      <c r="GLI21" s="1831"/>
      <c r="GLJ21" s="1667"/>
      <c r="GLK21" s="1832"/>
      <c r="GLL21" s="1665"/>
      <c r="GLM21" s="1841"/>
      <c r="GLN21" s="1448"/>
      <c r="GLO21" s="1666"/>
      <c r="GLP21" s="1667"/>
      <c r="GLQ21" s="1668"/>
      <c r="GLR21" s="1668"/>
      <c r="GLS21" s="1667"/>
      <c r="GLT21" s="1833"/>
      <c r="GLU21" s="1827"/>
      <c r="GLV21" s="1827"/>
      <c r="GLW21" s="1842"/>
      <c r="GLX21" s="1842"/>
      <c r="GLY21" s="1827"/>
      <c r="GLZ21" s="1835"/>
      <c r="GMA21" s="1836"/>
      <c r="GMB21" s="1837"/>
      <c r="GMC21" s="1827"/>
      <c r="GMD21" s="1827"/>
      <c r="GME21" s="1827"/>
      <c r="GMF21" s="1838"/>
      <c r="GMG21" s="1838"/>
      <c r="GMH21" s="1827"/>
      <c r="GMI21" s="1838"/>
      <c r="GMJ21" s="1838"/>
      <c r="GMK21" s="1838"/>
      <c r="GML21" s="1838"/>
      <c r="GMM21" s="1838"/>
      <c r="GMN21" s="1827"/>
      <c r="GMO21" s="1823"/>
      <c r="GMP21" s="1840"/>
      <c r="GMQ21" s="1825"/>
      <c r="GMR21" s="1826"/>
      <c r="GMS21" s="1827"/>
      <c r="GMT21" s="1828"/>
      <c r="GMU21" s="1829"/>
      <c r="GMV21" s="1830"/>
      <c r="GMW21" s="1826"/>
      <c r="GMX21" s="1831"/>
      <c r="GMY21" s="1667"/>
      <c r="GMZ21" s="1832"/>
      <c r="GNA21" s="1665"/>
      <c r="GNB21" s="1841"/>
      <c r="GNC21" s="1448"/>
      <c r="GND21" s="1666"/>
      <c r="GNE21" s="1667"/>
      <c r="GNF21" s="1668"/>
      <c r="GNG21" s="1668"/>
      <c r="GNH21" s="1667"/>
      <c r="GNI21" s="1833"/>
      <c r="GNJ21" s="1827"/>
      <c r="GNK21" s="1827"/>
      <c r="GNL21" s="1842"/>
      <c r="GNM21" s="1842"/>
      <c r="GNN21" s="1827"/>
      <c r="GNO21" s="1835"/>
      <c r="GNP21" s="1836"/>
      <c r="GNQ21" s="1837"/>
      <c r="GNR21" s="1827"/>
      <c r="GNS21" s="1827"/>
      <c r="GNT21" s="1827"/>
      <c r="GNU21" s="1838"/>
      <c r="GNV21" s="1838"/>
      <c r="GNW21" s="1827"/>
      <c r="GNX21" s="1838"/>
      <c r="GNY21" s="1838"/>
      <c r="GNZ21" s="1838"/>
      <c r="GOA21" s="1838"/>
      <c r="GOB21" s="1838"/>
      <c r="GOC21" s="1827"/>
      <c r="GOD21" s="1823"/>
      <c r="GOE21" s="1840"/>
      <c r="GOF21" s="1825"/>
      <c r="GOG21" s="1826"/>
      <c r="GOH21" s="1827"/>
      <c r="GOI21" s="1828"/>
      <c r="GOJ21" s="1829"/>
      <c r="GOK21" s="1830"/>
      <c r="GOL21" s="1826"/>
      <c r="GOM21" s="1831"/>
      <c r="GON21" s="1667"/>
      <c r="GOO21" s="1832"/>
      <c r="GOP21" s="1665"/>
      <c r="GOQ21" s="1841"/>
      <c r="GOR21" s="1448"/>
      <c r="GOS21" s="1666"/>
      <c r="GOT21" s="1667"/>
      <c r="GOU21" s="1668"/>
      <c r="GOV21" s="1668"/>
      <c r="GOW21" s="1667"/>
      <c r="GOX21" s="1833"/>
      <c r="GOY21" s="1827"/>
      <c r="GOZ21" s="1827"/>
      <c r="GPA21" s="1842"/>
      <c r="GPB21" s="1842"/>
      <c r="GPC21" s="1827"/>
      <c r="GPD21" s="1835"/>
      <c r="GPE21" s="1836"/>
      <c r="GPF21" s="1837"/>
      <c r="GPG21" s="1827"/>
      <c r="GPH21" s="1827"/>
      <c r="GPI21" s="1827"/>
      <c r="GPJ21" s="1838"/>
      <c r="GPK21" s="1838"/>
      <c r="GPL21" s="1827"/>
      <c r="GPM21" s="1838"/>
      <c r="GPN21" s="1838"/>
      <c r="GPO21" s="1838"/>
      <c r="GPP21" s="1838"/>
      <c r="GPQ21" s="1838"/>
      <c r="GPR21" s="1827"/>
      <c r="GPS21" s="1823"/>
      <c r="GPT21" s="1840"/>
      <c r="GPU21" s="1825"/>
      <c r="GPV21" s="1826"/>
      <c r="GPW21" s="1827"/>
      <c r="GPX21" s="1828"/>
      <c r="GPY21" s="1829"/>
      <c r="GPZ21" s="1830"/>
      <c r="GQA21" s="1826"/>
      <c r="GQB21" s="1831"/>
      <c r="GQC21" s="1667"/>
      <c r="GQD21" s="1832"/>
      <c r="GQE21" s="1665"/>
      <c r="GQF21" s="1841"/>
      <c r="GQG21" s="1448"/>
      <c r="GQH21" s="1666"/>
      <c r="GQI21" s="1667"/>
      <c r="GQJ21" s="1668"/>
      <c r="GQK21" s="1668"/>
      <c r="GQL21" s="1667"/>
      <c r="GQM21" s="1833"/>
      <c r="GQN21" s="1827"/>
      <c r="GQO21" s="1827"/>
      <c r="GQP21" s="1842"/>
      <c r="GQQ21" s="1842"/>
      <c r="GQR21" s="1827"/>
      <c r="GQS21" s="1835"/>
      <c r="GQT21" s="1836"/>
      <c r="GQU21" s="1837"/>
      <c r="GQV21" s="1827"/>
      <c r="GQW21" s="1827"/>
      <c r="GQX21" s="1827"/>
      <c r="GQY21" s="1838"/>
      <c r="GQZ21" s="1838"/>
      <c r="GRA21" s="1827"/>
      <c r="GRB21" s="1838"/>
      <c r="GRC21" s="1838"/>
      <c r="GRD21" s="1838"/>
      <c r="GRE21" s="1838"/>
      <c r="GRF21" s="1838"/>
      <c r="GRG21" s="1827"/>
      <c r="GRH21" s="1823"/>
      <c r="GRI21" s="1840"/>
      <c r="GRJ21" s="1825"/>
      <c r="GRK21" s="1826"/>
      <c r="GRL21" s="1827"/>
      <c r="GRM21" s="1828"/>
      <c r="GRN21" s="1829"/>
      <c r="GRO21" s="1830"/>
      <c r="GRP21" s="1826"/>
      <c r="GRQ21" s="1831"/>
      <c r="GRR21" s="1667"/>
      <c r="GRS21" s="1832"/>
      <c r="GRT21" s="1665"/>
      <c r="GRU21" s="1841"/>
      <c r="GRV21" s="1448"/>
      <c r="GRW21" s="1666"/>
      <c r="GRX21" s="1667"/>
      <c r="GRY21" s="1668"/>
      <c r="GRZ21" s="1668"/>
      <c r="GSA21" s="1667"/>
      <c r="GSB21" s="1833"/>
      <c r="GSC21" s="1827"/>
      <c r="GSD21" s="1827"/>
      <c r="GSE21" s="1842"/>
      <c r="GSF21" s="1842"/>
      <c r="GSG21" s="1827"/>
      <c r="GSH21" s="1835"/>
      <c r="GSI21" s="1836"/>
      <c r="GSJ21" s="1837"/>
      <c r="GSK21" s="1827"/>
      <c r="GSL21" s="1827"/>
      <c r="GSM21" s="1827"/>
      <c r="GSN21" s="1838"/>
      <c r="GSO21" s="1838"/>
      <c r="GSP21" s="1827"/>
      <c r="GSQ21" s="1838"/>
      <c r="GSR21" s="1838"/>
      <c r="GSS21" s="1838"/>
      <c r="GST21" s="1838"/>
      <c r="GSU21" s="1838"/>
      <c r="GSV21" s="1827"/>
      <c r="GSW21" s="1823"/>
      <c r="GSX21" s="1840"/>
      <c r="GSY21" s="1825"/>
      <c r="GSZ21" s="1826"/>
      <c r="GTA21" s="1827"/>
      <c r="GTB21" s="1828"/>
      <c r="GTC21" s="1829"/>
      <c r="GTD21" s="1830"/>
      <c r="GTE21" s="1826"/>
      <c r="GTF21" s="1831"/>
      <c r="GTG21" s="1667"/>
      <c r="GTH21" s="1832"/>
      <c r="GTI21" s="1665"/>
      <c r="GTJ21" s="1841"/>
      <c r="GTK21" s="1448"/>
      <c r="GTL21" s="1666"/>
      <c r="GTM21" s="1667"/>
      <c r="GTN21" s="1668"/>
      <c r="GTO21" s="1668"/>
      <c r="GTP21" s="1667"/>
      <c r="GTQ21" s="1833"/>
      <c r="GTR21" s="1827"/>
      <c r="GTS21" s="1827"/>
      <c r="GTT21" s="1842"/>
      <c r="GTU21" s="1842"/>
      <c r="GTV21" s="1827"/>
      <c r="GTW21" s="1835"/>
      <c r="GTX21" s="1836"/>
      <c r="GTY21" s="1837"/>
      <c r="GTZ21" s="1827"/>
      <c r="GUA21" s="1827"/>
      <c r="GUB21" s="1827"/>
      <c r="GUC21" s="1838"/>
      <c r="GUD21" s="1838"/>
      <c r="GUE21" s="1827"/>
      <c r="GUF21" s="1838"/>
      <c r="GUG21" s="1838"/>
      <c r="GUH21" s="1838"/>
      <c r="GUI21" s="1838"/>
      <c r="GUJ21" s="1838"/>
      <c r="GUK21" s="1827"/>
      <c r="GUL21" s="1823"/>
      <c r="GUM21" s="1840"/>
      <c r="GUN21" s="1825"/>
      <c r="GUO21" s="1826"/>
      <c r="GUP21" s="1827"/>
      <c r="GUQ21" s="1828"/>
      <c r="GUR21" s="1829"/>
      <c r="GUS21" s="1830"/>
      <c r="GUT21" s="1826"/>
      <c r="GUU21" s="1831"/>
      <c r="GUV21" s="1667"/>
      <c r="GUW21" s="1832"/>
      <c r="GUX21" s="1665"/>
      <c r="GUY21" s="1841"/>
      <c r="GUZ21" s="1448"/>
      <c r="GVA21" s="1666"/>
      <c r="GVB21" s="1667"/>
      <c r="GVC21" s="1668"/>
      <c r="GVD21" s="1668"/>
      <c r="GVE21" s="1667"/>
      <c r="GVF21" s="1833"/>
      <c r="GVG21" s="1827"/>
      <c r="GVH21" s="1827"/>
      <c r="GVI21" s="1842"/>
      <c r="GVJ21" s="1842"/>
      <c r="GVK21" s="1827"/>
      <c r="GVL21" s="1835"/>
      <c r="GVM21" s="1836"/>
      <c r="GVN21" s="1837"/>
      <c r="GVO21" s="1827"/>
      <c r="GVP21" s="1827"/>
      <c r="GVQ21" s="1827"/>
      <c r="GVR21" s="1838"/>
      <c r="GVS21" s="1838"/>
      <c r="GVT21" s="1827"/>
      <c r="GVU21" s="1838"/>
      <c r="GVV21" s="1838"/>
      <c r="GVW21" s="1838"/>
      <c r="GVX21" s="1838"/>
      <c r="GVY21" s="1838"/>
      <c r="GVZ21" s="1827"/>
      <c r="GWA21" s="1823"/>
      <c r="GWB21" s="1840"/>
      <c r="GWC21" s="1825"/>
      <c r="GWD21" s="1826"/>
      <c r="GWE21" s="1827"/>
      <c r="GWF21" s="1828"/>
      <c r="GWG21" s="1829"/>
      <c r="GWH21" s="1830"/>
      <c r="GWI21" s="1826"/>
      <c r="GWJ21" s="1831"/>
      <c r="GWK21" s="1667"/>
      <c r="GWL21" s="1832"/>
      <c r="GWM21" s="1665"/>
      <c r="GWN21" s="1841"/>
      <c r="GWO21" s="1448"/>
      <c r="GWP21" s="1666"/>
      <c r="GWQ21" s="1667"/>
      <c r="GWR21" s="1668"/>
      <c r="GWS21" s="1668"/>
      <c r="GWT21" s="1667"/>
      <c r="GWU21" s="1833"/>
      <c r="GWV21" s="1827"/>
      <c r="GWW21" s="1827"/>
      <c r="GWX21" s="1842"/>
      <c r="GWY21" s="1842"/>
      <c r="GWZ21" s="1827"/>
      <c r="GXA21" s="1835"/>
      <c r="GXB21" s="1836"/>
      <c r="GXC21" s="1837"/>
      <c r="GXD21" s="1827"/>
      <c r="GXE21" s="1827"/>
      <c r="GXF21" s="1827"/>
      <c r="GXG21" s="1838"/>
      <c r="GXH21" s="1838"/>
      <c r="GXI21" s="1827"/>
      <c r="GXJ21" s="1838"/>
      <c r="GXK21" s="1838"/>
      <c r="GXL21" s="1838"/>
      <c r="GXM21" s="1838"/>
      <c r="GXN21" s="1838"/>
      <c r="GXO21" s="1827"/>
      <c r="GXP21" s="1823"/>
      <c r="GXQ21" s="1840"/>
      <c r="GXR21" s="1825"/>
      <c r="GXS21" s="1826"/>
      <c r="GXT21" s="1827"/>
      <c r="GXU21" s="1828"/>
      <c r="GXV21" s="1829"/>
      <c r="GXW21" s="1830"/>
      <c r="GXX21" s="1826"/>
      <c r="GXY21" s="1831"/>
      <c r="GXZ21" s="1667"/>
      <c r="GYA21" s="1832"/>
      <c r="GYB21" s="1665"/>
      <c r="GYC21" s="1841"/>
      <c r="GYD21" s="1448"/>
      <c r="GYE21" s="1666"/>
      <c r="GYF21" s="1667"/>
      <c r="GYG21" s="1668"/>
      <c r="GYH21" s="1668"/>
      <c r="GYI21" s="1667"/>
      <c r="GYJ21" s="1833"/>
      <c r="GYK21" s="1827"/>
      <c r="GYL21" s="1827"/>
      <c r="GYM21" s="1842"/>
      <c r="GYN21" s="1842"/>
      <c r="GYO21" s="1827"/>
      <c r="GYP21" s="1835"/>
      <c r="GYQ21" s="1836"/>
      <c r="GYR21" s="1837"/>
      <c r="GYS21" s="1827"/>
      <c r="GYT21" s="1827"/>
      <c r="GYU21" s="1827"/>
      <c r="GYV21" s="1838"/>
      <c r="GYW21" s="1838"/>
      <c r="GYX21" s="1827"/>
      <c r="GYY21" s="1838"/>
      <c r="GYZ21" s="1838"/>
      <c r="GZA21" s="1838"/>
      <c r="GZB21" s="1838"/>
      <c r="GZC21" s="1838"/>
      <c r="GZD21" s="1827"/>
      <c r="GZE21" s="1823"/>
      <c r="GZF21" s="1840"/>
      <c r="GZG21" s="1825"/>
      <c r="GZH21" s="1826"/>
      <c r="GZI21" s="1827"/>
      <c r="GZJ21" s="1828"/>
      <c r="GZK21" s="1829"/>
      <c r="GZL21" s="1830"/>
      <c r="GZM21" s="1826"/>
      <c r="GZN21" s="1831"/>
      <c r="GZO21" s="1667"/>
      <c r="GZP21" s="1832"/>
      <c r="GZQ21" s="1665"/>
      <c r="GZR21" s="1841"/>
      <c r="GZS21" s="1448"/>
      <c r="GZT21" s="1666"/>
      <c r="GZU21" s="1667"/>
      <c r="GZV21" s="1668"/>
      <c r="GZW21" s="1668"/>
      <c r="GZX21" s="1667"/>
      <c r="GZY21" s="1833"/>
      <c r="GZZ21" s="1827"/>
      <c r="HAA21" s="1827"/>
      <c r="HAB21" s="1842"/>
      <c r="HAC21" s="1842"/>
      <c r="HAD21" s="1827"/>
      <c r="HAE21" s="1835"/>
      <c r="HAF21" s="1836"/>
      <c r="HAG21" s="1837"/>
      <c r="HAH21" s="1827"/>
      <c r="HAI21" s="1827"/>
      <c r="HAJ21" s="1827"/>
      <c r="HAK21" s="1838"/>
      <c r="HAL21" s="1838"/>
      <c r="HAM21" s="1827"/>
      <c r="HAN21" s="1838"/>
      <c r="HAO21" s="1838"/>
      <c r="HAP21" s="1838"/>
      <c r="HAQ21" s="1838"/>
      <c r="HAR21" s="1838"/>
      <c r="HAS21" s="1827"/>
      <c r="HAT21" s="1823"/>
      <c r="HAU21" s="1840"/>
      <c r="HAV21" s="1825"/>
      <c r="HAW21" s="1826"/>
      <c r="HAX21" s="1827"/>
      <c r="HAY21" s="1828"/>
      <c r="HAZ21" s="1829"/>
      <c r="HBA21" s="1830"/>
      <c r="HBB21" s="1826"/>
      <c r="HBC21" s="1831"/>
      <c r="HBD21" s="1667"/>
      <c r="HBE21" s="1832"/>
      <c r="HBF21" s="1665"/>
      <c r="HBG21" s="1841"/>
      <c r="HBH21" s="1448"/>
      <c r="HBI21" s="1666"/>
      <c r="HBJ21" s="1667"/>
      <c r="HBK21" s="1668"/>
      <c r="HBL21" s="1668"/>
      <c r="HBM21" s="1667"/>
      <c r="HBN21" s="1833"/>
      <c r="HBO21" s="1827"/>
      <c r="HBP21" s="1827"/>
      <c r="HBQ21" s="1842"/>
      <c r="HBR21" s="1842"/>
      <c r="HBS21" s="1827"/>
      <c r="HBT21" s="1835"/>
      <c r="HBU21" s="1836"/>
      <c r="HBV21" s="1837"/>
      <c r="HBW21" s="1827"/>
      <c r="HBX21" s="1827"/>
      <c r="HBY21" s="1827"/>
      <c r="HBZ21" s="1838"/>
      <c r="HCA21" s="1838"/>
      <c r="HCB21" s="1827"/>
      <c r="HCC21" s="1838"/>
      <c r="HCD21" s="1838"/>
      <c r="HCE21" s="1838"/>
      <c r="HCF21" s="1838"/>
      <c r="HCG21" s="1838"/>
      <c r="HCH21" s="1827"/>
      <c r="HCI21" s="1823"/>
      <c r="HCJ21" s="1840"/>
      <c r="HCK21" s="1825"/>
      <c r="HCL21" s="1826"/>
      <c r="HCM21" s="1827"/>
      <c r="HCN21" s="1828"/>
      <c r="HCO21" s="1829"/>
      <c r="HCP21" s="1830"/>
      <c r="HCQ21" s="1826"/>
      <c r="HCR21" s="1831"/>
      <c r="HCS21" s="1667"/>
      <c r="HCT21" s="1832"/>
      <c r="HCU21" s="1665"/>
      <c r="HCV21" s="1841"/>
      <c r="HCW21" s="1448"/>
      <c r="HCX21" s="1666"/>
      <c r="HCY21" s="1667"/>
      <c r="HCZ21" s="1668"/>
      <c r="HDA21" s="1668"/>
      <c r="HDB21" s="1667"/>
      <c r="HDC21" s="1833"/>
      <c r="HDD21" s="1827"/>
      <c r="HDE21" s="1827"/>
      <c r="HDF21" s="1842"/>
      <c r="HDG21" s="1842"/>
      <c r="HDH21" s="1827"/>
      <c r="HDI21" s="1835"/>
      <c r="HDJ21" s="1836"/>
      <c r="HDK21" s="1837"/>
      <c r="HDL21" s="1827"/>
      <c r="HDM21" s="1827"/>
      <c r="HDN21" s="1827"/>
      <c r="HDO21" s="1838"/>
      <c r="HDP21" s="1838"/>
      <c r="HDQ21" s="1827"/>
      <c r="HDR21" s="1838"/>
      <c r="HDS21" s="1838"/>
      <c r="HDT21" s="1838"/>
      <c r="HDU21" s="1838"/>
      <c r="HDV21" s="1838"/>
      <c r="HDW21" s="1827"/>
      <c r="HDX21" s="1823"/>
      <c r="HDY21" s="1840"/>
      <c r="HDZ21" s="1825"/>
      <c r="HEA21" s="1826"/>
      <c r="HEB21" s="1827"/>
      <c r="HEC21" s="1828"/>
      <c r="HED21" s="1829"/>
      <c r="HEE21" s="1830"/>
      <c r="HEF21" s="1826"/>
      <c r="HEG21" s="1831"/>
      <c r="HEH21" s="1667"/>
      <c r="HEI21" s="1832"/>
      <c r="HEJ21" s="1665"/>
      <c r="HEK21" s="1841"/>
      <c r="HEL21" s="1448"/>
      <c r="HEM21" s="1666"/>
      <c r="HEN21" s="1667"/>
      <c r="HEO21" s="1668"/>
      <c r="HEP21" s="1668"/>
      <c r="HEQ21" s="1667"/>
      <c r="HER21" s="1833"/>
      <c r="HES21" s="1827"/>
      <c r="HET21" s="1827"/>
      <c r="HEU21" s="1842"/>
      <c r="HEV21" s="1842"/>
      <c r="HEW21" s="1827"/>
      <c r="HEX21" s="1835"/>
      <c r="HEY21" s="1836"/>
      <c r="HEZ21" s="1837"/>
      <c r="HFA21" s="1827"/>
      <c r="HFB21" s="1827"/>
      <c r="HFC21" s="1827"/>
      <c r="HFD21" s="1838"/>
      <c r="HFE21" s="1838"/>
      <c r="HFF21" s="1827"/>
      <c r="HFG21" s="1838"/>
      <c r="HFH21" s="1838"/>
      <c r="HFI21" s="1838"/>
      <c r="HFJ21" s="1838"/>
      <c r="HFK21" s="1838"/>
      <c r="HFL21" s="1827"/>
      <c r="HFM21" s="1823"/>
      <c r="HFN21" s="1840"/>
      <c r="HFO21" s="1825"/>
      <c r="HFP21" s="1826"/>
      <c r="HFQ21" s="1827"/>
      <c r="HFR21" s="1828"/>
      <c r="HFS21" s="1829"/>
      <c r="HFT21" s="1830"/>
      <c r="HFU21" s="1826"/>
      <c r="HFV21" s="1831"/>
      <c r="HFW21" s="1667"/>
      <c r="HFX21" s="1832"/>
      <c r="HFY21" s="1665"/>
      <c r="HFZ21" s="1841"/>
      <c r="HGA21" s="1448"/>
      <c r="HGB21" s="1666"/>
      <c r="HGC21" s="1667"/>
      <c r="HGD21" s="1668"/>
      <c r="HGE21" s="1668"/>
      <c r="HGF21" s="1667"/>
      <c r="HGG21" s="1833"/>
      <c r="HGH21" s="1827"/>
      <c r="HGI21" s="1827"/>
      <c r="HGJ21" s="1842"/>
      <c r="HGK21" s="1842"/>
      <c r="HGL21" s="1827"/>
      <c r="HGM21" s="1835"/>
      <c r="HGN21" s="1836"/>
      <c r="HGO21" s="1837"/>
      <c r="HGP21" s="1827"/>
      <c r="HGQ21" s="1827"/>
      <c r="HGR21" s="1827"/>
      <c r="HGS21" s="1838"/>
      <c r="HGT21" s="1838"/>
      <c r="HGU21" s="1827"/>
      <c r="HGV21" s="1838"/>
      <c r="HGW21" s="1838"/>
      <c r="HGX21" s="1838"/>
      <c r="HGY21" s="1838"/>
      <c r="HGZ21" s="1838"/>
      <c r="HHA21" s="1827"/>
      <c r="HHB21" s="1823"/>
      <c r="HHC21" s="1840"/>
      <c r="HHD21" s="1825"/>
      <c r="HHE21" s="1826"/>
      <c r="HHF21" s="1827"/>
      <c r="HHG21" s="1828"/>
      <c r="HHH21" s="1829"/>
      <c r="HHI21" s="1830"/>
      <c r="HHJ21" s="1826"/>
      <c r="HHK21" s="1831"/>
      <c r="HHL21" s="1667"/>
      <c r="HHM21" s="1832"/>
      <c r="HHN21" s="1665"/>
      <c r="HHO21" s="1841"/>
      <c r="HHP21" s="1448"/>
      <c r="HHQ21" s="1666"/>
      <c r="HHR21" s="1667"/>
      <c r="HHS21" s="1668"/>
      <c r="HHT21" s="1668"/>
      <c r="HHU21" s="1667"/>
      <c r="HHV21" s="1833"/>
      <c r="HHW21" s="1827"/>
      <c r="HHX21" s="1827"/>
      <c r="HHY21" s="1842"/>
      <c r="HHZ21" s="1842"/>
      <c r="HIA21" s="1827"/>
      <c r="HIB21" s="1835"/>
      <c r="HIC21" s="1836"/>
      <c r="HID21" s="1837"/>
      <c r="HIE21" s="1827"/>
      <c r="HIF21" s="1827"/>
      <c r="HIG21" s="1827"/>
      <c r="HIH21" s="1838"/>
      <c r="HII21" s="1838"/>
      <c r="HIJ21" s="1827"/>
      <c r="HIK21" s="1838"/>
      <c r="HIL21" s="1838"/>
      <c r="HIM21" s="1838"/>
      <c r="HIN21" s="1838"/>
      <c r="HIO21" s="1838"/>
      <c r="HIP21" s="1827"/>
      <c r="HIQ21" s="1823"/>
      <c r="HIR21" s="1840"/>
      <c r="HIS21" s="1825"/>
      <c r="HIT21" s="1826"/>
      <c r="HIU21" s="1827"/>
      <c r="HIV21" s="1828"/>
      <c r="HIW21" s="1829"/>
      <c r="HIX21" s="1830"/>
      <c r="HIY21" s="1826"/>
      <c r="HIZ21" s="1831"/>
      <c r="HJA21" s="1667"/>
      <c r="HJB21" s="1832"/>
      <c r="HJC21" s="1665"/>
      <c r="HJD21" s="1841"/>
      <c r="HJE21" s="1448"/>
      <c r="HJF21" s="1666"/>
      <c r="HJG21" s="1667"/>
      <c r="HJH21" s="1668"/>
      <c r="HJI21" s="1668"/>
      <c r="HJJ21" s="1667"/>
      <c r="HJK21" s="1833"/>
      <c r="HJL21" s="1827"/>
      <c r="HJM21" s="1827"/>
      <c r="HJN21" s="1842"/>
      <c r="HJO21" s="1842"/>
      <c r="HJP21" s="1827"/>
      <c r="HJQ21" s="1835"/>
      <c r="HJR21" s="1836"/>
      <c r="HJS21" s="1837"/>
      <c r="HJT21" s="1827"/>
      <c r="HJU21" s="1827"/>
      <c r="HJV21" s="1827"/>
      <c r="HJW21" s="1838"/>
      <c r="HJX21" s="1838"/>
      <c r="HJY21" s="1827"/>
      <c r="HJZ21" s="1838"/>
      <c r="HKA21" s="1838"/>
      <c r="HKB21" s="1838"/>
      <c r="HKC21" s="1838"/>
      <c r="HKD21" s="1838"/>
      <c r="HKE21" s="1827"/>
      <c r="HKF21" s="1823"/>
      <c r="HKG21" s="1840"/>
      <c r="HKH21" s="1825"/>
      <c r="HKI21" s="1826"/>
      <c r="HKJ21" s="1827"/>
      <c r="HKK21" s="1828"/>
      <c r="HKL21" s="1829"/>
      <c r="HKM21" s="1830"/>
      <c r="HKN21" s="1826"/>
      <c r="HKO21" s="1831"/>
      <c r="HKP21" s="1667"/>
      <c r="HKQ21" s="1832"/>
      <c r="HKR21" s="1665"/>
      <c r="HKS21" s="1841"/>
      <c r="HKT21" s="1448"/>
      <c r="HKU21" s="1666"/>
      <c r="HKV21" s="1667"/>
      <c r="HKW21" s="1668"/>
      <c r="HKX21" s="1668"/>
      <c r="HKY21" s="1667"/>
      <c r="HKZ21" s="1833"/>
      <c r="HLA21" s="1827"/>
      <c r="HLB21" s="1827"/>
      <c r="HLC21" s="1842"/>
      <c r="HLD21" s="1842"/>
      <c r="HLE21" s="1827"/>
      <c r="HLF21" s="1835"/>
      <c r="HLG21" s="1836"/>
      <c r="HLH21" s="1837"/>
      <c r="HLI21" s="1827"/>
      <c r="HLJ21" s="1827"/>
      <c r="HLK21" s="1827"/>
      <c r="HLL21" s="1838"/>
      <c r="HLM21" s="1838"/>
      <c r="HLN21" s="1827"/>
      <c r="HLO21" s="1838"/>
      <c r="HLP21" s="1838"/>
      <c r="HLQ21" s="1838"/>
      <c r="HLR21" s="1838"/>
      <c r="HLS21" s="1838"/>
      <c r="HLT21" s="1827"/>
      <c r="HLU21" s="1823"/>
      <c r="HLV21" s="1840"/>
      <c r="HLW21" s="1825"/>
      <c r="HLX21" s="1826"/>
      <c r="HLY21" s="1827"/>
      <c r="HLZ21" s="1828"/>
      <c r="HMA21" s="1829"/>
      <c r="HMB21" s="1830"/>
      <c r="HMC21" s="1826"/>
      <c r="HMD21" s="1831"/>
      <c r="HME21" s="1667"/>
      <c r="HMF21" s="1832"/>
      <c r="HMG21" s="1665"/>
      <c r="HMH21" s="1841"/>
      <c r="HMI21" s="1448"/>
      <c r="HMJ21" s="1666"/>
      <c r="HMK21" s="1667"/>
      <c r="HML21" s="1668"/>
      <c r="HMM21" s="1668"/>
      <c r="HMN21" s="1667"/>
      <c r="HMO21" s="1833"/>
      <c r="HMP21" s="1827"/>
      <c r="HMQ21" s="1827"/>
      <c r="HMR21" s="1842"/>
      <c r="HMS21" s="1842"/>
      <c r="HMT21" s="1827"/>
      <c r="HMU21" s="1835"/>
      <c r="HMV21" s="1836"/>
      <c r="HMW21" s="1837"/>
      <c r="HMX21" s="1827"/>
      <c r="HMY21" s="1827"/>
      <c r="HMZ21" s="1827"/>
      <c r="HNA21" s="1838"/>
      <c r="HNB21" s="1838"/>
      <c r="HNC21" s="1827"/>
      <c r="HND21" s="1838"/>
      <c r="HNE21" s="1838"/>
      <c r="HNF21" s="1838"/>
      <c r="HNG21" s="1838"/>
      <c r="HNH21" s="1838"/>
      <c r="HNI21" s="1827"/>
      <c r="HNJ21" s="1823"/>
      <c r="HNK21" s="1840"/>
      <c r="HNL21" s="1825"/>
      <c r="HNM21" s="1826"/>
      <c r="HNN21" s="1827"/>
      <c r="HNO21" s="1828"/>
      <c r="HNP21" s="1829"/>
      <c r="HNQ21" s="1830"/>
      <c r="HNR21" s="1826"/>
      <c r="HNS21" s="1831"/>
      <c r="HNT21" s="1667"/>
      <c r="HNU21" s="1832"/>
      <c r="HNV21" s="1665"/>
      <c r="HNW21" s="1841"/>
      <c r="HNX21" s="1448"/>
      <c r="HNY21" s="1666"/>
      <c r="HNZ21" s="1667"/>
      <c r="HOA21" s="1668"/>
      <c r="HOB21" s="1668"/>
      <c r="HOC21" s="1667"/>
      <c r="HOD21" s="1833"/>
      <c r="HOE21" s="1827"/>
      <c r="HOF21" s="1827"/>
      <c r="HOG21" s="1842"/>
      <c r="HOH21" s="1842"/>
      <c r="HOI21" s="1827"/>
      <c r="HOJ21" s="1835"/>
      <c r="HOK21" s="1836"/>
      <c r="HOL21" s="1837"/>
      <c r="HOM21" s="1827"/>
      <c r="HON21" s="1827"/>
      <c r="HOO21" s="1827"/>
      <c r="HOP21" s="1838"/>
      <c r="HOQ21" s="1838"/>
      <c r="HOR21" s="1827"/>
      <c r="HOS21" s="1838"/>
      <c r="HOT21" s="1838"/>
      <c r="HOU21" s="1838"/>
      <c r="HOV21" s="1838"/>
      <c r="HOW21" s="1838"/>
      <c r="HOX21" s="1827"/>
      <c r="HOY21" s="1823"/>
      <c r="HOZ21" s="1840"/>
      <c r="HPA21" s="1825"/>
      <c r="HPB21" s="1826"/>
      <c r="HPC21" s="1827"/>
      <c r="HPD21" s="1828"/>
      <c r="HPE21" s="1829"/>
      <c r="HPF21" s="1830"/>
      <c r="HPG21" s="1826"/>
      <c r="HPH21" s="1831"/>
      <c r="HPI21" s="1667"/>
      <c r="HPJ21" s="1832"/>
      <c r="HPK21" s="1665"/>
      <c r="HPL21" s="1841"/>
      <c r="HPM21" s="1448"/>
      <c r="HPN21" s="1666"/>
      <c r="HPO21" s="1667"/>
      <c r="HPP21" s="1668"/>
      <c r="HPQ21" s="1668"/>
      <c r="HPR21" s="1667"/>
      <c r="HPS21" s="1833"/>
      <c r="HPT21" s="1827"/>
      <c r="HPU21" s="1827"/>
      <c r="HPV21" s="1842"/>
      <c r="HPW21" s="1842"/>
      <c r="HPX21" s="1827"/>
      <c r="HPY21" s="1835"/>
      <c r="HPZ21" s="1836"/>
      <c r="HQA21" s="1837"/>
      <c r="HQB21" s="1827"/>
      <c r="HQC21" s="1827"/>
      <c r="HQD21" s="1827"/>
      <c r="HQE21" s="1838"/>
      <c r="HQF21" s="1838"/>
      <c r="HQG21" s="1827"/>
      <c r="HQH21" s="1838"/>
      <c r="HQI21" s="1838"/>
      <c r="HQJ21" s="1838"/>
      <c r="HQK21" s="1838"/>
      <c r="HQL21" s="1838"/>
      <c r="HQM21" s="1827"/>
      <c r="HQN21" s="1823"/>
      <c r="HQO21" s="1840"/>
      <c r="HQP21" s="1825"/>
      <c r="HQQ21" s="1826"/>
      <c r="HQR21" s="1827"/>
      <c r="HQS21" s="1828"/>
      <c r="HQT21" s="1829"/>
      <c r="HQU21" s="1830"/>
      <c r="HQV21" s="1826"/>
      <c r="HQW21" s="1831"/>
      <c r="HQX21" s="1667"/>
      <c r="HQY21" s="1832"/>
      <c r="HQZ21" s="1665"/>
      <c r="HRA21" s="1841"/>
      <c r="HRB21" s="1448"/>
      <c r="HRC21" s="1666"/>
      <c r="HRD21" s="1667"/>
      <c r="HRE21" s="1668"/>
      <c r="HRF21" s="1668"/>
      <c r="HRG21" s="1667"/>
      <c r="HRH21" s="1833"/>
      <c r="HRI21" s="1827"/>
      <c r="HRJ21" s="1827"/>
      <c r="HRK21" s="1842"/>
      <c r="HRL21" s="1842"/>
      <c r="HRM21" s="1827"/>
      <c r="HRN21" s="1835"/>
      <c r="HRO21" s="1836"/>
      <c r="HRP21" s="1837"/>
      <c r="HRQ21" s="1827"/>
      <c r="HRR21" s="1827"/>
      <c r="HRS21" s="1827"/>
      <c r="HRT21" s="1838"/>
      <c r="HRU21" s="1838"/>
      <c r="HRV21" s="1827"/>
      <c r="HRW21" s="1838"/>
      <c r="HRX21" s="1838"/>
      <c r="HRY21" s="1838"/>
      <c r="HRZ21" s="1838"/>
      <c r="HSA21" s="1838"/>
      <c r="HSB21" s="1827"/>
      <c r="HSC21" s="1823"/>
      <c r="HSD21" s="1840"/>
      <c r="HSE21" s="1825"/>
      <c r="HSF21" s="1826"/>
      <c r="HSG21" s="1827"/>
      <c r="HSH21" s="1828"/>
      <c r="HSI21" s="1829"/>
      <c r="HSJ21" s="1830"/>
      <c r="HSK21" s="1826"/>
      <c r="HSL21" s="1831"/>
      <c r="HSM21" s="1667"/>
      <c r="HSN21" s="1832"/>
      <c r="HSO21" s="1665"/>
      <c r="HSP21" s="1841"/>
      <c r="HSQ21" s="1448"/>
      <c r="HSR21" s="1666"/>
      <c r="HSS21" s="1667"/>
      <c r="HST21" s="1668"/>
      <c r="HSU21" s="1668"/>
      <c r="HSV21" s="1667"/>
      <c r="HSW21" s="1833"/>
      <c r="HSX21" s="1827"/>
      <c r="HSY21" s="1827"/>
      <c r="HSZ21" s="1842"/>
      <c r="HTA21" s="1842"/>
      <c r="HTB21" s="1827"/>
      <c r="HTC21" s="1835"/>
      <c r="HTD21" s="1836"/>
      <c r="HTE21" s="1837"/>
      <c r="HTF21" s="1827"/>
      <c r="HTG21" s="1827"/>
      <c r="HTH21" s="1827"/>
      <c r="HTI21" s="1838"/>
      <c r="HTJ21" s="1838"/>
      <c r="HTK21" s="1827"/>
      <c r="HTL21" s="1838"/>
      <c r="HTM21" s="1838"/>
      <c r="HTN21" s="1838"/>
      <c r="HTO21" s="1838"/>
      <c r="HTP21" s="1838"/>
      <c r="HTQ21" s="1827"/>
      <c r="HTR21" s="1823"/>
      <c r="HTS21" s="1840"/>
      <c r="HTT21" s="1825"/>
      <c r="HTU21" s="1826"/>
      <c r="HTV21" s="1827"/>
      <c r="HTW21" s="1828"/>
      <c r="HTX21" s="1829"/>
      <c r="HTY21" s="1830"/>
      <c r="HTZ21" s="1826"/>
      <c r="HUA21" s="1831"/>
      <c r="HUB21" s="1667"/>
      <c r="HUC21" s="1832"/>
      <c r="HUD21" s="1665"/>
      <c r="HUE21" s="1841"/>
      <c r="HUF21" s="1448"/>
      <c r="HUG21" s="1666"/>
      <c r="HUH21" s="1667"/>
      <c r="HUI21" s="1668"/>
      <c r="HUJ21" s="1668"/>
      <c r="HUK21" s="1667"/>
      <c r="HUL21" s="1833"/>
      <c r="HUM21" s="1827"/>
      <c r="HUN21" s="1827"/>
      <c r="HUO21" s="1842"/>
      <c r="HUP21" s="1842"/>
      <c r="HUQ21" s="1827"/>
      <c r="HUR21" s="1835"/>
      <c r="HUS21" s="1836"/>
      <c r="HUT21" s="1837"/>
      <c r="HUU21" s="1827"/>
      <c r="HUV21" s="1827"/>
      <c r="HUW21" s="1827"/>
      <c r="HUX21" s="1838"/>
      <c r="HUY21" s="1838"/>
      <c r="HUZ21" s="1827"/>
      <c r="HVA21" s="1838"/>
      <c r="HVB21" s="1838"/>
      <c r="HVC21" s="1838"/>
      <c r="HVD21" s="1838"/>
      <c r="HVE21" s="1838"/>
      <c r="HVF21" s="1827"/>
      <c r="HVG21" s="1823"/>
      <c r="HVH21" s="1840"/>
      <c r="HVI21" s="1825"/>
      <c r="HVJ21" s="1826"/>
      <c r="HVK21" s="1827"/>
      <c r="HVL21" s="1828"/>
      <c r="HVM21" s="1829"/>
      <c r="HVN21" s="1830"/>
      <c r="HVO21" s="1826"/>
      <c r="HVP21" s="1831"/>
      <c r="HVQ21" s="1667"/>
      <c r="HVR21" s="1832"/>
      <c r="HVS21" s="1665"/>
      <c r="HVT21" s="1841"/>
      <c r="HVU21" s="1448"/>
      <c r="HVV21" s="1666"/>
      <c r="HVW21" s="1667"/>
      <c r="HVX21" s="1668"/>
      <c r="HVY21" s="1668"/>
      <c r="HVZ21" s="1667"/>
      <c r="HWA21" s="1833"/>
      <c r="HWB21" s="1827"/>
      <c r="HWC21" s="1827"/>
      <c r="HWD21" s="1842"/>
      <c r="HWE21" s="1842"/>
      <c r="HWF21" s="1827"/>
      <c r="HWG21" s="1835"/>
      <c r="HWH21" s="1836"/>
      <c r="HWI21" s="1837"/>
      <c r="HWJ21" s="1827"/>
      <c r="HWK21" s="1827"/>
      <c r="HWL21" s="1827"/>
      <c r="HWM21" s="1838"/>
      <c r="HWN21" s="1838"/>
      <c r="HWO21" s="1827"/>
      <c r="HWP21" s="1838"/>
      <c r="HWQ21" s="1838"/>
      <c r="HWR21" s="1838"/>
      <c r="HWS21" s="1838"/>
      <c r="HWT21" s="1838"/>
      <c r="HWU21" s="1827"/>
      <c r="HWV21" s="1823"/>
      <c r="HWW21" s="1840"/>
      <c r="HWX21" s="1825"/>
      <c r="HWY21" s="1826"/>
      <c r="HWZ21" s="1827"/>
      <c r="HXA21" s="1828"/>
      <c r="HXB21" s="1829"/>
      <c r="HXC21" s="1830"/>
      <c r="HXD21" s="1826"/>
      <c r="HXE21" s="1831"/>
      <c r="HXF21" s="1667"/>
      <c r="HXG21" s="1832"/>
      <c r="HXH21" s="1665"/>
      <c r="HXI21" s="1841"/>
      <c r="HXJ21" s="1448"/>
      <c r="HXK21" s="1666"/>
      <c r="HXL21" s="1667"/>
      <c r="HXM21" s="1668"/>
      <c r="HXN21" s="1668"/>
      <c r="HXO21" s="1667"/>
      <c r="HXP21" s="1833"/>
      <c r="HXQ21" s="1827"/>
      <c r="HXR21" s="1827"/>
      <c r="HXS21" s="1842"/>
      <c r="HXT21" s="1842"/>
      <c r="HXU21" s="1827"/>
      <c r="HXV21" s="1835"/>
      <c r="HXW21" s="1836"/>
      <c r="HXX21" s="1837"/>
      <c r="HXY21" s="1827"/>
      <c r="HXZ21" s="1827"/>
      <c r="HYA21" s="1827"/>
      <c r="HYB21" s="1838"/>
      <c r="HYC21" s="1838"/>
      <c r="HYD21" s="1827"/>
      <c r="HYE21" s="1838"/>
      <c r="HYF21" s="1838"/>
      <c r="HYG21" s="1838"/>
      <c r="HYH21" s="1838"/>
      <c r="HYI21" s="1838"/>
      <c r="HYJ21" s="1827"/>
      <c r="HYK21" s="1823"/>
      <c r="HYL21" s="1840"/>
      <c r="HYM21" s="1825"/>
      <c r="HYN21" s="1826"/>
      <c r="HYO21" s="1827"/>
      <c r="HYP21" s="1828"/>
      <c r="HYQ21" s="1829"/>
      <c r="HYR21" s="1830"/>
      <c r="HYS21" s="1826"/>
      <c r="HYT21" s="1831"/>
      <c r="HYU21" s="1667"/>
      <c r="HYV21" s="1832"/>
      <c r="HYW21" s="1665"/>
      <c r="HYX21" s="1841"/>
      <c r="HYY21" s="1448"/>
      <c r="HYZ21" s="1666"/>
      <c r="HZA21" s="1667"/>
      <c r="HZB21" s="1668"/>
      <c r="HZC21" s="1668"/>
      <c r="HZD21" s="1667"/>
      <c r="HZE21" s="1833"/>
      <c r="HZF21" s="1827"/>
      <c r="HZG21" s="1827"/>
      <c r="HZH21" s="1842"/>
      <c r="HZI21" s="1842"/>
      <c r="HZJ21" s="1827"/>
      <c r="HZK21" s="1835"/>
      <c r="HZL21" s="1836"/>
      <c r="HZM21" s="1837"/>
      <c r="HZN21" s="1827"/>
      <c r="HZO21" s="1827"/>
      <c r="HZP21" s="1827"/>
      <c r="HZQ21" s="1838"/>
      <c r="HZR21" s="1838"/>
      <c r="HZS21" s="1827"/>
      <c r="HZT21" s="1838"/>
      <c r="HZU21" s="1838"/>
      <c r="HZV21" s="1838"/>
      <c r="HZW21" s="1838"/>
      <c r="HZX21" s="1838"/>
      <c r="HZY21" s="1827"/>
      <c r="HZZ21" s="1823"/>
      <c r="IAA21" s="1840"/>
      <c r="IAB21" s="1825"/>
      <c r="IAC21" s="1826"/>
      <c r="IAD21" s="1827"/>
      <c r="IAE21" s="1828"/>
      <c r="IAF21" s="1829"/>
      <c r="IAG21" s="1830"/>
      <c r="IAH21" s="1826"/>
      <c r="IAI21" s="1831"/>
      <c r="IAJ21" s="1667"/>
      <c r="IAK21" s="1832"/>
      <c r="IAL21" s="1665"/>
      <c r="IAM21" s="1841"/>
      <c r="IAN21" s="1448"/>
      <c r="IAO21" s="1666"/>
      <c r="IAP21" s="1667"/>
      <c r="IAQ21" s="1668"/>
      <c r="IAR21" s="1668"/>
      <c r="IAS21" s="1667"/>
      <c r="IAT21" s="1833"/>
      <c r="IAU21" s="1827"/>
      <c r="IAV21" s="1827"/>
      <c r="IAW21" s="1842"/>
      <c r="IAX21" s="1842"/>
      <c r="IAY21" s="1827"/>
      <c r="IAZ21" s="1835"/>
      <c r="IBA21" s="1836"/>
      <c r="IBB21" s="1837"/>
      <c r="IBC21" s="1827"/>
      <c r="IBD21" s="1827"/>
      <c r="IBE21" s="1827"/>
      <c r="IBF21" s="1838"/>
      <c r="IBG21" s="1838"/>
      <c r="IBH21" s="1827"/>
      <c r="IBI21" s="1838"/>
      <c r="IBJ21" s="1838"/>
      <c r="IBK21" s="1838"/>
      <c r="IBL21" s="1838"/>
      <c r="IBM21" s="1838"/>
      <c r="IBN21" s="1827"/>
      <c r="IBO21" s="1823"/>
      <c r="IBP21" s="1840"/>
      <c r="IBQ21" s="1825"/>
      <c r="IBR21" s="1826"/>
      <c r="IBS21" s="1827"/>
      <c r="IBT21" s="1828"/>
      <c r="IBU21" s="1829"/>
      <c r="IBV21" s="1830"/>
      <c r="IBW21" s="1826"/>
      <c r="IBX21" s="1831"/>
      <c r="IBY21" s="1667"/>
      <c r="IBZ21" s="1832"/>
      <c r="ICA21" s="1665"/>
      <c r="ICB21" s="1841"/>
      <c r="ICC21" s="1448"/>
      <c r="ICD21" s="1666"/>
      <c r="ICE21" s="1667"/>
      <c r="ICF21" s="1668"/>
      <c r="ICG21" s="1668"/>
      <c r="ICH21" s="1667"/>
      <c r="ICI21" s="1833"/>
      <c r="ICJ21" s="1827"/>
      <c r="ICK21" s="1827"/>
      <c r="ICL21" s="1842"/>
      <c r="ICM21" s="1842"/>
      <c r="ICN21" s="1827"/>
      <c r="ICO21" s="1835"/>
      <c r="ICP21" s="1836"/>
      <c r="ICQ21" s="1837"/>
      <c r="ICR21" s="1827"/>
      <c r="ICS21" s="1827"/>
      <c r="ICT21" s="1827"/>
      <c r="ICU21" s="1838"/>
      <c r="ICV21" s="1838"/>
      <c r="ICW21" s="1827"/>
      <c r="ICX21" s="1838"/>
      <c r="ICY21" s="1838"/>
      <c r="ICZ21" s="1838"/>
      <c r="IDA21" s="1838"/>
      <c r="IDB21" s="1838"/>
      <c r="IDC21" s="1827"/>
      <c r="IDD21" s="1823"/>
      <c r="IDE21" s="1840"/>
      <c r="IDF21" s="1825"/>
      <c r="IDG21" s="1826"/>
      <c r="IDH21" s="1827"/>
      <c r="IDI21" s="1828"/>
      <c r="IDJ21" s="1829"/>
      <c r="IDK21" s="1830"/>
      <c r="IDL21" s="1826"/>
      <c r="IDM21" s="1831"/>
      <c r="IDN21" s="1667"/>
      <c r="IDO21" s="1832"/>
      <c r="IDP21" s="1665"/>
      <c r="IDQ21" s="1841"/>
      <c r="IDR21" s="1448"/>
      <c r="IDS21" s="1666"/>
      <c r="IDT21" s="1667"/>
      <c r="IDU21" s="1668"/>
      <c r="IDV21" s="1668"/>
      <c r="IDW21" s="1667"/>
      <c r="IDX21" s="1833"/>
      <c r="IDY21" s="1827"/>
      <c r="IDZ21" s="1827"/>
      <c r="IEA21" s="1842"/>
      <c r="IEB21" s="1842"/>
      <c r="IEC21" s="1827"/>
      <c r="IED21" s="1835"/>
      <c r="IEE21" s="1836"/>
      <c r="IEF21" s="1837"/>
      <c r="IEG21" s="1827"/>
      <c r="IEH21" s="1827"/>
      <c r="IEI21" s="1827"/>
      <c r="IEJ21" s="1838"/>
      <c r="IEK21" s="1838"/>
      <c r="IEL21" s="1827"/>
      <c r="IEM21" s="1838"/>
      <c r="IEN21" s="1838"/>
      <c r="IEO21" s="1838"/>
      <c r="IEP21" s="1838"/>
      <c r="IEQ21" s="1838"/>
      <c r="IER21" s="1827"/>
      <c r="IES21" s="1823"/>
      <c r="IET21" s="1840"/>
      <c r="IEU21" s="1825"/>
      <c r="IEV21" s="1826"/>
      <c r="IEW21" s="1827"/>
      <c r="IEX21" s="1828"/>
      <c r="IEY21" s="1829"/>
      <c r="IEZ21" s="1830"/>
      <c r="IFA21" s="1826"/>
      <c r="IFB21" s="1831"/>
      <c r="IFC21" s="1667"/>
      <c r="IFD21" s="1832"/>
      <c r="IFE21" s="1665"/>
      <c r="IFF21" s="1841"/>
      <c r="IFG21" s="1448"/>
      <c r="IFH21" s="1666"/>
      <c r="IFI21" s="1667"/>
      <c r="IFJ21" s="1668"/>
      <c r="IFK21" s="1668"/>
      <c r="IFL21" s="1667"/>
      <c r="IFM21" s="1833"/>
      <c r="IFN21" s="1827"/>
      <c r="IFO21" s="1827"/>
      <c r="IFP21" s="1842"/>
      <c r="IFQ21" s="1842"/>
      <c r="IFR21" s="1827"/>
      <c r="IFS21" s="1835"/>
      <c r="IFT21" s="1836"/>
      <c r="IFU21" s="1837"/>
      <c r="IFV21" s="1827"/>
      <c r="IFW21" s="1827"/>
      <c r="IFX21" s="1827"/>
      <c r="IFY21" s="1838"/>
      <c r="IFZ21" s="1838"/>
      <c r="IGA21" s="1827"/>
      <c r="IGB21" s="1838"/>
      <c r="IGC21" s="1838"/>
      <c r="IGD21" s="1838"/>
      <c r="IGE21" s="1838"/>
      <c r="IGF21" s="1838"/>
      <c r="IGG21" s="1827"/>
      <c r="IGH21" s="1823"/>
      <c r="IGI21" s="1840"/>
      <c r="IGJ21" s="1825"/>
      <c r="IGK21" s="1826"/>
      <c r="IGL21" s="1827"/>
      <c r="IGM21" s="1828"/>
      <c r="IGN21" s="1829"/>
      <c r="IGO21" s="1830"/>
      <c r="IGP21" s="1826"/>
      <c r="IGQ21" s="1831"/>
      <c r="IGR21" s="1667"/>
      <c r="IGS21" s="1832"/>
      <c r="IGT21" s="1665"/>
      <c r="IGU21" s="1841"/>
      <c r="IGV21" s="1448"/>
      <c r="IGW21" s="1666"/>
      <c r="IGX21" s="1667"/>
      <c r="IGY21" s="1668"/>
      <c r="IGZ21" s="1668"/>
      <c r="IHA21" s="1667"/>
      <c r="IHB21" s="1833"/>
      <c r="IHC21" s="1827"/>
      <c r="IHD21" s="1827"/>
      <c r="IHE21" s="1842"/>
      <c r="IHF21" s="1842"/>
      <c r="IHG21" s="1827"/>
      <c r="IHH21" s="1835"/>
      <c r="IHI21" s="1836"/>
      <c r="IHJ21" s="1837"/>
      <c r="IHK21" s="1827"/>
      <c r="IHL21" s="1827"/>
      <c r="IHM21" s="1827"/>
      <c r="IHN21" s="1838"/>
      <c r="IHO21" s="1838"/>
      <c r="IHP21" s="1827"/>
      <c r="IHQ21" s="1838"/>
      <c r="IHR21" s="1838"/>
      <c r="IHS21" s="1838"/>
      <c r="IHT21" s="1838"/>
      <c r="IHU21" s="1838"/>
      <c r="IHV21" s="1827"/>
      <c r="IHW21" s="1823"/>
      <c r="IHX21" s="1840"/>
      <c r="IHY21" s="1825"/>
      <c r="IHZ21" s="1826"/>
      <c r="IIA21" s="1827"/>
      <c r="IIB21" s="1828"/>
      <c r="IIC21" s="1829"/>
      <c r="IID21" s="1830"/>
      <c r="IIE21" s="1826"/>
      <c r="IIF21" s="1831"/>
      <c r="IIG21" s="1667"/>
      <c r="IIH21" s="1832"/>
      <c r="III21" s="1665"/>
      <c r="IIJ21" s="1841"/>
      <c r="IIK21" s="1448"/>
      <c r="IIL21" s="1666"/>
      <c r="IIM21" s="1667"/>
      <c r="IIN21" s="1668"/>
      <c r="IIO21" s="1668"/>
      <c r="IIP21" s="1667"/>
      <c r="IIQ21" s="1833"/>
      <c r="IIR21" s="1827"/>
      <c r="IIS21" s="1827"/>
      <c r="IIT21" s="1842"/>
      <c r="IIU21" s="1842"/>
      <c r="IIV21" s="1827"/>
      <c r="IIW21" s="1835"/>
      <c r="IIX21" s="1836"/>
      <c r="IIY21" s="1837"/>
      <c r="IIZ21" s="1827"/>
      <c r="IJA21" s="1827"/>
      <c r="IJB21" s="1827"/>
      <c r="IJC21" s="1838"/>
      <c r="IJD21" s="1838"/>
      <c r="IJE21" s="1827"/>
      <c r="IJF21" s="1838"/>
      <c r="IJG21" s="1838"/>
      <c r="IJH21" s="1838"/>
      <c r="IJI21" s="1838"/>
      <c r="IJJ21" s="1838"/>
      <c r="IJK21" s="1827"/>
      <c r="IJL21" s="1823"/>
      <c r="IJM21" s="1840"/>
      <c r="IJN21" s="1825"/>
      <c r="IJO21" s="1826"/>
      <c r="IJP21" s="1827"/>
      <c r="IJQ21" s="1828"/>
      <c r="IJR21" s="1829"/>
      <c r="IJS21" s="1830"/>
      <c r="IJT21" s="1826"/>
      <c r="IJU21" s="1831"/>
      <c r="IJV21" s="1667"/>
      <c r="IJW21" s="1832"/>
      <c r="IJX21" s="1665"/>
      <c r="IJY21" s="1841"/>
      <c r="IJZ21" s="1448"/>
      <c r="IKA21" s="1666"/>
      <c r="IKB21" s="1667"/>
      <c r="IKC21" s="1668"/>
      <c r="IKD21" s="1668"/>
      <c r="IKE21" s="1667"/>
      <c r="IKF21" s="1833"/>
      <c r="IKG21" s="1827"/>
      <c r="IKH21" s="1827"/>
      <c r="IKI21" s="1842"/>
      <c r="IKJ21" s="1842"/>
      <c r="IKK21" s="1827"/>
      <c r="IKL21" s="1835"/>
      <c r="IKM21" s="1836"/>
      <c r="IKN21" s="1837"/>
      <c r="IKO21" s="1827"/>
      <c r="IKP21" s="1827"/>
      <c r="IKQ21" s="1827"/>
      <c r="IKR21" s="1838"/>
      <c r="IKS21" s="1838"/>
      <c r="IKT21" s="1827"/>
      <c r="IKU21" s="1838"/>
      <c r="IKV21" s="1838"/>
      <c r="IKW21" s="1838"/>
      <c r="IKX21" s="1838"/>
      <c r="IKY21" s="1838"/>
      <c r="IKZ21" s="1827"/>
      <c r="ILA21" s="1823"/>
      <c r="ILB21" s="1840"/>
      <c r="ILC21" s="1825"/>
      <c r="ILD21" s="1826"/>
      <c r="ILE21" s="1827"/>
      <c r="ILF21" s="1828"/>
      <c r="ILG21" s="1829"/>
      <c r="ILH21" s="1830"/>
      <c r="ILI21" s="1826"/>
      <c r="ILJ21" s="1831"/>
      <c r="ILK21" s="1667"/>
      <c r="ILL21" s="1832"/>
      <c r="ILM21" s="1665"/>
      <c r="ILN21" s="1841"/>
      <c r="ILO21" s="1448"/>
      <c r="ILP21" s="1666"/>
      <c r="ILQ21" s="1667"/>
      <c r="ILR21" s="1668"/>
      <c r="ILS21" s="1668"/>
      <c r="ILT21" s="1667"/>
      <c r="ILU21" s="1833"/>
      <c r="ILV21" s="1827"/>
      <c r="ILW21" s="1827"/>
      <c r="ILX21" s="1842"/>
      <c r="ILY21" s="1842"/>
      <c r="ILZ21" s="1827"/>
      <c r="IMA21" s="1835"/>
      <c r="IMB21" s="1836"/>
      <c r="IMC21" s="1837"/>
      <c r="IMD21" s="1827"/>
      <c r="IME21" s="1827"/>
      <c r="IMF21" s="1827"/>
      <c r="IMG21" s="1838"/>
      <c r="IMH21" s="1838"/>
      <c r="IMI21" s="1827"/>
      <c r="IMJ21" s="1838"/>
      <c r="IMK21" s="1838"/>
      <c r="IML21" s="1838"/>
      <c r="IMM21" s="1838"/>
      <c r="IMN21" s="1838"/>
      <c r="IMO21" s="1827"/>
      <c r="IMP21" s="1823"/>
      <c r="IMQ21" s="1840"/>
      <c r="IMR21" s="1825"/>
      <c r="IMS21" s="1826"/>
      <c r="IMT21" s="1827"/>
      <c r="IMU21" s="1828"/>
      <c r="IMV21" s="1829"/>
      <c r="IMW21" s="1830"/>
      <c r="IMX21" s="1826"/>
      <c r="IMY21" s="1831"/>
      <c r="IMZ21" s="1667"/>
      <c r="INA21" s="1832"/>
      <c r="INB21" s="1665"/>
      <c r="INC21" s="1841"/>
      <c r="IND21" s="1448"/>
      <c r="INE21" s="1666"/>
      <c r="INF21" s="1667"/>
      <c r="ING21" s="1668"/>
      <c r="INH21" s="1668"/>
      <c r="INI21" s="1667"/>
      <c r="INJ21" s="1833"/>
      <c r="INK21" s="1827"/>
      <c r="INL21" s="1827"/>
      <c r="INM21" s="1842"/>
      <c r="INN21" s="1842"/>
      <c r="INO21" s="1827"/>
      <c r="INP21" s="1835"/>
      <c r="INQ21" s="1836"/>
      <c r="INR21" s="1837"/>
      <c r="INS21" s="1827"/>
      <c r="INT21" s="1827"/>
      <c r="INU21" s="1827"/>
      <c r="INV21" s="1838"/>
      <c r="INW21" s="1838"/>
      <c r="INX21" s="1827"/>
      <c r="INY21" s="1838"/>
      <c r="INZ21" s="1838"/>
      <c r="IOA21" s="1838"/>
      <c r="IOB21" s="1838"/>
      <c r="IOC21" s="1838"/>
      <c r="IOD21" s="1827"/>
      <c r="IOE21" s="1823"/>
      <c r="IOF21" s="1840"/>
      <c r="IOG21" s="1825"/>
      <c r="IOH21" s="1826"/>
      <c r="IOI21" s="1827"/>
      <c r="IOJ21" s="1828"/>
      <c r="IOK21" s="1829"/>
      <c r="IOL21" s="1830"/>
      <c r="IOM21" s="1826"/>
      <c r="ION21" s="1831"/>
      <c r="IOO21" s="1667"/>
      <c r="IOP21" s="1832"/>
      <c r="IOQ21" s="1665"/>
      <c r="IOR21" s="1841"/>
      <c r="IOS21" s="1448"/>
      <c r="IOT21" s="1666"/>
      <c r="IOU21" s="1667"/>
      <c r="IOV21" s="1668"/>
      <c r="IOW21" s="1668"/>
      <c r="IOX21" s="1667"/>
      <c r="IOY21" s="1833"/>
      <c r="IOZ21" s="1827"/>
      <c r="IPA21" s="1827"/>
      <c r="IPB21" s="1842"/>
      <c r="IPC21" s="1842"/>
      <c r="IPD21" s="1827"/>
      <c r="IPE21" s="1835"/>
      <c r="IPF21" s="1836"/>
      <c r="IPG21" s="1837"/>
      <c r="IPH21" s="1827"/>
      <c r="IPI21" s="1827"/>
      <c r="IPJ21" s="1827"/>
      <c r="IPK21" s="1838"/>
      <c r="IPL21" s="1838"/>
      <c r="IPM21" s="1827"/>
      <c r="IPN21" s="1838"/>
      <c r="IPO21" s="1838"/>
      <c r="IPP21" s="1838"/>
      <c r="IPQ21" s="1838"/>
      <c r="IPR21" s="1838"/>
      <c r="IPS21" s="1827"/>
      <c r="IPT21" s="1823"/>
      <c r="IPU21" s="1840"/>
      <c r="IPV21" s="1825"/>
      <c r="IPW21" s="1826"/>
      <c r="IPX21" s="1827"/>
      <c r="IPY21" s="1828"/>
      <c r="IPZ21" s="1829"/>
      <c r="IQA21" s="1830"/>
      <c r="IQB21" s="1826"/>
      <c r="IQC21" s="1831"/>
      <c r="IQD21" s="1667"/>
      <c r="IQE21" s="1832"/>
      <c r="IQF21" s="1665"/>
      <c r="IQG21" s="1841"/>
      <c r="IQH21" s="1448"/>
      <c r="IQI21" s="1666"/>
      <c r="IQJ21" s="1667"/>
      <c r="IQK21" s="1668"/>
      <c r="IQL21" s="1668"/>
      <c r="IQM21" s="1667"/>
      <c r="IQN21" s="1833"/>
      <c r="IQO21" s="1827"/>
      <c r="IQP21" s="1827"/>
      <c r="IQQ21" s="1842"/>
      <c r="IQR21" s="1842"/>
      <c r="IQS21" s="1827"/>
      <c r="IQT21" s="1835"/>
      <c r="IQU21" s="1836"/>
      <c r="IQV21" s="1837"/>
      <c r="IQW21" s="1827"/>
      <c r="IQX21" s="1827"/>
      <c r="IQY21" s="1827"/>
      <c r="IQZ21" s="1838"/>
      <c r="IRA21" s="1838"/>
      <c r="IRB21" s="1827"/>
      <c r="IRC21" s="1838"/>
      <c r="IRD21" s="1838"/>
      <c r="IRE21" s="1838"/>
      <c r="IRF21" s="1838"/>
      <c r="IRG21" s="1838"/>
      <c r="IRH21" s="1827"/>
      <c r="IRI21" s="1823"/>
      <c r="IRJ21" s="1840"/>
      <c r="IRK21" s="1825"/>
      <c r="IRL21" s="1826"/>
      <c r="IRM21" s="1827"/>
      <c r="IRN21" s="1828"/>
      <c r="IRO21" s="1829"/>
      <c r="IRP21" s="1830"/>
      <c r="IRQ21" s="1826"/>
      <c r="IRR21" s="1831"/>
      <c r="IRS21" s="1667"/>
      <c r="IRT21" s="1832"/>
      <c r="IRU21" s="1665"/>
      <c r="IRV21" s="1841"/>
      <c r="IRW21" s="1448"/>
      <c r="IRX21" s="1666"/>
      <c r="IRY21" s="1667"/>
      <c r="IRZ21" s="1668"/>
      <c r="ISA21" s="1668"/>
      <c r="ISB21" s="1667"/>
      <c r="ISC21" s="1833"/>
      <c r="ISD21" s="1827"/>
      <c r="ISE21" s="1827"/>
      <c r="ISF21" s="1842"/>
      <c r="ISG21" s="1842"/>
      <c r="ISH21" s="1827"/>
      <c r="ISI21" s="1835"/>
      <c r="ISJ21" s="1836"/>
      <c r="ISK21" s="1837"/>
      <c r="ISL21" s="1827"/>
      <c r="ISM21" s="1827"/>
      <c r="ISN21" s="1827"/>
      <c r="ISO21" s="1838"/>
      <c r="ISP21" s="1838"/>
      <c r="ISQ21" s="1827"/>
      <c r="ISR21" s="1838"/>
      <c r="ISS21" s="1838"/>
      <c r="IST21" s="1838"/>
      <c r="ISU21" s="1838"/>
      <c r="ISV21" s="1838"/>
      <c r="ISW21" s="1827"/>
      <c r="ISX21" s="1823"/>
      <c r="ISY21" s="1840"/>
      <c r="ISZ21" s="1825"/>
      <c r="ITA21" s="1826"/>
      <c r="ITB21" s="1827"/>
      <c r="ITC21" s="1828"/>
      <c r="ITD21" s="1829"/>
      <c r="ITE21" s="1830"/>
      <c r="ITF21" s="1826"/>
      <c r="ITG21" s="1831"/>
      <c r="ITH21" s="1667"/>
      <c r="ITI21" s="1832"/>
      <c r="ITJ21" s="1665"/>
      <c r="ITK21" s="1841"/>
      <c r="ITL21" s="1448"/>
      <c r="ITM21" s="1666"/>
      <c r="ITN21" s="1667"/>
      <c r="ITO21" s="1668"/>
      <c r="ITP21" s="1668"/>
      <c r="ITQ21" s="1667"/>
      <c r="ITR21" s="1833"/>
      <c r="ITS21" s="1827"/>
      <c r="ITT21" s="1827"/>
      <c r="ITU21" s="1842"/>
      <c r="ITV21" s="1842"/>
      <c r="ITW21" s="1827"/>
      <c r="ITX21" s="1835"/>
      <c r="ITY21" s="1836"/>
      <c r="ITZ21" s="1837"/>
      <c r="IUA21" s="1827"/>
      <c r="IUB21" s="1827"/>
      <c r="IUC21" s="1827"/>
      <c r="IUD21" s="1838"/>
      <c r="IUE21" s="1838"/>
      <c r="IUF21" s="1827"/>
      <c r="IUG21" s="1838"/>
      <c r="IUH21" s="1838"/>
      <c r="IUI21" s="1838"/>
      <c r="IUJ21" s="1838"/>
      <c r="IUK21" s="1838"/>
      <c r="IUL21" s="1827"/>
      <c r="IUM21" s="1823"/>
      <c r="IUN21" s="1840"/>
      <c r="IUO21" s="1825"/>
      <c r="IUP21" s="1826"/>
      <c r="IUQ21" s="1827"/>
      <c r="IUR21" s="1828"/>
      <c r="IUS21" s="1829"/>
      <c r="IUT21" s="1830"/>
      <c r="IUU21" s="1826"/>
      <c r="IUV21" s="1831"/>
      <c r="IUW21" s="1667"/>
      <c r="IUX21" s="1832"/>
      <c r="IUY21" s="1665"/>
      <c r="IUZ21" s="1841"/>
      <c r="IVA21" s="1448"/>
      <c r="IVB21" s="1666"/>
      <c r="IVC21" s="1667"/>
      <c r="IVD21" s="1668"/>
      <c r="IVE21" s="1668"/>
      <c r="IVF21" s="1667"/>
      <c r="IVG21" s="1833"/>
      <c r="IVH21" s="1827"/>
      <c r="IVI21" s="1827"/>
      <c r="IVJ21" s="1842"/>
      <c r="IVK21" s="1842"/>
      <c r="IVL21" s="1827"/>
      <c r="IVM21" s="1835"/>
      <c r="IVN21" s="1836"/>
      <c r="IVO21" s="1837"/>
      <c r="IVP21" s="1827"/>
      <c r="IVQ21" s="1827"/>
      <c r="IVR21" s="1827"/>
      <c r="IVS21" s="1838"/>
      <c r="IVT21" s="1838"/>
      <c r="IVU21" s="1827"/>
      <c r="IVV21" s="1838"/>
      <c r="IVW21" s="1838"/>
      <c r="IVX21" s="1838"/>
      <c r="IVY21" s="1838"/>
      <c r="IVZ21" s="1838"/>
      <c r="IWA21" s="1827"/>
      <c r="IWB21" s="1823"/>
      <c r="IWC21" s="1840"/>
      <c r="IWD21" s="1825"/>
      <c r="IWE21" s="1826"/>
      <c r="IWF21" s="1827"/>
      <c r="IWG21" s="1828"/>
      <c r="IWH21" s="1829"/>
      <c r="IWI21" s="1830"/>
      <c r="IWJ21" s="1826"/>
      <c r="IWK21" s="1831"/>
      <c r="IWL21" s="1667"/>
      <c r="IWM21" s="1832"/>
      <c r="IWN21" s="1665"/>
      <c r="IWO21" s="1841"/>
      <c r="IWP21" s="1448"/>
      <c r="IWQ21" s="1666"/>
      <c r="IWR21" s="1667"/>
      <c r="IWS21" s="1668"/>
      <c r="IWT21" s="1668"/>
      <c r="IWU21" s="1667"/>
      <c r="IWV21" s="1833"/>
      <c r="IWW21" s="1827"/>
      <c r="IWX21" s="1827"/>
      <c r="IWY21" s="1842"/>
      <c r="IWZ21" s="1842"/>
      <c r="IXA21" s="1827"/>
      <c r="IXB21" s="1835"/>
      <c r="IXC21" s="1836"/>
      <c r="IXD21" s="1837"/>
      <c r="IXE21" s="1827"/>
      <c r="IXF21" s="1827"/>
      <c r="IXG21" s="1827"/>
      <c r="IXH21" s="1838"/>
      <c r="IXI21" s="1838"/>
      <c r="IXJ21" s="1827"/>
      <c r="IXK21" s="1838"/>
      <c r="IXL21" s="1838"/>
      <c r="IXM21" s="1838"/>
      <c r="IXN21" s="1838"/>
      <c r="IXO21" s="1838"/>
      <c r="IXP21" s="1827"/>
      <c r="IXQ21" s="1823"/>
      <c r="IXR21" s="1840"/>
      <c r="IXS21" s="1825"/>
      <c r="IXT21" s="1826"/>
      <c r="IXU21" s="1827"/>
      <c r="IXV21" s="1828"/>
      <c r="IXW21" s="1829"/>
      <c r="IXX21" s="1830"/>
      <c r="IXY21" s="1826"/>
      <c r="IXZ21" s="1831"/>
      <c r="IYA21" s="1667"/>
      <c r="IYB21" s="1832"/>
      <c r="IYC21" s="1665"/>
      <c r="IYD21" s="1841"/>
      <c r="IYE21" s="1448"/>
      <c r="IYF21" s="1666"/>
      <c r="IYG21" s="1667"/>
      <c r="IYH21" s="1668"/>
      <c r="IYI21" s="1668"/>
      <c r="IYJ21" s="1667"/>
      <c r="IYK21" s="1833"/>
      <c r="IYL21" s="1827"/>
      <c r="IYM21" s="1827"/>
      <c r="IYN21" s="1842"/>
      <c r="IYO21" s="1842"/>
      <c r="IYP21" s="1827"/>
      <c r="IYQ21" s="1835"/>
      <c r="IYR21" s="1836"/>
      <c r="IYS21" s="1837"/>
      <c r="IYT21" s="1827"/>
      <c r="IYU21" s="1827"/>
      <c r="IYV21" s="1827"/>
      <c r="IYW21" s="1838"/>
      <c r="IYX21" s="1838"/>
      <c r="IYY21" s="1827"/>
      <c r="IYZ21" s="1838"/>
      <c r="IZA21" s="1838"/>
      <c r="IZB21" s="1838"/>
      <c r="IZC21" s="1838"/>
      <c r="IZD21" s="1838"/>
      <c r="IZE21" s="1827"/>
      <c r="IZF21" s="1823"/>
      <c r="IZG21" s="1840"/>
      <c r="IZH21" s="1825"/>
      <c r="IZI21" s="1826"/>
      <c r="IZJ21" s="1827"/>
      <c r="IZK21" s="1828"/>
      <c r="IZL21" s="1829"/>
      <c r="IZM21" s="1830"/>
      <c r="IZN21" s="1826"/>
      <c r="IZO21" s="1831"/>
      <c r="IZP21" s="1667"/>
      <c r="IZQ21" s="1832"/>
      <c r="IZR21" s="1665"/>
      <c r="IZS21" s="1841"/>
      <c r="IZT21" s="1448"/>
      <c r="IZU21" s="1666"/>
      <c r="IZV21" s="1667"/>
      <c r="IZW21" s="1668"/>
      <c r="IZX21" s="1668"/>
      <c r="IZY21" s="1667"/>
      <c r="IZZ21" s="1833"/>
      <c r="JAA21" s="1827"/>
      <c r="JAB21" s="1827"/>
      <c r="JAC21" s="1842"/>
      <c r="JAD21" s="1842"/>
      <c r="JAE21" s="1827"/>
      <c r="JAF21" s="1835"/>
      <c r="JAG21" s="1836"/>
      <c r="JAH21" s="1837"/>
      <c r="JAI21" s="1827"/>
      <c r="JAJ21" s="1827"/>
      <c r="JAK21" s="1827"/>
      <c r="JAL21" s="1838"/>
      <c r="JAM21" s="1838"/>
      <c r="JAN21" s="1827"/>
      <c r="JAO21" s="1838"/>
      <c r="JAP21" s="1838"/>
      <c r="JAQ21" s="1838"/>
      <c r="JAR21" s="1838"/>
      <c r="JAS21" s="1838"/>
      <c r="JAT21" s="1827"/>
      <c r="JAU21" s="1823"/>
      <c r="JAV21" s="1840"/>
      <c r="JAW21" s="1825"/>
      <c r="JAX21" s="1826"/>
      <c r="JAY21" s="1827"/>
      <c r="JAZ21" s="1828"/>
      <c r="JBA21" s="1829"/>
      <c r="JBB21" s="1830"/>
      <c r="JBC21" s="1826"/>
      <c r="JBD21" s="1831"/>
      <c r="JBE21" s="1667"/>
      <c r="JBF21" s="1832"/>
      <c r="JBG21" s="1665"/>
      <c r="JBH21" s="1841"/>
      <c r="JBI21" s="1448"/>
      <c r="JBJ21" s="1666"/>
      <c r="JBK21" s="1667"/>
      <c r="JBL21" s="1668"/>
      <c r="JBM21" s="1668"/>
      <c r="JBN21" s="1667"/>
      <c r="JBO21" s="1833"/>
      <c r="JBP21" s="1827"/>
      <c r="JBQ21" s="1827"/>
      <c r="JBR21" s="1842"/>
      <c r="JBS21" s="1842"/>
      <c r="JBT21" s="1827"/>
      <c r="JBU21" s="1835"/>
      <c r="JBV21" s="1836"/>
      <c r="JBW21" s="1837"/>
      <c r="JBX21" s="1827"/>
      <c r="JBY21" s="1827"/>
      <c r="JBZ21" s="1827"/>
      <c r="JCA21" s="1838"/>
      <c r="JCB21" s="1838"/>
      <c r="JCC21" s="1827"/>
      <c r="JCD21" s="1838"/>
      <c r="JCE21" s="1838"/>
      <c r="JCF21" s="1838"/>
      <c r="JCG21" s="1838"/>
      <c r="JCH21" s="1838"/>
      <c r="JCI21" s="1827"/>
      <c r="JCJ21" s="1823"/>
      <c r="JCK21" s="1840"/>
      <c r="JCL21" s="1825"/>
      <c r="JCM21" s="1826"/>
      <c r="JCN21" s="1827"/>
      <c r="JCO21" s="1828"/>
      <c r="JCP21" s="1829"/>
      <c r="JCQ21" s="1830"/>
      <c r="JCR21" s="1826"/>
      <c r="JCS21" s="1831"/>
      <c r="JCT21" s="1667"/>
      <c r="JCU21" s="1832"/>
      <c r="JCV21" s="1665"/>
      <c r="JCW21" s="1841"/>
      <c r="JCX21" s="1448"/>
      <c r="JCY21" s="1666"/>
      <c r="JCZ21" s="1667"/>
      <c r="JDA21" s="1668"/>
      <c r="JDB21" s="1668"/>
      <c r="JDC21" s="1667"/>
      <c r="JDD21" s="1833"/>
      <c r="JDE21" s="1827"/>
      <c r="JDF21" s="1827"/>
      <c r="JDG21" s="1842"/>
      <c r="JDH21" s="1842"/>
      <c r="JDI21" s="1827"/>
      <c r="JDJ21" s="1835"/>
      <c r="JDK21" s="1836"/>
      <c r="JDL21" s="1837"/>
      <c r="JDM21" s="1827"/>
      <c r="JDN21" s="1827"/>
      <c r="JDO21" s="1827"/>
      <c r="JDP21" s="1838"/>
      <c r="JDQ21" s="1838"/>
      <c r="JDR21" s="1827"/>
      <c r="JDS21" s="1838"/>
      <c r="JDT21" s="1838"/>
      <c r="JDU21" s="1838"/>
      <c r="JDV21" s="1838"/>
      <c r="JDW21" s="1838"/>
      <c r="JDX21" s="1827"/>
      <c r="JDY21" s="1823"/>
      <c r="JDZ21" s="1840"/>
      <c r="JEA21" s="1825"/>
      <c r="JEB21" s="1826"/>
      <c r="JEC21" s="1827"/>
      <c r="JED21" s="1828"/>
      <c r="JEE21" s="1829"/>
      <c r="JEF21" s="1830"/>
      <c r="JEG21" s="1826"/>
      <c r="JEH21" s="1831"/>
      <c r="JEI21" s="1667"/>
      <c r="JEJ21" s="1832"/>
      <c r="JEK21" s="1665"/>
      <c r="JEL21" s="1841"/>
      <c r="JEM21" s="1448"/>
      <c r="JEN21" s="1666"/>
      <c r="JEO21" s="1667"/>
      <c r="JEP21" s="1668"/>
      <c r="JEQ21" s="1668"/>
      <c r="JER21" s="1667"/>
      <c r="JES21" s="1833"/>
      <c r="JET21" s="1827"/>
      <c r="JEU21" s="1827"/>
      <c r="JEV21" s="1842"/>
      <c r="JEW21" s="1842"/>
      <c r="JEX21" s="1827"/>
      <c r="JEY21" s="1835"/>
      <c r="JEZ21" s="1836"/>
      <c r="JFA21" s="1837"/>
      <c r="JFB21" s="1827"/>
      <c r="JFC21" s="1827"/>
      <c r="JFD21" s="1827"/>
      <c r="JFE21" s="1838"/>
      <c r="JFF21" s="1838"/>
      <c r="JFG21" s="1827"/>
      <c r="JFH21" s="1838"/>
      <c r="JFI21" s="1838"/>
      <c r="JFJ21" s="1838"/>
      <c r="JFK21" s="1838"/>
      <c r="JFL21" s="1838"/>
      <c r="JFM21" s="1827"/>
      <c r="JFN21" s="1823"/>
      <c r="JFO21" s="1840"/>
      <c r="JFP21" s="1825"/>
      <c r="JFQ21" s="1826"/>
      <c r="JFR21" s="1827"/>
      <c r="JFS21" s="1828"/>
      <c r="JFT21" s="1829"/>
      <c r="JFU21" s="1830"/>
      <c r="JFV21" s="1826"/>
      <c r="JFW21" s="1831"/>
      <c r="JFX21" s="1667"/>
      <c r="JFY21" s="1832"/>
      <c r="JFZ21" s="1665"/>
      <c r="JGA21" s="1841"/>
      <c r="JGB21" s="1448"/>
      <c r="JGC21" s="1666"/>
      <c r="JGD21" s="1667"/>
      <c r="JGE21" s="1668"/>
      <c r="JGF21" s="1668"/>
      <c r="JGG21" s="1667"/>
      <c r="JGH21" s="1833"/>
      <c r="JGI21" s="1827"/>
      <c r="JGJ21" s="1827"/>
      <c r="JGK21" s="1842"/>
      <c r="JGL21" s="1842"/>
      <c r="JGM21" s="1827"/>
      <c r="JGN21" s="1835"/>
      <c r="JGO21" s="1836"/>
      <c r="JGP21" s="1837"/>
      <c r="JGQ21" s="1827"/>
      <c r="JGR21" s="1827"/>
      <c r="JGS21" s="1827"/>
      <c r="JGT21" s="1838"/>
      <c r="JGU21" s="1838"/>
      <c r="JGV21" s="1827"/>
      <c r="JGW21" s="1838"/>
      <c r="JGX21" s="1838"/>
      <c r="JGY21" s="1838"/>
      <c r="JGZ21" s="1838"/>
      <c r="JHA21" s="1838"/>
      <c r="JHB21" s="1827"/>
      <c r="JHC21" s="1823"/>
      <c r="JHD21" s="1840"/>
      <c r="JHE21" s="1825"/>
      <c r="JHF21" s="1826"/>
      <c r="JHG21" s="1827"/>
      <c r="JHH21" s="1828"/>
      <c r="JHI21" s="1829"/>
      <c r="JHJ21" s="1830"/>
      <c r="JHK21" s="1826"/>
      <c r="JHL21" s="1831"/>
      <c r="JHM21" s="1667"/>
      <c r="JHN21" s="1832"/>
      <c r="JHO21" s="1665"/>
      <c r="JHP21" s="1841"/>
      <c r="JHQ21" s="1448"/>
      <c r="JHR21" s="1666"/>
      <c r="JHS21" s="1667"/>
      <c r="JHT21" s="1668"/>
      <c r="JHU21" s="1668"/>
      <c r="JHV21" s="1667"/>
      <c r="JHW21" s="1833"/>
      <c r="JHX21" s="1827"/>
      <c r="JHY21" s="1827"/>
      <c r="JHZ21" s="1842"/>
      <c r="JIA21" s="1842"/>
      <c r="JIB21" s="1827"/>
      <c r="JIC21" s="1835"/>
      <c r="JID21" s="1836"/>
      <c r="JIE21" s="1837"/>
      <c r="JIF21" s="1827"/>
      <c r="JIG21" s="1827"/>
      <c r="JIH21" s="1827"/>
      <c r="JII21" s="1838"/>
      <c r="JIJ21" s="1838"/>
      <c r="JIK21" s="1827"/>
      <c r="JIL21" s="1838"/>
      <c r="JIM21" s="1838"/>
      <c r="JIN21" s="1838"/>
      <c r="JIO21" s="1838"/>
      <c r="JIP21" s="1838"/>
      <c r="JIQ21" s="1827"/>
      <c r="JIR21" s="1823"/>
      <c r="JIS21" s="1840"/>
      <c r="JIT21" s="1825"/>
      <c r="JIU21" s="1826"/>
      <c r="JIV21" s="1827"/>
      <c r="JIW21" s="1828"/>
      <c r="JIX21" s="1829"/>
      <c r="JIY21" s="1830"/>
      <c r="JIZ21" s="1826"/>
      <c r="JJA21" s="1831"/>
      <c r="JJB21" s="1667"/>
      <c r="JJC21" s="1832"/>
      <c r="JJD21" s="1665"/>
      <c r="JJE21" s="1841"/>
      <c r="JJF21" s="1448"/>
      <c r="JJG21" s="1666"/>
      <c r="JJH21" s="1667"/>
      <c r="JJI21" s="1668"/>
      <c r="JJJ21" s="1668"/>
      <c r="JJK21" s="1667"/>
      <c r="JJL21" s="1833"/>
      <c r="JJM21" s="1827"/>
      <c r="JJN21" s="1827"/>
      <c r="JJO21" s="1842"/>
      <c r="JJP21" s="1842"/>
      <c r="JJQ21" s="1827"/>
      <c r="JJR21" s="1835"/>
      <c r="JJS21" s="1836"/>
      <c r="JJT21" s="1837"/>
      <c r="JJU21" s="1827"/>
      <c r="JJV21" s="1827"/>
      <c r="JJW21" s="1827"/>
      <c r="JJX21" s="1838"/>
      <c r="JJY21" s="1838"/>
      <c r="JJZ21" s="1827"/>
      <c r="JKA21" s="1838"/>
      <c r="JKB21" s="1838"/>
      <c r="JKC21" s="1838"/>
      <c r="JKD21" s="1838"/>
      <c r="JKE21" s="1838"/>
      <c r="JKF21" s="1827"/>
      <c r="JKG21" s="1823"/>
      <c r="JKH21" s="1840"/>
      <c r="JKI21" s="1825"/>
      <c r="JKJ21" s="1826"/>
      <c r="JKK21" s="1827"/>
      <c r="JKL21" s="1828"/>
      <c r="JKM21" s="1829"/>
      <c r="JKN21" s="1830"/>
      <c r="JKO21" s="1826"/>
      <c r="JKP21" s="1831"/>
      <c r="JKQ21" s="1667"/>
      <c r="JKR21" s="1832"/>
      <c r="JKS21" s="1665"/>
      <c r="JKT21" s="1841"/>
      <c r="JKU21" s="1448"/>
      <c r="JKV21" s="1666"/>
      <c r="JKW21" s="1667"/>
      <c r="JKX21" s="1668"/>
      <c r="JKY21" s="1668"/>
      <c r="JKZ21" s="1667"/>
      <c r="JLA21" s="1833"/>
      <c r="JLB21" s="1827"/>
      <c r="JLC21" s="1827"/>
      <c r="JLD21" s="1842"/>
      <c r="JLE21" s="1842"/>
      <c r="JLF21" s="1827"/>
      <c r="JLG21" s="1835"/>
      <c r="JLH21" s="1836"/>
      <c r="JLI21" s="1837"/>
      <c r="JLJ21" s="1827"/>
      <c r="JLK21" s="1827"/>
      <c r="JLL21" s="1827"/>
      <c r="JLM21" s="1838"/>
      <c r="JLN21" s="1838"/>
      <c r="JLO21" s="1827"/>
      <c r="JLP21" s="1838"/>
      <c r="JLQ21" s="1838"/>
      <c r="JLR21" s="1838"/>
      <c r="JLS21" s="1838"/>
      <c r="JLT21" s="1838"/>
      <c r="JLU21" s="1827"/>
      <c r="JLV21" s="1823"/>
      <c r="JLW21" s="1840"/>
      <c r="JLX21" s="1825"/>
      <c r="JLY21" s="1826"/>
      <c r="JLZ21" s="1827"/>
      <c r="JMA21" s="1828"/>
      <c r="JMB21" s="1829"/>
      <c r="JMC21" s="1830"/>
      <c r="JMD21" s="1826"/>
      <c r="JME21" s="1831"/>
      <c r="JMF21" s="1667"/>
      <c r="JMG21" s="1832"/>
      <c r="JMH21" s="1665"/>
      <c r="JMI21" s="1841"/>
      <c r="JMJ21" s="1448"/>
      <c r="JMK21" s="1666"/>
      <c r="JML21" s="1667"/>
      <c r="JMM21" s="1668"/>
      <c r="JMN21" s="1668"/>
      <c r="JMO21" s="1667"/>
      <c r="JMP21" s="1833"/>
      <c r="JMQ21" s="1827"/>
      <c r="JMR21" s="1827"/>
      <c r="JMS21" s="1842"/>
      <c r="JMT21" s="1842"/>
      <c r="JMU21" s="1827"/>
      <c r="JMV21" s="1835"/>
      <c r="JMW21" s="1836"/>
      <c r="JMX21" s="1837"/>
      <c r="JMY21" s="1827"/>
      <c r="JMZ21" s="1827"/>
      <c r="JNA21" s="1827"/>
      <c r="JNB21" s="1838"/>
      <c r="JNC21" s="1838"/>
      <c r="JND21" s="1827"/>
      <c r="JNE21" s="1838"/>
      <c r="JNF21" s="1838"/>
      <c r="JNG21" s="1838"/>
      <c r="JNH21" s="1838"/>
      <c r="JNI21" s="1838"/>
      <c r="JNJ21" s="1827"/>
      <c r="JNK21" s="1823"/>
      <c r="JNL21" s="1840"/>
      <c r="JNM21" s="1825"/>
      <c r="JNN21" s="1826"/>
      <c r="JNO21" s="1827"/>
      <c r="JNP21" s="1828"/>
      <c r="JNQ21" s="1829"/>
      <c r="JNR21" s="1830"/>
      <c r="JNS21" s="1826"/>
      <c r="JNT21" s="1831"/>
      <c r="JNU21" s="1667"/>
      <c r="JNV21" s="1832"/>
      <c r="JNW21" s="1665"/>
      <c r="JNX21" s="1841"/>
      <c r="JNY21" s="1448"/>
      <c r="JNZ21" s="1666"/>
      <c r="JOA21" s="1667"/>
      <c r="JOB21" s="1668"/>
      <c r="JOC21" s="1668"/>
      <c r="JOD21" s="1667"/>
      <c r="JOE21" s="1833"/>
      <c r="JOF21" s="1827"/>
      <c r="JOG21" s="1827"/>
      <c r="JOH21" s="1842"/>
      <c r="JOI21" s="1842"/>
      <c r="JOJ21" s="1827"/>
      <c r="JOK21" s="1835"/>
      <c r="JOL21" s="1836"/>
      <c r="JOM21" s="1837"/>
      <c r="JON21" s="1827"/>
      <c r="JOO21" s="1827"/>
      <c r="JOP21" s="1827"/>
      <c r="JOQ21" s="1838"/>
      <c r="JOR21" s="1838"/>
      <c r="JOS21" s="1827"/>
      <c r="JOT21" s="1838"/>
      <c r="JOU21" s="1838"/>
      <c r="JOV21" s="1838"/>
      <c r="JOW21" s="1838"/>
      <c r="JOX21" s="1838"/>
      <c r="JOY21" s="1827"/>
      <c r="JOZ21" s="1823"/>
      <c r="JPA21" s="1840"/>
      <c r="JPB21" s="1825"/>
      <c r="JPC21" s="1826"/>
      <c r="JPD21" s="1827"/>
      <c r="JPE21" s="1828"/>
      <c r="JPF21" s="1829"/>
      <c r="JPG21" s="1830"/>
      <c r="JPH21" s="1826"/>
      <c r="JPI21" s="1831"/>
      <c r="JPJ21" s="1667"/>
      <c r="JPK21" s="1832"/>
      <c r="JPL21" s="1665"/>
      <c r="JPM21" s="1841"/>
      <c r="JPN21" s="1448"/>
      <c r="JPO21" s="1666"/>
      <c r="JPP21" s="1667"/>
      <c r="JPQ21" s="1668"/>
      <c r="JPR21" s="1668"/>
      <c r="JPS21" s="1667"/>
      <c r="JPT21" s="1833"/>
      <c r="JPU21" s="1827"/>
      <c r="JPV21" s="1827"/>
      <c r="JPW21" s="1842"/>
      <c r="JPX21" s="1842"/>
      <c r="JPY21" s="1827"/>
      <c r="JPZ21" s="1835"/>
      <c r="JQA21" s="1836"/>
      <c r="JQB21" s="1837"/>
      <c r="JQC21" s="1827"/>
      <c r="JQD21" s="1827"/>
      <c r="JQE21" s="1827"/>
      <c r="JQF21" s="1838"/>
      <c r="JQG21" s="1838"/>
      <c r="JQH21" s="1827"/>
      <c r="JQI21" s="1838"/>
      <c r="JQJ21" s="1838"/>
      <c r="JQK21" s="1838"/>
      <c r="JQL21" s="1838"/>
      <c r="JQM21" s="1838"/>
      <c r="JQN21" s="1827"/>
      <c r="JQO21" s="1823"/>
      <c r="JQP21" s="1840"/>
      <c r="JQQ21" s="1825"/>
      <c r="JQR21" s="1826"/>
      <c r="JQS21" s="1827"/>
      <c r="JQT21" s="1828"/>
      <c r="JQU21" s="1829"/>
      <c r="JQV21" s="1830"/>
      <c r="JQW21" s="1826"/>
      <c r="JQX21" s="1831"/>
      <c r="JQY21" s="1667"/>
      <c r="JQZ21" s="1832"/>
      <c r="JRA21" s="1665"/>
      <c r="JRB21" s="1841"/>
      <c r="JRC21" s="1448"/>
      <c r="JRD21" s="1666"/>
      <c r="JRE21" s="1667"/>
      <c r="JRF21" s="1668"/>
      <c r="JRG21" s="1668"/>
      <c r="JRH21" s="1667"/>
      <c r="JRI21" s="1833"/>
      <c r="JRJ21" s="1827"/>
      <c r="JRK21" s="1827"/>
      <c r="JRL21" s="1842"/>
      <c r="JRM21" s="1842"/>
      <c r="JRN21" s="1827"/>
      <c r="JRO21" s="1835"/>
      <c r="JRP21" s="1836"/>
      <c r="JRQ21" s="1837"/>
      <c r="JRR21" s="1827"/>
      <c r="JRS21" s="1827"/>
      <c r="JRT21" s="1827"/>
      <c r="JRU21" s="1838"/>
      <c r="JRV21" s="1838"/>
      <c r="JRW21" s="1827"/>
      <c r="JRX21" s="1838"/>
      <c r="JRY21" s="1838"/>
      <c r="JRZ21" s="1838"/>
      <c r="JSA21" s="1838"/>
      <c r="JSB21" s="1838"/>
      <c r="JSC21" s="1827"/>
      <c r="JSD21" s="1823"/>
      <c r="JSE21" s="1840"/>
      <c r="JSF21" s="1825"/>
      <c r="JSG21" s="1826"/>
      <c r="JSH21" s="1827"/>
      <c r="JSI21" s="1828"/>
      <c r="JSJ21" s="1829"/>
      <c r="JSK21" s="1830"/>
      <c r="JSL21" s="1826"/>
      <c r="JSM21" s="1831"/>
      <c r="JSN21" s="1667"/>
      <c r="JSO21" s="1832"/>
      <c r="JSP21" s="1665"/>
      <c r="JSQ21" s="1841"/>
      <c r="JSR21" s="1448"/>
      <c r="JSS21" s="1666"/>
      <c r="JST21" s="1667"/>
      <c r="JSU21" s="1668"/>
      <c r="JSV21" s="1668"/>
      <c r="JSW21" s="1667"/>
      <c r="JSX21" s="1833"/>
      <c r="JSY21" s="1827"/>
      <c r="JSZ21" s="1827"/>
      <c r="JTA21" s="1842"/>
      <c r="JTB21" s="1842"/>
      <c r="JTC21" s="1827"/>
      <c r="JTD21" s="1835"/>
      <c r="JTE21" s="1836"/>
      <c r="JTF21" s="1837"/>
      <c r="JTG21" s="1827"/>
      <c r="JTH21" s="1827"/>
      <c r="JTI21" s="1827"/>
      <c r="JTJ21" s="1838"/>
      <c r="JTK21" s="1838"/>
      <c r="JTL21" s="1827"/>
      <c r="JTM21" s="1838"/>
      <c r="JTN21" s="1838"/>
      <c r="JTO21" s="1838"/>
      <c r="JTP21" s="1838"/>
      <c r="JTQ21" s="1838"/>
      <c r="JTR21" s="1827"/>
      <c r="JTS21" s="1823"/>
      <c r="JTT21" s="1840"/>
      <c r="JTU21" s="1825"/>
      <c r="JTV21" s="1826"/>
      <c r="JTW21" s="1827"/>
      <c r="JTX21" s="1828"/>
      <c r="JTY21" s="1829"/>
      <c r="JTZ21" s="1830"/>
      <c r="JUA21" s="1826"/>
      <c r="JUB21" s="1831"/>
      <c r="JUC21" s="1667"/>
      <c r="JUD21" s="1832"/>
      <c r="JUE21" s="1665"/>
      <c r="JUF21" s="1841"/>
      <c r="JUG21" s="1448"/>
      <c r="JUH21" s="1666"/>
      <c r="JUI21" s="1667"/>
      <c r="JUJ21" s="1668"/>
      <c r="JUK21" s="1668"/>
      <c r="JUL21" s="1667"/>
      <c r="JUM21" s="1833"/>
      <c r="JUN21" s="1827"/>
      <c r="JUO21" s="1827"/>
      <c r="JUP21" s="1842"/>
      <c r="JUQ21" s="1842"/>
      <c r="JUR21" s="1827"/>
      <c r="JUS21" s="1835"/>
      <c r="JUT21" s="1836"/>
      <c r="JUU21" s="1837"/>
      <c r="JUV21" s="1827"/>
      <c r="JUW21" s="1827"/>
      <c r="JUX21" s="1827"/>
      <c r="JUY21" s="1838"/>
      <c r="JUZ21" s="1838"/>
      <c r="JVA21" s="1827"/>
      <c r="JVB21" s="1838"/>
      <c r="JVC21" s="1838"/>
      <c r="JVD21" s="1838"/>
      <c r="JVE21" s="1838"/>
      <c r="JVF21" s="1838"/>
      <c r="JVG21" s="1827"/>
      <c r="JVH21" s="1823"/>
      <c r="JVI21" s="1840"/>
      <c r="JVJ21" s="1825"/>
      <c r="JVK21" s="1826"/>
      <c r="JVL21" s="1827"/>
      <c r="JVM21" s="1828"/>
      <c r="JVN21" s="1829"/>
      <c r="JVO21" s="1830"/>
      <c r="JVP21" s="1826"/>
      <c r="JVQ21" s="1831"/>
      <c r="JVR21" s="1667"/>
      <c r="JVS21" s="1832"/>
      <c r="JVT21" s="1665"/>
      <c r="JVU21" s="1841"/>
      <c r="JVV21" s="1448"/>
      <c r="JVW21" s="1666"/>
      <c r="JVX21" s="1667"/>
      <c r="JVY21" s="1668"/>
      <c r="JVZ21" s="1668"/>
      <c r="JWA21" s="1667"/>
      <c r="JWB21" s="1833"/>
      <c r="JWC21" s="1827"/>
      <c r="JWD21" s="1827"/>
      <c r="JWE21" s="1842"/>
      <c r="JWF21" s="1842"/>
      <c r="JWG21" s="1827"/>
      <c r="JWH21" s="1835"/>
      <c r="JWI21" s="1836"/>
      <c r="JWJ21" s="1837"/>
      <c r="JWK21" s="1827"/>
      <c r="JWL21" s="1827"/>
      <c r="JWM21" s="1827"/>
      <c r="JWN21" s="1838"/>
      <c r="JWO21" s="1838"/>
      <c r="JWP21" s="1827"/>
      <c r="JWQ21" s="1838"/>
      <c r="JWR21" s="1838"/>
      <c r="JWS21" s="1838"/>
      <c r="JWT21" s="1838"/>
      <c r="JWU21" s="1838"/>
      <c r="JWV21" s="1827"/>
      <c r="JWW21" s="1823"/>
      <c r="JWX21" s="1840"/>
      <c r="JWY21" s="1825"/>
      <c r="JWZ21" s="1826"/>
      <c r="JXA21" s="1827"/>
      <c r="JXB21" s="1828"/>
      <c r="JXC21" s="1829"/>
      <c r="JXD21" s="1830"/>
      <c r="JXE21" s="1826"/>
      <c r="JXF21" s="1831"/>
      <c r="JXG21" s="1667"/>
      <c r="JXH21" s="1832"/>
      <c r="JXI21" s="1665"/>
      <c r="JXJ21" s="1841"/>
      <c r="JXK21" s="1448"/>
      <c r="JXL21" s="1666"/>
      <c r="JXM21" s="1667"/>
      <c r="JXN21" s="1668"/>
      <c r="JXO21" s="1668"/>
      <c r="JXP21" s="1667"/>
      <c r="JXQ21" s="1833"/>
      <c r="JXR21" s="1827"/>
      <c r="JXS21" s="1827"/>
      <c r="JXT21" s="1842"/>
      <c r="JXU21" s="1842"/>
      <c r="JXV21" s="1827"/>
      <c r="JXW21" s="1835"/>
      <c r="JXX21" s="1836"/>
      <c r="JXY21" s="1837"/>
      <c r="JXZ21" s="1827"/>
      <c r="JYA21" s="1827"/>
      <c r="JYB21" s="1827"/>
      <c r="JYC21" s="1838"/>
      <c r="JYD21" s="1838"/>
      <c r="JYE21" s="1827"/>
      <c r="JYF21" s="1838"/>
      <c r="JYG21" s="1838"/>
      <c r="JYH21" s="1838"/>
      <c r="JYI21" s="1838"/>
      <c r="JYJ21" s="1838"/>
      <c r="JYK21" s="1827"/>
      <c r="JYL21" s="1823"/>
      <c r="JYM21" s="1840"/>
      <c r="JYN21" s="1825"/>
      <c r="JYO21" s="1826"/>
      <c r="JYP21" s="1827"/>
      <c r="JYQ21" s="1828"/>
      <c r="JYR21" s="1829"/>
      <c r="JYS21" s="1830"/>
      <c r="JYT21" s="1826"/>
      <c r="JYU21" s="1831"/>
      <c r="JYV21" s="1667"/>
      <c r="JYW21" s="1832"/>
      <c r="JYX21" s="1665"/>
      <c r="JYY21" s="1841"/>
      <c r="JYZ21" s="1448"/>
      <c r="JZA21" s="1666"/>
      <c r="JZB21" s="1667"/>
      <c r="JZC21" s="1668"/>
      <c r="JZD21" s="1668"/>
      <c r="JZE21" s="1667"/>
      <c r="JZF21" s="1833"/>
      <c r="JZG21" s="1827"/>
      <c r="JZH21" s="1827"/>
      <c r="JZI21" s="1842"/>
      <c r="JZJ21" s="1842"/>
      <c r="JZK21" s="1827"/>
      <c r="JZL21" s="1835"/>
      <c r="JZM21" s="1836"/>
      <c r="JZN21" s="1837"/>
      <c r="JZO21" s="1827"/>
      <c r="JZP21" s="1827"/>
      <c r="JZQ21" s="1827"/>
      <c r="JZR21" s="1838"/>
      <c r="JZS21" s="1838"/>
      <c r="JZT21" s="1827"/>
      <c r="JZU21" s="1838"/>
      <c r="JZV21" s="1838"/>
      <c r="JZW21" s="1838"/>
      <c r="JZX21" s="1838"/>
      <c r="JZY21" s="1838"/>
      <c r="JZZ21" s="1827"/>
      <c r="KAA21" s="1823"/>
      <c r="KAB21" s="1840"/>
      <c r="KAC21" s="1825"/>
      <c r="KAD21" s="1826"/>
      <c r="KAE21" s="1827"/>
      <c r="KAF21" s="1828"/>
      <c r="KAG21" s="1829"/>
      <c r="KAH21" s="1830"/>
      <c r="KAI21" s="1826"/>
      <c r="KAJ21" s="1831"/>
      <c r="KAK21" s="1667"/>
      <c r="KAL21" s="1832"/>
      <c r="KAM21" s="1665"/>
      <c r="KAN21" s="1841"/>
      <c r="KAO21" s="1448"/>
      <c r="KAP21" s="1666"/>
      <c r="KAQ21" s="1667"/>
      <c r="KAR21" s="1668"/>
      <c r="KAS21" s="1668"/>
      <c r="KAT21" s="1667"/>
      <c r="KAU21" s="1833"/>
      <c r="KAV21" s="1827"/>
      <c r="KAW21" s="1827"/>
      <c r="KAX21" s="1842"/>
      <c r="KAY21" s="1842"/>
      <c r="KAZ21" s="1827"/>
      <c r="KBA21" s="1835"/>
      <c r="KBB21" s="1836"/>
      <c r="KBC21" s="1837"/>
      <c r="KBD21" s="1827"/>
      <c r="KBE21" s="1827"/>
      <c r="KBF21" s="1827"/>
      <c r="KBG21" s="1838"/>
      <c r="KBH21" s="1838"/>
      <c r="KBI21" s="1827"/>
      <c r="KBJ21" s="1838"/>
      <c r="KBK21" s="1838"/>
      <c r="KBL21" s="1838"/>
      <c r="KBM21" s="1838"/>
      <c r="KBN21" s="1838"/>
      <c r="KBO21" s="1827"/>
      <c r="KBP21" s="1823"/>
      <c r="KBQ21" s="1840"/>
      <c r="KBR21" s="1825"/>
      <c r="KBS21" s="1826"/>
      <c r="KBT21" s="1827"/>
      <c r="KBU21" s="1828"/>
      <c r="KBV21" s="1829"/>
      <c r="KBW21" s="1830"/>
      <c r="KBX21" s="1826"/>
      <c r="KBY21" s="1831"/>
      <c r="KBZ21" s="1667"/>
      <c r="KCA21" s="1832"/>
      <c r="KCB21" s="1665"/>
      <c r="KCC21" s="1841"/>
      <c r="KCD21" s="1448"/>
      <c r="KCE21" s="1666"/>
      <c r="KCF21" s="1667"/>
      <c r="KCG21" s="1668"/>
      <c r="KCH21" s="1668"/>
      <c r="KCI21" s="1667"/>
      <c r="KCJ21" s="1833"/>
      <c r="KCK21" s="1827"/>
      <c r="KCL21" s="1827"/>
      <c r="KCM21" s="1842"/>
      <c r="KCN21" s="1842"/>
      <c r="KCO21" s="1827"/>
      <c r="KCP21" s="1835"/>
      <c r="KCQ21" s="1836"/>
      <c r="KCR21" s="1837"/>
      <c r="KCS21" s="1827"/>
      <c r="KCT21" s="1827"/>
      <c r="KCU21" s="1827"/>
      <c r="KCV21" s="1838"/>
      <c r="KCW21" s="1838"/>
      <c r="KCX21" s="1827"/>
      <c r="KCY21" s="1838"/>
      <c r="KCZ21" s="1838"/>
      <c r="KDA21" s="1838"/>
      <c r="KDB21" s="1838"/>
      <c r="KDC21" s="1838"/>
      <c r="KDD21" s="1827"/>
      <c r="KDE21" s="1823"/>
      <c r="KDF21" s="1840"/>
      <c r="KDG21" s="1825"/>
      <c r="KDH21" s="1826"/>
      <c r="KDI21" s="1827"/>
      <c r="KDJ21" s="1828"/>
      <c r="KDK21" s="1829"/>
      <c r="KDL21" s="1830"/>
      <c r="KDM21" s="1826"/>
      <c r="KDN21" s="1831"/>
      <c r="KDO21" s="1667"/>
      <c r="KDP21" s="1832"/>
      <c r="KDQ21" s="1665"/>
      <c r="KDR21" s="1841"/>
      <c r="KDS21" s="1448"/>
      <c r="KDT21" s="1666"/>
      <c r="KDU21" s="1667"/>
      <c r="KDV21" s="1668"/>
      <c r="KDW21" s="1668"/>
      <c r="KDX21" s="1667"/>
      <c r="KDY21" s="1833"/>
      <c r="KDZ21" s="1827"/>
      <c r="KEA21" s="1827"/>
      <c r="KEB21" s="1842"/>
      <c r="KEC21" s="1842"/>
      <c r="KED21" s="1827"/>
      <c r="KEE21" s="1835"/>
      <c r="KEF21" s="1836"/>
      <c r="KEG21" s="1837"/>
      <c r="KEH21" s="1827"/>
      <c r="KEI21" s="1827"/>
      <c r="KEJ21" s="1827"/>
      <c r="KEK21" s="1838"/>
      <c r="KEL21" s="1838"/>
      <c r="KEM21" s="1827"/>
      <c r="KEN21" s="1838"/>
      <c r="KEO21" s="1838"/>
      <c r="KEP21" s="1838"/>
      <c r="KEQ21" s="1838"/>
      <c r="KER21" s="1838"/>
      <c r="KES21" s="1827"/>
      <c r="KET21" s="1823"/>
      <c r="KEU21" s="1840"/>
      <c r="KEV21" s="1825"/>
      <c r="KEW21" s="1826"/>
      <c r="KEX21" s="1827"/>
      <c r="KEY21" s="1828"/>
      <c r="KEZ21" s="1829"/>
      <c r="KFA21" s="1830"/>
      <c r="KFB21" s="1826"/>
      <c r="KFC21" s="1831"/>
      <c r="KFD21" s="1667"/>
      <c r="KFE21" s="1832"/>
      <c r="KFF21" s="1665"/>
      <c r="KFG21" s="1841"/>
      <c r="KFH21" s="1448"/>
      <c r="KFI21" s="1666"/>
      <c r="KFJ21" s="1667"/>
      <c r="KFK21" s="1668"/>
      <c r="KFL21" s="1668"/>
      <c r="KFM21" s="1667"/>
      <c r="KFN21" s="1833"/>
      <c r="KFO21" s="1827"/>
      <c r="KFP21" s="1827"/>
      <c r="KFQ21" s="1842"/>
      <c r="KFR21" s="1842"/>
      <c r="KFS21" s="1827"/>
      <c r="KFT21" s="1835"/>
      <c r="KFU21" s="1836"/>
      <c r="KFV21" s="1837"/>
      <c r="KFW21" s="1827"/>
      <c r="KFX21" s="1827"/>
      <c r="KFY21" s="1827"/>
      <c r="KFZ21" s="1838"/>
      <c r="KGA21" s="1838"/>
      <c r="KGB21" s="1827"/>
      <c r="KGC21" s="1838"/>
      <c r="KGD21" s="1838"/>
      <c r="KGE21" s="1838"/>
      <c r="KGF21" s="1838"/>
      <c r="KGG21" s="1838"/>
      <c r="KGH21" s="1827"/>
      <c r="KGI21" s="1823"/>
      <c r="KGJ21" s="1840"/>
      <c r="KGK21" s="1825"/>
      <c r="KGL21" s="1826"/>
      <c r="KGM21" s="1827"/>
      <c r="KGN21" s="1828"/>
      <c r="KGO21" s="1829"/>
      <c r="KGP21" s="1830"/>
      <c r="KGQ21" s="1826"/>
      <c r="KGR21" s="1831"/>
      <c r="KGS21" s="1667"/>
      <c r="KGT21" s="1832"/>
      <c r="KGU21" s="1665"/>
      <c r="KGV21" s="1841"/>
      <c r="KGW21" s="1448"/>
      <c r="KGX21" s="1666"/>
      <c r="KGY21" s="1667"/>
      <c r="KGZ21" s="1668"/>
      <c r="KHA21" s="1668"/>
      <c r="KHB21" s="1667"/>
      <c r="KHC21" s="1833"/>
      <c r="KHD21" s="1827"/>
      <c r="KHE21" s="1827"/>
      <c r="KHF21" s="1842"/>
      <c r="KHG21" s="1842"/>
      <c r="KHH21" s="1827"/>
      <c r="KHI21" s="1835"/>
      <c r="KHJ21" s="1836"/>
      <c r="KHK21" s="1837"/>
      <c r="KHL21" s="1827"/>
      <c r="KHM21" s="1827"/>
      <c r="KHN21" s="1827"/>
      <c r="KHO21" s="1838"/>
      <c r="KHP21" s="1838"/>
      <c r="KHQ21" s="1827"/>
      <c r="KHR21" s="1838"/>
      <c r="KHS21" s="1838"/>
      <c r="KHT21" s="1838"/>
      <c r="KHU21" s="1838"/>
      <c r="KHV21" s="1838"/>
      <c r="KHW21" s="1827"/>
      <c r="KHX21" s="1823"/>
      <c r="KHY21" s="1840"/>
      <c r="KHZ21" s="1825"/>
      <c r="KIA21" s="1826"/>
      <c r="KIB21" s="1827"/>
      <c r="KIC21" s="1828"/>
      <c r="KID21" s="1829"/>
      <c r="KIE21" s="1830"/>
      <c r="KIF21" s="1826"/>
      <c r="KIG21" s="1831"/>
      <c r="KIH21" s="1667"/>
      <c r="KII21" s="1832"/>
      <c r="KIJ21" s="1665"/>
      <c r="KIK21" s="1841"/>
      <c r="KIL21" s="1448"/>
      <c r="KIM21" s="1666"/>
      <c r="KIN21" s="1667"/>
      <c r="KIO21" s="1668"/>
      <c r="KIP21" s="1668"/>
      <c r="KIQ21" s="1667"/>
      <c r="KIR21" s="1833"/>
      <c r="KIS21" s="1827"/>
      <c r="KIT21" s="1827"/>
      <c r="KIU21" s="1842"/>
      <c r="KIV21" s="1842"/>
      <c r="KIW21" s="1827"/>
      <c r="KIX21" s="1835"/>
      <c r="KIY21" s="1836"/>
      <c r="KIZ21" s="1837"/>
      <c r="KJA21" s="1827"/>
      <c r="KJB21" s="1827"/>
      <c r="KJC21" s="1827"/>
      <c r="KJD21" s="1838"/>
      <c r="KJE21" s="1838"/>
      <c r="KJF21" s="1827"/>
      <c r="KJG21" s="1838"/>
      <c r="KJH21" s="1838"/>
      <c r="KJI21" s="1838"/>
      <c r="KJJ21" s="1838"/>
      <c r="KJK21" s="1838"/>
      <c r="KJL21" s="1827"/>
      <c r="KJM21" s="1823"/>
      <c r="KJN21" s="1840"/>
      <c r="KJO21" s="1825"/>
      <c r="KJP21" s="1826"/>
      <c r="KJQ21" s="1827"/>
      <c r="KJR21" s="1828"/>
      <c r="KJS21" s="1829"/>
      <c r="KJT21" s="1830"/>
      <c r="KJU21" s="1826"/>
      <c r="KJV21" s="1831"/>
      <c r="KJW21" s="1667"/>
      <c r="KJX21" s="1832"/>
      <c r="KJY21" s="1665"/>
      <c r="KJZ21" s="1841"/>
      <c r="KKA21" s="1448"/>
      <c r="KKB21" s="1666"/>
      <c r="KKC21" s="1667"/>
      <c r="KKD21" s="1668"/>
      <c r="KKE21" s="1668"/>
      <c r="KKF21" s="1667"/>
      <c r="KKG21" s="1833"/>
      <c r="KKH21" s="1827"/>
      <c r="KKI21" s="1827"/>
      <c r="KKJ21" s="1842"/>
      <c r="KKK21" s="1842"/>
      <c r="KKL21" s="1827"/>
      <c r="KKM21" s="1835"/>
      <c r="KKN21" s="1836"/>
      <c r="KKO21" s="1837"/>
      <c r="KKP21" s="1827"/>
      <c r="KKQ21" s="1827"/>
      <c r="KKR21" s="1827"/>
      <c r="KKS21" s="1838"/>
      <c r="KKT21" s="1838"/>
      <c r="KKU21" s="1827"/>
      <c r="KKV21" s="1838"/>
      <c r="KKW21" s="1838"/>
      <c r="KKX21" s="1838"/>
      <c r="KKY21" s="1838"/>
      <c r="KKZ21" s="1838"/>
      <c r="KLA21" s="1827"/>
      <c r="KLB21" s="1823"/>
      <c r="KLC21" s="1840"/>
      <c r="KLD21" s="1825"/>
      <c r="KLE21" s="1826"/>
      <c r="KLF21" s="1827"/>
      <c r="KLG21" s="1828"/>
      <c r="KLH21" s="1829"/>
      <c r="KLI21" s="1830"/>
      <c r="KLJ21" s="1826"/>
      <c r="KLK21" s="1831"/>
      <c r="KLL21" s="1667"/>
      <c r="KLM21" s="1832"/>
      <c r="KLN21" s="1665"/>
      <c r="KLO21" s="1841"/>
      <c r="KLP21" s="1448"/>
      <c r="KLQ21" s="1666"/>
      <c r="KLR21" s="1667"/>
      <c r="KLS21" s="1668"/>
      <c r="KLT21" s="1668"/>
      <c r="KLU21" s="1667"/>
      <c r="KLV21" s="1833"/>
      <c r="KLW21" s="1827"/>
      <c r="KLX21" s="1827"/>
      <c r="KLY21" s="1842"/>
      <c r="KLZ21" s="1842"/>
      <c r="KMA21" s="1827"/>
      <c r="KMB21" s="1835"/>
      <c r="KMC21" s="1836"/>
      <c r="KMD21" s="1837"/>
      <c r="KME21" s="1827"/>
      <c r="KMF21" s="1827"/>
      <c r="KMG21" s="1827"/>
      <c r="KMH21" s="1838"/>
      <c r="KMI21" s="1838"/>
      <c r="KMJ21" s="1827"/>
      <c r="KMK21" s="1838"/>
      <c r="KML21" s="1838"/>
      <c r="KMM21" s="1838"/>
      <c r="KMN21" s="1838"/>
      <c r="KMO21" s="1838"/>
      <c r="KMP21" s="1827"/>
      <c r="KMQ21" s="1823"/>
      <c r="KMR21" s="1840"/>
      <c r="KMS21" s="1825"/>
      <c r="KMT21" s="1826"/>
      <c r="KMU21" s="1827"/>
      <c r="KMV21" s="1828"/>
      <c r="KMW21" s="1829"/>
      <c r="KMX21" s="1830"/>
      <c r="KMY21" s="1826"/>
      <c r="KMZ21" s="1831"/>
      <c r="KNA21" s="1667"/>
      <c r="KNB21" s="1832"/>
      <c r="KNC21" s="1665"/>
      <c r="KND21" s="1841"/>
      <c r="KNE21" s="1448"/>
      <c r="KNF21" s="1666"/>
      <c r="KNG21" s="1667"/>
      <c r="KNH21" s="1668"/>
      <c r="KNI21" s="1668"/>
      <c r="KNJ21" s="1667"/>
      <c r="KNK21" s="1833"/>
      <c r="KNL21" s="1827"/>
      <c r="KNM21" s="1827"/>
      <c r="KNN21" s="1842"/>
      <c r="KNO21" s="1842"/>
      <c r="KNP21" s="1827"/>
      <c r="KNQ21" s="1835"/>
      <c r="KNR21" s="1836"/>
      <c r="KNS21" s="1837"/>
      <c r="KNT21" s="1827"/>
      <c r="KNU21" s="1827"/>
      <c r="KNV21" s="1827"/>
      <c r="KNW21" s="1838"/>
      <c r="KNX21" s="1838"/>
      <c r="KNY21" s="1827"/>
      <c r="KNZ21" s="1838"/>
      <c r="KOA21" s="1838"/>
      <c r="KOB21" s="1838"/>
      <c r="KOC21" s="1838"/>
      <c r="KOD21" s="1838"/>
      <c r="KOE21" s="1827"/>
      <c r="KOF21" s="1823"/>
      <c r="KOG21" s="1840"/>
      <c r="KOH21" s="1825"/>
      <c r="KOI21" s="1826"/>
      <c r="KOJ21" s="1827"/>
      <c r="KOK21" s="1828"/>
      <c r="KOL21" s="1829"/>
      <c r="KOM21" s="1830"/>
      <c r="KON21" s="1826"/>
      <c r="KOO21" s="1831"/>
      <c r="KOP21" s="1667"/>
      <c r="KOQ21" s="1832"/>
      <c r="KOR21" s="1665"/>
      <c r="KOS21" s="1841"/>
      <c r="KOT21" s="1448"/>
      <c r="KOU21" s="1666"/>
      <c r="KOV21" s="1667"/>
      <c r="KOW21" s="1668"/>
      <c r="KOX21" s="1668"/>
      <c r="KOY21" s="1667"/>
      <c r="KOZ21" s="1833"/>
      <c r="KPA21" s="1827"/>
      <c r="KPB21" s="1827"/>
      <c r="KPC21" s="1842"/>
      <c r="KPD21" s="1842"/>
      <c r="KPE21" s="1827"/>
      <c r="KPF21" s="1835"/>
      <c r="KPG21" s="1836"/>
      <c r="KPH21" s="1837"/>
      <c r="KPI21" s="1827"/>
      <c r="KPJ21" s="1827"/>
      <c r="KPK21" s="1827"/>
      <c r="KPL21" s="1838"/>
      <c r="KPM21" s="1838"/>
      <c r="KPN21" s="1827"/>
      <c r="KPO21" s="1838"/>
      <c r="KPP21" s="1838"/>
      <c r="KPQ21" s="1838"/>
      <c r="KPR21" s="1838"/>
      <c r="KPS21" s="1838"/>
      <c r="KPT21" s="1827"/>
      <c r="KPU21" s="1823"/>
      <c r="KPV21" s="1840"/>
      <c r="KPW21" s="1825"/>
      <c r="KPX21" s="1826"/>
      <c r="KPY21" s="1827"/>
      <c r="KPZ21" s="1828"/>
      <c r="KQA21" s="1829"/>
      <c r="KQB21" s="1830"/>
      <c r="KQC21" s="1826"/>
      <c r="KQD21" s="1831"/>
      <c r="KQE21" s="1667"/>
      <c r="KQF21" s="1832"/>
      <c r="KQG21" s="1665"/>
      <c r="KQH21" s="1841"/>
      <c r="KQI21" s="1448"/>
      <c r="KQJ21" s="1666"/>
      <c r="KQK21" s="1667"/>
      <c r="KQL21" s="1668"/>
      <c r="KQM21" s="1668"/>
      <c r="KQN21" s="1667"/>
      <c r="KQO21" s="1833"/>
      <c r="KQP21" s="1827"/>
      <c r="KQQ21" s="1827"/>
      <c r="KQR21" s="1842"/>
      <c r="KQS21" s="1842"/>
      <c r="KQT21" s="1827"/>
      <c r="KQU21" s="1835"/>
      <c r="KQV21" s="1836"/>
      <c r="KQW21" s="1837"/>
      <c r="KQX21" s="1827"/>
      <c r="KQY21" s="1827"/>
      <c r="KQZ21" s="1827"/>
      <c r="KRA21" s="1838"/>
      <c r="KRB21" s="1838"/>
      <c r="KRC21" s="1827"/>
      <c r="KRD21" s="1838"/>
      <c r="KRE21" s="1838"/>
      <c r="KRF21" s="1838"/>
      <c r="KRG21" s="1838"/>
      <c r="KRH21" s="1838"/>
      <c r="KRI21" s="1827"/>
      <c r="KRJ21" s="1823"/>
      <c r="KRK21" s="1840"/>
      <c r="KRL21" s="1825"/>
      <c r="KRM21" s="1826"/>
      <c r="KRN21" s="1827"/>
      <c r="KRO21" s="1828"/>
      <c r="KRP21" s="1829"/>
      <c r="KRQ21" s="1830"/>
      <c r="KRR21" s="1826"/>
      <c r="KRS21" s="1831"/>
      <c r="KRT21" s="1667"/>
      <c r="KRU21" s="1832"/>
      <c r="KRV21" s="1665"/>
      <c r="KRW21" s="1841"/>
      <c r="KRX21" s="1448"/>
      <c r="KRY21" s="1666"/>
      <c r="KRZ21" s="1667"/>
      <c r="KSA21" s="1668"/>
      <c r="KSB21" s="1668"/>
      <c r="KSC21" s="1667"/>
      <c r="KSD21" s="1833"/>
      <c r="KSE21" s="1827"/>
      <c r="KSF21" s="1827"/>
      <c r="KSG21" s="1842"/>
      <c r="KSH21" s="1842"/>
      <c r="KSI21" s="1827"/>
      <c r="KSJ21" s="1835"/>
      <c r="KSK21" s="1836"/>
      <c r="KSL21" s="1837"/>
      <c r="KSM21" s="1827"/>
      <c r="KSN21" s="1827"/>
      <c r="KSO21" s="1827"/>
      <c r="KSP21" s="1838"/>
      <c r="KSQ21" s="1838"/>
      <c r="KSR21" s="1827"/>
      <c r="KSS21" s="1838"/>
      <c r="KST21" s="1838"/>
      <c r="KSU21" s="1838"/>
      <c r="KSV21" s="1838"/>
      <c r="KSW21" s="1838"/>
      <c r="KSX21" s="1827"/>
      <c r="KSY21" s="1823"/>
      <c r="KSZ21" s="1840"/>
      <c r="KTA21" s="1825"/>
      <c r="KTB21" s="1826"/>
      <c r="KTC21" s="1827"/>
      <c r="KTD21" s="1828"/>
      <c r="KTE21" s="1829"/>
      <c r="KTF21" s="1830"/>
      <c r="KTG21" s="1826"/>
      <c r="KTH21" s="1831"/>
      <c r="KTI21" s="1667"/>
      <c r="KTJ21" s="1832"/>
      <c r="KTK21" s="1665"/>
      <c r="KTL21" s="1841"/>
      <c r="KTM21" s="1448"/>
      <c r="KTN21" s="1666"/>
      <c r="KTO21" s="1667"/>
      <c r="KTP21" s="1668"/>
      <c r="KTQ21" s="1668"/>
      <c r="KTR21" s="1667"/>
      <c r="KTS21" s="1833"/>
      <c r="KTT21" s="1827"/>
      <c r="KTU21" s="1827"/>
      <c r="KTV21" s="1842"/>
      <c r="KTW21" s="1842"/>
      <c r="KTX21" s="1827"/>
      <c r="KTY21" s="1835"/>
      <c r="KTZ21" s="1836"/>
      <c r="KUA21" s="1837"/>
      <c r="KUB21" s="1827"/>
      <c r="KUC21" s="1827"/>
      <c r="KUD21" s="1827"/>
      <c r="KUE21" s="1838"/>
      <c r="KUF21" s="1838"/>
      <c r="KUG21" s="1827"/>
      <c r="KUH21" s="1838"/>
      <c r="KUI21" s="1838"/>
      <c r="KUJ21" s="1838"/>
      <c r="KUK21" s="1838"/>
      <c r="KUL21" s="1838"/>
      <c r="KUM21" s="1827"/>
      <c r="KUN21" s="1823"/>
      <c r="KUO21" s="1840"/>
      <c r="KUP21" s="1825"/>
      <c r="KUQ21" s="1826"/>
      <c r="KUR21" s="1827"/>
      <c r="KUS21" s="1828"/>
      <c r="KUT21" s="1829"/>
      <c r="KUU21" s="1830"/>
      <c r="KUV21" s="1826"/>
      <c r="KUW21" s="1831"/>
      <c r="KUX21" s="1667"/>
      <c r="KUY21" s="1832"/>
      <c r="KUZ21" s="1665"/>
      <c r="KVA21" s="1841"/>
      <c r="KVB21" s="1448"/>
      <c r="KVC21" s="1666"/>
      <c r="KVD21" s="1667"/>
      <c r="KVE21" s="1668"/>
      <c r="KVF21" s="1668"/>
      <c r="KVG21" s="1667"/>
      <c r="KVH21" s="1833"/>
      <c r="KVI21" s="1827"/>
      <c r="KVJ21" s="1827"/>
      <c r="KVK21" s="1842"/>
      <c r="KVL21" s="1842"/>
      <c r="KVM21" s="1827"/>
      <c r="KVN21" s="1835"/>
      <c r="KVO21" s="1836"/>
      <c r="KVP21" s="1837"/>
      <c r="KVQ21" s="1827"/>
      <c r="KVR21" s="1827"/>
      <c r="KVS21" s="1827"/>
      <c r="KVT21" s="1838"/>
      <c r="KVU21" s="1838"/>
      <c r="KVV21" s="1827"/>
      <c r="KVW21" s="1838"/>
      <c r="KVX21" s="1838"/>
      <c r="KVY21" s="1838"/>
      <c r="KVZ21" s="1838"/>
      <c r="KWA21" s="1838"/>
      <c r="KWB21" s="1827"/>
      <c r="KWC21" s="1823"/>
      <c r="KWD21" s="1840"/>
      <c r="KWE21" s="1825"/>
      <c r="KWF21" s="1826"/>
      <c r="KWG21" s="1827"/>
      <c r="KWH21" s="1828"/>
      <c r="KWI21" s="1829"/>
      <c r="KWJ21" s="1830"/>
      <c r="KWK21" s="1826"/>
      <c r="KWL21" s="1831"/>
      <c r="KWM21" s="1667"/>
      <c r="KWN21" s="1832"/>
      <c r="KWO21" s="1665"/>
      <c r="KWP21" s="1841"/>
      <c r="KWQ21" s="1448"/>
      <c r="KWR21" s="1666"/>
      <c r="KWS21" s="1667"/>
      <c r="KWT21" s="1668"/>
      <c r="KWU21" s="1668"/>
      <c r="KWV21" s="1667"/>
      <c r="KWW21" s="1833"/>
      <c r="KWX21" s="1827"/>
      <c r="KWY21" s="1827"/>
      <c r="KWZ21" s="1842"/>
      <c r="KXA21" s="1842"/>
      <c r="KXB21" s="1827"/>
      <c r="KXC21" s="1835"/>
      <c r="KXD21" s="1836"/>
      <c r="KXE21" s="1837"/>
      <c r="KXF21" s="1827"/>
      <c r="KXG21" s="1827"/>
      <c r="KXH21" s="1827"/>
      <c r="KXI21" s="1838"/>
      <c r="KXJ21" s="1838"/>
      <c r="KXK21" s="1827"/>
      <c r="KXL21" s="1838"/>
      <c r="KXM21" s="1838"/>
      <c r="KXN21" s="1838"/>
      <c r="KXO21" s="1838"/>
      <c r="KXP21" s="1838"/>
      <c r="KXQ21" s="1827"/>
      <c r="KXR21" s="1823"/>
      <c r="KXS21" s="1840"/>
      <c r="KXT21" s="1825"/>
      <c r="KXU21" s="1826"/>
      <c r="KXV21" s="1827"/>
      <c r="KXW21" s="1828"/>
      <c r="KXX21" s="1829"/>
      <c r="KXY21" s="1830"/>
      <c r="KXZ21" s="1826"/>
      <c r="KYA21" s="1831"/>
      <c r="KYB21" s="1667"/>
      <c r="KYC21" s="1832"/>
      <c r="KYD21" s="1665"/>
      <c r="KYE21" s="1841"/>
      <c r="KYF21" s="1448"/>
      <c r="KYG21" s="1666"/>
      <c r="KYH21" s="1667"/>
      <c r="KYI21" s="1668"/>
      <c r="KYJ21" s="1668"/>
      <c r="KYK21" s="1667"/>
      <c r="KYL21" s="1833"/>
      <c r="KYM21" s="1827"/>
      <c r="KYN21" s="1827"/>
      <c r="KYO21" s="1842"/>
      <c r="KYP21" s="1842"/>
      <c r="KYQ21" s="1827"/>
      <c r="KYR21" s="1835"/>
      <c r="KYS21" s="1836"/>
      <c r="KYT21" s="1837"/>
      <c r="KYU21" s="1827"/>
      <c r="KYV21" s="1827"/>
      <c r="KYW21" s="1827"/>
      <c r="KYX21" s="1838"/>
      <c r="KYY21" s="1838"/>
      <c r="KYZ21" s="1827"/>
      <c r="KZA21" s="1838"/>
      <c r="KZB21" s="1838"/>
      <c r="KZC21" s="1838"/>
      <c r="KZD21" s="1838"/>
      <c r="KZE21" s="1838"/>
      <c r="KZF21" s="1827"/>
      <c r="KZG21" s="1823"/>
      <c r="KZH21" s="1840"/>
      <c r="KZI21" s="1825"/>
      <c r="KZJ21" s="1826"/>
      <c r="KZK21" s="1827"/>
      <c r="KZL21" s="1828"/>
      <c r="KZM21" s="1829"/>
      <c r="KZN21" s="1830"/>
      <c r="KZO21" s="1826"/>
      <c r="KZP21" s="1831"/>
      <c r="KZQ21" s="1667"/>
      <c r="KZR21" s="1832"/>
      <c r="KZS21" s="1665"/>
      <c r="KZT21" s="1841"/>
      <c r="KZU21" s="1448"/>
      <c r="KZV21" s="1666"/>
      <c r="KZW21" s="1667"/>
      <c r="KZX21" s="1668"/>
      <c r="KZY21" s="1668"/>
      <c r="KZZ21" s="1667"/>
      <c r="LAA21" s="1833"/>
      <c r="LAB21" s="1827"/>
      <c r="LAC21" s="1827"/>
      <c r="LAD21" s="1842"/>
      <c r="LAE21" s="1842"/>
      <c r="LAF21" s="1827"/>
      <c r="LAG21" s="1835"/>
      <c r="LAH21" s="1836"/>
      <c r="LAI21" s="1837"/>
      <c r="LAJ21" s="1827"/>
      <c r="LAK21" s="1827"/>
      <c r="LAL21" s="1827"/>
      <c r="LAM21" s="1838"/>
      <c r="LAN21" s="1838"/>
      <c r="LAO21" s="1827"/>
      <c r="LAP21" s="1838"/>
      <c r="LAQ21" s="1838"/>
      <c r="LAR21" s="1838"/>
      <c r="LAS21" s="1838"/>
      <c r="LAT21" s="1838"/>
      <c r="LAU21" s="1827"/>
      <c r="LAV21" s="1823"/>
      <c r="LAW21" s="1840"/>
      <c r="LAX21" s="1825"/>
      <c r="LAY21" s="1826"/>
      <c r="LAZ21" s="1827"/>
      <c r="LBA21" s="1828"/>
      <c r="LBB21" s="1829"/>
      <c r="LBC21" s="1830"/>
      <c r="LBD21" s="1826"/>
      <c r="LBE21" s="1831"/>
      <c r="LBF21" s="1667"/>
      <c r="LBG21" s="1832"/>
      <c r="LBH21" s="1665"/>
      <c r="LBI21" s="1841"/>
      <c r="LBJ21" s="1448"/>
      <c r="LBK21" s="1666"/>
      <c r="LBL21" s="1667"/>
      <c r="LBM21" s="1668"/>
      <c r="LBN21" s="1668"/>
      <c r="LBO21" s="1667"/>
      <c r="LBP21" s="1833"/>
      <c r="LBQ21" s="1827"/>
      <c r="LBR21" s="1827"/>
      <c r="LBS21" s="1842"/>
      <c r="LBT21" s="1842"/>
      <c r="LBU21" s="1827"/>
      <c r="LBV21" s="1835"/>
      <c r="LBW21" s="1836"/>
      <c r="LBX21" s="1837"/>
      <c r="LBY21" s="1827"/>
      <c r="LBZ21" s="1827"/>
      <c r="LCA21" s="1827"/>
      <c r="LCB21" s="1838"/>
      <c r="LCC21" s="1838"/>
      <c r="LCD21" s="1827"/>
      <c r="LCE21" s="1838"/>
      <c r="LCF21" s="1838"/>
      <c r="LCG21" s="1838"/>
      <c r="LCH21" s="1838"/>
      <c r="LCI21" s="1838"/>
      <c r="LCJ21" s="1827"/>
      <c r="LCK21" s="1823"/>
      <c r="LCL21" s="1840"/>
      <c r="LCM21" s="1825"/>
      <c r="LCN21" s="1826"/>
      <c r="LCO21" s="1827"/>
      <c r="LCP21" s="1828"/>
      <c r="LCQ21" s="1829"/>
      <c r="LCR21" s="1830"/>
      <c r="LCS21" s="1826"/>
      <c r="LCT21" s="1831"/>
      <c r="LCU21" s="1667"/>
      <c r="LCV21" s="1832"/>
      <c r="LCW21" s="1665"/>
      <c r="LCX21" s="1841"/>
      <c r="LCY21" s="1448"/>
      <c r="LCZ21" s="1666"/>
      <c r="LDA21" s="1667"/>
      <c r="LDB21" s="1668"/>
      <c r="LDC21" s="1668"/>
      <c r="LDD21" s="1667"/>
      <c r="LDE21" s="1833"/>
      <c r="LDF21" s="1827"/>
      <c r="LDG21" s="1827"/>
      <c r="LDH21" s="1842"/>
      <c r="LDI21" s="1842"/>
      <c r="LDJ21" s="1827"/>
      <c r="LDK21" s="1835"/>
      <c r="LDL21" s="1836"/>
      <c r="LDM21" s="1837"/>
      <c r="LDN21" s="1827"/>
      <c r="LDO21" s="1827"/>
      <c r="LDP21" s="1827"/>
      <c r="LDQ21" s="1838"/>
      <c r="LDR21" s="1838"/>
      <c r="LDS21" s="1827"/>
      <c r="LDT21" s="1838"/>
      <c r="LDU21" s="1838"/>
      <c r="LDV21" s="1838"/>
      <c r="LDW21" s="1838"/>
      <c r="LDX21" s="1838"/>
      <c r="LDY21" s="1827"/>
      <c r="LDZ21" s="1823"/>
      <c r="LEA21" s="1840"/>
      <c r="LEB21" s="1825"/>
      <c r="LEC21" s="1826"/>
      <c r="LED21" s="1827"/>
      <c r="LEE21" s="1828"/>
      <c r="LEF21" s="1829"/>
      <c r="LEG21" s="1830"/>
      <c r="LEH21" s="1826"/>
      <c r="LEI21" s="1831"/>
      <c r="LEJ21" s="1667"/>
      <c r="LEK21" s="1832"/>
      <c r="LEL21" s="1665"/>
      <c r="LEM21" s="1841"/>
      <c r="LEN21" s="1448"/>
      <c r="LEO21" s="1666"/>
      <c r="LEP21" s="1667"/>
      <c r="LEQ21" s="1668"/>
      <c r="LER21" s="1668"/>
      <c r="LES21" s="1667"/>
      <c r="LET21" s="1833"/>
      <c r="LEU21" s="1827"/>
      <c r="LEV21" s="1827"/>
      <c r="LEW21" s="1842"/>
      <c r="LEX21" s="1842"/>
      <c r="LEY21" s="1827"/>
      <c r="LEZ21" s="1835"/>
      <c r="LFA21" s="1836"/>
      <c r="LFB21" s="1837"/>
      <c r="LFC21" s="1827"/>
      <c r="LFD21" s="1827"/>
      <c r="LFE21" s="1827"/>
      <c r="LFF21" s="1838"/>
      <c r="LFG21" s="1838"/>
      <c r="LFH21" s="1827"/>
      <c r="LFI21" s="1838"/>
      <c r="LFJ21" s="1838"/>
      <c r="LFK21" s="1838"/>
      <c r="LFL21" s="1838"/>
      <c r="LFM21" s="1838"/>
      <c r="LFN21" s="1827"/>
      <c r="LFO21" s="1823"/>
      <c r="LFP21" s="1840"/>
      <c r="LFQ21" s="1825"/>
      <c r="LFR21" s="1826"/>
      <c r="LFS21" s="1827"/>
      <c r="LFT21" s="1828"/>
      <c r="LFU21" s="1829"/>
      <c r="LFV21" s="1830"/>
      <c r="LFW21" s="1826"/>
      <c r="LFX21" s="1831"/>
      <c r="LFY21" s="1667"/>
      <c r="LFZ21" s="1832"/>
      <c r="LGA21" s="1665"/>
      <c r="LGB21" s="1841"/>
      <c r="LGC21" s="1448"/>
      <c r="LGD21" s="1666"/>
      <c r="LGE21" s="1667"/>
      <c r="LGF21" s="1668"/>
      <c r="LGG21" s="1668"/>
      <c r="LGH21" s="1667"/>
      <c r="LGI21" s="1833"/>
      <c r="LGJ21" s="1827"/>
      <c r="LGK21" s="1827"/>
      <c r="LGL21" s="1842"/>
      <c r="LGM21" s="1842"/>
      <c r="LGN21" s="1827"/>
      <c r="LGO21" s="1835"/>
      <c r="LGP21" s="1836"/>
      <c r="LGQ21" s="1837"/>
      <c r="LGR21" s="1827"/>
      <c r="LGS21" s="1827"/>
      <c r="LGT21" s="1827"/>
      <c r="LGU21" s="1838"/>
      <c r="LGV21" s="1838"/>
      <c r="LGW21" s="1827"/>
      <c r="LGX21" s="1838"/>
      <c r="LGY21" s="1838"/>
      <c r="LGZ21" s="1838"/>
      <c r="LHA21" s="1838"/>
      <c r="LHB21" s="1838"/>
      <c r="LHC21" s="1827"/>
      <c r="LHD21" s="1823"/>
      <c r="LHE21" s="1840"/>
      <c r="LHF21" s="1825"/>
      <c r="LHG21" s="1826"/>
      <c r="LHH21" s="1827"/>
      <c r="LHI21" s="1828"/>
      <c r="LHJ21" s="1829"/>
      <c r="LHK21" s="1830"/>
      <c r="LHL21" s="1826"/>
      <c r="LHM21" s="1831"/>
      <c r="LHN21" s="1667"/>
      <c r="LHO21" s="1832"/>
      <c r="LHP21" s="1665"/>
      <c r="LHQ21" s="1841"/>
      <c r="LHR21" s="1448"/>
      <c r="LHS21" s="1666"/>
      <c r="LHT21" s="1667"/>
      <c r="LHU21" s="1668"/>
      <c r="LHV21" s="1668"/>
      <c r="LHW21" s="1667"/>
      <c r="LHX21" s="1833"/>
      <c r="LHY21" s="1827"/>
      <c r="LHZ21" s="1827"/>
      <c r="LIA21" s="1842"/>
      <c r="LIB21" s="1842"/>
      <c r="LIC21" s="1827"/>
      <c r="LID21" s="1835"/>
      <c r="LIE21" s="1836"/>
      <c r="LIF21" s="1837"/>
      <c r="LIG21" s="1827"/>
      <c r="LIH21" s="1827"/>
      <c r="LII21" s="1827"/>
      <c r="LIJ21" s="1838"/>
      <c r="LIK21" s="1838"/>
      <c r="LIL21" s="1827"/>
      <c r="LIM21" s="1838"/>
      <c r="LIN21" s="1838"/>
      <c r="LIO21" s="1838"/>
      <c r="LIP21" s="1838"/>
      <c r="LIQ21" s="1838"/>
      <c r="LIR21" s="1827"/>
      <c r="LIS21" s="1823"/>
      <c r="LIT21" s="1840"/>
      <c r="LIU21" s="1825"/>
      <c r="LIV21" s="1826"/>
      <c r="LIW21" s="1827"/>
      <c r="LIX21" s="1828"/>
      <c r="LIY21" s="1829"/>
      <c r="LIZ21" s="1830"/>
      <c r="LJA21" s="1826"/>
      <c r="LJB21" s="1831"/>
      <c r="LJC21" s="1667"/>
      <c r="LJD21" s="1832"/>
      <c r="LJE21" s="1665"/>
      <c r="LJF21" s="1841"/>
      <c r="LJG21" s="1448"/>
      <c r="LJH21" s="1666"/>
      <c r="LJI21" s="1667"/>
      <c r="LJJ21" s="1668"/>
      <c r="LJK21" s="1668"/>
      <c r="LJL21" s="1667"/>
      <c r="LJM21" s="1833"/>
      <c r="LJN21" s="1827"/>
      <c r="LJO21" s="1827"/>
      <c r="LJP21" s="1842"/>
      <c r="LJQ21" s="1842"/>
      <c r="LJR21" s="1827"/>
      <c r="LJS21" s="1835"/>
      <c r="LJT21" s="1836"/>
      <c r="LJU21" s="1837"/>
      <c r="LJV21" s="1827"/>
      <c r="LJW21" s="1827"/>
      <c r="LJX21" s="1827"/>
      <c r="LJY21" s="1838"/>
      <c r="LJZ21" s="1838"/>
      <c r="LKA21" s="1827"/>
      <c r="LKB21" s="1838"/>
      <c r="LKC21" s="1838"/>
      <c r="LKD21" s="1838"/>
      <c r="LKE21" s="1838"/>
      <c r="LKF21" s="1838"/>
      <c r="LKG21" s="1827"/>
      <c r="LKH21" s="1823"/>
      <c r="LKI21" s="1840"/>
      <c r="LKJ21" s="1825"/>
      <c r="LKK21" s="1826"/>
      <c r="LKL21" s="1827"/>
      <c r="LKM21" s="1828"/>
      <c r="LKN21" s="1829"/>
      <c r="LKO21" s="1830"/>
      <c r="LKP21" s="1826"/>
      <c r="LKQ21" s="1831"/>
      <c r="LKR21" s="1667"/>
      <c r="LKS21" s="1832"/>
      <c r="LKT21" s="1665"/>
      <c r="LKU21" s="1841"/>
      <c r="LKV21" s="1448"/>
      <c r="LKW21" s="1666"/>
      <c r="LKX21" s="1667"/>
      <c r="LKY21" s="1668"/>
      <c r="LKZ21" s="1668"/>
      <c r="LLA21" s="1667"/>
      <c r="LLB21" s="1833"/>
      <c r="LLC21" s="1827"/>
      <c r="LLD21" s="1827"/>
      <c r="LLE21" s="1842"/>
      <c r="LLF21" s="1842"/>
      <c r="LLG21" s="1827"/>
      <c r="LLH21" s="1835"/>
      <c r="LLI21" s="1836"/>
      <c r="LLJ21" s="1837"/>
      <c r="LLK21" s="1827"/>
      <c r="LLL21" s="1827"/>
      <c r="LLM21" s="1827"/>
      <c r="LLN21" s="1838"/>
      <c r="LLO21" s="1838"/>
      <c r="LLP21" s="1827"/>
      <c r="LLQ21" s="1838"/>
      <c r="LLR21" s="1838"/>
      <c r="LLS21" s="1838"/>
      <c r="LLT21" s="1838"/>
      <c r="LLU21" s="1838"/>
      <c r="LLV21" s="1827"/>
      <c r="LLW21" s="1823"/>
      <c r="LLX21" s="1840"/>
      <c r="LLY21" s="1825"/>
      <c r="LLZ21" s="1826"/>
      <c r="LMA21" s="1827"/>
      <c r="LMB21" s="1828"/>
      <c r="LMC21" s="1829"/>
      <c r="LMD21" s="1830"/>
      <c r="LME21" s="1826"/>
      <c r="LMF21" s="1831"/>
      <c r="LMG21" s="1667"/>
      <c r="LMH21" s="1832"/>
      <c r="LMI21" s="1665"/>
      <c r="LMJ21" s="1841"/>
      <c r="LMK21" s="1448"/>
      <c r="LML21" s="1666"/>
      <c r="LMM21" s="1667"/>
      <c r="LMN21" s="1668"/>
      <c r="LMO21" s="1668"/>
      <c r="LMP21" s="1667"/>
      <c r="LMQ21" s="1833"/>
      <c r="LMR21" s="1827"/>
      <c r="LMS21" s="1827"/>
      <c r="LMT21" s="1842"/>
      <c r="LMU21" s="1842"/>
      <c r="LMV21" s="1827"/>
      <c r="LMW21" s="1835"/>
      <c r="LMX21" s="1836"/>
      <c r="LMY21" s="1837"/>
      <c r="LMZ21" s="1827"/>
      <c r="LNA21" s="1827"/>
      <c r="LNB21" s="1827"/>
      <c r="LNC21" s="1838"/>
      <c r="LND21" s="1838"/>
      <c r="LNE21" s="1827"/>
      <c r="LNF21" s="1838"/>
      <c r="LNG21" s="1838"/>
      <c r="LNH21" s="1838"/>
      <c r="LNI21" s="1838"/>
      <c r="LNJ21" s="1838"/>
      <c r="LNK21" s="1827"/>
      <c r="LNL21" s="1823"/>
      <c r="LNM21" s="1840"/>
      <c r="LNN21" s="1825"/>
      <c r="LNO21" s="1826"/>
      <c r="LNP21" s="1827"/>
      <c r="LNQ21" s="1828"/>
      <c r="LNR21" s="1829"/>
      <c r="LNS21" s="1830"/>
      <c r="LNT21" s="1826"/>
      <c r="LNU21" s="1831"/>
      <c r="LNV21" s="1667"/>
      <c r="LNW21" s="1832"/>
      <c r="LNX21" s="1665"/>
      <c r="LNY21" s="1841"/>
      <c r="LNZ21" s="1448"/>
      <c r="LOA21" s="1666"/>
      <c r="LOB21" s="1667"/>
      <c r="LOC21" s="1668"/>
      <c r="LOD21" s="1668"/>
      <c r="LOE21" s="1667"/>
      <c r="LOF21" s="1833"/>
      <c r="LOG21" s="1827"/>
      <c r="LOH21" s="1827"/>
      <c r="LOI21" s="1842"/>
      <c r="LOJ21" s="1842"/>
      <c r="LOK21" s="1827"/>
      <c r="LOL21" s="1835"/>
      <c r="LOM21" s="1836"/>
      <c r="LON21" s="1837"/>
      <c r="LOO21" s="1827"/>
      <c r="LOP21" s="1827"/>
      <c r="LOQ21" s="1827"/>
      <c r="LOR21" s="1838"/>
      <c r="LOS21" s="1838"/>
      <c r="LOT21" s="1827"/>
      <c r="LOU21" s="1838"/>
      <c r="LOV21" s="1838"/>
      <c r="LOW21" s="1838"/>
      <c r="LOX21" s="1838"/>
      <c r="LOY21" s="1838"/>
      <c r="LOZ21" s="1827"/>
      <c r="LPA21" s="1823"/>
      <c r="LPB21" s="1840"/>
      <c r="LPC21" s="1825"/>
      <c r="LPD21" s="1826"/>
      <c r="LPE21" s="1827"/>
      <c r="LPF21" s="1828"/>
      <c r="LPG21" s="1829"/>
      <c r="LPH21" s="1830"/>
      <c r="LPI21" s="1826"/>
      <c r="LPJ21" s="1831"/>
      <c r="LPK21" s="1667"/>
      <c r="LPL21" s="1832"/>
      <c r="LPM21" s="1665"/>
      <c r="LPN21" s="1841"/>
      <c r="LPO21" s="1448"/>
      <c r="LPP21" s="1666"/>
      <c r="LPQ21" s="1667"/>
      <c r="LPR21" s="1668"/>
      <c r="LPS21" s="1668"/>
      <c r="LPT21" s="1667"/>
      <c r="LPU21" s="1833"/>
      <c r="LPV21" s="1827"/>
      <c r="LPW21" s="1827"/>
      <c r="LPX21" s="1842"/>
      <c r="LPY21" s="1842"/>
      <c r="LPZ21" s="1827"/>
      <c r="LQA21" s="1835"/>
      <c r="LQB21" s="1836"/>
      <c r="LQC21" s="1837"/>
      <c r="LQD21" s="1827"/>
      <c r="LQE21" s="1827"/>
      <c r="LQF21" s="1827"/>
      <c r="LQG21" s="1838"/>
      <c r="LQH21" s="1838"/>
      <c r="LQI21" s="1827"/>
      <c r="LQJ21" s="1838"/>
      <c r="LQK21" s="1838"/>
      <c r="LQL21" s="1838"/>
      <c r="LQM21" s="1838"/>
      <c r="LQN21" s="1838"/>
      <c r="LQO21" s="1827"/>
      <c r="LQP21" s="1823"/>
      <c r="LQQ21" s="1840"/>
      <c r="LQR21" s="1825"/>
      <c r="LQS21" s="1826"/>
      <c r="LQT21" s="1827"/>
      <c r="LQU21" s="1828"/>
      <c r="LQV21" s="1829"/>
      <c r="LQW21" s="1830"/>
      <c r="LQX21" s="1826"/>
      <c r="LQY21" s="1831"/>
      <c r="LQZ21" s="1667"/>
      <c r="LRA21" s="1832"/>
      <c r="LRB21" s="1665"/>
      <c r="LRC21" s="1841"/>
      <c r="LRD21" s="1448"/>
      <c r="LRE21" s="1666"/>
      <c r="LRF21" s="1667"/>
      <c r="LRG21" s="1668"/>
      <c r="LRH21" s="1668"/>
      <c r="LRI21" s="1667"/>
      <c r="LRJ21" s="1833"/>
      <c r="LRK21" s="1827"/>
      <c r="LRL21" s="1827"/>
      <c r="LRM21" s="1842"/>
      <c r="LRN21" s="1842"/>
      <c r="LRO21" s="1827"/>
      <c r="LRP21" s="1835"/>
      <c r="LRQ21" s="1836"/>
      <c r="LRR21" s="1837"/>
      <c r="LRS21" s="1827"/>
      <c r="LRT21" s="1827"/>
      <c r="LRU21" s="1827"/>
      <c r="LRV21" s="1838"/>
      <c r="LRW21" s="1838"/>
      <c r="LRX21" s="1827"/>
      <c r="LRY21" s="1838"/>
      <c r="LRZ21" s="1838"/>
      <c r="LSA21" s="1838"/>
      <c r="LSB21" s="1838"/>
      <c r="LSC21" s="1838"/>
      <c r="LSD21" s="1827"/>
      <c r="LSE21" s="1823"/>
      <c r="LSF21" s="1840"/>
      <c r="LSG21" s="1825"/>
      <c r="LSH21" s="1826"/>
      <c r="LSI21" s="1827"/>
      <c r="LSJ21" s="1828"/>
      <c r="LSK21" s="1829"/>
      <c r="LSL21" s="1830"/>
      <c r="LSM21" s="1826"/>
      <c r="LSN21" s="1831"/>
      <c r="LSO21" s="1667"/>
      <c r="LSP21" s="1832"/>
      <c r="LSQ21" s="1665"/>
      <c r="LSR21" s="1841"/>
      <c r="LSS21" s="1448"/>
      <c r="LST21" s="1666"/>
      <c r="LSU21" s="1667"/>
      <c r="LSV21" s="1668"/>
      <c r="LSW21" s="1668"/>
      <c r="LSX21" s="1667"/>
      <c r="LSY21" s="1833"/>
      <c r="LSZ21" s="1827"/>
      <c r="LTA21" s="1827"/>
      <c r="LTB21" s="1842"/>
      <c r="LTC21" s="1842"/>
      <c r="LTD21" s="1827"/>
      <c r="LTE21" s="1835"/>
      <c r="LTF21" s="1836"/>
      <c r="LTG21" s="1837"/>
      <c r="LTH21" s="1827"/>
      <c r="LTI21" s="1827"/>
      <c r="LTJ21" s="1827"/>
      <c r="LTK21" s="1838"/>
      <c r="LTL21" s="1838"/>
      <c r="LTM21" s="1827"/>
      <c r="LTN21" s="1838"/>
      <c r="LTO21" s="1838"/>
      <c r="LTP21" s="1838"/>
      <c r="LTQ21" s="1838"/>
      <c r="LTR21" s="1838"/>
      <c r="LTS21" s="1827"/>
      <c r="LTT21" s="1823"/>
      <c r="LTU21" s="1840"/>
      <c r="LTV21" s="1825"/>
      <c r="LTW21" s="1826"/>
      <c r="LTX21" s="1827"/>
      <c r="LTY21" s="1828"/>
      <c r="LTZ21" s="1829"/>
      <c r="LUA21" s="1830"/>
      <c r="LUB21" s="1826"/>
      <c r="LUC21" s="1831"/>
      <c r="LUD21" s="1667"/>
      <c r="LUE21" s="1832"/>
      <c r="LUF21" s="1665"/>
      <c r="LUG21" s="1841"/>
      <c r="LUH21" s="1448"/>
      <c r="LUI21" s="1666"/>
      <c r="LUJ21" s="1667"/>
      <c r="LUK21" s="1668"/>
      <c r="LUL21" s="1668"/>
      <c r="LUM21" s="1667"/>
      <c r="LUN21" s="1833"/>
      <c r="LUO21" s="1827"/>
      <c r="LUP21" s="1827"/>
      <c r="LUQ21" s="1842"/>
      <c r="LUR21" s="1842"/>
      <c r="LUS21" s="1827"/>
      <c r="LUT21" s="1835"/>
      <c r="LUU21" s="1836"/>
      <c r="LUV21" s="1837"/>
      <c r="LUW21" s="1827"/>
      <c r="LUX21" s="1827"/>
      <c r="LUY21" s="1827"/>
      <c r="LUZ21" s="1838"/>
      <c r="LVA21" s="1838"/>
      <c r="LVB21" s="1827"/>
      <c r="LVC21" s="1838"/>
      <c r="LVD21" s="1838"/>
      <c r="LVE21" s="1838"/>
      <c r="LVF21" s="1838"/>
      <c r="LVG21" s="1838"/>
      <c r="LVH21" s="1827"/>
      <c r="LVI21" s="1823"/>
      <c r="LVJ21" s="1840"/>
      <c r="LVK21" s="1825"/>
      <c r="LVL21" s="1826"/>
      <c r="LVM21" s="1827"/>
      <c r="LVN21" s="1828"/>
      <c r="LVO21" s="1829"/>
      <c r="LVP21" s="1830"/>
      <c r="LVQ21" s="1826"/>
      <c r="LVR21" s="1831"/>
      <c r="LVS21" s="1667"/>
      <c r="LVT21" s="1832"/>
      <c r="LVU21" s="1665"/>
      <c r="LVV21" s="1841"/>
      <c r="LVW21" s="1448"/>
      <c r="LVX21" s="1666"/>
      <c r="LVY21" s="1667"/>
      <c r="LVZ21" s="1668"/>
      <c r="LWA21" s="1668"/>
      <c r="LWB21" s="1667"/>
      <c r="LWC21" s="1833"/>
      <c r="LWD21" s="1827"/>
      <c r="LWE21" s="1827"/>
      <c r="LWF21" s="1842"/>
      <c r="LWG21" s="1842"/>
      <c r="LWH21" s="1827"/>
      <c r="LWI21" s="1835"/>
      <c r="LWJ21" s="1836"/>
      <c r="LWK21" s="1837"/>
      <c r="LWL21" s="1827"/>
      <c r="LWM21" s="1827"/>
      <c r="LWN21" s="1827"/>
      <c r="LWO21" s="1838"/>
      <c r="LWP21" s="1838"/>
      <c r="LWQ21" s="1827"/>
      <c r="LWR21" s="1838"/>
      <c r="LWS21" s="1838"/>
      <c r="LWT21" s="1838"/>
      <c r="LWU21" s="1838"/>
      <c r="LWV21" s="1838"/>
      <c r="LWW21" s="1827"/>
      <c r="LWX21" s="1823"/>
      <c r="LWY21" s="1840"/>
      <c r="LWZ21" s="1825"/>
      <c r="LXA21" s="1826"/>
      <c r="LXB21" s="1827"/>
      <c r="LXC21" s="1828"/>
      <c r="LXD21" s="1829"/>
      <c r="LXE21" s="1830"/>
      <c r="LXF21" s="1826"/>
      <c r="LXG21" s="1831"/>
      <c r="LXH21" s="1667"/>
      <c r="LXI21" s="1832"/>
      <c r="LXJ21" s="1665"/>
      <c r="LXK21" s="1841"/>
      <c r="LXL21" s="1448"/>
      <c r="LXM21" s="1666"/>
      <c r="LXN21" s="1667"/>
      <c r="LXO21" s="1668"/>
      <c r="LXP21" s="1668"/>
      <c r="LXQ21" s="1667"/>
      <c r="LXR21" s="1833"/>
      <c r="LXS21" s="1827"/>
      <c r="LXT21" s="1827"/>
      <c r="LXU21" s="1842"/>
      <c r="LXV21" s="1842"/>
      <c r="LXW21" s="1827"/>
      <c r="LXX21" s="1835"/>
      <c r="LXY21" s="1836"/>
      <c r="LXZ21" s="1837"/>
      <c r="LYA21" s="1827"/>
      <c r="LYB21" s="1827"/>
      <c r="LYC21" s="1827"/>
      <c r="LYD21" s="1838"/>
      <c r="LYE21" s="1838"/>
      <c r="LYF21" s="1827"/>
      <c r="LYG21" s="1838"/>
      <c r="LYH21" s="1838"/>
      <c r="LYI21" s="1838"/>
      <c r="LYJ21" s="1838"/>
      <c r="LYK21" s="1838"/>
      <c r="LYL21" s="1827"/>
      <c r="LYM21" s="1823"/>
      <c r="LYN21" s="1840"/>
      <c r="LYO21" s="1825"/>
      <c r="LYP21" s="1826"/>
      <c r="LYQ21" s="1827"/>
      <c r="LYR21" s="1828"/>
      <c r="LYS21" s="1829"/>
      <c r="LYT21" s="1830"/>
      <c r="LYU21" s="1826"/>
      <c r="LYV21" s="1831"/>
      <c r="LYW21" s="1667"/>
      <c r="LYX21" s="1832"/>
      <c r="LYY21" s="1665"/>
      <c r="LYZ21" s="1841"/>
      <c r="LZA21" s="1448"/>
      <c r="LZB21" s="1666"/>
      <c r="LZC21" s="1667"/>
      <c r="LZD21" s="1668"/>
      <c r="LZE21" s="1668"/>
      <c r="LZF21" s="1667"/>
      <c r="LZG21" s="1833"/>
      <c r="LZH21" s="1827"/>
      <c r="LZI21" s="1827"/>
      <c r="LZJ21" s="1842"/>
      <c r="LZK21" s="1842"/>
      <c r="LZL21" s="1827"/>
      <c r="LZM21" s="1835"/>
      <c r="LZN21" s="1836"/>
      <c r="LZO21" s="1837"/>
      <c r="LZP21" s="1827"/>
      <c r="LZQ21" s="1827"/>
      <c r="LZR21" s="1827"/>
      <c r="LZS21" s="1838"/>
      <c r="LZT21" s="1838"/>
      <c r="LZU21" s="1827"/>
      <c r="LZV21" s="1838"/>
      <c r="LZW21" s="1838"/>
      <c r="LZX21" s="1838"/>
      <c r="LZY21" s="1838"/>
      <c r="LZZ21" s="1838"/>
      <c r="MAA21" s="1827"/>
      <c r="MAB21" s="1823"/>
      <c r="MAC21" s="1840"/>
      <c r="MAD21" s="1825"/>
      <c r="MAE21" s="1826"/>
      <c r="MAF21" s="1827"/>
      <c r="MAG21" s="1828"/>
      <c r="MAH21" s="1829"/>
      <c r="MAI21" s="1830"/>
      <c r="MAJ21" s="1826"/>
      <c r="MAK21" s="1831"/>
      <c r="MAL21" s="1667"/>
      <c r="MAM21" s="1832"/>
      <c r="MAN21" s="1665"/>
      <c r="MAO21" s="1841"/>
      <c r="MAP21" s="1448"/>
      <c r="MAQ21" s="1666"/>
      <c r="MAR21" s="1667"/>
      <c r="MAS21" s="1668"/>
      <c r="MAT21" s="1668"/>
      <c r="MAU21" s="1667"/>
      <c r="MAV21" s="1833"/>
      <c r="MAW21" s="1827"/>
      <c r="MAX21" s="1827"/>
      <c r="MAY21" s="1842"/>
      <c r="MAZ21" s="1842"/>
      <c r="MBA21" s="1827"/>
      <c r="MBB21" s="1835"/>
      <c r="MBC21" s="1836"/>
      <c r="MBD21" s="1837"/>
      <c r="MBE21" s="1827"/>
      <c r="MBF21" s="1827"/>
      <c r="MBG21" s="1827"/>
      <c r="MBH21" s="1838"/>
      <c r="MBI21" s="1838"/>
      <c r="MBJ21" s="1827"/>
      <c r="MBK21" s="1838"/>
      <c r="MBL21" s="1838"/>
      <c r="MBM21" s="1838"/>
      <c r="MBN21" s="1838"/>
      <c r="MBO21" s="1838"/>
      <c r="MBP21" s="1827"/>
      <c r="MBQ21" s="1823"/>
      <c r="MBR21" s="1840"/>
      <c r="MBS21" s="1825"/>
      <c r="MBT21" s="1826"/>
      <c r="MBU21" s="1827"/>
      <c r="MBV21" s="1828"/>
      <c r="MBW21" s="1829"/>
      <c r="MBX21" s="1830"/>
      <c r="MBY21" s="1826"/>
      <c r="MBZ21" s="1831"/>
      <c r="MCA21" s="1667"/>
      <c r="MCB21" s="1832"/>
      <c r="MCC21" s="1665"/>
      <c r="MCD21" s="1841"/>
      <c r="MCE21" s="1448"/>
      <c r="MCF21" s="1666"/>
      <c r="MCG21" s="1667"/>
      <c r="MCH21" s="1668"/>
      <c r="MCI21" s="1668"/>
      <c r="MCJ21" s="1667"/>
      <c r="MCK21" s="1833"/>
      <c r="MCL21" s="1827"/>
      <c r="MCM21" s="1827"/>
      <c r="MCN21" s="1842"/>
      <c r="MCO21" s="1842"/>
      <c r="MCP21" s="1827"/>
      <c r="MCQ21" s="1835"/>
      <c r="MCR21" s="1836"/>
      <c r="MCS21" s="1837"/>
      <c r="MCT21" s="1827"/>
      <c r="MCU21" s="1827"/>
      <c r="MCV21" s="1827"/>
      <c r="MCW21" s="1838"/>
      <c r="MCX21" s="1838"/>
      <c r="MCY21" s="1827"/>
      <c r="MCZ21" s="1838"/>
      <c r="MDA21" s="1838"/>
      <c r="MDB21" s="1838"/>
      <c r="MDC21" s="1838"/>
      <c r="MDD21" s="1838"/>
      <c r="MDE21" s="1827"/>
      <c r="MDF21" s="1823"/>
      <c r="MDG21" s="1840"/>
      <c r="MDH21" s="1825"/>
      <c r="MDI21" s="1826"/>
      <c r="MDJ21" s="1827"/>
      <c r="MDK21" s="1828"/>
      <c r="MDL21" s="1829"/>
      <c r="MDM21" s="1830"/>
      <c r="MDN21" s="1826"/>
      <c r="MDO21" s="1831"/>
      <c r="MDP21" s="1667"/>
      <c r="MDQ21" s="1832"/>
      <c r="MDR21" s="1665"/>
      <c r="MDS21" s="1841"/>
      <c r="MDT21" s="1448"/>
      <c r="MDU21" s="1666"/>
      <c r="MDV21" s="1667"/>
      <c r="MDW21" s="1668"/>
      <c r="MDX21" s="1668"/>
      <c r="MDY21" s="1667"/>
      <c r="MDZ21" s="1833"/>
      <c r="MEA21" s="1827"/>
      <c r="MEB21" s="1827"/>
      <c r="MEC21" s="1842"/>
      <c r="MED21" s="1842"/>
      <c r="MEE21" s="1827"/>
      <c r="MEF21" s="1835"/>
      <c r="MEG21" s="1836"/>
      <c r="MEH21" s="1837"/>
      <c r="MEI21" s="1827"/>
      <c r="MEJ21" s="1827"/>
      <c r="MEK21" s="1827"/>
      <c r="MEL21" s="1838"/>
      <c r="MEM21" s="1838"/>
      <c r="MEN21" s="1827"/>
      <c r="MEO21" s="1838"/>
      <c r="MEP21" s="1838"/>
      <c r="MEQ21" s="1838"/>
      <c r="MER21" s="1838"/>
      <c r="MES21" s="1838"/>
      <c r="MET21" s="1827"/>
      <c r="MEU21" s="1823"/>
      <c r="MEV21" s="1840"/>
      <c r="MEW21" s="1825"/>
      <c r="MEX21" s="1826"/>
      <c r="MEY21" s="1827"/>
      <c r="MEZ21" s="1828"/>
      <c r="MFA21" s="1829"/>
      <c r="MFB21" s="1830"/>
      <c r="MFC21" s="1826"/>
      <c r="MFD21" s="1831"/>
      <c r="MFE21" s="1667"/>
      <c r="MFF21" s="1832"/>
      <c r="MFG21" s="1665"/>
      <c r="MFH21" s="1841"/>
      <c r="MFI21" s="1448"/>
      <c r="MFJ21" s="1666"/>
      <c r="MFK21" s="1667"/>
      <c r="MFL21" s="1668"/>
      <c r="MFM21" s="1668"/>
      <c r="MFN21" s="1667"/>
      <c r="MFO21" s="1833"/>
      <c r="MFP21" s="1827"/>
      <c r="MFQ21" s="1827"/>
      <c r="MFR21" s="1842"/>
      <c r="MFS21" s="1842"/>
      <c r="MFT21" s="1827"/>
      <c r="MFU21" s="1835"/>
      <c r="MFV21" s="1836"/>
      <c r="MFW21" s="1837"/>
      <c r="MFX21" s="1827"/>
      <c r="MFY21" s="1827"/>
      <c r="MFZ21" s="1827"/>
      <c r="MGA21" s="1838"/>
      <c r="MGB21" s="1838"/>
      <c r="MGC21" s="1827"/>
      <c r="MGD21" s="1838"/>
      <c r="MGE21" s="1838"/>
      <c r="MGF21" s="1838"/>
      <c r="MGG21" s="1838"/>
      <c r="MGH21" s="1838"/>
      <c r="MGI21" s="1827"/>
      <c r="MGJ21" s="1823"/>
      <c r="MGK21" s="1840"/>
      <c r="MGL21" s="1825"/>
      <c r="MGM21" s="1826"/>
      <c r="MGN21" s="1827"/>
      <c r="MGO21" s="1828"/>
      <c r="MGP21" s="1829"/>
      <c r="MGQ21" s="1830"/>
      <c r="MGR21" s="1826"/>
      <c r="MGS21" s="1831"/>
      <c r="MGT21" s="1667"/>
      <c r="MGU21" s="1832"/>
      <c r="MGV21" s="1665"/>
      <c r="MGW21" s="1841"/>
      <c r="MGX21" s="1448"/>
      <c r="MGY21" s="1666"/>
      <c r="MGZ21" s="1667"/>
      <c r="MHA21" s="1668"/>
      <c r="MHB21" s="1668"/>
      <c r="MHC21" s="1667"/>
      <c r="MHD21" s="1833"/>
      <c r="MHE21" s="1827"/>
      <c r="MHF21" s="1827"/>
      <c r="MHG21" s="1842"/>
      <c r="MHH21" s="1842"/>
      <c r="MHI21" s="1827"/>
      <c r="MHJ21" s="1835"/>
      <c r="MHK21" s="1836"/>
      <c r="MHL21" s="1837"/>
      <c r="MHM21" s="1827"/>
      <c r="MHN21" s="1827"/>
      <c r="MHO21" s="1827"/>
      <c r="MHP21" s="1838"/>
      <c r="MHQ21" s="1838"/>
      <c r="MHR21" s="1827"/>
      <c r="MHS21" s="1838"/>
      <c r="MHT21" s="1838"/>
      <c r="MHU21" s="1838"/>
      <c r="MHV21" s="1838"/>
      <c r="MHW21" s="1838"/>
      <c r="MHX21" s="1827"/>
      <c r="MHY21" s="1823"/>
      <c r="MHZ21" s="1840"/>
      <c r="MIA21" s="1825"/>
      <c r="MIB21" s="1826"/>
      <c r="MIC21" s="1827"/>
      <c r="MID21" s="1828"/>
      <c r="MIE21" s="1829"/>
      <c r="MIF21" s="1830"/>
      <c r="MIG21" s="1826"/>
      <c r="MIH21" s="1831"/>
      <c r="MII21" s="1667"/>
      <c r="MIJ21" s="1832"/>
      <c r="MIK21" s="1665"/>
      <c r="MIL21" s="1841"/>
      <c r="MIM21" s="1448"/>
      <c r="MIN21" s="1666"/>
      <c r="MIO21" s="1667"/>
      <c r="MIP21" s="1668"/>
      <c r="MIQ21" s="1668"/>
      <c r="MIR21" s="1667"/>
      <c r="MIS21" s="1833"/>
      <c r="MIT21" s="1827"/>
      <c r="MIU21" s="1827"/>
      <c r="MIV21" s="1842"/>
      <c r="MIW21" s="1842"/>
      <c r="MIX21" s="1827"/>
      <c r="MIY21" s="1835"/>
      <c r="MIZ21" s="1836"/>
      <c r="MJA21" s="1837"/>
      <c r="MJB21" s="1827"/>
      <c r="MJC21" s="1827"/>
      <c r="MJD21" s="1827"/>
      <c r="MJE21" s="1838"/>
      <c r="MJF21" s="1838"/>
      <c r="MJG21" s="1827"/>
      <c r="MJH21" s="1838"/>
      <c r="MJI21" s="1838"/>
      <c r="MJJ21" s="1838"/>
      <c r="MJK21" s="1838"/>
      <c r="MJL21" s="1838"/>
      <c r="MJM21" s="1827"/>
      <c r="MJN21" s="1823"/>
      <c r="MJO21" s="1840"/>
      <c r="MJP21" s="1825"/>
      <c r="MJQ21" s="1826"/>
      <c r="MJR21" s="1827"/>
      <c r="MJS21" s="1828"/>
      <c r="MJT21" s="1829"/>
      <c r="MJU21" s="1830"/>
      <c r="MJV21" s="1826"/>
      <c r="MJW21" s="1831"/>
      <c r="MJX21" s="1667"/>
      <c r="MJY21" s="1832"/>
      <c r="MJZ21" s="1665"/>
      <c r="MKA21" s="1841"/>
      <c r="MKB21" s="1448"/>
      <c r="MKC21" s="1666"/>
      <c r="MKD21" s="1667"/>
      <c r="MKE21" s="1668"/>
      <c r="MKF21" s="1668"/>
      <c r="MKG21" s="1667"/>
      <c r="MKH21" s="1833"/>
      <c r="MKI21" s="1827"/>
      <c r="MKJ21" s="1827"/>
      <c r="MKK21" s="1842"/>
      <c r="MKL21" s="1842"/>
      <c r="MKM21" s="1827"/>
      <c r="MKN21" s="1835"/>
      <c r="MKO21" s="1836"/>
      <c r="MKP21" s="1837"/>
      <c r="MKQ21" s="1827"/>
      <c r="MKR21" s="1827"/>
      <c r="MKS21" s="1827"/>
      <c r="MKT21" s="1838"/>
      <c r="MKU21" s="1838"/>
      <c r="MKV21" s="1827"/>
      <c r="MKW21" s="1838"/>
      <c r="MKX21" s="1838"/>
      <c r="MKY21" s="1838"/>
      <c r="MKZ21" s="1838"/>
      <c r="MLA21" s="1838"/>
      <c r="MLB21" s="1827"/>
      <c r="MLC21" s="1823"/>
      <c r="MLD21" s="1840"/>
      <c r="MLE21" s="1825"/>
      <c r="MLF21" s="1826"/>
      <c r="MLG21" s="1827"/>
      <c r="MLH21" s="1828"/>
      <c r="MLI21" s="1829"/>
      <c r="MLJ21" s="1830"/>
      <c r="MLK21" s="1826"/>
      <c r="MLL21" s="1831"/>
      <c r="MLM21" s="1667"/>
      <c r="MLN21" s="1832"/>
      <c r="MLO21" s="1665"/>
      <c r="MLP21" s="1841"/>
      <c r="MLQ21" s="1448"/>
      <c r="MLR21" s="1666"/>
      <c r="MLS21" s="1667"/>
      <c r="MLT21" s="1668"/>
      <c r="MLU21" s="1668"/>
      <c r="MLV21" s="1667"/>
      <c r="MLW21" s="1833"/>
      <c r="MLX21" s="1827"/>
      <c r="MLY21" s="1827"/>
      <c r="MLZ21" s="1842"/>
      <c r="MMA21" s="1842"/>
      <c r="MMB21" s="1827"/>
      <c r="MMC21" s="1835"/>
      <c r="MMD21" s="1836"/>
      <c r="MME21" s="1837"/>
      <c r="MMF21" s="1827"/>
      <c r="MMG21" s="1827"/>
      <c r="MMH21" s="1827"/>
      <c r="MMI21" s="1838"/>
      <c r="MMJ21" s="1838"/>
      <c r="MMK21" s="1827"/>
      <c r="MML21" s="1838"/>
      <c r="MMM21" s="1838"/>
      <c r="MMN21" s="1838"/>
      <c r="MMO21" s="1838"/>
      <c r="MMP21" s="1838"/>
      <c r="MMQ21" s="1827"/>
      <c r="MMR21" s="1823"/>
      <c r="MMS21" s="1840"/>
      <c r="MMT21" s="1825"/>
      <c r="MMU21" s="1826"/>
      <c r="MMV21" s="1827"/>
      <c r="MMW21" s="1828"/>
      <c r="MMX21" s="1829"/>
      <c r="MMY21" s="1830"/>
      <c r="MMZ21" s="1826"/>
      <c r="MNA21" s="1831"/>
      <c r="MNB21" s="1667"/>
      <c r="MNC21" s="1832"/>
      <c r="MND21" s="1665"/>
      <c r="MNE21" s="1841"/>
      <c r="MNF21" s="1448"/>
      <c r="MNG21" s="1666"/>
      <c r="MNH21" s="1667"/>
      <c r="MNI21" s="1668"/>
      <c r="MNJ21" s="1668"/>
      <c r="MNK21" s="1667"/>
      <c r="MNL21" s="1833"/>
      <c r="MNM21" s="1827"/>
      <c r="MNN21" s="1827"/>
      <c r="MNO21" s="1842"/>
      <c r="MNP21" s="1842"/>
      <c r="MNQ21" s="1827"/>
      <c r="MNR21" s="1835"/>
      <c r="MNS21" s="1836"/>
      <c r="MNT21" s="1837"/>
      <c r="MNU21" s="1827"/>
      <c r="MNV21" s="1827"/>
      <c r="MNW21" s="1827"/>
      <c r="MNX21" s="1838"/>
      <c r="MNY21" s="1838"/>
      <c r="MNZ21" s="1827"/>
      <c r="MOA21" s="1838"/>
      <c r="MOB21" s="1838"/>
      <c r="MOC21" s="1838"/>
      <c r="MOD21" s="1838"/>
      <c r="MOE21" s="1838"/>
      <c r="MOF21" s="1827"/>
      <c r="MOG21" s="1823"/>
      <c r="MOH21" s="1840"/>
      <c r="MOI21" s="1825"/>
      <c r="MOJ21" s="1826"/>
      <c r="MOK21" s="1827"/>
      <c r="MOL21" s="1828"/>
      <c r="MOM21" s="1829"/>
      <c r="MON21" s="1830"/>
      <c r="MOO21" s="1826"/>
      <c r="MOP21" s="1831"/>
      <c r="MOQ21" s="1667"/>
      <c r="MOR21" s="1832"/>
      <c r="MOS21" s="1665"/>
      <c r="MOT21" s="1841"/>
      <c r="MOU21" s="1448"/>
      <c r="MOV21" s="1666"/>
      <c r="MOW21" s="1667"/>
      <c r="MOX21" s="1668"/>
      <c r="MOY21" s="1668"/>
      <c r="MOZ21" s="1667"/>
      <c r="MPA21" s="1833"/>
      <c r="MPB21" s="1827"/>
      <c r="MPC21" s="1827"/>
      <c r="MPD21" s="1842"/>
      <c r="MPE21" s="1842"/>
      <c r="MPF21" s="1827"/>
      <c r="MPG21" s="1835"/>
      <c r="MPH21" s="1836"/>
      <c r="MPI21" s="1837"/>
      <c r="MPJ21" s="1827"/>
      <c r="MPK21" s="1827"/>
      <c r="MPL21" s="1827"/>
      <c r="MPM21" s="1838"/>
      <c r="MPN21" s="1838"/>
      <c r="MPO21" s="1827"/>
      <c r="MPP21" s="1838"/>
      <c r="MPQ21" s="1838"/>
      <c r="MPR21" s="1838"/>
      <c r="MPS21" s="1838"/>
      <c r="MPT21" s="1838"/>
      <c r="MPU21" s="1827"/>
      <c r="MPV21" s="1823"/>
      <c r="MPW21" s="1840"/>
      <c r="MPX21" s="1825"/>
      <c r="MPY21" s="1826"/>
      <c r="MPZ21" s="1827"/>
      <c r="MQA21" s="1828"/>
      <c r="MQB21" s="1829"/>
      <c r="MQC21" s="1830"/>
      <c r="MQD21" s="1826"/>
      <c r="MQE21" s="1831"/>
      <c r="MQF21" s="1667"/>
      <c r="MQG21" s="1832"/>
      <c r="MQH21" s="1665"/>
      <c r="MQI21" s="1841"/>
      <c r="MQJ21" s="1448"/>
      <c r="MQK21" s="1666"/>
      <c r="MQL21" s="1667"/>
      <c r="MQM21" s="1668"/>
      <c r="MQN21" s="1668"/>
      <c r="MQO21" s="1667"/>
      <c r="MQP21" s="1833"/>
      <c r="MQQ21" s="1827"/>
      <c r="MQR21" s="1827"/>
      <c r="MQS21" s="1842"/>
      <c r="MQT21" s="1842"/>
      <c r="MQU21" s="1827"/>
      <c r="MQV21" s="1835"/>
      <c r="MQW21" s="1836"/>
      <c r="MQX21" s="1837"/>
      <c r="MQY21" s="1827"/>
      <c r="MQZ21" s="1827"/>
      <c r="MRA21" s="1827"/>
      <c r="MRB21" s="1838"/>
      <c r="MRC21" s="1838"/>
      <c r="MRD21" s="1827"/>
      <c r="MRE21" s="1838"/>
      <c r="MRF21" s="1838"/>
      <c r="MRG21" s="1838"/>
      <c r="MRH21" s="1838"/>
      <c r="MRI21" s="1838"/>
      <c r="MRJ21" s="1827"/>
      <c r="MRK21" s="1823"/>
      <c r="MRL21" s="1840"/>
      <c r="MRM21" s="1825"/>
      <c r="MRN21" s="1826"/>
      <c r="MRO21" s="1827"/>
      <c r="MRP21" s="1828"/>
      <c r="MRQ21" s="1829"/>
      <c r="MRR21" s="1830"/>
      <c r="MRS21" s="1826"/>
      <c r="MRT21" s="1831"/>
      <c r="MRU21" s="1667"/>
      <c r="MRV21" s="1832"/>
      <c r="MRW21" s="1665"/>
      <c r="MRX21" s="1841"/>
      <c r="MRY21" s="1448"/>
      <c r="MRZ21" s="1666"/>
      <c r="MSA21" s="1667"/>
      <c r="MSB21" s="1668"/>
      <c r="MSC21" s="1668"/>
      <c r="MSD21" s="1667"/>
      <c r="MSE21" s="1833"/>
      <c r="MSF21" s="1827"/>
      <c r="MSG21" s="1827"/>
      <c r="MSH21" s="1842"/>
      <c r="MSI21" s="1842"/>
      <c r="MSJ21" s="1827"/>
      <c r="MSK21" s="1835"/>
      <c r="MSL21" s="1836"/>
      <c r="MSM21" s="1837"/>
      <c r="MSN21" s="1827"/>
      <c r="MSO21" s="1827"/>
      <c r="MSP21" s="1827"/>
      <c r="MSQ21" s="1838"/>
      <c r="MSR21" s="1838"/>
      <c r="MSS21" s="1827"/>
      <c r="MST21" s="1838"/>
      <c r="MSU21" s="1838"/>
      <c r="MSV21" s="1838"/>
      <c r="MSW21" s="1838"/>
      <c r="MSX21" s="1838"/>
      <c r="MSY21" s="1827"/>
      <c r="MSZ21" s="1823"/>
      <c r="MTA21" s="1840"/>
      <c r="MTB21" s="1825"/>
      <c r="MTC21" s="1826"/>
      <c r="MTD21" s="1827"/>
      <c r="MTE21" s="1828"/>
      <c r="MTF21" s="1829"/>
      <c r="MTG21" s="1830"/>
      <c r="MTH21" s="1826"/>
      <c r="MTI21" s="1831"/>
      <c r="MTJ21" s="1667"/>
      <c r="MTK21" s="1832"/>
      <c r="MTL21" s="1665"/>
      <c r="MTM21" s="1841"/>
      <c r="MTN21" s="1448"/>
      <c r="MTO21" s="1666"/>
      <c r="MTP21" s="1667"/>
      <c r="MTQ21" s="1668"/>
      <c r="MTR21" s="1668"/>
      <c r="MTS21" s="1667"/>
      <c r="MTT21" s="1833"/>
      <c r="MTU21" s="1827"/>
      <c r="MTV21" s="1827"/>
      <c r="MTW21" s="1842"/>
      <c r="MTX21" s="1842"/>
      <c r="MTY21" s="1827"/>
      <c r="MTZ21" s="1835"/>
      <c r="MUA21" s="1836"/>
      <c r="MUB21" s="1837"/>
      <c r="MUC21" s="1827"/>
      <c r="MUD21" s="1827"/>
      <c r="MUE21" s="1827"/>
      <c r="MUF21" s="1838"/>
      <c r="MUG21" s="1838"/>
      <c r="MUH21" s="1827"/>
      <c r="MUI21" s="1838"/>
      <c r="MUJ21" s="1838"/>
      <c r="MUK21" s="1838"/>
      <c r="MUL21" s="1838"/>
      <c r="MUM21" s="1838"/>
      <c r="MUN21" s="1827"/>
      <c r="MUO21" s="1823"/>
      <c r="MUP21" s="1840"/>
      <c r="MUQ21" s="1825"/>
      <c r="MUR21" s="1826"/>
      <c r="MUS21" s="1827"/>
      <c r="MUT21" s="1828"/>
      <c r="MUU21" s="1829"/>
      <c r="MUV21" s="1830"/>
      <c r="MUW21" s="1826"/>
      <c r="MUX21" s="1831"/>
      <c r="MUY21" s="1667"/>
      <c r="MUZ21" s="1832"/>
      <c r="MVA21" s="1665"/>
      <c r="MVB21" s="1841"/>
      <c r="MVC21" s="1448"/>
      <c r="MVD21" s="1666"/>
      <c r="MVE21" s="1667"/>
      <c r="MVF21" s="1668"/>
      <c r="MVG21" s="1668"/>
      <c r="MVH21" s="1667"/>
      <c r="MVI21" s="1833"/>
      <c r="MVJ21" s="1827"/>
      <c r="MVK21" s="1827"/>
      <c r="MVL21" s="1842"/>
      <c r="MVM21" s="1842"/>
      <c r="MVN21" s="1827"/>
      <c r="MVO21" s="1835"/>
      <c r="MVP21" s="1836"/>
      <c r="MVQ21" s="1837"/>
      <c r="MVR21" s="1827"/>
      <c r="MVS21" s="1827"/>
      <c r="MVT21" s="1827"/>
      <c r="MVU21" s="1838"/>
      <c r="MVV21" s="1838"/>
      <c r="MVW21" s="1827"/>
      <c r="MVX21" s="1838"/>
      <c r="MVY21" s="1838"/>
      <c r="MVZ21" s="1838"/>
      <c r="MWA21" s="1838"/>
      <c r="MWB21" s="1838"/>
      <c r="MWC21" s="1827"/>
      <c r="MWD21" s="1823"/>
      <c r="MWE21" s="1840"/>
      <c r="MWF21" s="1825"/>
      <c r="MWG21" s="1826"/>
      <c r="MWH21" s="1827"/>
      <c r="MWI21" s="1828"/>
      <c r="MWJ21" s="1829"/>
      <c r="MWK21" s="1830"/>
      <c r="MWL21" s="1826"/>
      <c r="MWM21" s="1831"/>
      <c r="MWN21" s="1667"/>
      <c r="MWO21" s="1832"/>
      <c r="MWP21" s="1665"/>
      <c r="MWQ21" s="1841"/>
      <c r="MWR21" s="1448"/>
      <c r="MWS21" s="1666"/>
      <c r="MWT21" s="1667"/>
      <c r="MWU21" s="1668"/>
      <c r="MWV21" s="1668"/>
      <c r="MWW21" s="1667"/>
      <c r="MWX21" s="1833"/>
      <c r="MWY21" s="1827"/>
      <c r="MWZ21" s="1827"/>
      <c r="MXA21" s="1842"/>
      <c r="MXB21" s="1842"/>
      <c r="MXC21" s="1827"/>
      <c r="MXD21" s="1835"/>
      <c r="MXE21" s="1836"/>
      <c r="MXF21" s="1837"/>
      <c r="MXG21" s="1827"/>
      <c r="MXH21" s="1827"/>
      <c r="MXI21" s="1827"/>
      <c r="MXJ21" s="1838"/>
      <c r="MXK21" s="1838"/>
      <c r="MXL21" s="1827"/>
      <c r="MXM21" s="1838"/>
      <c r="MXN21" s="1838"/>
      <c r="MXO21" s="1838"/>
      <c r="MXP21" s="1838"/>
      <c r="MXQ21" s="1838"/>
      <c r="MXR21" s="1827"/>
      <c r="MXS21" s="1823"/>
      <c r="MXT21" s="1840"/>
      <c r="MXU21" s="1825"/>
      <c r="MXV21" s="1826"/>
      <c r="MXW21" s="1827"/>
      <c r="MXX21" s="1828"/>
      <c r="MXY21" s="1829"/>
      <c r="MXZ21" s="1830"/>
      <c r="MYA21" s="1826"/>
      <c r="MYB21" s="1831"/>
      <c r="MYC21" s="1667"/>
      <c r="MYD21" s="1832"/>
      <c r="MYE21" s="1665"/>
      <c r="MYF21" s="1841"/>
      <c r="MYG21" s="1448"/>
      <c r="MYH21" s="1666"/>
      <c r="MYI21" s="1667"/>
      <c r="MYJ21" s="1668"/>
      <c r="MYK21" s="1668"/>
      <c r="MYL21" s="1667"/>
      <c r="MYM21" s="1833"/>
      <c r="MYN21" s="1827"/>
      <c r="MYO21" s="1827"/>
      <c r="MYP21" s="1842"/>
      <c r="MYQ21" s="1842"/>
      <c r="MYR21" s="1827"/>
      <c r="MYS21" s="1835"/>
      <c r="MYT21" s="1836"/>
      <c r="MYU21" s="1837"/>
      <c r="MYV21" s="1827"/>
      <c r="MYW21" s="1827"/>
      <c r="MYX21" s="1827"/>
      <c r="MYY21" s="1838"/>
      <c r="MYZ21" s="1838"/>
      <c r="MZA21" s="1827"/>
      <c r="MZB21" s="1838"/>
      <c r="MZC21" s="1838"/>
      <c r="MZD21" s="1838"/>
      <c r="MZE21" s="1838"/>
      <c r="MZF21" s="1838"/>
      <c r="MZG21" s="1827"/>
      <c r="MZH21" s="1823"/>
      <c r="MZI21" s="1840"/>
      <c r="MZJ21" s="1825"/>
      <c r="MZK21" s="1826"/>
      <c r="MZL21" s="1827"/>
      <c r="MZM21" s="1828"/>
      <c r="MZN21" s="1829"/>
      <c r="MZO21" s="1830"/>
      <c r="MZP21" s="1826"/>
      <c r="MZQ21" s="1831"/>
      <c r="MZR21" s="1667"/>
      <c r="MZS21" s="1832"/>
      <c r="MZT21" s="1665"/>
      <c r="MZU21" s="1841"/>
      <c r="MZV21" s="1448"/>
      <c r="MZW21" s="1666"/>
      <c r="MZX21" s="1667"/>
      <c r="MZY21" s="1668"/>
      <c r="MZZ21" s="1668"/>
      <c r="NAA21" s="1667"/>
      <c r="NAB21" s="1833"/>
      <c r="NAC21" s="1827"/>
      <c r="NAD21" s="1827"/>
      <c r="NAE21" s="1842"/>
      <c r="NAF21" s="1842"/>
      <c r="NAG21" s="1827"/>
      <c r="NAH21" s="1835"/>
      <c r="NAI21" s="1836"/>
      <c r="NAJ21" s="1837"/>
      <c r="NAK21" s="1827"/>
      <c r="NAL21" s="1827"/>
      <c r="NAM21" s="1827"/>
      <c r="NAN21" s="1838"/>
      <c r="NAO21" s="1838"/>
      <c r="NAP21" s="1827"/>
      <c r="NAQ21" s="1838"/>
      <c r="NAR21" s="1838"/>
      <c r="NAS21" s="1838"/>
      <c r="NAT21" s="1838"/>
      <c r="NAU21" s="1838"/>
      <c r="NAV21" s="1827"/>
      <c r="NAW21" s="1823"/>
      <c r="NAX21" s="1840"/>
      <c r="NAY21" s="1825"/>
      <c r="NAZ21" s="1826"/>
      <c r="NBA21" s="1827"/>
      <c r="NBB21" s="1828"/>
      <c r="NBC21" s="1829"/>
      <c r="NBD21" s="1830"/>
      <c r="NBE21" s="1826"/>
      <c r="NBF21" s="1831"/>
      <c r="NBG21" s="1667"/>
      <c r="NBH21" s="1832"/>
      <c r="NBI21" s="1665"/>
      <c r="NBJ21" s="1841"/>
      <c r="NBK21" s="1448"/>
      <c r="NBL21" s="1666"/>
      <c r="NBM21" s="1667"/>
      <c r="NBN21" s="1668"/>
      <c r="NBO21" s="1668"/>
      <c r="NBP21" s="1667"/>
      <c r="NBQ21" s="1833"/>
      <c r="NBR21" s="1827"/>
      <c r="NBS21" s="1827"/>
      <c r="NBT21" s="1842"/>
      <c r="NBU21" s="1842"/>
      <c r="NBV21" s="1827"/>
      <c r="NBW21" s="1835"/>
      <c r="NBX21" s="1836"/>
      <c r="NBY21" s="1837"/>
      <c r="NBZ21" s="1827"/>
      <c r="NCA21" s="1827"/>
      <c r="NCB21" s="1827"/>
      <c r="NCC21" s="1838"/>
      <c r="NCD21" s="1838"/>
      <c r="NCE21" s="1827"/>
      <c r="NCF21" s="1838"/>
      <c r="NCG21" s="1838"/>
      <c r="NCH21" s="1838"/>
      <c r="NCI21" s="1838"/>
      <c r="NCJ21" s="1838"/>
      <c r="NCK21" s="1827"/>
      <c r="NCL21" s="1823"/>
      <c r="NCM21" s="1840"/>
      <c r="NCN21" s="1825"/>
      <c r="NCO21" s="1826"/>
      <c r="NCP21" s="1827"/>
      <c r="NCQ21" s="1828"/>
      <c r="NCR21" s="1829"/>
      <c r="NCS21" s="1830"/>
      <c r="NCT21" s="1826"/>
      <c r="NCU21" s="1831"/>
      <c r="NCV21" s="1667"/>
      <c r="NCW21" s="1832"/>
      <c r="NCX21" s="1665"/>
      <c r="NCY21" s="1841"/>
      <c r="NCZ21" s="1448"/>
      <c r="NDA21" s="1666"/>
      <c r="NDB21" s="1667"/>
      <c r="NDC21" s="1668"/>
      <c r="NDD21" s="1668"/>
      <c r="NDE21" s="1667"/>
      <c r="NDF21" s="1833"/>
      <c r="NDG21" s="1827"/>
      <c r="NDH21" s="1827"/>
      <c r="NDI21" s="1842"/>
      <c r="NDJ21" s="1842"/>
      <c r="NDK21" s="1827"/>
      <c r="NDL21" s="1835"/>
      <c r="NDM21" s="1836"/>
      <c r="NDN21" s="1837"/>
      <c r="NDO21" s="1827"/>
      <c r="NDP21" s="1827"/>
      <c r="NDQ21" s="1827"/>
      <c r="NDR21" s="1838"/>
      <c r="NDS21" s="1838"/>
      <c r="NDT21" s="1827"/>
      <c r="NDU21" s="1838"/>
      <c r="NDV21" s="1838"/>
      <c r="NDW21" s="1838"/>
      <c r="NDX21" s="1838"/>
      <c r="NDY21" s="1838"/>
      <c r="NDZ21" s="1827"/>
      <c r="NEA21" s="1823"/>
      <c r="NEB21" s="1840"/>
      <c r="NEC21" s="1825"/>
      <c r="NED21" s="1826"/>
      <c r="NEE21" s="1827"/>
      <c r="NEF21" s="1828"/>
      <c r="NEG21" s="1829"/>
      <c r="NEH21" s="1830"/>
      <c r="NEI21" s="1826"/>
      <c r="NEJ21" s="1831"/>
      <c r="NEK21" s="1667"/>
      <c r="NEL21" s="1832"/>
      <c r="NEM21" s="1665"/>
      <c r="NEN21" s="1841"/>
      <c r="NEO21" s="1448"/>
      <c r="NEP21" s="1666"/>
      <c r="NEQ21" s="1667"/>
      <c r="NER21" s="1668"/>
      <c r="NES21" s="1668"/>
      <c r="NET21" s="1667"/>
      <c r="NEU21" s="1833"/>
      <c r="NEV21" s="1827"/>
      <c r="NEW21" s="1827"/>
      <c r="NEX21" s="1842"/>
      <c r="NEY21" s="1842"/>
      <c r="NEZ21" s="1827"/>
      <c r="NFA21" s="1835"/>
      <c r="NFB21" s="1836"/>
      <c r="NFC21" s="1837"/>
      <c r="NFD21" s="1827"/>
      <c r="NFE21" s="1827"/>
      <c r="NFF21" s="1827"/>
      <c r="NFG21" s="1838"/>
      <c r="NFH21" s="1838"/>
      <c r="NFI21" s="1827"/>
      <c r="NFJ21" s="1838"/>
      <c r="NFK21" s="1838"/>
      <c r="NFL21" s="1838"/>
      <c r="NFM21" s="1838"/>
      <c r="NFN21" s="1838"/>
      <c r="NFO21" s="1827"/>
      <c r="NFP21" s="1823"/>
      <c r="NFQ21" s="1840"/>
      <c r="NFR21" s="1825"/>
      <c r="NFS21" s="1826"/>
      <c r="NFT21" s="1827"/>
      <c r="NFU21" s="1828"/>
      <c r="NFV21" s="1829"/>
      <c r="NFW21" s="1830"/>
      <c r="NFX21" s="1826"/>
      <c r="NFY21" s="1831"/>
      <c r="NFZ21" s="1667"/>
      <c r="NGA21" s="1832"/>
      <c r="NGB21" s="1665"/>
      <c r="NGC21" s="1841"/>
      <c r="NGD21" s="1448"/>
      <c r="NGE21" s="1666"/>
      <c r="NGF21" s="1667"/>
      <c r="NGG21" s="1668"/>
      <c r="NGH21" s="1668"/>
      <c r="NGI21" s="1667"/>
      <c r="NGJ21" s="1833"/>
      <c r="NGK21" s="1827"/>
      <c r="NGL21" s="1827"/>
      <c r="NGM21" s="1842"/>
      <c r="NGN21" s="1842"/>
      <c r="NGO21" s="1827"/>
      <c r="NGP21" s="1835"/>
      <c r="NGQ21" s="1836"/>
      <c r="NGR21" s="1837"/>
      <c r="NGS21" s="1827"/>
      <c r="NGT21" s="1827"/>
      <c r="NGU21" s="1827"/>
      <c r="NGV21" s="1838"/>
      <c r="NGW21" s="1838"/>
      <c r="NGX21" s="1827"/>
      <c r="NGY21" s="1838"/>
      <c r="NGZ21" s="1838"/>
      <c r="NHA21" s="1838"/>
      <c r="NHB21" s="1838"/>
      <c r="NHC21" s="1838"/>
      <c r="NHD21" s="1827"/>
      <c r="NHE21" s="1823"/>
      <c r="NHF21" s="1840"/>
      <c r="NHG21" s="1825"/>
      <c r="NHH21" s="1826"/>
      <c r="NHI21" s="1827"/>
      <c r="NHJ21" s="1828"/>
      <c r="NHK21" s="1829"/>
      <c r="NHL21" s="1830"/>
      <c r="NHM21" s="1826"/>
      <c r="NHN21" s="1831"/>
      <c r="NHO21" s="1667"/>
      <c r="NHP21" s="1832"/>
      <c r="NHQ21" s="1665"/>
      <c r="NHR21" s="1841"/>
      <c r="NHS21" s="1448"/>
      <c r="NHT21" s="1666"/>
      <c r="NHU21" s="1667"/>
      <c r="NHV21" s="1668"/>
      <c r="NHW21" s="1668"/>
      <c r="NHX21" s="1667"/>
      <c r="NHY21" s="1833"/>
      <c r="NHZ21" s="1827"/>
      <c r="NIA21" s="1827"/>
      <c r="NIB21" s="1842"/>
      <c r="NIC21" s="1842"/>
      <c r="NID21" s="1827"/>
      <c r="NIE21" s="1835"/>
      <c r="NIF21" s="1836"/>
      <c r="NIG21" s="1837"/>
      <c r="NIH21" s="1827"/>
      <c r="NII21" s="1827"/>
      <c r="NIJ21" s="1827"/>
      <c r="NIK21" s="1838"/>
      <c r="NIL21" s="1838"/>
      <c r="NIM21" s="1827"/>
      <c r="NIN21" s="1838"/>
      <c r="NIO21" s="1838"/>
      <c r="NIP21" s="1838"/>
      <c r="NIQ21" s="1838"/>
      <c r="NIR21" s="1838"/>
      <c r="NIS21" s="1827"/>
      <c r="NIT21" s="1823"/>
      <c r="NIU21" s="1840"/>
      <c r="NIV21" s="1825"/>
      <c r="NIW21" s="1826"/>
      <c r="NIX21" s="1827"/>
      <c r="NIY21" s="1828"/>
      <c r="NIZ21" s="1829"/>
      <c r="NJA21" s="1830"/>
      <c r="NJB21" s="1826"/>
      <c r="NJC21" s="1831"/>
      <c r="NJD21" s="1667"/>
      <c r="NJE21" s="1832"/>
      <c r="NJF21" s="1665"/>
      <c r="NJG21" s="1841"/>
      <c r="NJH21" s="1448"/>
      <c r="NJI21" s="1666"/>
      <c r="NJJ21" s="1667"/>
      <c r="NJK21" s="1668"/>
      <c r="NJL21" s="1668"/>
      <c r="NJM21" s="1667"/>
      <c r="NJN21" s="1833"/>
      <c r="NJO21" s="1827"/>
      <c r="NJP21" s="1827"/>
      <c r="NJQ21" s="1842"/>
      <c r="NJR21" s="1842"/>
      <c r="NJS21" s="1827"/>
      <c r="NJT21" s="1835"/>
      <c r="NJU21" s="1836"/>
      <c r="NJV21" s="1837"/>
      <c r="NJW21" s="1827"/>
      <c r="NJX21" s="1827"/>
      <c r="NJY21" s="1827"/>
      <c r="NJZ21" s="1838"/>
      <c r="NKA21" s="1838"/>
      <c r="NKB21" s="1827"/>
      <c r="NKC21" s="1838"/>
      <c r="NKD21" s="1838"/>
      <c r="NKE21" s="1838"/>
      <c r="NKF21" s="1838"/>
      <c r="NKG21" s="1838"/>
      <c r="NKH21" s="1827"/>
      <c r="NKI21" s="1823"/>
      <c r="NKJ21" s="1840"/>
      <c r="NKK21" s="1825"/>
      <c r="NKL21" s="1826"/>
      <c r="NKM21" s="1827"/>
      <c r="NKN21" s="1828"/>
      <c r="NKO21" s="1829"/>
      <c r="NKP21" s="1830"/>
      <c r="NKQ21" s="1826"/>
      <c r="NKR21" s="1831"/>
      <c r="NKS21" s="1667"/>
      <c r="NKT21" s="1832"/>
      <c r="NKU21" s="1665"/>
      <c r="NKV21" s="1841"/>
      <c r="NKW21" s="1448"/>
      <c r="NKX21" s="1666"/>
      <c r="NKY21" s="1667"/>
      <c r="NKZ21" s="1668"/>
      <c r="NLA21" s="1668"/>
      <c r="NLB21" s="1667"/>
      <c r="NLC21" s="1833"/>
      <c r="NLD21" s="1827"/>
      <c r="NLE21" s="1827"/>
      <c r="NLF21" s="1842"/>
      <c r="NLG21" s="1842"/>
      <c r="NLH21" s="1827"/>
      <c r="NLI21" s="1835"/>
      <c r="NLJ21" s="1836"/>
      <c r="NLK21" s="1837"/>
      <c r="NLL21" s="1827"/>
      <c r="NLM21" s="1827"/>
      <c r="NLN21" s="1827"/>
      <c r="NLO21" s="1838"/>
      <c r="NLP21" s="1838"/>
      <c r="NLQ21" s="1827"/>
      <c r="NLR21" s="1838"/>
      <c r="NLS21" s="1838"/>
      <c r="NLT21" s="1838"/>
      <c r="NLU21" s="1838"/>
      <c r="NLV21" s="1838"/>
      <c r="NLW21" s="1827"/>
      <c r="NLX21" s="1823"/>
      <c r="NLY21" s="1840"/>
      <c r="NLZ21" s="1825"/>
      <c r="NMA21" s="1826"/>
      <c r="NMB21" s="1827"/>
      <c r="NMC21" s="1828"/>
      <c r="NMD21" s="1829"/>
      <c r="NME21" s="1830"/>
      <c r="NMF21" s="1826"/>
      <c r="NMG21" s="1831"/>
      <c r="NMH21" s="1667"/>
      <c r="NMI21" s="1832"/>
      <c r="NMJ21" s="1665"/>
      <c r="NMK21" s="1841"/>
      <c r="NML21" s="1448"/>
      <c r="NMM21" s="1666"/>
      <c r="NMN21" s="1667"/>
      <c r="NMO21" s="1668"/>
      <c r="NMP21" s="1668"/>
      <c r="NMQ21" s="1667"/>
      <c r="NMR21" s="1833"/>
      <c r="NMS21" s="1827"/>
      <c r="NMT21" s="1827"/>
      <c r="NMU21" s="1842"/>
      <c r="NMV21" s="1842"/>
      <c r="NMW21" s="1827"/>
      <c r="NMX21" s="1835"/>
      <c r="NMY21" s="1836"/>
      <c r="NMZ21" s="1837"/>
      <c r="NNA21" s="1827"/>
      <c r="NNB21" s="1827"/>
      <c r="NNC21" s="1827"/>
      <c r="NND21" s="1838"/>
      <c r="NNE21" s="1838"/>
      <c r="NNF21" s="1827"/>
      <c r="NNG21" s="1838"/>
      <c r="NNH21" s="1838"/>
      <c r="NNI21" s="1838"/>
      <c r="NNJ21" s="1838"/>
      <c r="NNK21" s="1838"/>
      <c r="NNL21" s="1827"/>
      <c r="NNM21" s="1823"/>
      <c r="NNN21" s="1840"/>
      <c r="NNO21" s="1825"/>
      <c r="NNP21" s="1826"/>
      <c r="NNQ21" s="1827"/>
      <c r="NNR21" s="1828"/>
      <c r="NNS21" s="1829"/>
      <c r="NNT21" s="1830"/>
      <c r="NNU21" s="1826"/>
      <c r="NNV21" s="1831"/>
      <c r="NNW21" s="1667"/>
      <c r="NNX21" s="1832"/>
      <c r="NNY21" s="1665"/>
      <c r="NNZ21" s="1841"/>
      <c r="NOA21" s="1448"/>
      <c r="NOB21" s="1666"/>
      <c r="NOC21" s="1667"/>
      <c r="NOD21" s="1668"/>
      <c r="NOE21" s="1668"/>
      <c r="NOF21" s="1667"/>
      <c r="NOG21" s="1833"/>
      <c r="NOH21" s="1827"/>
      <c r="NOI21" s="1827"/>
      <c r="NOJ21" s="1842"/>
      <c r="NOK21" s="1842"/>
      <c r="NOL21" s="1827"/>
      <c r="NOM21" s="1835"/>
      <c r="NON21" s="1836"/>
      <c r="NOO21" s="1837"/>
      <c r="NOP21" s="1827"/>
      <c r="NOQ21" s="1827"/>
      <c r="NOR21" s="1827"/>
      <c r="NOS21" s="1838"/>
      <c r="NOT21" s="1838"/>
      <c r="NOU21" s="1827"/>
      <c r="NOV21" s="1838"/>
      <c r="NOW21" s="1838"/>
      <c r="NOX21" s="1838"/>
      <c r="NOY21" s="1838"/>
      <c r="NOZ21" s="1838"/>
      <c r="NPA21" s="1827"/>
      <c r="NPB21" s="1823"/>
      <c r="NPC21" s="1840"/>
      <c r="NPD21" s="1825"/>
      <c r="NPE21" s="1826"/>
      <c r="NPF21" s="1827"/>
      <c r="NPG21" s="1828"/>
      <c r="NPH21" s="1829"/>
      <c r="NPI21" s="1830"/>
      <c r="NPJ21" s="1826"/>
      <c r="NPK21" s="1831"/>
      <c r="NPL21" s="1667"/>
      <c r="NPM21" s="1832"/>
      <c r="NPN21" s="1665"/>
      <c r="NPO21" s="1841"/>
      <c r="NPP21" s="1448"/>
      <c r="NPQ21" s="1666"/>
      <c r="NPR21" s="1667"/>
      <c r="NPS21" s="1668"/>
      <c r="NPT21" s="1668"/>
      <c r="NPU21" s="1667"/>
      <c r="NPV21" s="1833"/>
      <c r="NPW21" s="1827"/>
      <c r="NPX21" s="1827"/>
      <c r="NPY21" s="1842"/>
      <c r="NPZ21" s="1842"/>
      <c r="NQA21" s="1827"/>
      <c r="NQB21" s="1835"/>
      <c r="NQC21" s="1836"/>
      <c r="NQD21" s="1837"/>
      <c r="NQE21" s="1827"/>
      <c r="NQF21" s="1827"/>
      <c r="NQG21" s="1827"/>
      <c r="NQH21" s="1838"/>
      <c r="NQI21" s="1838"/>
      <c r="NQJ21" s="1827"/>
      <c r="NQK21" s="1838"/>
      <c r="NQL21" s="1838"/>
      <c r="NQM21" s="1838"/>
      <c r="NQN21" s="1838"/>
      <c r="NQO21" s="1838"/>
      <c r="NQP21" s="1827"/>
      <c r="NQQ21" s="1823"/>
      <c r="NQR21" s="1840"/>
      <c r="NQS21" s="1825"/>
      <c r="NQT21" s="1826"/>
      <c r="NQU21" s="1827"/>
      <c r="NQV21" s="1828"/>
      <c r="NQW21" s="1829"/>
      <c r="NQX21" s="1830"/>
      <c r="NQY21" s="1826"/>
      <c r="NQZ21" s="1831"/>
      <c r="NRA21" s="1667"/>
      <c r="NRB21" s="1832"/>
      <c r="NRC21" s="1665"/>
      <c r="NRD21" s="1841"/>
      <c r="NRE21" s="1448"/>
      <c r="NRF21" s="1666"/>
      <c r="NRG21" s="1667"/>
      <c r="NRH21" s="1668"/>
      <c r="NRI21" s="1668"/>
      <c r="NRJ21" s="1667"/>
      <c r="NRK21" s="1833"/>
      <c r="NRL21" s="1827"/>
      <c r="NRM21" s="1827"/>
      <c r="NRN21" s="1842"/>
      <c r="NRO21" s="1842"/>
      <c r="NRP21" s="1827"/>
      <c r="NRQ21" s="1835"/>
      <c r="NRR21" s="1836"/>
      <c r="NRS21" s="1837"/>
      <c r="NRT21" s="1827"/>
      <c r="NRU21" s="1827"/>
      <c r="NRV21" s="1827"/>
      <c r="NRW21" s="1838"/>
      <c r="NRX21" s="1838"/>
      <c r="NRY21" s="1827"/>
      <c r="NRZ21" s="1838"/>
      <c r="NSA21" s="1838"/>
      <c r="NSB21" s="1838"/>
      <c r="NSC21" s="1838"/>
      <c r="NSD21" s="1838"/>
      <c r="NSE21" s="1827"/>
      <c r="NSF21" s="1823"/>
      <c r="NSG21" s="1840"/>
      <c r="NSH21" s="1825"/>
      <c r="NSI21" s="1826"/>
      <c r="NSJ21" s="1827"/>
      <c r="NSK21" s="1828"/>
      <c r="NSL21" s="1829"/>
      <c r="NSM21" s="1830"/>
      <c r="NSN21" s="1826"/>
      <c r="NSO21" s="1831"/>
      <c r="NSP21" s="1667"/>
      <c r="NSQ21" s="1832"/>
      <c r="NSR21" s="1665"/>
      <c r="NSS21" s="1841"/>
      <c r="NST21" s="1448"/>
      <c r="NSU21" s="1666"/>
      <c r="NSV21" s="1667"/>
      <c r="NSW21" s="1668"/>
      <c r="NSX21" s="1668"/>
      <c r="NSY21" s="1667"/>
      <c r="NSZ21" s="1833"/>
      <c r="NTA21" s="1827"/>
      <c r="NTB21" s="1827"/>
      <c r="NTC21" s="1842"/>
      <c r="NTD21" s="1842"/>
      <c r="NTE21" s="1827"/>
      <c r="NTF21" s="1835"/>
      <c r="NTG21" s="1836"/>
      <c r="NTH21" s="1837"/>
      <c r="NTI21" s="1827"/>
      <c r="NTJ21" s="1827"/>
      <c r="NTK21" s="1827"/>
      <c r="NTL21" s="1838"/>
      <c r="NTM21" s="1838"/>
      <c r="NTN21" s="1827"/>
      <c r="NTO21" s="1838"/>
      <c r="NTP21" s="1838"/>
      <c r="NTQ21" s="1838"/>
      <c r="NTR21" s="1838"/>
      <c r="NTS21" s="1838"/>
      <c r="NTT21" s="1827"/>
      <c r="NTU21" s="1823"/>
      <c r="NTV21" s="1840"/>
      <c r="NTW21" s="1825"/>
      <c r="NTX21" s="1826"/>
      <c r="NTY21" s="1827"/>
      <c r="NTZ21" s="1828"/>
      <c r="NUA21" s="1829"/>
      <c r="NUB21" s="1830"/>
      <c r="NUC21" s="1826"/>
      <c r="NUD21" s="1831"/>
      <c r="NUE21" s="1667"/>
      <c r="NUF21" s="1832"/>
      <c r="NUG21" s="1665"/>
      <c r="NUH21" s="1841"/>
      <c r="NUI21" s="1448"/>
      <c r="NUJ21" s="1666"/>
      <c r="NUK21" s="1667"/>
      <c r="NUL21" s="1668"/>
      <c r="NUM21" s="1668"/>
      <c r="NUN21" s="1667"/>
      <c r="NUO21" s="1833"/>
      <c r="NUP21" s="1827"/>
      <c r="NUQ21" s="1827"/>
      <c r="NUR21" s="1842"/>
      <c r="NUS21" s="1842"/>
      <c r="NUT21" s="1827"/>
      <c r="NUU21" s="1835"/>
      <c r="NUV21" s="1836"/>
      <c r="NUW21" s="1837"/>
      <c r="NUX21" s="1827"/>
      <c r="NUY21" s="1827"/>
      <c r="NUZ21" s="1827"/>
      <c r="NVA21" s="1838"/>
      <c r="NVB21" s="1838"/>
      <c r="NVC21" s="1827"/>
      <c r="NVD21" s="1838"/>
      <c r="NVE21" s="1838"/>
      <c r="NVF21" s="1838"/>
      <c r="NVG21" s="1838"/>
      <c r="NVH21" s="1838"/>
      <c r="NVI21" s="1827"/>
      <c r="NVJ21" s="1823"/>
      <c r="NVK21" s="1840"/>
      <c r="NVL21" s="1825"/>
      <c r="NVM21" s="1826"/>
      <c r="NVN21" s="1827"/>
      <c r="NVO21" s="1828"/>
      <c r="NVP21" s="1829"/>
      <c r="NVQ21" s="1830"/>
      <c r="NVR21" s="1826"/>
      <c r="NVS21" s="1831"/>
      <c r="NVT21" s="1667"/>
      <c r="NVU21" s="1832"/>
      <c r="NVV21" s="1665"/>
      <c r="NVW21" s="1841"/>
      <c r="NVX21" s="1448"/>
      <c r="NVY21" s="1666"/>
      <c r="NVZ21" s="1667"/>
      <c r="NWA21" s="1668"/>
      <c r="NWB21" s="1668"/>
      <c r="NWC21" s="1667"/>
      <c r="NWD21" s="1833"/>
      <c r="NWE21" s="1827"/>
      <c r="NWF21" s="1827"/>
      <c r="NWG21" s="1842"/>
      <c r="NWH21" s="1842"/>
      <c r="NWI21" s="1827"/>
      <c r="NWJ21" s="1835"/>
      <c r="NWK21" s="1836"/>
      <c r="NWL21" s="1837"/>
      <c r="NWM21" s="1827"/>
      <c r="NWN21" s="1827"/>
      <c r="NWO21" s="1827"/>
      <c r="NWP21" s="1838"/>
      <c r="NWQ21" s="1838"/>
      <c r="NWR21" s="1827"/>
      <c r="NWS21" s="1838"/>
      <c r="NWT21" s="1838"/>
      <c r="NWU21" s="1838"/>
      <c r="NWV21" s="1838"/>
      <c r="NWW21" s="1838"/>
      <c r="NWX21" s="1827"/>
      <c r="NWY21" s="1823"/>
      <c r="NWZ21" s="1840"/>
      <c r="NXA21" s="1825"/>
      <c r="NXB21" s="1826"/>
      <c r="NXC21" s="1827"/>
      <c r="NXD21" s="1828"/>
      <c r="NXE21" s="1829"/>
      <c r="NXF21" s="1830"/>
      <c r="NXG21" s="1826"/>
      <c r="NXH21" s="1831"/>
      <c r="NXI21" s="1667"/>
      <c r="NXJ21" s="1832"/>
      <c r="NXK21" s="1665"/>
      <c r="NXL21" s="1841"/>
      <c r="NXM21" s="1448"/>
      <c r="NXN21" s="1666"/>
      <c r="NXO21" s="1667"/>
      <c r="NXP21" s="1668"/>
      <c r="NXQ21" s="1668"/>
      <c r="NXR21" s="1667"/>
      <c r="NXS21" s="1833"/>
      <c r="NXT21" s="1827"/>
      <c r="NXU21" s="1827"/>
      <c r="NXV21" s="1842"/>
      <c r="NXW21" s="1842"/>
      <c r="NXX21" s="1827"/>
      <c r="NXY21" s="1835"/>
      <c r="NXZ21" s="1836"/>
      <c r="NYA21" s="1837"/>
      <c r="NYB21" s="1827"/>
      <c r="NYC21" s="1827"/>
      <c r="NYD21" s="1827"/>
      <c r="NYE21" s="1838"/>
      <c r="NYF21" s="1838"/>
      <c r="NYG21" s="1827"/>
      <c r="NYH21" s="1838"/>
      <c r="NYI21" s="1838"/>
      <c r="NYJ21" s="1838"/>
      <c r="NYK21" s="1838"/>
      <c r="NYL21" s="1838"/>
      <c r="NYM21" s="1827"/>
      <c r="NYN21" s="1823"/>
      <c r="NYO21" s="1840"/>
      <c r="NYP21" s="1825"/>
      <c r="NYQ21" s="1826"/>
      <c r="NYR21" s="1827"/>
      <c r="NYS21" s="1828"/>
      <c r="NYT21" s="1829"/>
      <c r="NYU21" s="1830"/>
      <c r="NYV21" s="1826"/>
      <c r="NYW21" s="1831"/>
      <c r="NYX21" s="1667"/>
      <c r="NYY21" s="1832"/>
      <c r="NYZ21" s="1665"/>
      <c r="NZA21" s="1841"/>
      <c r="NZB21" s="1448"/>
      <c r="NZC21" s="1666"/>
      <c r="NZD21" s="1667"/>
      <c r="NZE21" s="1668"/>
      <c r="NZF21" s="1668"/>
      <c r="NZG21" s="1667"/>
      <c r="NZH21" s="1833"/>
      <c r="NZI21" s="1827"/>
      <c r="NZJ21" s="1827"/>
      <c r="NZK21" s="1842"/>
      <c r="NZL21" s="1842"/>
      <c r="NZM21" s="1827"/>
      <c r="NZN21" s="1835"/>
      <c r="NZO21" s="1836"/>
      <c r="NZP21" s="1837"/>
      <c r="NZQ21" s="1827"/>
      <c r="NZR21" s="1827"/>
      <c r="NZS21" s="1827"/>
      <c r="NZT21" s="1838"/>
      <c r="NZU21" s="1838"/>
      <c r="NZV21" s="1827"/>
      <c r="NZW21" s="1838"/>
      <c r="NZX21" s="1838"/>
      <c r="NZY21" s="1838"/>
      <c r="NZZ21" s="1838"/>
      <c r="OAA21" s="1838"/>
      <c r="OAB21" s="1827"/>
      <c r="OAC21" s="1823"/>
      <c r="OAD21" s="1840"/>
      <c r="OAE21" s="1825"/>
      <c r="OAF21" s="1826"/>
      <c r="OAG21" s="1827"/>
      <c r="OAH21" s="1828"/>
      <c r="OAI21" s="1829"/>
      <c r="OAJ21" s="1830"/>
      <c r="OAK21" s="1826"/>
      <c r="OAL21" s="1831"/>
      <c r="OAM21" s="1667"/>
      <c r="OAN21" s="1832"/>
      <c r="OAO21" s="1665"/>
      <c r="OAP21" s="1841"/>
      <c r="OAQ21" s="1448"/>
      <c r="OAR21" s="1666"/>
      <c r="OAS21" s="1667"/>
      <c r="OAT21" s="1668"/>
      <c r="OAU21" s="1668"/>
      <c r="OAV21" s="1667"/>
      <c r="OAW21" s="1833"/>
      <c r="OAX21" s="1827"/>
      <c r="OAY21" s="1827"/>
      <c r="OAZ21" s="1842"/>
      <c r="OBA21" s="1842"/>
      <c r="OBB21" s="1827"/>
      <c r="OBC21" s="1835"/>
      <c r="OBD21" s="1836"/>
      <c r="OBE21" s="1837"/>
      <c r="OBF21" s="1827"/>
      <c r="OBG21" s="1827"/>
      <c r="OBH21" s="1827"/>
      <c r="OBI21" s="1838"/>
      <c r="OBJ21" s="1838"/>
      <c r="OBK21" s="1827"/>
      <c r="OBL21" s="1838"/>
      <c r="OBM21" s="1838"/>
      <c r="OBN21" s="1838"/>
      <c r="OBO21" s="1838"/>
      <c r="OBP21" s="1838"/>
      <c r="OBQ21" s="1827"/>
      <c r="OBR21" s="1823"/>
      <c r="OBS21" s="1840"/>
      <c r="OBT21" s="1825"/>
      <c r="OBU21" s="1826"/>
      <c r="OBV21" s="1827"/>
      <c r="OBW21" s="1828"/>
      <c r="OBX21" s="1829"/>
      <c r="OBY21" s="1830"/>
      <c r="OBZ21" s="1826"/>
      <c r="OCA21" s="1831"/>
      <c r="OCB21" s="1667"/>
      <c r="OCC21" s="1832"/>
      <c r="OCD21" s="1665"/>
      <c r="OCE21" s="1841"/>
      <c r="OCF21" s="1448"/>
      <c r="OCG21" s="1666"/>
      <c r="OCH21" s="1667"/>
      <c r="OCI21" s="1668"/>
      <c r="OCJ21" s="1668"/>
      <c r="OCK21" s="1667"/>
      <c r="OCL21" s="1833"/>
      <c r="OCM21" s="1827"/>
      <c r="OCN21" s="1827"/>
      <c r="OCO21" s="1842"/>
      <c r="OCP21" s="1842"/>
      <c r="OCQ21" s="1827"/>
      <c r="OCR21" s="1835"/>
      <c r="OCS21" s="1836"/>
      <c r="OCT21" s="1837"/>
      <c r="OCU21" s="1827"/>
      <c r="OCV21" s="1827"/>
      <c r="OCW21" s="1827"/>
      <c r="OCX21" s="1838"/>
      <c r="OCY21" s="1838"/>
      <c r="OCZ21" s="1827"/>
      <c r="ODA21" s="1838"/>
      <c r="ODB21" s="1838"/>
      <c r="ODC21" s="1838"/>
      <c r="ODD21" s="1838"/>
      <c r="ODE21" s="1838"/>
      <c r="ODF21" s="1827"/>
      <c r="ODG21" s="1823"/>
      <c r="ODH21" s="1840"/>
      <c r="ODI21" s="1825"/>
      <c r="ODJ21" s="1826"/>
      <c r="ODK21" s="1827"/>
      <c r="ODL21" s="1828"/>
      <c r="ODM21" s="1829"/>
      <c r="ODN21" s="1830"/>
      <c r="ODO21" s="1826"/>
      <c r="ODP21" s="1831"/>
      <c r="ODQ21" s="1667"/>
      <c r="ODR21" s="1832"/>
      <c r="ODS21" s="1665"/>
      <c r="ODT21" s="1841"/>
      <c r="ODU21" s="1448"/>
      <c r="ODV21" s="1666"/>
      <c r="ODW21" s="1667"/>
      <c r="ODX21" s="1668"/>
      <c r="ODY21" s="1668"/>
      <c r="ODZ21" s="1667"/>
      <c r="OEA21" s="1833"/>
      <c r="OEB21" s="1827"/>
      <c r="OEC21" s="1827"/>
      <c r="OED21" s="1842"/>
      <c r="OEE21" s="1842"/>
      <c r="OEF21" s="1827"/>
      <c r="OEG21" s="1835"/>
      <c r="OEH21" s="1836"/>
      <c r="OEI21" s="1837"/>
      <c r="OEJ21" s="1827"/>
      <c r="OEK21" s="1827"/>
      <c r="OEL21" s="1827"/>
      <c r="OEM21" s="1838"/>
      <c r="OEN21" s="1838"/>
      <c r="OEO21" s="1827"/>
      <c r="OEP21" s="1838"/>
      <c r="OEQ21" s="1838"/>
      <c r="OER21" s="1838"/>
      <c r="OES21" s="1838"/>
      <c r="OET21" s="1838"/>
      <c r="OEU21" s="1827"/>
      <c r="OEV21" s="1823"/>
      <c r="OEW21" s="1840"/>
      <c r="OEX21" s="1825"/>
      <c r="OEY21" s="1826"/>
      <c r="OEZ21" s="1827"/>
      <c r="OFA21" s="1828"/>
      <c r="OFB21" s="1829"/>
      <c r="OFC21" s="1830"/>
      <c r="OFD21" s="1826"/>
      <c r="OFE21" s="1831"/>
      <c r="OFF21" s="1667"/>
      <c r="OFG21" s="1832"/>
      <c r="OFH21" s="1665"/>
      <c r="OFI21" s="1841"/>
      <c r="OFJ21" s="1448"/>
      <c r="OFK21" s="1666"/>
      <c r="OFL21" s="1667"/>
      <c r="OFM21" s="1668"/>
      <c r="OFN21" s="1668"/>
      <c r="OFO21" s="1667"/>
      <c r="OFP21" s="1833"/>
      <c r="OFQ21" s="1827"/>
      <c r="OFR21" s="1827"/>
      <c r="OFS21" s="1842"/>
      <c r="OFT21" s="1842"/>
      <c r="OFU21" s="1827"/>
      <c r="OFV21" s="1835"/>
      <c r="OFW21" s="1836"/>
      <c r="OFX21" s="1837"/>
      <c r="OFY21" s="1827"/>
      <c r="OFZ21" s="1827"/>
      <c r="OGA21" s="1827"/>
      <c r="OGB21" s="1838"/>
      <c r="OGC21" s="1838"/>
      <c r="OGD21" s="1827"/>
      <c r="OGE21" s="1838"/>
      <c r="OGF21" s="1838"/>
      <c r="OGG21" s="1838"/>
      <c r="OGH21" s="1838"/>
      <c r="OGI21" s="1838"/>
      <c r="OGJ21" s="1827"/>
      <c r="OGK21" s="1823"/>
      <c r="OGL21" s="1840"/>
      <c r="OGM21" s="1825"/>
      <c r="OGN21" s="1826"/>
      <c r="OGO21" s="1827"/>
      <c r="OGP21" s="1828"/>
      <c r="OGQ21" s="1829"/>
      <c r="OGR21" s="1830"/>
      <c r="OGS21" s="1826"/>
      <c r="OGT21" s="1831"/>
      <c r="OGU21" s="1667"/>
      <c r="OGV21" s="1832"/>
      <c r="OGW21" s="1665"/>
      <c r="OGX21" s="1841"/>
      <c r="OGY21" s="1448"/>
      <c r="OGZ21" s="1666"/>
      <c r="OHA21" s="1667"/>
      <c r="OHB21" s="1668"/>
      <c r="OHC21" s="1668"/>
      <c r="OHD21" s="1667"/>
      <c r="OHE21" s="1833"/>
      <c r="OHF21" s="1827"/>
      <c r="OHG21" s="1827"/>
      <c r="OHH21" s="1842"/>
      <c r="OHI21" s="1842"/>
      <c r="OHJ21" s="1827"/>
      <c r="OHK21" s="1835"/>
      <c r="OHL21" s="1836"/>
      <c r="OHM21" s="1837"/>
      <c r="OHN21" s="1827"/>
      <c r="OHO21" s="1827"/>
      <c r="OHP21" s="1827"/>
      <c r="OHQ21" s="1838"/>
      <c r="OHR21" s="1838"/>
      <c r="OHS21" s="1827"/>
      <c r="OHT21" s="1838"/>
      <c r="OHU21" s="1838"/>
      <c r="OHV21" s="1838"/>
      <c r="OHW21" s="1838"/>
      <c r="OHX21" s="1838"/>
      <c r="OHY21" s="1827"/>
      <c r="OHZ21" s="1823"/>
      <c r="OIA21" s="1840"/>
      <c r="OIB21" s="1825"/>
      <c r="OIC21" s="1826"/>
      <c r="OID21" s="1827"/>
      <c r="OIE21" s="1828"/>
      <c r="OIF21" s="1829"/>
      <c r="OIG21" s="1830"/>
      <c r="OIH21" s="1826"/>
      <c r="OII21" s="1831"/>
      <c r="OIJ21" s="1667"/>
      <c r="OIK21" s="1832"/>
      <c r="OIL21" s="1665"/>
      <c r="OIM21" s="1841"/>
      <c r="OIN21" s="1448"/>
      <c r="OIO21" s="1666"/>
      <c r="OIP21" s="1667"/>
      <c r="OIQ21" s="1668"/>
      <c r="OIR21" s="1668"/>
      <c r="OIS21" s="1667"/>
      <c r="OIT21" s="1833"/>
      <c r="OIU21" s="1827"/>
      <c r="OIV21" s="1827"/>
      <c r="OIW21" s="1842"/>
      <c r="OIX21" s="1842"/>
      <c r="OIY21" s="1827"/>
      <c r="OIZ21" s="1835"/>
      <c r="OJA21" s="1836"/>
      <c r="OJB21" s="1837"/>
      <c r="OJC21" s="1827"/>
      <c r="OJD21" s="1827"/>
      <c r="OJE21" s="1827"/>
      <c r="OJF21" s="1838"/>
      <c r="OJG21" s="1838"/>
      <c r="OJH21" s="1827"/>
      <c r="OJI21" s="1838"/>
      <c r="OJJ21" s="1838"/>
      <c r="OJK21" s="1838"/>
      <c r="OJL21" s="1838"/>
      <c r="OJM21" s="1838"/>
      <c r="OJN21" s="1827"/>
      <c r="OJO21" s="1823"/>
      <c r="OJP21" s="1840"/>
      <c r="OJQ21" s="1825"/>
      <c r="OJR21" s="1826"/>
      <c r="OJS21" s="1827"/>
      <c r="OJT21" s="1828"/>
      <c r="OJU21" s="1829"/>
      <c r="OJV21" s="1830"/>
      <c r="OJW21" s="1826"/>
      <c r="OJX21" s="1831"/>
      <c r="OJY21" s="1667"/>
      <c r="OJZ21" s="1832"/>
      <c r="OKA21" s="1665"/>
      <c r="OKB21" s="1841"/>
      <c r="OKC21" s="1448"/>
      <c r="OKD21" s="1666"/>
      <c r="OKE21" s="1667"/>
      <c r="OKF21" s="1668"/>
      <c r="OKG21" s="1668"/>
      <c r="OKH21" s="1667"/>
      <c r="OKI21" s="1833"/>
      <c r="OKJ21" s="1827"/>
      <c r="OKK21" s="1827"/>
      <c r="OKL21" s="1842"/>
      <c r="OKM21" s="1842"/>
      <c r="OKN21" s="1827"/>
      <c r="OKO21" s="1835"/>
      <c r="OKP21" s="1836"/>
      <c r="OKQ21" s="1837"/>
      <c r="OKR21" s="1827"/>
      <c r="OKS21" s="1827"/>
      <c r="OKT21" s="1827"/>
      <c r="OKU21" s="1838"/>
      <c r="OKV21" s="1838"/>
      <c r="OKW21" s="1827"/>
      <c r="OKX21" s="1838"/>
      <c r="OKY21" s="1838"/>
      <c r="OKZ21" s="1838"/>
      <c r="OLA21" s="1838"/>
      <c r="OLB21" s="1838"/>
      <c r="OLC21" s="1827"/>
      <c r="OLD21" s="1823"/>
      <c r="OLE21" s="1840"/>
      <c r="OLF21" s="1825"/>
      <c r="OLG21" s="1826"/>
      <c r="OLH21" s="1827"/>
      <c r="OLI21" s="1828"/>
      <c r="OLJ21" s="1829"/>
      <c r="OLK21" s="1830"/>
      <c r="OLL21" s="1826"/>
      <c r="OLM21" s="1831"/>
      <c r="OLN21" s="1667"/>
      <c r="OLO21" s="1832"/>
      <c r="OLP21" s="1665"/>
      <c r="OLQ21" s="1841"/>
      <c r="OLR21" s="1448"/>
      <c r="OLS21" s="1666"/>
      <c r="OLT21" s="1667"/>
      <c r="OLU21" s="1668"/>
      <c r="OLV21" s="1668"/>
      <c r="OLW21" s="1667"/>
      <c r="OLX21" s="1833"/>
      <c r="OLY21" s="1827"/>
      <c r="OLZ21" s="1827"/>
      <c r="OMA21" s="1842"/>
      <c r="OMB21" s="1842"/>
      <c r="OMC21" s="1827"/>
      <c r="OMD21" s="1835"/>
      <c r="OME21" s="1836"/>
      <c r="OMF21" s="1837"/>
      <c r="OMG21" s="1827"/>
      <c r="OMH21" s="1827"/>
      <c r="OMI21" s="1827"/>
      <c r="OMJ21" s="1838"/>
      <c r="OMK21" s="1838"/>
      <c r="OML21" s="1827"/>
      <c r="OMM21" s="1838"/>
      <c r="OMN21" s="1838"/>
      <c r="OMO21" s="1838"/>
      <c r="OMP21" s="1838"/>
      <c r="OMQ21" s="1838"/>
      <c r="OMR21" s="1827"/>
      <c r="OMS21" s="1823"/>
      <c r="OMT21" s="1840"/>
      <c r="OMU21" s="1825"/>
      <c r="OMV21" s="1826"/>
      <c r="OMW21" s="1827"/>
      <c r="OMX21" s="1828"/>
      <c r="OMY21" s="1829"/>
      <c r="OMZ21" s="1830"/>
      <c r="ONA21" s="1826"/>
      <c r="ONB21" s="1831"/>
      <c r="ONC21" s="1667"/>
      <c r="OND21" s="1832"/>
      <c r="ONE21" s="1665"/>
      <c r="ONF21" s="1841"/>
      <c r="ONG21" s="1448"/>
      <c r="ONH21" s="1666"/>
      <c r="ONI21" s="1667"/>
      <c r="ONJ21" s="1668"/>
      <c r="ONK21" s="1668"/>
      <c r="ONL21" s="1667"/>
      <c r="ONM21" s="1833"/>
      <c r="ONN21" s="1827"/>
      <c r="ONO21" s="1827"/>
      <c r="ONP21" s="1842"/>
      <c r="ONQ21" s="1842"/>
      <c r="ONR21" s="1827"/>
      <c r="ONS21" s="1835"/>
      <c r="ONT21" s="1836"/>
      <c r="ONU21" s="1837"/>
      <c r="ONV21" s="1827"/>
      <c r="ONW21" s="1827"/>
      <c r="ONX21" s="1827"/>
      <c r="ONY21" s="1838"/>
      <c r="ONZ21" s="1838"/>
      <c r="OOA21" s="1827"/>
      <c r="OOB21" s="1838"/>
      <c r="OOC21" s="1838"/>
      <c r="OOD21" s="1838"/>
      <c r="OOE21" s="1838"/>
      <c r="OOF21" s="1838"/>
      <c r="OOG21" s="1827"/>
      <c r="OOH21" s="1823"/>
      <c r="OOI21" s="1840"/>
      <c r="OOJ21" s="1825"/>
      <c r="OOK21" s="1826"/>
      <c r="OOL21" s="1827"/>
      <c r="OOM21" s="1828"/>
      <c r="OON21" s="1829"/>
      <c r="OOO21" s="1830"/>
      <c r="OOP21" s="1826"/>
      <c r="OOQ21" s="1831"/>
      <c r="OOR21" s="1667"/>
      <c r="OOS21" s="1832"/>
      <c r="OOT21" s="1665"/>
      <c r="OOU21" s="1841"/>
      <c r="OOV21" s="1448"/>
      <c r="OOW21" s="1666"/>
      <c r="OOX21" s="1667"/>
      <c r="OOY21" s="1668"/>
      <c r="OOZ21" s="1668"/>
      <c r="OPA21" s="1667"/>
      <c r="OPB21" s="1833"/>
      <c r="OPC21" s="1827"/>
      <c r="OPD21" s="1827"/>
      <c r="OPE21" s="1842"/>
      <c r="OPF21" s="1842"/>
      <c r="OPG21" s="1827"/>
      <c r="OPH21" s="1835"/>
      <c r="OPI21" s="1836"/>
      <c r="OPJ21" s="1837"/>
      <c r="OPK21" s="1827"/>
      <c r="OPL21" s="1827"/>
      <c r="OPM21" s="1827"/>
      <c r="OPN21" s="1838"/>
      <c r="OPO21" s="1838"/>
      <c r="OPP21" s="1827"/>
      <c r="OPQ21" s="1838"/>
      <c r="OPR21" s="1838"/>
      <c r="OPS21" s="1838"/>
      <c r="OPT21" s="1838"/>
      <c r="OPU21" s="1838"/>
      <c r="OPV21" s="1827"/>
      <c r="OPW21" s="1823"/>
      <c r="OPX21" s="1840"/>
      <c r="OPY21" s="1825"/>
      <c r="OPZ21" s="1826"/>
      <c r="OQA21" s="1827"/>
      <c r="OQB21" s="1828"/>
      <c r="OQC21" s="1829"/>
      <c r="OQD21" s="1830"/>
      <c r="OQE21" s="1826"/>
      <c r="OQF21" s="1831"/>
      <c r="OQG21" s="1667"/>
      <c r="OQH21" s="1832"/>
      <c r="OQI21" s="1665"/>
      <c r="OQJ21" s="1841"/>
      <c r="OQK21" s="1448"/>
      <c r="OQL21" s="1666"/>
      <c r="OQM21" s="1667"/>
      <c r="OQN21" s="1668"/>
      <c r="OQO21" s="1668"/>
      <c r="OQP21" s="1667"/>
      <c r="OQQ21" s="1833"/>
      <c r="OQR21" s="1827"/>
      <c r="OQS21" s="1827"/>
      <c r="OQT21" s="1842"/>
      <c r="OQU21" s="1842"/>
      <c r="OQV21" s="1827"/>
      <c r="OQW21" s="1835"/>
      <c r="OQX21" s="1836"/>
      <c r="OQY21" s="1837"/>
      <c r="OQZ21" s="1827"/>
      <c r="ORA21" s="1827"/>
      <c r="ORB21" s="1827"/>
      <c r="ORC21" s="1838"/>
      <c r="ORD21" s="1838"/>
      <c r="ORE21" s="1827"/>
      <c r="ORF21" s="1838"/>
      <c r="ORG21" s="1838"/>
      <c r="ORH21" s="1838"/>
      <c r="ORI21" s="1838"/>
      <c r="ORJ21" s="1838"/>
      <c r="ORK21" s="1827"/>
      <c r="ORL21" s="1823"/>
      <c r="ORM21" s="1840"/>
      <c r="ORN21" s="1825"/>
      <c r="ORO21" s="1826"/>
      <c r="ORP21" s="1827"/>
      <c r="ORQ21" s="1828"/>
      <c r="ORR21" s="1829"/>
      <c r="ORS21" s="1830"/>
      <c r="ORT21" s="1826"/>
      <c r="ORU21" s="1831"/>
      <c r="ORV21" s="1667"/>
      <c r="ORW21" s="1832"/>
      <c r="ORX21" s="1665"/>
      <c r="ORY21" s="1841"/>
      <c r="ORZ21" s="1448"/>
      <c r="OSA21" s="1666"/>
      <c r="OSB21" s="1667"/>
      <c r="OSC21" s="1668"/>
      <c r="OSD21" s="1668"/>
      <c r="OSE21" s="1667"/>
      <c r="OSF21" s="1833"/>
      <c r="OSG21" s="1827"/>
      <c r="OSH21" s="1827"/>
      <c r="OSI21" s="1842"/>
      <c r="OSJ21" s="1842"/>
      <c r="OSK21" s="1827"/>
      <c r="OSL21" s="1835"/>
      <c r="OSM21" s="1836"/>
      <c r="OSN21" s="1837"/>
      <c r="OSO21" s="1827"/>
      <c r="OSP21" s="1827"/>
      <c r="OSQ21" s="1827"/>
      <c r="OSR21" s="1838"/>
      <c r="OSS21" s="1838"/>
      <c r="OST21" s="1827"/>
      <c r="OSU21" s="1838"/>
      <c r="OSV21" s="1838"/>
      <c r="OSW21" s="1838"/>
      <c r="OSX21" s="1838"/>
      <c r="OSY21" s="1838"/>
      <c r="OSZ21" s="1827"/>
      <c r="OTA21" s="1823"/>
      <c r="OTB21" s="1840"/>
      <c r="OTC21" s="1825"/>
      <c r="OTD21" s="1826"/>
      <c r="OTE21" s="1827"/>
      <c r="OTF21" s="1828"/>
      <c r="OTG21" s="1829"/>
      <c r="OTH21" s="1830"/>
      <c r="OTI21" s="1826"/>
      <c r="OTJ21" s="1831"/>
      <c r="OTK21" s="1667"/>
      <c r="OTL21" s="1832"/>
      <c r="OTM21" s="1665"/>
      <c r="OTN21" s="1841"/>
      <c r="OTO21" s="1448"/>
      <c r="OTP21" s="1666"/>
      <c r="OTQ21" s="1667"/>
      <c r="OTR21" s="1668"/>
      <c r="OTS21" s="1668"/>
      <c r="OTT21" s="1667"/>
      <c r="OTU21" s="1833"/>
      <c r="OTV21" s="1827"/>
      <c r="OTW21" s="1827"/>
      <c r="OTX21" s="1842"/>
      <c r="OTY21" s="1842"/>
      <c r="OTZ21" s="1827"/>
      <c r="OUA21" s="1835"/>
      <c r="OUB21" s="1836"/>
      <c r="OUC21" s="1837"/>
      <c r="OUD21" s="1827"/>
      <c r="OUE21" s="1827"/>
      <c r="OUF21" s="1827"/>
      <c r="OUG21" s="1838"/>
      <c r="OUH21" s="1838"/>
      <c r="OUI21" s="1827"/>
      <c r="OUJ21" s="1838"/>
      <c r="OUK21" s="1838"/>
      <c r="OUL21" s="1838"/>
      <c r="OUM21" s="1838"/>
      <c r="OUN21" s="1838"/>
      <c r="OUO21" s="1827"/>
      <c r="OUP21" s="1823"/>
      <c r="OUQ21" s="1840"/>
      <c r="OUR21" s="1825"/>
      <c r="OUS21" s="1826"/>
      <c r="OUT21" s="1827"/>
      <c r="OUU21" s="1828"/>
      <c r="OUV21" s="1829"/>
      <c r="OUW21" s="1830"/>
      <c r="OUX21" s="1826"/>
      <c r="OUY21" s="1831"/>
      <c r="OUZ21" s="1667"/>
      <c r="OVA21" s="1832"/>
      <c r="OVB21" s="1665"/>
      <c r="OVC21" s="1841"/>
      <c r="OVD21" s="1448"/>
      <c r="OVE21" s="1666"/>
      <c r="OVF21" s="1667"/>
      <c r="OVG21" s="1668"/>
      <c r="OVH21" s="1668"/>
      <c r="OVI21" s="1667"/>
      <c r="OVJ21" s="1833"/>
      <c r="OVK21" s="1827"/>
      <c r="OVL21" s="1827"/>
      <c r="OVM21" s="1842"/>
      <c r="OVN21" s="1842"/>
      <c r="OVO21" s="1827"/>
      <c r="OVP21" s="1835"/>
      <c r="OVQ21" s="1836"/>
      <c r="OVR21" s="1837"/>
      <c r="OVS21" s="1827"/>
      <c r="OVT21" s="1827"/>
      <c r="OVU21" s="1827"/>
      <c r="OVV21" s="1838"/>
      <c r="OVW21" s="1838"/>
      <c r="OVX21" s="1827"/>
      <c r="OVY21" s="1838"/>
      <c r="OVZ21" s="1838"/>
      <c r="OWA21" s="1838"/>
      <c r="OWB21" s="1838"/>
      <c r="OWC21" s="1838"/>
      <c r="OWD21" s="1827"/>
      <c r="OWE21" s="1823"/>
      <c r="OWF21" s="1840"/>
      <c r="OWG21" s="1825"/>
      <c r="OWH21" s="1826"/>
      <c r="OWI21" s="1827"/>
      <c r="OWJ21" s="1828"/>
      <c r="OWK21" s="1829"/>
      <c r="OWL21" s="1830"/>
      <c r="OWM21" s="1826"/>
      <c r="OWN21" s="1831"/>
      <c r="OWO21" s="1667"/>
      <c r="OWP21" s="1832"/>
      <c r="OWQ21" s="1665"/>
      <c r="OWR21" s="1841"/>
      <c r="OWS21" s="1448"/>
      <c r="OWT21" s="1666"/>
      <c r="OWU21" s="1667"/>
      <c r="OWV21" s="1668"/>
      <c r="OWW21" s="1668"/>
      <c r="OWX21" s="1667"/>
      <c r="OWY21" s="1833"/>
      <c r="OWZ21" s="1827"/>
      <c r="OXA21" s="1827"/>
      <c r="OXB21" s="1842"/>
      <c r="OXC21" s="1842"/>
      <c r="OXD21" s="1827"/>
      <c r="OXE21" s="1835"/>
      <c r="OXF21" s="1836"/>
      <c r="OXG21" s="1837"/>
      <c r="OXH21" s="1827"/>
      <c r="OXI21" s="1827"/>
      <c r="OXJ21" s="1827"/>
      <c r="OXK21" s="1838"/>
      <c r="OXL21" s="1838"/>
      <c r="OXM21" s="1827"/>
      <c r="OXN21" s="1838"/>
      <c r="OXO21" s="1838"/>
      <c r="OXP21" s="1838"/>
      <c r="OXQ21" s="1838"/>
      <c r="OXR21" s="1838"/>
      <c r="OXS21" s="1827"/>
      <c r="OXT21" s="1823"/>
      <c r="OXU21" s="1840"/>
      <c r="OXV21" s="1825"/>
      <c r="OXW21" s="1826"/>
      <c r="OXX21" s="1827"/>
      <c r="OXY21" s="1828"/>
      <c r="OXZ21" s="1829"/>
      <c r="OYA21" s="1830"/>
      <c r="OYB21" s="1826"/>
      <c r="OYC21" s="1831"/>
      <c r="OYD21" s="1667"/>
      <c r="OYE21" s="1832"/>
      <c r="OYF21" s="1665"/>
      <c r="OYG21" s="1841"/>
      <c r="OYH21" s="1448"/>
      <c r="OYI21" s="1666"/>
      <c r="OYJ21" s="1667"/>
      <c r="OYK21" s="1668"/>
      <c r="OYL21" s="1668"/>
      <c r="OYM21" s="1667"/>
      <c r="OYN21" s="1833"/>
      <c r="OYO21" s="1827"/>
      <c r="OYP21" s="1827"/>
      <c r="OYQ21" s="1842"/>
      <c r="OYR21" s="1842"/>
      <c r="OYS21" s="1827"/>
      <c r="OYT21" s="1835"/>
      <c r="OYU21" s="1836"/>
      <c r="OYV21" s="1837"/>
      <c r="OYW21" s="1827"/>
      <c r="OYX21" s="1827"/>
      <c r="OYY21" s="1827"/>
      <c r="OYZ21" s="1838"/>
      <c r="OZA21" s="1838"/>
      <c r="OZB21" s="1827"/>
      <c r="OZC21" s="1838"/>
      <c r="OZD21" s="1838"/>
      <c r="OZE21" s="1838"/>
      <c r="OZF21" s="1838"/>
      <c r="OZG21" s="1838"/>
      <c r="OZH21" s="1827"/>
      <c r="OZI21" s="1823"/>
      <c r="OZJ21" s="1840"/>
      <c r="OZK21" s="1825"/>
      <c r="OZL21" s="1826"/>
      <c r="OZM21" s="1827"/>
      <c r="OZN21" s="1828"/>
      <c r="OZO21" s="1829"/>
      <c r="OZP21" s="1830"/>
      <c r="OZQ21" s="1826"/>
      <c r="OZR21" s="1831"/>
      <c r="OZS21" s="1667"/>
      <c r="OZT21" s="1832"/>
      <c r="OZU21" s="1665"/>
      <c r="OZV21" s="1841"/>
      <c r="OZW21" s="1448"/>
      <c r="OZX21" s="1666"/>
      <c r="OZY21" s="1667"/>
      <c r="OZZ21" s="1668"/>
      <c r="PAA21" s="1668"/>
      <c r="PAB21" s="1667"/>
      <c r="PAC21" s="1833"/>
      <c r="PAD21" s="1827"/>
      <c r="PAE21" s="1827"/>
      <c r="PAF21" s="1842"/>
      <c r="PAG21" s="1842"/>
      <c r="PAH21" s="1827"/>
      <c r="PAI21" s="1835"/>
      <c r="PAJ21" s="1836"/>
      <c r="PAK21" s="1837"/>
      <c r="PAL21" s="1827"/>
      <c r="PAM21" s="1827"/>
      <c r="PAN21" s="1827"/>
      <c r="PAO21" s="1838"/>
      <c r="PAP21" s="1838"/>
      <c r="PAQ21" s="1827"/>
      <c r="PAR21" s="1838"/>
      <c r="PAS21" s="1838"/>
      <c r="PAT21" s="1838"/>
      <c r="PAU21" s="1838"/>
      <c r="PAV21" s="1838"/>
      <c r="PAW21" s="1827"/>
      <c r="PAX21" s="1823"/>
      <c r="PAY21" s="1840"/>
      <c r="PAZ21" s="1825"/>
      <c r="PBA21" s="1826"/>
      <c r="PBB21" s="1827"/>
      <c r="PBC21" s="1828"/>
      <c r="PBD21" s="1829"/>
      <c r="PBE21" s="1830"/>
      <c r="PBF21" s="1826"/>
      <c r="PBG21" s="1831"/>
      <c r="PBH21" s="1667"/>
      <c r="PBI21" s="1832"/>
      <c r="PBJ21" s="1665"/>
      <c r="PBK21" s="1841"/>
      <c r="PBL21" s="1448"/>
      <c r="PBM21" s="1666"/>
      <c r="PBN21" s="1667"/>
      <c r="PBO21" s="1668"/>
      <c r="PBP21" s="1668"/>
      <c r="PBQ21" s="1667"/>
      <c r="PBR21" s="1833"/>
      <c r="PBS21" s="1827"/>
      <c r="PBT21" s="1827"/>
      <c r="PBU21" s="1842"/>
      <c r="PBV21" s="1842"/>
      <c r="PBW21" s="1827"/>
      <c r="PBX21" s="1835"/>
      <c r="PBY21" s="1836"/>
      <c r="PBZ21" s="1837"/>
      <c r="PCA21" s="1827"/>
      <c r="PCB21" s="1827"/>
      <c r="PCC21" s="1827"/>
      <c r="PCD21" s="1838"/>
      <c r="PCE21" s="1838"/>
      <c r="PCF21" s="1827"/>
      <c r="PCG21" s="1838"/>
      <c r="PCH21" s="1838"/>
      <c r="PCI21" s="1838"/>
      <c r="PCJ21" s="1838"/>
      <c r="PCK21" s="1838"/>
      <c r="PCL21" s="1827"/>
      <c r="PCM21" s="1823"/>
      <c r="PCN21" s="1840"/>
      <c r="PCO21" s="1825"/>
      <c r="PCP21" s="1826"/>
      <c r="PCQ21" s="1827"/>
      <c r="PCR21" s="1828"/>
      <c r="PCS21" s="1829"/>
      <c r="PCT21" s="1830"/>
      <c r="PCU21" s="1826"/>
      <c r="PCV21" s="1831"/>
      <c r="PCW21" s="1667"/>
      <c r="PCX21" s="1832"/>
      <c r="PCY21" s="1665"/>
      <c r="PCZ21" s="1841"/>
      <c r="PDA21" s="1448"/>
      <c r="PDB21" s="1666"/>
      <c r="PDC21" s="1667"/>
      <c r="PDD21" s="1668"/>
      <c r="PDE21" s="1668"/>
      <c r="PDF21" s="1667"/>
      <c r="PDG21" s="1833"/>
      <c r="PDH21" s="1827"/>
      <c r="PDI21" s="1827"/>
      <c r="PDJ21" s="1842"/>
      <c r="PDK21" s="1842"/>
      <c r="PDL21" s="1827"/>
      <c r="PDM21" s="1835"/>
      <c r="PDN21" s="1836"/>
      <c r="PDO21" s="1837"/>
      <c r="PDP21" s="1827"/>
      <c r="PDQ21" s="1827"/>
      <c r="PDR21" s="1827"/>
      <c r="PDS21" s="1838"/>
      <c r="PDT21" s="1838"/>
      <c r="PDU21" s="1827"/>
      <c r="PDV21" s="1838"/>
      <c r="PDW21" s="1838"/>
      <c r="PDX21" s="1838"/>
      <c r="PDY21" s="1838"/>
      <c r="PDZ21" s="1838"/>
      <c r="PEA21" s="1827"/>
      <c r="PEB21" s="1823"/>
      <c r="PEC21" s="1840"/>
      <c r="PED21" s="1825"/>
      <c r="PEE21" s="1826"/>
      <c r="PEF21" s="1827"/>
      <c r="PEG21" s="1828"/>
      <c r="PEH21" s="1829"/>
      <c r="PEI21" s="1830"/>
      <c r="PEJ21" s="1826"/>
      <c r="PEK21" s="1831"/>
      <c r="PEL21" s="1667"/>
      <c r="PEM21" s="1832"/>
      <c r="PEN21" s="1665"/>
      <c r="PEO21" s="1841"/>
      <c r="PEP21" s="1448"/>
      <c r="PEQ21" s="1666"/>
      <c r="PER21" s="1667"/>
      <c r="PES21" s="1668"/>
      <c r="PET21" s="1668"/>
      <c r="PEU21" s="1667"/>
      <c r="PEV21" s="1833"/>
      <c r="PEW21" s="1827"/>
      <c r="PEX21" s="1827"/>
      <c r="PEY21" s="1842"/>
      <c r="PEZ21" s="1842"/>
      <c r="PFA21" s="1827"/>
      <c r="PFB21" s="1835"/>
      <c r="PFC21" s="1836"/>
      <c r="PFD21" s="1837"/>
      <c r="PFE21" s="1827"/>
      <c r="PFF21" s="1827"/>
      <c r="PFG21" s="1827"/>
      <c r="PFH21" s="1838"/>
      <c r="PFI21" s="1838"/>
      <c r="PFJ21" s="1827"/>
      <c r="PFK21" s="1838"/>
      <c r="PFL21" s="1838"/>
      <c r="PFM21" s="1838"/>
      <c r="PFN21" s="1838"/>
      <c r="PFO21" s="1838"/>
      <c r="PFP21" s="1827"/>
      <c r="PFQ21" s="1823"/>
      <c r="PFR21" s="1840"/>
      <c r="PFS21" s="1825"/>
      <c r="PFT21" s="1826"/>
      <c r="PFU21" s="1827"/>
      <c r="PFV21" s="1828"/>
      <c r="PFW21" s="1829"/>
      <c r="PFX21" s="1830"/>
      <c r="PFY21" s="1826"/>
      <c r="PFZ21" s="1831"/>
      <c r="PGA21" s="1667"/>
      <c r="PGB21" s="1832"/>
      <c r="PGC21" s="1665"/>
      <c r="PGD21" s="1841"/>
      <c r="PGE21" s="1448"/>
      <c r="PGF21" s="1666"/>
      <c r="PGG21" s="1667"/>
      <c r="PGH21" s="1668"/>
      <c r="PGI21" s="1668"/>
      <c r="PGJ21" s="1667"/>
      <c r="PGK21" s="1833"/>
      <c r="PGL21" s="1827"/>
      <c r="PGM21" s="1827"/>
      <c r="PGN21" s="1842"/>
      <c r="PGO21" s="1842"/>
      <c r="PGP21" s="1827"/>
      <c r="PGQ21" s="1835"/>
      <c r="PGR21" s="1836"/>
      <c r="PGS21" s="1837"/>
      <c r="PGT21" s="1827"/>
      <c r="PGU21" s="1827"/>
      <c r="PGV21" s="1827"/>
      <c r="PGW21" s="1838"/>
      <c r="PGX21" s="1838"/>
      <c r="PGY21" s="1827"/>
      <c r="PGZ21" s="1838"/>
      <c r="PHA21" s="1838"/>
      <c r="PHB21" s="1838"/>
      <c r="PHC21" s="1838"/>
      <c r="PHD21" s="1838"/>
      <c r="PHE21" s="1827"/>
      <c r="PHF21" s="1823"/>
      <c r="PHG21" s="1840"/>
      <c r="PHH21" s="1825"/>
      <c r="PHI21" s="1826"/>
      <c r="PHJ21" s="1827"/>
      <c r="PHK21" s="1828"/>
      <c r="PHL21" s="1829"/>
      <c r="PHM21" s="1830"/>
      <c r="PHN21" s="1826"/>
      <c r="PHO21" s="1831"/>
      <c r="PHP21" s="1667"/>
      <c r="PHQ21" s="1832"/>
      <c r="PHR21" s="1665"/>
      <c r="PHS21" s="1841"/>
      <c r="PHT21" s="1448"/>
      <c r="PHU21" s="1666"/>
      <c r="PHV21" s="1667"/>
      <c r="PHW21" s="1668"/>
      <c r="PHX21" s="1668"/>
      <c r="PHY21" s="1667"/>
      <c r="PHZ21" s="1833"/>
      <c r="PIA21" s="1827"/>
      <c r="PIB21" s="1827"/>
      <c r="PIC21" s="1842"/>
      <c r="PID21" s="1842"/>
      <c r="PIE21" s="1827"/>
      <c r="PIF21" s="1835"/>
      <c r="PIG21" s="1836"/>
      <c r="PIH21" s="1837"/>
      <c r="PII21" s="1827"/>
      <c r="PIJ21" s="1827"/>
      <c r="PIK21" s="1827"/>
      <c r="PIL21" s="1838"/>
      <c r="PIM21" s="1838"/>
      <c r="PIN21" s="1827"/>
      <c r="PIO21" s="1838"/>
      <c r="PIP21" s="1838"/>
      <c r="PIQ21" s="1838"/>
      <c r="PIR21" s="1838"/>
      <c r="PIS21" s="1838"/>
      <c r="PIT21" s="1827"/>
      <c r="PIU21" s="1823"/>
      <c r="PIV21" s="1840"/>
      <c r="PIW21" s="1825"/>
      <c r="PIX21" s="1826"/>
      <c r="PIY21" s="1827"/>
      <c r="PIZ21" s="1828"/>
      <c r="PJA21" s="1829"/>
      <c r="PJB21" s="1830"/>
      <c r="PJC21" s="1826"/>
      <c r="PJD21" s="1831"/>
      <c r="PJE21" s="1667"/>
      <c r="PJF21" s="1832"/>
      <c r="PJG21" s="1665"/>
      <c r="PJH21" s="1841"/>
      <c r="PJI21" s="1448"/>
      <c r="PJJ21" s="1666"/>
      <c r="PJK21" s="1667"/>
      <c r="PJL21" s="1668"/>
      <c r="PJM21" s="1668"/>
      <c r="PJN21" s="1667"/>
      <c r="PJO21" s="1833"/>
      <c r="PJP21" s="1827"/>
      <c r="PJQ21" s="1827"/>
      <c r="PJR21" s="1842"/>
      <c r="PJS21" s="1842"/>
      <c r="PJT21" s="1827"/>
      <c r="PJU21" s="1835"/>
      <c r="PJV21" s="1836"/>
      <c r="PJW21" s="1837"/>
      <c r="PJX21" s="1827"/>
      <c r="PJY21" s="1827"/>
      <c r="PJZ21" s="1827"/>
      <c r="PKA21" s="1838"/>
      <c r="PKB21" s="1838"/>
      <c r="PKC21" s="1827"/>
      <c r="PKD21" s="1838"/>
      <c r="PKE21" s="1838"/>
      <c r="PKF21" s="1838"/>
      <c r="PKG21" s="1838"/>
      <c r="PKH21" s="1838"/>
      <c r="PKI21" s="1827"/>
      <c r="PKJ21" s="1823"/>
      <c r="PKK21" s="1840"/>
      <c r="PKL21" s="1825"/>
      <c r="PKM21" s="1826"/>
      <c r="PKN21" s="1827"/>
      <c r="PKO21" s="1828"/>
      <c r="PKP21" s="1829"/>
      <c r="PKQ21" s="1830"/>
      <c r="PKR21" s="1826"/>
      <c r="PKS21" s="1831"/>
      <c r="PKT21" s="1667"/>
      <c r="PKU21" s="1832"/>
      <c r="PKV21" s="1665"/>
      <c r="PKW21" s="1841"/>
      <c r="PKX21" s="1448"/>
      <c r="PKY21" s="1666"/>
      <c r="PKZ21" s="1667"/>
      <c r="PLA21" s="1668"/>
      <c r="PLB21" s="1668"/>
      <c r="PLC21" s="1667"/>
      <c r="PLD21" s="1833"/>
      <c r="PLE21" s="1827"/>
      <c r="PLF21" s="1827"/>
      <c r="PLG21" s="1842"/>
      <c r="PLH21" s="1842"/>
      <c r="PLI21" s="1827"/>
      <c r="PLJ21" s="1835"/>
      <c r="PLK21" s="1836"/>
      <c r="PLL21" s="1837"/>
      <c r="PLM21" s="1827"/>
      <c r="PLN21" s="1827"/>
      <c r="PLO21" s="1827"/>
      <c r="PLP21" s="1838"/>
      <c r="PLQ21" s="1838"/>
      <c r="PLR21" s="1827"/>
      <c r="PLS21" s="1838"/>
      <c r="PLT21" s="1838"/>
      <c r="PLU21" s="1838"/>
      <c r="PLV21" s="1838"/>
      <c r="PLW21" s="1838"/>
      <c r="PLX21" s="1827"/>
      <c r="PLY21" s="1823"/>
      <c r="PLZ21" s="1840"/>
      <c r="PMA21" s="1825"/>
      <c r="PMB21" s="1826"/>
      <c r="PMC21" s="1827"/>
      <c r="PMD21" s="1828"/>
      <c r="PME21" s="1829"/>
      <c r="PMF21" s="1830"/>
      <c r="PMG21" s="1826"/>
      <c r="PMH21" s="1831"/>
      <c r="PMI21" s="1667"/>
      <c r="PMJ21" s="1832"/>
      <c r="PMK21" s="1665"/>
      <c r="PML21" s="1841"/>
      <c r="PMM21" s="1448"/>
      <c r="PMN21" s="1666"/>
      <c r="PMO21" s="1667"/>
      <c r="PMP21" s="1668"/>
      <c r="PMQ21" s="1668"/>
      <c r="PMR21" s="1667"/>
      <c r="PMS21" s="1833"/>
      <c r="PMT21" s="1827"/>
      <c r="PMU21" s="1827"/>
      <c r="PMV21" s="1842"/>
      <c r="PMW21" s="1842"/>
      <c r="PMX21" s="1827"/>
      <c r="PMY21" s="1835"/>
      <c r="PMZ21" s="1836"/>
      <c r="PNA21" s="1837"/>
      <c r="PNB21" s="1827"/>
      <c r="PNC21" s="1827"/>
      <c r="PND21" s="1827"/>
      <c r="PNE21" s="1838"/>
      <c r="PNF21" s="1838"/>
      <c r="PNG21" s="1827"/>
      <c r="PNH21" s="1838"/>
      <c r="PNI21" s="1838"/>
      <c r="PNJ21" s="1838"/>
      <c r="PNK21" s="1838"/>
      <c r="PNL21" s="1838"/>
      <c r="PNM21" s="1827"/>
      <c r="PNN21" s="1823"/>
      <c r="PNO21" s="1840"/>
      <c r="PNP21" s="1825"/>
      <c r="PNQ21" s="1826"/>
      <c r="PNR21" s="1827"/>
      <c r="PNS21" s="1828"/>
      <c r="PNT21" s="1829"/>
      <c r="PNU21" s="1830"/>
      <c r="PNV21" s="1826"/>
      <c r="PNW21" s="1831"/>
      <c r="PNX21" s="1667"/>
      <c r="PNY21" s="1832"/>
      <c r="PNZ21" s="1665"/>
      <c r="POA21" s="1841"/>
      <c r="POB21" s="1448"/>
      <c r="POC21" s="1666"/>
      <c r="POD21" s="1667"/>
      <c r="POE21" s="1668"/>
      <c r="POF21" s="1668"/>
      <c r="POG21" s="1667"/>
      <c r="POH21" s="1833"/>
      <c r="POI21" s="1827"/>
      <c r="POJ21" s="1827"/>
      <c r="POK21" s="1842"/>
      <c r="POL21" s="1842"/>
      <c r="POM21" s="1827"/>
      <c r="PON21" s="1835"/>
      <c r="POO21" s="1836"/>
      <c r="POP21" s="1837"/>
      <c r="POQ21" s="1827"/>
      <c r="POR21" s="1827"/>
      <c r="POS21" s="1827"/>
      <c r="POT21" s="1838"/>
      <c r="POU21" s="1838"/>
      <c r="POV21" s="1827"/>
      <c r="POW21" s="1838"/>
      <c r="POX21" s="1838"/>
      <c r="POY21" s="1838"/>
      <c r="POZ21" s="1838"/>
      <c r="PPA21" s="1838"/>
      <c r="PPB21" s="1827"/>
      <c r="PPC21" s="1823"/>
      <c r="PPD21" s="1840"/>
      <c r="PPE21" s="1825"/>
      <c r="PPF21" s="1826"/>
      <c r="PPG21" s="1827"/>
      <c r="PPH21" s="1828"/>
      <c r="PPI21" s="1829"/>
      <c r="PPJ21" s="1830"/>
      <c r="PPK21" s="1826"/>
      <c r="PPL21" s="1831"/>
      <c r="PPM21" s="1667"/>
      <c r="PPN21" s="1832"/>
      <c r="PPO21" s="1665"/>
      <c r="PPP21" s="1841"/>
      <c r="PPQ21" s="1448"/>
      <c r="PPR21" s="1666"/>
      <c r="PPS21" s="1667"/>
      <c r="PPT21" s="1668"/>
      <c r="PPU21" s="1668"/>
      <c r="PPV21" s="1667"/>
      <c r="PPW21" s="1833"/>
      <c r="PPX21" s="1827"/>
      <c r="PPY21" s="1827"/>
      <c r="PPZ21" s="1842"/>
      <c r="PQA21" s="1842"/>
      <c r="PQB21" s="1827"/>
      <c r="PQC21" s="1835"/>
      <c r="PQD21" s="1836"/>
      <c r="PQE21" s="1837"/>
      <c r="PQF21" s="1827"/>
      <c r="PQG21" s="1827"/>
      <c r="PQH21" s="1827"/>
      <c r="PQI21" s="1838"/>
      <c r="PQJ21" s="1838"/>
      <c r="PQK21" s="1827"/>
      <c r="PQL21" s="1838"/>
      <c r="PQM21" s="1838"/>
      <c r="PQN21" s="1838"/>
      <c r="PQO21" s="1838"/>
      <c r="PQP21" s="1838"/>
      <c r="PQQ21" s="1827"/>
      <c r="PQR21" s="1823"/>
      <c r="PQS21" s="1840"/>
      <c r="PQT21" s="1825"/>
      <c r="PQU21" s="1826"/>
      <c r="PQV21" s="1827"/>
      <c r="PQW21" s="1828"/>
      <c r="PQX21" s="1829"/>
      <c r="PQY21" s="1830"/>
      <c r="PQZ21" s="1826"/>
      <c r="PRA21" s="1831"/>
      <c r="PRB21" s="1667"/>
      <c r="PRC21" s="1832"/>
      <c r="PRD21" s="1665"/>
      <c r="PRE21" s="1841"/>
      <c r="PRF21" s="1448"/>
      <c r="PRG21" s="1666"/>
      <c r="PRH21" s="1667"/>
      <c r="PRI21" s="1668"/>
      <c r="PRJ21" s="1668"/>
      <c r="PRK21" s="1667"/>
      <c r="PRL21" s="1833"/>
      <c r="PRM21" s="1827"/>
      <c r="PRN21" s="1827"/>
      <c r="PRO21" s="1842"/>
      <c r="PRP21" s="1842"/>
      <c r="PRQ21" s="1827"/>
      <c r="PRR21" s="1835"/>
      <c r="PRS21" s="1836"/>
      <c r="PRT21" s="1837"/>
      <c r="PRU21" s="1827"/>
      <c r="PRV21" s="1827"/>
      <c r="PRW21" s="1827"/>
      <c r="PRX21" s="1838"/>
      <c r="PRY21" s="1838"/>
      <c r="PRZ21" s="1827"/>
      <c r="PSA21" s="1838"/>
      <c r="PSB21" s="1838"/>
      <c r="PSC21" s="1838"/>
      <c r="PSD21" s="1838"/>
      <c r="PSE21" s="1838"/>
      <c r="PSF21" s="1827"/>
      <c r="PSG21" s="1823"/>
      <c r="PSH21" s="1840"/>
      <c r="PSI21" s="1825"/>
      <c r="PSJ21" s="1826"/>
      <c r="PSK21" s="1827"/>
      <c r="PSL21" s="1828"/>
      <c r="PSM21" s="1829"/>
      <c r="PSN21" s="1830"/>
      <c r="PSO21" s="1826"/>
      <c r="PSP21" s="1831"/>
      <c r="PSQ21" s="1667"/>
      <c r="PSR21" s="1832"/>
      <c r="PSS21" s="1665"/>
      <c r="PST21" s="1841"/>
      <c r="PSU21" s="1448"/>
      <c r="PSV21" s="1666"/>
      <c r="PSW21" s="1667"/>
      <c r="PSX21" s="1668"/>
      <c r="PSY21" s="1668"/>
      <c r="PSZ21" s="1667"/>
      <c r="PTA21" s="1833"/>
      <c r="PTB21" s="1827"/>
      <c r="PTC21" s="1827"/>
      <c r="PTD21" s="1842"/>
      <c r="PTE21" s="1842"/>
      <c r="PTF21" s="1827"/>
      <c r="PTG21" s="1835"/>
      <c r="PTH21" s="1836"/>
      <c r="PTI21" s="1837"/>
      <c r="PTJ21" s="1827"/>
      <c r="PTK21" s="1827"/>
      <c r="PTL21" s="1827"/>
      <c r="PTM21" s="1838"/>
      <c r="PTN21" s="1838"/>
      <c r="PTO21" s="1827"/>
      <c r="PTP21" s="1838"/>
      <c r="PTQ21" s="1838"/>
      <c r="PTR21" s="1838"/>
      <c r="PTS21" s="1838"/>
      <c r="PTT21" s="1838"/>
      <c r="PTU21" s="1827"/>
      <c r="PTV21" s="1823"/>
      <c r="PTW21" s="1840"/>
      <c r="PTX21" s="1825"/>
      <c r="PTY21" s="1826"/>
      <c r="PTZ21" s="1827"/>
      <c r="PUA21" s="1828"/>
      <c r="PUB21" s="1829"/>
      <c r="PUC21" s="1830"/>
      <c r="PUD21" s="1826"/>
      <c r="PUE21" s="1831"/>
      <c r="PUF21" s="1667"/>
      <c r="PUG21" s="1832"/>
      <c r="PUH21" s="1665"/>
      <c r="PUI21" s="1841"/>
      <c r="PUJ21" s="1448"/>
      <c r="PUK21" s="1666"/>
      <c r="PUL21" s="1667"/>
      <c r="PUM21" s="1668"/>
      <c r="PUN21" s="1668"/>
      <c r="PUO21" s="1667"/>
      <c r="PUP21" s="1833"/>
      <c r="PUQ21" s="1827"/>
      <c r="PUR21" s="1827"/>
      <c r="PUS21" s="1842"/>
      <c r="PUT21" s="1842"/>
      <c r="PUU21" s="1827"/>
      <c r="PUV21" s="1835"/>
      <c r="PUW21" s="1836"/>
      <c r="PUX21" s="1837"/>
      <c r="PUY21" s="1827"/>
      <c r="PUZ21" s="1827"/>
      <c r="PVA21" s="1827"/>
      <c r="PVB21" s="1838"/>
      <c r="PVC21" s="1838"/>
      <c r="PVD21" s="1827"/>
      <c r="PVE21" s="1838"/>
      <c r="PVF21" s="1838"/>
      <c r="PVG21" s="1838"/>
      <c r="PVH21" s="1838"/>
      <c r="PVI21" s="1838"/>
      <c r="PVJ21" s="1827"/>
      <c r="PVK21" s="1823"/>
      <c r="PVL21" s="1840"/>
      <c r="PVM21" s="1825"/>
      <c r="PVN21" s="1826"/>
      <c r="PVO21" s="1827"/>
      <c r="PVP21" s="1828"/>
      <c r="PVQ21" s="1829"/>
      <c r="PVR21" s="1830"/>
      <c r="PVS21" s="1826"/>
      <c r="PVT21" s="1831"/>
      <c r="PVU21" s="1667"/>
      <c r="PVV21" s="1832"/>
      <c r="PVW21" s="1665"/>
      <c r="PVX21" s="1841"/>
      <c r="PVY21" s="1448"/>
      <c r="PVZ21" s="1666"/>
      <c r="PWA21" s="1667"/>
      <c r="PWB21" s="1668"/>
      <c r="PWC21" s="1668"/>
      <c r="PWD21" s="1667"/>
      <c r="PWE21" s="1833"/>
      <c r="PWF21" s="1827"/>
      <c r="PWG21" s="1827"/>
      <c r="PWH21" s="1842"/>
      <c r="PWI21" s="1842"/>
      <c r="PWJ21" s="1827"/>
      <c r="PWK21" s="1835"/>
      <c r="PWL21" s="1836"/>
      <c r="PWM21" s="1837"/>
      <c r="PWN21" s="1827"/>
      <c r="PWO21" s="1827"/>
      <c r="PWP21" s="1827"/>
      <c r="PWQ21" s="1838"/>
      <c r="PWR21" s="1838"/>
      <c r="PWS21" s="1827"/>
      <c r="PWT21" s="1838"/>
      <c r="PWU21" s="1838"/>
      <c r="PWV21" s="1838"/>
      <c r="PWW21" s="1838"/>
      <c r="PWX21" s="1838"/>
      <c r="PWY21" s="1827"/>
      <c r="PWZ21" s="1823"/>
      <c r="PXA21" s="1840"/>
      <c r="PXB21" s="1825"/>
      <c r="PXC21" s="1826"/>
      <c r="PXD21" s="1827"/>
      <c r="PXE21" s="1828"/>
      <c r="PXF21" s="1829"/>
      <c r="PXG21" s="1830"/>
      <c r="PXH21" s="1826"/>
      <c r="PXI21" s="1831"/>
      <c r="PXJ21" s="1667"/>
      <c r="PXK21" s="1832"/>
      <c r="PXL21" s="1665"/>
      <c r="PXM21" s="1841"/>
      <c r="PXN21" s="1448"/>
      <c r="PXO21" s="1666"/>
      <c r="PXP21" s="1667"/>
      <c r="PXQ21" s="1668"/>
      <c r="PXR21" s="1668"/>
      <c r="PXS21" s="1667"/>
      <c r="PXT21" s="1833"/>
      <c r="PXU21" s="1827"/>
      <c r="PXV21" s="1827"/>
      <c r="PXW21" s="1842"/>
      <c r="PXX21" s="1842"/>
      <c r="PXY21" s="1827"/>
      <c r="PXZ21" s="1835"/>
      <c r="PYA21" s="1836"/>
      <c r="PYB21" s="1837"/>
      <c r="PYC21" s="1827"/>
      <c r="PYD21" s="1827"/>
      <c r="PYE21" s="1827"/>
      <c r="PYF21" s="1838"/>
      <c r="PYG21" s="1838"/>
      <c r="PYH21" s="1827"/>
      <c r="PYI21" s="1838"/>
      <c r="PYJ21" s="1838"/>
      <c r="PYK21" s="1838"/>
      <c r="PYL21" s="1838"/>
      <c r="PYM21" s="1838"/>
      <c r="PYN21" s="1827"/>
      <c r="PYO21" s="1823"/>
      <c r="PYP21" s="1840"/>
      <c r="PYQ21" s="1825"/>
      <c r="PYR21" s="1826"/>
      <c r="PYS21" s="1827"/>
      <c r="PYT21" s="1828"/>
      <c r="PYU21" s="1829"/>
      <c r="PYV21" s="1830"/>
      <c r="PYW21" s="1826"/>
      <c r="PYX21" s="1831"/>
      <c r="PYY21" s="1667"/>
      <c r="PYZ21" s="1832"/>
      <c r="PZA21" s="1665"/>
      <c r="PZB21" s="1841"/>
      <c r="PZC21" s="1448"/>
      <c r="PZD21" s="1666"/>
      <c r="PZE21" s="1667"/>
      <c r="PZF21" s="1668"/>
      <c r="PZG21" s="1668"/>
      <c r="PZH21" s="1667"/>
      <c r="PZI21" s="1833"/>
      <c r="PZJ21" s="1827"/>
      <c r="PZK21" s="1827"/>
      <c r="PZL21" s="1842"/>
      <c r="PZM21" s="1842"/>
      <c r="PZN21" s="1827"/>
      <c r="PZO21" s="1835"/>
      <c r="PZP21" s="1836"/>
      <c r="PZQ21" s="1837"/>
      <c r="PZR21" s="1827"/>
      <c r="PZS21" s="1827"/>
      <c r="PZT21" s="1827"/>
      <c r="PZU21" s="1838"/>
      <c r="PZV21" s="1838"/>
      <c r="PZW21" s="1827"/>
      <c r="PZX21" s="1838"/>
      <c r="PZY21" s="1838"/>
      <c r="PZZ21" s="1838"/>
      <c r="QAA21" s="1838"/>
      <c r="QAB21" s="1838"/>
      <c r="QAC21" s="1827"/>
      <c r="QAD21" s="1823"/>
      <c r="QAE21" s="1840"/>
      <c r="QAF21" s="1825"/>
      <c r="QAG21" s="1826"/>
      <c r="QAH21" s="1827"/>
      <c r="QAI21" s="1828"/>
      <c r="QAJ21" s="1829"/>
      <c r="QAK21" s="1830"/>
      <c r="QAL21" s="1826"/>
      <c r="QAM21" s="1831"/>
      <c r="QAN21" s="1667"/>
      <c r="QAO21" s="1832"/>
      <c r="QAP21" s="1665"/>
      <c r="QAQ21" s="1841"/>
      <c r="QAR21" s="1448"/>
      <c r="QAS21" s="1666"/>
      <c r="QAT21" s="1667"/>
      <c r="QAU21" s="1668"/>
      <c r="QAV21" s="1668"/>
      <c r="QAW21" s="1667"/>
      <c r="QAX21" s="1833"/>
      <c r="QAY21" s="1827"/>
      <c r="QAZ21" s="1827"/>
      <c r="QBA21" s="1842"/>
      <c r="QBB21" s="1842"/>
      <c r="QBC21" s="1827"/>
      <c r="QBD21" s="1835"/>
      <c r="QBE21" s="1836"/>
      <c r="QBF21" s="1837"/>
      <c r="QBG21" s="1827"/>
      <c r="QBH21" s="1827"/>
      <c r="QBI21" s="1827"/>
      <c r="QBJ21" s="1838"/>
      <c r="QBK21" s="1838"/>
      <c r="QBL21" s="1827"/>
      <c r="QBM21" s="1838"/>
      <c r="QBN21" s="1838"/>
      <c r="QBO21" s="1838"/>
      <c r="QBP21" s="1838"/>
      <c r="QBQ21" s="1838"/>
      <c r="QBR21" s="1827"/>
      <c r="QBS21" s="1823"/>
      <c r="QBT21" s="1840"/>
      <c r="QBU21" s="1825"/>
      <c r="QBV21" s="1826"/>
      <c r="QBW21" s="1827"/>
      <c r="QBX21" s="1828"/>
      <c r="QBY21" s="1829"/>
      <c r="QBZ21" s="1830"/>
      <c r="QCA21" s="1826"/>
      <c r="QCB21" s="1831"/>
      <c r="QCC21" s="1667"/>
      <c r="QCD21" s="1832"/>
      <c r="QCE21" s="1665"/>
      <c r="QCF21" s="1841"/>
      <c r="QCG21" s="1448"/>
      <c r="QCH21" s="1666"/>
      <c r="QCI21" s="1667"/>
      <c r="QCJ21" s="1668"/>
      <c r="QCK21" s="1668"/>
      <c r="QCL21" s="1667"/>
      <c r="QCM21" s="1833"/>
      <c r="QCN21" s="1827"/>
      <c r="QCO21" s="1827"/>
      <c r="QCP21" s="1842"/>
      <c r="QCQ21" s="1842"/>
      <c r="QCR21" s="1827"/>
      <c r="QCS21" s="1835"/>
      <c r="QCT21" s="1836"/>
      <c r="QCU21" s="1837"/>
      <c r="QCV21" s="1827"/>
      <c r="QCW21" s="1827"/>
      <c r="QCX21" s="1827"/>
      <c r="QCY21" s="1838"/>
      <c r="QCZ21" s="1838"/>
      <c r="QDA21" s="1827"/>
      <c r="QDB21" s="1838"/>
      <c r="QDC21" s="1838"/>
      <c r="QDD21" s="1838"/>
      <c r="QDE21" s="1838"/>
      <c r="QDF21" s="1838"/>
      <c r="QDG21" s="1827"/>
      <c r="QDH21" s="1823"/>
      <c r="QDI21" s="1840"/>
      <c r="QDJ21" s="1825"/>
      <c r="QDK21" s="1826"/>
      <c r="QDL21" s="1827"/>
      <c r="QDM21" s="1828"/>
      <c r="QDN21" s="1829"/>
      <c r="QDO21" s="1830"/>
      <c r="QDP21" s="1826"/>
      <c r="QDQ21" s="1831"/>
      <c r="QDR21" s="1667"/>
      <c r="QDS21" s="1832"/>
      <c r="QDT21" s="1665"/>
      <c r="QDU21" s="1841"/>
      <c r="QDV21" s="1448"/>
      <c r="QDW21" s="1666"/>
      <c r="QDX21" s="1667"/>
      <c r="QDY21" s="1668"/>
      <c r="QDZ21" s="1668"/>
      <c r="QEA21" s="1667"/>
      <c r="QEB21" s="1833"/>
      <c r="QEC21" s="1827"/>
      <c r="QED21" s="1827"/>
      <c r="QEE21" s="1842"/>
      <c r="QEF21" s="1842"/>
      <c r="QEG21" s="1827"/>
      <c r="QEH21" s="1835"/>
      <c r="QEI21" s="1836"/>
      <c r="QEJ21" s="1837"/>
      <c r="QEK21" s="1827"/>
      <c r="QEL21" s="1827"/>
      <c r="QEM21" s="1827"/>
      <c r="QEN21" s="1838"/>
      <c r="QEO21" s="1838"/>
      <c r="QEP21" s="1827"/>
      <c r="QEQ21" s="1838"/>
      <c r="QER21" s="1838"/>
      <c r="QES21" s="1838"/>
      <c r="QET21" s="1838"/>
      <c r="QEU21" s="1838"/>
      <c r="QEV21" s="1827"/>
      <c r="QEW21" s="1823"/>
      <c r="QEX21" s="1840"/>
      <c r="QEY21" s="1825"/>
      <c r="QEZ21" s="1826"/>
      <c r="QFA21" s="1827"/>
      <c r="QFB21" s="1828"/>
      <c r="QFC21" s="1829"/>
      <c r="QFD21" s="1830"/>
      <c r="QFE21" s="1826"/>
      <c r="QFF21" s="1831"/>
      <c r="QFG21" s="1667"/>
      <c r="QFH21" s="1832"/>
      <c r="QFI21" s="1665"/>
      <c r="QFJ21" s="1841"/>
      <c r="QFK21" s="1448"/>
      <c r="QFL21" s="1666"/>
      <c r="QFM21" s="1667"/>
      <c r="QFN21" s="1668"/>
      <c r="QFO21" s="1668"/>
      <c r="QFP21" s="1667"/>
      <c r="QFQ21" s="1833"/>
      <c r="QFR21" s="1827"/>
      <c r="QFS21" s="1827"/>
      <c r="QFT21" s="1842"/>
      <c r="QFU21" s="1842"/>
      <c r="QFV21" s="1827"/>
      <c r="QFW21" s="1835"/>
      <c r="QFX21" s="1836"/>
      <c r="QFY21" s="1837"/>
      <c r="QFZ21" s="1827"/>
      <c r="QGA21" s="1827"/>
      <c r="QGB21" s="1827"/>
      <c r="QGC21" s="1838"/>
      <c r="QGD21" s="1838"/>
      <c r="QGE21" s="1827"/>
      <c r="QGF21" s="1838"/>
      <c r="QGG21" s="1838"/>
      <c r="QGH21" s="1838"/>
      <c r="QGI21" s="1838"/>
      <c r="QGJ21" s="1838"/>
      <c r="QGK21" s="1827"/>
      <c r="QGL21" s="1823"/>
      <c r="QGM21" s="1840"/>
      <c r="QGN21" s="1825"/>
      <c r="QGO21" s="1826"/>
      <c r="QGP21" s="1827"/>
      <c r="QGQ21" s="1828"/>
      <c r="QGR21" s="1829"/>
      <c r="QGS21" s="1830"/>
      <c r="QGT21" s="1826"/>
      <c r="QGU21" s="1831"/>
      <c r="QGV21" s="1667"/>
      <c r="QGW21" s="1832"/>
      <c r="QGX21" s="1665"/>
      <c r="QGY21" s="1841"/>
      <c r="QGZ21" s="1448"/>
      <c r="QHA21" s="1666"/>
      <c r="QHB21" s="1667"/>
      <c r="QHC21" s="1668"/>
      <c r="QHD21" s="1668"/>
      <c r="QHE21" s="1667"/>
      <c r="QHF21" s="1833"/>
      <c r="QHG21" s="1827"/>
      <c r="QHH21" s="1827"/>
      <c r="QHI21" s="1842"/>
      <c r="QHJ21" s="1842"/>
      <c r="QHK21" s="1827"/>
      <c r="QHL21" s="1835"/>
      <c r="QHM21" s="1836"/>
      <c r="QHN21" s="1837"/>
      <c r="QHO21" s="1827"/>
      <c r="QHP21" s="1827"/>
      <c r="QHQ21" s="1827"/>
      <c r="QHR21" s="1838"/>
      <c r="QHS21" s="1838"/>
      <c r="QHT21" s="1827"/>
      <c r="QHU21" s="1838"/>
      <c r="QHV21" s="1838"/>
      <c r="QHW21" s="1838"/>
      <c r="QHX21" s="1838"/>
      <c r="QHY21" s="1838"/>
      <c r="QHZ21" s="1827"/>
      <c r="QIA21" s="1823"/>
      <c r="QIB21" s="1840"/>
      <c r="QIC21" s="1825"/>
      <c r="QID21" s="1826"/>
      <c r="QIE21" s="1827"/>
      <c r="QIF21" s="1828"/>
      <c r="QIG21" s="1829"/>
      <c r="QIH21" s="1830"/>
      <c r="QII21" s="1826"/>
      <c r="QIJ21" s="1831"/>
      <c r="QIK21" s="1667"/>
      <c r="QIL21" s="1832"/>
      <c r="QIM21" s="1665"/>
      <c r="QIN21" s="1841"/>
      <c r="QIO21" s="1448"/>
      <c r="QIP21" s="1666"/>
      <c r="QIQ21" s="1667"/>
      <c r="QIR21" s="1668"/>
      <c r="QIS21" s="1668"/>
      <c r="QIT21" s="1667"/>
      <c r="QIU21" s="1833"/>
      <c r="QIV21" s="1827"/>
      <c r="QIW21" s="1827"/>
      <c r="QIX21" s="1842"/>
      <c r="QIY21" s="1842"/>
      <c r="QIZ21" s="1827"/>
      <c r="QJA21" s="1835"/>
      <c r="QJB21" s="1836"/>
      <c r="QJC21" s="1837"/>
      <c r="QJD21" s="1827"/>
      <c r="QJE21" s="1827"/>
      <c r="QJF21" s="1827"/>
      <c r="QJG21" s="1838"/>
      <c r="QJH21" s="1838"/>
      <c r="QJI21" s="1827"/>
      <c r="QJJ21" s="1838"/>
      <c r="QJK21" s="1838"/>
      <c r="QJL21" s="1838"/>
      <c r="QJM21" s="1838"/>
      <c r="QJN21" s="1838"/>
      <c r="QJO21" s="1827"/>
      <c r="QJP21" s="1823"/>
      <c r="QJQ21" s="1840"/>
      <c r="QJR21" s="1825"/>
      <c r="QJS21" s="1826"/>
      <c r="QJT21" s="1827"/>
      <c r="QJU21" s="1828"/>
      <c r="QJV21" s="1829"/>
      <c r="QJW21" s="1830"/>
      <c r="QJX21" s="1826"/>
      <c r="QJY21" s="1831"/>
      <c r="QJZ21" s="1667"/>
      <c r="QKA21" s="1832"/>
      <c r="QKB21" s="1665"/>
      <c r="QKC21" s="1841"/>
      <c r="QKD21" s="1448"/>
      <c r="QKE21" s="1666"/>
      <c r="QKF21" s="1667"/>
      <c r="QKG21" s="1668"/>
      <c r="QKH21" s="1668"/>
      <c r="QKI21" s="1667"/>
      <c r="QKJ21" s="1833"/>
      <c r="QKK21" s="1827"/>
      <c r="QKL21" s="1827"/>
      <c r="QKM21" s="1842"/>
      <c r="QKN21" s="1842"/>
      <c r="QKO21" s="1827"/>
      <c r="QKP21" s="1835"/>
      <c r="QKQ21" s="1836"/>
      <c r="QKR21" s="1837"/>
      <c r="QKS21" s="1827"/>
      <c r="QKT21" s="1827"/>
      <c r="QKU21" s="1827"/>
      <c r="QKV21" s="1838"/>
      <c r="QKW21" s="1838"/>
      <c r="QKX21" s="1827"/>
      <c r="QKY21" s="1838"/>
      <c r="QKZ21" s="1838"/>
      <c r="QLA21" s="1838"/>
      <c r="QLB21" s="1838"/>
      <c r="QLC21" s="1838"/>
      <c r="QLD21" s="1827"/>
      <c r="QLE21" s="1823"/>
      <c r="QLF21" s="1840"/>
      <c r="QLG21" s="1825"/>
      <c r="QLH21" s="1826"/>
      <c r="QLI21" s="1827"/>
      <c r="QLJ21" s="1828"/>
      <c r="QLK21" s="1829"/>
      <c r="QLL21" s="1830"/>
      <c r="QLM21" s="1826"/>
      <c r="QLN21" s="1831"/>
      <c r="QLO21" s="1667"/>
      <c r="QLP21" s="1832"/>
      <c r="QLQ21" s="1665"/>
      <c r="QLR21" s="1841"/>
      <c r="QLS21" s="1448"/>
      <c r="QLT21" s="1666"/>
      <c r="QLU21" s="1667"/>
      <c r="QLV21" s="1668"/>
      <c r="QLW21" s="1668"/>
      <c r="QLX21" s="1667"/>
      <c r="QLY21" s="1833"/>
      <c r="QLZ21" s="1827"/>
      <c r="QMA21" s="1827"/>
      <c r="QMB21" s="1842"/>
      <c r="QMC21" s="1842"/>
      <c r="QMD21" s="1827"/>
      <c r="QME21" s="1835"/>
      <c r="QMF21" s="1836"/>
      <c r="QMG21" s="1837"/>
      <c r="QMH21" s="1827"/>
      <c r="QMI21" s="1827"/>
      <c r="QMJ21" s="1827"/>
      <c r="QMK21" s="1838"/>
      <c r="QML21" s="1838"/>
      <c r="QMM21" s="1827"/>
      <c r="QMN21" s="1838"/>
      <c r="QMO21" s="1838"/>
      <c r="QMP21" s="1838"/>
      <c r="QMQ21" s="1838"/>
      <c r="QMR21" s="1838"/>
      <c r="QMS21" s="1827"/>
      <c r="QMT21" s="1823"/>
      <c r="QMU21" s="1840"/>
      <c r="QMV21" s="1825"/>
      <c r="QMW21" s="1826"/>
      <c r="QMX21" s="1827"/>
      <c r="QMY21" s="1828"/>
      <c r="QMZ21" s="1829"/>
      <c r="QNA21" s="1830"/>
      <c r="QNB21" s="1826"/>
      <c r="QNC21" s="1831"/>
      <c r="QND21" s="1667"/>
      <c r="QNE21" s="1832"/>
      <c r="QNF21" s="1665"/>
      <c r="QNG21" s="1841"/>
      <c r="QNH21" s="1448"/>
      <c r="QNI21" s="1666"/>
      <c r="QNJ21" s="1667"/>
      <c r="QNK21" s="1668"/>
      <c r="QNL21" s="1668"/>
      <c r="QNM21" s="1667"/>
      <c r="QNN21" s="1833"/>
      <c r="QNO21" s="1827"/>
      <c r="QNP21" s="1827"/>
      <c r="QNQ21" s="1842"/>
      <c r="QNR21" s="1842"/>
      <c r="QNS21" s="1827"/>
      <c r="QNT21" s="1835"/>
      <c r="QNU21" s="1836"/>
      <c r="QNV21" s="1837"/>
      <c r="QNW21" s="1827"/>
      <c r="QNX21" s="1827"/>
      <c r="QNY21" s="1827"/>
      <c r="QNZ21" s="1838"/>
      <c r="QOA21" s="1838"/>
      <c r="QOB21" s="1827"/>
      <c r="QOC21" s="1838"/>
      <c r="QOD21" s="1838"/>
      <c r="QOE21" s="1838"/>
      <c r="QOF21" s="1838"/>
      <c r="QOG21" s="1838"/>
      <c r="QOH21" s="1827"/>
      <c r="QOI21" s="1823"/>
      <c r="QOJ21" s="1840"/>
      <c r="QOK21" s="1825"/>
      <c r="QOL21" s="1826"/>
      <c r="QOM21" s="1827"/>
      <c r="QON21" s="1828"/>
      <c r="QOO21" s="1829"/>
      <c r="QOP21" s="1830"/>
      <c r="QOQ21" s="1826"/>
      <c r="QOR21" s="1831"/>
      <c r="QOS21" s="1667"/>
      <c r="QOT21" s="1832"/>
      <c r="QOU21" s="1665"/>
      <c r="QOV21" s="1841"/>
      <c r="QOW21" s="1448"/>
      <c r="QOX21" s="1666"/>
      <c r="QOY21" s="1667"/>
      <c r="QOZ21" s="1668"/>
      <c r="QPA21" s="1668"/>
      <c r="QPB21" s="1667"/>
      <c r="QPC21" s="1833"/>
      <c r="QPD21" s="1827"/>
      <c r="QPE21" s="1827"/>
      <c r="QPF21" s="1842"/>
      <c r="QPG21" s="1842"/>
      <c r="QPH21" s="1827"/>
      <c r="QPI21" s="1835"/>
      <c r="QPJ21" s="1836"/>
      <c r="QPK21" s="1837"/>
      <c r="QPL21" s="1827"/>
      <c r="QPM21" s="1827"/>
      <c r="QPN21" s="1827"/>
      <c r="QPO21" s="1838"/>
      <c r="QPP21" s="1838"/>
      <c r="QPQ21" s="1827"/>
      <c r="QPR21" s="1838"/>
      <c r="QPS21" s="1838"/>
      <c r="QPT21" s="1838"/>
      <c r="QPU21" s="1838"/>
      <c r="QPV21" s="1838"/>
      <c r="QPW21" s="1827"/>
      <c r="QPX21" s="1823"/>
      <c r="QPY21" s="1840"/>
      <c r="QPZ21" s="1825"/>
      <c r="QQA21" s="1826"/>
      <c r="QQB21" s="1827"/>
      <c r="QQC21" s="1828"/>
      <c r="QQD21" s="1829"/>
      <c r="QQE21" s="1830"/>
      <c r="QQF21" s="1826"/>
      <c r="QQG21" s="1831"/>
      <c r="QQH21" s="1667"/>
      <c r="QQI21" s="1832"/>
      <c r="QQJ21" s="1665"/>
      <c r="QQK21" s="1841"/>
      <c r="QQL21" s="1448"/>
      <c r="QQM21" s="1666"/>
      <c r="QQN21" s="1667"/>
      <c r="QQO21" s="1668"/>
      <c r="QQP21" s="1668"/>
      <c r="QQQ21" s="1667"/>
      <c r="QQR21" s="1833"/>
      <c r="QQS21" s="1827"/>
      <c r="QQT21" s="1827"/>
      <c r="QQU21" s="1842"/>
      <c r="QQV21" s="1842"/>
      <c r="QQW21" s="1827"/>
      <c r="QQX21" s="1835"/>
      <c r="QQY21" s="1836"/>
      <c r="QQZ21" s="1837"/>
      <c r="QRA21" s="1827"/>
      <c r="QRB21" s="1827"/>
      <c r="QRC21" s="1827"/>
      <c r="QRD21" s="1838"/>
      <c r="QRE21" s="1838"/>
      <c r="QRF21" s="1827"/>
      <c r="QRG21" s="1838"/>
      <c r="QRH21" s="1838"/>
      <c r="QRI21" s="1838"/>
      <c r="QRJ21" s="1838"/>
      <c r="QRK21" s="1838"/>
      <c r="QRL21" s="1827"/>
      <c r="QRM21" s="1823"/>
      <c r="QRN21" s="1840"/>
      <c r="QRO21" s="1825"/>
      <c r="QRP21" s="1826"/>
      <c r="QRQ21" s="1827"/>
      <c r="QRR21" s="1828"/>
      <c r="QRS21" s="1829"/>
      <c r="QRT21" s="1830"/>
      <c r="QRU21" s="1826"/>
      <c r="QRV21" s="1831"/>
      <c r="QRW21" s="1667"/>
      <c r="QRX21" s="1832"/>
      <c r="QRY21" s="1665"/>
      <c r="QRZ21" s="1841"/>
      <c r="QSA21" s="1448"/>
      <c r="QSB21" s="1666"/>
      <c r="QSC21" s="1667"/>
      <c r="QSD21" s="1668"/>
      <c r="QSE21" s="1668"/>
      <c r="QSF21" s="1667"/>
      <c r="QSG21" s="1833"/>
      <c r="QSH21" s="1827"/>
      <c r="QSI21" s="1827"/>
      <c r="QSJ21" s="1842"/>
      <c r="QSK21" s="1842"/>
      <c r="QSL21" s="1827"/>
      <c r="QSM21" s="1835"/>
      <c r="QSN21" s="1836"/>
      <c r="QSO21" s="1837"/>
      <c r="QSP21" s="1827"/>
      <c r="QSQ21" s="1827"/>
      <c r="QSR21" s="1827"/>
      <c r="QSS21" s="1838"/>
      <c r="QST21" s="1838"/>
      <c r="QSU21" s="1827"/>
      <c r="QSV21" s="1838"/>
      <c r="QSW21" s="1838"/>
      <c r="QSX21" s="1838"/>
      <c r="QSY21" s="1838"/>
      <c r="QSZ21" s="1838"/>
      <c r="QTA21" s="1827"/>
      <c r="QTB21" s="1823"/>
      <c r="QTC21" s="1840"/>
      <c r="QTD21" s="1825"/>
      <c r="QTE21" s="1826"/>
      <c r="QTF21" s="1827"/>
      <c r="QTG21" s="1828"/>
      <c r="QTH21" s="1829"/>
      <c r="QTI21" s="1830"/>
      <c r="QTJ21" s="1826"/>
      <c r="QTK21" s="1831"/>
      <c r="QTL21" s="1667"/>
      <c r="QTM21" s="1832"/>
      <c r="QTN21" s="1665"/>
      <c r="QTO21" s="1841"/>
      <c r="QTP21" s="1448"/>
      <c r="QTQ21" s="1666"/>
      <c r="QTR21" s="1667"/>
      <c r="QTS21" s="1668"/>
      <c r="QTT21" s="1668"/>
      <c r="QTU21" s="1667"/>
      <c r="QTV21" s="1833"/>
      <c r="QTW21" s="1827"/>
      <c r="QTX21" s="1827"/>
      <c r="QTY21" s="1842"/>
      <c r="QTZ21" s="1842"/>
      <c r="QUA21" s="1827"/>
      <c r="QUB21" s="1835"/>
      <c r="QUC21" s="1836"/>
      <c r="QUD21" s="1837"/>
      <c r="QUE21" s="1827"/>
      <c r="QUF21" s="1827"/>
      <c r="QUG21" s="1827"/>
      <c r="QUH21" s="1838"/>
      <c r="QUI21" s="1838"/>
      <c r="QUJ21" s="1827"/>
      <c r="QUK21" s="1838"/>
      <c r="QUL21" s="1838"/>
      <c r="QUM21" s="1838"/>
      <c r="QUN21" s="1838"/>
      <c r="QUO21" s="1838"/>
      <c r="QUP21" s="1827"/>
      <c r="QUQ21" s="1823"/>
      <c r="QUR21" s="1840"/>
      <c r="QUS21" s="1825"/>
      <c r="QUT21" s="1826"/>
      <c r="QUU21" s="1827"/>
      <c r="QUV21" s="1828"/>
      <c r="QUW21" s="1829"/>
      <c r="QUX21" s="1830"/>
      <c r="QUY21" s="1826"/>
      <c r="QUZ21" s="1831"/>
      <c r="QVA21" s="1667"/>
      <c r="QVB21" s="1832"/>
      <c r="QVC21" s="1665"/>
      <c r="QVD21" s="1841"/>
      <c r="QVE21" s="1448"/>
      <c r="QVF21" s="1666"/>
      <c r="QVG21" s="1667"/>
      <c r="QVH21" s="1668"/>
      <c r="QVI21" s="1668"/>
      <c r="QVJ21" s="1667"/>
      <c r="QVK21" s="1833"/>
      <c r="QVL21" s="1827"/>
      <c r="QVM21" s="1827"/>
      <c r="QVN21" s="1842"/>
      <c r="QVO21" s="1842"/>
      <c r="QVP21" s="1827"/>
      <c r="QVQ21" s="1835"/>
      <c r="QVR21" s="1836"/>
      <c r="QVS21" s="1837"/>
      <c r="QVT21" s="1827"/>
      <c r="QVU21" s="1827"/>
      <c r="QVV21" s="1827"/>
      <c r="QVW21" s="1838"/>
      <c r="QVX21" s="1838"/>
      <c r="QVY21" s="1827"/>
      <c r="QVZ21" s="1838"/>
      <c r="QWA21" s="1838"/>
      <c r="QWB21" s="1838"/>
      <c r="QWC21" s="1838"/>
      <c r="QWD21" s="1838"/>
      <c r="QWE21" s="1827"/>
      <c r="QWF21" s="1823"/>
      <c r="QWG21" s="1840"/>
      <c r="QWH21" s="1825"/>
      <c r="QWI21" s="1826"/>
      <c r="QWJ21" s="1827"/>
      <c r="QWK21" s="1828"/>
      <c r="QWL21" s="1829"/>
      <c r="QWM21" s="1830"/>
      <c r="QWN21" s="1826"/>
      <c r="QWO21" s="1831"/>
      <c r="QWP21" s="1667"/>
      <c r="QWQ21" s="1832"/>
      <c r="QWR21" s="1665"/>
      <c r="QWS21" s="1841"/>
      <c r="QWT21" s="1448"/>
      <c r="QWU21" s="1666"/>
      <c r="QWV21" s="1667"/>
      <c r="QWW21" s="1668"/>
      <c r="QWX21" s="1668"/>
      <c r="QWY21" s="1667"/>
      <c r="QWZ21" s="1833"/>
      <c r="QXA21" s="1827"/>
      <c r="QXB21" s="1827"/>
      <c r="QXC21" s="1842"/>
      <c r="QXD21" s="1842"/>
      <c r="QXE21" s="1827"/>
      <c r="QXF21" s="1835"/>
      <c r="QXG21" s="1836"/>
      <c r="QXH21" s="1837"/>
      <c r="QXI21" s="1827"/>
      <c r="QXJ21" s="1827"/>
      <c r="QXK21" s="1827"/>
      <c r="QXL21" s="1838"/>
      <c r="QXM21" s="1838"/>
      <c r="QXN21" s="1827"/>
      <c r="QXO21" s="1838"/>
      <c r="QXP21" s="1838"/>
      <c r="QXQ21" s="1838"/>
      <c r="QXR21" s="1838"/>
      <c r="QXS21" s="1838"/>
      <c r="QXT21" s="1827"/>
      <c r="QXU21" s="1823"/>
      <c r="QXV21" s="1840"/>
      <c r="QXW21" s="1825"/>
      <c r="QXX21" s="1826"/>
      <c r="QXY21" s="1827"/>
      <c r="QXZ21" s="1828"/>
      <c r="QYA21" s="1829"/>
      <c r="QYB21" s="1830"/>
      <c r="QYC21" s="1826"/>
      <c r="QYD21" s="1831"/>
      <c r="QYE21" s="1667"/>
      <c r="QYF21" s="1832"/>
      <c r="QYG21" s="1665"/>
      <c r="QYH21" s="1841"/>
      <c r="QYI21" s="1448"/>
      <c r="QYJ21" s="1666"/>
      <c r="QYK21" s="1667"/>
      <c r="QYL21" s="1668"/>
      <c r="QYM21" s="1668"/>
      <c r="QYN21" s="1667"/>
      <c r="QYO21" s="1833"/>
      <c r="QYP21" s="1827"/>
      <c r="QYQ21" s="1827"/>
      <c r="QYR21" s="1842"/>
      <c r="QYS21" s="1842"/>
      <c r="QYT21" s="1827"/>
      <c r="QYU21" s="1835"/>
      <c r="QYV21" s="1836"/>
      <c r="QYW21" s="1837"/>
      <c r="QYX21" s="1827"/>
      <c r="QYY21" s="1827"/>
      <c r="QYZ21" s="1827"/>
      <c r="QZA21" s="1838"/>
      <c r="QZB21" s="1838"/>
      <c r="QZC21" s="1827"/>
      <c r="QZD21" s="1838"/>
      <c r="QZE21" s="1838"/>
      <c r="QZF21" s="1838"/>
      <c r="QZG21" s="1838"/>
      <c r="QZH21" s="1838"/>
      <c r="QZI21" s="1827"/>
      <c r="QZJ21" s="1823"/>
      <c r="QZK21" s="1840"/>
      <c r="QZL21" s="1825"/>
      <c r="QZM21" s="1826"/>
      <c r="QZN21" s="1827"/>
      <c r="QZO21" s="1828"/>
      <c r="QZP21" s="1829"/>
      <c r="QZQ21" s="1830"/>
      <c r="QZR21" s="1826"/>
      <c r="QZS21" s="1831"/>
      <c r="QZT21" s="1667"/>
      <c r="QZU21" s="1832"/>
      <c r="QZV21" s="1665"/>
      <c r="QZW21" s="1841"/>
      <c r="QZX21" s="1448"/>
      <c r="QZY21" s="1666"/>
      <c r="QZZ21" s="1667"/>
      <c r="RAA21" s="1668"/>
      <c r="RAB21" s="1668"/>
      <c r="RAC21" s="1667"/>
      <c r="RAD21" s="1833"/>
      <c r="RAE21" s="1827"/>
      <c r="RAF21" s="1827"/>
      <c r="RAG21" s="1842"/>
      <c r="RAH21" s="1842"/>
      <c r="RAI21" s="1827"/>
      <c r="RAJ21" s="1835"/>
      <c r="RAK21" s="1836"/>
      <c r="RAL21" s="1837"/>
      <c r="RAM21" s="1827"/>
      <c r="RAN21" s="1827"/>
      <c r="RAO21" s="1827"/>
      <c r="RAP21" s="1838"/>
      <c r="RAQ21" s="1838"/>
      <c r="RAR21" s="1827"/>
      <c r="RAS21" s="1838"/>
      <c r="RAT21" s="1838"/>
      <c r="RAU21" s="1838"/>
      <c r="RAV21" s="1838"/>
      <c r="RAW21" s="1838"/>
      <c r="RAX21" s="1827"/>
      <c r="RAY21" s="1823"/>
      <c r="RAZ21" s="1840"/>
      <c r="RBA21" s="1825"/>
      <c r="RBB21" s="1826"/>
      <c r="RBC21" s="1827"/>
      <c r="RBD21" s="1828"/>
      <c r="RBE21" s="1829"/>
      <c r="RBF21" s="1830"/>
      <c r="RBG21" s="1826"/>
      <c r="RBH21" s="1831"/>
      <c r="RBI21" s="1667"/>
      <c r="RBJ21" s="1832"/>
      <c r="RBK21" s="1665"/>
      <c r="RBL21" s="1841"/>
      <c r="RBM21" s="1448"/>
      <c r="RBN21" s="1666"/>
      <c r="RBO21" s="1667"/>
      <c r="RBP21" s="1668"/>
      <c r="RBQ21" s="1668"/>
      <c r="RBR21" s="1667"/>
      <c r="RBS21" s="1833"/>
      <c r="RBT21" s="1827"/>
      <c r="RBU21" s="1827"/>
      <c r="RBV21" s="1842"/>
      <c r="RBW21" s="1842"/>
      <c r="RBX21" s="1827"/>
      <c r="RBY21" s="1835"/>
      <c r="RBZ21" s="1836"/>
      <c r="RCA21" s="1837"/>
      <c r="RCB21" s="1827"/>
      <c r="RCC21" s="1827"/>
      <c r="RCD21" s="1827"/>
      <c r="RCE21" s="1838"/>
      <c r="RCF21" s="1838"/>
      <c r="RCG21" s="1827"/>
      <c r="RCH21" s="1838"/>
      <c r="RCI21" s="1838"/>
      <c r="RCJ21" s="1838"/>
      <c r="RCK21" s="1838"/>
      <c r="RCL21" s="1838"/>
      <c r="RCM21" s="1827"/>
      <c r="RCN21" s="1823"/>
      <c r="RCO21" s="1840"/>
      <c r="RCP21" s="1825"/>
      <c r="RCQ21" s="1826"/>
      <c r="RCR21" s="1827"/>
      <c r="RCS21" s="1828"/>
      <c r="RCT21" s="1829"/>
      <c r="RCU21" s="1830"/>
      <c r="RCV21" s="1826"/>
      <c r="RCW21" s="1831"/>
      <c r="RCX21" s="1667"/>
      <c r="RCY21" s="1832"/>
      <c r="RCZ21" s="1665"/>
      <c r="RDA21" s="1841"/>
      <c r="RDB21" s="1448"/>
      <c r="RDC21" s="1666"/>
      <c r="RDD21" s="1667"/>
      <c r="RDE21" s="1668"/>
      <c r="RDF21" s="1668"/>
      <c r="RDG21" s="1667"/>
      <c r="RDH21" s="1833"/>
      <c r="RDI21" s="1827"/>
      <c r="RDJ21" s="1827"/>
      <c r="RDK21" s="1842"/>
      <c r="RDL21" s="1842"/>
      <c r="RDM21" s="1827"/>
      <c r="RDN21" s="1835"/>
      <c r="RDO21" s="1836"/>
      <c r="RDP21" s="1837"/>
      <c r="RDQ21" s="1827"/>
      <c r="RDR21" s="1827"/>
      <c r="RDS21" s="1827"/>
      <c r="RDT21" s="1838"/>
      <c r="RDU21" s="1838"/>
      <c r="RDV21" s="1827"/>
      <c r="RDW21" s="1838"/>
      <c r="RDX21" s="1838"/>
      <c r="RDY21" s="1838"/>
      <c r="RDZ21" s="1838"/>
      <c r="REA21" s="1838"/>
      <c r="REB21" s="1827"/>
      <c r="REC21" s="1823"/>
      <c r="RED21" s="1840"/>
      <c r="REE21" s="1825"/>
      <c r="REF21" s="1826"/>
      <c r="REG21" s="1827"/>
      <c r="REH21" s="1828"/>
      <c r="REI21" s="1829"/>
      <c r="REJ21" s="1830"/>
      <c r="REK21" s="1826"/>
      <c r="REL21" s="1831"/>
      <c r="REM21" s="1667"/>
      <c r="REN21" s="1832"/>
      <c r="REO21" s="1665"/>
      <c r="REP21" s="1841"/>
      <c r="REQ21" s="1448"/>
      <c r="RER21" s="1666"/>
      <c r="RES21" s="1667"/>
      <c r="RET21" s="1668"/>
      <c r="REU21" s="1668"/>
      <c r="REV21" s="1667"/>
      <c r="REW21" s="1833"/>
      <c r="REX21" s="1827"/>
      <c r="REY21" s="1827"/>
      <c r="REZ21" s="1842"/>
      <c r="RFA21" s="1842"/>
      <c r="RFB21" s="1827"/>
      <c r="RFC21" s="1835"/>
      <c r="RFD21" s="1836"/>
      <c r="RFE21" s="1837"/>
      <c r="RFF21" s="1827"/>
      <c r="RFG21" s="1827"/>
      <c r="RFH21" s="1827"/>
      <c r="RFI21" s="1838"/>
      <c r="RFJ21" s="1838"/>
      <c r="RFK21" s="1827"/>
      <c r="RFL21" s="1838"/>
      <c r="RFM21" s="1838"/>
      <c r="RFN21" s="1838"/>
      <c r="RFO21" s="1838"/>
      <c r="RFP21" s="1838"/>
      <c r="RFQ21" s="1827"/>
      <c r="RFR21" s="1823"/>
      <c r="RFS21" s="1840"/>
      <c r="RFT21" s="1825"/>
      <c r="RFU21" s="1826"/>
      <c r="RFV21" s="1827"/>
      <c r="RFW21" s="1828"/>
      <c r="RFX21" s="1829"/>
      <c r="RFY21" s="1830"/>
      <c r="RFZ21" s="1826"/>
      <c r="RGA21" s="1831"/>
      <c r="RGB21" s="1667"/>
      <c r="RGC21" s="1832"/>
      <c r="RGD21" s="1665"/>
      <c r="RGE21" s="1841"/>
      <c r="RGF21" s="1448"/>
      <c r="RGG21" s="1666"/>
      <c r="RGH21" s="1667"/>
      <c r="RGI21" s="1668"/>
      <c r="RGJ21" s="1668"/>
      <c r="RGK21" s="1667"/>
      <c r="RGL21" s="1833"/>
      <c r="RGM21" s="1827"/>
      <c r="RGN21" s="1827"/>
      <c r="RGO21" s="1842"/>
      <c r="RGP21" s="1842"/>
      <c r="RGQ21" s="1827"/>
      <c r="RGR21" s="1835"/>
      <c r="RGS21" s="1836"/>
      <c r="RGT21" s="1837"/>
      <c r="RGU21" s="1827"/>
      <c r="RGV21" s="1827"/>
      <c r="RGW21" s="1827"/>
      <c r="RGX21" s="1838"/>
      <c r="RGY21" s="1838"/>
      <c r="RGZ21" s="1827"/>
      <c r="RHA21" s="1838"/>
      <c r="RHB21" s="1838"/>
      <c r="RHC21" s="1838"/>
      <c r="RHD21" s="1838"/>
      <c r="RHE21" s="1838"/>
      <c r="RHF21" s="1827"/>
      <c r="RHG21" s="1823"/>
      <c r="RHH21" s="1840"/>
      <c r="RHI21" s="1825"/>
      <c r="RHJ21" s="1826"/>
      <c r="RHK21" s="1827"/>
      <c r="RHL21" s="1828"/>
      <c r="RHM21" s="1829"/>
      <c r="RHN21" s="1830"/>
      <c r="RHO21" s="1826"/>
      <c r="RHP21" s="1831"/>
      <c r="RHQ21" s="1667"/>
      <c r="RHR21" s="1832"/>
      <c r="RHS21" s="1665"/>
      <c r="RHT21" s="1841"/>
      <c r="RHU21" s="1448"/>
      <c r="RHV21" s="1666"/>
      <c r="RHW21" s="1667"/>
      <c r="RHX21" s="1668"/>
      <c r="RHY21" s="1668"/>
      <c r="RHZ21" s="1667"/>
      <c r="RIA21" s="1833"/>
      <c r="RIB21" s="1827"/>
      <c r="RIC21" s="1827"/>
      <c r="RID21" s="1842"/>
      <c r="RIE21" s="1842"/>
      <c r="RIF21" s="1827"/>
      <c r="RIG21" s="1835"/>
      <c r="RIH21" s="1836"/>
      <c r="RII21" s="1837"/>
      <c r="RIJ21" s="1827"/>
      <c r="RIK21" s="1827"/>
      <c r="RIL21" s="1827"/>
      <c r="RIM21" s="1838"/>
      <c r="RIN21" s="1838"/>
      <c r="RIO21" s="1827"/>
      <c r="RIP21" s="1838"/>
      <c r="RIQ21" s="1838"/>
      <c r="RIR21" s="1838"/>
      <c r="RIS21" s="1838"/>
      <c r="RIT21" s="1838"/>
      <c r="RIU21" s="1827"/>
      <c r="RIV21" s="1823"/>
      <c r="RIW21" s="1840"/>
      <c r="RIX21" s="1825"/>
      <c r="RIY21" s="1826"/>
      <c r="RIZ21" s="1827"/>
      <c r="RJA21" s="1828"/>
      <c r="RJB21" s="1829"/>
      <c r="RJC21" s="1830"/>
      <c r="RJD21" s="1826"/>
      <c r="RJE21" s="1831"/>
      <c r="RJF21" s="1667"/>
      <c r="RJG21" s="1832"/>
      <c r="RJH21" s="1665"/>
      <c r="RJI21" s="1841"/>
      <c r="RJJ21" s="1448"/>
      <c r="RJK21" s="1666"/>
      <c r="RJL21" s="1667"/>
      <c r="RJM21" s="1668"/>
      <c r="RJN21" s="1668"/>
      <c r="RJO21" s="1667"/>
      <c r="RJP21" s="1833"/>
      <c r="RJQ21" s="1827"/>
      <c r="RJR21" s="1827"/>
      <c r="RJS21" s="1842"/>
      <c r="RJT21" s="1842"/>
      <c r="RJU21" s="1827"/>
      <c r="RJV21" s="1835"/>
      <c r="RJW21" s="1836"/>
      <c r="RJX21" s="1837"/>
      <c r="RJY21" s="1827"/>
      <c r="RJZ21" s="1827"/>
      <c r="RKA21" s="1827"/>
      <c r="RKB21" s="1838"/>
      <c r="RKC21" s="1838"/>
      <c r="RKD21" s="1827"/>
      <c r="RKE21" s="1838"/>
      <c r="RKF21" s="1838"/>
      <c r="RKG21" s="1838"/>
      <c r="RKH21" s="1838"/>
      <c r="RKI21" s="1838"/>
      <c r="RKJ21" s="1827"/>
      <c r="RKK21" s="1823"/>
      <c r="RKL21" s="1840"/>
      <c r="RKM21" s="1825"/>
      <c r="RKN21" s="1826"/>
      <c r="RKO21" s="1827"/>
      <c r="RKP21" s="1828"/>
      <c r="RKQ21" s="1829"/>
      <c r="RKR21" s="1830"/>
      <c r="RKS21" s="1826"/>
      <c r="RKT21" s="1831"/>
      <c r="RKU21" s="1667"/>
      <c r="RKV21" s="1832"/>
      <c r="RKW21" s="1665"/>
      <c r="RKX21" s="1841"/>
      <c r="RKY21" s="1448"/>
      <c r="RKZ21" s="1666"/>
      <c r="RLA21" s="1667"/>
      <c r="RLB21" s="1668"/>
      <c r="RLC21" s="1668"/>
      <c r="RLD21" s="1667"/>
      <c r="RLE21" s="1833"/>
      <c r="RLF21" s="1827"/>
      <c r="RLG21" s="1827"/>
      <c r="RLH21" s="1842"/>
      <c r="RLI21" s="1842"/>
      <c r="RLJ21" s="1827"/>
      <c r="RLK21" s="1835"/>
      <c r="RLL21" s="1836"/>
      <c r="RLM21" s="1837"/>
      <c r="RLN21" s="1827"/>
      <c r="RLO21" s="1827"/>
      <c r="RLP21" s="1827"/>
      <c r="RLQ21" s="1838"/>
      <c r="RLR21" s="1838"/>
      <c r="RLS21" s="1827"/>
      <c r="RLT21" s="1838"/>
      <c r="RLU21" s="1838"/>
      <c r="RLV21" s="1838"/>
      <c r="RLW21" s="1838"/>
      <c r="RLX21" s="1838"/>
      <c r="RLY21" s="1827"/>
      <c r="RLZ21" s="1823"/>
      <c r="RMA21" s="1840"/>
      <c r="RMB21" s="1825"/>
      <c r="RMC21" s="1826"/>
      <c r="RMD21" s="1827"/>
      <c r="RME21" s="1828"/>
      <c r="RMF21" s="1829"/>
      <c r="RMG21" s="1830"/>
      <c r="RMH21" s="1826"/>
      <c r="RMI21" s="1831"/>
      <c r="RMJ21" s="1667"/>
      <c r="RMK21" s="1832"/>
      <c r="RML21" s="1665"/>
      <c r="RMM21" s="1841"/>
      <c r="RMN21" s="1448"/>
      <c r="RMO21" s="1666"/>
      <c r="RMP21" s="1667"/>
      <c r="RMQ21" s="1668"/>
      <c r="RMR21" s="1668"/>
      <c r="RMS21" s="1667"/>
      <c r="RMT21" s="1833"/>
      <c r="RMU21" s="1827"/>
      <c r="RMV21" s="1827"/>
      <c r="RMW21" s="1842"/>
      <c r="RMX21" s="1842"/>
      <c r="RMY21" s="1827"/>
      <c r="RMZ21" s="1835"/>
      <c r="RNA21" s="1836"/>
      <c r="RNB21" s="1837"/>
      <c r="RNC21" s="1827"/>
      <c r="RND21" s="1827"/>
      <c r="RNE21" s="1827"/>
      <c r="RNF21" s="1838"/>
      <c r="RNG21" s="1838"/>
      <c r="RNH21" s="1827"/>
      <c r="RNI21" s="1838"/>
      <c r="RNJ21" s="1838"/>
      <c r="RNK21" s="1838"/>
      <c r="RNL21" s="1838"/>
      <c r="RNM21" s="1838"/>
      <c r="RNN21" s="1827"/>
      <c r="RNO21" s="1823"/>
      <c r="RNP21" s="1840"/>
      <c r="RNQ21" s="1825"/>
      <c r="RNR21" s="1826"/>
      <c r="RNS21" s="1827"/>
      <c r="RNT21" s="1828"/>
      <c r="RNU21" s="1829"/>
      <c r="RNV21" s="1830"/>
      <c r="RNW21" s="1826"/>
      <c r="RNX21" s="1831"/>
      <c r="RNY21" s="1667"/>
      <c r="RNZ21" s="1832"/>
      <c r="ROA21" s="1665"/>
      <c r="ROB21" s="1841"/>
      <c r="ROC21" s="1448"/>
      <c r="ROD21" s="1666"/>
      <c r="ROE21" s="1667"/>
      <c r="ROF21" s="1668"/>
      <c r="ROG21" s="1668"/>
      <c r="ROH21" s="1667"/>
      <c r="ROI21" s="1833"/>
      <c r="ROJ21" s="1827"/>
      <c r="ROK21" s="1827"/>
      <c r="ROL21" s="1842"/>
      <c r="ROM21" s="1842"/>
      <c r="RON21" s="1827"/>
      <c r="ROO21" s="1835"/>
      <c r="ROP21" s="1836"/>
      <c r="ROQ21" s="1837"/>
      <c r="ROR21" s="1827"/>
      <c r="ROS21" s="1827"/>
      <c r="ROT21" s="1827"/>
      <c r="ROU21" s="1838"/>
      <c r="ROV21" s="1838"/>
      <c r="ROW21" s="1827"/>
      <c r="ROX21" s="1838"/>
      <c r="ROY21" s="1838"/>
      <c r="ROZ21" s="1838"/>
      <c r="RPA21" s="1838"/>
      <c r="RPB21" s="1838"/>
      <c r="RPC21" s="1827"/>
      <c r="RPD21" s="1823"/>
      <c r="RPE21" s="1840"/>
      <c r="RPF21" s="1825"/>
      <c r="RPG21" s="1826"/>
      <c r="RPH21" s="1827"/>
      <c r="RPI21" s="1828"/>
      <c r="RPJ21" s="1829"/>
      <c r="RPK21" s="1830"/>
      <c r="RPL21" s="1826"/>
      <c r="RPM21" s="1831"/>
      <c r="RPN21" s="1667"/>
      <c r="RPO21" s="1832"/>
      <c r="RPP21" s="1665"/>
      <c r="RPQ21" s="1841"/>
      <c r="RPR21" s="1448"/>
      <c r="RPS21" s="1666"/>
      <c r="RPT21" s="1667"/>
      <c r="RPU21" s="1668"/>
      <c r="RPV21" s="1668"/>
      <c r="RPW21" s="1667"/>
      <c r="RPX21" s="1833"/>
      <c r="RPY21" s="1827"/>
      <c r="RPZ21" s="1827"/>
      <c r="RQA21" s="1842"/>
      <c r="RQB21" s="1842"/>
      <c r="RQC21" s="1827"/>
      <c r="RQD21" s="1835"/>
      <c r="RQE21" s="1836"/>
      <c r="RQF21" s="1837"/>
      <c r="RQG21" s="1827"/>
      <c r="RQH21" s="1827"/>
      <c r="RQI21" s="1827"/>
      <c r="RQJ21" s="1838"/>
      <c r="RQK21" s="1838"/>
      <c r="RQL21" s="1827"/>
      <c r="RQM21" s="1838"/>
      <c r="RQN21" s="1838"/>
      <c r="RQO21" s="1838"/>
      <c r="RQP21" s="1838"/>
      <c r="RQQ21" s="1838"/>
      <c r="RQR21" s="1827"/>
      <c r="RQS21" s="1823"/>
      <c r="RQT21" s="1840"/>
      <c r="RQU21" s="1825"/>
      <c r="RQV21" s="1826"/>
      <c r="RQW21" s="1827"/>
      <c r="RQX21" s="1828"/>
      <c r="RQY21" s="1829"/>
      <c r="RQZ21" s="1830"/>
      <c r="RRA21" s="1826"/>
      <c r="RRB21" s="1831"/>
      <c r="RRC21" s="1667"/>
      <c r="RRD21" s="1832"/>
      <c r="RRE21" s="1665"/>
      <c r="RRF21" s="1841"/>
      <c r="RRG21" s="1448"/>
      <c r="RRH21" s="1666"/>
      <c r="RRI21" s="1667"/>
      <c r="RRJ21" s="1668"/>
      <c r="RRK21" s="1668"/>
      <c r="RRL21" s="1667"/>
      <c r="RRM21" s="1833"/>
      <c r="RRN21" s="1827"/>
      <c r="RRO21" s="1827"/>
      <c r="RRP21" s="1842"/>
      <c r="RRQ21" s="1842"/>
      <c r="RRR21" s="1827"/>
      <c r="RRS21" s="1835"/>
      <c r="RRT21" s="1836"/>
      <c r="RRU21" s="1837"/>
      <c r="RRV21" s="1827"/>
      <c r="RRW21" s="1827"/>
      <c r="RRX21" s="1827"/>
      <c r="RRY21" s="1838"/>
      <c r="RRZ21" s="1838"/>
      <c r="RSA21" s="1827"/>
      <c r="RSB21" s="1838"/>
      <c r="RSC21" s="1838"/>
      <c r="RSD21" s="1838"/>
      <c r="RSE21" s="1838"/>
      <c r="RSF21" s="1838"/>
      <c r="RSG21" s="1827"/>
      <c r="RSH21" s="1823"/>
      <c r="RSI21" s="1840"/>
      <c r="RSJ21" s="1825"/>
      <c r="RSK21" s="1826"/>
      <c r="RSL21" s="1827"/>
      <c r="RSM21" s="1828"/>
      <c r="RSN21" s="1829"/>
      <c r="RSO21" s="1830"/>
      <c r="RSP21" s="1826"/>
      <c r="RSQ21" s="1831"/>
      <c r="RSR21" s="1667"/>
      <c r="RSS21" s="1832"/>
      <c r="RST21" s="1665"/>
      <c r="RSU21" s="1841"/>
      <c r="RSV21" s="1448"/>
      <c r="RSW21" s="1666"/>
      <c r="RSX21" s="1667"/>
      <c r="RSY21" s="1668"/>
      <c r="RSZ21" s="1668"/>
      <c r="RTA21" s="1667"/>
      <c r="RTB21" s="1833"/>
      <c r="RTC21" s="1827"/>
      <c r="RTD21" s="1827"/>
      <c r="RTE21" s="1842"/>
      <c r="RTF21" s="1842"/>
      <c r="RTG21" s="1827"/>
      <c r="RTH21" s="1835"/>
      <c r="RTI21" s="1836"/>
      <c r="RTJ21" s="1837"/>
      <c r="RTK21" s="1827"/>
      <c r="RTL21" s="1827"/>
      <c r="RTM21" s="1827"/>
      <c r="RTN21" s="1838"/>
      <c r="RTO21" s="1838"/>
      <c r="RTP21" s="1827"/>
      <c r="RTQ21" s="1838"/>
      <c r="RTR21" s="1838"/>
      <c r="RTS21" s="1838"/>
      <c r="RTT21" s="1838"/>
      <c r="RTU21" s="1838"/>
      <c r="RTV21" s="1827"/>
      <c r="RTW21" s="1823"/>
      <c r="RTX21" s="1840"/>
      <c r="RTY21" s="1825"/>
      <c r="RTZ21" s="1826"/>
      <c r="RUA21" s="1827"/>
      <c r="RUB21" s="1828"/>
      <c r="RUC21" s="1829"/>
      <c r="RUD21" s="1830"/>
      <c r="RUE21" s="1826"/>
      <c r="RUF21" s="1831"/>
      <c r="RUG21" s="1667"/>
      <c r="RUH21" s="1832"/>
      <c r="RUI21" s="1665"/>
      <c r="RUJ21" s="1841"/>
      <c r="RUK21" s="1448"/>
      <c r="RUL21" s="1666"/>
      <c r="RUM21" s="1667"/>
      <c r="RUN21" s="1668"/>
      <c r="RUO21" s="1668"/>
      <c r="RUP21" s="1667"/>
      <c r="RUQ21" s="1833"/>
      <c r="RUR21" s="1827"/>
      <c r="RUS21" s="1827"/>
      <c r="RUT21" s="1842"/>
      <c r="RUU21" s="1842"/>
      <c r="RUV21" s="1827"/>
      <c r="RUW21" s="1835"/>
      <c r="RUX21" s="1836"/>
      <c r="RUY21" s="1837"/>
      <c r="RUZ21" s="1827"/>
      <c r="RVA21" s="1827"/>
      <c r="RVB21" s="1827"/>
      <c r="RVC21" s="1838"/>
      <c r="RVD21" s="1838"/>
      <c r="RVE21" s="1827"/>
      <c r="RVF21" s="1838"/>
      <c r="RVG21" s="1838"/>
      <c r="RVH21" s="1838"/>
      <c r="RVI21" s="1838"/>
      <c r="RVJ21" s="1838"/>
      <c r="RVK21" s="1827"/>
      <c r="RVL21" s="1823"/>
      <c r="RVM21" s="1840"/>
      <c r="RVN21" s="1825"/>
      <c r="RVO21" s="1826"/>
      <c r="RVP21" s="1827"/>
      <c r="RVQ21" s="1828"/>
      <c r="RVR21" s="1829"/>
      <c r="RVS21" s="1830"/>
      <c r="RVT21" s="1826"/>
      <c r="RVU21" s="1831"/>
      <c r="RVV21" s="1667"/>
      <c r="RVW21" s="1832"/>
      <c r="RVX21" s="1665"/>
      <c r="RVY21" s="1841"/>
      <c r="RVZ21" s="1448"/>
      <c r="RWA21" s="1666"/>
      <c r="RWB21" s="1667"/>
      <c r="RWC21" s="1668"/>
      <c r="RWD21" s="1668"/>
      <c r="RWE21" s="1667"/>
      <c r="RWF21" s="1833"/>
      <c r="RWG21" s="1827"/>
      <c r="RWH21" s="1827"/>
      <c r="RWI21" s="1842"/>
      <c r="RWJ21" s="1842"/>
      <c r="RWK21" s="1827"/>
      <c r="RWL21" s="1835"/>
      <c r="RWM21" s="1836"/>
      <c r="RWN21" s="1837"/>
      <c r="RWO21" s="1827"/>
      <c r="RWP21" s="1827"/>
      <c r="RWQ21" s="1827"/>
      <c r="RWR21" s="1838"/>
      <c r="RWS21" s="1838"/>
      <c r="RWT21" s="1827"/>
      <c r="RWU21" s="1838"/>
      <c r="RWV21" s="1838"/>
      <c r="RWW21" s="1838"/>
      <c r="RWX21" s="1838"/>
      <c r="RWY21" s="1838"/>
      <c r="RWZ21" s="1827"/>
      <c r="RXA21" s="1823"/>
      <c r="RXB21" s="1840"/>
      <c r="RXC21" s="1825"/>
      <c r="RXD21" s="1826"/>
      <c r="RXE21" s="1827"/>
      <c r="RXF21" s="1828"/>
      <c r="RXG21" s="1829"/>
      <c r="RXH21" s="1830"/>
      <c r="RXI21" s="1826"/>
      <c r="RXJ21" s="1831"/>
      <c r="RXK21" s="1667"/>
      <c r="RXL21" s="1832"/>
      <c r="RXM21" s="1665"/>
      <c r="RXN21" s="1841"/>
      <c r="RXO21" s="1448"/>
      <c r="RXP21" s="1666"/>
      <c r="RXQ21" s="1667"/>
      <c r="RXR21" s="1668"/>
      <c r="RXS21" s="1668"/>
      <c r="RXT21" s="1667"/>
      <c r="RXU21" s="1833"/>
      <c r="RXV21" s="1827"/>
      <c r="RXW21" s="1827"/>
      <c r="RXX21" s="1842"/>
      <c r="RXY21" s="1842"/>
      <c r="RXZ21" s="1827"/>
      <c r="RYA21" s="1835"/>
      <c r="RYB21" s="1836"/>
      <c r="RYC21" s="1837"/>
      <c r="RYD21" s="1827"/>
      <c r="RYE21" s="1827"/>
      <c r="RYF21" s="1827"/>
      <c r="RYG21" s="1838"/>
      <c r="RYH21" s="1838"/>
      <c r="RYI21" s="1827"/>
      <c r="RYJ21" s="1838"/>
      <c r="RYK21" s="1838"/>
      <c r="RYL21" s="1838"/>
      <c r="RYM21" s="1838"/>
      <c r="RYN21" s="1838"/>
      <c r="RYO21" s="1827"/>
      <c r="RYP21" s="1823"/>
      <c r="RYQ21" s="1840"/>
      <c r="RYR21" s="1825"/>
      <c r="RYS21" s="1826"/>
      <c r="RYT21" s="1827"/>
      <c r="RYU21" s="1828"/>
      <c r="RYV21" s="1829"/>
      <c r="RYW21" s="1830"/>
      <c r="RYX21" s="1826"/>
      <c r="RYY21" s="1831"/>
      <c r="RYZ21" s="1667"/>
      <c r="RZA21" s="1832"/>
      <c r="RZB21" s="1665"/>
      <c r="RZC21" s="1841"/>
      <c r="RZD21" s="1448"/>
      <c r="RZE21" s="1666"/>
      <c r="RZF21" s="1667"/>
      <c r="RZG21" s="1668"/>
      <c r="RZH21" s="1668"/>
      <c r="RZI21" s="1667"/>
      <c r="RZJ21" s="1833"/>
      <c r="RZK21" s="1827"/>
      <c r="RZL21" s="1827"/>
      <c r="RZM21" s="1842"/>
      <c r="RZN21" s="1842"/>
      <c r="RZO21" s="1827"/>
      <c r="RZP21" s="1835"/>
      <c r="RZQ21" s="1836"/>
      <c r="RZR21" s="1837"/>
      <c r="RZS21" s="1827"/>
      <c r="RZT21" s="1827"/>
      <c r="RZU21" s="1827"/>
      <c r="RZV21" s="1838"/>
      <c r="RZW21" s="1838"/>
      <c r="RZX21" s="1827"/>
      <c r="RZY21" s="1838"/>
      <c r="RZZ21" s="1838"/>
      <c r="SAA21" s="1838"/>
      <c r="SAB21" s="1838"/>
      <c r="SAC21" s="1838"/>
      <c r="SAD21" s="1827"/>
      <c r="SAE21" s="1823"/>
      <c r="SAF21" s="1840"/>
      <c r="SAG21" s="1825"/>
      <c r="SAH21" s="1826"/>
      <c r="SAI21" s="1827"/>
      <c r="SAJ21" s="1828"/>
      <c r="SAK21" s="1829"/>
      <c r="SAL21" s="1830"/>
      <c r="SAM21" s="1826"/>
      <c r="SAN21" s="1831"/>
      <c r="SAO21" s="1667"/>
      <c r="SAP21" s="1832"/>
      <c r="SAQ21" s="1665"/>
      <c r="SAR21" s="1841"/>
      <c r="SAS21" s="1448"/>
      <c r="SAT21" s="1666"/>
      <c r="SAU21" s="1667"/>
      <c r="SAV21" s="1668"/>
      <c r="SAW21" s="1668"/>
      <c r="SAX21" s="1667"/>
      <c r="SAY21" s="1833"/>
      <c r="SAZ21" s="1827"/>
      <c r="SBA21" s="1827"/>
      <c r="SBB21" s="1842"/>
      <c r="SBC21" s="1842"/>
      <c r="SBD21" s="1827"/>
      <c r="SBE21" s="1835"/>
      <c r="SBF21" s="1836"/>
      <c r="SBG21" s="1837"/>
      <c r="SBH21" s="1827"/>
      <c r="SBI21" s="1827"/>
      <c r="SBJ21" s="1827"/>
      <c r="SBK21" s="1838"/>
      <c r="SBL21" s="1838"/>
      <c r="SBM21" s="1827"/>
      <c r="SBN21" s="1838"/>
      <c r="SBO21" s="1838"/>
      <c r="SBP21" s="1838"/>
      <c r="SBQ21" s="1838"/>
      <c r="SBR21" s="1838"/>
      <c r="SBS21" s="1827"/>
      <c r="SBT21" s="1823"/>
      <c r="SBU21" s="1840"/>
      <c r="SBV21" s="1825"/>
      <c r="SBW21" s="1826"/>
      <c r="SBX21" s="1827"/>
      <c r="SBY21" s="1828"/>
      <c r="SBZ21" s="1829"/>
      <c r="SCA21" s="1830"/>
      <c r="SCB21" s="1826"/>
      <c r="SCC21" s="1831"/>
      <c r="SCD21" s="1667"/>
      <c r="SCE21" s="1832"/>
      <c r="SCF21" s="1665"/>
      <c r="SCG21" s="1841"/>
      <c r="SCH21" s="1448"/>
      <c r="SCI21" s="1666"/>
      <c r="SCJ21" s="1667"/>
      <c r="SCK21" s="1668"/>
      <c r="SCL21" s="1668"/>
      <c r="SCM21" s="1667"/>
      <c r="SCN21" s="1833"/>
      <c r="SCO21" s="1827"/>
      <c r="SCP21" s="1827"/>
      <c r="SCQ21" s="1842"/>
      <c r="SCR21" s="1842"/>
      <c r="SCS21" s="1827"/>
      <c r="SCT21" s="1835"/>
      <c r="SCU21" s="1836"/>
      <c r="SCV21" s="1837"/>
      <c r="SCW21" s="1827"/>
      <c r="SCX21" s="1827"/>
      <c r="SCY21" s="1827"/>
      <c r="SCZ21" s="1838"/>
      <c r="SDA21" s="1838"/>
      <c r="SDB21" s="1827"/>
      <c r="SDC21" s="1838"/>
      <c r="SDD21" s="1838"/>
      <c r="SDE21" s="1838"/>
      <c r="SDF21" s="1838"/>
      <c r="SDG21" s="1838"/>
      <c r="SDH21" s="1827"/>
      <c r="SDI21" s="1823"/>
      <c r="SDJ21" s="1840"/>
      <c r="SDK21" s="1825"/>
      <c r="SDL21" s="1826"/>
      <c r="SDM21" s="1827"/>
      <c r="SDN21" s="1828"/>
      <c r="SDO21" s="1829"/>
      <c r="SDP21" s="1830"/>
      <c r="SDQ21" s="1826"/>
      <c r="SDR21" s="1831"/>
      <c r="SDS21" s="1667"/>
      <c r="SDT21" s="1832"/>
      <c r="SDU21" s="1665"/>
      <c r="SDV21" s="1841"/>
      <c r="SDW21" s="1448"/>
      <c r="SDX21" s="1666"/>
      <c r="SDY21" s="1667"/>
      <c r="SDZ21" s="1668"/>
      <c r="SEA21" s="1668"/>
      <c r="SEB21" s="1667"/>
      <c r="SEC21" s="1833"/>
      <c r="SED21" s="1827"/>
      <c r="SEE21" s="1827"/>
      <c r="SEF21" s="1842"/>
      <c r="SEG21" s="1842"/>
      <c r="SEH21" s="1827"/>
      <c r="SEI21" s="1835"/>
      <c r="SEJ21" s="1836"/>
      <c r="SEK21" s="1837"/>
      <c r="SEL21" s="1827"/>
      <c r="SEM21" s="1827"/>
      <c r="SEN21" s="1827"/>
      <c r="SEO21" s="1838"/>
      <c r="SEP21" s="1838"/>
      <c r="SEQ21" s="1827"/>
      <c r="SER21" s="1838"/>
      <c r="SES21" s="1838"/>
      <c r="SET21" s="1838"/>
      <c r="SEU21" s="1838"/>
      <c r="SEV21" s="1838"/>
      <c r="SEW21" s="1827"/>
      <c r="SEX21" s="1823"/>
      <c r="SEY21" s="1840"/>
      <c r="SEZ21" s="1825"/>
      <c r="SFA21" s="1826"/>
      <c r="SFB21" s="1827"/>
      <c r="SFC21" s="1828"/>
      <c r="SFD21" s="1829"/>
      <c r="SFE21" s="1830"/>
      <c r="SFF21" s="1826"/>
      <c r="SFG21" s="1831"/>
      <c r="SFH21" s="1667"/>
      <c r="SFI21" s="1832"/>
      <c r="SFJ21" s="1665"/>
      <c r="SFK21" s="1841"/>
      <c r="SFL21" s="1448"/>
      <c r="SFM21" s="1666"/>
      <c r="SFN21" s="1667"/>
      <c r="SFO21" s="1668"/>
      <c r="SFP21" s="1668"/>
      <c r="SFQ21" s="1667"/>
      <c r="SFR21" s="1833"/>
      <c r="SFS21" s="1827"/>
      <c r="SFT21" s="1827"/>
      <c r="SFU21" s="1842"/>
      <c r="SFV21" s="1842"/>
      <c r="SFW21" s="1827"/>
      <c r="SFX21" s="1835"/>
      <c r="SFY21" s="1836"/>
      <c r="SFZ21" s="1837"/>
      <c r="SGA21" s="1827"/>
      <c r="SGB21" s="1827"/>
      <c r="SGC21" s="1827"/>
      <c r="SGD21" s="1838"/>
      <c r="SGE21" s="1838"/>
      <c r="SGF21" s="1827"/>
      <c r="SGG21" s="1838"/>
      <c r="SGH21" s="1838"/>
      <c r="SGI21" s="1838"/>
      <c r="SGJ21" s="1838"/>
      <c r="SGK21" s="1838"/>
      <c r="SGL21" s="1827"/>
      <c r="SGM21" s="1823"/>
      <c r="SGN21" s="1840"/>
      <c r="SGO21" s="1825"/>
      <c r="SGP21" s="1826"/>
      <c r="SGQ21" s="1827"/>
      <c r="SGR21" s="1828"/>
      <c r="SGS21" s="1829"/>
      <c r="SGT21" s="1830"/>
      <c r="SGU21" s="1826"/>
      <c r="SGV21" s="1831"/>
      <c r="SGW21" s="1667"/>
      <c r="SGX21" s="1832"/>
      <c r="SGY21" s="1665"/>
      <c r="SGZ21" s="1841"/>
      <c r="SHA21" s="1448"/>
      <c r="SHB21" s="1666"/>
      <c r="SHC21" s="1667"/>
      <c r="SHD21" s="1668"/>
      <c r="SHE21" s="1668"/>
      <c r="SHF21" s="1667"/>
      <c r="SHG21" s="1833"/>
      <c r="SHH21" s="1827"/>
      <c r="SHI21" s="1827"/>
      <c r="SHJ21" s="1842"/>
      <c r="SHK21" s="1842"/>
      <c r="SHL21" s="1827"/>
      <c r="SHM21" s="1835"/>
      <c r="SHN21" s="1836"/>
      <c r="SHO21" s="1837"/>
      <c r="SHP21" s="1827"/>
      <c r="SHQ21" s="1827"/>
      <c r="SHR21" s="1827"/>
      <c r="SHS21" s="1838"/>
      <c r="SHT21" s="1838"/>
      <c r="SHU21" s="1827"/>
      <c r="SHV21" s="1838"/>
      <c r="SHW21" s="1838"/>
      <c r="SHX21" s="1838"/>
      <c r="SHY21" s="1838"/>
      <c r="SHZ21" s="1838"/>
      <c r="SIA21" s="1827"/>
      <c r="SIB21" s="1823"/>
      <c r="SIC21" s="1840"/>
      <c r="SID21" s="1825"/>
      <c r="SIE21" s="1826"/>
      <c r="SIF21" s="1827"/>
      <c r="SIG21" s="1828"/>
      <c r="SIH21" s="1829"/>
      <c r="SII21" s="1830"/>
      <c r="SIJ21" s="1826"/>
      <c r="SIK21" s="1831"/>
      <c r="SIL21" s="1667"/>
      <c r="SIM21" s="1832"/>
      <c r="SIN21" s="1665"/>
      <c r="SIO21" s="1841"/>
      <c r="SIP21" s="1448"/>
      <c r="SIQ21" s="1666"/>
      <c r="SIR21" s="1667"/>
      <c r="SIS21" s="1668"/>
      <c r="SIT21" s="1668"/>
      <c r="SIU21" s="1667"/>
      <c r="SIV21" s="1833"/>
      <c r="SIW21" s="1827"/>
      <c r="SIX21" s="1827"/>
      <c r="SIY21" s="1842"/>
      <c r="SIZ21" s="1842"/>
      <c r="SJA21" s="1827"/>
      <c r="SJB21" s="1835"/>
      <c r="SJC21" s="1836"/>
      <c r="SJD21" s="1837"/>
      <c r="SJE21" s="1827"/>
      <c r="SJF21" s="1827"/>
      <c r="SJG21" s="1827"/>
      <c r="SJH21" s="1838"/>
      <c r="SJI21" s="1838"/>
      <c r="SJJ21" s="1827"/>
      <c r="SJK21" s="1838"/>
      <c r="SJL21" s="1838"/>
      <c r="SJM21" s="1838"/>
      <c r="SJN21" s="1838"/>
      <c r="SJO21" s="1838"/>
      <c r="SJP21" s="1827"/>
      <c r="SJQ21" s="1823"/>
      <c r="SJR21" s="1840"/>
      <c r="SJS21" s="1825"/>
      <c r="SJT21" s="1826"/>
      <c r="SJU21" s="1827"/>
      <c r="SJV21" s="1828"/>
      <c r="SJW21" s="1829"/>
      <c r="SJX21" s="1830"/>
      <c r="SJY21" s="1826"/>
      <c r="SJZ21" s="1831"/>
      <c r="SKA21" s="1667"/>
      <c r="SKB21" s="1832"/>
      <c r="SKC21" s="1665"/>
      <c r="SKD21" s="1841"/>
      <c r="SKE21" s="1448"/>
      <c r="SKF21" s="1666"/>
      <c r="SKG21" s="1667"/>
      <c r="SKH21" s="1668"/>
      <c r="SKI21" s="1668"/>
      <c r="SKJ21" s="1667"/>
      <c r="SKK21" s="1833"/>
      <c r="SKL21" s="1827"/>
      <c r="SKM21" s="1827"/>
      <c r="SKN21" s="1842"/>
      <c r="SKO21" s="1842"/>
      <c r="SKP21" s="1827"/>
      <c r="SKQ21" s="1835"/>
      <c r="SKR21" s="1836"/>
      <c r="SKS21" s="1837"/>
      <c r="SKT21" s="1827"/>
      <c r="SKU21" s="1827"/>
      <c r="SKV21" s="1827"/>
      <c r="SKW21" s="1838"/>
      <c r="SKX21" s="1838"/>
      <c r="SKY21" s="1827"/>
      <c r="SKZ21" s="1838"/>
      <c r="SLA21" s="1838"/>
      <c r="SLB21" s="1838"/>
      <c r="SLC21" s="1838"/>
      <c r="SLD21" s="1838"/>
      <c r="SLE21" s="1827"/>
      <c r="SLF21" s="1823"/>
      <c r="SLG21" s="1840"/>
      <c r="SLH21" s="1825"/>
      <c r="SLI21" s="1826"/>
      <c r="SLJ21" s="1827"/>
      <c r="SLK21" s="1828"/>
      <c r="SLL21" s="1829"/>
      <c r="SLM21" s="1830"/>
      <c r="SLN21" s="1826"/>
      <c r="SLO21" s="1831"/>
      <c r="SLP21" s="1667"/>
      <c r="SLQ21" s="1832"/>
      <c r="SLR21" s="1665"/>
      <c r="SLS21" s="1841"/>
      <c r="SLT21" s="1448"/>
      <c r="SLU21" s="1666"/>
      <c r="SLV21" s="1667"/>
      <c r="SLW21" s="1668"/>
      <c r="SLX21" s="1668"/>
      <c r="SLY21" s="1667"/>
      <c r="SLZ21" s="1833"/>
      <c r="SMA21" s="1827"/>
      <c r="SMB21" s="1827"/>
      <c r="SMC21" s="1842"/>
      <c r="SMD21" s="1842"/>
      <c r="SME21" s="1827"/>
      <c r="SMF21" s="1835"/>
      <c r="SMG21" s="1836"/>
      <c r="SMH21" s="1837"/>
      <c r="SMI21" s="1827"/>
      <c r="SMJ21" s="1827"/>
      <c r="SMK21" s="1827"/>
      <c r="SML21" s="1838"/>
      <c r="SMM21" s="1838"/>
      <c r="SMN21" s="1827"/>
      <c r="SMO21" s="1838"/>
      <c r="SMP21" s="1838"/>
      <c r="SMQ21" s="1838"/>
      <c r="SMR21" s="1838"/>
      <c r="SMS21" s="1838"/>
      <c r="SMT21" s="1827"/>
      <c r="SMU21" s="1823"/>
      <c r="SMV21" s="1840"/>
      <c r="SMW21" s="1825"/>
      <c r="SMX21" s="1826"/>
      <c r="SMY21" s="1827"/>
      <c r="SMZ21" s="1828"/>
      <c r="SNA21" s="1829"/>
      <c r="SNB21" s="1830"/>
      <c r="SNC21" s="1826"/>
      <c r="SND21" s="1831"/>
      <c r="SNE21" s="1667"/>
      <c r="SNF21" s="1832"/>
      <c r="SNG21" s="1665"/>
      <c r="SNH21" s="1841"/>
      <c r="SNI21" s="1448"/>
      <c r="SNJ21" s="1666"/>
      <c r="SNK21" s="1667"/>
      <c r="SNL21" s="1668"/>
      <c r="SNM21" s="1668"/>
      <c r="SNN21" s="1667"/>
      <c r="SNO21" s="1833"/>
      <c r="SNP21" s="1827"/>
      <c r="SNQ21" s="1827"/>
      <c r="SNR21" s="1842"/>
      <c r="SNS21" s="1842"/>
      <c r="SNT21" s="1827"/>
      <c r="SNU21" s="1835"/>
      <c r="SNV21" s="1836"/>
      <c r="SNW21" s="1837"/>
      <c r="SNX21" s="1827"/>
      <c r="SNY21" s="1827"/>
      <c r="SNZ21" s="1827"/>
      <c r="SOA21" s="1838"/>
      <c r="SOB21" s="1838"/>
      <c r="SOC21" s="1827"/>
      <c r="SOD21" s="1838"/>
      <c r="SOE21" s="1838"/>
      <c r="SOF21" s="1838"/>
      <c r="SOG21" s="1838"/>
      <c r="SOH21" s="1838"/>
      <c r="SOI21" s="1827"/>
      <c r="SOJ21" s="1823"/>
      <c r="SOK21" s="1840"/>
      <c r="SOL21" s="1825"/>
      <c r="SOM21" s="1826"/>
      <c r="SON21" s="1827"/>
      <c r="SOO21" s="1828"/>
      <c r="SOP21" s="1829"/>
      <c r="SOQ21" s="1830"/>
      <c r="SOR21" s="1826"/>
      <c r="SOS21" s="1831"/>
      <c r="SOT21" s="1667"/>
      <c r="SOU21" s="1832"/>
      <c r="SOV21" s="1665"/>
      <c r="SOW21" s="1841"/>
      <c r="SOX21" s="1448"/>
      <c r="SOY21" s="1666"/>
      <c r="SOZ21" s="1667"/>
      <c r="SPA21" s="1668"/>
      <c r="SPB21" s="1668"/>
      <c r="SPC21" s="1667"/>
      <c r="SPD21" s="1833"/>
      <c r="SPE21" s="1827"/>
      <c r="SPF21" s="1827"/>
      <c r="SPG21" s="1842"/>
      <c r="SPH21" s="1842"/>
      <c r="SPI21" s="1827"/>
      <c r="SPJ21" s="1835"/>
      <c r="SPK21" s="1836"/>
      <c r="SPL21" s="1837"/>
      <c r="SPM21" s="1827"/>
      <c r="SPN21" s="1827"/>
      <c r="SPO21" s="1827"/>
      <c r="SPP21" s="1838"/>
      <c r="SPQ21" s="1838"/>
      <c r="SPR21" s="1827"/>
      <c r="SPS21" s="1838"/>
      <c r="SPT21" s="1838"/>
      <c r="SPU21" s="1838"/>
      <c r="SPV21" s="1838"/>
      <c r="SPW21" s="1838"/>
      <c r="SPX21" s="1827"/>
      <c r="SPY21" s="1823"/>
      <c r="SPZ21" s="1840"/>
      <c r="SQA21" s="1825"/>
      <c r="SQB21" s="1826"/>
      <c r="SQC21" s="1827"/>
      <c r="SQD21" s="1828"/>
      <c r="SQE21" s="1829"/>
      <c r="SQF21" s="1830"/>
      <c r="SQG21" s="1826"/>
      <c r="SQH21" s="1831"/>
      <c r="SQI21" s="1667"/>
      <c r="SQJ21" s="1832"/>
      <c r="SQK21" s="1665"/>
      <c r="SQL21" s="1841"/>
      <c r="SQM21" s="1448"/>
      <c r="SQN21" s="1666"/>
      <c r="SQO21" s="1667"/>
      <c r="SQP21" s="1668"/>
      <c r="SQQ21" s="1668"/>
      <c r="SQR21" s="1667"/>
      <c r="SQS21" s="1833"/>
      <c r="SQT21" s="1827"/>
      <c r="SQU21" s="1827"/>
      <c r="SQV21" s="1842"/>
      <c r="SQW21" s="1842"/>
      <c r="SQX21" s="1827"/>
      <c r="SQY21" s="1835"/>
      <c r="SQZ21" s="1836"/>
      <c r="SRA21" s="1837"/>
      <c r="SRB21" s="1827"/>
      <c r="SRC21" s="1827"/>
      <c r="SRD21" s="1827"/>
      <c r="SRE21" s="1838"/>
      <c r="SRF21" s="1838"/>
      <c r="SRG21" s="1827"/>
      <c r="SRH21" s="1838"/>
      <c r="SRI21" s="1838"/>
      <c r="SRJ21" s="1838"/>
      <c r="SRK21" s="1838"/>
      <c r="SRL21" s="1838"/>
      <c r="SRM21" s="1827"/>
      <c r="SRN21" s="1823"/>
      <c r="SRO21" s="1840"/>
      <c r="SRP21" s="1825"/>
      <c r="SRQ21" s="1826"/>
      <c r="SRR21" s="1827"/>
      <c r="SRS21" s="1828"/>
      <c r="SRT21" s="1829"/>
      <c r="SRU21" s="1830"/>
      <c r="SRV21" s="1826"/>
      <c r="SRW21" s="1831"/>
      <c r="SRX21" s="1667"/>
      <c r="SRY21" s="1832"/>
      <c r="SRZ21" s="1665"/>
      <c r="SSA21" s="1841"/>
      <c r="SSB21" s="1448"/>
      <c r="SSC21" s="1666"/>
      <c r="SSD21" s="1667"/>
      <c r="SSE21" s="1668"/>
      <c r="SSF21" s="1668"/>
      <c r="SSG21" s="1667"/>
      <c r="SSH21" s="1833"/>
      <c r="SSI21" s="1827"/>
      <c r="SSJ21" s="1827"/>
      <c r="SSK21" s="1842"/>
      <c r="SSL21" s="1842"/>
      <c r="SSM21" s="1827"/>
      <c r="SSN21" s="1835"/>
      <c r="SSO21" s="1836"/>
      <c r="SSP21" s="1837"/>
      <c r="SSQ21" s="1827"/>
      <c r="SSR21" s="1827"/>
      <c r="SSS21" s="1827"/>
      <c r="SST21" s="1838"/>
      <c r="SSU21" s="1838"/>
      <c r="SSV21" s="1827"/>
      <c r="SSW21" s="1838"/>
      <c r="SSX21" s="1838"/>
      <c r="SSY21" s="1838"/>
      <c r="SSZ21" s="1838"/>
      <c r="STA21" s="1838"/>
      <c r="STB21" s="1827"/>
      <c r="STC21" s="1823"/>
      <c r="STD21" s="1840"/>
      <c r="STE21" s="1825"/>
      <c r="STF21" s="1826"/>
      <c r="STG21" s="1827"/>
      <c r="STH21" s="1828"/>
      <c r="STI21" s="1829"/>
      <c r="STJ21" s="1830"/>
      <c r="STK21" s="1826"/>
      <c r="STL21" s="1831"/>
      <c r="STM21" s="1667"/>
      <c r="STN21" s="1832"/>
      <c r="STO21" s="1665"/>
      <c r="STP21" s="1841"/>
      <c r="STQ21" s="1448"/>
      <c r="STR21" s="1666"/>
      <c r="STS21" s="1667"/>
      <c r="STT21" s="1668"/>
      <c r="STU21" s="1668"/>
      <c r="STV21" s="1667"/>
      <c r="STW21" s="1833"/>
      <c r="STX21" s="1827"/>
      <c r="STY21" s="1827"/>
      <c r="STZ21" s="1842"/>
      <c r="SUA21" s="1842"/>
      <c r="SUB21" s="1827"/>
      <c r="SUC21" s="1835"/>
      <c r="SUD21" s="1836"/>
      <c r="SUE21" s="1837"/>
      <c r="SUF21" s="1827"/>
      <c r="SUG21" s="1827"/>
      <c r="SUH21" s="1827"/>
      <c r="SUI21" s="1838"/>
      <c r="SUJ21" s="1838"/>
      <c r="SUK21" s="1827"/>
      <c r="SUL21" s="1838"/>
      <c r="SUM21" s="1838"/>
      <c r="SUN21" s="1838"/>
      <c r="SUO21" s="1838"/>
      <c r="SUP21" s="1838"/>
      <c r="SUQ21" s="1827"/>
      <c r="SUR21" s="1823"/>
      <c r="SUS21" s="1840"/>
      <c r="SUT21" s="1825"/>
      <c r="SUU21" s="1826"/>
      <c r="SUV21" s="1827"/>
      <c r="SUW21" s="1828"/>
      <c r="SUX21" s="1829"/>
      <c r="SUY21" s="1830"/>
      <c r="SUZ21" s="1826"/>
      <c r="SVA21" s="1831"/>
      <c r="SVB21" s="1667"/>
      <c r="SVC21" s="1832"/>
      <c r="SVD21" s="1665"/>
      <c r="SVE21" s="1841"/>
      <c r="SVF21" s="1448"/>
      <c r="SVG21" s="1666"/>
      <c r="SVH21" s="1667"/>
      <c r="SVI21" s="1668"/>
      <c r="SVJ21" s="1668"/>
      <c r="SVK21" s="1667"/>
      <c r="SVL21" s="1833"/>
      <c r="SVM21" s="1827"/>
      <c r="SVN21" s="1827"/>
      <c r="SVO21" s="1842"/>
      <c r="SVP21" s="1842"/>
      <c r="SVQ21" s="1827"/>
      <c r="SVR21" s="1835"/>
      <c r="SVS21" s="1836"/>
      <c r="SVT21" s="1837"/>
      <c r="SVU21" s="1827"/>
      <c r="SVV21" s="1827"/>
      <c r="SVW21" s="1827"/>
      <c r="SVX21" s="1838"/>
      <c r="SVY21" s="1838"/>
      <c r="SVZ21" s="1827"/>
      <c r="SWA21" s="1838"/>
      <c r="SWB21" s="1838"/>
      <c r="SWC21" s="1838"/>
      <c r="SWD21" s="1838"/>
      <c r="SWE21" s="1838"/>
      <c r="SWF21" s="1827"/>
      <c r="SWG21" s="1823"/>
      <c r="SWH21" s="1840"/>
      <c r="SWI21" s="1825"/>
      <c r="SWJ21" s="1826"/>
      <c r="SWK21" s="1827"/>
      <c r="SWL21" s="1828"/>
      <c r="SWM21" s="1829"/>
      <c r="SWN21" s="1830"/>
      <c r="SWO21" s="1826"/>
      <c r="SWP21" s="1831"/>
      <c r="SWQ21" s="1667"/>
      <c r="SWR21" s="1832"/>
      <c r="SWS21" s="1665"/>
      <c r="SWT21" s="1841"/>
      <c r="SWU21" s="1448"/>
      <c r="SWV21" s="1666"/>
      <c r="SWW21" s="1667"/>
      <c r="SWX21" s="1668"/>
      <c r="SWY21" s="1668"/>
      <c r="SWZ21" s="1667"/>
      <c r="SXA21" s="1833"/>
      <c r="SXB21" s="1827"/>
      <c r="SXC21" s="1827"/>
      <c r="SXD21" s="1842"/>
      <c r="SXE21" s="1842"/>
      <c r="SXF21" s="1827"/>
      <c r="SXG21" s="1835"/>
      <c r="SXH21" s="1836"/>
      <c r="SXI21" s="1837"/>
      <c r="SXJ21" s="1827"/>
      <c r="SXK21" s="1827"/>
      <c r="SXL21" s="1827"/>
      <c r="SXM21" s="1838"/>
      <c r="SXN21" s="1838"/>
      <c r="SXO21" s="1827"/>
      <c r="SXP21" s="1838"/>
      <c r="SXQ21" s="1838"/>
      <c r="SXR21" s="1838"/>
      <c r="SXS21" s="1838"/>
      <c r="SXT21" s="1838"/>
      <c r="SXU21" s="1827"/>
      <c r="SXV21" s="1823"/>
      <c r="SXW21" s="1840"/>
      <c r="SXX21" s="1825"/>
      <c r="SXY21" s="1826"/>
      <c r="SXZ21" s="1827"/>
      <c r="SYA21" s="1828"/>
      <c r="SYB21" s="1829"/>
      <c r="SYC21" s="1830"/>
      <c r="SYD21" s="1826"/>
      <c r="SYE21" s="1831"/>
      <c r="SYF21" s="1667"/>
      <c r="SYG21" s="1832"/>
      <c r="SYH21" s="1665"/>
      <c r="SYI21" s="1841"/>
      <c r="SYJ21" s="1448"/>
      <c r="SYK21" s="1666"/>
      <c r="SYL21" s="1667"/>
      <c r="SYM21" s="1668"/>
      <c r="SYN21" s="1668"/>
      <c r="SYO21" s="1667"/>
      <c r="SYP21" s="1833"/>
      <c r="SYQ21" s="1827"/>
      <c r="SYR21" s="1827"/>
      <c r="SYS21" s="1842"/>
      <c r="SYT21" s="1842"/>
      <c r="SYU21" s="1827"/>
      <c r="SYV21" s="1835"/>
      <c r="SYW21" s="1836"/>
      <c r="SYX21" s="1837"/>
      <c r="SYY21" s="1827"/>
      <c r="SYZ21" s="1827"/>
      <c r="SZA21" s="1827"/>
      <c r="SZB21" s="1838"/>
      <c r="SZC21" s="1838"/>
      <c r="SZD21" s="1827"/>
      <c r="SZE21" s="1838"/>
      <c r="SZF21" s="1838"/>
      <c r="SZG21" s="1838"/>
      <c r="SZH21" s="1838"/>
      <c r="SZI21" s="1838"/>
      <c r="SZJ21" s="1827"/>
      <c r="SZK21" s="1823"/>
      <c r="SZL21" s="1840"/>
      <c r="SZM21" s="1825"/>
      <c r="SZN21" s="1826"/>
      <c r="SZO21" s="1827"/>
      <c r="SZP21" s="1828"/>
      <c r="SZQ21" s="1829"/>
      <c r="SZR21" s="1830"/>
      <c r="SZS21" s="1826"/>
      <c r="SZT21" s="1831"/>
      <c r="SZU21" s="1667"/>
      <c r="SZV21" s="1832"/>
      <c r="SZW21" s="1665"/>
      <c r="SZX21" s="1841"/>
      <c r="SZY21" s="1448"/>
      <c r="SZZ21" s="1666"/>
      <c r="TAA21" s="1667"/>
      <c r="TAB21" s="1668"/>
      <c r="TAC21" s="1668"/>
      <c r="TAD21" s="1667"/>
      <c r="TAE21" s="1833"/>
      <c r="TAF21" s="1827"/>
      <c r="TAG21" s="1827"/>
      <c r="TAH21" s="1842"/>
      <c r="TAI21" s="1842"/>
      <c r="TAJ21" s="1827"/>
      <c r="TAK21" s="1835"/>
      <c r="TAL21" s="1836"/>
      <c r="TAM21" s="1837"/>
      <c r="TAN21" s="1827"/>
      <c r="TAO21" s="1827"/>
      <c r="TAP21" s="1827"/>
      <c r="TAQ21" s="1838"/>
      <c r="TAR21" s="1838"/>
      <c r="TAS21" s="1827"/>
      <c r="TAT21" s="1838"/>
      <c r="TAU21" s="1838"/>
      <c r="TAV21" s="1838"/>
      <c r="TAW21" s="1838"/>
      <c r="TAX21" s="1838"/>
      <c r="TAY21" s="1827"/>
      <c r="TAZ21" s="1823"/>
      <c r="TBA21" s="1840"/>
      <c r="TBB21" s="1825"/>
      <c r="TBC21" s="1826"/>
      <c r="TBD21" s="1827"/>
      <c r="TBE21" s="1828"/>
      <c r="TBF21" s="1829"/>
      <c r="TBG21" s="1830"/>
      <c r="TBH21" s="1826"/>
      <c r="TBI21" s="1831"/>
      <c r="TBJ21" s="1667"/>
      <c r="TBK21" s="1832"/>
      <c r="TBL21" s="1665"/>
      <c r="TBM21" s="1841"/>
      <c r="TBN21" s="1448"/>
      <c r="TBO21" s="1666"/>
      <c r="TBP21" s="1667"/>
      <c r="TBQ21" s="1668"/>
      <c r="TBR21" s="1668"/>
      <c r="TBS21" s="1667"/>
      <c r="TBT21" s="1833"/>
      <c r="TBU21" s="1827"/>
      <c r="TBV21" s="1827"/>
      <c r="TBW21" s="1842"/>
      <c r="TBX21" s="1842"/>
      <c r="TBY21" s="1827"/>
      <c r="TBZ21" s="1835"/>
      <c r="TCA21" s="1836"/>
      <c r="TCB21" s="1837"/>
      <c r="TCC21" s="1827"/>
      <c r="TCD21" s="1827"/>
      <c r="TCE21" s="1827"/>
      <c r="TCF21" s="1838"/>
      <c r="TCG21" s="1838"/>
      <c r="TCH21" s="1827"/>
      <c r="TCI21" s="1838"/>
      <c r="TCJ21" s="1838"/>
      <c r="TCK21" s="1838"/>
      <c r="TCL21" s="1838"/>
      <c r="TCM21" s="1838"/>
      <c r="TCN21" s="1827"/>
      <c r="TCO21" s="1823"/>
      <c r="TCP21" s="1840"/>
      <c r="TCQ21" s="1825"/>
      <c r="TCR21" s="1826"/>
      <c r="TCS21" s="1827"/>
      <c r="TCT21" s="1828"/>
      <c r="TCU21" s="1829"/>
      <c r="TCV21" s="1830"/>
      <c r="TCW21" s="1826"/>
      <c r="TCX21" s="1831"/>
      <c r="TCY21" s="1667"/>
      <c r="TCZ21" s="1832"/>
      <c r="TDA21" s="1665"/>
      <c r="TDB21" s="1841"/>
      <c r="TDC21" s="1448"/>
      <c r="TDD21" s="1666"/>
      <c r="TDE21" s="1667"/>
      <c r="TDF21" s="1668"/>
      <c r="TDG21" s="1668"/>
      <c r="TDH21" s="1667"/>
      <c r="TDI21" s="1833"/>
      <c r="TDJ21" s="1827"/>
      <c r="TDK21" s="1827"/>
      <c r="TDL21" s="1842"/>
      <c r="TDM21" s="1842"/>
      <c r="TDN21" s="1827"/>
      <c r="TDO21" s="1835"/>
      <c r="TDP21" s="1836"/>
      <c r="TDQ21" s="1837"/>
      <c r="TDR21" s="1827"/>
      <c r="TDS21" s="1827"/>
      <c r="TDT21" s="1827"/>
      <c r="TDU21" s="1838"/>
      <c r="TDV21" s="1838"/>
      <c r="TDW21" s="1827"/>
      <c r="TDX21" s="1838"/>
      <c r="TDY21" s="1838"/>
      <c r="TDZ21" s="1838"/>
      <c r="TEA21" s="1838"/>
      <c r="TEB21" s="1838"/>
      <c r="TEC21" s="1827"/>
      <c r="TED21" s="1823"/>
      <c r="TEE21" s="1840"/>
      <c r="TEF21" s="1825"/>
      <c r="TEG21" s="1826"/>
      <c r="TEH21" s="1827"/>
      <c r="TEI21" s="1828"/>
      <c r="TEJ21" s="1829"/>
      <c r="TEK21" s="1830"/>
      <c r="TEL21" s="1826"/>
      <c r="TEM21" s="1831"/>
      <c r="TEN21" s="1667"/>
      <c r="TEO21" s="1832"/>
      <c r="TEP21" s="1665"/>
      <c r="TEQ21" s="1841"/>
      <c r="TER21" s="1448"/>
      <c r="TES21" s="1666"/>
      <c r="TET21" s="1667"/>
      <c r="TEU21" s="1668"/>
      <c r="TEV21" s="1668"/>
      <c r="TEW21" s="1667"/>
      <c r="TEX21" s="1833"/>
      <c r="TEY21" s="1827"/>
      <c r="TEZ21" s="1827"/>
      <c r="TFA21" s="1842"/>
      <c r="TFB21" s="1842"/>
      <c r="TFC21" s="1827"/>
      <c r="TFD21" s="1835"/>
      <c r="TFE21" s="1836"/>
      <c r="TFF21" s="1837"/>
      <c r="TFG21" s="1827"/>
      <c r="TFH21" s="1827"/>
      <c r="TFI21" s="1827"/>
      <c r="TFJ21" s="1838"/>
      <c r="TFK21" s="1838"/>
      <c r="TFL21" s="1827"/>
      <c r="TFM21" s="1838"/>
      <c r="TFN21" s="1838"/>
      <c r="TFO21" s="1838"/>
      <c r="TFP21" s="1838"/>
      <c r="TFQ21" s="1838"/>
      <c r="TFR21" s="1827"/>
      <c r="TFS21" s="1823"/>
      <c r="TFT21" s="1840"/>
      <c r="TFU21" s="1825"/>
      <c r="TFV21" s="1826"/>
      <c r="TFW21" s="1827"/>
      <c r="TFX21" s="1828"/>
      <c r="TFY21" s="1829"/>
      <c r="TFZ21" s="1830"/>
      <c r="TGA21" s="1826"/>
      <c r="TGB21" s="1831"/>
      <c r="TGC21" s="1667"/>
      <c r="TGD21" s="1832"/>
      <c r="TGE21" s="1665"/>
      <c r="TGF21" s="1841"/>
      <c r="TGG21" s="1448"/>
      <c r="TGH21" s="1666"/>
      <c r="TGI21" s="1667"/>
      <c r="TGJ21" s="1668"/>
      <c r="TGK21" s="1668"/>
      <c r="TGL21" s="1667"/>
      <c r="TGM21" s="1833"/>
      <c r="TGN21" s="1827"/>
      <c r="TGO21" s="1827"/>
      <c r="TGP21" s="1842"/>
      <c r="TGQ21" s="1842"/>
      <c r="TGR21" s="1827"/>
      <c r="TGS21" s="1835"/>
      <c r="TGT21" s="1836"/>
      <c r="TGU21" s="1837"/>
      <c r="TGV21" s="1827"/>
      <c r="TGW21" s="1827"/>
      <c r="TGX21" s="1827"/>
      <c r="TGY21" s="1838"/>
      <c r="TGZ21" s="1838"/>
      <c r="THA21" s="1827"/>
      <c r="THB21" s="1838"/>
      <c r="THC21" s="1838"/>
      <c r="THD21" s="1838"/>
      <c r="THE21" s="1838"/>
      <c r="THF21" s="1838"/>
      <c r="THG21" s="1827"/>
      <c r="THH21" s="1823"/>
      <c r="THI21" s="1840"/>
      <c r="THJ21" s="1825"/>
      <c r="THK21" s="1826"/>
      <c r="THL21" s="1827"/>
      <c r="THM21" s="1828"/>
      <c r="THN21" s="1829"/>
      <c r="THO21" s="1830"/>
      <c r="THP21" s="1826"/>
      <c r="THQ21" s="1831"/>
      <c r="THR21" s="1667"/>
      <c r="THS21" s="1832"/>
      <c r="THT21" s="1665"/>
      <c r="THU21" s="1841"/>
      <c r="THV21" s="1448"/>
      <c r="THW21" s="1666"/>
      <c r="THX21" s="1667"/>
      <c r="THY21" s="1668"/>
      <c r="THZ21" s="1668"/>
      <c r="TIA21" s="1667"/>
      <c r="TIB21" s="1833"/>
      <c r="TIC21" s="1827"/>
      <c r="TID21" s="1827"/>
      <c r="TIE21" s="1842"/>
      <c r="TIF21" s="1842"/>
      <c r="TIG21" s="1827"/>
      <c r="TIH21" s="1835"/>
      <c r="TII21" s="1836"/>
      <c r="TIJ21" s="1837"/>
      <c r="TIK21" s="1827"/>
      <c r="TIL21" s="1827"/>
      <c r="TIM21" s="1827"/>
      <c r="TIN21" s="1838"/>
      <c r="TIO21" s="1838"/>
      <c r="TIP21" s="1827"/>
      <c r="TIQ21" s="1838"/>
      <c r="TIR21" s="1838"/>
      <c r="TIS21" s="1838"/>
      <c r="TIT21" s="1838"/>
      <c r="TIU21" s="1838"/>
      <c r="TIV21" s="1827"/>
      <c r="TIW21" s="1823"/>
      <c r="TIX21" s="1840"/>
      <c r="TIY21" s="1825"/>
      <c r="TIZ21" s="1826"/>
      <c r="TJA21" s="1827"/>
      <c r="TJB21" s="1828"/>
      <c r="TJC21" s="1829"/>
      <c r="TJD21" s="1830"/>
      <c r="TJE21" s="1826"/>
      <c r="TJF21" s="1831"/>
      <c r="TJG21" s="1667"/>
      <c r="TJH21" s="1832"/>
      <c r="TJI21" s="1665"/>
      <c r="TJJ21" s="1841"/>
      <c r="TJK21" s="1448"/>
      <c r="TJL21" s="1666"/>
      <c r="TJM21" s="1667"/>
      <c r="TJN21" s="1668"/>
      <c r="TJO21" s="1668"/>
      <c r="TJP21" s="1667"/>
      <c r="TJQ21" s="1833"/>
      <c r="TJR21" s="1827"/>
      <c r="TJS21" s="1827"/>
      <c r="TJT21" s="1842"/>
      <c r="TJU21" s="1842"/>
      <c r="TJV21" s="1827"/>
      <c r="TJW21" s="1835"/>
      <c r="TJX21" s="1836"/>
      <c r="TJY21" s="1837"/>
      <c r="TJZ21" s="1827"/>
      <c r="TKA21" s="1827"/>
      <c r="TKB21" s="1827"/>
      <c r="TKC21" s="1838"/>
      <c r="TKD21" s="1838"/>
      <c r="TKE21" s="1827"/>
      <c r="TKF21" s="1838"/>
      <c r="TKG21" s="1838"/>
      <c r="TKH21" s="1838"/>
      <c r="TKI21" s="1838"/>
      <c r="TKJ21" s="1838"/>
      <c r="TKK21" s="1827"/>
      <c r="TKL21" s="1823"/>
      <c r="TKM21" s="1840"/>
      <c r="TKN21" s="1825"/>
      <c r="TKO21" s="1826"/>
      <c r="TKP21" s="1827"/>
      <c r="TKQ21" s="1828"/>
      <c r="TKR21" s="1829"/>
      <c r="TKS21" s="1830"/>
      <c r="TKT21" s="1826"/>
      <c r="TKU21" s="1831"/>
      <c r="TKV21" s="1667"/>
      <c r="TKW21" s="1832"/>
      <c r="TKX21" s="1665"/>
      <c r="TKY21" s="1841"/>
      <c r="TKZ21" s="1448"/>
      <c r="TLA21" s="1666"/>
      <c r="TLB21" s="1667"/>
      <c r="TLC21" s="1668"/>
      <c r="TLD21" s="1668"/>
      <c r="TLE21" s="1667"/>
      <c r="TLF21" s="1833"/>
      <c r="TLG21" s="1827"/>
      <c r="TLH21" s="1827"/>
      <c r="TLI21" s="1842"/>
      <c r="TLJ21" s="1842"/>
      <c r="TLK21" s="1827"/>
      <c r="TLL21" s="1835"/>
      <c r="TLM21" s="1836"/>
      <c r="TLN21" s="1837"/>
      <c r="TLO21" s="1827"/>
      <c r="TLP21" s="1827"/>
      <c r="TLQ21" s="1827"/>
      <c r="TLR21" s="1838"/>
      <c r="TLS21" s="1838"/>
      <c r="TLT21" s="1827"/>
      <c r="TLU21" s="1838"/>
      <c r="TLV21" s="1838"/>
      <c r="TLW21" s="1838"/>
      <c r="TLX21" s="1838"/>
      <c r="TLY21" s="1838"/>
      <c r="TLZ21" s="1827"/>
      <c r="TMA21" s="1823"/>
      <c r="TMB21" s="1840"/>
      <c r="TMC21" s="1825"/>
      <c r="TMD21" s="1826"/>
      <c r="TME21" s="1827"/>
      <c r="TMF21" s="1828"/>
      <c r="TMG21" s="1829"/>
      <c r="TMH21" s="1830"/>
      <c r="TMI21" s="1826"/>
      <c r="TMJ21" s="1831"/>
      <c r="TMK21" s="1667"/>
      <c r="TML21" s="1832"/>
      <c r="TMM21" s="1665"/>
      <c r="TMN21" s="1841"/>
      <c r="TMO21" s="1448"/>
      <c r="TMP21" s="1666"/>
      <c r="TMQ21" s="1667"/>
      <c r="TMR21" s="1668"/>
      <c r="TMS21" s="1668"/>
      <c r="TMT21" s="1667"/>
      <c r="TMU21" s="1833"/>
      <c r="TMV21" s="1827"/>
      <c r="TMW21" s="1827"/>
      <c r="TMX21" s="1842"/>
      <c r="TMY21" s="1842"/>
      <c r="TMZ21" s="1827"/>
      <c r="TNA21" s="1835"/>
      <c r="TNB21" s="1836"/>
      <c r="TNC21" s="1837"/>
      <c r="TND21" s="1827"/>
      <c r="TNE21" s="1827"/>
      <c r="TNF21" s="1827"/>
      <c r="TNG21" s="1838"/>
      <c r="TNH21" s="1838"/>
      <c r="TNI21" s="1827"/>
      <c r="TNJ21" s="1838"/>
      <c r="TNK21" s="1838"/>
      <c r="TNL21" s="1838"/>
      <c r="TNM21" s="1838"/>
      <c r="TNN21" s="1838"/>
      <c r="TNO21" s="1827"/>
      <c r="TNP21" s="1823"/>
      <c r="TNQ21" s="1840"/>
      <c r="TNR21" s="1825"/>
      <c r="TNS21" s="1826"/>
      <c r="TNT21" s="1827"/>
      <c r="TNU21" s="1828"/>
      <c r="TNV21" s="1829"/>
      <c r="TNW21" s="1830"/>
      <c r="TNX21" s="1826"/>
      <c r="TNY21" s="1831"/>
      <c r="TNZ21" s="1667"/>
      <c r="TOA21" s="1832"/>
      <c r="TOB21" s="1665"/>
      <c r="TOC21" s="1841"/>
      <c r="TOD21" s="1448"/>
      <c r="TOE21" s="1666"/>
      <c r="TOF21" s="1667"/>
      <c r="TOG21" s="1668"/>
      <c r="TOH21" s="1668"/>
      <c r="TOI21" s="1667"/>
      <c r="TOJ21" s="1833"/>
      <c r="TOK21" s="1827"/>
      <c r="TOL21" s="1827"/>
      <c r="TOM21" s="1842"/>
      <c r="TON21" s="1842"/>
      <c r="TOO21" s="1827"/>
      <c r="TOP21" s="1835"/>
      <c r="TOQ21" s="1836"/>
      <c r="TOR21" s="1837"/>
      <c r="TOS21" s="1827"/>
      <c r="TOT21" s="1827"/>
      <c r="TOU21" s="1827"/>
      <c r="TOV21" s="1838"/>
      <c r="TOW21" s="1838"/>
      <c r="TOX21" s="1827"/>
      <c r="TOY21" s="1838"/>
      <c r="TOZ21" s="1838"/>
      <c r="TPA21" s="1838"/>
      <c r="TPB21" s="1838"/>
      <c r="TPC21" s="1838"/>
      <c r="TPD21" s="1827"/>
      <c r="TPE21" s="1823"/>
      <c r="TPF21" s="1840"/>
      <c r="TPG21" s="1825"/>
      <c r="TPH21" s="1826"/>
      <c r="TPI21" s="1827"/>
      <c r="TPJ21" s="1828"/>
      <c r="TPK21" s="1829"/>
      <c r="TPL21" s="1830"/>
      <c r="TPM21" s="1826"/>
      <c r="TPN21" s="1831"/>
      <c r="TPO21" s="1667"/>
      <c r="TPP21" s="1832"/>
      <c r="TPQ21" s="1665"/>
      <c r="TPR21" s="1841"/>
      <c r="TPS21" s="1448"/>
      <c r="TPT21" s="1666"/>
      <c r="TPU21" s="1667"/>
      <c r="TPV21" s="1668"/>
      <c r="TPW21" s="1668"/>
      <c r="TPX21" s="1667"/>
      <c r="TPY21" s="1833"/>
      <c r="TPZ21" s="1827"/>
      <c r="TQA21" s="1827"/>
      <c r="TQB21" s="1842"/>
      <c r="TQC21" s="1842"/>
      <c r="TQD21" s="1827"/>
      <c r="TQE21" s="1835"/>
      <c r="TQF21" s="1836"/>
      <c r="TQG21" s="1837"/>
      <c r="TQH21" s="1827"/>
      <c r="TQI21" s="1827"/>
      <c r="TQJ21" s="1827"/>
      <c r="TQK21" s="1838"/>
      <c r="TQL21" s="1838"/>
      <c r="TQM21" s="1827"/>
      <c r="TQN21" s="1838"/>
      <c r="TQO21" s="1838"/>
      <c r="TQP21" s="1838"/>
      <c r="TQQ21" s="1838"/>
      <c r="TQR21" s="1838"/>
      <c r="TQS21" s="1827"/>
      <c r="TQT21" s="1823"/>
      <c r="TQU21" s="1840"/>
      <c r="TQV21" s="1825"/>
      <c r="TQW21" s="1826"/>
      <c r="TQX21" s="1827"/>
      <c r="TQY21" s="1828"/>
      <c r="TQZ21" s="1829"/>
      <c r="TRA21" s="1830"/>
      <c r="TRB21" s="1826"/>
      <c r="TRC21" s="1831"/>
      <c r="TRD21" s="1667"/>
      <c r="TRE21" s="1832"/>
      <c r="TRF21" s="1665"/>
      <c r="TRG21" s="1841"/>
      <c r="TRH21" s="1448"/>
      <c r="TRI21" s="1666"/>
      <c r="TRJ21" s="1667"/>
      <c r="TRK21" s="1668"/>
      <c r="TRL21" s="1668"/>
      <c r="TRM21" s="1667"/>
      <c r="TRN21" s="1833"/>
      <c r="TRO21" s="1827"/>
      <c r="TRP21" s="1827"/>
      <c r="TRQ21" s="1842"/>
      <c r="TRR21" s="1842"/>
      <c r="TRS21" s="1827"/>
      <c r="TRT21" s="1835"/>
      <c r="TRU21" s="1836"/>
      <c r="TRV21" s="1837"/>
      <c r="TRW21" s="1827"/>
      <c r="TRX21" s="1827"/>
      <c r="TRY21" s="1827"/>
      <c r="TRZ21" s="1838"/>
      <c r="TSA21" s="1838"/>
      <c r="TSB21" s="1827"/>
      <c r="TSC21" s="1838"/>
      <c r="TSD21" s="1838"/>
      <c r="TSE21" s="1838"/>
      <c r="TSF21" s="1838"/>
      <c r="TSG21" s="1838"/>
      <c r="TSH21" s="1827"/>
      <c r="TSI21" s="1823"/>
      <c r="TSJ21" s="1840"/>
      <c r="TSK21" s="1825"/>
      <c r="TSL21" s="1826"/>
      <c r="TSM21" s="1827"/>
      <c r="TSN21" s="1828"/>
      <c r="TSO21" s="1829"/>
      <c r="TSP21" s="1830"/>
      <c r="TSQ21" s="1826"/>
      <c r="TSR21" s="1831"/>
      <c r="TSS21" s="1667"/>
      <c r="TST21" s="1832"/>
      <c r="TSU21" s="1665"/>
      <c r="TSV21" s="1841"/>
      <c r="TSW21" s="1448"/>
      <c r="TSX21" s="1666"/>
      <c r="TSY21" s="1667"/>
      <c r="TSZ21" s="1668"/>
      <c r="TTA21" s="1668"/>
      <c r="TTB21" s="1667"/>
      <c r="TTC21" s="1833"/>
      <c r="TTD21" s="1827"/>
      <c r="TTE21" s="1827"/>
      <c r="TTF21" s="1842"/>
      <c r="TTG21" s="1842"/>
      <c r="TTH21" s="1827"/>
      <c r="TTI21" s="1835"/>
      <c r="TTJ21" s="1836"/>
      <c r="TTK21" s="1837"/>
      <c r="TTL21" s="1827"/>
      <c r="TTM21" s="1827"/>
      <c r="TTN21" s="1827"/>
      <c r="TTO21" s="1838"/>
      <c r="TTP21" s="1838"/>
      <c r="TTQ21" s="1827"/>
      <c r="TTR21" s="1838"/>
      <c r="TTS21" s="1838"/>
      <c r="TTT21" s="1838"/>
      <c r="TTU21" s="1838"/>
      <c r="TTV21" s="1838"/>
      <c r="TTW21" s="1827"/>
      <c r="TTX21" s="1823"/>
      <c r="TTY21" s="1840"/>
      <c r="TTZ21" s="1825"/>
      <c r="TUA21" s="1826"/>
      <c r="TUB21" s="1827"/>
      <c r="TUC21" s="1828"/>
      <c r="TUD21" s="1829"/>
      <c r="TUE21" s="1830"/>
      <c r="TUF21" s="1826"/>
      <c r="TUG21" s="1831"/>
      <c r="TUH21" s="1667"/>
      <c r="TUI21" s="1832"/>
      <c r="TUJ21" s="1665"/>
      <c r="TUK21" s="1841"/>
      <c r="TUL21" s="1448"/>
      <c r="TUM21" s="1666"/>
      <c r="TUN21" s="1667"/>
      <c r="TUO21" s="1668"/>
      <c r="TUP21" s="1668"/>
      <c r="TUQ21" s="1667"/>
      <c r="TUR21" s="1833"/>
      <c r="TUS21" s="1827"/>
      <c r="TUT21" s="1827"/>
      <c r="TUU21" s="1842"/>
      <c r="TUV21" s="1842"/>
      <c r="TUW21" s="1827"/>
      <c r="TUX21" s="1835"/>
      <c r="TUY21" s="1836"/>
      <c r="TUZ21" s="1837"/>
      <c r="TVA21" s="1827"/>
      <c r="TVB21" s="1827"/>
      <c r="TVC21" s="1827"/>
      <c r="TVD21" s="1838"/>
      <c r="TVE21" s="1838"/>
      <c r="TVF21" s="1827"/>
      <c r="TVG21" s="1838"/>
      <c r="TVH21" s="1838"/>
      <c r="TVI21" s="1838"/>
      <c r="TVJ21" s="1838"/>
      <c r="TVK21" s="1838"/>
      <c r="TVL21" s="1827"/>
      <c r="TVM21" s="1823"/>
      <c r="TVN21" s="1840"/>
      <c r="TVO21" s="1825"/>
      <c r="TVP21" s="1826"/>
      <c r="TVQ21" s="1827"/>
      <c r="TVR21" s="1828"/>
      <c r="TVS21" s="1829"/>
      <c r="TVT21" s="1830"/>
      <c r="TVU21" s="1826"/>
      <c r="TVV21" s="1831"/>
      <c r="TVW21" s="1667"/>
      <c r="TVX21" s="1832"/>
      <c r="TVY21" s="1665"/>
      <c r="TVZ21" s="1841"/>
      <c r="TWA21" s="1448"/>
      <c r="TWB21" s="1666"/>
      <c r="TWC21" s="1667"/>
      <c r="TWD21" s="1668"/>
      <c r="TWE21" s="1668"/>
      <c r="TWF21" s="1667"/>
      <c r="TWG21" s="1833"/>
      <c r="TWH21" s="1827"/>
      <c r="TWI21" s="1827"/>
      <c r="TWJ21" s="1842"/>
      <c r="TWK21" s="1842"/>
      <c r="TWL21" s="1827"/>
      <c r="TWM21" s="1835"/>
      <c r="TWN21" s="1836"/>
      <c r="TWO21" s="1837"/>
      <c r="TWP21" s="1827"/>
      <c r="TWQ21" s="1827"/>
      <c r="TWR21" s="1827"/>
      <c r="TWS21" s="1838"/>
      <c r="TWT21" s="1838"/>
      <c r="TWU21" s="1827"/>
      <c r="TWV21" s="1838"/>
      <c r="TWW21" s="1838"/>
      <c r="TWX21" s="1838"/>
      <c r="TWY21" s="1838"/>
      <c r="TWZ21" s="1838"/>
      <c r="TXA21" s="1827"/>
      <c r="TXB21" s="1823"/>
      <c r="TXC21" s="1840"/>
      <c r="TXD21" s="1825"/>
      <c r="TXE21" s="1826"/>
      <c r="TXF21" s="1827"/>
      <c r="TXG21" s="1828"/>
      <c r="TXH21" s="1829"/>
      <c r="TXI21" s="1830"/>
      <c r="TXJ21" s="1826"/>
      <c r="TXK21" s="1831"/>
      <c r="TXL21" s="1667"/>
      <c r="TXM21" s="1832"/>
      <c r="TXN21" s="1665"/>
      <c r="TXO21" s="1841"/>
      <c r="TXP21" s="1448"/>
      <c r="TXQ21" s="1666"/>
      <c r="TXR21" s="1667"/>
      <c r="TXS21" s="1668"/>
      <c r="TXT21" s="1668"/>
      <c r="TXU21" s="1667"/>
      <c r="TXV21" s="1833"/>
      <c r="TXW21" s="1827"/>
      <c r="TXX21" s="1827"/>
      <c r="TXY21" s="1842"/>
      <c r="TXZ21" s="1842"/>
      <c r="TYA21" s="1827"/>
      <c r="TYB21" s="1835"/>
      <c r="TYC21" s="1836"/>
      <c r="TYD21" s="1837"/>
      <c r="TYE21" s="1827"/>
      <c r="TYF21" s="1827"/>
      <c r="TYG21" s="1827"/>
      <c r="TYH21" s="1838"/>
      <c r="TYI21" s="1838"/>
      <c r="TYJ21" s="1827"/>
      <c r="TYK21" s="1838"/>
      <c r="TYL21" s="1838"/>
      <c r="TYM21" s="1838"/>
      <c r="TYN21" s="1838"/>
      <c r="TYO21" s="1838"/>
      <c r="TYP21" s="1827"/>
      <c r="TYQ21" s="1823"/>
      <c r="TYR21" s="1840"/>
      <c r="TYS21" s="1825"/>
      <c r="TYT21" s="1826"/>
      <c r="TYU21" s="1827"/>
      <c r="TYV21" s="1828"/>
      <c r="TYW21" s="1829"/>
      <c r="TYX21" s="1830"/>
      <c r="TYY21" s="1826"/>
      <c r="TYZ21" s="1831"/>
      <c r="TZA21" s="1667"/>
      <c r="TZB21" s="1832"/>
      <c r="TZC21" s="1665"/>
      <c r="TZD21" s="1841"/>
      <c r="TZE21" s="1448"/>
      <c r="TZF21" s="1666"/>
      <c r="TZG21" s="1667"/>
      <c r="TZH21" s="1668"/>
      <c r="TZI21" s="1668"/>
      <c r="TZJ21" s="1667"/>
      <c r="TZK21" s="1833"/>
      <c r="TZL21" s="1827"/>
      <c r="TZM21" s="1827"/>
      <c r="TZN21" s="1842"/>
      <c r="TZO21" s="1842"/>
      <c r="TZP21" s="1827"/>
      <c r="TZQ21" s="1835"/>
      <c r="TZR21" s="1836"/>
      <c r="TZS21" s="1837"/>
      <c r="TZT21" s="1827"/>
      <c r="TZU21" s="1827"/>
      <c r="TZV21" s="1827"/>
      <c r="TZW21" s="1838"/>
      <c r="TZX21" s="1838"/>
      <c r="TZY21" s="1827"/>
      <c r="TZZ21" s="1838"/>
      <c r="UAA21" s="1838"/>
      <c r="UAB21" s="1838"/>
      <c r="UAC21" s="1838"/>
      <c r="UAD21" s="1838"/>
      <c r="UAE21" s="1827"/>
      <c r="UAF21" s="1823"/>
      <c r="UAG21" s="1840"/>
      <c r="UAH21" s="1825"/>
      <c r="UAI21" s="1826"/>
      <c r="UAJ21" s="1827"/>
      <c r="UAK21" s="1828"/>
      <c r="UAL21" s="1829"/>
      <c r="UAM21" s="1830"/>
      <c r="UAN21" s="1826"/>
      <c r="UAO21" s="1831"/>
      <c r="UAP21" s="1667"/>
      <c r="UAQ21" s="1832"/>
      <c r="UAR21" s="1665"/>
      <c r="UAS21" s="1841"/>
      <c r="UAT21" s="1448"/>
      <c r="UAU21" s="1666"/>
      <c r="UAV21" s="1667"/>
      <c r="UAW21" s="1668"/>
      <c r="UAX21" s="1668"/>
      <c r="UAY21" s="1667"/>
      <c r="UAZ21" s="1833"/>
      <c r="UBA21" s="1827"/>
      <c r="UBB21" s="1827"/>
      <c r="UBC21" s="1842"/>
      <c r="UBD21" s="1842"/>
      <c r="UBE21" s="1827"/>
      <c r="UBF21" s="1835"/>
      <c r="UBG21" s="1836"/>
      <c r="UBH21" s="1837"/>
      <c r="UBI21" s="1827"/>
      <c r="UBJ21" s="1827"/>
      <c r="UBK21" s="1827"/>
      <c r="UBL21" s="1838"/>
      <c r="UBM21" s="1838"/>
      <c r="UBN21" s="1827"/>
      <c r="UBO21" s="1838"/>
      <c r="UBP21" s="1838"/>
      <c r="UBQ21" s="1838"/>
      <c r="UBR21" s="1838"/>
      <c r="UBS21" s="1838"/>
      <c r="UBT21" s="1827"/>
      <c r="UBU21" s="1823"/>
      <c r="UBV21" s="1840"/>
      <c r="UBW21" s="1825"/>
      <c r="UBX21" s="1826"/>
      <c r="UBY21" s="1827"/>
      <c r="UBZ21" s="1828"/>
      <c r="UCA21" s="1829"/>
      <c r="UCB21" s="1830"/>
      <c r="UCC21" s="1826"/>
      <c r="UCD21" s="1831"/>
      <c r="UCE21" s="1667"/>
      <c r="UCF21" s="1832"/>
      <c r="UCG21" s="1665"/>
      <c r="UCH21" s="1841"/>
      <c r="UCI21" s="1448"/>
      <c r="UCJ21" s="1666"/>
      <c r="UCK21" s="1667"/>
      <c r="UCL21" s="1668"/>
      <c r="UCM21" s="1668"/>
      <c r="UCN21" s="1667"/>
      <c r="UCO21" s="1833"/>
      <c r="UCP21" s="1827"/>
      <c r="UCQ21" s="1827"/>
      <c r="UCR21" s="1842"/>
      <c r="UCS21" s="1842"/>
      <c r="UCT21" s="1827"/>
      <c r="UCU21" s="1835"/>
      <c r="UCV21" s="1836"/>
      <c r="UCW21" s="1837"/>
      <c r="UCX21" s="1827"/>
      <c r="UCY21" s="1827"/>
      <c r="UCZ21" s="1827"/>
      <c r="UDA21" s="1838"/>
      <c r="UDB21" s="1838"/>
      <c r="UDC21" s="1827"/>
      <c r="UDD21" s="1838"/>
      <c r="UDE21" s="1838"/>
      <c r="UDF21" s="1838"/>
      <c r="UDG21" s="1838"/>
      <c r="UDH21" s="1838"/>
      <c r="UDI21" s="1827"/>
      <c r="UDJ21" s="1823"/>
      <c r="UDK21" s="1840"/>
      <c r="UDL21" s="1825"/>
      <c r="UDM21" s="1826"/>
      <c r="UDN21" s="1827"/>
      <c r="UDO21" s="1828"/>
      <c r="UDP21" s="1829"/>
      <c r="UDQ21" s="1830"/>
      <c r="UDR21" s="1826"/>
      <c r="UDS21" s="1831"/>
      <c r="UDT21" s="1667"/>
      <c r="UDU21" s="1832"/>
      <c r="UDV21" s="1665"/>
      <c r="UDW21" s="1841"/>
      <c r="UDX21" s="1448"/>
      <c r="UDY21" s="1666"/>
      <c r="UDZ21" s="1667"/>
      <c r="UEA21" s="1668"/>
      <c r="UEB21" s="1668"/>
      <c r="UEC21" s="1667"/>
      <c r="UED21" s="1833"/>
      <c r="UEE21" s="1827"/>
      <c r="UEF21" s="1827"/>
      <c r="UEG21" s="1842"/>
      <c r="UEH21" s="1842"/>
      <c r="UEI21" s="1827"/>
      <c r="UEJ21" s="1835"/>
      <c r="UEK21" s="1836"/>
      <c r="UEL21" s="1837"/>
      <c r="UEM21" s="1827"/>
      <c r="UEN21" s="1827"/>
      <c r="UEO21" s="1827"/>
      <c r="UEP21" s="1838"/>
      <c r="UEQ21" s="1838"/>
      <c r="UER21" s="1827"/>
      <c r="UES21" s="1838"/>
      <c r="UET21" s="1838"/>
      <c r="UEU21" s="1838"/>
      <c r="UEV21" s="1838"/>
      <c r="UEW21" s="1838"/>
      <c r="UEX21" s="1827"/>
      <c r="UEY21" s="1823"/>
      <c r="UEZ21" s="1840"/>
      <c r="UFA21" s="1825"/>
      <c r="UFB21" s="1826"/>
      <c r="UFC21" s="1827"/>
      <c r="UFD21" s="1828"/>
      <c r="UFE21" s="1829"/>
      <c r="UFF21" s="1830"/>
      <c r="UFG21" s="1826"/>
      <c r="UFH21" s="1831"/>
      <c r="UFI21" s="1667"/>
      <c r="UFJ21" s="1832"/>
      <c r="UFK21" s="1665"/>
      <c r="UFL21" s="1841"/>
      <c r="UFM21" s="1448"/>
      <c r="UFN21" s="1666"/>
      <c r="UFO21" s="1667"/>
      <c r="UFP21" s="1668"/>
      <c r="UFQ21" s="1668"/>
      <c r="UFR21" s="1667"/>
      <c r="UFS21" s="1833"/>
      <c r="UFT21" s="1827"/>
      <c r="UFU21" s="1827"/>
      <c r="UFV21" s="1842"/>
      <c r="UFW21" s="1842"/>
      <c r="UFX21" s="1827"/>
      <c r="UFY21" s="1835"/>
      <c r="UFZ21" s="1836"/>
      <c r="UGA21" s="1837"/>
      <c r="UGB21" s="1827"/>
      <c r="UGC21" s="1827"/>
      <c r="UGD21" s="1827"/>
      <c r="UGE21" s="1838"/>
      <c r="UGF21" s="1838"/>
      <c r="UGG21" s="1827"/>
      <c r="UGH21" s="1838"/>
      <c r="UGI21" s="1838"/>
      <c r="UGJ21" s="1838"/>
      <c r="UGK21" s="1838"/>
      <c r="UGL21" s="1838"/>
      <c r="UGM21" s="1827"/>
      <c r="UGN21" s="1823"/>
      <c r="UGO21" s="1840"/>
      <c r="UGP21" s="1825"/>
      <c r="UGQ21" s="1826"/>
      <c r="UGR21" s="1827"/>
      <c r="UGS21" s="1828"/>
      <c r="UGT21" s="1829"/>
      <c r="UGU21" s="1830"/>
      <c r="UGV21" s="1826"/>
      <c r="UGW21" s="1831"/>
      <c r="UGX21" s="1667"/>
      <c r="UGY21" s="1832"/>
      <c r="UGZ21" s="1665"/>
      <c r="UHA21" s="1841"/>
      <c r="UHB21" s="1448"/>
      <c r="UHC21" s="1666"/>
      <c r="UHD21" s="1667"/>
      <c r="UHE21" s="1668"/>
      <c r="UHF21" s="1668"/>
      <c r="UHG21" s="1667"/>
      <c r="UHH21" s="1833"/>
      <c r="UHI21" s="1827"/>
      <c r="UHJ21" s="1827"/>
      <c r="UHK21" s="1842"/>
      <c r="UHL21" s="1842"/>
      <c r="UHM21" s="1827"/>
      <c r="UHN21" s="1835"/>
      <c r="UHO21" s="1836"/>
      <c r="UHP21" s="1837"/>
      <c r="UHQ21" s="1827"/>
      <c r="UHR21" s="1827"/>
      <c r="UHS21" s="1827"/>
      <c r="UHT21" s="1838"/>
      <c r="UHU21" s="1838"/>
      <c r="UHV21" s="1827"/>
      <c r="UHW21" s="1838"/>
      <c r="UHX21" s="1838"/>
      <c r="UHY21" s="1838"/>
      <c r="UHZ21" s="1838"/>
      <c r="UIA21" s="1838"/>
      <c r="UIB21" s="1827"/>
      <c r="UIC21" s="1823"/>
      <c r="UID21" s="1840"/>
      <c r="UIE21" s="1825"/>
      <c r="UIF21" s="1826"/>
      <c r="UIG21" s="1827"/>
      <c r="UIH21" s="1828"/>
      <c r="UII21" s="1829"/>
      <c r="UIJ21" s="1830"/>
      <c r="UIK21" s="1826"/>
      <c r="UIL21" s="1831"/>
      <c r="UIM21" s="1667"/>
      <c r="UIN21" s="1832"/>
      <c r="UIO21" s="1665"/>
      <c r="UIP21" s="1841"/>
      <c r="UIQ21" s="1448"/>
      <c r="UIR21" s="1666"/>
      <c r="UIS21" s="1667"/>
      <c r="UIT21" s="1668"/>
      <c r="UIU21" s="1668"/>
      <c r="UIV21" s="1667"/>
      <c r="UIW21" s="1833"/>
      <c r="UIX21" s="1827"/>
      <c r="UIY21" s="1827"/>
      <c r="UIZ21" s="1842"/>
      <c r="UJA21" s="1842"/>
      <c r="UJB21" s="1827"/>
      <c r="UJC21" s="1835"/>
      <c r="UJD21" s="1836"/>
      <c r="UJE21" s="1837"/>
      <c r="UJF21" s="1827"/>
      <c r="UJG21" s="1827"/>
      <c r="UJH21" s="1827"/>
      <c r="UJI21" s="1838"/>
      <c r="UJJ21" s="1838"/>
      <c r="UJK21" s="1827"/>
      <c r="UJL21" s="1838"/>
      <c r="UJM21" s="1838"/>
      <c r="UJN21" s="1838"/>
      <c r="UJO21" s="1838"/>
      <c r="UJP21" s="1838"/>
      <c r="UJQ21" s="1827"/>
      <c r="UJR21" s="1823"/>
      <c r="UJS21" s="1840"/>
      <c r="UJT21" s="1825"/>
      <c r="UJU21" s="1826"/>
      <c r="UJV21" s="1827"/>
      <c r="UJW21" s="1828"/>
      <c r="UJX21" s="1829"/>
      <c r="UJY21" s="1830"/>
      <c r="UJZ21" s="1826"/>
      <c r="UKA21" s="1831"/>
      <c r="UKB21" s="1667"/>
      <c r="UKC21" s="1832"/>
      <c r="UKD21" s="1665"/>
      <c r="UKE21" s="1841"/>
      <c r="UKF21" s="1448"/>
      <c r="UKG21" s="1666"/>
      <c r="UKH21" s="1667"/>
      <c r="UKI21" s="1668"/>
      <c r="UKJ21" s="1668"/>
      <c r="UKK21" s="1667"/>
      <c r="UKL21" s="1833"/>
      <c r="UKM21" s="1827"/>
      <c r="UKN21" s="1827"/>
      <c r="UKO21" s="1842"/>
      <c r="UKP21" s="1842"/>
      <c r="UKQ21" s="1827"/>
      <c r="UKR21" s="1835"/>
      <c r="UKS21" s="1836"/>
      <c r="UKT21" s="1837"/>
      <c r="UKU21" s="1827"/>
      <c r="UKV21" s="1827"/>
      <c r="UKW21" s="1827"/>
      <c r="UKX21" s="1838"/>
      <c r="UKY21" s="1838"/>
      <c r="UKZ21" s="1827"/>
      <c r="ULA21" s="1838"/>
      <c r="ULB21" s="1838"/>
      <c r="ULC21" s="1838"/>
      <c r="ULD21" s="1838"/>
      <c r="ULE21" s="1838"/>
      <c r="ULF21" s="1827"/>
      <c r="ULG21" s="1823"/>
      <c r="ULH21" s="1840"/>
      <c r="ULI21" s="1825"/>
      <c r="ULJ21" s="1826"/>
      <c r="ULK21" s="1827"/>
      <c r="ULL21" s="1828"/>
      <c r="ULM21" s="1829"/>
      <c r="ULN21" s="1830"/>
      <c r="ULO21" s="1826"/>
      <c r="ULP21" s="1831"/>
      <c r="ULQ21" s="1667"/>
      <c r="ULR21" s="1832"/>
      <c r="ULS21" s="1665"/>
      <c r="ULT21" s="1841"/>
      <c r="ULU21" s="1448"/>
      <c r="ULV21" s="1666"/>
      <c r="ULW21" s="1667"/>
      <c r="ULX21" s="1668"/>
      <c r="ULY21" s="1668"/>
      <c r="ULZ21" s="1667"/>
      <c r="UMA21" s="1833"/>
      <c r="UMB21" s="1827"/>
      <c r="UMC21" s="1827"/>
      <c r="UMD21" s="1842"/>
      <c r="UME21" s="1842"/>
      <c r="UMF21" s="1827"/>
      <c r="UMG21" s="1835"/>
      <c r="UMH21" s="1836"/>
      <c r="UMI21" s="1837"/>
      <c r="UMJ21" s="1827"/>
      <c r="UMK21" s="1827"/>
      <c r="UML21" s="1827"/>
      <c r="UMM21" s="1838"/>
      <c r="UMN21" s="1838"/>
      <c r="UMO21" s="1827"/>
      <c r="UMP21" s="1838"/>
      <c r="UMQ21" s="1838"/>
      <c r="UMR21" s="1838"/>
      <c r="UMS21" s="1838"/>
      <c r="UMT21" s="1838"/>
      <c r="UMU21" s="1827"/>
      <c r="UMV21" s="1823"/>
      <c r="UMW21" s="1840"/>
      <c r="UMX21" s="1825"/>
      <c r="UMY21" s="1826"/>
      <c r="UMZ21" s="1827"/>
      <c r="UNA21" s="1828"/>
      <c r="UNB21" s="1829"/>
      <c r="UNC21" s="1830"/>
      <c r="UND21" s="1826"/>
      <c r="UNE21" s="1831"/>
      <c r="UNF21" s="1667"/>
      <c r="UNG21" s="1832"/>
      <c r="UNH21" s="1665"/>
      <c r="UNI21" s="1841"/>
      <c r="UNJ21" s="1448"/>
      <c r="UNK21" s="1666"/>
      <c r="UNL21" s="1667"/>
      <c r="UNM21" s="1668"/>
      <c r="UNN21" s="1668"/>
      <c r="UNO21" s="1667"/>
      <c r="UNP21" s="1833"/>
      <c r="UNQ21" s="1827"/>
      <c r="UNR21" s="1827"/>
      <c r="UNS21" s="1842"/>
      <c r="UNT21" s="1842"/>
      <c r="UNU21" s="1827"/>
      <c r="UNV21" s="1835"/>
      <c r="UNW21" s="1836"/>
      <c r="UNX21" s="1837"/>
      <c r="UNY21" s="1827"/>
      <c r="UNZ21" s="1827"/>
      <c r="UOA21" s="1827"/>
      <c r="UOB21" s="1838"/>
      <c r="UOC21" s="1838"/>
      <c r="UOD21" s="1827"/>
      <c r="UOE21" s="1838"/>
      <c r="UOF21" s="1838"/>
      <c r="UOG21" s="1838"/>
      <c r="UOH21" s="1838"/>
      <c r="UOI21" s="1838"/>
      <c r="UOJ21" s="1827"/>
      <c r="UOK21" s="1823"/>
      <c r="UOL21" s="1840"/>
      <c r="UOM21" s="1825"/>
      <c r="UON21" s="1826"/>
      <c r="UOO21" s="1827"/>
      <c r="UOP21" s="1828"/>
      <c r="UOQ21" s="1829"/>
      <c r="UOR21" s="1830"/>
      <c r="UOS21" s="1826"/>
      <c r="UOT21" s="1831"/>
      <c r="UOU21" s="1667"/>
      <c r="UOV21" s="1832"/>
      <c r="UOW21" s="1665"/>
      <c r="UOX21" s="1841"/>
      <c r="UOY21" s="1448"/>
      <c r="UOZ21" s="1666"/>
      <c r="UPA21" s="1667"/>
      <c r="UPB21" s="1668"/>
      <c r="UPC21" s="1668"/>
      <c r="UPD21" s="1667"/>
      <c r="UPE21" s="1833"/>
      <c r="UPF21" s="1827"/>
      <c r="UPG21" s="1827"/>
      <c r="UPH21" s="1842"/>
      <c r="UPI21" s="1842"/>
      <c r="UPJ21" s="1827"/>
      <c r="UPK21" s="1835"/>
      <c r="UPL21" s="1836"/>
      <c r="UPM21" s="1837"/>
      <c r="UPN21" s="1827"/>
      <c r="UPO21" s="1827"/>
      <c r="UPP21" s="1827"/>
      <c r="UPQ21" s="1838"/>
      <c r="UPR21" s="1838"/>
      <c r="UPS21" s="1827"/>
      <c r="UPT21" s="1838"/>
      <c r="UPU21" s="1838"/>
      <c r="UPV21" s="1838"/>
      <c r="UPW21" s="1838"/>
      <c r="UPX21" s="1838"/>
      <c r="UPY21" s="1827"/>
      <c r="UPZ21" s="1823"/>
      <c r="UQA21" s="1840"/>
      <c r="UQB21" s="1825"/>
      <c r="UQC21" s="1826"/>
      <c r="UQD21" s="1827"/>
      <c r="UQE21" s="1828"/>
      <c r="UQF21" s="1829"/>
      <c r="UQG21" s="1830"/>
      <c r="UQH21" s="1826"/>
      <c r="UQI21" s="1831"/>
      <c r="UQJ21" s="1667"/>
      <c r="UQK21" s="1832"/>
      <c r="UQL21" s="1665"/>
      <c r="UQM21" s="1841"/>
      <c r="UQN21" s="1448"/>
      <c r="UQO21" s="1666"/>
      <c r="UQP21" s="1667"/>
      <c r="UQQ21" s="1668"/>
      <c r="UQR21" s="1668"/>
      <c r="UQS21" s="1667"/>
      <c r="UQT21" s="1833"/>
      <c r="UQU21" s="1827"/>
      <c r="UQV21" s="1827"/>
      <c r="UQW21" s="1842"/>
      <c r="UQX21" s="1842"/>
      <c r="UQY21" s="1827"/>
      <c r="UQZ21" s="1835"/>
      <c r="URA21" s="1836"/>
      <c r="URB21" s="1837"/>
      <c r="URC21" s="1827"/>
      <c r="URD21" s="1827"/>
      <c r="URE21" s="1827"/>
      <c r="URF21" s="1838"/>
      <c r="URG21" s="1838"/>
      <c r="URH21" s="1827"/>
      <c r="URI21" s="1838"/>
      <c r="URJ21" s="1838"/>
      <c r="URK21" s="1838"/>
      <c r="URL21" s="1838"/>
      <c r="URM21" s="1838"/>
      <c r="URN21" s="1827"/>
      <c r="URO21" s="1823"/>
      <c r="URP21" s="1840"/>
      <c r="URQ21" s="1825"/>
      <c r="URR21" s="1826"/>
      <c r="URS21" s="1827"/>
      <c r="URT21" s="1828"/>
      <c r="URU21" s="1829"/>
      <c r="URV21" s="1830"/>
      <c r="URW21" s="1826"/>
      <c r="URX21" s="1831"/>
      <c r="URY21" s="1667"/>
      <c r="URZ21" s="1832"/>
      <c r="USA21" s="1665"/>
      <c r="USB21" s="1841"/>
      <c r="USC21" s="1448"/>
      <c r="USD21" s="1666"/>
      <c r="USE21" s="1667"/>
      <c r="USF21" s="1668"/>
      <c r="USG21" s="1668"/>
      <c r="USH21" s="1667"/>
      <c r="USI21" s="1833"/>
      <c r="USJ21" s="1827"/>
      <c r="USK21" s="1827"/>
      <c r="USL21" s="1842"/>
      <c r="USM21" s="1842"/>
      <c r="USN21" s="1827"/>
      <c r="USO21" s="1835"/>
      <c r="USP21" s="1836"/>
      <c r="USQ21" s="1837"/>
      <c r="USR21" s="1827"/>
      <c r="USS21" s="1827"/>
      <c r="UST21" s="1827"/>
      <c r="USU21" s="1838"/>
      <c r="USV21" s="1838"/>
      <c r="USW21" s="1827"/>
      <c r="USX21" s="1838"/>
      <c r="USY21" s="1838"/>
      <c r="USZ21" s="1838"/>
      <c r="UTA21" s="1838"/>
      <c r="UTB21" s="1838"/>
      <c r="UTC21" s="1827"/>
      <c r="UTD21" s="1823"/>
      <c r="UTE21" s="1840"/>
      <c r="UTF21" s="1825"/>
      <c r="UTG21" s="1826"/>
      <c r="UTH21" s="1827"/>
      <c r="UTI21" s="1828"/>
      <c r="UTJ21" s="1829"/>
      <c r="UTK21" s="1830"/>
      <c r="UTL21" s="1826"/>
      <c r="UTM21" s="1831"/>
      <c r="UTN21" s="1667"/>
      <c r="UTO21" s="1832"/>
      <c r="UTP21" s="1665"/>
      <c r="UTQ21" s="1841"/>
      <c r="UTR21" s="1448"/>
      <c r="UTS21" s="1666"/>
      <c r="UTT21" s="1667"/>
      <c r="UTU21" s="1668"/>
      <c r="UTV21" s="1668"/>
      <c r="UTW21" s="1667"/>
      <c r="UTX21" s="1833"/>
      <c r="UTY21" s="1827"/>
      <c r="UTZ21" s="1827"/>
      <c r="UUA21" s="1842"/>
      <c r="UUB21" s="1842"/>
      <c r="UUC21" s="1827"/>
      <c r="UUD21" s="1835"/>
      <c r="UUE21" s="1836"/>
      <c r="UUF21" s="1837"/>
      <c r="UUG21" s="1827"/>
      <c r="UUH21" s="1827"/>
      <c r="UUI21" s="1827"/>
      <c r="UUJ21" s="1838"/>
      <c r="UUK21" s="1838"/>
      <c r="UUL21" s="1827"/>
      <c r="UUM21" s="1838"/>
      <c r="UUN21" s="1838"/>
      <c r="UUO21" s="1838"/>
      <c r="UUP21" s="1838"/>
      <c r="UUQ21" s="1838"/>
      <c r="UUR21" s="1827"/>
      <c r="UUS21" s="1823"/>
      <c r="UUT21" s="1840"/>
      <c r="UUU21" s="1825"/>
      <c r="UUV21" s="1826"/>
      <c r="UUW21" s="1827"/>
      <c r="UUX21" s="1828"/>
      <c r="UUY21" s="1829"/>
      <c r="UUZ21" s="1830"/>
      <c r="UVA21" s="1826"/>
      <c r="UVB21" s="1831"/>
      <c r="UVC21" s="1667"/>
      <c r="UVD21" s="1832"/>
      <c r="UVE21" s="1665"/>
      <c r="UVF21" s="1841"/>
      <c r="UVG21" s="1448"/>
      <c r="UVH21" s="1666"/>
      <c r="UVI21" s="1667"/>
      <c r="UVJ21" s="1668"/>
      <c r="UVK21" s="1668"/>
      <c r="UVL21" s="1667"/>
      <c r="UVM21" s="1833"/>
      <c r="UVN21" s="1827"/>
      <c r="UVO21" s="1827"/>
      <c r="UVP21" s="1842"/>
      <c r="UVQ21" s="1842"/>
      <c r="UVR21" s="1827"/>
      <c r="UVS21" s="1835"/>
      <c r="UVT21" s="1836"/>
      <c r="UVU21" s="1837"/>
      <c r="UVV21" s="1827"/>
      <c r="UVW21" s="1827"/>
      <c r="UVX21" s="1827"/>
      <c r="UVY21" s="1838"/>
      <c r="UVZ21" s="1838"/>
      <c r="UWA21" s="1827"/>
      <c r="UWB21" s="1838"/>
      <c r="UWC21" s="1838"/>
      <c r="UWD21" s="1838"/>
      <c r="UWE21" s="1838"/>
      <c r="UWF21" s="1838"/>
      <c r="UWG21" s="1827"/>
      <c r="UWH21" s="1823"/>
      <c r="UWI21" s="1840"/>
      <c r="UWJ21" s="1825"/>
      <c r="UWK21" s="1826"/>
      <c r="UWL21" s="1827"/>
      <c r="UWM21" s="1828"/>
      <c r="UWN21" s="1829"/>
      <c r="UWO21" s="1830"/>
      <c r="UWP21" s="1826"/>
      <c r="UWQ21" s="1831"/>
      <c r="UWR21" s="1667"/>
      <c r="UWS21" s="1832"/>
      <c r="UWT21" s="1665"/>
      <c r="UWU21" s="1841"/>
      <c r="UWV21" s="1448"/>
      <c r="UWW21" s="1666"/>
      <c r="UWX21" s="1667"/>
      <c r="UWY21" s="1668"/>
      <c r="UWZ21" s="1668"/>
      <c r="UXA21" s="1667"/>
      <c r="UXB21" s="1833"/>
      <c r="UXC21" s="1827"/>
      <c r="UXD21" s="1827"/>
      <c r="UXE21" s="1842"/>
      <c r="UXF21" s="1842"/>
      <c r="UXG21" s="1827"/>
      <c r="UXH21" s="1835"/>
      <c r="UXI21" s="1836"/>
      <c r="UXJ21" s="1837"/>
      <c r="UXK21" s="1827"/>
      <c r="UXL21" s="1827"/>
      <c r="UXM21" s="1827"/>
      <c r="UXN21" s="1838"/>
      <c r="UXO21" s="1838"/>
      <c r="UXP21" s="1827"/>
      <c r="UXQ21" s="1838"/>
      <c r="UXR21" s="1838"/>
      <c r="UXS21" s="1838"/>
      <c r="UXT21" s="1838"/>
      <c r="UXU21" s="1838"/>
      <c r="UXV21" s="1827"/>
      <c r="UXW21" s="1823"/>
      <c r="UXX21" s="1840"/>
      <c r="UXY21" s="1825"/>
      <c r="UXZ21" s="1826"/>
      <c r="UYA21" s="1827"/>
      <c r="UYB21" s="1828"/>
      <c r="UYC21" s="1829"/>
      <c r="UYD21" s="1830"/>
      <c r="UYE21" s="1826"/>
      <c r="UYF21" s="1831"/>
      <c r="UYG21" s="1667"/>
      <c r="UYH21" s="1832"/>
      <c r="UYI21" s="1665"/>
      <c r="UYJ21" s="1841"/>
      <c r="UYK21" s="1448"/>
      <c r="UYL21" s="1666"/>
      <c r="UYM21" s="1667"/>
      <c r="UYN21" s="1668"/>
      <c r="UYO21" s="1668"/>
      <c r="UYP21" s="1667"/>
      <c r="UYQ21" s="1833"/>
      <c r="UYR21" s="1827"/>
      <c r="UYS21" s="1827"/>
      <c r="UYT21" s="1842"/>
      <c r="UYU21" s="1842"/>
      <c r="UYV21" s="1827"/>
      <c r="UYW21" s="1835"/>
      <c r="UYX21" s="1836"/>
      <c r="UYY21" s="1837"/>
      <c r="UYZ21" s="1827"/>
      <c r="UZA21" s="1827"/>
      <c r="UZB21" s="1827"/>
      <c r="UZC21" s="1838"/>
      <c r="UZD21" s="1838"/>
      <c r="UZE21" s="1827"/>
      <c r="UZF21" s="1838"/>
      <c r="UZG21" s="1838"/>
      <c r="UZH21" s="1838"/>
      <c r="UZI21" s="1838"/>
      <c r="UZJ21" s="1838"/>
      <c r="UZK21" s="1827"/>
      <c r="UZL21" s="1823"/>
      <c r="UZM21" s="1840"/>
      <c r="UZN21" s="1825"/>
      <c r="UZO21" s="1826"/>
      <c r="UZP21" s="1827"/>
      <c r="UZQ21" s="1828"/>
      <c r="UZR21" s="1829"/>
      <c r="UZS21" s="1830"/>
      <c r="UZT21" s="1826"/>
      <c r="UZU21" s="1831"/>
      <c r="UZV21" s="1667"/>
      <c r="UZW21" s="1832"/>
      <c r="UZX21" s="1665"/>
      <c r="UZY21" s="1841"/>
      <c r="UZZ21" s="1448"/>
      <c r="VAA21" s="1666"/>
      <c r="VAB21" s="1667"/>
      <c r="VAC21" s="1668"/>
      <c r="VAD21" s="1668"/>
      <c r="VAE21" s="1667"/>
      <c r="VAF21" s="1833"/>
      <c r="VAG21" s="1827"/>
      <c r="VAH21" s="1827"/>
      <c r="VAI21" s="1842"/>
      <c r="VAJ21" s="1842"/>
      <c r="VAK21" s="1827"/>
      <c r="VAL21" s="1835"/>
      <c r="VAM21" s="1836"/>
      <c r="VAN21" s="1837"/>
      <c r="VAO21" s="1827"/>
      <c r="VAP21" s="1827"/>
      <c r="VAQ21" s="1827"/>
      <c r="VAR21" s="1838"/>
      <c r="VAS21" s="1838"/>
      <c r="VAT21" s="1827"/>
      <c r="VAU21" s="1838"/>
      <c r="VAV21" s="1838"/>
      <c r="VAW21" s="1838"/>
      <c r="VAX21" s="1838"/>
      <c r="VAY21" s="1838"/>
      <c r="VAZ21" s="1827"/>
      <c r="VBA21" s="1823"/>
      <c r="VBB21" s="1840"/>
      <c r="VBC21" s="1825"/>
      <c r="VBD21" s="1826"/>
      <c r="VBE21" s="1827"/>
      <c r="VBF21" s="1828"/>
      <c r="VBG21" s="1829"/>
      <c r="VBH21" s="1830"/>
      <c r="VBI21" s="1826"/>
      <c r="VBJ21" s="1831"/>
      <c r="VBK21" s="1667"/>
      <c r="VBL21" s="1832"/>
      <c r="VBM21" s="1665"/>
      <c r="VBN21" s="1841"/>
      <c r="VBO21" s="1448"/>
      <c r="VBP21" s="1666"/>
      <c r="VBQ21" s="1667"/>
      <c r="VBR21" s="1668"/>
      <c r="VBS21" s="1668"/>
      <c r="VBT21" s="1667"/>
      <c r="VBU21" s="1833"/>
      <c r="VBV21" s="1827"/>
      <c r="VBW21" s="1827"/>
      <c r="VBX21" s="1842"/>
      <c r="VBY21" s="1842"/>
      <c r="VBZ21" s="1827"/>
      <c r="VCA21" s="1835"/>
      <c r="VCB21" s="1836"/>
      <c r="VCC21" s="1837"/>
      <c r="VCD21" s="1827"/>
      <c r="VCE21" s="1827"/>
      <c r="VCF21" s="1827"/>
      <c r="VCG21" s="1838"/>
      <c r="VCH21" s="1838"/>
      <c r="VCI21" s="1827"/>
      <c r="VCJ21" s="1838"/>
      <c r="VCK21" s="1838"/>
      <c r="VCL21" s="1838"/>
      <c r="VCM21" s="1838"/>
      <c r="VCN21" s="1838"/>
      <c r="VCO21" s="1827"/>
      <c r="VCP21" s="1823"/>
      <c r="VCQ21" s="1840"/>
      <c r="VCR21" s="1825"/>
      <c r="VCS21" s="1826"/>
      <c r="VCT21" s="1827"/>
      <c r="VCU21" s="1828"/>
      <c r="VCV21" s="1829"/>
      <c r="VCW21" s="1830"/>
      <c r="VCX21" s="1826"/>
      <c r="VCY21" s="1831"/>
      <c r="VCZ21" s="1667"/>
      <c r="VDA21" s="1832"/>
      <c r="VDB21" s="1665"/>
      <c r="VDC21" s="1841"/>
      <c r="VDD21" s="1448"/>
      <c r="VDE21" s="1666"/>
      <c r="VDF21" s="1667"/>
      <c r="VDG21" s="1668"/>
      <c r="VDH21" s="1668"/>
      <c r="VDI21" s="1667"/>
      <c r="VDJ21" s="1833"/>
      <c r="VDK21" s="1827"/>
      <c r="VDL21" s="1827"/>
      <c r="VDM21" s="1842"/>
      <c r="VDN21" s="1842"/>
      <c r="VDO21" s="1827"/>
      <c r="VDP21" s="1835"/>
      <c r="VDQ21" s="1836"/>
      <c r="VDR21" s="1837"/>
      <c r="VDS21" s="1827"/>
      <c r="VDT21" s="1827"/>
      <c r="VDU21" s="1827"/>
      <c r="VDV21" s="1838"/>
      <c r="VDW21" s="1838"/>
      <c r="VDX21" s="1827"/>
      <c r="VDY21" s="1838"/>
      <c r="VDZ21" s="1838"/>
      <c r="VEA21" s="1838"/>
      <c r="VEB21" s="1838"/>
      <c r="VEC21" s="1838"/>
      <c r="VED21" s="1827"/>
      <c r="VEE21" s="1823"/>
      <c r="VEF21" s="1840"/>
      <c r="VEG21" s="1825"/>
      <c r="VEH21" s="1826"/>
      <c r="VEI21" s="1827"/>
      <c r="VEJ21" s="1828"/>
      <c r="VEK21" s="1829"/>
      <c r="VEL21" s="1830"/>
      <c r="VEM21" s="1826"/>
      <c r="VEN21" s="1831"/>
      <c r="VEO21" s="1667"/>
      <c r="VEP21" s="1832"/>
      <c r="VEQ21" s="1665"/>
      <c r="VER21" s="1841"/>
      <c r="VES21" s="1448"/>
      <c r="VET21" s="1666"/>
      <c r="VEU21" s="1667"/>
      <c r="VEV21" s="1668"/>
      <c r="VEW21" s="1668"/>
      <c r="VEX21" s="1667"/>
      <c r="VEY21" s="1833"/>
      <c r="VEZ21" s="1827"/>
      <c r="VFA21" s="1827"/>
      <c r="VFB21" s="1842"/>
      <c r="VFC21" s="1842"/>
      <c r="VFD21" s="1827"/>
      <c r="VFE21" s="1835"/>
      <c r="VFF21" s="1836"/>
      <c r="VFG21" s="1837"/>
      <c r="VFH21" s="1827"/>
      <c r="VFI21" s="1827"/>
      <c r="VFJ21" s="1827"/>
      <c r="VFK21" s="1838"/>
      <c r="VFL21" s="1838"/>
      <c r="VFM21" s="1827"/>
      <c r="VFN21" s="1838"/>
      <c r="VFO21" s="1838"/>
      <c r="VFP21" s="1838"/>
      <c r="VFQ21" s="1838"/>
      <c r="VFR21" s="1838"/>
      <c r="VFS21" s="1827"/>
      <c r="VFT21" s="1823"/>
      <c r="VFU21" s="1840"/>
      <c r="VFV21" s="1825"/>
      <c r="VFW21" s="1826"/>
      <c r="VFX21" s="1827"/>
      <c r="VFY21" s="1828"/>
      <c r="VFZ21" s="1829"/>
      <c r="VGA21" s="1830"/>
      <c r="VGB21" s="1826"/>
      <c r="VGC21" s="1831"/>
      <c r="VGD21" s="1667"/>
      <c r="VGE21" s="1832"/>
      <c r="VGF21" s="1665"/>
      <c r="VGG21" s="1841"/>
      <c r="VGH21" s="1448"/>
      <c r="VGI21" s="1666"/>
      <c r="VGJ21" s="1667"/>
      <c r="VGK21" s="1668"/>
      <c r="VGL21" s="1668"/>
      <c r="VGM21" s="1667"/>
      <c r="VGN21" s="1833"/>
      <c r="VGO21" s="1827"/>
      <c r="VGP21" s="1827"/>
      <c r="VGQ21" s="1842"/>
      <c r="VGR21" s="1842"/>
      <c r="VGS21" s="1827"/>
      <c r="VGT21" s="1835"/>
      <c r="VGU21" s="1836"/>
      <c r="VGV21" s="1837"/>
      <c r="VGW21" s="1827"/>
      <c r="VGX21" s="1827"/>
      <c r="VGY21" s="1827"/>
      <c r="VGZ21" s="1838"/>
      <c r="VHA21" s="1838"/>
      <c r="VHB21" s="1827"/>
      <c r="VHC21" s="1838"/>
      <c r="VHD21" s="1838"/>
      <c r="VHE21" s="1838"/>
      <c r="VHF21" s="1838"/>
      <c r="VHG21" s="1838"/>
      <c r="VHH21" s="1827"/>
      <c r="VHI21" s="1823"/>
      <c r="VHJ21" s="1840"/>
      <c r="VHK21" s="1825"/>
      <c r="VHL21" s="1826"/>
      <c r="VHM21" s="1827"/>
      <c r="VHN21" s="1828"/>
      <c r="VHO21" s="1829"/>
      <c r="VHP21" s="1830"/>
      <c r="VHQ21" s="1826"/>
      <c r="VHR21" s="1831"/>
      <c r="VHS21" s="1667"/>
      <c r="VHT21" s="1832"/>
      <c r="VHU21" s="1665"/>
      <c r="VHV21" s="1841"/>
      <c r="VHW21" s="1448"/>
      <c r="VHX21" s="1666"/>
      <c r="VHY21" s="1667"/>
      <c r="VHZ21" s="1668"/>
      <c r="VIA21" s="1668"/>
      <c r="VIB21" s="1667"/>
      <c r="VIC21" s="1833"/>
      <c r="VID21" s="1827"/>
      <c r="VIE21" s="1827"/>
      <c r="VIF21" s="1842"/>
      <c r="VIG21" s="1842"/>
      <c r="VIH21" s="1827"/>
      <c r="VII21" s="1835"/>
      <c r="VIJ21" s="1836"/>
      <c r="VIK21" s="1837"/>
      <c r="VIL21" s="1827"/>
      <c r="VIM21" s="1827"/>
      <c r="VIN21" s="1827"/>
      <c r="VIO21" s="1838"/>
      <c r="VIP21" s="1838"/>
      <c r="VIQ21" s="1827"/>
      <c r="VIR21" s="1838"/>
      <c r="VIS21" s="1838"/>
      <c r="VIT21" s="1838"/>
      <c r="VIU21" s="1838"/>
      <c r="VIV21" s="1838"/>
      <c r="VIW21" s="1827"/>
      <c r="VIX21" s="1823"/>
      <c r="VIY21" s="1840"/>
      <c r="VIZ21" s="1825"/>
      <c r="VJA21" s="1826"/>
      <c r="VJB21" s="1827"/>
      <c r="VJC21" s="1828"/>
      <c r="VJD21" s="1829"/>
      <c r="VJE21" s="1830"/>
      <c r="VJF21" s="1826"/>
      <c r="VJG21" s="1831"/>
      <c r="VJH21" s="1667"/>
      <c r="VJI21" s="1832"/>
      <c r="VJJ21" s="1665"/>
      <c r="VJK21" s="1841"/>
      <c r="VJL21" s="1448"/>
      <c r="VJM21" s="1666"/>
      <c r="VJN21" s="1667"/>
      <c r="VJO21" s="1668"/>
      <c r="VJP21" s="1668"/>
      <c r="VJQ21" s="1667"/>
      <c r="VJR21" s="1833"/>
      <c r="VJS21" s="1827"/>
      <c r="VJT21" s="1827"/>
      <c r="VJU21" s="1842"/>
      <c r="VJV21" s="1842"/>
      <c r="VJW21" s="1827"/>
      <c r="VJX21" s="1835"/>
      <c r="VJY21" s="1836"/>
      <c r="VJZ21" s="1837"/>
      <c r="VKA21" s="1827"/>
      <c r="VKB21" s="1827"/>
      <c r="VKC21" s="1827"/>
      <c r="VKD21" s="1838"/>
      <c r="VKE21" s="1838"/>
      <c r="VKF21" s="1827"/>
      <c r="VKG21" s="1838"/>
      <c r="VKH21" s="1838"/>
      <c r="VKI21" s="1838"/>
      <c r="VKJ21" s="1838"/>
      <c r="VKK21" s="1838"/>
      <c r="VKL21" s="1827"/>
      <c r="VKM21" s="1823"/>
      <c r="VKN21" s="1840"/>
      <c r="VKO21" s="1825"/>
      <c r="VKP21" s="1826"/>
      <c r="VKQ21" s="1827"/>
      <c r="VKR21" s="1828"/>
      <c r="VKS21" s="1829"/>
      <c r="VKT21" s="1830"/>
      <c r="VKU21" s="1826"/>
      <c r="VKV21" s="1831"/>
      <c r="VKW21" s="1667"/>
      <c r="VKX21" s="1832"/>
      <c r="VKY21" s="1665"/>
      <c r="VKZ21" s="1841"/>
      <c r="VLA21" s="1448"/>
      <c r="VLB21" s="1666"/>
      <c r="VLC21" s="1667"/>
      <c r="VLD21" s="1668"/>
      <c r="VLE21" s="1668"/>
      <c r="VLF21" s="1667"/>
      <c r="VLG21" s="1833"/>
      <c r="VLH21" s="1827"/>
      <c r="VLI21" s="1827"/>
      <c r="VLJ21" s="1842"/>
      <c r="VLK21" s="1842"/>
      <c r="VLL21" s="1827"/>
      <c r="VLM21" s="1835"/>
      <c r="VLN21" s="1836"/>
      <c r="VLO21" s="1837"/>
      <c r="VLP21" s="1827"/>
      <c r="VLQ21" s="1827"/>
      <c r="VLR21" s="1827"/>
      <c r="VLS21" s="1838"/>
      <c r="VLT21" s="1838"/>
      <c r="VLU21" s="1827"/>
      <c r="VLV21" s="1838"/>
      <c r="VLW21" s="1838"/>
      <c r="VLX21" s="1838"/>
      <c r="VLY21" s="1838"/>
      <c r="VLZ21" s="1838"/>
      <c r="VMA21" s="1827"/>
      <c r="VMB21" s="1823"/>
      <c r="VMC21" s="1840"/>
      <c r="VMD21" s="1825"/>
      <c r="VME21" s="1826"/>
      <c r="VMF21" s="1827"/>
      <c r="VMG21" s="1828"/>
      <c r="VMH21" s="1829"/>
      <c r="VMI21" s="1830"/>
      <c r="VMJ21" s="1826"/>
      <c r="VMK21" s="1831"/>
      <c r="VML21" s="1667"/>
      <c r="VMM21" s="1832"/>
      <c r="VMN21" s="1665"/>
      <c r="VMO21" s="1841"/>
      <c r="VMP21" s="1448"/>
      <c r="VMQ21" s="1666"/>
      <c r="VMR21" s="1667"/>
      <c r="VMS21" s="1668"/>
      <c r="VMT21" s="1668"/>
      <c r="VMU21" s="1667"/>
      <c r="VMV21" s="1833"/>
      <c r="VMW21" s="1827"/>
      <c r="VMX21" s="1827"/>
      <c r="VMY21" s="1842"/>
      <c r="VMZ21" s="1842"/>
      <c r="VNA21" s="1827"/>
      <c r="VNB21" s="1835"/>
      <c r="VNC21" s="1836"/>
      <c r="VND21" s="1837"/>
      <c r="VNE21" s="1827"/>
      <c r="VNF21" s="1827"/>
      <c r="VNG21" s="1827"/>
      <c r="VNH21" s="1838"/>
      <c r="VNI21" s="1838"/>
      <c r="VNJ21" s="1827"/>
      <c r="VNK21" s="1838"/>
      <c r="VNL21" s="1838"/>
      <c r="VNM21" s="1838"/>
      <c r="VNN21" s="1838"/>
      <c r="VNO21" s="1838"/>
      <c r="VNP21" s="1827"/>
      <c r="VNQ21" s="1823"/>
      <c r="VNR21" s="1840"/>
      <c r="VNS21" s="1825"/>
      <c r="VNT21" s="1826"/>
      <c r="VNU21" s="1827"/>
      <c r="VNV21" s="1828"/>
      <c r="VNW21" s="1829"/>
      <c r="VNX21" s="1830"/>
      <c r="VNY21" s="1826"/>
      <c r="VNZ21" s="1831"/>
      <c r="VOA21" s="1667"/>
      <c r="VOB21" s="1832"/>
      <c r="VOC21" s="1665"/>
      <c r="VOD21" s="1841"/>
      <c r="VOE21" s="1448"/>
      <c r="VOF21" s="1666"/>
      <c r="VOG21" s="1667"/>
      <c r="VOH21" s="1668"/>
      <c r="VOI21" s="1668"/>
      <c r="VOJ21" s="1667"/>
      <c r="VOK21" s="1833"/>
      <c r="VOL21" s="1827"/>
      <c r="VOM21" s="1827"/>
      <c r="VON21" s="1842"/>
      <c r="VOO21" s="1842"/>
      <c r="VOP21" s="1827"/>
      <c r="VOQ21" s="1835"/>
      <c r="VOR21" s="1836"/>
      <c r="VOS21" s="1837"/>
      <c r="VOT21" s="1827"/>
      <c r="VOU21" s="1827"/>
      <c r="VOV21" s="1827"/>
      <c r="VOW21" s="1838"/>
      <c r="VOX21" s="1838"/>
      <c r="VOY21" s="1827"/>
      <c r="VOZ21" s="1838"/>
      <c r="VPA21" s="1838"/>
      <c r="VPB21" s="1838"/>
      <c r="VPC21" s="1838"/>
      <c r="VPD21" s="1838"/>
      <c r="VPE21" s="1827"/>
      <c r="VPF21" s="1823"/>
      <c r="VPG21" s="1840"/>
      <c r="VPH21" s="1825"/>
      <c r="VPI21" s="1826"/>
      <c r="VPJ21" s="1827"/>
      <c r="VPK21" s="1828"/>
      <c r="VPL21" s="1829"/>
      <c r="VPM21" s="1830"/>
      <c r="VPN21" s="1826"/>
      <c r="VPO21" s="1831"/>
      <c r="VPP21" s="1667"/>
      <c r="VPQ21" s="1832"/>
      <c r="VPR21" s="1665"/>
      <c r="VPS21" s="1841"/>
      <c r="VPT21" s="1448"/>
      <c r="VPU21" s="1666"/>
      <c r="VPV21" s="1667"/>
      <c r="VPW21" s="1668"/>
      <c r="VPX21" s="1668"/>
      <c r="VPY21" s="1667"/>
      <c r="VPZ21" s="1833"/>
      <c r="VQA21" s="1827"/>
      <c r="VQB21" s="1827"/>
      <c r="VQC21" s="1842"/>
      <c r="VQD21" s="1842"/>
      <c r="VQE21" s="1827"/>
      <c r="VQF21" s="1835"/>
      <c r="VQG21" s="1836"/>
      <c r="VQH21" s="1837"/>
      <c r="VQI21" s="1827"/>
      <c r="VQJ21" s="1827"/>
      <c r="VQK21" s="1827"/>
      <c r="VQL21" s="1838"/>
      <c r="VQM21" s="1838"/>
      <c r="VQN21" s="1827"/>
      <c r="VQO21" s="1838"/>
      <c r="VQP21" s="1838"/>
      <c r="VQQ21" s="1838"/>
      <c r="VQR21" s="1838"/>
      <c r="VQS21" s="1838"/>
      <c r="VQT21" s="1827"/>
      <c r="VQU21" s="1823"/>
      <c r="VQV21" s="1840"/>
      <c r="VQW21" s="1825"/>
      <c r="VQX21" s="1826"/>
      <c r="VQY21" s="1827"/>
      <c r="VQZ21" s="1828"/>
      <c r="VRA21" s="1829"/>
      <c r="VRB21" s="1830"/>
      <c r="VRC21" s="1826"/>
      <c r="VRD21" s="1831"/>
      <c r="VRE21" s="1667"/>
      <c r="VRF21" s="1832"/>
      <c r="VRG21" s="1665"/>
      <c r="VRH21" s="1841"/>
      <c r="VRI21" s="1448"/>
      <c r="VRJ21" s="1666"/>
      <c r="VRK21" s="1667"/>
      <c r="VRL21" s="1668"/>
      <c r="VRM21" s="1668"/>
      <c r="VRN21" s="1667"/>
      <c r="VRO21" s="1833"/>
      <c r="VRP21" s="1827"/>
      <c r="VRQ21" s="1827"/>
      <c r="VRR21" s="1842"/>
      <c r="VRS21" s="1842"/>
      <c r="VRT21" s="1827"/>
      <c r="VRU21" s="1835"/>
      <c r="VRV21" s="1836"/>
      <c r="VRW21" s="1837"/>
      <c r="VRX21" s="1827"/>
      <c r="VRY21" s="1827"/>
      <c r="VRZ21" s="1827"/>
      <c r="VSA21" s="1838"/>
      <c r="VSB21" s="1838"/>
      <c r="VSC21" s="1827"/>
      <c r="VSD21" s="1838"/>
      <c r="VSE21" s="1838"/>
      <c r="VSF21" s="1838"/>
      <c r="VSG21" s="1838"/>
      <c r="VSH21" s="1838"/>
      <c r="VSI21" s="1827"/>
      <c r="VSJ21" s="1823"/>
      <c r="VSK21" s="1840"/>
      <c r="VSL21" s="1825"/>
      <c r="VSM21" s="1826"/>
      <c r="VSN21" s="1827"/>
      <c r="VSO21" s="1828"/>
      <c r="VSP21" s="1829"/>
      <c r="VSQ21" s="1830"/>
      <c r="VSR21" s="1826"/>
      <c r="VSS21" s="1831"/>
      <c r="VST21" s="1667"/>
      <c r="VSU21" s="1832"/>
      <c r="VSV21" s="1665"/>
      <c r="VSW21" s="1841"/>
      <c r="VSX21" s="1448"/>
      <c r="VSY21" s="1666"/>
      <c r="VSZ21" s="1667"/>
      <c r="VTA21" s="1668"/>
      <c r="VTB21" s="1668"/>
      <c r="VTC21" s="1667"/>
      <c r="VTD21" s="1833"/>
      <c r="VTE21" s="1827"/>
      <c r="VTF21" s="1827"/>
      <c r="VTG21" s="1842"/>
      <c r="VTH21" s="1842"/>
      <c r="VTI21" s="1827"/>
      <c r="VTJ21" s="1835"/>
      <c r="VTK21" s="1836"/>
      <c r="VTL21" s="1837"/>
      <c r="VTM21" s="1827"/>
      <c r="VTN21" s="1827"/>
      <c r="VTO21" s="1827"/>
      <c r="VTP21" s="1838"/>
      <c r="VTQ21" s="1838"/>
      <c r="VTR21" s="1827"/>
      <c r="VTS21" s="1838"/>
      <c r="VTT21" s="1838"/>
      <c r="VTU21" s="1838"/>
      <c r="VTV21" s="1838"/>
      <c r="VTW21" s="1838"/>
      <c r="VTX21" s="1827"/>
      <c r="VTY21" s="1823"/>
      <c r="VTZ21" s="1840"/>
      <c r="VUA21" s="1825"/>
      <c r="VUB21" s="1826"/>
      <c r="VUC21" s="1827"/>
      <c r="VUD21" s="1828"/>
      <c r="VUE21" s="1829"/>
      <c r="VUF21" s="1830"/>
      <c r="VUG21" s="1826"/>
      <c r="VUH21" s="1831"/>
      <c r="VUI21" s="1667"/>
      <c r="VUJ21" s="1832"/>
      <c r="VUK21" s="1665"/>
      <c r="VUL21" s="1841"/>
      <c r="VUM21" s="1448"/>
      <c r="VUN21" s="1666"/>
      <c r="VUO21" s="1667"/>
      <c r="VUP21" s="1668"/>
      <c r="VUQ21" s="1668"/>
      <c r="VUR21" s="1667"/>
      <c r="VUS21" s="1833"/>
      <c r="VUT21" s="1827"/>
      <c r="VUU21" s="1827"/>
      <c r="VUV21" s="1842"/>
      <c r="VUW21" s="1842"/>
      <c r="VUX21" s="1827"/>
      <c r="VUY21" s="1835"/>
      <c r="VUZ21" s="1836"/>
      <c r="VVA21" s="1837"/>
      <c r="VVB21" s="1827"/>
      <c r="VVC21" s="1827"/>
      <c r="VVD21" s="1827"/>
      <c r="VVE21" s="1838"/>
      <c r="VVF21" s="1838"/>
      <c r="VVG21" s="1827"/>
      <c r="VVH21" s="1838"/>
      <c r="VVI21" s="1838"/>
      <c r="VVJ21" s="1838"/>
      <c r="VVK21" s="1838"/>
      <c r="VVL21" s="1838"/>
      <c r="VVM21" s="1827"/>
      <c r="VVN21" s="1823"/>
      <c r="VVO21" s="1840"/>
      <c r="VVP21" s="1825"/>
      <c r="VVQ21" s="1826"/>
      <c r="VVR21" s="1827"/>
      <c r="VVS21" s="1828"/>
      <c r="VVT21" s="1829"/>
      <c r="VVU21" s="1830"/>
      <c r="VVV21" s="1826"/>
      <c r="VVW21" s="1831"/>
      <c r="VVX21" s="1667"/>
      <c r="VVY21" s="1832"/>
      <c r="VVZ21" s="1665"/>
      <c r="VWA21" s="1841"/>
      <c r="VWB21" s="1448"/>
      <c r="VWC21" s="1666"/>
      <c r="VWD21" s="1667"/>
      <c r="VWE21" s="1668"/>
      <c r="VWF21" s="1668"/>
      <c r="VWG21" s="1667"/>
      <c r="VWH21" s="1833"/>
      <c r="VWI21" s="1827"/>
      <c r="VWJ21" s="1827"/>
      <c r="VWK21" s="1842"/>
      <c r="VWL21" s="1842"/>
      <c r="VWM21" s="1827"/>
      <c r="VWN21" s="1835"/>
      <c r="VWO21" s="1836"/>
      <c r="VWP21" s="1837"/>
      <c r="VWQ21" s="1827"/>
      <c r="VWR21" s="1827"/>
      <c r="VWS21" s="1827"/>
      <c r="VWT21" s="1838"/>
      <c r="VWU21" s="1838"/>
      <c r="VWV21" s="1827"/>
      <c r="VWW21" s="1838"/>
      <c r="VWX21" s="1838"/>
      <c r="VWY21" s="1838"/>
      <c r="VWZ21" s="1838"/>
      <c r="VXA21" s="1838"/>
      <c r="VXB21" s="1827"/>
      <c r="VXC21" s="1823"/>
      <c r="VXD21" s="1840"/>
      <c r="VXE21" s="1825"/>
      <c r="VXF21" s="1826"/>
      <c r="VXG21" s="1827"/>
      <c r="VXH21" s="1828"/>
      <c r="VXI21" s="1829"/>
      <c r="VXJ21" s="1830"/>
      <c r="VXK21" s="1826"/>
      <c r="VXL21" s="1831"/>
      <c r="VXM21" s="1667"/>
      <c r="VXN21" s="1832"/>
      <c r="VXO21" s="1665"/>
      <c r="VXP21" s="1841"/>
      <c r="VXQ21" s="1448"/>
      <c r="VXR21" s="1666"/>
      <c r="VXS21" s="1667"/>
      <c r="VXT21" s="1668"/>
      <c r="VXU21" s="1668"/>
      <c r="VXV21" s="1667"/>
      <c r="VXW21" s="1833"/>
      <c r="VXX21" s="1827"/>
      <c r="VXY21" s="1827"/>
      <c r="VXZ21" s="1842"/>
      <c r="VYA21" s="1842"/>
      <c r="VYB21" s="1827"/>
      <c r="VYC21" s="1835"/>
      <c r="VYD21" s="1836"/>
      <c r="VYE21" s="1837"/>
      <c r="VYF21" s="1827"/>
      <c r="VYG21" s="1827"/>
      <c r="VYH21" s="1827"/>
      <c r="VYI21" s="1838"/>
      <c r="VYJ21" s="1838"/>
      <c r="VYK21" s="1827"/>
      <c r="VYL21" s="1838"/>
      <c r="VYM21" s="1838"/>
      <c r="VYN21" s="1838"/>
      <c r="VYO21" s="1838"/>
      <c r="VYP21" s="1838"/>
      <c r="VYQ21" s="1827"/>
      <c r="VYR21" s="1823"/>
      <c r="VYS21" s="1840"/>
      <c r="VYT21" s="1825"/>
      <c r="VYU21" s="1826"/>
      <c r="VYV21" s="1827"/>
      <c r="VYW21" s="1828"/>
      <c r="VYX21" s="1829"/>
      <c r="VYY21" s="1830"/>
      <c r="VYZ21" s="1826"/>
      <c r="VZA21" s="1831"/>
      <c r="VZB21" s="1667"/>
      <c r="VZC21" s="1832"/>
      <c r="VZD21" s="1665"/>
      <c r="VZE21" s="1841"/>
      <c r="VZF21" s="1448"/>
      <c r="VZG21" s="1666"/>
      <c r="VZH21" s="1667"/>
      <c r="VZI21" s="1668"/>
      <c r="VZJ21" s="1668"/>
      <c r="VZK21" s="1667"/>
      <c r="VZL21" s="1833"/>
      <c r="VZM21" s="1827"/>
      <c r="VZN21" s="1827"/>
      <c r="VZO21" s="1842"/>
      <c r="VZP21" s="1842"/>
      <c r="VZQ21" s="1827"/>
      <c r="VZR21" s="1835"/>
      <c r="VZS21" s="1836"/>
      <c r="VZT21" s="1837"/>
      <c r="VZU21" s="1827"/>
      <c r="VZV21" s="1827"/>
      <c r="VZW21" s="1827"/>
      <c r="VZX21" s="1838"/>
      <c r="VZY21" s="1838"/>
      <c r="VZZ21" s="1827"/>
      <c r="WAA21" s="1838"/>
      <c r="WAB21" s="1838"/>
      <c r="WAC21" s="1838"/>
      <c r="WAD21" s="1838"/>
      <c r="WAE21" s="1838"/>
      <c r="WAF21" s="1827"/>
      <c r="WAG21" s="1823"/>
      <c r="WAH21" s="1840"/>
      <c r="WAI21" s="1825"/>
      <c r="WAJ21" s="1826"/>
      <c r="WAK21" s="1827"/>
      <c r="WAL21" s="1828"/>
      <c r="WAM21" s="1829"/>
      <c r="WAN21" s="1830"/>
      <c r="WAO21" s="1826"/>
      <c r="WAP21" s="1831"/>
      <c r="WAQ21" s="1667"/>
      <c r="WAR21" s="1832"/>
      <c r="WAS21" s="1665"/>
      <c r="WAT21" s="1841"/>
      <c r="WAU21" s="1448"/>
      <c r="WAV21" s="1666"/>
      <c r="WAW21" s="1667"/>
      <c r="WAX21" s="1668"/>
      <c r="WAY21" s="1668"/>
      <c r="WAZ21" s="1667"/>
      <c r="WBA21" s="1833"/>
      <c r="WBB21" s="1827"/>
      <c r="WBC21" s="1827"/>
      <c r="WBD21" s="1842"/>
      <c r="WBE21" s="1842"/>
      <c r="WBF21" s="1827"/>
      <c r="WBG21" s="1835"/>
      <c r="WBH21" s="1836"/>
      <c r="WBI21" s="1837"/>
      <c r="WBJ21" s="1827"/>
      <c r="WBK21" s="1827"/>
      <c r="WBL21" s="1827"/>
      <c r="WBM21" s="1838"/>
      <c r="WBN21" s="1838"/>
      <c r="WBO21" s="1827"/>
      <c r="WBP21" s="1838"/>
      <c r="WBQ21" s="1838"/>
      <c r="WBR21" s="1838"/>
      <c r="WBS21" s="1838"/>
      <c r="WBT21" s="1838"/>
      <c r="WBU21" s="1827"/>
      <c r="WBV21" s="1823"/>
      <c r="WBW21" s="1840"/>
      <c r="WBX21" s="1825"/>
      <c r="WBY21" s="1826"/>
      <c r="WBZ21" s="1827"/>
      <c r="WCA21" s="1828"/>
      <c r="WCB21" s="1829"/>
      <c r="WCC21" s="1830"/>
      <c r="WCD21" s="1826"/>
      <c r="WCE21" s="1831"/>
      <c r="WCF21" s="1667"/>
      <c r="WCG21" s="1832"/>
      <c r="WCH21" s="1665"/>
      <c r="WCI21" s="1841"/>
      <c r="WCJ21" s="1448"/>
      <c r="WCK21" s="1666"/>
      <c r="WCL21" s="1667"/>
      <c r="WCM21" s="1668"/>
      <c r="WCN21" s="1668"/>
      <c r="WCO21" s="1667"/>
      <c r="WCP21" s="1833"/>
      <c r="WCQ21" s="1827"/>
      <c r="WCR21" s="1827"/>
      <c r="WCS21" s="1842"/>
      <c r="WCT21" s="1842"/>
      <c r="WCU21" s="1827"/>
      <c r="WCV21" s="1835"/>
      <c r="WCW21" s="1836"/>
      <c r="WCX21" s="1837"/>
      <c r="WCY21" s="1827"/>
      <c r="WCZ21" s="1827"/>
      <c r="WDA21" s="1827"/>
      <c r="WDB21" s="1838"/>
      <c r="WDC21" s="1838"/>
      <c r="WDD21" s="1827"/>
      <c r="WDE21" s="1838"/>
      <c r="WDF21" s="1838"/>
      <c r="WDG21" s="1838"/>
      <c r="WDH21" s="1838"/>
      <c r="WDI21" s="1838"/>
      <c r="WDJ21" s="1827"/>
      <c r="WDK21" s="1823"/>
      <c r="WDL21" s="1840"/>
      <c r="WDM21" s="1825"/>
      <c r="WDN21" s="1826"/>
      <c r="WDO21" s="1827"/>
      <c r="WDP21" s="1828"/>
      <c r="WDQ21" s="1829"/>
      <c r="WDR21" s="1830"/>
      <c r="WDS21" s="1826"/>
      <c r="WDT21" s="1831"/>
      <c r="WDU21" s="1667"/>
      <c r="WDV21" s="1832"/>
      <c r="WDW21" s="1665"/>
      <c r="WDX21" s="1841"/>
      <c r="WDY21" s="1448"/>
      <c r="WDZ21" s="1666"/>
      <c r="WEA21" s="1667"/>
      <c r="WEB21" s="1668"/>
      <c r="WEC21" s="1668"/>
      <c r="WED21" s="1667"/>
      <c r="WEE21" s="1833"/>
      <c r="WEF21" s="1827"/>
      <c r="WEG21" s="1827"/>
      <c r="WEH21" s="1842"/>
      <c r="WEI21" s="1842"/>
      <c r="WEJ21" s="1827"/>
      <c r="WEK21" s="1835"/>
      <c r="WEL21" s="1836"/>
      <c r="WEM21" s="1837"/>
      <c r="WEN21" s="1827"/>
      <c r="WEO21" s="1827"/>
      <c r="WEP21" s="1827"/>
      <c r="WEQ21" s="1838"/>
      <c r="WER21" s="1838"/>
      <c r="WES21" s="1827"/>
      <c r="WET21" s="1838"/>
      <c r="WEU21" s="1838"/>
      <c r="WEV21" s="1838"/>
      <c r="WEW21" s="1838"/>
      <c r="WEX21" s="1838"/>
      <c r="WEY21" s="1827"/>
      <c r="WEZ21" s="1823"/>
      <c r="WFA21" s="1840"/>
      <c r="WFB21" s="1825"/>
      <c r="WFC21" s="1826"/>
      <c r="WFD21" s="1827"/>
      <c r="WFE21" s="1828"/>
      <c r="WFF21" s="1829"/>
      <c r="WFG21" s="1830"/>
      <c r="WFH21" s="1826"/>
      <c r="WFI21" s="1831"/>
      <c r="WFJ21" s="1667"/>
      <c r="WFK21" s="1832"/>
      <c r="WFL21" s="1665"/>
      <c r="WFM21" s="1841"/>
      <c r="WFN21" s="1448"/>
      <c r="WFO21" s="1666"/>
      <c r="WFP21" s="1667"/>
      <c r="WFQ21" s="1668"/>
      <c r="WFR21" s="1668"/>
      <c r="WFS21" s="1667"/>
      <c r="WFT21" s="1833"/>
      <c r="WFU21" s="1827"/>
      <c r="WFV21" s="1827"/>
      <c r="WFW21" s="1842"/>
      <c r="WFX21" s="1842"/>
      <c r="WFY21" s="1827"/>
      <c r="WFZ21" s="1835"/>
      <c r="WGA21" s="1836"/>
      <c r="WGB21" s="1837"/>
      <c r="WGC21" s="1827"/>
      <c r="WGD21" s="1827"/>
      <c r="WGE21" s="1827"/>
      <c r="WGF21" s="1838"/>
      <c r="WGG21" s="1838"/>
      <c r="WGH21" s="1827"/>
      <c r="WGI21" s="1838"/>
      <c r="WGJ21" s="1838"/>
      <c r="WGK21" s="1838"/>
      <c r="WGL21" s="1838"/>
      <c r="WGM21" s="1838"/>
      <c r="WGN21" s="1827"/>
      <c r="WGO21" s="1823"/>
      <c r="WGP21" s="1840"/>
      <c r="WGQ21" s="1825"/>
      <c r="WGR21" s="1826"/>
      <c r="WGS21" s="1827"/>
      <c r="WGT21" s="1828"/>
      <c r="WGU21" s="1829"/>
      <c r="WGV21" s="1830"/>
      <c r="WGW21" s="1826"/>
      <c r="WGX21" s="1831"/>
      <c r="WGY21" s="1667"/>
      <c r="WGZ21" s="1832"/>
      <c r="WHA21" s="1665"/>
      <c r="WHB21" s="1841"/>
      <c r="WHC21" s="1448"/>
      <c r="WHD21" s="1666"/>
      <c r="WHE21" s="1667"/>
      <c r="WHF21" s="1668"/>
      <c r="WHG21" s="1668"/>
      <c r="WHH21" s="1667"/>
      <c r="WHI21" s="1833"/>
      <c r="WHJ21" s="1827"/>
      <c r="WHK21" s="1827"/>
      <c r="WHL21" s="1842"/>
      <c r="WHM21" s="1842"/>
      <c r="WHN21" s="1827"/>
      <c r="WHO21" s="1835"/>
      <c r="WHP21" s="1836"/>
      <c r="WHQ21" s="1837"/>
      <c r="WHR21" s="1827"/>
      <c r="WHS21" s="1827"/>
      <c r="WHT21" s="1827"/>
      <c r="WHU21" s="1838"/>
      <c r="WHV21" s="1838"/>
      <c r="WHW21" s="1827"/>
      <c r="WHX21" s="1838"/>
      <c r="WHY21" s="1838"/>
      <c r="WHZ21" s="1838"/>
      <c r="WIA21" s="1838"/>
      <c r="WIB21" s="1838"/>
      <c r="WIC21" s="1827"/>
      <c r="WID21" s="1823"/>
      <c r="WIE21" s="1840"/>
      <c r="WIF21" s="1825"/>
      <c r="WIG21" s="1826"/>
      <c r="WIH21" s="1827"/>
      <c r="WII21" s="1828"/>
      <c r="WIJ21" s="1829"/>
      <c r="WIK21" s="1830"/>
      <c r="WIL21" s="1826"/>
      <c r="WIM21" s="1831"/>
      <c r="WIN21" s="1667"/>
      <c r="WIO21" s="1832"/>
      <c r="WIP21" s="1665"/>
      <c r="WIQ21" s="1841"/>
      <c r="WIR21" s="1448"/>
      <c r="WIS21" s="1666"/>
      <c r="WIT21" s="1667"/>
      <c r="WIU21" s="1668"/>
      <c r="WIV21" s="1668"/>
      <c r="WIW21" s="1667"/>
      <c r="WIX21" s="1833"/>
      <c r="WIY21" s="1827"/>
      <c r="WIZ21" s="1827"/>
      <c r="WJA21" s="1842"/>
      <c r="WJB21" s="1842"/>
      <c r="WJC21" s="1827"/>
      <c r="WJD21" s="1835"/>
      <c r="WJE21" s="1836"/>
      <c r="WJF21" s="1837"/>
      <c r="WJG21" s="1827"/>
      <c r="WJH21" s="1827"/>
      <c r="WJI21" s="1827"/>
      <c r="WJJ21" s="1838"/>
      <c r="WJK21" s="1838"/>
      <c r="WJL21" s="1827"/>
      <c r="WJM21" s="1838"/>
      <c r="WJN21" s="1838"/>
      <c r="WJO21" s="1838"/>
      <c r="WJP21" s="1838"/>
      <c r="WJQ21" s="1838"/>
      <c r="WJR21" s="1827"/>
      <c r="WJS21" s="1823"/>
      <c r="WJT21" s="1840"/>
      <c r="WJU21" s="1825"/>
      <c r="WJV21" s="1826"/>
      <c r="WJW21" s="1827"/>
      <c r="WJX21" s="1828"/>
      <c r="WJY21" s="1829"/>
      <c r="WJZ21" s="1830"/>
      <c r="WKA21" s="1826"/>
      <c r="WKB21" s="1831"/>
      <c r="WKC21" s="1667"/>
      <c r="WKD21" s="1832"/>
      <c r="WKE21" s="1665"/>
      <c r="WKF21" s="1841"/>
      <c r="WKG21" s="1448"/>
      <c r="WKH21" s="1666"/>
      <c r="WKI21" s="1667"/>
      <c r="WKJ21" s="1668"/>
      <c r="WKK21" s="1668"/>
      <c r="WKL21" s="1667"/>
      <c r="WKM21" s="1833"/>
      <c r="WKN21" s="1827"/>
      <c r="WKO21" s="1827"/>
      <c r="WKP21" s="1842"/>
      <c r="WKQ21" s="1842"/>
      <c r="WKR21" s="1827"/>
      <c r="WKS21" s="1835"/>
      <c r="WKT21" s="1836"/>
      <c r="WKU21" s="1837"/>
      <c r="WKV21" s="1827"/>
      <c r="WKW21" s="1827"/>
      <c r="WKX21" s="1827"/>
      <c r="WKY21" s="1838"/>
      <c r="WKZ21" s="1838"/>
      <c r="WLA21" s="1827"/>
      <c r="WLB21" s="1838"/>
      <c r="WLC21" s="1838"/>
      <c r="WLD21" s="1838"/>
      <c r="WLE21" s="1838"/>
      <c r="WLF21" s="1838"/>
      <c r="WLG21" s="1827"/>
      <c r="WLH21" s="1823"/>
      <c r="WLI21" s="1840"/>
      <c r="WLJ21" s="1825"/>
      <c r="WLK21" s="1826"/>
      <c r="WLL21" s="1827"/>
      <c r="WLM21" s="1828"/>
      <c r="WLN21" s="1829"/>
      <c r="WLO21" s="1830"/>
      <c r="WLP21" s="1826"/>
      <c r="WLQ21" s="1831"/>
      <c r="WLR21" s="1667"/>
      <c r="WLS21" s="1832"/>
      <c r="WLT21" s="1665"/>
      <c r="WLU21" s="1841"/>
      <c r="WLV21" s="1448"/>
      <c r="WLW21" s="1666"/>
      <c r="WLX21" s="1667"/>
      <c r="WLY21" s="1668"/>
      <c r="WLZ21" s="1668"/>
      <c r="WMA21" s="1667"/>
      <c r="WMB21" s="1833"/>
      <c r="WMC21" s="1827"/>
      <c r="WMD21" s="1827"/>
      <c r="WME21" s="1842"/>
      <c r="WMF21" s="1842"/>
      <c r="WMG21" s="1827"/>
      <c r="WMH21" s="1835"/>
      <c r="WMI21" s="1836"/>
      <c r="WMJ21" s="1837"/>
      <c r="WMK21" s="1827"/>
      <c r="WML21" s="1827"/>
      <c r="WMM21" s="1827"/>
      <c r="WMN21" s="1838"/>
      <c r="WMO21" s="1838"/>
      <c r="WMP21" s="1827"/>
      <c r="WMQ21" s="1838"/>
      <c r="WMR21" s="1838"/>
      <c r="WMS21" s="1838"/>
      <c r="WMT21" s="1838"/>
      <c r="WMU21" s="1838"/>
      <c r="WMV21" s="1827"/>
      <c r="WMW21" s="1823"/>
      <c r="WMX21" s="1840"/>
      <c r="WMY21" s="1825"/>
      <c r="WMZ21" s="1826"/>
      <c r="WNA21" s="1827"/>
      <c r="WNB21" s="1828"/>
      <c r="WNC21" s="1829"/>
      <c r="WND21" s="1830"/>
      <c r="WNE21" s="1826"/>
      <c r="WNF21" s="1831"/>
      <c r="WNG21" s="1667"/>
      <c r="WNH21" s="1832"/>
      <c r="WNI21" s="1665"/>
      <c r="WNJ21" s="1841"/>
      <c r="WNK21" s="1448"/>
      <c r="WNL21" s="1666"/>
      <c r="WNM21" s="1667"/>
      <c r="WNN21" s="1668"/>
      <c r="WNO21" s="1668"/>
      <c r="WNP21" s="1667"/>
      <c r="WNQ21" s="1833"/>
      <c r="WNR21" s="1827"/>
      <c r="WNS21" s="1827"/>
      <c r="WNT21" s="1842"/>
      <c r="WNU21" s="1842"/>
      <c r="WNV21" s="1827"/>
      <c r="WNW21" s="1835"/>
      <c r="WNX21" s="1836"/>
      <c r="WNY21" s="1837"/>
      <c r="WNZ21" s="1827"/>
      <c r="WOA21" s="1827"/>
      <c r="WOB21" s="1827"/>
      <c r="WOC21" s="1838"/>
      <c r="WOD21" s="1838"/>
      <c r="WOE21" s="1827"/>
      <c r="WOF21" s="1838"/>
      <c r="WOG21" s="1838"/>
      <c r="WOH21" s="1838"/>
      <c r="WOI21" s="1838"/>
      <c r="WOJ21" s="1838"/>
      <c r="WOK21" s="1827"/>
      <c r="WOL21" s="1823"/>
      <c r="WOM21" s="1840"/>
      <c r="WON21" s="1825"/>
      <c r="WOO21" s="1826"/>
      <c r="WOP21" s="1827"/>
      <c r="WOQ21" s="1828"/>
      <c r="WOR21" s="1829"/>
      <c r="WOS21" s="1830"/>
      <c r="WOT21" s="1826"/>
      <c r="WOU21" s="1831"/>
      <c r="WOV21" s="1667"/>
      <c r="WOW21" s="1832"/>
      <c r="WOX21" s="1665"/>
      <c r="WOY21" s="1841"/>
      <c r="WOZ21" s="1448"/>
      <c r="WPA21" s="1666"/>
      <c r="WPB21" s="1667"/>
      <c r="WPC21" s="1668"/>
      <c r="WPD21" s="1668"/>
      <c r="WPE21" s="1667"/>
      <c r="WPF21" s="1833"/>
      <c r="WPG21" s="1827"/>
      <c r="WPH21" s="1827"/>
      <c r="WPI21" s="1842"/>
      <c r="WPJ21" s="1842"/>
      <c r="WPK21" s="1827"/>
      <c r="WPL21" s="1835"/>
      <c r="WPM21" s="1836"/>
      <c r="WPN21" s="1837"/>
      <c r="WPO21" s="1827"/>
      <c r="WPP21" s="1827"/>
      <c r="WPQ21" s="1827"/>
      <c r="WPR21" s="1838"/>
      <c r="WPS21" s="1838"/>
      <c r="WPT21" s="1827"/>
      <c r="WPU21" s="1838"/>
      <c r="WPV21" s="1838"/>
      <c r="WPW21" s="1838"/>
      <c r="WPX21" s="1838"/>
      <c r="WPY21" s="1838"/>
      <c r="WPZ21" s="1827"/>
      <c r="WQA21" s="1823"/>
      <c r="WQB21" s="1840"/>
      <c r="WQC21" s="1825"/>
      <c r="WQD21" s="1826"/>
      <c r="WQE21" s="1827"/>
      <c r="WQF21" s="1828"/>
      <c r="WQG21" s="1829"/>
      <c r="WQH21" s="1830"/>
      <c r="WQI21" s="1826"/>
      <c r="WQJ21" s="1831"/>
      <c r="WQK21" s="1667"/>
      <c r="WQL21" s="1832"/>
      <c r="WQM21" s="1665"/>
      <c r="WQN21" s="1841"/>
      <c r="WQO21" s="1448"/>
      <c r="WQP21" s="1666"/>
      <c r="WQQ21" s="1667"/>
      <c r="WQR21" s="1668"/>
      <c r="WQS21" s="1668"/>
      <c r="WQT21" s="1667"/>
      <c r="WQU21" s="1833"/>
      <c r="WQV21" s="1827"/>
      <c r="WQW21" s="1827"/>
      <c r="WQX21" s="1842"/>
      <c r="WQY21" s="1842"/>
      <c r="WQZ21" s="1827"/>
      <c r="WRA21" s="1835"/>
      <c r="WRB21" s="1836"/>
      <c r="WRC21" s="1837"/>
      <c r="WRD21" s="1827"/>
      <c r="WRE21" s="1827"/>
      <c r="WRF21" s="1827"/>
      <c r="WRG21" s="1838"/>
      <c r="WRH21" s="1838"/>
      <c r="WRI21" s="1827"/>
      <c r="WRJ21" s="1838"/>
      <c r="WRK21" s="1838"/>
      <c r="WRL21" s="1838"/>
      <c r="WRM21" s="1838"/>
      <c r="WRN21" s="1838"/>
      <c r="WRO21" s="1827"/>
      <c r="WRP21" s="1823"/>
      <c r="WRQ21" s="1840"/>
      <c r="WRR21" s="1825"/>
      <c r="WRS21" s="1826"/>
      <c r="WRT21" s="1827"/>
      <c r="WRU21" s="1828"/>
      <c r="WRV21" s="1829"/>
      <c r="WRW21" s="1830"/>
      <c r="WRX21" s="1826"/>
      <c r="WRY21" s="1831"/>
      <c r="WRZ21" s="1667"/>
      <c r="WSA21" s="1832"/>
      <c r="WSB21" s="1665"/>
      <c r="WSC21" s="1841"/>
      <c r="WSD21" s="1448"/>
      <c r="WSE21" s="1666"/>
      <c r="WSF21" s="1667"/>
      <c r="WSG21" s="1668"/>
      <c r="WSH21" s="1668"/>
      <c r="WSI21" s="1667"/>
      <c r="WSJ21" s="1833"/>
      <c r="WSK21" s="1827"/>
      <c r="WSL21" s="1827"/>
      <c r="WSM21" s="1842"/>
      <c r="WSN21" s="1842"/>
      <c r="WSO21" s="1827"/>
      <c r="WSP21" s="1835"/>
      <c r="WSQ21" s="1836"/>
      <c r="WSR21" s="1837"/>
      <c r="WSS21" s="1827"/>
      <c r="WST21" s="1827"/>
      <c r="WSU21" s="1827"/>
      <c r="WSV21" s="1838"/>
      <c r="WSW21" s="1838"/>
      <c r="WSX21" s="1827"/>
      <c r="WSY21" s="1838"/>
      <c r="WSZ21" s="1838"/>
      <c r="WTA21" s="1838"/>
      <c r="WTB21" s="1838"/>
      <c r="WTC21" s="1838"/>
      <c r="WTD21" s="1827"/>
      <c r="WTE21" s="1823"/>
      <c r="WTF21" s="1840"/>
      <c r="WTG21" s="1825"/>
      <c r="WTH21" s="1826"/>
      <c r="WTI21" s="1827"/>
      <c r="WTJ21" s="1828"/>
      <c r="WTK21" s="1829"/>
      <c r="WTL21" s="1830"/>
      <c r="WTM21" s="1826"/>
      <c r="WTN21" s="1831"/>
      <c r="WTO21" s="1667"/>
      <c r="WTP21" s="1832"/>
      <c r="WTQ21" s="1665"/>
      <c r="WTR21" s="1841"/>
      <c r="WTS21" s="1448"/>
      <c r="WTT21" s="1666"/>
      <c r="WTU21" s="1667"/>
      <c r="WTV21" s="1668"/>
      <c r="WTW21" s="1668"/>
      <c r="WTX21" s="1667"/>
      <c r="WTY21" s="1833"/>
      <c r="WTZ21" s="1827"/>
      <c r="WUA21" s="1827"/>
      <c r="WUB21" s="1842"/>
      <c r="WUC21" s="1842"/>
      <c r="WUD21" s="1827"/>
      <c r="WUE21" s="1835"/>
      <c r="WUF21" s="1836"/>
      <c r="WUG21" s="1837"/>
      <c r="WUH21" s="1827"/>
      <c r="WUI21" s="1827"/>
      <c r="WUJ21" s="1827"/>
      <c r="WUK21" s="1838"/>
      <c r="WUL21" s="1838"/>
      <c r="WUM21" s="1827"/>
      <c r="WUN21" s="1838"/>
      <c r="WUO21" s="1838"/>
      <c r="WUP21" s="1838"/>
      <c r="WUQ21" s="1838"/>
      <c r="WUR21" s="1838"/>
      <c r="WUS21" s="1827"/>
      <c r="WUT21" s="1823"/>
      <c r="WUU21" s="1840"/>
      <c r="WUV21" s="1825"/>
      <c r="WUW21" s="1826"/>
      <c r="WUX21" s="1827"/>
      <c r="WUY21" s="1828"/>
      <c r="WUZ21" s="1829"/>
      <c r="WVA21" s="1830"/>
      <c r="WVB21" s="1826"/>
      <c r="WVC21" s="1831"/>
      <c r="WVD21" s="1667"/>
      <c r="WVE21" s="1832"/>
      <c r="WVF21" s="1665"/>
      <c r="WVG21" s="1841"/>
      <c r="WVH21" s="1448"/>
      <c r="WVI21" s="1666"/>
      <c r="WVJ21" s="1667"/>
      <c r="WVK21" s="1668"/>
      <c r="WVL21" s="1668"/>
      <c r="WVM21" s="1667"/>
      <c r="WVN21" s="1833"/>
      <c r="WVO21" s="1827"/>
      <c r="WVP21" s="1827"/>
      <c r="WVQ21" s="1842"/>
      <c r="WVR21" s="1842"/>
      <c r="WVS21" s="1827"/>
      <c r="WVT21" s="1835"/>
      <c r="WVU21" s="1836"/>
      <c r="WVV21" s="1837"/>
      <c r="WVW21" s="1827"/>
      <c r="WVX21" s="1827"/>
      <c r="WVY21" s="1827"/>
      <c r="WVZ21" s="1838"/>
      <c r="WWA21" s="1838"/>
      <c r="WWB21" s="1827"/>
      <c r="WWC21" s="1838"/>
      <c r="WWD21" s="1838"/>
      <c r="WWE21" s="1838"/>
      <c r="WWF21" s="1838"/>
      <c r="WWG21" s="1838"/>
      <c r="WWH21" s="1827"/>
      <c r="WWI21" s="1823"/>
      <c r="WWJ21" s="1840"/>
      <c r="WWK21" s="1825"/>
      <c r="WWL21" s="1826"/>
      <c r="WWM21" s="1827"/>
      <c r="WWN21" s="1828"/>
      <c r="WWO21" s="1829"/>
      <c r="WWP21" s="1830"/>
      <c r="WWQ21" s="1826"/>
      <c r="WWR21" s="1831"/>
      <c r="WWS21" s="1667"/>
      <c r="WWT21" s="1832"/>
      <c r="WWU21" s="1665"/>
      <c r="WWV21" s="1841"/>
      <c r="WWW21" s="1448"/>
      <c r="WWX21" s="1666"/>
      <c r="WWY21" s="1667"/>
      <c r="WWZ21" s="1668"/>
      <c r="WXA21" s="1668"/>
      <c r="WXB21" s="1667"/>
      <c r="WXC21" s="1833"/>
      <c r="WXD21" s="1827"/>
      <c r="WXE21" s="1827"/>
      <c r="WXF21" s="1842"/>
      <c r="WXG21" s="1842"/>
      <c r="WXH21" s="1827"/>
      <c r="WXI21" s="1835"/>
      <c r="WXJ21" s="1836"/>
      <c r="WXK21" s="1837"/>
      <c r="WXL21" s="1827"/>
      <c r="WXM21" s="1827"/>
      <c r="WXN21" s="1827"/>
      <c r="WXO21" s="1838"/>
      <c r="WXP21" s="1838"/>
      <c r="WXQ21" s="1827"/>
      <c r="WXR21" s="1838"/>
      <c r="WXS21" s="1838"/>
      <c r="WXT21" s="1838"/>
      <c r="WXU21" s="1838"/>
      <c r="WXV21" s="1838"/>
      <c r="WXW21" s="1827"/>
      <c r="WXX21" s="1823"/>
      <c r="WXY21" s="1840"/>
      <c r="WXZ21" s="1825"/>
      <c r="WYA21" s="1826"/>
      <c r="WYB21" s="1827"/>
      <c r="WYC21" s="1828"/>
      <c r="WYD21" s="1829"/>
      <c r="WYE21" s="1830"/>
      <c r="WYF21" s="1826"/>
      <c r="WYG21" s="1831"/>
      <c r="WYH21" s="1667"/>
      <c r="WYI21" s="1832"/>
      <c r="WYJ21" s="1665"/>
      <c r="WYK21" s="1841"/>
      <c r="WYL21" s="1448"/>
      <c r="WYM21" s="1666"/>
      <c r="WYN21" s="1667"/>
      <c r="WYO21" s="1668"/>
      <c r="WYP21" s="1668"/>
      <c r="WYQ21" s="1667"/>
      <c r="WYR21" s="1833"/>
      <c r="WYS21" s="1827"/>
      <c r="WYT21" s="1827"/>
      <c r="WYU21" s="1842"/>
      <c r="WYV21" s="1842"/>
      <c r="WYW21" s="1827"/>
      <c r="WYX21" s="1835"/>
      <c r="WYY21" s="1836"/>
      <c r="WYZ21" s="1837"/>
      <c r="WZA21" s="1827"/>
      <c r="WZB21" s="1827"/>
      <c r="WZC21" s="1827"/>
      <c r="WZD21" s="1838"/>
      <c r="WZE21" s="1838"/>
      <c r="WZF21" s="1827"/>
      <c r="WZG21" s="1838"/>
      <c r="WZH21" s="1838"/>
      <c r="WZI21" s="1838"/>
      <c r="WZJ21" s="1838"/>
      <c r="WZK21" s="1838"/>
      <c r="WZL21" s="1827"/>
      <c r="WZM21" s="1823"/>
      <c r="WZN21" s="1840"/>
      <c r="WZO21" s="1825"/>
      <c r="WZP21" s="1826"/>
      <c r="WZQ21" s="1827"/>
      <c r="WZR21" s="1828"/>
      <c r="WZS21" s="1829"/>
      <c r="WZT21" s="1830"/>
      <c r="WZU21" s="1826"/>
      <c r="WZV21" s="1831"/>
      <c r="WZW21" s="1667"/>
      <c r="WZX21" s="1832"/>
      <c r="WZY21" s="1665"/>
      <c r="WZZ21" s="1841"/>
      <c r="XAA21" s="1448"/>
      <c r="XAB21" s="1666"/>
      <c r="XAC21" s="1667"/>
      <c r="XAD21" s="1668"/>
      <c r="XAE21" s="1668"/>
      <c r="XAF21" s="1667"/>
      <c r="XAG21" s="1833"/>
      <c r="XAH21" s="1827"/>
      <c r="XAI21" s="1827"/>
      <c r="XAJ21" s="1842"/>
      <c r="XAK21" s="1842"/>
      <c r="XAL21" s="1827"/>
      <c r="XAM21" s="1835"/>
      <c r="XAN21" s="1836"/>
      <c r="XAO21" s="1837"/>
      <c r="XAP21" s="1827"/>
      <c r="XAQ21" s="1827"/>
      <c r="XAR21" s="1827"/>
      <c r="XAS21" s="1838"/>
      <c r="XAT21" s="1838"/>
      <c r="XAU21" s="1827"/>
      <c r="XAV21" s="1838"/>
      <c r="XAW21" s="1838"/>
      <c r="XAX21" s="1838"/>
      <c r="XAY21" s="1838"/>
      <c r="XAZ21" s="1838"/>
      <c r="XBA21" s="1827"/>
      <c r="XBB21" s="1823"/>
      <c r="XBC21" s="1840"/>
      <c r="XBD21" s="1825"/>
      <c r="XBE21" s="1826"/>
      <c r="XBF21" s="1827"/>
      <c r="XBG21" s="1828"/>
      <c r="XBH21" s="1829"/>
      <c r="XBI21" s="1830"/>
      <c r="XBJ21" s="1826"/>
      <c r="XBK21" s="1831"/>
      <c r="XBL21" s="1667"/>
      <c r="XBM21" s="1832"/>
      <c r="XBN21" s="1665"/>
      <c r="XBO21" s="1841"/>
      <c r="XBP21" s="1448"/>
      <c r="XBQ21" s="1666"/>
      <c r="XBR21" s="1667"/>
      <c r="XBS21" s="1668"/>
      <c r="XBT21" s="1668"/>
      <c r="XBU21" s="1667"/>
      <c r="XBV21" s="1833"/>
      <c r="XBW21" s="1827"/>
      <c r="XBX21" s="1827"/>
      <c r="XBY21" s="1842"/>
      <c r="XBZ21" s="1842"/>
      <c r="XCA21" s="1827"/>
      <c r="XCB21" s="1835"/>
      <c r="XCC21" s="1836"/>
      <c r="XCD21" s="1837"/>
      <c r="XCE21" s="1827"/>
      <c r="XCF21" s="1827"/>
      <c r="XCG21" s="1827"/>
      <c r="XCH21" s="1838"/>
      <c r="XCI21" s="1838"/>
      <c r="XCJ21" s="1827"/>
      <c r="XCK21" s="1838"/>
      <c r="XCL21" s="1838"/>
      <c r="XCM21" s="1838"/>
      <c r="XCN21" s="1838"/>
      <c r="XCO21" s="1838"/>
      <c r="XCP21" s="1827"/>
      <c r="XCQ21" s="1823"/>
      <c r="XCR21" s="1840"/>
      <c r="XCS21" s="1825"/>
      <c r="XCT21" s="1826"/>
      <c r="XCU21" s="1827"/>
      <c r="XCV21" s="1828"/>
      <c r="XCW21" s="1829"/>
      <c r="XCX21" s="1830"/>
      <c r="XCY21" s="1826"/>
      <c r="XCZ21" s="1831"/>
      <c r="XDA21" s="1667"/>
      <c r="XDB21" s="1832"/>
      <c r="XDC21" s="1665"/>
      <c r="XDD21" s="1841"/>
      <c r="XDE21" s="1448"/>
      <c r="XDF21" s="1666"/>
      <c r="XDG21" s="1667"/>
      <c r="XDH21" s="1668"/>
      <c r="XDI21" s="1668"/>
      <c r="XDJ21" s="1667"/>
      <c r="XDK21" s="1833"/>
      <c r="XDL21" s="1827"/>
      <c r="XDM21" s="1827"/>
      <c r="XDN21" s="1842"/>
      <c r="XDO21" s="1842"/>
      <c r="XDP21" s="1827"/>
      <c r="XDQ21" s="1835"/>
      <c r="XDR21" s="1836"/>
      <c r="XDS21" s="1837"/>
      <c r="XDT21" s="1827"/>
      <c r="XDU21" s="1827"/>
      <c r="XDV21" s="1827"/>
      <c r="XDW21" s="1838"/>
      <c r="XDX21" s="1838"/>
      <c r="XDY21" s="1827"/>
      <c r="XDZ21" s="1838"/>
      <c r="XEA21" s="1838"/>
      <c r="XEB21" s="1838"/>
      <c r="XEC21" s="1838"/>
      <c r="XED21" s="1838"/>
      <c r="XEE21" s="1827"/>
      <c r="XEF21" s="1823"/>
      <c r="XEG21" s="1840"/>
      <c r="XEH21" s="1825"/>
      <c r="XEI21" s="1826"/>
      <c r="XEJ21" s="1827"/>
      <c r="XEK21" s="1828"/>
      <c r="XEL21" s="1829"/>
      <c r="XEM21" s="1830"/>
      <c r="XEN21" s="1826"/>
      <c r="XEO21" s="1831"/>
      <c r="XEP21" s="1667"/>
      <c r="XEQ21" s="1832"/>
      <c r="XER21" s="1665"/>
      <c r="XES21" s="1841"/>
      <c r="XET21" s="1448"/>
      <c r="XEU21" s="1666"/>
      <c r="XEV21" s="1667"/>
      <c r="XEW21" s="1668"/>
      <c r="XEX21" s="1668"/>
      <c r="XEY21" s="1667"/>
      <c r="XEZ21" s="1833"/>
      <c r="XFA21" s="1827"/>
      <c r="XFB21" s="1827"/>
      <c r="XFC21" s="1842"/>
      <c r="XFD21" s="1842"/>
    </row>
    <row r="22" spans="1:16384" s="518" customFormat="1" x14ac:dyDescent="0.25">
      <c r="A22" s="532"/>
      <c r="B22" s="533"/>
      <c r="C22" s="533"/>
      <c r="D22" s="534"/>
      <c r="E22" s="534"/>
      <c r="F22" s="534"/>
      <c r="G22" s="535"/>
      <c r="H22" s="535"/>
      <c r="I22" s="534"/>
      <c r="J22" s="534"/>
      <c r="K22" s="2042"/>
      <c r="L22" s="2603"/>
      <c r="M22" s="2603"/>
      <c r="N22" s="2611"/>
      <c r="O22" s="2611"/>
      <c r="P22" s="2612"/>
      <c r="Q22" s="2612"/>
      <c r="R22" s="2613"/>
      <c r="S22" s="2614"/>
      <c r="T22" s="2603"/>
      <c r="U22" s="532"/>
      <c r="V22" s="533"/>
      <c r="W22" s="533"/>
      <c r="AC22" s="532"/>
    </row>
    <row r="23" spans="1:16384" x14ac:dyDescent="0.25">
      <c r="A23" s="109"/>
      <c r="B23" s="6"/>
      <c r="C23" s="6"/>
      <c r="D23" s="111"/>
      <c r="E23" s="111"/>
      <c r="F23" s="111"/>
      <c r="G23" s="112"/>
      <c r="H23" s="112"/>
      <c r="I23" s="111"/>
      <c r="J23" s="111"/>
      <c r="K23" s="2042"/>
      <c r="L23" s="2395"/>
      <c r="M23" s="2395"/>
      <c r="N23" s="2615"/>
      <c r="O23" s="2302"/>
      <c r="P23" s="2616"/>
      <c r="Q23" s="2616"/>
      <c r="R23" s="2617"/>
      <c r="S23" s="2618"/>
      <c r="T23" s="2395"/>
      <c r="U23" s="109"/>
      <c r="V23" s="6"/>
      <c r="W23" s="6"/>
      <c r="AC23" s="109"/>
    </row>
    <row r="24" spans="1:16384" s="129" customFormat="1" x14ac:dyDescent="0.25">
      <c r="A24" s="239"/>
      <c r="B24" s="60"/>
      <c r="C24" s="60"/>
      <c r="D24" s="240"/>
      <c r="E24" s="240"/>
      <c r="F24" s="240"/>
      <c r="G24" s="241"/>
      <c r="H24" s="241"/>
      <c r="I24" s="240"/>
      <c r="J24" s="240"/>
      <c r="N24" s="263"/>
      <c r="O24" s="263"/>
      <c r="P24" s="264"/>
      <c r="Q24" s="264"/>
      <c r="R24" s="358"/>
      <c r="S24" s="262"/>
      <c r="T24" s="60"/>
      <c r="U24" s="239"/>
      <c r="V24" s="60"/>
      <c r="W24" s="60"/>
      <c r="AC24" s="239"/>
    </row>
    <row r="25" spans="1:16384" ht="15.75" x14ac:dyDescent="0.25">
      <c r="A25" s="109"/>
      <c r="B25" s="6"/>
      <c r="C25" s="6"/>
      <c r="D25" s="6"/>
      <c r="E25" s="6"/>
      <c r="F25" s="111"/>
      <c r="G25" s="112"/>
      <c r="H25" s="112"/>
      <c r="I25" s="111"/>
      <c r="J25" s="111"/>
      <c r="M25" s="17"/>
      <c r="N25" s="168"/>
      <c r="O25" s="65"/>
      <c r="P25" s="211"/>
      <c r="Q25" s="211"/>
      <c r="R25" s="171"/>
      <c r="S25" s="83"/>
      <c r="T25" s="6"/>
      <c r="U25" s="109"/>
      <c r="V25" s="6"/>
      <c r="W25" s="6"/>
      <c r="AC25" s="109"/>
    </row>
    <row r="26" spans="1:16384" x14ac:dyDescent="0.25">
      <c r="A26" s="109"/>
      <c r="B26" s="6"/>
      <c r="C26" s="6"/>
      <c r="D26" s="6"/>
      <c r="E26" s="6"/>
      <c r="F26" s="111"/>
      <c r="G26" s="112"/>
      <c r="H26" s="112"/>
      <c r="I26" s="111"/>
      <c r="J26" s="111"/>
      <c r="O26" s="65"/>
      <c r="P26" s="211"/>
      <c r="Q26" s="211"/>
      <c r="R26" s="171"/>
      <c r="S26" s="83"/>
      <c r="T26" s="6"/>
      <c r="U26" s="109"/>
      <c r="V26" s="6"/>
      <c r="W26" s="6"/>
      <c r="AC26" s="109"/>
    </row>
    <row r="27" spans="1:16384" x14ac:dyDescent="0.25">
      <c r="A27" s="109"/>
      <c r="B27" s="6"/>
      <c r="C27" s="6"/>
      <c r="D27" s="6"/>
      <c r="E27" s="6"/>
      <c r="F27" s="111"/>
      <c r="G27" s="112"/>
      <c r="H27" s="112"/>
      <c r="I27" s="111"/>
      <c r="J27" s="111"/>
      <c r="O27" s="65"/>
      <c r="P27" s="211"/>
      <c r="Q27" s="211"/>
      <c r="R27" s="171"/>
      <c r="S27" s="83"/>
      <c r="T27" s="6"/>
      <c r="U27" s="109"/>
      <c r="V27" s="6"/>
      <c r="W27" s="6"/>
      <c r="AC27" s="109"/>
    </row>
    <row r="28" spans="1:16384" ht="13.5" customHeight="1" x14ac:dyDescent="0.25">
      <c r="A28" s="109"/>
      <c r="B28" s="6"/>
      <c r="C28" s="6"/>
      <c r="D28" s="6"/>
      <c r="E28" s="6"/>
      <c r="F28" s="111"/>
      <c r="G28" s="112"/>
      <c r="H28" s="112"/>
      <c r="I28" s="111"/>
      <c r="J28" s="111"/>
      <c r="K28" s="566"/>
      <c r="O28" s="65"/>
      <c r="P28" s="211"/>
      <c r="Q28" s="211"/>
      <c r="R28" s="171"/>
      <c r="S28" s="83"/>
      <c r="T28" s="6"/>
      <c r="U28" s="109"/>
      <c r="V28" s="6"/>
      <c r="W28" s="6"/>
      <c r="AC28" s="109"/>
    </row>
    <row r="29" spans="1:16384" x14ac:dyDescent="0.25">
      <c r="A29" s="109"/>
      <c r="B29" s="6"/>
      <c r="C29" s="6"/>
      <c r="D29" s="6"/>
      <c r="E29" s="6"/>
      <c r="F29" s="111"/>
      <c r="G29" s="112"/>
      <c r="H29" s="112"/>
      <c r="I29" s="111"/>
      <c r="J29" s="111"/>
      <c r="O29" s="65"/>
      <c r="P29" s="211"/>
      <c r="Q29" s="211"/>
      <c r="R29" s="171"/>
      <c r="S29" s="83"/>
      <c r="T29" s="6"/>
      <c r="U29" s="109"/>
      <c r="V29" s="6"/>
      <c r="W29" s="6"/>
      <c r="AC29" s="109"/>
    </row>
    <row r="30" spans="1:16384" x14ac:dyDescent="0.25">
      <c r="A30" s="109"/>
      <c r="B30" s="6"/>
      <c r="C30" s="6"/>
      <c r="D30" s="6"/>
      <c r="E30" s="6"/>
      <c r="F30" s="111"/>
      <c r="G30" s="112"/>
      <c r="H30" s="112"/>
      <c r="I30" s="111"/>
      <c r="J30" s="111"/>
      <c r="O30" s="65"/>
      <c r="P30" s="211"/>
      <c r="Q30" s="211"/>
      <c r="R30" s="171"/>
      <c r="S30" s="83"/>
      <c r="T30" s="6"/>
      <c r="U30" s="109"/>
      <c r="V30" s="6"/>
      <c r="W30" s="6"/>
      <c r="AC30" s="109"/>
    </row>
    <row r="31" spans="1:16384" x14ac:dyDescent="0.25">
      <c r="A31" s="109"/>
      <c r="B31" s="6"/>
      <c r="C31" s="6"/>
      <c r="D31" s="6"/>
      <c r="E31" s="6"/>
      <c r="F31" s="111"/>
      <c r="G31" s="112"/>
      <c r="H31" s="112"/>
      <c r="I31" s="111"/>
      <c r="J31" s="111"/>
      <c r="O31" s="65"/>
      <c r="P31" s="211"/>
      <c r="Q31" s="211"/>
      <c r="R31" s="171"/>
      <c r="S31" s="83"/>
      <c r="T31" s="6"/>
      <c r="U31" s="109"/>
      <c r="V31" s="6"/>
      <c r="W31" s="6"/>
      <c r="AC31" s="109"/>
    </row>
    <row r="32" spans="1:16384" x14ac:dyDescent="0.25">
      <c r="A32" s="109"/>
      <c r="B32" s="6"/>
      <c r="C32" s="6"/>
      <c r="D32" s="6"/>
      <c r="E32" s="6"/>
      <c r="F32" s="111"/>
      <c r="G32" s="112"/>
      <c r="H32" s="112"/>
      <c r="I32" s="111"/>
      <c r="J32" s="111"/>
      <c r="O32" s="65"/>
      <c r="P32" s="211"/>
      <c r="Q32" s="211"/>
      <c r="R32" s="171"/>
      <c r="S32" s="83"/>
      <c r="T32" s="6"/>
      <c r="U32" s="109"/>
      <c r="V32" s="6"/>
      <c r="W32" s="6"/>
      <c r="AC32" s="109"/>
    </row>
    <row r="33" spans="1:29" x14ac:dyDescent="0.25">
      <c r="A33" s="109"/>
      <c r="B33" s="6"/>
      <c r="C33" s="6"/>
      <c r="D33" s="6"/>
      <c r="E33" s="6"/>
      <c r="F33" s="111"/>
      <c r="G33" s="112"/>
      <c r="H33" s="112"/>
      <c r="I33" s="111"/>
      <c r="J33" s="111"/>
      <c r="O33" s="65"/>
      <c r="P33" s="211"/>
      <c r="Q33" s="211"/>
      <c r="R33" s="171"/>
      <c r="S33" s="83"/>
      <c r="T33" s="6"/>
      <c r="U33" s="109"/>
      <c r="V33" s="6"/>
      <c r="W33" s="6"/>
      <c r="AC33" s="109"/>
    </row>
    <row r="34" spans="1:29" x14ac:dyDescent="0.25">
      <c r="A34" s="109"/>
      <c r="B34" s="6"/>
      <c r="C34" s="6"/>
      <c r="D34" s="6"/>
      <c r="E34" s="6"/>
      <c r="F34" s="111"/>
      <c r="G34" s="112"/>
      <c r="H34" s="112"/>
      <c r="I34" s="111"/>
      <c r="J34" s="111"/>
      <c r="O34" s="65"/>
      <c r="P34" s="211"/>
      <c r="Q34" s="211"/>
      <c r="R34" s="171"/>
      <c r="S34" s="83"/>
      <c r="T34" s="6"/>
      <c r="U34" s="109"/>
      <c r="V34" s="6"/>
      <c r="W34" s="6"/>
      <c r="AC34" s="109"/>
    </row>
    <row r="35" spans="1:29" x14ac:dyDescent="0.25">
      <c r="A35" s="109"/>
      <c r="B35" s="6"/>
      <c r="C35" s="6"/>
      <c r="D35" s="6"/>
      <c r="E35" s="6"/>
      <c r="F35" s="111"/>
      <c r="G35" s="112"/>
      <c r="H35" s="112"/>
      <c r="I35" s="111"/>
      <c r="J35" s="111"/>
      <c r="O35" s="65"/>
      <c r="P35" s="211"/>
      <c r="Q35" s="211"/>
      <c r="R35" s="171"/>
      <c r="S35" s="83"/>
      <c r="T35" s="6"/>
      <c r="U35" s="109"/>
      <c r="V35" s="6"/>
      <c r="W35" s="6"/>
      <c r="AC35" s="109"/>
    </row>
    <row r="36" spans="1:29" x14ac:dyDescent="0.25">
      <c r="A36" s="109"/>
      <c r="B36" s="6"/>
      <c r="C36" s="6"/>
      <c r="D36" s="6"/>
      <c r="E36" s="6"/>
      <c r="F36" s="111"/>
      <c r="G36" s="112"/>
      <c r="H36" s="112"/>
      <c r="I36" s="111"/>
      <c r="J36" s="111"/>
      <c r="O36" s="65"/>
      <c r="P36" s="211"/>
      <c r="Q36" s="211"/>
      <c r="R36" s="171"/>
      <c r="S36" s="83"/>
      <c r="T36" s="6"/>
      <c r="U36" s="109"/>
      <c r="V36" s="6"/>
      <c r="W36" s="6"/>
      <c r="AC36" s="109"/>
    </row>
    <row r="37" spans="1:29" x14ac:dyDescent="0.25">
      <c r="A37" s="109"/>
      <c r="B37" s="6"/>
      <c r="C37" s="6"/>
      <c r="D37" s="6"/>
      <c r="E37" s="6"/>
      <c r="F37" s="111"/>
      <c r="G37" s="112"/>
      <c r="H37" s="112"/>
      <c r="I37" s="111"/>
      <c r="J37" s="111"/>
      <c r="O37" s="65"/>
      <c r="P37" s="211"/>
      <c r="Q37" s="211"/>
      <c r="R37" s="171"/>
      <c r="S37" s="83"/>
      <c r="T37" s="6"/>
      <c r="U37" s="109"/>
      <c r="V37" s="6"/>
      <c r="W37" s="6"/>
      <c r="AC37" s="109"/>
    </row>
    <row r="38" spans="1:29" x14ac:dyDescent="0.25">
      <c r="A38" s="109"/>
      <c r="B38" s="6"/>
      <c r="C38" s="6"/>
      <c r="D38" s="6"/>
      <c r="E38" s="6"/>
      <c r="F38" s="111"/>
      <c r="G38" s="112"/>
      <c r="H38" s="112"/>
      <c r="I38" s="111"/>
      <c r="J38" s="111"/>
      <c r="O38" s="65"/>
      <c r="P38" s="211"/>
      <c r="Q38" s="211"/>
      <c r="R38" s="171"/>
      <c r="S38" s="83"/>
      <c r="T38" s="6"/>
      <c r="U38" s="109"/>
      <c r="V38" s="6"/>
      <c r="W38" s="6"/>
      <c r="AC38" s="109"/>
    </row>
    <row r="39" spans="1:29" x14ac:dyDescent="0.25">
      <c r="A39" s="109"/>
      <c r="B39" s="6"/>
      <c r="C39" s="6"/>
      <c r="D39" s="6"/>
      <c r="E39" s="6"/>
      <c r="F39" s="111"/>
      <c r="G39" s="112"/>
      <c r="H39" s="112"/>
      <c r="I39" s="111"/>
      <c r="J39" s="111"/>
      <c r="O39" s="65"/>
      <c r="P39" s="211"/>
      <c r="Q39" s="211"/>
      <c r="R39" s="171"/>
      <c r="S39" s="83"/>
      <c r="T39" s="6"/>
      <c r="U39" s="109"/>
      <c r="V39" s="6"/>
      <c r="W39" s="6"/>
      <c r="AC39" s="109"/>
    </row>
    <row r="40" spans="1:29" x14ac:dyDescent="0.25">
      <c r="A40" s="109"/>
      <c r="B40" s="6"/>
      <c r="C40" s="6"/>
      <c r="D40" s="6"/>
      <c r="E40" s="6"/>
      <c r="F40" s="111"/>
      <c r="G40" s="112"/>
      <c r="H40" s="112"/>
      <c r="I40" s="111"/>
      <c r="J40" s="111"/>
      <c r="O40" s="65"/>
      <c r="P40" s="211"/>
      <c r="Q40" s="211"/>
      <c r="R40" s="171"/>
      <c r="S40" s="83"/>
      <c r="T40" s="6"/>
      <c r="U40" s="109"/>
      <c r="V40" s="6"/>
      <c r="W40" s="6"/>
      <c r="AC40" s="109"/>
    </row>
    <row r="41" spans="1:29" x14ac:dyDescent="0.25">
      <c r="A41" s="109"/>
      <c r="R41" s="316"/>
      <c r="U41" s="109"/>
      <c r="AC41" s="109"/>
    </row>
    <row r="42" spans="1:29" x14ac:dyDescent="0.25">
      <c r="A42" s="109"/>
      <c r="R42" s="316"/>
      <c r="U42" s="109"/>
      <c r="AC42" s="109"/>
    </row>
    <row r="43" spans="1:29" x14ac:dyDescent="0.25">
      <c r="A43" s="109"/>
      <c r="R43" s="316"/>
      <c r="U43" s="109"/>
      <c r="AC43" s="109"/>
    </row>
    <row r="44" spans="1:29" x14ac:dyDescent="0.25">
      <c r="A44" s="109"/>
      <c r="R44" s="316"/>
      <c r="U44" s="109"/>
      <c r="AC44" s="109"/>
    </row>
    <row r="45" spans="1:29" x14ac:dyDescent="0.25">
      <c r="A45" s="109"/>
      <c r="R45" s="316"/>
      <c r="U45" s="109"/>
      <c r="AC45" s="109"/>
    </row>
    <row r="46" spans="1:29" x14ac:dyDescent="0.25">
      <c r="A46" s="109"/>
      <c r="R46" s="316"/>
      <c r="U46" s="109"/>
      <c r="AC46" s="109"/>
    </row>
    <row r="47" spans="1:29" x14ac:dyDescent="0.25">
      <c r="A47" s="109"/>
      <c r="R47" s="316"/>
      <c r="U47" s="109"/>
      <c r="AC47" s="109"/>
    </row>
    <row r="48" spans="1:29" x14ac:dyDescent="0.25">
      <c r="A48" s="109"/>
      <c r="R48" s="316"/>
      <c r="U48" s="109"/>
      <c r="AC48" s="109"/>
    </row>
    <row r="49" spans="1:29" x14ac:dyDescent="0.25">
      <c r="A49" s="109"/>
      <c r="R49" s="151"/>
      <c r="U49" s="109"/>
      <c r="AC49" s="109"/>
    </row>
    <row r="50" spans="1:29" x14ac:dyDescent="0.25">
      <c r="A50" s="109"/>
      <c r="R50" s="151"/>
      <c r="U50" s="109"/>
      <c r="AC50" s="109"/>
    </row>
    <row r="51" spans="1:29" x14ac:dyDescent="0.25">
      <c r="A51" s="109"/>
      <c r="R51" s="151"/>
      <c r="U51" s="109"/>
      <c r="AC51" s="109"/>
    </row>
    <row r="52" spans="1:29" x14ac:dyDescent="0.25">
      <c r="A52" s="109"/>
      <c r="R52" s="151"/>
      <c r="U52" s="109"/>
      <c r="AC52" s="109"/>
    </row>
    <row r="53" spans="1:29" x14ac:dyDescent="0.25">
      <c r="A53" s="109"/>
      <c r="R53" s="151"/>
      <c r="U53" s="109"/>
      <c r="AC53" s="109"/>
    </row>
    <row r="54" spans="1:29" x14ac:dyDescent="0.25">
      <c r="A54" s="109"/>
      <c r="R54" s="151"/>
      <c r="U54" s="109"/>
      <c r="AC54" s="109"/>
    </row>
    <row r="55" spans="1:29" x14ac:dyDescent="0.25">
      <c r="A55" s="109"/>
      <c r="R55" s="151"/>
      <c r="U55" s="109"/>
      <c r="AC55" s="109"/>
    </row>
    <row r="56" spans="1:29" x14ac:dyDescent="0.25">
      <c r="A56" s="109"/>
      <c r="R56" s="151"/>
      <c r="U56" s="109"/>
      <c r="AC56" s="109"/>
    </row>
    <row r="57" spans="1:29" x14ac:dyDescent="0.25">
      <c r="A57" s="109"/>
      <c r="R57" s="151"/>
      <c r="U57" s="109"/>
      <c r="AC57" s="109"/>
    </row>
    <row r="58" spans="1:29" x14ac:dyDescent="0.25">
      <c r="A58" s="109"/>
      <c r="R58" s="151"/>
      <c r="U58" s="109"/>
      <c r="AC58" s="109"/>
    </row>
    <row r="59" spans="1:29" x14ac:dyDescent="0.25">
      <c r="A59" s="109"/>
      <c r="R59" s="151"/>
      <c r="U59" s="109"/>
      <c r="AC59" s="109"/>
    </row>
    <row r="60" spans="1:29" x14ac:dyDescent="0.25">
      <c r="A60" s="109"/>
      <c r="R60" s="151"/>
      <c r="U60" s="109"/>
      <c r="AC60" s="109"/>
    </row>
    <row r="61" spans="1:29" x14ac:dyDescent="0.25">
      <c r="A61" s="109"/>
      <c r="R61" s="151"/>
      <c r="U61" s="109"/>
      <c r="AC61" s="109"/>
    </row>
    <row r="62" spans="1:29" x14ac:dyDescent="0.25">
      <c r="A62" s="109"/>
      <c r="R62" s="151"/>
      <c r="U62" s="109"/>
      <c r="AC62" s="109"/>
    </row>
    <row r="63" spans="1:29" x14ac:dyDescent="0.25">
      <c r="A63" s="109"/>
      <c r="R63" s="151"/>
      <c r="U63" s="109"/>
      <c r="AC63" s="109"/>
    </row>
    <row r="64" spans="1:29" x14ac:dyDescent="0.25">
      <c r="A64" s="109"/>
      <c r="R64" s="151"/>
      <c r="U64" s="109"/>
      <c r="AC64" s="109"/>
    </row>
    <row r="65" spans="1:29" x14ac:dyDescent="0.25">
      <c r="A65" s="109"/>
      <c r="R65" s="151"/>
      <c r="U65" s="109"/>
      <c r="AC65" s="109"/>
    </row>
    <row r="66" spans="1:29" x14ac:dyDescent="0.25">
      <c r="A66" s="109"/>
      <c r="R66" s="151"/>
      <c r="U66" s="109"/>
      <c r="AC66" s="109"/>
    </row>
    <row r="67" spans="1:29" x14ac:dyDescent="0.25">
      <c r="A67" s="109"/>
      <c r="R67" s="151"/>
      <c r="U67" s="109"/>
      <c r="AC67" s="109"/>
    </row>
    <row r="68" spans="1:29" x14ac:dyDescent="0.25">
      <c r="A68" s="109"/>
      <c r="R68" s="151"/>
      <c r="U68" s="109"/>
      <c r="AC68" s="109"/>
    </row>
    <row r="69" spans="1:29" x14ac:dyDescent="0.25">
      <c r="A69" s="109"/>
      <c r="R69" s="151"/>
      <c r="U69" s="109"/>
      <c r="AC69" s="109"/>
    </row>
    <row r="70" spans="1:29" x14ac:dyDescent="0.25">
      <c r="A70" s="109"/>
      <c r="R70" s="151"/>
      <c r="U70" s="109"/>
      <c r="AC70" s="109"/>
    </row>
    <row r="71" spans="1:29" x14ac:dyDescent="0.25">
      <c r="A71" s="109"/>
      <c r="U71" s="109"/>
      <c r="AC71" s="109"/>
    </row>
    <row r="72" spans="1:29" x14ac:dyDescent="0.25">
      <c r="A72" s="109"/>
      <c r="U72" s="109"/>
      <c r="AC72" s="109"/>
    </row>
    <row r="73" spans="1:29" x14ac:dyDescent="0.25">
      <c r="A73" s="109"/>
      <c r="U73" s="109"/>
      <c r="AC73" s="109"/>
    </row>
    <row r="74" spans="1:29" x14ac:dyDescent="0.25">
      <c r="A74" s="109"/>
      <c r="U74" s="109"/>
      <c r="AC74" s="109"/>
    </row>
    <row r="75" spans="1:29" x14ac:dyDescent="0.25">
      <c r="A75" s="109"/>
      <c r="U75" s="109"/>
      <c r="AC75" s="109"/>
    </row>
    <row r="76" spans="1:29" x14ac:dyDescent="0.25">
      <c r="A76" s="109"/>
      <c r="U76" s="109"/>
      <c r="AC76" s="109"/>
    </row>
    <row r="77" spans="1:29" x14ac:dyDescent="0.25">
      <c r="A77" s="109"/>
      <c r="U77" s="109"/>
      <c r="AC77" s="109"/>
    </row>
    <row r="78" spans="1:29" x14ac:dyDescent="0.25">
      <c r="A78" s="109"/>
      <c r="U78" s="109"/>
      <c r="AC78" s="109"/>
    </row>
    <row r="79" spans="1:29" x14ac:dyDescent="0.25">
      <c r="A79" s="109"/>
      <c r="U79" s="109"/>
      <c r="AC79" s="109"/>
    </row>
    <row r="80" spans="1:29" x14ac:dyDescent="0.25">
      <c r="A80" s="109"/>
      <c r="U80" s="109"/>
      <c r="AC80" s="109"/>
    </row>
    <row r="81" spans="1:29" x14ac:dyDescent="0.25">
      <c r="A81" s="109"/>
      <c r="U81" s="109"/>
      <c r="AC81" s="109"/>
    </row>
    <row r="82" spans="1:29" x14ac:dyDescent="0.25">
      <c r="A82" s="109"/>
      <c r="U82" s="109"/>
      <c r="AC82" s="109"/>
    </row>
    <row r="83" spans="1:29" x14ac:dyDescent="0.25">
      <c r="A83" s="109"/>
      <c r="U83" s="109"/>
      <c r="AC83" s="109"/>
    </row>
    <row r="84" spans="1:29" x14ac:dyDescent="0.25">
      <c r="A84" s="109"/>
      <c r="U84" s="109"/>
      <c r="AC84" s="109"/>
    </row>
    <row r="85" spans="1:29" x14ac:dyDescent="0.25">
      <c r="A85" s="109"/>
      <c r="U85" s="109"/>
      <c r="AC85" s="109"/>
    </row>
    <row r="86" spans="1:29" x14ac:dyDescent="0.25">
      <c r="A86" s="109"/>
      <c r="U86" s="109"/>
      <c r="AC86" s="109"/>
    </row>
    <row r="87" spans="1:29" x14ac:dyDescent="0.25">
      <c r="A87" s="109"/>
      <c r="U87" s="109"/>
      <c r="AC87" s="109"/>
    </row>
    <row r="88" spans="1:29" x14ac:dyDescent="0.25">
      <c r="A88" s="109"/>
      <c r="U88" s="109"/>
      <c r="AC88" s="109"/>
    </row>
    <row r="89" spans="1:29" x14ac:dyDescent="0.25">
      <c r="A89" s="109"/>
      <c r="U89" s="109"/>
      <c r="AC89" s="109"/>
    </row>
    <row r="90" spans="1:29" x14ac:dyDescent="0.25">
      <c r="A90" s="109"/>
      <c r="U90" s="109"/>
      <c r="AC90" s="109"/>
    </row>
    <row r="91" spans="1:29" x14ac:dyDescent="0.25">
      <c r="A91" s="109"/>
      <c r="U91" s="109"/>
      <c r="AC91" s="109"/>
    </row>
    <row r="92" spans="1:29" x14ac:dyDescent="0.25">
      <c r="A92" s="109"/>
      <c r="U92" s="109"/>
      <c r="AC92" s="109"/>
    </row>
    <row r="93" spans="1:29" x14ac:dyDescent="0.25">
      <c r="A93" s="109"/>
      <c r="U93" s="109"/>
      <c r="AC93" s="109"/>
    </row>
    <row r="94" spans="1:29" x14ac:dyDescent="0.25">
      <c r="A94" s="109"/>
      <c r="U94" s="109"/>
      <c r="AC94" s="109"/>
    </row>
    <row r="95" spans="1:29" x14ac:dyDescent="0.25">
      <c r="A95" s="109"/>
      <c r="U95" s="109"/>
      <c r="AC95" s="109"/>
    </row>
    <row r="96" spans="1:29" x14ac:dyDescent="0.25">
      <c r="A96" s="109"/>
      <c r="U96" s="109"/>
      <c r="AC96" s="109"/>
    </row>
    <row r="97" spans="1:29" x14ac:dyDescent="0.25">
      <c r="A97" s="109"/>
      <c r="U97" s="109"/>
      <c r="AC97" s="109"/>
    </row>
    <row r="98" spans="1:29" x14ac:dyDescent="0.25">
      <c r="A98" s="109"/>
      <c r="U98" s="109"/>
      <c r="AC98" s="109"/>
    </row>
    <row r="99" spans="1:29" x14ac:dyDescent="0.25">
      <c r="A99" s="109"/>
      <c r="U99" s="109"/>
      <c r="AC99" s="109"/>
    </row>
    <row r="100" spans="1:29" x14ac:dyDescent="0.25">
      <c r="A100" s="109"/>
      <c r="U100" s="109"/>
      <c r="AC100" s="109"/>
    </row>
    <row r="101" spans="1:29" x14ac:dyDescent="0.25">
      <c r="A101" s="109"/>
      <c r="U101" s="109"/>
      <c r="AC101" s="109"/>
    </row>
    <row r="65504" spans="14:20" x14ac:dyDescent="0.25">
      <c r="N65504" s="58"/>
      <c r="O65504" s="58"/>
      <c r="P65504" s="58"/>
      <c r="R65504" s="58"/>
      <c r="S65504" s="58"/>
      <c r="T65504" s="6"/>
    </row>
  </sheetData>
  <mergeCells count="13">
    <mergeCell ref="K21:T21"/>
    <mergeCell ref="R5:S5"/>
    <mergeCell ref="P5:Q5"/>
    <mergeCell ref="N5:O5"/>
    <mergeCell ref="K18:M18"/>
    <mergeCell ref="K15:M15"/>
    <mergeCell ref="K12:M12"/>
    <mergeCell ref="K8:M8"/>
    <mergeCell ref="K6:M6"/>
    <mergeCell ref="K11:M11"/>
    <mergeCell ref="K7:M7"/>
    <mergeCell ref="K17:M17"/>
    <mergeCell ref="K14:M14"/>
  </mergeCells>
  <phoneticPr fontId="20" type="noConversion"/>
  <printOptions horizontalCentered="1" verticalCentered="1"/>
  <pageMargins left="0.98425196850393704" right="0.39370078740157483" top="0.39370078740157483" bottom="0.39370078740157483" header="0" footer="0.59055118110236227"/>
  <pageSetup scale="85" orientation="landscape" r:id="rId1"/>
  <headerFooter alignWithMargins="0"/>
  <colBreaks count="1" manualBreakCount="1">
    <brk id="34" max="18"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EB700B"/>
  </sheetPr>
  <dimension ref="A1:C34"/>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8.42578125" style="58" customWidth="1"/>
    <col min="2" max="2" width="23.5703125" style="58" customWidth="1"/>
    <col min="3" max="3" width="13.570312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3" ht="15" x14ac:dyDescent="0.25">
      <c r="A1" s="1652" t="s">
        <v>2242</v>
      </c>
      <c r="B1" s="2597"/>
      <c r="C1" s="2839" t="s">
        <v>5041</v>
      </c>
    </row>
    <row r="2" spans="1:3" ht="15" x14ac:dyDescent="0.25">
      <c r="A2" s="2121">
        <v>2013</v>
      </c>
      <c r="B2" s="2242"/>
      <c r="C2" s="2242"/>
    </row>
    <row r="3" spans="1:3" ht="15" customHeight="1" x14ac:dyDescent="0.25">
      <c r="A3" s="2186"/>
      <c r="B3" s="2242"/>
      <c r="C3" s="2242"/>
    </row>
    <row r="4" spans="1:3" ht="33.75" customHeight="1" x14ac:dyDescent="0.25">
      <c r="A4" s="2382" t="s">
        <v>33</v>
      </c>
      <c r="B4" s="5966" t="s">
        <v>119</v>
      </c>
      <c r="C4" s="5966"/>
    </row>
    <row r="5" spans="1:3" s="17" customFormat="1" ht="26.25" customHeight="1" x14ac:dyDescent="0.25">
      <c r="A5" s="2256" t="s">
        <v>31</v>
      </c>
      <c r="B5" s="2624">
        <f>SUM(B6:B11)</f>
        <v>46514155.859999999</v>
      </c>
      <c r="C5" s="2232"/>
    </row>
    <row r="6" spans="1:3" s="60" customFormat="1" ht="25.5" customHeight="1" x14ac:dyDescent="0.2">
      <c r="A6" s="5089" t="s">
        <v>2243</v>
      </c>
      <c r="B6" s="5134">
        <f>'4-E382op-PJproc'!O7</f>
        <v>1666900</v>
      </c>
      <c r="C6" s="5109"/>
    </row>
    <row r="7" spans="1:3" s="60" customFormat="1" ht="26.25" customHeight="1" x14ac:dyDescent="0.2">
      <c r="A7" s="5057" t="s">
        <v>500</v>
      </c>
      <c r="B7" s="2586">
        <f>'4-E382op-PJproc'!O10</f>
        <v>7062000</v>
      </c>
      <c r="C7" s="2188"/>
    </row>
    <row r="8" spans="1:3" s="6" customFormat="1" ht="26.25" customHeight="1" x14ac:dyDescent="0.2">
      <c r="A8" s="5057" t="s">
        <v>878</v>
      </c>
      <c r="B8" s="2586">
        <f>'4-E382op-PJproc'!O14</f>
        <v>18029946</v>
      </c>
      <c r="C8" s="2188"/>
    </row>
    <row r="9" spans="1:3" s="6" customFormat="1" ht="27.75" customHeight="1" x14ac:dyDescent="0.2">
      <c r="A9" s="5057" t="s">
        <v>1328</v>
      </c>
      <c r="B9" s="2586">
        <f>'4-E382op-PJproc'!O17</f>
        <v>6118054</v>
      </c>
      <c r="C9" s="2188"/>
    </row>
    <row r="10" spans="1:3" s="6" customFormat="1" ht="24.75" customHeight="1" x14ac:dyDescent="0.2">
      <c r="A10" s="5057" t="s">
        <v>659</v>
      </c>
      <c r="B10" s="2586">
        <f>'4-E382op-PJproc (2)'!E6</f>
        <v>7137255.8600000003</v>
      </c>
      <c r="C10" s="2188"/>
    </row>
    <row r="11" spans="1:3" s="6" customFormat="1" ht="32.25" customHeight="1" x14ac:dyDescent="0.2">
      <c r="A11" s="5093" t="s">
        <v>1261</v>
      </c>
      <c r="B11" s="5108">
        <f>'4-E382op-PJproc (2)'!E9</f>
        <v>6500000</v>
      </c>
      <c r="C11" s="5123"/>
    </row>
    <row r="12" spans="1:3" s="6" customFormat="1" ht="12.75" customHeight="1" x14ac:dyDescent="0.2">
      <c r="A12" s="2222"/>
      <c r="B12" s="2240"/>
      <c r="C12" s="2188"/>
    </row>
    <row r="13" spans="1:3" ht="14.1" customHeight="1" x14ac:dyDescent="0.25">
      <c r="A13" s="2042" t="s">
        <v>1273</v>
      </c>
      <c r="B13" s="2314"/>
      <c r="C13" s="2314"/>
    </row>
    <row r="14" spans="1:3" ht="15.75" customHeight="1" x14ac:dyDescent="0.25"/>
    <row r="15" spans="1:3" ht="15.75" customHeight="1" x14ac:dyDescent="0.25"/>
    <row r="16" spans="1:3" ht="15.75" customHeight="1" x14ac:dyDescent="0.25">
      <c r="A16" s="529"/>
    </row>
    <row r="17" spans="2:2" ht="21.75" customHeight="1" x14ac:dyDescent="0.25"/>
    <row r="18" spans="2:2" ht="15.75" customHeight="1" x14ac:dyDescent="0.25"/>
    <row r="19" spans="2:2" ht="21.75" customHeight="1" x14ac:dyDescent="0.25"/>
    <row r="20" spans="2:2" ht="21.75" customHeight="1" x14ac:dyDescent="0.25"/>
    <row r="21" spans="2:2" ht="15.75" customHeight="1" x14ac:dyDescent="0.25"/>
    <row r="22" spans="2:2" ht="15.75" customHeight="1" x14ac:dyDescent="0.25"/>
    <row r="23" spans="2:2" ht="21.75" customHeight="1" x14ac:dyDescent="0.25"/>
    <row r="24" spans="2:2" ht="21.75" customHeight="1" x14ac:dyDescent="0.25">
      <c r="B24" s="1167"/>
    </row>
    <row r="25" spans="2:2" ht="21.75" customHeight="1" x14ac:dyDescent="0.25"/>
    <row r="30" spans="2:2" ht="21.75" customHeight="1" x14ac:dyDescent="0.25"/>
    <row r="31" spans="2:2" ht="21.75" customHeight="1" x14ac:dyDescent="0.25"/>
    <row r="33" spans="1:1" ht="21" customHeight="1" x14ac:dyDescent="0.25">
      <c r="A33" s="1355"/>
    </row>
    <row r="34" spans="1:1" ht="21.75" customHeight="1" x14ac:dyDescent="0.25"/>
  </sheetData>
  <mergeCells count="1">
    <mergeCell ref="B4:C4"/>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&amp;L&amp;"Tahoma,Normal"322</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EB700B"/>
  </sheetPr>
  <dimension ref="A1:HD65510"/>
  <sheetViews>
    <sheetView showGridLines="0" view="pageBreakPreview" topLeftCell="K1" zoomScaleNormal="70" zoomScaleSheetLayoutView="100" workbookViewId="0">
      <selection activeCell="K10" sqref="K10:N10"/>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2.28515625" style="58" customWidth="1"/>
    <col min="12" max="12" width="1.7109375" style="58" customWidth="1"/>
    <col min="13" max="14" width="15.5703125" style="58" customWidth="1"/>
    <col min="15" max="15" width="15.5703125" style="65" customWidth="1"/>
    <col min="16" max="16" width="1.85546875" style="66" customWidth="1"/>
    <col min="17" max="17" width="7.7109375" style="6" customWidth="1"/>
    <col min="18" max="18" width="1.85546875" style="58" customWidth="1"/>
    <col min="19" max="19" width="10.85546875" style="67" customWidth="1"/>
    <col min="20" max="20" width="1.85546875" style="66" customWidth="1"/>
    <col min="21" max="21" width="25.5703125" style="58" customWidth="1"/>
    <col min="22" max="22" width="1.28515625" style="58" hidden="1" customWidth="1"/>
    <col min="23" max="23" width="11.140625" style="58" hidden="1" customWidth="1"/>
    <col min="24" max="24" width="13.140625" style="58" hidden="1" customWidth="1"/>
    <col min="25" max="25" width="8" style="58" hidden="1" customWidth="1"/>
    <col min="26" max="26" width="7.5703125" style="58" hidden="1" customWidth="1"/>
    <col min="27" max="27" width="28.5703125" style="58" hidden="1" customWidth="1"/>
    <col min="28" max="28" width="48.5703125" style="58" hidden="1" customWidth="1"/>
    <col min="29" max="29" width="31.42578125" style="58" hidden="1" customWidth="1"/>
    <col min="30" max="30" width="12.5703125" style="58" hidden="1" customWidth="1"/>
    <col min="31" max="31" width="0.140625"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212" ht="15" customHeight="1" x14ac:dyDescent="0.25">
      <c r="K1" s="1652" t="s">
        <v>2388</v>
      </c>
      <c r="L1" s="1652"/>
      <c r="M1" s="2190"/>
      <c r="N1" s="2190"/>
      <c r="O1" s="2190"/>
      <c r="P1" s="2190"/>
      <c r="Q1" s="2190"/>
      <c r="R1" s="2190"/>
      <c r="S1" s="2242"/>
      <c r="T1" s="2242"/>
      <c r="U1" s="2645" t="s">
        <v>5063</v>
      </c>
    </row>
    <row r="2" spans="1:212" ht="15" customHeight="1" x14ac:dyDescent="0.25">
      <c r="K2" s="1652" t="s">
        <v>2382</v>
      </c>
      <c r="L2" s="1652"/>
      <c r="M2" s="2190"/>
      <c r="N2" s="2190"/>
      <c r="O2" s="2190"/>
      <c r="P2" s="2190"/>
      <c r="Q2" s="2190"/>
      <c r="R2" s="2190"/>
      <c r="S2" s="2242"/>
      <c r="T2" s="2242"/>
      <c r="U2" s="2242"/>
    </row>
    <row r="3" spans="1:212" ht="15" customHeight="1" x14ac:dyDescent="0.25">
      <c r="A3" s="58" t="s">
        <v>1297</v>
      </c>
      <c r="K3" s="1652">
        <v>2013</v>
      </c>
      <c r="L3" s="1652"/>
      <c r="M3" s="2129"/>
      <c r="N3" s="2129"/>
      <c r="O3" s="2129"/>
      <c r="P3" s="2129"/>
      <c r="Q3" s="2129"/>
      <c r="R3" s="2129"/>
      <c r="S3" s="2146"/>
      <c r="T3" s="2146"/>
      <c r="U3" s="2146"/>
      <c r="W3" s="85"/>
      <c r="X3" s="85"/>
      <c r="Y3" s="86"/>
    </row>
    <row r="4" spans="1:212" ht="15.75" customHeight="1" x14ac:dyDescent="0.25">
      <c r="K4" s="2318"/>
      <c r="L4" s="2318"/>
      <c r="M4" s="2129"/>
      <c r="N4" s="2129"/>
      <c r="O4" s="2129"/>
      <c r="P4" s="2129"/>
      <c r="Q4" s="2129"/>
      <c r="R4" s="2129"/>
      <c r="S4" s="2146"/>
      <c r="T4" s="2146"/>
      <c r="U4" s="2146"/>
      <c r="W4" s="85"/>
      <c r="X4" s="85"/>
      <c r="Y4" s="1651"/>
    </row>
    <row r="5" spans="1:212" ht="42.75" customHeight="1" x14ac:dyDescent="0.25">
      <c r="A5" s="332" t="s">
        <v>50</v>
      </c>
      <c r="B5" s="332" t="s">
        <v>44</v>
      </c>
      <c r="C5" s="332" t="s">
        <v>172</v>
      </c>
      <c r="D5" s="567" t="s">
        <v>261</v>
      </c>
      <c r="E5" s="1289"/>
      <c r="F5" s="332" t="s">
        <v>176</v>
      </c>
      <c r="G5" s="332" t="s">
        <v>179</v>
      </c>
      <c r="H5" s="332" t="s">
        <v>178</v>
      </c>
      <c r="I5" s="332" t="s">
        <v>174</v>
      </c>
      <c r="J5" s="1106" t="s">
        <v>175</v>
      </c>
      <c r="K5" s="2424" t="s">
        <v>181</v>
      </c>
      <c r="L5" s="2424"/>
      <c r="M5" s="2424" t="s">
        <v>21</v>
      </c>
      <c r="N5" s="2424" t="s">
        <v>29</v>
      </c>
      <c r="O5" s="5934" t="s">
        <v>258</v>
      </c>
      <c r="P5" s="5934"/>
      <c r="Q5" s="5934" t="s">
        <v>182</v>
      </c>
      <c r="R5" s="5934"/>
      <c r="S5" s="5934" t="s">
        <v>20</v>
      </c>
      <c r="T5" s="5934"/>
      <c r="U5" s="2424" t="s">
        <v>30</v>
      </c>
      <c r="V5" s="1110" t="s">
        <v>171</v>
      </c>
      <c r="W5" s="334"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212" ht="18" x14ac:dyDescent="0.25">
      <c r="A6" s="212" t="s">
        <v>1609</v>
      </c>
      <c r="B6" s="219"/>
      <c r="C6" s="219"/>
      <c r="D6" s="219"/>
      <c r="E6" s="219"/>
      <c r="F6" s="219"/>
      <c r="G6" s="218"/>
      <c r="H6" s="219"/>
      <c r="I6" s="219"/>
      <c r="J6" s="218"/>
      <c r="K6" s="5885" t="s">
        <v>31</v>
      </c>
      <c r="L6" s="5885"/>
      <c r="M6" s="5885"/>
      <c r="N6" s="5885"/>
      <c r="O6" s="2621">
        <f>SUM(O7,O10,O14,O17,'4-E382op-PJproc (2)'!E6,'4-E382op-PJproc (2)'!E9)</f>
        <v>46514155.859999999</v>
      </c>
      <c r="P6" s="2605"/>
      <c r="Q6" s="2465"/>
      <c r="R6" s="2606"/>
      <c r="S6" s="2629">
        <f>SUM(S7,S10,S14,S17,'4-E382op-PJproc (2)'!I6,'4-E382op-PJproc (2)'!I9)</f>
        <v>372450</v>
      </c>
      <c r="T6" s="2608"/>
      <c r="U6" s="2609"/>
      <c r="V6" s="222"/>
      <c r="W6" s="225"/>
      <c r="X6" s="225"/>
      <c r="Y6" s="226">
        <f>SUM(Y7,Y10,Y14,Y20,Y23,Y17)</f>
        <v>6</v>
      </c>
      <c r="Z6" s="226">
        <f>SUM(Z7,Z10,Z14,Z20,Z23,Z17)</f>
        <v>6</v>
      </c>
      <c r="AA6" s="226"/>
      <c r="AB6" s="226"/>
      <c r="AC6" s="227"/>
      <c r="AD6" s="226"/>
      <c r="AE6" s="226"/>
      <c r="AF6" s="226"/>
      <c r="AG6" s="226"/>
      <c r="AH6" s="226"/>
      <c r="AI6" s="226"/>
      <c r="AJ6" s="226"/>
    </row>
    <row r="7" spans="1:212" ht="16.5" x14ac:dyDescent="0.25">
      <c r="A7" s="1375"/>
      <c r="B7" s="1375"/>
      <c r="C7" s="1375"/>
      <c r="D7" s="1375"/>
      <c r="E7" s="1375"/>
      <c r="F7" s="1375"/>
      <c r="G7" s="513"/>
      <c r="H7" s="1375"/>
      <c r="I7" s="1375"/>
      <c r="J7" s="2463"/>
      <c r="K7" s="5924" t="s">
        <v>2243</v>
      </c>
      <c r="L7" s="5924"/>
      <c r="M7" s="5949"/>
      <c r="N7" s="5949"/>
      <c r="O7" s="2569">
        <f>SUM(O8)</f>
        <v>1666900</v>
      </c>
      <c r="P7" s="2325"/>
      <c r="Q7" s="2466"/>
      <c r="R7" s="2327"/>
      <c r="S7" s="2630">
        <f>SUM(S8)</f>
        <v>150</v>
      </c>
      <c r="T7" s="2329"/>
      <c r="U7" s="2330"/>
      <c r="V7" s="2261"/>
      <c r="W7" s="209"/>
      <c r="X7" s="209"/>
      <c r="Y7" s="209">
        <f>SUM(Y8)</f>
        <v>1</v>
      </c>
      <c r="Z7" s="209">
        <f>SUM(Z8)</f>
        <v>1</v>
      </c>
      <c r="AA7" s="209"/>
      <c r="AB7" s="209"/>
      <c r="AC7" s="209"/>
      <c r="AD7" s="209"/>
      <c r="AE7" s="216"/>
      <c r="AF7" s="209"/>
      <c r="AG7" s="209"/>
      <c r="AH7" s="209"/>
      <c r="AI7" s="209"/>
      <c r="AJ7" s="209"/>
    </row>
    <row r="8" spans="1:212" ht="15.75" x14ac:dyDescent="0.25">
      <c r="A8" s="101"/>
      <c r="B8" s="101"/>
      <c r="C8" s="101"/>
      <c r="D8" s="101"/>
      <c r="E8" s="101"/>
      <c r="F8" s="101"/>
      <c r="G8" s="101"/>
      <c r="H8" s="101"/>
      <c r="I8" s="101"/>
      <c r="J8" s="2355"/>
      <c r="K8" s="5889" t="s">
        <v>294</v>
      </c>
      <c r="L8" s="5889"/>
      <c r="M8" s="5889"/>
      <c r="N8" s="5890"/>
      <c r="O8" s="2570">
        <f>SUM(O9)</f>
        <v>1666900</v>
      </c>
      <c r="P8" s="2069"/>
      <c r="Q8" s="2072"/>
      <c r="R8" s="2073"/>
      <c r="S8" s="2631">
        <f>SUM(S9)</f>
        <v>150</v>
      </c>
      <c r="T8" s="2074"/>
      <c r="U8" s="2075"/>
      <c r="V8" s="2274"/>
      <c r="W8" s="148"/>
      <c r="X8" s="205"/>
      <c r="Y8" s="147">
        <f>SUM(Y9)</f>
        <v>1</v>
      </c>
      <c r="Z8" s="147">
        <f>SUM(Z9)</f>
        <v>1</v>
      </c>
      <c r="AA8" s="148"/>
      <c r="AB8" s="147"/>
      <c r="AC8" s="147"/>
      <c r="AD8" s="200"/>
      <c r="AE8" s="200"/>
      <c r="AF8" s="101"/>
      <c r="AG8" s="101"/>
      <c r="AH8" s="101"/>
      <c r="AI8" s="101"/>
      <c r="AJ8" s="101"/>
    </row>
    <row r="9" spans="1:212" s="1383" customFormat="1" ht="56.25" customHeight="1" x14ac:dyDescent="0.25">
      <c r="A9" s="718" t="s">
        <v>869</v>
      </c>
      <c r="B9" s="1183" t="s">
        <v>867</v>
      </c>
      <c r="C9" s="664" t="s">
        <v>285</v>
      </c>
      <c r="D9" s="694" t="s">
        <v>655</v>
      </c>
      <c r="E9" s="1243" t="s">
        <v>281</v>
      </c>
      <c r="F9" s="1380" t="s">
        <v>710</v>
      </c>
      <c r="G9" s="696" t="s">
        <v>1353</v>
      </c>
      <c r="H9" s="867" t="s">
        <v>294</v>
      </c>
      <c r="I9" s="694" t="s">
        <v>2243</v>
      </c>
      <c r="J9" s="2208">
        <v>2013</v>
      </c>
      <c r="K9" s="2486" t="s">
        <v>1354</v>
      </c>
      <c r="L9" s="2012"/>
      <c r="M9" s="2619" t="s">
        <v>1355</v>
      </c>
      <c r="N9" s="1990" t="s">
        <v>1356</v>
      </c>
      <c r="O9" s="2573">
        <v>1666900</v>
      </c>
      <c r="P9" s="1994"/>
      <c r="Q9" s="2209">
        <v>0.5</v>
      </c>
      <c r="R9" s="2012"/>
      <c r="S9" s="2632">
        <v>150</v>
      </c>
      <c r="T9" s="1991"/>
      <c r="U9" s="1962"/>
      <c r="V9" s="2210">
        <v>0</v>
      </c>
      <c r="W9" s="1243" t="s">
        <v>281</v>
      </c>
      <c r="X9" s="1243" t="s">
        <v>281</v>
      </c>
      <c r="Y9" s="1250">
        <v>1</v>
      </c>
      <c r="Z9" s="1250">
        <v>1</v>
      </c>
      <c r="AA9" s="1243" t="s">
        <v>281</v>
      </c>
      <c r="AB9" s="1196" t="s">
        <v>1340</v>
      </c>
      <c r="AC9" s="878"/>
      <c r="AD9" s="1244" t="s">
        <v>1347</v>
      </c>
      <c r="AE9" s="1243" t="s">
        <v>281</v>
      </c>
      <c r="AF9" s="1243" t="s">
        <v>281</v>
      </c>
      <c r="AG9" s="1243" t="s">
        <v>281</v>
      </c>
      <c r="AH9" s="685" t="s">
        <v>287</v>
      </c>
      <c r="AI9" s="685" t="s">
        <v>287</v>
      </c>
      <c r="AJ9" s="1243" t="s">
        <v>281</v>
      </c>
      <c r="AK9" s="685" t="s">
        <v>287</v>
      </c>
      <c r="AL9" s="685" t="s">
        <v>287</v>
      </c>
      <c r="AM9" s="685" t="s">
        <v>287</v>
      </c>
      <c r="AN9" s="685" t="s">
        <v>287</v>
      </c>
      <c r="AO9" s="685" t="s">
        <v>287</v>
      </c>
      <c r="AP9" s="1243" t="s">
        <v>281</v>
      </c>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2"/>
      <c r="BQ9" s="1382"/>
      <c r="BR9" s="1382"/>
      <c r="BS9" s="1382"/>
      <c r="BT9" s="1382"/>
      <c r="BU9" s="1382"/>
      <c r="BV9" s="1382"/>
      <c r="BW9" s="1382"/>
      <c r="BX9" s="1382"/>
      <c r="BY9" s="1382"/>
      <c r="BZ9" s="1382"/>
      <c r="CA9" s="1382"/>
      <c r="CB9" s="1382"/>
      <c r="CC9" s="1382"/>
      <c r="CD9" s="1382"/>
      <c r="CE9" s="1382"/>
      <c r="CF9" s="1382"/>
      <c r="CG9" s="1382"/>
      <c r="CH9" s="1382"/>
      <c r="CI9" s="1382"/>
      <c r="CJ9" s="1382"/>
      <c r="CK9" s="1382"/>
      <c r="CL9" s="1382"/>
      <c r="CM9" s="1382"/>
      <c r="CN9" s="1382"/>
      <c r="CO9" s="1382"/>
      <c r="CP9" s="1382"/>
      <c r="CQ9" s="1382"/>
      <c r="CR9" s="1382"/>
      <c r="CS9" s="1382"/>
      <c r="CT9" s="1382"/>
      <c r="CU9" s="1382"/>
      <c r="CV9" s="1382"/>
      <c r="CW9" s="1382"/>
      <c r="CX9" s="1382"/>
      <c r="CY9" s="1382"/>
      <c r="CZ9" s="1382"/>
      <c r="DA9" s="1382"/>
      <c r="DB9" s="1382"/>
      <c r="DC9" s="1382"/>
      <c r="DD9" s="1382"/>
      <c r="DE9" s="1382"/>
      <c r="DF9" s="1382"/>
      <c r="DG9" s="1382"/>
      <c r="DH9" s="1382"/>
      <c r="DI9" s="1382"/>
      <c r="DJ9" s="1382"/>
      <c r="DK9" s="1382"/>
      <c r="DL9" s="1382"/>
      <c r="DM9" s="1382"/>
      <c r="DN9" s="1382"/>
      <c r="DO9" s="1382"/>
      <c r="DP9" s="1382"/>
      <c r="DQ9" s="1382"/>
      <c r="DR9" s="1382"/>
      <c r="DS9" s="1382"/>
      <c r="DT9" s="1382"/>
      <c r="DU9" s="1382"/>
      <c r="DV9" s="1382"/>
      <c r="DW9" s="1382"/>
      <c r="DX9" s="1382"/>
      <c r="DY9" s="1382"/>
      <c r="DZ9" s="1382"/>
      <c r="EA9" s="1382"/>
      <c r="EB9" s="1382"/>
      <c r="EC9" s="1382"/>
      <c r="ED9" s="1382"/>
      <c r="EE9" s="1382"/>
      <c r="EF9" s="1382"/>
      <c r="EG9" s="1382"/>
      <c r="EH9" s="1382"/>
      <c r="EI9" s="1382"/>
      <c r="EJ9" s="1382"/>
      <c r="EK9" s="1382"/>
      <c r="EL9" s="1382"/>
      <c r="EM9" s="1382"/>
      <c r="EN9" s="1382"/>
      <c r="EO9" s="1382"/>
      <c r="EP9" s="1382"/>
      <c r="EQ9" s="1382"/>
      <c r="ER9" s="1382"/>
      <c r="ES9" s="1382"/>
      <c r="ET9" s="1382"/>
      <c r="EU9" s="1382"/>
      <c r="EV9" s="1382"/>
      <c r="EW9" s="1382"/>
      <c r="EX9" s="1382"/>
      <c r="EY9" s="1382"/>
      <c r="EZ9" s="1382"/>
      <c r="FA9" s="1382"/>
      <c r="FB9" s="1382"/>
      <c r="FC9" s="1382"/>
      <c r="FD9" s="1382"/>
      <c r="FE9" s="1382"/>
      <c r="FF9" s="1382"/>
      <c r="FG9" s="1382"/>
      <c r="FH9" s="1382"/>
      <c r="FI9" s="1382"/>
      <c r="FJ9" s="1382"/>
      <c r="FK9" s="1382"/>
      <c r="FL9" s="1382"/>
      <c r="FM9" s="1382"/>
      <c r="FN9" s="1382"/>
      <c r="FO9" s="1382"/>
      <c r="FP9" s="1382"/>
      <c r="FQ9" s="1382"/>
      <c r="FR9" s="1382"/>
      <c r="FS9" s="1382"/>
      <c r="FT9" s="1382"/>
      <c r="FU9" s="1382"/>
      <c r="FV9" s="1382"/>
      <c r="FW9" s="1382"/>
      <c r="FX9" s="1382"/>
      <c r="FY9" s="1382"/>
      <c r="FZ9" s="1382"/>
      <c r="GA9" s="1382"/>
      <c r="GB9" s="1382"/>
      <c r="GC9" s="1382"/>
      <c r="GD9" s="1382"/>
      <c r="GE9" s="1382"/>
      <c r="GF9" s="1382"/>
      <c r="GG9" s="1382"/>
      <c r="GH9" s="1382"/>
      <c r="GI9" s="1382"/>
      <c r="GJ9" s="1382"/>
      <c r="GK9" s="1382"/>
      <c r="GL9" s="1382"/>
      <c r="GM9" s="1382"/>
      <c r="GN9" s="1382"/>
      <c r="GO9" s="1382"/>
      <c r="GP9" s="1382"/>
      <c r="GQ9" s="1382"/>
      <c r="GR9" s="1382"/>
      <c r="GS9" s="1382"/>
      <c r="GT9" s="1382"/>
      <c r="GU9" s="1382"/>
      <c r="GV9" s="1382"/>
      <c r="GW9" s="1382"/>
      <c r="GX9" s="1382"/>
      <c r="GY9" s="1382"/>
      <c r="GZ9" s="1382"/>
      <c r="HA9" s="1382"/>
      <c r="HB9" s="1382"/>
      <c r="HC9" s="1382"/>
      <c r="HD9" s="1382"/>
    </row>
    <row r="10" spans="1:212" ht="32.25" customHeight="1" x14ac:dyDescent="0.25">
      <c r="A10" s="228"/>
      <c r="B10" s="228"/>
      <c r="C10" s="228"/>
      <c r="D10" s="228"/>
      <c r="E10" s="1375"/>
      <c r="F10" s="228"/>
      <c r="G10" s="507"/>
      <c r="H10" s="228"/>
      <c r="I10" s="228"/>
      <c r="J10" s="2463"/>
      <c r="K10" s="5926" t="s">
        <v>500</v>
      </c>
      <c r="L10" s="5926"/>
      <c r="M10" s="5927"/>
      <c r="N10" s="5927"/>
      <c r="O10" s="2572">
        <f>SUM(O11)</f>
        <v>7062000</v>
      </c>
      <c r="P10" s="2058"/>
      <c r="Q10" s="2065"/>
      <c r="R10" s="2060"/>
      <c r="S10" s="2633">
        <f>SUM(S11)</f>
        <v>362300</v>
      </c>
      <c r="T10" s="2062"/>
      <c r="U10" s="2056"/>
      <c r="V10" s="2261"/>
      <c r="W10" s="209"/>
      <c r="X10" s="209"/>
      <c r="Y10" s="209">
        <f>SUM(Y11)</f>
        <v>2</v>
      </c>
      <c r="Z10" s="209">
        <f>SUM(Z11)</f>
        <v>2</v>
      </c>
      <c r="AA10" s="209"/>
      <c r="AB10" s="209"/>
      <c r="AC10" s="209"/>
      <c r="AD10" s="209"/>
      <c r="AE10" s="216"/>
      <c r="AF10" s="209"/>
      <c r="AG10" s="209"/>
      <c r="AH10" s="209"/>
      <c r="AI10" s="209"/>
      <c r="AJ10" s="209"/>
    </row>
    <row r="11" spans="1:212" ht="15.75" x14ac:dyDescent="0.25">
      <c r="A11" s="101"/>
      <c r="B11" s="101"/>
      <c r="C11" s="101"/>
      <c r="D11" s="101"/>
      <c r="E11" s="101"/>
      <c r="F11" s="101"/>
      <c r="G11" s="101"/>
      <c r="H11" s="101"/>
      <c r="I11" s="101"/>
      <c r="J11" s="2355"/>
      <c r="K11" s="5889" t="s">
        <v>289</v>
      </c>
      <c r="L11" s="5889"/>
      <c r="M11" s="5889"/>
      <c r="N11" s="5890"/>
      <c r="O11" s="2570">
        <f>SUM(O12:O13)</f>
        <v>7062000</v>
      </c>
      <c r="P11" s="2069"/>
      <c r="Q11" s="2072"/>
      <c r="R11" s="2073"/>
      <c r="S11" s="2631">
        <f>SUM(S12:S13)</f>
        <v>362300</v>
      </c>
      <c r="T11" s="2074"/>
      <c r="U11" s="2075"/>
      <c r="V11" s="2274"/>
      <c r="W11" s="148"/>
      <c r="X11" s="205"/>
      <c r="Y11" s="147">
        <f>SUM(Y12:Y13)</f>
        <v>2</v>
      </c>
      <c r="Z11" s="147">
        <f>SUM(Z12:Z13)</f>
        <v>2</v>
      </c>
      <c r="AA11" s="148"/>
      <c r="AB11" s="147"/>
      <c r="AC11" s="147"/>
      <c r="AD11" s="200"/>
      <c r="AE11" s="200"/>
      <c r="AF11" s="101"/>
      <c r="AG11" s="101"/>
      <c r="AH11" s="101"/>
      <c r="AI11" s="101"/>
      <c r="AJ11" s="101"/>
    </row>
    <row r="12" spans="1:212" s="587" customFormat="1" ht="62.25" customHeight="1" x14ac:dyDescent="0.25">
      <c r="A12" s="743" t="s">
        <v>871</v>
      </c>
      <c r="B12" s="597" t="s">
        <v>297</v>
      </c>
      <c r="C12" s="741" t="s">
        <v>285</v>
      </c>
      <c r="D12" s="741" t="s">
        <v>655</v>
      </c>
      <c r="E12" s="1343">
        <v>11038</v>
      </c>
      <c r="F12" s="592" t="s">
        <v>296</v>
      </c>
      <c r="G12" s="754" t="s">
        <v>660</v>
      </c>
      <c r="H12" s="827" t="s">
        <v>289</v>
      </c>
      <c r="I12" s="826" t="s">
        <v>500</v>
      </c>
      <c r="J12" s="1961">
        <v>2012</v>
      </c>
      <c r="K12" s="2411" t="s">
        <v>2477</v>
      </c>
      <c r="L12" s="1968"/>
      <c r="M12" s="1967" t="s">
        <v>290</v>
      </c>
      <c r="N12" s="1967" t="s">
        <v>658</v>
      </c>
      <c r="O12" s="2573">
        <v>3562000</v>
      </c>
      <c r="P12" s="1965"/>
      <c r="Q12" s="1966">
        <v>0.91</v>
      </c>
      <c r="R12" s="1965"/>
      <c r="S12" s="2632" t="s">
        <v>2655</v>
      </c>
      <c r="T12" s="1963"/>
      <c r="U12" s="1962"/>
      <c r="V12" s="1112">
        <v>0.82</v>
      </c>
      <c r="W12" s="748">
        <v>41173</v>
      </c>
      <c r="X12" s="668" t="s">
        <v>283</v>
      </c>
      <c r="Y12" s="1393">
        <v>1</v>
      </c>
      <c r="Z12" s="1393">
        <v>1</v>
      </c>
      <c r="AA12" s="631" t="s">
        <v>1357</v>
      </c>
      <c r="AB12" s="1202" t="s">
        <v>1358</v>
      </c>
      <c r="AC12" s="743"/>
      <c r="AD12" s="1287" t="s">
        <v>663</v>
      </c>
      <c r="AE12" s="750" t="s">
        <v>662</v>
      </c>
      <c r="AF12" s="1287" t="s">
        <v>661</v>
      </c>
      <c r="AG12" s="748">
        <v>41040</v>
      </c>
      <c r="AH12" s="749" t="s">
        <v>1359</v>
      </c>
      <c r="AI12" s="748">
        <v>41437</v>
      </c>
      <c r="AJ12" s="1288" t="s">
        <v>1360</v>
      </c>
      <c r="AK12" s="748">
        <v>41404</v>
      </c>
      <c r="AL12" s="627" t="s">
        <v>281</v>
      </c>
      <c r="AM12" s="627" t="s">
        <v>281</v>
      </c>
      <c r="AN12" s="627" t="s">
        <v>281</v>
      </c>
      <c r="AO12" s="627" t="s">
        <v>281</v>
      </c>
      <c r="AP12" s="1297" t="s">
        <v>1361</v>
      </c>
    </row>
    <row r="13" spans="1:212" s="587" customFormat="1" ht="32.25" customHeight="1" x14ac:dyDescent="0.25">
      <c r="A13" s="743" t="s">
        <v>871</v>
      </c>
      <c r="B13" s="1187" t="s">
        <v>1362</v>
      </c>
      <c r="C13" s="826" t="s">
        <v>285</v>
      </c>
      <c r="D13" s="826" t="s">
        <v>655</v>
      </c>
      <c r="E13" s="1343">
        <v>11039</v>
      </c>
      <c r="F13" s="592" t="s">
        <v>296</v>
      </c>
      <c r="G13" s="754" t="s">
        <v>1363</v>
      </c>
      <c r="H13" s="827" t="s">
        <v>289</v>
      </c>
      <c r="I13" s="826" t="s">
        <v>500</v>
      </c>
      <c r="J13" s="1961">
        <v>2012</v>
      </c>
      <c r="K13" s="2418" t="s">
        <v>1364</v>
      </c>
      <c r="L13" s="1983"/>
      <c r="M13" s="1967" t="s">
        <v>290</v>
      </c>
      <c r="N13" s="1967" t="s">
        <v>658</v>
      </c>
      <c r="O13" s="2573">
        <v>3500000</v>
      </c>
      <c r="P13" s="1965"/>
      <c r="Q13" s="1966">
        <v>0.37</v>
      </c>
      <c r="R13" s="1965"/>
      <c r="S13" s="2632">
        <v>362300</v>
      </c>
      <c r="T13" s="1963"/>
      <c r="U13" s="1962"/>
      <c r="V13" s="1112">
        <v>0.51</v>
      </c>
      <c r="W13" s="748">
        <v>41296</v>
      </c>
      <c r="X13" s="668" t="s">
        <v>283</v>
      </c>
      <c r="Y13" s="1393">
        <v>1</v>
      </c>
      <c r="Z13" s="1393">
        <v>1</v>
      </c>
      <c r="AA13" s="1068" t="s">
        <v>1365</v>
      </c>
      <c r="AB13" s="743" t="s">
        <v>1366</v>
      </c>
      <c r="AC13" s="1287"/>
      <c r="AD13" s="750" t="s">
        <v>1367</v>
      </c>
      <c r="AE13" s="1287" t="s">
        <v>1368</v>
      </c>
      <c r="AF13" s="748" t="s">
        <v>1369</v>
      </c>
      <c r="AG13" s="748">
        <v>41059</v>
      </c>
      <c r="AH13" s="749" t="s">
        <v>287</v>
      </c>
      <c r="AI13" s="749" t="s">
        <v>287</v>
      </c>
      <c r="AJ13" s="825" t="s">
        <v>553</v>
      </c>
      <c r="AK13" s="748">
        <v>41404</v>
      </c>
      <c r="AL13" s="627" t="s">
        <v>281</v>
      </c>
      <c r="AM13" s="627" t="s">
        <v>281</v>
      </c>
      <c r="AN13" s="627" t="s">
        <v>281</v>
      </c>
      <c r="AO13" s="627" t="s">
        <v>281</v>
      </c>
      <c r="AP13" s="1297" t="s">
        <v>1058</v>
      </c>
    </row>
    <row r="14" spans="1:212" ht="39.75" customHeight="1" x14ac:dyDescent="0.25">
      <c r="A14" s="1621"/>
      <c r="B14" s="1621"/>
      <c r="C14" s="1621"/>
      <c r="D14" s="1621"/>
      <c r="E14" s="1621"/>
      <c r="F14" s="1621"/>
      <c r="G14" s="320"/>
      <c r="H14" s="280"/>
      <c r="I14" s="1621"/>
      <c r="J14" s="2463"/>
      <c r="K14" s="5926" t="s">
        <v>878</v>
      </c>
      <c r="L14" s="5926"/>
      <c r="M14" s="5927"/>
      <c r="N14" s="5927"/>
      <c r="O14" s="2572">
        <f>SUM(O15)</f>
        <v>18029946</v>
      </c>
      <c r="P14" s="2058"/>
      <c r="Q14" s="2065"/>
      <c r="R14" s="2060"/>
      <c r="S14" s="2633">
        <v>0</v>
      </c>
      <c r="T14" s="2062"/>
      <c r="U14" s="2056"/>
      <c r="V14" s="2261"/>
      <c r="W14" s="209"/>
      <c r="X14" s="209"/>
      <c r="Y14" s="209">
        <f>SUM(Y15)</f>
        <v>1</v>
      </c>
      <c r="Z14" s="209">
        <f>SUM(Z15)</f>
        <v>1</v>
      </c>
      <c r="AA14" s="209"/>
      <c r="AB14" s="209"/>
      <c r="AC14" s="209"/>
      <c r="AD14" s="209"/>
      <c r="AE14" s="216"/>
      <c r="AF14" s="209"/>
      <c r="AG14" s="209"/>
      <c r="AH14" s="209"/>
      <c r="AI14" s="209"/>
      <c r="AJ14" s="209"/>
    </row>
    <row r="15" spans="1:212" ht="16.5" x14ac:dyDescent="0.25">
      <c r="A15" s="101"/>
      <c r="B15" s="101"/>
      <c r="C15" s="101"/>
      <c r="D15" s="101"/>
      <c r="E15" s="101"/>
      <c r="F15" s="101"/>
      <c r="G15" s="279"/>
      <c r="H15" s="279"/>
      <c r="I15" s="101"/>
      <c r="J15" s="2355"/>
      <c r="K15" s="5889" t="s">
        <v>289</v>
      </c>
      <c r="L15" s="5889"/>
      <c r="M15" s="5889"/>
      <c r="N15" s="5890"/>
      <c r="O15" s="2570">
        <f>SUM(O16)</f>
        <v>18029946</v>
      </c>
      <c r="P15" s="2069"/>
      <c r="Q15" s="2072"/>
      <c r="R15" s="2073"/>
      <c r="S15" s="2631">
        <f>SUM(S16)</f>
        <v>0</v>
      </c>
      <c r="T15" s="2074"/>
      <c r="U15" s="2075"/>
      <c r="V15" s="2274"/>
      <c r="W15" s="148"/>
      <c r="X15" s="205"/>
      <c r="Y15" s="147">
        <f>SUM(Y16)</f>
        <v>1</v>
      </c>
      <c r="Z15" s="147">
        <f>SUM(Z16)</f>
        <v>1</v>
      </c>
      <c r="AA15" s="148"/>
      <c r="AB15" s="147"/>
      <c r="AC15" s="147"/>
      <c r="AD15" s="200"/>
      <c r="AE15" s="200"/>
      <c r="AF15" s="101"/>
      <c r="AG15" s="101"/>
      <c r="AH15" s="101"/>
      <c r="AI15" s="101"/>
      <c r="AJ15" s="101"/>
    </row>
    <row r="16" spans="1:212" s="587" customFormat="1" ht="45" customHeight="1" x14ac:dyDescent="0.25">
      <c r="A16" s="718" t="s">
        <v>869</v>
      </c>
      <c r="B16" s="1189" t="s">
        <v>884</v>
      </c>
      <c r="C16" s="741" t="s">
        <v>285</v>
      </c>
      <c r="D16" s="741" t="s">
        <v>655</v>
      </c>
      <c r="E16" s="628" t="s">
        <v>281</v>
      </c>
      <c r="F16" s="592" t="s">
        <v>296</v>
      </c>
      <c r="G16" s="635" t="s">
        <v>281</v>
      </c>
      <c r="H16" s="867" t="s">
        <v>289</v>
      </c>
      <c r="I16" s="694" t="s">
        <v>878</v>
      </c>
      <c r="J16" s="2208">
        <v>2013</v>
      </c>
      <c r="K16" s="2411" t="s">
        <v>4814</v>
      </c>
      <c r="L16" s="1968"/>
      <c r="M16" s="1967" t="s">
        <v>307</v>
      </c>
      <c r="N16" s="1967" t="s">
        <v>2105</v>
      </c>
      <c r="O16" s="2573">
        <v>18029946</v>
      </c>
      <c r="P16" s="1965"/>
      <c r="Q16" s="1966">
        <v>0.05</v>
      </c>
      <c r="R16" s="1965"/>
      <c r="S16" s="2632" t="s">
        <v>2616</v>
      </c>
      <c r="T16" s="1963"/>
      <c r="U16" s="1962" t="s">
        <v>1426</v>
      </c>
      <c r="V16" s="2627">
        <v>0.41</v>
      </c>
      <c r="W16" s="668" t="s">
        <v>284</v>
      </c>
      <c r="X16" s="668" t="s">
        <v>283</v>
      </c>
      <c r="Y16" s="1390">
        <v>1</v>
      </c>
      <c r="Z16" s="1390">
        <v>1</v>
      </c>
      <c r="AA16" s="631" t="s">
        <v>282</v>
      </c>
      <c r="AB16" s="743"/>
      <c r="AC16" s="743"/>
      <c r="AD16" s="1394" t="s">
        <v>281</v>
      </c>
      <c r="AE16" s="1482" t="s">
        <v>2106</v>
      </c>
      <c r="AF16" s="1394" t="s">
        <v>281</v>
      </c>
      <c r="AG16" s="627" t="s">
        <v>281</v>
      </c>
      <c r="AH16" s="628" t="s">
        <v>281</v>
      </c>
      <c r="AI16" s="627" t="s">
        <v>281</v>
      </c>
      <c r="AJ16" s="1391" t="s">
        <v>281</v>
      </c>
      <c r="AK16" s="627" t="s">
        <v>281</v>
      </c>
      <c r="AL16" s="627" t="s">
        <v>281</v>
      </c>
      <c r="AM16" s="627" t="s">
        <v>281</v>
      </c>
      <c r="AN16" s="627" t="s">
        <v>281</v>
      </c>
      <c r="AO16" s="627" t="s">
        <v>281</v>
      </c>
      <c r="AP16" s="1182" t="s">
        <v>281</v>
      </c>
    </row>
    <row r="17" spans="1:42" ht="35.25" customHeight="1" x14ac:dyDescent="0.25">
      <c r="A17" s="1471"/>
      <c r="B17" s="1471"/>
      <c r="C17" s="1471"/>
      <c r="D17" s="1471"/>
      <c r="E17" s="1471"/>
      <c r="F17" s="1471"/>
      <c r="G17" s="320"/>
      <c r="H17" s="280"/>
      <c r="I17" s="1471"/>
      <c r="J17" s="2463"/>
      <c r="K17" s="5926" t="s">
        <v>1328</v>
      </c>
      <c r="L17" s="5926"/>
      <c r="M17" s="5927"/>
      <c r="N17" s="5927"/>
      <c r="O17" s="2572">
        <f>SUM(O18)</f>
        <v>6118054</v>
      </c>
      <c r="P17" s="2058"/>
      <c r="Q17" s="2065"/>
      <c r="R17" s="2060"/>
      <c r="S17" s="2633">
        <f>SUM(S18)</f>
        <v>10000</v>
      </c>
      <c r="T17" s="2062"/>
      <c r="U17" s="2056"/>
      <c r="V17" s="2261"/>
      <c r="W17" s="209"/>
      <c r="X17" s="209"/>
      <c r="Y17" s="209">
        <f>SUM(Y18)</f>
        <v>0</v>
      </c>
      <c r="Z17" s="209">
        <f>SUM(Z18)</f>
        <v>0</v>
      </c>
      <c r="AA17" s="209"/>
      <c r="AB17" s="209"/>
      <c r="AC17" s="209"/>
      <c r="AD17" s="209"/>
      <c r="AE17" s="216"/>
      <c r="AF17" s="209"/>
      <c r="AG17" s="209"/>
      <c r="AH17" s="209"/>
      <c r="AI17" s="209"/>
      <c r="AJ17" s="209"/>
    </row>
    <row r="18" spans="1:42" ht="16.5" x14ac:dyDescent="0.25">
      <c r="A18" s="101"/>
      <c r="B18" s="101"/>
      <c r="C18" s="101"/>
      <c r="D18" s="101"/>
      <c r="E18" s="101"/>
      <c r="F18" s="101"/>
      <c r="G18" s="279"/>
      <c r="H18" s="279"/>
      <c r="I18" s="101"/>
      <c r="J18" s="2355"/>
      <c r="K18" s="5889" t="s">
        <v>289</v>
      </c>
      <c r="L18" s="5889"/>
      <c r="M18" s="5889"/>
      <c r="N18" s="5890"/>
      <c r="O18" s="2570">
        <f>SUM(O19)</f>
        <v>6118054</v>
      </c>
      <c r="P18" s="2069"/>
      <c r="Q18" s="2072"/>
      <c r="R18" s="2073"/>
      <c r="S18" s="2631">
        <f>SUM(S19)</f>
        <v>10000</v>
      </c>
      <c r="T18" s="2074"/>
      <c r="U18" s="2075"/>
      <c r="V18" s="2274"/>
      <c r="W18" s="148"/>
      <c r="X18" s="205"/>
      <c r="Y18" s="147">
        <f>SUM(Y19)</f>
        <v>0</v>
      </c>
      <c r="Z18" s="147">
        <f>SUM(Z19)</f>
        <v>0</v>
      </c>
      <c r="AA18" s="148"/>
      <c r="AB18" s="147"/>
      <c r="AC18" s="147"/>
      <c r="AD18" s="200"/>
      <c r="AE18" s="200"/>
      <c r="AF18" s="101"/>
      <c r="AG18" s="101"/>
      <c r="AH18" s="101"/>
      <c r="AI18" s="101"/>
      <c r="AJ18" s="101"/>
    </row>
    <row r="19" spans="1:42" s="587" customFormat="1" ht="47.25" customHeight="1" x14ac:dyDescent="0.25">
      <c r="A19" s="718" t="s">
        <v>869</v>
      </c>
      <c r="B19" s="1189" t="s">
        <v>884</v>
      </c>
      <c r="C19" s="741" t="s">
        <v>285</v>
      </c>
      <c r="D19" s="741" t="s">
        <v>655</v>
      </c>
      <c r="E19" s="628" t="s">
        <v>281</v>
      </c>
      <c r="F19" s="592" t="s">
        <v>296</v>
      </c>
      <c r="G19" s="635" t="s">
        <v>281</v>
      </c>
      <c r="H19" s="867" t="s">
        <v>289</v>
      </c>
      <c r="I19" s="694" t="s">
        <v>1328</v>
      </c>
      <c r="J19" s="2208">
        <v>2013</v>
      </c>
      <c r="K19" s="2412" t="s">
        <v>4814</v>
      </c>
      <c r="L19" s="2214"/>
      <c r="M19" s="1959" t="s">
        <v>307</v>
      </c>
      <c r="N19" s="1959" t="s">
        <v>2105</v>
      </c>
      <c r="O19" s="2579">
        <v>6118054</v>
      </c>
      <c r="P19" s="1957"/>
      <c r="Q19" s="1958">
        <v>0.05</v>
      </c>
      <c r="R19" s="1957"/>
      <c r="S19" s="2634">
        <v>10000</v>
      </c>
      <c r="T19" s="1955"/>
      <c r="U19" s="1954" t="s">
        <v>1475</v>
      </c>
      <c r="V19" s="2627">
        <v>0.41</v>
      </c>
      <c r="W19" s="668" t="s">
        <v>284</v>
      </c>
      <c r="X19" s="668" t="s">
        <v>283</v>
      </c>
      <c r="Y19" s="1390">
        <v>0</v>
      </c>
      <c r="Z19" s="1390">
        <v>0</v>
      </c>
      <c r="AA19" s="631" t="s">
        <v>282</v>
      </c>
      <c r="AB19" s="743"/>
      <c r="AC19" s="743"/>
      <c r="AD19" s="1394" t="s">
        <v>281</v>
      </c>
      <c r="AE19" s="1482" t="s">
        <v>2106</v>
      </c>
      <c r="AF19" s="1394" t="s">
        <v>281</v>
      </c>
      <c r="AG19" s="627" t="s">
        <v>281</v>
      </c>
      <c r="AH19" s="628" t="s">
        <v>281</v>
      </c>
      <c r="AI19" s="627" t="s">
        <v>281</v>
      </c>
      <c r="AJ19" s="1391" t="s">
        <v>281</v>
      </c>
      <c r="AK19" s="627" t="s">
        <v>281</v>
      </c>
      <c r="AL19" s="627" t="s">
        <v>281</v>
      </c>
      <c r="AM19" s="627" t="s">
        <v>281</v>
      </c>
      <c r="AN19" s="627" t="s">
        <v>281</v>
      </c>
      <c r="AO19" s="627" t="s">
        <v>281</v>
      </c>
      <c r="AP19" s="1182" t="s">
        <v>281</v>
      </c>
    </row>
    <row r="20" spans="1:42" ht="19.5" customHeight="1" x14ac:dyDescent="0.25">
      <c r="A20" s="1375"/>
      <c r="B20" s="1375"/>
      <c r="C20" s="1375"/>
      <c r="D20" s="1375"/>
      <c r="E20" s="1375"/>
      <c r="F20" s="1375"/>
      <c r="G20" s="513"/>
      <c r="H20" s="1375"/>
      <c r="I20" s="1375"/>
      <c r="J20" s="2463"/>
      <c r="V20" s="2261"/>
      <c r="W20" s="209"/>
      <c r="X20" s="209"/>
      <c r="Y20" s="209">
        <f>SUM(Y21)</f>
        <v>1</v>
      </c>
      <c r="Z20" s="209">
        <f>SUM(Z21)</f>
        <v>1</v>
      </c>
      <c r="AA20" s="209"/>
      <c r="AB20" s="209"/>
      <c r="AC20" s="209"/>
      <c r="AD20" s="209"/>
      <c r="AE20" s="216"/>
      <c r="AF20" s="209"/>
      <c r="AG20" s="209"/>
      <c r="AH20" s="209"/>
      <c r="AI20" s="209"/>
      <c r="AJ20" s="209"/>
    </row>
    <row r="21" spans="1:42" ht="10.5" customHeight="1" x14ac:dyDescent="0.25">
      <c r="A21" s="101"/>
      <c r="B21" s="101"/>
      <c r="C21" s="101"/>
      <c r="D21" s="101"/>
      <c r="E21" s="101"/>
      <c r="F21" s="101"/>
      <c r="G21" s="101"/>
      <c r="H21" s="101"/>
      <c r="I21" s="101"/>
      <c r="J21" s="2355"/>
      <c r="V21" s="2274"/>
      <c r="W21" s="148"/>
      <c r="X21" s="205"/>
      <c r="Y21" s="147">
        <f>SUM(Y22)</f>
        <v>1</v>
      </c>
      <c r="Z21" s="147">
        <f>SUM(Z22)</f>
        <v>1</v>
      </c>
      <c r="AA21" s="148"/>
      <c r="AB21" s="147"/>
      <c r="AC21" s="147"/>
      <c r="AD21" s="200"/>
      <c r="AE21" s="200"/>
      <c r="AF21" s="101"/>
      <c r="AG21" s="101"/>
      <c r="AH21" s="101"/>
      <c r="AI21" s="101"/>
      <c r="AJ21" s="101"/>
    </row>
    <row r="22" spans="1:42" s="587" customFormat="1" ht="16.5" customHeight="1" x14ac:dyDescent="0.25">
      <c r="A22" s="743" t="s">
        <v>871</v>
      </c>
      <c r="B22" s="590" t="s">
        <v>286</v>
      </c>
      <c r="C22" s="741" t="s">
        <v>285</v>
      </c>
      <c r="D22" s="741" t="s">
        <v>655</v>
      </c>
      <c r="E22" s="1343">
        <v>11041</v>
      </c>
      <c r="F22" s="592" t="s">
        <v>296</v>
      </c>
      <c r="G22" s="754" t="s">
        <v>660</v>
      </c>
      <c r="H22" s="827" t="s">
        <v>295</v>
      </c>
      <c r="I22" s="826" t="s">
        <v>659</v>
      </c>
      <c r="J22" s="1961">
        <v>2012</v>
      </c>
      <c r="K22" s="2578" t="s">
        <v>2599</v>
      </c>
      <c r="V22" s="1112">
        <v>0.53</v>
      </c>
      <c r="W22" s="748">
        <v>41173</v>
      </c>
      <c r="X22" s="668" t="s">
        <v>283</v>
      </c>
      <c r="Y22" s="1393">
        <v>1</v>
      </c>
      <c r="Z22" s="1393">
        <v>1</v>
      </c>
      <c r="AA22" s="631" t="s">
        <v>1370</v>
      </c>
      <c r="AB22" s="743"/>
      <c r="AC22" s="743"/>
      <c r="AD22" s="1287" t="s">
        <v>548</v>
      </c>
      <c r="AE22" s="750" t="s">
        <v>657</v>
      </c>
      <c r="AF22" s="1287" t="s">
        <v>656</v>
      </c>
      <c r="AG22" s="748">
        <v>41068</v>
      </c>
      <c r="AH22" s="749" t="s">
        <v>287</v>
      </c>
      <c r="AI22" s="748" t="s">
        <v>287</v>
      </c>
      <c r="AJ22" s="1288" t="s">
        <v>589</v>
      </c>
      <c r="AK22" s="748">
        <v>41404</v>
      </c>
      <c r="AL22" s="627" t="s">
        <v>281</v>
      </c>
      <c r="AM22" s="627" t="s">
        <v>281</v>
      </c>
      <c r="AN22" s="627" t="s">
        <v>281</v>
      </c>
      <c r="AO22" s="627" t="s">
        <v>281</v>
      </c>
      <c r="AP22" s="1297" t="s">
        <v>1058</v>
      </c>
    </row>
    <row r="23" spans="1:42" ht="30" customHeight="1" x14ac:dyDescent="0.25">
      <c r="A23" s="228"/>
      <c r="B23" s="228"/>
      <c r="C23" s="228"/>
      <c r="D23" s="228"/>
      <c r="E23" s="1375"/>
      <c r="F23" s="228"/>
      <c r="G23" s="320"/>
      <c r="H23" s="280"/>
      <c r="I23" s="228"/>
      <c r="J23" s="2463"/>
      <c r="V23" s="2261"/>
      <c r="W23" s="209"/>
      <c r="X23" s="209"/>
      <c r="Y23" s="209">
        <f>SUM(Y24)</f>
        <v>1</v>
      </c>
      <c r="Z23" s="209">
        <f>SUM(Z24)</f>
        <v>1</v>
      </c>
      <c r="AA23" s="209"/>
      <c r="AB23" s="209"/>
      <c r="AC23" s="209"/>
      <c r="AD23" s="209"/>
      <c r="AE23" s="216"/>
      <c r="AF23" s="209"/>
      <c r="AG23" s="209"/>
      <c r="AH23" s="209"/>
      <c r="AI23" s="209"/>
      <c r="AJ23" s="209"/>
    </row>
    <row r="24" spans="1:42" ht="16.5" x14ac:dyDescent="0.25">
      <c r="A24" s="101"/>
      <c r="B24" s="101"/>
      <c r="C24" s="101"/>
      <c r="D24" s="101"/>
      <c r="E24" s="101"/>
      <c r="F24" s="101"/>
      <c r="G24" s="279"/>
      <c r="H24" s="279"/>
      <c r="I24" s="101"/>
      <c r="J24" s="2355"/>
      <c r="V24" s="2274"/>
      <c r="W24" s="148"/>
      <c r="X24" s="205"/>
      <c r="Y24" s="147">
        <f>SUM(Y25)</f>
        <v>1</v>
      </c>
      <c r="Z24" s="147">
        <f>SUM(Z25)</f>
        <v>1</v>
      </c>
      <c r="AA24" s="148"/>
      <c r="AB24" s="147"/>
      <c r="AC24" s="147"/>
      <c r="AD24" s="200"/>
      <c r="AE24" s="200"/>
      <c r="AF24" s="101"/>
      <c r="AG24" s="101"/>
      <c r="AH24" s="101"/>
      <c r="AI24" s="101"/>
      <c r="AJ24" s="101"/>
    </row>
    <row r="25" spans="1:42" s="1245" customFormat="1" ht="30.75" customHeight="1" x14ac:dyDescent="0.25">
      <c r="A25" s="1202" t="s">
        <v>869</v>
      </c>
      <c r="B25" s="1189" t="s">
        <v>884</v>
      </c>
      <c r="C25" s="664" t="s">
        <v>285</v>
      </c>
      <c r="D25" s="694" t="s">
        <v>655</v>
      </c>
      <c r="E25" s="1243" t="s">
        <v>281</v>
      </c>
      <c r="F25" s="1380" t="s">
        <v>710</v>
      </c>
      <c r="G25" s="696" t="s">
        <v>1373</v>
      </c>
      <c r="H25" s="867" t="s">
        <v>1374</v>
      </c>
      <c r="I25" s="694" t="s">
        <v>1261</v>
      </c>
      <c r="J25" s="2208">
        <v>2013</v>
      </c>
      <c r="V25" s="2210">
        <v>0</v>
      </c>
      <c r="W25" s="1243" t="s">
        <v>281</v>
      </c>
      <c r="X25" s="1243" t="s">
        <v>281</v>
      </c>
      <c r="Y25" s="1250">
        <v>1</v>
      </c>
      <c r="Z25" s="1250">
        <v>1</v>
      </c>
      <c r="AA25" s="1243" t="s">
        <v>281</v>
      </c>
      <c r="AB25" s="1196" t="s">
        <v>1340</v>
      </c>
      <c r="AC25" s="878"/>
      <c r="AD25" s="1244" t="s">
        <v>1376</v>
      </c>
      <c r="AE25" s="1244" t="s">
        <v>1377</v>
      </c>
      <c r="AF25" s="1244" t="s">
        <v>1378</v>
      </c>
      <c r="AG25" s="685">
        <v>41471</v>
      </c>
      <c r="AH25" s="685" t="s">
        <v>287</v>
      </c>
      <c r="AI25" s="685" t="s">
        <v>287</v>
      </c>
      <c r="AJ25" s="1243" t="s">
        <v>281</v>
      </c>
      <c r="AK25" s="1243" t="s">
        <v>281</v>
      </c>
      <c r="AL25" s="1243" t="s">
        <v>281</v>
      </c>
      <c r="AM25" s="1243" t="s">
        <v>281</v>
      </c>
      <c r="AN25" s="1243" t="s">
        <v>281</v>
      </c>
      <c r="AO25" s="1243" t="s">
        <v>281</v>
      </c>
      <c r="AP25" s="1243" t="s">
        <v>281</v>
      </c>
    </row>
    <row r="26" spans="1:42" s="1245" customFormat="1" ht="15.75" customHeight="1" x14ac:dyDescent="0.25">
      <c r="A26" s="1801"/>
      <c r="B26" s="1657"/>
      <c r="C26" s="1658"/>
      <c r="D26" s="1659"/>
      <c r="E26" s="1660"/>
      <c r="F26" s="1843"/>
      <c r="G26" s="1662"/>
      <c r="H26" s="1663"/>
      <c r="I26" s="1659"/>
      <c r="J26" s="1664"/>
      <c r="V26" s="1669"/>
      <c r="W26" s="1660"/>
      <c r="X26" s="1660"/>
      <c r="Y26" s="1844"/>
      <c r="Z26" s="1844"/>
      <c r="AA26" s="1660"/>
      <c r="AB26" s="1732"/>
      <c r="AC26" s="1673"/>
      <c r="AD26" s="1674"/>
      <c r="AE26" s="1674"/>
      <c r="AF26" s="1674"/>
      <c r="AG26" s="1675"/>
      <c r="AH26" s="1675"/>
      <c r="AI26" s="1675"/>
      <c r="AJ26" s="1660"/>
      <c r="AK26" s="1660"/>
      <c r="AL26" s="1660"/>
      <c r="AM26" s="1660"/>
      <c r="AN26" s="1660"/>
      <c r="AO26" s="1660"/>
      <c r="AP26" s="1660"/>
    </row>
    <row r="27" spans="1:42" ht="12.75" customHeight="1" x14ac:dyDescent="0.25">
      <c r="A27" s="109"/>
      <c r="B27" s="6"/>
      <c r="C27" s="6"/>
      <c r="D27" s="111"/>
      <c r="E27" s="111"/>
      <c r="F27" s="111"/>
      <c r="G27" s="112"/>
      <c r="H27" s="112"/>
      <c r="I27" s="111"/>
      <c r="J27" s="111"/>
      <c r="V27" s="109"/>
      <c r="W27" s="6"/>
      <c r="X27" s="6"/>
      <c r="AD27" s="109"/>
    </row>
    <row r="28" spans="1:42" ht="14.1" customHeight="1" x14ac:dyDescent="0.25">
      <c r="A28" s="109"/>
      <c r="B28" s="6"/>
      <c r="C28" s="6"/>
      <c r="D28" s="111"/>
      <c r="E28" s="111"/>
      <c r="F28" s="111"/>
      <c r="G28" s="112"/>
      <c r="H28" s="112"/>
      <c r="I28" s="111"/>
      <c r="J28" s="111"/>
      <c r="V28" s="109"/>
      <c r="W28" s="6"/>
      <c r="X28" s="6"/>
      <c r="AD28" s="109"/>
    </row>
    <row r="29" spans="1:42" s="129" customFormat="1" x14ac:dyDescent="0.25"/>
    <row r="30" spans="1:42" x14ac:dyDescent="0.25">
      <c r="O30" s="58"/>
      <c r="P30" s="58"/>
      <c r="Q30" s="58"/>
      <c r="S30" s="58"/>
      <c r="T30" s="58"/>
    </row>
    <row r="32" spans="1:42" ht="15.75" x14ac:dyDescent="0.25">
      <c r="A32" s="109"/>
      <c r="B32" s="1167"/>
      <c r="C32" s="6"/>
      <c r="D32" s="6"/>
      <c r="E32" s="6"/>
      <c r="F32" s="111"/>
      <c r="G32" s="112"/>
      <c r="H32" s="112"/>
      <c r="I32" s="111"/>
      <c r="J32" s="111"/>
      <c r="K32" s="511"/>
      <c r="L32" s="2122"/>
      <c r="P32" s="65"/>
      <c r="Q32" s="211"/>
      <c r="R32" s="211"/>
      <c r="S32" s="171"/>
      <c r="T32" s="83"/>
      <c r="U32" s="6"/>
      <c r="V32" s="109"/>
      <c r="W32" s="6"/>
      <c r="X32" s="6"/>
      <c r="AD32" s="109"/>
    </row>
    <row r="33" spans="1:30" x14ac:dyDescent="0.25">
      <c r="A33" s="109"/>
      <c r="B33" s="6"/>
      <c r="C33" s="6"/>
      <c r="D33" s="6"/>
      <c r="E33" s="6"/>
      <c r="F33" s="111"/>
      <c r="G33" s="112"/>
      <c r="H33" s="112"/>
      <c r="I33" s="111"/>
      <c r="J33" s="111"/>
      <c r="P33" s="65"/>
      <c r="Q33" s="211"/>
      <c r="R33" s="211"/>
      <c r="S33" s="171"/>
      <c r="T33" s="83"/>
      <c r="U33" s="6"/>
      <c r="V33" s="109"/>
      <c r="W33" s="6"/>
      <c r="X33" s="6"/>
      <c r="AD33" s="109"/>
    </row>
    <row r="34" spans="1:30" x14ac:dyDescent="0.25">
      <c r="A34" s="109"/>
      <c r="B34" s="6"/>
      <c r="C34" s="6"/>
      <c r="D34" s="6"/>
      <c r="E34" s="6"/>
      <c r="F34" s="111"/>
      <c r="G34" s="112"/>
      <c r="H34" s="112"/>
      <c r="I34" s="111"/>
      <c r="J34" s="111"/>
      <c r="P34" s="65"/>
      <c r="Q34" s="211"/>
      <c r="R34" s="211"/>
      <c r="S34" s="171"/>
      <c r="T34" s="83"/>
      <c r="U34" s="6"/>
      <c r="V34" s="109"/>
      <c r="W34" s="6"/>
      <c r="X34" s="6"/>
      <c r="AD34" s="109"/>
    </row>
    <row r="35" spans="1:30" x14ac:dyDescent="0.25">
      <c r="A35" s="109"/>
      <c r="B35" s="6"/>
      <c r="C35" s="6"/>
      <c r="D35" s="6"/>
      <c r="E35" s="6"/>
      <c r="F35" s="111"/>
      <c r="G35" s="112"/>
      <c r="H35" s="112"/>
      <c r="I35" s="111"/>
      <c r="J35" s="111"/>
      <c r="P35" s="65"/>
      <c r="Q35" s="211"/>
      <c r="R35" s="211"/>
      <c r="S35" s="171"/>
      <c r="T35" s="83"/>
      <c r="U35" s="6"/>
      <c r="V35" s="109"/>
      <c r="W35" s="6"/>
      <c r="X35" s="6"/>
      <c r="AD35" s="109"/>
    </row>
    <row r="36" spans="1:30" x14ac:dyDescent="0.25">
      <c r="A36" s="109"/>
      <c r="B36" s="6"/>
      <c r="C36" s="6"/>
      <c r="D36" s="6"/>
      <c r="E36" s="6"/>
      <c r="F36" s="111"/>
      <c r="G36" s="112"/>
      <c r="H36" s="112"/>
      <c r="I36" s="111"/>
      <c r="J36" s="111"/>
      <c r="P36" s="65"/>
      <c r="Q36" s="211"/>
      <c r="R36" s="211"/>
      <c r="S36" s="171"/>
      <c r="T36" s="83"/>
      <c r="U36" s="6"/>
      <c r="V36" s="109"/>
      <c r="W36" s="6"/>
      <c r="X36" s="6"/>
      <c r="AD36" s="109"/>
    </row>
    <row r="37" spans="1:30" x14ac:dyDescent="0.25">
      <c r="A37" s="109"/>
      <c r="B37" s="6"/>
      <c r="C37" s="6"/>
      <c r="D37" s="6"/>
      <c r="E37" s="6"/>
      <c r="F37" s="111"/>
      <c r="G37" s="112"/>
      <c r="H37" s="112"/>
      <c r="I37" s="111"/>
      <c r="J37" s="111"/>
      <c r="P37" s="65"/>
      <c r="Q37" s="211"/>
      <c r="R37" s="211"/>
      <c r="S37" s="171"/>
      <c r="T37" s="83"/>
      <c r="U37" s="6"/>
      <c r="V37" s="109"/>
      <c r="W37" s="6"/>
      <c r="X37" s="6"/>
      <c r="AD37" s="109"/>
    </row>
    <row r="38" spans="1:30" x14ac:dyDescent="0.25">
      <c r="A38" s="109"/>
      <c r="B38" s="6"/>
      <c r="C38" s="6"/>
      <c r="D38" s="6"/>
      <c r="E38" s="6"/>
      <c r="F38" s="111"/>
      <c r="G38" s="112"/>
      <c r="H38" s="112"/>
      <c r="I38" s="111"/>
      <c r="J38" s="111"/>
      <c r="P38" s="65"/>
      <c r="Q38" s="211"/>
      <c r="R38" s="211"/>
      <c r="S38" s="171"/>
      <c r="T38" s="83"/>
      <c r="U38" s="6"/>
      <c r="V38" s="109"/>
      <c r="W38" s="6"/>
      <c r="X38" s="6"/>
      <c r="AD38" s="109"/>
    </row>
    <row r="39" spans="1:30" x14ac:dyDescent="0.25">
      <c r="A39" s="109"/>
      <c r="B39" s="6"/>
      <c r="C39" s="6"/>
      <c r="D39" s="6"/>
      <c r="E39" s="6"/>
      <c r="F39" s="111"/>
      <c r="G39" s="112"/>
      <c r="H39" s="112"/>
      <c r="I39" s="111"/>
      <c r="J39" s="111"/>
      <c r="P39" s="65"/>
      <c r="Q39" s="211"/>
      <c r="R39" s="211"/>
      <c r="S39" s="171"/>
      <c r="T39" s="83"/>
      <c r="U39" s="6"/>
      <c r="V39" s="109"/>
      <c r="W39" s="6"/>
      <c r="X39" s="6"/>
      <c r="AD39" s="109"/>
    </row>
    <row r="40" spans="1:30" x14ac:dyDescent="0.25">
      <c r="A40" s="109"/>
      <c r="B40" s="6"/>
      <c r="C40" s="6"/>
      <c r="D40" s="6"/>
      <c r="E40" s="6"/>
      <c r="F40" s="111"/>
      <c r="G40" s="112"/>
      <c r="H40" s="112"/>
      <c r="I40" s="111"/>
      <c r="J40" s="111"/>
      <c r="P40" s="65"/>
      <c r="Q40" s="211"/>
      <c r="R40" s="211"/>
      <c r="S40" s="171"/>
      <c r="T40" s="83"/>
      <c r="U40" s="6"/>
      <c r="V40" s="109"/>
      <c r="W40" s="6"/>
      <c r="X40" s="6"/>
      <c r="AD40" s="109"/>
    </row>
    <row r="41" spans="1:30" ht="15.75" x14ac:dyDescent="0.25">
      <c r="A41" s="1357"/>
      <c r="B41" s="6"/>
      <c r="C41" s="6"/>
      <c r="D41" s="6"/>
      <c r="E41" s="6"/>
      <c r="F41" s="111"/>
      <c r="G41" s="112"/>
      <c r="H41" s="112"/>
      <c r="I41" s="111"/>
      <c r="J41" s="111"/>
      <c r="P41" s="65"/>
      <c r="Q41" s="211"/>
      <c r="R41" s="211"/>
      <c r="S41" s="171"/>
      <c r="T41" s="83"/>
      <c r="U41" s="6"/>
      <c r="V41" s="109"/>
      <c r="W41" s="6"/>
      <c r="X41" s="6"/>
      <c r="AD41" s="109"/>
    </row>
    <row r="42" spans="1:30" x14ac:dyDescent="0.25">
      <c r="A42" s="109"/>
      <c r="B42" s="6"/>
      <c r="C42" s="6"/>
      <c r="D42" s="6"/>
      <c r="E42" s="6"/>
      <c r="F42" s="111"/>
      <c r="G42" s="112"/>
      <c r="H42" s="112"/>
      <c r="I42" s="111"/>
      <c r="J42" s="111"/>
      <c r="P42" s="65"/>
      <c r="Q42" s="211"/>
      <c r="R42" s="211"/>
      <c r="S42" s="171"/>
      <c r="T42" s="83"/>
      <c r="U42" s="6"/>
      <c r="V42" s="109"/>
      <c r="W42" s="6"/>
      <c r="X42" s="6"/>
      <c r="AD42" s="109"/>
    </row>
    <row r="43" spans="1:30" x14ac:dyDescent="0.25">
      <c r="A43" s="109"/>
      <c r="B43" s="6"/>
      <c r="C43" s="6"/>
      <c r="D43" s="6"/>
      <c r="E43" s="6"/>
      <c r="F43" s="111"/>
      <c r="G43" s="112"/>
      <c r="H43" s="112"/>
      <c r="I43" s="111"/>
      <c r="J43" s="111"/>
      <c r="P43" s="65"/>
      <c r="Q43" s="211"/>
      <c r="R43" s="211"/>
      <c r="S43" s="171"/>
      <c r="T43" s="83"/>
      <c r="U43" s="6"/>
      <c r="V43" s="109"/>
      <c r="W43" s="6"/>
      <c r="X43" s="6"/>
      <c r="AD43" s="109"/>
    </row>
    <row r="44" spans="1:30" x14ac:dyDescent="0.25">
      <c r="A44" s="109"/>
      <c r="B44" s="6"/>
      <c r="C44" s="6"/>
      <c r="D44" s="6"/>
      <c r="E44" s="6"/>
      <c r="F44" s="111"/>
      <c r="G44" s="112"/>
      <c r="H44" s="112"/>
      <c r="I44" s="111"/>
      <c r="J44" s="111"/>
      <c r="P44" s="65"/>
      <c r="Q44" s="211"/>
      <c r="R44" s="211"/>
      <c r="S44" s="171"/>
      <c r="T44" s="83"/>
      <c r="U44" s="6"/>
      <c r="V44" s="109"/>
      <c r="W44" s="6"/>
      <c r="X44" s="6"/>
      <c r="AD44" s="109"/>
    </row>
    <row r="45" spans="1:30" x14ac:dyDescent="0.25">
      <c r="A45" s="109"/>
      <c r="B45" s="6"/>
      <c r="C45" s="6"/>
      <c r="D45" s="6"/>
      <c r="E45" s="6"/>
      <c r="F45" s="111"/>
      <c r="G45" s="112"/>
      <c r="H45" s="112"/>
      <c r="I45" s="111"/>
      <c r="J45" s="111"/>
      <c r="P45" s="65"/>
      <c r="Q45" s="211"/>
      <c r="R45" s="211"/>
      <c r="S45" s="171"/>
      <c r="T45" s="83"/>
      <c r="U45" s="6"/>
      <c r="V45" s="109"/>
      <c r="W45" s="6"/>
      <c r="X45" s="6"/>
      <c r="AD45" s="109"/>
    </row>
    <row r="46" spans="1:30" x14ac:dyDescent="0.25">
      <c r="A46" s="109"/>
      <c r="B46" s="6"/>
      <c r="C46" s="6"/>
      <c r="D46" s="6"/>
      <c r="E46" s="6"/>
      <c r="F46" s="111"/>
      <c r="G46" s="112"/>
      <c r="H46" s="112"/>
      <c r="I46" s="111"/>
      <c r="J46" s="111"/>
      <c r="P46" s="65"/>
      <c r="Q46" s="211"/>
      <c r="R46" s="211"/>
      <c r="S46" s="171"/>
      <c r="T46" s="83"/>
      <c r="U46" s="6"/>
      <c r="V46" s="109"/>
      <c r="W46" s="6"/>
      <c r="X46" s="6"/>
      <c r="AD46" s="109"/>
    </row>
    <row r="47" spans="1:30" x14ac:dyDescent="0.25">
      <c r="A47" s="109"/>
      <c r="S47" s="316"/>
      <c r="V47" s="109"/>
      <c r="AD47" s="109"/>
    </row>
    <row r="48" spans="1:30" x14ac:dyDescent="0.25">
      <c r="A48" s="109"/>
      <c r="S48" s="316"/>
      <c r="V48" s="109"/>
      <c r="AD48" s="109"/>
    </row>
    <row r="49" spans="1:30" x14ac:dyDescent="0.25">
      <c r="A49" s="109"/>
      <c r="S49" s="316"/>
      <c r="V49" s="109"/>
      <c r="AD49" s="109"/>
    </row>
    <row r="50" spans="1:30" x14ac:dyDescent="0.25">
      <c r="A50" s="109"/>
      <c r="S50" s="316"/>
      <c r="V50" s="109"/>
      <c r="AD50" s="109"/>
    </row>
    <row r="51" spans="1:30" x14ac:dyDescent="0.25">
      <c r="A51" s="109"/>
      <c r="S51" s="316"/>
      <c r="V51" s="109"/>
      <c r="AD51" s="109"/>
    </row>
    <row r="52" spans="1:30" x14ac:dyDescent="0.25">
      <c r="A52" s="109"/>
      <c r="S52" s="316"/>
      <c r="V52" s="109"/>
      <c r="AD52" s="109"/>
    </row>
    <row r="53" spans="1:30" x14ac:dyDescent="0.25">
      <c r="A53" s="109"/>
      <c r="S53" s="316"/>
      <c r="V53" s="109"/>
      <c r="AD53" s="109"/>
    </row>
    <row r="54" spans="1:30" x14ac:dyDescent="0.25">
      <c r="A54" s="109"/>
      <c r="S54" s="316"/>
      <c r="V54" s="109"/>
      <c r="AD54" s="109"/>
    </row>
    <row r="55" spans="1:30" x14ac:dyDescent="0.25">
      <c r="A55" s="109"/>
      <c r="S55" s="151"/>
      <c r="V55" s="109"/>
      <c r="AD55" s="109"/>
    </row>
    <row r="56" spans="1:30" x14ac:dyDescent="0.25">
      <c r="A56" s="109"/>
      <c r="S56" s="151"/>
      <c r="V56" s="109"/>
      <c r="AD56" s="109"/>
    </row>
    <row r="57" spans="1:30" x14ac:dyDescent="0.25">
      <c r="A57" s="109"/>
      <c r="S57" s="151"/>
      <c r="V57" s="109"/>
      <c r="AD57" s="109"/>
    </row>
    <row r="58" spans="1:30" x14ac:dyDescent="0.25">
      <c r="A58" s="109"/>
      <c r="S58" s="151"/>
      <c r="V58" s="109"/>
      <c r="AD58" s="109"/>
    </row>
    <row r="59" spans="1:30" x14ac:dyDescent="0.25">
      <c r="A59" s="109"/>
      <c r="S59" s="151"/>
      <c r="V59" s="109"/>
      <c r="AD59" s="109"/>
    </row>
    <row r="60" spans="1:30" x14ac:dyDescent="0.25">
      <c r="A60" s="109"/>
      <c r="S60" s="151"/>
      <c r="V60" s="109"/>
      <c r="AD60" s="109"/>
    </row>
    <row r="61" spans="1:30" x14ac:dyDescent="0.25">
      <c r="A61" s="109"/>
      <c r="S61" s="151"/>
      <c r="V61" s="109"/>
      <c r="AD61" s="109"/>
    </row>
    <row r="62" spans="1:30" x14ac:dyDescent="0.25">
      <c r="A62" s="109"/>
      <c r="S62" s="151"/>
      <c r="V62" s="109"/>
      <c r="AD62" s="109"/>
    </row>
    <row r="63" spans="1:30" x14ac:dyDescent="0.25">
      <c r="A63" s="109"/>
      <c r="S63" s="151"/>
      <c r="V63" s="109"/>
      <c r="AD63" s="109"/>
    </row>
    <row r="64" spans="1:30" x14ac:dyDescent="0.25">
      <c r="A64" s="109"/>
      <c r="S64" s="151"/>
      <c r="V64" s="109"/>
      <c r="AD64" s="109"/>
    </row>
    <row r="65" spans="1:30" x14ac:dyDescent="0.25">
      <c r="A65" s="109"/>
      <c r="S65" s="151"/>
      <c r="V65" s="109"/>
      <c r="AD65" s="109"/>
    </row>
    <row r="66" spans="1:30" x14ac:dyDescent="0.25">
      <c r="A66" s="109"/>
      <c r="S66" s="151"/>
      <c r="V66" s="109"/>
      <c r="AD66" s="109"/>
    </row>
    <row r="67" spans="1:30" x14ac:dyDescent="0.25">
      <c r="A67" s="109"/>
      <c r="S67" s="151"/>
      <c r="V67" s="109"/>
      <c r="AD67" s="109"/>
    </row>
    <row r="68" spans="1:30" x14ac:dyDescent="0.25">
      <c r="A68" s="109"/>
      <c r="S68" s="151"/>
      <c r="V68" s="109"/>
      <c r="AD68" s="109"/>
    </row>
    <row r="69" spans="1:30" x14ac:dyDescent="0.25">
      <c r="A69" s="109"/>
      <c r="S69" s="151"/>
      <c r="V69" s="109"/>
      <c r="AD69" s="109"/>
    </row>
    <row r="70" spans="1:30" x14ac:dyDescent="0.25">
      <c r="A70" s="109"/>
      <c r="S70" s="151"/>
      <c r="V70" s="109"/>
      <c r="AD70" s="109"/>
    </row>
    <row r="71" spans="1:30" x14ac:dyDescent="0.25">
      <c r="A71" s="109"/>
      <c r="S71" s="151"/>
      <c r="V71" s="109"/>
      <c r="AD71" s="109"/>
    </row>
    <row r="72" spans="1:30" x14ac:dyDescent="0.25">
      <c r="A72" s="109"/>
      <c r="S72" s="151"/>
      <c r="V72" s="109"/>
      <c r="AD72" s="109"/>
    </row>
    <row r="73" spans="1:30" x14ac:dyDescent="0.25">
      <c r="A73" s="109"/>
      <c r="S73" s="151"/>
      <c r="V73" s="109"/>
      <c r="AD73" s="109"/>
    </row>
    <row r="74" spans="1:30" x14ac:dyDescent="0.25">
      <c r="A74" s="109"/>
      <c r="S74" s="151"/>
      <c r="V74" s="109"/>
      <c r="AD74" s="109"/>
    </row>
    <row r="75" spans="1:30" x14ac:dyDescent="0.25">
      <c r="A75" s="109"/>
      <c r="S75" s="151"/>
      <c r="V75" s="109"/>
      <c r="AD75" s="109"/>
    </row>
    <row r="76" spans="1:30" x14ac:dyDescent="0.25">
      <c r="A76" s="109"/>
      <c r="S76" s="151"/>
      <c r="V76" s="109"/>
      <c r="AD76" s="109"/>
    </row>
    <row r="77" spans="1:30" x14ac:dyDescent="0.25">
      <c r="A77" s="109"/>
      <c r="V77" s="109"/>
      <c r="AD77" s="109"/>
    </row>
    <row r="78" spans="1:30" x14ac:dyDescent="0.25">
      <c r="A78" s="109"/>
      <c r="V78" s="109"/>
      <c r="AD78" s="109"/>
    </row>
    <row r="79" spans="1:30" x14ac:dyDescent="0.25">
      <c r="A79" s="109"/>
      <c r="V79" s="109"/>
      <c r="AD79" s="109"/>
    </row>
    <row r="80" spans="1:30" x14ac:dyDescent="0.25">
      <c r="A80" s="109"/>
      <c r="V80" s="109"/>
      <c r="AD80" s="109"/>
    </row>
    <row r="81" spans="1:30" x14ac:dyDescent="0.25">
      <c r="A81" s="109"/>
      <c r="V81" s="109"/>
      <c r="AD81" s="109"/>
    </row>
    <row r="82" spans="1:30" x14ac:dyDescent="0.25">
      <c r="A82" s="109"/>
      <c r="V82" s="109"/>
      <c r="AD82" s="109"/>
    </row>
    <row r="83" spans="1:30" x14ac:dyDescent="0.25">
      <c r="A83" s="109"/>
      <c r="V83" s="109"/>
      <c r="AD83" s="109"/>
    </row>
    <row r="84" spans="1:30" x14ac:dyDescent="0.25">
      <c r="A84" s="109"/>
      <c r="V84" s="109"/>
      <c r="AD84" s="109"/>
    </row>
    <row r="85" spans="1:30" x14ac:dyDescent="0.25">
      <c r="A85" s="109"/>
      <c r="V85" s="109"/>
      <c r="AD85" s="109"/>
    </row>
    <row r="86" spans="1:30" x14ac:dyDescent="0.25">
      <c r="A86" s="109"/>
      <c r="V86" s="109"/>
      <c r="AD86" s="109"/>
    </row>
    <row r="87" spans="1:30" x14ac:dyDescent="0.25">
      <c r="A87" s="109"/>
      <c r="V87" s="109"/>
      <c r="AD87" s="109"/>
    </row>
    <row r="88" spans="1:30" x14ac:dyDescent="0.25">
      <c r="A88" s="109"/>
      <c r="V88" s="109"/>
      <c r="AD88" s="109"/>
    </row>
    <row r="89" spans="1:30" x14ac:dyDescent="0.25">
      <c r="A89" s="109"/>
      <c r="V89" s="109"/>
      <c r="AD89" s="109"/>
    </row>
    <row r="90" spans="1:30" x14ac:dyDescent="0.25">
      <c r="A90" s="109"/>
      <c r="V90" s="109"/>
      <c r="AD90" s="109"/>
    </row>
    <row r="91" spans="1:30" x14ac:dyDescent="0.25">
      <c r="A91" s="109"/>
      <c r="V91" s="109"/>
      <c r="AD91" s="109"/>
    </row>
    <row r="92" spans="1:30" x14ac:dyDescent="0.25">
      <c r="A92" s="109"/>
      <c r="V92" s="109"/>
      <c r="AD92" s="109"/>
    </row>
    <row r="93" spans="1:30" x14ac:dyDescent="0.25">
      <c r="A93" s="109"/>
      <c r="V93" s="109"/>
      <c r="AD93" s="109"/>
    </row>
    <row r="94" spans="1:30" x14ac:dyDescent="0.25">
      <c r="A94" s="109"/>
      <c r="V94" s="109"/>
      <c r="AD94" s="109"/>
    </row>
    <row r="95" spans="1:30" x14ac:dyDescent="0.25">
      <c r="A95" s="109"/>
      <c r="V95" s="109"/>
      <c r="AD95" s="109"/>
    </row>
    <row r="96" spans="1:30" x14ac:dyDescent="0.25">
      <c r="A96" s="109"/>
      <c r="V96" s="109"/>
      <c r="AD96" s="109"/>
    </row>
    <row r="97" spans="1:30" x14ac:dyDescent="0.25">
      <c r="A97" s="109"/>
      <c r="V97" s="109"/>
      <c r="AD97" s="109"/>
    </row>
    <row r="98" spans="1:30" x14ac:dyDescent="0.25">
      <c r="A98" s="109"/>
      <c r="V98" s="109"/>
      <c r="AD98" s="109"/>
    </row>
    <row r="99" spans="1:30" x14ac:dyDescent="0.25">
      <c r="A99" s="109"/>
      <c r="V99" s="109"/>
      <c r="AD99" s="109"/>
    </row>
    <row r="100" spans="1:30" x14ac:dyDescent="0.25">
      <c r="A100" s="109"/>
      <c r="V100" s="109"/>
      <c r="AD100" s="109"/>
    </row>
    <row r="101" spans="1:30" x14ac:dyDescent="0.25">
      <c r="A101" s="109"/>
      <c r="V101" s="109"/>
      <c r="AD101" s="109"/>
    </row>
    <row r="102" spans="1:30" x14ac:dyDescent="0.25">
      <c r="A102" s="109"/>
      <c r="V102" s="109"/>
      <c r="AD102" s="109"/>
    </row>
    <row r="103" spans="1:30" x14ac:dyDescent="0.25">
      <c r="A103" s="109"/>
      <c r="V103" s="109"/>
      <c r="AD103" s="109"/>
    </row>
    <row r="104" spans="1:30" x14ac:dyDescent="0.25">
      <c r="A104" s="109"/>
      <c r="V104" s="109"/>
      <c r="AD104" s="109"/>
    </row>
    <row r="105" spans="1:30" x14ac:dyDescent="0.25">
      <c r="A105" s="109"/>
      <c r="V105" s="109"/>
      <c r="AD105" s="109"/>
    </row>
    <row r="106" spans="1:30" x14ac:dyDescent="0.25">
      <c r="A106" s="109"/>
      <c r="V106" s="109"/>
      <c r="AD106" s="109"/>
    </row>
    <row r="107" spans="1:30" x14ac:dyDescent="0.25">
      <c r="A107" s="109"/>
      <c r="V107" s="109"/>
      <c r="AD107" s="109"/>
    </row>
    <row r="65510" spans="15:21" x14ac:dyDescent="0.25">
      <c r="O65510" s="58"/>
      <c r="P65510" s="58"/>
      <c r="Q65510" s="58"/>
      <c r="S65510" s="58"/>
      <c r="T65510" s="58"/>
      <c r="U65510" s="6"/>
    </row>
  </sheetData>
  <mergeCells count="12">
    <mergeCell ref="K18:N18"/>
    <mergeCell ref="K17:N17"/>
    <mergeCell ref="K14:N14"/>
    <mergeCell ref="O5:P5"/>
    <mergeCell ref="S5:T5"/>
    <mergeCell ref="Q5:R5"/>
    <mergeCell ref="K6:N6"/>
    <mergeCell ref="K10:N10"/>
    <mergeCell ref="K7:N7"/>
    <mergeCell ref="K8:N8"/>
    <mergeCell ref="K11:N11"/>
    <mergeCell ref="K15:N15"/>
  </mergeCells>
  <printOptions horizontalCentered="1" verticalCentered="1"/>
  <pageMargins left="0.98425196850393704" right="0.39370078740157483" top="0.39370078740157483" bottom="0.39370078740157483" header="0" footer="0.59055118110236227"/>
  <pageSetup scale="77"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tabColor rgb="FF008080"/>
  </sheetPr>
  <dimension ref="A1:AR118"/>
  <sheetViews>
    <sheetView topLeftCell="A3" zoomScale="80" zoomScaleNormal="80" workbookViewId="0">
      <pane xSplit="2" ySplit="2" topLeftCell="E5" activePane="bottomRight" state="frozen"/>
      <selection activeCell="F14" sqref="F14"/>
      <selection pane="topRight" activeCell="F14" sqref="F14"/>
      <selection pane="bottomLeft" activeCell="F14" sqref="F14"/>
      <selection pane="bottomRight" activeCell="F14" sqref="F14"/>
    </sheetView>
  </sheetViews>
  <sheetFormatPr baseColWidth="10" defaultColWidth="11.42578125" defaultRowHeight="13.5" x14ac:dyDescent="0.25"/>
  <cols>
    <col min="1" max="1" width="9.140625" style="58" customWidth="1"/>
    <col min="2" max="2" width="8.42578125" style="58" customWidth="1"/>
    <col min="3" max="3" width="11.85546875" style="58" customWidth="1"/>
    <col min="4" max="4" width="11.28515625" style="58" customWidth="1"/>
    <col min="5" max="5" width="9.42578125" style="58" customWidth="1"/>
    <col min="6" max="6" width="21.5703125" style="58" customWidth="1"/>
    <col min="7" max="7" width="15.5703125" style="58" customWidth="1"/>
    <col min="8" max="8" width="30.5703125" style="58" customWidth="1"/>
    <col min="9" max="9" width="9" style="58" customWidth="1"/>
    <col min="10" max="10" width="41.42578125" style="58" customWidth="1"/>
    <col min="11" max="11" width="15.7109375" style="58" customWidth="1"/>
    <col min="12" max="12" width="14.7109375" style="58" customWidth="1"/>
    <col min="13" max="13" width="16.140625" style="65" customWidth="1"/>
    <col min="14" max="14" width="2.85546875" style="66" customWidth="1"/>
    <col min="15" max="15" width="9.28515625" style="67" customWidth="1"/>
    <col min="16" max="16" width="2.85546875" style="66" customWidth="1"/>
    <col min="17" max="17" width="10.140625" style="58" customWidth="1"/>
    <col min="18" max="18" width="2.5703125" style="66" customWidth="1"/>
    <col min="19" max="19" width="30.85546875" style="6" customWidth="1"/>
    <col min="20" max="20" width="10" style="58" customWidth="1"/>
    <col min="21" max="21" width="11.140625" style="58" customWidth="1"/>
    <col min="22" max="22" width="13.140625" style="58" customWidth="1"/>
    <col min="23" max="23" width="8" style="58" customWidth="1"/>
    <col min="24" max="24" width="9.42578125" style="58" customWidth="1"/>
    <col min="25" max="25" width="28.5703125" style="58" customWidth="1"/>
    <col min="26" max="26" width="48.5703125" style="58" customWidth="1"/>
    <col min="27" max="27" width="31.42578125" style="58" customWidth="1"/>
    <col min="28" max="28" width="12.5703125" style="58" customWidth="1"/>
    <col min="29" max="29" width="16.7109375" style="58" customWidth="1"/>
    <col min="30" max="30" width="20.7109375" style="58" customWidth="1"/>
    <col min="31" max="31" width="14" style="58" customWidth="1"/>
    <col min="32" max="32" width="21" style="58" customWidth="1"/>
    <col min="33" max="33" width="14" style="58" customWidth="1"/>
    <col min="34" max="34" width="27.85546875" style="58" customWidth="1"/>
    <col min="35" max="16384" width="11.42578125" style="58"/>
  </cols>
  <sheetData>
    <row r="1" spans="1:44" ht="18" x14ac:dyDescent="0.25">
      <c r="J1" s="18" t="s">
        <v>124</v>
      </c>
      <c r="K1" s="18"/>
      <c r="L1" s="18"/>
      <c r="M1" s="18"/>
      <c r="N1" s="18"/>
      <c r="O1" s="18"/>
      <c r="P1" s="18"/>
      <c r="Q1" s="18"/>
      <c r="R1" s="18"/>
      <c r="S1" s="18"/>
      <c r="U1" s="84"/>
      <c r="V1" s="84"/>
    </row>
    <row r="2" spans="1:44" ht="18" x14ac:dyDescent="0.25">
      <c r="J2" s="542" t="s">
        <v>696</v>
      </c>
      <c r="K2" s="78"/>
      <c r="L2" s="78"/>
      <c r="M2" s="78"/>
      <c r="N2" s="78"/>
      <c r="O2" s="78"/>
      <c r="P2" s="78"/>
      <c r="Q2" s="78"/>
      <c r="R2" s="78"/>
      <c r="S2" s="78"/>
      <c r="U2" s="85"/>
      <c r="V2" s="85"/>
      <c r="W2" s="86"/>
    </row>
    <row r="3" spans="1:44" ht="46.5" x14ac:dyDescent="0.25">
      <c r="A3" s="332" t="s">
        <v>50</v>
      </c>
      <c r="B3" s="332" t="s">
        <v>44</v>
      </c>
      <c r="C3" s="332" t="s">
        <v>172</v>
      </c>
      <c r="D3" s="567" t="s">
        <v>261</v>
      </c>
      <c r="E3" s="332" t="s">
        <v>176</v>
      </c>
      <c r="F3" s="332" t="s">
        <v>179</v>
      </c>
      <c r="G3" s="332" t="s">
        <v>178</v>
      </c>
      <c r="H3" s="332" t="s">
        <v>174</v>
      </c>
      <c r="I3" s="332" t="s">
        <v>175</v>
      </c>
      <c r="J3" s="539" t="s">
        <v>181</v>
      </c>
      <c r="K3" s="539" t="s">
        <v>21</v>
      </c>
      <c r="L3" s="539" t="s">
        <v>29</v>
      </c>
      <c r="M3" s="5833" t="s">
        <v>119</v>
      </c>
      <c r="N3" s="5834"/>
      <c r="O3" s="5835" t="s">
        <v>182</v>
      </c>
      <c r="P3" s="5834"/>
      <c r="Q3" s="5835" t="s">
        <v>20</v>
      </c>
      <c r="R3" s="5834"/>
      <c r="S3" s="539" t="s">
        <v>30</v>
      </c>
      <c r="T3" s="329" t="s">
        <v>171</v>
      </c>
      <c r="U3" s="334" t="s">
        <v>183</v>
      </c>
      <c r="V3" s="334" t="s">
        <v>185</v>
      </c>
      <c r="W3" s="332" t="s">
        <v>26</v>
      </c>
      <c r="X3" s="332" t="s">
        <v>27</v>
      </c>
      <c r="Y3" s="336" t="s">
        <v>23</v>
      </c>
      <c r="Z3" s="337" t="s">
        <v>187</v>
      </c>
      <c r="AA3" s="337" t="s">
        <v>188</v>
      </c>
      <c r="AB3" s="327" t="s">
        <v>45</v>
      </c>
      <c r="AC3" s="332" t="s">
        <v>47</v>
      </c>
      <c r="AD3" s="338" t="s">
        <v>49</v>
      </c>
      <c r="AE3" s="338" t="s">
        <v>189</v>
      </c>
      <c r="AF3" s="339" t="s">
        <v>190</v>
      </c>
      <c r="AG3" s="338" t="s">
        <v>191</v>
      </c>
      <c r="AH3" s="332" t="s">
        <v>151</v>
      </c>
    </row>
    <row r="4" spans="1:44" s="17" customFormat="1" ht="18" x14ac:dyDescent="0.25">
      <c r="A4" s="212" t="s">
        <v>275</v>
      </c>
      <c r="B4" s="416"/>
      <c r="C4" s="416"/>
      <c r="D4" s="417"/>
      <c r="E4" s="417"/>
      <c r="F4" s="419"/>
      <c r="G4" s="418"/>
      <c r="H4" s="417"/>
      <c r="I4" s="417"/>
      <c r="J4" s="5836" t="s">
        <v>823</v>
      </c>
      <c r="K4" s="5837"/>
      <c r="L4" s="5838"/>
      <c r="M4" s="126">
        <f>SUM(M5)</f>
        <v>2058567.9</v>
      </c>
      <c r="N4" s="23"/>
      <c r="O4" s="408"/>
      <c r="P4" s="409"/>
      <c r="Q4" s="44">
        <f>SUM(Q5)</f>
        <v>8323</v>
      </c>
      <c r="R4" s="407"/>
      <c r="S4" s="404"/>
      <c r="T4" s="406"/>
      <c r="U4" s="420"/>
      <c r="V4" s="420"/>
      <c r="W4" s="94">
        <f>SUM(W5)</f>
        <v>3</v>
      </c>
      <c r="X4" s="94">
        <f>SUM(X5)</f>
        <v>3</v>
      </c>
      <c r="Y4" s="406"/>
      <c r="Z4" s="406"/>
      <c r="AA4" s="406"/>
      <c r="AB4" s="406"/>
      <c r="AC4" s="406"/>
      <c r="AD4" s="406"/>
      <c r="AE4" s="406"/>
      <c r="AF4" s="406"/>
      <c r="AG4" s="406"/>
      <c r="AH4" s="406"/>
    </row>
    <row r="5" spans="1:44" s="17" customFormat="1" ht="16.5" x14ac:dyDescent="0.25">
      <c r="A5" s="228"/>
      <c r="B5" s="228"/>
      <c r="C5" s="228"/>
      <c r="D5" s="228"/>
      <c r="E5" s="228"/>
      <c r="F5" s="475"/>
      <c r="G5" s="228"/>
      <c r="H5" s="228"/>
      <c r="I5" s="228"/>
      <c r="J5" s="5961" t="s">
        <v>365</v>
      </c>
      <c r="K5" s="5962"/>
      <c r="L5" s="5963"/>
      <c r="M5" s="114">
        <f>SUM(M6)</f>
        <v>2058567.9</v>
      </c>
      <c r="N5" s="23"/>
      <c r="O5" s="214"/>
      <c r="P5" s="215"/>
      <c r="Q5" s="44">
        <f>SUM(Q6)</f>
        <v>8323</v>
      </c>
      <c r="R5" s="45"/>
      <c r="S5" s="127"/>
      <c r="T5" s="209"/>
      <c r="U5" s="209"/>
      <c r="V5" s="209"/>
      <c r="W5" s="209">
        <f>SUM(W6)</f>
        <v>3</v>
      </c>
      <c r="X5" s="209">
        <f>SUM(X6)</f>
        <v>3</v>
      </c>
      <c r="Y5" s="209"/>
      <c r="Z5" s="209"/>
      <c r="AA5" s="209"/>
      <c r="AB5" s="209"/>
      <c r="AC5" s="216"/>
      <c r="AD5" s="209"/>
      <c r="AE5" s="209"/>
      <c r="AF5" s="209"/>
      <c r="AG5" s="209"/>
      <c r="AH5" s="209"/>
    </row>
    <row r="6" spans="1:44" s="17" customFormat="1" ht="15.75" x14ac:dyDescent="0.25">
      <c r="A6" s="101"/>
      <c r="B6" s="101"/>
      <c r="C6" s="101"/>
      <c r="D6" s="101"/>
      <c r="E6" s="101"/>
      <c r="F6" s="101"/>
      <c r="G6" s="101"/>
      <c r="H6" s="101"/>
      <c r="I6" s="101"/>
      <c r="J6" s="1042" t="s">
        <v>289</v>
      </c>
      <c r="K6" s="96"/>
      <c r="L6" s="96"/>
      <c r="M6" s="203">
        <f>SUM(M7:M9)</f>
        <v>2058567.9</v>
      </c>
      <c r="N6" s="284"/>
      <c r="O6" s="59"/>
      <c r="P6" s="98"/>
      <c r="Q6" s="59">
        <f>SUM(Q7:Q9)</f>
        <v>8323</v>
      </c>
      <c r="R6" s="285"/>
      <c r="S6" s="32"/>
      <c r="T6" s="101"/>
      <c r="U6" s="148"/>
      <c r="V6" s="205"/>
      <c r="W6" s="147">
        <f>SUM(W7:W9)</f>
        <v>3</v>
      </c>
      <c r="X6" s="147">
        <f>SUM(X7:X9)</f>
        <v>3</v>
      </c>
      <c r="Y6" s="148"/>
      <c r="Z6" s="147"/>
      <c r="AA6" s="147"/>
      <c r="AB6" s="200"/>
      <c r="AC6" s="200"/>
      <c r="AD6" s="101"/>
      <c r="AE6" s="101"/>
      <c r="AF6" s="101"/>
      <c r="AG6" s="101"/>
      <c r="AH6" s="101"/>
    </row>
    <row r="7" spans="1:44" s="17" customFormat="1" ht="38.25" x14ac:dyDescent="0.25">
      <c r="A7" s="666" t="s">
        <v>835</v>
      </c>
      <c r="B7" s="728" t="s">
        <v>331</v>
      </c>
      <c r="C7" s="697" t="s">
        <v>285</v>
      </c>
      <c r="D7" s="699" t="s">
        <v>254</v>
      </c>
      <c r="E7" s="954" t="s">
        <v>296</v>
      </c>
      <c r="F7" s="696" t="s">
        <v>478</v>
      </c>
      <c r="G7" s="695" t="s">
        <v>289</v>
      </c>
      <c r="H7" s="694" t="s">
        <v>365</v>
      </c>
      <c r="I7" s="684">
        <v>2011</v>
      </c>
      <c r="J7" s="589" t="s">
        <v>477</v>
      </c>
      <c r="K7" s="727" t="s">
        <v>310</v>
      </c>
      <c r="L7" s="727" t="s">
        <v>476</v>
      </c>
      <c r="M7" s="640">
        <v>704684.17</v>
      </c>
      <c r="N7" s="596"/>
      <c r="O7" s="726">
        <v>0.6</v>
      </c>
      <c r="P7" s="725"/>
      <c r="Q7" s="724">
        <v>100</v>
      </c>
      <c r="R7" s="723"/>
      <c r="S7" s="643" t="s">
        <v>342</v>
      </c>
      <c r="T7" s="641">
        <v>0.63</v>
      </c>
      <c r="U7" s="729">
        <v>40801</v>
      </c>
      <c r="V7" s="958" t="s">
        <v>283</v>
      </c>
      <c r="W7" s="722">
        <v>1</v>
      </c>
      <c r="X7" s="722">
        <v>1</v>
      </c>
      <c r="Y7" s="721" t="s">
        <v>468</v>
      </c>
      <c r="Z7" s="691"/>
      <c r="AA7" s="691"/>
      <c r="AB7" s="720" t="s">
        <v>473</v>
      </c>
      <c r="AC7" s="684" t="s">
        <v>472</v>
      </c>
      <c r="AD7" s="688" t="s">
        <v>465</v>
      </c>
      <c r="AE7" s="687">
        <v>40770</v>
      </c>
      <c r="AF7" s="686" t="s">
        <v>287</v>
      </c>
      <c r="AG7" s="685" t="s">
        <v>287</v>
      </c>
      <c r="AH7" s="684" t="s">
        <v>384</v>
      </c>
      <c r="AI7" s="129"/>
      <c r="AJ7" s="129"/>
      <c r="AK7" s="129"/>
      <c r="AL7" s="129"/>
      <c r="AM7" s="129"/>
      <c r="AN7" s="129"/>
      <c r="AO7" s="129"/>
      <c r="AP7" s="129"/>
      <c r="AQ7" s="129"/>
      <c r="AR7" s="60"/>
    </row>
    <row r="8" spans="1:44" s="17" customFormat="1" ht="38.25" x14ac:dyDescent="0.25">
      <c r="A8" s="710" t="s">
        <v>835</v>
      </c>
      <c r="B8" s="728" t="s">
        <v>331</v>
      </c>
      <c r="C8" s="709" t="s">
        <v>285</v>
      </c>
      <c r="D8" s="708" t="s">
        <v>254</v>
      </c>
      <c r="E8" s="954" t="s">
        <v>296</v>
      </c>
      <c r="F8" s="707" t="s">
        <v>475</v>
      </c>
      <c r="G8" s="706" t="s">
        <v>289</v>
      </c>
      <c r="H8" s="705" t="s">
        <v>365</v>
      </c>
      <c r="I8" s="700">
        <v>2011</v>
      </c>
      <c r="J8" s="947" t="s">
        <v>474</v>
      </c>
      <c r="K8" s="955" t="s">
        <v>354</v>
      </c>
      <c r="L8" s="955" t="s">
        <v>354</v>
      </c>
      <c r="M8" s="640">
        <v>338500.33</v>
      </c>
      <c r="N8" s="596"/>
      <c r="O8" s="726">
        <v>0.6</v>
      </c>
      <c r="P8" s="951"/>
      <c r="Q8" s="724">
        <v>4113</v>
      </c>
      <c r="R8" s="723"/>
      <c r="S8" s="956" t="s">
        <v>342</v>
      </c>
      <c r="T8" s="595">
        <v>0.84</v>
      </c>
      <c r="U8" s="693">
        <v>40801</v>
      </c>
      <c r="V8" s="958" t="s">
        <v>283</v>
      </c>
      <c r="W8" s="722">
        <v>1</v>
      </c>
      <c r="X8" s="722">
        <v>1</v>
      </c>
      <c r="Y8" s="721" t="s">
        <v>468</v>
      </c>
      <c r="Z8" s="701"/>
      <c r="AA8" s="701"/>
      <c r="AB8" s="720" t="s">
        <v>473</v>
      </c>
      <c r="AC8" s="700" t="s">
        <v>472</v>
      </c>
      <c r="AD8" s="688" t="s">
        <v>465</v>
      </c>
      <c r="AE8" s="687">
        <v>40770</v>
      </c>
      <c r="AF8" s="688" t="s">
        <v>287</v>
      </c>
      <c r="AG8" s="687" t="s">
        <v>287</v>
      </c>
      <c r="AH8" s="700" t="s">
        <v>384</v>
      </c>
    </row>
    <row r="9" spans="1:44" s="17" customFormat="1" ht="38.25" x14ac:dyDescent="0.25">
      <c r="A9" s="710" t="s">
        <v>835</v>
      </c>
      <c r="B9" s="728" t="s">
        <v>331</v>
      </c>
      <c r="C9" s="709" t="s">
        <v>285</v>
      </c>
      <c r="D9" s="708" t="s">
        <v>254</v>
      </c>
      <c r="E9" s="954" t="s">
        <v>296</v>
      </c>
      <c r="F9" s="707" t="s">
        <v>471</v>
      </c>
      <c r="G9" s="706" t="s">
        <v>289</v>
      </c>
      <c r="H9" s="705" t="s">
        <v>365</v>
      </c>
      <c r="I9" s="700">
        <v>2011</v>
      </c>
      <c r="J9" s="947" t="s">
        <v>470</v>
      </c>
      <c r="K9" s="955" t="s">
        <v>354</v>
      </c>
      <c r="L9" s="955" t="s">
        <v>469</v>
      </c>
      <c r="M9" s="640">
        <v>1015383.4</v>
      </c>
      <c r="N9" s="596"/>
      <c r="O9" s="726">
        <v>0.6</v>
      </c>
      <c r="P9" s="951"/>
      <c r="Q9" s="724">
        <v>4110</v>
      </c>
      <c r="R9" s="723"/>
      <c r="S9" s="956" t="s">
        <v>342</v>
      </c>
      <c r="T9" s="595">
        <v>0.65</v>
      </c>
      <c r="U9" s="687">
        <v>40809</v>
      </c>
      <c r="V9" s="958" t="s">
        <v>283</v>
      </c>
      <c r="W9" s="722">
        <v>1</v>
      </c>
      <c r="X9" s="722">
        <v>1</v>
      </c>
      <c r="Y9" s="721" t="s">
        <v>468</v>
      </c>
      <c r="Z9" s="701"/>
      <c r="AA9" s="701"/>
      <c r="AB9" s="733" t="s">
        <v>467</v>
      </c>
      <c r="AC9" s="700" t="s">
        <v>466</v>
      </c>
      <c r="AD9" s="688" t="s">
        <v>465</v>
      </c>
      <c r="AE9" s="687">
        <v>40770</v>
      </c>
      <c r="AF9" s="688" t="s">
        <v>287</v>
      </c>
      <c r="AG9" s="687" t="s">
        <v>287</v>
      </c>
      <c r="AH9" s="700" t="s">
        <v>384</v>
      </c>
      <c r="AI9" s="129"/>
      <c r="AJ9" s="129"/>
      <c r="AK9" s="129"/>
      <c r="AL9" s="129"/>
      <c r="AM9" s="129"/>
      <c r="AN9" s="129"/>
      <c r="AO9" s="129"/>
      <c r="AP9" s="129"/>
      <c r="AQ9" s="129"/>
      <c r="AR9" s="60"/>
    </row>
    <row r="10" spans="1:44" s="129" customFormat="1" x14ac:dyDescent="0.25">
      <c r="A10" s="239"/>
      <c r="B10" s="261"/>
      <c r="C10" s="261"/>
      <c r="D10" s="240"/>
      <c r="E10" s="240"/>
      <c r="F10" s="241"/>
      <c r="G10" s="241"/>
      <c r="H10" s="240"/>
      <c r="I10" s="240"/>
      <c r="J10" s="566" t="s">
        <v>260</v>
      </c>
      <c r="K10" s="519"/>
      <c r="L10" s="519"/>
      <c r="M10" s="510"/>
      <c r="N10" s="540"/>
      <c r="O10" s="547"/>
      <c r="P10" s="540"/>
      <c r="Q10" s="519"/>
      <c r="R10" s="540"/>
      <c r="S10" s="519"/>
      <c r="T10" s="239"/>
      <c r="AB10" s="239"/>
    </row>
    <row r="11" spans="1:44" s="129" customFormat="1" x14ac:dyDescent="0.25">
      <c r="A11" s="239"/>
      <c r="B11" s="261"/>
      <c r="C11" s="261"/>
      <c r="D11" s="240"/>
      <c r="E11" s="240"/>
      <c r="F11" s="241"/>
      <c r="G11" s="241"/>
      <c r="H11" s="240"/>
      <c r="I11" s="240"/>
      <c r="J11" s="62" t="s">
        <v>831</v>
      </c>
      <c r="K11" s="160"/>
      <c r="L11" s="160"/>
      <c r="M11" s="543"/>
      <c r="N11" s="544"/>
      <c r="O11" s="546"/>
      <c r="P11" s="544"/>
      <c r="Q11" s="160"/>
      <c r="R11" s="544"/>
      <c r="S11" s="160"/>
      <c r="T11" s="239"/>
      <c r="AB11" s="239"/>
    </row>
    <row r="12" spans="1:44" x14ac:dyDescent="0.25">
      <c r="A12" s="109"/>
      <c r="B12" s="110"/>
      <c r="C12" s="110"/>
      <c r="D12" s="111"/>
      <c r="E12" s="111"/>
      <c r="F12" s="112"/>
      <c r="G12" s="112"/>
      <c r="H12" s="111"/>
      <c r="I12" s="111"/>
      <c r="T12" s="109"/>
      <c r="AB12" s="109"/>
    </row>
    <row r="13" spans="1:44" x14ac:dyDescent="0.25">
      <c r="A13" s="239"/>
      <c r="B13" s="261"/>
      <c r="C13" s="261"/>
      <c r="D13" s="240"/>
      <c r="E13" s="240"/>
      <c r="F13" s="241"/>
      <c r="G13" s="241"/>
      <c r="H13" s="240"/>
      <c r="I13" s="240"/>
      <c r="J13" s="129"/>
      <c r="K13" s="129"/>
      <c r="L13" s="129"/>
      <c r="M13" s="263"/>
      <c r="N13" s="265"/>
      <c r="O13" s="341"/>
      <c r="P13" s="265"/>
      <c r="Q13" s="129"/>
      <c r="R13" s="265"/>
      <c r="S13" s="60"/>
      <c r="T13" s="239"/>
      <c r="U13" s="129"/>
      <c r="V13" s="129"/>
      <c r="W13" s="129"/>
      <c r="X13" s="129"/>
      <c r="Y13" s="129"/>
      <c r="Z13" s="129"/>
      <c r="AA13" s="129"/>
      <c r="AB13" s="239"/>
      <c r="AC13" s="129"/>
      <c r="AD13" s="129"/>
      <c r="AE13" s="129"/>
      <c r="AF13" s="129"/>
      <c r="AG13" s="129"/>
      <c r="AH13" s="129"/>
    </row>
    <row r="14" spans="1:44" s="129" customFormat="1" x14ac:dyDescent="0.25">
      <c r="A14" s="239"/>
      <c r="B14" s="261"/>
      <c r="C14" s="261"/>
      <c r="D14" s="240"/>
      <c r="E14" s="240"/>
      <c r="F14" s="241"/>
      <c r="G14" s="241"/>
      <c r="H14" s="240"/>
      <c r="I14" s="240"/>
      <c r="M14" s="263"/>
      <c r="N14" s="265"/>
      <c r="O14" s="341"/>
      <c r="P14" s="265"/>
      <c r="R14" s="265"/>
      <c r="S14" s="60"/>
      <c r="T14" s="239"/>
      <c r="AB14" s="239"/>
    </row>
    <row r="15" spans="1:44" s="129" customFormat="1" ht="23.25" x14ac:dyDescent="0.35">
      <c r="A15" s="109"/>
      <c r="B15" s="110"/>
      <c r="C15" s="110"/>
      <c r="D15" s="111"/>
      <c r="E15" s="111"/>
      <c r="F15" s="112"/>
      <c r="G15" s="112"/>
      <c r="H15" s="111"/>
      <c r="I15" s="111"/>
      <c r="J15" s="541"/>
      <c r="K15" s="58"/>
      <c r="L15" s="58"/>
      <c r="M15" s="65"/>
      <c r="N15" s="66"/>
      <c r="O15" s="67"/>
      <c r="P15" s="66"/>
      <c r="Q15" s="58"/>
      <c r="R15" s="66"/>
      <c r="S15" s="6"/>
      <c r="T15" s="109"/>
      <c r="U15" s="58"/>
      <c r="V15" s="58"/>
      <c r="W15" s="58"/>
      <c r="X15" s="58"/>
      <c r="Y15" s="58"/>
      <c r="Z15" s="58"/>
      <c r="AA15" s="58"/>
      <c r="AB15" s="109"/>
      <c r="AC15" s="58"/>
      <c r="AD15" s="58"/>
      <c r="AE15" s="58"/>
      <c r="AF15" s="58"/>
      <c r="AG15" s="58"/>
      <c r="AH15" s="58"/>
    </row>
    <row r="16" spans="1:44" x14ac:dyDescent="0.25">
      <c r="A16" s="109"/>
      <c r="B16" s="110"/>
      <c r="C16" s="110"/>
      <c r="D16" s="111"/>
      <c r="E16" s="111"/>
      <c r="F16" s="112"/>
      <c r="G16" s="112"/>
      <c r="H16" s="111"/>
      <c r="I16" s="111"/>
      <c r="T16" s="109"/>
      <c r="AB16" s="109"/>
    </row>
    <row r="17" spans="1:34" x14ac:dyDescent="0.25">
      <c r="A17" s="239"/>
      <c r="B17" s="261"/>
      <c r="C17" s="261"/>
      <c r="D17" s="240"/>
      <c r="E17" s="240"/>
      <c r="F17" s="241"/>
      <c r="G17" s="241"/>
      <c r="H17" s="240"/>
      <c r="I17" s="240"/>
      <c r="J17" s="129"/>
      <c r="K17" s="129"/>
      <c r="L17" s="129"/>
      <c r="M17" s="263"/>
      <c r="N17" s="265"/>
      <c r="O17" s="341"/>
      <c r="P17" s="265"/>
      <c r="Q17" s="129"/>
      <c r="R17" s="265"/>
      <c r="S17" s="60"/>
      <c r="T17" s="239"/>
      <c r="U17" s="129"/>
      <c r="V17" s="129"/>
      <c r="W17" s="129"/>
      <c r="X17" s="129"/>
      <c r="Y17" s="129"/>
      <c r="Z17" s="129"/>
      <c r="AA17" s="129"/>
      <c r="AB17" s="239"/>
      <c r="AC17" s="129"/>
      <c r="AD17" s="129"/>
      <c r="AE17" s="129"/>
      <c r="AF17" s="129"/>
      <c r="AG17" s="129"/>
      <c r="AH17" s="129"/>
    </row>
    <row r="18" spans="1:34" s="129" customFormat="1" x14ac:dyDescent="0.25">
      <c r="A18" s="239"/>
      <c r="B18" s="261"/>
      <c r="C18" s="261"/>
      <c r="D18" s="240"/>
      <c r="E18" s="240"/>
      <c r="F18" s="241"/>
      <c r="G18" s="241"/>
      <c r="H18" s="240"/>
      <c r="I18" s="240"/>
      <c r="M18" s="263"/>
      <c r="N18" s="265"/>
      <c r="O18" s="341"/>
      <c r="P18" s="265"/>
      <c r="R18" s="265"/>
      <c r="S18" s="60"/>
      <c r="T18" s="239"/>
      <c r="AB18" s="239"/>
    </row>
    <row r="19" spans="1:34" x14ac:dyDescent="0.25">
      <c r="A19" s="109"/>
      <c r="B19" s="110"/>
      <c r="C19" s="110"/>
      <c r="D19" s="111"/>
      <c r="E19" s="111"/>
      <c r="F19" s="112"/>
      <c r="G19" s="112"/>
      <c r="H19" s="111"/>
      <c r="I19" s="111"/>
      <c r="T19" s="109"/>
      <c r="AB19" s="109"/>
    </row>
    <row r="20" spans="1:34" x14ac:dyDescent="0.25">
      <c r="A20" s="109"/>
      <c r="B20" s="110"/>
      <c r="C20" s="110"/>
      <c r="D20" s="111"/>
      <c r="E20" s="111"/>
      <c r="F20" s="112"/>
      <c r="G20" s="112"/>
      <c r="H20" s="111"/>
      <c r="I20" s="111"/>
      <c r="T20" s="109"/>
      <c r="AB20" s="109"/>
    </row>
    <row r="21" spans="1:34" s="129" customFormat="1" x14ac:dyDescent="0.25">
      <c r="A21" s="239"/>
      <c r="B21" s="60"/>
      <c r="C21" s="60"/>
      <c r="D21" s="240"/>
      <c r="E21" s="240"/>
      <c r="F21" s="241"/>
      <c r="G21" s="241"/>
      <c r="H21" s="240"/>
      <c r="I21" s="240"/>
      <c r="M21" s="263"/>
      <c r="N21" s="265"/>
      <c r="O21" s="341"/>
      <c r="P21" s="265"/>
      <c r="R21" s="265"/>
      <c r="S21" s="60"/>
      <c r="T21" s="239"/>
      <c r="AB21" s="239"/>
    </row>
    <row r="22" spans="1:34" x14ac:dyDescent="0.25">
      <c r="A22" s="109"/>
      <c r="B22" s="6"/>
      <c r="C22" s="6"/>
      <c r="D22" s="111"/>
      <c r="E22" s="111"/>
      <c r="F22" s="112"/>
      <c r="G22" s="112"/>
      <c r="H22" s="111"/>
      <c r="I22" s="111"/>
      <c r="T22" s="109"/>
      <c r="AB22" s="109"/>
    </row>
    <row r="23" spans="1:34" x14ac:dyDescent="0.25">
      <c r="A23" s="109"/>
      <c r="B23" s="6"/>
      <c r="C23" s="6"/>
      <c r="D23" s="111"/>
      <c r="E23" s="111"/>
      <c r="F23" s="112"/>
      <c r="G23" s="112"/>
      <c r="H23" s="111"/>
      <c r="I23" s="111"/>
      <c r="T23" s="109"/>
      <c r="AB23" s="109"/>
    </row>
    <row r="24" spans="1:34" s="129" customFormat="1" x14ac:dyDescent="0.25">
      <c r="A24" s="239"/>
      <c r="B24" s="60"/>
      <c r="C24" s="60"/>
      <c r="D24" s="240"/>
      <c r="E24" s="240"/>
      <c r="F24" s="241"/>
      <c r="G24" s="241"/>
      <c r="H24" s="240"/>
      <c r="I24" s="240"/>
      <c r="M24" s="263"/>
      <c r="N24" s="265"/>
      <c r="O24" s="341"/>
      <c r="P24" s="265"/>
      <c r="R24" s="265"/>
      <c r="S24" s="60"/>
      <c r="T24" s="239"/>
      <c r="AB24" s="239"/>
    </row>
    <row r="25" spans="1:34" x14ac:dyDescent="0.25">
      <c r="A25" s="109"/>
      <c r="B25" s="6"/>
      <c r="C25" s="6"/>
      <c r="D25" s="111"/>
      <c r="E25" s="111"/>
      <c r="F25" s="112"/>
      <c r="G25" s="112"/>
      <c r="H25" s="111"/>
      <c r="I25" s="111"/>
      <c r="T25" s="109"/>
      <c r="AB25" s="109"/>
    </row>
    <row r="26" spans="1:34" x14ac:dyDescent="0.25">
      <c r="A26" s="109"/>
      <c r="B26" s="6"/>
      <c r="C26" s="6"/>
      <c r="D26" s="111"/>
      <c r="E26" s="111"/>
      <c r="F26" s="112"/>
      <c r="G26" s="112"/>
      <c r="H26" s="111"/>
      <c r="I26" s="111"/>
      <c r="T26" s="109"/>
      <c r="AB26" s="109"/>
    </row>
    <row r="27" spans="1:34" s="129" customFormat="1" x14ac:dyDescent="0.25">
      <c r="A27" s="239"/>
      <c r="B27" s="60"/>
      <c r="C27" s="60"/>
      <c r="D27" s="240"/>
      <c r="E27" s="240"/>
      <c r="F27" s="241"/>
      <c r="G27" s="241"/>
      <c r="H27" s="240"/>
      <c r="I27" s="240"/>
      <c r="M27" s="263"/>
      <c r="N27" s="265"/>
      <c r="O27" s="341"/>
      <c r="P27" s="265"/>
      <c r="R27" s="265"/>
      <c r="S27" s="60"/>
      <c r="T27" s="239"/>
      <c r="AB27" s="239"/>
    </row>
    <row r="28" spans="1:34" x14ac:dyDescent="0.25">
      <c r="A28" s="109"/>
      <c r="B28" s="6"/>
      <c r="C28" s="6"/>
      <c r="D28" s="111"/>
      <c r="E28" s="111"/>
      <c r="F28" s="112"/>
      <c r="G28" s="112"/>
      <c r="H28" s="111"/>
      <c r="I28" s="111"/>
      <c r="T28" s="109"/>
      <c r="AB28" s="109"/>
    </row>
    <row r="29" spans="1:34" x14ac:dyDescent="0.25">
      <c r="A29" s="109"/>
      <c r="B29" s="6"/>
      <c r="C29" s="6"/>
      <c r="D29" s="111"/>
      <c r="E29" s="111"/>
      <c r="F29" s="112"/>
      <c r="G29" s="112"/>
      <c r="H29" s="111"/>
      <c r="I29" s="111"/>
      <c r="T29" s="109"/>
      <c r="AB29" s="109"/>
    </row>
    <row r="30" spans="1:34" s="129" customFormat="1" x14ac:dyDescent="0.25">
      <c r="A30" s="239"/>
      <c r="B30" s="60"/>
      <c r="C30" s="60"/>
      <c r="D30" s="240"/>
      <c r="E30" s="240"/>
      <c r="F30" s="241"/>
      <c r="G30" s="241"/>
      <c r="H30" s="240"/>
      <c r="I30" s="240"/>
      <c r="M30" s="263"/>
      <c r="N30" s="265"/>
      <c r="O30" s="341"/>
      <c r="P30" s="265"/>
      <c r="R30" s="265"/>
      <c r="S30" s="60"/>
      <c r="T30" s="239"/>
      <c r="AB30" s="239"/>
    </row>
    <row r="31" spans="1:34" x14ac:dyDescent="0.25">
      <c r="A31" s="109"/>
      <c r="B31" s="6"/>
      <c r="C31" s="6"/>
      <c r="D31" s="111"/>
      <c r="E31" s="111"/>
      <c r="F31" s="112"/>
      <c r="G31" s="112"/>
      <c r="H31" s="111"/>
      <c r="I31" s="111"/>
      <c r="T31" s="109"/>
      <c r="AB31" s="109"/>
    </row>
    <row r="32" spans="1:34" x14ac:dyDescent="0.25">
      <c r="A32" s="109"/>
      <c r="B32" s="6"/>
      <c r="C32" s="6"/>
      <c r="D32" s="111"/>
      <c r="E32" s="111"/>
      <c r="F32" s="112"/>
      <c r="G32" s="112"/>
      <c r="H32" s="111"/>
      <c r="I32" s="111"/>
      <c r="T32" s="109"/>
      <c r="AB32" s="109"/>
    </row>
    <row r="33" spans="1:34" x14ac:dyDescent="0.25">
      <c r="A33" s="239"/>
      <c r="B33" s="60"/>
      <c r="C33" s="60"/>
      <c r="D33" s="240"/>
      <c r="E33" s="240"/>
      <c r="F33" s="241"/>
      <c r="G33" s="241"/>
      <c r="H33" s="240"/>
      <c r="I33" s="240"/>
      <c r="J33" s="129"/>
      <c r="K33" s="129"/>
      <c r="L33" s="129"/>
      <c r="M33" s="263"/>
      <c r="N33" s="265"/>
      <c r="O33" s="341"/>
      <c r="P33" s="265"/>
      <c r="Q33" s="129"/>
      <c r="R33" s="265"/>
      <c r="S33" s="60"/>
      <c r="T33" s="239"/>
      <c r="U33" s="129"/>
      <c r="V33" s="129"/>
      <c r="W33" s="129"/>
      <c r="X33" s="129"/>
      <c r="Y33" s="129"/>
      <c r="Z33" s="129"/>
      <c r="AA33" s="129"/>
      <c r="AB33" s="239"/>
      <c r="AC33" s="129"/>
      <c r="AD33" s="129"/>
      <c r="AE33" s="129"/>
      <c r="AF33" s="129"/>
      <c r="AG33" s="129"/>
      <c r="AH33" s="129"/>
    </row>
    <row r="34" spans="1:34" x14ac:dyDescent="0.25">
      <c r="A34" s="109"/>
      <c r="B34" s="6"/>
      <c r="C34" s="6"/>
      <c r="D34" s="111"/>
      <c r="E34" s="111"/>
      <c r="F34" s="112"/>
      <c r="G34" s="112"/>
      <c r="H34" s="111"/>
      <c r="I34" s="111"/>
      <c r="T34" s="109"/>
      <c r="AB34" s="109"/>
    </row>
    <row r="35" spans="1:34" x14ac:dyDescent="0.25">
      <c r="A35" s="109"/>
      <c r="B35" s="6"/>
      <c r="C35" s="6"/>
      <c r="D35" s="111"/>
      <c r="E35" s="111"/>
      <c r="F35" s="112"/>
      <c r="G35" s="112"/>
      <c r="H35" s="111"/>
      <c r="I35" s="111"/>
      <c r="T35" s="109"/>
      <c r="AB35" s="109"/>
    </row>
    <row r="36" spans="1:34" x14ac:dyDescent="0.25">
      <c r="A36" s="109"/>
      <c r="B36" s="6"/>
      <c r="C36" s="6"/>
      <c r="D36" s="111"/>
      <c r="E36" s="111"/>
      <c r="F36" s="112"/>
      <c r="G36" s="112"/>
      <c r="H36" s="111"/>
      <c r="I36" s="111"/>
      <c r="T36" s="109"/>
      <c r="AB36" s="109"/>
    </row>
    <row r="37" spans="1:34" x14ac:dyDescent="0.25">
      <c r="A37" s="109"/>
      <c r="B37" s="6"/>
      <c r="C37" s="6"/>
      <c r="D37" s="111"/>
      <c r="E37" s="111"/>
      <c r="F37" s="112"/>
      <c r="G37" s="112"/>
      <c r="H37" s="111"/>
      <c r="I37" s="111"/>
      <c r="T37" s="109"/>
      <c r="AB37" s="109"/>
    </row>
    <row r="38" spans="1:34" x14ac:dyDescent="0.25">
      <c r="A38" s="109"/>
      <c r="B38" s="6"/>
      <c r="C38" s="6"/>
      <c r="D38" s="111"/>
      <c r="E38" s="111"/>
      <c r="F38" s="112"/>
      <c r="G38" s="112"/>
      <c r="H38" s="111"/>
      <c r="I38" s="111"/>
      <c r="T38" s="109"/>
      <c r="AB38" s="109"/>
    </row>
    <row r="39" spans="1:34" x14ac:dyDescent="0.25">
      <c r="A39" s="109"/>
      <c r="B39" s="6"/>
      <c r="C39" s="6"/>
      <c r="D39" s="111"/>
      <c r="E39" s="111"/>
      <c r="F39" s="112"/>
      <c r="G39" s="112"/>
      <c r="H39" s="111"/>
      <c r="I39" s="111"/>
      <c r="T39" s="109"/>
      <c r="AB39" s="109"/>
    </row>
    <row r="40" spans="1:34" x14ac:dyDescent="0.25">
      <c r="A40" s="109"/>
      <c r="B40" s="6"/>
      <c r="C40" s="6"/>
      <c r="D40" s="6"/>
      <c r="E40" s="111"/>
      <c r="F40" s="112"/>
      <c r="G40" s="112"/>
      <c r="H40" s="111"/>
      <c r="I40" s="111"/>
      <c r="T40" s="109"/>
      <c r="AB40" s="109"/>
    </row>
    <row r="41" spans="1:34" x14ac:dyDescent="0.25">
      <c r="A41" s="109"/>
      <c r="B41" s="6"/>
      <c r="C41" s="6"/>
      <c r="D41" s="6"/>
      <c r="E41" s="111"/>
      <c r="F41" s="112"/>
      <c r="G41" s="112"/>
      <c r="H41" s="111"/>
      <c r="I41" s="111"/>
      <c r="T41" s="109"/>
      <c r="AB41" s="109"/>
    </row>
    <row r="42" spans="1:34" x14ac:dyDescent="0.25">
      <c r="A42" s="109"/>
      <c r="B42" s="6"/>
      <c r="C42" s="6"/>
      <c r="D42" s="6"/>
      <c r="E42" s="111"/>
      <c r="F42" s="112"/>
      <c r="G42" s="112"/>
      <c r="H42" s="111"/>
      <c r="I42" s="111"/>
      <c r="T42" s="109"/>
      <c r="AB42" s="109"/>
    </row>
    <row r="43" spans="1:34" x14ac:dyDescent="0.25">
      <c r="A43" s="109"/>
      <c r="B43" s="6"/>
      <c r="C43" s="6"/>
      <c r="D43" s="6"/>
      <c r="E43" s="111"/>
      <c r="F43" s="112"/>
      <c r="G43" s="112"/>
      <c r="H43" s="111"/>
      <c r="I43" s="111"/>
      <c r="T43" s="109"/>
      <c r="AB43" s="109"/>
    </row>
    <row r="44" spans="1:34" x14ac:dyDescent="0.25">
      <c r="A44" s="109"/>
      <c r="B44" s="6"/>
      <c r="C44" s="6"/>
      <c r="D44" s="6"/>
      <c r="E44" s="111"/>
      <c r="F44" s="112"/>
      <c r="G44" s="112"/>
      <c r="H44" s="111"/>
      <c r="I44" s="111"/>
      <c r="T44" s="109"/>
      <c r="AB44" s="109"/>
    </row>
    <row r="45" spans="1:34" x14ac:dyDescent="0.25">
      <c r="A45" s="109"/>
      <c r="B45" s="6"/>
      <c r="C45" s="6"/>
      <c r="D45" s="6"/>
      <c r="E45" s="111"/>
      <c r="F45" s="112"/>
      <c r="G45" s="112"/>
      <c r="H45" s="111"/>
      <c r="I45" s="111"/>
      <c r="T45" s="109"/>
      <c r="AB45" s="109"/>
    </row>
    <row r="46" spans="1:34" x14ac:dyDescent="0.25">
      <c r="A46" s="109"/>
      <c r="B46" s="6"/>
      <c r="C46" s="6"/>
      <c r="D46" s="6"/>
      <c r="E46" s="111"/>
      <c r="F46" s="112"/>
      <c r="G46" s="112"/>
      <c r="H46" s="111"/>
      <c r="I46" s="111"/>
      <c r="T46" s="109"/>
      <c r="AB46" s="109"/>
    </row>
    <row r="47" spans="1:34" x14ac:dyDescent="0.25">
      <c r="A47" s="109"/>
      <c r="B47" s="6"/>
      <c r="C47" s="6"/>
      <c r="D47" s="6"/>
      <c r="E47" s="111"/>
      <c r="F47" s="112"/>
      <c r="G47" s="112"/>
      <c r="H47" s="111"/>
      <c r="I47" s="111"/>
      <c r="T47" s="109"/>
      <c r="AB47" s="109"/>
    </row>
    <row r="48" spans="1:34" x14ac:dyDescent="0.25">
      <c r="A48" s="109"/>
      <c r="B48" s="6"/>
      <c r="C48" s="6"/>
      <c r="D48" s="6"/>
      <c r="E48" s="111"/>
      <c r="F48" s="112"/>
      <c r="G48" s="112"/>
      <c r="H48" s="111"/>
      <c r="I48" s="111"/>
      <c r="T48" s="109"/>
      <c r="AB48" s="109"/>
    </row>
    <row r="49" spans="1:28" x14ac:dyDescent="0.25">
      <c r="A49" s="109"/>
      <c r="B49" s="6"/>
      <c r="C49" s="6"/>
      <c r="D49" s="6"/>
      <c r="E49" s="111"/>
      <c r="F49" s="112"/>
      <c r="G49" s="112"/>
      <c r="H49" s="111"/>
      <c r="I49" s="111"/>
      <c r="T49" s="109"/>
      <c r="AB49" s="109"/>
    </row>
    <row r="50" spans="1:28" x14ac:dyDescent="0.25">
      <c r="A50" s="109"/>
      <c r="B50" s="6"/>
      <c r="C50" s="6"/>
      <c r="D50" s="6"/>
      <c r="E50" s="111"/>
      <c r="F50" s="112"/>
      <c r="G50" s="112"/>
      <c r="H50" s="111"/>
      <c r="I50" s="111"/>
      <c r="T50" s="109"/>
      <c r="AB50" s="109"/>
    </row>
    <row r="51" spans="1:28" x14ac:dyDescent="0.25">
      <c r="A51" s="109"/>
      <c r="B51" s="6"/>
      <c r="C51" s="6"/>
      <c r="D51" s="6"/>
      <c r="E51" s="111"/>
      <c r="F51" s="112"/>
      <c r="G51" s="112"/>
      <c r="H51" s="111"/>
      <c r="I51" s="111"/>
      <c r="T51" s="109"/>
      <c r="AB51" s="109"/>
    </row>
    <row r="52" spans="1:28" x14ac:dyDescent="0.25">
      <c r="A52" s="109"/>
      <c r="B52" s="6"/>
      <c r="C52" s="6"/>
      <c r="D52" s="6"/>
      <c r="E52" s="111"/>
      <c r="F52" s="112"/>
      <c r="G52" s="112"/>
      <c r="H52" s="111"/>
      <c r="I52" s="111"/>
      <c r="T52" s="109"/>
      <c r="AB52" s="109"/>
    </row>
    <row r="53" spans="1:28" x14ac:dyDescent="0.25">
      <c r="A53" s="109"/>
      <c r="B53" s="6"/>
      <c r="C53" s="6"/>
      <c r="D53" s="6"/>
      <c r="E53" s="111"/>
      <c r="F53" s="112"/>
      <c r="G53" s="112"/>
      <c r="H53" s="111"/>
      <c r="I53" s="111"/>
      <c r="T53" s="109"/>
      <c r="AB53" s="109"/>
    </row>
    <row r="54" spans="1:28" x14ac:dyDescent="0.25">
      <c r="A54" s="109"/>
      <c r="B54" s="6"/>
      <c r="C54" s="6"/>
      <c r="D54" s="6"/>
      <c r="E54" s="111"/>
      <c r="F54" s="112"/>
      <c r="G54" s="112"/>
      <c r="H54" s="111"/>
      <c r="I54" s="111"/>
      <c r="T54" s="109"/>
      <c r="AB54" s="109"/>
    </row>
    <row r="55" spans="1:28" x14ac:dyDescent="0.25">
      <c r="A55" s="109"/>
      <c r="B55" s="6"/>
      <c r="C55" s="6"/>
      <c r="D55" s="6"/>
      <c r="E55" s="111"/>
      <c r="F55" s="112"/>
      <c r="G55" s="112"/>
      <c r="H55" s="111"/>
      <c r="I55" s="111"/>
      <c r="T55" s="109"/>
      <c r="AB55" s="109"/>
    </row>
    <row r="56" spans="1:28" x14ac:dyDescent="0.25">
      <c r="A56" s="109"/>
      <c r="B56" s="6"/>
      <c r="C56" s="6"/>
      <c r="D56" s="6"/>
      <c r="E56" s="6"/>
      <c r="F56" s="6"/>
      <c r="G56" s="6"/>
      <c r="H56" s="6"/>
      <c r="I56" s="6"/>
      <c r="T56" s="109"/>
      <c r="AB56" s="109"/>
    </row>
    <row r="57" spans="1:28" x14ac:dyDescent="0.25">
      <c r="A57" s="109"/>
      <c r="B57" s="6"/>
      <c r="C57" s="6"/>
      <c r="D57" s="6"/>
      <c r="E57" s="6"/>
      <c r="F57" s="6"/>
      <c r="G57" s="6"/>
      <c r="H57" s="6"/>
      <c r="I57" s="6"/>
      <c r="T57" s="109"/>
      <c r="AB57" s="109"/>
    </row>
    <row r="58" spans="1:28" x14ac:dyDescent="0.25">
      <c r="A58" s="109"/>
      <c r="B58" s="6"/>
      <c r="C58" s="6"/>
      <c r="D58" s="6"/>
      <c r="E58" s="6"/>
      <c r="F58" s="6"/>
      <c r="G58" s="6"/>
      <c r="H58" s="6"/>
      <c r="I58" s="6"/>
      <c r="T58" s="109"/>
      <c r="AB58" s="109"/>
    </row>
    <row r="59" spans="1:28" x14ac:dyDescent="0.25">
      <c r="A59" s="109"/>
      <c r="B59" s="6"/>
      <c r="C59" s="6"/>
      <c r="D59" s="6"/>
      <c r="E59" s="6"/>
      <c r="F59" s="6"/>
      <c r="G59" s="6"/>
      <c r="H59" s="6"/>
      <c r="I59" s="6"/>
      <c r="T59" s="109"/>
      <c r="AB59" s="109"/>
    </row>
    <row r="60" spans="1:28" x14ac:dyDescent="0.25">
      <c r="A60" s="109"/>
      <c r="B60" s="6"/>
      <c r="C60" s="6"/>
      <c r="D60" s="6"/>
      <c r="E60" s="6"/>
      <c r="F60" s="6"/>
      <c r="G60" s="6"/>
      <c r="H60" s="6"/>
      <c r="I60" s="6"/>
      <c r="T60" s="109"/>
      <c r="AB60" s="109"/>
    </row>
    <row r="61" spans="1:28" x14ac:dyDescent="0.25">
      <c r="A61" s="109"/>
      <c r="B61" s="6"/>
      <c r="C61" s="6"/>
      <c r="D61" s="6"/>
      <c r="E61" s="6"/>
      <c r="F61" s="6"/>
      <c r="G61" s="6"/>
      <c r="H61" s="6"/>
      <c r="I61" s="6"/>
      <c r="T61" s="109"/>
      <c r="AB61" s="109"/>
    </row>
    <row r="62" spans="1:28" x14ac:dyDescent="0.25">
      <c r="A62" s="109"/>
      <c r="B62" s="6"/>
      <c r="C62" s="6"/>
      <c r="D62" s="6"/>
      <c r="E62" s="6"/>
      <c r="F62" s="6"/>
      <c r="G62" s="6"/>
      <c r="H62" s="6"/>
      <c r="I62" s="6"/>
      <c r="T62" s="109"/>
      <c r="AB62" s="109"/>
    </row>
    <row r="63" spans="1:28" x14ac:dyDescent="0.25">
      <c r="A63" s="109"/>
      <c r="B63" s="6"/>
      <c r="C63" s="6"/>
      <c r="D63" s="6"/>
      <c r="E63" s="6"/>
      <c r="F63" s="6"/>
      <c r="G63" s="6"/>
      <c r="H63" s="6"/>
      <c r="I63" s="6"/>
      <c r="T63" s="109"/>
      <c r="AB63" s="109"/>
    </row>
    <row r="64" spans="1:28" x14ac:dyDescent="0.25">
      <c r="A64" s="109"/>
      <c r="B64" s="6"/>
      <c r="C64" s="6"/>
      <c r="D64" s="6"/>
      <c r="E64" s="6"/>
      <c r="F64" s="6"/>
      <c r="G64" s="6"/>
      <c r="H64" s="6"/>
      <c r="I64" s="6"/>
      <c r="T64" s="109"/>
      <c r="AB64" s="109"/>
    </row>
    <row r="65" spans="1:28" x14ac:dyDescent="0.25">
      <c r="A65" s="109"/>
      <c r="B65" s="6"/>
      <c r="C65" s="6"/>
      <c r="D65" s="6"/>
      <c r="E65" s="6"/>
      <c r="F65" s="6"/>
      <c r="G65" s="6"/>
      <c r="H65" s="6"/>
      <c r="I65" s="6"/>
      <c r="T65" s="109"/>
      <c r="AB65" s="109"/>
    </row>
    <row r="66" spans="1:28" x14ac:dyDescent="0.25">
      <c r="A66" s="109"/>
      <c r="B66" s="6"/>
      <c r="C66" s="6"/>
      <c r="D66" s="6"/>
      <c r="E66" s="6"/>
      <c r="F66" s="6"/>
      <c r="G66" s="6"/>
      <c r="H66" s="6"/>
      <c r="I66" s="6"/>
      <c r="T66" s="109"/>
      <c r="AB66" s="109"/>
    </row>
    <row r="67" spans="1:28" x14ac:dyDescent="0.25">
      <c r="A67" s="109"/>
      <c r="B67" s="6"/>
      <c r="C67" s="6"/>
      <c r="D67" s="6"/>
      <c r="E67" s="6"/>
      <c r="F67" s="6"/>
      <c r="G67" s="6"/>
      <c r="H67" s="6"/>
      <c r="I67" s="6"/>
      <c r="T67" s="109"/>
      <c r="AB67" s="109"/>
    </row>
    <row r="68" spans="1:28" x14ac:dyDescent="0.25">
      <c r="A68" s="109"/>
      <c r="B68" s="6"/>
      <c r="C68" s="6"/>
      <c r="D68" s="6"/>
      <c r="E68" s="6"/>
      <c r="F68" s="6"/>
      <c r="G68" s="6"/>
      <c r="H68" s="6"/>
      <c r="I68" s="6"/>
      <c r="T68" s="109"/>
      <c r="AB68" s="109"/>
    </row>
    <row r="69" spans="1:28" x14ac:dyDescent="0.25">
      <c r="A69" s="109"/>
      <c r="B69" s="6"/>
      <c r="C69" s="6"/>
      <c r="D69" s="6"/>
      <c r="E69" s="6"/>
      <c r="F69" s="6"/>
      <c r="G69" s="6"/>
      <c r="H69" s="6"/>
      <c r="I69" s="6"/>
      <c r="T69" s="109"/>
      <c r="AB69" s="109"/>
    </row>
    <row r="70" spans="1:28" x14ac:dyDescent="0.25">
      <c r="A70" s="109"/>
      <c r="B70" s="6"/>
      <c r="C70" s="6"/>
      <c r="D70" s="6"/>
      <c r="E70" s="6"/>
      <c r="F70" s="6"/>
      <c r="G70" s="6"/>
      <c r="H70" s="6"/>
      <c r="I70" s="6"/>
      <c r="T70" s="109"/>
      <c r="AB70" s="109"/>
    </row>
    <row r="71" spans="1:28" x14ac:dyDescent="0.25">
      <c r="A71" s="109"/>
      <c r="B71" s="6"/>
      <c r="C71" s="6"/>
      <c r="D71" s="6"/>
      <c r="E71" s="6"/>
      <c r="F71" s="6"/>
      <c r="G71" s="6"/>
      <c r="H71" s="6"/>
      <c r="I71" s="6"/>
      <c r="T71" s="109"/>
      <c r="AB71" s="109"/>
    </row>
    <row r="72" spans="1:28" x14ac:dyDescent="0.25">
      <c r="A72" s="109"/>
      <c r="B72" s="6"/>
      <c r="C72" s="6"/>
      <c r="D72" s="6"/>
      <c r="E72" s="6"/>
      <c r="F72" s="6"/>
      <c r="G72" s="6"/>
      <c r="H72" s="6"/>
      <c r="I72" s="6"/>
      <c r="T72" s="109"/>
      <c r="AB72" s="109"/>
    </row>
    <row r="73" spans="1:28" x14ac:dyDescent="0.25">
      <c r="A73" s="109"/>
      <c r="B73" s="6"/>
      <c r="C73" s="6"/>
      <c r="D73" s="6"/>
      <c r="E73" s="6"/>
      <c r="F73" s="6"/>
      <c r="G73" s="6"/>
      <c r="H73" s="6"/>
      <c r="I73" s="6"/>
      <c r="T73" s="109"/>
      <c r="AB73" s="109"/>
    </row>
    <row r="74" spans="1:28" x14ac:dyDescent="0.25">
      <c r="A74" s="109"/>
      <c r="B74" s="6"/>
      <c r="C74" s="6"/>
      <c r="D74" s="6"/>
      <c r="E74" s="6"/>
      <c r="F74" s="6"/>
      <c r="G74" s="6"/>
      <c r="H74" s="6"/>
      <c r="I74" s="6"/>
      <c r="T74" s="109"/>
      <c r="AB74" s="109"/>
    </row>
    <row r="75" spans="1:28" x14ac:dyDescent="0.25">
      <c r="A75" s="109"/>
      <c r="B75" s="6"/>
      <c r="C75" s="6"/>
      <c r="D75" s="6"/>
      <c r="E75" s="6"/>
      <c r="F75" s="6"/>
      <c r="G75" s="6"/>
      <c r="H75" s="6"/>
      <c r="I75" s="6"/>
      <c r="T75" s="109"/>
      <c r="AB75" s="109"/>
    </row>
    <row r="76" spans="1:28" x14ac:dyDescent="0.25">
      <c r="A76" s="109"/>
      <c r="B76" s="6"/>
      <c r="C76" s="6"/>
      <c r="D76" s="6"/>
      <c r="E76" s="6"/>
      <c r="F76" s="6"/>
      <c r="G76" s="6"/>
      <c r="H76" s="6"/>
      <c r="I76" s="6"/>
      <c r="T76" s="109"/>
      <c r="AB76" s="109"/>
    </row>
    <row r="77" spans="1:28" x14ac:dyDescent="0.25">
      <c r="A77" s="109"/>
      <c r="B77" s="6"/>
      <c r="C77" s="6"/>
      <c r="D77" s="6"/>
      <c r="E77" s="6"/>
      <c r="F77" s="6"/>
      <c r="G77" s="6"/>
      <c r="H77" s="6"/>
      <c r="I77" s="6"/>
      <c r="T77" s="109"/>
      <c r="AB77" s="109"/>
    </row>
    <row r="78" spans="1:28" x14ac:dyDescent="0.25">
      <c r="A78" s="109"/>
      <c r="B78" s="6"/>
      <c r="C78" s="6"/>
      <c r="D78" s="6"/>
      <c r="E78" s="6"/>
      <c r="F78" s="6"/>
      <c r="G78" s="6"/>
      <c r="H78" s="6"/>
      <c r="I78" s="6"/>
      <c r="T78" s="109"/>
      <c r="AB78" s="109"/>
    </row>
    <row r="79" spans="1:28" x14ac:dyDescent="0.25">
      <c r="A79" s="109"/>
      <c r="B79" s="6"/>
      <c r="C79" s="6"/>
      <c r="D79" s="6"/>
      <c r="E79" s="6"/>
      <c r="F79" s="6"/>
      <c r="G79" s="6"/>
      <c r="H79" s="6"/>
      <c r="I79" s="6"/>
      <c r="T79" s="109"/>
      <c r="AB79" s="109"/>
    </row>
    <row r="80" spans="1:28" x14ac:dyDescent="0.25">
      <c r="A80" s="109"/>
      <c r="B80" s="6"/>
      <c r="C80" s="6"/>
      <c r="D80" s="6"/>
      <c r="E80" s="6"/>
      <c r="F80" s="6"/>
      <c r="G80" s="6"/>
      <c r="H80" s="6"/>
      <c r="I80" s="6"/>
      <c r="T80" s="109"/>
      <c r="AB80" s="109"/>
    </row>
    <row r="81" spans="1:28" x14ac:dyDescent="0.25">
      <c r="A81" s="109"/>
      <c r="B81" s="6"/>
      <c r="C81" s="6"/>
      <c r="D81" s="6"/>
      <c r="E81" s="6"/>
      <c r="F81" s="6"/>
      <c r="G81" s="6"/>
      <c r="H81" s="6"/>
      <c r="I81" s="6"/>
      <c r="T81" s="109"/>
      <c r="AB81" s="109"/>
    </row>
    <row r="82" spans="1:28" x14ac:dyDescent="0.25">
      <c r="A82" s="109"/>
      <c r="B82" s="6"/>
      <c r="C82" s="6"/>
      <c r="D82" s="6"/>
      <c r="E82" s="6"/>
      <c r="F82" s="6"/>
      <c r="G82" s="6"/>
      <c r="H82" s="6"/>
      <c r="I82" s="6"/>
      <c r="T82" s="109"/>
      <c r="AB82" s="109"/>
    </row>
    <row r="83" spans="1:28" x14ac:dyDescent="0.25">
      <c r="A83" s="109"/>
      <c r="B83" s="6"/>
      <c r="C83" s="6"/>
      <c r="D83" s="6"/>
      <c r="E83" s="6"/>
      <c r="F83" s="6"/>
      <c r="G83" s="6"/>
      <c r="H83" s="6"/>
      <c r="I83" s="6"/>
      <c r="T83" s="109"/>
      <c r="AB83" s="109"/>
    </row>
    <row r="84" spans="1:28" x14ac:dyDescent="0.25">
      <c r="A84" s="109"/>
      <c r="T84" s="109"/>
      <c r="AB84" s="109"/>
    </row>
    <row r="85" spans="1:28" x14ac:dyDescent="0.25">
      <c r="A85" s="109"/>
      <c r="T85" s="109"/>
      <c r="AB85" s="109"/>
    </row>
    <row r="86" spans="1:28" x14ac:dyDescent="0.25">
      <c r="A86" s="109"/>
      <c r="T86" s="109"/>
      <c r="AB86" s="109"/>
    </row>
    <row r="87" spans="1:28" x14ac:dyDescent="0.25">
      <c r="A87" s="109"/>
      <c r="T87" s="109"/>
      <c r="AB87" s="109"/>
    </row>
    <row r="88" spans="1:28" x14ac:dyDescent="0.25">
      <c r="A88" s="109"/>
      <c r="T88" s="109"/>
      <c r="AB88" s="109"/>
    </row>
    <row r="89" spans="1:28" x14ac:dyDescent="0.25">
      <c r="A89" s="109"/>
      <c r="T89" s="109"/>
      <c r="AB89" s="109"/>
    </row>
    <row r="90" spans="1:28" x14ac:dyDescent="0.25">
      <c r="A90" s="109"/>
      <c r="T90" s="109"/>
      <c r="AB90" s="109"/>
    </row>
    <row r="91" spans="1:28" x14ac:dyDescent="0.25">
      <c r="A91" s="109"/>
      <c r="T91" s="109"/>
      <c r="AB91" s="109"/>
    </row>
    <row r="92" spans="1:28" x14ac:dyDescent="0.25">
      <c r="A92" s="109"/>
      <c r="T92" s="109"/>
      <c r="AB92" s="109"/>
    </row>
    <row r="93" spans="1:28" x14ac:dyDescent="0.25">
      <c r="A93" s="109"/>
      <c r="T93" s="109"/>
      <c r="AB93" s="109"/>
    </row>
    <row r="94" spans="1:28" x14ac:dyDescent="0.25">
      <c r="A94" s="109"/>
      <c r="T94" s="109"/>
      <c r="AB94" s="109"/>
    </row>
    <row r="95" spans="1:28" x14ac:dyDescent="0.25">
      <c r="A95" s="109"/>
      <c r="T95" s="109"/>
      <c r="AB95" s="109"/>
    </row>
    <row r="96" spans="1:28" x14ac:dyDescent="0.25">
      <c r="A96" s="109"/>
      <c r="T96" s="109"/>
      <c r="AB96" s="109"/>
    </row>
    <row r="97" spans="1:28" x14ac:dyDescent="0.25">
      <c r="A97" s="109"/>
      <c r="T97" s="109"/>
      <c r="AB97" s="109"/>
    </row>
    <row r="98" spans="1:28" x14ac:dyDescent="0.25">
      <c r="A98" s="109"/>
      <c r="T98" s="109"/>
      <c r="AB98" s="109"/>
    </row>
    <row r="99" spans="1:28" x14ac:dyDescent="0.25">
      <c r="A99" s="109"/>
      <c r="T99" s="109"/>
      <c r="AB99" s="109"/>
    </row>
    <row r="100" spans="1:28" x14ac:dyDescent="0.25">
      <c r="A100" s="109"/>
      <c r="T100" s="109"/>
      <c r="AB100" s="109"/>
    </row>
    <row r="101" spans="1:28" x14ac:dyDescent="0.25">
      <c r="A101" s="109"/>
      <c r="T101" s="109"/>
      <c r="AB101" s="109"/>
    </row>
    <row r="102" spans="1:28" x14ac:dyDescent="0.25">
      <c r="A102" s="109"/>
      <c r="T102" s="109"/>
      <c r="AB102" s="109"/>
    </row>
    <row r="103" spans="1:28" x14ac:dyDescent="0.25">
      <c r="A103" s="109"/>
      <c r="T103" s="109"/>
      <c r="AB103" s="109"/>
    </row>
    <row r="104" spans="1:28" x14ac:dyDescent="0.25">
      <c r="A104" s="109"/>
      <c r="T104" s="109"/>
      <c r="AB104" s="109"/>
    </row>
    <row r="105" spans="1:28" x14ac:dyDescent="0.25">
      <c r="A105" s="109"/>
      <c r="T105" s="109"/>
      <c r="AB105" s="109"/>
    </row>
    <row r="106" spans="1:28" x14ac:dyDescent="0.25">
      <c r="A106" s="109"/>
      <c r="T106" s="109"/>
      <c r="AB106" s="109"/>
    </row>
    <row r="107" spans="1:28" x14ac:dyDescent="0.25">
      <c r="A107" s="109"/>
      <c r="T107" s="109"/>
      <c r="AB107" s="109"/>
    </row>
    <row r="108" spans="1:28" x14ac:dyDescent="0.25">
      <c r="A108" s="109"/>
      <c r="T108" s="109"/>
      <c r="AB108" s="109"/>
    </row>
    <row r="109" spans="1:28" x14ac:dyDescent="0.25">
      <c r="A109" s="109"/>
      <c r="T109" s="109"/>
      <c r="AB109" s="109"/>
    </row>
    <row r="110" spans="1:28" x14ac:dyDescent="0.25">
      <c r="A110" s="109"/>
      <c r="T110" s="109"/>
      <c r="AB110" s="109"/>
    </row>
    <row r="111" spans="1:28" x14ac:dyDescent="0.25">
      <c r="A111" s="109"/>
      <c r="T111" s="109"/>
      <c r="AB111" s="109"/>
    </row>
    <row r="112" spans="1:28" x14ac:dyDescent="0.25">
      <c r="A112" s="109"/>
      <c r="T112" s="109"/>
      <c r="AB112" s="109"/>
    </row>
    <row r="113" spans="1:28" x14ac:dyDescent="0.25">
      <c r="A113" s="109"/>
      <c r="T113" s="109"/>
      <c r="AB113" s="109"/>
    </row>
    <row r="114" spans="1:28" x14ac:dyDescent="0.25">
      <c r="A114" s="109"/>
      <c r="T114" s="109"/>
      <c r="AB114" s="109"/>
    </row>
    <row r="115" spans="1:28" x14ac:dyDescent="0.25">
      <c r="A115" s="109"/>
      <c r="T115" s="109"/>
      <c r="AB115" s="109"/>
    </row>
    <row r="116" spans="1:28" x14ac:dyDescent="0.25">
      <c r="A116" s="109"/>
      <c r="T116" s="109"/>
      <c r="AB116" s="109"/>
    </row>
    <row r="117" spans="1:28" x14ac:dyDescent="0.25">
      <c r="A117" s="109"/>
      <c r="T117" s="109"/>
      <c r="AB117" s="109"/>
    </row>
    <row r="118" spans="1:28" x14ac:dyDescent="0.25">
      <c r="A118" s="109"/>
      <c r="T118" s="109"/>
      <c r="AB118" s="109"/>
    </row>
  </sheetData>
  <mergeCells count="5">
    <mergeCell ref="Q3:R3"/>
    <mergeCell ref="O3:P3"/>
    <mergeCell ref="J4:L4"/>
    <mergeCell ref="J5:L5"/>
    <mergeCell ref="M3:N3"/>
  </mergeCells>
  <printOptions horizontalCentered="1"/>
  <pageMargins left="0.39370078740157483" right="0.39370078740157483" top="0.78740157480314965" bottom="0.78740157480314965" header="0.39370078740157483" footer="0.39370078740157483"/>
  <pageSetup scale="90" orientation="landscape" r:id="rId1"/>
  <headerFooter alignWithMargins="0">
    <oddFooter>&amp;R&amp;"Myriad Pro Cond,Normal"&amp;12Continúa...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EB700B"/>
  </sheetPr>
  <dimension ref="A1:C31"/>
  <sheetViews>
    <sheetView showGridLines="0" view="pageBreakPreview" zoomScaleNormal="100" zoomScaleSheetLayoutView="100" workbookViewId="0">
      <selection activeCell="A10" sqref="A10"/>
    </sheetView>
  </sheetViews>
  <sheetFormatPr baseColWidth="10" defaultRowHeight="15" x14ac:dyDescent="0.25"/>
  <cols>
    <col min="1" max="1" width="65.140625" style="4707" customWidth="1"/>
    <col min="2" max="2" width="16.28515625" style="4707" customWidth="1"/>
    <col min="3" max="3" width="11.7109375" style="4707" customWidth="1"/>
    <col min="4" max="16384" width="11.42578125" style="4707"/>
  </cols>
  <sheetData>
    <row r="1" spans="1:3" x14ac:dyDescent="0.25">
      <c r="A1" s="4730" t="s">
        <v>5300</v>
      </c>
      <c r="B1" s="4706"/>
      <c r="C1" s="4731" t="s">
        <v>4953</v>
      </c>
    </row>
    <row r="2" spans="1:3" x14ac:dyDescent="0.25">
      <c r="A2" s="4730" t="s">
        <v>5340</v>
      </c>
      <c r="B2" s="4706"/>
      <c r="C2" s="4731"/>
    </row>
    <row r="3" spans="1:3" x14ac:dyDescent="0.25">
      <c r="A3" s="4732">
        <v>2013</v>
      </c>
      <c r="B3" s="4974"/>
      <c r="C3" s="4974"/>
    </row>
    <row r="4" spans="1:3" ht="17.25" customHeight="1" x14ac:dyDescent="0.25">
      <c r="A4" s="4732"/>
      <c r="B4" s="4974"/>
      <c r="C4" s="4974"/>
    </row>
    <row r="5" spans="1:3" ht="27.75" customHeight="1" x14ac:dyDescent="0.25">
      <c r="A5" s="4930" t="s">
        <v>5249</v>
      </c>
      <c r="B5" s="5674" t="s">
        <v>5248</v>
      </c>
      <c r="C5" s="5674"/>
    </row>
    <row r="6" spans="1:3" ht="18.75" customHeight="1" x14ac:dyDescent="0.25">
      <c r="A6" s="5530" t="s">
        <v>5250</v>
      </c>
      <c r="B6" s="5545">
        <v>100</v>
      </c>
      <c r="C6" s="5538"/>
    </row>
    <row r="7" spans="1:3" ht="18.75" customHeight="1" x14ac:dyDescent="0.25">
      <c r="A7" s="4923" t="s">
        <v>5251</v>
      </c>
      <c r="B7" s="4921">
        <v>100</v>
      </c>
      <c r="C7" s="4975"/>
    </row>
    <row r="8" spans="1:3" ht="17.25" customHeight="1" x14ac:dyDescent="0.25">
      <c r="A8" s="4920" t="s">
        <v>5252</v>
      </c>
      <c r="B8" s="4921">
        <v>100</v>
      </c>
      <c r="C8" s="4975"/>
    </row>
    <row r="9" spans="1:3" ht="18" customHeight="1" x14ac:dyDescent="0.25">
      <c r="A9" s="4920" t="s">
        <v>5253</v>
      </c>
      <c r="B9" s="4921">
        <v>90</v>
      </c>
      <c r="C9" s="4975"/>
    </row>
    <row r="10" spans="1:3" ht="18.75" customHeight="1" x14ac:dyDescent="0.25">
      <c r="A10" s="4923" t="s">
        <v>5254</v>
      </c>
      <c r="B10" s="4921">
        <v>90</v>
      </c>
      <c r="C10" s="4975"/>
    </row>
    <row r="11" spans="1:3" ht="18.75" customHeight="1" x14ac:dyDescent="0.25">
      <c r="A11" s="4920" t="s">
        <v>5255</v>
      </c>
      <c r="B11" s="4921">
        <v>90</v>
      </c>
      <c r="C11" s="4975"/>
    </row>
    <row r="12" spans="1:3" ht="15.75" customHeight="1" x14ac:dyDescent="0.25">
      <c r="A12" s="4920" t="s">
        <v>5256</v>
      </c>
      <c r="B12" s="4921">
        <v>90</v>
      </c>
      <c r="C12" s="4975"/>
    </row>
    <row r="13" spans="1:3" ht="18.75" customHeight="1" x14ac:dyDescent="0.25">
      <c r="A13" s="4923" t="s">
        <v>5257</v>
      </c>
      <c r="B13" s="4921">
        <v>90</v>
      </c>
      <c r="C13" s="4975"/>
    </row>
    <row r="14" spans="1:3" ht="16.5" customHeight="1" x14ac:dyDescent="0.25">
      <c r="A14" s="4920" t="s">
        <v>5258</v>
      </c>
      <c r="B14" s="4921">
        <v>90</v>
      </c>
      <c r="C14" s="5546"/>
    </row>
    <row r="15" spans="1:3" ht="18" customHeight="1" x14ac:dyDescent="0.25">
      <c r="A15" s="4920" t="s">
        <v>5259</v>
      </c>
      <c r="B15" s="5541">
        <v>88.5</v>
      </c>
      <c r="C15" s="4975"/>
    </row>
    <row r="16" spans="1:3" ht="16.5" customHeight="1" x14ac:dyDescent="0.25">
      <c r="A16" s="4920" t="s">
        <v>5260</v>
      </c>
      <c r="B16" s="5541">
        <v>88.5</v>
      </c>
      <c r="C16" s="4975"/>
    </row>
    <row r="17" spans="1:3" ht="16.5" customHeight="1" x14ac:dyDescent="0.25">
      <c r="A17" s="4920" t="s">
        <v>5261</v>
      </c>
      <c r="B17" s="5541">
        <v>88.5</v>
      </c>
      <c r="C17" s="4975"/>
    </row>
    <row r="18" spans="1:3" ht="15" customHeight="1" x14ac:dyDescent="0.25">
      <c r="A18" s="4920" t="s">
        <v>682</v>
      </c>
      <c r="B18" s="4921">
        <v>87</v>
      </c>
      <c r="C18" s="4975"/>
    </row>
    <row r="19" spans="1:3" ht="19.5" customHeight="1" x14ac:dyDescent="0.25">
      <c r="A19" s="4923" t="s">
        <v>5262</v>
      </c>
      <c r="B19" s="4921">
        <v>87</v>
      </c>
      <c r="C19" s="4975"/>
    </row>
    <row r="20" spans="1:3" ht="18.75" customHeight="1" x14ac:dyDescent="0.25">
      <c r="A20" s="4923" t="s">
        <v>5263</v>
      </c>
      <c r="B20" s="4921">
        <v>87</v>
      </c>
      <c r="C20" s="4975"/>
    </row>
    <row r="21" spans="1:3" ht="16.5" customHeight="1" x14ac:dyDescent="0.25">
      <c r="A21" s="4920" t="s">
        <v>5264</v>
      </c>
      <c r="B21" s="5541">
        <v>85.5</v>
      </c>
      <c r="C21" s="4975"/>
    </row>
    <row r="22" spans="1:3" x14ac:dyDescent="0.25">
      <c r="A22" s="4920" t="s">
        <v>5265</v>
      </c>
      <c r="B22" s="4921">
        <v>85</v>
      </c>
      <c r="C22" s="4975"/>
    </row>
    <row r="23" spans="1:3" ht="17.25" customHeight="1" x14ac:dyDescent="0.25">
      <c r="A23" s="4920" t="s">
        <v>5266</v>
      </c>
      <c r="B23" s="4921">
        <v>85</v>
      </c>
      <c r="C23" s="4975"/>
    </row>
    <row r="24" spans="1:3" ht="17.25" customHeight="1" x14ac:dyDescent="0.25">
      <c r="A24" s="4920" t="s">
        <v>5267</v>
      </c>
      <c r="B24" s="4921">
        <v>85</v>
      </c>
      <c r="C24" s="4975"/>
    </row>
    <row r="25" spans="1:3" ht="17.25" customHeight="1" x14ac:dyDescent="0.25">
      <c r="A25" s="4920" t="s">
        <v>5268</v>
      </c>
      <c r="B25" s="4921">
        <v>85</v>
      </c>
      <c r="C25" s="4975"/>
    </row>
    <row r="26" spans="1:3" ht="19.5" customHeight="1" x14ac:dyDescent="0.25">
      <c r="A26" s="4923" t="s">
        <v>5269</v>
      </c>
      <c r="B26" s="4921">
        <v>84</v>
      </c>
      <c r="C26" s="4975"/>
    </row>
    <row r="27" spans="1:3" ht="16.5" customHeight="1" x14ac:dyDescent="0.25">
      <c r="A27" s="2375" t="s">
        <v>5270</v>
      </c>
      <c r="B27" s="4921">
        <v>84</v>
      </c>
      <c r="C27" s="4975"/>
    </row>
    <row r="28" spans="1:3" ht="17.25" customHeight="1" x14ac:dyDescent="0.25">
      <c r="A28" s="5534" t="s">
        <v>5271</v>
      </c>
      <c r="B28" s="5542">
        <v>83</v>
      </c>
      <c r="C28" s="5539"/>
    </row>
    <row r="29" spans="1:3" ht="17.25" customHeight="1" x14ac:dyDescent="0.25">
      <c r="A29" s="4920"/>
      <c r="B29" s="4921"/>
      <c r="C29" s="4975"/>
    </row>
    <row r="30" spans="1:3" ht="12.75" customHeight="1" x14ac:dyDescent="0.25">
      <c r="A30" s="5673"/>
      <c r="B30" s="5673"/>
      <c r="C30" s="5673"/>
    </row>
    <row r="31" spans="1:3" ht="15.75" customHeight="1" x14ac:dyDescent="0.25">
      <c r="A31" s="5672" t="s">
        <v>2633</v>
      </c>
      <c r="B31" s="5672"/>
      <c r="C31" s="5672"/>
    </row>
  </sheetData>
  <mergeCells count="3">
    <mergeCell ref="A31:C31"/>
    <mergeCell ref="A30:C30"/>
    <mergeCell ref="B5:C5"/>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&amp;L&amp;"Tahoma,Normal"222</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tabColor rgb="FFEB700B"/>
  </sheetPr>
  <dimension ref="A1:K13"/>
  <sheetViews>
    <sheetView showGridLines="0" view="pageBreakPreview" zoomScaleNormal="100" zoomScaleSheetLayoutView="100" workbookViewId="0">
      <selection activeCell="K10" sqref="K10:N10"/>
    </sheetView>
  </sheetViews>
  <sheetFormatPr baseColWidth="10" defaultRowHeight="12.75" x14ac:dyDescent="0.2"/>
  <cols>
    <col min="1" max="1" width="46.85546875" customWidth="1"/>
    <col min="2" max="2" width="1.42578125" customWidth="1"/>
    <col min="3" max="5" width="15.7109375" customWidth="1"/>
    <col min="6" max="6" width="2.85546875" customWidth="1"/>
    <col min="7" max="7" width="7.42578125" customWidth="1"/>
    <col min="8" max="8" width="2" customWidth="1"/>
    <col min="9" max="9" width="8.5703125" customWidth="1"/>
    <col min="10" max="10" width="3.7109375" customWidth="1"/>
    <col min="11" max="11" width="15.42578125" customWidth="1"/>
  </cols>
  <sheetData>
    <row r="1" spans="1:11" ht="15" x14ac:dyDescent="0.2">
      <c r="A1" s="1652" t="s">
        <v>2388</v>
      </c>
      <c r="B1" s="1652"/>
      <c r="C1" s="2190"/>
      <c r="D1" s="2190"/>
      <c r="E1" s="2190"/>
      <c r="F1" s="2190"/>
      <c r="G1" s="2190"/>
      <c r="H1" s="2190"/>
      <c r="I1" s="2242"/>
      <c r="J1" s="2242"/>
      <c r="K1" s="2645" t="s">
        <v>5063</v>
      </c>
    </row>
    <row r="2" spans="1:11" ht="15" x14ac:dyDescent="0.2">
      <c r="A2" s="1652" t="s">
        <v>2382</v>
      </c>
      <c r="B2" s="1652"/>
      <c r="C2" s="2190"/>
      <c r="D2" s="2190"/>
      <c r="E2" s="2190"/>
      <c r="F2" s="2190"/>
      <c r="G2" s="2190"/>
      <c r="H2" s="2190"/>
      <c r="I2" s="2242"/>
      <c r="J2" s="2242"/>
      <c r="K2" s="2242"/>
    </row>
    <row r="3" spans="1:11" ht="15" x14ac:dyDescent="0.2">
      <c r="A3" s="1652">
        <v>2013</v>
      </c>
      <c r="B3" s="1652"/>
      <c r="C3" s="2129"/>
      <c r="D3" s="2129"/>
      <c r="E3" s="2129"/>
      <c r="F3" s="2129"/>
      <c r="G3" s="2129"/>
      <c r="H3" s="2129"/>
      <c r="I3" s="2146"/>
      <c r="J3" s="2146"/>
      <c r="K3" s="2146"/>
    </row>
    <row r="4" spans="1:11" ht="15" x14ac:dyDescent="0.2">
      <c r="A4" s="2318"/>
      <c r="B4" s="2318"/>
      <c r="C4" s="2129"/>
      <c r="D4" s="2129"/>
      <c r="E4" s="2129"/>
      <c r="F4" s="2129"/>
      <c r="G4" s="2129"/>
      <c r="H4" s="2129"/>
      <c r="I4" s="2146"/>
      <c r="J4" s="2146"/>
      <c r="K4" s="2146"/>
    </row>
    <row r="5" spans="1:11" ht="40.5" customHeight="1" x14ac:dyDescent="0.2">
      <c r="A5" s="2424" t="s">
        <v>181</v>
      </c>
      <c r="B5" s="2424"/>
      <c r="C5" s="2424" t="s">
        <v>21</v>
      </c>
      <c r="D5" s="2424" t="s">
        <v>29</v>
      </c>
      <c r="E5" s="5934" t="s">
        <v>258</v>
      </c>
      <c r="F5" s="5934"/>
      <c r="G5" s="5934" t="s">
        <v>182</v>
      </c>
      <c r="H5" s="5934"/>
      <c r="I5" s="5934" t="s">
        <v>20</v>
      </c>
      <c r="J5" s="5934"/>
      <c r="K5" s="2424" t="s">
        <v>30</v>
      </c>
    </row>
    <row r="6" spans="1:11" ht="30.75" customHeight="1" x14ac:dyDescent="0.2">
      <c r="A6" s="5926" t="s">
        <v>659</v>
      </c>
      <c r="B6" s="5926"/>
      <c r="C6" s="5927"/>
      <c r="D6" s="5927"/>
      <c r="E6" s="2572">
        <f>SUM(E7)</f>
        <v>7137255.8600000003</v>
      </c>
      <c r="F6" s="2058"/>
      <c r="G6" s="2065"/>
      <c r="H6" s="2060"/>
      <c r="I6" s="2633">
        <f>SUM(I7)</f>
        <v>0</v>
      </c>
      <c r="J6" s="2062"/>
      <c r="K6" s="2628"/>
    </row>
    <row r="7" spans="1:11" ht="17.25" customHeight="1" x14ac:dyDescent="0.2">
      <c r="A7" s="5889" t="s">
        <v>295</v>
      </c>
      <c r="B7" s="5889"/>
      <c r="C7" s="5889"/>
      <c r="D7" s="5890"/>
      <c r="E7" s="2570">
        <f>SUM(E8)</f>
        <v>7137255.8600000003</v>
      </c>
      <c r="F7" s="2069"/>
      <c r="G7" s="2072"/>
      <c r="H7" s="2073"/>
      <c r="I7" s="2631">
        <v>0</v>
      </c>
      <c r="J7" s="2074"/>
      <c r="K7" s="2075"/>
    </row>
    <row r="8" spans="1:11" ht="69" customHeight="1" x14ac:dyDescent="0.2">
      <c r="A8" s="2418" t="s">
        <v>2478</v>
      </c>
      <c r="B8" s="1983"/>
      <c r="C8" s="1967" t="s">
        <v>290</v>
      </c>
      <c r="D8" s="1967" t="s">
        <v>658</v>
      </c>
      <c r="E8" s="2573">
        <v>7137255.8600000003</v>
      </c>
      <c r="F8" s="1965"/>
      <c r="G8" s="1966">
        <v>0.94</v>
      </c>
      <c r="H8" s="1965"/>
      <c r="I8" s="2632" t="s">
        <v>355</v>
      </c>
      <c r="J8" s="1963"/>
      <c r="K8" s="1962"/>
    </row>
    <row r="9" spans="1:11" ht="30" customHeight="1" x14ac:dyDescent="0.2">
      <c r="A9" s="5926" t="s">
        <v>1261</v>
      </c>
      <c r="B9" s="5926"/>
      <c r="C9" s="5927"/>
      <c r="D9" s="5927"/>
      <c r="E9" s="2572">
        <f>SUM(E10)</f>
        <v>6500000</v>
      </c>
      <c r="F9" s="2058"/>
      <c r="G9" s="2065"/>
      <c r="H9" s="2060"/>
      <c r="I9" s="2633">
        <f>SUM(I10)</f>
        <v>0</v>
      </c>
      <c r="J9" s="2062"/>
      <c r="K9" s="2056"/>
    </row>
    <row r="10" spans="1:11" ht="18" customHeight="1" x14ac:dyDescent="0.2">
      <c r="A10" s="5889" t="s">
        <v>289</v>
      </c>
      <c r="B10" s="5889"/>
      <c r="C10" s="5889"/>
      <c r="D10" s="5890"/>
      <c r="E10" s="2570">
        <f>SUM(E11)</f>
        <v>6500000</v>
      </c>
      <c r="F10" s="2069"/>
      <c r="G10" s="2072"/>
      <c r="H10" s="2073"/>
      <c r="I10" s="2631">
        <f>SUM(I11)</f>
        <v>0</v>
      </c>
      <c r="J10" s="2074"/>
      <c r="K10" s="2075"/>
    </row>
    <row r="11" spans="1:11" ht="21" customHeight="1" x14ac:dyDescent="0.2">
      <c r="A11" s="2415" t="s">
        <v>2479</v>
      </c>
      <c r="B11" s="2218"/>
      <c r="C11" s="2620" t="s">
        <v>309</v>
      </c>
      <c r="D11" s="2215" t="s">
        <v>1375</v>
      </c>
      <c r="E11" s="2579">
        <v>6500000</v>
      </c>
      <c r="F11" s="2216"/>
      <c r="G11" s="2217">
        <v>0.15</v>
      </c>
      <c r="H11" s="2218"/>
      <c r="I11" s="2634" t="s">
        <v>2244</v>
      </c>
      <c r="J11" s="2220"/>
      <c r="K11" s="1954"/>
    </row>
    <row r="12" spans="1:11" ht="15" customHeight="1" x14ac:dyDescent="0.2">
      <c r="A12" s="2000"/>
      <c r="B12" s="2000"/>
      <c r="C12" s="2610"/>
      <c r="D12" s="2003"/>
      <c r="E12" s="2558"/>
      <c r="F12" s="1951"/>
      <c r="G12" s="2221"/>
      <c r="H12" s="2000"/>
      <c r="I12" s="2713"/>
      <c r="J12" s="2001"/>
      <c r="K12" s="1946"/>
    </row>
    <row r="13" spans="1:11" x14ac:dyDescent="0.2">
      <c r="A13" s="2042" t="s">
        <v>1273</v>
      </c>
      <c r="B13" s="2042"/>
      <c r="C13" s="2314"/>
      <c r="D13" s="2314"/>
      <c r="E13" s="2626"/>
      <c r="F13" s="2223"/>
      <c r="G13" s="2593"/>
      <c r="H13" s="2593"/>
      <c r="I13" s="2625"/>
      <c r="J13" s="2376"/>
      <c r="K13" s="2314"/>
    </row>
  </sheetData>
  <mergeCells count="7">
    <mergeCell ref="A10:D10"/>
    <mergeCell ref="E5:F5"/>
    <mergeCell ref="G5:H5"/>
    <mergeCell ref="I5:J5"/>
    <mergeCell ref="A9:D9"/>
    <mergeCell ref="A6:D6"/>
    <mergeCell ref="A7:D7"/>
  </mergeCells>
  <printOptions horizontalCentered="1" verticalCentered="1"/>
  <pageMargins left="0.98425196850393704" right="0.39370078740157483" top="0.39370078740157483" bottom="0.39370078740157483" header="0" footer="0.59055118110236227"/>
  <pageSetup scale="90" orientation="landscape"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EB700B"/>
  </sheetPr>
  <dimension ref="A1:C35"/>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100.85546875" style="58" customWidth="1"/>
    <col min="2" max="2" width="19.140625" style="58" customWidth="1"/>
    <col min="3" max="3" width="8.2851562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3" ht="15" customHeight="1" x14ac:dyDescent="0.25">
      <c r="A1" s="2144" t="s">
        <v>2253</v>
      </c>
      <c r="B1" s="5861" t="s">
        <v>5042</v>
      </c>
      <c r="C1" s="5861"/>
    </row>
    <row r="2" spans="1:3" ht="15" x14ac:dyDescent="0.25">
      <c r="A2" s="2121">
        <v>2013</v>
      </c>
      <c r="B2" s="2474"/>
      <c r="C2" s="2635"/>
    </row>
    <row r="3" spans="1:3" x14ac:dyDescent="0.25">
      <c r="A3" s="2186"/>
      <c r="B3" s="2474"/>
      <c r="C3" s="2474"/>
    </row>
    <row r="4" spans="1:3" ht="35.25" customHeight="1" x14ac:dyDescent="0.25">
      <c r="A4" s="2382" t="s">
        <v>33</v>
      </c>
      <c r="B4" s="5828" t="s">
        <v>258</v>
      </c>
      <c r="C4" s="5828"/>
    </row>
    <row r="5" spans="1:3" s="17" customFormat="1" ht="22.5" customHeight="1" x14ac:dyDescent="0.25">
      <c r="A5" s="2256" t="s">
        <v>31</v>
      </c>
      <c r="B5" s="2543">
        <f>SUM(B6:B12)</f>
        <v>527304663.5</v>
      </c>
      <c r="C5" s="2307"/>
    </row>
    <row r="6" spans="1:3" s="60" customFormat="1" ht="30" customHeight="1" x14ac:dyDescent="0.2">
      <c r="A6" s="5089" t="s">
        <v>2243</v>
      </c>
      <c r="B6" s="5134">
        <f>'20-E382op-Dproc'!O7</f>
        <v>5200000</v>
      </c>
      <c r="C6" s="5089"/>
    </row>
    <row r="7" spans="1:3" s="60" customFormat="1" ht="30" customHeight="1" x14ac:dyDescent="0.2">
      <c r="A7" s="5057" t="s">
        <v>1394</v>
      </c>
      <c r="B7" s="2586">
        <f>'20-E382op-Dproc'!O12</f>
        <v>716512</v>
      </c>
      <c r="C7" s="5057"/>
    </row>
    <row r="8" spans="1:3" s="60" customFormat="1" ht="30" customHeight="1" x14ac:dyDescent="0.2">
      <c r="A8" s="5135" t="s">
        <v>2246</v>
      </c>
      <c r="B8" s="2586">
        <f>'20-E382op-Dproc'!O15</f>
        <v>11026068</v>
      </c>
      <c r="C8" s="5057"/>
    </row>
    <row r="9" spans="1:3" s="60" customFormat="1" ht="30" customHeight="1" x14ac:dyDescent="0.2">
      <c r="A9" s="5135" t="s">
        <v>1402</v>
      </c>
      <c r="B9" s="2586">
        <f>'20-E382op-Dproc'!O18</f>
        <v>500000</v>
      </c>
      <c r="C9" s="5057"/>
    </row>
    <row r="10" spans="1:3" s="60" customFormat="1" ht="30" customHeight="1" x14ac:dyDescent="0.2">
      <c r="A10" s="5057" t="s">
        <v>878</v>
      </c>
      <c r="B10" s="2586">
        <f>'20-E382op-Dproc (2)'!E6</f>
        <v>100638881</v>
      </c>
      <c r="C10" s="5057"/>
    </row>
    <row r="11" spans="1:3" s="60" customFormat="1" ht="30" customHeight="1" x14ac:dyDescent="0.2">
      <c r="A11" s="5057" t="s">
        <v>5065</v>
      </c>
      <c r="B11" s="2586">
        <f>'20-E382op-Dproc (2)'!E12</f>
        <v>8745527.5</v>
      </c>
      <c r="C11" s="5057"/>
    </row>
    <row r="12" spans="1:3" s="60" customFormat="1" ht="33.75" customHeight="1" x14ac:dyDescent="0.2">
      <c r="A12" s="5093" t="s">
        <v>909</v>
      </c>
      <c r="B12" s="5108">
        <f>'20-E382op-Dproc (3)'!E6</f>
        <v>400477675</v>
      </c>
      <c r="C12" s="5093"/>
    </row>
    <row r="13" spans="1:3" s="60" customFormat="1" ht="13.5" customHeight="1" x14ac:dyDescent="0.2">
      <c r="A13" s="2222"/>
      <c r="B13" s="2586"/>
      <c r="C13" s="2222"/>
    </row>
    <row r="14" spans="1:3" ht="14.1" customHeight="1" x14ac:dyDescent="0.25">
      <c r="A14" s="2042" t="s">
        <v>1273</v>
      </c>
      <c r="B14" s="2314"/>
      <c r="C14" s="2314"/>
    </row>
    <row r="26" spans="2:2" ht="15.75" x14ac:dyDescent="0.25">
      <c r="B26" s="1167"/>
    </row>
    <row r="35" spans="1:1" ht="15.75" x14ac:dyDescent="0.25">
      <c r="A35" s="1355"/>
    </row>
  </sheetData>
  <mergeCells count="2">
    <mergeCell ref="B4:C4"/>
    <mergeCell ref="B1:C1"/>
  </mergeCells>
  <phoneticPr fontId="20" type="noConversion"/>
  <printOptions horizontalCentered="1" verticalCentered="1"/>
  <pageMargins left="0.98425196850393704" right="0.39370078740157483" top="0.39370078740157483" bottom="0.39370078740157483" header="0" footer="0.59055118110236227"/>
  <pageSetup scale="95" orientation="landscape" r:id="rId1"/>
  <headerFooter alignWithMargins="0">
    <oddFooter>&amp;R&amp;"Tahoma,Normal"323</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EB700B"/>
  </sheetPr>
  <dimension ref="A1:AS138"/>
  <sheetViews>
    <sheetView showGridLines="0" view="pageBreakPreview" topLeftCell="K1" zoomScaleNormal="70" zoomScaleSheetLayoutView="100" workbookViewId="0">
      <selection activeCell="U1" sqref="U1"/>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2.5703125" style="58" customWidth="1"/>
    <col min="13" max="13" width="13.42578125" style="58" customWidth="1"/>
    <col min="14" max="14" width="17.140625" style="58" customWidth="1"/>
    <col min="15" max="15" width="19.28515625" style="65" customWidth="1"/>
    <col min="16" max="16" width="2" style="66" customWidth="1"/>
    <col min="17" max="17" width="7.42578125" style="67" customWidth="1"/>
    <col min="18" max="18" width="2" style="66" customWidth="1"/>
    <col min="19" max="19" width="9.7109375" style="58" customWidth="1"/>
    <col min="20" max="20" width="2" style="66" customWidth="1"/>
    <col min="21" max="21" width="25.5703125" style="6" customWidth="1"/>
    <col min="22" max="22" width="10" style="58" hidden="1" customWidth="1"/>
    <col min="23" max="23" width="11.140625" style="58" hidden="1" customWidth="1"/>
    <col min="24" max="24" width="13.140625" style="58" hidden="1" customWidth="1"/>
    <col min="25" max="25" width="8" style="58" hidden="1" customWidth="1"/>
    <col min="26" max="26" width="5.85546875" style="58" hidden="1" customWidth="1"/>
    <col min="27" max="27" width="28.5703125" style="58" hidden="1" customWidth="1"/>
    <col min="28" max="28" width="48.5703125" style="58" hidden="1" customWidth="1"/>
    <col min="29" max="29" width="29.140625" style="58" hidden="1" customWidth="1"/>
    <col min="30" max="30" width="30.140625" style="58" hidden="1" customWidth="1"/>
    <col min="31" max="31" width="16.7109375" style="58" hidden="1" customWidth="1"/>
    <col min="32" max="32" width="20.7109375" style="58" hidden="1" customWidth="1"/>
    <col min="33" max="33" width="14" style="58" hidden="1" customWidth="1"/>
    <col min="34" max="34" width="21" style="58" hidden="1" customWidth="1"/>
    <col min="35" max="35" width="13.85546875" style="58" hidden="1" customWidth="1"/>
    <col min="36" max="36" width="27.85546875" style="58" hidden="1" customWidth="1"/>
    <col min="37" max="41" width="11.42578125" style="58" hidden="1" customWidth="1"/>
    <col min="42" max="42" width="0.140625" style="58" hidden="1" customWidth="1"/>
    <col min="43" max="43" width="11.42578125" style="58" customWidth="1"/>
    <col min="44" max="16384" width="11.42578125" style="58"/>
  </cols>
  <sheetData>
    <row r="1" spans="1:45" ht="15" customHeight="1" x14ac:dyDescent="0.25">
      <c r="K1" s="2636" t="s">
        <v>2388</v>
      </c>
      <c r="L1" s="2636"/>
      <c r="M1" s="2190"/>
      <c r="N1" s="2190"/>
      <c r="O1" s="2190"/>
      <c r="P1" s="2242"/>
      <c r="Q1" s="2242"/>
      <c r="R1" s="2242"/>
      <c r="S1" s="2242"/>
      <c r="T1" s="2242"/>
      <c r="U1" s="2645" t="s">
        <v>5066</v>
      </c>
      <c r="W1" s="84"/>
      <c r="X1" s="84"/>
    </row>
    <row r="2" spans="1:45" ht="15" customHeight="1" x14ac:dyDescent="0.25">
      <c r="K2" s="2636" t="s">
        <v>2383</v>
      </c>
      <c r="L2" s="2636"/>
      <c r="M2" s="2190"/>
      <c r="N2" s="2190"/>
      <c r="O2" s="2190"/>
      <c r="P2" s="2242"/>
      <c r="Q2" s="2242"/>
      <c r="R2" s="2242"/>
      <c r="S2" s="2242"/>
      <c r="T2" s="2242"/>
      <c r="U2" s="2242"/>
      <c r="W2" s="84"/>
      <c r="X2" s="84"/>
    </row>
    <row r="3" spans="1:45" ht="15" customHeight="1" x14ac:dyDescent="0.25">
      <c r="K3" s="2121">
        <v>2013</v>
      </c>
      <c r="L3" s="2121"/>
      <c r="M3" s="2129"/>
      <c r="N3" s="2129"/>
      <c r="O3" s="2129"/>
      <c r="P3" s="2146"/>
      <c r="Q3" s="2146"/>
      <c r="R3" s="2146"/>
      <c r="S3" s="2146"/>
      <c r="T3" s="2146"/>
      <c r="U3" s="2146"/>
      <c r="W3" s="85"/>
      <c r="X3" s="85"/>
      <c r="Y3" s="86"/>
    </row>
    <row r="4" spans="1:45" ht="18" x14ac:dyDescent="0.25">
      <c r="K4" s="2186"/>
      <c r="L4" s="2186"/>
      <c r="M4" s="2146"/>
      <c r="N4" s="2146"/>
      <c r="O4" s="2146"/>
      <c r="P4" s="2146"/>
      <c r="Q4" s="2146"/>
      <c r="R4" s="2146"/>
      <c r="S4" s="2146"/>
      <c r="T4" s="2146"/>
      <c r="U4" s="2146"/>
      <c r="W4" s="85"/>
      <c r="X4" s="85"/>
      <c r="Y4" s="1651"/>
    </row>
    <row r="5" spans="1:45" ht="46.5" x14ac:dyDescent="0.25">
      <c r="A5" s="332" t="s">
        <v>50</v>
      </c>
      <c r="B5" s="332" t="s">
        <v>44</v>
      </c>
      <c r="C5" s="332" t="s">
        <v>172</v>
      </c>
      <c r="D5" s="567" t="s">
        <v>261</v>
      </c>
      <c r="E5" s="1289"/>
      <c r="F5" s="332" t="s">
        <v>176</v>
      </c>
      <c r="G5" s="332" t="s">
        <v>179</v>
      </c>
      <c r="H5" s="332" t="s">
        <v>178</v>
      </c>
      <c r="I5" s="332" t="s">
        <v>174</v>
      </c>
      <c r="J5" s="1106" t="s">
        <v>175</v>
      </c>
      <c r="K5" s="2424" t="s">
        <v>181</v>
      </c>
      <c r="L5" s="2424"/>
      <c r="M5" s="2424" t="s">
        <v>21</v>
      </c>
      <c r="N5" s="2424" t="s">
        <v>29</v>
      </c>
      <c r="O5" s="5934" t="s">
        <v>258</v>
      </c>
      <c r="P5" s="5934"/>
      <c r="Q5" s="5934" t="s">
        <v>182</v>
      </c>
      <c r="R5" s="5934"/>
      <c r="S5" s="5934" t="s">
        <v>20</v>
      </c>
      <c r="T5" s="5934"/>
      <c r="U5" s="2424" t="s">
        <v>30</v>
      </c>
      <c r="V5" s="1110" t="s">
        <v>171</v>
      </c>
      <c r="W5" s="334"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5" s="17" customFormat="1" ht="24" customHeight="1" x14ac:dyDescent="0.25">
      <c r="A6" s="260" t="s">
        <v>1608</v>
      </c>
      <c r="B6" s="235"/>
      <c r="C6" s="235"/>
      <c r="D6" s="235"/>
      <c r="E6" s="235"/>
      <c r="F6" s="235"/>
      <c r="G6" s="236"/>
      <c r="H6" s="236"/>
      <c r="I6" s="235"/>
      <c r="J6" s="235"/>
      <c r="K6" s="5885" t="s">
        <v>31</v>
      </c>
      <c r="L6" s="5885"/>
      <c r="M6" s="5885"/>
      <c r="N6" s="5885"/>
      <c r="O6" s="2467">
        <f>SUM(O7,O12,O15,O18,'20-E382op-Dproc (2)'!E6,'20-E382op-Dproc (2)'!E12,'20-E382op-Dproc (3)'!E6)</f>
        <v>527304663.5</v>
      </c>
      <c r="P6" s="2231"/>
      <c r="Q6" s="2465"/>
      <c r="R6" s="2258"/>
      <c r="S6" s="2637">
        <f>SUM(S7,S12,S15,S18,'20-E382op-Dproc (2)'!I6,'20-E382op-Dproc (2)'!I12,'20-E382op-Dproc (3)'!I6)</f>
        <v>31950</v>
      </c>
      <c r="T6" s="2259"/>
      <c r="U6" s="2260"/>
      <c r="V6" s="537"/>
      <c r="W6" s="209"/>
      <c r="X6" s="209"/>
      <c r="Y6" s="209">
        <f>SUM(Y7,Y12,Y15,Y18,Y21,Y27,Y41)</f>
        <v>19</v>
      </c>
      <c r="Z6" s="209">
        <f>SUM(Z7,Z12,Z15,Z18,Z21,Z27,Z41)</f>
        <v>20</v>
      </c>
      <c r="AA6" s="209"/>
      <c r="AB6" s="209"/>
      <c r="AC6" s="226"/>
      <c r="AD6" s="226"/>
      <c r="AE6" s="226"/>
      <c r="AF6" s="226"/>
      <c r="AG6" s="226"/>
      <c r="AH6" s="226"/>
      <c r="AI6" s="226"/>
      <c r="AJ6" s="226"/>
    </row>
    <row r="7" spans="1:45" s="17" customFormat="1" ht="16.5" x14ac:dyDescent="0.25">
      <c r="A7" s="1375"/>
      <c r="B7" s="1375"/>
      <c r="C7" s="1375"/>
      <c r="D7" s="1375"/>
      <c r="E7" s="1375"/>
      <c r="F7" s="1375"/>
      <c r="G7" s="513"/>
      <c r="H7" s="1375"/>
      <c r="I7" s="1375"/>
      <c r="J7" s="2463"/>
      <c r="K7" s="5924" t="s">
        <v>2243</v>
      </c>
      <c r="L7" s="5949"/>
      <c r="M7" s="5949"/>
      <c r="N7" s="5949"/>
      <c r="O7" s="2468">
        <f>SUM(O8)</f>
        <v>5200000</v>
      </c>
      <c r="P7" s="2325"/>
      <c r="Q7" s="2466"/>
      <c r="R7" s="2327"/>
      <c r="S7" s="2630">
        <f>SUM(S8)</f>
        <v>1000</v>
      </c>
      <c r="T7" s="2329"/>
      <c r="U7" s="2330"/>
      <c r="V7" s="537"/>
      <c r="W7" s="209"/>
      <c r="X7" s="209"/>
      <c r="Y7" s="209">
        <f>SUM(Y8)</f>
        <v>3</v>
      </c>
      <c r="Z7" s="209">
        <f>SUM(Z8)</f>
        <v>3</v>
      </c>
      <c r="AA7" s="209"/>
      <c r="AB7" s="209"/>
      <c r="AC7" s="209"/>
      <c r="AD7" s="209"/>
      <c r="AE7" s="216"/>
      <c r="AF7" s="209"/>
      <c r="AG7" s="209"/>
      <c r="AH7" s="209"/>
      <c r="AI7" s="209"/>
      <c r="AJ7" s="209"/>
    </row>
    <row r="8" spans="1:45" s="17" customFormat="1" ht="15.75" x14ac:dyDescent="0.25">
      <c r="A8" s="101"/>
      <c r="B8" s="101"/>
      <c r="C8" s="101"/>
      <c r="D8" s="101"/>
      <c r="E8" s="101"/>
      <c r="F8" s="101"/>
      <c r="G8" s="101"/>
      <c r="H8" s="101"/>
      <c r="I8" s="101"/>
      <c r="J8" s="2355"/>
      <c r="K8" s="5889" t="s">
        <v>295</v>
      </c>
      <c r="L8" s="5889"/>
      <c r="M8" s="5889"/>
      <c r="N8" s="5890"/>
      <c r="O8" s="2446">
        <f>SUM(O9:O11)</f>
        <v>5200000</v>
      </c>
      <c r="P8" s="2069"/>
      <c r="Q8" s="2072"/>
      <c r="R8" s="2073"/>
      <c r="S8" s="2641">
        <f>SUM(S9:S11)</f>
        <v>1000</v>
      </c>
      <c r="T8" s="2074"/>
      <c r="U8" s="2075"/>
      <c r="V8" s="1111"/>
      <c r="W8" s="148"/>
      <c r="X8" s="205"/>
      <c r="Y8" s="147">
        <f>SUM(Y9:Y11)</f>
        <v>3</v>
      </c>
      <c r="Z8" s="147">
        <f>SUM(Z9:Z11)</f>
        <v>3</v>
      </c>
      <c r="AA8" s="148"/>
      <c r="AB8" s="147"/>
      <c r="AC8" s="147"/>
      <c r="AD8" s="200"/>
      <c r="AE8" s="200"/>
      <c r="AF8" s="101"/>
      <c r="AG8" s="101"/>
      <c r="AH8" s="101"/>
      <c r="AI8" s="101"/>
      <c r="AJ8" s="101"/>
      <c r="AK8" s="60"/>
      <c r="AL8" s="60"/>
      <c r="AM8" s="60"/>
      <c r="AN8" s="60"/>
      <c r="AO8" s="60"/>
      <c r="AP8" s="60"/>
      <c r="AQ8" s="60"/>
      <c r="AR8" s="60"/>
      <c r="AS8" s="60"/>
    </row>
    <row r="9" spans="1:45" s="587" customFormat="1" ht="38.25" x14ac:dyDescent="0.25">
      <c r="A9" s="718" t="s">
        <v>869</v>
      </c>
      <c r="B9" s="1183" t="s">
        <v>867</v>
      </c>
      <c r="C9" s="718" t="s">
        <v>285</v>
      </c>
      <c r="D9" s="1283" t="s">
        <v>640</v>
      </c>
      <c r="E9" s="1379" t="s">
        <v>281</v>
      </c>
      <c r="F9" s="592" t="s">
        <v>296</v>
      </c>
      <c r="G9" s="759" t="s">
        <v>1381</v>
      </c>
      <c r="H9" s="715" t="s">
        <v>295</v>
      </c>
      <c r="I9" s="1558" t="s">
        <v>2243</v>
      </c>
      <c r="J9" s="1108">
        <v>2013</v>
      </c>
      <c r="K9" s="2486" t="s">
        <v>2480</v>
      </c>
      <c r="L9" s="2012"/>
      <c r="M9" s="2335" t="s">
        <v>303</v>
      </c>
      <c r="N9" s="2335" t="s">
        <v>1382</v>
      </c>
      <c r="O9" s="2449">
        <v>1000000</v>
      </c>
      <c r="P9" s="1965"/>
      <c r="Q9" s="1966">
        <v>0.1</v>
      </c>
      <c r="R9" s="1965"/>
      <c r="S9" s="2642">
        <v>400</v>
      </c>
      <c r="T9" s="1963"/>
      <c r="U9" s="1962"/>
      <c r="V9" s="1112">
        <v>0</v>
      </c>
      <c r="W9" s="1243" t="s">
        <v>281</v>
      </c>
      <c r="X9" s="1243" t="s">
        <v>281</v>
      </c>
      <c r="Y9" s="1398">
        <v>1</v>
      </c>
      <c r="Z9" s="1399">
        <v>1</v>
      </c>
      <c r="AA9" s="1243" t="s">
        <v>281</v>
      </c>
      <c r="AB9" s="1243" t="s">
        <v>281</v>
      </c>
      <c r="AC9" s="757"/>
      <c r="AD9" s="1284" t="s">
        <v>1383</v>
      </c>
      <c r="AE9" s="630" t="s">
        <v>281</v>
      </c>
      <c r="AF9" s="1394" t="s">
        <v>281</v>
      </c>
      <c r="AG9" s="627" t="s">
        <v>281</v>
      </c>
      <c r="AH9" s="756" t="s">
        <v>287</v>
      </c>
      <c r="AI9" s="755" t="s">
        <v>287</v>
      </c>
      <c r="AJ9" s="1243" t="s">
        <v>281</v>
      </c>
      <c r="AK9" s="755" t="s">
        <v>287</v>
      </c>
      <c r="AL9" s="755" t="s">
        <v>287</v>
      </c>
      <c r="AM9" s="755" t="s">
        <v>287</v>
      </c>
      <c r="AN9" s="755" t="s">
        <v>287</v>
      </c>
      <c r="AO9" s="755" t="s">
        <v>287</v>
      </c>
      <c r="AP9" s="1219" t="s">
        <v>287</v>
      </c>
    </row>
    <row r="10" spans="1:45" s="587" customFormat="1" ht="40.5" customHeight="1" x14ac:dyDescent="0.25">
      <c r="A10" s="718" t="s">
        <v>869</v>
      </c>
      <c r="B10" s="1183" t="s">
        <v>867</v>
      </c>
      <c r="C10" s="718" t="s">
        <v>285</v>
      </c>
      <c r="D10" s="1283" t="s">
        <v>640</v>
      </c>
      <c r="E10" s="1243" t="s">
        <v>281</v>
      </c>
      <c r="F10" s="592" t="s">
        <v>296</v>
      </c>
      <c r="G10" s="759" t="s">
        <v>1384</v>
      </c>
      <c r="H10" s="715" t="s">
        <v>295</v>
      </c>
      <c r="I10" s="1558" t="s">
        <v>2243</v>
      </c>
      <c r="J10" s="1108">
        <v>2013</v>
      </c>
      <c r="K10" s="2486" t="s">
        <v>1385</v>
      </c>
      <c r="L10" s="2012"/>
      <c r="M10" s="2335" t="s">
        <v>352</v>
      </c>
      <c r="N10" s="2335" t="s">
        <v>1386</v>
      </c>
      <c r="O10" s="2449">
        <v>2000000</v>
      </c>
      <c r="P10" s="1965"/>
      <c r="Q10" s="1966">
        <v>0.1</v>
      </c>
      <c r="R10" s="1965"/>
      <c r="S10" s="2642">
        <v>100</v>
      </c>
      <c r="T10" s="1963"/>
      <c r="U10" s="1962"/>
      <c r="V10" s="1112">
        <v>0</v>
      </c>
      <c r="W10" s="1243" t="s">
        <v>281</v>
      </c>
      <c r="X10" s="1243" t="s">
        <v>281</v>
      </c>
      <c r="Y10" s="1398">
        <v>1</v>
      </c>
      <c r="Z10" s="1399">
        <v>1</v>
      </c>
      <c r="AA10" s="1243" t="s">
        <v>281</v>
      </c>
      <c r="AB10" s="1243" t="s">
        <v>281</v>
      </c>
      <c r="AC10" s="757"/>
      <c r="AD10" s="1284" t="s">
        <v>1387</v>
      </c>
      <c r="AE10" s="805" t="s">
        <v>1388</v>
      </c>
      <c r="AF10" s="1394" t="s">
        <v>281</v>
      </c>
      <c r="AG10" s="1394" t="s">
        <v>281</v>
      </c>
      <c r="AH10" s="756" t="s">
        <v>287</v>
      </c>
      <c r="AI10" s="755" t="s">
        <v>287</v>
      </c>
      <c r="AJ10" s="1243" t="s">
        <v>281</v>
      </c>
      <c r="AK10" s="755" t="s">
        <v>287</v>
      </c>
      <c r="AL10" s="755" t="s">
        <v>287</v>
      </c>
      <c r="AM10" s="755" t="s">
        <v>287</v>
      </c>
      <c r="AN10" s="755" t="s">
        <v>287</v>
      </c>
      <c r="AO10" s="755" t="s">
        <v>287</v>
      </c>
      <c r="AP10" s="1219" t="s">
        <v>287</v>
      </c>
    </row>
    <row r="11" spans="1:45" s="587" customFormat="1" ht="41.25" customHeight="1" x14ac:dyDescent="0.25">
      <c r="A11" s="718" t="s">
        <v>869</v>
      </c>
      <c r="B11" s="1183" t="s">
        <v>867</v>
      </c>
      <c r="C11" s="718" t="s">
        <v>285</v>
      </c>
      <c r="D11" s="1283" t="s">
        <v>640</v>
      </c>
      <c r="E11" s="1379" t="s">
        <v>281</v>
      </c>
      <c r="F11" s="592" t="s">
        <v>296</v>
      </c>
      <c r="G11" s="759" t="s">
        <v>1389</v>
      </c>
      <c r="H11" s="715" t="s">
        <v>295</v>
      </c>
      <c r="I11" s="1558" t="s">
        <v>2243</v>
      </c>
      <c r="J11" s="1108">
        <v>2013</v>
      </c>
      <c r="K11" s="2486" t="s">
        <v>2481</v>
      </c>
      <c r="L11" s="2012"/>
      <c r="M11" s="2335" t="s">
        <v>1390</v>
      </c>
      <c r="N11" s="2335" t="s">
        <v>1382</v>
      </c>
      <c r="O11" s="2449">
        <v>2200000</v>
      </c>
      <c r="P11" s="1965"/>
      <c r="Q11" s="1966">
        <v>0.15</v>
      </c>
      <c r="R11" s="1965"/>
      <c r="S11" s="2642">
        <v>500</v>
      </c>
      <c r="T11" s="1963"/>
      <c r="U11" s="1962"/>
      <c r="V11" s="1112">
        <v>0</v>
      </c>
      <c r="W11" s="1243" t="s">
        <v>281</v>
      </c>
      <c r="X11" s="1243" t="s">
        <v>281</v>
      </c>
      <c r="Y11" s="1398">
        <v>1</v>
      </c>
      <c r="Z11" s="1399">
        <v>1</v>
      </c>
      <c r="AA11" s="1243" t="s">
        <v>281</v>
      </c>
      <c r="AB11" s="1243" t="s">
        <v>281</v>
      </c>
      <c r="AC11" s="757"/>
      <c r="AD11" s="1284" t="s">
        <v>1391</v>
      </c>
      <c r="AE11" s="805" t="s">
        <v>1392</v>
      </c>
      <c r="AF11" s="1394" t="s">
        <v>281</v>
      </c>
      <c r="AG11" s="1394" t="s">
        <v>281</v>
      </c>
      <c r="AH11" s="756" t="s">
        <v>287</v>
      </c>
      <c r="AI11" s="755" t="s">
        <v>287</v>
      </c>
      <c r="AJ11" s="1243" t="s">
        <v>281</v>
      </c>
      <c r="AK11" s="755" t="s">
        <v>287</v>
      </c>
      <c r="AL11" s="755" t="s">
        <v>287</v>
      </c>
      <c r="AM11" s="755" t="s">
        <v>287</v>
      </c>
      <c r="AN11" s="755" t="s">
        <v>287</v>
      </c>
      <c r="AO11" s="755" t="s">
        <v>287</v>
      </c>
      <c r="AP11" s="1219" t="s">
        <v>287</v>
      </c>
    </row>
    <row r="12" spans="1:45" s="17" customFormat="1" ht="16.5" x14ac:dyDescent="0.25">
      <c r="A12" s="1375"/>
      <c r="B12" s="1375"/>
      <c r="C12" s="1375"/>
      <c r="D12" s="1375"/>
      <c r="E12" s="1375"/>
      <c r="F12" s="1375"/>
      <c r="G12" s="513"/>
      <c r="H12" s="1375"/>
      <c r="I12" s="1375"/>
      <c r="J12" s="2463"/>
      <c r="K12" s="5926" t="s">
        <v>1394</v>
      </c>
      <c r="L12" s="5927"/>
      <c r="M12" s="5927"/>
      <c r="N12" s="5927"/>
      <c r="O12" s="2448">
        <f>SUM(O13)</f>
        <v>716512</v>
      </c>
      <c r="P12" s="2058"/>
      <c r="Q12" s="2065"/>
      <c r="R12" s="2060"/>
      <c r="S12" s="2633">
        <f>SUM(S13)</f>
        <v>250</v>
      </c>
      <c r="T12" s="2062"/>
      <c r="U12" s="2056"/>
      <c r="V12" s="537"/>
      <c r="W12" s="209"/>
      <c r="X12" s="209"/>
      <c r="Y12" s="209">
        <f>SUM(Y13)</f>
        <v>0</v>
      </c>
      <c r="Z12" s="209">
        <f>SUM(Z13)</f>
        <v>0</v>
      </c>
      <c r="AA12" s="209"/>
      <c r="AB12" s="209"/>
      <c r="AC12" s="209"/>
      <c r="AD12" s="209"/>
      <c r="AE12" s="216"/>
      <c r="AF12" s="209"/>
      <c r="AG12" s="209"/>
      <c r="AH12" s="209"/>
      <c r="AI12" s="209"/>
      <c r="AJ12" s="209"/>
    </row>
    <row r="13" spans="1:45" s="17" customFormat="1" ht="15.75" x14ac:dyDescent="0.25">
      <c r="A13" s="101"/>
      <c r="B13" s="101"/>
      <c r="C13" s="101"/>
      <c r="D13" s="101"/>
      <c r="E13" s="101"/>
      <c r="F13" s="101"/>
      <c r="G13" s="101"/>
      <c r="H13" s="101"/>
      <c r="I13" s="101"/>
      <c r="J13" s="2355"/>
      <c r="K13" s="5889" t="s">
        <v>289</v>
      </c>
      <c r="L13" s="5889"/>
      <c r="M13" s="5889"/>
      <c r="N13" s="5890"/>
      <c r="O13" s="2446">
        <f>SUM(O14)</f>
        <v>716512</v>
      </c>
      <c r="P13" s="2069"/>
      <c r="Q13" s="2072"/>
      <c r="R13" s="2073"/>
      <c r="S13" s="2641">
        <f>SUM(S14)</f>
        <v>250</v>
      </c>
      <c r="T13" s="2074"/>
      <c r="U13" s="2075"/>
      <c r="V13" s="1111"/>
      <c r="W13" s="148"/>
      <c r="X13" s="205"/>
      <c r="Y13" s="147">
        <f>SUM(Y14)</f>
        <v>0</v>
      </c>
      <c r="Z13" s="147">
        <f>SUM(Z14)</f>
        <v>0</v>
      </c>
      <c r="AA13" s="148"/>
      <c r="AB13" s="147"/>
      <c r="AC13" s="147"/>
      <c r="AD13" s="200"/>
      <c r="AE13" s="200"/>
      <c r="AF13" s="101"/>
      <c r="AG13" s="101"/>
      <c r="AH13" s="101"/>
      <c r="AI13" s="101"/>
      <c r="AJ13" s="101"/>
      <c r="AK13" s="60"/>
      <c r="AL13" s="60"/>
      <c r="AM13" s="60"/>
      <c r="AN13" s="60"/>
      <c r="AO13" s="60"/>
      <c r="AP13" s="60"/>
      <c r="AQ13" s="60"/>
      <c r="AR13" s="60"/>
      <c r="AS13" s="60"/>
    </row>
    <row r="14" spans="1:45" s="587" customFormat="1" ht="29.25" customHeight="1" x14ac:dyDescent="0.25">
      <c r="A14" s="718" t="s">
        <v>869</v>
      </c>
      <c r="B14" s="1183" t="s">
        <v>867</v>
      </c>
      <c r="C14" s="1274" t="s">
        <v>285</v>
      </c>
      <c r="D14" s="1283" t="s">
        <v>640</v>
      </c>
      <c r="E14" s="1243" t="s">
        <v>281</v>
      </c>
      <c r="F14" s="1397" t="s">
        <v>296</v>
      </c>
      <c r="G14" s="696" t="s">
        <v>1393</v>
      </c>
      <c r="H14" s="715" t="s">
        <v>289</v>
      </c>
      <c r="I14" s="1244" t="s">
        <v>1394</v>
      </c>
      <c r="J14" s="1108">
        <v>2013</v>
      </c>
      <c r="K14" s="2639" t="s">
        <v>1395</v>
      </c>
      <c r="L14" s="2333"/>
      <c r="M14" s="2334" t="s">
        <v>2603</v>
      </c>
      <c r="N14" s="2334" t="s">
        <v>1396</v>
      </c>
      <c r="O14" s="2449">
        <v>716512</v>
      </c>
      <c r="P14" s="1965"/>
      <c r="Q14" s="1966">
        <v>0.05</v>
      </c>
      <c r="R14" s="1965"/>
      <c r="S14" s="2643">
        <v>250</v>
      </c>
      <c r="T14" s="1963"/>
      <c r="U14" s="2011" t="s">
        <v>1426</v>
      </c>
      <c r="V14" s="1112">
        <v>0</v>
      </c>
      <c r="W14" s="1243" t="s">
        <v>281</v>
      </c>
      <c r="X14" s="1243" t="s">
        <v>281</v>
      </c>
      <c r="Y14" s="1260">
        <v>0</v>
      </c>
      <c r="Z14" s="1260">
        <v>0</v>
      </c>
      <c r="AA14" s="1243" t="s">
        <v>281</v>
      </c>
      <c r="AB14" s="758"/>
      <c r="AC14" s="757"/>
      <c r="AD14" s="1326" t="s">
        <v>1397</v>
      </c>
      <c r="AE14" s="1244" t="s">
        <v>1398</v>
      </c>
      <c r="AF14" s="1244" t="s">
        <v>1399</v>
      </c>
      <c r="AG14" s="685" t="s">
        <v>1400</v>
      </c>
      <c r="AH14" s="685" t="s">
        <v>287</v>
      </c>
      <c r="AI14" s="685" t="s">
        <v>287</v>
      </c>
      <c r="AJ14" s="1243" t="s">
        <v>281</v>
      </c>
      <c r="AK14" s="685" t="s">
        <v>287</v>
      </c>
      <c r="AL14" s="685" t="s">
        <v>287</v>
      </c>
      <c r="AM14" s="685" t="s">
        <v>287</v>
      </c>
      <c r="AN14" s="685" t="s">
        <v>287</v>
      </c>
      <c r="AO14" s="685" t="s">
        <v>287</v>
      </c>
      <c r="AP14" s="1225" t="s">
        <v>287</v>
      </c>
    </row>
    <row r="15" spans="1:45" s="17" customFormat="1" ht="16.5" x14ac:dyDescent="0.25">
      <c r="A15" s="1621"/>
      <c r="B15" s="1621"/>
      <c r="C15" s="1621"/>
      <c r="D15" s="1621"/>
      <c r="E15" s="1621"/>
      <c r="F15" s="1621"/>
      <c r="G15" s="513"/>
      <c r="H15" s="1621"/>
      <c r="I15" s="1621"/>
      <c r="J15" s="2463"/>
      <c r="K15" s="5926" t="s">
        <v>2598</v>
      </c>
      <c r="L15" s="5927"/>
      <c r="M15" s="5927"/>
      <c r="N15" s="5927"/>
      <c r="O15" s="2448">
        <f>SUM(O16)</f>
        <v>11026068</v>
      </c>
      <c r="P15" s="2058"/>
      <c r="Q15" s="2065"/>
      <c r="R15" s="2060"/>
      <c r="S15" s="2633">
        <f>SUM(S16)</f>
        <v>2500</v>
      </c>
      <c r="T15" s="2062"/>
      <c r="U15" s="2056"/>
      <c r="V15" s="537"/>
      <c r="W15" s="209"/>
      <c r="X15" s="209"/>
      <c r="Y15" s="209">
        <f>SUM(Y16)</f>
        <v>1</v>
      </c>
      <c r="Z15" s="209">
        <f>SUM(Z16)</f>
        <v>1</v>
      </c>
      <c r="AA15" s="209"/>
      <c r="AB15" s="209"/>
      <c r="AC15" s="209"/>
      <c r="AD15" s="209"/>
      <c r="AE15" s="216"/>
      <c r="AF15" s="209"/>
      <c r="AG15" s="209"/>
      <c r="AH15" s="209"/>
      <c r="AI15" s="209"/>
      <c r="AJ15" s="209"/>
    </row>
    <row r="16" spans="1:45" s="17" customFormat="1" ht="15.75" x14ac:dyDescent="0.25">
      <c r="A16" s="101"/>
      <c r="B16" s="101"/>
      <c r="C16" s="101"/>
      <c r="D16" s="101"/>
      <c r="E16" s="101"/>
      <c r="F16" s="101"/>
      <c r="G16" s="101"/>
      <c r="H16" s="101"/>
      <c r="I16" s="101"/>
      <c r="J16" s="2355"/>
      <c r="K16" s="5889" t="s">
        <v>289</v>
      </c>
      <c r="L16" s="5889"/>
      <c r="M16" s="5889"/>
      <c r="N16" s="5890"/>
      <c r="O16" s="2446">
        <f>SUM(O17)</f>
        <v>11026068</v>
      </c>
      <c r="P16" s="2069"/>
      <c r="Q16" s="2072"/>
      <c r="R16" s="2073"/>
      <c r="S16" s="2641">
        <f>SUM(S17)</f>
        <v>2500</v>
      </c>
      <c r="T16" s="2074"/>
      <c r="U16" s="2075"/>
      <c r="V16" s="1111"/>
      <c r="W16" s="148"/>
      <c r="X16" s="205"/>
      <c r="Y16" s="147">
        <f>SUM(Y17)</f>
        <v>1</v>
      </c>
      <c r="Z16" s="147">
        <f>SUM(Z17)</f>
        <v>1</v>
      </c>
      <c r="AA16" s="148"/>
      <c r="AB16" s="147"/>
      <c r="AC16" s="147"/>
      <c r="AD16" s="200"/>
      <c r="AE16" s="200"/>
      <c r="AF16" s="101"/>
      <c r="AG16" s="101"/>
      <c r="AH16" s="101"/>
      <c r="AI16" s="101"/>
      <c r="AJ16" s="101"/>
      <c r="AK16" s="60"/>
      <c r="AL16" s="60"/>
      <c r="AM16" s="60"/>
      <c r="AN16" s="60"/>
      <c r="AO16" s="60"/>
      <c r="AP16" s="60"/>
      <c r="AQ16" s="60"/>
      <c r="AR16" s="60"/>
      <c r="AS16" s="60"/>
    </row>
    <row r="17" spans="1:45" s="587" customFormat="1" ht="38.25" x14ac:dyDescent="0.25">
      <c r="A17" s="718" t="s">
        <v>869</v>
      </c>
      <c r="B17" s="597" t="s">
        <v>2245</v>
      </c>
      <c r="C17" s="746" t="s">
        <v>285</v>
      </c>
      <c r="D17" s="813" t="s">
        <v>640</v>
      </c>
      <c r="E17" s="1244"/>
      <c r="F17" s="1397" t="s">
        <v>296</v>
      </c>
      <c r="G17" s="696" t="s">
        <v>1101</v>
      </c>
      <c r="H17" s="867" t="s">
        <v>289</v>
      </c>
      <c r="I17" s="1625" t="s">
        <v>2597</v>
      </c>
      <c r="J17" s="2208">
        <v>2013</v>
      </c>
      <c r="K17" s="2411" t="s">
        <v>2482</v>
      </c>
      <c r="L17" s="1968"/>
      <c r="M17" s="1990" t="s">
        <v>303</v>
      </c>
      <c r="N17" s="1990" t="s">
        <v>1656</v>
      </c>
      <c r="O17" s="2449">
        <v>11026068</v>
      </c>
      <c r="P17" s="1965"/>
      <c r="Q17" s="1966">
        <v>0.03</v>
      </c>
      <c r="R17" s="1965"/>
      <c r="S17" s="2643">
        <v>2500</v>
      </c>
      <c r="T17" s="1963"/>
      <c r="U17" s="2011"/>
      <c r="V17" s="1112">
        <v>0</v>
      </c>
      <c r="W17" s="1243" t="s">
        <v>281</v>
      </c>
      <c r="X17" s="1243" t="s">
        <v>281</v>
      </c>
      <c r="Y17" s="1260">
        <v>1</v>
      </c>
      <c r="Z17" s="1260">
        <v>1</v>
      </c>
      <c r="AA17" s="1243" t="s">
        <v>281</v>
      </c>
      <c r="AB17" s="758"/>
      <c r="AC17" s="757"/>
      <c r="AD17" s="1326"/>
      <c r="AE17" s="1244"/>
      <c r="AF17" s="1244" t="s">
        <v>2247</v>
      </c>
      <c r="AG17" s="685">
        <v>41599</v>
      </c>
      <c r="AH17" s="685" t="s">
        <v>287</v>
      </c>
      <c r="AI17" s="685" t="s">
        <v>287</v>
      </c>
      <c r="AJ17" s="863" t="s">
        <v>1041</v>
      </c>
      <c r="AK17" s="685" t="s">
        <v>287</v>
      </c>
      <c r="AL17" s="685">
        <v>41521</v>
      </c>
      <c r="AM17" s="685" t="s">
        <v>287</v>
      </c>
      <c r="AN17" s="685">
        <v>41521</v>
      </c>
      <c r="AO17" s="685">
        <v>41521</v>
      </c>
      <c r="AP17" s="1361"/>
    </row>
    <row r="18" spans="1:45" s="17" customFormat="1" ht="30" customHeight="1" x14ac:dyDescent="0.25">
      <c r="A18" s="1375"/>
      <c r="B18" s="1375"/>
      <c r="C18" s="1375"/>
      <c r="D18" s="1375"/>
      <c r="E18" s="1375"/>
      <c r="F18" s="1375"/>
      <c r="G18" s="513"/>
      <c r="H18" s="1375"/>
      <c r="I18" s="1375"/>
      <c r="J18" s="2463"/>
      <c r="K18" s="5926" t="s">
        <v>1402</v>
      </c>
      <c r="L18" s="5927"/>
      <c r="M18" s="5927"/>
      <c r="N18" s="5927"/>
      <c r="O18" s="2448">
        <f>SUM(O19)</f>
        <v>500000</v>
      </c>
      <c r="P18" s="2058"/>
      <c r="Q18" s="2065"/>
      <c r="R18" s="2060"/>
      <c r="S18" s="2633">
        <f>SUM(S19)</f>
        <v>2500</v>
      </c>
      <c r="T18" s="2062"/>
      <c r="U18" s="2056"/>
      <c r="V18" s="537"/>
      <c r="W18" s="209"/>
      <c r="X18" s="209"/>
      <c r="Y18" s="209">
        <f>SUM(Y19)</f>
        <v>1</v>
      </c>
      <c r="Z18" s="209">
        <f>SUM(Z19)</f>
        <v>1</v>
      </c>
      <c r="AA18" s="209"/>
      <c r="AB18" s="209"/>
      <c r="AC18" s="209"/>
      <c r="AD18" s="209"/>
      <c r="AE18" s="216"/>
      <c r="AF18" s="209"/>
      <c r="AG18" s="209"/>
      <c r="AH18" s="209"/>
      <c r="AI18" s="209"/>
      <c r="AJ18" s="209"/>
    </row>
    <row r="19" spans="1:45" s="17" customFormat="1" ht="15.75" x14ac:dyDescent="0.25">
      <c r="A19" s="101"/>
      <c r="B19" s="101"/>
      <c r="C19" s="101"/>
      <c r="D19" s="101"/>
      <c r="E19" s="101"/>
      <c r="F19" s="101"/>
      <c r="G19" s="101"/>
      <c r="H19" s="101"/>
      <c r="I19" s="101"/>
      <c r="J19" s="2355"/>
      <c r="K19" s="5889" t="s">
        <v>295</v>
      </c>
      <c r="L19" s="5889"/>
      <c r="M19" s="5889"/>
      <c r="N19" s="5890"/>
      <c r="O19" s="2446">
        <f>SUM(O20)</f>
        <v>500000</v>
      </c>
      <c r="P19" s="2069"/>
      <c r="Q19" s="2072"/>
      <c r="R19" s="2073"/>
      <c r="S19" s="2641">
        <f>SUM(S20)</f>
        <v>2500</v>
      </c>
      <c r="T19" s="2074"/>
      <c r="U19" s="2075"/>
      <c r="V19" s="1111"/>
      <c r="W19" s="148"/>
      <c r="X19" s="205"/>
      <c r="Y19" s="147">
        <f>SUM(Y20)</f>
        <v>1</v>
      </c>
      <c r="Z19" s="147">
        <f>SUM(Z20)</f>
        <v>1</v>
      </c>
      <c r="AA19" s="148"/>
      <c r="AB19" s="147"/>
      <c r="AC19" s="147"/>
      <c r="AD19" s="200"/>
      <c r="AE19" s="200"/>
      <c r="AF19" s="101"/>
      <c r="AG19" s="101"/>
      <c r="AH19" s="101"/>
      <c r="AI19" s="101"/>
      <c r="AJ19" s="101"/>
      <c r="AK19" s="60"/>
      <c r="AL19" s="60"/>
      <c r="AM19" s="60"/>
      <c r="AN19" s="60"/>
      <c r="AO19" s="60"/>
      <c r="AP19" s="60"/>
      <c r="AQ19" s="60"/>
      <c r="AR19" s="60"/>
      <c r="AS19" s="60"/>
    </row>
    <row r="20" spans="1:45" s="587" customFormat="1" ht="38.25" x14ac:dyDescent="0.25">
      <c r="A20" s="1196" t="s">
        <v>869</v>
      </c>
      <c r="B20" s="1189" t="s">
        <v>884</v>
      </c>
      <c r="C20" s="1274" t="s">
        <v>285</v>
      </c>
      <c r="D20" s="1283" t="s">
        <v>640</v>
      </c>
      <c r="E20" s="1243" t="s">
        <v>281</v>
      </c>
      <c r="F20" s="592" t="s">
        <v>296</v>
      </c>
      <c r="G20" s="696" t="s">
        <v>1401</v>
      </c>
      <c r="H20" s="715" t="s">
        <v>295</v>
      </c>
      <c r="I20" s="862" t="s">
        <v>1402</v>
      </c>
      <c r="J20" s="1108">
        <v>2013</v>
      </c>
      <c r="K20" s="2640" t="s">
        <v>2483</v>
      </c>
      <c r="L20" s="2336"/>
      <c r="M20" s="2337" t="s">
        <v>312</v>
      </c>
      <c r="N20" s="2337" t="s">
        <v>1403</v>
      </c>
      <c r="O20" s="2469">
        <v>500000</v>
      </c>
      <c r="P20" s="1957"/>
      <c r="Q20" s="1958">
        <v>0.99</v>
      </c>
      <c r="R20" s="1957"/>
      <c r="S20" s="2644">
        <v>2500</v>
      </c>
      <c r="T20" s="1955"/>
      <c r="U20" s="2104"/>
      <c r="V20" s="1112">
        <v>0</v>
      </c>
      <c r="W20" s="685">
        <v>41432</v>
      </c>
      <c r="X20" s="1243" t="s">
        <v>281</v>
      </c>
      <c r="Y20" s="1260">
        <v>1</v>
      </c>
      <c r="Z20" s="1260">
        <v>1</v>
      </c>
      <c r="AA20" s="1243" t="s">
        <v>281</v>
      </c>
      <c r="AB20" s="1221" t="s">
        <v>1404</v>
      </c>
      <c r="AC20" s="757"/>
      <c r="AD20" s="1284" t="s">
        <v>1405</v>
      </c>
      <c r="AE20" s="1243" t="s">
        <v>281</v>
      </c>
      <c r="AF20" s="1243" t="s">
        <v>281</v>
      </c>
      <c r="AG20" s="1243" t="s">
        <v>281</v>
      </c>
      <c r="AH20" s="685" t="s">
        <v>287</v>
      </c>
      <c r="AI20" s="685" t="s">
        <v>287</v>
      </c>
      <c r="AJ20" s="736" t="s">
        <v>384</v>
      </c>
      <c r="AK20" s="685" t="s">
        <v>287</v>
      </c>
      <c r="AL20" s="685" t="s">
        <v>287</v>
      </c>
      <c r="AM20" s="685" t="s">
        <v>287</v>
      </c>
      <c r="AN20" s="685" t="s">
        <v>287</v>
      </c>
      <c r="AO20" s="685" t="s">
        <v>287</v>
      </c>
      <c r="AP20" s="1225" t="s">
        <v>287</v>
      </c>
    </row>
    <row r="21" spans="1:45" s="17" customFormat="1" ht="15" customHeight="1" x14ac:dyDescent="0.25">
      <c r="A21" s="1375"/>
      <c r="B21" s="1375"/>
      <c r="C21" s="1375"/>
      <c r="D21" s="1375"/>
      <c r="E21" s="1375"/>
      <c r="F21" s="1375"/>
      <c r="G21" s="513"/>
      <c r="H21" s="1375"/>
      <c r="I21" s="1375"/>
      <c r="J21" s="2463"/>
      <c r="V21" s="537"/>
      <c r="W21" s="209"/>
      <c r="X21" s="209"/>
      <c r="Y21" s="209">
        <f>SUM(Y22,Y24)</f>
        <v>2</v>
      </c>
      <c r="Z21" s="209">
        <f>SUM(Z22,Z24)</f>
        <v>2</v>
      </c>
      <c r="AA21" s="209"/>
      <c r="AB21" s="209"/>
      <c r="AC21" s="209"/>
      <c r="AD21" s="209"/>
      <c r="AE21" s="216"/>
      <c r="AF21" s="209"/>
      <c r="AG21" s="209"/>
      <c r="AH21" s="209"/>
      <c r="AI21" s="209"/>
      <c r="AJ21" s="209"/>
    </row>
    <row r="22" spans="1:45" s="17" customFormat="1" ht="15" customHeight="1" x14ac:dyDescent="0.25">
      <c r="A22" s="101"/>
      <c r="B22" s="101"/>
      <c r="C22" s="101"/>
      <c r="D22" s="101"/>
      <c r="E22" s="101"/>
      <c r="F22" s="101"/>
      <c r="G22" s="101"/>
      <c r="H22" s="101"/>
      <c r="I22" s="101"/>
      <c r="J22" s="2355"/>
      <c r="V22" s="1111"/>
      <c r="W22" s="148"/>
      <c r="X22" s="205"/>
      <c r="Y22" s="147">
        <f>SUM(Y23)</f>
        <v>1</v>
      </c>
      <c r="Z22" s="147">
        <f>SUM(Z23)</f>
        <v>1</v>
      </c>
      <c r="AA22" s="148"/>
      <c r="AB22" s="147"/>
      <c r="AC22" s="147"/>
      <c r="AD22" s="200"/>
      <c r="AE22" s="200"/>
      <c r="AF22" s="101"/>
      <c r="AG22" s="101"/>
      <c r="AH22" s="101"/>
      <c r="AI22" s="101"/>
      <c r="AJ22" s="101"/>
      <c r="AK22" s="60"/>
      <c r="AL22" s="60"/>
      <c r="AM22" s="60"/>
      <c r="AN22" s="60"/>
      <c r="AO22" s="60"/>
      <c r="AP22" s="60"/>
      <c r="AQ22" s="60"/>
      <c r="AR22" s="60"/>
      <c r="AS22" s="60"/>
    </row>
    <row r="23" spans="1:45" s="587" customFormat="1" ht="15" customHeight="1" x14ac:dyDescent="0.25">
      <c r="A23" s="718" t="s">
        <v>869</v>
      </c>
      <c r="B23" s="1189" t="s">
        <v>884</v>
      </c>
      <c r="C23" s="1274" t="s">
        <v>285</v>
      </c>
      <c r="D23" s="1283" t="s">
        <v>640</v>
      </c>
      <c r="E23" s="1379" t="s">
        <v>281</v>
      </c>
      <c r="F23" s="1400" t="s">
        <v>296</v>
      </c>
      <c r="G23" s="696" t="s">
        <v>641</v>
      </c>
      <c r="H23" s="715" t="s">
        <v>295</v>
      </c>
      <c r="I23" s="1244" t="s">
        <v>878</v>
      </c>
      <c r="J23" s="1108">
        <v>2013</v>
      </c>
      <c r="K23" s="2578" t="s">
        <v>2599</v>
      </c>
      <c r="V23" s="1112">
        <v>0</v>
      </c>
      <c r="W23" s="1243" t="s">
        <v>281</v>
      </c>
      <c r="X23" s="1243" t="s">
        <v>281</v>
      </c>
      <c r="Y23" s="1260">
        <v>1</v>
      </c>
      <c r="Z23" s="1260">
        <v>1</v>
      </c>
      <c r="AA23" s="1243" t="s">
        <v>281</v>
      </c>
      <c r="AB23" s="1221" t="s">
        <v>1406</v>
      </c>
      <c r="AC23" s="757"/>
      <c r="AD23" s="1326" t="s">
        <v>1407</v>
      </c>
      <c r="AE23" s="1244" t="s">
        <v>1408</v>
      </c>
      <c r="AF23" s="1244" t="s">
        <v>1409</v>
      </c>
      <c r="AG23" s="685">
        <v>41509</v>
      </c>
      <c r="AH23" s="685" t="s">
        <v>287</v>
      </c>
      <c r="AI23" s="685" t="s">
        <v>287</v>
      </c>
      <c r="AJ23" s="736" t="s">
        <v>392</v>
      </c>
      <c r="AK23" s="685" t="s">
        <v>287</v>
      </c>
      <c r="AL23" s="685" t="s">
        <v>287</v>
      </c>
      <c r="AM23" s="685" t="s">
        <v>287</v>
      </c>
      <c r="AN23" s="685" t="s">
        <v>287</v>
      </c>
      <c r="AO23" s="685" t="s">
        <v>287</v>
      </c>
      <c r="AP23" s="1225" t="s">
        <v>287</v>
      </c>
    </row>
    <row r="24" spans="1:45" s="17" customFormat="1" ht="15.75" x14ac:dyDescent="0.25">
      <c r="A24" s="101"/>
      <c r="B24" s="101"/>
      <c r="C24" s="101"/>
      <c r="D24" s="101"/>
      <c r="E24" s="101"/>
      <c r="F24" s="101"/>
      <c r="G24" s="101"/>
      <c r="H24" s="101"/>
      <c r="I24" s="101"/>
      <c r="J24" s="2355"/>
      <c r="V24" s="1111"/>
      <c r="W24" s="148"/>
      <c r="X24" s="205"/>
      <c r="Y24" s="147">
        <f>SUM(Y25:Y26)</f>
        <v>1</v>
      </c>
      <c r="Z24" s="147">
        <f>SUM(Z25:Z26)</f>
        <v>1</v>
      </c>
      <c r="AA24" s="148"/>
      <c r="AB24" s="147"/>
      <c r="AC24" s="147"/>
      <c r="AD24" s="200"/>
      <c r="AE24" s="200"/>
      <c r="AF24" s="101"/>
      <c r="AG24" s="101"/>
      <c r="AH24" s="101"/>
      <c r="AI24" s="101"/>
      <c r="AJ24" s="101"/>
      <c r="AK24" s="60"/>
      <c r="AL24" s="60"/>
      <c r="AM24" s="60"/>
      <c r="AN24" s="60"/>
      <c r="AO24" s="60"/>
      <c r="AP24" s="60"/>
      <c r="AQ24" s="60"/>
      <c r="AR24" s="60"/>
      <c r="AS24" s="60"/>
    </row>
    <row r="25" spans="1:45" s="1227" customFormat="1" ht="42" customHeight="1" x14ac:dyDescent="0.25">
      <c r="A25" s="718" t="s">
        <v>869</v>
      </c>
      <c r="B25" s="1402" t="s">
        <v>884</v>
      </c>
      <c r="C25" s="718" t="s">
        <v>285</v>
      </c>
      <c r="D25" s="1283" t="s">
        <v>640</v>
      </c>
      <c r="E25" s="628" t="s">
        <v>281</v>
      </c>
      <c r="F25" s="1403" t="s">
        <v>296</v>
      </c>
      <c r="G25" s="696" t="s">
        <v>1093</v>
      </c>
      <c r="H25" s="715" t="s">
        <v>289</v>
      </c>
      <c r="I25" s="1244" t="s">
        <v>878</v>
      </c>
      <c r="J25" s="1108">
        <v>2013</v>
      </c>
      <c r="V25" s="1112">
        <v>0</v>
      </c>
      <c r="W25" s="1243" t="s">
        <v>281</v>
      </c>
      <c r="X25" s="1243" t="s">
        <v>281</v>
      </c>
      <c r="Y25" s="1260">
        <v>0</v>
      </c>
      <c r="Z25" s="1260">
        <v>0</v>
      </c>
      <c r="AA25" s="1243" t="s">
        <v>281</v>
      </c>
      <c r="AB25" s="758"/>
      <c r="AC25" s="757"/>
      <c r="AD25" s="1284" t="s">
        <v>1427</v>
      </c>
      <c r="AE25" s="1363" t="s">
        <v>1428</v>
      </c>
      <c r="AF25" s="1284" t="s">
        <v>1429</v>
      </c>
      <c r="AG25" s="1404" t="s">
        <v>1430</v>
      </c>
      <c r="AH25" s="685" t="s">
        <v>287</v>
      </c>
      <c r="AI25" s="685" t="s">
        <v>287</v>
      </c>
      <c r="AJ25" s="684" t="s">
        <v>1088</v>
      </c>
      <c r="AK25" s="685" t="s">
        <v>287</v>
      </c>
      <c r="AL25" s="685" t="s">
        <v>287</v>
      </c>
      <c r="AM25" s="685" t="s">
        <v>287</v>
      </c>
      <c r="AN25" s="685" t="s">
        <v>287</v>
      </c>
      <c r="AO25" s="685" t="s">
        <v>287</v>
      </c>
      <c r="AP25" s="1225" t="s">
        <v>287</v>
      </c>
    </row>
    <row r="26" spans="1:45" s="1227" customFormat="1" ht="41.25" customHeight="1" x14ac:dyDescent="0.25">
      <c r="A26" s="718" t="s">
        <v>869</v>
      </c>
      <c r="B26" s="1183" t="s">
        <v>867</v>
      </c>
      <c r="C26" s="718" t="s">
        <v>285</v>
      </c>
      <c r="D26" s="1283" t="s">
        <v>640</v>
      </c>
      <c r="E26" s="1401" t="s">
        <v>281</v>
      </c>
      <c r="F26" s="592" t="s">
        <v>296</v>
      </c>
      <c r="G26" s="696" t="s">
        <v>1431</v>
      </c>
      <c r="H26" s="715" t="s">
        <v>289</v>
      </c>
      <c r="I26" s="1363" t="s">
        <v>878</v>
      </c>
      <c r="J26" s="1108">
        <v>2013</v>
      </c>
      <c r="V26" s="1112">
        <v>0</v>
      </c>
      <c r="W26" s="1243" t="s">
        <v>281</v>
      </c>
      <c r="X26" s="1243" t="s">
        <v>281</v>
      </c>
      <c r="Y26" s="1398">
        <v>1</v>
      </c>
      <c r="Z26" s="1399">
        <v>1</v>
      </c>
      <c r="AA26" s="1243" t="s">
        <v>281</v>
      </c>
      <c r="AB26" s="1243" t="s">
        <v>281</v>
      </c>
      <c r="AC26" s="757"/>
      <c r="AD26" s="1362" t="s">
        <v>1434</v>
      </c>
      <c r="AE26" s="1363" t="s">
        <v>1435</v>
      </c>
      <c r="AF26" s="1363" t="s">
        <v>1436</v>
      </c>
      <c r="AG26" s="685">
        <v>41562</v>
      </c>
      <c r="AH26" s="685" t="s">
        <v>287</v>
      </c>
      <c r="AI26" s="685" t="s">
        <v>287</v>
      </c>
      <c r="AJ26" s="1243" t="s">
        <v>281</v>
      </c>
      <c r="AK26" s="685" t="s">
        <v>287</v>
      </c>
      <c r="AL26" s="685" t="s">
        <v>287</v>
      </c>
      <c r="AM26" s="685" t="s">
        <v>287</v>
      </c>
      <c r="AN26" s="685" t="s">
        <v>287</v>
      </c>
      <c r="AO26" s="685" t="s">
        <v>287</v>
      </c>
      <c r="AP26" s="1225" t="s">
        <v>287</v>
      </c>
    </row>
    <row r="27" spans="1:45" s="17" customFormat="1" ht="39.75" customHeight="1" x14ac:dyDescent="0.25">
      <c r="A27" s="1375"/>
      <c r="B27" s="1375"/>
      <c r="C27" s="1375"/>
      <c r="D27" s="1375"/>
      <c r="E27" s="1375"/>
      <c r="F27" s="1375"/>
      <c r="G27" s="513"/>
      <c r="H27" s="1375"/>
      <c r="I27" s="1375"/>
      <c r="J27" s="2463"/>
      <c r="V27" s="537"/>
      <c r="W27" s="209"/>
      <c r="X27" s="209"/>
      <c r="Y27" s="209">
        <f>SUM(Y28,Y36)</f>
        <v>11</v>
      </c>
      <c r="Z27" s="209">
        <f>SUM(Z28,Z36)</f>
        <v>11</v>
      </c>
      <c r="AA27" s="209"/>
      <c r="AB27" s="209"/>
      <c r="AC27" s="209"/>
      <c r="AD27" s="209"/>
      <c r="AE27" s="216"/>
      <c r="AF27" s="209"/>
      <c r="AG27" s="209"/>
      <c r="AH27" s="209"/>
      <c r="AI27" s="209"/>
      <c r="AJ27" s="209"/>
    </row>
    <row r="28" spans="1:45" s="17" customFormat="1" ht="15.75" x14ac:dyDescent="0.25">
      <c r="A28" s="101"/>
      <c r="B28" s="101"/>
      <c r="C28" s="101"/>
      <c r="D28" s="101"/>
      <c r="E28" s="101"/>
      <c r="F28" s="101"/>
      <c r="G28" s="101"/>
      <c r="H28" s="101"/>
      <c r="I28" s="101"/>
      <c r="J28" s="2355"/>
      <c r="V28" s="1111"/>
      <c r="W28" s="148"/>
      <c r="X28" s="205"/>
      <c r="Y28" s="147">
        <f>SUM(Y29:Y35)</f>
        <v>7</v>
      </c>
      <c r="Z28" s="147">
        <f>SUM(Z29:Z35)</f>
        <v>7</v>
      </c>
      <c r="AA28" s="148"/>
      <c r="AB28" s="147"/>
      <c r="AC28" s="147"/>
      <c r="AD28" s="200"/>
      <c r="AE28" s="200"/>
      <c r="AF28" s="101"/>
      <c r="AG28" s="101"/>
      <c r="AH28" s="101"/>
      <c r="AI28" s="101"/>
      <c r="AJ28" s="101"/>
      <c r="AK28" s="60"/>
      <c r="AL28" s="60"/>
      <c r="AM28" s="60"/>
      <c r="AN28" s="60"/>
      <c r="AO28" s="60"/>
      <c r="AP28" s="60"/>
      <c r="AQ28" s="60"/>
      <c r="AR28" s="60"/>
      <c r="AS28" s="60"/>
    </row>
    <row r="29" spans="1:45" s="1227" customFormat="1" ht="40.5" customHeight="1" x14ac:dyDescent="0.25">
      <c r="A29" s="718" t="s">
        <v>869</v>
      </c>
      <c r="B29" s="1183" t="s">
        <v>867</v>
      </c>
      <c r="C29" s="718" t="s">
        <v>285</v>
      </c>
      <c r="D29" s="1283" t="s">
        <v>640</v>
      </c>
      <c r="E29" s="1401" t="s">
        <v>281</v>
      </c>
      <c r="F29" s="592" t="s">
        <v>296</v>
      </c>
      <c r="G29" s="759" t="s">
        <v>1410</v>
      </c>
      <c r="H29" s="715" t="s">
        <v>295</v>
      </c>
      <c r="I29" s="1558" t="s">
        <v>1438</v>
      </c>
      <c r="J29" s="1108">
        <v>2013</v>
      </c>
      <c r="V29" s="1112">
        <v>0</v>
      </c>
      <c r="W29" s="1243" t="s">
        <v>281</v>
      </c>
      <c r="X29" s="1243" t="s">
        <v>281</v>
      </c>
      <c r="Y29" s="1398">
        <v>1</v>
      </c>
      <c r="Z29" s="1399">
        <v>1</v>
      </c>
      <c r="AA29" s="1243" t="s">
        <v>281</v>
      </c>
      <c r="AB29" s="1243" t="s">
        <v>281</v>
      </c>
      <c r="AC29" s="757"/>
      <c r="AD29" s="1363" t="s">
        <v>1413</v>
      </c>
      <c r="AE29" s="1363" t="s">
        <v>1414</v>
      </c>
      <c r="AF29" s="1363" t="s">
        <v>1415</v>
      </c>
      <c r="AG29" s="685">
        <v>41613</v>
      </c>
      <c r="AH29" s="686" t="s">
        <v>287</v>
      </c>
      <c r="AI29" s="685" t="s">
        <v>287</v>
      </c>
      <c r="AJ29" s="1243" t="s">
        <v>281</v>
      </c>
      <c r="AK29" s="685" t="s">
        <v>287</v>
      </c>
      <c r="AL29" s="685" t="s">
        <v>287</v>
      </c>
      <c r="AM29" s="685" t="s">
        <v>287</v>
      </c>
      <c r="AN29" s="685" t="s">
        <v>287</v>
      </c>
      <c r="AO29" s="685" t="s">
        <v>287</v>
      </c>
      <c r="AP29" s="1209" t="s">
        <v>287</v>
      </c>
    </row>
    <row r="30" spans="1:45" s="1227" customFormat="1" ht="36" customHeight="1" x14ac:dyDescent="0.25">
      <c r="A30" s="718" t="s">
        <v>869</v>
      </c>
      <c r="B30" s="1183" t="s">
        <v>867</v>
      </c>
      <c r="C30" s="718" t="s">
        <v>285</v>
      </c>
      <c r="D30" s="1283" t="s">
        <v>640</v>
      </c>
      <c r="E30" s="1401" t="s">
        <v>281</v>
      </c>
      <c r="F30" s="592" t="s">
        <v>296</v>
      </c>
      <c r="G30" s="759" t="s">
        <v>1416</v>
      </c>
      <c r="H30" s="715" t="s">
        <v>295</v>
      </c>
      <c r="I30" s="1558" t="s">
        <v>1438</v>
      </c>
      <c r="J30" s="1108">
        <v>2013</v>
      </c>
      <c r="V30" s="1112">
        <v>0</v>
      </c>
      <c r="W30" s="1243" t="s">
        <v>281</v>
      </c>
      <c r="X30" s="1243" t="s">
        <v>281</v>
      </c>
      <c r="Y30" s="1398">
        <v>1</v>
      </c>
      <c r="Z30" s="1399">
        <v>1</v>
      </c>
      <c r="AA30" s="1243" t="s">
        <v>281</v>
      </c>
      <c r="AB30" s="1243" t="s">
        <v>281</v>
      </c>
      <c r="AC30" s="757"/>
      <c r="AD30" s="1363" t="s">
        <v>1419</v>
      </c>
      <c r="AE30" s="1363" t="s">
        <v>1420</v>
      </c>
      <c r="AF30" s="1363" t="s">
        <v>1415</v>
      </c>
      <c r="AG30" s="685">
        <v>41613</v>
      </c>
      <c r="AH30" s="686" t="s">
        <v>287</v>
      </c>
      <c r="AI30" s="685" t="s">
        <v>287</v>
      </c>
      <c r="AJ30" s="1243" t="s">
        <v>281</v>
      </c>
      <c r="AK30" s="685" t="s">
        <v>287</v>
      </c>
      <c r="AL30" s="685" t="s">
        <v>287</v>
      </c>
      <c r="AM30" s="685" t="s">
        <v>287</v>
      </c>
      <c r="AN30" s="685" t="s">
        <v>287</v>
      </c>
      <c r="AO30" s="685" t="s">
        <v>287</v>
      </c>
      <c r="AP30" s="1209" t="s">
        <v>287</v>
      </c>
    </row>
    <row r="31" spans="1:45" s="1227" customFormat="1" ht="36" customHeight="1" x14ac:dyDescent="0.25">
      <c r="A31" s="718" t="s">
        <v>869</v>
      </c>
      <c r="B31" s="1183" t="s">
        <v>867</v>
      </c>
      <c r="C31" s="718" t="s">
        <v>285</v>
      </c>
      <c r="D31" s="1283" t="s">
        <v>640</v>
      </c>
      <c r="E31" s="1401" t="s">
        <v>281</v>
      </c>
      <c r="F31" s="592" t="s">
        <v>296</v>
      </c>
      <c r="G31" s="759" t="s">
        <v>1421</v>
      </c>
      <c r="H31" s="715" t="s">
        <v>295</v>
      </c>
      <c r="I31" s="1558" t="s">
        <v>1438</v>
      </c>
      <c r="J31" s="1108">
        <v>2013</v>
      </c>
      <c r="V31" s="1112">
        <v>0</v>
      </c>
      <c r="W31" s="1243" t="s">
        <v>281</v>
      </c>
      <c r="X31" s="1243" t="s">
        <v>281</v>
      </c>
      <c r="Y31" s="1398">
        <v>1</v>
      </c>
      <c r="Z31" s="1399">
        <v>1</v>
      </c>
      <c r="AA31" s="1243" t="s">
        <v>281</v>
      </c>
      <c r="AB31" s="1243" t="s">
        <v>281</v>
      </c>
      <c r="AC31" s="757"/>
      <c r="AD31" s="1363" t="s">
        <v>1413</v>
      </c>
      <c r="AE31" s="1363" t="s">
        <v>1424</v>
      </c>
      <c r="AF31" s="1363" t="s">
        <v>1415</v>
      </c>
      <c r="AG31" s="685">
        <v>41613</v>
      </c>
      <c r="AH31" s="686" t="s">
        <v>287</v>
      </c>
      <c r="AI31" s="685" t="s">
        <v>287</v>
      </c>
      <c r="AJ31" s="1243" t="s">
        <v>281</v>
      </c>
      <c r="AK31" s="685" t="s">
        <v>287</v>
      </c>
      <c r="AL31" s="685" t="s">
        <v>287</v>
      </c>
      <c r="AM31" s="685" t="s">
        <v>287</v>
      </c>
      <c r="AN31" s="685" t="s">
        <v>287</v>
      </c>
      <c r="AO31" s="685" t="s">
        <v>287</v>
      </c>
      <c r="AP31" s="1209" t="s">
        <v>287</v>
      </c>
    </row>
    <row r="32" spans="1:45" s="587" customFormat="1" ht="31.5" customHeight="1" x14ac:dyDescent="0.25">
      <c r="A32" s="718" t="s">
        <v>869</v>
      </c>
      <c r="B32" s="1189" t="s">
        <v>884</v>
      </c>
      <c r="C32" s="1274" t="s">
        <v>285</v>
      </c>
      <c r="D32" s="1283" t="s">
        <v>640</v>
      </c>
      <c r="E32" s="1379" t="s">
        <v>281</v>
      </c>
      <c r="F32" s="592" t="s">
        <v>296</v>
      </c>
      <c r="G32" s="696" t="s">
        <v>1437</v>
      </c>
      <c r="H32" s="715" t="s">
        <v>295</v>
      </c>
      <c r="I32" s="1244" t="s">
        <v>1438</v>
      </c>
      <c r="J32" s="1108">
        <v>2013</v>
      </c>
      <c r="V32" s="1112">
        <v>0</v>
      </c>
      <c r="W32" s="1243" t="s">
        <v>281</v>
      </c>
      <c r="X32" s="1243" t="s">
        <v>281</v>
      </c>
      <c r="Y32" s="1260">
        <v>1</v>
      </c>
      <c r="Z32" s="1260">
        <v>1</v>
      </c>
      <c r="AA32" s="1243" t="s">
        <v>281</v>
      </c>
      <c r="AB32" s="758"/>
      <c r="AC32" s="757"/>
      <c r="AD32" s="1326" t="s">
        <v>1440</v>
      </c>
      <c r="AE32" s="1244" t="s">
        <v>1441</v>
      </c>
      <c r="AF32" s="1244" t="s">
        <v>1442</v>
      </c>
      <c r="AG32" s="685">
        <v>41548</v>
      </c>
      <c r="AH32" s="685" t="s">
        <v>287</v>
      </c>
      <c r="AI32" s="685" t="s">
        <v>287</v>
      </c>
      <c r="AJ32" s="1243" t="s">
        <v>281</v>
      </c>
      <c r="AK32" s="685" t="s">
        <v>287</v>
      </c>
      <c r="AL32" s="685" t="s">
        <v>287</v>
      </c>
      <c r="AM32" s="685" t="s">
        <v>287</v>
      </c>
      <c r="AN32" s="685" t="s">
        <v>287</v>
      </c>
      <c r="AO32" s="685" t="s">
        <v>287</v>
      </c>
      <c r="AP32" s="1225" t="s">
        <v>287</v>
      </c>
    </row>
    <row r="33" spans="1:45" s="587" customFormat="1" ht="33.75" customHeight="1" x14ac:dyDescent="0.25">
      <c r="A33" s="718" t="s">
        <v>869</v>
      </c>
      <c r="B33" s="1183" t="s">
        <v>867</v>
      </c>
      <c r="C33" s="1274" t="s">
        <v>285</v>
      </c>
      <c r="D33" s="1283" t="s">
        <v>640</v>
      </c>
      <c r="E33" s="1379" t="s">
        <v>281</v>
      </c>
      <c r="F33" s="592" t="s">
        <v>296</v>
      </c>
      <c r="G33" s="696" t="s">
        <v>1443</v>
      </c>
      <c r="H33" s="715" t="s">
        <v>295</v>
      </c>
      <c r="I33" s="1244" t="s">
        <v>1438</v>
      </c>
      <c r="J33" s="1108">
        <v>2013</v>
      </c>
      <c r="V33" s="1112">
        <v>0</v>
      </c>
      <c r="W33" s="1243" t="s">
        <v>281</v>
      </c>
      <c r="X33" s="1243" t="s">
        <v>281</v>
      </c>
      <c r="Y33" s="1260">
        <v>1</v>
      </c>
      <c r="Z33" s="1260">
        <v>1</v>
      </c>
      <c r="AA33" s="1243" t="s">
        <v>281</v>
      </c>
      <c r="AB33" s="758"/>
      <c r="AC33" s="757"/>
      <c r="AD33" s="1311" t="s">
        <v>1446</v>
      </c>
      <c r="AE33" s="1361" t="s">
        <v>1447</v>
      </c>
      <c r="AF33" s="1361" t="s">
        <v>1442</v>
      </c>
      <c r="AG33" s="1226">
        <v>41548</v>
      </c>
      <c r="AH33" s="685" t="s">
        <v>287</v>
      </c>
      <c r="AI33" s="685" t="s">
        <v>287</v>
      </c>
      <c r="AJ33" s="1243" t="s">
        <v>281</v>
      </c>
      <c r="AK33" s="685" t="s">
        <v>287</v>
      </c>
      <c r="AL33" s="685" t="s">
        <v>287</v>
      </c>
      <c r="AM33" s="685" t="s">
        <v>287</v>
      </c>
      <c r="AN33" s="685" t="s">
        <v>287</v>
      </c>
      <c r="AO33" s="685" t="s">
        <v>287</v>
      </c>
      <c r="AP33" s="1225" t="s">
        <v>287</v>
      </c>
    </row>
    <row r="34" spans="1:45" s="587" customFormat="1" ht="36.75" customHeight="1" x14ac:dyDescent="0.25">
      <c r="A34" s="718" t="s">
        <v>869</v>
      </c>
      <c r="B34" s="1183" t="s">
        <v>867</v>
      </c>
      <c r="C34" s="718" t="s">
        <v>285</v>
      </c>
      <c r="D34" s="1283" t="s">
        <v>640</v>
      </c>
      <c r="E34" s="1379" t="s">
        <v>281</v>
      </c>
      <c r="F34" s="592" t="s">
        <v>296</v>
      </c>
      <c r="G34" s="759" t="s">
        <v>1448</v>
      </c>
      <c r="H34" s="715" t="s">
        <v>295</v>
      </c>
      <c r="I34" s="1244" t="s">
        <v>1438</v>
      </c>
      <c r="J34" s="1108">
        <v>2013</v>
      </c>
      <c r="V34" s="1112">
        <v>0</v>
      </c>
      <c r="W34" s="1243" t="s">
        <v>281</v>
      </c>
      <c r="X34" s="1243" t="s">
        <v>281</v>
      </c>
      <c r="Y34" s="1398">
        <v>1</v>
      </c>
      <c r="Z34" s="1399">
        <v>1</v>
      </c>
      <c r="AA34" s="1243" t="s">
        <v>281</v>
      </c>
      <c r="AB34" s="1243" t="s">
        <v>281</v>
      </c>
      <c r="AC34" s="757"/>
      <c r="AD34" s="1284" t="s">
        <v>1451</v>
      </c>
      <c r="AE34" s="805" t="s">
        <v>1452</v>
      </c>
      <c r="AF34" s="1284" t="s">
        <v>1442</v>
      </c>
      <c r="AG34" s="1404">
        <v>41548</v>
      </c>
      <c r="AH34" s="756" t="s">
        <v>287</v>
      </c>
      <c r="AI34" s="755" t="s">
        <v>287</v>
      </c>
      <c r="AJ34" s="1243" t="s">
        <v>281</v>
      </c>
      <c r="AK34" s="755" t="s">
        <v>287</v>
      </c>
      <c r="AL34" s="755" t="s">
        <v>287</v>
      </c>
      <c r="AM34" s="755" t="s">
        <v>287</v>
      </c>
      <c r="AN34" s="755" t="s">
        <v>287</v>
      </c>
      <c r="AO34" s="755" t="s">
        <v>287</v>
      </c>
      <c r="AP34" s="1219" t="s">
        <v>287</v>
      </c>
    </row>
    <row r="35" spans="1:45" s="587" customFormat="1" ht="40.5" customHeight="1" x14ac:dyDescent="0.25">
      <c r="A35" s="718" t="s">
        <v>869</v>
      </c>
      <c r="B35" s="1183" t="s">
        <v>867</v>
      </c>
      <c r="C35" s="718" t="s">
        <v>285</v>
      </c>
      <c r="D35" s="1283" t="s">
        <v>640</v>
      </c>
      <c r="E35" s="1379" t="s">
        <v>281</v>
      </c>
      <c r="F35" s="592" t="s">
        <v>296</v>
      </c>
      <c r="G35" s="1557" t="s">
        <v>2250</v>
      </c>
      <c r="H35" s="715" t="s">
        <v>295</v>
      </c>
      <c r="I35" s="1244" t="s">
        <v>1438</v>
      </c>
      <c r="J35" s="1108">
        <v>2013</v>
      </c>
      <c r="V35" s="1112">
        <v>0</v>
      </c>
      <c r="W35" s="1243" t="s">
        <v>281</v>
      </c>
      <c r="X35" s="1243" t="s">
        <v>281</v>
      </c>
      <c r="Y35" s="1398">
        <v>1</v>
      </c>
      <c r="Z35" s="1399">
        <v>1</v>
      </c>
      <c r="AA35" s="1243" t="s">
        <v>281</v>
      </c>
      <c r="AB35" s="1243" t="s">
        <v>281</v>
      </c>
      <c r="AC35" s="757"/>
      <c r="AD35" s="1284"/>
      <c r="AE35" s="805"/>
      <c r="AF35" s="1562" t="s">
        <v>2251</v>
      </c>
      <c r="AG35" s="1565">
        <v>41639</v>
      </c>
      <c r="AH35" s="1562" t="s">
        <v>287</v>
      </c>
      <c r="AI35" s="1565" t="s">
        <v>287</v>
      </c>
      <c r="AJ35" s="1243" t="s">
        <v>281</v>
      </c>
      <c r="AK35" s="755" t="s">
        <v>287</v>
      </c>
      <c r="AL35" s="755" t="s">
        <v>287</v>
      </c>
      <c r="AM35" s="755" t="s">
        <v>287</v>
      </c>
      <c r="AN35" s="755" t="s">
        <v>287</v>
      </c>
      <c r="AO35" s="755" t="s">
        <v>287</v>
      </c>
      <c r="AP35" s="1219" t="s">
        <v>287</v>
      </c>
    </row>
    <row r="36" spans="1:45" s="17" customFormat="1" ht="15.75" x14ac:dyDescent="0.25">
      <c r="A36" s="101"/>
      <c r="B36" s="101"/>
      <c r="C36" s="101"/>
      <c r="D36" s="101"/>
      <c r="E36" s="101"/>
      <c r="F36" s="101"/>
      <c r="G36" s="101"/>
      <c r="H36" s="101"/>
      <c r="I36" s="101"/>
      <c r="J36" s="2355"/>
      <c r="V36" s="1111"/>
      <c r="W36" s="148"/>
      <c r="X36" s="205"/>
      <c r="Y36" s="147">
        <f>SUM(Y37:Y40)</f>
        <v>4</v>
      </c>
      <c r="Z36" s="147">
        <f>SUM(Z37:Z40)</f>
        <v>4</v>
      </c>
      <c r="AA36" s="148"/>
      <c r="AB36" s="147"/>
      <c r="AC36" s="147"/>
      <c r="AD36" s="200"/>
      <c r="AE36" s="200"/>
      <c r="AF36" s="101"/>
      <c r="AG36" s="101"/>
      <c r="AH36" s="101"/>
      <c r="AI36" s="101"/>
      <c r="AJ36" s="101"/>
      <c r="AK36" s="60"/>
      <c r="AL36" s="60"/>
      <c r="AM36" s="60"/>
      <c r="AN36" s="60"/>
      <c r="AO36" s="60"/>
      <c r="AP36" s="60"/>
      <c r="AQ36" s="60"/>
      <c r="AR36" s="60"/>
      <c r="AS36" s="60"/>
    </row>
    <row r="37" spans="1:45" s="587" customFormat="1" ht="37.5" customHeight="1" x14ac:dyDescent="0.25">
      <c r="A37" s="718" t="s">
        <v>869</v>
      </c>
      <c r="B37" s="1189" t="s">
        <v>884</v>
      </c>
      <c r="C37" s="1274" t="s">
        <v>285</v>
      </c>
      <c r="D37" s="1283" t="s">
        <v>640</v>
      </c>
      <c r="E37" s="1379" t="s">
        <v>281</v>
      </c>
      <c r="F37" s="592" t="s">
        <v>296</v>
      </c>
      <c r="G37" s="696" t="s">
        <v>1431</v>
      </c>
      <c r="H37" s="715" t="s">
        <v>289</v>
      </c>
      <c r="I37" s="1244" t="s">
        <v>1438</v>
      </c>
      <c r="J37" s="1108">
        <v>2013</v>
      </c>
      <c r="V37" s="1112">
        <v>0</v>
      </c>
      <c r="W37" s="1243" t="s">
        <v>281</v>
      </c>
      <c r="X37" s="1243" t="s">
        <v>281</v>
      </c>
      <c r="Y37" s="1260">
        <v>1</v>
      </c>
      <c r="Z37" s="1260">
        <v>1</v>
      </c>
      <c r="AA37" s="1243" t="s">
        <v>281</v>
      </c>
      <c r="AB37" s="758"/>
      <c r="AC37" s="757"/>
      <c r="AD37" s="1326" t="s">
        <v>1460</v>
      </c>
      <c r="AE37" s="1331" t="s">
        <v>1461</v>
      </c>
      <c r="AF37" s="1331" t="s">
        <v>1462</v>
      </c>
      <c r="AG37" s="685">
        <v>41548</v>
      </c>
      <c r="AH37" s="685" t="s">
        <v>287</v>
      </c>
      <c r="AI37" s="685" t="s">
        <v>287</v>
      </c>
      <c r="AJ37" s="1243" t="s">
        <v>281</v>
      </c>
      <c r="AK37" s="685" t="s">
        <v>287</v>
      </c>
      <c r="AL37" s="685" t="s">
        <v>287</v>
      </c>
      <c r="AM37" s="685" t="s">
        <v>287</v>
      </c>
      <c r="AN37" s="685" t="s">
        <v>287</v>
      </c>
      <c r="AO37" s="685" t="s">
        <v>287</v>
      </c>
      <c r="AP37" s="1225" t="s">
        <v>287</v>
      </c>
    </row>
    <row r="38" spans="1:45" s="587" customFormat="1" ht="49.5" customHeight="1" x14ac:dyDescent="0.25">
      <c r="A38" s="718" t="s">
        <v>869</v>
      </c>
      <c r="B38" s="1183" t="s">
        <v>867</v>
      </c>
      <c r="C38" s="1274" t="s">
        <v>285</v>
      </c>
      <c r="D38" s="1283" t="s">
        <v>640</v>
      </c>
      <c r="E38" s="1379" t="s">
        <v>281</v>
      </c>
      <c r="F38" s="592" t="s">
        <v>296</v>
      </c>
      <c r="G38" s="696" t="s">
        <v>1463</v>
      </c>
      <c r="H38" s="715" t="s">
        <v>289</v>
      </c>
      <c r="I38" s="1244" t="s">
        <v>1438</v>
      </c>
      <c r="J38" s="1108">
        <v>2013</v>
      </c>
      <c r="V38" s="1112">
        <v>0</v>
      </c>
      <c r="W38" s="1243" t="s">
        <v>281</v>
      </c>
      <c r="X38" s="1243" t="s">
        <v>281</v>
      </c>
      <c r="Y38" s="1260">
        <v>1</v>
      </c>
      <c r="Z38" s="1260">
        <v>1</v>
      </c>
      <c r="AA38" s="1243" t="s">
        <v>281</v>
      </c>
      <c r="AB38" s="758"/>
      <c r="AC38" s="757"/>
      <c r="AD38" s="1311" t="s">
        <v>1464</v>
      </c>
      <c r="AE38" s="1361" t="s">
        <v>1465</v>
      </c>
      <c r="AF38" s="1361" t="s">
        <v>1442</v>
      </c>
      <c r="AG38" s="1226">
        <v>41548</v>
      </c>
      <c r="AH38" s="685" t="s">
        <v>287</v>
      </c>
      <c r="AI38" s="685" t="s">
        <v>287</v>
      </c>
      <c r="AJ38" s="1243" t="s">
        <v>281</v>
      </c>
      <c r="AK38" s="685" t="s">
        <v>287</v>
      </c>
      <c r="AL38" s="685" t="s">
        <v>287</v>
      </c>
      <c r="AM38" s="685" t="s">
        <v>287</v>
      </c>
      <c r="AN38" s="685" t="s">
        <v>287</v>
      </c>
      <c r="AO38" s="685" t="s">
        <v>287</v>
      </c>
      <c r="AP38" s="1225" t="s">
        <v>287</v>
      </c>
    </row>
    <row r="39" spans="1:45" s="587" customFormat="1" ht="46.5" customHeight="1" x14ac:dyDescent="0.25">
      <c r="A39" s="718" t="s">
        <v>869</v>
      </c>
      <c r="B39" s="1183" t="s">
        <v>867</v>
      </c>
      <c r="C39" s="1274" t="s">
        <v>285</v>
      </c>
      <c r="D39" s="1283" t="s">
        <v>640</v>
      </c>
      <c r="E39" s="1243" t="s">
        <v>281</v>
      </c>
      <c r="F39" s="592" t="s">
        <v>296</v>
      </c>
      <c r="G39" s="696" t="s">
        <v>1467</v>
      </c>
      <c r="H39" s="715" t="s">
        <v>289</v>
      </c>
      <c r="I39" s="1244" t="s">
        <v>1438</v>
      </c>
      <c r="J39" s="1108">
        <v>2013</v>
      </c>
      <c r="V39" s="1112">
        <v>0</v>
      </c>
      <c r="W39" s="1243" t="s">
        <v>281</v>
      </c>
      <c r="X39" s="1243" t="s">
        <v>281</v>
      </c>
      <c r="Y39" s="1260">
        <v>1</v>
      </c>
      <c r="Z39" s="1260">
        <v>1</v>
      </c>
      <c r="AA39" s="1243" t="s">
        <v>281</v>
      </c>
      <c r="AB39" s="758"/>
      <c r="AC39" s="757"/>
      <c r="AD39" s="1326" t="s">
        <v>1468</v>
      </c>
      <c r="AE39" s="1243" t="s">
        <v>281</v>
      </c>
      <c r="AF39" s="1243" t="s">
        <v>281</v>
      </c>
      <c r="AG39" s="1243" t="s">
        <v>281</v>
      </c>
      <c r="AH39" s="685" t="s">
        <v>287</v>
      </c>
      <c r="AI39" s="685" t="s">
        <v>287</v>
      </c>
      <c r="AJ39" s="1243" t="s">
        <v>281</v>
      </c>
      <c r="AK39" s="685" t="s">
        <v>287</v>
      </c>
      <c r="AL39" s="685" t="s">
        <v>287</v>
      </c>
      <c r="AM39" s="685" t="s">
        <v>287</v>
      </c>
      <c r="AN39" s="685" t="s">
        <v>287</v>
      </c>
      <c r="AO39" s="685" t="s">
        <v>287</v>
      </c>
      <c r="AP39" s="1225" t="s">
        <v>287</v>
      </c>
    </row>
    <row r="40" spans="1:45" s="587" customFormat="1" ht="39.75" customHeight="1" x14ac:dyDescent="0.25">
      <c r="A40" s="718" t="s">
        <v>869</v>
      </c>
      <c r="B40" s="1183" t="s">
        <v>867</v>
      </c>
      <c r="C40" s="1274" t="s">
        <v>285</v>
      </c>
      <c r="D40" s="1283" t="s">
        <v>640</v>
      </c>
      <c r="E40" s="1379" t="s">
        <v>281</v>
      </c>
      <c r="F40" s="592" t="s">
        <v>296</v>
      </c>
      <c r="G40" s="696" t="s">
        <v>1467</v>
      </c>
      <c r="H40" s="715" t="s">
        <v>289</v>
      </c>
      <c r="I40" s="1244" t="s">
        <v>1438</v>
      </c>
      <c r="J40" s="1108">
        <v>2013</v>
      </c>
      <c r="V40" s="1112">
        <v>0</v>
      </c>
      <c r="W40" s="1243" t="s">
        <v>281</v>
      </c>
      <c r="X40" s="1243" t="s">
        <v>281</v>
      </c>
      <c r="Y40" s="1260">
        <v>1</v>
      </c>
      <c r="Z40" s="1260">
        <v>1</v>
      </c>
      <c r="AA40" s="1243" t="s">
        <v>281</v>
      </c>
      <c r="AB40" s="758"/>
      <c r="AC40" s="757"/>
      <c r="AD40" s="1243" t="s">
        <v>281</v>
      </c>
      <c r="AE40" s="1243" t="s">
        <v>281</v>
      </c>
      <c r="AF40" s="1243" t="s">
        <v>281</v>
      </c>
      <c r="AG40" s="1243" t="s">
        <v>281</v>
      </c>
      <c r="AH40" s="685" t="s">
        <v>287</v>
      </c>
      <c r="AI40" s="685" t="s">
        <v>287</v>
      </c>
      <c r="AJ40" s="1243" t="s">
        <v>281</v>
      </c>
      <c r="AK40" s="685" t="s">
        <v>287</v>
      </c>
      <c r="AL40" s="685" t="s">
        <v>287</v>
      </c>
      <c r="AM40" s="685" t="s">
        <v>287</v>
      </c>
      <c r="AN40" s="685" t="s">
        <v>287</v>
      </c>
      <c r="AO40" s="685" t="s">
        <v>287</v>
      </c>
      <c r="AP40" s="1225" t="s">
        <v>287</v>
      </c>
    </row>
    <row r="41" spans="1:45" s="17" customFormat="1" ht="16.5" x14ac:dyDescent="0.25">
      <c r="A41" s="1375"/>
      <c r="B41" s="1375"/>
      <c r="C41" s="1375"/>
      <c r="D41" s="1375"/>
      <c r="E41" s="1375"/>
      <c r="F41" s="1375"/>
      <c r="G41" s="513"/>
      <c r="H41" s="1375"/>
      <c r="I41" s="1375"/>
      <c r="J41" s="2463"/>
      <c r="V41" s="537"/>
      <c r="W41" s="209"/>
      <c r="X41" s="209"/>
      <c r="Y41" s="209">
        <f>SUM(Y42)</f>
        <v>1</v>
      </c>
      <c r="Z41" s="209">
        <f>SUM(Z42)</f>
        <v>2</v>
      </c>
      <c r="AA41" s="209"/>
      <c r="AB41" s="209"/>
      <c r="AC41" s="209"/>
      <c r="AD41" s="209"/>
      <c r="AE41" s="216"/>
      <c r="AF41" s="209"/>
      <c r="AG41" s="209"/>
      <c r="AH41" s="209"/>
      <c r="AI41" s="209"/>
      <c r="AJ41" s="209"/>
    </row>
    <row r="42" spans="1:45" s="17" customFormat="1" ht="15.75" x14ac:dyDescent="0.25">
      <c r="A42" s="101"/>
      <c r="B42" s="101"/>
      <c r="C42" s="101"/>
      <c r="D42" s="101"/>
      <c r="E42" s="101"/>
      <c r="F42" s="101"/>
      <c r="G42" s="101"/>
      <c r="H42" s="101"/>
      <c r="I42" s="101"/>
      <c r="J42" s="2355"/>
      <c r="V42" s="1111"/>
      <c r="W42" s="148"/>
      <c r="X42" s="205"/>
      <c r="Y42" s="147">
        <f>SUM(Y43:Y44)</f>
        <v>1</v>
      </c>
      <c r="Z42" s="147">
        <f>SUM(Z43:Z44)</f>
        <v>2</v>
      </c>
      <c r="AA42" s="148"/>
      <c r="AB42" s="147"/>
      <c r="AC42" s="147"/>
      <c r="AD42" s="200"/>
      <c r="AE42" s="200"/>
      <c r="AF42" s="101"/>
      <c r="AG42" s="101"/>
      <c r="AH42" s="101"/>
      <c r="AI42" s="101"/>
      <c r="AJ42" s="101"/>
      <c r="AK42" s="60"/>
      <c r="AL42" s="60"/>
      <c r="AM42" s="60"/>
      <c r="AN42" s="60"/>
      <c r="AO42" s="60"/>
      <c r="AP42" s="60"/>
      <c r="AQ42" s="60"/>
      <c r="AR42" s="60"/>
      <c r="AS42" s="60"/>
    </row>
    <row r="43" spans="1:45" s="587" customFormat="1" ht="53.25" customHeight="1" x14ac:dyDescent="0.25">
      <c r="A43" s="718" t="s">
        <v>869</v>
      </c>
      <c r="B43" s="1183" t="s">
        <v>867</v>
      </c>
      <c r="C43" s="1274" t="s">
        <v>285</v>
      </c>
      <c r="D43" s="1283" t="s">
        <v>640</v>
      </c>
      <c r="E43" s="1243" t="s">
        <v>281</v>
      </c>
      <c r="F43" s="1403" t="s">
        <v>296</v>
      </c>
      <c r="G43" s="696" t="s">
        <v>1393</v>
      </c>
      <c r="H43" s="715" t="s">
        <v>289</v>
      </c>
      <c r="I43" s="1244" t="s">
        <v>909</v>
      </c>
      <c r="J43" s="1108">
        <v>2013</v>
      </c>
      <c r="V43" s="1112">
        <v>0</v>
      </c>
      <c r="W43" s="1243" t="s">
        <v>281</v>
      </c>
      <c r="X43" s="1243" t="s">
        <v>281</v>
      </c>
      <c r="Y43" s="1260">
        <v>1</v>
      </c>
      <c r="Z43" s="1260">
        <v>1</v>
      </c>
      <c r="AA43" s="1243" t="s">
        <v>281</v>
      </c>
      <c r="AB43" s="758"/>
      <c r="AC43" s="757"/>
      <c r="AD43" s="1326" t="s">
        <v>1397</v>
      </c>
      <c r="AE43" s="1244" t="s">
        <v>1472</v>
      </c>
      <c r="AF43" s="1244" t="s">
        <v>1399</v>
      </c>
      <c r="AG43" s="685" t="s">
        <v>1400</v>
      </c>
      <c r="AH43" s="685" t="s">
        <v>287</v>
      </c>
      <c r="AI43" s="685" t="s">
        <v>287</v>
      </c>
      <c r="AJ43" s="1243" t="s">
        <v>281</v>
      </c>
      <c r="AK43" s="685" t="s">
        <v>287</v>
      </c>
      <c r="AL43" s="685" t="s">
        <v>287</v>
      </c>
      <c r="AM43" s="685" t="s">
        <v>287</v>
      </c>
      <c r="AN43" s="685" t="s">
        <v>287</v>
      </c>
      <c r="AO43" s="685" t="s">
        <v>287</v>
      </c>
      <c r="AP43" s="1225" t="s">
        <v>287</v>
      </c>
    </row>
    <row r="44" spans="1:45" s="1227" customFormat="1" ht="40.5" customHeight="1" x14ac:dyDescent="0.25">
      <c r="A44" s="718" t="s">
        <v>869</v>
      </c>
      <c r="B44" s="1402" t="s">
        <v>884</v>
      </c>
      <c r="C44" s="718" t="s">
        <v>285</v>
      </c>
      <c r="D44" s="1283" t="s">
        <v>640</v>
      </c>
      <c r="E44" s="628" t="s">
        <v>281</v>
      </c>
      <c r="F44" s="1403" t="s">
        <v>296</v>
      </c>
      <c r="G44" s="696" t="s">
        <v>1093</v>
      </c>
      <c r="H44" s="715" t="s">
        <v>289</v>
      </c>
      <c r="I44" s="1363" t="s">
        <v>1277</v>
      </c>
      <c r="J44" s="1108">
        <v>2013</v>
      </c>
      <c r="V44" s="1112">
        <v>0</v>
      </c>
      <c r="W44" s="1243" t="s">
        <v>281</v>
      </c>
      <c r="X44" s="1243" t="s">
        <v>281</v>
      </c>
      <c r="Y44" s="1260">
        <v>0</v>
      </c>
      <c r="Z44" s="1260">
        <v>1</v>
      </c>
      <c r="AA44" s="1243" t="s">
        <v>281</v>
      </c>
      <c r="AB44" s="758"/>
      <c r="AC44" s="757"/>
      <c r="AD44" s="1284" t="s">
        <v>1427</v>
      </c>
      <c r="AE44" s="1363" t="s">
        <v>1476</v>
      </c>
      <c r="AF44" s="1284" t="s">
        <v>1429</v>
      </c>
      <c r="AG44" s="1404" t="s">
        <v>1430</v>
      </c>
      <c r="AH44" s="685" t="s">
        <v>287</v>
      </c>
      <c r="AI44" s="685" t="s">
        <v>287</v>
      </c>
      <c r="AJ44" s="684" t="s">
        <v>1088</v>
      </c>
      <c r="AK44" s="685" t="s">
        <v>287</v>
      </c>
      <c r="AL44" s="685" t="s">
        <v>287</v>
      </c>
      <c r="AM44" s="685" t="s">
        <v>287</v>
      </c>
      <c r="AN44" s="685" t="s">
        <v>287</v>
      </c>
      <c r="AO44" s="685" t="s">
        <v>287</v>
      </c>
      <c r="AP44" s="1225" t="s">
        <v>287</v>
      </c>
    </row>
    <row r="45" spans="1:45" s="1227" customFormat="1" ht="15" customHeight="1" x14ac:dyDescent="0.25">
      <c r="A45" s="1656"/>
      <c r="B45" s="1845"/>
      <c r="C45" s="1656"/>
      <c r="D45" s="1694"/>
      <c r="E45" s="1711"/>
      <c r="F45" s="1846"/>
      <c r="G45" s="1662"/>
      <c r="H45" s="1695"/>
      <c r="I45" s="1847"/>
      <c r="J45" s="1697"/>
      <c r="V45" s="1715"/>
      <c r="W45" s="1660"/>
      <c r="X45" s="1660"/>
      <c r="Y45" s="1848"/>
      <c r="Z45" s="1848"/>
      <c r="AA45" s="1660"/>
      <c r="AB45" s="1702"/>
      <c r="AC45" s="1703"/>
      <c r="AD45" s="1704"/>
      <c r="AE45" s="1847"/>
      <c r="AF45" s="1704"/>
      <c r="AG45" s="1849"/>
      <c r="AH45" s="1675"/>
      <c r="AI45" s="1675"/>
      <c r="AJ45" s="1697"/>
      <c r="AK45" s="1675"/>
      <c r="AL45" s="1675"/>
      <c r="AM45" s="1675"/>
      <c r="AN45" s="1675"/>
      <c r="AO45" s="1675"/>
      <c r="AP45" s="1707"/>
    </row>
    <row r="46" spans="1:45" s="129" customFormat="1" ht="14.1" customHeight="1" x14ac:dyDescent="0.25">
      <c r="A46" s="239"/>
      <c r="B46" s="261"/>
      <c r="C46" s="261"/>
      <c r="D46" s="240"/>
      <c r="E46" s="240"/>
      <c r="F46" s="240"/>
      <c r="G46" s="241"/>
      <c r="H46" s="241"/>
      <c r="I46" s="240"/>
      <c r="J46" s="240"/>
      <c r="V46" s="239"/>
      <c r="AD46" s="239"/>
    </row>
    <row r="47" spans="1:45" s="129" customFormat="1" ht="14.1" customHeight="1" x14ac:dyDescent="0.25">
      <c r="A47" s="239"/>
      <c r="B47" s="261"/>
      <c r="C47" s="261"/>
      <c r="D47" s="240"/>
      <c r="E47" s="240"/>
      <c r="F47" s="240"/>
      <c r="G47" s="241"/>
      <c r="H47" s="241"/>
      <c r="I47" s="240"/>
      <c r="J47" s="240"/>
      <c r="V47" s="239"/>
      <c r="AD47" s="239"/>
    </row>
    <row r="48" spans="1:45" x14ac:dyDescent="0.25">
      <c r="A48" s="109"/>
      <c r="B48" s="110"/>
      <c r="C48" s="110"/>
      <c r="D48" s="111"/>
      <c r="E48" s="111"/>
      <c r="F48" s="111"/>
      <c r="G48" s="112"/>
      <c r="H48" s="112"/>
      <c r="I48" s="111"/>
      <c r="J48" s="111"/>
      <c r="V48" s="109"/>
      <c r="AD48" s="109"/>
    </row>
    <row r="49" spans="1:30" x14ac:dyDescent="0.25">
      <c r="A49" s="109"/>
      <c r="B49" s="6"/>
      <c r="C49" s="6"/>
      <c r="D49" s="111"/>
      <c r="E49" s="111"/>
      <c r="F49" s="111"/>
      <c r="G49" s="112"/>
      <c r="H49" s="112"/>
      <c r="I49" s="111"/>
      <c r="J49" s="111"/>
      <c r="V49" s="109"/>
      <c r="AD49" s="109"/>
    </row>
    <row r="50" spans="1:30" s="129" customFormat="1" x14ac:dyDescent="0.25">
      <c r="A50" s="239"/>
      <c r="B50" s="60"/>
      <c r="C50" s="60"/>
      <c r="D50" s="240"/>
      <c r="E50" s="240"/>
      <c r="F50" s="240"/>
      <c r="G50" s="241"/>
      <c r="H50" s="241"/>
      <c r="I50" s="240"/>
      <c r="J50" s="240"/>
      <c r="O50" s="263"/>
      <c r="P50" s="265"/>
      <c r="Q50" s="341"/>
      <c r="R50" s="265"/>
      <c r="T50" s="265"/>
      <c r="U50" s="60"/>
      <c r="V50" s="239"/>
      <c r="AD50" s="239"/>
    </row>
    <row r="51" spans="1:30" x14ac:dyDescent="0.25">
      <c r="A51" s="109"/>
      <c r="B51" s="6"/>
      <c r="C51" s="6"/>
      <c r="D51" s="111"/>
      <c r="E51" s="111"/>
      <c r="F51" s="111"/>
      <c r="G51" s="112"/>
      <c r="H51" s="112"/>
      <c r="I51" s="111"/>
      <c r="J51" s="111"/>
      <c r="V51" s="109"/>
      <c r="AD51" s="109"/>
    </row>
    <row r="52" spans="1:30" x14ac:dyDescent="0.25">
      <c r="A52" s="109"/>
      <c r="B52" s="6"/>
      <c r="C52" s="6"/>
      <c r="D52" s="111"/>
      <c r="E52" s="111"/>
      <c r="F52" s="111"/>
      <c r="G52" s="112"/>
      <c r="H52" s="112"/>
      <c r="I52" s="111"/>
      <c r="J52" s="111"/>
      <c r="V52" s="109"/>
      <c r="AD52" s="109"/>
    </row>
    <row r="53" spans="1:30" s="129" customFormat="1" x14ac:dyDescent="0.25">
      <c r="A53" s="239"/>
      <c r="B53" s="60"/>
      <c r="C53" s="60"/>
      <c r="D53" s="240"/>
      <c r="E53" s="240"/>
      <c r="F53" s="240"/>
      <c r="G53" s="241"/>
      <c r="H53" s="241"/>
      <c r="I53" s="240"/>
      <c r="J53" s="240"/>
      <c r="O53" s="263"/>
      <c r="P53" s="265"/>
      <c r="Q53" s="341"/>
      <c r="R53" s="265"/>
      <c r="T53" s="265"/>
      <c r="U53" s="60"/>
      <c r="V53" s="239"/>
      <c r="AD53" s="239"/>
    </row>
    <row r="54" spans="1:30" x14ac:dyDescent="0.25">
      <c r="A54" s="109"/>
      <c r="B54" s="6"/>
      <c r="C54" s="6"/>
      <c r="D54" s="111"/>
      <c r="E54" s="111"/>
      <c r="F54" s="111"/>
      <c r="G54" s="112"/>
      <c r="H54" s="112"/>
      <c r="I54" s="111"/>
      <c r="J54" s="111"/>
      <c r="V54" s="109"/>
      <c r="AD54" s="109"/>
    </row>
    <row r="55" spans="1:30" x14ac:dyDescent="0.25">
      <c r="A55" s="109"/>
      <c r="B55" s="6"/>
      <c r="C55" s="6"/>
      <c r="D55" s="111"/>
      <c r="E55" s="111"/>
      <c r="F55" s="111"/>
      <c r="G55" s="112"/>
      <c r="H55" s="112"/>
      <c r="I55" s="111"/>
      <c r="J55" s="111"/>
      <c r="V55" s="109"/>
      <c r="AD55" s="109"/>
    </row>
    <row r="56" spans="1:30" x14ac:dyDescent="0.25">
      <c r="A56" s="109"/>
      <c r="B56" s="6"/>
      <c r="C56" s="6"/>
      <c r="D56" s="111"/>
      <c r="E56" s="111"/>
      <c r="F56" s="111"/>
      <c r="G56" s="112"/>
      <c r="H56" s="112"/>
      <c r="I56" s="111"/>
      <c r="J56" s="111"/>
      <c r="V56" s="109"/>
      <c r="AD56" s="109"/>
    </row>
    <row r="57" spans="1:30" ht="15.75" x14ac:dyDescent="0.25">
      <c r="A57" s="109"/>
      <c r="B57" s="1167"/>
      <c r="C57" s="6"/>
      <c r="D57" s="111"/>
      <c r="E57" s="111"/>
      <c r="F57" s="111"/>
      <c r="G57" s="112"/>
      <c r="H57" s="112"/>
      <c r="I57" s="111"/>
      <c r="J57" s="111"/>
      <c r="V57" s="109"/>
      <c r="AD57" s="109"/>
    </row>
    <row r="58" spans="1:30" x14ac:dyDescent="0.25">
      <c r="A58" s="109"/>
      <c r="B58" s="6"/>
      <c r="C58" s="6"/>
      <c r="D58" s="111"/>
      <c r="E58" s="111"/>
      <c r="F58" s="111"/>
      <c r="G58" s="112"/>
      <c r="H58" s="112"/>
      <c r="I58" s="111"/>
      <c r="J58" s="111"/>
      <c r="V58" s="109"/>
      <c r="AD58" s="109"/>
    </row>
    <row r="59" spans="1:30" x14ac:dyDescent="0.25">
      <c r="A59" s="109"/>
      <c r="B59" s="6"/>
      <c r="C59" s="6"/>
      <c r="D59" s="111"/>
      <c r="E59" s="111"/>
      <c r="F59" s="111"/>
      <c r="G59" s="112"/>
      <c r="H59" s="112"/>
      <c r="I59" s="111"/>
      <c r="J59" s="111"/>
      <c r="V59" s="109"/>
      <c r="AD59" s="109"/>
    </row>
    <row r="60" spans="1:30" x14ac:dyDescent="0.25">
      <c r="A60" s="109"/>
      <c r="B60" s="6"/>
      <c r="C60" s="6"/>
      <c r="D60" s="6"/>
      <c r="E60" s="6"/>
      <c r="F60" s="111"/>
      <c r="G60" s="112"/>
      <c r="H60" s="112"/>
      <c r="I60" s="111"/>
      <c r="J60" s="111"/>
      <c r="V60" s="109"/>
      <c r="AD60" s="109"/>
    </row>
    <row r="61" spans="1:30" x14ac:dyDescent="0.25">
      <c r="A61" s="109"/>
      <c r="B61" s="6"/>
      <c r="C61" s="6"/>
      <c r="D61" s="6"/>
      <c r="E61" s="6"/>
      <c r="F61" s="111"/>
      <c r="G61" s="112"/>
      <c r="H61" s="112"/>
      <c r="I61" s="111"/>
      <c r="J61" s="111"/>
      <c r="V61" s="109"/>
      <c r="AD61" s="109"/>
    </row>
    <row r="62" spans="1:30" x14ac:dyDescent="0.25">
      <c r="A62" s="109"/>
      <c r="B62" s="6"/>
      <c r="C62" s="6"/>
      <c r="D62" s="6"/>
      <c r="E62" s="6"/>
      <c r="F62" s="111"/>
      <c r="G62" s="112"/>
      <c r="H62" s="112"/>
      <c r="I62" s="111"/>
      <c r="J62" s="111"/>
      <c r="V62" s="109"/>
      <c r="AD62" s="109"/>
    </row>
    <row r="63" spans="1:30" x14ac:dyDescent="0.25">
      <c r="A63" s="109"/>
      <c r="B63" s="6"/>
      <c r="C63" s="6"/>
      <c r="D63" s="6"/>
      <c r="E63" s="6"/>
      <c r="F63" s="111"/>
      <c r="G63" s="112"/>
      <c r="H63" s="112"/>
      <c r="I63" s="111"/>
      <c r="J63" s="111"/>
      <c r="V63" s="109"/>
      <c r="AD63" s="109"/>
    </row>
    <row r="64" spans="1:30" x14ac:dyDescent="0.25">
      <c r="A64" s="109"/>
      <c r="B64" s="6"/>
      <c r="C64" s="6"/>
      <c r="D64" s="6"/>
      <c r="E64" s="6"/>
      <c r="F64" s="111"/>
      <c r="G64" s="112"/>
      <c r="H64" s="112"/>
      <c r="I64" s="111"/>
      <c r="J64" s="111"/>
      <c r="V64" s="109"/>
      <c r="AD64" s="109"/>
    </row>
    <row r="65" spans="1:30" x14ac:dyDescent="0.25">
      <c r="A65" s="109"/>
      <c r="B65" s="6"/>
      <c r="C65" s="6"/>
      <c r="D65" s="6"/>
      <c r="E65" s="6"/>
      <c r="F65" s="111"/>
      <c r="G65" s="112"/>
      <c r="H65" s="112"/>
      <c r="I65" s="111"/>
      <c r="J65" s="111"/>
      <c r="V65" s="109"/>
      <c r="AD65" s="109"/>
    </row>
    <row r="66" spans="1:30" ht="15.75" x14ac:dyDescent="0.25">
      <c r="A66" s="1357"/>
      <c r="B66" s="6"/>
      <c r="C66" s="6"/>
      <c r="D66" s="6"/>
      <c r="E66" s="6"/>
      <c r="F66" s="111"/>
      <c r="G66" s="112"/>
      <c r="H66" s="112"/>
      <c r="I66" s="111"/>
      <c r="J66" s="111"/>
      <c r="V66" s="109"/>
      <c r="AD66" s="109"/>
    </row>
    <row r="67" spans="1:30" x14ac:dyDescent="0.25">
      <c r="A67" s="109"/>
      <c r="B67" s="6"/>
      <c r="C67" s="6"/>
      <c r="D67" s="6"/>
      <c r="E67" s="6"/>
      <c r="F67" s="111"/>
      <c r="G67" s="112"/>
      <c r="H67" s="112"/>
      <c r="I67" s="111"/>
      <c r="J67" s="111"/>
      <c r="V67" s="109"/>
      <c r="AD67" s="109"/>
    </row>
    <row r="68" spans="1:30" x14ac:dyDescent="0.25">
      <c r="A68" s="109"/>
      <c r="B68" s="6"/>
      <c r="C68" s="6"/>
      <c r="D68" s="6"/>
      <c r="E68" s="6"/>
      <c r="F68" s="111"/>
      <c r="G68" s="112"/>
      <c r="H68" s="112"/>
      <c r="I68" s="111"/>
      <c r="J68" s="111"/>
      <c r="V68" s="109"/>
      <c r="AD68" s="109"/>
    </row>
    <row r="69" spans="1:30" x14ac:dyDescent="0.25">
      <c r="A69" s="109"/>
      <c r="B69" s="6"/>
      <c r="C69" s="6"/>
      <c r="D69" s="6"/>
      <c r="E69" s="6"/>
      <c r="F69" s="111"/>
      <c r="G69" s="112"/>
      <c r="H69" s="112"/>
      <c r="I69" s="111"/>
      <c r="J69" s="111"/>
      <c r="V69" s="109"/>
      <c r="AD69" s="109"/>
    </row>
    <row r="70" spans="1:30" x14ac:dyDescent="0.25">
      <c r="A70" s="109"/>
      <c r="B70" s="6"/>
      <c r="C70" s="6"/>
      <c r="D70" s="6"/>
      <c r="E70" s="6"/>
      <c r="F70" s="111"/>
      <c r="G70" s="112"/>
      <c r="H70" s="112"/>
      <c r="I70" s="111"/>
      <c r="J70" s="111"/>
      <c r="V70" s="109"/>
      <c r="AD70" s="109"/>
    </row>
    <row r="71" spans="1:30" x14ac:dyDescent="0.25">
      <c r="A71" s="109"/>
      <c r="B71" s="6"/>
      <c r="C71" s="6"/>
      <c r="D71" s="6"/>
      <c r="E71" s="6"/>
      <c r="F71" s="111"/>
      <c r="G71" s="112"/>
      <c r="H71" s="112"/>
      <c r="I71" s="111"/>
      <c r="J71" s="111"/>
      <c r="V71" s="109"/>
      <c r="AD71" s="109"/>
    </row>
    <row r="72" spans="1:30" x14ac:dyDescent="0.25">
      <c r="A72" s="109"/>
      <c r="B72" s="6"/>
      <c r="C72" s="6"/>
      <c r="D72" s="6"/>
      <c r="E72" s="6"/>
      <c r="F72" s="111"/>
      <c r="G72" s="112"/>
      <c r="H72" s="112"/>
      <c r="I72" s="111"/>
      <c r="J72" s="111"/>
      <c r="V72" s="109"/>
      <c r="AD72" s="109"/>
    </row>
    <row r="73" spans="1:30" x14ac:dyDescent="0.25">
      <c r="A73" s="109"/>
      <c r="B73" s="6"/>
      <c r="C73" s="6"/>
      <c r="D73" s="6"/>
      <c r="E73" s="6"/>
      <c r="F73" s="111"/>
      <c r="G73" s="112"/>
      <c r="H73" s="112"/>
      <c r="I73" s="111"/>
      <c r="J73" s="111"/>
      <c r="V73" s="109"/>
      <c r="AD73" s="109"/>
    </row>
    <row r="74" spans="1:30" x14ac:dyDescent="0.25">
      <c r="A74" s="109"/>
      <c r="B74" s="6"/>
      <c r="C74" s="6"/>
      <c r="D74" s="6"/>
      <c r="E74" s="6"/>
      <c r="F74" s="111"/>
      <c r="G74" s="112"/>
      <c r="H74" s="112"/>
      <c r="I74" s="111"/>
      <c r="J74" s="111"/>
      <c r="V74" s="109"/>
      <c r="AD74" s="109"/>
    </row>
    <row r="75" spans="1:30" x14ac:dyDescent="0.25">
      <c r="A75" s="109"/>
      <c r="B75" s="6"/>
      <c r="C75" s="6"/>
      <c r="D75" s="6"/>
      <c r="E75" s="6"/>
      <c r="F75" s="111"/>
      <c r="G75" s="112"/>
      <c r="H75" s="112"/>
      <c r="I75" s="111"/>
      <c r="J75" s="111"/>
      <c r="V75" s="109"/>
      <c r="AD75" s="109"/>
    </row>
    <row r="76" spans="1:30" x14ac:dyDescent="0.25">
      <c r="A76" s="109"/>
      <c r="B76" s="6"/>
      <c r="C76" s="6"/>
      <c r="D76" s="6"/>
      <c r="E76" s="6"/>
      <c r="F76" s="6"/>
      <c r="G76" s="6"/>
      <c r="H76" s="6"/>
      <c r="I76" s="6"/>
      <c r="J76" s="6"/>
      <c r="V76" s="109"/>
      <c r="AD76" s="109"/>
    </row>
    <row r="77" spans="1:30" x14ac:dyDescent="0.25">
      <c r="A77" s="109"/>
      <c r="B77" s="6"/>
      <c r="C77" s="6"/>
      <c r="D77" s="6"/>
      <c r="E77" s="6"/>
      <c r="F77" s="6"/>
      <c r="G77" s="6"/>
      <c r="H77" s="6"/>
      <c r="I77" s="6"/>
      <c r="J77" s="6"/>
      <c r="V77" s="109"/>
      <c r="AD77" s="109"/>
    </row>
    <row r="78" spans="1:30" x14ac:dyDescent="0.25">
      <c r="A78" s="109"/>
      <c r="B78" s="6"/>
      <c r="C78" s="6"/>
      <c r="D78" s="6"/>
      <c r="E78" s="6"/>
      <c r="F78" s="6"/>
      <c r="G78" s="6"/>
      <c r="H78" s="6"/>
      <c r="I78" s="6"/>
      <c r="J78" s="6"/>
      <c r="V78" s="109"/>
      <c r="AD78" s="109"/>
    </row>
    <row r="79" spans="1:30" x14ac:dyDescent="0.25">
      <c r="A79" s="109"/>
      <c r="B79" s="6"/>
      <c r="C79" s="6"/>
      <c r="D79" s="6"/>
      <c r="E79" s="6"/>
      <c r="F79" s="6"/>
      <c r="G79" s="6"/>
      <c r="H79" s="6"/>
      <c r="I79" s="6"/>
      <c r="J79" s="6"/>
      <c r="V79" s="109"/>
      <c r="AD79" s="109"/>
    </row>
    <row r="80" spans="1:30" x14ac:dyDescent="0.25">
      <c r="A80" s="109"/>
      <c r="B80" s="6"/>
      <c r="C80" s="6"/>
      <c r="D80" s="6"/>
      <c r="E80" s="6"/>
      <c r="F80" s="6"/>
      <c r="G80" s="6"/>
      <c r="H80" s="6"/>
      <c r="I80" s="6"/>
      <c r="J80" s="6"/>
      <c r="V80" s="109"/>
      <c r="AD80" s="109"/>
    </row>
    <row r="81" spans="1:30" x14ac:dyDescent="0.25">
      <c r="A81" s="109"/>
      <c r="B81" s="6"/>
      <c r="C81" s="6"/>
      <c r="D81" s="6"/>
      <c r="E81" s="6"/>
      <c r="F81" s="6"/>
      <c r="G81" s="6"/>
      <c r="H81" s="6"/>
      <c r="I81" s="6"/>
      <c r="J81" s="6"/>
      <c r="V81" s="109"/>
      <c r="AD81" s="109"/>
    </row>
    <row r="82" spans="1:30" x14ac:dyDescent="0.25">
      <c r="A82" s="109"/>
      <c r="B82" s="6"/>
      <c r="C82" s="6"/>
      <c r="D82" s="6"/>
      <c r="E82" s="6"/>
      <c r="F82" s="6"/>
      <c r="G82" s="6"/>
      <c r="H82" s="6"/>
      <c r="I82" s="6"/>
      <c r="J82" s="6"/>
      <c r="V82" s="109"/>
      <c r="AD82" s="109"/>
    </row>
    <row r="83" spans="1:30" x14ac:dyDescent="0.25">
      <c r="A83" s="109"/>
      <c r="B83" s="6"/>
      <c r="C83" s="6"/>
      <c r="D83" s="6"/>
      <c r="E83" s="6"/>
      <c r="F83" s="6"/>
      <c r="G83" s="6"/>
      <c r="H83" s="6"/>
      <c r="I83" s="6"/>
      <c r="J83" s="6"/>
      <c r="V83" s="109"/>
      <c r="AD83" s="109"/>
    </row>
    <row r="84" spans="1:30" x14ac:dyDescent="0.25">
      <c r="A84" s="109"/>
      <c r="B84" s="6"/>
      <c r="C84" s="6"/>
      <c r="D84" s="6"/>
      <c r="E84" s="6"/>
      <c r="F84" s="6"/>
      <c r="G84" s="6"/>
      <c r="H84" s="6"/>
      <c r="I84" s="6"/>
      <c r="J84" s="6"/>
      <c r="V84" s="109"/>
      <c r="AD84" s="109"/>
    </row>
    <row r="85" spans="1:30" x14ac:dyDescent="0.25">
      <c r="A85" s="109"/>
      <c r="B85" s="6"/>
      <c r="C85" s="6"/>
      <c r="D85" s="6"/>
      <c r="E85" s="6"/>
      <c r="F85" s="6"/>
      <c r="G85" s="6"/>
      <c r="H85" s="6"/>
      <c r="I85" s="6"/>
      <c r="J85" s="6"/>
      <c r="V85" s="109"/>
      <c r="AD85" s="109"/>
    </row>
    <row r="86" spans="1:30" x14ac:dyDescent="0.25">
      <c r="A86" s="109"/>
      <c r="B86" s="6"/>
      <c r="C86" s="6"/>
      <c r="D86" s="6"/>
      <c r="E86" s="6"/>
      <c r="F86" s="6"/>
      <c r="G86" s="6"/>
      <c r="H86" s="6"/>
      <c r="I86" s="6"/>
      <c r="J86" s="6"/>
      <c r="V86" s="109"/>
      <c r="AD86" s="109"/>
    </row>
    <row r="87" spans="1:30" x14ac:dyDescent="0.25">
      <c r="A87" s="109"/>
      <c r="B87" s="6"/>
      <c r="C87" s="6"/>
      <c r="D87" s="6"/>
      <c r="E87" s="6"/>
      <c r="F87" s="6"/>
      <c r="G87" s="6"/>
      <c r="H87" s="6"/>
      <c r="I87" s="6"/>
      <c r="J87" s="6"/>
      <c r="V87" s="109"/>
      <c r="AD87" s="109"/>
    </row>
    <row r="88" spans="1:30" x14ac:dyDescent="0.25">
      <c r="A88" s="109"/>
      <c r="B88" s="6"/>
      <c r="C88" s="6"/>
      <c r="D88" s="6"/>
      <c r="E88" s="6"/>
      <c r="F88" s="6"/>
      <c r="G88" s="6"/>
      <c r="H88" s="6"/>
      <c r="I88" s="6"/>
      <c r="J88" s="6"/>
      <c r="V88" s="109"/>
      <c r="AD88" s="109"/>
    </row>
    <row r="89" spans="1:30" x14ac:dyDescent="0.25">
      <c r="A89" s="109"/>
      <c r="B89" s="6"/>
      <c r="C89" s="6"/>
      <c r="D89" s="6"/>
      <c r="E89" s="6"/>
      <c r="F89" s="6"/>
      <c r="G89" s="6"/>
      <c r="H89" s="6"/>
      <c r="I89" s="6"/>
      <c r="J89" s="6"/>
      <c r="V89" s="109"/>
      <c r="AD89" s="109"/>
    </row>
    <row r="90" spans="1:30" x14ac:dyDescent="0.25">
      <c r="A90" s="109"/>
      <c r="B90" s="6"/>
      <c r="C90" s="6"/>
      <c r="D90" s="6"/>
      <c r="E90" s="6"/>
      <c r="F90" s="6"/>
      <c r="G90" s="6"/>
      <c r="H90" s="6"/>
      <c r="I90" s="6"/>
      <c r="J90" s="6"/>
      <c r="V90" s="109"/>
      <c r="AD90" s="109"/>
    </row>
    <row r="91" spans="1:30" x14ac:dyDescent="0.25">
      <c r="A91" s="109"/>
      <c r="B91" s="6"/>
      <c r="C91" s="6"/>
      <c r="D91" s="6"/>
      <c r="E91" s="6"/>
      <c r="F91" s="6"/>
      <c r="G91" s="6"/>
      <c r="H91" s="6"/>
      <c r="I91" s="6"/>
      <c r="J91" s="6"/>
      <c r="V91" s="109"/>
      <c r="AD91" s="109"/>
    </row>
    <row r="92" spans="1:30" x14ac:dyDescent="0.25">
      <c r="A92" s="109"/>
      <c r="B92" s="6"/>
      <c r="C92" s="6"/>
      <c r="D92" s="6"/>
      <c r="E92" s="6"/>
      <c r="F92" s="6"/>
      <c r="G92" s="6"/>
      <c r="H92" s="6"/>
      <c r="I92" s="6"/>
      <c r="J92" s="6"/>
      <c r="V92" s="109"/>
      <c r="AD92" s="109"/>
    </row>
    <row r="93" spans="1:30" x14ac:dyDescent="0.25">
      <c r="A93" s="109"/>
      <c r="B93" s="6"/>
      <c r="C93" s="6"/>
      <c r="D93" s="6"/>
      <c r="E93" s="6"/>
      <c r="F93" s="6"/>
      <c r="G93" s="6"/>
      <c r="H93" s="6"/>
      <c r="I93" s="6"/>
      <c r="J93" s="6"/>
      <c r="V93" s="109"/>
      <c r="AD93" s="109"/>
    </row>
    <row r="94" spans="1:30" x14ac:dyDescent="0.25">
      <c r="A94" s="109"/>
      <c r="B94" s="6"/>
      <c r="C94" s="6"/>
      <c r="D94" s="6"/>
      <c r="E94" s="6"/>
      <c r="F94" s="6"/>
      <c r="G94" s="6"/>
      <c r="H94" s="6"/>
      <c r="I94" s="6"/>
      <c r="J94" s="6"/>
      <c r="V94" s="109"/>
      <c r="AD94" s="109"/>
    </row>
    <row r="95" spans="1:30" x14ac:dyDescent="0.25">
      <c r="A95" s="109"/>
      <c r="B95" s="6"/>
      <c r="C95" s="6"/>
      <c r="D95" s="6"/>
      <c r="E95" s="6"/>
      <c r="F95" s="6"/>
      <c r="G95" s="6"/>
      <c r="H95" s="6"/>
      <c r="I95" s="6"/>
      <c r="J95" s="6"/>
      <c r="V95" s="109"/>
      <c r="AD95" s="109"/>
    </row>
    <row r="96" spans="1:30" x14ac:dyDescent="0.25">
      <c r="A96" s="109"/>
      <c r="B96" s="6"/>
      <c r="C96" s="6"/>
      <c r="D96" s="6"/>
      <c r="E96" s="6"/>
      <c r="F96" s="6"/>
      <c r="G96" s="6"/>
      <c r="H96" s="6"/>
      <c r="I96" s="6"/>
      <c r="J96" s="6"/>
      <c r="V96" s="109"/>
      <c r="AD96" s="109"/>
    </row>
    <row r="97" spans="1:30" x14ac:dyDescent="0.25">
      <c r="A97" s="109"/>
      <c r="B97" s="6"/>
      <c r="C97" s="6"/>
      <c r="D97" s="6"/>
      <c r="E97" s="6"/>
      <c r="F97" s="6"/>
      <c r="G97" s="6"/>
      <c r="H97" s="6"/>
      <c r="I97" s="6"/>
      <c r="J97" s="6"/>
      <c r="V97" s="109"/>
      <c r="AD97" s="109"/>
    </row>
    <row r="98" spans="1:30" x14ac:dyDescent="0.25">
      <c r="A98" s="109"/>
      <c r="B98" s="6"/>
      <c r="C98" s="6"/>
      <c r="D98" s="6"/>
      <c r="E98" s="6"/>
      <c r="F98" s="6"/>
      <c r="G98" s="6"/>
      <c r="H98" s="6"/>
      <c r="I98" s="6"/>
      <c r="J98" s="6"/>
      <c r="V98" s="109"/>
      <c r="AD98" s="109"/>
    </row>
    <row r="99" spans="1:30" x14ac:dyDescent="0.25">
      <c r="A99" s="109"/>
      <c r="B99" s="6"/>
      <c r="C99" s="6"/>
      <c r="D99" s="6"/>
      <c r="E99" s="6"/>
      <c r="F99" s="6"/>
      <c r="G99" s="6"/>
      <c r="H99" s="6"/>
      <c r="I99" s="6"/>
      <c r="J99" s="6"/>
      <c r="V99" s="109"/>
      <c r="AD99" s="109"/>
    </row>
    <row r="100" spans="1:30" x14ac:dyDescent="0.25">
      <c r="A100" s="109"/>
      <c r="B100" s="6"/>
      <c r="C100" s="6"/>
      <c r="D100" s="6"/>
      <c r="E100" s="6"/>
      <c r="F100" s="6"/>
      <c r="G100" s="6"/>
      <c r="H100" s="6"/>
      <c r="I100" s="6"/>
      <c r="J100" s="6"/>
      <c r="V100" s="109"/>
      <c r="AD100" s="109"/>
    </row>
    <row r="101" spans="1:30" x14ac:dyDescent="0.25">
      <c r="A101" s="109"/>
      <c r="B101" s="6"/>
      <c r="C101" s="6"/>
      <c r="D101" s="6"/>
      <c r="E101" s="6"/>
      <c r="F101" s="6"/>
      <c r="G101" s="6"/>
      <c r="H101" s="6"/>
      <c r="I101" s="6"/>
      <c r="J101" s="6"/>
      <c r="V101" s="109"/>
      <c r="AD101" s="109"/>
    </row>
    <row r="102" spans="1:30" x14ac:dyDescent="0.25">
      <c r="A102" s="109"/>
      <c r="B102" s="6"/>
      <c r="C102" s="6"/>
      <c r="D102" s="6"/>
      <c r="E102" s="6"/>
      <c r="F102" s="6"/>
      <c r="G102" s="6"/>
      <c r="H102" s="6"/>
      <c r="I102" s="6"/>
      <c r="J102" s="6"/>
      <c r="V102" s="109"/>
      <c r="AD102" s="109"/>
    </row>
    <row r="103" spans="1:30" x14ac:dyDescent="0.25">
      <c r="A103" s="109"/>
      <c r="B103" s="6"/>
      <c r="C103" s="6"/>
      <c r="D103" s="6"/>
      <c r="E103" s="6"/>
      <c r="F103" s="6"/>
      <c r="G103" s="6"/>
      <c r="H103" s="6"/>
      <c r="I103" s="6"/>
      <c r="J103" s="6"/>
      <c r="V103" s="109"/>
      <c r="AD103" s="109"/>
    </row>
    <row r="104" spans="1:30" x14ac:dyDescent="0.25">
      <c r="A104" s="109"/>
      <c r="V104" s="109"/>
      <c r="AD104" s="109"/>
    </row>
    <row r="105" spans="1:30" x14ac:dyDescent="0.25">
      <c r="A105" s="109"/>
      <c r="V105" s="109"/>
      <c r="AD105" s="109"/>
    </row>
    <row r="106" spans="1:30" x14ac:dyDescent="0.25">
      <c r="A106" s="109"/>
      <c r="V106" s="109"/>
      <c r="AD106" s="109"/>
    </row>
    <row r="107" spans="1:30" x14ac:dyDescent="0.25">
      <c r="A107" s="109"/>
      <c r="V107" s="109"/>
      <c r="AD107" s="109"/>
    </row>
    <row r="108" spans="1:30" x14ac:dyDescent="0.25">
      <c r="A108" s="109"/>
      <c r="V108" s="109"/>
      <c r="AD108" s="109"/>
    </row>
    <row r="109" spans="1:30" x14ac:dyDescent="0.25">
      <c r="A109" s="109"/>
      <c r="V109" s="109"/>
      <c r="AD109" s="109"/>
    </row>
    <row r="110" spans="1:30" x14ac:dyDescent="0.25">
      <c r="A110" s="109"/>
      <c r="V110" s="109"/>
      <c r="AD110" s="109"/>
    </row>
    <row r="111" spans="1:30" x14ac:dyDescent="0.25">
      <c r="A111" s="109"/>
      <c r="V111" s="109"/>
      <c r="AD111" s="109"/>
    </row>
    <row r="112" spans="1:30" x14ac:dyDescent="0.25">
      <c r="A112" s="109"/>
      <c r="V112" s="109"/>
      <c r="AD112" s="109"/>
    </row>
    <row r="113" spans="1:30" x14ac:dyDescent="0.25">
      <c r="A113" s="109"/>
      <c r="V113" s="109"/>
      <c r="AD113" s="109"/>
    </row>
    <row r="114" spans="1:30" x14ac:dyDescent="0.25">
      <c r="A114" s="109"/>
      <c r="V114" s="109"/>
      <c r="AD114" s="109"/>
    </row>
    <row r="115" spans="1:30" x14ac:dyDescent="0.25">
      <c r="A115" s="109"/>
      <c r="V115" s="109"/>
      <c r="AD115" s="109"/>
    </row>
    <row r="116" spans="1:30" x14ac:dyDescent="0.25">
      <c r="A116" s="109"/>
      <c r="V116" s="109"/>
      <c r="AD116" s="109"/>
    </row>
    <row r="117" spans="1:30" x14ac:dyDescent="0.25">
      <c r="A117" s="109"/>
      <c r="V117" s="109"/>
      <c r="AD117" s="109"/>
    </row>
    <row r="118" spans="1:30" x14ac:dyDescent="0.25">
      <c r="A118" s="109"/>
      <c r="V118" s="109"/>
      <c r="AD118" s="109"/>
    </row>
    <row r="119" spans="1:30" x14ac:dyDescent="0.25">
      <c r="A119" s="109"/>
      <c r="V119" s="109"/>
      <c r="AD119" s="109"/>
    </row>
    <row r="120" spans="1:30" x14ac:dyDescent="0.25">
      <c r="A120" s="109"/>
      <c r="V120" s="109"/>
      <c r="AD120" s="109"/>
    </row>
    <row r="121" spans="1:30" x14ac:dyDescent="0.25">
      <c r="A121" s="109"/>
      <c r="V121" s="109"/>
      <c r="AD121" s="109"/>
    </row>
    <row r="122" spans="1:30" x14ac:dyDescent="0.25">
      <c r="A122" s="109"/>
      <c r="V122" s="109"/>
      <c r="AD122" s="109"/>
    </row>
    <row r="123" spans="1:30" x14ac:dyDescent="0.25">
      <c r="A123" s="109"/>
      <c r="V123" s="109"/>
      <c r="AD123" s="109"/>
    </row>
    <row r="124" spans="1:30" x14ac:dyDescent="0.25">
      <c r="A124" s="109"/>
      <c r="V124" s="109"/>
      <c r="AD124" s="109"/>
    </row>
    <row r="125" spans="1:30" x14ac:dyDescent="0.25">
      <c r="A125" s="109"/>
      <c r="V125" s="109"/>
      <c r="AD125" s="109"/>
    </row>
    <row r="126" spans="1:30" x14ac:dyDescent="0.25">
      <c r="A126" s="109"/>
      <c r="V126" s="109"/>
      <c r="AD126" s="109"/>
    </row>
    <row r="127" spans="1:30" x14ac:dyDescent="0.25">
      <c r="A127" s="109"/>
      <c r="V127" s="109"/>
      <c r="AD127" s="109"/>
    </row>
    <row r="128" spans="1:30" x14ac:dyDescent="0.25">
      <c r="A128" s="109"/>
      <c r="V128" s="109"/>
      <c r="AD128" s="109"/>
    </row>
    <row r="129" spans="1:30" x14ac:dyDescent="0.25">
      <c r="A129" s="109"/>
      <c r="V129" s="109"/>
      <c r="AD129" s="109"/>
    </row>
    <row r="130" spans="1:30" x14ac:dyDescent="0.25">
      <c r="A130" s="109"/>
      <c r="V130" s="109"/>
      <c r="AD130" s="109"/>
    </row>
    <row r="131" spans="1:30" x14ac:dyDescent="0.25">
      <c r="A131" s="109"/>
      <c r="V131" s="109"/>
      <c r="AD131" s="109"/>
    </row>
    <row r="132" spans="1:30" x14ac:dyDescent="0.25">
      <c r="A132" s="109"/>
      <c r="V132" s="109"/>
      <c r="AD132" s="109"/>
    </row>
    <row r="133" spans="1:30" x14ac:dyDescent="0.25">
      <c r="A133" s="109"/>
      <c r="V133" s="109"/>
      <c r="AD133" s="109"/>
    </row>
    <row r="134" spans="1:30" x14ac:dyDescent="0.25">
      <c r="A134" s="109"/>
      <c r="V134" s="109"/>
      <c r="AD134" s="109"/>
    </row>
    <row r="135" spans="1:30" x14ac:dyDescent="0.25">
      <c r="A135" s="109"/>
      <c r="V135" s="109"/>
      <c r="AD135" s="109"/>
    </row>
    <row r="136" spans="1:30" x14ac:dyDescent="0.25">
      <c r="A136" s="109"/>
      <c r="V136" s="109"/>
      <c r="AD136" s="109"/>
    </row>
    <row r="137" spans="1:30" x14ac:dyDescent="0.25">
      <c r="A137" s="109"/>
      <c r="V137" s="109"/>
      <c r="AD137" s="109"/>
    </row>
    <row r="138" spans="1:30" x14ac:dyDescent="0.25">
      <c r="A138" s="109"/>
      <c r="V138" s="109"/>
      <c r="AD138" s="109"/>
    </row>
  </sheetData>
  <mergeCells count="12">
    <mergeCell ref="S5:T5"/>
    <mergeCell ref="K6:N6"/>
    <mergeCell ref="Q5:R5"/>
    <mergeCell ref="O5:P5"/>
    <mergeCell ref="K7:N7"/>
    <mergeCell ref="K8:N8"/>
    <mergeCell ref="K13:N13"/>
    <mergeCell ref="K16:N16"/>
    <mergeCell ref="K19:N19"/>
    <mergeCell ref="K12:N12"/>
    <mergeCell ref="K18:N18"/>
    <mergeCell ref="K15:N15"/>
  </mergeCells>
  <phoneticPr fontId="0" type="noConversion"/>
  <printOptions horizontalCentered="1" verticalCentered="1"/>
  <pageMargins left="0.98425196850393704" right="0.39370078740157483" top="0.39370078740157483" bottom="0.39370078740157483" header="0" footer="0.59055118110236227"/>
  <pageSetup scale="80" orientation="landscape" r:id="rId1"/>
  <headerFooter alignWithMargins="0"/>
  <rowBreaks count="2" manualBreakCount="2">
    <brk id="23" min="10" max="20" man="1"/>
    <brk id="35" min="10" max="19"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tabColor rgb="FFEB700B"/>
  </sheetPr>
  <dimension ref="A1:K28"/>
  <sheetViews>
    <sheetView showGridLines="0" view="pageBreakPreview" zoomScaleNormal="100" zoomScaleSheetLayoutView="100" workbookViewId="0">
      <selection activeCell="U1" sqref="U1"/>
    </sheetView>
  </sheetViews>
  <sheetFormatPr baseColWidth="10" defaultRowHeight="12.75" x14ac:dyDescent="0.2"/>
  <cols>
    <col min="1" max="1" width="44.42578125" customWidth="1"/>
    <col min="2" max="2" width="1.7109375" customWidth="1"/>
    <col min="3" max="4" width="15.5703125" customWidth="1"/>
    <col min="5" max="5" width="17.28515625" customWidth="1"/>
    <col min="6" max="6" width="2" customWidth="1"/>
    <col min="7" max="7" width="7.85546875" customWidth="1"/>
    <col min="8" max="8" width="1.85546875" customWidth="1"/>
    <col min="10" max="10" width="2.85546875" customWidth="1"/>
    <col min="11" max="11" width="22.5703125" customWidth="1"/>
  </cols>
  <sheetData>
    <row r="1" spans="1:11" ht="15" x14ac:dyDescent="0.2">
      <c r="A1" s="2636" t="s">
        <v>2388</v>
      </c>
      <c r="B1" s="2636"/>
      <c r="C1" s="2190"/>
      <c r="D1" s="2190"/>
      <c r="E1" s="2190"/>
      <c r="F1" s="2242"/>
      <c r="G1" s="2242"/>
      <c r="H1" s="2242"/>
      <c r="I1" s="2242"/>
      <c r="J1" s="2242"/>
      <c r="K1" s="2645" t="s">
        <v>5066</v>
      </c>
    </row>
    <row r="2" spans="1:11" ht="15" x14ac:dyDescent="0.2">
      <c r="A2" s="2636" t="s">
        <v>2383</v>
      </c>
      <c r="B2" s="2636"/>
      <c r="C2" s="2190"/>
      <c r="D2" s="2190"/>
      <c r="E2" s="2190"/>
      <c r="F2" s="2242"/>
      <c r="G2" s="2242"/>
      <c r="H2" s="2242"/>
      <c r="I2" s="2242"/>
      <c r="J2" s="2242"/>
      <c r="K2" s="2242"/>
    </row>
    <row r="3" spans="1:11" ht="15" customHeight="1" x14ac:dyDescent="0.2">
      <c r="A3" s="2121">
        <v>2013</v>
      </c>
      <c r="B3" s="2121"/>
      <c r="C3" s="2129"/>
      <c r="D3" s="2129"/>
      <c r="E3" s="2129"/>
      <c r="F3" s="2146"/>
      <c r="G3" s="2146"/>
      <c r="H3" s="2146"/>
      <c r="I3" s="2146"/>
      <c r="J3" s="2146"/>
      <c r="K3" s="2146"/>
    </row>
    <row r="4" spans="1:11" ht="15.75" customHeight="1" x14ac:dyDescent="0.2">
      <c r="A4" s="2186"/>
      <c r="B4" s="2186"/>
      <c r="C4" s="2146"/>
      <c r="D4" s="2146"/>
      <c r="E4" s="2146"/>
      <c r="F4" s="2146"/>
      <c r="G4" s="2146"/>
      <c r="H4" s="2146"/>
      <c r="I4" s="2146"/>
      <c r="J4" s="2146"/>
      <c r="K4" s="2146"/>
    </row>
    <row r="5" spans="1:11" ht="43.5" customHeight="1" x14ac:dyDescent="0.2">
      <c r="A5" s="2424" t="s">
        <v>181</v>
      </c>
      <c r="B5" s="2424"/>
      <c r="C5" s="2424" t="s">
        <v>21</v>
      </c>
      <c r="D5" s="2424" t="s">
        <v>29</v>
      </c>
      <c r="E5" s="5934" t="s">
        <v>258</v>
      </c>
      <c r="F5" s="5934"/>
      <c r="G5" s="5934" t="s">
        <v>182</v>
      </c>
      <c r="H5" s="5934"/>
      <c r="I5" s="5934" t="s">
        <v>20</v>
      </c>
      <c r="J5" s="5934"/>
      <c r="K5" s="2424" t="s">
        <v>30</v>
      </c>
    </row>
    <row r="6" spans="1:11" ht="27" customHeight="1" x14ac:dyDescent="0.2">
      <c r="A6" s="5926" t="s">
        <v>878</v>
      </c>
      <c r="B6" s="5927"/>
      <c r="C6" s="5927"/>
      <c r="D6" s="5927"/>
      <c r="E6" s="2448">
        <f>SUM(E7,E9)</f>
        <v>100638881</v>
      </c>
      <c r="F6" s="2058"/>
      <c r="G6" s="2065"/>
      <c r="H6" s="2060"/>
      <c r="I6" s="2633">
        <f>SUM(I7,I9)</f>
        <v>15200</v>
      </c>
      <c r="J6" s="2062"/>
      <c r="K6" s="2056"/>
    </row>
    <row r="7" spans="1:11" ht="17.25" customHeight="1" x14ac:dyDescent="0.2">
      <c r="A7" s="5889" t="s">
        <v>295</v>
      </c>
      <c r="B7" s="5889"/>
      <c r="C7" s="5889"/>
      <c r="D7" s="5890"/>
      <c r="E7" s="2446">
        <f>SUM(E8)</f>
        <v>531932.68000000005</v>
      </c>
      <c r="F7" s="2069"/>
      <c r="G7" s="2072"/>
      <c r="H7" s="2073"/>
      <c r="I7" s="2641">
        <f>SUM(I8)</f>
        <v>15000</v>
      </c>
      <c r="J7" s="2074"/>
      <c r="K7" s="2075"/>
    </row>
    <row r="8" spans="1:11" ht="25.5" x14ac:dyDescent="0.2">
      <c r="A8" s="2639" t="s">
        <v>2484</v>
      </c>
      <c r="B8" s="2333"/>
      <c r="C8" s="2334" t="s">
        <v>290</v>
      </c>
      <c r="D8" s="2334" t="s">
        <v>658</v>
      </c>
      <c r="E8" s="2449">
        <v>531932.68000000005</v>
      </c>
      <c r="F8" s="1965"/>
      <c r="G8" s="1966">
        <v>0.99</v>
      </c>
      <c r="H8" s="1965"/>
      <c r="I8" s="2643">
        <v>15000</v>
      </c>
      <c r="J8" s="1963"/>
      <c r="K8" s="2011"/>
    </row>
    <row r="9" spans="1:11" ht="16.5" customHeight="1" x14ac:dyDescent="0.2">
      <c r="A9" s="5889" t="s">
        <v>289</v>
      </c>
      <c r="B9" s="5889"/>
      <c r="C9" s="5889"/>
      <c r="D9" s="5890"/>
      <c r="E9" s="2446">
        <f>SUM(E10:E11)</f>
        <v>100106948.31999999</v>
      </c>
      <c r="F9" s="2069"/>
      <c r="G9" s="2072"/>
      <c r="H9" s="2073"/>
      <c r="I9" s="2641">
        <f>SUM(I10:I11)</f>
        <v>200</v>
      </c>
      <c r="J9" s="2074"/>
      <c r="K9" s="2075"/>
    </row>
    <row r="10" spans="1:11" ht="26.25" customHeight="1" x14ac:dyDescent="0.2">
      <c r="A10" s="2639" t="s">
        <v>1425</v>
      </c>
      <c r="B10" s="2333"/>
      <c r="C10" s="2334" t="s">
        <v>381</v>
      </c>
      <c r="D10" s="2334" t="s">
        <v>293</v>
      </c>
      <c r="E10" s="2449">
        <v>100000000</v>
      </c>
      <c r="F10" s="1965"/>
      <c r="G10" s="1966">
        <v>0.5</v>
      </c>
      <c r="H10" s="1965"/>
      <c r="I10" s="2643" t="s">
        <v>2617</v>
      </c>
      <c r="J10" s="1963"/>
      <c r="K10" s="2011" t="s">
        <v>2248</v>
      </c>
    </row>
    <row r="11" spans="1:11" ht="25.5" x14ac:dyDescent="0.2">
      <c r="A11" s="2639" t="s">
        <v>1432</v>
      </c>
      <c r="B11" s="2333"/>
      <c r="C11" s="2334" t="s">
        <v>292</v>
      </c>
      <c r="D11" s="2334" t="s">
        <v>1433</v>
      </c>
      <c r="E11" s="2449">
        <v>106948.32</v>
      </c>
      <c r="F11" s="1965"/>
      <c r="G11" s="1966">
        <v>0.4</v>
      </c>
      <c r="H11" s="1965"/>
      <c r="I11" s="2643">
        <v>200</v>
      </c>
      <c r="J11" s="1963"/>
      <c r="K11" s="1962"/>
    </row>
    <row r="12" spans="1:11" ht="27.75" customHeight="1" x14ac:dyDescent="0.2">
      <c r="A12" s="5926" t="s">
        <v>1438</v>
      </c>
      <c r="B12" s="5927"/>
      <c r="C12" s="5927"/>
      <c r="D12" s="5927"/>
      <c r="E12" s="2448">
        <f>SUM(E13,E21)</f>
        <v>8745527.5</v>
      </c>
      <c r="F12" s="2058"/>
      <c r="G12" s="2065"/>
      <c r="H12" s="2060"/>
      <c r="I12" s="2633">
        <f>SUM(I13,I21)</f>
        <v>10500</v>
      </c>
      <c r="J12" s="2062"/>
      <c r="K12" s="2056"/>
    </row>
    <row r="13" spans="1:11" ht="15.75" customHeight="1" x14ac:dyDescent="0.2">
      <c r="A13" s="5889" t="s">
        <v>295</v>
      </c>
      <c r="B13" s="5889"/>
      <c r="C13" s="5889"/>
      <c r="D13" s="5890"/>
      <c r="E13" s="2446">
        <f>SUM(E14:E20)</f>
        <v>4796487.41</v>
      </c>
      <c r="F13" s="2069"/>
      <c r="G13" s="2072"/>
      <c r="H13" s="2073"/>
      <c r="I13" s="2641">
        <f>SUM(I14:I20)</f>
        <v>8500</v>
      </c>
      <c r="J13" s="2074"/>
      <c r="K13" s="2075"/>
    </row>
    <row r="14" spans="1:11" ht="25.5" x14ac:dyDescent="0.2">
      <c r="A14" s="2486" t="s">
        <v>1411</v>
      </c>
      <c r="B14" s="2012"/>
      <c r="C14" s="2335" t="s">
        <v>292</v>
      </c>
      <c r="D14" s="2335" t="s">
        <v>1412</v>
      </c>
      <c r="E14" s="2449">
        <v>520808</v>
      </c>
      <c r="F14" s="1965"/>
      <c r="G14" s="1966">
        <v>0.1</v>
      </c>
      <c r="H14" s="1965"/>
      <c r="I14" s="2643">
        <v>1500</v>
      </c>
      <c r="J14" s="1963"/>
      <c r="K14" s="1962"/>
    </row>
    <row r="15" spans="1:11" ht="25.5" x14ac:dyDescent="0.2">
      <c r="A15" s="2486" t="s">
        <v>1417</v>
      </c>
      <c r="B15" s="2012"/>
      <c r="C15" s="2335" t="s">
        <v>292</v>
      </c>
      <c r="D15" s="2335" t="s">
        <v>1418</v>
      </c>
      <c r="E15" s="2449">
        <v>435717</v>
      </c>
      <c r="F15" s="1965"/>
      <c r="G15" s="1966">
        <v>0.15</v>
      </c>
      <c r="H15" s="1965"/>
      <c r="I15" s="2643">
        <v>1200</v>
      </c>
      <c r="J15" s="1963"/>
      <c r="K15" s="1962"/>
    </row>
    <row r="16" spans="1:11" ht="24" customHeight="1" x14ac:dyDescent="0.2">
      <c r="A16" s="2486" t="s">
        <v>1422</v>
      </c>
      <c r="B16" s="2012"/>
      <c r="C16" s="2335" t="s">
        <v>292</v>
      </c>
      <c r="D16" s="2335" t="s">
        <v>1423</v>
      </c>
      <c r="E16" s="2449">
        <v>1331304</v>
      </c>
      <c r="F16" s="1965"/>
      <c r="G16" s="1966">
        <v>0.15</v>
      </c>
      <c r="H16" s="1965"/>
      <c r="I16" s="2643">
        <v>1500</v>
      </c>
      <c r="J16" s="1963"/>
      <c r="K16" s="1962"/>
    </row>
    <row r="17" spans="1:11" ht="15.75" customHeight="1" x14ac:dyDescent="0.2">
      <c r="A17" s="2639" t="s">
        <v>1439</v>
      </c>
      <c r="B17" s="2333"/>
      <c r="C17" s="2334" t="s">
        <v>292</v>
      </c>
      <c r="D17" s="2334" t="s">
        <v>334</v>
      </c>
      <c r="E17" s="2449">
        <v>79011.89</v>
      </c>
      <c r="F17" s="1965"/>
      <c r="G17" s="1966">
        <v>0.5</v>
      </c>
      <c r="H17" s="1965"/>
      <c r="I17" s="2643">
        <v>200</v>
      </c>
      <c r="J17" s="1963"/>
      <c r="K17" s="1962"/>
    </row>
    <row r="18" spans="1:11" ht="16.5" customHeight="1" x14ac:dyDescent="0.2">
      <c r="A18" s="2639" t="s">
        <v>1444</v>
      </c>
      <c r="B18" s="2333"/>
      <c r="C18" s="2334" t="s">
        <v>1332</v>
      </c>
      <c r="D18" s="2334" t="s">
        <v>1445</v>
      </c>
      <c r="E18" s="2449">
        <v>366256.62</v>
      </c>
      <c r="F18" s="1965"/>
      <c r="G18" s="1966">
        <v>0.45</v>
      </c>
      <c r="H18" s="1965"/>
      <c r="I18" s="2643">
        <v>600</v>
      </c>
      <c r="J18" s="1963"/>
      <c r="K18" s="2011"/>
    </row>
    <row r="19" spans="1:11" ht="25.5" x14ac:dyDescent="0.2">
      <c r="A19" s="2486" t="s">
        <v>2485</v>
      </c>
      <c r="B19" s="2012"/>
      <c r="C19" s="2335" t="s">
        <v>1449</v>
      </c>
      <c r="D19" s="2335" t="s">
        <v>1450</v>
      </c>
      <c r="E19" s="2449">
        <v>1552726.23</v>
      </c>
      <c r="F19" s="1965"/>
      <c r="G19" s="1966">
        <v>0.1</v>
      </c>
      <c r="H19" s="1965"/>
      <c r="I19" s="2642">
        <v>3000</v>
      </c>
      <c r="J19" s="1963"/>
      <c r="K19" s="1962"/>
    </row>
    <row r="20" spans="1:11" ht="25.5" x14ac:dyDescent="0.2">
      <c r="A20" s="2411" t="s">
        <v>2486</v>
      </c>
      <c r="B20" s="1968"/>
      <c r="C20" s="1967" t="s">
        <v>292</v>
      </c>
      <c r="D20" s="1967" t="s">
        <v>2249</v>
      </c>
      <c r="E20" s="2498">
        <v>510663.67</v>
      </c>
      <c r="F20" s="1965"/>
      <c r="G20" s="1966">
        <v>0.33</v>
      </c>
      <c r="H20" s="1965"/>
      <c r="I20" s="2642">
        <v>500</v>
      </c>
      <c r="J20" s="1963"/>
      <c r="K20" s="1962"/>
    </row>
    <row r="21" spans="1:11" ht="16.5" customHeight="1" x14ac:dyDescent="0.2">
      <c r="A21" s="5889" t="s">
        <v>289</v>
      </c>
      <c r="B21" s="5889"/>
      <c r="C21" s="5889"/>
      <c r="D21" s="5890"/>
      <c r="E21" s="2446">
        <f>SUM(E22:E25)</f>
        <v>3949040.09</v>
      </c>
      <c r="F21" s="2069"/>
      <c r="G21" s="2072"/>
      <c r="H21" s="2073"/>
      <c r="I21" s="2641">
        <f>SUM(I22:I25)</f>
        <v>2000</v>
      </c>
      <c r="J21" s="2074"/>
      <c r="K21" s="2075"/>
    </row>
    <row r="22" spans="1:11" ht="25.5" x14ac:dyDescent="0.2">
      <c r="A22" s="2639" t="s">
        <v>5070</v>
      </c>
      <c r="B22" s="2333"/>
      <c r="C22" s="2334" t="s">
        <v>292</v>
      </c>
      <c r="D22" s="2334" t="s">
        <v>1433</v>
      </c>
      <c r="E22" s="2449">
        <v>300000</v>
      </c>
      <c r="F22" s="1965"/>
      <c r="G22" s="1966">
        <v>0.25</v>
      </c>
      <c r="H22" s="1965"/>
      <c r="I22" s="2643">
        <v>300</v>
      </c>
      <c r="J22" s="1963"/>
      <c r="K22" s="2638"/>
    </row>
    <row r="23" spans="1:11" ht="38.25" x14ac:dyDescent="0.2">
      <c r="A23" s="2639" t="s">
        <v>2487</v>
      </c>
      <c r="B23" s="2333"/>
      <c r="C23" s="2334" t="s">
        <v>292</v>
      </c>
      <c r="D23" s="2363" t="s">
        <v>334</v>
      </c>
      <c r="E23" s="2449">
        <v>940812.94</v>
      </c>
      <c r="F23" s="1965"/>
      <c r="G23" s="1966">
        <v>0.1</v>
      </c>
      <c r="H23" s="1965"/>
      <c r="I23" s="2643">
        <v>600</v>
      </c>
      <c r="J23" s="1963"/>
      <c r="K23" s="2011"/>
    </row>
    <row r="24" spans="1:11" ht="38.25" customHeight="1" x14ac:dyDescent="0.2">
      <c r="A24" s="2639" t="s">
        <v>2488</v>
      </c>
      <c r="B24" s="2333"/>
      <c r="C24" s="2334" t="s">
        <v>292</v>
      </c>
      <c r="D24" s="2334" t="s">
        <v>1466</v>
      </c>
      <c r="E24" s="2449">
        <v>1567779.41</v>
      </c>
      <c r="F24" s="1965"/>
      <c r="G24" s="1966">
        <v>0.4</v>
      </c>
      <c r="H24" s="1965"/>
      <c r="I24" s="2643">
        <v>600</v>
      </c>
      <c r="J24" s="1963"/>
      <c r="K24" s="2011"/>
    </row>
    <row r="25" spans="1:11" ht="33.75" customHeight="1" x14ac:dyDescent="0.2">
      <c r="A25" s="2640" t="s">
        <v>1470</v>
      </c>
      <c r="B25" s="2336"/>
      <c r="C25" s="2337" t="s">
        <v>292</v>
      </c>
      <c r="D25" s="2337" t="s">
        <v>1471</v>
      </c>
      <c r="E25" s="2469">
        <v>1140447.74</v>
      </c>
      <c r="F25" s="1957"/>
      <c r="G25" s="1958">
        <v>0.1</v>
      </c>
      <c r="H25" s="1957"/>
      <c r="I25" s="2644">
        <v>500</v>
      </c>
      <c r="J25" s="1955"/>
      <c r="K25" s="1954"/>
    </row>
    <row r="28" spans="1:11" x14ac:dyDescent="0.2">
      <c r="A28" s="2409" t="s">
        <v>2599</v>
      </c>
    </row>
  </sheetData>
  <mergeCells count="9">
    <mergeCell ref="A13:D13"/>
    <mergeCell ref="A21:D21"/>
    <mergeCell ref="E5:F5"/>
    <mergeCell ref="G5:H5"/>
    <mergeCell ref="I5:J5"/>
    <mergeCell ref="A6:D6"/>
    <mergeCell ref="A12:D12"/>
    <mergeCell ref="A7:D7"/>
    <mergeCell ref="A9:D9"/>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tabColor rgb="FFEB700B"/>
  </sheetPr>
  <dimension ref="A1:K11"/>
  <sheetViews>
    <sheetView showGridLines="0" view="pageBreakPreview" zoomScaleNormal="100" zoomScaleSheetLayoutView="100" workbookViewId="0">
      <selection activeCell="U1" sqref="U1"/>
    </sheetView>
  </sheetViews>
  <sheetFormatPr baseColWidth="10" defaultRowHeight="12.75" x14ac:dyDescent="0.2"/>
  <cols>
    <col min="1" max="1" width="47.140625" customWidth="1"/>
    <col min="2" max="2" width="1.42578125" customWidth="1"/>
    <col min="3" max="3" width="13.28515625" customWidth="1"/>
    <col min="4" max="4" width="13" customWidth="1"/>
    <col min="5" max="5" width="17.5703125" customWidth="1"/>
    <col min="6" max="6" width="2.140625" customWidth="1"/>
    <col min="7" max="7" width="6.42578125" customWidth="1"/>
    <col min="8" max="8" width="2.5703125" customWidth="1"/>
    <col min="10" max="10" width="4.7109375" customWidth="1"/>
    <col min="11" max="11" width="26" customWidth="1"/>
  </cols>
  <sheetData>
    <row r="1" spans="1:11" ht="15" x14ac:dyDescent="0.2">
      <c r="A1" s="2636" t="s">
        <v>2388</v>
      </c>
      <c r="B1" s="2636"/>
      <c r="C1" s="2190"/>
      <c r="D1" s="2190"/>
      <c r="E1" s="2190"/>
      <c r="F1" s="2242"/>
      <c r="G1" s="2242"/>
      <c r="H1" s="2242"/>
      <c r="I1" s="2242"/>
      <c r="J1" s="2242"/>
      <c r="K1" s="2645" t="s">
        <v>5066</v>
      </c>
    </row>
    <row r="2" spans="1:11" ht="15" x14ac:dyDescent="0.2">
      <c r="A2" s="2636" t="s">
        <v>2383</v>
      </c>
      <c r="B2" s="2636"/>
      <c r="C2" s="2190"/>
      <c r="D2" s="2190"/>
      <c r="E2" s="2190"/>
      <c r="F2" s="2242"/>
      <c r="G2" s="2242"/>
      <c r="H2" s="2242"/>
      <c r="I2" s="2242"/>
      <c r="J2" s="2242"/>
      <c r="K2" s="2242"/>
    </row>
    <row r="3" spans="1:11" ht="15.75" customHeight="1" x14ac:dyDescent="0.2">
      <c r="A3" s="2121">
        <v>2013</v>
      </c>
      <c r="B3" s="2121"/>
      <c r="C3" s="2129"/>
      <c r="D3" s="2129"/>
      <c r="E3" s="2129"/>
      <c r="F3" s="2146"/>
      <c r="G3" s="2146"/>
      <c r="H3" s="2146"/>
      <c r="I3" s="2146"/>
      <c r="J3" s="2146"/>
      <c r="K3" s="2146"/>
    </row>
    <row r="4" spans="1:11" ht="10.5" customHeight="1" x14ac:dyDescent="0.2">
      <c r="A4" s="2186"/>
      <c r="B4" s="2186"/>
      <c r="C4" s="2146"/>
      <c r="D4" s="2146"/>
      <c r="E4" s="2146"/>
      <c r="F4" s="2146"/>
      <c r="G4" s="2146"/>
      <c r="H4" s="2146"/>
      <c r="I4" s="2146"/>
      <c r="J4" s="2146"/>
      <c r="K4" s="2146"/>
    </row>
    <row r="5" spans="1:11" ht="48.75" customHeight="1" x14ac:dyDescent="0.2">
      <c r="A5" s="2424" t="s">
        <v>181</v>
      </c>
      <c r="B5" s="2424"/>
      <c r="C5" s="2424" t="s">
        <v>21</v>
      </c>
      <c r="D5" s="2424" t="s">
        <v>29</v>
      </c>
      <c r="E5" s="5934" t="s">
        <v>258</v>
      </c>
      <c r="F5" s="5934"/>
      <c r="G5" s="5934" t="s">
        <v>182</v>
      </c>
      <c r="H5" s="5934"/>
      <c r="I5" s="5934" t="s">
        <v>20</v>
      </c>
      <c r="J5" s="5934"/>
      <c r="K5" s="2424" t="s">
        <v>30</v>
      </c>
    </row>
    <row r="6" spans="1:11" ht="24.75" customHeight="1" x14ac:dyDescent="0.2">
      <c r="A6" s="5926" t="s">
        <v>909</v>
      </c>
      <c r="B6" s="5927"/>
      <c r="C6" s="5927"/>
      <c r="D6" s="5927"/>
      <c r="E6" s="2448">
        <f>SUM(E7)</f>
        <v>400477675</v>
      </c>
      <c r="F6" s="2058"/>
      <c r="G6" s="2065"/>
      <c r="H6" s="2060"/>
      <c r="I6" s="2633">
        <f>SUM(I7)</f>
        <v>0</v>
      </c>
      <c r="J6" s="2062"/>
      <c r="K6" s="2056"/>
    </row>
    <row r="7" spans="1:11" ht="27" customHeight="1" x14ac:dyDescent="0.2">
      <c r="A7" s="5889" t="s">
        <v>289</v>
      </c>
      <c r="B7" s="5889"/>
      <c r="C7" s="5889"/>
      <c r="D7" s="5890"/>
      <c r="E7" s="2446">
        <f>SUM(E8:E9)</f>
        <v>400477675</v>
      </c>
      <c r="F7" s="2069"/>
      <c r="G7" s="2072"/>
      <c r="H7" s="2073"/>
      <c r="I7" s="2641">
        <f>SUM(I8:I9)</f>
        <v>0</v>
      </c>
      <c r="J7" s="2074"/>
      <c r="K7" s="2075"/>
    </row>
    <row r="8" spans="1:11" ht="38.25" x14ac:dyDescent="0.2">
      <c r="A8" s="2639" t="s">
        <v>1395</v>
      </c>
      <c r="B8" s="2333"/>
      <c r="C8" s="2334" t="s">
        <v>2603</v>
      </c>
      <c r="D8" s="2334" t="s">
        <v>1396</v>
      </c>
      <c r="E8" s="2449">
        <v>477675</v>
      </c>
      <c r="F8" s="1965"/>
      <c r="G8" s="1966">
        <v>0.05</v>
      </c>
      <c r="H8" s="1965"/>
      <c r="I8" s="2643" t="s">
        <v>2252</v>
      </c>
      <c r="J8" s="1963"/>
      <c r="K8" s="2957" t="s">
        <v>1473</v>
      </c>
    </row>
    <row r="9" spans="1:11" ht="32.25" customHeight="1" x14ac:dyDescent="0.2">
      <c r="A9" s="2640" t="s">
        <v>1425</v>
      </c>
      <c r="B9" s="2336"/>
      <c r="C9" s="2337" t="s">
        <v>381</v>
      </c>
      <c r="D9" s="2337" t="s">
        <v>293</v>
      </c>
      <c r="E9" s="2469">
        <v>400000000</v>
      </c>
      <c r="F9" s="1957"/>
      <c r="G9" s="1958">
        <v>0.5</v>
      </c>
      <c r="H9" s="1957"/>
      <c r="I9" s="2644" t="s">
        <v>2654</v>
      </c>
      <c r="J9" s="1955"/>
      <c r="K9" s="2958" t="s">
        <v>1475</v>
      </c>
    </row>
    <row r="10" spans="1:11" x14ac:dyDescent="0.2">
      <c r="A10" s="2338"/>
      <c r="B10" s="2338"/>
      <c r="C10" s="2339"/>
      <c r="D10" s="2339"/>
      <c r="E10" s="2646"/>
      <c r="F10" s="1949"/>
      <c r="G10" s="1950"/>
      <c r="H10" s="1949"/>
      <c r="I10" s="2647"/>
      <c r="J10" s="1947"/>
      <c r="K10" s="2000"/>
    </row>
    <row r="11" spans="1:11" x14ac:dyDescent="0.2">
      <c r="A11" s="2042" t="s">
        <v>1273</v>
      </c>
      <c r="B11" s="2042"/>
      <c r="C11" s="2344"/>
      <c r="D11" s="2344"/>
      <c r="E11" s="2341"/>
      <c r="F11" s="2395"/>
      <c r="G11" s="2505"/>
      <c r="H11" s="2395"/>
      <c r="I11" s="2344"/>
      <c r="J11" s="2395"/>
      <c r="K11" s="2344"/>
    </row>
  </sheetData>
  <mergeCells count="5">
    <mergeCell ref="E5:F5"/>
    <mergeCell ref="G5:H5"/>
    <mergeCell ref="I5:J5"/>
    <mergeCell ref="A6:D6"/>
    <mergeCell ref="A7:D7"/>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EB700B"/>
  </sheetPr>
  <dimension ref="A1:C27"/>
  <sheetViews>
    <sheetView showGridLines="0" view="pageBreakPreview" zoomScaleNormal="80" zoomScaleSheetLayoutView="100" workbookViewId="0">
      <selection activeCell="A10" sqref="A10"/>
    </sheetView>
  </sheetViews>
  <sheetFormatPr baseColWidth="10" defaultColWidth="11.42578125" defaultRowHeight="13.5" x14ac:dyDescent="0.25"/>
  <cols>
    <col min="1" max="1" width="101.5703125" style="58" customWidth="1"/>
    <col min="2" max="2" width="16.7109375" style="58" customWidth="1"/>
    <col min="3" max="3" width="8.14062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5" width="11.42578125" style="58"/>
    <col min="16" max="16" width="11.42578125" style="58" customWidth="1"/>
    <col min="17" max="16384" width="11.42578125" style="58"/>
  </cols>
  <sheetData>
    <row r="1" spans="1:3" ht="15" x14ac:dyDescent="0.25">
      <c r="A1" s="2144" t="s">
        <v>2254</v>
      </c>
      <c r="B1" s="5920" t="s">
        <v>5043</v>
      </c>
      <c r="C1" s="5920"/>
    </row>
    <row r="2" spans="1:3" ht="15" x14ac:dyDescent="0.25">
      <c r="A2" s="2121">
        <v>2013</v>
      </c>
      <c r="B2" s="2478"/>
      <c r="C2" s="2478"/>
    </row>
    <row r="3" spans="1:3" ht="15" x14ac:dyDescent="0.25">
      <c r="A3" s="2318"/>
      <c r="B3" s="2478"/>
      <c r="C3" s="2478"/>
    </row>
    <row r="4" spans="1:3" ht="30.75" customHeight="1" x14ac:dyDescent="0.25">
      <c r="A4" s="2382" t="s">
        <v>33</v>
      </c>
      <c r="B4" s="5828" t="s">
        <v>259</v>
      </c>
      <c r="C4" s="5828"/>
    </row>
    <row r="5" spans="1:3" s="17" customFormat="1" ht="21" customHeight="1" x14ac:dyDescent="0.25">
      <c r="A5" s="2828" t="s">
        <v>31</v>
      </c>
      <c r="B5" s="2543">
        <f>SUM(B6:B6)</f>
        <v>2706858</v>
      </c>
      <c r="C5" s="2232"/>
    </row>
    <row r="6" spans="1:3" s="17" customFormat="1" ht="25.5" customHeight="1" x14ac:dyDescent="0.25">
      <c r="A6" s="5122" t="s">
        <v>2292</v>
      </c>
      <c r="B6" s="5133">
        <f>'24-E382op-Tproc'!O7</f>
        <v>2706858</v>
      </c>
      <c r="C6" s="2648"/>
    </row>
    <row r="7" spans="1:3" s="17" customFormat="1" ht="14.25" customHeight="1" x14ac:dyDescent="0.25">
      <c r="A7" s="2222"/>
      <c r="B7" s="2240"/>
      <c r="C7" s="2188"/>
    </row>
    <row r="8" spans="1:3" ht="14.1" customHeight="1" x14ac:dyDescent="0.25">
      <c r="A8" s="2042" t="s">
        <v>1273</v>
      </c>
      <c r="B8" s="2314"/>
      <c r="C8" s="2314"/>
    </row>
    <row r="18" spans="1:2" ht="15.75" x14ac:dyDescent="0.25">
      <c r="B18" s="1167"/>
    </row>
    <row r="27" spans="1:2" ht="15.75" x14ac:dyDescent="0.25">
      <c r="A27" s="1355"/>
    </row>
  </sheetData>
  <mergeCells count="2">
    <mergeCell ref="B4:C4"/>
    <mergeCell ref="B1:C1"/>
  </mergeCells>
  <phoneticPr fontId="20" type="noConversion"/>
  <printOptions horizontalCentered="1" verticalCentered="1"/>
  <pageMargins left="0.98425196850393704" right="0.39370078740157483" top="0.39370078740157483" bottom="0.39370078740157483" header="0" footer="0.59055118110236227"/>
  <pageSetup scale="95" orientation="landscape" r:id="rId1"/>
  <headerFooter alignWithMargins="0">
    <oddFooter>&amp;L&amp;"Tahoma,Normal"324</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EB700B"/>
  </sheetPr>
  <dimension ref="A1:AP118"/>
  <sheetViews>
    <sheetView showGridLines="0" view="pageBreakPreview" zoomScaleNormal="70" zoomScaleSheetLayoutView="100" workbookViewId="0">
      <selection activeCell="G9" sqref="G9"/>
    </sheetView>
  </sheetViews>
  <sheetFormatPr baseColWidth="10" defaultColWidth="11.42578125" defaultRowHeight="13.5" x14ac:dyDescent="0.25"/>
  <cols>
    <col min="1" max="1" width="0.140625" style="58" customWidth="1"/>
    <col min="2" max="2" width="8.28515625" style="58" hidden="1" customWidth="1"/>
    <col min="3" max="3" width="11.85546875" style="58" hidden="1" customWidth="1"/>
    <col min="4" max="5" width="11.28515625" style="58" hidden="1" customWidth="1"/>
    <col min="6" max="6" width="10.7109375" style="58" hidden="1" customWidth="1"/>
    <col min="7" max="7" width="19.42578125" style="58" hidden="1" customWidth="1"/>
    <col min="8" max="8" width="15.5703125" style="58" hidden="1" customWidth="1"/>
    <col min="9" max="9" width="30.7109375" style="58" hidden="1" customWidth="1"/>
    <col min="10" max="10" width="9.5703125" style="58" hidden="1" customWidth="1"/>
    <col min="11" max="11" width="41.7109375" style="58" customWidth="1"/>
    <col min="12" max="12" width="1.7109375" style="58" customWidth="1"/>
    <col min="13" max="14" width="15.5703125" style="58" customWidth="1"/>
    <col min="15" max="15" width="17.140625" style="65" customWidth="1"/>
    <col min="16" max="16" width="1.85546875" style="66" customWidth="1"/>
    <col min="17" max="17" width="7.7109375" style="67" customWidth="1"/>
    <col min="18" max="18" width="1.85546875" style="66" customWidth="1"/>
    <col min="19" max="19" width="11" style="58" customWidth="1"/>
    <col min="20" max="20" width="3" style="66" customWidth="1"/>
    <col min="21" max="21" width="25.7109375" style="6" customWidth="1"/>
    <col min="22" max="22" width="10"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21.140625" style="58" hidden="1" customWidth="1"/>
    <col min="28" max="28" width="48.5703125" style="58" hidden="1" customWidth="1"/>
    <col min="29" max="29" width="31.42578125" style="58" hidden="1" customWidth="1"/>
    <col min="30" max="30" width="20.7109375" style="58" hidden="1" customWidth="1"/>
    <col min="31" max="31" width="16.7109375" style="58" hidden="1" customWidth="1"/>
    <col min="32" max="32" width="20.7109375" style="58" hidden="1" customWidth="1"/>
    <col min="33" max="33" width="18.28515625" style="58" hidden="1" customWidth="1"/>
    <col min="34" max="34" width="25.7109375" style="58" hidden="1" customWidth="1"/>
    <col min="35" max="35" width="14.85546875" style="58" hidden="1" customWidth="1"/>
    <col min="36" max="36" width="0.140625" style="58" hidden="1" customWidth="1"/>
    <col min="37" max="42" width="11.42578125" style="58" hidden="1" customWidth="1"/>
    <col min="43" max="16384" width="11.42578125" style="58"/>
  </cols>
  <sheetData>
    <row r="1" spans="1:42" s="20" customFormat="1" ht="15" customHeight="1" x14ac:dyDescent="0.25">
      <c r="K1" s="2636" t="s">
        <v>2388</v>
      </c>
      <c r="L1" s="2636"/>
      <c r="M1" s="2650"/>
      <c r="N1" s="2650"/>
      <c r="O1" s="2650"/>
      <c r="P1" s="2650"/>
      <c r="Q1" s="2650"/>
      <c r="R1" s="2650"/>
      <c r="S1" s="2650"/>
      <c r="T1" s="2650"/>
      <c r="U1" s="2651" t="s">
        <v>5068</v>
      </c>
      <c r="W1" s="84"/>
      <c r="X1" s="84"/>
    </row>
    <row r="2" spans="1:42" s="20" customFormat="1" ht="15" customHeight="1" x14ac:dyDescent="0.25">
      <c r="K2" s="2636" t="s">
        <v>2389</v>
      </c>
      <c r="L2" s="2636"/>
      <c r="M2" s="2650"/>
      <c r="N2" s="2650"/>
      <c r="O2" s="2650"/>
      <c r="P2" s="2650"/>
      <c r="Q2" s="2650"/>
      <c r="R2" s="2650"/>
      <c r="S2" s="2650"/>
      <c r="T2" s="2650"/>
      <c r="U2" s="2650"/>
      <c r="W2" s="84"/>
      <c r="X2" s="84"/>
    </row>
    <row r="3" spans="1:42" s="20" customFormat="1" ht="15" customHeight="1" x14ac:dyDescent="0.25">
      <c r="A3" s="20" t="s">
        <v>1297</v>
      </c>
      <c r="K3" s="2536">
        <v>2013</v>
      </c>
      <c r="L3" s="2536"/>
      <c r="M3" s="2129"/>
      <c r="N3" s="2129"/>
      <c r="O3" s="2129"/>
      <c r="P3" s="2129"/>
      <c r="Q3" s="2129"/>
      <c r="R3" s="2129"/>
      <c r="S3" s="2129"/>
      <c r="T3" s="2129"/>
      <c r="U3" s="2129"/>
      <c r="W3" s="85"/>
      <c r="X3" s="85"/>
      <c r="Y3" s="86"/>
      <c r="Z3" s="58"/>
      <c r="AA3" s="58"/>
      <c r="AB3" s="58"/>
      <c r="AC3" s="58"/>
    </row>
    <row r="4" spans="1:42" s="20" customFormat="1" ht="15.75" customHeight="1" x14ac:dyDescent="0.25">
      <c r="K4" s="2595"/>
      <c r="L4" s="2595"/>
      <c r="M4" s="2129"/>
      <c r="N4" s="2129"/>
      <c r="O4" s="2129"/>
      <c r="P4" s="2129"/>
      <c r="Q4" s="2129"/>
      <c r="R4" s="2129"/>
      <c r="S4" s="2129"/>
      <c r="T4" s="2129"/>
      <c r="U4" s="2129"/>
      <c r="W4" s="85"/>
      <c r="X4" s="85"/>
      <c r="Y4" s="1651"/>
      <c r="Z4" s="58"/>
      <c r="AA4" s="58"/>
      <c r="AB4" s="58"/>
      <c r="AC4" s="58"/>
    </row>
    <row r="5" spans="1:42" ht="45" customHeight="1" x14ac:dyDescent="0.25">
      <c r="A5" s="332" t="s">
        <v>50</v>
      </c>
      <c r="B5" s="332" t="s">
        <v>44</v>
      </c>
      <c r="C5" s="332" t="s">
        <v>172</v>
      </c>
      <c r="D5" s="567" t="s">
        <v>261</v>
      </c>
      <c r="E5" s="1289"/>
      <c r="F5" s="332" t="s">
        <v>176</v>
      </c>
      <c r="G5" s="332" t="s">
        <v>179</v>
      </c>
      <c r="H5" s="332" t="s">
        <v>178</v>
      </c>
      <c r="I5" s="332" t="s">
        <v>174</v>
      </c>
      <c r="J5" s="2534" t="s">
        <v>175</v>
      </c>
      <c r="K5" s="4659" t="s">
        <v>181</v>
      </c>
      <c r="L5" s="4659"/>
      <c r="M5" s="4659" t="s">
        <v>21</v>
      </c>
      <c r="N5" s="4659" t="s">
        <v>29</v>
      </c>
      <c r="O5" s="5934" t="s">
        <v>258</v>
      </c>
      <c r="P5" s="5934"/>
      <c r="Q5" s="5934" t="s">
        <v>182</v>
      </c>
      <c r="R5" s="5934"/>
      <c r="S5" s="5934" t="s">
        <v>20</v>
      </c>
      <c r="T5" s="5934"/>
      <c r="U5" s="4659" t="s">
        <v>30</v>
      </c>
      <c r="V5" s="1110" t="s">
        <v>171</v>
      </c>
      <c r="W5" s="334"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2" s="17" customFormat="1" ht="20.25" customHeight="1" x14ac:dyDescent="0.25">
      <c r="A6" s="260" t="s">
        <v>1607</v>
      </c>
      <c r="B6" s="235"/>
      <c r="C6" s="235"/>
      <c r="D6" s="235"/>
      <c r="E6" s="235"/>
      <c r="F6" s="235"/>
      <c r="G6" s="236"/>
      <c r="H6" s="236"/>
      <c r="I6" s="235"/>
      <c r="J6" s="2649"/>
      <c r="K6" s="5885" t="s">
        <v>31</v>
      </c>
      <c r="L6" s="5885"/>
      <c r="M6" s="5885"/>
      <c r="N6" s="5885"/>
      <c r="O6" s="2663">
        <f>SUM(O7)</f>
        <v>2706858</v>
      </c>
      <c r="P6" s="2604"/>
      <c r="Q6" s="2465"/>
      <c r="R6" s="2606"/>
      <c r="S6" s="2629">
        <f>SUM(S7)</f>
        <v>2449</v>
      </c>
      <c r="T6" s="2608"/>
      <c r="U6" s="2609"/>
      <c r="V6" s="222"/>
      <c r="W6" s="225"/>
      <c r="X6" s="225"/>
      <c r="Y6" s="226">
        <f>SUM(Y7)</f>
        <v>2</v>
      </c>
      <c r="Z6" s="226">
        <f>SUM(Z7)</f>
        <v>2</v>
      </c>
      <c r="AA6" s="226"/>
      <c r="AB6" s="226"/>
      <c r="AC6" s="226"/>
      <c r="AD6" s="226"/>
      <c r="AE6" s="226"/>
      <c r="AF6" s="226"/>
      <c r="AG6" s="226"/>
      <c r="AH6" s="226"/>
      <c r="AI6" s="226"/>
      <c r="AJ6" s="226"/>
      <c r="AK6" s="190"/>
      <c r="AL6" s="190"/>
      <c r="AM6" s="190"/>
      <c r="AN6" s="190"/>
      <c r="AO6" s="190"/>
    </row>
    <row r="7" spans="1:42" s="17" customFormat="1" ht="16.5" x14ac:dyDescent="0.25">
      <c r="A7" s="1633"/>
      <c r="B7" s="1633"/>
      <c r="C7" s="1633"/>
      <c r="D7" s="1633"/>
      <c r="E7" s="1633"/>
      <c r="F7" s="1633"/>
      <c r="G7" s="513"/>
      <c r="H7" s="1633"/>
      <c r="I7" s="1633"/>
      <c r="J7" s="2463"/>
      <c r="K7" s="5981" t="s">
        <v>2295</v>
      </c>
      <c r="L7" s="5981"/>
      <c r="M7" s="5949"/>
      <c r="N7" s="5949"/>
      <c r="O7" s="2468">
        <f>SUM(O8)</f>
        <v>2706858</v>
      </c>
      <c r="P7" s="2508"/>
      <c r="Q7" s="2324"/>
      <c r="R7" s="2325"/>
      <c r="S7" s="2630">
        <f>SUM(S8)</f>
        <v>2449</v>
      </c>
      <c r="T7" s="2508"/>
      <c r="U7" s="2328"/>
      <c r="V7" s="537"/>
      <c r="W7" s="537"/>
      <c r="X7" s="209"/>
      <c r="Y7" s="45">
        <f>SUM(Y8)</f>
        <v>2</v>
      </c>
      <c r="Z7" s="95">
        <f>SUM(Z8)</f>
        <v>2</v>
      </c>
      <c r="AA7" s="209"/>
      <c r="AB7" s="209"/>
      <c r="AC7" s="209"/>
      <c r="AD7" s="209"/>
      <c r="AE7" s="216"/>
      <c r="AF7" s="209"/>
      <c r="AG7" s="209"/>
      <c r="AH7" s="209"/>
      <c r="AI7" s="209"/>
      <c r="AJ7" s="209"/>
      <c r="AK7" s="129"/>
      <c r="AL7" s="129"/>
    </row>
    <row r="8" spans="1:42" s="17" customFormat="1" ht="16.5" x14ac:dyDescent="0.3">
      <c r="A8" s="101"/>
      <c r="B8" s="101"/>
      <c r="C8" s="101"/>
      <c r="D8" s="101"/>
      <c r="E8" s="101"/>
      <c r="F8" s="101"/>
      <c r="G8" s="101"/>
      <c r="H8" s="101"/>
      <c r="I8" s="101"/>
      <c r="J8" s="2355"/>
      <c r="K8" s="5889" t="s">
        <v>289</v>
      </c>
      <c r="L8" s="5889"/>
      <c r="M8" s="5889"/>
      <c r="N8" s="5890"/>
      <c r="O8" s="2446">
        <f>SUM(O9:O10)</f>
        <v>2706858</v>
      </c>
      <c r="P8" s="2068"/>
      <c r="Q8" s="2067"/>
      <c r="R8" s="2069"/>
      <c r="S8" s="2631">
        <f>SUM(S9:S10)</f>
        <v>2449</v>
      </c>
      <c r="T8" s="4661"/>
      <c r="U8" s="2072"/>
      <c r="V8" s="1113"/>
      <c r="W8" s="138"/>
      <c r="X8" s="59"/>
      <c r="Y8" s="138">
        <f>SUM(Y9:Y10)</f>
        <v>2</v>
      </c>
      <c r="Z8" s="138">
        <f>SUM(Z9:Z10)</f>
        <v>2</v>
      </c>
      <c r="AA8" s="276"/>
      <c r="AB8" s="277"/>
      <c r="AC8" s="277"/>
      <c r="AD8" s="278"/>
      <c r="AE8" s="278"/>
      <c r="AF8" s="279"/>
      <c r="AG8" s="279"/>
      <c r="AH8" s="279"/>
      <c r="AI8" s="279"/>
      <c r="AJ8" s="279"/>
      <c r="AK8" s="129"/>
      <c r="AL8" s="129"/>
    </row>
    <row r="9" spans="1:42" s="587" customFormat="1" ht="70.5" customHeight="1" x14ac:dyDescent="0.25">
      <c r="A9" s="826" t="s">
        <v>871</v>
      </c>
      <c r="B9" s="590" t="s">
        <v>867</v>
      </c>
      <c r="C9" s="741" t="s">
        <v>285</v>
      </c>
      <c r="D9" s="741" t="s">
        <v>648</v>
      </c>
      <c r="E9" s="1379" t="s">
        <v>281</v>
      </c>
      <c r="F9" s="592" t="s">
        <v>296</v>
      </c>
      <c r="G9" s="754" t="s">
        <v>5069</v>
      </c>
      <c r="H9" s="827" t="s">
        <v>289</v>
      </c>
      <c r="I9" s="826" t="s">
        <v>2292</v>
      </c>
      <c r="J9" s="1961">
        <v>2013</v>
      </c>
      <c r="K9" s="2486" t="s">
        <v>4811</v>
      </c>
      <c r="L9" s="2012"/>
      <c r="M9" s="1967" t="s">
        <v>303</v>
      </c>
      <c r="N9" s="2335" t="s">
        <v>303</v>
      </c>
      <c r="O9" s="2449">
        <v>1111428.5</v>
      </c>
      <c r="P9" s="1965"/>
      <c r="Q9" s="1966">
        <v>0.01</v>
      </c>
      <c r="R9" s="1965"/>
      <c r="S9" s="2661" t="s">
        <v>2618</v>
      </c>
      <c r="T9" s="1963"/>
      <c r="U9" s="1962"/>
      <c r="V9" s="1112">
        <v>0</v>
      </c>
      <c r="W9" s="748">
        <v>41716</v>
      </c>
      <c r="X9" s="1574" t="s">
        <v>281</v>
      </c>
      <c r="Y9" s="1409">
        <v>1</v>
      </c>
      <c r="Z9" s="1410">
        <v>1</v>
      </c>
      <c r="AA9" s="631" t="s">
        <v>282</v>
      </c>
      <c r="AB9" s="1578"/>
      <c r="AC9" s="751"/>
      <c r="AD9" s="1394" t="s">
        <v>281</v>
      </c>
      <c r="AE9" s="1394" t="s">
        <v>281</v>
      </c>
      <c r="AF9" s="1313"/>
      <c r="AG9" s="1228"/>
      <c r="AH9" s="1222" t="s">
        <v>287</v>
      </c>
      <c r="AI9" s="1228" t="s">
        <v>287</v>
      </c>
      <c r="AJ9" s="1630" t="s">
        <v>2294</v>
      </c>
      <c r="AK9" s="1228" t="s">
        <v>287</v>
      </c>
      <c r="AL9" s="627" t="s">
        <v>287</v>
      </c>
      <c r="AM9" s="627" t="s">
        <v>287</v>
      </c>
      <c r="AN9" s="627" t="s">
        <v>287</v>
      </c>
      <c r="AO9" s="627" t="s">
        <v>287</v>
      </c>
      <c r="AP9" s="1182" t="s">
        <v>287</v>
      </c>
    </row>
    <row r="10" spans="1:42" s="587" customFormat="1" ht="80.25" customHeight="1" x14ac:dyDescent="0.25">
      <c r="A10" s="826" t="s">
        <v>871</v>
      </c>
      <c r="B10" s="590" t="s">
        <v>867</v>
      </c>
      <c r="C10" s="741" t="s">
        <v>285</v>
      </c>
      <c r="D10" s="741" t="s">
        <v>648</v>
      </c>
      <c r="E10" s="1379" t="s">
        <v>281</v>
      </c>
      <c r="F10" s="592" t="s">
        <v>296</v>
      </c>
      <c r="G10" s="754" t="s">
        <v>5069</v>
      </c>
      <c r="H10" s="827" t="s">
        <v>289</v>
      </c>
      <c r="I10" s="826" t="s">
        <v>2292</v>
      </c>
      <c r="J10" s="1961">
        <v>2013</v>
      </c>
      <c r="K10" s="2415" t="s">
        <v>4812</v>
      </c>
      <c r="L10" s="2218"/>
      <c r="M10" s="2401" t="s">
        <v>1579</v>
      </c>
      <c r="N10" s="2401" t="s">
        <v>2293</v>
      </c>
      <c r="O10" s="2469">
        <v>1595429.5</v>
      </c>
      <c r="P10" s="1957"/>
      <c r="Q10" s="1958">
        <v>0.15</v>
      </c>
      <c r="R10" s="1957"/>
      <c r="S10" s="2717">
        <v>2449</v>
      </c>
      <c r="T10" s="1955"/>
      <c r="U10" s="1954"/>
      <c r="V10" s="1112">
        <v>0</v>
      </c>
      <c r="W10" s="748">
        <v>41698</v>
      </c>
      <c r="X10" s="1574" t="s">
        <v>281</v>
      </c>
      <c r="Y10" s="1409">
        <v>1</v>
      </c>
      <c r="Z10" s="1410">
        <v>1</v>
      </c>
      <c r="AA10" s="631" t="s">
        <v>282</v>
      </c>
      <c r="AB10" s="1578"/>
      <c r="AC10" s="751"/>
      <c r="AD10" s="1394" t="s">
        <v>281</v>
      </c>
      <c r="AE10" s="1394"/>
      <c r="AF10" s="1313"/>
      <c r="AG10" s="1228"/>
      <c r="AH10" s="1222" t="s">
        <v>287</v>
      </c>
      <c r="AI10" s="1228" t="s">
        <v>287</v>
      </c>
      <c r="AJ10" s="1630" t="s">
        <v>2294</v>
      </c>
      <c r="AK10" s="1228" t="s">
        <v>287</v>
      </c>
      <c r="AL10" s="627" t="s">
        <v>287</v>
      </c>
      <c r="AM10" s="627" t="s">
        <v>287</v>
      </c>
      <c r="AN10" s="627" t="s">
        <v>287</v>
      </c>
      <c r="AO10" s="627" t="s">
        <v>287</v>
      </c>
      <c r="AP10" s="1182" t="s">
        <v>287</v>
      </c>
    </row>
    <row r="11" spans="1:42" s="587" customFormat="1" ht="15.75" x14ac:dyDescent="0.25">
      <c r="A11" s="1708"/>
      <c r="B11" s="1850"/>
      <c r="C11" s="1710"/>
      <c r="D11" s="1710"/>
      <c r="E11" s="1851"/>
      <c r="F11" s="1852"/>
      <c r="G11" s="1712"/>
      <c r="H11" s="1713"/>
      <c r="I11" s="1708"/>
      <c r="J11" s="1714"/>
      <c r="K11" s="2000"/>
      <c r="L11" s="2000"/>
      <c r="M11" s="2503"/>
      <c r="N11" s="2503"/>
      <c r="O11" s="1951"/>
      <c r="P11" s="1949"/>
      <c r="Q11" s="1950"/>
      <c r="R11" s="1949"/>
      <c r="S11" s="2714"/>
      <c r="T11" s="1947"/>
      <c r="U11" s="1946"/>
      <c r="V11" s="1715"/>
      <c r="W11" s="1716"/>
      <c r="X11" s="1717"/>
      <c r="Y11" s="1718"/>
      <c r="Z11" s="1719"/>
      <c r="AA11" s="1720"/>
      <c r="AB11" s="1727"/>
      <c r="AC11" s="1853"/>
      <c r="AD11" s="1781"/>
      <c r="AE11" s="1781"/>
      <c r="AF11" s="1854"/>
      <c r="AG11" s="1855"/>
      <c r="AH11" s="1856"/>
      <c r="AI11" s="1855"/>
      <c r="AJ11" s="1857"/>
      <c r="AK11" s="1855"/>
      <c r="AL11" s="1690"/>
      <c r="AM11" s="1690"/>
      <c r="AN11" s="1690"/>
      <c r="AO11" s="1690"/>
      <c r="AP11" s="1784"/>
    </row>
    <row r="12" spans="1:42" s="129" customFormat="1" ht="14.1" customHeight="1" x14ac:dyDescent="0.25">
      <c r="A12" s="348"/>
      <c r="B12" s="351"/>
      <c r="C12" s="351"/>
      <c r="D12" s="348"/>
      <c r="E12" s="348"/>
      <c r="F12" s="348"/>
      <c r="G12" s="352"/>
      <c r="H12" s="352"/>
      <c r="I12" s="348"/>
      <c r="J12" s="348"/>
      <c r="K12" s="2042" t="s">
        <v>1273</v>
      </c>
      <c r="L12" s="2042"/>
      <c r="M12" s="2340"/>
      <c r="N12" s="2340"/>
      <c r="O12" s="2341"/>
      <c r="P12" s="2341"/>
      <c r="Q12" s="2505"/>
      <c r="R12" s="2505"/>
      <c r="S12" s="4699"/>
      <c r="T12" s="2340"/>
      <c r="U12" s="2344"/>
      <c r="V12" s="348"/>
      <c r="W12" s="190"/>
      <c r="X12" s="190"/>
      <c r="Y12" s="190"/>
      <c r="Z12" s="190"/>
      <c r="AA12" s="190"/>
      <c r="AB12" s="190"/>
      <c r="AC12" s="190"/>
      <c r="AD12" s="348"/>
    </row>
    <row r="13" spans="1:42" s="129" customFormat="1" ht="15.75" x14ac:dyDescent="0.25">
      <c r="A13" s="348"/>
      <c r="B13" s="351"/>
      <c r="C13" s="351"/>
      <c r="D13" s="348"/>
      <c r="E13" s="348"/>
      <c r="F13" s="348"/>
      <c r="G13" s="352"/>
      <c r="H13" s="352"/>
      <c r="I13" s="348"/>
      <c r="J13" s="348"/>
      <c r="K13" s="190"/>
      <c r="L13" s="190"/>
      <c r="M13" s="353"/>
      <c r="N13" s="353"/>
      <c r="O13" s="354"/>
      <c r="P13" s="354"/>
      <c r="Q13" s="356"/>
      <c r="R13" s="356"/>
      <c r="S13" s="355"/>
      <c r="T13" s="353"/>
      <c r="U13" s="190"/>
      <c r="V13" s="348"/>
      <c r="W13" s="190"/>
      <c r="X13" s="190"/>
      <c r="Y13" s="190"/>
      <c r="Z13" s="190"/>
      <c r="AA13" s="190"/>
      <c r="AB13" s="190"/>
      <c r="AC13" s="190"/>
      <c r="AD13" s="348"/>
    </row>
    <row r="15" spans="1:42" s="129" customFormat="1" x14ac:dyDescent="0.25"/>
    <row r="18" spans="1:30" s="129" customFormat="1" ht="15.75" x14ac:dyDescent="0.25">
      <c r="A18" s="1356"/>
    </row>
    <row r="21" spans="1:30" s="129" customFormat="1" x14ac:dyDescent="0.25"/>
    <row r="22" spans="1:30" ht="15.75" x14ac:dyDescent="0.25">
      <c r="B22" s="17"/>
      <c r="C22" s="17"/>
      <c r="D22" s="161"/>
      <c r="E22" s="161"/>
      <c r="F22" s="161"/>
      <c r="G22" s="167"/>
      <c r="H22" s="167"/>
      <c r="I22" s="161"/>
      <c r="J22" s="161"/>
      <c r="K22" s="17"/>
      <c r="L22" s="17"/>
      <c r="M22" s="81"/>
      <c r="N22" s="81"/>
      <c r="O22" s="168"/>
      <c r="P22" s="168"/>
      <c r="Q22" s="170"/>
      <c r="R22" s="170"/>
      <c r="S22" s="169"/>
      <c r="T22" s="81"/>
      <c r="U22" s="17"/>
      <c r="V22" s="161"/>
      <c r="W22" s="17"/>
      <c r="X22" s="17"/>
      <c r="Y22" s="17"/>
      <c r="Z22" s="17"/>
      <c r="AA22" s="17"/>
      <c r="AB22" s="17"/>
      <c r="AC22" s="17"/>
      <c r="AD22" s="161"/>
    </row>
    <row r="23" spans="1:30" ht="15.75" x14ac:dyDescent="0.25">
      <c r="B23" s="17"/>
      <c r="C23" s="17"/>
      <c r="D23" s="161"/>
      <c r="E23" s="161"/>
      <c r="F23" s="161"/>
      <c r="G23" s="167"/>
      <c r="H23" s="167"/>
      <c r="I23" s="161"/>
      <c r="J23" s="161"/>
      <c r="K23" s="17"/>
      <c r="L23" s="17"/>
      <c r="M23" s="81"/>
      <c r="N23" s="81"/>
      <c r="O23" s="168"/>
      <c r="P23" s="168"/>
      <c r="Q23" s="170"/>
      <c r="R23" s="170"/>
      <c r="S23" s="169"/>
      <c r="T23" s="81"/>
      <c r="U23" s="17"/>
      <c r="V23" s="161"/>
      <c r="W23" s="17"/>
      <c r="X23" s="17"/>
      <c r="Y23" s="17"/>
      <c r="Z23" s="17"/>
      <c r="AA23" s="17"/>
      <c r="AB23" s="17"/>
      <c r="AC23" s="17"/>
      <c r="AD23" s="161"/>
    </row>
    <row r="24" spans="1:30" s="129" customFormat="1" ht="15.75" x14ac:dyDescent="0.25">
      <c r="B24" s="190"/>
      <c r="C24" s="190"/>
      <c r="D24" s="348"/>
      <c r="E24" s="348"/>
      <c r="F24" s="348"/>
      <c r="G24" s="352"/>
      <c r="H24" s="352"/>
      <c r="I24" s="348"/>
      <c r="J24" s="348"/>
      <c r="K24" s="190"/>
      <c r="L24" s="190"/>
      <c r="M24" s="353"/>
      <c r="N24" s="353"/>
      <c r="O24" s="354"/>
      <c r="P24" s="354"/>
      <c r="Q24" s="356"/>
      <c r="R24" s="356"/>
      <c r="S24" s="355"/>
      <c r="T24" s="353"/>
      <c r="U24" s="190"/>
      <c r="V24" s="348"/>
      <c r="W24" s="190"/>
      <c r="X24" s="190"/>
      <c r="Y24" s="190"/>
      <c r="Z24" s="190"/>
      <c r="AA24" s="190"/>
      <c r="AB24" s="190"/>
      <c r="AC24" s="190"/>
      <c r="AD24" s="348"/>
    </row>
    <row r="25" spans="1:30" ht="15.75" x14ac:dyDescent="0.25">
      <c r="B25" s="17"/>
      <c r="C25" s="17"/>
      <c r="D25" s="161"/>
      <c r="E25" s="161"/>
      <c r="F25" s="161"/>
      <c r="G25" s="167"/>
      <c r="H25" s="167"/>
      <c r="I25" s="161"/>
      <c r="J25" s="161"/>
      <c r="K25" s="17"/>
      <c r="L25" s="17"/>
      <c r="M25" s="81"/>
      <c r="N25" s="81"/>
      <c r="O25" s="168"/>
      <c r="P25" s="168"/>
      <c r="Q25" s="170"/>
      <c r="R25" s="170"/>
      <c r="S25" s="169"/>
      <c r="T25" s="81"/>
      <c r="U25" s="17"/>
      <c r="V25" s="161"/>
      <c r="W25" s="17"/>
      <c r="X25" s="17"/>
      <c r="Y25" s="17"/>
      <c r="Z25" s="17"/>
      <c r="AA25" s="17"/>
      <c r="AB25" s="17"/>
      <c r="AC25" s="17"/>
      <c r="AD25" s="161"/>
    </row>
    <row r="26" spans="1:30" ht="15.75" x14ac:dyDescent="0.25">
      <c r="B26" s="17"/>
      <c r="C26" s="17"/>
      <c r="D26" s="161"/>
      <c r="E26" s="161"/>
      <c r="F26" s="161"/>
      <c r="G26" s="167"/>
      <c r="H26" s="167"/>
      <c r="I26" s="161"/>
      <c r="J26" s="161"/>
      <c r="K26" s="17"/>
      <c r="L26" s="17"/>
      <c r="M26" s="81"/>
      <c r="N26" s="81"/>
      <c r="O26" s="168"/>
      <c r="P26" s="168"/>
      <c r="Q26" s="170"/>
      <c r="R26" s="170"/>
      <c r="S26" s="169"/>
      <c r="T26" s="81"/>
      <c r="U26" s="17"/>
      <c r="V26" s="161"/>
      <c r="W26" s="17"/>
      <c r="X26" s="17"/>
      <c r="Y26" s="17"/>
      <c r="Z26" s="17"/>
      <c r="AA26" s="17"/>
      <c r="AB26" s="17"/>
      <c r="AC26" s="17"/>
      <c r="AD26" s="161"/>
    </row>
    <row r="27" spans="1:30" s="129" customFormat="1" ht="15.75" x14ac:dyDescent="0.25">
      <c r="B27" s="190"/>
      <c r="C27" s="190"/>
      <c r="D27" s="348"/>
      <c r="E27" s="348"/>
      <c r="F27" s="348"/>
      <c r="G27" s="352"/>
      <c r="H27" s="352"/>
      <c r="I27" s="348"/>
      <c r="J27" s="348"/>
      <c r="K27" s="190"/>
      <c r="L27" s="190"/>
      <c r="M27" s="353"/>
      <c r="N27" s="353"/>
      <c r="O27" s="354"/>
      <c r="P27" s="354"/>
      <c r="Q27" s="356"/>
      <c r="R27" s="356"/>
      <c r="S27" s="355"/>
      <c r="T27" s="353"/>
      <c r="U27" s="190"/>
      <c r="V27" s="348"/>
      <c r="W27" s="190"/>
      <c r="X27" s="190"/>
      <c r="Y27" s="190"/>
      <c r="Z27" s="190"/>
      <c r="AA27" s="190"/>
      <c r="AB27" s="190"/>
      <c r="AC27" s="190"/>
      <c r="AD27" s="348"/>
    </row>
    <row r="28" spans="1:30" ht="15.75" x14ac:dyDescent="0.25">
      <c r="B28" s="17"/>
      <c r="C28" s="17"/>
      <c r="D28" s="161"/>
      <c r="E28" s="161"/>
      <c r="F28" s="161"/>
      <c r="G28" s="167"/>
      <c r="H28" s="167"/>
      <c r="I28" s="161"/>
      <c r="J28" s="161"/>
      <c r="K28" s="17"/>
      <c r="L28" s="17"/>
      <c r="M28" s="81"/>
      <c r="N28" s="81"/>
      <c r="O28" s="168"/>
      <c r="P28" s="168"/>
      <c r="Q28" s="170"/>
      <c r="R28" s="170"/>
      <c r="S28" s="169"/>
      <c r="T28" s="81"/>
      <c r="U28" s="17"/>
      <c r="V28" s="161"/>
      <c r="W28" s="17"/>
      <c r="X28" s="17"/>
      <c r="Y28" s="17"/>
      <c r="Z28" s="17"/>
      <c r="AA28" s="17"/>
      <c r="AB28" s="17"/>
      <c r="AC28" s="17"/>
      <c r="AD28" s="161"/>
    </row>
    <row r="29" spans="1:30" ht="15.75" x14ac:dyDescent="0.25">
      <c r="B29" s="17"/>
      <c r="C29" s="17"/>
      <c r="D29" s="161"/>
      <c r="E29" s="161"/>
      <c r="F29" s="161"/>
      <c r="G29" s="167"/>
      <c r="H29" s="167"/>
      <c r="I29" s="161"/>
      <c r="J29" s="161"/>
      <c r="K29" s="17"/>
      <c r="L29" s="17"/>
      <c r="M29" s="81"/>
      <c r="N29" s="81"/>
      <c r="O29" s="168"/>
      <c r="P29" s="168"/>
      <c r="Q29" s="170"/>
      <c r="R29" s="170"/>
      <c r="S29" s="169"/>
      <c r="T29" s="81"/>
      <c r="U29" s="17"/>
      <c r="V29" s="161"/>
      <c r="W29" s="17"/>
      <c r="X29" s="17"/>
      <c r="Y29" s="17"/>
      <c r="Z29" s="17"/>
      <c r="AA29" s="17"/>
      <c r="AB29" s="17"/>
      <c r="AC29" s="17"/>
      <c r="AD29" s="161"/>
    </row>
    <row r="30" spans="1:30" ht="15.75" x14ac:dyDescent="0.25">
      <c r="B30" s="17"/>
      <c r="C30" s="17"/>
      <c r="D30" s="161"/>
      <c r="E30" s="161"/>
      <c r="F30" s="161"/>
      <c r="G30" s="167"/>
      <c r="H30" s="167"/>
      <c r="I30" s="161"/>
      <c r="J30" s="161"/>
      <c r="K30" s="17"/>
      <c r="L30" s="17"/>
      <c r="M30" s="81"/>
      <c r="N30" s="81"/>
      <c r="O30" s="168"/>
      <c r="P30" s="168"/>
      <c r="Q30" s="170"/>
      <c r="R30" s="170"/>
      <c r="S30" s="169"/>
      <c r="T30" s="81"/>
      <c r="U30" s="17"/>
      <c r="V30" s="161"/>
      <c r="W30" s="17"/>
      <c r="X30" s="17"/>
      <c r="Y30" s="17"/>
      <c r="Z30" s="17"/>
      <c r="AA30" s="17"/>
      <c r="AB30" s="17"/>
      <c r="AC30" s="17"/>
      <c r="AD30" s="161"/>
    </row>
    <row r="31" spans="1:30" ht="15.75" x14ac:dyDescent="0.25">
      <c r="B31" s="17"/>
      <c r="C31" s="17"/>
      <c r="D31" s="161"/>
      <c r="E31" s="161"/>
      <c r="F31" s="161"/>
      <c r="G31" s="167"/>
      <c r="H31" s="167"/>
      <c r="I31" s="161"/>
      <c r="J31" s="161"/>
      <c r="K31" s="17"/>
      <c r="L31" s="17"/>
      <c r="M31" s="81"/>
      <c r="N31" s="81"/>
      <c r="O31" s="168"/>
      <c r="P31" s="168"/>
      <c r="Q31" s="170"/>
      <c r="R31" s="170"/>
      <c r="S31" s="169"/>
      <c r="T31" s="81"/>
      <c r="U31" s="17"/>
      <c r="V31" s="161"/>
      <c r="W31" s="17"/>
      <c r="X31" s="17"/>
      <c r="Y31" s="17"/>
      <c r="Z31" s="17"/>
      <c r="AA31" s="17"/>
      <c r="AB31" s="17"/>
      <c r="AC31" s="17"/>
      <c r="AD31" s="161"/>
    </row>
    <row r="32" spans="1:30" ht="15.75" x14ac:dyDescent="0.25">
      <c r="B32" s="17"/>
      <c r="C32" s="17"/>
      <c r="D32" s="17"/>
      <c r="E32" s="17"/>
      <c r="F32" s="161"/>
      <c r="G32" s="167"/>
      <c r="H32" s="167"/>
      <c r="I32" s="161"/>
      <c r="J32" s="161"/>
      <c r="K32" s="17"/>
      <c r="L32" s="17"/>
      <c r="M32" s="81"/>
      <c r="N32" s="81"/>
      <c r="O32" s="168"/>
      <c r="P32" s="168"/>
      <c r="Q32" s="170"/>
      <c r="R32" s="170"/>
      <c r="S32" s="169"/>
      <c r="T32" s="81"/>
      <c r="U32" s="17"/>
      <c r="V32" s="161"/>
      <c r="W32" s="17"/>
      <c r="X32" s="17"/>
      <c r="Y32" s="17"/>
      <c r="Z32" s="17"/>
      <c r="AA32" s="17"/>
      <c r="AB32" s="17"/>
      <c r="AC32" s="17"/>
      <c r="AD32" s="161"/>
    </row>
    <row r="33" spans="2:30" ht="15.75" x14ac:dyDescent="0.25">
      <c r="B33" s="17"/>
      <c r="C33" s="17"/>
      <c r="D33" s="17"/>
      <c r="E33" s="17"/>
      <c r="F33" s="161"/>
      <c r="G33" s="167"/>
      <c r="H33" s="167"/>
      <c r="I33" s="161"/>
      <c r="J33" s="161"/>
      <c r="K33" s="17"/>
      <c r="L33" s="17"/>
      <c r="M33" s="81"/>
      <c r="N33" s="81"/>
      <c r="O33" s="168"/>
      <c r="P33" s="168"/>
      <c r="Q33" s="170"/>
      <c r="R33" s="170"/>
      <c r="S33" s="169"/>
      <c r="T33" s="81"/>
      <c r="U33" s="17"/>
      <c r="V33" s="161"/>
      <c r="W33" s="17"/>
      <c r="X33" s="17"/>
      <c r="Y33" s="17"/>
      <c r="Z33" s="17"/>
      <c r="AA33" s="17"/>
      <c r="AB33" s="17"/>
      <c r="AC33" s="17"/>
      <c r="AD33" s="161"/>
    </row>
    <row r="34" spans="2:30" ht="15.75" x14ac:dyDescent="0.25">
      <c r="B34" s="17"/>
      <c r="C34" s="17"/>
      <c r="D34" s="17"/>
      <c r="E34" s="17"/>
      <c r="F34" s="161"/>
      <c r="G34" s="167"/>
      <c r="H34" s="167"/>
      <c r="I34" s="161"/>
      <c r="J34" s="161"/>
      <c r="K34" s="17"/>
      <c r="L34" s="17"/>
      <c r="M34" s="81"/>
      <c r="N34" s="81"/>
      <c r="O34" s="168"/>
      <c r="P34" s="168"/>
      <c r="Q34" s="170"/>
      <c r="R34" s="170"/>
      <c r="S34" s="169"/>
      <c r="T34" s="81"/>
      <c r="U34" s="17"/>
      <c r="V34" s="161"/>
      <c r="W34" s="17"/>
      <c r="X34" s="17"/>
      <c r="Y34" s="17"/>
      <c r="Z34" s="17"/>
      <c r="AA34" s="17"/>
      <c r="AB34" s="17"/>
      <c r="AC34" s="17"/>
      <c r="AD34" s="161"/>
    </row>
    <row r="35" spans="2:30" x14ac:dyDescent="0.25">
      <c r="B35" s="6"/>
      <c r="C35" s="6"/>
      <c r="D35" s="6"/>
      <c r="E35" s="6"/>
      <c r="F35" s="111"/>
      <c r="G35" s="112"/>
      <c r="H35" s="112"/>
      <c r="I35" s="111"/>
      <c r="J35" s="111"/>
      <c r="M35" s="83"/>
      <c r="N35" s="83"/>
      <c r="P35" s="65"/>
      <c r="R35" s="67"/>
      <c r="S35" s="171"/>
      <c r="T35" s="83"/>
      <c r="V35" s="109"/>
      <c r="W35" s="6"/>
      <c r="X35" s="6"/>
      <c r="AD35" s="109"/>
    </row>
    <row r="36" spans="2:30" x14ac:dyDescent="0.25">
      <c r="B36" s="6"/>
      <c r="C36" s="6"/>
      <c r="D36" s="6"/>
      <c r="E36" s="6"/>
      <c r="F36" s="111"/>
      <c r="G36" s="112"/>
      <c r="H36" s="112"/>
      <c r="I36" s="111"/>
      <c r="J36" s="111"/>
      <c r="M36" s="83"/>
      <c r="N36" s="83"/>
      <c r="P36" s="65"/>
      <c r="R36" s="67"/>
      <c r="S36" s="171"/>
      <c r="T36" s="83"/>
      <c r="V36" s="109"/>
      <c r="W36" s="6"/>
      <c r="X36" s="6"/>
      <c r="AD36" s="109"/>
    </row>
    <row r="37" spans="2:30" x14ac:dyDescent="0.25">
      <c r="B37" s="6"/>
      <c r="C37" s="6"/>
      <c r="D37" s="6"/>
      <c r="E37" s="6"/>
      <c r="F37" s="111"/>
      <c r="G37" s="112"/>
      <c r="H37" s="112"/>
      <c r="I37" s="111"/>
      <c r="J37" s="111"/>
      <c r="M37" s="83"/>
      <c r="N37" s="83"/>
      <c r="P37" s="65"/>
      <c r="R37" s="67"/>
      <c r="S37" s="171"/>
      <c r="T37" s="83"/>
      <c r="V37" s="109"/>
      <c r="W37" s="6"/>
      <c r="X37" s="6"/>
      <c r="AD37" s="109"/>
    </row>
    <row r="38" spans="2:30" x14ac:dyDescent="0.25">
      <c r="B38" s="6"/>
      <c r="C38" s="6"/>
      <c r="D38" s="6"/>
      <c r="E38" s="6"/>
      <c r="F38" s="111"/>
      <c r="G38" s="112"/>
      <c r="H38" s="112"/>
      <c r="I38" s="111"/>
      <c r="J38" s="111"/>
      <c r="M38" s="83"/>
      <c r="N38" s="83"/>
      <c r="P38" s="65"/>
      <c r="R38" s="67"/>
      <c r="S38" s="171"/>
      <c r="T38" s="83"/>
      <c r="V38" s="109"/>
      <c r="W38" s="6"/>
      <c r="X38" s="6"/>
      <c r="AD38" s="109"/>
    </row>
    <row r="39" spans="2:30" x14ac:dyDescent="0.25">
      <c r="B39" s="6"/>
      <c r="C39" s="6"/>
      <c r="D39" s="6"/>
      <c r="E39" s="6"/>
      <c r="F39" s="111"/>
      <c r="G39" s="112"/>
      <c r="H39" s="112"/>
      <c r="I39" s="111"/>
      <c r="J39" s="111"/>
      <c r="M39" s="83"/>
      <c r="N39" s="83"/>
      <c r="P39" s="65"/>
      <c r="R39" s="67"/>
      <c r="S39" s="171"/>
      <c r="T39" s="83"/>
      <c r="V39" s="109"/>
      <c r="W39" s="6"/>
      <c r="X39" s="6"/>
      <c r="AD39" s="109"/>
    </row>
    <row r="40" spans="2:30" x14ac:dyDescent="0.25">
      <c r="B40" s="6"/>
      <c r="C40" s="6"/>
      <c r="D40" s="6"/>
      <c r="E40" s="6"/>
      <c r="F40" s="111"/>
      <c r="G40" s="112"/>
      <c r="H40" s="112"/>
      <c r="I40" s="111"/>
      <c r="J40" s="111"/>
      <c r="M40" s="83"/>
      <c r="N40" s="83"/>
      <c r="P40" s="65"/>
      <c r="R40" s="67"/>
      <c r="S40" s="171"/>
      <c r="T40" s="83"/>
      <c r="V40" s="109"/>
      <c r="W40" s="6"/>
      <c r="X40" s="6"/>
      <c r="AD40" s="109"/>
    </row>
    <row r="41" spans="2:30" x14ac:dyDescent="0.25">
      <c r="B41" s="6"/>
      <c r="C41" s="6"/>
      <c r="D41" s="6"/>
      <c r="E41" s="6"/>
      <c r="F41" s="111"/>
      <c r="G41" s="112"/>
      <c r="H41" s="112"/>
      <c r="I41" s="111"/>
      <c r="J41" s="111"/>
      <c r="M41" s="83"/>
      <c r="N41" s="83"/>
      <c r="P41" s="65"/>
      <c r="R41" s="67"/>
      <c r="S41" s="171"/>
      <c r="T41" s="83"/>
      <c r="V41" s="109"/>
      <c r="W41" s="6"/>
      <c r="X41" s="6"/>
      <c r="AD41" s="109"/>
    </row>
    <row r="42" spans="2:30" x14ac:dyDescent="0.25">
      <c r="B42" s="6"/>
      <c r="C42" s="6"/>
      <c r="D42" s="6"/>
      <c r="E42" s="6"/>
      <c r="F42" s="111"/>
      <c r="G42" s="112"/>
      <c r="H42" s="112"/>
      <c r="I42" s="111"/>
      <c r="J42" s="111"/>
      <c r="M42" s="83"/>
      <c r="N42" s="83"/>
      <c r="P42" s="65"/>
      <c r="R42" s="67"/>
      <c r="S42" s="171"/>
      <c r="T42" s="83"/>
      <c r="V42" s="109"/>
      <c r="W42" s="6"/>
      <c r="X42" s="6"/>
      <c r="AD42" s="109"/>
    </row>
    <row r="43" spans="2:30" x14ac:dyDescent="0.25">
      <c r="B43" s="6"/>
      <c r="C43" s="6"/>
      <c r="D43" s="6"/>
      <c r="E43" s="6"/>
      <c r="F43" s="111"/>
      <c r="G43" s="112"/>
      <c r="H43" s="112"/>
      <c r="I43" s="111"/>
      <c r="J43" s="111"/>
      <c r="M43" s="83"/>
      <c r="N43" s="83"/>
      <c r="P43" s="65"/>
      <c r="R43" s="67"/>
      <c r="S43" s="171"/>
      <c r="T43" s="83"/>
      <c r="V43" s="109"/>
      <c r="W43" s="6"/>
      <c r="X43" s="6"/>
      <c r="AD43" s="109"/>
    </row>
    <row r="44" spans="2:30" x14ac:dyDescent="0.25">
      <c r="B44" s="6"/>
      <c r="C44" s="6"/>
      <c r="D44" s="6"/>
      <c r="E44" s="6"/>
      <c r="F44" s="111"/>
      <c r="G44" s="112"/>
      <c r="H44" s="112"/>
      <c r="I44" s="111"/>
      <c r="J44" s="111"/>
      <c r="M44" s="83"/>
      <c r="N44" s="83"/>
      <c r="P44" s="65"/>
      <c r="R44" s="67"/>
      <c r="S44" s="171"/>
      <c r="T44" s="83"/>
      <c r="V44" s="109"/>
      <c r="W44" s="6"/>
      <c r="X44" s="6"/>
      <c r="AD44" s="109"/>
    </row>
    <row r="45" spans="2:30" x14ac:dyDescent="0.25">
      <c r="B45" s="6"/>
      <c r="C45" s="6"/>
      <c r="D45" s="6"/>
      <c r="E45" s="6"/>
      <c r="F45" s="111"/>
      <c r="G45" s="112"/>
      <c r="H45" s="112"/>
      <c r="I45" s="111"/>
      <c r="J45" s="111"/>
      <c r="M45" s="83"/>
      <c r="N45" s="83"/>
      <c r="P45" s="65"/>
      <c r="R45" s="67"/>
      <c r="S45" s="171"/>
      <c r="T45" s="83"/>
      <c r="V45" s="109"/>
      <c r="W45" s="6"/>
      <c r="X45" s="6"/>
      <c r="AD45" s="109"/>
    </row>
    <row r="46" spans="2:30" x14ac:dyDescent="0.25">
      <c r="B46" s="6"/>
      <c r="C46" s="6"/>
      <c r="D46" s="6"/>
      <c r="E46" s="6"/>
      <c r="F46" s="111"/>
      <c r="G46" s="112"/>
      <c r="H46" s="112"/>
      <c r="I46" s="111"/>
      <c r="J46" s="111"/>
      <c r="M46" s="83"/>
      <c r="N46" s="83"/>
      <c r="P46" s="65"/>
      <c r="R46" s="67"/>
      <c r="S46" s="171"/>
      <c r="T46" s="83"/>
      <c r="V46" s="109"/>
      <c r="W46" s="6"/>
      <c r="X46" s="6"/>
      <c r="AD46" s="109"/>
    </row>
    <row r="47" spans="2:30" x14ac:dyDescent="0.25">
      <c r="B47" s="6"/>
      <c r="C47" s="6"/>
      <c r="D47" s="6"/>
      <c r="E47" s="6"/>
      <c r="F47" s="111"/>
      <c r="G47" s="112"/>
      <c r="H47" s="112"/>
      <c r="I47" s="111"/>
      <c r="J47" s="111"/>
      <c r="M47" s="83"/>
      <c r="N47" s="83"/>
      <c r="P47" s="65"/>
      <c r="R47" s="67"/>
      <c r="S47" s="171"/>
      <c r="T47" s="83"/>
      <c r="V47" s="109"/>
      <c r="W47" s="6"/>
      <c r="X47" s="6"/>
      <c r="AD47" s="109"/>
    </row>
    <row r="48" spans="2:30" x14ac:dyDescent="0.25">
      <c r="B48" s="6"/>
      <c r="C48" s="6"/>
      <c r="D48" s="6"/>
      <c r="E48" s="6"/>
      <c r="F48" s="6"/>
      <c r="G48" s="6"/>
      <c r="H48" s="6"/>
      <c r="I48" s="6"/>
      <c r="J48" s="6"/>
      <c r="M48" s="83"/>
      <c r="N48" s="83"/>
      <c r="P48" s="65"/>
      <c r="R48" s="67"/>
      <c r="S48" s="171"/>
      <c r="T48" s="83"/>
      <c r="V48" s="109"/>
      <c r="W48" s="6"/>
      <c r="X48" s="6"/>
      <c r="AD48" s="109"/>
    </row>
    <row r="49" spans="2:30" x14ac:dyDescent="0.25">
      <c r="B49" s="6"/>
      <c r="C49" s="6"/>
      <c r="D49" s="6"/>
      <c r="E49" s="6"/>
      <c r="F49" s="6"/>
      <c r="G49" s="6"/>
      <c r="H49" s="6"/>
      <c r="I49" s="6"/>
      <c r="J49" s="6"/>
      <c r="M49" s="83"/>
      <c r="N49" s="83"/>
      <c r="P49" s="65"/>
      <c r="R49" s="67"/>
      <c r="S49" s="171"/>
      <c r="T49" s="83"/>
      <c r="V49" s="109"/>
      <c r="W49" s="6"/>
      <c r="X49" s="6"/>
      <c r="AD49" s="109"/>
    </row>
    <row r="50" spans="2:30" x14ac:dyDescent="0.25">
      <c r="B50" s="6"/>
      <c r="C50" s="6"/>
      <c r="D50" s="6"/>
      <c r="E50" s="6"/>
      <c r="F50" s="6"/>
      <c r="G50" s="6"/>
      <c r="H50" s="6"/>
      <c r="I50" s="6"/>
      <c r="J50" s="6"/>
      <c r="M50" s="83"/>
      <c r="N50" s="83"/>
      <c r="P50" s="65"/>
      <c r="R50" s="67"/>
      <c r="S50" s="171"/>
      <c r="T50" s="83"/>
      <c r="V50" s="109"/>
      <c r="W50" s="6"/>
      <c r="X50" s="6"/>
      <c r="AD50" s="109"/>
    </row>
    <row r="51" spans="2:30" x14ac:dyDescent="0.25">
      <c r="B51" s="6"/>
      <c r="C51" s="6"/>
      <c r="D51" s="6"/>
      <c r="E51" s="6"/>
      <c r="F51" s="6"/>
      <c r="G51" s="6"/>
      <c r="H51" s="6"/>
      <c r="I51" s="6"/>
      <c r="J51" s="6"/>
      <c r="M51" s="83"/>
      <c r="N51" s="83"/>
      <c r="P51" s="65"/>
      <c r="R51" s="67"/>
      <c r="S51" s="171"/>
      <c r="T51" s="83"/>
      <c r="V51" s="109"/>
      <c r="W51" s="6"/>
      <c r="X51" s="6"/>
      <c r="AD51" s="109"/>
    </row>
    <row r="52" spans="2:30" x14ac:dyDescent="0.25">
      <c r="B52" s="6"/>
      <c r="C52" s="6"/>
      <c r="D52" s="6"/>
      <c r="E52" s="6"/>
      <c r="F52" s="6"/>
      <c r="G52" s="6"/>
      <c r="H52" s="6"/>
      <c r="I52" s="6"/>
      <c r="J52" s="6"/>
      <c r="M52" s="83"/>
      <c r="N52" s="83"/>
      <c r="P52" s="65"/>
      <c r="R52" s="67"/>
      <c r="S52" s="171"/>
      <c r="T52" s="83"/>
      <c r="V52" s="109"/>
      <c r="W52" s="6"/>
      <c r="X52" s="6"/>
      <c r="AD52" s="109"/>
    </row>
    <row r="53" spans="2:30" x14ac:dyDescent="0.25">
      <c r="B53" s="6"/>
      <c r="C53" s="6"/>
      <c r="D53" s="6"/>
      <c r="E53" s="6"/>
      <c r="F53" s="6"/>
      <c r="G53" s="6"/>
      <c r="H53" s="6"/>
      <c r="I53" s="6"/>
      <c r="J53" s="6"/>
      <c r="M53" s="83"/>
      <c r="N53" s="83"/>
      <c r="P53" s="65"/>
      <c r="R53" s="67"/>
      <c r="S53" s="171"/>
      <c r="T53" s="83"/>
      <c r="V53" s="109"/>
      <c r="W53" s="6"/>
      <c r="X53" s="6"/>
      <c r="AD53" s="109"/>
    </row>
    <row r="54" spans="2:30" x14ac:dyDescent="0.25">
      <c r="B54" s="6"/>
      <c r="C54" s="6"/>
      <c r="D54" s="6"/>
      <c r="E54" s="6"/>
      <c r="F54" s="6"/>
      <c r="G54" s="6"/>
      <c r="H54" s="6"/>
      <c r="I54" s="6"/>
      <c r="J54" s="6"/>
      <c r="M54" s="83"/>
      <c r="N54" s="83"/>
      <c r="P54" s="65"/>
      <c r="R54" s="67"/>
      <c r="S54" s="171"/>
      <c r="T54" s="83"/>
      <c r="V54" s="109"/>
      <c r="W54" s="6"/>
      <c r="X54" s="6"/>
      <c r="AD54" s="109"/>
    </row>
    <row r="55" spans="2:30" x14ac:dyDescent="0.25">
      <c r="B55" s="6"/>
      <c r="C55" s="6"/>
      <c r="D55" s="6"/>
      <c r="E55" s="6"/>
      <c r="F55" s="6"/>
      <c r="G55" s="6"/>
      <c r="H55" s="6"/>
      <c r="I55" s="6"/>
      <c r="J55" s="6"/>
      <c r="M55" s="83"/>
      <c r="N55" s="83"/>
      <c r="P55" s="65"/>
      <c r="R55" s="67"/>
      <c r="S55" s="171"/>
      <c r="T55" s="83"/>
      <c r="V55" s="109"/>
      <c r="W55" s="6"/>
      <c r="X55" s="6"/>
      <c r="AD55" s="109"/>
    </row>
    <row r="56" spans="2:30" x14ac:dyDescent="0.25">
      <c r="B56" s="6"/>
      <c r="C56" s="6"/>
      <c r="D56" s="6"/>
      <c r="E56" s="6"/>
      <c r="F56" s="6"/>
      <c r="G56" s="6"/>
      <c r="H56" s="6"/>
      <c r="I56" s="6"/>
      <c r="J56" s="6"/>
      <c r="M56" s="83"/>
      <c r="N56" s="83"/>
      <c r="P56" s="65"/>
      <c r="R56" s="67"/>
      <c r="S56" s="171"/>
      <c r="T56" s="83"/>
      <c r="V56" s="109"/>
      <c r="W56" s="6"/>
      <c r="X56" s="6"/>
      <c r="AD56" s="109"/>
    </row>
    <row r="57" spans="2:30" x14ac:dyDescent="0.25">
      <c r="B57" s="6"/>
      <c r="C57" s="6"/>
      <c r="D57" s="6"/>
      <c r="E57" s="6"/>
      <c r="F57" s="6"/>
      <c r="G57" s="6"/>
      <c r="H57" s="6"/>
      <c r="I57" s="6"/>
      <c r="J57" s="6"/>
      <c r="M57" s="83"/>
      <c r="N57" s="83"/>
      <c r="P57" s="65"/>
      <c r="R57" s="67"/>
      <c r="S57" s="171"/>
      <c r="T57" s="83"/>
      <c r="V57" s="109"/>
      <c r="W57" s="6"/>
      <c r="X57" s="6"/>
      <c r="AD57" s="109"/>
    </row>
    <row r="58" spans="2:30" x14ac:dyDescent="0.25">
      <c r="B58" s="6"/>
      <c r="C58" s="6"/>
      <c r="D58" s="6"/>
      <c r="E58" s="6"/>
      <c r="F58" s="6"/>
      <c r="G58" s="6"/>
      <c r="H58" s="6"/>
      <c r="I58" s="6"/>
      <c r="J58" s="6"/>
      <c r="M58" s="83"/>
      <c r="N58" s="83"/>
      <c r="P58" s="65"/>
      <c r="R58" s="67"/>
      <c r="S58" s="171"/>
      <c r="T58" s="83"/>
      <c r="V58" s="109"/>
      <c r="W58" s="6"/>
      <c r="X58" s="6"/>
      <c r="AD58" s="109"/>
    </row>
    <row r="59" spans="2:30" x14ac:dyDescent="0.25">
      <c r="B59" s="6"/>
      <c r="C59" s="6"/>
      <c r="D59" s="6"/>
      <c r="E59" s="6"/>
      <c r="F59" s="6"/>
      <c r="G59" s="6"/>
      <c r="H59" s="6"/>
      <c r="I59" s="6"/>
      <c r="J59" s="6"/>
      <c r="M59" s="83"/>
      <c r="N59" s="83"/>
      <c r="P59" s="65"/>
      <c r="R59" s="67"/>
      <c r="S59" s="171"/>
      <c r="T59" s="83"/>
      <c r="V59" s="109"/>
      <c r="W59" s="6"/>
      <c r="X59" s="6"/>
      <c r="AD59" s="109"/>
    </row>
    <row r="60" spans="2:30" x14ac:dyDescent="0.25">
      <c r="B60" s="6"/>
      <c r="C60" s="6"/>
      <c r="D60" s="6"/>
      <c r="E60" s="6"/>
      <c r="F60" s="6"/>
      <c r="G60" s="6"/>
      <c r="H60" s="6"/>
      <c r="I60" s="6"/>
      <c r="J60" s="6"/>
      <c r="M60" s="83"/>
      <c r="N60" s="83"/>
      <c r="P60" s="65"/>
      <c r="R60" s="67"/>
      <c r="S60" s="171"/>
      <c r="T60" s="83"/>
      <c r="V60" s="109"/>
      <c r="W60" s="6"/>
      <c r="X60" s="6"/>
      <c r="AD60" s="109"/>
    </row>
    <row r="61" spans="2:30" x14ac:dyDescent="0.25">
      <c r="B61" s="6"/>
      <c r="C61" s="6"/>
      <c r="D61" s="6"/>
      <c r="E61" s="6"/>
      <c r="F61" s="6"/>
      <c r="G61" s="6"/>
      <c r="H61" s="6"/>
      <c r="I61" s="6"/>
      <c r="J61" s="6"/>
      <c r="M61" s="83"/>
      <c r="N61" s="83"/>
      <c r="P61" s="65"/>
      <c r="R61" s="67"/>
      <c r="S61" s="171"/>
      <c r="T61" s="83"/>
      <c r="V61" s="109"/>
      <c r="W61" s="6"/>
      <c r="X61" s="6"/>
      <c r="AD61" s="109"/>
    </row>
    <row r="62" spans="2:30" x14ac:dyDescent="0.25">
      <c r="B62" s="6"/>
      <c r="C62" s="6"/>
      <c r="D62" s="6"/>
      <c r="E62" s="6"/>
      <c r="F62" s="6"/>
      <c r="G62" s="6"/>
      <c r="H62" s="6"/>
      <c r="I62" s="6"/>
      <c r="J62" s="6"/>
      <c r="M62" s="83"/>
      <c r="N62" s="83"/>
      <c r="P62" s="65"/>
      <c r="R62" s="67"/>
      <c r="S62" s="171"/>
      <c r="T62" s="83"/>
      <c r="V62" s="109"/>
      <c r="W62" s="6"/>
      <c r="X62" s="6"/>
      <c r="AD62" s="109"/>
    </row>
    <row r="63" spans="2:30" x14ac:dyDescent="0.25">
      <c r="B63" s="6"/>
      <c r="C63" s="6"/>
      <c r="D63" s="6"/>
      <c r="E63" s="6"/>
      <c r="F63" s="6"/>
      <c r="G63" s="6"/>
      <c r="H63" s="6"/>
      <c r="I63" s="6"/>
      <c r="J63" s="6"/>
      <c r="M63" s="83"/>
      <c r="N63" s="83"/>
      <c r="P63" s="65"/>
      <c r="R63" s="67"/>
      <c r="S63" s="171"/>
      <c r="T63" s="83"/>
      <c r="V63" s="109"/>
      <c r="W63" s="6"/>
      <c r="X63" s="6"/>
      <c r="AD63" s="109"/>
    </row>
    <row r="64" spans="2:30" x14ac:dyDescent="0.25">
      <c r="B64" s="6"/>
      <c r="C64" s="6"/>
      <c r="D64" s="6"/>
      <c r="E64" s="6"/>
      <c r="F64" s="6"/>
      <c r="G64" s="6"/>
      <c r="H64" s="6"/>
      <c r="I64" s="6"/>
      <c r="J64" s="6"/>
      <c r="M64" s="83"/>
      <c r="N64" s="83"/>
      <c r="P64" s="65"/>
      <c r="R64" s="67"/>
      <c r="S64" s="171"/>
      <c r="T64" s="83"/>
      <c r="V64" s="109"/>
      <c r="W64" s="6"/>
      <c r="X64" s="6"/>
      <c r="AD64" s="109"/>
    </row>
    <row r="65" spans="2:30" x14ac:dyDescent="0.25">
      <c r="B65" s="6"/>
      <c r="C65" s="6"/>
      <c r="D65" s="6"/>
      <c r="E65" s="6"/>
      <c r="F65" s="6"/>
      <c r="G65" s="6"/>
      <c r="H65" s="6"/>
      <c r="I65" s="6"/>
      <c r="J65" s="6"/>
      <c r="M65" s="83"/>
      <c r="N65" s="83"/>
      <c r="P65" s="65"/>
      <c r="R65" s="67"/>
      <c r="S65" s="171"/>
      <c r="T65" s="83"/>
      <c r="V65" s="109"/>
      <c r="W65" s="6"/>
      <c r="X65" s="6"/>
      <c r="AD65" s="109"/>
    </row>
    <row r="66" spans="2:30" x14ac:dyDescent="0.25">
      <c r="B66" s="6"/>
      <c r="C66" s="6"/>
      <c r="D66" s="6"/>
      <c r="E66" s="6"/>
      <c r="F66" s="6"/>
      <c r="G66" s="6"/>
      <c r="H66" s="6"/>
      <c r="I66" s="6"/>
      <c r="J66" s="6"/>
      <c r="M66" s="83"/>
      <c r="N66" s="83"/>
      <c r="P66" s="65"/>
      <c r="R66" s="67"/>
      <c r="S66" s="171"/>
      <c r="T66" s="83"/>
      <c r="V66" s="109"/>
      <c r="W66" s="6"/>
      <c r="X66" s="6"/>
      <c r="AD66" s="109"/>
    </row>
    <row r="67" spans="2:30" x14ac:dyDescent="0.25">
      <c r="B67" s="6"/>
      <c r="C67" s="6"/>
      <c r="D67" s="6"/>
      <c r="E67" s="6"/>
      <c r="F67" s="6"/>
      <c r="G67" s="6"/>
      <c r="H67" s="6"/>
      <c r="I67" s="6"/>
      <c r="J67" s="6"/>
      <c r="M67" s="83"/>
      <c r="N67" s="83"/>
      <c r="P67" s="65"/>
      <c r="R67" s="67"/>
      <c r="S67" s="171"/>
      <c r="T67" s="83"/>
      <c r="V67" s="109"/>
      <c r="W67" s="6"/>
      <c r="X67" s="6"/>
      <c r="AD67" s="109"/>
    </row>
    <row r="68" spans="2:30" x14ac:dyDescent="0.25">
      <c r="B68" s="6"/>
      <c r="C68" s="6"/>
      <c r="D68" s="6"/>
      <c r="E68" s="6"/>
      <c r="F68" s="6"/>
      <c r="G68" s="6"/>
      <c r="H68" s="6"/>
      <c r="I68" s="6"/>
      <c r="J68" s="6"/>
      <c r="M68" s="83"/>
      <c r="N68" s="83"/>
      <c r="P68" s="65"/>
      <c r="R68" s="67"/>
      <c r="S68" s="171"/>
      <c r="T68" s="83"/>
      <c r="V68" s="109"/>
      <c r="W68" s="6"/>
      <c r="X68" s="6"/>
      <c r="AD68" s="109"/>
    </row>
    <row r="69" spans="2:30" x14ac:dyDescent="0.25">
      <c r="B69" s="6"/>
      <c r="C69" s="6"/>
      <c r="D69" s="6"/>
      <c r="E69" s="6"/>
      <c r="F69" s="6"/>
      <c r="G69" s="6"/>
      <c r="H69" s="6"/>
      <c r="I69" s="6"/>
      <c r="J69" s="6"/>
      <c r="M69" s="83"/>
      <c r="N69" s="83"/>
      <c r="P69" s="65"/>
      <c r="R69" s="67"/>
      <c r="S69" s="171"/>
      <c r="T69" s="83"/>
      <c r="V69" s="109"/>
      <c r="W69" s="6"/>
      <c r="X69" s="6"/>
      <c r="AD69" s="109"/>
    </row>
    <row r="70" spans="2:30" x14ac:dyDescent="0.25">
      <c r="B70" s="6"/>
      <c r="C70" s="6"/>
      <c r="D70" s="6"/>
      <c r="E70" s="6"/>
      <c r="F70" s="6"/>
      <c r="G70" s="6"/>
      <c r="H70" s="6"/>
      <c r="I70" s="6"/>
      <c r="J70" s="6"/>
      <c r="M70" s="83"/>
      <c r="N70" s="83"/>
      <c r="P70" s="65"/>
      <c r="R70" s="67"/>
      <c r="S70" s="171"/>
      <c r="T70" s="83"/>
      <c r="V70" s="109"/>
      <c r="W70" s="6"/>
      <c r="X70" s="6"/>
      <c r="AD70" s="109"/>
    </row>
    <row r="71" spans="2:30" x14ac:dyDescent="0.25">
      <c r="B71" s="6"/>
      <c r="C71" s="6"/>
      <c r="D71" s="6"/>
      <c r="E71" s="6"/>
      <c r="F71" s="6"/>
      <c r="G71" s="6"/>
      <c r="H71" s="6"/>
      <c r="I71" s="6"/>
      <c r="J71" s="6"/>
      <c r="M71" s="83"/>
      <c r="N71" s="83"/>
      <c r="P71" s="65"/>
      <c r="R71" s="67"/>
      <c r="S71" s="171"/>
      <c r="T71" s="83"/>
      <c r="V71" s="109"/>
      <c r="W71" s="6"/>
      <c r="X71" s="6"/>
      <c r="AD71" s="109"/>
    </row>
    <row r="72" spans="2:30" x14ac:dyDescent="0.25">
      <c r="B72" s="6"/>
      <c r="C72" s="6"/>
      <c r="D72" s="6"/>
      <c r="E72" s="6"/>
      <c r="F72" s="6"/>
      <c r="G72" s="6"/>
      <c r="H72" s="6"/>
      <c r="I72" s="6"/>
      <c r="J72" s="6"/>
      <c r="M72" s="83"/>
      <c r="N72" s="83"/>
      <c r="P72" s="65"/>
      <c r="R72" s="67"/>
      <c r="S72" s="171"/>
      <c r="T72" s="83"/>
      <c r="V72" s="109"/>
      <c r="W72" s="6"/>
      <c r="X72" s="6"/>
      <c r="AD72" s="109"/>
    </row>
    <row r="73" spans="2:30" x14ac:dyDescent="0.25">
      <c r="B73" s="6"/>
      <c r="C73" s="6"/>
      <c r="D73" s="6"/>
      <c r="E73" s="6"/>
      <c r="F73" s="6"/>
      <c r="G73" s="6"/>
      <c r="H73" s="6"/>
      <c r="I73" s="6"/>
      <c r="J73" s="6"/>
      <c r="M73" s="83"/>
      <c r="N73" s="83"/>
      <c r="P73" s="65"/>
      <c r="R73" s="67"/>
      <c r="S73" s="171"/>
      <c r="T73" s="83"/>
      <c r="V73" s="109"/>
      <c r="W73" s="6"/>
      <c r="X73" s="6"/>
      <c r="AD73" s="109"/>
    </row>
    <row r="74" spans="2:30" x14ac:dyDescent="0.25">
      <c r="B74" s="6"/>
      <c r="C74" s="6"/>
      <c r="D74" s="6"/>
      <c r="E74" s="6"/>
      <c r="F74" s="6"/>
      <c r="G74" s="6"/>
      <c r="H74" s="6"/>
      <c r="I74" s="6"/>
      <c r="J74" s="6"/>
      <c r="M74" s="83"/>
      <c r="N74" s="83"/>
      <c r="P74" s="65"/>
      <c r="R74" s="67"/>
      <c r="S74" s="171"/>
      <c r="T74" s="83"/>
      <c r="V74" s="109"/>
      <c r="W74" s="6"/>
      <c r="X74" s="6"/>
      <c r="AD74" s="109"/>
    </row>
    <row r="75" spans="2:30" x14ac:dyDescent="0.25">
      <c r="B75" s="6"/>
      <c r="C75" s="6"/>
      <c r="D75" s="6"/>
      <c r="E75" s="6"/>
      <c r="F75" s="6"/>
      <c r="G75" s="6"/>
      <c r="H75" s="6"/>
      <c r="I75" s="6"/>
      <c r="J75" s="6"/>
      <c r="M75" s="83"/>
      <c r="N75" s="83"/>
      <c r="P75" s="65"/>
      <c r="R75" s="67"/>
      <c r="S75" s="171"/>
      <c r="T75" s="83"/>
      <c r="V75" s="109"/>
      <c r="W75" s="6"/>
      <c r="X75" s="6"/>
      <c r="AD75" s="109"/>
    </row>
    <row r="76" spans="2:30" x14ac:dyDescent="0.25">
      <c r="M76" s="83"/>
      <c r="N76" s="83"/>
      <c r="P76" s="65"/>
      <c r="R76" s="67"/>
      <c r="S76" s="171"/>
      <c r="T76" s="83"/>
      <c r="V76" s="109"/>
      <c r="W76" s="6"/>
      <c r="X76" s="6"/>
      <c r="AD76" s="109"/>
    </row>
    <row r="77" spans="2:30" x14ac:dyDescent="0.25">
      <c r="M77" s="83"/>
      <c r="N77" s="83"/>
      <c r="P77" s="65"/>
      <c r="R77" s="67"/>
      <c r="S77" s="171"/>
      <c r="T77" s="83"/>
      <c r="V77" s="109"/>
      <c r="W77" s="6"/>
      <c r="X77" s="6"/>
      <c r="AD77" s="109"/>
    </row>
    <row r="78" spans="2:30" x14ac:dyDescent="0.25">
      <c r="M78" s="83"/>
      <c r="N78" s="83"/>
      <c r="P78" s="65"/>
      <c r="R78" s="67"/>
      <c r="S78" s="171"/>
      <c r="T78" s="83"/>
      <c r="V78" s="109"/>
      <c r="W78" s="6"/>
      <c r="X78" s="6"/>
      <c r="AD78" s="109"/>
    </row>
    <row r="79" spans="2:30" x14ac:dyDescent="0.25">
      <c r="M79" s="83"/>
      <c r="N79" s="83"/>
      <c r="P79" s="65"/>
      <c r="R79" s="67"/>
      <c r="S79" s="171"/>
      <c r="T79" s="83"/>
      <c r="V79" s="109"/>
      <c r="W79" s="6"/>
      <c r="X79" s="6"/>
      <c r="AD79" s="109"/>
    </row>
    <row r="80" spans="2:30" x14ac:dyDescent="0.25">
      <c r="M80" s="83"/>
      <c r="N80" s="83"/>
      <c r="P80" s="65"/>
      <c r="R80" s="67"/>
      <c r="S80" s="171"/>
      <c r="T80" s="83"/>
      <c r="V80" s="109"/>
      <c r="W80" s="6"/>
      <c r="X80" s="6"/>
      <c r="AD80" s="109"/>
    </row>
    <row r="81" spans="13:30" x14ac:dyDescent="0.25">
      <c r="M81" s="83"/>
      <c r="N81" s="83"/>
      <c r="P81" s="65"/>
      <c r="R81" s="67"/>
      <c r="S81" s="171"/>
      <c r="T81" s="83"/>
      <c r="V81" s="109"/>
      <c r="W81" s="6"/>
      <c r="X81" s="6"/>
      <c r="AD81" s="109"/>
    </row>
    <row r="82" spans="13:30" x14ac:dyDescent="0.25">
      <c r="M82" s="83"/>
      <c r="N82" s="83"/>
      <c r="P82" s="65"/>
      <c r="R82" s="67"/>
      <c r="S82" s="171"/>
      <c r="T82" s="83"/>
      <c r="V82" s="109"/>
      <c r="W82" s="6"/>
      <c r="X82" s="6"/>
      <c r="AD82" s="109"/>
    </row>
    <row r="83" spans="13:30" x14ac:dyDescent="0.25">
      <c r="M83" s="83"/>
      <c r="N83" s="83"/>
      <c r="P83" s="65"/>
      <c r="R83" s="67"/>
      <c r="S83" s="171"/>
      <c r="T83" s="83"/>
      <c r="V83" s="109"/>
      <c r="W83" s="6"/>
      <c r="X83" s="6"/>
      <c r="AD83" s="109"/>
    </row>
    <row r="84" spans="13:30" x14ac:dyDescent="0.25">
      <c r="M84" s="83"/>
      <c r="N84" s="83"/>
      <c r="P84" s="65"/>
      <c r="R84" s="67"/>
      <c r="S84" s="171"/>
      <c r="T84" s="83"/>
      <c r="V84" s="109"/>
      <c r="W84" s="6"/>
      <c r="X84" s="6"/>
      <c r="AD84" s="109"/>
    </row>
    <row r="85" spans="13:30" x14ac:dyDescent="0.25">
      <c r="M85" s="83"/>
      <c r="N85" s="83"/>
      <c r="P85" s="65"/>
      <c r="R85" s="67"/>
      <c r="S85" s="171"/>
      <c r="T85" s="83"/>
      <c r="V85" s="109"/>
      <c r="W85" s="6"/>
      <c r="X85" s="6"/>
      <c r="AD85" s="109"/>
    </row>
    <row r="86" spans="13:30" x14ac:dyDescent="0.25">
      <c r="M86" s="83"/>
      <c r="N86" s="83"/>
      <c r="P86" s="65"/>
      <c r="R86" s="67"/>
      <c r="S86" s="83"/>
      <c r="T86" s="83"/>
      <c r="V86" s="109"/>
      <c r="W86" s="6"/>
      <c r="X86" s="6"/>
      <c r="AD86" s="109"/>
    </row>
    <row r="87" spans="13:30" x14ac:dyDescent="0.25">
      <c r="M87" s="83"/>
      <c r="N87" s="83"/>
      <c r="P87" s="65"/>
      <c r="R87" s="67"/>
      <c r="S87" s="83"/>
      <c r="T87" s="83"/>
      <c r="V87" s="109"/>
      <c r="W87" s="6"/>
      <c r="X87" s="6"/>
      <c r="AD87" s="109"/>
    </row>
    <row r="88" spans="13:30" x14ac:dyDescent="0.25">
      <c r="M88" s="83"/>
      <c r="N88" s="83"/>
      <c r="P88" s="65"/>
      <c r="R88" s="67"/>
      <c r="S88" s="83"/>
      <c r="T88" s="83"/>
      <c r="V88" s="109"/>
      <c r="W88" s="6"/>
      <c r="X88" s="6"/>
      <c r="AD88" s="109"/>
    </row>
    <row r="89" spans="13:30" x14ac:dyDescent="0.25">
      <c r="M89" s="83"/>
      <c r="N89" s="83"/>
      <c r="P89" s="65"/>
      <c r="R89" s="67"/>
      <c r="S89" s="83"/>
      <c r="T89" s="83"/>
      <c r="V89" s="109"/>
      <c r="W89" s="6"/>
      <c r="X89" s="6"/>
      <c r="AD89" s="109"/>
    </row>
    <row r="90" spans="13:30" x14ac:dyDescent="0.25">
      <c r="M90" s="83"/>
      <c r="N90" s="83"/>
      <c r="P90" s="65"/>
      <c r="R90" s="67"/>
      <c r="S90" s="83"/>
      <c r="T90" s="83"/>
      <c r="V90" s="109"/>
      <c r="W90" s="6"/>
      <c r="X90" s="6"/>
      <c r="AD90" s="109"/>
    </row>
    <row r="91" spans="13:30" x14ac:dyDescent="0.25">
      <c r="M91" s="83"/>
      <c r="N91" s="83"/>
      <c r="P91" s="65"/>
      <c r="R91" s="67"/>
      <c r="S91" s="83"/>
      <c r="T91" s="83"/>
      <c r="V91" s="109"/>
      <c r="W91" s="6"/>
      <c r="X91" s="6"/>
      <c r="AD91" s="109"/>
    </row>
    <row r="92" spans="13:30" x14ac:dyDescent="0.25">
      <c r="M92" s="83"/>
      <c r="N92" s="83"/>
      <c r="P92" s="65"/>
      <c r="R92" s="67"/>
      <c r="S92" s="83"/>
      <c r="T92" s="83"/>
      <c r="V92" s="109"/>
      <c r="W92" s="6"/>
      <c r="X92" s="6"/>
      <c r="AD92" s="109"/>
    </row>
    <row r="93" spans="13:30" x14ac:dyDescent="0.25">
      <c r="M93" s="83"/>
      <c r="N93" s="83"/>
      <c r="P93" s="65"/>
      <c r="R93" s="67"/>
      <c r="S93" s="83"/>
      <c r="T93" s="83"/>
      <c r="V93" s="109"/>
      <c r="W93" s="6"/>
      <c r="X93" s="6"/>
      <c r="AD93" s="109"/>
    </row>
    <row r="94" spans="13:30" x14ac:dyDescent="0.25">
      <c r="M94" s="83"/>
      <c r="N94" s="83"/>
      <c r="P94" s="65"/>
      <c r="R94" s="67"/>
      <c r="S94" s="83"/>
      <c r="T94" s="83"/>
      <c r="V94" s="109"/>
      <c r="W94" s="6"/>
      <c r="X94" s="6"/>
      <c r="AD94" s="109"/>
    </row>
    <row r="95" spans="13:30" x14ac:dyDescent="0.25">
      <c r="M95" s="83"/>
      <c r="N95" s="83"/>
      <c r="P95" s="65"/>
      <c r="R95" s="67"/>
      <c r="S95" s="83"/>
      <c r="T95" s="83"/>
      <c r="V95" s="109"/>
      <c r="W95" s="6"/>
      <c r="X95" s="6"/>
      <c r="AD95" s="109"/>
    </row>
    <row r="96" spans="13:30" x14ac:dyDescent="0.25">
      <c r="M96" s="83"/>
      <c r="N96" s="83"/>
      <c r="P96" s="65"/>
      <c r="R96" s="67"/>
      <c r="S96" s="83"/>
      <c r="T96" s="83"/>
      <c r="V96" s="109"/>
      <c r="W96" s="6"/>
      <c r="X96" s="6"/>
      <c r="AD96" s="109"/>
    </row>
    <row r="97" spans="13:30" x14ac:dyDescent="0.25">
      <c r="M97" s="83"/>
      <c r="N97" s="83"/>
      <c r="P97" s="65"/>
      <c r="R97" s="67"/>
      <c r="S97" s="83"/>
      <c r="T97" s="83"/>
      <c r="V97" s="109"/>
      <c r="W97" s="6"/>
      <c r="X97" s="6"/>
      <c r="AD97" s="109"/>
    </row>
    <row r="98" spans="13:30" x14ac:dyDescent="0.25">
      <c r="M98" s="83"/>
      <c r="N98" s="83"/>
      <c r="P98" s="65"/>
      <c r="R98" s="67"/>
      <c r="S98" s="83"/>
      <c r="T98" s="83"/>
      <c r="V98" s="109"/>
      <c r="W98" s="6"/>
      <c r="X98" s="6"/>
      <c r="AD98" s="109"/>
    </row>
    <row r="99" spans="13:30" x14ac:dyDescent="0.25">
      <c r="M99" s="83"/>
      <c r="N99" s="83"/>
      <c r="P99" s="65"/>
      <c r="R99" s="67"/>
      <c r="S99" s="83"/>
      <c r="T99" s="83"/>
      <c r="V99" s="109"/>
      <c r="W99" s="6"/>
      <c r="X99" s="6"/>
      <c r="AD99" s="109"/>
    </row>
    <row r="100" spans="13:30" x14ac:dyDescent="0.25">
      <c r="M100" s="83"/>
      <c r="N100" s="83"/>
      <c r="P100" s="65"/>
      <c r="R100" s="67"/>
      <c r="S100" s="83"/>
      <c r="T100" s="83"/>
      <c r="V100" s="109"/>
      <c r="W100" s="6"/>
      <c r="X100" s="6"/>
      <c r="AD100" s="109"/>
    </row>
    <row r="101" spans="13:30" x14ac:dyDescent="0.25">
      <c r="M101" s="83"/>
      <c r="N101" s="83"/>
      <c r="P101" s="65"/>
      <c r="R101" s="67"/>
      <c r="S101" s="83"/>
      <c r="T101" s="83"/>
      <c r="V101" s="109"/>
      <c r="W101" s="6"/>
      <c r="X101" s="6"/>
      <c r="AD101" s="109"/>
    </row>
    <row r="102" spans="13:30" x14ac:dyDescent="0.25">
      <c r="M102" s="83"/>
      <c r="N102" s="83"/>
      <c r="P102" s="65"/>
      <c r="R102" s="67"/>
      <c r="S102" s="83"/>
      <c r="T102" s="83"/>
      <c r="V102" s="109"/>
      <c r="W102" s="6"/>
      <c r="X102" s="6"/>
      <c r="AD102" s="109"/>
    </row>
    <row r="103" spans="13:30" x14ac:dyDescent="0.25">
      <c r="M103" s="83"/>
      <c r="N103" s="83"/>
      <c r="P103" s="65"/>
      <c r="R103" s="67"/>
      <c r="S103" s="83"/>
      <c r="T103" s="83"/>
      <c r="V103" s="109"/>
      <c r="W103" s="6"/>
      <c r="X103" s="6"/>
      <c r="AD103" s="109"/>
    </row>
    <row r="104" spans="13:30" x14ac:dyDescent="0.25">
      <c r="M104" s="83"/>
      <c r="N104" s="83"/>
      <c r="P104" s="65"/>
      <c r="R104" s="67"/>
      <c r="S104" s="83"/>
      <c r="T104" s="83"/>
      <c r="V104" s="109"/>
      <c r="W104" s="6"/>
      <c r="X104" s="6"/>
      <c r="AD104" s="109"/>
    </row>
    <row r="105" spans="13:30" x14ac:dyDescent="0.25">
      <c r="M105" s="83"/>
      <c r="N105" s="83"/>
      <c r="P105" s="65"/>
      <c r="R105" s="67"/>
      <c r="S105" s="83"/>
      <c r="T105" s="83"/>
      <c r="V105" s="109"/>
      <c r="W105" s="6"/>
      <c r="X105" s="6"/>
      <c r="AD105" s="109"/>
    </row>
    <row r="106" spans="13:30" x14ac:dyDescent="0.25">
      <c r="M106" s="83"/>
      <c r="N106" s="83"/>
      <c r="P106" s="65"/>
      <c r="R106" s="67"/>
      <c r="S106" s="83"/>
      <c r="T106" s="83"/>
      <c r="V106" s="109"/>
      <c r="W106" s="6"/>
      <c r="X106" s="6"/>
      <c r="AD106" s="109"/>
    </row>
    <row r="107" spans="13:30" x14ac:dyDescent="0.25">
      <c r="M107" s="83"/>
      <c r="N107" s="83"/>
      <c r="P107" s="65"/>
      <c r="R107" s="67"/>
      <c r="S107" s="83"/>
      <c r="T107" s="83"/>
      <c r="V107" s="109"/>
      <c r="W107" s="6"/>
      <c r="X107" s="6"/>
      <c r="AD107" s="109"/>
    </row>
    <row r="108" spans="13:30" x14ac:dyDescent="0.25">
      <c r="M108" s="83"/>
      <c r="N108" s="83"/>
      <c r="P108" s="65"/>
      <c r="R108" s="67"/>
      <c r="S108" s="83"/>
      <c r="T108" s="83"/>
      <c r="V108" s="109"/>
      <c r="W108" s="6"/>
      <c r="X108" s="6"/>
      <c r="AD108" s="109"/>
    </row>
    <row r="109" spans="13:30" x14ac:dyDescent="0.25">
      <c r="M109" s="83"/>
      <c r="N109" s="83"/>
      <c r="P109" s="65"/>
      <c r="R109" s="67"/>
      <c r="S109" s="83"/>
      <c r="T109" s="83"/>
      <c r="V109" s="109"/>
      <c r="W109" s="6"/>
      <c r="X109" s="6"/>
      <c r="AD109" s="109"/>
    </row>
    <row r="110" spans="13:30" x14ac:dyDescent="0.25">
      <c r="M110" s="83"/>
      <c r="N110" s="83"/>
      <c r="P110" s="65"/>
      <c r="R110" s="67"/>
      <c r="S110" s="83"/>
      <c r="T110" s="83"/>
      <c r="V110" s="109"/>
      <c r="W110" s="6"/>
      <c r="X110" s="6"/>
      <c r="AD110" s="109"/>
    </row>
    <row r="111" spans="13:30" x14ac:dyDescent="0.25">
      <c r="M111" s="83"/>
      <c r="N111" s="83"/>
      <c r="P111" s="65"/>
      <c r="R111" s="67"/>
      <c r="S111" s="83"/>
      <c r="T111" s="83"/>
      <c r="W111" s="6"/>
      <c r="X111" s="6"/>
      <c r="AD111" s="83"/>
    </row>
    <row r="112" spans="13:30" x14ac:dyDescent="0.25">
      <c r="M112" s="83"/>
      <c r="N112" s="83"/>
      <c r="P112" s="65"/>
      <c r="R112" s="67"/>
      <c r="S112" s="83"/>
      <c r="T112" s="83"/>
      <c r="W112" s="6"/>
      <c r="X112" s="6"/>
      <c r="AD112" s="83"/>
    </row>
    <row r="113" spans="13:30" x14ac:dyDescent="0.25">
      <c r="M113" s="83"/>
      <c r="N113" s="83"/>
      <c r="P113" s="65"/>
      <c r="R113" s="67"/>
      <c r="S113" s="83"/>
      <c r="T113" s="83"/>
      <c r="W113" s="6"/>
      <c r="X113" s="6"/>
      <c r="AD113" s="83"/>
    </row>
    <row r="114" spans="13:30" x14ac:dyDescent="0.25">
      <c r="AD114" s="83"/>
    </row>
    <row r="115" spans="13:30" x14ac:dyDescent="0.25">
      <c r="AD115" s="83"/>
    </row>
    <row r="116" spans="13:30" x14ac:dyDescent="0.25">
      <c r="AD116" s="83"/>
    </row>
    <row r="117" spans="13:30" x14ac:dyDescent="0.25">
      <c r="AD117" s="83"/>
    </row>
    <row r="118" spans="13:30" x14ac:dyDescent="0.25">
      <c r="AD118" s="83"/>
    </row>
  </sheetData>
  <sortState ref="A25:AI32">
    <sortCondition ref="I25:I32"/>
  </sortState>
  <mergeCells count="6">
    <mergeCell ref="K8:N8"/>
    <mergeCell ref="K7:N7"/>
    <mergeCell ref="S5:T5"/>
    <mergeCell ref="K6:N6"/>
    <mergeCell ref="Q5:R5"/>
    <mergeCell ref="O5:P5"/>
  </mergeCells>
  <phoneticPr fontId="20" type="noConversion"/>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EB700B"/>
  </sheetPr>
  <dimension ref="A1:C23"/>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100.7109375" style="58" customWidth="1"/>
    <col min="2" max="2" width="18.28515625" style="58" customWidth="1"/>
    <col min="3" max="3" width="8.28515625" style="58" customWidth="1"/>
    <col min="4" max="4" width="33.5703125" style="58" customWidth="1"/>
    <col min="5" max="16384" width="11.42578125" style="58"/>
  </cols>
  <sheetData>
    <row r="1" spans="1:3" ht="15" x14ac:dyDescent="0.25">
      <c r="A1" s="2144" t="s">
        <v>2255</v>
      </c>
      <c r="B1" s="5920" t="s">
        <v>5044</v>
      </c>
      <c r="C1" s="5920"/>
    </row>
    <row r="2" spans="1:3" ht="15" x14ac:dyDescent="0.25">
      <c r="A2" s="2121">
        <v>2013</v>
      </c>
      <c r="B2" s="2129"/>
      <c r="C2" s="2129"/>
    </row>
    <row r="3" spans="1:3" ht="15" x14ac:dyDescent="0.25">
      <c r="A3" s="2121"/>
      <c r="B3" s="2129"/>
      <c r="C3" s="2129"/>
    </row>
    <row r="4" spans="1:3" ht="30.75" customHeight="1" x14ac:dyDescent="0.25">
      <c r="A4" s="2382" t="s">
        <v>33</v>
      </c>
      <c r="B4" s="5828" t="s">
        <v>119</v>
      </c>
      <c r="C4" s="5828"/>
    </row>
    <row r="5" spans="1:3" s="17" customFormat="1" ht="25.5" customHeight="1" x14ac:dyDescent="0.25">
      <c r="A5" s="2653" t="s">
        <v>31</v>
      </c>
      <c r="B5" s="2473">
        <f>SUM(B6:B7)</f>
        <v>2076485.8</v>
      </c>
      <c r="C5" s="2652"/>
    </row>
    <row r="6" spans="1:3" s="6" customFormat="1" ht="22.5" customHeight="1" x14ac:dyDescent="0.2">
      <c r="A6" s="5089" t="s">
        <v>1499</v>
      </c>
      <c r="B6" s="5112">
        <f>'16-E382op-Sproc'!O7</f>
        <v>935140.97</v>
      </c>
      <c r="C6" s="5131"/>
    </row>
    <row r="7" spans="1:3" s="6" customFormat="1" ht="22.5" customHeight="1" x14ac:dyDescent="0.2">
      <c r="A7" s="5093" t="s">
        <v>909</v>
      </c>
      <c r="B7" s="5118">
        <f>'16-E382op-Sproc'!O10</f>
        <v>1141344.83</v>
      </c>
      <c r="C7" s="5132"/>
    </row>
    <row r="8" spans="1:3" s="6" customFormat="1" ht="14.25" customHeight="1" x14ac:dyDescent="0.2">
      <c r="A8" s="2222"/>
      <c r="B8" s="2157"/>
      <c r="C8" s="2388"/>
    </row>
    <row r="9" spans="1:3" ht="14.1" customHeight="1" x14ac:dyDescent="0.25">
      <c r="A9" s="2042" t="s">
        <v>1273</v>
      </c>
      <c r="B9" s="2314"/>
      <c r="C9" s="2314"/>
    </row>
    <row r="10" spans="1:3" x14ac:dyDescent="0.25">
      <c r="A10" s="130"/>
    </row>
    <row r="14" spans="1:3" ht="15.75" x14ac:dyDescent="0.25">
      <c r="B14" s="1167"/>
    </row>
    <row r="23" spans="1:1" ht="15.75" x14ac:dyDescent="0.25">
      <c r="A23" s="1355"/>
    </row>
  </sheetData>
  <sortState ref="A6:C11">
    <sortCondition ref="A6:A11"/>
  </sortState>
  <mergeCells count="2">
    <mergeCell ref="B4:C4"/>
    <mergeCell ref="B1:C1"/>
  </mergeCells>
  <phoneticPr fontId="0" type="noConversion"/>
  <printOptions horizontalCentered="1" verticalCentered="1"/>
  <pageMargins left="0.98425196850393704" right="0.39370078740157483" top="0.39370078740157483" bottom="0.39370078740157483" header="0" footer="0.59055118110236227"/>
  <pageSetup scale="95" orientation="landscape" r:id="rId1"/>
  <headerFooter alignWithMargins="0">
    <oddFooter>&amp;R&amp;"Tahoma,Normal"325</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EB700B"/>
  </sheetPr>
  <dimension ref="A1:AT119"/>
  <sheetViews>
    <sheetView showGridLines="0" view="pageBreakPreview" topLeftCell="K1" zoomScaleNormal="70" zoomScaleSheetLayoutView="100" workbookViewId="0">
      <selection activeCell="K14" sqref="A14:XFD14"/>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1.42578125" style="58" customWidth="1"/>
    <col min="13" max="14" width="15.5703125" style="58" customWidth="1"/>
    <col min="15" max="15" width="15.5703125" style="65" customWidth="1"/>
    <col min="16" max="16" width="1.85546875" style="66" customWidth="1"/>
    <col min="17" max="17" width="7.7109375" style="67" customWidth="1"/>
    <col min="18" max="18" width="1.85546875" style="66" customWidth="1"/>
    <col min="19" max="19" width="10.140625" style="58" customWidth="1"/>
    <col min="20" max="20" width="2.28515625" style="66" customWidth="1"/>
    <col min="21" max="21" width="25.5703125" style="6" customWidth="1"/>
    <col min="22" max="22" width="10"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28.5703125" style="58" hidden="1" customWidth="1"/>
    <col min="28" max="28" width="48.5703125" style="58" hidden="1" customWidth="1"/>
    <col min="29" max="29" width="31.42578125" style="58" hidden="1" customWidth="1"/>
    <col min="30" max="30" width="0.42578125" style="58" hidden="1" customWidth="1"/>
    <col min="31" max="31" width="16.7109375" style="58" hidden="1" customWidth="1"/>
    <col min="32" max="32" width="20.7109375" style="58" hidden="1" customWidth="1"/>
    <col min="33" max="33" width="14" style="58" hidden="1" customWidth="1"/>
    <col min="34" max="34" width="21" style="58" hidden="1" customWidth="1"/>
    <col min="35" max="35" width="13.85546875" style="58" hidden="1" customWidth="1"/>
    <col min="36" max="36" width="27.85546875" style="58" hidden="1" customWidth="1"/>
    <col min="37" max="42" width="11.42578125" style="58" hidden="1" customWidth="1"/>
    <col min="43" max="16384" width="11.42578125" style="58"/>
  </cols>
  <sheetData>
    <row r="1" spans="1:46" s="20" customFormat="1" ht="15" customHeight="1" x14ac:dyDescent="0.25">
      <c r="K1" s="1655" t="s">
        <v>2388</v>
      </c>
      <c r="L1" s="1655"/>
      <c r="M1" s="2532"/>
      <c r="N1" s="2532"/>
      <c r="O1" s="2532"/>
      <c r="P1" s="2532"/>
      <c r="Q1" s="2532"/>
      <c r="R1" s="2532"/>
      <c r="S1" s="2532"/>
      <c r="T1" s="2532"/>
      <c r="U1" s="2654" t="s">
        <v>5071</v>
      </c>
      <c r="W1" s="141"/>
      <c r="X1" s="141"/>
    </row>
    <row r="2" spans="1:46" s="20" customFormat="1" ht="15" customHeight="1" x14ac:dyDescent="0.25">
      <c r="K2" s="1655" t="s">
        <v>2390</v>
      </c>
      <c r="L2" s="1655"/>
      <c r="M2" s="2532"/>
      <c r="N2" s="2532"/>
      <c r="O2" s="2532"/>
      <c r="P2" s="2532"/>
      <c r="Q2" s="2532"/>
      <c r="R2" s="2532"/>
      <c r="S2" s="2532"/>
      <c r="T2" s="2532"/>
      <c r="U2" s="2532"/>
      <c r="W2" s="141"/>
      <c r="X2" s="141"/>
    </row>
    <row r="3" spans="1:46" s="20" customFormat="1" ht="15" customHeight="1" x14ac:dyDescent="0.25">
      <c r="A3" s="20" t="s">
        <v>1297</v>
      </c>
      <c r="K3" s="2121">
        <v>2013</v>
      </c>
      <c r="L3" s="2121"/>
      <c r="M3" s="2549"/>
      <c r="N3" s="2549"/>
      <c r="O3" s="2549"/>
      <c r="P3" s="2549"/>
      <c r="Q3" s="2549"/>
      <c r="R3" s="2549"/>
      <c r="S3" s="2549"/>
      <c r="T3" s="2549"/>
      <c r="U3" s="2549"/>
      <c r="W3" s="85"/>
      <c r="X3" s="85"/>
      <c r="Y3" s="86"/>
      <c r="Z3" s="58"/>
      <c r="AA3" s="58"/>
      <c r="AB3" s="58"/>
      <c r="AC3" s="58"/>
    </row>
    <row r="4" spans="1:46" s="20" customFormat="1" ht="18" x14ac:dyDescent="0.25">
      <c r="K4" s="2533"/>
      <c r="L4" s="2533"/>
      <c r="M4" s="2549"/>
      <c r="N4" s="2549"/>
      <c r="O4" s="2549"/>
      <c r="P4" s="2549"/>
      <c r="Q4" s="2549"/>
      <c r="R4" s="2549"/>
      <c r="S4" s="2549"/>
      <c r="T4" s="2549"/>
      <c r="U4" s="2549"/>
      <c r="W4" s="85"/>
      <c r="X4" s="85"/>
      <c r="Y4" s="1651"/>
      <c r="Z4" s="58"/>
      <c r="AA4" s="58"/>
      <c r="AB4" s="58"/>
      <c r="AC4" s="58"/>
    </row>
    <row r="5" spans="1:46" ht="48" customHeight="1" x14ac:dyDescent="0.25">
      <c r="A5" s="332" t="s">
        <v>50</v>
      </c>
      <c r="B5" s="332" t="s">
        <v>44</v>
      </c>
      <c r="C5" s="332" t="s">
        <v>172</v>
      </c>
      <c r="D5" s="567" t="s">
        <v>261</v>
      </c>
      <c r="E5" s="1289"/>
      <c r="F5" s="332" t="s">
        <v>176</v>
      </c>
      <c r="G5" s="332" t="s">
        <v>179</v>
      </c>
      <c r="H5" s="332" t="s">
        <v>178</v>
      </c>
      <c r="I5" s="332" t="s">
        <v>174</v>
      </c>
      <c r="J5" s="1106" t="s">
        <v>175</v>
      </c>
      <c r="K5" s="5934" t="s">
        <v>181</v>
      </c>
      <c r="L5" s="5934"/>
      <c r="M5" s="2424" t="s">
        <v>21</v>
      </c>
      <c r="N5" s="2424" t="s">
        <v>29</v>
      </c>
      <c r="O5" s="5934" t="s">
        <v>119</v>
      </c>
      <c r="P5" s="5934"/>
      <c r="Q5" s="5934" t="s">
        <v>182</v>
      </c>
      <c r="R5" s="5934"/>
      <c r="S5" s="5934" t="s">
        <v>20</v>
      </c>
      <c r="T5" s="5934"/>
      <c r="U5" s="2424" t="s">
        <v>30</v>
      </c>
      <c r="V5" s="1110" t="s">
        <v>171</v>
      </c>
      <c r="W5" s="334"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6" s="17" customFormat="1" ht="18" x14ac:dyDescent="0.25">
      <c r="A6" s="260" t="s">
        <v>1606</v>
      </c>
      <c r="B6" s="235"/>
      <c r="C6" s="235"/>
      <c r="D6" s="235"/>
      <c r="E6" s="235"/>
      <c r="F6" s="235"/>
      <c r="G6" s="236"/>
      <c r="H6" s="236"/>
      <c r="I6" s="235"/>
      <c r="J6" s="235"/>
      <c r="K6" s="5885" t="s">
        <v>31</v>
      </c>
      <c r="L6" s="5885"/>
      <c r="M6" s="5885"/>
      <c r="N6" s="5885"/>
      <c r="O6" s="2659">
        <f>SUM(O7,O10)</f>
        <v>2076485.8</v>
      </c>
      <c r="P6" s="2655"/>
      <c r="Q6" s="2257"/>
      <c r="R6" s="2656"/>
      <c r="S6" s="2637">
        <f>SUM(S7,S10)</f>
        <v>5600</v>
      </c>
      <c r="T6" s="2657"/>
      <c r="U6" s="2658"/>
      <c r="V6" s="222"/>
      <c r="W6" s="480"/>
      <c r="X6" s="480"/>
      <c r="Y6" s="94">
        <f>SUM(Y7,Y10)</f>
        <v>1</v>
      </c>
      <c r="Z6" s="1328">
        <f>SUM(Z7,Z10)</f>
        <v>2</v>
      </c>
      <c r="AA6" s="226"/>
      <c r="AB6" s="226"/>
      <c r="AC6" s="226"/>
      <c r="AD6" s="226"/>
      <c r="AE6" s="226"/>
      <c r="AF6" s="226"/>
      <c r="AG6" s="226"/>
      <c r="AH6" s="226"/>
      <c r="AI6" s="226"/>
      <c r="AJ6" s="226"/>
    </row>
    <row r="7" spans="1:46" s="129" customFormat="1" ht="27" customHeight="1" x14ac:dyDescent="0.25">
      <c r="A7" s="228"/>
      <c r="B7" s="228"/>
      <c r="C7" s="228"/>
      <c r="D7" s="228"/>
      <c r="E7" s="1377"/>
      <c r="F7" s="228"/>
      <c r="G7" s="318"/>
      <c r="H7" s="228"/>
      <c r="I7" s="228"/>
      <c r="J7" s="2463"/>
      <c r="K7" s="5924" t="s">
        <v>1499</v>
      </c>
      <c r="L7" s="5924"/>
      <c r="M7" s="5949"/>
      <c r="N7" s="5949"/>
      <c r="O7" s="2468">
        <f>SUM(O8)</f>
        <v>935140.97</v>
      </c>
      <c r="P7" s="2508"/>
      <c r="Q7" s="2324"/>
      <c r="R7" s="2325"/>
      <c r="S7" s="2630">
        <f>SUM(S8)</f>
        <v>5000</v>
      </c>
      <c r="T7" s="2508"/>
      <c r="U7" s="2328"/>
      <c r="V7" s="2261"/>
      <c r="W7" s="225"/>
      <c r="X7" s="225"/>
      <c r="Y7" s="94">
        <f>SUM(Y8)</f>
        <v>0</v>
      </c>
      <c r="Z7" s="1105">
        <f>SUM(Z8)</f>
        <v>1</v>
      </c>
      <c r="AA7" s="209"/>
      <c r="AB7" s="209"/>
      <c r="AC7" s="209"/>
      <c r="AD7" s="209"/>
      <c r="AE7" s="216"/>
      <c r="AF7" s="209"/>
      <c r="AG7" s="209"/>
      <c r="AH7" s="209"/>
      <c r="AI7" s="209"/>
      <c r="AJ7" s="366"/>
    </row>
    <row r="8" spans="1:46" s="60" customFormat="1" ht="15.75" x14ac:dyDescent="0.25">
      <c r="A8" s="101"/>
      <c r="B8" s="101"/>
      <c r="C8" s="101"/>
      <c r="D8" s="101"/>
      <c r="E8" s="101"/>
      <c r="F8" s="101"/>
      <c r="G8" s="101"/>
      <c r="H8" s="101"/>
      <c r="I8" s="101"/>
      <c r="J8" s="2355"/>
      <c r="K8" s="5889" t="s">
        <v>295</v>
      </c>
      <c r="L8" s="5889"/>
      <c r="M8" s="5889"/>
      <c r="N8" s="5890"/>
      <c r="O8" s="2446">
        <f>SUM(O9)</f>
        <v>935140.97</v>
      </c>
      <c r="P8" s="2069"/>
      <c r="Q8" s="2072"/>
      <c r="R8" s="2073"/>
      <c r="S8" s="2641">
        <f>SUM(S9)</f>
        <v>5000</v>
      </c>
      <c r="T8" s="2074"/>
      <c r="U8" s="2075"/>
      <c r="V8" s="2274"/>
      <c r="W8" s="148"/>
      <c r="X8" s="205"/>
      <c r="Y8" s="147">
        <f>SUM(Y9)</f>
        <v>0</v>
      </c>
      <c r="Z8" s="147">
        <f>SUM(Z9)</f>
        <v>1</v>
      </c>
      <c r="AA8" s="148"/>
      <c r="AB8" s="147"/>
      <c r="AC8" s="147"/>
      <c r="AD8" s="200"/>
      <c r="AE8" s="200"/>
      <c r="AF8" s="101"/>
      <c r="AG8" s="101"/>
      <c r="AH8" s="101"/>
      <c r="AI8" s="101"/>
      <c r="AJ8" s="367"/>
    </row>
    <row r="9" spans="1:46" s="587" customFormat="1" ht="35.25" customHeight="1" x14ac:dyDescent="0.25">
      <c r="A9" s="741" t="s">
        <v>871</v>
      </c>
      <c r="B9" s="1184" t="s">
        <v>1498</v>
      </c>
      <c r="C9" s="741" t="s">
        <v>285</v>
      </c>
      <c r="D9" s="741" t="s">
        <v>116</v>
      </c>
      <c r="E9" s="1343">
        <v>11503</v>
      </c>
      <c r="F9" s="592" t="s">
        <v>296</v>
      </c>
      <c r="G9" s="754" t="s">
        <v>1106</v>
      </c>
      <c r="H9" s="827" t="s">
        <v>295</v>
      </c>
      <c r="I9" s="826" t="s">
        <v>1499</v>
      </c>
      <c r="J9" s="1961" t="s">
        <v>1500</v>
      </c>
      <c r="K9" s="2426" t="s">
        <v>1501</v>
      </c>
      <c r="L9" s="2015"/>
      <c r="M9" s="2018" t="s">
        <v>303</v>
      </c>
      <c r="N9" s="2018" t="s">
        <v>344</v>
      </c>
      <c r="O9" s="2660">
        <v>935140.97</v>
      </c>
      <c r="P9" s="2016"/>
      <c r="Q9" s="2017">
        <v>0.99</v>
      </c>
      <c r="R9" s="2016"/>
      <c r="S9" s="2661">
        <v>5000</v>
      </c>
      <c r="T9" s="1963"/>
      <c r="U9" s="1962"/>
      <c r="V9" s="1112">
        <v>0.79</v>
      </c>
      <c r="W9" s="1228">
        <v>41409</v>
      </c>
      <c r="X9" s="668" t="s">
        <v>283</v>
      </c>
      <c r="Y9" s="1411">
        <v>0</v>
      </c>
      <c r="Z9" s="1411">
        <v>1</v>
      </c>
      <c r="AA9" s="631" t="s">
        <v>282</v>
      </c>
      <c r="AB9" s="1288"/>
      <c r="AC9" s="1287"/>
      <c r="AD9" s="1313" t="s">
        <v>1502</v>
      </c>
      <c r="AE9" s="1229" t="s">
        <v>1503</v>
      </c>
      <c r="AF9" s="1313" t="s">
        <v>1504</v>
      </c>
      <c r="AG9" s="1228">
        <v>41068</v>
      </c>
      <c r="AH9" s="1222" t="s">
        <v>287</v>
      </c>
      <c r="AI9" s="1228" t="s">
        <v>287</v>
      </c>
      <c r="AJ9" s="1314" t="s">
        <v>4813</v>
      </c>
      <c r="AK9" s="1228">
        <v>41446</v>
      </c>
      <c r="AL9" s="627" t="s">
        <v>281</v>
      </c>
      <c r="AM9" s="627" t="s">
        <v>281</v>
      </c>
      <c r="AN9" s="627" t="s">
        <v>281</v>
      </c>
      <c r="AO9" s="627" t="s">
        <v>281</v>
      </c>
      <c r="AP9" s="1182" t="s">
        <v>281</v>
      </c>
    </row>
    <row r="10" spans="1:46" s="129" customFormat="1" ht="16.5" x14ac:dyDescent="0.25">
      <c r="A10" s="489"/>
      <c r="B10" s="489"/>
      <c r="C10" s="489"/>
      <c r="D10" s="489"/>
      <c r="E10" s="1378"/>
      <c r="F10" s="489"/>
      <c r="G10" s="490"/>
      <c r="H10" s="489"/>
      <c r="I10" s="489"/>
      <c r="J10" s="2323"/>
      <c r="K10" s="5912" t="s">
        <v>909</v>
      </c>
      <c r="L10" s="5912"/>
      <c r="M10" s="5913"/>
      <c r="N10" s="5913"/>
      <c r="O10" s="2448">
        <f>SUM(O11)</f>
        <v>1141344.83</v>
      </c>
      <c r="P10" s="2058"/>
      <c r="Q10" s="2065"/>
      <c r="R10" s="2060"/>
      <c r="S10" s="2633">
        <f>SUM(S11)</f>
        <v>600</v>
      </c>
      <c r="T10" s="2062"/>
      <c r="U10" s="2056"/>
      <c r="V10" s="2261"/>
      <c r="W10" s="209"/>
      <c r="X10" s="209"/>
      <c r="Y10" s="209">
        <f>SUM(Y11)</f>
        <v>1</v>
      </c>
      <c r="Z10" s="209">
        <f>SUM(Z11)</f>
        <v>1</v>
      </c>
      <c r="AA10" s="209"/>
      <c r="AB10" s="209"/>
      <c r="AC10" s="209"/>
      <c r="AD10" s="209"/>
      <c r="AE10" s="216"/>
      <c r="AF10" s="209"/>
      <c r="AG10" s="209"/>
      <c r="AH10" s="209"/>
      <c r="AI10" s="209"/>
      <c r="AJ10" s="366"/>
    </row>
    <row r="11" spans="1:46" ht="20.100000000000001" customHeight="1" x14ac:dyDescent="0.25">
      <c r="A11" s="101"/>
      <c r="B11" s="101"/>
      <c r="C11" s="101"/>
      <c r="D11" s="101"/>
      <c r="E11" s="101"/>
      <c r="F11" s="101"/>
      <c r="G11" s="101"/>
      <c r="H11" s="101"/>
      <c r="I11" s="101"/>
      <c r="J11" s="2355"/>
      <c r="K11" s="5889" t="s">
        <v>289</v>
      </c>
      <c r="L11" s="5889"/>
      <c r="M11" s="5889"/>
      <c r="N11" s="5890"/>
      <c r="O11" s="2446">
        <f>SUM(O12:O12)</f>
        <v>1141344.83</v>
      </c>
      <c r="P11" s="2068"/>
      <c r="Q11" s="2067"/>
      <c r="R11" s="2069"/>
      <c r="S11" s="2631">
        <f>SUM(S12:S12)</f>
        <v>600</v>
      </c>
      <c r="T11" s="2071"/>
      <c r="U11" s="2072"/>
      <c r="V11" s="2357"/>
      <c r="W11" s="283"/>
      <c r="X11" s="283"/>
      <c r="Y11" s="282">
        <f>SUM(Y12:Y12)</f>
        <v>1</v>
      </c>
      <c r="Z11" s="282">
        <f>SUM(Z12:Z12)</f>
        <v>1</v>
      </c>
      <c r="AA11" s="148"/>
      <c r="AB11" s="147"/>
      <c r="AC11" s="147"/>
      <c r="AD11" s="200"/>
      <c r="AE11" s="200"/>
      <c r="AF11" s="101"/>
      <c r="AG11" s="101"/>
      <c r="AH11" s="101"/>
      <c r="AI11" s="101"/>
      <c r="AJ11" s="367"/>
      <c r="AR11" s="129"/>
      <c r="AS11" s="129"/>
      <c r="AT11" s="60"/>
    </row>
    <row r="12" spans="1:46" s="1227" customFormat="1" ht="31.5" customHeight="1" x14ac:dyDescent="0.25">
      <c r="A12" s="718" t="s">
        <v>869</v>
      </c>
      <c r="B12" s="1190" t="s">
        <v>1486</v>
      </c>
      <c r="C12" s="694" t="s">
        <v>285</v>
      </c>
      <c r="D12" s="664" t="s">
        <v>116</v>
      </c>
      <c r="E12" s="1412" t="s">
        <v>281</v>
      </c>
      <c r="F12" s="592" t="s">
        <v>710</v>
      </c>
      <c r="G12" s="759" t="s">
        <v>1505</v>
      </c>
      <c r="H12" s="715" t="s">
        <v>289</v>
      </c>
      <c r="I12" s="862" t="s">
        <v>909</v>
      </c>
      <c r="J12" s="1108">
        <v>2013</v>
      </c>
      <c r="K12" s="2487" t="s">
        <v>1509</v>
      </c>
      <c r="L12" s="2481"/>
      <c r="M12" s="2482" t="s">
        <v>292</v>
      </c>
      <c r="N12" s="2482" t="s">
        <v>1506</v>
      </c>
      <c r="O12" s="2469">
        <v>1141344.83</v>
      </c>
      <c r="P12" s="1957"/>
      <c r="Q12" s="1958">
        <v>0.4</v>
      </c>
      <c r="R12" s="1957"/>
      <c r="S12" s="2634">
        <v>600</v>
      </c>
      <c r="T12" s="1955"/>
      <c r="U12" s="1954"/>
      <c r="V12" s="2293">
        <v>0</v>
      </c>
      <c r="W12" s="668" t="s">
        <v>284</v>
      </c>
      <c r="X12" s="668" t="s">
        <v>283</v>
      </c>
      <c r="Y12" s="1264">
        <v>1</v>
      </c>
      <c r="Z12" s="1264">
        <v>1</v>
      </c>
      <c r="AA12" s="631" t="s">
        <v>282</v>
      </c>
      <c r="AB12" s="718"/>
      <c r="AC12" s="718"/>
      <c r="AD12" s="689" t="s">
        <v>1507</v>
      </c>
      <c r="AE12" s="684" t="s">
        <v>1508</v>
      </c>
      <c r="AF12" s="1394" t="s">
        <v>281</v>
      </c>
      <c r="AG12" s="627" t="s">
        <v>281</v>
      </c>
      <c r="AH12" s="684" t="s">
        <v>645</v>
      </c>
      <c r="AI12" s="684" t="s">
        <v>645</v>
      </c>
      <c r="AJ12" s="1391" t="s">
        <v>281</v>
      </c>
      <c r="AK12" s="685" t="s">
        <v>287</v>
      </c>
      <c r="AL12" s="685" t="s">
        <v>287</v>
      </c>
      <c r="AM12" s="685" t="s">
        <v>287</v>
      </c>
      <c r="AN12" s="685" t="s">
        <v>287</v>
      </c>
      <c r="AO12" s="685" t="s">
        <v>287</v>
      </c>
      <c r="AP12" s="1225" t="s">
        <v>287</v>
      </c>
    </row>
    <row r="13" spans="1:46" s="1227" customFormat="1" ht="12.75" customHeight="1" x14ac:dyDescent="0.25">
      <c r="A13" s="1656"/>
      <c r="B13" s="1740"/>
      <c r="C13" s="1659"/>
      <c r="D13" s="1658"/>
      <c r="E13" s="1858"/>
      <c r="F13" s="1852"/>
      <c r="G13" s="1786"/>
      <c r="H13" s="1695"/>
      <c r="I13" s="1696"/>
      <c r="J13" s="1697"/>
      <c r="K13" s="2475"/>
      <c r="L13" s="2475"/>
      <c r="M13" s="2476"/>
      <c r="N13" s="2476"/>
      <c r="O13" s="1951"/>
      <c r="P13" s="1949"/>
      <c r="Q13" s="1950"/>
      <c r="R13" s="1949"/>
      <c r="S13" s="1948"/>
      <c r="T13" s="1947"/>
      <c r="U13" s="1946"/>
      <c r="V13" s="1765"/>
      <c r="W13" s="1766"/>
      <c r="X13" s="1766"/>
      <c r="Y13" s="1859"/>
      <c r="Z13" s="1859"/>
      <c r="AA13" s="1720"/>
      <c r="AB13" s="1656"/>
      <c r="AC13" s="1656"/>
      <c r="AD13" s="1803"/>
      <c r="AE13" s="1697"/>
      <c r="AF13" s="1781"/>
      <c r="AG13" s="1690"/>
      <c r="AH13" s="1697"/>
      <c r="AI13" s="1697"/>
      <c r="AJ13" s="1860"/>
      <c r="AK13" s="1675"/>
      <c r="AL13" s="1675"/>
      <c r="AM13" s="1675"/>
      <c r="AN13" s="1675"/>
      <c r="AO13" s="1675"/>
      <c r="AP13" s="1707"/>
    </row>
    <row r="14" spans="1:46" ht="14.1" customHeight="1" x14ac:dyDescent="0.25">
      <c r="A14" s="129"/>
      <c r="B14" s="261"/>
      <c r="C14" s="261"/>
      <c r="D14" s="240"/>
      <c r="E14" s="240"/>
      <c r="F14" s="240"/>
      <c r="G14" s="241"/>
      <c r="H14" s="241"/>
      <c r="I14" s="240"/>
      <c r="J14" s="240"/>
      <c r="K14" s="2042" t="s">
        <v>1273</v>
      </c>
      <c r="L14" s="2042"/>
      <c r="M14" s="2344"/>
      <c r="N14" s="2344"/>
      <c r="O14" s="2341"/>
      <c r="P14" s="2341"/>
      <c r="Q14" s="2505"/>
      <c r="R14" s="2505"/>
      <c r="S14" s="2344"/>
      <c r="T14" s="2344"/>
      <c r="U14" s="2344"/>
      <c r="V14" s="239"/>
      <c r="W14" s="60"/>
      <c r="X14" s="60"/>
      <c r="Y14" s="129"/>
      <c r="Z14" s="129"/>
      <c r="AA14" s="129"/>
      <c r="AB14" s="129"/>
      <c r="AC14" s="129"/>
      <c r="AD14" s="239"/>
      <c r="AE14" s="129"/>
      <c r="AF14" s="129"/>
      <c r="AG14" s="129"/>
      <c r="AH14" s="129"/>
      <c r="AI14" s="129"/>
      <c r="AJ14" s="129"/>
    </row>
    <row r="15" spans="1:46" ht="16.5" x14ac:dyDescent="0.3">
      <c r="B15" s="110"/>
      <c r="C15" s="110"/>
      <c r="D15" s="111"/>
      <c r="E15" s="111"/>
      <c r="F15" s="111"/>
      <c r="G15" s="112"/>
      <c r="H15" s="112"/>
      <c r="I15" s="111"/>
      <c r="J15" s="111"/>
      <c r="K15" s="62"/>
      <c r="L15" s="62"/>
      <c r="V15" s="109"/>
      <c r="AD15" s="109"/>
      <c r="AF15" s="210"/>
      <c r="AG15" s="210"/>
    </row>
    <row r="16" spans="1:46" x14ac:dyDescent="0.25">
      <c r="B16" s="110"/>
      <c r="C16" s="110"/>
      <c r="D16" s="111"/>
      <c r="E16" s="111"/>
      <c r="F16" s="111"/>
      <c r="G16" s="112"/>
      <c r="H16" s="112"/>
      <c r="I16" s="111"/>
      <c r="J16" s="111"/>
      <c r="V16" s="109"/>
      <c r="AD16" s="109"/>
    </row>
    <row r="17" spans="1:36" x14ac:dyDescent="0.25">
      <c r="A17" s="129"/>
      <c r="B17" s="261"/>
      <c r="C17" s="261"/>
      <c r="D17" s="240"/>
      <c r="E17" s="240"/>
      <c r="F17" s="240"/>
      <c r="G17" s="241"/>
      <c r="H17" s="241"/>
      <c r="I17" s="240"/>
      <c r="J17" s="240"/>
      <c r="K17" s="129"/>
      <c r="L17" s="129"/>
      <c r="M17" s="129"/>
      <c r="N17" s="129"/>
      <c r="O17" s="263"/>
      <c r="P17" s="265"/>
      <c r="Q17" s="341"/>
      <c r="R17" s="265"/>
      <c r="S17" s="129"/>
      <c r="T17" s="265"/>
      <c r="U17" s="60"/>
      <c r="V17" s="239"/>
      <c r="W17" s="129"/>
      <c r="X17" s="129"/>
      <c r="Y17" s="129"/>
      <c r="Z17" s="129"/>
      <c r="AA17" s="129"/>
      <c r="AB17" s="129"/>
      <c r="AC17" s="129"/>
      <c r="AD17" s="239"/>
      <c r="AE17" s="129"/>
      <c r="AF17" s="129"/>
      <c r="AG17" s="129"/>
      <c r="AH17" s="129"/>
      <c r="AI17" s="129"/>
      <c r="AJ17" s="129"/>
    </row>
    <row r="18" spans="1:36" x14ac:dyDescent="0.25">
      <c r="B18" s="110"/>
      <c r="C18" s="110"/>
      <c r="D18" s="111"/>
      <c r="E18" s="111"/>
      <c r="F18" s="111"/>
      <c r="G18" s="112"/>
      <c r="H18" s="112"/>
      <c r="I18" s="111"/>
      <c r="J18" s="111"/>
      <c r="V18" s="109"/>
      <c r="AD18" s="109"/>
    </row>
    <row r="19" spans="1:36" x14ac:dyDescent="0.25">
      <c r="B19" s="110"/>
      <c r="C19" s="110"/>
      <c r="D19" s="111"/>
      <c r="E19" s="111"/>
      <c r="F19" s="111"/>
      <c r="G19" s="112"/>
      <c r="H19" s="112"/>
      <c r="I19" s="111"/>
      <c r="J19" s="111"/>
      <c r="V19" s="109"/>
      <c r="AD19" s="109"/>
    </row>
    <row r="20" spans="1:36" x14ac:dyDescent="0.25">
      <c r="B20" s="110"/>
      <c r="C20" s="110"/>
      <c r="D20" s="111"/>
      <c r="E20" s="111"/>
      <c r="F20" s="111"/>
      <c r="G20" s="112"/>
      <c r="H20" s="112"/>
      <c r="I20" s="111"/>
      <c r="J20" s="111"/>
      <c r="V20" s="109"/>
      <c r="AD20" s="109"/>
    </row>
    <row r="21" spans="1:36" x14ac:dyDescent="0.25">
      <c r="A21" s="129"/>
      <c r="B21" s="261"/>
      <c r="C21" s="261"/>
      <c r="D21" s="240"/>
      <c r="E21" s="240"/>
      <c r="F21" s="240"/>
      <c r="G21" s="241"/>
      <c r="H21" s="241"/>
      <c r="I21" s="240"/>
      <c r="J21" s="240"/>
      <c r="K21" s="129"/>
      <c r="L21" s="129"/>
      <c r="M21" s="129"/>
      <c r="N21" s="129"/>
      <c r="O21" s="263"/>
      <c r="P21" s="265"/>
      <c r="Q21" s="341"/>
      <c r="R21" s="265"/>
      <c r="S21" s="129"/>
      <c r="T21" s="265"/>
      <c r="U21" s="60"/>
      <c r="V21" s="239"/>
      <c r="W21" s="129"/>
      <c r="X21" s="129"/>
      <c r="Y21" s="129"/>
      <c r="Z21" s="129"/>
      <c r="AA21" s="129"/>
      <c r="AB21" s="129"/>
      <c r="AC21" s="129"/>
      <c r="AD21" s="239"/>
      <c r="AE21" s="129"/>
      <c r="AF21" s="129"/>
      <c r="AG21" s="129"/>
      <c r="AH21" s="129"/>
      <c r="AI21" s="129"/>
      <c r="AJ21" s="129"/>
    </row>
    <row r="22" spans="1:36" x14ac:dyDescent="0.25">
      <c r="B22" s="6"/>
      <c r="C22" s="6"/>
      <c r="D22" s="111"/>
      <c r="E22" s="111"/>
      <c r="F22" s="111"/>
      <c r="G22" s="112"/>
      <c r="H22" s="112"/>
      <c r="I22" s="111"/>
      <c r="J22" s="111"/>
      <c r="V22" s="109"/>
      <c r="AD22" s="109"/>
    </row>
    <row r="23" spans="1:36" x14ac:dyDescent="0.25">
      <c r="B23" s="6"/>
      <c r="C23" s="6"/>
      <c r="D23" s="111"/>
      <c r="E23" s="111"/>
      <c r="F23" s="111"/>
      <c r="G23" s="112"/>
      <c r="H23" s="112"/>
      <c r="I23" s="111"/>
      <c r="J23" s="111"/>
      <c r="V23" s="109"/>
      <c r="AD23" s="109"/>
    </row>
    <row r="24" spans="1:36" x14ac:dyDescent="0.25">
      <c r="B24" s="6"/>
      <c r="C24" s="6"/>
      <c r="D24" s="111"/>
      <c r="E24" s="111"/>
      <c r="F24" s="111"/>
      <c r="G24" s="112"/>
      <c r="H24" s="112"/>
      <c r="I24" s="111"/>
      <c r="J24" s="111"/>
      <c r="V24" s="109"/>
      <c r="AD24" s="109"/>
    </row>
    <row r="25" spans="1:36" x14ac:dyDescent="0.25">
      <c r="B25" s="6"/>
      <c r="C25" s="6"/>
      <c r="D25" s="111"/>
      <c r="E25" s="111"/>
      <c r="F25" s="111"/>
      <c r="G25" s="112"/>
      <c r="H25" s="112"/>
      <c r="I25" s="111"/>
      <c r="J25" s="111"/>
      <c r="V25" s="109"/>
      <c r="AD25" s="109"/>
    </row>
    <row r="26" spans="1:36" x14ac:dyDescent="0.25">
      <c r="B26" s="6"/>
      <c r="C26" s="6"/>
      <c r="D26" s="111"/>
      <c r="E26" s="111"/>
      <c r="F26" s="111"/>
      <c r="G26" s="112"/>
      <c r="H26" s="112"/>
      <c r="I26" s="111"/>
      <c r="J26" s="111"/>
      <c r="V26" s="109"/>
      <c r="AD26" s="109"/>
    </row>
    <row r="27" spans="1:36" x14ac:dyDescent="0.25">
      <c r="B27" s="6"/>
      <c r="C27" s="6"/>
      <c r="D27" s="111"/>
      <c r="E27" s="111"/>
      <c r="F27" s="111"/>
      <c r="G27" s="112"/>
      <c r="H27" s="112"/>
      <c r="I27" s="111"/>
      <c r="J27" s="111"/>
      <c r="V27" s="109"/>
      <c r="AD27" s="109"/>
    </row>
    <row r="28" spans="1:36" x14ac:dyDescent="0.25">
      <c r="B28" s="6"/>
      <c r="C28" s="6"/>
      <c r="D28" s="111"/>
      <c r="E28" s="111"/>
      <c r="F28" s="111"/>
      <c r="G28" s="112"/>
      <c r="H28" s="112"/>
      <c r="I28" s="111"/>
      <c r="J28" s="111"/>
      <c r="V28" s="109"/>
      <c r="AD28" s="109"/>
    </row>
    <row r="29" spans="1:36" x14ac:dyDescent="0.25">
      <c r="B29" s="6"/>
      <c r="C29" s="6"/>
      <c r="D29" s="111"/>
      <c r="E29" s="111"/>
      <c r="F29" s="111"/>
      <c r="G29" s="112"/>
      <c r="H29" s="112"/>
      <c r="I29" s="111"/>
      <c r="J29" s="111"/>
      <c r="V29" s="109"/>
      <c r="AD29" s="109"/>
    </row>
    <row r="30" spans="1:36" x14ac:dyDescent="0.25">
      <c r="B30" s="6"/>
      <c r="C30" s="6"/>
      <c r="D30" s="111"/>
      <c r="E30" s="111"/>
      <c r="F30" s="111"/>
      <c r="G30" s="112"/>
      <c r="H30" s="112"/>
      <c r="I30" s="111"/>
      <c r="J30" s="111"/>
      <c r="V30" s="109"/>
      <c r="AD30" s="109"/>
    </row>
    <row r="31" spans="1:36" x14ac:dyDescent="0.25">
      <c r="B31" s="6"/>
      <c r="C31" s="6"/>
      <c r="D31" s="111"/>
      <c r="E31" s="111"/>
      <c r="F31" s="111"/>
      <c r="G31" s="112"/>
      <c r="H31" s="112"/>
      <c r="I31" s="111"/>
      <c r="J31" s="111"/>
      <c r="V31" s="109"/>
      <c r="AD31" s="109"/>
    </row>
    <row r="32" spans="1:36" x14ac:dyDescent="0.25">
      <c r="B32" s="6"/>
      <c r="C32" s="6"/>
      <c r="D32" s="111"/>
      <c r="E32" s="111"/>
      <c r="F32" s="111"/>
      <c r="G32" s="112"/>
      <c r="H32" s="112"/>
      <c r="I32" s="111"/>
      <c r="J32" s="111"/>
      <c r="V32" s="109"/>
      <c r="AD32" s="109"/>
    </row>
    <row r="33" spans="2:30" x14ac:dyDescent="0.25">
      <c r="B33" s="6"/>
      <c r="C33" s="6"/>
      <c r="D33" s="111"/>
      <c r="E33" s="111"/>
      <c r="F33" s="111"/>
      <c r="G33" s="112"/>
      <c r="H33" s="112"/>
      <c r="I33" s="111"/>
      <c r="J33" s="111"/>
      <c r="V33" s="109"/>
      <c r="AD33" s="109"/>
    </row>
    <row r="34" spans="2:30" x14ac:dyDescent="0.25">
      <c r="B34" s="6"/>
      <c r="C34" s="6"/>
      <c r="D34" s="111"/>
      <c r="E34" s="111"/>
      <c r="F34" s="111"/>
      <c r="G34" s="112"/>
      <c r="H34" s="112"/>
      <c r="I34" s="111"/>
      <c r="J34" s="111"/>
      <c r="V34" s="109"/>
      <c r="AD34" s="109"/>
    </row>
    <row r="35" spans="2:30" x14ac:dyDescent="0.25">
      <c r="B35" s="6"/>
      <c r="C35" s="6"/>
      <c r="D35" s="111"/>
      <c r="E35" s="111"/>
      <c r="F35" s="111"/>
      <c r="G35" s="112"/>
      <c r="H35" s="112"/>
      <c r="I35" s="111"/>
      <c r="J35" s="111"/>
      <c r="V35" s="109"/>
      <c r="AD35" s="109"/>
    </row>
    <row r="36" spans="2:30" x14ac:dyDescent="0.25">
      <c r="B36" s="6"/>
      <c r="C36" s="6"/>
      <c r="D36" s="111"/>
      <c r="E36" s="111"/>
      <c r="F36" s="111"/>
      <c r="G36" s="112"/>
      <c r="H36" s="112"/>
      <c r="I36" s="111"/>
      <c r="J36" s="111"/>
      <c r="V36" s="109"/>
      <c r="AD36" s="109"/>
    </row>
    <row r="37" spans="2:30" x14ac:dyDescent="0.25">
      <c r="B37" s="6"/>
      <c r="C37" s="6"/>
      <c r="D37" s="111"/>
      <c r="E37" s="111"/>
      <c r="F37" s="111"/>
      <c r="G37" s="112"/>
      <c r="H37" s="112"/>
      <c r="I37" s="111"/>
      <c r="J37" s="111"/>
      <c r="V37" s="109"/>
      <c r="AD37" s="109"/>
    </row>
    <row r="38" spans="2:30" x14ac:dyDescent="0.25">
      <c r="B38" s="6"/>
      <c r="C38" s="6"/>
      <c r="D38" s="111"/>
      <c r="E38" s="111"/>
      <c r="F38" s="111"/>
      <c r="G38" s="112"/>
      <c r="H38" s="112"/>
      <c r="I38" s="111"/>
      <c r="J38" s="111"/>
      <c r="V38" s="109"/>
      <c r="AD38" s="109"/>
    </row>
    <row r="39" spans="2:30" x14ac:dyDescent="0.25">
      <c r="B39" s="6"/>
      <c r="C39" s="6"/>
      <c r="D39" s="111"/>
      <c r="E39" s="111"/>
      <c r="F39" s="111"/>
      <c r="G39" s="112"/>
      <c r="H39" s="112"/>
      <c r="I39" s="111"/>
      <c r="J39" s="111"/>
      <c r="V39" s="109"/>
      <c r="AD39" s="109"/>
    </row>
    <row r="40" spans="2:30" x14ac:dyDescent="0.25">
      <c r="B40" s="6"/>
      <c r="C40" s="6"/>
      <c r="D40" s="111"/>
      <c r="E40" s="111"/>
      <c r="F40" s="111"/>
      <c r="G40" s="112"/>
      <c r="H40" s="112"/>
      <c r="I40" s="111"/>
      <c r="J40" s="111"/>
      <c r="V40" s="109"/>
      <c r="AD40" s="109"/>
    </row>
    <row r="41" spans="2:30" x14ac:dyDescent="0.25">
      <c r="B41" s="6"/>
      <c r="C41" s="6"/>
      <c r="D41" s="6"/>
      <c r="E41" s="6"/>
      <c r="F41" s="111"/>
      <c r="G41" s="112"/>
      <c r="H41" s="112"/>
      <c r="I41" s="111"/>
      <c r="J41" s="111"/>
      <c r="V41" s="109"/>
      <c r="AD41" s="109"/>
    </row>
    <row r="42" spans="2:30" x14ac:dyDescent="0.25">
      <c r="B42" s="6"/>
      <c r="C42" s="6"/>
      <c r="D42" s="6"/>
      <c r="E42" s="6"/>
      <c r="F42" s="111"/>
      <c r="G42" s="112"/>
      <c r="H42" s="112"/>
      <c r="I42" s="111"/>
      <c r="J42" s="111"/>
      <c r="V42" s="109"/>
      <c r="AD42" s="109"/>
    </row>
    <row r="43" spans="2:30" x14ac:dyDescent="0.25">
      <c r="B43" s="6"/>
      <c r="C43" s="6"/>
      <c r="D43" s="6"/>
      <c r="E43" s="6"/>
      <c r="F43" s="111"/>
      <c r="G43" s="112"/>
      <c r="H43" s="112"/>
      <c r="I43" s="111"/>
      <c r="J43" s="111"/>
      <c r="V43" s="109"/>
      <c r="AD43" s="109"/>
    </row>
    <row r="44" spans="2:30" x14ac:dyDescent="0.25">
      <c r="B44" s="6"/>
      <c r="C44" s="6"/>
      <c r="D44" s="6"/>
      <c r="E44" s="6"/>
      <c r="F44" s="111"/>
      <c r="G44" s="112"/>
      <c r="H44" s="112"/>
      <c r="I44" s="111"/>
      <c r="J44" s="111"/>
      <c r="V44" s="109"/>
      <c r="AD44" s="109"/>
    </row>
    <row r="45" spans="2:30" x14ac:dyDescent="0.25">
      <c r="B45" s="6"/>
      <c r="C45" s="6"/>
      <c r="D45" s="6"/>
      <c r="E45" s="6"/>
      <c r="F45" s="111"/>
      <c r="G45" s="112"/>
      <c r="H45" s="112"/>
      <c r="I45" s="111"/>
      <c r="J45" s="111"/>
      <c r="V45" s="109"/>
      <c r="AD45" s="109"/>
    </row>
    <row r="46" spans="2:30" x14ac:dyDescent="0.25">
      <c r="B46" s="6"/>
      <c r="C46" s="6"/>
      <c r="D46" s="6"/>
      <c r="E46" s="6"/>
      <c r="F46" s="111"/>
      <c r="G46" s="112"/>
      <c r="H46" s="112"/>
      <c r="I46" s="111"/>
      <c r="J46" s="111"/>
      <c r="V46" s="109"/>
      <c r="AD46" s="109"/>
    </row>
    <row r="47" spans="2:30" x14ac:dyDescent="0.25">
      <c r="B47" s="6"/>
      <c r="C47" s="6"/>
      <c r="D47" s="6"/>
      <c r="E47" s="6"/>
      <c r="F47" s="111"/>
      <c r="G47" s="112"/>
      <c r="H47" s="112"/>
      <c r="I47" s="111"/>
      <c r="J47" s="111"/>
      <c r="V47" s="109"/>
      <c r="AD47" s="109"/>
    </row>
    <row r="48" spans="2:30" x14ac:dyDescent="0.25">
      <c r="B48" s="6"/>
      <c r="C48" s="6"/>
      <c r="D48" s="6"/>
      <c r="E48" s="6"/>
      <c r="F48" s="111"/>
      <c r="G48" s="112"/>
      <c r="H48" s="112"/>
      <c r="I48" s="111"/>
      <c r="J48" s="111"/>
      <c r="V48" s="109"/>
      <c r="AD48" s="109"/>
    </row>
    <row r="49" spans="2:30" x14ac:dyDescent="0.25">
      <c r="B49" s="6"/>
      <c r="C49" s="6"/>
      <c r="D49" s="6"/>
      <c r="E49" s="6"/>
      <c r="F49" s="111"/>
      <c r="G49" s="112"/>
      <c r="H49" s="112"/>
      <c r="I49" s="111"/>
      <c r="J49" s="111"/>
      <c r="V49" s="109"/>
      <c r="AD49" s="109"/>
    </row>
    <row r="50" spans="2:30" x14ac:dyDescent="0.25">
      <c r="B50" s="6"/>
      <c r="C50" s="6"/>
      <c r="D50" s="6"/>
      <c r="E50" s="6"/>
      <c r="F50" s="111"/>
      <c r="G50" s="112"/>
      <c r="H50" s="112"/>
      <c r="I50" s="111"/>
      <c r="J50" s="111"/>
      <c r="V50" s="109"/>
      <c r="AD50" s="109"/>
    </row>
    <row r="51" spans="2:30" x14ac:dyDescent="0.25">
      <c r="B51" s="6"/>
      <c r="C51" s="6"/>
      <c r="D51" s="6"/>
      <c r="E51" s="6"/>
      <c r="F51" s="111"/>
      <c r="G51" s="112"/>
      <c r="H51" s="112"/>
      <c r="I51" s="111"/>
      <c r="J51" s="111"/>
      <c r="V51" s="109"/>
      <c r="AD51" s="109"/>
    </row>
    <row r="52" spans="2:30" x14ac:dyDescent="0.25">
      <c r="B52" s="6"/>
      <c r="C52" s="6"/>
      <c r="D52" s="6"/>
      <c r="E52" s="6"/>
      <c r="F52" s="111"/>
      <c r="G52" s="112"/>
      <c r="H52" s="112"/>
      <c r="I52" s="111"/>
      <c r="J52" s="111"/>
      <c r="V52" s="109"/>
      <c r="AD52" s="109"/>
    </row>
    <row r="53" spans="2:30" x14ac:dyDescent="0.25">
      <c r="B53" s="6"/>
      <c r="C53" s="6"/>
      <c r="D53" s="6"/>
      <c r="E53" s="6"/>
      <c r="F53" s="111"/>
      <c r="G53" s="112"/>
      <c r="H53" s="112"/>
      <c r="I53" s="111"/>
      <c r="J53" s="111"/>
      <c r="V53" s="109"/>
      <c r="AD53" s="109"/>
    </row>
    <row r="54" spans="2:30" x14ac:dyDescent="0.25">
      <c r="B54" s="6"/>
      <c r="C54" s="6"/>
      <c r="D54" s="6"/>
      <c r="E54" s="6"/>
      <c r="F54" s="111"/>
      <c r="G54" s="112"/>
      <c r="H54" s="112"/>
      <c r="I54" s="111"/>
      <c r="J54" s="111"/>
      <c r="V54" s="109"/>
      <c r="AD54" s="109"/>
    </row>
    <row r="55" spans="2:30" x14ac:dyDescent="0.25">
      <c r="B55" s="6"/>
      <c r="C55" s="6"/>
      <c r="D55" s="6"/>
      <c r="E55" s="6"/>
      <c r="F55" s="111"/>
      <c r="G55" s="112"/>
      <c r="H55" s="112"/>
      <c r="I55" s="111"/>
      <c r="J55" s="111"/>
      <c r="V55" s="109"/>
      <c r="AD55" s="109"/>
    </row>
    <row r="56" spans="2:30" x14ac:dyDescent="0.25">
      <c r="B56" s="6"/>
      <c r="C56" s="6"/>
      <c r="D56" s="6"/>
      <c r="E56" s="6"/>
      <c r="F56" s="111"/>
      <c r="G56" s="112"/>
      <c r="H56" s="112"/>
      <c r="I56" s="111"/>
      <c r="J56" s="111"/>
      <c r="V56" s="109"/>
      <c r="AD56" s="109"/>
    </row>
    <row r="57" spans="2:30" x14ac:dyDescent="0.25">
      <c r="B57" s="6"/>
      <c r="C57" s="6"/>
      <c r="D57" s="6"/>
      <c r="E57" s="6"/>
      <c r="F57" s="6"/>
      <c r="G57" s="6"/>
      <c r="H57" s="6"/>
      <c r="I57" s="6"/>
      <c r="J57" s="6"/>
      <c r="V57" s="109"/>
      <c r="AD57" s="109"/>
    </row>
    <row r="58" spans="2:30" x14ac:dyDescent="0.25">
      <c r="B58" s="6"/>
      <c r="C58" s="6"/>
      <c r="D58" s="6"/>
      <c r="E58" s="6"/>
      <c r="F58" s="6"/>
      <c r="G58" s="6"/>
      <c r="H58" s="6"/>
      <c r="I58" s="6"/>
      <c r="J58" s="6"/>
      <c r="V58" s="109"/>
      <c r="AD58" s="109"/>
    </row>
    <row r="59" spans="2:30" x14ac:dyDescent="0.25">
      <c r="B59" s="6"/>
      <c r="C59" s="6"/>
      <c r="D59" s="6"/>
      <c r="E59" s="6"/>
      <c r="F59" s="6"/>
      <c r="G59" s="6"/>
      <c r="H59" s="6"/>
      <c r="I59" s="6"/>
      <c r="J59" s="6"/>
      <c r="V59" s="109"/>
      <c r="AD59" s="109"/>
    </row>
    <row r="60" spans="2:30" x14ac:dyDescent="0.25">
      <c r="B60" s="6"/>
      <c r="C60" s="6"/>
      <c r="D60" s="6"/>
      <c r="E60" s="6"/>
      <c r="F60" s="6"/>
      <c r="G60" s="6"/>
      <c r="H60" s="6"/>
      <c r="I60" s="6"/>
      <c r="J60" s="6"/>
      <c r="V60" s="109"/>
      <c r="AD60" s="109"/>
    </row>
    <row r="61" spans="2:30" x14ac:dyDescent="0.25">
      <c r="B61" s="6"/>
      <c r="C61" s="6"/>
      <c r="D61" s="6"/>
      <c r="E61" s="6"/>
      <c r="F61" s="6"/>
      <c r="G61" s="6"/>
      <c r="H61" s="6"/>
      <c r="I61" s="6"/>
      <c r="J61" s="6"/>
      <c r="V61" s="109"/>
      <c r="AD61" s="109"/>
    </row>
    <row r="62" spans="2:30" x14ac:dyDescent="0.25">
      <c r="B62" s="6"/>
      <c r="C62" s="6"/>
      <c r="D62" s="6"/>
      <c r="E62" s="6"/>
      <c r="F62" s="6"/>
      <c r="G62" s="6"/>
      <c r="H62" s="6"/>
      <c r="I62" s="6"/>
      <c r="J62" s="6"/>
      <c r="V62" s="109"/>
      <c r="AD62" s="109"/>
    </row>
    <row r="63" spans="2:30" x14ac:dyDescent="0.25">
      <c r="B63" s="6"/>
      <c r="C63" s="6"/>
      <c r="D63" s="6"/>
      <c r="E63" s="6"/>
      <c r="F63" s="6"/>
      <c r="G63" s="6"/>
      <c r="H63" s="6"/>
      <c r="I63" s="6"/>
      <c r="J63" s="6"/>
      <c r="V63" s="109"/>
      <c r="AD63" s="109"/>
    </row>
    <row r="64" spans="2:30" x14ac:dyDescent="0.25">
      <c r="B64" s="6"/>
      <c r="C64" s="6"/>
      <c r="D64" s="6"/>
      <c r="E64" s="6"/>
      <c r="F64" s="6"/>
      <c r="G64" s="6"/>
      <c r="H64" s="6"/>
      <c r="I64" s="6"/>
      <c r="J64" s="6"/>
      <c r="V64" s="109"/>
      <c r="AD64" s="109"/>
    </row>
    <row r="65" spans="2:30" x14ac:dyDescent="0.25">
      <c r="B65" s="6"/>
      <c r="C65" s="6"/>
      <c r="D65" s="6"/>
      <c r="E65" s="6"/>
      <c r="F65" s="6"/>
      <c r="G65" s="6"/>
      <c r="H65" s="6"/>
      <c r="I65" s="6"/>
      <c r="J65" s="6"/>
      <c r="V65" s="109"/>
      <c r="AD65" s="109"/>
    </row>
    <row r="66" spans="2:30" x14ac:dyDescent="0.25">
      <c r="B66" s="6"/>
      <c r="C66" s="6"/>
      <c r="D66" s="6"/>
      <c r="E66" s="6"/>
      <c r="F66" s="6"/>
      <c r="G66" s="6"/>
      <c r="H66" s="6"/>
      <c r="I66" s="6"/>
      <c r="J66" s="6"/>
      <c r="V66" s="109"/>
      <c r="AD66" s="109"/>
    </row>
    <row r="67" spans="2:30" x14ac:dyDescent="0.25">
      <c r="B67" s="6"/>
      <c r="C67" s="6"/>
      <c r="D67" s="6"/>
      <c r="E67" s="6"/>
      <c r="F67" s="6"/>
      <c r="G67" s="6"/>
      <c r="H67" s="6"/>
      <c r="I67" s="6"/>
      <c r="J67" s="6"/>
      <c r="V67" s="109"/>
      <c r="AD67" s="109"/>
    </row>
    <row r="68" spans="2:30" x14ac:dyDescent="0.25">
      <c r="B68" s="6"/>
      <c r="C68" s="6"/>
      <c r="D68" s="6"/>
      <c r="E68" s="6"/>
      <c r="F68" s="6"/>
      <c r="G68" s="6"/>
      <c r="H68" s="6"/>
      <c r="I68" s="6"/>
      <c r="J68" s="6"/>
      <c r="V68" s="109"/>
      <c r="AD68" s="109"/>
    </row>
    <row r="69" spans="2:30" x14ac:dyDescent="0.25">
      <c r="B69" s="6"/>
      <c r="C69" s="6"/>
      <c r="D69" s="6"/>
      <c r="E69" s="6"/>
      <c r="F69" s="6"/>
      <c r="G69" s="6"/>
      <c r="H69" s="6"/>
      <c r="I69" s="6"/>
      <c r="J69" s="6"/>
      <c r="V69" s="109"/>
      <c r="AD69" s="109"/>
    </row>
    <row r="70" spans="2:30" x14ac:dyDescent="0.25">
      <c r="B70" s="6"/>
      <c r="C70" s="6"/>
      <c r="D70" s="6"/>
      <c r="E70" s="6"/>
      <c r="F70" s="6"/>
      <c r="G70" s="6"/>
      <c r="H70" s="6"/>
      <c r="I70" s="6"/>
      <c r="J70" s="6"/>
      <c r="V70" s="109"/>
      <c r="AD70" s="109"/>
    </row>
    <row r="71" spans="2:30" x14ac:dyDescent="0.25">
      <c r="B71" s="6"/>
      <c r="C71" s="6"/>
      <c r="D71" s="6"/>
      <c r="E71" s="6"/>
      <c r="F71" s="6"/>
      <c r="G71" s="6"/>
      <c r="H71" s="6"/>
      <c r="I71" s="6"/>
      <c r="J71" s="6"/>
      <c r="V71" s="109"/>
      <c r="AD71" s="109"/>
    </row>
    <row r="72" spans="2:30" x14ac:dyDescent="0.25">
      <c r="B72" s="6"/>
      <c r="C72" s="6"/>
      <c r="D72" s="6"/>
      <c r="E72" s="6"/>
      <c r="F72" s="6"/>
      <c r="G72" s="6"/>
      <c r="H72" s="6"/>
      <c r="I72" s="6"/>
      <c r="J72" s="6"/>
      <c r="V72" s="109"/>
      <c r="AD72" s="109"/>
    </row>
    <row r="73" spans="2:30" x14ac:dyDescent="0.25">
      <c r="B73" s="6"/>
      <c r="C73" s="6"/>
      <c r="D73" s="6"/>
      <c r="E73" s="6"/>
      <c r="F73" s="6"/>
      <c r="G73" s="6"/>
      <c r="H73" s="6"/>
      <c r="I73" s="6"/>
      <c r="J73" s="6"/>
      <c r="V73" s="109"/>
      <c r="AD73" s="109"/>
    </row>
    <row r="74" spans="2:30" x14ac:dyDescent="0.25">
      <c r="B74" s="6"/>
      <c r="C74" s="6"/>
      <c r="D74" s="6"/>
      <c r="E74" s="6"/>
      <c r="F74" s="6"/>
      <c r="G74" s="6"/>
      <c r="H74" s="6"/>
      <c r="I74" s="6"/>
      <c r="J74" s="6"/>
      <c r="V74" s="109"/>
      <c r="AD74" s="109"/>
    </row>
    <row r="75" spans="2:30" x14ac:dyDescent="0.25">
      <c r="B75" s="6"/>
      <c r="C75" s="6"/>
      <c r="D75" s="6"/>
      <c r="E75" s="6"/>
      <c r="F75" s="6"/>
      <c r="G75" s="6"/>
      <c r="H75" s="6"/>
      <c r="I75" s="6"/>
      <c r="J75" s="6"/>
      <c r="V75" s="109"/>
      <c r="AD75" s="109"/>
    </row>
    <row r="76" spans="2:30" x14ac:dyDescent="0.25">
      <c r="B76" s="6"/>
      <c r="C76" s="6"/>
      <c r="D76" s="6"/>
      <c r="E76" s="6"/>
      <c r="F76" s="6"/>
      <c r="G76" s="6"/>
      <c r="H76" s="6"/>
      <c r="I76" s="6"/>
      <c r="J76" s="6"/>
      <c r="V76" s="109"/>
      <c r="AD76" s="109"/>
    </row>
    <row r="77" spans="2:30" x14ac:dyDescent="0.25">
      <c r="B77" s="6"/>
      <c r="C77" s="6"/>
      <c r="D77" s="6"/>
      <c r="E77" s="6"/>
      <c r="F77" s="6"/>
      <c r="G77" s="6"/>
      <c r="H77" s="6"/>
      <c r="I77" s="6"/>
      <c r="J77" s="6"/>
      <c r="V77" s="109"/>
      <c r="AD77" s="109"/>
    </row>
    <row r="78" spans="2:30" x14ac:dyDescent="0.25">
      <c r="B78" s="6"/>
      <c r="C78" s="6"/>
      <c r="D78" s="6"/>
      <c r="E78" s="6"/>
      <c r="F78" s="6"/>
      <c r="G78" s="6"/>
      <c r="H78" s="6"/>
      <c r="I78" s="6"/>
      <c r="J78" s="6"/>
      <c r="V78" s="109"/>
      <c r="AD78" s="109"/>
    </row>
    <row r="79" spans="2:30" x14ac:dyDescent="0.25">
      <c r="B79" s="6"/>
      <c r="C79" s="6"/>
      <c r="D79" s="6"/>
      <c r="E79" s="6"/>
      <c r="F79" s="6"/>
      <c r="G79" s="6"/>
      <c r="H79" s="6"/>
      <c r="I79" s="6"/>
      <c r="J79" s="6"/>
      <c r="V79" s="109"/>
      <c r="AD79" s="109"/>
    </row>
    <row r="80" spans="2:30" x14ac:dyDescent="0.25">
      <c r="B80" s="6"/>
      <c r="C80" s="6"/>
      <c r="D80" s="6"/>
      <c r="E80" s="6"/>
      <c r="F80" s="6"/>
      <c r="G80" s="6"/>
      <c r="H80" s="6"/>
      <c r="I80" s="6"/>
      <c r="J80" s="6"/>
      <c r="V80" s="109"/>
      <c r="AD80" s="109"/>
    </row>
    <row r="81" spans="2:30" x14ac:dyDescent="0.25">
      <c r="B81" s="6"/>
      <c r="C81" s="6"/>
      <c r="D81" s="6"/>
      <c r="E81" s="6"/>
      <c r="F81" s="6"/>
      <c r="G81" s="6"/>
      <c r="H81" s="6"/>
      <c r="I81" s="6"/>
      <c r="J81" s="6"/>
      <c r="V81" s="109"/>
      <c r="AD81" s="109"/>
    </row>
    <row r="82" spans="2:30" x14ac:dyDescent="0.25">
      <c r="B82" s="6"/>
      <c r="C82" s="6"/>
      <c r="D82" s="6"/>
      <c r="E82" s="6"/>
      <c r="F82" s="6"/>
      <c r="G82" s="6"/>
      <c r="H82" s="6"/>
      <c r="I82" s="6"/>
      <c r="J82" s="6"/>
      <c r="V82" s="109"/>
      <c r="AD82" s="109"/>
    </row>
    <row r="83" spans="2:30" x14ac:dyDescent="0.25">
      <c r="B83" s="6"/>
      <c r="C83" s="6"/>
      <c r="D83" s="6"/>
      <c r="E83" s="6"/>
      <c r="F83" s="6"/>
      <c r="G83" s="6"/>
      <c r="H83" s="6"/>
      <c r="I83" s="6"/>
      <c r="J83" s="6"/>
      <c r="V83" s="109"/>
      <c r="AD83" s="109"/>
    </row>
    <row r="84" spans="2:30" x14ac:dyDescent="0.25">
      <c r="B84" s="6"/>
      <c r="C84" s="6"/>
      <c r="D84" s="6"/>
      <c r="E84" s="6"/>
      <c r="F84" s="6"/>
      <c r="G84" s="6"/>
      <c r="H84" s="6"/>
      <c r="I84" s="6"/>
      <c r="J84" s="6"/>
      <c r="V84" s="109"/>
      <c r="AD84" s="109"/>
    </row>
    <row r="85" spans="2:30" x14ac:dyDescent="0.25">
      <c r="V85" s="109"/>
      <c r="AD85" s="109"/>
    </row>
    <row r="86" spans="2:30" x14ac:dyDescent="0.25">
      <c r="V86" s="109"/>
      <c r="AD86" s="109"/>
    </row>
    <row r="87" spans="2:30" x14ac:dyDescent="0.25">
      <c r="V87" s="109"/>
      <c r="AD87" s="109"/>
    </row>
    <row r="88" spans="2:30" x14ac:dyDescent="0.25">
      <c r="V88" s="109"/>
      <c r="AD88" s="109"/>
    </row>
    <row r="89" spans="2:30" x14ac:dyDescent="0.25">
      <c r="V89" s="109"/>
      <c r="AD89" s="109"/>
    </row>
    <row r="90" spans="2:30" x14ac:dyDescent="0.25">
      <c r="V90" s="109"/>
      <c r="AD90" s="109"/>
    </row>
    <row r="91" spans="2:30" x14ac:dyDescent="0.25">
      <c r="V91" s="109"/>
      <c r="AD91" s="109"/>
    </row>
    <row r="92" spans="2:30" x14ac:dyDescent="0.25">
      <c r="V92" s="109"/>
      <c r="AD92" s="109"/>
    </row>
    <row r="93" spans="2:30" x14ac:dyDescent="0.25">
      <c r="V93" s="109"/>
      <c r="AD93" s="109"/>
    </row>
    <row r="94" spans="2:30" x14ac:dyDescent="0.25">
      <c r="V94" s="109"/>
      <c r="AD94" s="109"/>
    </row>
    <row r="95" spans="2:30" x14ac:dyDescent="0.25">
      <c r="V95" s="109"/>
      <c r="AD95" s="109"/>
    </row>
    <row r="96" spans="2:30" x14ac:dyDescent="0.25">
      <c r="V96" s="109"/>
      <c r="AD96" s="109"/>
    </row>
    <row r="97" spans="22:30" x14ac:dyDescent="0.25">
      <c r="V97" s="109"/>
      <c r="AD97" s="109"/>
    </row>
    <row r="98" spans="22:30" x14ac:dyDescent="0.25">
      <c r="V98" s="109"/>
      <c r="AD98" s="109"/>
    </row>
    <row r="99" spans="22:30" x14ac:dyDescent="0.25">
      <c r="V99" s="109"/>
      <c r="AD99" s="109"/>
    </row>
    <row r="100" spans="22:30" x14ac:dyDescent="0.25">
      <c r="V100" s="109"/>
      <c r="AD100" s="109"/>
    </row>
    <row r="101" spans="22:30" x14ac:dyDescent="0.25">
      <c r="V101" s="109"/>
      <c r="AD101" s="109"/>
    </row>
    <row r="102" spans="22:30" x14ac:dyDescent="0.25">
      <c r="V102" s="109"/>
      <c r="AD102" s="109"/>
    </row>
    <row r="103" spans="22:30" x14ac:dyDescent="0.25">
      <c r="V103" s="109"/>
      <c r="AD103" s="109"/>
    </row>
    <row r="104" spans="22:30" x14ac:dyDescent="0.25">
      <c r="V104" s="109"/>
      <c r="AD104" s="109"/>
    </row>
    <row r="105" spans="22:30" x14ac:dyDescent="0.25">
      <c r="V105" s="109"/>
      <c r="AD105" s="109"/>
    </row>
    <row r="106" spans="22:30" x14ac:dyDescent="0.25">
      <c r="V106" s="109"/>
      <c r="AD106" s="109"/>
    </row>
    <row r="107" spans="22:30" x14ac:dyDescent="0.25">
      <c r="V107" s="109"/>
      <c r="AD107" s="109"/>
    </row>
    <row r="108" spans="22:30" x14ac:dyDescent="0.25">
      <c r="V108" s="109"/>
      <c r="AD108" s="109"/>
    </row>
    <row r="109" spans="22:30" x14ac:dyDescent="0.25">
      <c r="V109" s="109"/>
      <c r="AD109" s="109"/>
    </row>
    <row r="110" spans="22:30" x14ac:dyDescent="0.25">
      <c r="V110" s="109"/>
      <c r="AD110" s="109"/>
    </row>
    <row r="111" spans="22:30" x14ac:dyDescent="0.25">
      <c r="V111" s="109"/>
      <c r="AD111" s="109"/>
    </row>
    <row r="112" spans="22:30" x14ac:dyDescent="0.25">
      <c r="V112" s="109"/>
      <c r="AD112" s="109"/>
    </row>
    <row r="113" spans="22:30" x14ac:dyDescent="0.25">
      <c r="V113" s="109"/>
      <c r="AD113" s="109"/>
    </row>
    <row r="114" spans="22:30" x14ac:dyDescent="0.25">
      <c r="V114" s="109"/>
      <c r="AD114" s="109"/>
    </row>
    <row r="115" spans="22:30" x14ac:dyDescent="0.25">
      <c r="V115" s="109"/>
      <c r="AD115" s="109"/>
    </row>
    <row r="116" spans="22:30" x14ac:dyDescent="0.25">
      <c r="V116" s="109"/>
      <c r="AD116" s="109"/>
    </row>
    <row r="117" spans="22:30" x14ac:dyDescent="0.25">
      <c r="V117" s="109"/>
      <c r="AD117" s="109"/>
    </row>
    <row r="118" spans="22:30" x14ac:dyDescent="0.25">
      <c r="V118" s="109"/>
      <c r="AD118" s="109"/>
    </row>
    <row r="119" spans="22:30" x14ac:dyDescent="0.25">
      <c r="V119" s="109"/>
      <c r="AD119" s="109"/>
    </row>
  </sheetData>
  <sortState ref="A7:AI37">
    <sortCondition ref="I7:I37"/>
    <sortCondition ref="H7:H37"/>
  </sortState>
  <mergeCells count="9">
    <mergeCell ref="K11:N11"/>
    <mergeCell ref="K8:N8"/>
    <mergeCell ref="S5:T5"/>
    <mergeCell ref="K7:N7"/>
    <mergeCell ref="K10:N10"/>
    <mergeCell ref="Q5:R5"/>
    <mergeCell ref="K6:N6"/>
    <mergeCell ref="O5:P5"/>
    <mergeCell ref="K5:L5"/>
  </mergeCells>
  <phoneticPr fontId="0" type="noConversion"/>
  <printOptions horizontalCentered="1" verticalCentered="1"/>
  <pageMargins left="0.98425196850393704" right="0.39370078740157483" top="0.39370078740157483" bottom="0.39370078740157483" header="0" footer="0.59055118110236227"/>
  <pageSetup scale="85"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EB700B"/>
  </sheetPr>
  <dimension ref="A1:C28"/>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100.7109375" style="58" customWidth="1"/>
    <col min="2" max="2" width="17" style="58" customWidth="1"/>
    <col min="3" max="3" width="8.570312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3" ht="15" x14ac:dyDescent="0.25">
      <c r="A1" s="2144" t="s">
        <v>2256</v>
      </c>
      <c r="B1" s="5852" t="s">
        <v>5045</v>
      </c>
      <c r="C1" s="5852"/>
    </row>
    <row r="2" spans="1:3" ht="15" x14ac:dyDescent="0.25">
      <c r="A2" s="2121">
        <v>2013</v>
      </c>
      <c r="B2" s="2478"/>
      <c r="C2" s="2478"/>
    </row>
    <row r="3" spans="1:3" ht="15" x14ac:dyDescent="0.25">
      <c r="A3" s="2121"/>
      <c r="B3" s="2478"/>
      <c r="C3" s="2478"/>
    </row>
    <row r="4" spans="1:3" ht="33" customHeight="1" x14ac:dyDescent="0.25">
      <c r="A4" s="2382" t="s">
        <v>33</v>
      </c>
      <c r="B4" s="5828" t="s">
        <v>258</v>
      </c>
      <c r="C4" s="5828"/>
    </row>
    <row r="5" spans="1:3" s="17" customFormat="1" ht="24.95" customHeight="1" x14ac:dyDescent="0.25">
      <c r="A5" s="2256" t="s">
        <v>31</v>
      </c>
      <c r="B5" s="2467">
        <f>SUM(B6:B6)</f>
        <v>120000</v>
      </c>
      <c r="C5" s="2307"/>
    </row>
    <row r="6" spans="1:3" s="66" customFormat="1" ht="30.95" customHeight="1" x14ac:dyDescent="0.25">
      <c r="A6" s="5122" t="s">
        <v>878</v>
      </c>
      <c r="B6" s="5120">
        <f>'14-E382op-CulProc'!O7</f>
        <v>120000</v>
      </c>
      <c r="C6" s="2462"/>
    </row>
    <row r="7" spans="1:3" s="66" customFormat="1" ht="15" customHeight="1" x14ac:dyDescent="0.25">
      <c r="A7" s="2222"/>
      <c r="B7" s="2240"/>
      <c r="C7" s="2222"/>
    </row>
    <row r="8" spans="1:3" ht="14.1" customHeight="1" x14ac:dyDescent="0.25">
      <c r="A8" s="2042" t="s">
        <v>1273</v>
      </c>
      <c r="B8" s="2314"/>
      <c r="C8" s="2314"/>
    </row>
    <row r="19" spans="1:2" ht="15.75" x14ac:dyDescent="0.25">
      <c r="B19" s="1167"/>
    </row>
    <row r="28" spans="1:2" ht="15.75" x14ac:dyDescent="0.25">
      <c r="A28" s="1355"/>
    </row>
  </sheetData>
  <mergeCells count="2">
    <mergeCell ref="B4:C4"/>
    <mergeCell ref="B1:C1"/>
  </mergeCells>
  <phoneticPr fontId="0" type="noConversion"/>
  <printOptions horizontalCentered="1" verticalCentered="1"/>
  <pageMargins left="0.98425196850393704" right="0.39370078740157483" top="0.39370078740157483" bottom="0.39370078740157483" header="0" footer="0.59055118110236227"/>
  <pageSetup scale="95" orientation="landscape" r:id="rId1"/>
  <headerFooter alignWithMargins="0">
    <oddFooter>&amp;L&amp;"Tahoma,Normal"326</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700B"/>
  </sheetPr>
  <dimension ref="A1:C25"/>
  <sheetViews>
    <sheetView showGridLines="0" view="pageBreakPreview" zoomScaleNormal="100" zoomScaleSheetLayoutView="100" workbookViewId="0">
      <selection activeCell="A10" sqref="A10"/>
    </sheetView>
  </sheetViews>
  <sheetFormatPr baseColWidth="10" defaultRowHeight="15" x14ac:dyDescent="0.25"/>
  <cols>
    <col min="1" max="1" width="53.7109375" style="4707" customWidth="1"/>
    <col min="2" max="2" width="20.28515625" style="4707" customWidth="1"/>
    <col min="3" max="3" width="15.28515625" style="4707" customWidth="1"/>
    <col min="4" max="16384" width="11.42578125" style="4707"/>
  </cols>
  <sheetData>
    <row r="1" spans="1:3" x14ac:dyDescent="0.25">
      <c r="A1" s="4730" t="s">
        <v>5300</v>
      </c>
      <c r="B1" s="4706"/>
      <c r="C1" s="4731" t="s">
        <v>4953</v>
      </c>
    </row>
    <row r="2" spans="1:3" x14ac:dyDescent="0.25">
      <c r="A2" s="4730" t="s">
        <v>5340</v>
      </c>
      <c r="B2" s="4706"/>
      <c r="C2" s="4731"/>
    </row>
    <row r="3" spans="1:3" x14ac:dyDescent="0.25">
      <c r="A3" s="4732">
        <v>2013</v>
      </c>
    </row>
    <row r="4" spans="1:3" ht="17.25" customHeight="1" x14ac:dyDescent="0.25">
      <c r="A4" s="4732"/>
    </row>
    <row r="5" spans="1:3" ht="27.75" customHeight="1" x14ac:dyDescent="0.25">
      <c r="A5" s="4919" t="s">
        <v>5249</v>
      </c>
      <c r="B5" s="5674" t="s">
        <v>5248</v>
      </c>
      <c r="C5" s="5674"/>
    </row>
    <row r="6" spans="1:3" ht="19.5" customHeight="1" x14ac:dyDescent="0.25">
      <c r="A6" s="5531" t="s">
        <v>5272</v>
      </c>
      <c r="B6" s="5540">
        <v>82.5</v>
      </c>
      <c r="C6" s="5533"/>
    </row>
    <row r="7" spans="1:3" ht="17.25" customHeight="1" x14ac:dyDescent="0.25">
      <c r="A7" s="4920" t="s">
        <v>5273</v>
      </c>
      <c r="B7" s="5541">
        <v>82.5</v>
      </c>
      <c r="C7" s="4922"/>
    </row>
    <row r="8" spans="1:3" ht="15.75" customHeight="1" x14ac:dyDescent="0.25">
      <c r="A8" s="4920" t="s">
        <v>5274</v>
      </c>
      <c r="B8" s="4921">
        <v>80</v>
      </c>
      <c r="C8" s="4922"/>
    </row>
    <row r="9" spans="1:3" ht="17.25" customHeight="1" x14ac:dyDescent="0.25">
      <c r="A9" s="4920" t="s">
        <v>5275</v>
      </c>
      <c r="B9" s="4921">
        <v>80</v>
      </c>
      <c r="C9" s="4922"/>
    </row>
    <row r="10" spans="1:3" ht="30.75" customHeight="1" x14ac:dyDescent="0.25">
      <c r="A10" s="4923" t="s">
        <v>5276</v>
      </c>
      <c r="B10" s="4921">
        <v>80</v>
      </c>
      <c r="C10" s="4922"/>
    </row>
    <row r="11" spans="1:3" ht="17.25" customHeight="1" x14ac:dyDescent="0.25">
      <c r="A11" s="5543" t="s">
        <v>5277</v>
      </c>
      <c r="B11" s="4921">
        <v>80</v>
      </c>
      <c r="C11" s="4922"/>
    </row>
    <row r="12" spans="1:3" ht="17.25" customHeight="1" x14ac:dyDescent="0.25">
      <c r="A12" s="4920" t="s">
        <v>5278</v>
      </c>
      <c r="B12" s="4921">
        <v>80</v>
      </c>
      <c r="C12" s="4922"/>
    </row>
    <row r="13" spans="1:3" ht="17.25" customHeight="1" x14ac:dyDescent="0.25">
      <c r="A13" s="5544" t="s">
        <v>5279</v>
      </c>
      <c r="B13" s="4921">
        <v>80</v>
      </c>
      <c r="C13" s="4922"/>
    </row>
    <row r="14" spans="1:3" ht="18.75" customHeight="1" x14ac:dyDescent="0.25">
      <c r="A14" s="4920" t="s">
        <v>5280</v>
      </c>
      <c r="B14" s="4921">
        <v>80</v>
      </c>
      <c r="C14" s="4922"/>
    </row>
    <row r="15" spans="1:3" ht="19.5" customHeight="1" x14ac:dyDescent="0.25">
      <c r="A15" s="4920" t="s">
        <v>5281</v>
      </c>
      <c r="B15" s="4921">
        <v>79</v>
      </c>
      <c r="C15" s="4922"/>
    </row>
    <row r="16" spans="1:3" ht="19.5" customHeight="1" x14ac:dyDescent="0.25">
      <c r="A16" s="4920" t="s">
        <v>5282</v>
      </c>
      <c r="B16" s="5541">
        <v>78.5</v>
      </c>
      <c r="C16" s="4922"/>
    </row>
    <row r="17" spans="1:3" ht="17.25" customHeight="1" x14ac:dyDescent="0.25">
      <c r="A17" s="5543" t="s">
        <v>5283</v>
      </c>
      <c r="B17" s="5541">
        <v>77.5</v>
      </c>
      <c r="C17" s="4922"/>
    </row>
    <row r="18" spans="1:3" ht="17.25" customHeight="1" x14ac:dyDescent="0.25">
      <c r="A18" s="4920" t="s">
        <v>5284</v>
      </c>
      <c r="B18" s="4921">
        <v>77</v>
      </c>
      <c r="C18" s="4922"/>
    </row>
    <row r="19" spans="1:3" ht="17.25" customHeight="1" x14ac:dyDescent="0.25">
      <c r="A19" s="4920" t="s">
        <v>5285</v>
      </c>
      <c r="B19" s="4921">
        <v>77</v>
      </c>
      <c r="C19" s="4922"/>
    </row>
    <row r="20" spans="1:3" ht="18.75" customHeight="1" x14ac:dyDescent="0.25">
      <c r="A20" s="4920" t="s">
        <v>5286</v>
      </c>
      <c r="B20" s="4921">
        <v>77</v>
      </c>
      <c r="C20" s="4922"/>
    </row>
    <row r="21" spans="1:3" ht="17.25" customHeight="1" x14ac:dyDescent="0.25">
      <c r="A21" s="4920" t="s">
        <v>5287</v>
      </c>
      <c r="B21" s="4921">
        <v>74</v>
      </c>
      <c r="C21" s="4922"/>
    </row>
    <row r="22" spans="1:3" ht="18.75" customHeight="1" x14ac:dyDescent="0.25">
      <c r="A22" s="5534" t="s">
        <v>5288</v>
      </c>
      <c r="B22" s="5542">
        <v>72</v>
      </c>
      <c r="C22" s="5537"/>
    </row>
    <row r="23" spans="1:3" ht="18.75" customHeight="1" x14ac:dyDescent="0.25">
      <c r="A23" s="4920"/>
      <c r="B23" s="4921"/>
      <c r="C23" s="4922"/>
    </row>
    <row r="24" spans="1:3" ht="16.5" customHeight="1" x14ac:dyDescent="0.25">
      <c r="A24" s="5673"/>
      <c r="B24" s="5673"/>
      <c r="C24" s="5673"/>
    </row>
    <row r="25" spans="1:3" ht="15.75" customHeight="1" x14ac:dyDescent="0.25">
      <c r="A25" s="5672" t="s">
        <v>2633</v>
      </c>
      <c r="B25" s="5672"/>
      <c r="C25" s="5672"/>
    </row>
  </sheetData>
  <mergeCells count="3">
    <mergeCell ref="B5:C5"/>
    <mergeCell ref="A24:C24"/>
    <mergeCell ref="A25:C25"/>
  </mergeCells>
  <printOptions horizontalCentered="1" verticalCentered="1"/>
  <pageMargins left="0.98425196850393704" right="0.39370078740157483" top="0.39370078740157483" bottom="0.39370078740157483" header="0" footer="0.59055118110236227"/>
  <pageSetup scale="90" orientation="landscape" r:id="rId1"/>
  <headerFooter>
    <oddFooter>&amp;R&amp;"Tahoma,Normal"223</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EB700B"/>
  </sheetPr>
  <dimension ref="A1:AP135"/>
  <sheetViews>
    <sheetView showGridLines="0" view="pageBreakPreview" topLeftCell="K1" zoomScaleNormal="100" zoomScaleSheetLayoutView="100" workbookViewId="0">
      <selection activeCell="K3" sqref="K3"/>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1.5703125" style="58" customWidth="1"/>
    <col min="13" max="14" width="15.5703125" style="58" customWidth="1"/>
    <col min="15" max="15" width="15.5703125" style="65" customWidth="1"/>
    <col min="16" max="16" width="2" style="66" customWidth="1"/>
    <col min="17" max="17" width="7.7109375" style="67" customWidth="1"/>
    <col min="18" max="18" width="0.42578125" style="66" customWidth="1"/>
    <col min="19" max="19" width="11" style="58" customWidth="1"/>
    <col min="20" max="20" width="3.7109375" style="66" customWidth="1"/>
    <col min="21" max="21" width="25.5703125" style="6" customWidth="1"/>
    <col min="22" max="22" width="0.28515625" style="58" customWidth="1"/>
    <col min="23" max="23" width="11.140625" style="58" hidden="1" customWidth="1"/>
    <col min="24" max="24" width="13.140625" style="58" hidden="1" customWidth="1"/>
    <col min="25" max="25" width="8" style="58" hidden="1" customWidth="1"/>
    <col min="26" max="26" width="0.28515625" style="58" customWidth="1"/>
    <col min="27" max="27" width="28.5703125" style="58" hidden="1" customWidth="1"/>
    <col min="28" max="28" width="48.5703125" style="58" hidden="1" customWidth="1"/>
    <col min="29" max="29" width="31.42578125" style="58" hidden="1" customWidth="1"/>
    <col min="30" max="30" width="9.7109375" style="58" hidden="1" customWidth="1"/>
    <col min="31" max="31" width="16.7109375"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42" ht="14.25" customHeight="1" x14ac:dyDescent="0.25">
      <c r="K1" s="1655" t="s">
        <v>2388</v>
      </c>
      <c r="L1" s="1655"/>
      <c r="M1" s="2315"/>
      <c r="N1" s="2315"/>
      <c r="O1" s="2315"/>
      <c r="P1" s="2315"/>
      <c r="Q1" s="2315"/>
      <c r="R1" s="2315"/>
      <c r="S1" s="2315"/>
      <c r="T1" s="2315"/>
      <c r="U1" s="2662" t="s">
        <v>5073</v>
      </c>
      <c r="W1" s="84"/>
      <c r="X1" s="84"/>
    </row>
    <row r="2" spans="1:42" ht="14.25" customHeight="1" x14ac:dyDescent="0.25">
      <c r="K2" s="1655" t="s">
        <v>2391</v>
      </c>
      <c r="L2" s="1655"/>
      <c r="M2" s="2315"/>
      <c r="N2" s="2315"/>
      <c r="O2" s="2315"/>
      <c r="P2" s="2315"/>
      <c r="Q2" s="2315"/>
      <c r="R2" s="2315"/>
      <c r="S2" s="2315"/>
      <c r="T2" s="2315"/>
      <c r="U2" s="2315"/>
      <c r="W2" s="84"/>
      <c r="X2" s="84"/>
    </row>
    <row r="3" spans="1:42" ht="14.25" customHeight="1" x14ac:dyDescent="0.25">
      <c r="A3" s="58" t="s">
        <v>1297</v>
      </c>
      <c r="K3" s="2121">
        <v>2013</v>
      </c>
      <c r="L3" s="2121"/>
      <c r="M3" s="2549"/>
      <c r="N3" s="2549"/>
      <c r="O3" s="2549"/>
      <c r="P3" s="2549"/>
      <c r="Q3" s="2549"/>
      <c r="R3" s="2549"/>
      <c r="S3" s="2549"/>
      <c r="T3" s="2549"/>
      <c r="U3" s="2549"/>
      <c r="W3" s="85"/>
      <c r="X3" s="85"/>
      <c r="Y3" s="86"/>
    </row>
    <row r="4" spans="1:42" ht="18" x14ac:dyDescent="0.25">
      <c r="K4" s="2318"/>
      <c r="L4" s="2318"/>
      <c r="M4" s="2549"/>
      <c r="N4" s="2549"/>
      <c r="O4" s="2549"/>
      <c r="P4" s="2549"/>
      <c r="Q4" s="2549"/>
      <c r="R4" s="2549"/>
      <c r="S4" s="2549"/>
      <c r="T4" s="2549"/>
      <c r="U4" s="2549"/>
      <c r="W4" s="85"/>
      <c r="X4" s="85"/>
      <c r="Y4" s="1651"/>
    </row>
    <row r="5" spans="1:42" ht="48" customHeight="1" x14ac:dyDescent="0.25">
      <c r="A5" s="332" t="s">
        <v>50</v>
      </c>
      <c r="B5" s="332" t="s">
        <v>44</v>
      </c>
      <c r="C5" s="332" t="s">
        <v>172</v>
      </c>
      <c r="D5" s="567" t="s">
        <v>261</v>
      </c>
      <c r="E5" s="1289"/>
      <c r="F5" s="332" t="s">
        <v>176</v>
      </c>
      <c r="G5" s="332" t="s">
        <v>179</v>
      </c>
      <c r="H5" s="332" t="s">
        <v>178</v>
      </c>
      <c r="I5" s="332" t="s">
        <v>174</v>
      </c>
      <c r="J5" s="1106" t="s">
        <v>175</v>
      </c>
      <c r="K5" s="2424" t="s">
        <v>181</v>
      </c>
      <c r="L5" s="2424"/>
      <c r="M5" s="2424" t="s">
        <v>21</v>
      </c>
      <c r="N5" s="2424" t="s">
        <v>29</v>
      </c>
      <c r="O5" s="5934" t="s">
        <v>258</v>
      </c>
      <c r="P5" s="5934"/>
      <c r="Q5" s="5934" t="s">
        <v>182</v>
      </c>
      <c r="R5" s="5934"/>
      <c r="S5" s="5934" t="s">
        <v>20</v>
      </c>
      <c r="T5" s="5934"/>
      <c r="U5" s="2424" t="s">
        <v>30</v>
      </c>
      <c r="V5" s="1110" t="s">
        <v>171</v>
      </c>
      <c r="W5" s="334"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2" s="17" customFormat="1" ht="18" x14ac:dyDescent="0.25">
      <c r="A6" s="260" t="s">
        <v>1605</v>
      </c>
      <c r="B6" s="235"/>
      <c r="C6" s="235"/>
      <c r="D6" s="235"/>
      <c r="E6" s="235"/>
      <c r="F6" s="235"/>
      <c r="G6" s="236"/>
      <c r="H6" s="236"/>
      <c r="I6" s="235"/>
      <c r="J6" s="235"/>
      <c r="K6" s="5885" t="s">
        <v>31</v>
      </c>
      <c r="L6" s="5885"/>
      <c r="M6" s="5885"/>
      <c r="N6" s="5885"/>
      <c r="O6" s="2663">
        <f>SUM(O7)</f>
        <v>120000</v>
      </c>
      <c r="P6" s="2604"/>
      <c r="Q6" s="2465"/>
      <c r="R6" s="2606"/>
      <c r="S6" s="2607">
        <f>SUM(S7)</f>
        <v>100</v>
      </c>
      <c r="T6" s="2608"/>
      <c r="U6" s="2609"/>
      <c r="V6" s="222"/>
      <c r="W6" s="225"/>
      <c r="X6" s="225"/>
      <c r="Y6" s="226">
        <f>SUM(Y7)</f>
        <v>1</v>
      </c>
      <c r="Z6" s="226">
        <f>SUM(Z7)</f>
        <v>1</v>
      </c>
      <c r="AA6" s="226"/>
      <c r="AB6" s="226"/>
      <c r="AC6" s="226"/>
      <c r="AD6" s="226"/>
      <c r="AE6" s="226"/>
      <c r="AF6" s="226"/>
      <c r="AG6" s="226"/>
      <c r="AH6" s="226"/>
      <c r="AI6" s="226"/>
      <c r="AJ6" s="226"/>
    </row>
    <row r="7" spans="1:42" s="60" customFormat="1" ht="30.75" customHeight="1" x14ac:dyDescent="0.2">
      <c r="A7" s="228"/>
      <c r="B7" s="228"/>
      <c r="C7" s="228"/>
      <c r="D7" s="228"/>
      <c r="E7" s="1377"/>
      <c r="F7" s="228"/>
      <c r="G7" s="318"/>
      <c r="H7" s="228"/>
      <c r="I7" s="228"/>
      <c r="J7" s="2463"/>
      <c r="K7" s="5924" t="s">
        <v>878</v>
      </c>
      <c r="L7" s="5924"/>
      <c r="M7" s="5949"/>
      <c r="N7" s="5949"/>
      <c r="O7" s="2468">
        <f>SUM(O8)</f>
        <v>120000</v>
      </c>
      <c r="P7" s="2325"/>
      <c r="Q7" s="2466"/>
      <c r="R7" s="2327"/>
      <c r="S7" s="2328">
        <f>SUM(S8)</f>
        <v>100</v>
      </c>
      <c r="T7" s="2329"/>
      <c r="U7" s="2330"/>
      <c r="V7" s="2261"/>
      <c r="W7" s="209"/>
      <c r="X7" s="209"/>
      <c r="Y7" s="209">
        <f>SUM(Y8)</f>
        <v>1</v>
      </c>
      <c r="Z7" s="209">
        <f>SUM(Z8)</f>
        <v>1</v>
      </c>
      <c r="AA7" s="209"/>
      <c r="AB7" s="209"/>
      <c r="AC7" s="209"/>
      <c r="AD7" s="209"/>
      <c r="AE7" s="216"/>
      <c r="AF7" s="209"/>
      <c r="AG7" s="209"/>
      <c r="AH7" s="209"/>
      <c r="AI7" s="209"/>
      <c r="AJ7" s="209"/>
    </row>
    <row r="8" spans="1:42" s="60" customFormat="1" ht="20.25" customHeight="1" x14ac:dyDescent="0.25">
      <c r="A8" s="101"/>
      <c r="B8" s="101"/>
      <c r="C8" s="101"/>
      <c r="D8" s="101"/>
      <c r="E8" s="101"/>
      <c r="F8" s="101"/>
      <c r="G8" s="101"/>
      <c r="H8" s="101"/>
      <c r="I8" s="101"/>
      <c r="J8" s="2355"/>
      <c r="K8" s="5889" t="s">
        <v>294</v>
      </c>
      <c r="L8" s="5889"/>
      <c r="M8" s="5889"/>
      <c r="N8" s="5890"/>
      <c r="O8" s="2446">
        <f>SUM(O9:O9)</f>
        <v>120000</v>
      </c>
      <c r="P8" s="2069"/>
      <c r="Q8" s="2072"/>
      <c r="R8" s="2073"/>
      <c r="S8" s="2072">
        <f>SUM(S9:S9)</f>
        <v>100</v>
      </c>
      <c r="T8" s="2074"/>
      <c r="U8" s="2075"/>
      <c r="V8" s="2274"/>
      <c r="W8" s="148"/>
      <c r="X8" s="205"/>
      <c r="Y8" s="147">
        <f>SUM(Y9:Y9)</f>
        <v>1</v>
      </c>
      <c r="Z8" s="147">
        <f>SUM(Z9:Z9)</f>
        <v>1</v>
      </c>
      <c r="AA8" s="200"/>
      <c r="AB8" s="200"/>
      <c r="AC8" s="200"/>
      <c r="AD8" s="101"/>
      <c r="AE8" s="200"/>
      <c r="AF8" s="101"/>
      <c r="AG8" s="101"/>
      <c r="AH8" s="101"/>
      <c r="AI8" s="101"/>
      <c r="AJ8" s="101"/>
    </row>
    <row r="9" spans="1:42" s="587" customFormat="1" ht="40.5" customHeight="1" x14ac:dyDescent="0.25">
      <c r="A9" s="718" t="s">
        <v>869</v>
      </c>
      <c r="B9" s="1189" t="s">
        <v>884</v>
      </c>
      <c r="C9" s="718" t="s">
        <v>643</v>
      </c>
      <c r="D9" s="664" t="s">
        <v>18</v>
      </c>
      <c r="E9" s="1243" t="s">
        <v>281</v>
      </c>
      <c r="F9" s="592" t="s">
        <v>296</v>
      </c>
      <c r="G9" s="759" t="s">
        <v>1598</v>
      </c>
      <c r="H9" s="715" t="s">
        <v>1599</v>
      </c>
      <c r="I9" s="1244" t="s">
        <v>878</v>
      </c>
      <c r="J9" s="1108">
        <v>2013</v>
      </c>
      <c r="K9" s="2487" t="s">
        <v>1600</v>
      </c>
      <c r="L9" s="2481"/>
      <c r="M9" s="2482" t="s">
        <v>303</v>
      </c>
      <c r="N9" s="2482" t="s">
        <v>293</v>
      </c>
      <c r="O9" s="2469">
        <v>120000</v>
      </c>
      <c r="P9" s="1957"/>
      <c r="Q9" s="1958">
        <v>0.99</v>
      </c>
      <c r="R9" s="1957"/>
      <c r="S9" s="2219">
        <v>100</v>
      </c>
      <c r="T9" s="1955"/>
      <c r="U9" s="2104" t="s">
        <v>2116</v>
      </c>
      <c r="V9" s="2293">
        <v>0</v>
      </c>
      <c r="W9" s="1243" t="s">
        <v>281</v>
      </c>
      <c r="X9" s="1243" t="s">
        <v>281</v>
      </c>
      <c r="Y9" s="806">
        <v>1</v>
      </c>
      <c r="Z9" s="1413">
        <v>1</v>
      </c>
      <c r="AA9" s="1243" t="s">
        <v>281</v>
      </c>
      <c r="AB9" s="1221" t="s">
        <v>1601</v>
      </c>
      <c r="AC9" s="757"/>
      <c r="AD9" s="689" t="s">
        <v>1602</v>
      </c>
      <c r="AE9" s="1244" t="s">
        <v>1603</v>
      </c>
      <c r="AF9" s="1244" t="s">
        <v>1604</v>
      </c>
      <c r="AG9" s="1243" t="s">
        <v>281</v>
      </c>
      <c r="AH9" s="685" t="s">
        <v>287</v>
      </c>
      <c r="AI9" s="685" t="s">
        <v>287</v>
      </c>
      <c r="AJ9" s="863" t="s">
        <v>5074</v>
      </c>
      <c r="AK9" s="685" t="s">
        <v>287</v>
      </c>
      <c r="AL9" s="685" t="s">
        <v>287</v>
      </c>
      <c r="AM9" s="685" t="s">
        <v>287</v>
      </c>
      <c r="AN9" s="685" t="s">
        <v>287</v>
      </c>
      <c r="AO9" s="685" t="s">
        <v>287</v>
      </c>
      <c r="AP9" s="1225" t="s">
        <v>287</v>
      </c>
    </row>
    <row r="10" spans="1:42" s="587" customFormat="1" ht="16.5" customHeight="1" x14ac:dyDescent="0.25">
      <c r="A10" s="1656"/>
      <c r="B10" s="1657"/>
      <c r="C10" s="1656"/>
      <c r="D10" s="1658"/>
      <c r="E10" s="1660"/>
      <c r="F10" s="1852"/>
      <c r="G10" s="1786"/>
      <c r="H10" s="1695"/>
      <c r="I10" s="1674"/>
      <c r="J10" s="1697"/>
      <c r="K10" s="2475"/>
      <c r="L10" s="2475"/>
      <c r="M10" s="2476"/>
      <c r="N10" s="2476"/>
      <c r="O10" s="1951"/>
      <c r="P10" s="1949"/>
      <c r="Q10" s="1950"/>
      <c r="R10" s="1949"/>
      <c r="S10" s="2001"/>
      <c r="T10" s="1947"/>
      <c r="U10" s="2000"/>
      <c r="V10" s="1765"/>
      <c r="W10" s="1660"/>
      <c r="X10" s="1660"/>
      <c r="Y10" s="1664"/>
      <c r="Z10" s="1861"/>
      <c r="AA10" s="1660"/>
      <c r="AB10" s="1862"/>
      <c r="AC10" s="1703"/>
      <c r="AD10" s="1803"/>
      <c r="AE10" s="1674"/>
      <c r="AF10" s="1674"/>
      <c r="AG10" s="1660"/>
      <c r="AH10" s="1675"/>
      <c r="AI10" s="1675"/>
      <c r="AJ10" s="1676"/>
      <c r="AK10" s="1675"/>
      <c r="AL10" s="1675"/>
      <c r="AM10" s="1675"/>
      <c r="AN10" s="1675"/>
      <c r="AO10" s="1675"/>
      <c r="AP10" s="1707"/>
    </row>
    <row r="11" spans="1:42" s="129" customFormat="1" ht="14.1" customHeight="1" x14ac:dyDescent="0.25">
      <c r="A11" s="239"/>
      <c r="B11" s="261"/>
      <c r="C11" s="261"/>
      <c r="D11" s="240"/>
      <c r="E11" s="240"/>
      <c r="F11" s="240"/>
      <c r="G11" s="241"/>
      <c r="H11" s="241"/>
      <c r="I11" s="240"/>
      <c r="J11" s="240"/>
      <c r="K11" s="2042" t="s">
        <v>1273</v>
      </c>
      <c r="L11" s="2042"/>
      <c r="M11" s="2340"/>
      <c r="N11" s="2340"/>
      <c r="O11" s="2341"/>
      <c r="P11" s="2341"/>
      <c r="Q11" s="2505"/>
      <c r="R11" s="2505"/>
      <c r="S11" s="2340"/>
      <c r="T11" s="2340"/>
      <c r="U11" s="2344"/>
      <c r="V11" s="239"/>
      <c r="W11" s="60"/>
      <c r="X11" s="60"/>
      <c r="AD11" s="239"/>
      <c r="AE11" s="239"/>
      <c r="AF11" s="239"/>
      <c r="AG11" s="239"/>
      <c r="AH11" s="239"/>
      <c r="AI11" s="239"/>
      <c r="AJ11" s="60"/>
    </row>
    <row r="12" spans="1:42" s="129" customFormat="1" x14ac:dyDescent="0.25">
      <c r="A12" s="109"/>
      <c r="B12" s="110"/>
      <c r="C12" s="110"/>
      <c r="D12" s="111"/>
      <c r="E12" s="111"/>
      <c r="F12" s="111"/>
      <c r="G12" s="112"/>
      <c r="H12" s="112"/>
      <c r="I12" s="111"/>
      <c r="J12" s="111"/>
      <c r="K12" s="58"/>
      <c r="L12" s="58"/>
      <c r="M12" s="58"/>
      <c r="N12" s="58"/>
      <c r="O12" s="65"/>
      <c r="P12" s="66"/>
      <c r="Q12" s="67"/>
      <c r="R12" s="66"/>
      <c r="S12" s="58"/>
      <c r="T12" s="66"/>
      <c r="U12" s="6"/>
      <c r="V12" s="109"/>
      <c r="W12" s="58"/>
      <c r="X12" s="58"/>
      <c r="Y12" s="58"/>
      <c r="Z12" s="58"/>
      <c r="AA12" s="58"/>
      <c r="AB12" s="58"/>
      <c r="AC12" s="58"/>
      <c r="AD12" s="109"/>
      <c r="AE12" s="109"/>
      <c r="AF12" s="109"/>
      <c r="AG12" s="109"/>
      <c r="AH12" s="109"/>
      <c r="AI12" s="109"/>
      <c r="AJ12" s="58"/>
    </row>
    <row r="13" spans="1:42" x14ac:dyDescent="0.25">
      <c r="A13" s="239"/>
      <c r="B13" s="261"/>
      <c r="C13" s="261"/>
      <c r="D13" s="240"/>
      <c r="E13" s="240"/>
      <c r="F13" s="240"/>
      <c r="G13" s="241"/>
      <c r="H13" s="241"/>
      <c r="I13" s="240"/>
      <c r="J13" s="240"/>
      <c r="K13" s="129"/>
      <c r="L13" s="129"/>
      <c r="M13" s="129"/>
      <c r="N13" s="129"/>
      <c r="O13" s="263"/>
      <c r="P13" s="265"/>
      <c r="Q13" s="341"/>
      <c r="R13" s="265"/>
      <c r="S13" s="129"/>
      <c r="T13" s="265"/>
      <c r="U13" s="60"/>
      <c r="V13" s="239"/>
      <c r="W13" s="129"/>
      <c r="X13" s="129"/>
      <c r="Y13" s="129"/>
      <c r="Z13" s="129"/>
      <c r="AA13" s="129"/>
      <c r="AB13" s="129"/>
      <c r="AC13" s="129"/>
      <c r="AD13" s="239"/>
      <c r="AE13" s="239"/>
      <c r="AF13" s="239"/>
      <c r="AG13" s="239"/>
      <c r="AH13" s="239"/>
      <c r="AI13" s="239"/>
      <c r="AJ13" s="129"/>
    </row>
    <row r="14" spans="1:42" x14ac:dyDescent="0.25">
      <c r="A14" s="239"/>
      <c r="B14" s="261"/>
      <c r="C14" s="261"/>
      <c r="D14" s="240"/>
      <c r="E14" s="240"/>
      <c r="F14" s="240"/>
      <c r="G14" s="241"/>
      <c r="H14" s="241"/>
      <c r="I14" s="240"/>
      <c r="J14" s="240"/>
      <c r="K14" s="129"/>
      <c r="L14" s="129"/>
      <c r="M14" s="129"/>
      <c r="N14" s="129"/>
      <c r="O14" s="263"/>
      <c r="P14" s="265"/>
      <c r="Q14" s="341"/>
      <c r="R14" s="265"/>
      <c r="S14" s="129"/>
      <c r="T14" s="265"/>
      <c r="U14" s="60"/>
      <c r="V14" s="239"/>
      <c r="W14" s="129"/>
      <c r="X14" s="129"/>
      <c r="Y14" s="129"/>
      <c r="Z14" s="129"/>
      <c r="AA14" s="129"/>
      <c r="AB14" s="129"/>
      <c r="AC14" s="129"/>
      <c r="AD14" s="239"/>
      <c r="AE14" s="239"/>
      <c r="AF14" s="239"/>
      <c r="AG14" s="239"/>
      <c r="AH14" s="239"/>
      <c r="AI14" s="239"/>
      <c r="AJ14" s="129"/>
    </row>
    <row r="15" spans="1:42" s="129" customFormat="1" x14ac:dyDescent="0.25">
      <c r="A15" s="109"/>
      <c r="B15" s="110"/>
      <c r="C15" s="110"/>
      <c r="D15" s="111"/>
      <c r="E15" s="111"/>
      <c r="F15" s="111"/>
      <c r="G15" s="112"/>
      <c r="H15" s="112"/>
      <c r="I15" s="111"/>
      <c r="J15" s="111"/>
      <c r="K15" s="58"/>
      <c r="L15" s="58"/>
      <c r="M15" s="58"/>
      <c r="N15" s="58"/>
      <c r="O15" s="65"/>
      <c r="P15" s="66"/>
      <c r="Q15" s="67"/>
      <c r="R15" s="66"/>
      <c r="S15" s="58"/>
      <c r="T15" s="66"/>
      <c r="U15" s="6"/>
      <c r="V15" s="109"/>
      <c r="W15" s="58"/>
      <c r="X15" s="58"/>
      <c r="Y15" s="58"/>
      <c r="Z15" s="58"/>
      <c r="AA15" s="58"/>
      <c r="AB15" s="58"/>
      <c r="AC15" s="58"/>
      <c r="AD15" s="109"/>
      <c r="AE15" s="109"/>
      <c r="AF15" s="109"/>
      <c r="AG15" s="109"/>
      <c r="AH15" s="109"/>
      <c r="AI15" s="109"/>
      <c r="AJ15" s="58"/>
    </row>
    <row r="16" spans="1:42" ht="15" x14ac:dyDescent="0.25">
      <c r="A16" s="109"/>
      <c r="B16" s="1169"/>
      <c r="C16" s="110"/>
      <c r="D16" s="111"/>
      <c r="E16" s="111"/>
      <c r="F16" s="111"/>
      <c r="G16" s="112"/>
      <c r="H16" s="112"/>
      <c r="I16" s="111"/>
      <c r="J16" s="111"/>
      <c r="V16" s="109"/>
      <c r="AD16" s="109"/>
      <c r="AE16" s="109"/>
      <c r="AF16" s="109"/>
      <c r="AG16" s="109"/>
      <c r="AH16" s="109"/>
      <c r="AI16" s="109"/>
    </row>
    <row r="17" spans="1:36" x14ac:dyDescent="0.25">
      <c r="A17" s="239"/>
      <c r="B17" s="261"/>
      <c r="C17" s="261"/>
      <c r="D17" s="240"/>
      <c r="E17" s="240"/>
      <c r="F17" s="240"/>
      <c r="G17" s="241"/>
      <c r="H17" s="241"/>
      <c r="I17" s="240"/>
      <c r="J17" s="240"/>
      <c r="K17" s="129"/>
      <c r="L17" s="129"/>
      <c r="M17" s="129"/>
      <c r="N17" s="129"/>
      <c r="O17" s="263"/>
      <c r="P17" s="265"/>
      <c r="Q17" s="341"/>
      <c r="R17" s="265"/>
      <c r="S17" s="129"/>
      <c r="T17" s="265"/>
      <c r="U17" s="60"/>
      <c r="V17" s="239"/>
      <c r="W17" s="129"/>
      <c r="X17" s="129"/>
      <c r="Y17" s="129"/>
      <c r="Z17" s="129"/>
      <c r="AA17" s="129"/>
      <c r="AB17" s="129"/>
      <c r="AC17" s="129"/>
      <c r="AD17" s="239"/>
      <c r="AE17" s="239"/>
      <c r="AF17" s="239"/>
      <c r="AG17" s="239"/>
      <c r="AH17" s="239"/>
      <c r="AI17" s="239"/>
      <c r="AJ17" s="129"/>
    </row>
    <row r="18" spans="1:36" s="129" customFormat="1" x14ac:dyDescent="0.25">
      <c r="A18" s="239"/>
      <c r="B18" s="261"/>
      <c r="C18" s="261"/>
      <c r="D18" s="240"/>
      <c r="E18" s="240"/>
      <c r="F18" s="240"/>
      <c r="G18" s="241"/>
      <c r="H18" s="241"/>
      <c r="I18" s="240"/>
      <c r="J18" s="240"/>
      <c r="O18" s="263"/>
      <c r="P18" s="265"/>
      <c r="Q18" s="341"/>
      <c r="R18" s="265"/>
      <c r="T18" s="265"/>
      <c r="U18" s="60"/>
      <c r="V18" s="239"/>
      <c r="AD18" s="239"/>
      <c r="AE18" s="239"/>
      <c r="AF18" s="239"/>
      <c r="AG18" s="239"/>
      <c r="AH18" s="239"/>
      <c r="AI18" s="239"/>
    </row>
    <row r="19" spans="1:36" x14ac:dyDescent="0.25">
      <c r="A19" s="109"/>
      <c r="B19" s="110"/>
      <c r="C19" s="110"/>
      <c r="D19" s="111"/>
      <c r="E19" s="111"/>
      <c r="F19" s="111"/>
      <c r="G19" s="112"/>
      <c r="H19" s="112"/>
      <c r="I19" s="111"/>
      <c r="J19" s="111"/>
      <c r="V19" s="109"/>
      <c r="AD19" s="109"/>
      <c r="AE19" s="109"/>
      <c r="AF19" s="109"/>
      <c r="AG19" s="109"/>
      <c r="AH19" s="109"/>
      <c r="AI19" s="109"/>
    </row>
    <row r="20" spans="1:36" x14ac:dyDescent="0.25">
      <c r="A20" s="109"/>
      <c r="B20" s="110"/>
      <c r="C20" s="110"/>
      <c r="D20" s="111"/>
      <c r="E20" s="111"/>
      <c r="F20" s="111"/>
      <c r="G20" s="112"/>
      <c r="H20" s="112"/>
      <c r="I20" s="111"/>
      <c r="J20" s="111"/>
      <c r="V20" s="109"/>
      <c r="AD20" s="109"/>
      <c r="AE20" s="109"/>
      <c r="AF20" s="109"/>
      <c r="AG20" s="109"/>
      <c r="AH20" s="109"/>
      <c r="AI20" s="109"/>
    </row>
    <row r="21" spans="1:36" s="129" customFormat="1" x14ac:dyDescent="0.25">
      <c r="A21" s="239"/>
      <c r="B21" s="261"/>
      <c r="C21" s="261"/>
      <c r="D21" s="240"/>
      <c r="E21" s="240"/>
      <c r="F21" s="240"/>
      <c r="G21" s="241"/>
      <c r="H21" s="241"/>
      <c r="I21" s="240"/>
      <c r="J21" s="240"/>
      <c r="O21" s="263"/>
      <c r="P21" s="265"/>
      <c r="Q21" s="341"/>
      <c r="R21" s="265"/>
      <c r="T21" s="265"/>
      <c r="U21" s="60"/>
      <c r="V21" s="239"/>
      <c r="AD21" s="239"/>
      <c r="AE21" s="239"/>
      <c r="AF21" s="239"/>
      <c r="AG21" s="239"/>
      <c r="AH21" s="239"/>
      <c r="AI21" s="239"/>
    </row>
    <row r="22" spans="1:36" x14ac:dyDescent="0.25">
      <c r="A22" s="109"/>
      <c r="B22" s="110"/>
      <c r="C22" s="110"/>
      <c r="D22" s="111"/>
      <c r="E22" s="111"/>
      <c r="F22" s="111"/>
      <c r="G22" s="112"/>
      <c r="H22" s="112"/>
      <c r="I22" s="111"/>
      <c r="J22" s="111"/>
      <c r="V22" s="109"/>
      <c r="AD22" s="109"/>
      <c r="AE22" s="109"/>
      <c r="AF22" s="109"/>
      <c r="AG22" s="109"/>
      <c r="AH22" s="109"/>
      <c r="AI22" s="109"/>
    </row>
    <row r="23" spans="1:36" x14ac:dyDescent="0.25">
      <c r="A23" s="109"/>
      <c r="B23" s="110"/>
      <c r="C23" s="110"/>
      <c r="D23" s="111"/>
      <c r="E23" s="111"/>
      <c r="F23" s="111"/>
      <c r="G23" s="112"/>
      <c r="H23" s="112"/>
      <c r="I23" s="111"/>
      <c r="J23" s="111"/>
      <c r="V23" s="109"/>
      <c r="AD23" s="109"/>
      <c r="AE23" s="109"/>
      <c r="AF23" s="109"/>
      <c r="AG23" s="109"/>
      <c r="AH23" s="109"/>
      <c r="AI23" s="109"/>
    </row>
    <row r="24" spans="1:36" s="129" customFormat="1" ht="16.5" x14ac:dyDescent="0.25">
      <c r="A24" s="239"/>
      <c r="B24" s="261"/>
      <c r="C24" s="261"/>
      <c r="D24" s="240"/>
      <c r="E24" s="240"/>
      <c r="F24" s="240"/>
      <c r="G24" s="241"/>
      <c r="H24" s="241"/>
      <c r="I24" s="240"/>
      <c r="J24" s="240"/>
      <c r="O24" s="263"/>
      <c r="P24" s="265"/>
      <c r="Q24" s="341"/>
      <c r="R24" s="265"/>
      <c r="T24" s="265"/>
      <c r="U24" s="60"/>
      <c r="V24" s="239"/>
      <c r="AD24" s="239"/>
      <c r="AE24" s="239"/>
      <c r="AF24" s="360"/>
      <c r="AG24" s="360"/>
      <c r="AH24" s="239"/>
      <c r="AI24" s="239"/>
    </row>
    <row r="25" spans="1:36" ht="15.75" x14ac:dyDescent="0.25">
      <c r="A25" s="1357"/>
      <c r="B25" s="110"/>
      <c r="C25" s="110"/>
      <c r="D25" s="111"/>
      <c r="E25" s="111"/>
      <c r="F25" s="111"/>
      <c r="G25" s="112"/>
      <c r="H25" s="112"/>
      <c r="I25" s="111"/>
      <c r="J25" s="111"/>
      <c r="V25" s="109"/>
      <c r="AD25" s="109"/>
      <c r="AE25" s="109"/>
      <c r="AF25" s="109"/>
      <c r="AG25" s="109"/>
      <c r="AH25" s="109"/>
      <c r="AI25" s="109"/>
    </row>
    <row r="26" spans="1:36" x14ac:dyDescent="0.25">
      <c r="A26" s="109"/>
      <c r="B26" s="110"/>
      <c r="C26" s="110"/>
      <c r="D26" s="111"/>
      <c r="E26" s="111"/>
      <c r="F26" s="111"/>
      <c r="G26" s="112"/>
      <c r="H26" s="112"/>
      <c r="I26" s="111"/>
      <c r="J26" s="111"/>
      <c r="V26" s="109"/>
      <c r="AD26" s="109"/>
      <c r="AE26" s="109"/>
      <c r="AF26" s="109"/>
      <c r="AG26" s="109"/>
      <c r="AH26" s="109"/>
      <c r="AI26" s="109"/>
    </row>
    <row r="27" spans="1:36" s="129" customFormat="1" ht="16.5" x14ac:dyDescent="0.25">
      <c r="A27" s="239"/>
      <c r="B27" s="261"/>
      <c r="C27" s="261"/>
      <c r="D27" s="240"/>
      <c r="E27" s="240"/>
      <c r="F27" s="240"/>
      <c r="G27" s="241"/>
      <c r="H27" s="241"/>
      <c r="I27" s="240"/>
      <c r="J27" s="240"/>
      <c r="O27" s="263"/>
      <c r="P27" s="265"/>
      <c r="Q27" s="341"/>
      <c r="R27" s="265"/>
      <c r="T27" s="265"/>
      <c r="U27" s="60"/>
      <c r="V27" s="239"/>
      <c r="AD27" s="239"/>
      <c r="AE27" s="239"/>
      <c r="AF27" s="360"/>
      <c r="AG27" s="360"/>
      <c r="AH27" s="239"/>
      <c r="AI27" s="239"/>
    </row>
    <row r="28" spans="1:36" x14ac:dyDescent="0.25">
      <c r="A28" s="109"/>
      <c r="B28" s="110"/>
      <c r="C28" s="110"/>
      <c r="D28" s="111"/>
      <c r="E28" s="111"/>
      <c r="F28" s="111"/>
      <c r="G28" s="112"/>
      <c r="H28" s="112"/>
      <c r="I28" s="111"/>
      <c r="J28" s="111"/>
      <c r="V28" s="109"/>
      <c r="AD28" s="109"/>
      <c r="AE28" s="109"/>
      <c r="AF28" s="109"/>
      <c r="AG28" s="109"/>
      <c r="AH28" s="109"/>
      <c r="AI28" s="109"/>
    </row>
    <row r="29" spans="1:36" x14ac:dyDescent="0.25">
      <c r="A29" s="109"/>
      <c r="B29" s="110"/>
      <c r="C29" s="110"/>
      <c r="D29" s="111"/>
      <c r="E29" s="111"/>
      <c r="F29" s="111"/>
      <c r="G29" s="112"/>
      <c r="H29" s="112"/>
      <c r="I29" s="111"/>
      <c r="J29" s="111"/>
      <c r="V29" s="109"/>
      <c r="AD29" s="109"/>
      <c r="AE29" s="109"/>
      <c r="AF29" s="109"/>
      <c r="AG29" s="109"/>
      <c r="AH29" s="109"/>
      <c r="AI29" s="109"/>
    </row>
    <row r="30" spans="1:36" x14ac:dyDescent="0.25">
      <c r="A30" s="239"/>
      <c r="B30" s="261"/>
      <c r="C30" s="261"/>
      <c r="D30" s="240"/>
      <c r="E30" s="240"/>
      <c r="F30" s="240"/>
      <c r="G30" s="241"/>
      <c r="H30" s="241"/>
      <c r="I30" s="240"/>
      <c r="J30" s="240"/>
      <c r="K30" s="129"/>
      <c r="L30" s="129"/>
      <c r="M30" s="129"/>
      <c r="N30" s="129"/>
      <c r="O30" s="263"/>
      <c r="P30" s="265"/>
      <c r="Q30" s="341"/>
      <c r="R30" s="265"/>
      <c r="S30" s="129"/>
      <c r="T30" s="265"/>
      <c r="U30" s="60"/>
      <c r="V30" s="239"/>
      <c r="W30" s="129"/>
      <c r="X30" s="129"/>
      <c r="Y30" s="129"/>
      <c r="Z30" s="129"/>
      <c r="AA30" s="129"/>
      <c r="AB30" s="129"/>
      <c r="AC30" s="129"/>
      <c r="AD30" s="239"/>
      <c r="AE30" s="239"/>
      <c r="AF30" s="239"/>
      <c r="AG30" s="239"/>
      <c r="AH30" s="239"/>
      <c r="AI30" s="239"/>
      <c r="AJ30" s="129"/>
    </row>
    <row r="31" spans="1:36" x14ac:dyDescent="0.25">
      <c r="A31" s="109"/>
      <c r="B31" s="110"/>
      <c r="C31" s="110"/>
      <c r="D31" s="111"/>
      <c r="E31" s="111"/>
      <c r="F31" s="111"/>
      <c r="G31" s="112"/>
      <c r="H31" s="112"/>
      <c r="I31" s="111"/>
      <c r="J31" s="111"/>
      <c r="V31" s="109"/>
      <c r="AD31" s="109"/>
      <c r="AE31" s="109"/>
      <c r="AF31" s="109"/>
      <c r="AG31" s="109"/>
      <c r="AH31" s="109"/>
      <c r="AI31" s="109"/>
    </row>
    <row r="32" spans="1:36" x14ac:dyDescent="0.25">
      <c r="A32" s="109"/>
      <c r="B32" s="110"/>
      <c r="C32" s="110"/>
      <c r="D32" s="111"/>
      <c r="E32" s="111"/>
      <c r="F32" s="111"/>
      <c r="G32" s="112"/>
      <c r="H32" s="112"/>
      <c r="I32" s="111"/>
      <c r="J32" s="111"/>
      <c r="V32" s="109"/>
      <c r="AD32" s="109"/>
      <c r="AE32" s="109"/>
      <c r="AF32" s="109"/>
      <c r="AG32" s="109"/>
      <c r="AH32" s="109"/>
      <c r="AI32" s="109"/>
    </row>
    <row r="33" spans="1:36" x14ac:dyDescent="0.25">
      <c r="A33" s="239"/>
      <c r="B33" s="261"/>
      <c r="C33" s="261"/>
      <c r="D33" s="240"/>
      <c r="E33" s="240"/>
      <c r="F33" s="240"/>
      <c r="G33" s="241"/>
      <c r="H33" s="241"/>
      <c r="I33" s="240"/>
      <c r="J33" s="240"/>
      <c r="K33" s="129"/>
      <c r="L33" s="129"/>
      <c r="M33" s="129"/>
      <c r="N33" s="129"/>
      <c r="O33" s="263"/>
      <c r="P33" s="265"/>
      <c r="Q33" s="341"/>
      <c r="R33" s="265"/>
      <c r="S33" s="129"/>
      <c r="T33" s="265"/>
      <c r="U33" s="60"/>
      <c r="V33" s="239"/>
      <c r="W33" s="129"/>
      <c r="X33" s="129"/>
      <c r="Y33" s="129"/>
      <c r="Z33" s="129"/>
      <c r="AA33" s="129"/>
      <c r="AB33" s="129"/>
      <c r="AC33" s="129"/>
      <c r="AD33" s="239"/>
      <c r="AE33" s="239"/>
      <c r="AF33" s="239"/>
      <c r="AG33" s="239"/>
      <c r="AH33" s="239"/>
      <c r="AI33" s="239"/>
      <c r="AJ33" s="129"/>
    </row>
    <row r="34" spans="1:36" x14ac:dyDescent="0.25">
      <c r="A34" s="109"/>
      <c r="B34" s="110"/>
      <c r="C34" s="110"/>
      <c r="D34" s="111"/>
      <c r="E34" s="111"/>
      <c r="F34" s="111"/>
      <c r="G34" s="112"/>
      <c r="H34" s="112"/>
      <c r="I34" s="111"/>
      <c r="J34" s="111"/>
      <c r="V34" s="109"/>
      <c r="AD34" s="109"/>
      <c r="AE34" s="109"/>
      <c r="AF34" s="109"/>
      <c r="AG34" s="109"/>
      <c r="AH34" s="109"/>
      <c r="AI34" s="109"/>
    </row>
    <row r="35" spans="1:36" x14ac:dyDescent="0.25">
      <c r="A35" s="109"/>
      <c r="B35" s="110"/>
      <c r="C35" s="110"/>
      <c r="D35" s="111"/>
      <c r="E35" s="111"/>
      <c r="F35" s="111"/>
      <c r="G35" s="112"/>
      <c r="H35" s="112"/>
      <c r="I35" s="111"/>
      <c r="J35" s="111"/>
      <c r="V35" s="109"/>
      <c r="AD35" s="109"/>
      <c r="AE35" s="109"/>
      <c r="AF35" s="109"/>
      <c r="AG35" s="109"/>
      <c r="AH35" s="109"/>
      <c r="AI35" s="109"/>
    </row>
    <row r="36" spans="1:36" x14ac:dyDescent="0.25">
      <c r="A36" s="109"/>
      <c r="B36" s="110"/>
      <c r="C36" s="110"/>
      <c r="D36" s="111"/>
      <c r="E36" s="111"/>
      <c r="F36" s="111"/>
      <c r="G36" s="112"/>
      <c r="H36" s="112"/>
      <c r="I36" s="111"/>
      <c r="J36" s="111"/>
      <c r="V36" s="109"/>
      <c r="AD36" s="109"/>
      <c r="AE36" s="109"/>
      <c r="AF36" s="109"/>
      <c r="AG36" s="109"/>
      <c r="AH36" s="109"/>
      <c r="AI36" s="109"/>
    </row>
    <row r="37" spans="1:36" x14ac:dyDescent="0.25">
      <c r="A37" s="109"/>
      <c r="B37" s="110"/>
      <c r="C37" s="110"/>
      <c r="D37" s="111"/>
      <c r="E37" s="111"/>
      <c r="F37" s="111"/>
      <c r="G37" s="112"/>
      <c r="H37" s="112"/>
      <c r="I37" s="111"/>
      <c r="J37" s="111"/>
      <c r="V37" s="109"/>
      <c r="AD37" s="109"/>
      <c r="AE37" s="109"/>
      <c r="AF37" s="109"/>
      <c r="AG37" s="109"/>
      <c r="AH37" s="109"/>
      <c r="AI37" s="109"/>
    </row>
    <row r="38" spans="1:36" x14ac:dyDescent="0.25">
      <c r="A38" s="109"/>
      <c r="B38" s="6"/>
      <c r="C38" s="6"/>
      <c r="D38" s="111"/>
      <c r="E38" s="111"/>
      <c r="F38" s="111"/>
      <c r="G38" s="112"/>
      <c r="H38" s="112"/>
      <c r="I38" s="111"/>
      <c r="J38" s="111"/>
      <c r="V38" s="109"/>
      <c r="AD38" s="109"/>
      <c r="AE38" s="109"/>
      <c r="AF38" s="109"/>
      <c r="AG38" s="109"/>
      <c r="AH38" s="109"/>
      <c r="AI38" s="109"/>
    </row>
    <row r="39" spans="1:36" x14ac:dyDescent="0.25">
      <c r="A39" s="109"/>
      <c r="B39" s="6"/>
      <c r="C39" s="6"/>
      <c r="D39" s="111"/>
      <c r="E39" s="111"/>
      <c r="F39" s="111"/>
      <c r="G39" s="112"/>
      <c r="H39" s="112"/>
      <c r="I39" s="111"/>
      <c r="J39" s="111"/>
      <c r="V39" s="109"/>
      <c r="AD39" s="109"/>
      <c r="AE39" s="109"/>
      <c r="AF39" s="109"/>
      <c r="AG39" s="109"/>
      <c r="AH39" s="109"/>
      <c r="AI39" s="109"/>
    </row>
    <row r="40" spans="1:36" x14ac:dyDescent="0.25">
      <c r="A40" s="109"/>
      <c r="B40" s="6"/>
      <c r="C40" s="6"/>
      <c r="D40" s="111"/>
      <c r="E40" s="111"/>
      <c r="F40" s="111"/>
      <c r="G40" s="112"/>
      <c r="H40" s="112"/>
      <c r="I40" s="111"/>
      <c r="J40" s="111"/>
      <c r="V40" s="109"/>
      <c r="AD40" s="109"/>
      <c r="AE40" s="109"/>
      <c r="AF40" s="109"/>
      <c r="AG40" s="109"/>
      <c r="AH40" s="109"/>
      <c r="AI40" s="109"/>
    </row>
    <row r="41" spans="1:36" x14ac:dyDescent="0.25">
      <c r="A41" s="109"/>
      <c r="B41" s="6"/>
      <c r="C41" s="6"/>
      <c r="D41" s="111"/>
      <c r="E41" s="111"/>
      <c r="F41" s="111"/>
      <c r="G41" s="112"/>
      <c r="H41" s="112"/>
      <c r="I41" s="111"/>
      <c r="J41" s="111"/>
      <c r="V41" s="109"/>
      <c r="AD41" s="109"/>
      <c r="AE41" s="109"/>
      <c r="AF41" s="109"/>
      <c r="AG41" s="109"/>
      <c r="AH41" s="109"/>
      <c r="AI41" s="109"/>
    </row>
    <row r="42" spans="1:36" x14ac:dyDescent="0.25">
      <c r="A42" s="109"/>
      <c r="B42" s="6"/>
      <c r="C42" s="6"/>
      <c r="D42" s="111"/>
      <c r="E42" s="111"/>
      <c r="F42" s="111"/>
      <c r="G42" s="112"/>
      <c r="H42" s="112"/>
      <c r="I42" s="111"/>
      <c r="J42" s="111"/>
      <c r="V42" s="109"/>
      <c r="AD42" s="109"/>
      <c r="AE42" s="109"/>
      <c r="AF42" s="109"/>
      <c r="AG42" s="109"/>
      <c r="AH42" s="109"/>
      <c r="AI42" s="109"/>
    </row>
    <row r="43" spans="1:36" x14ac:dyDescent="0.25">
      <c r="A43" s="109"/>
      <c r="B43" s="6"/>
      <c r="C43" s="6"/>
      <c r="D43" s="111"/>
      <c r="E43" s="111"/>
      <c r="F43" s="111"/>
      <c r="G43" s="112"/>
      <c r="H43" s="112"/>
      <c r="I43" s="111"/>
      <c r="J43" s="111"/>
      <c r="V43" s="109"/>
      <c r="AD43" s="109"/>
      <c r="AE43" s="109"/>
      <c r="AF43" s="109"/>
      <c r="AG43" s="109"/>
      <c r="AH43" s="109"/>
      <c r="AI43" s="109"/>
    </row>
    <row r="44" spans="1:36" x14ac:dyDescent="0.25">
      <c r="A44" s="109"/>
      <c r="B44" s="6"/>
      <c r="C44" s="6"/>
      <c r="D44" s="111"/>
      <c r="E44" s="111"/>
      <c r="F44" s="111"/>
      <c r="G44" s="112"/>
      <c r="H44" s="112"/>
      <c r="I44" s="111"/>
      <c r="J44" s="111"/>
      <c r="V44" s="109"/>
      <c r="AD44" s="109"/>
      <c r="AE44" s="109"/>
      <c r="AF44" s="109"/>
      <c r="AG44" s="109"/>
      <c r="AH44" s="109"/>
      <c r="AI44" s="109"/>
    </row>
    <row r="45" spans="1:36" x14ac:dyDescent="0.25">
      <c r="A45" s="109"/>
      <c r="B45" s="6"/>
      <c r="C45" s="6"/>
      <c r="D45" s="111"/>
      <c r="E45" s="111"/>
      <c r="F45" s="111"/>
      <c r="G45" s="112"/>
      <c r="H45" s="112"/>
      <c r="I45" s="111"/>
      <c r="J45" s="111"/>
      <c r="V45" s="109"/>
      <c r="AD45" s="109"/>
      <c r="AE45" s="109"/>
      <c r="AF45" s="109"/>
      <c r="AG45" s="109"/>
      <c r="AH45" s="109"/>
      <c r="AI45" s="109"/>
    </row>
    <row r="46" spans="1:36" x14ac:dyDescent="0.25">
      <c r="A46" s="109"/>
      <c r="B46" s="6"/>
      <c r="C46" s="6"/>
      <c r="D46" s="111"/>
      <c r="E46" s="111"/>
      <c r="F46" s="111"/>
      <c r="G46" s="112"/>
      <c r="H46" s="112"/>
      <c r="I46" s="111"/>
      <c r="J46" s="111"/>
      <c r="V46" s="109"/>
      <c r="AD46" s="109"/>
      <c r="AE46" s="109"/>
      <c r="AF46" s="109"/>
      <c r="AG46" s="109"/>
      <c r="AH46" s="109"/>
      <c r="AI46" s="109"/>
    </row>
    <row r="47" spans="1:36" x14ac:dyDescent="0.25">
      <c r="A47" s="109"/>
      <c r="B47" s="6"/>
      <c r="C47" s="6"/>
      <c r="D47" s="111"/>
      <c r="E47" s="111"/>
      <c r="F47" s="111"/>
      <c r="G47" s="112"/>
      <c r="H47" s="112"/>
      <c r="I47" s="111"/>
      <c r="J47" s="111"/>
      <c r="V47" s="109"/>
      <c r="AD47" s="109"/>
      <c r="AE47" s="109"/>
      <c r="AF47" s="109"/>
      <c r="AG47" s="109"/>
      <c r="AH47" s="109"/>
      <c r="AI47" s="109"/>
    </row>
    <row r="48" spans="1:36" x14ac:dyDescent="0.25">
      <c r="A48" s="109"/>
      <c r="B48" s="6"/>
      <c r="C48" s="6"/>
      <c r="D48" s="111"/>
      <c r="E48" s="111"/>
      <c r="F48" s="111"/>
      <c r="G48" s="112"/>
      <c r="H48" s="112"/>
      <c r="I48" s="111"/>
      <c r="J48" s="111"/>
      <c r="V48" s="109"/>
      <c r="AD48" s="109"/>
      <c r="AE48" s="109"/>
      <c r="AF48" s="109"/>
      <c r="AG48" s="109"/>
      <c r="AH48" s="109"/>
      <c r="AI48" s="109"/>
    </row>
    <row r="49" spans="1:35" x14ac:dyDescent="0.25">
      <c r="A49" s="109"/>
      <c r="B49" s="6"/>
      <c r="C49" s="6"/>
      <c r="D49" s="111"/>
      <c r="E49" s="111"/>
      <c r="F49" s="111"/>
      <c r="G49" s="112"/>
      <c r="H49" s="112"/>
      <c r="I49" s="111"/>
      <c r="J49" s="111"/>
      <c r="V49" s="109"/>
      <c r="AD49" s="109"/>
      <c r="AE49" s="109"/>
      <c r="AF49" s="109"/>
      <c r="AG49" s="109"/>
      <c r="AH49" s="109"/>
      <c r="AI49" s="109"/>
    </row>
    <row r="50" spans="1:35" x14ac:dyDescent="0.25">
      <c r="A50" s="109"/>
      <c r="B50" s="6"/>
      <c r="C50" s="6"/>
      <c r="D50" s="111"/>
      <c r="E50" s="111"/>
      <c r="F50" s="111"/>
      <c r="G50" s="112"/>
      <c r="H50" s="112"/>
      <c r="I50" s="111"/>
      <c r="J50" s="111"/>
      <c r="V50" s="109"/>
      <c r="AD50" s="109"/>
      <c r="AE50" s="109"/>
      <c r="AF50" s="109"/>
      <c r="AG50" s="109"/>
      <c r="AH50" s="109"/>
      <c r="AI50" s="109"/>
    </row>
    <row r="51" spans="1:35" x14ac:dyDescent="0.25">
      <c r="A51" s="109"/>
      <c r="B51" s="6"/>
      <c r="C51" s="6"/>
      <c r="D51" s="111"/>
      <c r="E51" s="111"/>
      <c r="F51" s="111"/>
      <c r="G51" s="112"/>
      <c r="H51" s="112"/>
      <c r="I51" s="111"/>
      <c r="J51" s="111"/>
      <c r="V51" s="109"/>
      <c r="AD51" s="109"/>
      <c r="AE51" s="109"/>
      <c r="AF51" s="109"/>
      <c r="AG51" s="109"/>
      <c r="AH51" s="109"/>
      <c r="AI51" s="109"/>
    </row>
    <row r="52" spans="1:35" x14ac:dyDescent="0.25">
      <c r="A52" s="109"/>
      <c r="B52" s="6"/>
      <c r="C52" s="6"/>
      <c r="D52" s="111"/>
      <c r="E52" s="111"/>
      <c r="F52" s="111"/>
      <c r="G52" s="112"/>
      <c r="H52" s="112"/>
      <c r="I52" s="111"/>
      <c r="J52" s="111"/>
      <c r="V52" s="109"/>
      <c r="AD52" s="109"/>
      <c r="AE52" s="109"/>
      <c r="AF52" s="109"/>
      <c r="AG52" s="109"/>
      <c r="AH52" s="109"/>
      <c r="AI52" s="109"/>
    </row>
    <row r="53" spans="1:35" x14ac:dyDescent="0.25">
      <c r="A53" s="109"/>
      <c r="B53" s="6"/>
      <c r="C53" s="6"/>
      <c r="D53" s="111"/>
      <c r="E53" s="111"/>
      <c r="F53" s="111"/>
      <c r="G53" s="112"/>
      <c r="H53" s="112"/>
      <c r="I53" s="111"/>
      <c r="J53" s="111"/>
      <c r="V53" s="109"/>
      <c r="AD53" s="109"/>
      <c r="AE53" s="109"/>
      <c r="AF53" s="109"/>
      <c r="AG53" s="109"/>
      <c r="AH53" s="109"/>
      <c r="AI53" s="109"/>
    </row>
    <row r="54" spans="1:35" x14ac:dyDescent="0.25">
      <c r="A54" s="109"/>
      <c r="B54" s="6"/>
      <c r="C54" s="6"/>
      <c r="D54" s="111"/>
      <c r="E54" s="111"/>
      <c r="F54" s="111"/>
      <c r="G54" s="112"/>
      <c r="H54" s="112"/>
      <c r="I54" s="111"/>
      <c r="J54" s="111"/>
      <c r="V54" s="109"/>
      <c r="AD54" s="109"/>
      <c r="AE54" s="109"/>
      <c r="AF54" s="109"/>
      <c r="AG54" s="109"/>
      <c r="AH54" s="109"/>
      <c r="AI54" s="109"/>
    </row>
    <row r="55" spans="1:35" x14ac:dyDescent="0.25">
      <c r="A55" s="109"/>
      <c r="B55" s="6"/>
      <c r="C55" s="6"/>
      <c r="D55" s="111"/>
      <c r="E55" s="111"/>
      <c r="F55" s="111"/>
      <c r="G55" s="112"/>
      <c r="H55" s="112"/>
      <c r="I55" s="111"/>
      <c r="J55" s="111"/>
      <c r="V55" s="109"/>
      <c r="AD55" s="109"/>
      <c r="AE55" s="109"/>
      <c r="AF55" s="109"/>
      <c r="AG55" s="109"/>
      <c r="AH55" s="109"/>
      <c r="AI55" s="109"/>
    </row>
    <row r="56" spans="1:35" x14ac:dyDescent="0.25">
      <c r="A56" s="109"/>
      <c r="B56" s="6"/>
      <c r="C56" s="6"/>
      <c r="D56" s="111"/>
      <c r="E56" s="111"/>
      <c r="F56" s="111"/>
      <c r="G56" s="112"/>
      <c r="H56" s="112"/>
      <c r="I56" s="111"/>
      <c r="J56" s="111"/>
      <c r="V56" s="109"/>
      <c r="AD56" s="109"/>
      <c r="AE56" s="109"/>
      <c r="AF56" s="109"/>
      <c r="AG56" s="109"/>
      <c r="AH56" s="109"/>
      <c r="AI56" s="109"/>
    </row>
    <row r="57" spans="1:35" x14ac:dyDescent="0.25">
      <c r="A57" s="109"/>
      <c r="B57" s="6"/>
      <c r="C57" s="6"/>
      <c r="D57" s="6"/>
      <c r="E57" s="6"/>
      <c r="F57" s="111"/>
      <c r="G57" s="112"/>
      <c r="H57" s="112"/>
      <c r="I57" s="111"/>
      <c r="J57" s="111"/>
      <c r="V57" s="109"/>
      <c r="AD57" s="109"/>
      <c r="AE57" s="109"/>
      <c r="AF57" s="109"/>
      <c r="AG57" s="109"/>
      <c r="AH57" s="109"/>
      <c r="AI57" s="109"/>
    </row>
    <row r="58" spans="1:35" x14ac:dyDescent="0.25">
      <c r="A58" s="109"/>
      <c r="B58" s="6"/>
      <c r="C58" s="6"/>
      <c r="D58" s="6"/>
      <c r="E58" s="6"/>
      <c r="F58" s="111"/>
      <c r="G58" s="112"/>
      <c r="H58" s="112"/>
      <c r="I58" s="111"/>
      <c r="J58" s="111"/>
      <c r="V58" s="109"/>
      <c r="AD58" s="109"/>
      <c r="AE58" s="109"/>
      <c r="AF58" s="109"/>
      <c r="AG58" s="109"/>
      <c r="AH58" s="109"/>
      <c r="AI58" s="109"/>
    </row>
    <row r="59" spans="1:35" x14ac:dyDescent="0.25">
      <c r="A59" s="109"/>
      <c r="B59" s="6"/>
      <c r="C59" s="6"/>
      <c r="D59" s="6"/>
      <c r="E59" s="6"/>
      <c r="F59" s="111"/>
      <c r="G59" s="112"/>
      <c r="H59" s="112"/>
      <c r="I59" s="111"/>
      <c r="J59" s="111"/>
      <c r="V59" s="109"/>
      <c r="AD59" s="109"/>
      <c r="AE59" s="109"/>
      <c r="AF59" s="109"/>
      <c r="AG59" s="109"/>
      <c r="AH59" s="109"/>
      <c r="AI59" s="109"/>
    </row>
    <row r="60" spans="1:35" x14ac:dyDescent="0.25">
      <c r="A60" s="109"/>
      <c r="B60" s="6"/>
      <c r="C60" s="6"/>
      <c r="D60" s="6"/>
      <c r="E60" s="6"/>
      <c r="F60" s="111"/>
      <c r="G60" s="112"/>
      <c r="H60" s="112"/>
      <c r="I60" s="111"/>
      <c r="J60" s="111"/>
      <c r="V60" s="109"/>
      <c r="AD60" s="109"/>
      <c r="AE60" s="109"/>
      <c r="AF60" s="109"/>
      <c r="AG60" s="109"/>
      <c r="AH60" s="109"/>
      <c r="AI60" s="109"/>
    </row>
    <row r="61" spans="1:35" x14ac:dyDescent="0.25">
      <c r="A61" s="109"/>
      <c r="B61" s="6"/>
      <c r="C61" s="6"/>
      <c r="D61" s="6"/>
      <c r="E61" s="6"/>
      <c r="F61" s="111"/>
      <c r="G61" s="112"/>
      <c r="H61" s="112"/>
      <c r="I61" s="111"/>
      <c r="J61" s="111"/>
      <c r="V61" s="109"/>
      <c r="AD61" s="109"/>
      <c r="AE61" s="109"/>
      <c r="AF61" s="109"/>
      <c r="AG61" s="109"/>
      <c r="AH61" s="109"/>
      <c r="AI61" s="109"/>
    </row>
    <row r="62" spans="1:35" x14ac:dyDescent="0.25">
      <c r="A62" s="109"/>
      <c r="B62" s="6"/>
      <c r="C62" s="6"/>
      <c r="D62" s="6"/>
      <c r="E62" s="6"/>
      <c r="F62" s="111"/>
      <c r="G62" s="112"/>
      <c r="H62" s="112"/>
      <c r="I62" s="111"/>
      <c r="J62" s="111"/>
      <c r="V62" s="109"/>
      <c r="AD62" s="109"/>
      <c r="AE62" s="109"/>
      <c r="AF62" s="109"/>
      <c r="AG62" s="109"/>
      <c r="AH62" s="109"/>
      <c r="AI62" s="109"/>
    </row>
    <row r="63" spans="1:35" x14ac:dyDescent="0.25">
      <c r="A63" s="109"/>
      <c r="B63" s="6"/>
      <c r="C63" s="6"/>
      <c r="D63" s="6"/>
      <c r="E63" s="6"/>
      <c r="F63" s="111"/>
      <c r="G63" s="112"/>
      <c r="H63" s="112"/>
      <c r="I63" s="111"/>
      <c r="J63" s="111"/>
      <c r="V63" s="109"/>
      <c r="AD63" s="109"/>
      <c r="AE63" s="109"/>
      <c r="AF63" s="109"/>
      <c r="AG63" s="109"/>
      <c r="AH63" s="109"/>
      <c r="AI63" s="109"/>
    </row>
    <row r="64" spans="1:35" x14ac:dyDescent="0.25">
      <c r="A64" s="109"/>
      <c r="B64" s="6"/>
      <c r="C64" s="6"/>
      <c r="D64" s="6"/>
      <c r="E64" s="6"/>
      <c r="F64" s="111"/>
      <c r="G64" s="112"/>
      <c r="H64" s="112"/>
      <c r="I64" s="111"/>
      <c r="J64" s="111"/>
      <c r="V64" s="109"/>
      <c r="AD64" s="109"/>
      <c r="AE64" s="109"/>
      <c r="AF64" s="109"/>
      <c r="AG64" s="109"/>
      <c r="AH64" s="109"/>
      <c r="AI64" s="109"/>
    </row>
    <row r="65" spans="1:35" x14ac:dyDescent="0.25">
      <c r="A65" s="109"/>
      <c r="B65" s="6"/>
      <c r="C65" s="6"/>
      <c r="D65" s="6"/>
      <c r="E65" s="6"/>
      <c r="F65" s="111"/>
      <c r="G65" s="112"/>
      <c r="H65" s="112"/>
      <c r="I65" s="111"/>
      <c r="J65" s="111"/>
      <c r="V65" s="109"/>
      <c r="AD65" s="109"/>
      <c r="AE65" s="109"/>
      <c r="AF65" s="109"/>
      <c r="AG65" s="109"/>
      <c r="AH65" s="109"/>
      <c r="AI65" s="109"/>
    </row>
    <row r="66" spans="1:35" x14ac:dyDescent="0.25">
      <c r="A66" s="109"/>
      <c r="B66" s="6"/>
      <c r="C66" s="6"/>
      <c r="D66" s="6"/>
      <c r="E66" s="6"/>
      <c r="F66" s="111"/>
      <c r="G66" s="112"/>
      <c r="H66" s="112"/>
      <c r="I66" s="111"/>
      <c r="J66" s="111"/>
      <c r="V66" s="109"/>
      <c r="AD66" s="109"/>
      <c r="AE66" s="109"/>
      <c r="AF66" s="109"/>
      <c r="AG66" s="109"/>
      <c r="AH66" s="109"/>
      <c r="AI66" s="109"/>
    </row>
    <row r="67" spans="1:35" x14ac:dyDescent="0.25">
      <c r="A67" s="109"/>
      <c r="B67" s="6"/>
      <c r="C67" s="6"/>
      <c r="D67" s="6"/>
      <c r="E67" s="6"/>
      <c r="F67" s="111"/>
      <c r="G67" s="112"/>
      <c r="H67" s="112"/>
      <c r="I67" s="111"/>
      <c r="J67" s="111"/>
      <c r="V67" s="109"/>
      <c r="AD67" s="109"/>
      <c r="AE67" s="109"/>
      <c r="AF67" s="109"/>
      <c r="AG67" s="109"/>
      <c r="AH67" s="109"/>
      <c r="AI67" s="109"/>
    </row>
    <row r="68" spans="1:35" x14ac:dyDescent="0.25">
      <c r="A68" s="109"/>
      <c r="B68" s="6"/>
      <c r="C68" s="6"/>
      <c r="D68" s="6"/>
      <c r="E68" s="6"/>
      <c r="F68" s="111"/>
      <c r="G68" s="112"/>
      <c r="H68" s="112"/>
      <c r="I68" s="111"/>
      <c r="J68" s="111"/>
      <c r="V68" s="109"/>
      <c r="AD68" s="109"/>
      <c r="AE68" s="109"/>
      <c r="AF68" s="109"/>
      <c r="AG68" s="109"/>
      <c r="AH68" s="109"/>
      <c r="AI68" s="109"/>
    </row>
    <row r="69" spans="1:35" x14ac:dyDescent="0.25">
      <c r="A69" s="109"/>
      <c r="B69" s="6"/>
      <c r="C69" s="6"/>
      <c r="D69" s="6"/>
      <c r="E69" s="6"/>
      <c r="F69" s="111"/>
      <c r="G69" s="112"/>
      <c r="H69" s="112"/>
      <c r="I69" s="111"/>
      <c r="J69" s="111"/>
      <c r="V69" s="109"/>
      <c r="AD69" s="109"/>
      <c r="AE69" s="109"/>
      <c r="AF69" s="109"/>
      <c r="AG69" s="109"/>
      <c r="AH69" s="109"/>
      <c r="AI69" s="109"/>
    </row>
    <row r="70" spans="1:35" x14ac:dyDescent="0.25">
      <c r="A70" s="109"/>
      <c r="B70" s="6"/>
      <c r="C70" s="6"/>
      <c r="D70" s="6"/>
      <c r="E70" s="6"/>
      <c r="F70" s="111"/>
      <c r="G70" s="112"/>
      <c r="H70" s="112"/>
      <c r="I70" s="111"/>
      <c r="J70" s="111"/>
      <c r="V70" s="109"/>
      <c r="AD70" s="109"/>
      <c r="AE70" s="109"/>
      <c r="AF70" s="109"/>
      <c r="AG70" s="109"/>
      <c r="AH70" s="109"/>
      <c r="AI70" s="109"/>
    </row>
    <row r="71" spans="1:35" x14ac:dyDescent="0.25">
      <c r="A71" s="109"/>
      <c r="B71" s="6"/>
      <c r="C71" s="6"/>
      <c r="D71" s="6"/>
      <c r="E71" s="6"/>
      <c r="F71" s="111"/>
      <c r="G71" s="112"/>
      <c r="H71" s="112"/>
      <c r="I71" s="111"/>
      <c r="J71" s="111"/>
      <c r="V71" s="109"/>
      <c r="AD71" s="109"/>
      <c r="AE71" s="109"/>
      <c r="AF71" s="109"/>
      <c r="AG71" s="109"/>
      <c r="AH71" s="109"/>
      <c r="AI71" s="109"/>
    </row>
    <row r="72" spans="1:35" x14ac:dyDescent="0.25">
      <c r="A72" s="109"/>
      <c r="B72" s="6"/>
      <c r="C72" s="6"/>
      <c r="D72" s="6"/>
      <c r="E72" s="6"/>
      <c r="F72" s="111"/>
      <c r="G72" s="112"/>
      <c r="H72" s="112"/>
      <c r="I72" s="111"/>
      <c r="J72" s="111"/>
      <c r="V72" s="109"/>
      <c r="AD72" s="109"/>
      <c r="AE72" s="109"/>
      <c r="AF72" s="109"/>
      <c r="AG72" s="109"/>
      <c r="AH72" s="109"/>
      <c r="AI72" s="109"/>
    </row>
    <row r="73" spans="1:35" x14ac:dyDescent="0.25">
      <c r="A73" s="109"/>
      <c r="B73" s="6"/>
      <c r="C73" s="6"/>
      <c r="D73" s="6"/>
      <c r="E73" s="6"/>
      <c r="F73" s="6"/>
      <c r="G73" s="6"/>
      <c r="H73" s="6"/>
      <c r="I73" s="6"/>
      <c r="J73" s="6"/>
      <c r="V73" s="109"/>
      <c r="AD73" s="109"/>
      <c r="AE73" s="109"/>
      <c r="AF73" s="109"/>
      <c r="AG73" s="109"/>
      <c r="AH73" s="109"/>
      <c r="AI73" s="109"/>
    </row>
    <row r="74" spans="1:35" x14ac:dyDescent="0.25">
      <c r="A74" s="109"/>
      <c r="B74" s="6"/>
      <c r="C74" s="6"/>
      <c r="D74" s="6"/>
      <c r="E74" s="6"/>
      <c r="F74" s="6"/>
      <c r="G74" s="6"/>
      <c r="H74" s="6"/>
      <c r="I74" s="6"/>
      <c r="J74" s="6"/>
      <c r="V74" s="109"/>
      <c r="AD74" s="109"/>
      <c r="AE74" s="109"/>
      <c r="AF74" s="109"/>
      <c r="AG74" s="109"/>
      <c r="AH74" s="109"/>
      <c r="AI74" s="109"/>
    </row>
    <row r="75" spans="1:35" x14ac:dyDescent="0.25">
      <c r="A75" s="109"/>
      <c r="B75" s="6"/>
      <c r="C75" s="6"/>
      <c r="D75" s="6"/>
      <c r="E75" s="6"/>
      <c r="F75" s="6"/>
      <c r="G75" s="6"/>
      <c r="H75" s="6"/>
      <c r="I75" s="6"/>
      <c r="J75" s="6"/>
      <c r="V75" s="109"/>
      <c r="AD75" s="109"/>
      <c r="AE75" s="109"/>
      <c r="AF75" s="109"/>
      <c r="AG75" s="109"/>
      <c r="AH75" s="109"/>
      <c r="AI75" s="109"/>
    </row>
    <row r="76" spans="1:35" x14ac:dyDescent="0.25">
      <c r="A76" s="109"/>
      <c r="B76" s="6"/>
      <c r="C76" s="6"/>
      <c r="D76" s="6"/>
      <c r="E76" s="6"/>
      <c r="F76" s="6"/>
      <c r="G76" s="6"/>
      <c r="H76" s="6"/>
      <c r="I76" s="6"/>
      <c r="J76" s="6"/>
      <c r="V76" s="109"/>
      <c r="AD76" s="109"/>
      <c r="AE76" s="109"/>
      <c r="AF76" s="109"/>
      <c r="AG76" s="109"/>
      <c r="AH76" s="109"/>
      <c r="AI76" s="109"/>
    </row>
    <row r="77" spans="1:35" x14ac:dyDescent="0.25">
      <c r="A77" s="109"/>
      <c r="B77" s="6"/>
      <c r="C77" s="6"/>
      <c r="D77" s="6"/>
      <c r="E77" s="6"/>
      <c r="F77" s="6"/>
      <c r="G77" s="6"/>
      <c r="H77" s="6"/>
      <c r="I77" s="6"/>
      <c r="J77" s="6"/>
      <c r="V77" s="109"/>
      <c r="AD77" s="109"/>
      <c r="AE77" s="109"/>
      <c r="AF77" s="109"/>
      <c r="AG77" s="109"/>
      <c r="AH77" s="109"/>
      <c r="AI77" s="109"/>
    </row>
    <row r="78" spans="1:35" x14ac:dyDescent="0.25">
      <c r="A78" s="109"/>
      <c r="B78" s="6"/>
      <c r="C78" s="6"/>
      <c r="D78" s="6"/>
      <c r="E78" s="6"/>
      <c r="F78" s="6"/>
      <c r="G78" s="6"/>
      <c r="H78" s="6"/>
      <c r="I78" s="6"/>
      <c r="J78" s="6"/>
      <c r="V78" s="109"/>
      <c r="AD78" s="109"/>
      <c r="AE78" s="109"/>
      <c r="AF78" s="109"/>
      <c r="AG78" s="109"/>
      <c r="AH78" s="109"/>
      <c r="AI78" s="109"/>
    </row>
    <row r="79" spans="1:35" x14ac:dyDescent="0.25">
      <c r="A79" s="109"/>
      <c r="B79" s="6"/>
      <c r="C79" s="6"/>
      <c r="D79" s="6"/>
      <c r="E79" s="6"/>
      <c r="F79" s="6"/>
      <c r="G79" s="6"/>
      <c r="H79" s="6"/>
      <c r="I79" s="6"/>
      <c r="J79" s="6"/>
      <c r="V79" s="109"/>
      <c r="AD79" s="109"/>
      <c r="AE79" s="109"/>
      <c r="AF79" s="109"/>
      <c r="AG79" s="109"/>
      <c r="AH79" s="109"/>
      <c r="AI79" s="109"/>
    </row>
    <row r="80" spans="1:35" x14ac:dyDescent="0.25">
      <c r="A80" s="109"/>
      <c r="B80" s="6"/>
      <c r="C80" s="6"/>
      <c r="D80" s="6"/>
      <c r="E80" s="6"/>
      <c r="F80" s="6"/>
      <c r="G80" s="6"/>
      <c r="H80" s="6"/>
      <c r="I80" s="6"/>
      <c r="J80" s="6"/>
      <c r="V80" s="109"/>
      <c r="AD80" s="109"/>
      <c r="AE80" s="109"/>
      <c r="AF80" s="109"/>
      <c r="AG80" s="109"/>
      <c r="AH80" s="109"/>
      <c r="AI80" s="109"/>
    </row>
    <row r="81" spans="1:35" x14ac:dyDescent="0.25">
      <c r="A81" s="109"/>
      <c r="B81" s="6"/>
      <c r="C81" s="6"/>
      <c r="D81" s="6"/>
      <c r="E81" s="6"/>
      <c r="F81" s="6"/>
      <c r="G81" s="6"/>
      <c r="H81" s="6"/>
      <c r="I81" s="6"/>
      <c r="J81" s="6"/>
      <c r="V81" s="109"/>
      <c r="AD81" s="109"/>
      <c r="AE81" s="109"/>
      <c r="AF81" s="109"/>
      <c r="AG81" s="109"/>
      <c r="AH81" s="109"/>
      <c r="AI81" s="109"/>
    </row>
    <row r="82" spans="1:35" x14ac:dyDescent="0.25">
      <c r="A82" s="109"/>
      <c r="B82" s="6"/>
      <c r="C82" s="6"/>
      <c r="D82" s="6"/>
      <c r="E82" s="6"/>
      <c r="F82" s="6"/>
      <c r="G82" s="6"/>
      <c r="H82" s="6"/>
      <c r="I82" s="6"/>
      <c r="J82" s="6"/>
      <c r="V82" s="109"/>
      <c r="AD82" s="109"/>
      <c r="AE82" s="109"/>
      <c r="AF82" s="109"/>
      <c r="AG82" s="109"/>
      <c r="AH82" s="109"/>
      <c r="AI82" s="109"/>
    </row>
    <row r="83" spans="1:35" x14ac:dyDescent="0.25">
      <c r="A83" s="109"/>
      <c r="B83" s="6"/>
      <c r="C83" s="6"/>
      <c r="D83" s="6"/>
      <c r="E83" s="6"/>
      <c r="F83" s="6"/>
      <c r="G83" s="6"/>
      <c r="H83" s="6"/>
      <c r="I83" s="6"/>
      <c r="J83" s="6"/>
      <c r="V83" s="109"/>
      <c r="AD83" s="109"/>
      <c r="AE83" s="109"/>
      <c r="AF83" s="109"/>
      <c r="AG83" s="109"/>
      <c r="AH83" s="109"/>
      <c r="AI83" s="109"/>
    </row>
    <row r="84" spans="1:35" x14ac:dyDescent="0.25">
      <c r="A84" s="109"/>
      <c r="B84" s="6"/>
      <c r="C84" s="6"/>
      <c r="D84" s="6"/>
      <c r="E84" s="6"/>
      <c r="F84" s="6"/>
      <c r="G84" s="6"/>
      <c r="H84" s="6"/>
      <c r="I84" s="6"/>
      <c r="J84" s="6"/>
      <c r="V84" s="109"/>
      <c r="AD84" s="109"/>
      <c r="AE84" s="109"/>
      <c r="AF84" s="109"/>
      <c r="AG84" s="109"/>
      <c r="AH84" s="109"/>
      <c r="AI84" s="109"/>
    </row>
    <row r="85" spans="1:35" x14ac:dyDescent="0.25">
      <c r="A85" s="109"/>
      <c r="B85" s="6"/>
      <c r="C85" s="6"/>
      <c r="D85" s="6"/>
      <c r="E85" s="6"/>
      <c r="F85" s="6"/>
      <c r="G85" s="6"/>
      <c r="H85" s="6"/>
      <c r="I85" s="6"/>
      <c r="J85" s="6"/>
      <c r="V85" s="109"/>
      <c r="AD85" s="109"/>
      <c r="AE85" s="109"/>
      <c r="AF85" s="109"/>
      <c r="AG85" s="109"/>
      <c r="AH85" s="109"/>
      <c r="AI85" s="109"/>
    </row>
    <row r="86" spans="1:35" x14ac:dyDescent="0.25">
      <c r="A86" s="109"/>
      <c r="B86" s="6"/>
      <c r="C86" s="6"/>
      <c r="D86" s="6"/>
      <c r="E86" s="6"/>
      <c r="F86" s="6"/>
      <c r="G86" s="6"/>
      <c r="H86" s="6"/>
      <c r="I86" s="6"/>
      <c r="J86" s="6"/>
      <c r="V86" s="109"/>
      <c r="AD86" s="109"/>
      <c r="AE86" s="109"/>
      <c r="AF86" s="109"/>
      <c r="AG86" s="109"/>
      <c r="AH86" s="109"/>
      <c r="AI86" s="109"/>
    </row>
    <row r="87" spans="1:35" x14ac:dyDescent="0.25">
      <c r="A87" s="109"/>
      <c r="B87" s="6"/>
      <c r="C87" s="6"/>
      <c r="D87" s="6"/>
      <c r="E87" s="6"/>
      <c r="F87" s="6"/>
      <c r="G87" s="6"/>
      <c r="H87" s="6"/>
      <c r="I87" s="6"/>
      <c r="J87" s="6"/>
      <c r="V87" s="109"/>
      <c r="AD87" s="109"/>
      <c r="AE87" s="109"/>
      <c r="AF87" s="109"/>
      <c r="AG87" s="109"/>
      <c r="AH87" s="109"/>
      <c r="AI87" s="109"/>
    </row>
    <row r="88" spans="1:35" x14ac:dyDescent="0.25">
      <c r="A88" s="109"/>
      <c r="B88" s="6"/>
      <c r="C88" s="6"/>
      <c r="D88" s="6"/>
      <c r="E88" s="6"/>
      <c r="F88" s="6"/>
      <c r="G88" s="6"/>
      <c r="H88" s="6"/>
      <c r="I88" s="6"/>
      <c r="J88" s="6"/>
      <c r="V88" s="109"/>
      <c r="AD88" s="109"/>
      <c r="AE88" s="109"/>
      <c r="AF88" s="109"/>
      <c r="AG88" s="109"/>
      <c r="AH88" s="109"/>
      <c r="AI88" s="109"/>
    </row>
    <row r="89" spans="1:35" x14ac:dyDescent="0.25">
      <c r="A89" s="109"/>
      <c r="B89" s="6"/>
      <c r="C89" s="6"/>
      <c r="D89" s="6"/>
      <c r="E89" s="6"/>
      <c r="F89" s="6"/>
      <c r="G89" s="6"/>
      <c r="H89" s="6"/>
      <c r="I89" s="6"/>
      <c r="J89" s="6"/>
      <c r="V89" s="109"/>
      <c r="AD89" s="109"/>
      <c r="AE89" s="109"/>
      <c r="AF89" s="109"/>
      <c r="AG89" s="109"/>
      <c r="AH89" s="109"/>
      <c r="AI89" s="109"/>
    </row>
    <row r="90" spans="1:35" x14ac:dyDescent="0.25">
      <c r="A90" s="109"/>
      <c r="B90" s="6"/>
      <c r="C90" s="6"/>
      <c r="D90" s="6"/>
      <c r="E90" s="6"/>
      <c r="F90" s="6"/>
      <c r="G90" s="6"/>
      <c r="H90" s="6"/>
      <c r="I90" s="6"/>
      <c r="J90" s="6"/>
      <c r="V90" s="109"/>
      <c r="AD90" s="109"/>
      <c r="AE90" s="109"/>
      <c r="AF90" s="109"/>
      <c r="AG90" s="109"/>
      <c r="AH90" s="109"/>
      <c r="AI90" s="109"/>
    </row>
    <row r="91" spans="1:35" x14ac:dyDescent="0.25">
      <c r="A91" s="109"/>
      <c r="B91" s="6"/>
      <c r="C91" s="6"/>
      <c r="D91" s="6"/>
      <c r="E91" s="6"/>
      <c r="F91" s="6"/>
      <c r="G91" s="6"/>
      <c r="H91" s="6"/>
      <c r="I91" s="6"/>
      <c r="J91" s="6"/>
      <c r="V91" s="109"/>
      <c r="AD91" s="109"/>
      <c r="AE91" s="109"/>
      <c r="AF91" s="109"/>
      <c r="AG91" s="109"/>
      <c r="AH91" s="109"/>
      <c r="AI91" s="109"/>
    </row>
    <row r="92" spans="1:35" x14ac:dyDescent="0.25">
      <c r="A92" s="109"/>
      <c r="B92" s="6"/>
      <c r="C92" s="6"/>
      <c r="D92" s="6"/>
      <c r="E92" s="6"/>
      <c r="F92" s="6"/>
      <c r="G92" s="6"/>
      <c r="H92" s="6"/>
      <c r="I92" s="6"/>
      <c r="J92" s="6"/>
      <c r="V92" s="109"/>
      <c r="AD92" s="109"/>
      <c r="AE92" s="109"/>
      <c r="AF92" s="109"/>
      <c r="AG92" s="109"/>
      <c r="AH92" s="109"/>
      <c r="AI92" s="109"/>
    </row>
    <row r="93" spans="1:35" x14ac:dyDescent="0.25">
      <c r="A93" s="109"/>
      <c r="B93" s="6"/>
      <c r="C93" s="6"/>
      <c r="D93" s="6"/>
      <c r="E93" s="6"/>
      <c r="F93" s="6"/>
      <c r="G93" s="6"/>
      <c r="H93" s="6"/>
      <c r="I93" s="6"/>
      <c r="J93" s="6"/>
      <c r="V93" s="109"/>
      <c r="AD93" s="109"/>
      <c r="AE93" s="109"/>
      <c r="AF93" s="109"/>
      <c r="AG93" s="109"/>
      <c r="AH93" s="109"/>
      <c r="AI93" s="109"/>
    </row>
    <row r="94" spans="1:35" x14ac:dyDescent="0.25">
      <c r="A94" s="109"/>
      <c r="B94" s="6"/>
      <c r="C94" s="6"/>
      <c r="D94" s="6"/>
      <c r="E94" s="6"/>
      <c r="F94" s="6"/>
      <c r="G94" s="6"/>
      <c r="H94" s="6"/>
      <c r="I94" s="6"/>
      <c r="J94" s="6"/>
      <c r="V94" s="109"/>
      <c r="AD94" s="109"/>
      <c r="AE94" s="109"/>
      <c r="AF94" s="109"/>
      <c r="AG94" s="109"/>
      <c r="AH94" s="109"/>
      <c r="AI94" s="109"/>
    </row>
    <row r="95" spans="1:35" x14ac:dyDescent="0.25">
      <c r="A95" s="109"/>
      <c r="B95" s="6"/>
      <c r="C95" s="6"/>
      <c r="D95" s="6"/>
      <c r="E95" s="6"/>
      <c r="F95" s="6"/>
      <c r="G95" s="6"/>
      <c r="H95" s="6"/>
      <c r="I95" s="6"/>
      <c r="J95" s="6"/>
      <c r="V95" s="109"/>
      <c r="AD95" s="109"/>
      <c r="AE95" s="109"/>
      <c r="AF95" s="109"/>
      <c r="AG95" s="109"/>
      <c r="AH95" s="109"/>
      <c r="AI95" s="109"/>
    </row>
    <row r="96" spans="1:35" x14ac:dyDescent="0.25">
      <c r="A96" s="109"/>
      <c r="B96" s="6"/>
      <c r="C96" s="6"/>
      <c r="D96" s="6"/>
      <c r="E96" s="6"/>
      <c r="F96" s="6"/>
      <c r="G96" s="6"/>
      <c r="H96" s="6"/>
      <c r="I96" s="6"/>
      <c r="J96" s="6"/>
      <c r="V96" s="109"/>
      <c r="AD96" s="109"/>
      <c r="AE96" s="109"/>
      <c r="AF96" s="109"/>
      <c r="AG96" s="109"/>
      <c r="AH96" s="109"/>
      <c r="AI96" s="109"/>
    </row>
    <row r="97" spans="1:35" x14ac:dyDescent="0.25">
      <c r="A97" s="109"/>
      <c r="B97" s="6"/>
      <c r="C97" s="6"/>
      <c r="D97" s="6"/>
      <c r="E97" s="6"/>
      <c r="F97" s="6"/>
      <c r="G97" s="6"/>
      <c r="H97" s="6"/>
      <c r="I97" s="6"/>
      <c r="J97" s="6"/>
      <c r="V97" s="109"/>
      <c r="AD97" s="109"/>
      <c r="AE97" s="109"/>
      <c r="AF97" s="109"/>
      <c r="AG97" s="109"/>
      <c r="AH97" s="109"/>
      <c r="AI97" s="109"/>
    </row>
    <row r="98" spans="1:35" x14ac:dyDescent="0.25">
      <c r="A98" s="109"/>
      <c r="B98" s="6"/>
      <c r="C98" s="6"/>
      <c r="D98" s="6"/>
      <c r="E98" s="6"/>
      <c r="F98" s="6"/>
      <c r="G98" s="6"/>
      <c r="H98" s="6"/>
      <c r="I98" s="6"/>
      <c r="J98" s="6"/>
      <c r="V98" s="109"/>
      <c r="AD98" s="109"/>
      <c r="AE98" s="109"/>
      <c r="AF98" s="109"/>
      <c r="AG98" s="109"/>
      <c r="AH98" s="109"/>
      <c r="AI98" s="109"/>
    </row>
    <row r="99" spans="1:35" x14ac:dyDescent="0.25">
      <c r="A99" s="109"/>
      <c r="B99" s="6"/>
      <c r="C99" s="6"/>
      <c r="D99" s="6"/>
      <c r="E99" s="6"/>
      <c r="F99" s="6"/>
      <c r="G99" s="6"/>
      <c r="H99" s="6"/>
      <c r="I99" s="6"/>
      <c r="J99" s="6"/>
      <c r="V99" s="109"/>
      <c r="AD99" s="109"/>
      <c r="AE99" s="109"/>
      <c r="AF99" s="109"/>
      <c r="AG99" s="109"/>
      <c r="AH99" s="109"/>
      <c r="AI99" s="109"/>
    </row>
    <row r="100" spans="1:35" x14ac:dyDescent="0.25">
      <c r="A100" s="109"/>
      <c r="B100" s="6"/>
      <c r="C100" s="6"/>
      <c r="D100" s="6"/>
      <c r="E100" s="6"/>
      <c r="F100" s="6"/>
      <c r="G100" s="6"/>
      <c r="H100" s="6"/>
      <c r="I100" s="6"/>
      <c r="J100" s="6"/>
      <c r="V100" s="109"/>
      <c r="AD100" s="109"/>
      <c r="AE100" s="109"/>
      <c r="AF100" s="109"/>
      <c r="AG100" s="109"/>
      <c r="AH100" s="109"/>
      <c r="AI100" s="109"/>
    </row>
    <row r="101" spans="1:35" x14ac:dyDescent="0.25">
      <c r="A101" s="109"/>
      <c r="V101" s="109"/>
      <c r="AD101" s="109"/>
      <c r="AE101" s="109"/>
      <c r="AF101" s="109"/>
      <c r="AG101" s="109"/>
      <c r="AH101" s="109"/>
      <c r="AI101" s="109"/>
    </row>
    <row r="102" spans="1:35" x14ac:dyDescent="0.25">
      <c r="A102" s="109"/>
      <c r="V102" s="109"/>
      <c r="AD102" s="109"/>
      <c r="AE102" s="109"/>
      <c r="AF102" s="109"/>
      <c r="AG102" s="109"/>
      <c r="AH102" s="109"/>
      <c r="AI102" s="109"/>
    </row>
    <row r="103" spans="1:35" x14ac:dyDescent="0.25">
      <c r="A103" s="109"/>
      <c r="V103" s="109"/>
      <c r="AD103" s="109"/>
      <c r="AE103" s="109"/>
      <c r="AF103" s="109"/>
      <c r="AG103" s="109"/>
      <c r="AH103" s="109"/>
      <c r="AI103" s="109"/>
    </row>
    <row r="104" spans="1:35" x14ac:dyDescent="0.25">
      <c r="A104" s="109"/>
      <c r="V104" s="109"/>
      <c r="AD104" s="109"/>
      <c r="AE104" s="109"/>
      <c r="AF104" s="109"/>
      <c r="AG104" s="109"/>
      <c r="AH104" s="109"/>
      <c r="AI104" s="109"/>
    </row>
    <row r="105" spans="1:35" x14ac:dyDescent="0.25">
      <c r="A105" s="109"/>
      <c r="V105" s="109"/>
      <c r="AD105" s="109"/>
      <c r="AE105" s="109"/>
      <c r="AF105" s="109"/>
      <c r="AG105" s="109"/>
      <c r="AH105" s="109"/>
      <c r="AI105" s="109"/>
    </row>
    <row r="106" spans="1:35" x14ac:dyDescent="0.25">
      <c r="A106" s="109"/>
      <c r="V106" s="109"/>
      <c r="AD106" s="109"/>
      <c r="AE106" s="109"/>
      <c r="AF106" s="109"/>
      <c r="AG106" s="109"/>
      <c r="AH106" s="109"/>
      <c r="AI106" s="109"/>
    </row>
    <row r="107" spans="1:35" x14ac:dyDescent="0.25">
      <c r="A107" s="109"/>
      <c r="V107" s="109"/>
      <c r="AD107" s="109"/>
      <c r="AE107" s="109"/>
      <c r="AF107" s="109"/>
      <c r="AG107" s="109"/>
      <c r="AH107" s="109"/>
      <c r="AI107" s="109"/>
    </row>
    <row r="108" spans="1:35" x14ac:dyDescent="0.25">
      <c r="A108" s="109"/>
      <c r="V108" s="109"/>
      <c r="AD108" s="109"/>
      <c r="AE108" s="109"/>
      <c r="AF108" s="109"/>
      <c r="AG108" s="109"/>
      <c r="AH108" s="109"/>
      <c r="AI108" s="109"/>
    </row>
    <row r="109" spans="1:35" x14ac:dyDescent="0.25">
      <c r="A109" s="109"/>
      <c r="V109" s="109"/>
      <c r="AD109" s="109"/>
      <c r="AE109" s="109"/>
      <c r="AF109" s="109"/>
      <c r="AG109" s="109"/>
      <c r="AH109" s="109"/>
      <c r="AI109" s="109"/>
    </row>
    <row r="110" spans="1:35" x14ac:dyDescent="0.25">
      <c r="A110" s="109"/>
      <c r="V110" s="109"/>
      <c r="AD110" s="109"/>
      <c r="AE110" s="109"/>
      <c r="AF110" s="109"/>
      <c r="AG110" s="109"/>
      <c r="AH110" s="109"/>
      <c r="AI110" s="109"/>
    </row>
    <row r="111" spans="1:35" x14ac:dyDescent="0.25">
      <c r="A111" s="109"/>
      <c r="V111" s="109"/>
      <c r="AD111" s="109"/>
      <c r="AE111" s="109"/>
      <c r="AF111" s="109"/>
      <c r="AG111" s="109"/>
      <c r="AH111" s="109"/>
      <c r="AI111" s="109"/>
    </row>
    <row r="112" spans="1:35" x14ac:dyDescent="0.25">
      <c r="A112" s="109"/>
      <c r="V112" s="109"/>
      <c r="AD112" s="109"/>
      <c r="AE112" s="109"/>
      <c r="AF112" s="109"/>
      <c r="AG112" s="109"/>
      <c r="AH112" s="109"/>
      <c r="AI112" s="109"/>
    </row>
    <row r="113" spans="1:35" x14ac:dyDescent="0.25">
      <c r="A113" s="109"/>
      <c r="V113" s="109"/>
      <c r="AD113" s="109"/>
      <c r="AE113" s="109"/>
      <c r="AF113" s="109"/>
      <c r="AG113" s="109"/>
      <c r="AH113" s="109"/>
      <c r="AI113" s="109"/>
    </row>
    <row r="114" spans="1:35" x14ac:dyDescent="0.25">
      <c r="A114" s="109"/>
      <c r="V114" s="109"/>
      <c r="AD114" s="109"/>
      <c r="AE114" s="109"/>
      <c r="AF114" s="109"/>
      <c r="AG114" s="109"/>
      <c r="AH114" s="109"/>
      <c r="AI114" s="109"/>
    </row>
    <row r="115" spans="1:35" x14ac:dyDescent="0.25">
      <c r="A115" s="109"/>
      <c r="V115" s="109"/>
      <c r="AD115" s="109"/>
      <c r="AE115" s="109"/>
      <c r="AF115" s="109"/>
      <c r="AG115" s="109"/>
      <c r="AH115" s="109"/>
      <c r="AI115" s="109"/>
    </row>
    <row r="116" spans="1:35" x14ac:dyDescent="0.25">
      <c r="A116" s="109"/>
      <c r="V116" s="109"/>
      <c r="AD116" s="109"/>
      <c r="AE116" s="109"/>
      <c r="AF116" s="109"/>
      <c r="AG116" s="109"/>
      <c r="AH116" s="109"/>
      <c r="AI116" s="109"/>
    </row>
    <row r="117" spans="1:35" x14ac:dyDescent="0.25">
      <c r="A117" s="109"/>
      <c r="V117" s="109"/>
      <c r="AD117" s="109"/>
      <c r="AE117" s="109"/>
      <c r="AF117" s="109"/>
      <c r="AG117" s="109"/>
      <c r="AH117" s="109"/>
      <c r="AI117" s="109"/>
    </row>
    <row r="118" spans="1:35" x14ac:dyDescent="0.25">
      <c r="A118" s="109"/>
      <c r="V118" s="109"/>
      <c r="AD118" s="109"/>
      <c r="AE118" s="109"/>
      <c r="AF118" s="109"/>
      <c r="AG118" s="109"/>
      <c r="AH118" s="109"/>
      <c r="AI118" s="109"/>
    </row>
    <row r="119" spans="1:35" x14ac:dyDescent="0.25">
      <c r="A119" s="109"/>
      <c r="V119" s="109"/>
      <c r="AD119" s="109"/>
      <c r="AE119" s="109"/>
      <c r="AF119" s="109"/>
      <c r="AG119" s="109"/>
      <c r="AH119" s="109"/>
      <c r="AI119" s="109"/>
    </row>
    <row r="120" spans="1:35" x14ac:dyDescent="0.25">
      <c r="A120" s="109"/>
      <c r="V120" s="109"/>
      <c r="AD120" s="109"/>
      <c r="AE120" s="109"/>
      <c r="AF120" s="109"/>
      <c r="AG120" s="109"/>
      <c r="AH120" s="109"/>
      <c r="AI120" s="109"/>
    </row>
    <row r="121" spans="1:35" x14ac:dyDescent="0.25">
      <c r="A121" s="109"/>
      <c r="V121" s="109"/>
      <c r="AD121" s="109"/>
      <c r="AE121" s="109"/>
      <c r="AF121" s="109"/>
      <c r="AG121" s="109"/>
      <c r="AH121" s="109"/>
      <c r="AI121" s="109"/>
    </row>
    <row r="122" spans="1:35" x14ac:dyDescent="0.25">
      <c r="A122" s="109"/>
      <c r="V122" s="109"/>
      <c r="AD122" s="109"/>
      <c r="AE122" s="109"/>
      <c r="AF122" s="109"/>
      <c r="AG122" s="109"/>
      <c r="AH122" s="109"/>
      <c r="AI122" s="109"/>
    </row>
    <row r="123" spans="1:35" x14ac:dyDescent="0.25">
      <c r="A123" s="109"/>
      <c r="V123" s="109"/>
      <c r="AD123" s="109"/>
      <c r="AE123" s="109"/>
      <c r="AF123" s="109"/>
      <c r="AG123" s="109"/>
      <c r="AH123" s="109"/>
      <c r="AI123" s="109"/>
    </row>
    <row r="124" spans="1:35" x14ac:dyDescent="0.25">
      <c r="A124" s="109"/>
      <c r="V124" s="109"/>
      <c r="AD124" s="109"/>
      <c r="AE124" s="109"/>
      <c r="AF124" s="109"/>
      <c r="AG124" s="109"/>
      <c r="AH124" s="109"/>
      <c r="AI124" s="109"/>
    </row>
    <row r="125" spans="1:35" x14ac:dyDescent="0.25">
      <c r="A125" s="109"/>
      <c r="V125" s="109"/>
      <c r="AD125" s="109"/>
      <c r="AE125" s="109"/>
      <c r="AF125" s="109"/>
      <c r="AG125" s="109"/>
      <c r="AH125" s="109"/>
      <c r="AI125" s="109"/>
    </row>
    <row r="126" spans="1:35" x14ac:dyDescent="0.25">
      <c r="A126" s="109"/>
      <c r="V126" s="109"/>
      <c r="AD126" s="109"/>
      <c r="AE126" s="109"/>
      <c r="AF126" s="109"/>
      <c r="AG126" s="109"/>
      <c r="AH126" s="109"/>
      <c r="AI126" s="109"/>
    </row>
    <row r="127" spans="1:35" x14ac:dyDescent="0.25">
      <c r="A127" s="109"/>
      <c r="V127" s="109"/>
      <c r="AD127" s="109"/>
      <c r="AE127" s="109"/>
      <c r="AF127" s="109"/>
      <c r="AG127" s="109"/>
      <c r="AH127" s="109"/>
      <c r="AI127" s="109"/>
    </row>
    <row r="128" spans="1:35" x14ac:dyDescent="0.25">
      <c r="A128" s="109"/>
      <c r="V128" s="109"/>
      <c r="AD128" s="109"/>
      <c r="AE128" s="109"/>
      <c r="AF128" s="109"/>
      <c r="AG128" s="109"/>
      <c r="AH128" s="109"/>
      <c r="AI128" s="109"/>
    </row>
    <row r="129" spans="1:35" x14ac:dyDescent="0.25">
      <c r="A129" s="109"/>
      <c r="V129" s="109"/>
      <c r="AD129" s="109"/>
      <c r="AE129" s="109"/>
      <c r="AF129" s="109"/>
      <c r="AG129" s="109"/>
      <c r="AH129" s="109"/>
      <c r="AI129" s="109"/>
    </row>
    <row r="130" spans="1:35" x14ac:dyDescent="0.25">
      <c r="A130" s="109"/>
      <c r="V130" s="109"/>
      <c r="AD130" s="109"/>
      <c r="AE130" s="109"/>
      <c r="AF130" s="109"/>
      <c r="AG130" s="109"/>
      <c r="AH130" s="109"/>
      <c r="AI130" s="109"/>
    </row>
    <row r="131" spans="1:35" x14ac:dyDescent="0.25">
      <c r="A131" s="109"/>
      <c r="V131" s="109"/>
      <c r="AD131" s="109"/>
      <c r="AE131" s="109"/>
      <c r="AF131" s="109"/>
      <c r="AG131" s="109"/>
      <c r="AH131" s="109"/>
      <c r="AI131" s="109"/>
    </row>
    <row r="132" spans="1:35" x14ac:dyDescent="0.25">
      <c r="A132" s="109"/>
      <c r="V132" s="109"/>
      <c r="AD132" s="109"/>
      <c r="AE132" s="109"/>
      <c r="AF132" s="109"/>
      <c r="AG132" s="109"/>
      <c r="AH132" s="109"/>
      <c r="AI132" s="109"/>
    </row>
    <row r="133" spans="1:35" x14ac:dyDescent="0.25">
      <c r="A133" s="109"/>
      <c r="V133" s="109"/>
      <c r="AD133" s="109"/>
      <c r="AE133" s="109"/>
      <c r="AF133" s="109"/>
      <c r="AG133" s="109"/>
      <c r="AH133" s="109"/>
      <c r="AI133" s="109"/>
    </row>
    <row r="134" spans="1:35" x14ac:dyDescent="0.25">
      <c r="A134" s="109"/>
      <c r="V134" s="109"/>
      <c r="AD134" s="109"/>
      <c r="AE134" s="109"/>
      <c r="AF134" s="109"/>
      <c r="AG134" s="109"/>
      <c r="AH134" s="109"/>
      <c r="AI134" s="109"/>
    </row>
    <row r="135" spans="1:35" x14ac:dyDescent="0.25">
      <c r="A135" s="109"/>
      <c r="V135" s="109"/>
      <c r="AD135" s="109"/>
      <c r="AE135" s="109"/>
      <c r="AF135" s="109"/>
      <c r="AG135" s="109"/>
      <c r="AH135" s="109"/>
      <c r="AI135" s="109"/>
    </row>
  </sheetData>
  <mergeCells count="6">
    <mergeCell ref="K8:N8"/>
    <mergeCell ref="S5:T5"/>
    <mergeCell ref="K7:N7"/>
    <mergeCell ref="K6:N6"/>
    <mergeCell ref="Q5:R5"/>
    <mergeCell ref="O5:P5"/>
  </mergeCells>
  <phoneticPr fontId="0" type="noConversion"/>
  <printOptions horizontalCentered="1" verticalCentered="1"/>
  <pageMargins left="0.98425196850393704" right="0.39370078740157483" top="0.39370078740157483" bottom="0.39370078740157483" header="0" footer="0.59055118110236227"/>
  <pageSetup scale="85"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EB700B"/>
  </sheetPr>
  <dimension ref="A1:U12"/>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7.7109375" style="58" customWidth="1"/>
    <col min="2" max="2" width="17.140625" style="58" customWidth="1"/>
    <col min="3" max="3" width="5.28515625" style="58" customWidth="1"/>
    <col min="4" max="16384" width="11.42578125" style="58"/>
  </cols>
  <sheetData>
    <row r="1" spans="1:21" ht="15.75" customHeight="1" x14ac:dyDescent="0.25">
      <c r="A1" s="2675" t="s">
        <v>4275</v>
      </c>
      <c r="B1" s="5852" t="s">
        <v>5046</v>
      </c>
      <c r="C1" s="5852"/>
      <c r="D1" s="465"/>
      <c r="E1" s="465"/>
      <c r="F1" s="465"/>
      <c r="G1" s="465"/>
      <c r="H1" s="465"/>
      <c r="I1" s="465"/>
      <c r="J1" s="465"/>
      <c r="K1" s="465"/>
      <c r="L1" s="465"/>
      <c r="M1" s="465"/>
      <c r="N1" s="465"/>
      <c r="O1" s="465"/>
      <c r="P1" s="465"/>
      <c r="Q1" s="465"/>
      <c r="R1" s="129"/>
      <c r="S1" s="129"/>
      <c r="T1" s="129"/>
      <c r="U1" s="129"/>
    </row>
    <row r="2" spans="1:21" ht="15.75" customHeight="1" x14ac:dyDescent="0.25">
      <c r="A2" s="2675" t="s">
        <v>5382</v>
      </c>
      <c r="B2" s="4703"/>
      <c r="C2" s="4703"/>
      <c r="D2" s="4705"/>
      <c r="E2" s="4705"/>
      <c r="F2" s="4705"/>
      <c r="G2" s="4705"/>
      <c r="H2" s="4705"/>
      <c r="I2" s="4705"/>
      <c r="J2" s="4705"/>
      <c r="K2" s="4705"/>
      <c r="L2" s="4705"/>
      <c r="M2" s="4705"/>
      <c r="N2" s="4705"/>
      <c r="O2" s="4705"/>
      <c r="P2" s="4705"/>
      <c r="Q2" s="4705"/>
      <c r="R2" s="129"/>
      <c r="S2" s="129"/>
      <c r="T2" s="129"/>
      <c r="U2" s="129"/>
    </row>
    <row r="3" spans="1:21" ht="15.75" customHeight="1" x14ac:dyDescent="0.25">
      <c r="A3" s="4704">
        <v>2013</v>
      </c>
      <c r="B3" s="2676"/>
      <c r="C3" s="2676"/>
    </row>
    <row r="4" spans="1:21" ht="19.5" customHeight="1" x14ac:dyDescent="0.25">
      <c r="A4" s="2674"/>
      <c r="B4" s="2674"/>
      <c r="C4" s="2674"/>
    </row>
    <row r="5" spans="1:21" ht="44.25" customHeight="1" x14ac:dyDescent="0.25">
      <c r="A5" s="2527" t="s">
        <v>33</v>
      </c>
      <c r="B5" s="5828" t="s">
        <v>16</v>
      </c>
      <c r="C5" s="5828"/>
    </row>
    <row r="6" spans="1:21" s="60" customFormat="1" ht="29.25" customHeight="1" x14ac:dyDescent="0.2">
      <c r="A6" s="2526" t="s">
        <v>31</v>
      </c>
      <c r="B6" s="2467">
        <f>SUM(B7:B9)</f>
        <v>24194500</v>
      </c>
      <c r="C6" s="2307"/>
    </row>
    <row r="7" spans="1:21" s="60" customFormat="1" ht="30.95" customHeight="1" x14ac:dyDescent="0.2">
      <c r="A7" s="5089" t="s">
        <v>1611</v>
      </c>
      <c r="B7" s="5112">
        <f>'26-E382op-Aproc'!N7</f>
        <v>1167250</v>
      </c>
      <c r="C7" s="5089"/>
    </row>
    <row r="8" spans="1:21" s="60" customFormat="1" ht="30.95" customHeight="1" x14ac:dyDescent="0.2">
      <c r="A8" s="5057" t="s">
        <v>909</v>
      </c>
      <c r="B8" s="2677">
        <f>'26-E382op-Aproc'!N11</f>
        <v>1167250</v>
      </c>
      <c r="C8" s="5057"/>
    </row>
    <row r="9" spans="1:21" s="60" customFormat="1" ht="30.95" customHeight="1" x14ac:dyDescent="0.2">
      <c r="A9" s="5093" t="s">
        <v>1328</v>
      </c>
      <c r="B9" s="5118">
        <f>'26-E382op-Aproc'!N15</f>
        <v>21860000</v>
      </c>
      <c r="C9" s="5093"/>
    </row>
    <row r="10" spans="1:21" s="60" customFormat="1" ht="15" customHeight="1" x14ac:dyDescent="0.2">
      <c r="A10" s="2222"/>
      <c r="B10" s="2677"/>
      <c r="C10" s="2222"/>
    </row>
    <row r="11" spans="1:21" s="60" customFormat="1" ht="12.75" x14ac:dyDescent="0.2">
      <c r="A11" s="2042" t="s">
        <v>1273</v>
      </c>
      <c r="B11" s="2314"/>
      <c r="C11" s="2314"/>
    </row>
    <row r="12" spans="1:21" ht="18.75" customHeight="1" x14ac:dyDescent="0.25">
      <c r="A12" s="6"/>
      <c r="B12" s="6"/>
      <c r="C12" s="6"/>
    </row>
  </sheetData>
  <mergeCells count="2">
    <mergeCell ref="B5:C5"/>
    <mergeCell ref="B1:C1"/>
  </mergeCells>
  <phoneticPr fontId="20" type="noConversion"/>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&amp;R&amp;"Tahoma,Normal"327</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EB700B"/>
  </sheetPr>
  <dimension ref="A1:AO136"/>
  <sheetViews>
    <sheetView showGridLines="0" view="pageBreakPreview" zoomScaleNormal="70" zoomScaleSheetLayoutView="100" workbookViewId="0">
      <selection activeCell="M10" sqref="M10"/>
    </sheetView>
  </sheetViews>
  <sheetFormatPr baseColWidth="10" defaultColWidth="11.42578125" defaultRowHeight="13.5" x14ac:dyDescent="0.25"/>
  <cols>
    <col min="1" max="1" width="0.42578125" style="58"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3.28515625" style="58" customWidth="1"/>
    <col min="12" max="12" width="20" style="58" customWidth="1"/>
    <col min="13" max="13" width="19.140625" style="58" customWidth="1"/>
    <col min="14" max="14" width="15.7109375" style="65" customWidth="1"/>
    <col min="15" max="15" width="1.85546875" style="66" customWidth="1"/>
    <col min="16" max="16" width="7.7109375" style="67" customWidth="1"/>
    <col min="17" max="17" width="1.85546875" style="66" customWidth="1"/>
    <col min="18" max="18" width="11.28515625" style="58" customWidth="1"/>
    <col min="19" max="19" width="1.85546875" style="66" customWidth="1"/>
    <col min="20" max="20" width="25.42578125" style="6" customWidth="1"/>
    <col min="21" max="21" width="10" style="58" hidden="1" customWidth="1"/>
    <col min="22" max="22" width="11.140625" style="58" hidden="1" customWidth="1"/>
    <col min="23" max="23" width="13.140625" style="58" hidden="1" customWidth="1"/>
    <col min="24" max="24" width="8" style="58" hidden="1" customWidth="1"/>
    <col min="25" max="25" width="9.42578125" style="58" hidden="1" customWidth="1"/>
    <col min="26" max="26" width="27.7109375" style="58" hidden="1" customWidth="1"/>
    <col min="27" max="27" width="48.5703125" style="58" hidden="1" customWidth="1"/>
    <col min="28" max="28" width="31.42578125" style="58" hidden="1" customWidth="1"/>
    <col min="29" max="29" width="12.5703125" style="58" hidden="1" customWidth="1"/>
    <col min="30" max="30" width="16.7109375" style="58" hidden="1" customWidth="1"/>
    <col min="31" max="31" width="18.140625" style="58" hidden="1" customWidth="1"/>
    <col min="32" max="32" width="14" style="58" hidden="1" customWidth="1"/>
    <col min="33" max="33" width="21" style="58" hidden="1" customWidth="1"/>
    <col min="34" max="34" width="14" style="58" hidden="1" customWidth="1"/>
    <col min="35" max="35" width="27.85546875" style="58" hidden="1" customWidth="1"/>
    <col min="36" max="41" width="11.42578125" style="58" hidden="1" customWidth="1"/>
    <col min="42" max="16384" width="11.42578125" style="58"/>
  </cols>
  <sheetData>
    <row r="1" spans="1:41" ht="15" customHeight="1" x14ac:dyDescent="0.25">
      <c r="K1" s="1655" t="s">
        <v>2388</v>
      </c>
      <c r="L1" s="2315"/>
      <c r="M1" s="2315"/>
      <c r="N1" s="2315"/>
      <c r="O1" s="2315"/>
      <c r="P1" s="2315"/>
      <c r="Q1" s="2145"/>
      <c r="R1" s="2145"/>
      <c r="S1" s="2145"/>
      <c r="T1" s="2662" t="s">
        <v>5076</v>
      </c>
      <c r="V1" s="84"/>
      <c r="W1" s="84"/>
    </row>
    <row r="2" spans="1:41" ht="15" customHeight="1" x14ac:dyDescent="0.25">
      <c r="K2" s="1655" t="s">
        <v>2412</v>
      </c>
      <c r="L2" s="2315"/>
      <c r="M2" s="2315"/>
      <c r="N2" s="2315"/>
      <c r="O2" s="2315"/>
      <c r="P2" s="2315"/>
      <c r="Q2" s="2145"/>
      <c r="R2" s="2145"/>
      <c r="S2" s="2145"/>
      <c r="T2" s="2145"/>
      <c r="V2" s="84"/>
      <c r="W2" s="84"/>
    </row>
    <row r="3" spans="1:41" ht="15" customHeight="1" x14ac:dyDescent="0.25">
      <c r="K3" s="2528">
        <v>2013</v>
      </c>
      <c r="L3" s="2129"/>
      <c r="M3" s="2129"/>
      <c r="N3" s="2129"/>
      <c r="O3" s="2129"/>
      <c r="P3" s="2129"/>
      <c r="Q3" s="2146"/>
      <c r="R3" s="2146"/>
      <c r="S3" s="2146"/>
      <c r="T3" s="2146"/>
      <c r="V3" s="85"/>
      <c r="W3" s="85"/>
      <c r="X3" s="86"/>
    </row>
    <row r="4" spans="1:41" ht="18" x14ac:dyDescent="0.25">
      <c r="K4" s="2186"/>
      <c r="L4" s="2146"/>
      <c r="M4" s="2146"/>
      <c r="N4" s="2146"/>
      <c r="O4" s="2146"/>
      <c r="P4" s="2146"/>
      <c r="Q4" s="2146"/>
      <c r="R4" s="2146"/>
      <c r="S4" s="2146"/>
      <c r="T4" s="2146"/>
      <c r="V4" s="85"/>
      <c r="W4" s="85"/>
      <c r="X4" s="1651"/>
    </row>
    <row r="5" spans="1:41" ht="42.75" customHeight="1" x14ac:dyDescent="0.25">
      <c r="A5" s="332" t="s">
        <v>50</v>
      </c>
      <c r="B5" s="332" t="s">
        <v>44</v>
      </c>
      <c r="C5" s="332" t="s">
        <v>172</v>
      </c>
      <c r="D5" s="567" t="s">
        <v>261</v>
      </c>
      <c r="E5" s="1289"/>
      <c r="F5" s="332" t="s">
        <v>176</v>
      </c>
      <c r="G5" s="332" t="s">
        <v>179</v>
      </c>
      <c r="H5" s="332" t="s">
        <v>178</v>
      </c>
      <c r="I5" s="332" t="s">
        <v>174</v>
      </c>
      <c r="J5" s="2534" t="s">
        <v>175</v>
      </c>
      <c r="K5" s="2529" t="s">
        <v>181</v>
      </c>
      <c r="L5" s="2529" t="s">
        <v>21</v>
      </c>
      <c r="M5" s="2529" t="s">
        <v>29</v>
      </c>
      <c r="N5" s="5934" t="s">
        <v>28</v>
      </c>
      <c r="O5" s="5934"/>
      <c r="P5" s="5934" t="s">
        <v>182</v>
      </c>
      <c r="Q5" s="5934"/>
      <c r="R5" s="5934" t="s">
        <v>20</v>
      </c>
      <c r="S5" s="5934"/>
      <c r="T5" s="2529" t="s">
        <v>30</v>
      </c>
      <c r="U5" s="2535" t="s">
        <v>171</v>
      </c>
      <c r="V5" s="334" t="s">
        <v>183</v>
      </c>
      <c r="W5" s="334" t="s">
        <v>185</v>
      </c>
      <c r="X5" s="332" t="s">
        <v>26</v>
      </c>
      <c r="Y5" s="332" t="s">
        <v>27</v>
      </c>
      <c r="Z5" s="336" t="s">
        <v>23</v>
      </c>
      <c r="AA5" s="337" t="s">
        <v>187</v>
      </c>
      <c r="AB5" s="337" t="s">
        <v>188</v>
      </c>
      <c r="AC5" s="327" t="s">
        <v>45</v>
      </c>
      <c r="AD5" s="332" t="s">
        <v>47</v>
      </c>
      <c r="AE5" s="338" t="s">
        <v>49</v>
      </c>
      <c r="AF5" s="338" t="s">
        <v>189</v>
      </c>
      <c r="AG5" s="339" t="s">
        <v>190</v>
      </c>
      <c r="AH5" s="338" t="s">
        <v>191</v>
      </c>
      <c r="AI5" s="332" t="s">
        <v>151</v>
      </c>
    </row>
    <row r="6" spans="1:41" s="17" customFormat="1" ht="18.75" customHeight="1" x14ac:dyDescent="0.25">
      <c r="A6" s="212" t="s">
        <v>1615</v>
      </c>
      <c r="B6" s="87"/>
      <c r="C6" s="87"/>
      <c r="D6" s="88"/>
      <c r="E6" s="88"/>
      <c r="F6" s="88"/>
      <c r="G6" s="323"/>
      <c r="H6" s="89"/>
      <c r="I6" s="88"/>
      <c r="J6" s="2679"/>
      <c r="K6" s="5885" t="s">
        <v>31</v>
      </c>
      <c r="L6" s="5885"/>
      <c r="M6" s="5885"/>
      <c r="N6" s="2473">
        <f>SUM(N7,N11,N15)</f>
        <v>24194500</v>
      </c>
      <c r="O6" s="2231"/>
      <c r="P6" s="2681"/>
      <c r="Q6" s="2232"/>
      <c r="R6" s="2232">
        <f>SUM(R7,R11,R15)</f>
        <v>91</v>
      </c>
      <c r="S6" s="2259"/>
      <c r="T6" s="2231"/>
      <c r="U6" s="2680"/>
      <c r="V6" s="87"/>
      <c r="W6" s="87"/>
      <c r="X6" s="94">
        <f>SUM(X7,X11,X15)</f>
        <v>3</v>
      </c>
      <c r="Y6" s="94">
        <f>SUM(Y7,Y11,Y15)</f>
        <v>3</v>
      </c>
      <c r="Z6" s="95"/>
      <c r="AA6" s="95"/>
      <c r="AB6" s="95"/>
      <c r="AC6" s="79"/>
      <c r="AD6" s="79"/>
      <c r="AE6" s="79"/>
      <c r="AF6" s="79"/>
      <c r="AG6" s="79"/>
      <c r="AH6" s="79"/>
      <c r="AI6" s="331"/>
    </row>
    <row r="7" spans="1:41" s="60" customFormat="1" ht="15.75" x14ac:dyDescent="0.25">
      <c r="A7" s="79"/>
      <c r="B7" s="154"/>
      <c r="C7" s="154"/>
      <c r="D7" s="155"/>
      <c r="E7" s="155"/>
      <c r="F7" s="155"/>
      <c r="G7" s="324"/>
      <c r="H7" s="156"/>
      <c r="I7" s="155"/>
      <c r="J7" s="2682"/>
      <c r="K7" s="5985" t="s">
        <v>1611</v>
      </c>
      <c r="L7" s="5986"/>
      <c r="M7" s="5986"/>
      <c r="N7" s="2696">
        <f>SUM(N8)</f>
        <v>1167250</v>
      </c>
      <c r="O7" s="2687"/>
      <c r="P7" s="2686"/>
      <c r="Q7" s="2690"/>
      <c r="R7" s="2328">
        <f>SUM(R8)</f>
        <v>91</v>
      </c>
      <c r="S7" s="2693"/>
      <c r="T7" s="2697"/>
      <c r="U7" s="2680"/>
      <c r="V7" s="116"/>
      <c r="W7" s="116"/>
      <c r="X7" s="94">
        <f>SUM(X8)</f>
        <v>2</v>
      </c>
      <c r="Y7" s="94">
        <f>SUM(Y8)</f>
        <v>2</v>
      </c>
      <c r="Z7" s="118"/>
      <c r="AA7" s="118"/>
      <c r="AB7" s="118"/>
      <c r="AC7" s="79"/>
      <c r="AD7" s="79"/>
      <c r="AE7" s="79"/>
      <c r="AF7" s="79"/>
      <c r="AG7" s="79"/>
      <c r="AH7" s="79"/>
      <c r="AI7" s="331"/>
    </row>
    <row r="8" spans="1:41" s="60" customFormat="1" ht="15.75" x14ac:dyDescent="0.25">
      <c r="A8" s="96"/>
      <c r="B8" s="157"/>
      <c r="C8" s="157"/>
      <c r="D8" s="158"/>
      <c r="E8" s="158"/>
      <c r="F8" s="158"/>
      <c r="G8" s="325"/>
      <c r="H8" s="159"/>
      <c r="I8" s="158"/>
      <c r="J8" s="2683"/>
      <c r="K8" s="5919" t="s">
        <v>289</v>
      </c>
      <c r="L8" s="5984"/>
      <c r="M8" s="5984"/>
      <c r="N8" s="2444">
        <f>SUM(N9:N10)</f>
        <v>1167250</v>
      </c>
      <c r="O8" s="2688"/>
      <c r="P8" s="2695"/>
      <c r="Q8" s="2691"/>
      <c r="R8" s="2072">
        <f>SUM(R9:R10)</f>
        <v>91</v>
      </c>
      <c r="S8" s="2074"/>
      <c r="T8" s="2698"/>
      <c r="U8" s="2685"/>
      <c r="V8" s="97"/>
      <c r="W8" s="97"/>
      <c r="X8" s="1421">
        <f>SUM(X9:X10)</f>
        <v>2</v>
      </c>
      <c r="Y8" s="1421">
        <f>SUM(Y9:Y10)</f>
        <v>2</v>
      </c>
      <c r="Z8" s="100"/>
      <c r="AA8" s="100"/>
      <c r="AB8" s="100"/>
      <c r="AC8" s="96"/>
      <c r="AD8" s="101"/>
      <c r="AE8" s="101"/>
      <c r="AF8" s="101"/>
      <c r="AG8" s="101"/>
      <c r="AH8" s="101"/>
      <c r="AI8" s="330"/>
    </row>
    <row r="9" spans="1:41" s="587" customFormat="1" ht="40.5" customHeight="1" x14ac:dyDescent="0.25">
      <c r="A9" s="826" t="s">
        <v>871</v>
      </c>
      <c r="B9" s="590" t="s">
        <v>867</v>
      </c>
      <c r="C9" s="741" t="s">
        <v>285</v>
      </c>
      <c r="D9" s="694" t="s">
        <v>652</v>
      </c>
      <c r="E9" s="1243" t="s">
        <v>281</v>
      </c>
      <c r="F9" s="592" t="s">
        <v>296</v>
      </c>
      <c r="G9" s="754" t="s">
        <v>1610</v>
      </c>
      <c r="H9" s="827" t="s">
        <v>289</v>
      </c>
      <c r="I9" s="826" t="s">
        <v>1611</v>
      </c>
      <c r="J9" s="1961">
        <v>2013</v>
      </c>
      <c r="K9" s="2700" t="s">
        <v>2112</v>
      </c>
      <c r="L9" s="2335" t="s">
        <v>2489</v>
      </c>
      <c r="M9" s="2335" t="s">
        <v>5077</v>
      </c>
      <c r="N9" s="2449">
        <v>609000</v>
      </c>
      <c r="O9" s="1965"/>
      <c r="P9" s="2575">
        <v>0.35</v>
      </c>
      <c r="Q9" s="1965"/>
      <c r="R9" s="1964">
        <v>39</v>
      </c>
      <c r="S9" s="1963"/>
      <c r="T9" s="2530" t="s">
        <v>1494</v>
      </c>
      <c r="U9" s="1420">
        <v>0.33</v>
      </c>
      <c r="V9" s="748">
        <v>41614</v>
      </c>
      <c r="W9" s="1243" t="s">
        <v>281</v>
      </c>
      <c r="X9" s="1409">
        <v>1</v>
      </c>
      <c r="Y9" s="1409">
        <v>1</v>
      </c>
      <c r="Z9" s="631" t="s">
        <v>282</v>
      </c>
      <c r="AA9" s="1288" t="s">
        <v>5078</v>
      </c>
      <c r="AB9" s="751"/>
      <c r="AC9" s="1287"/>
      <c r="AD9" s="1394"/>
      <c r="AE9" s="1313" t="s">
        <v>1612</v>
      </c>
      <c r="AF9" s="1228">
        <v>41537</v>
      </c>
      <c r="AG9" s="1222" t="s">
        <v>287</v>
      </c>
      <c r="AH9" s="1228" t="s">
        <v>287</v>
      </c>
      <c r="AI9" s="1314" t="s">
        <v>4813</v>
      </c>
      <c r="AJ9" s="1228" t="s">
        <v>287</v>
      </c>
      <c r="AK9" s="627" t="s">
        <v>287</v>
      </c>
      <c r="AL9" s="627" t="s">
        <v>287</v>
      </c>
      <c r="AM9" s="627" t="s">
        <v>287</v>
      </c>
      <c r="AN9" s="627" t="s">
        <v>287</v>
      </c>
      <c r="AO9" s="1182" t="s">
        <v>287</v>
      </c>
    </row>
    <row r="10" spans="1:41" s="587" customFormat="1" ht="79.5" customHeight="1" x14ac:dyDescent="0.25">
      <c r="A10" s="826" t="s">
        <v>871</v>
      </c>
      <c r="B10" s="590" t="s">
        <v>867</v>
      </c>
      <c r="C10" s="741" t="s">
        <v>285</v>
      </c>
      <c r="D10" s="694" t="s">
        <v>652</v>
      </c>
      <c r="E10" s="1243" t="s">
        <v>281</v>
      </c>
      <c r="F10" s="592" t="s">
        <v>296</v>
      </c>
      <c r="G10" s="754" t="s">
        <v>1610</v>
      </c>
      <c r="H10" s="827" t="s">
        <v>289</v>
      </c>
      <c r="I10" s="826" t="s">
        <v>1611</v>
      </c>
      <c r="J10" s="1961">
        <v>2013</v>
      </c>
      <c r="K10" s="2700" t="s">
        <v>2112</v>
      </c>
      <c r="L10" s="2335" t="s">
        <v>2113</v>
      </c>
      <c r="M10" s="2335" t="s">
        <v>5079</v>
      </c>
      <c r="N10" s="2449">
        <v>558250</v>
      </c>
      <c r="O10" s="1965"/>
      <c r="P10" s="1966">
        <v>0.35</v>
      </c>
      <c r="Q10" s="1965"/>
      <c r="R10" s="1964">
        <v>52</v>
      </c>
      <c r="S10" s="1963"/>
      <c r="T10" s="2530" t="s">
        <v>1494</v>
      </c>
      <c r="U10" s="1420">
        <v>0.33</v>
      </c>
      <c r="V10" s="748">
        <v>41614</v>
      </c>
      <c r="W10" s="1243" t="s">
        <v>281</v>
      </c>
      <c r="X10" s="1409">
        <v>1</v>
      </c>
      <c r="Y10" s="1409">
        <v>1</v>
      </c>
      <c r="Z10" s="631" t="s">
        <v>282</v>
      </c>
      <c r="AA10" s="1288" t="s">
        <v>5078</v>
      </c>
      <c r="AB10" s="751"/>
      <c r="AC10" s="1287"/>
      <c r="AD10" s="1394"/>
      <c r="AE10" s="1313" t="s">
        <v>1612</v>
      </c>
      <c r="AF10" s="1228">
        <v>41537</v>
      </c>
      <c r="AG10" s="1222" t="s">
        <v>287</v>
      </c>
      <c r="AH10" s="1228" t="s">
        <v>287</v>
      </c>
      <c r="AI10" s="1314" t="s">
        <v>4813</v>
      </c>
      <c r="AJ10" s="1228" t="s">
        <v>287</v>
      </c>
      <c r="AK10" s="627" t="s">
        <v>287</v>
      </c>
      <c r="AL10" s="627" t="s">
        <v>287</v>
      </c>
      <c r="AM10" s="627" t="s">
        <v>287</v>
      </c>
      <c r="AN10" s="627" t="s">
        <v>287</v>
      </c>
      <c r="AO10" s="1182" t="s">
        <v>287</v>
      </c>
    </row>
    <row r="11" spans="1:41" s="60" customFormat="1" ht="15.75" x14ac:dyDescent="0.25">
      <c r="A11" s="79"/>
      <c r="B11" s="154"/>
      <c r="C11" s="154"/>
      <c r="D11" s="155"/>
      <c r="E11" s="155"/>
      <c r="F11" s="155"/>
      <c r="G11" s="324"/>
      <c r="H11" s="156"/>
      <c r="I11" s="155"/>
      <c r="J11" s="2682"/>
      <c r="K11" s="5982" t="s">
        <v>909</v>
      </c>
      <c r="L11" s="5983"/>
      <c r="M11" s="5983"/>
      <c r="N11" s="2443">
        <f>SUM(N12)</f>
        <v>1167250</v>
      </c>
      <c r="O11" s="2689"/>
      <c r="P11" s="2067"/>
      <c r="Q11" s="2692"/>
      <c r="R11" s="2066">
        <f>SUM(R12)</f>
        <v>0</v>
      </c>
      <c r="S11" s="2155"/>
      <c r="T11" s="2698"/>
      <c r="U11" s="2680"/>
      <c r="V11" s="116"/>
      <c r="W11" s="116"/>
      <c r="X11" s="94">
        <f>SUM(X12)</f>
        <v>0</v>
      </c>
      <c r="Y11" s="94">
        <f>SUM(Y12)</f>
        <v>0</v>
      </c>
      <c r="Z11" s="118"/>
      <c r="AA11" s="118"/>
      <c r="AB11" s="118"/>
      <c r="AC11" s="79"/>
      <c r="AD11" s="79"/>
      <c r="AE11" s="79"/>
      <c r="AF11" s="79"/>
      <c r="AG11" s="79"/>
      <c r="AH11" s="79"/>
      <c r="AI11" s="331"/>
    </row>
    <row r="12" spans="1:41" s="60" customFormat="1" ht="15.75" x14ac:dyDescent="0.25">
      <c r="A12" s="96"/>
      <c r="B12" s="157"/>
      <c r="C12" s="157"/>
      <c r="D12" s="158"/>
      <c r="E12" s="158"/>
      <c r="F12" s="158"/>
      <c r="G12" s="325"/>
      <c r="H12" s="159"/>
      <c r="I12" s="158"/>
      <c r="J12" s="2683"/>
      <c r="K12" s="5919" t="s">
        <v>289</v>
      </c>
      <c r="L12" s="5984"/>
      <c r="M12" s="5984"/>
      <c r="N12" s="2444">
        <f>SUM(N13:N14)</f>
        <v>1167250</v>
      </c>
      <c r="O12" s="2688"/>
      <c r="P12" s="2695"/>
      <c r="Q12" s="2691"/>
      <c r="R12" s="2072">
        <f>SUM(R13:R14)</f>
        <v>0</v>
      </c>
      <c r="S12" s="2074"/>
      <c r="T12" s="2698"/>
      <c r="U12" s="2685"/>
      <c r="V12" s="97"/>
      <c r="W12" s="97"/>
      <c r="X12" s="1421">
        <f>SUM(X13:X14)</f>
        <v>0</v>
      </c>
      <c r="Y12" s="1421">
        <f>SUM(Y13:Y14)</f>
        <v>0</v>
      </c>
      <c r="Z12" s="100"/>
      <c r="AA12" s="100"/>
      <c r="AB12" s="100"/>
      <c r="AC12" s="96"/>
      <c r="AD12" s="101"/>
      <c r="AE12" s="101"/>
      <c r="AF12" s="101"/>
      <c r="AG12" s="101"/>
      <c r="AH12" s="101"/>
      <c r="AI12" s="330"/>
    </row>
    <row r="13" spans="1:41" s="587" customFormat="1" ht="40.5" customHeight="1" x14ac:dyDescent="0.25">
      <c r="A13" s="826" t="s">
        <v>871</v>
      </c>
      <c r="B13" s="590" t="s">
        <v>867</v>
      </c>
      <c r="C13" s="741" t="s">
        <v>285</v>
      </c>
      <c r="D13" s="694" t="s">
        <v>652</v>
      </c>
      <c r="E13" s="1243" t="s">
        <v>281</v>
      </c>
      <c r="F13" s="592" t="s">
        <v>296</v>
      </c>
      <c r="G13" s="754" t="s">
        <v>1610</v>
      </c>
      <c r="H13" s="827" t="s">
        <v>289</v>
      </c>
      <c r="I13" s="826" t="s">
        <v>909</v>
      </c>
      <c r="J13" s="2684">
        <v>2013</v>
      </c>
      <c r="K13" s="2700" t="s">
        <v>2112</v>
      </c>
      <c r="L13" s="2335" t="s">
        <v>2489</v>
      </c>
      <c r="M13" s="2335" t="s">
        <v>5077</v>
      </c>
      <c r="N13" s="2449">
        <v>609000</v>
      </c>
      <c r="O13" s="1965"/>
      <c r="P13" s="1966">
        <v>0.35</v>
      </c>
      <c r="Q13" s="1965"/>
      <c r="R13" s="1964" t="s">
        <v>2114</v>
      </c>
      <c r="S13" s="2694"/>
      <c r="T13" s="2699" t="s">
        <v>1613</v>
      </c>
      <c r="U13" s="1420">
        <v>0.33</v>
      </c>
      <c r="V13" s="748">
        <v>41614</v>
      </c>
      <c r="W13" s="1243" t="s">
        <v>281</v>
      </c>
      <c r="X13" s="1409">
        <v>0</v>
      </c>
      <c r="Y13" s="1409">
        <v>0</v>
      </c>
      <c r="Z13" s="631" t="s">
        <v>282</v>
      </c>
      <c r="AA13" s="1288" t="s">
        <v>5078</v>
      </c>
      <c r="AB13" s="751"/>
      <c r="AC13" s="1287"/>
      <c r="AD13" s="1394"/>
      <c r="AE13" s="1313" t="s">
        <v>1614</v>
      </c>
      <c r="AF13" s="1228">
        <v>41467</v>
      </c>
      <c r="AG13" s="1222" t="s">
        <v>287</v>
      </c>
      <c r="AH13" s="1228" t="s">
        <v>287</v>
      </c>
      <c r="AI13" s="1314" t="s">
        <v>4813</v>
      </c>
      <c r="AJ13" s="1228" t="s">
        <v>287</v>
      </c>
      <c r="AK13" s="627" t="s">
        <v>287</v>
      </c>
      <c r="AL13" s="627" t="s">
        <v>287</v>
      </c>
      <c r="AM13" s="627" t="s">
        <v>287</v>
      </c>
      <c r="AN13" s="627" t="s">
        <v>287</v>
      </c>
      <c r="AO13" s="1182" t="s">
        <v>287</v>
      </c>
    </row>
    <row r="14" spans="1:41" s="587" customFormat="1" ht="80.25" customHeight="1" x14ac:dyDescent="0.25">
      <c r="A14" s="826" t="s">
        <v>871</v>
      </c>
      <c r="B14" s="590" t="s">
        <v>867</v>
      </c>
      <c r="C14" s="741" t="s">
        <v>285</v>
      </c>
      <c r="D14" s="694" t="s">
        <v>652</v>
      </c>
      <c r="E14" s="1243" t="s">
        <v>281</v>
      </c>
      <c r="F14" s="592" t="s">
        <v>296</v>
      </c>
      <c r="G14" s="754" t="s">
        <v>1610</v>
      </c>
      <c r="H14" s="827" t="s">
        <v>289</v>
      </c>
      <c r="I14" s="826" t="s">
        <v>909</v>
      </c>
      <c r="J14" s="2684">
        <v>2013</v>
      </c>
      <c r="K14" s="2700" t="s">
        <v>2112</v>
      </c>
      <c r="L14" s="2335" t="s">
        <v>2113</v>
      </c>
      <c r="M14" s="2335" t="s">
        <v>5079</v>
      </c>
      <c r="N14" s="2449">
        <v>558250</v>
      </c>
      <c r="O14" s="1965"/>
      <c r="P14" s="1966">
        <v>0.35</v>
      </c>
      <c r="Q14" s="1965"/>
      <c r="R14" s="1964" t="s">
        <v>2115</v>
      </c>
      <c r="S14" s="2694"/>
      <c r="T14" s="2699" t="s">
        <v>1613</v>
      </c>
      <c r="U14" s="1420">
        <v>0.25</v>
      </c>
      <c r="V14" s="748">
        <v>41614</v>
      </c>
      <c r="W14" s="1243" t="s">
        <v>281</v>
      </c>
      <c r="X14" s="1409">
        <v>0</v>
      </c>
      <c r="Y14" s="1409">
        <v>0</v>
      </c>
      <c r="Z14" s="631" t="s">
        <v>282</v>
      </c>
      <c r="AA14" s="1288" t="s">
        <v>5078</v>
      </c>
      <c r="AB14" s="751"/>
      <c r="AC14" s="1287"/>
      <c r="AD14" s="1394"/>
      <c r="AE14" s="1313" t="s">
        <v>1614</v>
      </c>
      <c r="AF14" s="1228">
        <v>41467</v>
      </c>
      <c r="AG14" s="1222" t="s">
        <v>287</v>
      </c>
      <c r="AH14" s="1228" t="s">
        <v>287</v>
      </c>
      <c r="AI14" s="1314" t="s">
        <v>4813</v>
      </c>
      <c r="AJ14" s="1228" t="s">
        <v>287</v>
      </c>
      <c r="AK14" s="627" t="s">
        <v>287</v>
      </c>
      <c r="AL14" s="627" t="s">
        <v>287</v>
      </c>
      <c r="AM14" s="627" t="s">
        <v>287</v>
      </c>
      <c r="AN14" s="627" t="s">
        <v>287</v>
      </c>
      <c r="AO14" s="1182" t="s">
        <v>287</v>
      </c>
    </row>
    <row r="15" spans="1:41" s="60" customFormat="1" ht="28.5" customHeight="1" x14ac:dyDescent="0.25">
      <c r="A15" s="79"/>
      <c r="B15" s="154"/>
      <c r="C15" s="154"/>
      <c r="D15" s="155"/>
      <c r="E15" s="155"/>
      <c r="F15" s="155"/>
      <c r="G15" s="324"/>
      <c r="H15" s="156"/>
      <c r="I15" s="155"/>
      <c r="J15" s="2682"/>
      <c r="K15" s="5982" t="s">
        <v>1328</v>
      </c>
      <c r="L15" s="5983"/>
      <c r="M15" s="5983"/>
      <c r="N15" s="2443">
        <f>SUM(N16)</f>
        <v>21860000</v>
      </c>
      <c r="O15" s="2689"/>
      <c r="P15" s="2067"/>
      <c r="Q15" s="2692"/>
      <c r="R15" s="2066">
        <f>SUM(R16)</f>
        <v>0</v>
      </c>
      <c r="S15" s="2155"/>
      <c r="T15" s="2698"/>
      <c r="U15" s="2680"/>
      <c r="V15" s="116"/>
      <c r="W15" s="116"/>
      <c r="X15" s="94">
        <f>SUM(X16)</f>
        <v>1</v>
      </c>
      <c r="Y15" s="94">
        <f>SUM(Y16)</f>
        <v>1</v>
      </c>
      <c r="Z15" s="118"/>
      <c r="AA15" s="118"/>
      <c r="AB15" s="118"/>
      <c r="AC15" s="79"/>
      <c r="AD15" s="79"/>
      <c r="AE15" s="79"/>
      <c r="AF15" s="79"/>
      <c r="AG15" s="79"/>
      <c r="AH15" s="79"/>
      <c r="AI15" s="331"/>
    </row>
    <row r="16" spans="1:41" s="60" customFormat="1" ht="15.75" x14ac:dyDescent="0.25">
      <c r="A16" s="96"/>
      <c r="B16" s="157"/>
      <c r="C16" s="157"/>
      <c r="D16" s="158"/>
      <c r="E16" s="158"/>
      <c r="F16" s="158"/>
      <c r="G16" s="325"/>
      <c r="H16" s="159"/>
      <c r="I16" s="158"/>
      <c r="J16" s="2683"/>
      <c r="K16" s="5919" t="s">
        <v>289</v>
      </c>
      <c r="L16" s="5984"/>
      <c r="M16" s="5984"/>
      <c r="N16" s="2444">
        <f>SUM(N17)</f>
        <v>21860000</v>
      </c>
      <c r="O16" s="2688"/>
      <c r="P16" s="2695"/>
      <c r="Q16" s="2691"/>
      <c r="R16" s="2072">
        <f>SUM(R17)</f>
        <v>0</v>
      </c>
      <c r="S16" s="2074"/>
      <c r="T16" s="2698"/>
      <c r="U16" s="2685"/>
      <c r="V16" s="97"/>
      <c r="W16" s="97"/>
      <c r="X16" s="1421">
        <f>SUM(X17)</f>
        <v>1</v>
      </c>
      <c r="Y16" s="1421">
        <f>SUM(Y17)</f>
        <v>1</v>
      </c>
      <c r="Z16" s="100"/>
      <c r="AA16" s="100"/>
      <c r="AB16" s="100"/>
      <c r="AC16" s="96"/>
      <c r="AD16" s="101"/>
      <c r="AE16" s="101"/>
      <c r="AF16" s="101"/>
      <c r="AG16" s="101"/>
      <c r="AH16" s="101"/>
      <c r="AI16" s="330"/>
    </row>
    <row r="17" spans="1:41" s="587" customFormat="1" ht="29.25" customHeight="1" x14ac:dyDescent="0.25">
      <c r="A17" s="718" t="s">
        <v>869</v>
      </c>
      <c r="B17" s="1189" t="s">
        <v>884</v>
      </c>
      <c r="C17" s="746" t="s">
        <v>285</v>
      </c>
      <c r="D17" s="694" t="s">
        <v>652</v>
      </c>
      <c r="E17" s="628" t="s">
        <v>281</v>
      </c>
      <c r="F17" s="592" t="s">
        <v>296</v>
      </c>
      <c r="G17" s="759" t="s">
        <v>2101</v>
      </c>
      <c r="H17" s="715" t="s">
        <v>289</v>
      </c>
      <c r="I17" s="694" t="s">
        <v>1328</v>
      </c>
      <c r="J17" s="1108" t="s">
        <v>877</v>
      </c>
      <c r="K17" s="2405" t="s">
        <v>2102</v>
      </c>
      <c r="L17" s="2401" t="s">
        <v>2103</v>
      </c>
      <c r="M17" s="1959" t="s">
        <v>2104</v>
      </c>
      <c r="N17" s="2469">
        <v>21860000</v>
      </c>
      <c r="O17" s="1957"/>
      <c r="P17" s="1958">
        <v>0.1</v>
      </c>
      <c r="Q17" s="1957"/>
      <c r="R17" s="1956" t="s">
        <v>2619</v>
      </c>
      <c r="S17" s="1955"/>
      <c r="T17" s="2410"/>
      <c r="U17" s="2627">
        <v>0.43</v>
      </c>
      <c r="V17" s="668" t="s">
        <v>284</v>
      </c>
      <c r="W17" s="668" t="s">
        <v>283</v>
      </c>
      <c r="X17" s="1390">
        <v>1</v>
      </c>
      <c r="Y17" s="1390">
        <v>1</v>
      </c>
      <c r="Z17" s="631" t="s">
        <v>358</v>
      </c>
      <c r="AA17" s="718"/>
      <c r="AB17" s="718"/>
      <c r="AC17" s="1394" t="s">
        <v>281</v>
      </c>
      <c r="AD17" s="630" t="s">
        <v>281</v>
      </c>
      <c r="AE17" s="1394" t="s">
        <v>281</v>
      </c>
      <c r="AF17" s="627" t="s">
        <v>281</v>
      </c>
      <c r="AG17" s="628" t="s">
        <v>281</v>
      </c>
      <c r="AH17" s="627" t="s">
        <v>281</v>
      </c>
      <c r="AI17" s="1391" t="s">
        <v>281</v>
      </c>
      <c r="AJ17" s="627" t="s">
        <v>281</v>
      </c>
      <c r="AK17" s="627" t="s">
        <v>281</v>
      </c>
      <c r="AL17" s="627" t="s">
        <v>281</v>
      </c>
      <c r="AM17" s="627" t="s">
        <v>281</v>
      </c>
      <c r="AN17" s="627" t="s">
        <v>281</v>
      </c>
      <c r="AO17" s="1182" t="s">
        <v>281</v>
      </c>
    </row>
    <row r="18" spans="1:41" s="587" customFormat="1" ht="13.5" customHeight="1" x14ac:dyDescent="0.25">
      <c r="A18" s="1656"/>
      <c r="B18" s="1657"/>
      <c r="C18" s="1863"/>
      <c r="D18" s="1659"/>
      <c r="E18" s="1711"/>
      <c r="F18" s="1852"/>
      <c r="G18" s="1786"/>
      <c r="H18" s="1695"/>
      <c r="I18" s="1659"/>
      <c r="J18" s="1697"/>
      <c r="K18" s="2003"/>
      <c r="L18" s="2503"/>
      <c r="M18" s="1952"/>
      <c r="N18" s="2646"/>
      <c r="O18" s="1949"/>
      <c r="P18" s="1950"/>
      <c r="Q18" s="1949"/>
      <c r="R18" s="1948"/>
      <c r="S18" s="1947"/>
      <c r="T18" s="2702"/>
      <c r="U18" s="1864"/>
      <c r="V18" s="1766"/>
      <c r="W18" s="1766"/>
      <c r="X18" s="1865"/>
      <c r="Y18" s="1865"/>
      <c r="Z18" s="1720"/>
      <c r="AA18" s="1656"/>
      <c r="AB18" s="1656"/>
      <c r="AC18" s="1781"/>
      <c r="AD18" s="1807"/>
      <c r="AE18" s="1781"/>
      <c r="AF18" s="1690"/>
      <c r="AG18" s="1711"/>
      <c r="AH18" s="1690"/>
      <c r="AI18" s="1860"/>
      <c r="AJ18" s="1690"/>
      <c r="AK18" s="1690"/>
      <c r="AL18" s="1690"/>
      <c r="AM18" s="1690"/>
      <c r="AN18" s="1690"/>
      <c r="AO18" s="1784"/>
    </row>
    <row r="19" spans="1:41" s="129" customFormat="1" x14ac:dyDescent="0.25">
      <c r="B19" s="261"/>
      <c r="C19" s="261"/>
      <c r="D19" s="240"/>
      <c r="E19" s="240"/>
      <c r="F19" s="240"/>
      <c r="G19" s="241"/>
      <c r="H19" s="241"/>
      <c r="I19" s="240"/>
      <c r="J19" s="240"/>
      <c r="K19" s="2043" t="s">
        <v>1273</v>
      </c>
      <c r="L19" s="2701"/>
      <c r="M19" s="2701"/>
      <c r="N19" s="2341"/>
      <c r="O19" s="2341"/>
      <c r="P19" s="2505"/>
      <c r="Q19" s="2505"/>
      <c r="R19" s="2340"/>
      <c r="S19" s="2340"/>
      <c r="T19" s="2344"/>
      <c r="U19" s="239"/>
      <c r="V19" s="60"/>
      <c r="W19" s="60"/>
      <c r="AC19" s="239"/>
    </row>
    <row r="20" spans="1:41" x14ac:dyDescent="0.25">
      <c r="B20" s="110"/>
      <c r="C20" s="110"/>
      <c r="D20" s="111"/>
      <c r="E20" s="111"/>
      <c r="F20" s="111"/>
      <c r="G20" s="112"/>
      <c r="H20" s="112"/>
      <c r="I20" s="111"/>
      <c r="J20" s="111"/>
      <c r="L20" s="83"/>
      <c r="M20" s="83"/>
      <c r="O20" s="65"/>
      <c r="Q20" s="67"/>
      <c r="R20" s="83"/>
      <c r="S20" s="83"/>
      <c r="U20" s="109"/>
      <c r="V20" s="6"/>
      <c r="W20" s="6"/>
      <c r="AC20" s="109"/>
    </row>
    <row r="21" spans="1:41" x14ac:dyDescent="0.25">
      <c r="B21" s="110"/>
      <c r="C21" s="110"/>
      <c r="D21" s="111"/>
      <c r="E21" s="111"/>
      <c r="F21" s="111"/>
      <c r="G21" s="112"/>
      <c r="H21" s="112"/>
      <c r="I21" s="111"/>
      <c r="J21" s="111"/>
      <c r="L21" s="83"/>
      <c r="M21" s="83"/>
      <c r="O21" s="65"/>
      <c r="Q21" s="67"/>
      <c r="R21" s="83"/>
      <c r="S21" s="83"/>
      <c r="U21" s="109"/>
      <c r="V21" s="6"/>
      <c r="W21" s="6"/>
      <c r="AC21" s="109"/>
    </row>
    <row r="22" spans="1:41" s="129" customFormat="1" x14ac:dyDescent="0.25">
      <c r="B22" s="261"/>
      <c r="C22" s="261"/>
      <c r="D22" s="240"/>
      <c r="E22" s="240"/>
      <c r="F22" s="240"/>
      <c r="G22" s="241"/>
      <c r="H22" s="241"/>
      <c r="I22" s="240"/>
      <c r="J22" s="240"/>
      <c r="L22" s="262"/>
      <c r="M22" s="262"/>
      <c r="N22" s="263"/>
      <c r="O22" s="263"/>
      <c r="P22" s="341"/>
      <c r="Q22" s="341"/>
      <c r="R22" s="262"/>
      <c r="S22" s="262"/>
      <c r="T22" s="60"/>
      <c r="U22" s="239"/>
      <c r="V22" s="60"/>
      <c r="W22" s="60"/>
      <c r="AC22" s="239"/>
    </row>
    <row r="23" spans="1:41" s="129" customFormat="1" ht="15.75" customHeight="1" x14ac:dyDescent="0.25">
      <c r="B23" s="261"/>
      <c r="C23" s="261"/>
      <c r="D23" s="240"/>
      <c r="E23" s="240"/>
      <c r="F23" s="240"/>
      <c r="G23" s="241"/>
      <c r="H23" s="241"/>
      <c r="I23" s="240"/>
      <c r="J23" s="240"/>
      <c r="N23" s="263"/>
      <c r="O23" s="265"/>
      <c r="P23" s="341"/>
      <c r="Q23" s="265"/>
      <c r="S23" s="265"/>
      <c r="T23" s="60"/>
      <c r="U23" s="239"/>
      <c r="AC23" s="239"/>
    </row>
    <row r="24" spans="1:41" x14ac:dyDescent="0.25">
      <c r="B24" s="110"/>
      <c r="C24" s="110"/>
      <c r="D24" s="111"/>
      <c r="E24" s="111"/>
      <c r="F24" s="111"/>
      <c r="G24" s="112"/>
      <c r="H24" s="112"/>
      <c r="I24" s="111"/>
      <c r="J24" s="111"/>
      <c r="U24" s="109"/>
      <c r="AC24" s="109"/>
    </row>
    <row r="25" spans="1:41" x14ac:dyDescent="0.25">
      <c r="B25" s="110"/>
      <c r="C25" s="110"/>
      <c r="D25" s="111"/>
      <c r="E25" s="111"/>
      <c r="F25" s="111"/>
      <c r="G25" s="112"/>
      <c r="H25" s="112"/>
      <c r="I25" s="111"/>
      <c r="J25" s="111"/>
      <c r="U25" s="109"/>
      <c r="AC25" s="109"/>
    </row>
    <row r="26" spans="1:41" s="129" customFormat="1" x14ac:dyDescent="0.25">
      <c r="B26" s="261"/>
      <c r="C26" s="261"/>
      <c r="D26" s="240"/>
      <c r="E26" s="240"/>
      <c r="F26" s="240"/>
      <c r="G26" s="241"/>
      <c r="H26" s="241"/>
      <c r="I26" s="240"/>
      <c r="J26" s="240"/>
      <c r="N26" s="263"/>
      <c r="O26" s="265"/>
      <c r="P26" s="341"/>
      <c r="Q26" s="265"/>
      <c r="S26" s="265"/>
      <c r="T26" s="60"/>
      <c r="U26" s="239"/>
      <c r="AC26" s="239"/>
    </row>
    <row r="27" spans="1:41" x14ac:dyDescent="0.25">
      <c r="B27" s="110"/>
      <c r="C27" s="110"/>
      <c r="D27" s="111"/>
      <c r="E27" s="111"/>
      <c r="F27" s="111"/>
      <c r="G27" s="112"/>
      <c r="H27" s="112"/>
      <c r="I27" s="111"/>
      <c r="J27" s="111"/>
      <c r="U27" s="109"/>
      <c r="AC27" s="109"/>
    </row>
    <row r="28" spans="1:41" x14ac:dyDescent="0.25">
      <c r="B28" s="110"/>
      <c r="C28" s="110"/>
      <c r="D28" s="111"/>
      <c r="E28" s="111"/>
      <c r="F28" s="111"/>
      <c r="G28" s="112"/>
      <c r="H28" s="112"/>
      <c r="I28" s="111"/>
      <c r="J28" s="111"/>
      <c r="U28" s="109"/>
      <c r="AC28" s="109"/>
    </row>
    <row r="29" spans="1:41" s="129" customFormat="1" ht="16.5" customHeight="1" x14ac:dyDescent="0.3">
      <c r="B29" s="261"/>
      <c r="C29" s="261"/>
      <c r="D29" s="240"/>
      <c r="E29" s="240"/>
      <c r="F29" s="240"/>
      <c r="G29" s="241"/>
      <c r="H29" s="241"/>
      <c r="I29" s="240"/>
      <c r="J29" s="240"/>
      <c r="N29" s="263"/>
      <c r="O29" s="265"/>
      <c r="P29" s="341"/>
      <c r="Q29" s="265"/>
      <c r="S29" s="265"/>
      <c r="T29" s="60"/>
      <c r="U29" s="239"/>
      <c r="AC29" s="239"/>
      <c r="AE29" s="361"/>
      <c r="AF29" s="361"/>
    </row>
    <row r="30" spans="1:41" x14ac:dyDescent="0.25">
      <c r="B30" s="110"/>
      <c r="C30" s="110"/>
      <c r="D30" s="111"/>
      <c r="E30" s="111"/>
      <c r="F30" s="111"/>
      <c r="G30" s="112"/>
      <c r="H30" s="112"/>
      <c r="I30" s="111"/>
      <c r="J30" s="111"/>
      <c r="U30" s="109"/>
      <c r="AC30" s="109"/>
    </row>
    <row r="31" spans="1:41" x14ac:dyDescent="0.25">
      <c r="B31" s="110"/>
      <c r="C31" s="110"/>
      <c r="D31" s="111"/>
      <c r="E31" s="111"/>
      <c r="F31" s="111"/>
      <c r="G31" s="112"/>
      <c r="H31" s="112"/>
      <c r="I31" s="111"/>
      <c r="J31" s="111"/>
      <c r="U31" s="109"/>
      <c r="AC31" s="109"/>
    </row>
    <row r="32" spans="1:41" s="129" customFormat="1" ht="16.5" x14ac:dyDescent="0.3">
      <c r="B32" s="261"/>
      <c r="C32" s="261"/>
      <c r="D32" s="240"/>
      <c r="E32" s="240"/>
      <c r="F32" s="240"/>
      <c r="G32" s="241"/>
      <c r="H32" s="241"/>
      <c r="I32" s="240"/>
      <c r="J32" s="240"/>
      <c r="N32" s="263"/>
      <c r="O32" s="265"/>
      <c r="P32" s="341"/>
      <c r="Q32" s="265"/>
      <c r="S32" s="265"/>
      <c r="T32" s="60"/>
      <c r="U32" s="239"/>
      <c r="AC32" s="239"/>
      <c r="AE32" s="361"/>
      <c r="AF32" s="361"/>
    </row>
    <row r="33" spans="2:29" ht="15.75" customHeight="1" x14ac:dyDescent="0.25">
      <c r="B33" s="110"/>
      <c r="C33" s="110"/>
      <c r="D33" s="111"/>
      <c r="E33" s="111"/>
      <c r="F33" s="111"/>
      <c r="G33" s="112"/>
      <c r="H33" s="112"/>
      <c r="I33" s="111"/>
      <c r="J33" s="111"/>
      <c r="U33" s="109"/>
      <c r="AC33" s="109"/>
    </row>
    <row r="34" spans="2:29" x14ac:dyDescent="0.25">
      <c r="B34" s="110"/>
      <c r="C34" s="110"/>
      <c r="D34" s="111"/>
      <c r="E34" s="111"/>
      <c r="F34" s="111"/>
      <c r="G34" s="112"/>
      <c r="H34" s="112"/>
      <c r="I34" s="111"/>
      <c r="J34" s="111"/>
      <c r="U34" s="109"/>
      <c r="AC34" s="109"/>
    </row>
    <row r="35" spans="2:29" s="129" customFormat="1" x14ac:dyDescent="0.25">
      <c r="B35" s="261"/>
      <c r="C35" s="261"/>
      <c r="D35" s="240"/>
      <c r="E35" s="240"/>
      <c r="F35" s="240"/>
      <c r="G35" s="241"/>
      <c r="H35" s="241"/>
      <c r="I35" s="240"/>
      <c r="J35" s="240"/>
      <c r="N35" s="263"/>
      <c r="O35" s="265"/>
      <c r="P35" s="341"/>
      <c r="Q35" s="265"/>
      <c r="S35" s="265"/>
      <c r="T35" s="60"/>
      <c r="U35" s="239"/>
      <c r="AC35" s="239"/>
    </row>
    <row r="36" spans="2:29" x14ac:dyDescent="0.25">
      <c r="B36" s="110"/>
      <c r="C36" s="110"/>
      <c r="D36" s="111"/>
      <c r="E36" s="111"/>
      <c r="F36" s="111"/>
      <c r="G36" s="112"/>
      <c r="H36" s="112"/>
      <c r="I36" s="111"/>
      <c r="J36" s="111"/>
      <c r="U36" s="109"/>
      <c r="AC36" s="109"/>
    </row>
    <row r="37" spans="2:29" x14ac:dyDescent="0.25">
      <c r="B37" s="110"/>
      <c r="C37" s="110"/>
      <c r="D37" s="111"/>
      <c r="E37" s="111"/>
      <c r="F37" s="111"/>
      <c r="G37" s="112"/>
      <c r="H37" s="112"/>
      <c r="I37" s="111"/>
      <c r="J37" s="111"/>
      <c r="U37" s="109"/>
      <c r="AC37" s="109"/>
    </row>
    <row r="38" spans="2:29" s="129" customFormat="1" x14ac:dyDescent="0.25">
      <c r="B38" s="261"/>
      <c r="C38" s="261"/>
      <c r="D38" s="240"/>
      <c r="E38" s="240"/>
      <c r="F38" s="240"/>
      <c r="G38" s="241"/>
      <c r="H38" s="241"/>
      <c r="I38" s="240"/>
      <c r="J38" s="240"/>
      <c r="N38" s="263"/>
      <c r="O38" s="265"/>
      <c r="P38" s="341"/>
      <c r="Q38" s="265"/>
      <c r="S38" s="265"/>
      <c r="T38" s="60"/>
      <c r="U38" s="239"/>
      <c r="AC38" s="239"/>
    </row>
    <row r="39" spans="2:29" x14ac:dyDescent="0.25">
      <c r="B39" s="6"/>
      <c r="C39" s="6"/>
      <c r="D39" s="111"/>
      <c r="E39" s="111"/>
      <c r="F39" s="111"/>
      <c r="G39" s="112"/>
      <c r="H39" s="112"/>
      <c r="I39" s="111"/>
      <c r="J39" s="111"/>
      <c r="U39" s="109"/>
      <c r="AC39" s="109"/>
    </row>
    <row r="40" spans="2:29" x14ac:dyDescent="0.25">
      <c r="B40" s="6"/>
      <c r="C40" s="6"/>
      <c r="D40" s="111"/>
      <c r="E40" s="111"/>
      <c r="F40" s="111"/>
      <c r="G40" s="112"/>
      <c r="H40" s="112"/>
      <c r="I40" s="111"/>
      <c r="J40" s="111"/>
      <c r="U40" s="109"/>
      <c r="AC40" s="109"/>
    </row>
    <row r="41" spans="2:29" x14ac:dyDescent="0.25">
      <c r="B41" s="6"/>
      <c r="C41" s="6"/>
      <c r="D41" s="111"/>
      <c r="E41" s="111"/>
      <c r="F41" s="111"/>
      <c r="G41" s="112"/>
      <c r="H41" s="112"/>
      <c r="I41" s="111"/>
      <c r="J41" s="111"/>
      <c r="U41" s="109"/>
      <c r="AC41" s="109"/>
    </row>
    <row r="42" spans="2:29" x14ac:dyDescent="0.25">
      <c r="B42" s="6"/>
      <c r="C42" s="6"/>
      <c r="D42" s="111"/>
      <c r="E42" s="111"/>
      <c r="F42" s="111"/>
      <c r="G42" s="112"/>
      <c r="H42" s="112"/>
      <c r="I42" s="111"/>
      <c r="J42" s="111"/>
      <c r="U42" s="109"/>
      <c r="AC42" s="109"/>
    </row>
    <row r="43" spans="2:29" x14ac:dyDescent="0.25">
      <c r="B43" s="6"/>
      <c r="C43" s="6"/>
      <c r="D43" s="111"/>
      <c r="E43" s="111"/>
      <c r="F43" s="111"/>
      <c r="G43" s="112"/>
      <c r="H43" s="112"/>
      <c r="I43" s="111"/>
      <c r="J43" s="111"/>
      <c r="U43" s="109"/>
      <c r="AC43" s="109"/>
    </row>
    <row r="44" spans="2:29" x14ac:dyDescent="0.25">
      <c r="B44" s="6"/>
      <c r="C44" s="6"/>
      <c r="D44" s="111"/>
      <c r="E44" s="111"/>
      <c r="F44" s="111"/>
      <c r="G44" s="112"/>
      <c r="H44" s="112"/>
      <c r="I44" s="111"/>
      <c r="J44" s="111"/>
      <c r="U44" s="109"/>
      <c r="AC44" s="109"/>
    </row>
    <row r="45" spans="2:29" x14ac:dyDescent="0.25">
      <c r="B45" s="6"/>
      <c r="C45" s="6"/>
      <c r="D45" s="111"/>
      <c r="E45" s="111"/>
      <c r="F45" s="111"/>
      <c r="G45" s="112"/>
      <c r="H45" s="112"/>
      <c r="I45" s="111"/>
      <c r="J45" s="111"/>
      <c r="U45" s="109"/>
      <c r="AC45" s="109"/>
    </row>
    <row r="46" spans="2:29" x14ac:dyDescent="0.25">
      <c r="B46" s="6"/>
      <c r="C46" s="6"/>
      <c r="D46" s="111"/>
      <c r="E46" s="111"/>
      <c r="F46" s="111"/>
      <c r="G46" s="112"/>
      <c r="H46" s="112"/>
      <c r="I46" s="111"/>
      <c r="J46" s="111"/>
      <c r="U46" s="109"/>
      <c r="AC46" s="109"/>
    </row>
    <row r="47" spans="2:29" x14ac:dyDescent="0.25">
      <c r="B47" s="6"/>
      <c r="C47" s="6"/>
      <c r="D47" s="111"/>
      <c r="E47" s="111"/>
      <c r="F47" s="111"/>
      <c r="G47" s="112"/>
      <c r="H47" s="112"/>
      <c r="I47" s="111"/>
      <c r="J47" s="111"/>
      <c r="U47" s="109"/>
      <c r="AC47" s="109"/>
    </row>
    <row r="48" spans="2:29" x14ac:dyDescent="0.25">
      <c r="B48" s="6"/>
      <c r="C48" s="6"/>
      <c r="D48" s="111"/>
      <c r="E48" s="111"/>
      <c r="F48" s="111"/>
      <c r="G48" s="112"/>
      <c r="H48" s="112"/>
      <c r="I48" s="111"/>
      <c r="J48" s="111"/>
      <c r="U48" s="109"/>
      <c r="AC48" s="109"/>
    </row>
    <row r="49" spans="2:29" x14ac:dyDescent="0.25">
      <c r="B49" s="6"/>
      <c r="C49" s="6"/>
      <c r="D49" s="111"/>
      <c r="E49" s="111"/>
      <c r="F49" s="111"/>
      <c r="G49" s="112"/>
      <c r="H49" s="112"/>
      <c r="I49" s="111"/>
      <c r="J49" s="111"/>
      <c r="U49" s="109"/>
      <c r="AC49" s="109"/>
    </row>
    <row r="50" spans="2:29" x14ac:dyDescent="0.25">
      <c r="B50" s="6"/>
      <c r="C50" s="6"/>
      <c r="D50" s="111"/>
      <c r="E50" s="111"/>
      <c r="F50" s="111"/>
      <c r="G50" s="112"/>
      <c r="H50" s="112"/>
      <c r="I50" s="111"/>
      <c r="J50" s="111"/>
      <c r="U50" s="109"/>
      <c r="AC50" s="109"/>
    </row>
    <row r="51" spans="2:29" x14ac:dyDescent="0.25">
      <c r="B51" s="6"/>
      <c r="C51" s="6"/>
      <c r="D51" s="111"/>
      <c r="E51" s="111"/>
      <c r="F51" s="111"/>
      <c r="G51" s="112"/>
      <c r="H51" s="112"/>
      <c r="I51" s="111"/>
      <c r="J51" s="111"/>
      <c r="U51" s="109"/>
      <c r="AC51" s="109"/>
    </row>
    <row r="52" spans="2:29" x14ac:dyDescent="0.25">
      <c r="B52" s="6"/>
      <c r="C52" s="6"/>
      <c r="D52" s="111"/>
      <c r="E52" s="111"/>
      <c r="F52" s="111"/>
      <c r="G52" s="112"/>
      <c r="H52" s="112"/>
      <c r="I52" s="111"/>
      <c r="J52" s="111"/>
      <c r="U52" s="109"/>
      <c r="AC52" s="109"/>
    </row>
    <row r="53" spans="2:29" x14ac:dyDescent="0.25">
      <c r="B53" s="6"/>
      <c r="C53" s="6"/>
      <c r="D53" s="111"/>
      <c r="E53" s="111"/>
      <c r="F53" s="111"/>
      <c r="G53" s="112"/>
      <c r="H53" s="112"/>
      <c r="I53" s="111"/>
      <c r="J53" s="111"/>
      <c r="U53" s="109"/>
      <c r="AC53" s="109"/>
    </row>
    <row r="54" spans="2:29" x14ac:dyDescent="0.25">
      <c r="B54" s="6"/>
      <c r="C54" s="6"/>
      <c r="D54" s="111"/>
      <c r="E54" s="111"/>
      <c r="F54" s="111"/>
      <c r="G54" s="112"/>
      <c r="H54" s="112"/>
      <c r="I54" s="111"/>
      <c r="J54" s="111"/>
      <c r="U54" s="109"/>
      <c r="AC54" s="109"/>
    </row>
    <row r="55" spans="2:29" x14ac:dyDescent="0.25">
      <c r="B55" s="6"/>
      <c r="C55" s="6"/>
      <c r="D55" s="111"/>
      <c r="E55" s="111"/>
      <c r="F55" s="111"/>
      <c r="G55" s="112"/>
      <c r="H55" s="112"/>
      <c r="I55" s="111"/>
      <c r="J55" s="111"/>
      <c r="U55" s="109"/>
      <c r="AC55" s="109"/>
    </row>
    <row r="56" spans="2:29" x14ac:dyDescent="0.25">
      <c r="B56" s="6"/>
      <c r="C56" s="6"/>
      <c r="D56" s="111"/>
      <c r="E56" s="111"/>
      <c r="F56" s="111"/>
      <c r="G56" s="112"/>
      <c r="H56" s="112"/>
      <c r="I56" s="111"/>
      <c r="J56" s="111"/>
      <c r="U56" s="109"/>
      <c r="AC56" s="109"/>
    </row>
    <row r="57" spans="2:29" x14ac:dyDescent="0.25">
      <c r="B57" s="6"/>
      <c r="C57" s="6"/>
      <c r="D57" s="111"/>
      <c r="E57" s="111"/>
      <c r="F57" s="111"/>
      <c r="G57" s="112"/>
      <c r="H57" s="112"/>
      <c r="I57" s="111"/>
      <c r="J57" s="111"/>
      <c r="U57" s="109"/>
      <c r="AC57" s="109"/>
    </row>
    <row r="58" spans="2:29" x14ac:dyDescent="0.25">
      <c r="B58" s="6"/>
      <c r="C58" s="6"/>
      <c r="D58" s="6"/>
      <c r="E58" s="6"/>
      <c r="F58" s="111"/>
      <c r="G58" s="112"/>
      <c r="H58" s="112"/>
      <c r="I58" s="111"/>
      <c r="J58" s="111"/>
      <c r="U58" s="109"/>
      <c r="AC58" s="109"/>
    </row>
    <row r="59" spans="2:29" x14ac:dyDescent="0.25">
      <c r="B59" s="6"/>
      <c r="C59" s="6"/>
      <c r="D59" s="6"/>
      <c r="E59" s="6"/>
      <c r="F59" s="111"/>
      <c r="G59" s="112"/>
      <c r="H59" s="112"/>
      <c r="I59" s="111"/>
      <c r="J59" s="111"/>
      <c r="U59" s="109"/>
      <c r="AC59" s="109"/>
    </row>
    <row r="60" spans="2:29" x14ac:dyDescent="0.25">
      <c r="B60" s="6"/>
      <c r="C60" s="6"/>
      <c r="D60" s="6"/>
      <c r="E60" s="6"/>
      <c r="F60" s="111"/>
      <c r="G60" s="112"/>
      <c r="H60" s="112"/>
      <c r="I60" s="111"/>
      <c r="J60" s="111"/>
      <c r="U60" s="109"/>
      <c r="AC60" s="109"/>
    </row>
    <row r="61" spans="2:29" x14ac:dyDescent="0.25">
      <c r="B61" s="6"/>
      <c r="C61" s="6"/>
      <c r="D61" s="6"/>
      <c r="E61" s="6"/>
      <c r="F61" s="111"/>
      <c r="G61" s="112"/>
      <c r="H61" s="112"/>
      <c r="I61" s="111"/>
      <c r="J61" s="111"/>
      <c r="U61" s="109"/>
      <c r="AC61" s="109"/>
    </row>
    <row r="62" spans="2:29" x14ac:dyDescent="0.25">
      <c r="B62" s="6"/>
      <c r="C62" s="6"/>
      <c r="D62" s="6"/>
      <c r="E62" s="6"/>
      <c r="F62" s="111"/>
      <c r="G62" s="112"/>
      <c r="H62" s="112"/>
      <c r="I62" s="111"/>
      <c r="J62" s="111"/>
      <c r="U62" s="109"/>
      <c r="AC62" s="109"/>
    </row>
    <row r="63" spans="2:29" x14ac:dyDescent="0.25">
      <c r="B63" s="6"/>
      <c r="C63" s="6"/>
      <c r="D63" s="6"/>
      <c r="E63" s="6"/>
      <c r="F63" s="111"/>
      <c r="G63" s="112"/>
      <c r="H63" s="112"/>
      <c r="I63" s="111"/>
      <c r="J63" s="111"/>
      <c r="U63" s="109"/>
      <c r="AC63" s="109"/>
    </row>
    <row r="64" spans="2:29" x14ac:dyDescent="0.25">
      <c r="B64" s="6"/>
      <c r="C64" s="6"/>
      <c r="D64" s="6"/>
      <c r="E64" s="6"/>
      <c r="F64" s="111"/>
      <c r="G64" s="112"/>
      <c r="H64" s="112"/>
      <c r="I64" s="111"/>
      <c r="J64" s="111"/>
      <c r="U64" s="109"/>
      <c r="AC64" s="109"/>
    </row>
    <row r="65" spans="2:29" x14ac:dyDescent="0.25">
      <c r="B65" s="6"/>
      <c r="C65" s="6"/>
      <c r="D65" s="6"/>
      <c r="E65" s="6"/>
      <c r="F65" s="111"/>
      <c r="G65" s="112"/>
      <c r="H65" s="112"/>
      <c r="I65" s="111"/>
      <c r="J65" s="111"/>
      <c r="U65" s="109"/>
      <c r="AC65" s="109"/>
    </row>
    <row r="66" spans="2:29" x14ac:dyDescent="0.25">
      <c r="B66" s="6"/>
      <c r="C66" s="6"/>
      <c r="D66" s="6"/>
      <c r="E66" s="6"/>
      <c r="F66" s="111"/>
      <c r="G66" s="112"/>
      <c r="H66" s="112"/>
      <c r="I66" s="111"/>
      <c r="J66" s="111"/>
      <c r="U66" s="109"/>
      <c r="AC66" s="109"/>
    </row>
    <row r="67" spans="2:29" x14ac:dyDescent="0.25">
      <c r="B67" s="6"/>
      <c r="C67" s="6"/>
      <c r="D67" s="6"/>
      <c r="E67" s="6"/>
      <c r="F67" s="111"/>
      <c r="G67" s="112"/>
      <c r="H67" s="112"/>
      <c r="I67" s="111"/>
      <c r="J67" s="111"/>
      <c r="U67" s="109"/>
      <c r="AC67" s="109"/>
    </row>
    <row r="68" spans="2:29" x14ac:dyDescent="0.25">
      <c r="B68" s="6"/>
      <c r="C68" s="6"/>
      <c r="D68" s="6"/>
      <c r="E68" s="6"/>
      <c r="F68" s="111"/>
      <c r="G68" s="112"/>
      <c r="H68" s="112"/>
      <c r="I68" s="111"/>
      <c r="J68" s="111"/>
      <c r="U68" s="109"/>
      <c r="AC68" s="109"/>
    </row>
    <row r="69" spans="2:29" x14ac:dyDescent="0.25">
      <c r="B69" s="6"/>
      <c r="C69" s="6"/>
      <c r="D69" s="6"/>
      <c r="E69" s="6"/>
      <c r="F69" s="111"/>
      <c r="G69" s="112"/>
      <c r="H69" s="112"/>
      <c r="I69" s="111"/>
      <c r="J69" s="111"/>
      <c r="U69" s="109"/>
      <c r="AC69" s="109"/>
    </row>
    <row r="70" spans="2:29" x14ac:dyDescent="0.25">
      <c r="B70" s="6"/>
      <c r="C70" s="6"/>
      <c r="D70" s="6"/>
      <c r="E70" s="6"/>
      <c r="F70" s="111"/>
      <c r="G70" s="112"/>
      <c r="H70" s="112"/>
      <c r="I70" s="111"/>
      <c r="J70" s="111"/>
      <c r="U70" s="109"/>
      <c r="AC70" s="109"/>
    </row>
    <row r="71" spans="2:29" x14ac:dyDescent="0.25">
      <c r="B71" s="6"/>
      <c r="C71" s="6"/>
      <c r="D71" s="6"/>
      <c r="E71" s="6"/>
      <c r="F71" s="111"/>
      <c r="G71" s="112"/>
      <c r="H71" s="112"/>
      <c r="I71" s="111"/>
      <c r="J71" s="111"/>
      <c r="U71" s="109"/>
      <c r="AC71" s="109"/>
    </row>
    <row r="72" spans="2:29" x14ac:dyDescent="0.25">
      <c r="B72" s="6"/>
      <c r="C72" s="6"/>
      <c r="D72" s="6"/>
      <c r="E72" s="6"/>
      <c r="F72" s="111"/>
      <c r="G72" s="112"/>
      <c r="H72" s="112"/>
      <c r="I72" s="111"/>
      <c r="J72" s="111"/>
      <c r="U72" s="109"/>
      <c r="AC72" s="109"/>
    </row>
    <row r="73" spans="2:29" x14ac:dyDescent="0.25">
      <c r="B73" s="6"/>
      <c r="C73" s="6"/>
      <c r="D73" s="6"/>
      <c r="E73" s="6"/>
      <c r="F73" s="111"/>
      <c r="G73" s="112"/>
      <c r="H73" s="112"/>
      <c r="I73" s="111"/>
      <c r="J73" s="111"/>
      <c r="U73" s="109"/>
      <c r="AC73" s="109"/>
    </row>
    <row r="74" spans="2:29" x14ac:dyDescent="0.25">
      <c r="B74" s="6"/>
      <c r="C74" s="6"/>
      <c r="D74" s="6"/>
      <c r="E74" s="6"/>
      <c r="F74" s="6"/>
      <c r="G74" s="6"/>
      <c r="H74" s="6"/>
      <c r="I74" s="6"/>
      <c r="J74" s="6"/>
      <c r="U74" s="109"/>
      <c r="AC74" s="109"/>
    </row>
    <row r="75" spans="2:29" x14ac:dyDescent="0.25">
      <c r="B75" s="6"/>
      <c r="C75" s="6"/>
      <c r="D75" s="6"/>
      <c r="E75" s="6"/>
      <c r="F75" s="6"/>
      <c r="G75" s="6"/>
      <c r="H75" s="6"/>
      <c r="I75" s="6"/>
      <c r="J75" s="6"/>
      <c r="U75" s="109"/>
      <c r="AC75" s="109"/>
    </row>
    <row r="76" spans="2:29" x14ac:dyDescent="0.25">
      <c r="B76" s="6"/>
      <c r="C76" s="6"/>
      <c r="D76" s="6"/>
      <c r="E76" s="6"/>
      <c r="F76" s="6"/>
      <c r="G76" s="6"/>
      <c r="H76" s="6"/>
      <c r="I76" s="6"/>
      <c r="J76" s="6"/>
      <c r="U76" s="109"/>
      <c r="AC76" s="109"/>
    </row>
    <row r="77" spans="2:29" x14ac:dyDescent="0.25">
      <c r="B77" s="6"/>
      <c r="C77" s="6"/>
      <c r="D77" s="6"/>
      <c r="E77" s="6"/>
      <c r="F77" s="6"/>
      <c r="G77" s="6"/>
      <c r="H77" s="6"/>
      <c r="I77" s="6"/>
      <c r="J77" s="6"/>
      <c r="U77" s="109"/>
      <c r="AC77" s="109"/>
    </row>
    <row r="78" spans="2:29" x14ac:dyDescent="0.25">
      <c r="B78" s="6"/>
      <c r="C78" s="6"/>
      <c r="D78" s="6"/>
      <c r="E78" s="6"/>
      <c r="F78" s="6"/>
      <c r="G78" s="6"/>
      <c r="H78" s="6"/>
      <c r="I78" s="6"/>
      <c r="J78" s="6"/>
      <c r="U78" s="109"/>
      <c r="AC78" s="109"/>
    </row>
    <row r="79" spans="2:29" x14ac:dyDescent="0.25">
      <c r="B79" s="6"/>
      <c r="C79" s="6"/>
      <c r="D79" s="6"/>
      <c r="E79" s="6"/>
      <c r="F79" s="6"/>
      <c r="G79" s="6"/>
      <c r="H79" s="6"/>
      <c r="I79" s="6"/>
      <c r="J79" s="6"/>
      <c r="U79" s="109"/>
      <c r="AC79" s="109"/>
    </row>
    <row r="80" spans="2:29" x14ac:dyDescent="0.25">
      <c r="B80" s="6"/>
      <c r="C80" s="6"/>
      <c r="D80" s="6"/>
      <c r="E80" s="6"/>
      <c r="F80" s="6"/>
      <c r="G80" s="6"/>
      <c r="H80" s="6"/>
      <c r="I80" s="6"/>
      <c r="J80" s="6"/>
      <c r="U80" s="109"/>
      <c r="AC80" s="109"/>
    </row>
    <row r="81" spans="2:29" x14ac:dyDescent="0.25">
      <c r="B81" s="6"/>
      <c r="C81" s="6"/>
      <c r="D81" s="6"/>
      <c r="E81" s="6"/>
      <c r="F81" s="6"/>
      <c r="G81" s="6"/>
      <c r="H81" s="6"/>
      <c r="I81" s="6"/>
      <c r="J81" s="6"/>
      <c r="U81" s="109"/>
      <c r="AC81" s="109"/>
    </row>
    <row r="82" spans="2:29" x14ac:dyDescent="0.25">
      <c r="B82" s="6"/>
      <c r="C82" s="6"/>
      <c r="D82" s="6"/>
      <c r="E82" s="6"/>
      <c r="F82" s="6"/>
      <c r="G82" s="6"/>
      <c r="H82" s="6"/>
      <c r="I82" s="6"/>
      <c r="J82" s="6"/>
      <c r="U82" s="109"/>
      <c r="AC82" s="109"/>
    </row>
    <row r="83" spans="2:29" x14ac:dyDescent="0.25">
      <c r="B83" s="6"/>
      <c r="C83" s="6"/>
      <c r="D83" s="6"/>
      <c r="E83" s="6"/>
      <c r="F83" s="6"/>
      <c r="G83" s="6"/>
      <c r="H83" s="6"/>
      <c r="I83" s="6"/>
      <c r="J83" s="6"/>
      <c r="U83" s="109"/>
      <c r="AC83" s="109"/>
    </row>
    <row r="84" spans="2:29" x14ac:dyDescent="0.25">
      <c r="B84" s="6"/>
      <c r="C84" s="6"/>
      <c r="D84" s="6"/>
      <c r="E84" s="6"/>
      <c r="F84" s="6"/>
      <c r="G84" s="6"/>
      <c r="H84" s="6"/>
      <c r="I84" s="6"/>
      <c r="J84" s="6"/>
      <c r="U84" s="109"/>
      <c r="AC84" s="109"/>
    </row>
    <row r="85" spans="2:29" x14ac:dyDescent="0.25">
      <c r="B85" s="6"/>
      <c r="C85" s="6"/>
      <c r="D85" s="6"/>
      <c r="E85" s="6"/>
      <c r="F85" s="6"/>
      <c r="G85" s="6"/>
      <c r="H85" s="6"/>
      <c r="I85" s="6"/>
      <c r="J85" s="6"/>
      <c r="U85" s="109"/>
      <c r="AC85" s="109"/>
    </row>
    <row r="86" spans="2:29" x14ac:dyDescent="0.25">
      <c r="B86" s="6"/>
      <c r="C86" s="6"/>
      <c r="D86" s="6"/>
      <c r="E86" s="6"/>
      <c r="F86" s="6"/>
      <c r="G86" s="6"/>
      <c r="H86" s="6"/>
      <c r="I86" s="6"/>
      <c r="J86" s="6"/>
      <c r="U86" s="109"/>
      <c r="AC86" s="109"/>
    </row>
    <row r="87" spans="2:29" x14ac:dyDescent="0.25">
      <c r="B87" s="6"/>
      <c r="C87" s="6"/>
      <c r="D87" s="6"/>
      <c r="E87" s="6"/>
      <c r="F87" s="6"/>
      <c r="G87" s="6"/>
      <c r="H87" s="6"/>
      <c r="I87" s="6"/>
      <c r="J87" s="6"/>
      <c r="U87" s="109"/>
      <c r="AC87" s="109"/>
    </row>
    <row r="88" spans="2:29" x14ac:dyDescent="0.25">
      <c r="B88" s="6"/>
      <c r="C88" s="6"/>
      <c r="D88" s="6"/>
      <c r="E88" s="6"/>
      <c r="F88" s="6"/>
      <c r="G88" s="6"/>
      <c r="H88" s="6"/>
      <c r="I88" s="6"/>
      <c r="J88" s="6"/>
      <c r="U88" s="109"/>
      <c r="AC88" s="109"/>
    </row>
    <row r="89" spans="2:29" x14ac:dyDescent="0.25">
      <c r="B89" s="6"/>
      <c r="C89" s="6"/>
      <c r="D89" s="6"/>
      <c r="E89" s="6"/>
      <c r="F89" s="6"/>
      <c r="G89" s="6"/>
      <c r="H89" s="6"/>
      <c r="I89" s="6"/>
      <c r="J89" s="6"/>
      <c r="U89" s="109"/>
      <c r="AC89" s="109"/>
    </row>
    <row r="90" spans="2:29" x14ac:dyDescent="0.25">
      <c r="B90" s="6"/>
      <c r="C90" s="6"/>
      <c r="D90" s="6"/>
      <c r="E90" s="6"/>
      <c r="F90" s="6"/>
      <c r="G90" s="6"/>
      <c r="H90" s="6"/>
      <c r="I90" s="6"/>
      <c r="J90" s="6"/>
      <c r="U90" s="109"/>
      <c r="AC90" s="109"/>
    </row>
    <row r="91" spans="2:29" x14ac:dyDescent="0.25">
      <c r="B91" s="6"/>
      <c r="C91" s="6"/>
      <c r="D91" s="6"/>
      <c r="E91" s="6"/>
      <c r="F91" s="6"/>
      <c r="G91" s="6"/>
      <c r="H91" s="6"/>
      <c r="I91" s="6"/>
      <c r="J91" s="6"/>
      <c r="U91" s="109"/>
      <c r="AC91" s="109"/>
    </row>
    <row r="92" spans="2:29" x14ac:dyDescent="0.25">
      <c r="B92" s="6"/>
      <c r="C92" s="6"/>
      <c r="D92" s="6"/>
      <c r="E92" s="6"/>
      <c r="F92" s="6"/>
      <c r="G92" s="6"/>
      <c r="H92" s="6"/>
      <c r="I92" s="6"/>
      <c r="J92" s="6"/>
      <c r="U92" s="109"/>
      <c r="AC92" s="109"/>
    </row>
    <row r="93" spans="2:29" x14ac:dyDescent="0.25">
      <c r="B93" s="6"/>
      <c r="C93" s="6"/>
      <c r="D93" s="6"/>
      <c r="E93" s="6"/>
      <c r="F93" s="6"/>
      <c r="G93" s="6"/>
      <c r="H93" s="6"/>
      <c r="I93" s="6"/>
      <c r="J93" s="6"/>
      <c r="U93" s="109"/>
      <c r="AC93" s="109"/>
    </row>
    <row r="94" spans="2:29" x14ac:dyDescent="0.25">
      <c r="B94" s="6"/>
      <c r="C94" s="6"/>
      <c r="D94" s="6"/>
      <c r="E94" s="6"/>
      <c r="F94" s="6"/>
      <c r="G94" s="6"/>
      <c r="H94" s="6"/>
      <c r="I94" s="6"/>
      <c r="J94" s="6"/>
      <c r="U94" s="109"/>
      <c r="AC94" s="109"/>
    </row>
    <row r="95" spans="2:29" x14ac:dyDescent="0.25">
      <c r="B95" s="6"/>
      <c r="C95" s="6"/>
      <c r="D95" s="6"/>
      <c r="E95" s="6"/>
      <c r="F95" s="6"/>
      <c r="G95" s="6"/>
      <c r="H95" s="6"/>
      <c r="I95" s="6"/>
      <c r="J95" s="6"/>
      <c r="U95" s="109"/>
      <c r="AC95" s="109"/>
    </row>
    <row r="96" spans="2:29" x14ac:dyDescent="0.25">
      <c r="B96" s="6"/>
      <c r="C96" s="6"/>
      <c r="D96" s="6"/>
      <c r="E96" s="6"/>
      <c r="F96" s="6"/>
      <c r="G96" s="6"/>
      <c r="H96" s="6"/>
      <c r="I96" s="6"/>
      <c r="J96" s="6"/>
      <c r="U96" s="109"/>
      <c r="AC96" s="109"/>
    </row>
    <row r="97" spans="2:29" x14ac:dyDescent="0.25">
      <c r="B97" s="6"/>
      <c r="C97" s="6"/>
      <c r="D97" s="6"/>
      <c r="E97" s="6"/>
      <c r="F97" s="6"/>
      <c r="G97" s="6"/>
      <c r="H97" s="6"/>
      <c r="I97" s="6"/>
      <c r="J97" s="6"/>
      <c r="U97" s="109"/>
      <c r="AC97" s="109"/>
    </row>
    <row r="98" spans="2:29" x14ac:dyDescent="0.25">
      <c r="B98" s="6"/>
      <c r="C98" s="6"/>
      <c r="D98" s="6"/>
      <c r="E98" s="6"/>
      <c r="F98" s="6"/>
      <c r="G98" s="6"/>
      <c r="H98" s="6"/>
      <c r="I98" s="6"/>
      <c r="J98" s="6"/>
      <c r="U98" s="109"/>
      <c r="AC98" s="109"/>
    </row>
    <row r="99" spans="2:29" x14ac:dyDescent="0.25">
      <c r="B99" s="6"/>
      <c r="C99" s="6"/>
      <c r="D99" s="6"/>
      <c r="E99" s="6"/>
      <c r="F99" s="6"/>
      <c r="G99" s="6"/>
      <c r="H99" s="6"/>
      <c r="I99" s="6"/>
      <c r="J99" s="6"/>
      <c r="U99" s="109"/>
      <c r="AC99" s="109"/>
    </row>
    <row r="100" spans="2:29" x14ac:dyDescent="0.25">
      <c r="B100" s="6"/>
      <c r="C100" s="6"/>
      <c r="D100" s="6"/>
      <c r="E100" s="6"/>
      <c r="F100" s="6"/>
      <c r="G100" s="6"/>
      <c r="H100" s="6"/>
      <c r="I100" s="6"/>
      <c r="J100" s="6"/>
      <c r="U100" s="109"/>
      <c r="AC100" s="109"/>
    </row>
    <row r="101" spans="2:29" x14ac:dyDescent="0.25">
      <c r="B101" s="6"/>
      <c r="C101" s="6"/>
      <c r="D101" s="6"/>
      <c r="E101" s="6"/>
      <c r="F101" s="6"/>
      <c r="G101" s="6"/>
      <c r="H101" s="6"/>
      <c r="I101" s="6"/>
      <c r="J101" s="6"/>
      <c r="U101" s="109"/>
      <c r="AC101" s="109"/>
    </row>
    <row r="102" spans="2:29" x14ac:dyDescent="0.25">
      <c r="U102" s="109"/>
      <c r="AC102" s="109"/>
    </row>
    <row r="103" spans="2:29" x14ac:dyDescent="0.25">
      <c r="U103" s="109"/>
      <c r="AC103" s="109"/>
    </row>
    <row r="104" spans="2:29" x14ac:dyDescent="0.25">
      <c r="U104" s="109"/>
      <c r="AC104" s="109"/>
    </row>
    <row r="105" spans="2:29" x14ac:dyDescent="0.25">
      <c r="U105" s="109"/>
      <c r="AC105" s="109"/>
    </row>
    <row r="106" spans="2:29" x14ac:dyDescent="0.25">
      <c r="U106" s="109"/>
      <c r="AC106" s="109"/>
    </row>
    <row r="107" spans="2:29" x14ac:dyDescent="0.25">
      <c r="U107" s="109"/>
      <c r="AC107" s="109"/>
    </row>
    <row r="108" spans="2:29" x14ac:dyDescent="0.25">
      <c r="U108" s="109"/>
      <c r="AC108" s="109"/>
    </row>
    <row r="109" spans="2:29" x14ac:dyDescent="0.25">
      <c r="U109" s="109"/>
      <c r="AC109" s="109"/>
    </row>
    <row r="110" spans="2:29" x14ac:dyDescent="0.25">
      <c r="U110" s="109"/>
      <c r="AC110" s="109"/>
    </row>
    <row r="111" spans="2:29" x14ac:dyDescent="0.25">
      <c r="U111" s="109"/>
      <c r="AC111" s="109"/>
    </row>
    <row r="112" spans="2:29" x14ac:dyDescent="0.25">
      <c r="U112" s="109"/>
      <c r="AC112" s="109"/>
    </row>
    <row r="113" spans="21:29" x14ac:dyDescent="0.25">
      <c r="U113" s="109"/>
      <c r="AC113" s="109"/>
    </row>
    <row r="114" spans="21:29" x14ac:dyDescent="0.25">
      <c r="U114" s="109"/>
      <c r="AC114" s="109"/>
    </row>
    <row r="115" spans="21:29" x14ac:dyDescent="0.25">
      <c r="U115" s="109"/>
      <c r="AC115" s="109"/>
    </row>
    <row r="116" spans="21:29" x14ac:dyDescent="0.25">
      <c r="U116" s="109"/>
      <c r="AC116" s="109"/>
    </row>
    <row r="117" spans="21:29" x14ac:dyDescent="0.25">
      <c r="U117" s="109"/>
      <c r="AC117" s="109"/>
    </row>
    <row r="118" spans="21:29" x14ac:dyDescent="0.25">
      <c r="U118" s="109"/>
      <c r="AC118" s="109"/>
    </row>
    <row r="119" spans="21:29" x14ac:dyDescent="0.25">
      <c r="U119" s="109"/>
      <c r="AC119" s="109"/>
    </row>
    <row r="120" spans="21:29" x14ac:dyDescent="0.25">
      <c r="U120" s="109"/>
      <c r="AC120" s="109"/>
    </row>
    <row r="121" spans="21:29" x14ac:dyDescent="0.25">
      <c r="U121" s="109"/>
      <c r="AC121" s="109"/>
    </row>
    <row r="122" spans="21:29" x14ac:dyDescent="0.25">
      <c r="U122" s="109"/>
      <c r="AC122" s="109"/>
    </row>
    <row r="123" spans="21:29" x14ac:dyDescent="0.25">
      <c r="U123" s="109"/>
      <c r="AC123" s="109"/>
    </row>
    <row r="124" spans="21:29" x14ac:dyDescent="0.25">
      <c r="U124" s="109"/>
      <c r="AC124" s="109"/>
    </row>
    <row r="125" spans="21:29" x14ac:dyDescent="0.25">
      <c r="U125" s="109"/>
      <c r="AC125" s="109"/>
    </row>
    <row r="126" spans="21:29" x14ac:dyDescent="0.25">
      <c r="U126" s="109"/>
      <c r="AC126" s="109"/>
    </row>
    <row r="127" spans="21:29" x14ac:dyDescent="0.25">
      <c r="U127" s="109"/>
      <c r="AC127" s="109"/>
    </row>
    <row r="128" spans="21:29" x14ac:dyDescent="0.25">
      <c r="U128" s="109"/>
      <c r="AC128" s="109"/>
    </row>
    <row r="129" spans="21:29" x14ac:dyDescent="0.25">
      <c r="U129" s="109"/>
      <c r="AC129" s="109"/>
    </row>
    <row r="130" spans="21:29" x14ac:dyDescent="0.25">
      <c r="U130" s="109"/>
      <c r="AC130" s="109"/>
    </row>
    <row r="131" spans="21:29" x14ac:dyDescent="0.25">
      <c r="U131" s="109"/>
      <c r="AC131" s="109"/>
    </row>
    <row r="132" spans="21:29" x14ac:dyDescent="0.25">
      <c r="U132" s="109"/>
      <c r="AC132" s="109"/>
    </row>
    <row r="133" spans="21:29" x14ac:dyDescent="0.25">
      <c r="U133" s="109"/>
      <c r="AC133" s="109"/>
    </row>
    <row r="134" spans="21:29" x14ac:dyDescent="0.25">
      <c r="U134" s="109"/>
      <c r="AC134" s="109"/>
    </row>
    <row r="135" spans="21:29" x14ac:dyDescent="0.25">
      <c r="U135" s="109"/>
      <c r="AC135" s="109"/>
    </row>
    <row r="136" spans="21:29" x14ac:dyDescent="0.25">
      <c r="U136" s="109"/>
      <c r="AC136" s="109"/>
    </row>
  </sheetData>
  <mergeCells count="10">
    <mergeCell ref="K15:M15"/>
    <mergeCell ref="K16:M16"/>
    <mergeCell ref="R5:S5"/>
    <mergeCell ref="P5:Q5"/>
    <mergeCell ref="K7:M7"/>
    <mergeCell ref="K11:M11"/>
    <mergeCell ref="K12:M12"/>
    <mergeCell ref="K6:M6"/>
    <mergeCell ref="K8:M8"/>
    <mergeCell ref="N5:O5"/>
  </mergeCells>
  <phoneticPr fontId="20" type="noConversion"/>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tabColor rgb="FFEB700B"/>
  </sheetPr>
  <dimension ref="A1:D35"/>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9" style="58" customWidth="1"/>
    <col min="2" max="2" width="18" style="58" customWidth="1"/>
    <col min="3" max="3" width="5.2851562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3" s="20" customFormat="1" ht="15.75" customHeight="1" x14ac:dyDescent="0.25">
      <c r="A1" s="2500" t="s">
        <v>5383</v>
      </c>
      <c r="B1" s="5914" t="s">
        <v>5047</v>
      </c>
      <c r="C1" s="5914"/>
    </row>
    <row r="2" spans="1:3" s="20" customFormat="1" ht="15.75" customHeight="1" x14ac:dyDescent="0.25">
      <c r="A2" s="2500" t="s">
        <v>5384</v>
      </c>
      <c r="B2" s="4953"/>
      <c r="C2" s="4953"/>
    </row>
    <row r="3" spans="1:3" s="20" customFormat="1" ht="15.75" customHeight="1" x14ac:dyDescent="0.25">
      <c r="A3" s="2528">
        <v>2013</v>
      </c>
      <c r="B3" s="2478"/>
      <c r="C3" s="2478"/>
    </row>
    <row r="4" spans="1:3" s="20" customFormat="1" ht="18" x14ac:dyDescent="0.25">
      <c r="A4" s="2318"/>
      <c r="B4" s="2478"/>
      <c r="C4" s="2478"/>
    </row>
    <row r="5" spans="1:3" ht="33" customHeight="1" x14ac:dyDescent="0.25">
      <c r="A5" s="2527" t="s">
        <v>33</v>
      </c>
      <c r="B5" s="5828" t="s">
        <v>259</v>
      </c>
      <c r="C5" s="5828"/>
    </row>
    <row r="6" spans="1:3" s="17" customFormat="1" ht="19.5" customHeight="1" x14ac:dyDescent="0.25">
      <c r="A6" s="2653" t="s">
        <v>31</v>
      </c>
      <c r="B6" s="2473">
        <f>SUM(B7:B16)</f>
        <v>31120853.257600002</v>
      </c>
      <c r="C6" s="2704"/>
    </row>
    <row r="7" spans="1:3" s="60" customFormat="1" ht="30.95" customHeight="1" x14ac:dyDescent="0.2">
      <c r="A7" s="5089" t="s">
        <v>1622</v>
      </c>
      <c r="B7" s="5112">
        <f>'32-E382op-Mproc'!O8</f>
        <v>3036609.0027999999</v>
      </c>
      <c r="C7" s="5128"/>
    </row>
    <row r="8" spans="1:3" s="60" customFormat="1" ht="30.95" customHeight="1" x14ac:dyDescent="0.2">
      <c r="A8" s="5057" t="s">
        <v>2243</v>
      </c>
      <c r="B8" s="2677">
        <f>'32-E382op-Mproc (2)'!E7</f>
        <v>5025000</v>
      </c>
      <c r="C8" s="2703"/>
    </row>
    <row r="9" spans="1:3" s="60" customFormat="1" ht="30.95" customHeight="1" x14ac:dyDescent="0.2">
      <c r="A9" s="5057" t="s">
        <v>1663</v>
      </c>
      <c r="B9" s="2677">
        <f>'32-E382op-Mproc (2)'!E17</f>
        <v>2303180.67</v>
      </c>
      <c r="C9" s="2703"/>
    </row>
    <row r="10" spans="1:3" s="60" customFormat="1" ht="30.95" customHeight="1" x14ac:dyDescent="0.2">
      <c r="A10" s="2723" t="s">
        <v>878</v>
      </c>
      <c r="B10" s="2677">
        <f>'32-E382op-Mproc (3)'!E7</f>
        <v>7300162.7899999991</v>
      </c>
      <c r="C10" s="2703"/>
    </row>
    <row r="11" spans="1:3" s="60" customFormat="1" ht="30.95" customHeight="1" x14ac:dyDescent="0.2">
      <c r="A11" s="2723" t="s">
        <v>1438</v>
      </c>
      <c r="B11" s="2677">
        <f>'32-E382op-Mproc (3)'!E15</f>
        <v>3624941.8832</v>
      </c>
      <c r="C11" s="2703"/>
    </row>
    <row r="12" spans="1:3" s="60" customFormat="1" ht="30.95" customHeight="1" x14ac:dyDescent="0.2">
      <c r="A12" s="2723" t="s">
        <v>299</v>
      </c>
      <c r="B12" s="2677">
        <f>'32-E382op-Mproc (3)'!E24</f>
        <v>6225395.71</v>
      </c>
      <c r="C12" s="2703"/>
    </row>
    <row r="13" spans="1:3" s="60" customFormat="1" ht="30.95" customHeight="1" x14ac:dyDescent="0.2">
      <c r="A13" s="2723" t="s">
        <v>909</v>
      </c>
      <c r="B13" s="2677">
        <f>'32-E382op- Mproc (4)'!E7</f>
        <v>2043709.4016</v>
      </c>
      <c r="C13" s="2703"/>
    </row>
    <row r="14" spans="1:3" s="60" customFormat="1" ht="30.95" customHeight="1" x14ac:dyDescent="0.2">
      <c r="A14" s="5057" t="s">
        <v>2276</v>
      </c>
      <c r="B14" s="2677">
        <f>'32-E382op- Mproc (4)'!E17</f>
        <v>176832</v>
      </c>
      <c r="C14" s="2703"/>
    </row>
    <row r="15" spans="1:3" s="60" customFormat="1" ht="30.95" customHeight="1" x14ac:dyDescent="0.2">
      <c r="A15" s="5057" t="s">
        <v>1725</v>
      </c>
      <c r="B15" s="2677">
        <f>'32-E382op-Mproc (5)'!E7</f>
        <v>115000</v>
      </c>
      <c r="C15" s="2703"/>
    </row>
    <row r="16" spans="1:3" s="60" customFormat="1" ht="30.95" customHeight="1" x14ac:dyDescent="0.2">
      <c r="A16" s="5093" t="s">
        <v>1727</v>
      </c>
      <c r="B16" s="5118">
        <f>'32-E382op-Mproc (5)'!E10</f>
        <v>1270021.8</v>
      </c>
      <c r="C16" s="5130"/>
    </row>
    <row r="17" spans="1:4" s="60" customFormat="1" ht="13.5" customHeight="1" x14ac:dyDescent="0.2">
      <c r="A17" s="2222"/>
      <c r="B17" s="2677"/>
      <c r="C17" s="2703"/>
    </row>
    <row r="18" spans="1:4" s="6" customFormat="1" ht="14.1" customHeight="1" x14ac:dyDescent="0.2">
      <c r="A18" s="2042" t="s">
        <v>1273</v>
      </c>
      <c r="B18" s="2314"/>
      <c r="C18" s="2314"/>
    </row>
    <row r="19" spans="1:4" s="6" customFormat="1" x14ac:dyDescent="0.25">
      <c r="A19" s="130"/>
      <c r="B19" s="58"/>
      <c r="C19" s="58"/>
      <c r="D19" s="58"/>
    </row>
    <row r="20" spans="1:4" s="6" customFormat="1" x14ac:dyDescent="0.25">
      <c r="A20" s="130"/>
      <c r="B20" s="58"/>
      <c r="C20" s="58"/>
      <c r="D20" s="58"/>
    </row>
    <row r="21" spans="1:4" s="6" customFormat="1" x14ac:dyDescent="0.25">
      <c r="A21" s="58"/>
      <c r="B21" s="58"/>
      <c r="C21" s="58"/>
      <c r="D21" s="58"/>
    </row>
    <row r="22" spans="1:4" s="6" customFormat="1" x14ac:dyDescent="0.25">
      <c r="A22" s="58"/>
      <c r="B22" s="58"/>
      <c r="C22" s="58"/>
      <c r="D22" s="58"/>
    </row>
    <row r="23" spans="1:4" s="6" customFormat="1" x14ac:dyDescent="0.25">
      <c r="A23" s="58"/>
      <c r="B23" s="58"/>
      <c r="C23" s="58"/>
      <c r="D23" s="58"/>
    </row>
    <row r="24" spans="1:4" s="6" customFormat="1" x14ac:dyDescent="0.25">
      <c r="A24" s="58"/>
      <c r="B24" s="58"/>
      <c r="C24" s="58"/>
      <c r="D24" s="58"/>
    </row>
    <row r="25" spans="1:4" s="6" customFormat="1" x14ac:dyDescent="0.25">
      <c r="A25" s="58"/>
      <c r="B25" s="58"/>
      <c r="C25" s="58"/>
      <c r="D25" s="58"/>
    </row>
    <row r="26" spans="1:4" s="6" customFormat="1" ht="15.75" x14ac:dyDescent="0.25">
      <c r="A26" s="58"/>
      <c r="B26" s="1167"/>
      <c r="C26" s="58"/>
      <c r="D26" s="58"/>
    </row>
    <row r="27" spans="1:4" s="6" customFormat="1" x14ac:dyDescent="0.25">
      <c r="A27" s="58"/>
      <c r="B27" s="58"/>
      <c r="C27" s="58"/>
      <c r="D27" s="58"/>
    </row>
    <row r="28" spans="1:4" s="6" customFormat="1" x14ac:dyDescent="0.25">
      <c r="A28" s="58"/>
      <c r="B28" s="58"/>
      <c r="C28" s="58"/>
      <c r="D28" s="58"/>
    </row>
    <row r="29" spans="1:4" s="6" customFormat="1" x14ac:dyDescent="0.25">
      <c r="A29" s="58"/>
      <c r="B29" s="58"/>
      <c r="C29" s="58"/>
      <c r="D29" s="58"/>
    </row>
    <row r="30" spans="1:4" s="6" customFormat="1" x14ac:dyDescent="0.25">
      <c r="A30" s="58"/>
      <c r="B30" s="58"/>
      <c r="C30" s="58"/>
      <c r="D30" s="58"/>
    </row>
    <row r="31" spans="1:4" s="6" customFormat="1" x14ac:dyDescent="0.25">
      <c r="A31" s="58"/>
      <c r="B31" s="58"/>
      <c r="C31" s="58"/>
      <c r="D31" s="58"/>
    </row>
    <row r="32" spans="1:4" s="6" customFormat="1" x14ac:dyDescent="0.25">
      <c r="A32" s="58"/>
      <c r="B32" s="58"/>
      <c r="C32" s="58"/>
      <c r="D32" s="58"/>
    </row>
    <row r="35" spans="1:1" ht="15.75" x14ac:dyDescent="0.25">
      <c r="A35" s="1355"/>
    </row>
  </sheetData>
  <mergeCells count="2">
    <mergeCell ref="B5:C5"/>
    <mergeCell ref="B1:C1"/>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&amp;L&amp;"Tahoma,Normal"328</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tabColor rgb="FFEB700B"/>
  </sheetPr>
  <dimension ref="A1:HD176"/>
  <sheetViews>
    <sheetView showGridLines="0" view="pageBreakPreview" zoomScaleNormal="70" zoomScaleSheetLayoutView="100" workbookViewId="0">
      <selection activeCell="O11" sqref="O11"/>
    </sheetView>
  </sheetViews>
  <sheetFormatPr baseColWidth="10" defaultColWidth="11.42578125" defaultRowHeight="15.75" x14ac:dyDescent="0.25"/>
  <cols>
    <col min="1" max="1" width="0.28515625" style="17" customWidth="1"/>
    <col min="2" max="2" width="8.42578125" style="17" hidden="1" customWidth="1"/>
    <col min="3" max="3" width="11.85546875" style="17" hidden="1" customWidth="1"/>
    <col min="4" max="5" width="11.28515625" style="17" hidden="1" customWidth="1"/>
    <col min="6" max="6" width="9.42578125" style="17" hidden="1" customWidth="1"/>
    <col min="7" max="7" width="21.5703125" style="17" hidden="1" customWidth="1"/>
    <col min="8" max="8" width="15.5703125" style="17" hidden="1" customWidth="1"/>
    <col min="9" max="9" width="30.5703125" style="17" hidden="1" customWidth="1"/>
    <col min="10" max="10" width="9" style="17" hidden="1" customWidth="1"/>
    <col min="11" max="11" width="41.7109375" style="17" customWidth="1"/>
    <col min="12" max="12" width="1.85546875" style="17" customWidth="1"/>
    <col min="13" max="14" width="15.7109375" style="17" customWidth="1"/>
    <col min="15" max="15" width="15.7109375" style="168" customWidth="1"/>
    <col min="16" max="16" width="3" style="3" customWidth="1"/>
    <col min="17" max="17" width="8.28515625" style="170" customWidth="1"/>
    <col min="18" max="18" width="1.85546875" style="3" customWidth="1"/>
    <col min="19" max="19" width="10.85546875" style="17" customWidth="1"/>
    <col min="20" max="20" width="1.85546875" style="3" customWidth="1"/>
    <col min="21" max="21" width="25.7109375" style="17" customWidth="1"/>
    <col min="22" max="22" width="0.42578125" style="17" hidden="1" customWidth="1"/>
    <col min="23" max="23" width="11.140625" style="17" hidden="1" customWidth="1"/>
    <col min="24" max="24" width="13.140625" style="17" hidden="1" customWidth="1"/>
    <col min="25" max="25" width="8" style="17" hidden="1" customWidth="1"/>
    <col min="26" max="26" width="9.42578125" style="17" hidden="1" customWidth="1"/>
    <col min="27" max="27" width="28.5703125" style="17" hidden="1" customWidth="1"/>
    <col min="28" max="28" width="7.28515625" style="17" hidden="1" customWidth="1"/>
    <col min="29" max="29" width="31.42578125" style="17" hidden="1" customWidth="1"/>
    <col min="30" max="30" width="44.5703125" style="17" hidden="1" customWidth="1"/>
    <col min="31" max="31" width="16.7109375" style="17" hidden="1" customWidth="1"/>
    <col min="32" max="32" width="20.7109375" style="17" hidden="1" customWidth="1"/>
    <col min="33" max="33" width="14" style="17" hidden="1" customWidth="1"/>
    <col min="34" max="34" width="21" style="17" hidden="1" customWidth="1"/>
    <col min="35" max="35" width="14" style="17" hidden="1" customWidth="1"/>
    <col min="36" max="36" width="1.28515625" style="17" hidden="1" customWidth="1"/>
    <col min="37" max="42" width="11.42578125" style="17" hidden="1" customWidth="1"/>
    <col min="43" max="16384" width="11.42578125" style="17"/>
  </cols>
  <sheetData>
    <row r="1" spans="1:42" s="20" customFormat="1" ht="15" customHeight="1" x14ac:dyDescent="0.25">
      <c r="K1" s="1655" t="s">
        <v>2388</v>
      </c>
      <c r="L1" s="1655"/>
      <c r="M1" s="2190"/>
      <c r="N1" s="2190"/>
      <c r="O1" s="2190"/>
      <c r="P1" s="2190"/>
      <c r="Q1" s="2190"/>
      <c r="R1" s="2242"/>
      <c r="S1" s="2242"/>
      <c r="T1" s="2242"/>
      <c r="U1" s="2645" t="s">
        <v>5081</v>
      </c>
      <c r="W1" s="84"/>
      <c r="X1" s="84"/>
    </row>
    <row r="2" spans="1:42" s="20" customFormat="1" ht="15" customHeight="1" x14ac:dyDescent="0.25">
      <c r="K2" s="1655" t="s">
        <v>2392</v>
      </c>
      <c r="L2" s="1655"/>
      <c r="M2" s="2190"/>
      <c r="N2" s="2190"/>
      <c r="O2" s="2190"/>
      <c r="P2" s="2190"/>
      <c r="Q2" s="2190"/>
      <c r="R2" s="2242"/>
      <c r="S2" s="2242"/>
      <c r="T2" s="2242"/>
      <c r="U2" s="2242"/>
      <c r="W2" s="84"/>
      <c r="X2" s="84"/>
    </row>
    <row r="3" spans="1:42" s="20" customFormat="1" ht="15" customHeight="1" x14ac:dyDescent="0.25">
      <c r="K3" s="1655" t="s">
        <v>2393</v>
      </c>
      <c r="L3" s="1655"/>
      <c r="M3" s="2190"/>
      <c r="N3" s="2190"/>
      <c r="O3" s="2190"/>
      <c r="P3" s="2190"/>
      <c r="Q3" s="2190"/>
      <c r="R3" s="2242"/>
      <c r="S3" s="2242"/>
      <c r="T3" s="2242"/>
      <c r="U3" s="2242"/>
      <c r="W3" s="84"/>
      <c r="X3" s="84"/>
    </row>
    <row r="4" spans="1:42" s="20" customFormat="1" ht="15" customHeight="1" x14ac:dyDescent="0.25">
      <c r="A4" s="20" t="s">
        <v>1297</v>
      </c>
      <c r="K4" s="2528">
        <v>2013</v>
      </c>
      <c r="L4" s="2528"/>
      <c r="M4" s="2595"/>
      <c r="N4" s="2595"/>
      <c r="O4" s="2595"/>
      <c r="P4" s="2595"/>
      <c r="Q4" s="2595"/>
      <c r="R4" s="2504"/>
      <c r="S4" s="2504"/>
      <c r="T4" s="2504"/>
      <c r="U4" s="2504"/>
      <c r="W4" s="85"/>
      <c r="X4" s="85"/>
      <c r="Y4" s="1376"/>
      <c r="Z4" s="58"/>
      <c r="AA4" s="58"/>
      <c r="AB4" s="58"/>
      <c r="AC4" s="58"/>
    </row>
    <row r="5" spans="1:42" s="20" customFormat="1" ht="18" x14ac:dyDescent="0.25">
      <c r="K5" s="2318"/>
      <c r="L5" s="2318"/>
      <c r="M5" s="2595"/>
      <c r="N5" s="2595"/>
      <c r="O5" s="2595"/>
      <c r="P5" s="2595"/>
      <c r="Q5" s="2595"/>
      <c r="R5" s="2504"/>
      <c r="S5" s="2504"/>
      <c r="T5" s="2504"/>
      <c r="U5" s="2504"/>
      <c r="W5" s="85"/>
      <c r="X5" s="85"/>
      <c r="Y5" s="1651"/>
      <c r="Z5" s="58"/>
      <c r="AA5" s="58"/>
      <c r="AB5" s="58"/>
      <c r="AC5" s="58"/>
    </row>
    <row r="6" spans="1:42" ht="46.5" customHeight="1" x14ac:dyDescent="0.25">
      <c r="A6" s="332" t="s">
        <v>50</v>
      </c>
      <c r="B6" s="332" t="s">
        <v>44</v>
      </c>
      <c r="C6" s="332" t="s">
        <v>172</v>
      </c>
      <c r="D6" s="567" t="s">
        <v>261</v>
      </c>
      <c r="E6" s="1289"/>
      <c r="F6" s="332" t="s">
        <v>176</v>
      </c>
      <c r="G6" s="332" t="s">
        <v>179</v>
      </c>
      <c r="H6" s="332" t="s">
        <v>178</v>
      </c>
      <c r="I6" s="332" t="s">
        <v>174</v>
      </c>
      <c r="J6" s="1106" t="s">
        <v>175</v>
      </c>
      <c r="K6" s="2529" t="s">
        <v>181</v>
      </c>
      <c r="L6" s="2529"/>
      <c r="M6" s="2529" t="s">
        <v>21</v>
      </c>
      <c r="N6" s="2529" t="s">
        <v>29</v>
      </c>
      <c r="O6" s="5934" t="s">
        <v>258</v>
      </c>
      <c r="P6" s="5934"/>
      <c r="Q6" s="5934" t="s">
        <v>182</v>
      </c>
      <c r="R6" s="5934"/>
      <c r="S6" s="5934" t="s">
        <v>20</v>
      </c>
      <c r="T6" s="5934"/>
      <c r="U6" s="2529" t="s">
        <v>30</v>
      </c>
      <c r="V6" s="1110" t="s">
        <v>171</v>
      </c>
      <c r="W6" s="536" t="s">
        <v>183</v>
      </c>
      <c r="X6" s="334" t="s">
        <v>185</v>
      </c>
      <c r="Y6" s="332" t="s">
        <v>26</v>
      </c>
      <c r="Z6" s="332" t="s">
        <v>27</v>
      </c>
      <c r="AA6" s="336" t="s">
        <v>23</v>
      </c>
      <c r="AB6" s="337" t="s">
        <v>187</v>
      </c>
      <c r="AC6" s="337" t="s">
        <v>188</v>
      </c>
      <c r="AD6" s="327" t="s">
        <v>45</v>
      </c>
      <c r="AE6" s="332" t="s">
        <v>47</v>
      </c>
      <c r="AF6" s="338" t="s">
        <v>49</v>
      </c>
      <c r="AG6" s="338" t="s">
        <v>189</v>
      </c>
      <c r="AH6" s="339" t="s">
        <v>190</v>
      </c>
      <c r="AI6" s="338" t="s">
        <v>191</v>
      </c>
      <c r="AJ6" s="332" t="s">
        <v>151</v>
      </c>
    </row>
    <row r="7" spans="1:42" ht="18" x14ac:dyDescent="0.25">
      <c r="A7" s="260" t="s">
        <v>1616</v>
      </c>
      <c r="B7" s="235"/>
      <c r="C7" s="235"/>
      <c r="D7" s="235"/>
      <c r="E7" s="235"/>
      <c r="F7" s="235"/>
      <c r="G7" s="236"/>
      <c r="H7" s="236"/>
      <c r="I7" s="235"/>
      <c r="J7" s="235"/>
      <c r="K7" s="5885" t="s">
        <v>31</v>
      </c>
      <c r="L7" s="5885"/>
      <c r="M7" s="5885"/>
      <c r="N7" s="5885"/>
      <c r="O7" s="2663">
        <f>SUM(O8,'32-E382op-Mproc (2)'!E7,'32-E382op-Mproc (3)'!E7,'32-E382op-Mproc (2)'!E17,'32-E382op-Mproc (3)'!E15,'32-E382op-Mproc (3)'!E24,'32-E382op- Mproc (4)'!E7,'32-E382op- Mproc (4)'!E17,'32-E382op-Mproc (5)'!E7,'32-E382op-Mproc (5)'!E10)</f>
        <v>31120853.257599998</v>
      </c>
      <c r="P7" s="2604"/>
      <c r="Q7" s="2465"/>
      <c r="R7" s="2606"/>
      <c r="S7" s="2637">
        <f>SUM(S8,'32-E382op-Mproc (2)'!I7,'32-E382op-Mproc (3)'!I7,'32-E382op-Mproc (2)'!I17,'32-E382op-Mproc (3)'!I15,,'32-E382op-Mproc (3)'!I24,'32-E382op- Mproc (4)'!I7,'32-E382op- Mproc (4)'!I17,'32-E382op-Mproc (5)'!I7,'32-E382op-Mproc (5)'!I10)</f>
        <v>49877</v>
      </c>
      <c r="T7" s="2608"/>
      <c r="U7" s="2609"/>
      <c r="V7" s="1120"/>
      <c r="W7" s="548"/>
      <c r="X7" s="287"/>
      <c r="Y7" s="45">
        <f>SUM(Y8,Y17,Y31,Y27,Y39,Y48,Y52,Y62,Y68,Y71)</f>
        <v>28</v>
      </c>
      <c r="Z7" s="45">
        <f>SUM(Z8,Z17,Z31,Z27,Z39,Z48,Z52,Z62,Z68,Z71)</f>
        <v>38</v>
      </c>
      <c r="AA7" s="288"/>
      <c r="AB7" s="288"/>
      <c r="AC7" s="288"/>
      <c r="AD7" s="288"/>
      <c r="AE7" s="288"/>
      <c r="AF7" s="288"/>
      <c r="AG7" s="288"/>
      <c r="AH7" s="288"/>
      <c r="AI7" s="288"/>
      <c r="AJ7" s="288"/>
    </row>
    <row r="8" spans="1:42" ht="16.5" x14ac:dyDescent="0.25">
      <c r="A8" s="1377"/>
      <c r="B8" s="1377"/>
      <c r="C8" s="1377"/>
      <c r="D8" s="1377"/>
      <c r="E8" s="1377"/>
      <c r="F8" s="1377"/>
      <c r="G8" s="513"/>
      <c r="H8" s="1377"/>
      <c r="I8" s="1377"/>
      <c r="J8" s="2463"/>
      <c r="K8" s="5924" t="s">
        <v>1622</v>
      </c>
      <c r="L8" s="5949"/>
      <c r="M8" s="5949"/>
      <c r="N8" s="5949"/>
      <c r="O8" s="2468">
        <f>SUM(O9)</f>
        <v>3036609.0027999999</v>
      </c>
      <c r="P8" s="2508"/>
      <c r="Q8" s="2324"/>
      <c r="R8" s="2325"/>
      <c r="S8" s="2630">
        <f>SUM(S9)</f>
        <v>2977</v>
      </c>
      <c r="T8" s="2508"/>
      <c r="U8" s="2328"/>
      <c r="V8" s="2261"/>
      <c r="W8" s="537"/>
      <c r="X8" s="209"/>
      <c r="Y8" s="1105">
        <f>SUM(Y9)</f>
        <v>7</v>
      </c>
      <c r="Z8" s="1105">
        <f>SUM(Z9)</f>
        <v>7</v>
      </c>
      <c r="AA8" s="209"/>
      <c r="AB8" s="209"/>
      <c r="AC8" s="209"/>
      <c r="AD8" s="209"/>
      <c r="AE8" s="216"/>
      <c r="AF8" s="209"/>
      <c r="AG8" s="209"/>
      <c r="AH8" s="209"/>
      <c r="AI8" s="209"/>
      <c r="AJ8" s="209"/>
    </row>
    <row r="9" spans="1:42" ht="16.5" x14ac:dyDescent="0.3">
      <c r="A9" s="101"/>
      <c r="B9" s="101"/>
      <c r="C9" s="101"/>
      <c r="D9" s="101"/>
      <c r="E9" s="101"/>
      <c r="F9" s="101"/>
      <c r="G9" s="101"/>
      <c r="H9" s="101"/>
      <c r="I9" s="101"/>
      <c r="J9" s="2355"/>
      <c r="K9" s="5889" t="s">
        <v>289</v>
      </c>
      <c r="L9" s="5889"/>
      <c r="M9" s="5889"/>
      <c r="N9" s="5890"/>
      <c r="O9" s="2446">
        <f>SUM(O10:O16)</f>
        <v>3036609.0027999999</v>
      </c>
      <c r="P9" s="2068"/>
      <c r="Q9" s="2067"/>
      <c r="R9" s="2069"/>
      <c r="S9" s="2631">
        <f>SUM(S10:S16)</f>
        <v>2977</v>
      </c>
      <c r="T9" s="2071"/>
      <c r="U9" s="2072"/>
      <c r="V9" s="2507"/>
      <c r="W9" s="138"/>
      <c r="X9" s="59"/>
      <c r="Y9" s="138">
        <f>SUM(Y10:Y16)</f>
        <v>7</v>
      </c>
      <c r="Z9" s="138">
        <f>SUM(Z10:Z16)</f>
        <v>7</v>
      </c>
      <c r="AA9" s="276"/>
      <c r="AB9" s="277"/>
      <c r="AC9" s="277"/>
      <c r="AD9" s="278"/>
      <c r="AE9" s="278"/>
      <c r="AF9" s="279"/>
      <c r="AG9" s="279"/>
      <c r="AH9" s="279"/>
      <c r="AI9" s="279"/>
      <c r="AJ9" s="279"/>
    </row>
    <row r="10" spans="1:42" s="587" customFormat="1" ht="28.5" customHeight="1" x14ac:dyDescent="0.25">
      <c r="A10" s="718" t="s">
        <v>869</v>
      </c>
      <c r="B10" s="1183" t="s">
        <v>867</v>
      </c>
      <c r="C10" s="718" t="s">
        <v>285</v>
      </c>
      <c r="D10" s="694" t="s">
        <v>972</v>
      </c>
      <c r="E10" s="1243" t="s">
        <v>281</v>
      </c>
      <c r="F10" s="1397" t="s">
        <v>296</v>
      </c>
      <c r="G10" s="759" t="s">
        <v>1636</v>
      </c>
      <c r="H10" s="715" t="s">
        <v>289</v>
      </c>
      <c r="I10" s="1244" t="s">
        <v>1618</v>
      </c>
      <c r="J10" s="1108">
        <v>2013</v>
      </c>
      <c r="K10" s="2486" t="s">
        <v>2490</v>
      </c>
      <c r="L10" s="2012"/>
      <c r="M10" s="2335" t="s">
        <v>290</v>
      </c>
      <c r="N10" s="2335" t="s">
        <v>1637</v>
      </c>
      <c r="O10" s="2449">
        <v>132210.0024</v>
      </c>
      <c r="P10" s="1965"/>
      <c r="Q10" s="1966">
        <v>0.05</v>
      </c>
      <c r="R10" s="1965"/>
      <c r="S10" s="2642">
        <v>100</v>
      </c>
      <c r="T10" s="1963"/>
      <c r="U10" s="1962" t="s">
        <v>2275</v>
      </c>
      <c r="V10" s="1112">
        <v>0</v>
      </c>
      <c r="W10" s="1243" t="s">
        <v>281</v>
      </c>
      <c r="X10" s="1243" t="s">
        <v>281</v>
      </c>
      <c r="Y10" s="1398">
        <v>1</v>
      </c>
      <c r="Z10" s="1399">
        <v>1</v>
      </c>
      <c r="AA10" s="1243" t="s">
        <v>281</v>
      </c>
      <c r="AB10" s="1243" t="s">
        <v>281</v>
      </c>
      <c r="AC10" s="757"/>
      <c r="AD10" s="1284" t="s">
        <v>1638</v>
      </c>
      <c r="AE10" s="1394" t="s">
        <v>281</v>
      </c>
      <c r="AF10" s="1394" t="s">
        <v>281</v>
      </c>
      <c r="AG10" s="1394" t="s">
        <v>281</v>
      </c>
      <c r="AH10" s="756" t="s">
        <v>287</v>
      </c>
      <c r="AI10" s="755" t="s">
        <v>287</v>
      </c>
      <c r="AJ10" s="1243" t="s">
        <v>281</v>
      </c>
      <c r="AK10" s="755" t="s">
        <v>287</v>
      </c>
      <c r="AL10" s="755" t="s">
        <v>287</v>
      </c>
      <c r="AM10" s="755" t="s">
        <v>287</v>
      </c>
      <c r="AN10" s="755" t="s">
        <v>287</v>
      </c>
      <c r="AO10" s="755" t="s">
        <v>287</v>
      </c>
      <c r="AP10" s="1219" t="s">
        <v>287</v>
      </c>
    </row>
    <row r="11" spans="1:42" s="587" customFormat="1" ht="39" customHeight="1" x14ac:dyDescent="0.25">
      <c r="A11" s="718" t="s">
        <v>869</v>
      </c>
      <c r="B11" s="1183" t="s">
        <v>867</v>
      </c>
      <c r="C11" s="718" t="s">
        <v>285</v>
      </c>
      <c r="D11" s="694" t="s">
        <v>972</v>
      </c>
      <c r="E11" s="1379" t="s">
        <v>281</v>
      </c>
      <c r="F11" s="1397" t="s">
        <v>296</v>
      </c>
      <c r="G11" s="759" t="s">
        <v>1617</v>
      </c>
      <c r="H11" s="715" t="s">
        <v>289</v>
      </c>
      <c r="I11" s="1244" t="s">
        <v>1618</v>
      </c>
      <c r="J11" s="1108">
        <v>2013</v>
      </c>
      <c r="K11" s="2486" t="s">
        <v>5083</v>
      </c>
      <c r="L11" s="2012"/>
      <c r="M11" s="2335" t="s">
        <v>352</v>
      </c>
      <c r="N11" s="2707" t="s">
        <v>1619</v>
      </c>
      <c r="O11" s="2449">
        <v>1339355.0008</v>
      </c>
      <c r="P11" s="1965"/>
      <c r="Q11" s="1966">
        <v>0.05</v>
      </c>
      <c r="R11" s="1965"/>
      <c r="S11" s="2632">
        <v>1180</v>
      </c>
      <c r="T11" s="1963"/>
      <c r="U11" s="1962" t="s">
        <v>2257</v>
      </c>
      <c r="V11" s="1112">
        <v>0</v>
      </c>
      <c r="W11" s="1243" t="s">
        <v>281</v>
      </c>
      <c r="X11" s="1243" t="s">
        <v>281</v>
      </c>
      <c r="Y11" s="1398">
        <v>1</v>
      </c>
      <c r="Z11" s="1399">
        <v>1</v>
      </c>
      <c r="AA11" s="1243" t="s">
        <v>281</v>
      </c>
      <c r="AB11" s="1243" t="s">
        <v>281</v>
      </c>
      <c r="AC11" s="757"/>
      <c r="AD11" s="1284" t="s">
        <v>5084</v>
      </c>
      <c r="AE11" s="1394" t="s">
        <v>281</v>
      </c>
      <c r="AF11" s="1394" t="s">
        <v>281</v>
      </c>
      <c r="AG11" s="1394" t="s">
        <v>281</v>
      </c>
      <c r="AH11" s="756" t="s">
        <v>287</v>
      </c>
      <c r="AI11" s="755" t="s">
        <v>287</v>
      </c>
      <c r="AJ11" s="1243" t="s">
        <v>281</v>
      </c>
      <c r="AK11" s="755" t="s">
        <v>287</v>
      </c>
      <c r="AL11" s="755" t="s">
        <v>287</v>
      </c>
      <c r="AM11" s="755" t="s">
        <v>287</v>
      </c>
      <c r="AN11" s="755" t="s">
        <v>287</v>
      </c>
      <c r="AO11" s="755" t="s">
        <v>287</v>
      </c>
      <c r="AP11" s="1219" t="s">
        <v>287</v>
      </c>
    </row>
    <row r="12" spans="1:42" s="587" customFormat="1" ht="30" customHeight="1" x14ac:dyDescent="0.25">
      <c r="A12" s="718" t="s">
        <v>869</v>
      </c>
      <c r="B12" s="1183" t="s">
        <v>867</v>
      </c>
      <c r="C12" s="718" t="s">
        <v>285</v>
      </c>
      <c r="D12" s="694" t="s">
        <v>972</v>
      </c>
      <c r="E12" s="1379" t="s">
        <v>281</v>
      </c>
      <c r="F12" s="1397" t="s">
        <v>296</v>
      </c>
      <c r="G12" s="759" t="s">
        <v>1480</v>
      </c>
      <c r="H12" s="715" t="s">
        <v>289</v>
      </c>
      <c r="I12" s="1244" t="s">
        <v>1618</v>
      </c>
      <c r="J12" s="1108">
        <v>2013</v>
      </c>
      <c r="K12" s="2486" t="s">
        <v>1620</v>
      </c>
      <c r="L12" s="2012"/>
      <c r="M12" s="2335" t="s">
        <v>352</v>
      </c>
      <c r="N12" s="2707" t="s">
        <v>1619</v>
      </c>
      <c r="O12" s="2449">
        <v>1034550.9996</v>
      </c>
      <c r="P12" s="1965"/>
      <c r="Q12" s="1966">
        <v>0.05</v>
      </c>
      <c r="R12" s="1965"/>
      <c r="S12" s="2632">
        <v>1000</v>
      </c>
      <c r="T12" s="1963"/>
      <c r="U12" s="1962" t="s">
        <v>2257</v>
      </c>
      <c r="V12" s="1112">
        <v>0</v>
      </c>
      <c r="W12" s="1243" t="s">
        <v>281</v>
      </c>
      <c r="X12" s="1243" t="s">
        <v>281</v>
      </c>
      <c r="Y12" s="1398">
        <v>1</v>
      </c>
      <c r="Z12" s="1399">
        <v>1</v>
      </c>
      <c r="AA12" s="1243" t="s">
        <v>281</v>
      </c>
      <c r="AB12" s="1243" t="s">
        <v>281</v>
      </c>
      <c r="AC12" s="757"/>
      <c r="AD12" s="1394" t="s">
        <v>281</v>
      </c>
      <c r="AE12" s="1394" t="s">
        <v>281</v>
      </c>
      <c r="AF12" s="1394" t="s">
        <v>281</v>
      </c>
      <c r="AG12" s="1394" t="s">
        <v>281</v>
      </c>
      <c r="AH12" s="756" t="s">
        <v>287</v>
      </c>
      <c r="AI12" s="755" t="s">
        <v>287</v>
      </c>
      <c r="AJ12" s="1243" t="s">
        <v>281</v>
      </c>
      <c r="AK12" s="755" t="s">
        <v>287</v>
      </c>
      <c r="AL12" s="755" t="s">
        <v>287</v>
      </c>
      <c r="AM12" s="755" t="s">
        <v>287</v>
      </c>
      <c r="AN12" s="755" t="s">
        <v>287</v>
      </c>
      <c r="AO12" s="755" t="s">
        <v>287</v>
      </c>
      <c r="AP12" s="1219" t="s">
        <v>287</v>
      </c>
    </row>
    <row r="13" spans="1:42" s="587" customFormat="1" ht="43.5" customHeight="1" x14ac:dyDescent="0.25">
      <c r="A13" s="718" t="s">
        <v>869</v>
      </c>
      <c r="B13" s="1183" t="s">
        <v>867</v>
      </c>
      <c r="C13" s="718" t="s">
        <v>285</v>
      </c>
      <c r="D13" s="694" t="s">
        <v>972</v>
      </c>
      <c r="E13" s="1243" t="s">
        <v>281</v>
      </c>
      <c r="F13" s="1397" t="s">
        <v>296</v>
      </c>
      <c r="G13" s="759" t="s">
        <v>1621</v>
      </c>
      <c r="H13" s="715" t="s">
        <v>289</v>
      </c>
      <c r="I13" s="862" t="s">
        <v>1622</v>
      </c>
      <c r="J13" s="1108">
        <v>2013</v>
      </c>
      <c r="K13" s="2486" t="s">
        <v>1623</v>
      </c>
      <c r="L13" s="2012"/>
      <c r="M13" s="2335" t="s">
        <v>312</v>
      </c>
      <c r="N13" s="2707" t="s">
        <v>1624</v>
      </c>
      <c r="O13" s="2449">
        <v>156985</v>
      </c>
      <c r="P13" s="1965"/>
      <c r="Q13" s="1966">
        <v>0.08</v>
      </c>
      <c r="R13" s="1965"/>
      <c r="S13" s="2632">
        <v>154</v>
      </c>
      <c r="T13" s="1963"/>
      <c r="U13" s="1962" t="s">
        <v>2258</v>
      </c>
      <c r="V13" s="1422">
        <v>0</v>
      </c>
      <c r="W13" s="1423" t="s">
        <v>281</v>
      </c>
      <c r="X13" s="1423" t="s">
        <v>281</v>
      </c>
      <c r="Y13" s="1424">
        <v>1</v>
      </c>
      <c r="Z13" s="1425">
        <v>1</v>
      </c>
      <c r="AA13" s="1423" t="s">
        <v>281</v>
      </c>
      <c r="AB13" s="1423" t="s">
        <v>281</v>
      </c>
      <c r="AC13" s="1426"/>
      <c r="AD13" s="1284" t="s">
        <v>1625</v>
      </c>
      <c r="AE13" s="1284" t="s">
        <v>1626</v>
      </c>
      <c r="AF13" s="1284" t="s">
        <v>1627</v>
      </c>
      <c r="AG13" s="1404">
        <v>41571</v>
      </c>
      <c r="AH13" s="756" t="s">
        <v>287</v>
      </c>
      <c r="AI13" s="755" t="s">
        <v>287</v>
      </c>
      <c r="AJ13" s="1243" t="s">
        <v>281</v>
      </c>
      <c r="AK13" s="755" t="s">
        <v>287</v>
      </c>
      <c r="AL13" s="755" t="s">
        <v>287</v>
      </c>
      <c r="AM13" s="755" t="s">
        <v>287</v>
      </c>
      <c r="AN13" s="755" t="s">
        <v>287</v>
      </c>
      <c r="AO13" s="755" t="s">
        <v>287</v>
      </c>
      <c r="AP13" s="1219" t="s">
        <v>287</v>
      </c>
    </row>
    <row r="14" spans="1:42" s="587" customFormat="1" ht="42.75" customHeight="1" x14ac:dyDescent="0.25">
      <c r="A14" s="718" t="s">
        <v>869</v>
      </c>
      <c r="B14" s="1183" t="s">
        <v>867</v>
      </c>
      <c r="C14" s="718" t="s">
        <v>285</v>
      </c>
      <c r="D14" s="694" t="s">
        <v>972</v>
      </c>
      <c r="E14" s="1243" t="s">
        <v>281</v>
      </c>
      <c r="F14" s="1397" t="s">
        <v>296</v>
      </c>
      <c r="G14" s="759" t="s">
        <v>1621</v>
      </c>
      <c r="H14" s="715" t="s">
        <v>289</v>
      </c>
      <c r="I14" s="862" t="s">
        <v>1622</v>
      </c>
      <c r="J14" s="1108">
        <v>2013</v>
      </c>
      <c r="K14" s="2486" t="s">
        <v>1628</v>
      </c>
      <c r="L14" s="2012"/>
      <c r="M14" s="2335" t="s">
        <v>312</v>
      </c>
      <c r="N14" s="2707" t="s">
        <v>1624</v>
      </c>
      <c r="O14" s="2449">
        <v>92670</v>
      </c>
      <c r="P14" s="1965"/>
      <c r="Q14" s="1966">
        <v>0.05</v>
      </c>
      <c r="R14" s="1965"/>
      <c r="S14" s="2632">
        <v>94</v>
      </c>
      <c r="T14" s="1963"/>
      <c r="U14" s="1962" t="s">
        <v>2258</v>
      </c>
      <c r="V14" s="1422">
        <v>0</v>
      </c>
      <c r="W14" s="1423" t="s">
        <v>281</v>
      </c>
      <c r="X14" s="1423" t="s">
        <v>281</v>
      </c>
      <c r="Y14" s="1424">
        <v>1</v>
      </c>
      <c r="Z14" s="1425">
        <v>1</v>
      </c>
      <c r="AA14" s="1423" t="s">
        <v>281</v>
      </c>
      <c r="AB14" s="1423" t="s">
        <v>281</v>
      </c>
      <c r="AC14" s="1426"/>
      <c r="AD14" s="1284" t="s">
        <v>1629</v>
      </c>
      <c r="AE14" s="1284" t="s">
        <v>1630</v>
      </c>
      <c r="AF14" s="1284" t="s">
        <v>1631</v>
      </c>
      <c r="AG14" s="1404">
        <v>41571</v>
      </c>
      <c r="AH14" s="756" t="s">
        <v>287</v>
      </c>
      <c r="AI14" s="755" t="s">
        <v>287</v>
      </c>
      <c r="AJ14" s="1243" t="s">
        <v>281</v>
      </c>
      <c r="AK14" s="755" t="s">
        <v>287</v>
      </c>
      <c r="AL14" s="755" t="s">
        <v>287</v>
      </c>
      <c r="AM14" s="755" t="s">
        <v>287</v>
      </c>
      <c r="AN14" s="755" t="s">
        <v>287</v>
      </c>
      <c r="AO14" s="755" t="s">
        <v>287</v>
      </c>
      <c r="AP14" s="1219" t="s">
        <v>287</v>
      </c>
    </row>
    <row r="15" spans="1:42" s="587" customFormat="1" ht="45.75" customHeight="1" x14ac:dyDescent="0.25">
      <c r="A15" s="718" t="s">
        <v>869</v>
      </c>
      <c r="B15" s="1183" t="s">
        <v>867</v>
      </c>
      <c r="C15" s="718" t="s">
        <v>285</v>
      </c>
      <c r="D15" s="694" t="s">
        <v>972</v>
      </c>
      <c r="E15" s="1243" t="s">
        <v>281</v>
      </c>
      <c r="F15" s="1397" t="s">
        <v>296</v>
      </c>
      <c r="G15" s="759" t="s">
        <v>1621</v>
      </c>
      <c r="H15" s="715" t="s">
        <v>289</v>
      </c>
      <c r="I15" s="862" t="s">
        <v>1622</v>
      </c>
      <c r="J15" s="1108">
        <v>2013</v>
      </c>
      <c r="K15" s="2486" t="s">
        <v>1632</v>
      </c>
      <c r="L15" s="2012"/>
      <c r="M15" s="2335" t="s">
        <v>312</v>
      </c>
      <c r="N15" s="2707" t="s">
        <v>2259</v>
      </c>
      <c r="O15" s="2449">
        <v>229497</v>
      </c>
      <c r="P15" s="1965"/>
      <c r="Q15" s="1966">
        <v>0.05</v>
      </c>
      <c r="R15" s="1965"/>
      <c r="S15" s="2632">
        <v>229</v>
      </c>
      <c r="T15" s="1963"/>
      <c r="U15" s="1962" t="s">
        <v>2258</v>
      </c>
      <c r="V15" s="1422">
        <v>0</v>
      </c>
      <c r="W15" s="1423" t="s">
        <v>281</v>
      </c>
      <c r="X15" s="1423" t="s">
        <v>281</v>
      </c>
      <c r="Y15" s="1424">
        <v>1</v>
      </c>
      <c r="Z15" s="1425">
        <v>1</v>
      </c>
      <c r="AA15" s="1423" t="s">
        <v>281</v>
      </c>
      <c r="AB15" s="1423" t="s">
        <v>281</v>
      </c>
      <c r="AC15" s="1426"/>
      <c r="AD15" s="1284" t="s">
        <v>1633</v>
      </c>
      <c r="AE15" s="1284" t="s">
        <v>1634</v>
      </c>
      <c r="AF15" s="1284" t="s">
        <v>1635</v>
      </c>
      <c r="AG15" s="1404">
        <v>41577</v>
      </c>
      <c r="AH15" s="756" t="s">
        <v>287</v>
      </c>
      <c r="AI15" s="755" t="s">
        <v>287</v>
      </c>
      <c r="AJ15" s="1243" t="s">
        <v>281</v>
      </c>
      <c r="AK15" s="755" t="s">
        <v>287</v>
      </c>
      <c r="AL15" s="755" t="s">
        <v>287</v>
      </c>
      <c r="AM15" s="755" t="s">
        <v>287</v>
      </c>
      <c r="AN15" s="755" t="s">
        <v>287</v>
      </c>
      <c r="AO15" s="755" t="s">
        <v>287</v>
      </c>
      <c r="AP15" s="1219" t="s">
        <v>287</v>
      </c>
    </row>
    <row r="16" spans="1:42" s="1342" customFormat="1" ht="48" customHeight="1" x14ac:dyDescent="0.25">
      <c r="A16" s="1384" t="s">
        <v>869</v>
      </c>
      <c r="B16" s="1385" t="s">
        <v>867</v>
      </c>
      <c r="C16" s="1384" t="s">
        <v>285</v>
      </c>
      <c r="D16" s="1386" t="s">
        <v>972</v>
      </c>
      <c r="E16" s="1387" t="s">
        <v>281</v>
      </c>
      <c r="F16" s="1397" t="s">
        <v>296</v>
      </c>
      <c r="G16" s="1414" t="s">
        <v>1621</v>
      </c>
      <c r="H16" s="1429" t="s">
        <v>289</v>
      </c>
      <c r="I16" s="862" t="s">
        <v>1622</v>
      </c>
      <c r="J16" s="1430">
        <v>2013</v>
      </c>
      <c r="K16" s="2415" t="s">
        <v>2260</v>
      </c>
      <c r="L16" s="2218"/>
      <c r="M16" s="2401" t="s">
        <v>312</v>
      </c>
      <c r="N16" s="2482" t="s">
        <v>2259</v>
      </c>
      <c r="O16" s="2469">
        <v>51341</v>
      </c>
      <c r="P16" s="1957"/>
      <c r="Q16" s="1958">
        <v>0.05</v>
      </c>
      <c r="R16" s="1957"/>
      <c r="S16" s="2634">
        <v>220</v>
      </c>
      <c r="T16" s="1955"/>
      <c r="U16" s="1954" t="s">
        <v>2258</v>
      </c>
      <c r="V16" s="1431">
        <v>0</v>
      </c>
      <c r="W16" s="1387" t="s">
        <v>281</v>
      </c>
      <c r="X16" s="1387" t="s">
        <v>281</v>
      </c>
      <c r="Y16" s="1432">
        <v>1</v>
      </c>
      <c r="Z16" s="1433">
        <v>1</v>
      </c>
      <c r="AA16" s="1387" t="s">
        <v>281</v>
      </c>
      <c r="AB16" s="1387" t="s">
        <v>281</v>
      </c>
      <c r="AC16" s="1434"/>
      <c r="AD16" s="1364" t="s">
        <v>281</v>
      </c>
      <c r="AE16" s="1364" t="s">
        <v>281</v>
      </c>
      <c r="AF16" s="1364" t="s">
        <v>281</v>
      </c>
      <c r="AG16" s="1435" t="s">
        <v>281</v>
      </c>
      <c r="AH16" s="1339" t="s">
        <v>287</v>
      </c>
      <c r="AI16" s="1340" t="s">
        <v>287</v>
      </c>
      <c r="AJ16" s="1387" t="s">
        <v>281</v>
      </c>
      <c r="AK16" s="1340" t="s">
        <v>287</v>
      </c>
      <c r="AL16" s="1340" t="s">
        <v>287</v>
      </c>
      <c r="AM16" s="1340" t="s">
        <v>287</v>
      </c>
      <c r="AN16" s="1340" t="s">
        <v>287</v>
      </c>
      <c r="AO16" s="1340" t="s">
        <v>287</v>
      </c>
      <c r="AP16" s="1436" t="s">
        <v>287</v>
      </c>
    </row>
    <row r="17" spans="1:46" ht="16.5" x14ac:dyDescent="0.25">
      <c r="A17" s="1377"/>
      <c r="B17" s="1377"/>
      <c r="C17" s="1377"/>
      <c r="D17" s="1377"/>
      <c r="E17" s="1377"/>
      <c r="F17" s="1377"/>
      <c r="G17" s="513"/>
      <c r="H17" s="1377"/>
      <c r="I17" s="1377"/>
      <c r="J17" s="2463"/>
      <c r="V17" s="2261"/>
      <c r="W17" s="537"/>
      <c r="X17" s="209"/>
      <c r="Y17" s="45">
        <f>SUM(Y18)</f>
        <v>8</v>
      </c>
      <c r="Z17" s="95">
        <f>SUM(Z18)</f>
        <v>8</v>
      </c>
      <c r="AA17" s="209"/>
      <c r="AB17" s="209"/>
      <c r="AC17" s="209"/>
      <c r="AD17" s="209"/>
      <c r="AE17" s="216"/>
      <c r="AF17" s="209"/>
      <c r="AG17" s="209"/>
      <c r="AH17" s="209"/>
      <c r="AI17" s="209"/>
      <c r="AJ17" s="209"/>
      <c r="AK17" s="190"/>
      <c r="AL17" s="129"/>
      <c r="AM17" s="129"/>
      <c r="AN17" s="129"/>
      <c r="AO17" s="129"/>
      <c r="AP17" s="129"/>
      <c r="AQ17" s="129"/>
      <c r="AR17" s="129"/>
      <c r="AS17" s="129"/>
      <c r="AT17" s="60"/>
    </row>
    <row r="18" spans="1:46" ht="16.5" x14ac:dyDescent="0.3">
      <c r="A18" s="101"/>
      <c r="B18" s="101"/>
      <c r="C18" s="101"/>
      <c r="D18" s="101"/>
      <c r="E18" s="101"/>
      <c r="F18" s="101"/>
      <c r="G18" s="101"/>
      <c r="H18" s="101"/>
      <c r="I18" s="101"/>
      <c r="J18" s="2355"/>
      <c r="V18" s="2507"/>
      <c r="W18" s="138"/>
      <c r="X18" s="59"/>
      <c r="Y18" s="138">
        <f>SUM(Y19:Y26)</f>
        <v>8</v>
      </c>
      <c r="Z18" s="138">
        <f>SUM(Z19:Z26)</f>
        <v>8</v>
      </c>
      <c r="AA18" s="276"/>
      <c r="AB18" s="277"/>
      <c r="AC18" s="277"/>
      <c r="AD18" s="278"/>
      <c r="AE18" s="278"/>
      <c r="AF18" s="279"/>
      <c r="AG18" s="279"/>
      <c r="AH18" s="279"/>
      <c r="AI18" s="279"/>
      <c r="AJ18" s="279"/>
      <c r="AK18" s="190"/>
      <c r="AL18" s="129"/>
      <c r="AM18" s="129"/>
      <c r="AN18" s="129"/>
      <c r="AO18" s="129"/>
      <c r="AP18" s="129"/>
      <c r="AQ18" s="129"/>
      <c r="AR18" s="129"/>
      <c r="AS18" s="129"/>
      <c r="AT18" s="60"/>
    </row>
    <row r="19" spans="1:46" s="587" customFormat="1" ht="17.25" customHeight="1" x14ac:dyDescent="0.25">
      <c r="A19" s="718" t="s">
        <v>869</v>
      </c>
      <c r="B19" s="1183" t="s">
        <v>867</v>
      </c>
      <c r="C19" s="718" t="s">
        <v>285</v>
      </c>
      <c r="D19" s="694" t="s">
        <v>972</v>
      </c>
      <c r="E19" s="1379" t="s">
        <v>281</v>
      </c>
      <c r="F19" s="1397" t="s">
        <v>296</v>
      </c>
      <c r="G19" s="759" t="s">
        <v>1639</v>
      </c>
      <c r="H19" s="715" t="s">
        <v>295</v>
      </c>
      <c r="I19" s="1244" t="s">
        <v>1330</v>
      </c>
      <c r="J19" s="1108">
        <v>2013</v>
      </c>
      <c r="K19" s="2578" t="s">
        <v>2599</v>
      </c>
      <c r="V19" s="1112">
        <v>0</v>
      </c>
      <c r="W19" s="1243" t="s">
        <v>281</v>
      </c>
      <c r="X19" s="1243" t="s">
        <v>281</v>
      </c>
      <c r="Y19" s="1398">
        <v>1</v>
      </c>
      <c r="Z19" s="1399">
        <v>1</v>
      </c>
      <c r="AA19" s="1243" t="s">
        <v>281</v>
      </c>
      <c r="AB19" s="1243" t="s">
        <v>281</v>
      </c>
      <c r="AC19" s="757"/>
      <c r="AD19" s="1284" t="s">
        <v>1383</v>
      </c>
      <c r="AE19" s="805" t="s">
        <v>1640</v>
      </c>
      <c r="AF19" s="1284" t="s">
        <v>1641</v>
      </c>
      <c r="AG19" s="685">
        <v>41493</v>
      </c>
      <c r="AH19" s="756" t="s">
        <v>287</v>
      </c>
      <c r="AI19" s="755" t="s">
        <v>287</v>
      </c>
      <c r="AJ19" s="1243" t="s">
        <v>281</v>
      </c>
      <c r="AK19" s="755" t="s">
        <v>287</v>
      </c>
      <c r="AL19" s="755" t="s">
        <v>287</v>
      </c>
      <c r="AM19" s="755" t="s">
        <v>287</v>
      </c>
      <c r="AN19" s="755" t="s">
        <v>287</v>
      </c>
      <c r="AO19" s="755" t="s">
        <v>287</v>
      </c>
      <c r="AP19" s="1219" t="s">
        <v>287</v>
      </c>
    </row>
    <row r="20" spans="1:46" s="587" customFormat="1" ht="40.5" customHeight="1" x14ac:dyDescent="0.25">
      <c r="A20" s="718" t="s">
        <v>869</v>
      </c>
      <c r="B20" s="1183" t="s">
        <v>867</v>
      </c>
      <c r="C20" s="718" t="s">
        <v>285</v>
      </c>
      <c r="D20" s="694" t="s">
        <v>972</v>
      </c>
      <c r="E20" s="1379" t="s">
        <v>281</v>
      </c>
      <c r="F20" s="1397" t="s">
        <v>296</v>
      </c>
      <c r="G20" s="759" t="s">
        <v>1639</v>
      </c>
      <c r="H20" s="715" t="s">
        <v>295</v>
      </c>
      <c r="I20" s="1244" t="s">
        <v>1330</v>
      </c>
      <c r="J20" s="1108">
        <v>2013</v>
      </c>
      <c r="V20" s="1112">
        <v>0</v>
      </c>
      <c r="W20" s="1243" t="s">
        <v>281</v>
      </c>
      <c r="X20" s="1243" t="s">
        <v>281</v>
      </c>
      <c r="Y20" s="1398">
        <v>1</v>
      </c>
      <c r="Z20" s="1399">
        <v>1</v>
      </c>
      <c r="AA20" s="1243" t="s">
        <v>281</v>
      </c>
      <c r="AB20" s="1243" t="s">
        <v>281</v>
      </c>
      <c r="AC20" s="757"/>
      <c r="AD20" s="1284" t="s">
        <v>1643</v>
      </c>
      <c r="AE20" s="805" t="s">
        <v>1644</v>
      </c>
      <c r="AF20" s="1284" t="s">
        <v>1641</v>
      </c>
      <c r="AG20" s="685">
        <v>41493</v>
      </c>
      <c r="AH20" s="756" t="s">
        <v>287</v>
      </c>
      <c r="AI20" s="755" t="s">
        <v>287</v>
      </c>
      <c r="AJ20" s="1243" t="s">
        <v>281</v>
      </c>
      <c r="AK20" s="755" t="s">
        <v>287</v>
      </c>
      <c r="AL20" s="755" t="s">
        <v>287</v>
      </c>
      <c r="AM20" s="755" t="s">
        <v>287</v>
      </c>
      <c r="AN20" s="755" t="s">
        <v>287</v>
      </c>
      <c r="AO20" s="755" t="s">
        <v>287</v>
      </c>
      <c r="AP20" s="1219" t="s">
        <v>287</v>
      </c>
    </row>
    <row r="21" spans="1:46" s="587" customFormat="1" ht="153" x14ac:dyDescent="0.25">
      <c r="A21" s="718" t="s">
        <v>869</v>
      </c>
      <c r="B21" s="1183" t="s">
        <v>867</v>
      </c>
      <c r="C21" s="718" t="s">
        <v>285</v>
      </c>
      <c r="D21" s="694" t="s">
        <v>972</v>
      </c>
      <c r="E21" s="1379" t="s">
        <v>281</v>
      </c>
      <c r="F21" s="1397" t="s">
        <v>296</v>
      </c>
      <c r="G21" s="759" t="s">
        <v>1645</v>
      </c>
      <c r="H21" s="715" t="s">
        <v>295</v>
      </c>
      <c r="I21" s="1244" t="s">
        <v>1330</v>
      </c>
      <c r="J21" s="1108">
        <v>2013</v>
      </c>
      <c r="V21" s="1112">
        <v>0</v>
      </c>
      <c r="W21" s="1243" t="s">
        <v>281</v>
      </c>
      <c r="X21" s="1243" t="s">
        <v>281</v>
      </c>
      <c r="Y21" s="1398">
        <v>1</v>
      </c>
      <c r="Z21" s="1399">
        <v>1</v>
      </c>
      <c r="AA21" s="1243" t="s">
        <v>281</v>
      </c>
      <c r="AB21" s="1243" t="s">
        <v>281</v>
      </c>
      <c r="AC21" s="757"/>
      <c r="AD21" s="1284" t="s">
        <v>1646</v>
      </c>
      <c r="AE21" s="805" t="s">
        <v>1647</v>
      </c>
      <c r="AF21" s="1394" t="s">
        <v>281</v>
      </c>
      <c r="AG21" s="627" t="s">
        <v>281</v>
      </c>
      <c r="AH21" s="756" t="s">
        <v>287</v>
      </c>
      <c r="AI21" s="755" t="s">
        <v>287</v>
      </c>
      <c r="AJ21" s="1243" t="s">
        <v>281</v>
      </c>
      <c r="AK21" s="755" t="s">
        <v>287</v>
      </c>
      <c r="AL21" s="755" t="s">
        <v>287</v>
      </c>
      <c r="AM21" s="755" t="s">
        <v>287</v>
      </c>
      <c r="AN21" s="755" t="s">
        <v>287</v>
      </c>
      <c r="AO21" s="755" t="s">
        <v>287</v>
      </c>
      <c r="AP21" s="1219" t="s">
        <v>287</v>
      </c>
    </row>
    <row r="22" spans="1:46" s="587" customFormat="1" ht="102.75" customHeight="1" x14ac:dyDescent="0.25">
      <c r="A22" s="718" t="s">
        <v>869</v>
      </c>
      <c r="B22" s="1183" t="s">
        <v>867</v>
      </c>
      <c r="C22" s="718" t="s">
        <v>285</v>
      </c>
      <c r="D22" s="694" t="s">
        <v>972</v>
      </c>
      <c r="E22" s="1243" t="s">
        <v>281</v>
      </c>
      <c r="F22" s="1397" t="s">
        <v>296</v>
      </c>
      <c r="G22" s="759" t="s">
        <v>1639</v>
      </c>
      <c r="H22" s="715" t="s">
        <v>295</v>
      </c>
      <c r="I22" s="1244" t="s">
        <v>1330</v>
      </c>
      <c r="J22" s="1108">
        <v>2013</v>
      </c>
      <c r="V22" s="1112">
        <v>0</v>
      </c>
      <c r="W22" s="1243" t="s">
        <v>281</v>
      </c>
      <c r="X22" s="1243" t="s">
        <v>281</v>
      </c>
      <c r="Y22" s="1398">
        <v>1</v>
      </c>
      <c r="Z22" s="1399">
        <v>1</v>
      </c>
      <c r="AA22" s="1243" t="s">
        <v>281</v>
      </c>
      <c r="AB22" s="1243" t="s">
        <v>281</v>
      </c>
      <c r="AC22" s="757"/>
      <c r="AD22" s="1284" t="s">
        <v>1646</v>
      </c>
      <c r="AE22" s="805" t="s">
        <v>1647</v>
      </c>
      <c r="AF22" s="1394" t="s">
        <v>281</v>
      </c>
      <c r="AG22" s="627" t="s">
        <v>281</v>
      </c>
      <c r="AH22" s="756" t="s">
        <v>287</v>
      </c>
      <c r="AI22" s="755" t="s">
        <v>287</v>
      </c>
      <c r="AJ22" s="1243" t="s">
        <v>281</v>
      </c>
      <c r="AK22" s="755" t="s">
        <v>287</v>
      </c>
      <c r="AL22" s="755" t="s">
        <v>287</v>
      </c>
      <c r="AM22" s="755" t="s">
        <v>287</v>
      </c>
      <c r="AN22" s="755" t="s">
        <v>287</v>
      </c>
      <c r="AO22" s="755" t="s">
        <v>287</v>
      </c>
      <c r="AP22" s="1219" t="s">
        <v>287</v>
      </c>
    </row>
    <row r="23" spans="1:46" s="587" customFormat="1" ht="153" x14ac:dyDescent="0.25">
      <c r="A23" s="718" t="s">
        <v>869</v>
      </c>
      <c r="B23" s="1183" t="s">
        <v>867</v>
      </c>
      <c r="C23" s="718" t="s">
        <v>285</v>
      </c>
      <c r="D23" s="694" t="s">
        <v>972</v>
      </c>
      <c r="E23" s="1379" t="s">
        <v>281</v>
      </c>
      <c r="F23" s="1397" t="s">
        <v>296</v>
      </c>
      <c r="G23" s="759" t="s">
        <v>1649</v>
      </c>
      <c r="H23" s="715" t="s">
        <v>295</v>
      </c>
      <c r="I23" s="1244" t="s">
        <v>1330</v>
      </c>
      <c r="J23" s="1108">
        <v>2013</v>
      </c>
      <c r="V23" s="1112">
        <v>0</v>
      </c>
      <c r="W23" s="1243" t="s">
        <v>281</v>
      </c>
      <c r="X23" s="1243" t="s">
        <v>281</v>
      </c>
      <c r="Y23" s="1398">
        <v>1</v>
      </c>
      <c r="Z23" s="1399">
        <v>1</v>
      </c>
      <c r="AA23" s="1243" t="s">
        <v>281</v>
      </c>
      <c r="AB23" s="1243" t="s">
        <v>281</v>
      </c>
      <c r="AC23" s="757"/>
      <c r="AD23" s="1284" t="s">
        <v>1651</v>
      </c>
      <c r="AE23" s="805" t="s">
        <v>1652</v>
      </c>
      <c r="AF23" s="1394" t="s">
        <v>281</v>
      </c>
      <c r="AG23" s="627" t="s">
        <v>281</v>
      </c>
      <c r="AH23" s="756" t="s">
        <v>287</v>
      </c>
      <c r="AI23" s="755" t="s">
        <v>287</v>
      </c>
      <c r="AJ23" s="1243" t="s">
        <v>281</v>
      </c>
      <c r="AK23" s="755" t="s">
        <v>287</v>
      </c>
      <c r="AL23" s="755" t="s">
        <v>287</v>
      </c>
      <c r="AM23" s="755" t="s">
        <v>287</v>
      </c>
      <c r="AN23" s="755" t="s">
        <v>287</v>
      </c>
      <c r="AO23" s="755" t="s">
        <v>287</v>
      </c>
      <c r="AP23" s="1219" t="s">
        <v>287</v>
      </c>
    </row>
    <row r="24" spans="1:46" s="587" customFormat="1" ht="153" x14ac:dyDescent="0.25">
      <c r="A24" s="718" t="s">
        <v>869</v>
      </c>
      <c r="B24" s="1183" t="s">
        <v>867</v>
      </c>
      <c r="C24" s="718" t="s">
        <v>285</v>
      </c>
      <c r="D24" s="694" t="s">
        <v>972</v>
      </c>
      <c r="E24" s="1379" t="s">
        <v>281</v>
      </c>
      <c r="F24" s="1397" t="s">
        <v>296</v>
      </c>
      <c r="G24" s="759" t="s">
        <v>5085</v>
      </c>
      <c r="H24" s="715" t="s">
        <v>295</v>
      </c>
      <c r="I24" s="1244" t="s">
        <v>1330</v>
      </c>
      <c r="J24" s="1108">
        <v>2013</v>
      </c>
      <c r="V24" s="1112">
        <v>0</v>
      </c>
      <c r="W24" s="1243" t="s">
        <v>281</v>
      </c>
      <c r="X24" s="1243" t="s">
        <v>281</v>
      </c>
      <c r="Y24" s="1398">
        <v>1</v>
      </c>
      <c r="Z24" s="1399">
        <v>1</v>
      </c>
      <c r="AA24" s="1243" t="s">
        <v>281</v>
      </c>
      <c r="AB24" s="1243" t="s">
        <v>281</v>
      </c>
      <c r="AC24" s="757"/>
      <c r="AD24" s="1284" t="s">
        <v>1387</v>
      </c>
      <c r="AE24" s="805" t="s">
        <v>1653</v>
      </c>
      <c r="AF24" s="1284" t="s">
        <v>1654</v>
      </c>
      <c r="AG24" s="685">
        <v>41516</v>
      </c>
      <c r="AH24" s="756" t="s">
        <v>287</v>
      </c>
      <c r="AI24" s="755" t="s">
        <v>287</v>
      </c>
      <c r="AJ24" s="1243" t="s">
        <v>281</v>
      </c>
      <c r="AK24" s="755" t="s">
        <v>287</v>
      </c>
      <c r="AL24" s="755" t="s">
        <v>287</v>
      </c>
      <c r="AM24" s="755" t="s">
        <v>287</v>
      </c>
      <c r="AN24" s="755" t="s">
        <v>287</v>
      </c>
      <c r="AO24" s="755" t="s">
        <v>287</v>
      </c>
      <c r="AP24" s="1219" t="s">
        <v>287</v>
      </c>
    </row>
    <row r="25" spans="1:46" s="587" customFormat="1" ht="153" x14ac:dyDescent="0.25">
      <c r="A25" s="718" t="s">
        <v>869</v>
      </c>
      <c r="B25" s="1183" t="s">
        <v>867</v>
      </c>
      <c r="C25" s="718" t="s">
        <v>285</v>
      </c>
      <c r="D25" s="694" t="s">
        <v>972</v>
      </c>
      <c r="E25" s="1379" t="s">
        <v>281</v>
      </c>
      <c r="F25" s="1397" t="s">
        <v>296</v>
      </c>
      <c r="G25" s="759" t="s">
        <v>1655</v>
      </c>
      <c r="H25" s="715" t="s">
        <v>295</v>
      </c>
      <c r="I25" s="1244" t="s">
        <v>1330</v>
      </c>
      <c r="J25" s="1108">
        <v>2013</v>
      </c>
      <c r="V25" s="1112">
        <v>0</v>
      </c>
      <c r="W25" s="1243" t="s">
        <v>281</v>
      </c>
      <c r="X25" s="1243" t="s">
        <v>281</v>
      </c>
      <c r="Y25" s="1398">
        <v>1</v>
      </c>
      <c r="Z25" s="1399">
        <v>1</v>
      </c>
      <c r="AA25" s="1243" t="s">
        <v>281</v>
      </c>
      <c r="AB25" s="1243" t="s">
        <v>281</v>
      </c>
      <c r="AC25" s="757"/>
      <c r="AD25" s="1284" t="s">
        <v>1657</v>
      </c>
      <c r="AE25" s="805" t="s">
        <v>1658</v>
      </c>
      <c r="AF25" s="1284" t="s">
        <v>1654</v>
      </c>
      <c r="AG25" s="1404">
        <v>41516</v>
      </c>
      <c r="AH25" s="756" t="s">
        <v>287</v>
      </c>
      <c r="AI25" s="755" t="s">
        <v>287</v>
      </c>
      <c r="AJ25" s="1243" t="s">
        <v>281</v>
      </c>
      <c r="AK25" s="755" t="s">
        <v>287</v>
      </c>
      <c r="AL25" s="755" t="s">
        <v>287</v>
      </c>
      <c r="AM25" s="755" t="s">
        <v>287</v>
      </c>
      <c r="AN25" s="755" t="s">
        <v>287</v>
      </c>
      <c r="AO25" s="755" t="s">
        <v>287</v>
      </c>
      <c r="AP25" s="1219" t="s">
        <v>287</v>
      </c>
    </row>
    <row r="26" spans="1:46" s="587" customFormat="1" ht="153" x14ac:dyDescent="0.25">
      <c r="A26" s="718" t="s">
        <v>869</v>
      </c>
      <c r="B26" s="1183" t="s">
        <v>867</v>
      </c>
      <c r="C26" s="718" t="s">
        <v>285</v>
      </c>
      <c r="D26" s="694" t="s">
        <v>972</v>
      </c>
      <c r="E26" s="1243" t="s">
        <v>281</v>
      </c>
      <c r="F26" s="1397" t="s">
        <v>296</v>
      </c>
      <c r="G26" s="759" t="s">
        <v>1659</v>
      </c>
      <c r="H26" s="715" t="s">
        <v>295</v>
      </c>
      <c r="I26" s="1244" t="s">
        <v>1330</v>
      </c>
      <c r="J26" s="1108">
        <v>2013</v>
      </c>
      <c r="V26" s="1112">
        <v>0</v>
      </c>
      <c r="W26" s="1243" t="s">
        <v>281</v>
      </c>
      <c r="X26" s="1243" t="s">
        <v>281</v>
      </c>
      <c r="Y26" s="1398">
        <v>1</v>
      </c>
      <c r="Z26" s="1399">
        <v>1</v>
      </c>
      <c r="AA26" s="1243" t="s">
        <v>281</v>
      </c>
      <c r="AB26" s="1243" t="s">
        <v>281</v>
      </c>
      <c r="AC26" s="757"/>
      <c r="AD26" s="1284" t="s">
        <v>1657</v>
      </c>
      <c r="AE26" s="805" t="s">
        <v>1661</v>
      </c>
      <c r="AF26" s="1394" t="s">
        <v>281</v>
      </c>
      <c r="AG26" s="1394" t="s">
        <v>281</v>
      </c>
      <c r="AH26" s="756" t="s">
        <v>287</v>
      </c>
      <c r="AI26" s="755" t="s">
        <v>287</v>
      </c>
      <c r="AJ26" s="1243" t="s">
        <v>281</v>
      </c>
      <c r="AK26" s="755" t="s">
        <v>287</v>
      </c>
      <c r="AL26" s="755" t="s">
        <v>287</v>
      </c>
      <c r="AM26" s="755" t="s">
        <v>287</v>
      </c>
      <c r="AN26" s="755" t="s">
        <v>287</v>
      </c>
      <c r="AO26" s="755" t="s">
        <v>287</v>
      </c>
      <c r="AP26" s="1219" t="s">
        <v>287</v>
      </c>
    </row>
    <row r="27" spans="1:46" ht="32.25" customHeight="1" x14ac:dyDescent="0.25">
      <c r="A27" s="1377"/>
      <c r="B27" s="1377"/>
      <c r="C27" s="1377"/>
      <c r="D27" s="1377"/>
      <c r="E27" s="1377"/>
      <c r="F27" s="1377"/>
      <c r="G27" s="513"/>
      <c r="H27" s="1377"/>
      <c r="I27" s="1377"/>
      <c r="J27" s="2463"/>
      <c r="V27" s="2261"/>
      <c r="W27" s="537"/>
      <c r="X27" s="209"/>
      <c r="Y27" s="45">
        <f>SUM(Y28)</f>
        <v>1</v>
      </c>
      <c r="Z27" s="45">
        <f>SUM(Z28)</f>
        <v>2</v>
      </c>
      <c r="AA27" s="209"/>
      <c r="AB27" s="209"/>
      <c r="AC27" s="209"/>
      <c r="AD27" s="209"/>
      <c r="AE27" s="216"/>
      <c r="AF27" s="209"/>
      <c r="AG27" s="209"/>
      <c r="AH27" s="209"/>
      <c r="AI27" s="209"/>
      <c r="AJ27" s="209"/>
      <c r="AK27" s="129"/>
      <c r="AL27" s="129"/>
      <c r="AQ27" s="129"/>
      <c r="AR27" s="129"/>
      <c r="AS27" s="129"/>
      <c r="AT27" s="60"/>
    </row>
    <row r="28" spans="1:46" ht="16.5" x14ac:dyDescent="0.3">
      <c r="A28" s="101"/>
      <c r="B28" s="101"/>
      <c r="C28" s="101"/>
      <c r="D28" s="101"/>
      <c r="E28" s="101"/>
      <c r="F28" s="101"/>
      <c r="G28" s="101"/>
      <c r="H28" s="101"/>
      <c r="I28" s="101"/>
      <c r="J28" s="2355"/>
      <c r="V28" s="2507"/>
      <c r="W28" s="138"/>
      <c r="X28" s="59"/>
      <c r="Y28" s="138">
        <f>SUM(Y29:Y30)</f>
        <v>1</v>
      </c>
      <c r="Z28" s="138">
        <f>SUM(Z29:Z30)</f>
        <v>2</v>
      </c>
      <c r="AA28" s="276"/>
      <c r="AB28" s="277"/>
      <c r="AC28" s="277"/>
      <c r="AD28" s="278"/>
      <c r="AE28" s="278"/>
      <c r="AF28" s="279"/>
      <c r="AG28" s="279"/>
      <c r="AH28" s="279"/>
      <c r="AI28" s="279"/>
      <c r="AJ28" s="279"/>
      <c r="AK28" s="129"/>
      <c r="AL28" s="129"/>
    </row>
    <row r="29" spans="1:46" s="587" customFormat="1" ht="153" x14ac:dyDescent="0.25">
      <c r="A29" s="718" t="s">
        <v>869</v>
      </c>
      <c r="B29" s="1183" t="s">
        <v>867</v>
      </c>
      <c r="C29" s="718" t="s">
        <v>285</v>
      </c>
      <c r="D29" s="694" t="s">
        <v>972</v>
      </c>
      <c r="E29" s="1243" t="s">
        <v>281</v>
      </c>
      <c r="F29" s="592" t="s">
        <v>296</v>
      </c>
      <c r="G29" s="759" t="s">
        <v>1662</v>
      </c>
      <c r="H29" s="715" t="s">
        <v>295</v>
      </c>
      <c r="I29" s="1244" t="s">
        <v>1663</v>
      </c>
      <c r="J29" s="1108">
        <v>2013</v>
      </c>
      <c r="V29" s="1112">
        <v>0</v>
      </c>
      <c r="W29" s="1243" t="s">
        <v>281</v>
      </c>
      <c r="X29" s="1243" t="s">
        <v>281</v>
      </c>
      <c r="Y29" s="1398">
        <v>1</v>
      </c>
      <c r="Z29" s="1399">
        <v>1</v>
      </c>
      <c r="AA29" s="1243" t="s">
        <v>281</v>
      </c>
      <c r="AB29" s="1243" t="s">
        <v>281</v>
      </c>
      <c r="AC29" s="757"/>
      <c r="AD29" s="1284" t="s">
        <v>1665</v>
      </c>
      <c r="AE29" s="805" t="s">
        <v>1666</v>
      </c>
      <c r="AF29" s="1394" t="s">
        <v>281</v>
      </c>
      <c r="AG29" s="1394" t="s">
        <v>281</v>
      </c>
      <c r="AH29" s="756" t="s">
        <v>287</v>
      </c>
      <c r="AI29" s="755" t="s">
        <v>287</v>
      </c>
      <c r="AJ29" s="1243" t="s">
        <v>281</v>
      </c>
      <c r="AK29" s="755" t="s">
        <v>287</v>
      </c>
      <c r="AL29" s="755" t="s">
        <v>287</v>
      </c>
      <c r="AM29" s="755" t="s">
        <v>287</v>
      </c>
      <c r="AN29" s="755" t="s">
        <v>287</v>
      </c>
      <c r="AO29" s="755" t="s">
        <v>287</v>
      </c>
      <c r="AP29" s="1219" t="s">
        <v>287</v>
      </c>
    </row>
    <row r="30" spans="1:46" s="587" customFormat="1" ht="362.25" x14ac:dyDescent="0.25">
      <c r="A30" s="718" t="s">
        <v>869</v>
      </c>
      <c r="B30" s="1184" t="s">
        <v>1498</v>
      </c>
      <c r="C30" s="665" t="s">
        <v>285</v>
      </c>
      <c r="D30" s="694" t="s">
        <v>972</v>
      </c>
      <c r="E30" s="684">
        <v>11400</v>
      </c>
      <c r="F30" s="592" t="s">
        <v>296</v>
      </c>
      <c r="G30" s="759" t="s">
        <v>1667</v>
      </c>
      <c r="H30" s="715" t="s">
        <v>295</v>
      </c>
      <c r="I30" s="694" t="s">
        <v>878</v>
      </c>
      <c r="J30" s="1108">
        <v>2013</v>
      </c>
      <c r="V30" s="2706">
        <v>0.7</v>
      </c>
      <c r="W30" s="685">
        <v>41347</v>
      </c>
      <c r="X30" s="668" t="s">
        <v>283</v>
      </c>
      <c r="Y30" s="762">
        <v>0</v>
      </c>
      <c r="Z30" s="1427">
        <v>1</v>
      </c>
      <c r="AA30" s="631" t="s">
        <v>1669</v>
      </c>
      <c r="AB30" s="1428" t="s">
        <v>1670</v>
      </c>
      <c r="AC30" s="718"/>
      <c r="AD30" s="1284" t="s">
        <v>1671</v>
      </c>
      <c r="AE30" s="805" t="s">
        <v>973</v>
      </c>
      <c r="AF30" s="1284" t="s">
        <v>1672</v>
      </c>
      <c r="AG30" s="685">
        <v>41327</v>
      </c>
      <c r="AH30" s="736" t="s">
        <v>645</v>
      </c>
      <c r="AI30" s="736" t="s">
        <v>645</v>
      </c>
      <c r="AJ30" s="1327" t="s">
        <v>5054</v>
      </c>
      <c r="AK30" s="736" t="s">
        <v>645</v>
      </c>
      <c r="AL30" s="736" t="s">
        <v>645</v>
      </c>
      <c r="AM30" s="736" t="s">
        <v>645</v>
      </c>
      <c r="AN30" s="736" t="s">
        <v>645</v>
      </c>
      <c r="AO30" s="736" t="s">
        <v>645</v>
      </c>
      <c r="AP30" s="1182" t="s">
        <v>281</v>
      </c>
    </row>
    <row r="31" spans="1:46" ht="30" customHeight="1" x14ac:dyDescent="0.25">
      <c r="A31" s="1377"/>
      <c r="B31" s="1377"/>
      <c r="C31" s="1377"/>
      <c r="D31" s="1377"/>
      <c r="E31" s="1377"/>
      <c r="F31" s="1377"/>
      <c r="G31" s="513"/>
      <c r="H31" s="1377"/>
      <c r="I31" s="1377"/>
      <c r="J31" s="2463"/>
      <c r="V31" s="2261"/>
      <c r="W31" s="537"/>
      <c r="X31" s="209"/>
      <c r="Y31" s="45">
        <f>SUM(Y32)</f>
        <v>2</v>
      </c>
      <c r="Z31" s="95">
        <f>SUM(Z32)</f>
        <v>6</v>
      </c>
      <c r="AA31" s="209"/>
      <c r="AB31" s="209"/>
      <c r="AC31" s="209"/>
      <c r="AD31" s="209"/>
      <c r="AE31" s="216"/>
      <c r="AF31" s="209"/>
      <c r="AG31" s="209"/>
      <c r="AH31" s="209"/>
      <c r="AI31" s="209"/>
      <c r="AJ31" s="209"/>
      <c r="AK31" s="129"/>
      <c r="AL31" s="129"/>
    </row>
    <row r="32" spans="1:46" ht="16.5" x14ac:dyDescent="0.3">
      <c r="A32" s="101"/>
      <c r="B32" s="101"/>
      <c r="C32" s="101"/>
      <c r="D32" s="101"/>
      <c r="E32" s="101"/>
      <c r="F32" s="101"/>
      <c r="G32" s="101"/>
      <c r="H32" s="101"/>
      <c r="I32" s="101"/>
      <c r="J32" s="2355"/>
      <c r="V32" s="2507"/>
      <c r="W32" s="138"/>
      <c r="X32" s="59"/>
      <c r="Y32" s="138">
        <f>SUM(Y33:Y38)</f>
        <v>2</v>
      </c>
      <c r="Z32" s="138">
        <f>SUM(Z33:Z38)</f>
        <v>6</v>
      </c>
      <c r="AA32" s="276"/>
      <c r="AB32" s="277"/>
      <c r="AC32" s="277"/>
      <c r="AD32" s="278"/>
      <c r="AE32" s="278"/>
      <c r="AF32" s="279"/>
      <c r="AG32" s="279"/>
      <c r="AH32" s="279"/>
      <c r="AI32" s="279"/>
      <c r="AJ32" s="279"/>
      <c r="AK32" s="129"/>
      <c r="AL32" s="129"/>
    </row>
    <row r="33" spans="1:212" s="1383" customFormat="1" ht="44.25" customHeight="1" x14ac:dyDescent="0.25">
      <c r="A33" s="718" t="s">
        <v>869</v>
      </c>
      <c r="B33" s="1183" t="s">
        <v>867</v>
      </c>
      <c r="C33" s="664" t="s">
        <v>285</v>
      </c>
      <c r="D33" s="694" t="s">
        <v>972</v>
      </c>
      <c r="E33" s="1379" t="s">
        <v>281</v>
      </c>
      <c r="F33" s="592" t="s">
        <v>296</v>
      </c>
      <c r="G33" s="696" t="s">
        <v>1673</v>
      </c>
      <c r="H33" s="867" t="s">
        <v>295</v>
      </c>
      <c r="I33" s="694" t="s">
        <v>878</v>
      </c>
      <c r="J33" s="2208">
        <v>2013</v>
      </c>
      <c r="V33" s="2210">
        <v>0</v>
      </c>
      <c r="W33" s="1243" t="s">
        <v>281</v>
      </c>
      <c r="X33" s="1243" t="s">
        <v>281</v>
      </c>
      <c r="Y33" s="1250">
        <v>1</v>
      </c>
      <c r="Z33" s="1250">
        <v>1</v>
      </c>
      <c r="AA33" s="1243" t="s">
        <v>281</v>
      </c>
      <c r="AB33" s="1196" t="s">
        <v>1340</v>
      </c>
      <c r="AC33" s="878"/>
      <c r="AD33" s="1244" t="s">
        <v>1676</v>
      </c>
      <c r="AE33" s="1244" t="s">
        <v>1677</v>
      </c>
      <c r="AF33" s="1244" t="s">
        <v>1678</v>
      </c>
      <c r="AG33" s="685">
        <v>41526</v>
      </c>
      <c r="AH33" s="685" t="s">
        <v>287</v>
      </c>
      <c r="AI33" s="685" t="s">
        <v>287</v>
      </c>
      <c r="AJ33" s="1243" t="s">
        <v>281</v>
      </c>
      <c r="AK33" s="685" t="s">
        <v>287</v>
      </c>
      <c r="AL33" s="685" t="s">
        <v>287</v>
      </c>
      <c r="AM33" s="685" t="s">
        <v>287</v>
      </c>
      <c r="AN33" s="685" t="s">
        <v>287</v>
      </c>
      <c r="AO33" s="685" t="s">
        <v>287</v>
      </c>
      <c r="AP33" s="1243" t="s">
        <v>281</v>
      </c>
      <c r="AQ33" s="1382"/>
      <c r="AR33" s="1382"/>
      <c r="AS33" s="1382"/>
      <c r="AT33" s="1382"/>
      <c r="AU33" s="1382"/>
      <c r="AV33" s="1382"/>
      <c r="AW33" s="1382"/>
      <c r="AX33" s="1382"/>
      <c r="AY33" s="1382"/>
      <c r="AZ33" s="1382"/>
      <c r="BA33" s="1382"/>
      <c r="BB33" s="1382"/>
      <c r="BC33" s="1382"/>
      <c r="BD33" s="1382"/>
      <c r="BE33" s="1382"/>
      <c r="BF33" s="1382"/>
      <c r="BG33" s="1382"/>
      <c r="BH33" s="1382"/>
      <c r="BI33" s="1382"/>
      <c r="BJ33" s="1382"/>
      <c r="BK33" s="1382"/>
      <c r="BL33" s="1382"/>
      <c r="BM33" s="1382"/>
      <c r="BN33" s="1382"/>
      <c r="BO33" s="1382"/>
      <c r="BP33" s="1382"/>
      <c r="BQ33" s="1382"/>
      <c r="BR33" s="1382"/>
      <c r="BS33" s="1382"/>
      <c r="BT33" s="1382"/>
      <c r="BU33" s="1382"/>
      <c r="BV33" s="1382"/>
      <c r="BW33" s="1382"/>
      <c r="BX33" s="1382"/>
      <c r="BY33" s="1382"/>
      <c r="BZ33" s="1382"/>
      <c r="CA33" s="1382"/>
      <c r="CB33" s="1382"/>
      <c r="CC33" s="1382"/>
      <c r="CD33" s="1382"/>
      <c r="CE33" s="1382"/>
      <c r="CF33" s="1382"/>
      <c r="CG33" s="1382"/>
      <c r="CH33" s="1382"/>
      <c r="CI33" s="1382"/>
      <c r="CJ33" s="1382"/>
      <c r="CK33" s="1382"/>
      <c r="CL33" s="1382"/>
      <c r="CM33" s="1382"/>
      <c r="CN33" s="1382"/>
      <c r="CO33" s="1382"/>
      <c r="CP33" s="1382"/>
      <c r="CQ33" s="1382"/>
      <c r="CR33" s="1382"/>
      <c r="CS33" s="1382"/>
      <c r="CT33" s="1382"/>
      <c r="CU33" s="1382"/>
      <c r="CV33" s="1382"/>
      <c r="CW33" s="1382"/>
      <c r="CX33" s="1382"/>
      <c r="CY33" s="1382"/>
      <c r="CZ33" s="1382"/>
      <c r="DA33" s="1382"/>
      <c r="DB33" s="1382"/>
      <c r="DC33" s="1382"/>
      <c r="DD33" s="1382"/>
      <c r="DE33" s="1382"/>
      <c r="DF33" s="1382"/>
      <c r="DG33" s="1382"/>
      <c r="DH33" s="1382"/>
      <c r="DI33" s="1382"/>
      <c r="DJ33" s="1382"/>
      <c r="DK33" s="1382"/>
      <c r="DL33" s="1382"/>
      <c r="DM33" s="1382"/>
      <c r="DN33" s="1382"/>
      <c r="DO33" s="1382"/>
      <c r="DP33" s="1382"/>
      <c r="DQ33" s="1382"/>
      <c r="DR33" s="1382"/>
      <c r="DS33" s="1382"/>
      <c r="DT33" s="1382"/>
      <c r="DU33" s="1382"/>
      <c r="DV33" s="1382"/>
      <c r="DW33" s="1382"/>
      <c r="DX33" s="1382"/>
      <c r="DY33" s="1382"/>
      <c r="DZ33" s="1382"/>
      <c r="EA33" s="1382"/>
      <c r="EB33" s="1382"/>
      <c r="EC33" s="1382"/>
      <c r="ED33" s="1382"/>
      <c r="EE33" s="1382"/>
      <c r="EF33" s="1382"/>
      <c r="EG33" s="1382"/>
      <c r="EH33" s="1382"/>
      <c r="EI33" s="1382"/>
      <c r="EJ33" s="1382"/>
      <c r="EK33" s="1382"/>
      <c r="EL33" s="1382"/>
      <c r="EM33" s="1382"/>
      <c r="EN33" s="1382"/>
      <c r="EO33" s="1382"/>
      <c r="EP33" s="1382"/>
      <c r="EQ33" s="1382"/>
      <c r="ER33" s="1382"/>
      <c r="ES33" s="1382"/>
      <c r="ET33" s="1382"/>
      <c r="EU33" s="1382"/>
      <c r="EV33" s="1382"/>
      <c r="EW33" s="1382"/>
      <c r="EX33" s="1382"/>
      <c r="EY33" s="1382"/>
      <c r="EZ33" s="1382"/>
      <c r="FA33" s="1382"/>
      <c r="FB33" s="1382"/>
      <c r="FC33" s="1382"/>
      <c r="FD33" s="1382"/>
      <c r="FE33" s="1382"/>
      <c r="FF33" s="1382"/>
      <c r="FG33" s="1382"/>
      <c r="FH33" s="1382"/>
      <c r="FI33" s="1382"/>
      <c r="FJ33" s="1382"/>
      <c r="FK33" s="1382"/>
      <c r="FL33" s="1382"/>
      <c r="FM33" s="1382"/>
      <c r="FN33" s="1382"/>
      <c r="FO33" s="1382"/>
      <c r="FP33" s="1382"/>
      <c r="FQ33" s="1382"/>
      <c r="FR33" s="1382"/>
      <c r="FS33" s="1382"/>
      <c r="FT33" s="1382"/>
      <c r="FU33" s="1382"/>
      <c r="FV33" s="1382"/>
      <c r="FW33" s="1382"/>
      <c r="FX33" s="1382"/>
      <c r="FY33" s="1382"/>
      <c r="FZ33" s="1382"/>
      <c r="GA33" s="1382"/>
      <c r="GB33" s="1382"/>
      <c r="GC33" s="1382"/>
      <c r="GD33" s="1382"/>
      <c r="GE33" s="1382"/>
      <c r="GF33" s="1382"/>
      <c r="GG33" s="1382"/>
      <c r="GH33" s="1382"/>
      <c r="GI33" s="1382"/>
      <c r="GJ33" s="1382"/>
      <c r="GK33" s="1382"/>
      <c r="GL33" s="1382"/>
      <c r="GM33" s="1382"/>
      <c r="GN33" s="1382"/>
      <c r="GO33" s="1382"/>
      <c r="GP33" s="1382"/>
      <c r="GQ33" s="1382"/>
      <c r="GR33" s="1382"/>
      <c r="GS33" s="1382"/>
      <c r="GT33" s="1382"/>
      <c r="GU33" s="1382"/>
      <c r="GV33" s="1382"/>
      <c r="GW33" s="1382"/>
      <c r="GX33" s="1382"/>
      <c r="GY33" s="1382"/>
      <c r="GZ33" s="1382"/>
      <c r="HA33" s="1382"/>
      <c r="HB33" s="1382"/>
      <c r="HC33" s="1382"/>
      <c r="HD33" s="1382"/>
    </row>
    <row r="34" spans="1:212" s="587" customFormat="1" ht="44.25" customHeight="1" x14ac:dyDescent="0.25">
      <c r="A34" s="718" t="s">
        <v>869</v>
      </c>
      <c r="B34" s="597" t="s">
        <v>5086</v>
      </c>
      <c r="C34" s="718" t="s">
        <v>285</v>
      </c>
      <c r="D34" s="694" t="s">
        <v>972</v>
      </c>
      <c r="E34" s="1379" t="s">
        <v>281</v>
      </c>
      <c r="F34" s="592" t="s">
        <v>296</v>
      </c>
      <c r="G34" s="759" t="s">
        <v>1679</v>
      </c>
      <c r="H34" s="715" t="s">
        <v>295</v>
      </c>
      <c r="I34" s="694" t="s">
        <v>878</v>
      </c>
      <c r="J34" s="1108">
        <v>2013</v>
      </c>
      <c r="V34" s="1112">
        <v>0</v>
      </c>
      <c r="W34" s="1243" t="s">
        <v>281</v>
      </c>
      <c r="X34" s="1243" t="s">
        <v>281</v>
      </c>
      <c r="Y34" s="761">
        <v>1</v>
      </c>
      <c r="Z34" s="761">
        <v>1</v>
      </c>
      <c r="AA34" s="1243" t="s">
        <v>1680</v>
      </c>
      <c r="AB34" s="1221" t="s">
        <v>1681</v>
      </c>
      <c r="AC34" s="757"/>
      <c r="AD34" s="865" t="s">
        <v>1682</v>
      </c>
      <c r="AE34" s="1286" t="s">
        <v>1683</v>
      </c>
      <c r="AF34" s="805" t="s">
        <v>1684</v>
      </c>
      <c r="AG34" s="685">
        <v>41471</v>
      </c>
      <c r="AH34" s="756" t="s">
        <v>287</v>
      </c>
      <c r="AI34" s="755" t="s">
        <v>287</v>
      </c>
      <c r="AJ34" s="1244" t="s">
        <v>392</v>
      </c>
      <c r="AK34" s="755" t="s">
        <v>287</v>
      </c>
      <c r="AL34" s="755" t="s">
        <v>287</v>
      </c>
      <c r="AM34" s="755" t="s">
        <v>287</v>
      </c>
      <c r="AN34" s="755" t="s">
        <v>287</v>
      </c>
      <c r="AO34" s="755" t="s">
        <v>287</v>
      </c>
      <c r="AP34" s="1219" t="s">
        <v>287</v>
      </c>
    </row>
    <row r="35" spans="1:212" s="587" customFormat="1" ht="153" x14ac:dyDescent="0.25">
      <c r="A35" s="718" t="s">
        <v>869</v>
      </c>
      <c r="B35" s="597" t="s">
        <v>5086</v>
      </c>
      <c r="C35" s="718" t="s">
        <v>285</v>
      </c>
      <c r="D35" s="694" t="s">
        <v>972</v>
      </c>
      <c r="E35" s="1379" t="s">
        <v>281</v>
      </c>
      <c r="F35" s="592" t="s">
        <v>296</v>
      </c>
      <c r="G35" s="759" t="s">
        <v>5087</v>
      </c>
      <c r="H35" s="715" t="s">
        <v>295</v>
      </c>
      <c r="I35" s="694" t="s">
        <v>878</v>
      </c>
      <c r="J35" s="1108">
        <v>2013</v>
      </c>
      <c r="V35" s="1112">
        <v>0</v>
      </c>
      <c r="W35" s="1243" t="s">
        <v>281</v>
      </c>
      <c r="X35" s="1243" t="s">
        <v>281</v>
      </c>
      <c r="Y35" s="1398">
        <v>0</v>
      </c>
      <c r="Z35" s="1398">
        <v>1</v>
      </c>
      <c r="AA35" s="1243" t="s">
        <v>281</v>
      </c>
      <c r="AB35" s="1243" t="s">
        <v>281</v>
      </c>
      <c r="AC35" s="757"/>
      <c r="AD35" s="1326" t="s">
        <v>1687</v>
      </c>
      <c r="AE35" s="1244" t="s">
        <v>1688</v>
      </c>
      <c r="AF35" s="1244" t="s">
        <v>1689</v>
      </c>
      <c r="AG35" s="685">
        <v>41514</v>
      </c>
      <c r="AH35" s="756" t="s">
        <v>287</v>
      </c>
      <c r="AI35" s="755" t="s">
        <v>287</v>
      </c>
      <c r="AJ35" s="1243" t="s">
        <v>281</v>
      </c>
      <c r="AK35" s="755" t="s">
        <v>287</v>
      </c>
      <c r="AL35" s="755" t="s">
        <v>287</v>
      </c>
      <c r="AM35" s="755" t="s">
        <v>287</v>
      </c>
      <c r="AN35" s="755" t="s">
        <v>287</v>
      </c>
      <c r="AO35" s="755" t="s">
        <v>287</v>
      </c>
      <c r="AP35" s="1219" t="s">
        <v>287</v>
      </c>
    </row>
    <row r="36" spans="1:212" s="587" customFormat="1" ht="153" x14ac:dyDescent="0.25">
      <c r="A36" s="718" t="s">
        <v>869</v>
      </c>
      <c r="B36" s="597" t="s">
        <v>297</v>
      </c>
      <c r="C36" s="718" t="s">
        <v>285</v>
      </c>
      <c r="D36" s="694" t="s">
        <v>972</v>
      </c>
      <c r="E36" s="1379" t="s">
        <v>281</v>
      </c>
      <c r="F36" s="592" t="s">
        <v>296</v>
      </c>
      <c r="G36" s="759" t="s">
        <v>5088</v>
      </c>
      <c r="H36" s="715" t="s">
        <v>295</v>
      </c>
      <c r="I36" s="694" t="s">
        <v>878</v>
      </c>
      <c r="J36" s="1108">
        <v>2013</v>
      </c>
      <c r="V36" s="1112">
        <v>0</v>
      </c>
      <c r="W36" s="1243" t="s">
        <v>281</v>
      </c>
      <c r="X36" s="1243" t="s">
        <v>281</v>
      </c>
      <c r="Y36" s="1398">
        <v>0</v>
      </c>
      <c r="Z36" s="1398">
        <v>1</v>
      </c>
      <c r="AA36" s="1243" t="s">
        <v>281</v>
      </c>
      <c r="AB36" s="1243" t="s">
        <v>281</v>
      </c>
      <c r="AC36" s="757"/>
      <c r="AD36" s="1326" t="s">
        <v>1687</v>
      </c>
      <c r="AE36" s="1244" t="s">
        <v>1692</v>
      </c>
      <c r="AF36" s="1244" t="s">
        <v>1693</v>
      </c>
      <c r="AG36" s="685">
        <v>41514</v>
      </c>
      <c r="AH36" s="756" t="s">
        <v>287</v>
      </c>
      <c r="AI36" s="755" t="s">
        <v>287</v>
      </c>
      <c r="AJ36" s="1243" t="s">
        <v>281</v>
      </c>
      <c r="AK36" s="755" t="s">
        <v>287</v>
      </c>
      <c r="AL36" s="755" t="s">
        <v>287</v>
      </c>
      <c r="AM36" s="755" t="s">
        <v>287</v>
      </c>
      <c r="AN36" s="755" t="s">
        <v>287</v>
      </c>
      <c r="AO36" s="755" t="s">
        <v>287</v>
      </c>
      <c r="AP36" s="1219" t="s">
        <v>287</v>
      </c>
    </row>
    <row r="37" spans="1:212" s="587" customFormat="1" ht="153" x14ac:dyDescent="0.25">
      <c r="A37" s="718" t="s">
        <v>869</v>
      </c>
      <c r="B37" s="597" t="s">
        <v>297</v>
      </c>
      <c r="C37" s="718" t="s">
        <v>285</v>
      </c>
      <c r="D37" s="694" t="s">
        <v>972</v>
      </c>
      <c r="E37" s="1379" t="s">
        <v>281</v>
      </c>
      <c r="F37" s="592" t="s">
        <v>296</v>
      </c>
      <c r="G37" s="759" t="s">
        <v>5089</v>
      </c>
      <c r="H37" s="715" t="s">
        <v>295</v>
      </c>
      <c r="I37" s="694" t="s">
        <v>878</v>
      </c>
      <c r="J37" s="1108">
        <v>2013</v>
      </c>
      <c r="V37" s="1112">
        <v>0</v>
      </c>
      <c r="W37" s="1243" t="s">
        <v>281</v>
      </c>
      <c r="X37" s="1243" t="s">
        <v>281</v>
      </c>
      <c r="Y37" s="1398">
        <v>0</v>
      </c>
      <c r="Z37" s="1398">
        <v>1</v>
      </c>
      <c r="AA37" s="1243" t="s">
        <v>281</v>
      </c>
      <c r="AB37" s="1243" t="s">
        <v>281</v>
      </c>
      <c r="AC37" s="757"/>
      <c r="AD37" s="1326" t="s">
        <v>1694</v>
      </c>
      <c r="AE37" s="1244" t="s">
        <v>1695</v>
      </c>
      <c r="AF37" s="1244" t="s">
        <v>1690</v>
      </c>
      <c r="AG37" s="685" t="s">
        <v>1696</v>
      </c>
      <c r="AH37" s="756" t="s">
        <v>287</v>
      </c>
      <c r="AI37" s="755" t="s">
        <v>287</v>
      </c>
      <c r="AJ37" s="1243" t="s">
        <v>281</v>
      </c>
      <c r="AK37" s="755" t="s">
        <v>287</v>
      </c>
      <c r="AL37" s="755" t="s">
        <v>287</v>
      </c>
      <c r="AM37" s="755" t="s">
        <v>287</v>
      </c>
      <c r="AN37" s="755" t="s">
        <v>287</v>
      </c>
      <c r="AO37" s="755" t="s">
        <v>287</v>
      </c>
      <c r="AP37" s="1219" t="s">
        <v>287</v>
      </c>
    </row>
    <row r="38" spans="1:212" s="587" customFormat="1" ht="153" x14ac:dyDescent="0.25">
      <c r="A38" s="718" t="s">
        <v>869</v>
      </c>
      <c r="B38" s="597" t="s">
        <v>297</v>
      </c>
      <c r="C38" s="718" t="s">
        <v>285</v>
      </c>
      <c r="D38" s="694" t="s">
        <v>972</v>
      </c>
      <c r="E38" s="1379" t="s">
        <v>281</v>
      </c>
      <c r="F38" s="592" t="s">
        <v>296</v>
      </c>
      <c r="G38" s="759" t="s">
        <v>5090</v>
      </c>
      <c r="H38" s="715" t="s">
        <v>295</v>
      </c>
      <c r="I38" s="694" t="s">
        <v>878</v>
      </c>
      <c r="J38" s="1108">
        <v>2013</v>
      </c>
      <c r="V38" s="1112">
        <v>0</v>
      </c>
      <c r="W38" s="1243" t="s">
        <v>281</v>
      </c>
      <c r="X38" s="1243" t="s">
        <v>281</v>
      </c>
      <c r="Y38" s="1398">
        <v>0</v>
      </c>
      <c r="Z38" s="1398">
        <v>1</v>
      </c>
      <c r="AA38" s="1243" t="s">
        <v>281</v>
      </c>
      <c r="AB38" s="1243" t="s">
        <v>281</v>
      </c>
      <c r="AC38" s="757"/>
      <c r="AD38" s="1326" t="s">
        <v>1687</v>
      </c>
      <c r="AE38" s="1326" t="s">
        <v>1699</v>
      </c>
      <c r="AF38" s="1326" t="s">
        <v>1693</v>
      </c>
      <c r="AG38" s="685" t="s">
        <v>1696</v>
      </c>
      <c r="AH38" s="756" t="s">
        <v>287</v>
      </c>
      <c r="AI38" s="755" t="s">
        <v>287</v>
      </c>
      <c r="AJ38" s="1243" t="s">
        <v>281</v>
      </c>
      <c r="AK38" s="755" t="s">
        <v>287</v>
      </c>
      <c r="AL38" s="755" t="s">
        <v>287</v>
      </c>
      <c r="AM38" s="755" t="s">
        <v>287</v>
      </c>
      <c r="AN38" s="755" t="s">
        <v>287</v>
      </c>
      <c r="AO38" s="755" t="s">
        <v>287</v>
      </c>
      <c r="AP38" s="1219" t="s">
        <v>287</v>
      </c>
    </row>
    <row r="39" spans="1:212" ht="37.5" customHeight="1" x14ac:dyDescent="0.25">
      <c r="A39" s="1377"/>
      <c r="B39" s="1377"/>
      <c r="C39" s="1377"/>
      <c r="D39" s="1377"/>
      <c r="E39" s="1377"/>
      <c r="F39" s="1377"/>
      <c r="G39" s="513"/>
      <c r="H39" s="1377"/>
      <c r="I39" s="1377"/>
      <c r="J39" s="2463"/>
      <c r="V39" s="2261"/>
      <c r="W39" s="537"/>
      <c r="X39" s="209"/>
      <c r="Y39" s="45">
        <f>SUM(Y40,Y46)</f>
        <v>4</v>
      </c>
      <c r="Z39" s="45">
        <f>SUM(Z40,Z46)</f>
        <v>4</v>
      </c>
      <c r="AA39" s="209"/>
      <c r="AB39" s="209"/>
      <c r="AC39" s="209"/>
      <c r="AD39" s="209"/>
      <c r="AE39" s="216"/>
      <c r="AF39" s="209"/>
      <c r="AG39" s="209"/>
      <c r="AH39" s="209"/>
      <c r="AI39" s="209"/>
      <c r="AJ39" s="209"/>
      <c r="AK39" s="129"/>
      <c r="AO39" s="129"/>
      <c r="AP39" s="129"/>
    </row>
    <row r="40" spans="1:212" ht="16.5" x14ac:dyDescent="0.3">
      <c r="A40" s="101"/>
      <c r="B40" s="101"/>
      <c r="C40" s="101"/>
      <c r="D40" s="101"/>
      <c r="E40" s="101"/>
      <c r="F40" s="101"/>
      <c r="G40" s="101"/>
      <c r="H40" s="101"/>
      <c r="I40" s="101"/>
      <c r="J40" s="2355"/>
      <c r="V40" s="2507"/>
      <c r="W40" s="138"/>
      <c r="X40" s="59"/>
      <c r="Y40" s="138">
        <f>SUM(Y41:Y45)</f>
        <v>3</v>
      </c>
      <c r="Z40" s="138">
        <f>SUM(Z41:Z45)</f>
        <v>3</v>
      </c>
      <c r="AA40" s="276"/>
      <c r="AB40" s="277"/>
      <c r="AC40" s="277"/>
      <c r="AD40" s="278"/>
      <c r="AE40" s="278"/>
      <c r="AF40" s="279"/>
      <c r="AG40" s="279"/>
      <c r="AH40" s="279"/>
      <c r="AI40" s="279"/>
      <c r="AJ40" s="279"/>
      <c r="AL40" s="129"/>
      <c r="AM40" s="129"/>
      <c r="AN40" s="129"/>
      <c r="AO40" s="129"/>
      <c r="AP40" s="129"/>
    </row>
    <row r="41" spans="1:212" s="587" customFormat="1" ht="44.25" customHeight="1" x14ac:dyDescent="0.25">
      <c r="A41" s="718" t="s">
        <v>869</v>
      </c>
      <c r="B41" s="1183" t="s">
        <v>867</v>
      </c>
      <c r="C41" s="718" t="s">
        <v>285</v>
      </c>
      <c r="D41" s="694" t="s">
        <v>972</v>
      </c>
      <c r="E41" s="1379" t="s">
        <v>281</v>
      </c>
      <c r="F41" s="1397" t="s">
        <v>296</v>
      </c>
      <c r="G41" s="759" t="s">
        <v>1704</v>
      </c>
      <c r="H41" s="715" t="s">
        <v>289</v>
      </c>
      <c r="I41" s="1244" t="s">
        <v>1438</v>
      </c>
      <c r="J41" s="1108">
        <v>2013</v>
      </c>
      <c r="V41" s="1112">
        <v>0</v>
      </c>
      <c r="W41" s="1243" t="s">
        <v>281</v>
      </c>
      <c r="X41" s="1243" t="s">
        <v>281</v>
      </c>
      <c r="Y41" s="1398">
        <v>1</v>
      </c>
      <c r="Z41" s="1399">
        <v>1</v>
      </c>
      <c r="AA41" s="1243" t="s">
        <v>281</v>
      </c>
      <c r="AB41" s="1243" t="s">
        <v>281</v>
      </c>
      <c r="AC41" s="757"/>
      <c r="AD41" s="1243" t="s">
        <v>281</v>
      </c>
      <c r="AE41" s="1394" t="s">
        <v>281</v>
      </c>
      <c r="AF41" s="1394" t="s">
        <v>281</v>
      </c>
      <c r="AG41" s="1394" t="s">
        <v>281</v>
      </c>
      <c r="AH41" s="756" t="s">
        <v>287</v>
      </c>
      <c r="AI41" s="755" t="s">
        <v>287</v>
      </c>
      <c r="AJ41" s="1243" t="s">
        <v>281</v>
      </c>
      <c r="AK41" s="755" t="s">
        <v>287</v>
      </c>
      <c r="AL41" s="755" t="s">
        <v>287</v>
      </c>
      <c r="AM41" s="755" t="s">
        <v>287</v>
      </c>
      <c r="AN41" s="755" t="s">
        <v>287</v>
      </c>
      <c r="AO41" s="755" t="s">
        <v>287</v>
      </c>
      <c r="AP41" s="1219" t="s">
        <v>287</v>
      </c>
    </row>
    <row r="42" spans="1:212" s="587" customFormat="1" ht="153" x14ac:dyDescent="0.25">
      <c r="A42" s="718" t="s">
        <v>869</v>
      </c>
      <c r="B42" s="1183" t="s">
        <v>867</v>
      </c>
      <c r="C42" s="718" t="s">
        <v>285</v>
      </c>
      <c r="D42" s="694" t="s">
        <v>972</v>
      </c>
      <c r="E42" s="1379" t="s">
        <v>281</v>
      </c>
      <c r="F42" s="1397" t="s">
        <v>296</v>
      </c>
      <c r="G42" s="759" t="s">
        <v>1617</v>
      </c>
      <c r="H42" s="715" t="s">
        <v>289</v>
      </c>
      <c r="I42" s="1244" t="s">
        <v>1438</v>
      </c>
      <c r="J42" s="1108">
        <v>2013</v>
      </c>
      <c r="V42" s="1112">
        <v>0</v>
      </c>
      <c r="W42" s="1243" t="s">
        <v>281</v>
      </c>
      <c r="X42" s="1243" t="s">
        <v>281</v>
      </c>
      <c r="Y42" s="1398">
        <v>0</v>
      </c>
      <c r="Z42" s="1399">
        <v>0</v>
      </c>
      <c r="AA42" s="1243" t="s">
        <v>281</v>
      </c>
      <c r="AB42" s="1243" t="s">
        <v>281</v>
      </c>
      <c r="AC42" s="757"/>
      <c r="AD42" s="1284" t="s">
        <v>5084</v>
      </c>
      <c r="AE42" s="1394" t="s">
        <v>281</v>
      </c>
      <c r="AF42" s="1394" t="s">
        <v>281</v>
      </c>
      <c r="AG42" s="1394" t="s">
        <v>281</v>
      </c>
      <c r="AH42" s="756" t="s">
        <v>287</v>
      </c>
      <c r="AI42" s="755" t="s">
        <v>287</v>
      </c>
      <c r="AJ42" s="1243" t="s">
        <v>281</v>
      </c>
      <c r="AK42" s="755" t="s">
        <v>287</v>
      </c>
      <c r="AL42" s="755" t="s">
        <v>287</v>
      </c>
      <c r="AM42" s="755" t="s">
        <v>287</v>
      </c>
      <c r="AN42" s="755" t="s">
        <v>287</v>
      </c>
      <c r="AO42" s="755" t="s">
        <v>287</v>
      </c>
      <c r="AP42" s="1219" t="s">
        <v>287</v>
      </c>
    </row>
    <row r="43" spans="1:212" s="587" customFormat="1" ht="44.25" customHeight="1" x14ac:dyDescent="0.25">
      <c r="A43" s="718" t="s">
        <v>869</v>
      </c>
      <c r="B43" s="1183" t="s">
        <v>867</v>
      </c>
      <c r="C43" s="718" t="s">
        <v>285</v>
      </c>
      <c r="D43" s="694" t="s">
        <v>972</v>
      </c>
      <c r="E43" s="1379" t="s">
        <v>281</v>
      </c>
      <c r="F43" s="1397" t="s">
        <v>296</v>
      </c>
      <c r="G43" s="759" t="s">
        <v>1480</v>
      </c>
      <c r="H43" s="715" t="s">
        <v>289</v>
      </c>
      <c r="I43" s="1244" t="s">
        <v>1438</v>
      </c>
      <c r="J43" s="1108">
        <v>2013</v>
      </c>
      <c r="V43" s="1112">
        <v>0</v>
      </c>
      <c r="W43" s="1243" t="s">
        <v>281</v>
      </c>
      <c r="X43" s="1243" t="s">
        <v>281</v>
      </c>
      <c r="Y43" s="1398">
        <v>0</v>
      </c>
      <c r="Z43" s="1399">
        <v>0</v>
      </c>
      <c r="AA43" s="1243" t="s">
        <v>281</v>
      </c>
      <c r="AB43" s="1243" t="s">
        <v>281</v>
      </c>
      <c r="AC43" s="757"/>
      <c r="AD43" s="1394" t="s">
        <v>281</v>
      </c>
      <c r="AE43" s="1394" t="s">
        <v>281</v>
      </c>
      <c r="AF43" s="1394" t="s">
        <v>281</v>
      </c>
      <c r="AG43" s="1394" t="s">
        <v>281</v>
      </c>
      <c r="AH43" s="756" t="s">
        <v>287</v>
      </c>
      <c r="AI43" s="755" t="s">
        <v>287</v>
      </c>
      <c r="AJ43" s="1243" t="s">
        <v>281</v>
      </c>
      <c r="AK43" s="755" t="s">
        <v>287</v>
      </c>
      <c r="AL43" s="755" t="s">
        <v>287</v>
      </c>
      <c r="AM43" s="755" t="s">
        <v>287</v>
      </c>
      <c r="AN43" s="755" t="s">
        <v>287</v>
      </c>
      <c r="AO43" s="755" t="s">
        <v>287</v>
      </c>
      <c r="AP43" s="1219" t="s">
        <v>287</v>
      </c>
    </row>
    <row r="44" spans="1:212" s="587" customFormat="1" ht="41.25" customHeight="1" x14ac:dyDescent="0.25">
      <c r="A44" s="718" t="s">
        <v>869</v>
      </c>
      <c r="B44" s="1183" t="s">
        <v>867</v>
      </c>
      <c r="C44" s="718" t="s">
        <v>285</v>
      </c>
      <c r="D44" s="694" t="s">
        <v>972</v>
      </c>
      <c r="E44" s="1243" t="s">
        <v>281</v>
      </c>
      <c r="F44" s="1397" t="s">
        <v>296</v>
      </c>
      <c r="G44" s="759" t="s">
        <v>1706</v>
      </c>
      <c r="H44" s="715" t="s">
        <v>289</v>
      </c>
      <c r="I44" s="1244" t="s">
        <v>1438</v>
      </c>
      <c r="J44" s="1108">
        <v>2013</v>
      </c>
      <c r="V44" s="1112">
        <v>0</v>
      </c>
      <c r="W44" s="1408" t="s">
        <v>281</v>
      </c>
      <c r="X44" s="1408" t="s">
        <v>281</v>
      </c>
      <c r="Y44" s="1398">
        <v>1</v>
      </c>
      <c r="Z44" s="1399">
        <v>1</v>
      </c>
      <c r="AA44" s="1423" t="s">
        <v>281</v>
      </c>
      <c r="AB44" s="1423" t="s">
        <v>281</v>
      </c>
      <c r="AC44" s="1426"/>
      <c r="AD44" s="1284" t="s">
        <v>1709</v>
      </c>
      <c r="AE44" s="1284" t="s">
        <v>1710</v>
      </c>
      <c r="AF44" s="1284" t="s">
        <v>1442</v>
      </c>
      <c r="AG44" s="1404">
        <v>41548</v>
      </c>
      <c r="AH44" s="756" t="s">
        <v>287</v>
      </c>
      <c r="AI44" s="755" t="s">
        <v>287</v>
      </c>
      <c r="AJ44" s="1243" t="s">
        <v>281</v>
      </c>
      <c r="AK44" s="755" t="s">
        <v>287</v>
      </c>
      <c r="AL44" s="755" t="s">
        <v>287</v>
      </c>
      <c r="AM44" s="755" t="s">
        <v>287</v>
      </c>
      <c r="AN44" s="755" t="s">
        <v>287</v>
      </c>
      <c r="AO44" s="755" t="s">
        <v>287</v>
      </c>
      <c r="AP44" s="1219" t="s">
        <v>287</v>
      </c>
    </row>
    <row r="45" spans="1:212" s="587" customFormat="1" ht="45.75" customHeight="1" x14ac:dyDescent="0.25">
      <c r="A45" s="718" t="s">
        <v>869</v>
      </c>
      <c r="B45" s="1183" t="s">
        <v>867</v>
      </c>
      <c r="C45" s="718" t="s">
        <v>285</v>
      </c>
      <c r="D45" s="694" t="s">
        <v>972</v>
      </c>
      <c r="E45" s="1243" t="s">
        <v>281</v>
      </c>
      <c r="F45" s="1397" t="s">
        <v>296</v>
      </c>
      <c r="G45" s="1557" t="s">
        <v>5091</v>
      </c>
      <c r="H45" s="1554" t="s">
        <v>289</v>
      </c>
      <c r="I45" s="1625" t="s">
        <v>1438</v>
      </c>
      <c r="J45" s="1556">
        <v>2013</v>
      </c>
      <c r="V45" s="1112">
        <v>0</v>
      </c>
      <c r="W45" s="1408" t="s">
        <v>281</v>
      </c>
      <c r="X45" s="1408" t="s">
        <v>281</v>
      </c>
      <c r="Y45" s="1398">
        <v>1</v>
      </c>
      <c r="Z45" s="1399">
        <v>1</v>
      </c>
      <c r="AA45" s="1423" t="s">
        <v>281</v>
      </c>
      <c r="AB45" s="1423" t="s">
        <v>281</v>
      </c>
      <c r="AC45" s="1426"/>
      <c r="AD45" s="1284"/>
      <c r="AE45" s="1284"/>
      <c r="AF45" s="1562" t="s">
        <v>2263</v>
      </c>
      <c r="AG45" s="1565">
        <v>41634</v>
      </c>
      <c r="AH45" s="1562" t="s">
        <v>287</v>
      </c>
      <c r="AI45" s="1565" t="s">
        <v>287</v>
      </c>
      <c r="AJ45" s="1243" t="s">
        <v>281</v>
      </c>
      <c r="AK45" s="755" t="s">
        <v>287</v>
      </c>
      <c r="AL45" s="755" t="s">
        <v>287</v>
      </c>
      <c r="AM45" s="755" t="s">
        <v>287</v>
      </c>
      <c r="AN45" s="755" t="s">
        <v>287</v>
      </c>
      <c r="AO45" s="755" t="s">
        <v>287</v>
      </c>
      <c r="AP45" s="1219" t="s">
        <v>287</v>
      </c>
    </row>
    <row r="46" spans="1:212" ht="16.5" x14ac:dyDescent="0.3">
      <c r="A46" s="101"/>
      <c r="B46" s="101"/>
      <c r="C46" s="101"/>
      <c r="D46" s="101"/>
      <c r="E46" s="101"/>
      <c r="F46" s="101"/>
      <c r="G46" s="101"/>
      <c r="H46" s="101"/>
      <c r="I46" s="101"/>
      <c r="J46" s="2355"/>
      <c r="V46" s="2507"/>
      <c r="W46" s="138"/>
      <c r="X46" s="59"/>
      <c r="Y46" s="138">
        <f>SUM(Y47)</f>
        <v>1</v>
      </c>
      <c r="Z46" s="138">
        <f>SUM(Z47)</f>
        <v>1</v>
      </c>
      <c r="AA46" s="276"/>
      <c r="AB46" s="277"/>
      <c r="AC46" s="277"/>
      <c r="AD46" s="278"/>
      <c r="AE46" s="278"/>
      <c r="AF46" s="279"/>
      <c r="AG46" s="279"/>
      <c r="AH46" s="279"/>
      <c r="AI46" s="279"/>
      <c r="AJ46" s="279"/>
      <c r="AK46" s="129"/>
      <c r="AL46" s="129"/>
      <c r="AM46" s="129"/>
      <c r="AN46" s="129"/>
    </row>
    <row r="47" spans="1:212" s="587" customFormat="1" ht="41.25" customHeight="1" x14ac:dyDescent="0.25">
      <c r="A47" s="718" t="s">
        <v>869</v>
      </c>
      <c r="B47" s="1183" t="s">
        <v>867</v>
      </c>
      <c r="C47" s="718" t="s">
        <v>285</v>
      </c>
      <c r="D47" s="694" t="s">
        <v>972</v>
      </c>
      <c r="E47" s="1379" t="s">
        <v>281</v>
      </c>
      <c r="F47" s="1397" t="s">
        <v>296</v>
      </c>
      <c r="G47" s="759" t="s">
        <v>1636</v>
      </c>
      <c r="H47" s="715" t="s">
        <v>295</v>
      </c>
      <c r="I47" s="1244" t="s">
        <v>1700</v>
      </c>
      <c r="J47" s="1108">
        <v>2013</v>
      </c>
      <c r="V47" s="1112">
        <v>0</v>
      </c>
      <c r="W47" s="1243" t="s">
        <v>281</v>
      </c>
      <c r="X47" s="1243" t="s">
        <v>281</v>
      </c>
      <c r="Y47" s="1398">
        <v>1</v>
      </c>
      <c r="Z47" s="1399">
        <v>1</v>
      </c>
      <c r="AA47" s="1243" t="s">
        <v>281</v>
      </c>
      <c r="AB47" s="1243" t="s">
        <v>281</v>
      </c>
      <c r="AC47" s="757"/>
      <c r="AD47" s="1284" t="s">
        <v>1702</v>
      </c>
      <c r="AE47" s="805" t="s">
        <v>1703</v>
      </c>
      <c r="AF47" s="1284" t="s">
        <v>1442</v>
      </c>
      <c r="AG47" s="1404">
        <v>41548</v>
      </c>
      <c r="AH47" s="756" t="s">
        <v>287</v>
      </c>
      <c r="AI47" s="755" t="s">
        <v>287</v>
      </c>
      <c r="AJ47" s="1243" t="s">
        <v>281</v>
      </c>
      <c r="AK47" s="755" t="s">
        <v>287</v>
      </c>
      <c r="AL47" s="755" t="s">
        <v>287</v>
      </c>
      <c r="AM47" s="755" t="s">
        <v>287</v>
      </c>
      <c r="AN47" s="755" t="s">
        <v>287</v>
      </c>
      <c r="AO47" s="755" t="s">
        <v>287</v>
      </c>
      <c r="AP47" s="1219" t="s">
        <v>287</v>
      </c>
    </row>
    <row r="48" spans="1:212" ht="16.5" x14ac:dyDescent="0.25">
      <c r="A48" s="1377"/>
      <c r="B48" s="1377"/>
      <c r="C48" s="1377"/>
      <c r="D48" s="1377"/>
      <c r="E48" s="1377"/>
      <c r="F48" s="1377"/>
      <c r="G48" s="513"/>
      <c r="H48" s="1377"/>
      <c r="I48" s="1377"/>
      <c r="J48" s="2463"/>
      <c r="V48" s="2261"/>
      <c r="W48" s="537"/>
      <c r="X48" s="209"/>
      <c r="Y48" s="45">
        <f>SUM(Y49)</f>
        <v>2</v>
      </c>
      <c r="Z48" s="45">
        <f>SUM(Z49)</f>
        <v>5</v>
      </c>
      <c r="AA48" s="209"/>
      <c r="AB48" s="209"/>
      <c r="AC48" s="209"/>
      <c r="AD48" s="209"/>
      <c r="AE48" s="216"/>
      <c r="AF48" s="209"/>
      <c r="AG48" s="209"/>
      <c r="AH48" s="209"/>
      <c r="AI48" s="209"/>
      <c r="AJ48" s="209"/>
      <c r="AL48" s="190"/>
      <c r="AM48" s="190"/>
      <c r="AN48" s="190"/>
      <c r="AO48" s="190"/>
      <c r="AP48" s="190"/>
    </row>
    <row r="49" spans="1:42" ht="16.5" x14ac:dyDescent="0.3">
      <c r="A49" s="101"/>
      <c r="B49" s="101"/>
      <c r="C49" s="101"/>
      <c r="D49" s="101"/>
      <c r="E49" s="101"/>
      <c r="F49" s="101"/>
      <c r="G49" s="101"/>
      <c r="H49" s="101"/>
      <c r="I49" s="101"/>
      <c r="J49" s="2355"/>
      <c r="V49" s="2507"/>
      <c r="W49" s="138"/>
      <c r="X49" s="59"/>
      <c r="Y49" s="138">
        <f>SUM(Y50:Y51)</f>
        <v>2</v>
      </c>
      <c r="Z49" s="138">
        <f>SUM(Z50:Z51)</f>
        <v>5</v>
      </c>
      <c r="AA49" s="276"/>
      <c r="AB49" s="277"/>
      <c r="AC49" s="277"/>
      <c r="AD49" s="278"/>
      <c r="AE49" s="278"/>
      <c r="AF49" s="279"/>
      <c r="AG49" s="279"/>
      <c r="AH49" s="279"/>
      <c r="AI49" s="279"/>
      <c r="AJ49" s="279"/>
      <c r="AK49" s="129"/>
      <c r="AL49" s="129"/>
      <c r="AM49" s="129"/>
      <c r="AN49" s="129"/>
    </row>
    <row r="50" spans="1:42" s="587" customFormat="1" ht="49.5" customHeight="1" x14ac:dyDescent="0.25">
      <c r="A50" s="1196" t="s">
        <v>869</v>
      </c>
      <c r="B50" s="1187" t="s">
        <v>1362</v>
      </c>
      <c r="C50" s="665" t="s">
        <v>285</v>
      </c>
      <c r="D50" s="694" t="s">
        <v>972</v>
      </c>
      <c r="E50" s="1389" t="s">
        <v>281</v>
      </c>
      <c r="F50" s="592" t="s">
        <v>296</v>
      </c>
      <c r="G50" s="759" t="s">
        <v>1667</v>
      </c>
      <c r="H50" s="715" t="s">
        <v>295</v>
      </c>
      <c r="I50" s="694" t="s">
        <v>299</v>
      </c>
      <c r="J50" s="1108">
        <v>2012</v>
      </c>
      <c r="V50" s="2627">
        <v>0</v>
      </c>
      <c r="W50" s="685">
        <v>41404</v>
      </c>
      <c r="X50" s="668" t="s">
        <v>283</v>
      </c>
      <c r="Y50" s="1264">
        <v>1</v>
      </c>
      <c r="Z50" s="1264">
        <v>1</v>
      </c>
      <c r="AA50" s="631" t="s">
        <v>980</v>
      </c>
      <c r="AB50" s="1196" t="s">
        <v>5092</v>
      </c>
      <c r="AC50" s="1437"/>
      <c r="AD50" s="689" t="s">
        <v>1714</v>
      </c>
      <c r="AE50" s="805" t="s">
        <v>1715</v>
      </c>
      <c r="AF50" s="1284" t="s">
        <v>1716</v>
      </c>
      <c r="AG50" s="685">
        <v>41604</v>
      </c>
      <c r="AH50" s="736" t="s">
        <v>645</v>
      </c>
      <c r="AI50" s="736" t="s">
        <v>645</v>
      </c>
      <c r="AJ50" s="863" t="s">
        <v>5093</v>
      </c>
      <c r="AK50" s="736" t="s">
        <v>645</v>
      </c>
      <c r="AL50" s="736" t="s">
        <v>645</v>
      </c>
      <c r="AM50" s="736" t="s">
        <v>645</v>
      </c>
      <c r="AN50" s="736" t="s">
        <v>645</v>
      </c>
      <c r="AO50" s="736" t="s">
        <v>645</v>
      </c>
      <c r="AP50" s="1182" t="s">
        <v>281</v>
      </c>
    </row>
    <row r="51" spans="1:42" s="1342" customFormat="1" ht="58.5" customHeight="1" x14ac:dyDescent="0.25">
      <c r="A51" s="1384" t="s">
        <v>869</v>
      </c>
      <c r="B51" s="1438" t="s">
        <v>1362</v>
      </c>
      <c r="C51" s="1384" t="s">
        <v>285</v>
      </c>
      <c r="D51" s="1386" t="s">
        <v>972</v>
      </c>
      <c r="E51" s="1347" t="s">
        <v>281</v>
      </c>
      <c r="F51" s="1339" t="s">
        <v>296</v>
      </c>
      <c r="G51" s="1414" t="s">
        <v>1295</v>
      </c>
      <c r="H51" s="1429" t="s">
        <v>295</v>
      </c>
      <c r="I51" s="1386" t="s">
        <v>299</v>
      </c>
      <c r="J51" s="1430">
        <v>2012</v>
      </c>
      <c r="V51" s="1431">
        <v>0.98</v>
      </c>
      <c r="W51" s="1340">
        <v>41138</v>
      </c>
      <c r="X51" s="1416" t="s">
        <v>283</v>
      </c>
      <c r="Y51" s="1419">
        <v>1</v>
      </c>
      <c r="Z51" s="1419">
        <v>4</v>
      </c>
      <c r="AA51" s="1417" t="s">
        <v>980</v>
      </c>
      <c r="AB51" s="1439"/>
      <c r="AC51" s="1439"/>
      <c r="AD51" s="1388" t="s">
        <v>281</v>
      </c>
      <c r="AE51" s="1440" t="s">
        <v>1296</v>
      </c>
      <c r="AF51" s="1388" t="s">
        <v>281</v>
      </c>
      <c r="AG51" s="1388" t="s">
        <v>281</v>
      </c>
      <c r="AH51" s="1415" t="s">
        <v>645</v>
      </c>
      <c r="AI51" s="1415" t="s">
        <v>645</v>
      </c>
      <c r="AJ51" s="1365" t="s">
        <v>5054</v>
      </c>
      <c r="AK51" s="1415" t="s">
        <v>645</v>
      </c>
      <c r="AL51" s="1415" t="s">
        <v>645</v>
      </c>
      <c r="AM51" s="1415" t="s">
        <v>645</v>
      </c>
      <c r="AN51" s="1415" t="s">
        <v>645</v>
      </c>
      <c r="AO51" s="1415" t="s">
        <v>645</v>
      </c>
      <c r="AP51" s="1441" t="s">
        <v>281</v>
      </c>
    </row>
    <row r="52" spans="1:42" ht="16.5" x14ac:dyDescent="0.25">
      <c r="A52" s="1377"/>
      <c r="B52" s="1377"/>
      <c r="C52" s="1377"/>
      <c r="D52" s="1377"/>
      <c r="E52" s="1377"/>
      <c r="F52" s="1377"/>
      <c r="G52" s="513"/>
      <c r="H52" s="1377"/>
      <c r="I52" s="1377"/>
      <c r="J52" s="2463"/>
      <c r="V52" s="2261"/>
      <c r="W52" s="537"/>
      <c r="X52" s="209"/>
      <c r="Y52" s="45">
        <f>SUM(Y53,Y60)</f>
        <v>2</v>
      </c>
      <c r="Z52" s="45">
        <f>SUM(Z53,Z60)</f>
        <v>2</v>
      </c>
      <c r="AA52" s="209"/>
      <c r="AB52" s="209"/>
      <c r="AC52" s="209"/>
      <c r="AD52" s="209"/>
      <c r="AE52" s="216"/>
      <c r="AF52" s="209"/>
      <c r="AG52" s="209"/>
      <c r="AH52" s="209"/>
      <c r="AI52" s="209"/>
      <c r="AJ52" s="209"/>
      <c r="AK52" s="129"/>
      <c r="AO52" s="129"/>
      <c r="AP52" s="129"/>
    </row>
    <row r="53" spans="1:42" ht="16.5" x14ac:dyDescent="0.3">
      <c r="A53" s="101"/>
      <c r="B53" s="101"/>
      <c r="C53" s="101"/>
      <c r="D53" s="101"/>
      <c r="E53" s="101"/>
      <c r="F53" s="101"/>
      <c r="G53" s="101"/>
      <c r="H53" s="101"/>
      <c r="I53" s="101"/>
      <c r="J53" s="2355"/>
      <c r="V53" s="2507"/>
      <c r="W53" s="138"/>
      <c r="X53" s="59"/>
      <c r="Y53" s="138">
        <f>SUM(Y54:Y59)</f>
        <v>1</v>
      </c>
      <c r="Z53" s="138">
        <f>SUM(Z54:Z59)</f>
        <v>1</v>
      </c>
      <c r="AA53" s="276"/>
      <c r="AB53" s="277"/>
      <c r="AC53" s="277"/>
      <c r="AD53" s="278"/>
      <c r="AE53" s="278"/>
      <c r="AF53" s="279"/>
      <c r="AG53" s="279"/>
      <c r="AH53" s="279"/>
      <c r="AI53" s="279"/>
      <c r="AJ53" s="279"/>
      <c r="AL53" s="129"/>
      <c r="AM53" s="129"/>
      <c r="AN53" s="129"/>
      <c r="AO53" s="129"/>
      <c r="AP53" s="129"/>
    </row>
    <row r="54" spans="1:42" s="587" customFormat="1" ht="33" customHeight="1" x14ac:dyDescent="0.25">
      <c r="A54" s="718" t="s">
        <v>869</v>
      </c>
      <c r="B54" s="1183" t="s">
        <v>867</v>
      </c>
      <c r="C54" s="718" t="s">
        <v>285</v>
      </c>
      <c r="D54" s="694" t="s">
        <v>972</v>
      </c>
      <c r="E54" s="1243" t="s">
        <v>281</v>
      </c>
      <c r="F54" s="1397" t="s">
        <v>710</v>
      </c>
      <c r="G54" s="759" t="s">
        <v>1636</v>
      </c>
      <c r="H54" s="715" t="s">
        <v>295</v>
      </c>
      <c r="I54" s="862" t="s">
        <v>1474</v>
      </c>
      <c r="J54" s="1108">
        <v>2013</v>
      </c>
      <c r="V54" s="1112">
        <v>0</v>
      </c>
      <c r="W54" s="1243" t="s">
        <v>281</v>
      </c>
      <c r="X54" s="1243" t="s">
        <v>281</v>
      </c>
      <c r="Y54" s="1398">
        <v>0</v>
      </c>
      <c r="Z54" s="1399">
        <v>0</v>
      </c>
      <c r="AA54" s="1243" t="s">
        <v>281</v>
      </c>
      <c r="AB54" s="1243" t="s">
        <v>281</v>
      </c>
      <c r="AC54" s="757"/>
      <c r="AD54" s="1284" t="s">
        <v>1638</v>
      </c>
      <c r="AE54" s="1394" t="s">
        <v>281</v>
      </c>
      <c r="AF54" s="1394" t="s">
        <v>281</v>
      </c>
      <c r="AG54" s="1394" t="s">
        <v>281</v>
      </c>
      <c r="AH54" s="756" t="s">
        <v>287</v>
      </c>
      <c r="AI54" s="755" t="s">
        <v>287</v>
      </c>
      <c r="AJ54" s="1243" t="s">
        <v>281</v>
      </c>
      <c r="AK54" s="755" t="s">
        <v>287</v>
      </c>
      <c r="AL54" s="755" t="s">
        <v>287</v>
      </c>
      <c r="AM54" s="755" t="s">
        <v>287</v>
      </c>
      <c r="AN54" s="755" t="s">
        <v>287</v>
      </c>
      <c r="AO54" s="755" t="s">
        <v>287</v>
      </c>
      <c r="AP54" s="1219" t="s">
        <v>287</v>
      </c>
    </row>
    <row r="55" spans="1:42" s="587" customFormat="1" ht="53.25" customHeight="1" x14ac:dyDescent="0.25">
      <c r="A55" s="718" t="s">
        <v>869</v>
      </c>
      <c r="B55" s="1183" t="s">
        <v>867</v>
      </c>
      <c r="C55" s="718" t="s">
        <v>285</v>
      </c>
      <c r="D55" s="694" t="s">
        <v>972</v>
      </c>
      <c r="E55" s="1243" t="s">
        <v>281</v>
      </c>
      <c r="F55" s="1397" t="s">
        <v>296</v>
      </c>
      <c r="G55" s="759" t="s">
        <v>1621</v>
      </c>
      <c r="H55" s="715" t="s">
        <v>289</v>
      </c>
      <c r="I55" s="862" t="s">
        <v>909</v>
      </c>
      <c r="J55" s="1108">
        <v>2013</v>
      </c>
      <c r="V55" s="1422">
        <v>0</v>
      </c>
      <c r="W55" s="1423" t="s">
        <v>281</v>
      </c>
      <c r="X55" s="1423" t="s">
        <v>281</v>
      </c>
      <c r="Y55" s="1424">
        <v>0</v>
      </c>
      <c r="Z55" s="1425">
        <v>0</v>
      </c>
      <c r="AA55" s="1423" t="s">
        <v>281</v>
      </c>
      <c r="AB55" s="1423" t="s">
        <v>281</v>
      </c>
      <c r="AC55" s="1426"/>
      <c r="AD55" s="1284" t="s">
        <v>1625</v>
      </c>
      <c r="AE55" s="1284" t="s">
        <v>1626</v>
      </c>
      <c r="AF55" s="1284" t="s">
        <v>1627</v>
      </c>
      <c r="AG55" s="1404">
        <v>41571</v>
      </c>
      <c r="AH55" s="756" t="s">
        <v>287</v>
      </c>
      <c r="AI55" s="755" t="s">
        <v>287</v>
      </c>
      <c r="AJ55" s="1243" t="s">
        <v>281</v>
      </c>
      <c r="AK55" s="755" t="s">
        <v>287</v>
      </c>
      <c r="AL55" s="755" t="s">
        <v>287</v>
      </c>
      <c r="AM55" s="755" t="s">
        <v>287</v>
      </c>
      <c r="AN55" s="755" t="s">
        <v>287</v>
      </c>
      <c r="AO55" s="755" t="s">
        <v>287</v>
      </c>
      <c r="AP55" s="1219" t="s">
        <v>287</v>
      </c>
    </row>
    <row r="56" spans="1:42" s="587" customFormat="1" ht="153" x14ac:dyDescent="0.25">
      <c r="A56" s="718" t="s">
        <v>869</v>
      </c>
      <c r="B56" s="1183" t="s">
        <v>867</v>
      </c>
      <c r="C56" s="718" t="s">
        <v>285</v>
      </c>
      <c r="D56" s="694" t="s">
        <v>972</v>
      </c>
      <c r="E56" s="1243" t="s">
        <v>281</v>
      </c>
      <c r="F56" s="1397" t="s">
        <v>296</v>
      </c>
      <c r="G56" s="759" t="s">
        <v>1621</v>
      </c>
      <c r="H56" s="715" t="s">
        <v>289</v>
      </c>
      <c r="I56" s="862" t="s">
        <v>909</v>
      </c>
      <c r="J56" s="1108">
        <v>2013</v>
      </c>
      <c r="V56" s="1422">
        <v>0</v>
      </c>
      <c r="W56" s="1423" t="s">
        <v>281</v>
      </c>
      <c r="X56" s="1423" t="s">
        <v>281</v>
      </c>
      <c r="Y56" s="1424">
        <v>0</v>
      </c>
      <c r="Z56" s="1425">
        <v>0</v>
      </c>
      <c r="AA56" s="1423" t="s">
        <v>281</v>
      </c>
      <c r="AB56" s="1423" t="s">
        <v>281</v>
      </c>
      <c r="AC56" s="1426"/>
      <c r="AD56" s="1284" t="s">
        <v>1629</v>
      </c>
      <c r="AE56" s="1284" t="s">
        <v>1630</v>
      </c>
      <c r="AF56" s="1284" t="s">
        <v>1631</v>
      </c>
      <c r="AG56" s="1404">
        <v>41571</v>
      </c>
      <c r="AH56" s="756" t="s">
        <v>287</v>
      </c>
      <c r="AI56" s="755" t="s">
        <v>287</v>
      </c>
      <c r="AJ56" s="1243" t="s">
        <v>281</v>
      </c>
      <c r="AK56" s="755" t="s">
        <v>287</v>
      </c>
      <c r="AL56" s="755" t="s">
        <v>287</v>
      </c>
      <c r="AM56" s="755" t="s">
        <v>287</v>
      </c>
      <c r="AN56" s="755" t="s">
        <v>287</v>
      </c>
      <c r="AO56" s="755" t="s">
        <v>287</v>
      </c>
      <c r="AP56" s="1219" t="s">
        <v>287</v>
      </c>
    </row>
    <row r="57" spans="1:42" s="1342" customFormat="1" ht="153" x14ac:dyDescent="0.25">
      <c r="A57" s="1384" t="s">
        <v>869</v>
      </c>
      <c r="B57" s="1385" t="s">
        <v>867</v>
      </c>
      <c r="C57" s="1384" t="s">
        <v>285</v>
      </c>
      <c r="D57" s="1386" t="s">
        <v>972</v>
      </c>
      <c r="E57" s="1387" t="s">
        <v>281</v>
      </c>
      <c r="F57" s="1397" t="s">
        <v>296</v>
      </c>
      <c r="G57" s="1414" t="s">
        <v>1621</v>
      </c>
      <c r="H57" s="715" t="s">
        <v>289</v>
      </c>
      <c r="I57" s="862" t="s">
        <v>1474</v>
      </c>
      <c r="J57" s="1108">
        <v>2013</v>
      </c>
      <c r="V57" s="1431">
        <v>0</v>
      </c>
      <c r="W57" s="1387" t="s">
        <v>281</v>
      </c>
      <c r="X57" s="1387" t="s">
        <v>281</v>
      </c>
      <c r="Y57" s="1432">
        <v>0</v>
      </c>
      <c r="Z57" s="1433">
        <v>0</v>
      </c>
      <c r="AA57" s="1387" t="s">
        <v>281</v>
      </c>
      <c r="AB57" s="1387" t="s">
        <v>281</v>
      </c>
      <c r="AC57" s="1434"/>
      <c r="AD57" s="1364" t="s">
        <v>281</v>
      </c>
      <c r="AE57" s="1364" t="s">
        <v>281</v>
      </c>
      <c r="AF57" s="1364" t="s">
        <v>281</v>
      </c>
      <c r="AG57" s="1435" t="s">
        <v>281</v>
      </c>
      <c r="AH57" s="1339" t="s">
        <v>287</v>
      </c>
      <c r="AI57" s="1340" t="s">
        <v>287</v>
      </c>
      <c r="AJ57" s="1387" t="s">
        <v>281</v>
      </c>
      <c r="AK57" s="1340" t="s">
        <v>287</v>
      </c>
      <c r="AL57" s="1340" t="s">
        <v>287</v>
      </c>
      <c r="AM57" s="1340" t="s">
        <v>287</v>
      </c>
      <c r="AN57" s="1340" t="s">
        <v>287</v>
      </c>
      <c r="AO57" s="1340" t="s">
        <v>287</v>
      </c>
      <c r="AP57" s="1436" t="s">
        <v>287</v>
      </c>
    </row>
    <row r="58" spans="1:42" s="587" customFormat="1" ht="153" x14ac:dyDescent="0.25">
      <c r="A58" s="718" t="s">
        <v>869</v>
      </c>
      <c r="B58" s="1183" t="s">
        <v>867</v>
      </c>
      <c r="C58" s="718" t="s">
        <v>285</v>
      </c>
      <c r="D58" s="694" t="s">
        <v>972</v>
      </c>
      <c r="E58" s="1243" t="s">
        <v>281</v>
      </c>
      <c r="F58" s="1397" t="s">
        <v>296</v>
      </c>
      <c r="G58" s="759" t="s">
        <v>1621</v>
      </c>
      <c r="H58" s="715" t="s">
        <v>289</v>
      </c>
      <c r="I58" s="862" t="s">
        <v>909</v>
      </c>
      <c r="J58" s="1108">
        <v>2013</v>
      </c>
      <c r="V58" s="1422">
        <v>0</v>
      </c>
      <c r="W58" s="1423" t="s">
        <v>281</v>
      </c>
      <c r="X58" s="1423" t="s">
        <v>281</v>
      </c>
      <c r="Y58" s="1424">
        <v>0</v>
      </c>
      <c r="Z58" s="1425">
        <v>0</v>
      </c>
      <c r="AA58" s="1423" t="s">
        <v>281</v>
      </c>
      <c r="AB58" s="1423" t="s">
        <v>281</v>
      </c>
      <c r="AC58" s="1426"/>
      <c r="AD58" s="1284" t="s">
        <v>1633</v>
      </c>
      <c r="AE58" s="1284" t="s">
        <v>1634</v>
      </c>
      <c r="AF58" s="1284" t="s">
        <v>1635</v>
      </c>
      <c r="AG58" s="1404">
        <v>41577</v>
      </c>
      <c r="AH58" s="756" t="s">
        <v>287</v>
      </c>
      <c r="AI58" s="755" t="s">
        <v>287</v>
      </c>
      <c r="AJ58" s="1243" t="s">
        <v>281</v>
      </c>
      <c r="AK58" s="755" t="s">
        <v>287</v>
      </c>
      <c r="AL58" s="755" t="s">
        <v>287</v>
      </c>
      <c r="AM58" s="755" t="s">
        <v>287</v>
      </c>
      <c r="AN58" s="755" t="s">
        <v>287</v>
      </c>
      <c r="AO58" s="755" t="s">
        <v>287</v>
      </c>
      <c r="AP58" s="1219" t="s">
        <v>287</v>
      </c>
    </row>
    <row r="59" spans="1:42" s="587" customFormat="1" ht="153" x14ac:dyDescent="0.25">
      <c r="A59" s="718" t="s">
        <v>869</v>
      </c>
      <c r="B59" s="1183" t="s">
        <v>867</v>
      </c>
      <c r="C59" s="718" t="s">
        <v>285</v>
      </c>
      <c r="D59" s="694" t="s">
        <v>972</v>
      </c>
      <c r="E59" s="1243" t="s">
        <v>281</v>
      </c>
      <c r="F59" s="1397" t="s">
        <v>296</v>
      </c>
      <c r="G59" s="759" t="s">
        <v>1720</v>
      </c>
      <c r="H59" s="715" t="s">
        <v>289</v>
      </c>
      <c r="I59" s="862" t="s">
        <v>909</v>
      </c>
      <c r="J59" s="1108">
        <v>2013</v>
      </c>
      <c r="V59" s="1112">
        <v>0</v>
      </c>
      <c r="W59" s="1243" t="s">
        <v>281</v>
      </c>
      <c r="X59" s="1243" t="s">
        <v>281</v>
      </c>
      <c r="Y59" s="1398">
        <v>1</v>
      </c>
      <c r="Z59" s="1399">
        <v>1</v>
      </c>
      <c r="AA59" s="1243" t="s">
        <v>281</v>
      </c>
      <c r="AB59" s="1243" t="s">
        <v>281</v>
      </c>
      <c r="AC59" s="757"/>
      <c r="AD59" s="1284" t="s">
        <v>1723</v>
      </c>
      <c r="AE59" s="1394" t="s">
        <v>281</v>
      </c>
      <c r="AF59" s="1394" t="s">
        <v>281</v>
      </c>
      <c r="AG59" s="1394" t="s">
        <v>281</v>
      </c>
      <c r="AH59" s="756" t="s">
        <v>287</v>
      </c>
      <c r="AI59" s="755" t="s">
        <v>287</v>
      </c>
      <c r="AJ59" s="1243" t="s">
        <v>281</v>
      </c>
      <c r="AK59" s="755" t="s">
        <v>287</v>
      </c>
      <c r="AL59" s="755" t="s">
        <v>287</v>
      </c>
      <c r="AM59" s="755" t="s">
        <v>287</v>
      </c>
      <c r="AN59" s="755" t="s">
        <v>287</v>
      </c>
      <c r="AO59" s="755" t="s">
        <v>287</v>
      </c>
      <c r="AP59" s="1219" t="s">
        <v>287</v>
      </c>
    </row>
    <row r="60" spans="1:42" ht="16.5" x14ac:dyDescent="0.3">
      <c r="A60" s="101"/>
      <c r="B60" s="101"/>
      <c r="C60" s="101"/>
      <c r="D60" s="101"/>
      <c r="E60" s="101"/>
      <c r="F60" s="101"/>
      <c r="G60" s="101"/>
      <c r="H60" s="101"/>
      <c r="I60" s="101"/>
      <c r="J60" s="2355"/>
      <c r="V60" s="2507"/>
      <c r="W60" s="138"/>
      <c r="X60" s="59"/>
      <c r="Y60" s="138">
        <f>SUM(Y61)</f>
        <v>1</v>
      </c>
      <c r="Z60" s="138">
        <f>SUM(Z61)</f>
        <v>1</v>
      </c>
      <c r="AA60" s="276"/>
      <c r="AB60" s="277"/>
      <c r="AC60" s="277"/>
      <c r="AD60" s="278"/>
      <c r="AE60" s="278"/>
      <c r="AF60" s="279"/>
      <c r="AG60" s="279"/>
      <c r="AH60" s="279"/>
      <c r="AI60" s="279"/>
      <c r="AJ60" s="279"/>
      <c r="AK60" s="129"/>
      <c r="AL60" s="129"/>
      <c r="AM60" s="129"/>
      <c r="AN60" s="129"/>
    </row>
    <row r="61" spans="1:42" s="587" customFormat="1" ht="153" x14ac:dyDescent="0.25">
      <c r="A61" s="718" t="s">
        <v>869</v>
      </c>
      <c r="B61" s="1183" t="s">
        <v>867</v>
      </c>
      <c r="C61" s="718" t="s">
        <v>285</v>
      </c>
      <c r="D61" s="694" t="s">
        <v>972</v>
      </c>
      <c r="E61" s="1243" t="s">
        <v>281</v>
      </c>
      <c r="F61" s="1397" t="s">
        <v>296</v>
      </c>
      <c r="G61" s="1557" t="s">
        <v>2272</v>
      </c>
      <c r="H61" s="1554" t="s">
        <v>295</v>
      </c>
      <c r="I61" s="1625" t="s">
        <v>909</v>
      </c>
      <c r="J61" s="1556">
        <v>2013</v>
      </c>
      <c r="V61" s="1112">
        <v>0</v>
      </c>
      <c r="W61" s="1243" t="s">
        <v>281</v>
      </c>
      <c r="X61" s="1243" t="s">
        <v>281</v>
      </c>
      <c r="Y61" s="1398">
        <v>1</v>
      </c>
      <c r="Z61" s="1399">
        <v>1</v>
      </c>
      <c r="AA61" s="1243" t="s">
        <v>281</v>
      </c>
      <c r="AB61" s="1243" t="s">
        <v>281</v>
      </c>
      <c r="AC61" s="757"/>
      <c r="AD61" s="1284"/>
      <c r="AE61" s="1394" t="s">
        <v>281</v>
      </c>
      <c r="AF61" s="1394" t="s">
        <v>281</v>
      </c>
      <c r="AG61" s="1394" t="s">
        <v>281</v>
      </c>
      <c r="AH61" s="756" t="s">
        <v>287</v>
      </c>
      <c r="AI61" s="755" t="s">
        <v>287</v>
      </c>
      <c r="AJ61" s="1243" t="s">
        <v>281</v>
      </c>
      <c r="AK61" s="755" t="s">
        <v>287</v>
      </c>
      <c r="AL61" s="755" t="s">
        <v>287</v>
      </c>
      <c r="AM61" s="755" t="s">
        <v>287</v>
      </c>
      <c r="AN61" s="755" t="s">
        <v>287</v>
      </c>
      <c r="AO61" s="755" t="s">
        <v>287</v>
      </c>
      <c r="AP61" s="1219" t="s">
        <v>287</v>
      </c>
    </row>
    <row r="62" spans="1:42" ht="16.5" x14ac:dyDescent="0.25">
      <c r="A62" s="1377"/>
      <c r="B62" s="1377"/>
      <c r="C62" s="1377"/>
      <c r="D62" s="1377"/>
      <c r="E62" s="1377"/>
      <c r="F62" s="1377"/>
      <c r="G62" s="513"/>
      <c r="H62" s="1377"/>
      <c r="I62" s="1377"/>
      <c r="J62" s="2463"/>
      <c r="V62" s="2261"/>
      <c r="W62" s="537"/>
      <c r="X62" s="209"/>
      <c r="Y62" s="45">
        <f>SUM(Y63)</f>
        <v>0</v>
      </c>
      <c r="Z62" s="45">
        <f>SUM(Z63)</f>
        <v>0</v>
      </c>
      <c r="AA62" s="209"/>
      <c r="AB62" s="209"/>
      <c r="AC62" s="209"/>
      <c r="AD62" s="209"/>
      <c r="AE62" s="216"/>
      <c r="AF62" s="209"/>
      <c r="AG62" s="209"/>
      <c r="AH62" s="209"/>
      <c r="AI62" s="209"/>
      <c r="AJ62" s="209"/>
      <c r="AK62" s="129"/>
      <c r="AO62" s="129"/>
      <c r="AP62" s="129"/>
    </row>
    <row r="63" spans="1:42" ht="16.5" x14ac:dyDescent="0.3">
      <c r="A63" s="101"/>
      <c r="B63" s="101"/>
      <c r="C63" s="101"/>
      <c r="D63" s="101"/>
      <c r="E63" s="101"/>
      <c r="F63" s="101"/>
      <c r="G63" s="101"/>
      <c r="H63" s="101"/>
      <c r="I63" s="101"/>
      <c r="J63" s="2355"/>
      <c r="V63" s="2507"/>
      <c r="W63" s="138"/>
      <c r="X63" s="59"/>
      <c r="Y63" s="138">
        <f>SUM(Y64:Y67)</f>
        <v>0</v>
      </c>
      <c r="Z63" s="138">
        <f>SUM(Z64:Z67)</f>
        <v>0</v>
      </c>
      <c r="AA63" s="276"/>
      <c r="AB63" s="277"/>
      <c r="AC63" s="277"/>
      <c r="AD63" s="278"/>
      <c r="AE63" s="278"/>
      <c r="AF63" s="279"/>
      <c r="AG63" s="279"/>
      <c r="AH63" s="279"/>
      <c r="AI63" s="279"/>
      <c r="AJ63" s="279"/>
      <c r="AL63" s="129"/>
      <c r="AM63" s="129"/>
      <c r="AN63" s="129"/>
      <c r="AO63" s="129"/>
      <c r="AP63" s="129"/>
    </row>
    <row r="64" spans="1:42" s="587" customFormat="1" ht="153" x14ac:dyDescent="0.25">
      <c r="A64" s="718" t="s">
        <v>869</v>
      </c>
      <c r="B64" s="1183" t="s">
        <v>867</v>
      </c>
      <c r="C64" s="718" t="s">
        <v>285</v>
      </c>
      <c r="D64" s="694" t="s">
        <v>972</v>
      </c>
      <c r="E64" s="1243" t="s">
        <v>281</v>
      </c>
      <c r="F64" s="1397" t="s">
        <v>296</v>
      </c>
      <c r="G64" s="759" t="s">
        <v>1621</v>
      </c>
      <c r="H64" s="715" t="s">
        <v>289</v>
      </c>
      <c r="I64" s="1629" t="s">
        <v>2200</v>
      </c>
      <c r="J64" s="1108">
        <v>2013</v>
      </c>
      <c r="V64" s="1422">
        <v>0</v>
      </c>
      <c r="W64" s="1423" t="s">
        <v>281</v>
      </c>
      <c r="X64" s="1423" t="s">
        <v>281</v>
      </c>
      <c r="Y64" s="1424">
        <v>0</v>
      </c>
      <c r="Z64" s="1425">
        <v>0</v>
      </c>
      <c r="AA64" s="1423" t="s">
        <v>281</v>
      </c>
      <c r="AB64" s="1423" t="s">
        <v>281</v>
      </c>
      <c r="AC64" s="1426"/>
      <c r="AD64" s="1284" t="s">
        <v>1625</v>
      </c>
      <c r="AE64" s="1284" t="s">
        <v>1626</v>
      </c>
      <c r="AF64" s="1284" t="s">
        <v>1627</v>
      </c>
      <c r="AG64" s="1404">
        <v>41571</v>
      </c>
      <c r="AH64" s="756" t="s">
        <v>287</v>
      </c>
      <c r="AI64" s="755" t="s">
        <v>287</v>
      </c>
      <c r="AJ64" s="1243" t="s">
        <v>281</v>
      </c>
      <c r="AK64" s="755" t="s">
        <v>287</v>
      </c>
      <c r="AL64" s="755" t="s">
        <v>287</v>
      </c>
      <c r="AM64" s="755" t="s">
        <v>287</v>
      </c>
      <c r="AN64" s="755" t="s">
        <v>287</v>
      </c>
      <c r="AO64" s="755" t="s">
        <v>287</v>
      </c>
      <c r="AP64" s="1219" t="s">
        <v>287</v>
      </c>
    </row>
    <row r="65" spans="1:42" s="587" customFormat="1" ht="153" x14ac:dyDescent="0.25">
      <c r="A65" s="718" t="s">
        <v>869</v>
      </c>
      <c r="B65" s="1183" t="s">
        <v>867</v>
      </c>
      <c r="C65" s="718" t="s">
        <v>285</v>
      </c>
      <c r="D65" s="694" t="s">
        <v>972</v>
      </c>
      <c r="E65" s="1243" t="s">
        <v>281</v>
      </c>
      <c r="F65" s="1397" t="s">
        <v>296</v>
      </c>
      <c r="G65" s="759" t="s">
        <v>1621</v>
      </c>
      <c r="H65" s="715" t="s">
        <v>289</v>
      </c>
      <c r="I65" s="1629" t="s">
        <v>2200</v>
      </c>
      <c r="J65" s="1108">
        <v>2013</v>
      </c>
      <c r="V65" s="1422">
        <v>0</v>
      </c>
      <c r="W65" s="1423" t="s">
        <v>281</v>
      </c>
      <c r="X65" s="1423" t="s">
        <v>281</v>
      </c>
      <c r="Y65" s="1424">
        <v>0</v>
      </c>
      <c r="Z65" s="1425">
        <v>0</v>
      </c>
      <c r="AA65" s="1423" t="s">
        <v>281</v>
      </c>
      <c r="AB65" s="1423" t="s">
        <v>281</v>
      </c>
      <c r="AC65" s="1426"/>
      <c r="AD65" s="1284" t="s">
        <v>1629</v>
      </c>
      <c r="AE65" s="1284" t="s">
        <v>1630</v>
      </c>
      <c r="AF65" s="1284" t="s">
        <v>1631</v>
      </c>
      <c r="AG65" s="1404">
        <v>41571</v>
      </c>
      <c r="AH65" s="756" t="s">
        <v>287</v>
      </c>
      <c r="AI65" s="755" t="s">
        <v>287</v>
      </c>
      <c r="AJ65" s="1243" t="s">
        <v>281</v>
      </c>
      <c r="AK65" s="755" t="s">
        <v>287</v>
      </c>
      <c r="AL65" s="755" t="s">
        <v>287</v>
      </c>
      <c r="AM65" s="755" t="s">
        <v>287</v>
      </c>
      <c r="AN65" s="755" t="s">
        <v>287</v>
      </c>
      <c r="AO65" s="755" t="s">
        <v>287</v>
      </c>
      <c r="AP65" s="1219" t="s">
        <v>287</v>
      </c>
    </row>
    <row r="66" spans="1:42" s="587" customFormat="1" ht="153" x14ac:dyDescent="0.25">
      <c r="A66" s="718" t="s">
        <v>869</v>
      </c>
      <c r="B66" s="1183" t="s">
        <v>867</v>
      </c>
      <c r="C66" s="718" t="s">
        <v>285</v>
      </c>
      <c r="D66" s="694" t="s">
        <v>972</v>
      </c>
      <c r="E66" s="1243" t="s">
        <v>281</v>
      </c>
      <c r="F66" s="1397" t="s">
        <v>296</v>
      </c>
      <c r="G66" s="759" t="s">
        <v>1621</v>
      </c>
      <c r="H66" s="715" t="s">
        <v>289</v>
      </c>
      <c r="I66" s="1629" t="s">
        <v>2200</v>
      </c>
      <c r="J66" s="1108">
        <v>2013</v>
      </c>
      <c r="V66" s="1422">
        <v>0</v>
      </c>
      <c r="W66" s="1423" t="s">
        <v>281</v>
      </c>
      <c r="X66" s="1423" t="s">
        <v>281</v>
      </c>
      <c r="Y66" s="1424">
        <v>0</v>
      </c>
      <c r="Z66" s="1425">
        <v>0</v>
      </c>
      <c r="AA66" s="1423" t="s">
        <v>281</v>
      </c>
      <c r="AB66" s="1423" t="s">
        <v>281</v>
      </c>
      <c r="AC66" s="1426"/>
      <c r="AD66" s="1284" t="s">
        <v>1633</v>
      </c>
      <c r="AE66" s="1284" t="s">
        <v>1634</v>
      </c>
      <c r="AF66" s="1284" t="s">
        <v>1635</v>
      </c>
      <c r="AG66" s="1404">
        <v>41577</v>
      </c>
      <c r="AH66" s="756" t="s">
        <v>287</v>
      </c>
      <c r="AI66" s="755" t="s">
        <v>287</v>
      </c>
      <c r="AJ66" s="1243" t="s">
        <v>281</v>
      </c>
      <c r="AK66" s="755" t="s">
        <v>287</v>
      </c>
      <c r="AL66" s="755" t="s">
        <v>287</v>
      </c>
      <c r="AM66" s="755" t="s">
        <v>287</v>
      </c>
      <c r="AN66" s="755" t="s">
        <v>287</v>
      </c>
      <c r="AO66" s="755" t="s">
        <v>287</v>
      </c>
      <c r="AP66" s="1219" t="s">
        <v>287</v>
      </c>
    </row>
    <row r="67" spans="1:42" s="1342" customFormat="1" ht="153" x14ac:dyDescent="0.25">
      <c r="A67" s="1384" t="s">
        <v>869</v>
      </c>
      <c r="B67" s="1385" t="s">
        <v>867</v>
      </c>
      <c r="C67" s="1384" t="s">
        <v>285</v>
      </c>
      <c r="D67" s="1386" t="s">
        <v>972</v>
      </c>
      <c r="E67" s="1387" t="s">
        <v>281</v>
      </c>
      <c r="F67" s="1397" t="s">
        <v>296</v>
      </c>
      <c r="G67" s="1414" t="s">
        <v>1621</v>
      </c>
      <c r="H67" s="715" t="s">
        <v>289</v>
      </c>
      <c r="I67" s="1629" t="s">
        <v>2200</v>
      </c>
      <c r="J67" s="1108">
        <v>2013</v>
      </c>
      <c r="V67" s="1431">
        <v>0</v>
      </c>
      <c r="W67" s="1387" t="s">
        <v>281</v>
      </c>
      <c r="X67" s="1387" t="s">
        <v>281</v>
      </c>
      <c r="Y67" s="1432">
        <v>0</v>
      </c>
      <c r="Z67" s="1433">
        <v>0</v>
      </c>
      <c r="AA67" s="1387" t="s">
        <v>281</v>
      </c>
      <c r="AB67" s="1387" t="s">
        <v>281</v>
      </c>
      <c r="AC67" s="1434"/>
      <c r="AD67" s="1364" t="s">
        <v>281</v>
      </c>
      <c r="AE67" s="1364" t="s">
        <v>281</v>
      </c>
      <c r="AF67" s="1364" t="s">
        <v>281</v>
      </c>
      <c r="AG67" s="1435" t="s">
        <v>281</v>
      </c>
      <c r="AH67" s="1339" t="s">
        <v>287</v>
      </c>
      <c r="AI67" s="1340" t="s">
        <v>287</v>
      </c>
      <c r="AJ67" s="1387" t="s">
        <v>281</v>
      </c>
      <c r="AK67" s="1340" t="s">
        <v>287</v>
      </c>
      <c r="AL67" s="1340" t="s">
        <v>287</v>
      </c>
      <c r="AM67" s="1340" t="s">
        <v>287</v>
      </c>
      <c r="AN67" s="1340" t="s">
        <v>287</v>
      </c>
      <c r="AO67" s="1340" t="s">
        <v>287</v>
      </c>
      <c r="AP67" s="1436" t="s">
        <v>287</v>
      </c>
    </row>
    <row r="68" spans="1:42" ht="16.5" x14ac:dyDescent="0.25">
      <c r="A68" s="1377"/>
      <c r="B68" s="1377"/>
      <c r="C68" s="1377"/>
      <c r="D68" s="1377"/>
      <c r="E68" s="1377"/>
      <c r="F68" s="1377"/>
      <c r="G68" s="513"/>
      <c r="H68" s="1377"/>
      <c r="I68" s="1377"/>
      <c r="J68" s="2463"/>
      <c r="V68" s="2261"/>
      <c r="W68" s="537"/>
      <c r="X68" s="209"/>
      <c r="Y68" s="45">
        <f>SUM(Y69)</f>
        <v>0</v>
      </c>
      <c r="Z68" s="45">
        <f>SUM(Z69)</f>
        <v>1</v>
      </c>
      <c r="AA68" s="209"/>
      <c r="AB68" s="209"/>
      <c r="AC68" s="209"/>
      <c r="AD68" s="209"/>
      <c r="AE68" s="216"/>
      <c r="AF68" s="209"/>
      <c r="AG68" s="209"/>
      <c r="AH68" s="209"/>
      <c r="AI68" s="209"/>
      <c r="AJ68" s="209"/>
    </row>
    <row r="69" spans="1:42" ht="16.5" x14ac:dyDescent="0.3">
      <c r="A69" s="101"/>
      <c r="B69" s="101"/>
      <c r="C69" s="101"/>
      <c r="D69" s="101"/>
      <c r="E69" s="101"/>
      <c r="F69" s="101"/>
      <c r="G69" s="101"/>
      <c r="H69" s="101"/>
      <c r="I69" s="101"/>
      <c r="J69" s="2355"/>
      <c r="V69" s="2507"/>
      <c r="W69" s="138"/>
      <c r="X69" s="59"/>
      <c r="Y69" s="138">
        <f>SUM(Y70)</f>
        <v>0</v>
      </c>
      <c r="Z69" s="138">
        <f>SUM(Z70)</f>
        <v>1</v>
      </c>
      <c r="AA69" s="276"/>
      <c r="AB69" s="277"/>
      <c r="AC69" s="277"/>
      <c r="AD69" s="278"/>
      <c r="AE69" s="278"/>
      <c r="AF69" s="279"/>
      <c r="AG69" s="279"/>
      <c r="AH69" s="279"/>
      <c r="AI69" s="279"/>
      <c r="AJ69" s="279"/>
      <c r="AK69" s="129"/>
      <c r="AL69" s="129"/>
    </row>
    <row r="70" spans="1:42" s="587" customFormat="1" ht="47.25" customHeight="1" x14ac:dyDescent="0.25">
      <c r="A70" s="718" t="s">
        <v>869</v>
      </c>
      <c r="B70" s="597" t="s">
        <v>297</v>
      </c>
      <c r="C70" s="1276" t="s">
        <v>285</v>
      </c>
      <c r="D70" s="694" t="s">
        <v>972</v>
      </c>
      <c r="E70" s="684">
        <v>11479</v>
      </c>
      <c r="F70" s="592" t="s">
        <v>296</v>
      </c>
      <c r="G70" s="1442" t="s">
        <v>505</v>
      </c>
      <c r="H70" s="695" t="s">
        <v>289</v>
      </c>
      <c r="I70" s="694" t="s">
        <v>1725</v>
      </c>
      <c r="J70" s="2705">
        <v>2011</v>
      </c>
      <c r="V70" s="1112">
        <v>0.74</v>
      </c>
      <c r="W70" s="685">
        <v>40833</v>
      </c>
      <c r="X70" s="668" t="s">
        <v>283</v>
      </c>
      <c r="Y70" s="1264">
        <v>0</v>
      </c>
      <c r="Z70" s="1264">
        <v>1</v>
      </c>
      <c r="AA70" s="1443" t="s">
        <v>282</v>
      </c>
      <c r="AB70" s="769"/>
      <c r="AC70" s="769"/>
      <c r="AD70" s="689" t="s">
        <v>503</v>
      </c>
      <c r="AE70" s="805" t="s">
        <v>502</v>
      </c>
      <c r="AF70" s="1284" t="s">
        <v>501</v>
      </c>
      <c r="AG70" s="685">
        <v>40676</v>
      </c>
      <c r="AH70" s="756" t="s">
        <v>287</v>
      </c>
      <c r="AI70" s="755" t="s">
        <v>287</v>
      </c>
      <c r="AJ70" s="736" t="s">
        <v>5093</v>
      </c>
      <c r="AK70" s="627" t="s">
        <v>281</v>
      </c>
      <c r="AL70" s="627" t="s">
        <v>281</v>
      </c>
      <c r="AM70" s="627" t="s">
        <v>281</v>
      </c>
      <c r="AN70" s="627" t="s">
        <v>281</v>
      </c>
      <c r="AO70" s="627" t="s">
        <v>281</v>
      </c>
      <c r="AP70" s="1182" t="s">
        <v>281</v>
      </c>
    </row>
    <row r="71" spans="1:42" ht="16.5" x14ac:dyDescent="0.25">
      <c r="A71" s="1377"/>
      <c r="B71" s="1377"/>
      <c r="C71" s="1377"/>
      <c r="D71" s="1377"/>
      <c r="E71" s="1377"/>
      <c r="F71" s="1377"/>
      <c r="G71" s="513"/>
      <c r="H71" s="1377"/>
      <c r="I71" s="1377"/>
      <c r="J71" s="2463"/>
      <c r="V71" s="2261"/>
      <c r="W71" s="537"/>
      <c r="X71" s="209"/>
      <c r="Y71" s="45">
        <f>SUM(Y72,Y75)</f>
        <v>2</v>
      </c>
      <c r="Z71" s="45">
        <f>SUM(Z72,Z75)</f>
        <v>3</v>
      </c>
      <c r="AA71" s="209"/>
      <c r="AB71" s="209"/>
      <c r="AC71" s="209"/>
      <c r="AD71" s="209"/>
      <c r="AE71" s="216"/>
      <c r="AF71" s="209"/>
      <c r="AG71" s="209"/>
      <c r="AH71" s="209"/>
      <c r="AI71" s="209"/>
      <c r="AJ71" s="209"/>
    </row>
    <row r="72" spans="1:42" ht="16.5" x14ac:dyDescent="0.3">
      <c r="A72" s="101"/>
      <c r="B72" s="101"/>
      <c r="C72" s="101"/>
      <c r="D72" s="101"/>
      <c r="E72" s="101"/>
      <c r="F72" s="101"/>
      <c r="G72" s="101"/>
      <c r="H72" s="101"/>
      <c r="I72" s="101"/>
      <c r="J72" s="2355"/>
      <c r="V72" s="2507"/>
      <c r="W72" s="138"/>
      <c r="X72" s="59"/>
      <c r="Y72" s="138">
        <f>SUM(Y73:Y74)</f>
        <v>1</v>
      </c>
      <c r="Z72" s="138">
        <f>SUM(Z73:Z74)</f>
        <v>2</v>
      </c>
      <c r="AA72" s="276"/>
      <c r="AB72" s="277"/>
      <c r="AC72" s="277"/>
      <c r="AD72" s="278"/>
      <c r="AE72" s="278"/>
      <c r="AF72" s="279"/>
      <c r="AG72" s="279"/>
      <c r="AH72" s="279"/>
      <c r="AI72" s="279"/>
      <c r="AJ72" s="279"/>
      <c r="AK72" s="129"/>
      <c r="AL72" s="129"/>
    </row>
    <row r="73" spans="1:42" s="587" customFormat="1" ht="153" x14ac:dyDescent="0.25">
      <c r="A73" s="718" t="s">
        <v>869</v>
      </c>
      <c r="B73" s="1183" t="s">
        <v>867</v>
      </c>
      <c r="C73" s="718" t="s">
        <v>285</v>
      </c>
      <c r="D73" s="694" t="s">
        <v>972</v>
      </c>
      <c r="E73" s="1243" t="s">
        <v>281</v>
      </c>
      <c r="F73" s="592" t="s">
        <v>296</v>
      </c>
      <c r="G73" s="759" t="s">
        <v>1726</v>
      </c>
      <c r="H73" s="715" t="s">
        <v>295</v>
      </c>
      <c r="I73" s="1244" t="s">
        <v>1727</v>
      </c>
      <c r="J73" s="1108">
        <v>2013</v>
      </c>
      <c r="V73" s="1112">
        <v>0</v>
      </c>
      <c r="W73" s="1243" t="s">
        <v>281</v>
      </c>
      <c r="X73" s="1243" t="s">
        <v>281</v>
      </c>
      <c r="Y73" s="1398">
        <v>1</v>
      </c>
      <c r="Z73" s="1399">
        <v>1</v>
      </c>
      <c r="AA73" s="1243" t="s">
        <v>281</v>
      </c>
      <c r="AB73" s="1243" t="s">
        <v>281</v>
      </c>
      <c r="AC73" s="757"/>
      <c r="AD73" s="1394" t="s">
        <v>281</v>
      </c>
      <c r="AE73" s="1394" t="s">
        <v>281</v>
      </c>
      <c r="AF73" s="1394" t="s">
        <v>281</v>
      </c>
      <c r="AG73" s="1394" t="s">
        <v>281</v>
      </c>
      <c r="AH73" s="756" t="s">
        <v>287</v>
      </c>
      <c r="AI73" s="755" t="s">
        <v>287</v>
      </c>
      <c r="AJ73" s="1243" t="s">
        <v>281</v>
      </c>
      <c r="AK73" s="755" t="s">
        <v>287</v>
      </c>
      <c r="AL73" s="755" t="s">
        <v>287</v>
      </c>
      <c r="AM73" s="755" t="s">
        <v>287</v>
      </c>
      <c r="AN73" s="755" t="s">
        <v>287</v>
      </c>
      <c r="AO73" s="755" t="s">
        <v>287</v>
      </c>
      <c r="AP73" s="1219" t="s">
        <v>287</v>
      </c>
    </row>
    <row r="74" spans="1:42" s="587" customFormat="1" ht="66" customHeight="1" x14ac:dyDescent="0.25">
      <c r="A74" s="718" t="s">
        <v>869</v>
      </c>
      <c r="B74" s="1183" t="s">
        <v>867</v>
      </c>
      <c r="C74" s="718" t="s">
        <v>285</v>
      </c>
      <c r="D74" s="694" t="s">
        <v>972</v>
      </c>
      <c r="E74" s="1243" t="s">
        <v>281</v>
      </c>
      <c r="F74" s="1397" t="s">
        <v>296</v>
      </c>
      <c r="G74" s="759" t="s">
        <v>1712</v>
      </c>
      <c r="H74" s="715" t="s">
        <v>295</v>
      </c>
      <c r="I74" s="1244" t="s">
        <v>1727</v>
      </c>
      <c r="J74" s="1108">
        <v>2013</v>
      </c>
      <c r="V74" s="1112">
        <v>0</v>
      </c>
      <c r="W74" s="1243" t="s">
        <v>281</v>
      </c>
      <c r="X74" s="1243" t="s">
        <v>281</v>
      </c>
      <c r="Y74" s="1398">
        <v>0</v>
      </c>
      <c r="Z74" s="1399">
        <v>1</v>
      </c>
      <c r="AA74" s="1243" t="s">
        <v>281</v>
      </c>
      <c r="AB74" s="1243" t="s">
        <v>281</v>
      </c>
      <c r="AC74" s="757"/>
      <c r="AD74" s="1394" t="s">
        <v>281</v>
      </c>
      <c r="AE74" s="630" t="s">
        <v>281</v>
      </c>
      <c r="AF74" s="1394" t="s">
        <v>281</v>
      </c>
      <c r="AG74" s="627" t="s">
        <v>281</v>
      </c>
      <c r="AH74" s="756" t="s">
        <v>287</v>
      </c>
      <c r="AI74" s="755" t="s">
        <v>287</v>
      </c>
      <c r="AJ74" s="1244" t="s">
        <v>5094</v>
      </c>
      <c r="AK74" s="755" t="s">
        <v>287</v>
      </c>
      <c r="AL74" s="755" t="s">
        <v>287</v>
      </c>
      <c r="AM74" s="755" t="s">
        <v>287</v>
      </c>
      <c r="AN74" s="755" t="s">
        <v>287</v>
      </c>
      <c r="AO74" s="755" t="s">
        <v>287</v>
      </c>
      <c r="AP74" s="1219" t="s">
        <v>287</v>
      </c>
    </row>
    <row r="75" spans="1:42" ht="16.5" x14ac:dyDescent="0.3">
      <c r="A75" s="101"/>
      <c r="B75" s="101"/>
      <c r="C75" s="101"/>
      <c r="D75" s="101"/>
      <c r="E75" s="101"/>
      <c r="F75" s="101"/>
      <c r="G75" s="101"/>
      <c r="H75" s="101"/>
      <c r="I75" s="101"/>
      <c r="J75" s="2355"/>
      <c r="V75" s="2507"/>
      <c r="W75" s="138"/>
      <c r="X75" s="59"/>
      <c r="Y75" s="138">
        <f>SUM(Y76)</f>
        <v>1</v>
      </c>
      <c r="Z75" s="138">
        <f>SUM(Z76)</f>
        <v>1</v>
      </c>
      <c r="AA75" s="276"/>
      <c r="AB75" s="277"/>
      <c r="AC75" s="277"/>
      <c r="AD75" s="278"/>
      <c r="AE75" s="278"/>
      <c r="AF75" s="279"/>
      <c r="AG75" s="279"/>
      <c r="AH75" s="279"/>
      <c r="AI75" s="279"/>
      <c r="AJ75" s="279"/>
      <c r="AK75" s="129"/>
      <c r="AL75" s="129"/>
    </row>
    <row r="76" spans="1:42" s="587" customFormat="1" ht="153" x14ac:dyDescent="0.25">
      <c r="A76" s="718" t="s">
        <v>869</v>
      </c>
      <c r="B76" s="1183" t="s">
        <v>867</v>
      </c>
      <c r="C76" s="718" t="s">
        <v>285</v>
      </c>
      <c r="D76" s="694" t="s">
        <v>972</v>
      </c>
      <c r="E76" s="1243" t="s">
        <v>281</v>
      </c>
      <c r="F76" s="592" t="s">
        <v>296</v>
      </c>
      <c r="G76" s="1557" t="s">
        <v>2265</v>
      </c>
      <c r="H76" s="1554" t="s">
        <v>289</v>
      </c>
      <c r="I76" s="1558" t="s">
        <v>1727</v>
      </c>
      <c r="J76" s="1556">
        <v>2013</v>
      </c>
      <c r="V76" s="1112">
        <v>0</v>
      </c>
      <c r="W76" s="1243" t="s">
        <v>281</v>
      </c>
      <c r="X76" s="1243" t="s">
        <v>281</v>
      </c>
      <c r="Y76" s="1398">
        <v>1</v>
      </c>
      <c r="Z76" s="1399">
        <v>1</v>
      </c>
      <c r="AA76" s="1243" t="s">
        <v>281</v>
      </c>
      <c r="AB76" s="1243" t="s">
        <v>281</v>
      </c>
      <c r="AC76" s="757"/>
      <c r="AD76" s="1394" t="s">
        <v>281</v>
      </c>
      <c r="AE76" s="1394" t="s">
        <v>281</v>
      </c>
      <c r="AF76" s="1394" t="s">
        <v>281</v>
      </c>
      <c r="AG76" s="1394" t="s">
        <v>281</v>
      </c>
      <c r="AH76" s="756" t="s">
        <v>287</v>
      </c>
      <c r="AI76" s="755" t="s">
        <v>287</v>
      </c>
      <c r="AJ76" s="1243" t="s">
        <v>281</v>
      </c>
      <c r="AK76" s="755" t="s">
        <v>287</v>
      </c>
      <c r="AL76" s="755" t="s">
        <v>287</v>
      </c>
      <c r="AM76" s="755" t="s">
        <v>287</v>
      </c>
      <c r="AN76" s="755" t="s">
        <v>287</v>
      </c>
      <c r="AO76" s="755" t="s">
        <v>287</v>
      </c>
      <c r="AP76" s="1219" t="s">
        <v>287</v>
      </c>
    </row>
    <row r="77" spans="1:42" s="587" customFormat="1" ht="15" customHeight="1" x14ac:dyDescent="0.25">
      <c r="A77" s="1656"/>
      <c r="B77" s="1678"/>
      <c r="C77" s="1656"/>
      <c r="D77" s="1659"/>
      <c r="E77" s="1660"/>
      <c r="F77" s="1852"/>
      <c r="G77" s="1761"/>
      <c r="H77" s="1762"/>
      <c r="I77" s="1866"/>
      <c r="J77" s="1764"/>
      <c r="V77" s="1715"/>
      <c r="W77" s="1660"/>
      <c r="X77" s="1660"/>
      <c r="Y77" s="1867"/>
      <c r="Z77" s="1844"/>
      <c r="AA77" s="1660"/>
      <c r="AB77" s="1660"/>
      <c r="AC77" s="1703"/>
      <c r="AD77" s="1781"/>
      <c r="AE77" s="1781"/>
      <c r="AF77" s="1781"/>
      <c r="AG77" s="1781"/>
      <c r="AH77" s="1791"/>
      <c r="AI77" s="1792"/>
      <c r="AJ77" s="1660"/>
      <c r="AK77" s="1792"/>
      <c r="AL77" s="1792"/>
      <c r="AM77" s="1792"/>
      <c r="AN77" s="1792"/>
      <c r="AO77" s="1792"/>
      <c r="AP77" s="1794"/>
    </row>
    <row r="78" spans="1:42" ht="14.1" customHeight="1" x14ac:dyDescent="0.25"/>
    <row r="79" spans="1:42" ht="14.1" customHeight="1" x14ac:dyDescent="0.25">
      <c r="A79" s="190"/>
      <c r="B79" s="190"/>
      <c r="C79" s="190"/>
      <c r="D79" s="190"/>
      <c r="E79" s="190"/>
      <c r="F79" s="190"/>
      <c r="G79" s="190"/>
      <c r="H79" s="190"/>
      <c r="I79" s="190"/>
      <c r="J79" s="190"/>
      <c r="V79" s="190"/>
      <c r="W79" s="190"/>
      <c r="X79" s="190"/>
      <c r="Y79" s="190"/>
      <c r="Z79" s="190"/>
      <c r="AA79" s="190"/>
      <c r="AB79" s="190"/>
      <c r="AC79" s="190"/>
      <c r="AD79" s="190"/>
      <c r="AE79" s="190"/>
      <c r="AF79" s="190"/>
      <c r="AG79" s="190"/>
      <c r="AH79" s="190"/>
      <c r="AI79" s="190"/>
      <c r="AJ79" s="190"/>
    </row>
    <row r="80" spans="1:42" x14ac:dyDescent="0.25">
      <c r="A80" s="161"/>
      <c r="D80" s="161"/>
      <c r="E80" s="161"/>
      <c r="F80" s="161"/>
      <c r="G80" s="167"/>
      <c r="H80" s="167"/>
      <c r="I80" s="161"/>
      <c r="J80" s="161"/>
      <c r="M80" s="81"/>
      <c r="N80" s="81"/>
      <c r="P80" s="168"/>
      <c r="R80" s="170"/>
      <c r="S80" s="169"/>
      <c r="T80" s="81"/>
      <c r="V80" s="161"/>
      <c r="AD80" s="161"/>
    </row>
    <row r="81" spans="1:36" x14ac:dyDescent="0.25">
      <c r="A81" s="161"/>
      <c r="D81" s="161"/>
      <c r="E81" s="161"/>
      <c r="F81" s="161"/>
      <c r="G81" s="167"/>
      <c r="H81" s="167"/>
      <c r="I81" s="161"/>
      <c r="J81" s="161"/>
      <c r="M81" s="81"/>
      <c r="N81" s="81"/>
      <c r="P81" s="168"/>
      <c r="R81" s="170"/>
      <c r="S81" s="169"/>
      <c r="T81" s="81"/>
      <c r="V81" s="161"/>
      <c r="AD81" s="161"/>
    </row>
    <row r="82" spans="1:36" x14ac:dyDescent="0.25">
      <c r="A82" s="348"/>
      <c r="B82" s="190"/>
      <c r="C82" s="190"/>
      <c r="D82" s="348"/>
      <c r="E82" s="348"/>
      <c r="F82" s="348"/>
      <c r="G82" s="352"/>
      <c r="H82" s="352"/>
      <c r="I82" s="348"/>
      <c r="J82" s="348"/>
      <c r="M82" s="353"/>
      <c r="N82" s="353"/>
      <c r="O82" s="354"/>
      <c r="P82" s="354"/>
      <c r="Q82" s="356"/>
      <c r="R82" s="356"/>
      <c r="S82" s="355"/>
      <c r="T82" s="353"/>
      <c r="U82" s="190"/>
      <c r="V82" s="348"/>
      <c r="W82" s="190"/>
      <c r="X82" s="190"/>
      <c r="Y82" s="190"/>
      <c r="Z82" s="190"/>
      <c r="AA82" s="190"/>
      <c r="AB82" s="190"/>
      <c r="AC82" s="190"/>
      <c r="AD82" s="348"/>
      <c r="AE82" s="190"/>
      <c r="AF82" s="190"/>
      <c r="AG82" s="190"/>
      <c r="AH82" s="190"/>
      <c r="AI82" s="190"/>
      <c r="AJ82" s="190"/>
    </row>
    <row r="83" spans="1:36" x14ac:dyDescent="0.25">
      <c r="A83" s="161"/>
      <c r="D83" s="161"/>
      <c r="E83" s="161"/>
      <c r="F83" s="161"/>
      <c r="G83" s="167"/>
      <c r="H83" s="167"/>
      <c r="I83" s="161"/>
      <c r="J83" s="161"/>
      <c r="M83" s="81"/>
      <c r="N83" s="81"/>
      <c r="P83" s="168"/>
      <c r="R83" s="170"/>
      <c r="S83" s="169"/>
      <c r="T83" s="81"/>
      <c r="V83" s="161"/>
      <c r="AD83" s="161"/>
    </row>
    <row r="84" spans="1:36" x14ac:dyDescent="0.25">
      <c r="A84" s="161"/>
      <c r="D84" s="161"/>
      <c r="E84" s="161"/>
      <c r="F84" s="161"/>
      <c r="G84" s="167"/>
      <c r="H84" s="167"/>
      <c r="I84" s="161"/>
      <c r="J84" s="161"/>
      <c r="M84" s="81"/>
      <c r="N84" s="81"/>
      <c r="P84" s="168"/>
      <c r="R84" s="170"/>
      <c r="S84" s="169"/>
      <c r="T84" s="81"/>
      <c r="V84" s="161"/>
      <c r="AD84" s="161"/>
    </row>
    <row r="85" spans="1:36" x14ac:dyDescent="0.25">
      <c r="A85" s="348"/>
      <c r="B85" s="190"/>
      <c r="C85" s="190"/>
      <c r="D85" s="348"/>
      <c r="E85" s="348"/>
      <c r="F85" s="348"/>
      <c r="G85" s="352"/>
      <c r="H85" s="352"/>
      <c r="I85" s="348"/>
      <c r="J85" s="348"/>
      <c r="K85" s="190"/>
      <c r="L85" s="190"/>
      <c r="M85" s="353"/>
      <c r="N85" s="353"/>
      <c r="O85" s="354"/>
      <c r="P85" s="354"/>
      <c r="Q85" s="356"/>
      <c r="R85" s="356"/>
      <c r="S85" s="355"/>
      <c r="T85" s="353"/>
      <c r="U85" s="190"/>
      <c r="V85" s="348"/>
      <c r="W85" s="190"/>
      <c r="X85" s="190"/>
      <c r="Y85" s="190"/>
      <c r="Z85" s="190"/>
      <c r="AA85" s="190"/>
      <c r="AB85" s="190"/>
      <c r="AC85" s="190"/>
      <c r="AD85" s="348"/>
      <c r="AE85" s="190"/>
      <c r="AF85" s="190"/>
      <c r="AG85" s="190"/>
      <c r="AH85" s="190"/>
      <c r="AI85" s="190"/>
      <c r="AJ85" s="190"/>
    </row>
    <row r="86" spans="1:36" x14ac:dyDescent="0.25">
      <c r="A86" s="161"/>
      <c r="D86" s="161"/>
      <c r="E86" s="161"/>
      <c r="F86" s="161"/>
      <c r="G86" s="167"/>
      <c r="H86" s="167"/>
      <c r="I86" s="161"/>
      <c r="J86" s="161"/>
      <c r="M86" s="81"/>
      <c r="N86" s="81"/>
      <c r="P86" s="168"/>
      <c r="R86" s="170"/>
      <c r="S86" s="169"/>
      <c r="T86" s="81"/>
      <c r="V86" s="161"/>
      <c r="AD86" s="161"/>
    </row>
    <row r="87" spans="1:36" x14ac:dyDescent="0.25">
      <c r="A87" s="161"/>
      <c r="D87" s="161"/>
      <c r="E87" s="161"/>
      <c r="F87" s="161"/>
      <c r="G87" s="167"/>
      <c r="H87" s="167"/>
      <c r="I87" s="161"/>
      <c r="J87" s="161"/>
      <c r="M87" s="81"/>
      <c r="N87" s="81"/>
      <c r="P87" s="168"/>
      <c r="R87" s="170"/>
      <c r="S87" s="169"/>
      <c r="T87" s="81"/>
      <c r="V87" s="161"/>
      <c r="AD87" s="161"/>
    </row>
    <row r="88" spans="1:36" x14ac:dyDescent="0.25">
      <c r="A88" s="348"/>
      <c r="B88" s="190"/>
      <c r="C88" s="190"/>
      <c r="D88" s="348"/>
      <c r="E88" s="348"/>
      <c r="F88" s="348"/>
      <c r="G88" s="352"/>
      <c r="H88" s="352"/>
      <c r="I88" s="348"/>
      <c r="J88" s="348"/>
      <c r="K88" s="190"/>
      <c r="L88" s="190"/>
      <c r="M88" s="353"/>
      <c r="N88" s="353"/>
      <c r="O88" s="354"/>
      <c r="P88" s="354"/>
      <c r="Q88" s="356"/>
      <c r="R88" s="356"/>
      <c r="S88" s="355"/>
      <c r="T88" s="353"/>
      <c r="U88" s="190"/>
      <c r="V88" s="348"/>
      <c r="W88" s="190"/>
      <c r="X88" s="190"/>
      <c r="Y88" s="190"/>
      <c r="Z88" s="190"/>
      <c r="AA88" s="190"/>
      <c r="AB88" s="190"/>
      <c r="AC88" s="190"/>
      <c r="AD88" s="348"/>
      <c r="AE88" s="190"/>
      <c r="AF88" s="190"/>
      <c r="AG88" s="190"/>
      <c r="AH88" s="190"/>
      <c r="AI88" s="190"/>
      <c r="AJ88" s="190"/>
    </row>
    <row r="89" spans="1:36" x14ac:dyDescent="0.25">
      <c r="A89" s="161"/>
      <c r="D89" s="161"/>
      <c r="E89" s="161"/>
      <c r="F89" s="161"/>
      <c r="G89" s="167"/>
      <c r="H89" s="167"/>
      <c r="I89" s="161"/>
      <c r="J89" s="161"/>
      <c r="M89" s="81"/>
      <c r="N89" s="81"/>
      <c r="P89" s="168"/>
      <c r="R89" s="170"/>
      <c r="S89" s="169"/>
      <c r="T89" s="81"/>
      <c r="V89" s="161"/>
      <c r="AD89" s="161"/>
    </row>
    <row r="90" spans="1:36" x14ac:dyDescent="0.25">
      <c r="A90" s="161"/>
      <c r="D90" s="161"/>
      <c r="E90" s="161"/>
      <c r="F90" s="161"/>
      <c r="G90" s="167"/>
      <c r="H90" s="167"/>
      <c r="I90" s="161"/>
      <c r="J90" s="161"/>
      <c r="M90" s="81"/>
      <c r="N90" s="81"/>
      <c r="P90" s="168"/>
      <c r="R90" s="170"/>
      <c r="S90" s="169"/>
      <c r="T90" s="81"/>
      <c r="V90" s="161"/>
      <c r="AD90" s="161"/>
    </row>
    <row r="91" spans="1:36" x14ac:dyDescent="0.25">
      <c r="A91" s="348"/>
      <c r="B91" s="190"/>
      <c r="C91" s="190"/>
      <c r="D91" s="348"/>
      <c r="E91" s="348"/>
      <c r="F91" s="348"/>
      <c r="G91" s="352"/>
      <c r="H91" s="352"/>
      <c r="I91" s="348"/>
      <c r="J91" s="348"/>
      <c r="K91" s="190"/>
      <c r="L91" s="190"/>
      <c r="M91" s="353"/>
      <c r="N91" s="353"/>
      <c r="O91" s="354"/>
      <c r="P91" s="354"/>
      <c r="Q91" s="356"/>
      <c r="R91" s="356"/>
      <c r="S91" s="355"/>
      <c r="T91" s="353"/>
      <c r="U91" s="190"/>
      <c r="V91" s="348"/>
      <c r="W91" s="190"/>
      <c r="X91" s="190"/>
      <c r="Y91" s="190"/>
      <c r="Z91" s="190"/>
      <c r="AA91" s="190"/>
      <c r="AB91" s="190"/>
      <c r="AC91" s="190"/>
      <c r="AD91" s="348"/>
      <c r="AE91" s="190"/>
      <c r="AF91" s="190"/>
      <c r="AG91" s="190"/>
      <c r="AH91" s="190"/>
      <c r="AI91" s="190"/>
      <c r="AJ91" s="190"/>
    </row>
    <row r="92" spans="1:36" x14ac:dyDescent="0.25">
      <c r="A92" s="161"/>
      <c r="D92" s="161"/>
      <c r="E92" s="161"/>
      <c r="F92" s="161"/>
      <c r="G92" s="167"/>
      <c r="H92" s="167"/>
      <c r="I92" s="161"/>
      <c r="J92" s="161"/>
      <c r="M92" s="81"/>
      <c r="N92" s="81"/>
      <c r="P92" s="168"/>
      <c r="R92" s="170"/>
      <c r="S92" s="169"/>
      <c r="T92" s="81"/>
      <c r="V92" s="161"/>
      <c r="AD92" s="161"/>
    </row>
    <row r="93" spans="1:36" x14ac:dyDescent="0.25">
      <c r="A93" s="161"/>
      <c r="D93" s="161"/>
      <c r="E93" s="161"/>
      <c r="F93" s="161"/>
      <c r="G93" s="167"/>
      <c r="H93" s="167"/>
      <c r="I93" s="161"/>
      <c r="J93" s="161"/>
      <c r="M93" s="81"/>
      <c r="N93" s="81"/>
      <c r="P93" s="168"/>
      <c r="R93" s="170"/>
      <c r="S93" s="169"/>
      <c r="T93" s="81"/>
      <c r="V93" s="161"/>
      <c r="AD93" s="161"/>
    </row>
    <row r="94" spans="1:36" x14ac:dyDescent="0.25">
      <c r="A94" s="161"/>
      <c r="D94" s="161"/>
      <c r="E94" s="161"/>
      <c r="F94" s="161"/>
      <c r="G94" s="167"/>
      <c r="H94" s="167"/>
      <c r="I94" s="161"/>
      <c r="J94" s="161"/>
      <c r="M94" s="81"/>
      <c r="N94" s="81"/>
      <c r="P94" s="168"/>
      <c r="R94" s="170"/>
      <c r="S94" s="169"/>
      <c r="T94" s="81"/>
      <c r="V94" s="161"/>
      <c r="AD94" s="161"/>
    </row>
    <row r="95" spans="1:36" x14ac:dyDescent="0.25">
      <c r="A95" s="161"/>
      <c r="D95" s="161"/>
      <c r="E95" s="161"/>
      <c r="F95" s="161"/>
      <c r="G95" s="167"/>
      <c r="H95" s="167"/>
      <c r="I95" s="161"/>
      <c r="J95" s="161"/>
      <c r="M95" s="81"/>
      <c r="N95" s="81"/>
      <c r="P95" s="168"/>
      <c r="R95" s="170"/>
      <c r="S95" s="169"/>
      <c r="T95" s="81"/>
      <c r="V95" s="161"/>
      <c r="AD95" s="161"/>
    </row>
    <row r="96" spans="1:36" x14ac:dyDescent="0.25">
      <c r="A96" s="161"/>
      <c r="D96" s="161"/>
      <c r="E96" s="161"/>
      <c r="F96" s="161"/>
      <c r="G96" s="167"/>
      <c r="H96" s="167"/>
      <c r="I96" s="161"/>
      <c r="J96" s="161"/>
      <c r="M96" s="81"/>
      <c r="N96" s="81"/>
      <c r="P96" s="168"/>
      <c r="R96" s="170"/>
      <c r="S96" s="169"/>
      <c r="T96" s="81"/>
      <c r="V96" s="161"/>
      <c r="AD96" s="161"/>
    </row>
    <row r="97" spans="1:30" x14ac:dyDescent="0.25">
      <c r="A97" s="161"/>
      <c r="D97" s="161"/>
      <c r="E97" s="161"/>
      <c r="F97" s="161"/>
      <c r="G97" s="167"/>
      <c r="H97" s="167"/>
      <c r="I97" s="161"/>
      <c r="J97" s="161"/>
      <c r="M97" s="81"/>
      <c r="N97" s="81"/>
      <c r="P97" s="168"/>
      <c r="R97" s="170"/>
      <c r="S97" s="169"/>
      <c r="T97" s="81"/>
      <c r="V97" s="161"/>
      <c r="AD97" s="161"/>
    </row>
    <row r="98" spans="1:30" x14ac:dyDescent="0.25">
      <c r="A98" s="161"/>
      <c r="F98" s="161"/>
      <c r="G98" s="167"/>
      <c r="H98" s="167"/>
      <c r="I98" s="161"/>
      <c r="J98" s="161"/>
      <c r="M98" s="81"/>
      <c r="N98" s="81"/>
      <c r="P98" s="168"/>
      <c r="R98" s="170"/>
      <c r="S98" s="169"/>
      <c r="T98" s="81"/>
      <c r="V98" s="161"/>
      <c r="AD98" s="161"/>
    </row>
    <row r="99" spans="1:30" x14ac:dyDescent="0.25">
      <c r="A99" s="161"/>
      <c r="F99" s="161"/>
      <c r="G99" s="167"/>
      <c r="H99" s="167"/>
      <c r="I99" s="161"/>
      <c r="J99" s="161"/>
      <c r="M99" s="81"/>
      <c r="N99" s="81"/>
      <c r="P99" s="168"/>
      <c r="R99" s="170"/>
      <c r="S99" s="169"/>
      <c r="T99" s="81"/>
      <c r="V99" s="161"/>
      <c r="AD99" s="161"/>
    </row>
    <row r="100" spans="1:30" x14ac:dyDescent="0.25">
      <c r="A100" s="161"/>
      <c r="F100" s="161"/>
      <c r="G100" s="167"/>
      <c r="H100" s="167"/>
      <c r="I100" s="161"/>
      <c r="J100" s="161"/>
      <c r="M100" s="81"/>
      <c r="N100" s="81"/>
      <c r="P100" s="168"/>
      <c r="R100" s="170"/>
      <c r="S100" s="169"/>
      <c r="T100" s="81"/>
      <c r="V100" s="161"/>
      <c r="AD100" s="161"/>
    </row>
    <row r="101" spans="1:30" x14ac:dyDescent="0.25">
      <c r="A101" s="161"/>
      <c r="F101" s="161"/>
      <c r="G101" s="167"/>
      <c r="H101" s="167"/>
      <c r="I101" s="161"/>
      <c r="J101" s="161"/>
      <c r="M101" s="81"/>
      <c r="N101" s="81"/>
      <c r="P101" s="168"/>
      <c r="R101" s="170"/>
      <c r="S101" s="169"/>
      <c r="T101" s="81"/>
      <c r="V101" s="161"/>
      <c r="AD101" s="161"/>
    </row>
    <row r="102" spans="1:30" x14ac:dyDescent="0.25">
      <c r="A102" s="161"/>
      <c r="F102" s="161"/>
      <c r="G102" s="167"/>
      <c r="H102" s="167"/>
      <c r="I102" s="161"/>
      <c r="J102" s="161"/>
      <c r="M102" s="81"/>
      <c r="N102" s="81"/>
      <c r="P102" s="168"/>
      <c r="R102" s="170"/>
      <c r="S102" s="169"/>
      <c r="T102" s="81"/>
      <c r="V102" s="161"/>
      <c r="AD102" s="161"/>
    </row>
    <row r="103" spans="1:30" x14ac:dyDescent="0.25">
      <c r="A103" s="161"/>
      <c r="F103" s="161"/>
      <c r="G103" s="167"/>
      <c r="H103" s="167"/>
      <c r="I103" s="161"/>
      <c r="J103" s="161"/>
      <c r="M103" s="81"/>
      <c r="N103" s="81"/>
      <c r="P103" s="168"/>
      <c r="R103" s="170"/>
      <c r="S103" s="169"/>
      <c r="T103" s="81"/>
      <c r="V103" s="161"/>
      <c r="AD103" s="161"/>
    </row>
    <row r="104" spans="1:30" x14ac:dyDescent="0.25">
      <c r="A104" s="161"/>
      <c r="F104" s="161"/>
      <c r="G104" s="167"/>
      <c r="H104" s="167"/>
      <c r="I104" s="161"/>
      <c r="J104" s="161"/>
      <c r="M104" s="81"/>
      <c r="N104" s="81"/>
      <c r="P104" s="168"/>
      <c r="R104" s="170"/>
      <c r="S104" s="169"/>
      <c r="T104" s="81"/>
      <c r="V104" s="161"/>
      <c r="AD104" s="161"/>
    </row>
    <row r="105" spans="1:30" x14ac:dyDescent="0.25">
      <c r="A105" s="161"/>
      <c r="F105" s="161"/>
      <c r="G105" s="167"/>
      <c r="H105" s="167"/>
      <c r="I105" s="161"/>
      <c r="J105" s="161"/>
      <c r="M105" s="81"/>
      <c r="N105" s="81"/>
      <c r="P105" s="168"/>
      <c r="R105" s="170"/>
      <c r="S105" s="169"/>
      <c r="T105" s="81"/>
      <c r="V105" s="161"/>
      <c r="AD105" s="161"/>
    </row>
    <row r="106" spans="1:30" x14ac:dyDescent="0.25">
      <c r="A106" s="161"/>
      <c r="F106" s="161"/>
      <c r="G106" s="167"/>
      <c r="H106" s="167"/>
      <c r="I106" s="161"/>
      <c r="J106" s="161"/>
      <c r="M106" s="81"/>
      <c r="N106" s="81"/>
      <c r="P106" s="168"/>
      <c r="R106" s="170"/>
      <c r="S106" s="169"/>
      <c r="T106" s="81"/>
      <c r="V106" s="161"/>
      <c r="AD106" s="161"/>
    </row>
    <row r="107" spans="1:30" x14ac:dyDescent="0.25">
      <c r="A107" s="161"/>
      <c r="F107" s="161"/>
      <c r="G107" s="167"/>
      <c r="H107" s="167"/>
      <c r="I107" s="161"/>
      <c r="J107" s="161"/>
      <c r="M107" s="81"/>
      <c r="N107" s="81"/>
      <c r="P107" s="168"/>
      <c r="R107" s="170"/>
      <c r="S107" s="169"/>
      <c r="T107" s="81"/>
      <c r="V107" s="161"/>
      <c r="AD107" s="161"/>
    </row>
    <row r="108" spans="1:30" x14ac:dyDescent="0.25">
      <c r="A108" s="161"/>
      <c r="F108" s="161"/>
      <c r="G108" s="167"/>
      <c r="H108" s="167"/>
      <c r="I108" s="161"/>
      <c r="J108" s="161"/>
      <c r="M108" s="81"/>
      <c r="N108" s="81"/>
      <c r="P108" s="168"/>
      <c r="R108" s="170"/>
      <c r="S108" s="169"/>
      <c r="T108" s="81"/>
      <c r="V108" s="161"/>
      <c r="AD108" s="161"/>
    </row>
    <row r="109" spans="1:30" x14ac:dyDescent="0.25">
      <c r="A109" s="161"/>
      <c r="F109" s="161"/>
      <c r="G109" s="167"/>
      <c r="H109" s="167"/>
      <c r="I109" s="161"/>
      <c r="J109" s="161"/>
      <c r="M109" s="81"/>
      <c r="N109" s="81"/>
      <c r="P109" s="168"/>
      <c r="R109" s="170"/>
      <c r="S109" s="169"/>
      <c r="T109" s="81"/>
      <c r="V109" s="161"/>
      <c r="AD109" s="161"/>
    </row>
    <row r="110" spans="1:30" x14ac:dyDescent="0.25">
      <c r="A110" s="161"/>
      <c r="F110" s="161"/>
      <c r="G110" s="167"/>
      <c r="H110" s="167"/>
      <c r="I110" s="161"/>
      <c r="J110" s="161"/>
      <c r="M110" s="81"/>
      <c r="N110" s="81"/>
      <c r="P110" s="168"/>
      <c r="R110" s="170"/>
      <c r="S110" s="169"/>
      <c r="T110" s="81"/>
      <c r="V110" s="161"/>
      <c r="AD110" s="161"/>
    </row>
    <row r="111" spans="1:30" x14ac:dyDescent="0.25">
      <c r="A111" s="161"/>
      <c r="F111" s="161"/>
      <c r="G111" s="167"/>
      <c r="H111" s="167"/>
      <c r="I111" s="161"/>
      <c r="J111" s="161"/>
      <c r="M111" s="81"/>
      <c r="N111" s="81"/>
      <c r="P111" s="168"/>
      <c r="R111" s="170"/>
      <c r="S111" s="169"/>
      <c r="T111" s="81"/>
      <c r="V111" s="161"/>
      <c r="AD111" s="161"/>
    </row>
    <row r="112" spans="1:30" x14ac:dyDescent="0.25">
      <c r="A112" s="161"/>
      <c r="F112" s="161"/>
      <c r="G112" s="167"/>
      <c r="H112" s="167"/>
      <c r="I112" s="161"/>
      <c r="J112" s="161"/>
      <c r="M112" s="81"/>
      <c r="N112" s="81"/>
      <c r="P112" s="168"/>
      <c r="R112" s="170"/>
      <c r="S112" s="169"/>
      <c r="T112" s="81"/>
      <c r="V112" s="161"/>
      <c r="AD112" s="161"/>
    </row>
    <row r="113" spans="1:30" x14ac:dyDescent="0.25">
      <c r="A113" s="161"/>
      <c r="F113" s="161"/>
      <c r="G113" s="167"/>
      <c r="H113" s="167"/>
      <c r="I113" s="161"/>
      <c r="J113" s="161"/>
      <c r="M113" s="81"/>
      <c r="N113" s="81"/>
      <c r="P113" s="168"/>
      <c r="R113" s="170"/>
      <c r="S113" s="169"/>
      <c r="T113" s="81"/>
      <c r="V113" s="161"/>
      <c r="AD113" s="161"/>
    </row>
    <row r="114" spans="1:30" x14ac:dyDescent="0.25">
      <c r="A114" s="161"/>
      <c r="M114" s="81"/>
      <c r="N114" s="81"/>
      <c r="P114" s="168"/>
      <c r="R114" s="170"/>
      <c r="S114" s="169"/>
      <c r="T114" s="81"/>
      <c r="V114" s="161"/>
      <c r="AD114" s="161"/>
    </row>
    <row r="115" spans="1:30" x14ac:dyDescent="0.25">
      <c r="A115" s="161"/>
      <c r="M115" s="81"/>
      <c r="N115" s="81"/>
      <c r="P115" s="168"/>
      <c r="R115" s="170"/>
      <c r="S115" s="169"/>
      <c r="T115" s="81"/>
      <c r="V115" s="161"/>
      <c r="AD115" s="161"/>
    </row>
    <row r="116" spans="1:30" x14ac:dyDescent="0.25">
      <c r="A116" s="161"/>
      <c r="M116" s="81"/>
      <c r="N116" s="81"/>
      <c r="P116" s="168"/>
      <c r="R116" s="170"/>
      <c r="S116" s="169"/>
      <c r="T116" s="81"/>
      <c r="V116" s="161"/>
      <c r="AD116" s="161"/>
    </row>
    <row r="117" spans="1:30" x14ac:dyDescent="0.25">
      <c r="A117" s="161"/>
      <c r="M117" s="81"/>
      <c r="N117" s="81"/>
      <c r="P117" s="168"/>
      <c r="R117" s="170"/>
      <c r="S117" s="169"/>
      <c r="T117" s="81"/>
      <c r="V117" s="161"/>
      <c r="AD117" s="161"/>
    </row>
    <row r="118" spans="1:30" x14ac:dyDescent="0.25">
      <c r="A118" s="161"/>
      <c r="M118" s="81"/>
      <c r="N118" s="81"/>
      <c r="P118" s="168"/>
      <c r="R118" s="170"/>
      <c r="S118" s="169"/>
      <c r="T118" s="81"/>
      <c r="V118" s="161"/>
      <c r="AD118" s="161"/>
    </row>
    <row r="119" spans="1:30" x14ac:dyDescent="0.25">
      <c r="A119" s="161"/>
      <c r="M119" s="81"/>
      <c r="N119" s="81"/>
      <c r="P119" s="168"/>
      <c r="R119" s="170"/>
      <c r="S119" s="169"/>
      <c r="T119" s="81"/>
      <c r="V119" s="161"/>
      <c r="AD119" s="161"/>
    </row>
    <row r="120" spans="1:30" x14ac:dyDescent="0.25">
      <c r="A120" s="161"/>
      <c r="M120" s="81"/>
      <c r="N120" s="81"/>
      <c r="P120" s="168"/>
      <c r="R120" s="170"/>
      <c r="S120" s="169"/>
      <c r="T120" s="81"/>
      <c r="V120" s="161"/>
      <c r="AD120" s="161"/>
    </row>
    <row r="121" spans="1:30" x14ac:dyDescent="0.25">
      <c r="A121" s="161"/>
      <c r="M121" s="81"/>
      <c r="N121" s="81"/>
      <c r="P121" s="168"/>
      <c r="R121" s="170"/>
      <c r="S121" s="169"/>
      <c r="T121" s="81"/>
      <c r="V121" s="161"/>
      <c r="AD121" s="161"/>
    </row>
    <row r="122" spans="1:30" x14ac:dyDescent="0.25">
      <c r="A122" s="161"/>
      <c r="M122" s="81"/>
      <c r="N122" s="81"/>
      <c r="P122" s="168"/>
      <c r="R122" s="170"/>
      <c r="S122" s="169"/>
      <c r="T122" s="81"/>
      <c r="V122" s="161"/>
      <c r="AD122" s="161"/>
    </row>
    <row r="123" spans="1:30" x14ac:dyDescent="0.25">
      <c r="A123" s="161"/>
      <c r="M123" s="81"/>
      <c r="N123" s="81"/>
      <c r="P123" s="168"/>
      <c r="R123" s="170"/>
      <c r="S123" s="169"/>
      <c r="T123" s="81"/>
      <c r="V123" s="161"/>
      <c r="AD123" s="161"/>
    </row>
    <row r="124" spans="1:30" x14ac:dyDescent="0.25">
      <c r="A124" s="161"/>
      <c r="S124" s="169"/>
      <c r="V124" s="161"/>
      <c r="AD124" s="161"/>
    </row>
    <row r="125" spans="1:30" x14ac:dyDescent="0.25">
      <c r="A125" s="161"/>
      <c r="S125" s="169"/>
      <c r="V125" s="161"/>
      <c r="AD125" s="161"/>
    </row>
    <row r="126" spans="1:30" x14ac:dyDescent="0.25">
      <c r="A126" s="161"/>
      <c r="S126" s="169"/>
      <c r="V126" s="161"/>
      <c r="AD126" s="161"/>
    </row>
    <row r="127" spans="1:30" x14ac:dyDescent="0.25">
      <c r="A127" s="161"/>
      <c r="S127" s="169"/>
      <c r="V127" s="161"/>
      <c r="AD127" s="161"/>
    </row>
    <row r="128" spans="1:30" x14ac:dyDescent="0.25">
      <c r="A128" s="161"/>
      <c r="S128" s="169"/>
      <c r="V128" s="161"/>
      <c r="AD128" s="161"/>
    </row>
    <row r="129" spans="1:30" x14ac:dyDescent="0.25">
      <c r="A129" s="161"/>
      <c r="S129" s="169"/>
      <c r="V129" s="161"/>
      <c r="AD129" s="161"/>
    </row>
    <row r="130" spans="1:30" x14ac:dyDescent="0.25">
      <c r="A130" s="161"/>
      <c r="S130" s="169"/>
      <c r="V130" s="161"/>
      <c r="AD130" s="161"/>
    </row>
    <row r="131" spans="1:30" x14ac:dyDescent="0.25">
      <c r="A131" s="161"/>
      <c r="S131" s="169"/>
      <c r="V131" s="161"/>
      <c r="AD131" s="161"/>
    </row>
    <row r="132" spans="1:30" x14ac:dyDescent="0.25">
      <c r="A132" s="161"/>
      <c r="S132" s="169"/>
      <c r="V132" s="161"/>
      <c r="AD132" s="161"/>
    </row>
    <row r="133" spans="1:30" x14ac:dyDescent="0.25">
      <c r="A133" s="161"/>
      <c r="S133" s="169"/>
      <c r="V133" s="161"/>
      <c r="AD133" s="161"/>
    </row>
    <row r="134" spans="1:30" x14ac:dyDescent="0.25">
      <c r="A134" s="161"/>
      <c r="S134" s="169"/>
      <c r="V134" s="161"/>
      <c r="AD134" s="161"/>
    </row>
    <row r="135" spans="1:30" x14ac:dyDescent="0.25">
      <c r="A135" s="161"/>
      <c r="S135" s="169"/>
      <c r="V135" s="161"/>
      <c r="AD135" s="161"/>
    </row>
    <row r="136" spans="1:30" x14ac:dyDescent="0.25">
      <c r="A136" s="161"/>
      <c r="S136" s="169"/>
      <c r="V136" s="161"/>
      <c r="AD136" s="161"/>
    </row>
    <row r="137" spans="1:30" x14ac:dyDescent="0.25">
      <c r="A137" s="161"/>
      <c r="S137" s="169"/>
      <c r="V137" s="161"/>
      <c r="AD137" s="161"/>
    </row>
    <row r="138" spans="1:30" x14ac:dyDescent="0.25">
      <c r="A138" s="161"/>
      <c r="S138" s="169"/>
      <c r="V138" s="161"/>
      <c r="AD138" s="161"/>
    </row>
    <row r="139" spans="1:30" x14ac:dyDescent="0.25">
      <c r="A139" s="161"/>
      <c r="S139" s="169"/>
      <c r="V139" s="161"/>
      <c r="AD139" s="161"/>
    </row>
    <row r="140" spans="1:30" x14ac:dyDescent="0.25">
      <c r="A140" s="161"/>
      <c r="S140" s="169"/>
      <c r="V140" s="161"/>
      <c r="AD140" s="161"/>
    </row>
    <row r="141" spans="1:30" x14ac:dyDescent="0.25">
      <c r="A141" s="161"/>
      <c r="S141" s="169"/>
      <c r="V141" s="161"/>
      <c r="AD141" s="161"/>
    </row>
    <row r="142" spans="1:30" x14ac:dyDescent="0.25">
      <c r="A142" s="161"/>
      <c r="S142" s="169"/>
      <c r="V142" s="161"/>
      <c r="AD142" s="161"/>
    </row>
    <row r="143" spans="1:30" x14ac:dyDescent="0.25">
      <c r="A143" s="161"/>
      <c r="S143" s="169"/>
      <c r="V143" s="161"/>
      <c r="AD143" s="161"/>
    </row>
    <row r="144" spans="1:30" x14ac:dyDescent="0.25">
      <c r="A144" s="161"/>
      <c r="S144" s="169"/>
      <c r="V144" s="161"/>
      <c r="AD144" s="161"/>
    </row>
    <row r="145" spans="1:30" x14ac:dyDescent="0.25">
      <c r="A145" s="161"/>
      <c r="S145" s="169"/>
      <c r="V145" s="161"/>
      <c r="AD145" s="161"/>
    </row>
    <row r="146" spans="1:30" x14ac:dyDescent="0.25">
      <c r="A146" s="161"/>
      <c r="S146" s="169"/>
      <c r="V146" s="161"/>
      <c r="AD146" s="161"/>
    </row>
    <row r="147" spans="1:30" x14ac:dyDescent="0.25">
      <c r="A147" s="161"/>
      <c r="S147" s="169"/>
      <c r="V147" s="161"/>
      <c r="AD147" s="161"/>
    </row>
    <row r="148" spans="1:30" x14ac:dyDescent="0.25">
      <c r="A148" s="161"/>
      <c r="S148" s="169"/>
      <c r="V148" s="161"/>
      <c r="AD148" s="161"/>
    </row>
    <row r="149" spans="1:30" x14ac:dyDescent="0.25">
      <c r="A149" s="161"/>
      <c r="S149" s="169"/>
      <c r="V149" s="161"/>
      <c r="AD149" s="161"/>
    </row>
    <row r="150" spans="1:30" x14ac:dyDescent="0.25">
      <c r="A150" s="161"/>
      <c r="S150" s="169"/>
      <c r="V150" s="161"/>
      <c r="AD150" s="161"/>
    </row>
    <row r="151" spans="1:30" x14ac:dyDescent="0.25">
      <c r="A151" s="161"/>
      <c r="S151" s="169"/>
      <c r="V151" s="161"/>
      <c r="AD151" s="161"/>
    </row>
    <row r="152" spans="1:30" x14ac:dyDescent="0.25">
      <c r="A152" s="161"/>
      <c r="S152" s="169"/>
      <c r="V152" s="161"/>
      <c r="AD152" s="161"/>
    </row>
    <row r="153" spans="1:30" x14ac:dyDescent="0.25">
      <c r="A153" s="161"/>
      <c r="S153" s="169"/>
      <c r="V153" s="161"/>
      <c r="AD153" s="161"/>
    </row>
    <row r="154" spans="1:30" x14ac:dyDescent="0.25">
      <c r="A154" s="161"/>
      <c r="S154" s="169"/>
      <c r="V154" s="161"/>
      <c r="AD154" s="161"/>
    </row>
    <row r="155" spans="1:30" x14ac:dyDescent="0.25">
      <c r="A155" s="161"/>
      <c r="S155" s="169"/>
      <c r="V155" s="161"/>
      <c r="AD155" s="161"/>
    </row>
    <row r="156" spans="1:30" x14ac:dyDescent="0.25">
      <c r="A156" s="161"/>
      <c r="S156" s="169"/>
      <c r="V156" s="161"/>
      <c r="AD156" s="161"/>
    </row>
    <row r="157" spans="1:30" x14ac:dyDescent="0.25">
      <c r="A157" s="161"/>
      <c r="S157" s="169"/>
      <c r="V157" s="161"/>
      <c r="AD157" s="161"/>
    </row>
    <row r="158" spans="1:30" x14ac:dyDescent="0.25">
      <c r="A158" s="161"/>
      <c r="S158" s="169"/>
      <c r="V158" s="161"/>
      <c r="AD158" s="161"/>
    </row>
    <row r="159" spans="1:30" x14ac:dyDescent="0.25">
      <c r="A159" s="161"/>
      <c r="S159" s="169"/>
      <c r="V159" s="161"/>
      <c r="AD159" s="161"/>
    </row>
    <row r="160" spans="1:30" x14ac:dyDescent="0.25">
      <c r="A160" s="161"/>
      <c r="S160" s="169"/>
      <c r="V160" s="161"/>
      <c r="AD160" s="161"/>
    </row>
    <row r="161" spans="1:30" x14ac:dyDescent="0.25">
      <c r="A161" s="161"/>
      <c r="S161" s="169"/>
      <c r="V161" s="161"/>
      <c r="AD161" s="161"/>
    </row>
    <row r="162" spans="1:30" x14ac:dyDescent="0.25">
      <c r="A162" s="161"/>
      <c r="S162" s="169"/>
      <c r="V162" s="161"/>
      <c r="AD162" s="161"/>
    </row>
    <row r="163" spans="1:30" x14ac:dyDescent="0.25">
      <c r="A163" s="161"/>
      <c r="S163" s="169"/>
      <c r="V163" s="161"/>
      <c r="AD163" s="161"/>
    </row>
    <row r="164" spans="1:30" x14ac:dyDescent="0.25">
      <c r="A164" s="161"/>
      <c r="S164" s="169"/>
      <c r="V164" s="161"/>
      <c r="AD164" s="161"/>
    </row>
    <row r="165" spans="1:30" x14ac:dyDescent="0.25">
      <c r="A165" s="161"/>
      <c r="S165" s="169"/>
      <c r="V165" s="161"/>
      <c r="AD165" s="161"/>
    </row>
    <row r="166" spans="1:30" x14ac:dyDescent="0.25">
      <c r="A166" s="161"/>
      <c r="S166" s="169"/>
      <c r="V166" s="161"/>
      <c r="AD166" s="161"/>
    </row>
    <row r="167" spans="1:30" x14ac:dyDescent="0.25">
      <c r="A167" s="161"/>
      <c r="S167" s="169"/>
      <c r="V167" s="161"/>
      <c r="AD167" s="161"/>
    </row>
    <row r="168" spans="1:30" x14ac:dyDescent="0.25">
      <c r="A168" s="161"/>
      <c r="S168" s="169"/>
      <c r="V168" s="161"/>
      <c r="AD168" s="161"/>
    </row>
    <row r="169" spans="1:30" x14ac:dyDescent="0.25">
      <c r="A169" s="161"/>
      <c r="S169" s="169"/>
      <c r="V169" s="161"/>
      <c r="AD169" s="161"/>
    </row>
    <row r="170" spans="1:30" x14ac:dyDescent="0.25">
      <c r="A170" s="161"/>
      <c r="S170" s="169"/>
      <c r="V170" s="161"/>
      <c r="AD170" s="161"/>
    </row>
    <row r="171" spans="1:30" x14ac:dyDescent="0.25">
      <c r="A171" s="161"/>
      <c r="S171" s="169"/>
      <c r="V171" s="161"/>
      <c r="AD171" s="161"/>
    </row>
    <row r="172" spans="1:30" x14ac:dyDescent="0.25">
      <c r="A172" s="161"/>
      <c r="S172" s="169"/>
      <c r="V172" s="161"/>
      <c r="AD172" s="161"/>
    </row>
    <row r="173" spans="1:30" x14ac:dyDescent="0.25">
      <c r="A173" s="161"/>
      <c r="S173" s="169"/>
      <c r="V173" s="161"/>
      <c r="AD173" s="161"/>
    </row>
    <row r="174" spans="1:30" x14ac:dyDescent="0.25">
      <c r="A174" s="161"/>
      <c r="S174" s="169"/>
      <c r="V174" s="161"/>
      <c r="AD174" s="161"/>
    </row>
    <row r="175" spans="1:30" x14ac:dyDescent="0.25">
      <c r="A175" s="161"/>
      <c r="S175" s="169"/>
      <c r="V175" s="161"/>
      <c r="AD175" s="161"/>
    </row>
    <row r="176" spans="1:30" x14ac:dyDescent="0.25">
      <c r="A176" s="161"/>
      <c r="V176" s="161"/>
      <c r="AD176" s="161"/>
    </row>
  </sheetData>
  <mergeCells count="6">
    <mergeCell ref="K9:N9"/>
    <mergeCell ref="O6:P6"/>
    <mergeCell ref="Q6:R6"/>
    <mergeCell ref="S6:T6"/>
    <mergeCell ref="K7:N7"/>
    <mergeCell ref="K8:N8"/>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rowBreaks count="5" manualBreakCount="5">
    <brk id="25" min="10" max="19" man="1"/>
    <brk id="36" min="10" max="19" man="1"/>
    <brk id="45" min="10" max="19" man="1"/>
    <brk id="56" min="10" max="19" man="1"/>
    <brk id="66" min="10" max="19" man="1"/>
  </row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tabColor rgb="FFEB700B"/>
  </sheetPr>
  <dimension ref="A1:K23"/>
  <sheetViews>
    <sheetView showGridLines="0" view="pageBreakPreview" zoomScaleNormal="100" zoomScaleSheetLayoutView="100" workbookViewId="0">
      <selection activeCell="O11" sqref="O11"/>
    </sheetView>
  </sheetViews>
  <sheetFormatPr baseColWidth="10" defaultRowHeight="12.75" x14ac:dyDescent="0.2"/>
  <cols>
    <col min="1" max="1" width="44.7109375" customWidth="1"/>
    <col min="2" max="2" width="2.42578125" customWidth="1"/>
    <col min="3" max="3" width="14.85546875" customWidth="1"/>
    <col min="4" max="4" width="15.5703125" customWidth="1"/>
    <col min="5" max="5" width="14.7109375" customWidth="1"/>
    <col min="6" max="6" width="3.5703125" customWidth="1"/>
    <col min="7" max="7" width="6.28515625" customWidth="1"/>
    <col min="8" max="8" width="1.85546875" customWidth="1"/>
    <col min="9" max="9" width="9.7109375" customWidth="1"/>
    <col min="10" max="10" width="3.42578125" customWidth="1"/>
    <col min="11" max="11" width="25.85546875" customWidth="1"/>
  </cols>
  <sheetData>
    <row r="1" spans="1:11" ht="15" x14ac:dyDescent="0.2">
      <c r="A1" s="1655" t="s">
        <v>2388</v>
      </c>
      <c r="B1" s="1655"/>
      <c r="C1" s="2190"/>
      <c r="D1" s="2190"/>
      <c r="E1" s="2190"/>
      <c r="F1" s="2190"/>
      <c r="G1" s="2190"/>
      <c r="H1" s="2242"/>
      <c r="I1" s="2242"/>
      <c r="J1" s="2242"/>
      <c r="K1" s="2645" t="s">
        <v>5081</v>
      </c>
    </row>
    <row r="2" spans="1:11" ht="15" x14ac:dyDescent="0.2">
      <c r="A2" s="1655" t="s">
        <v>2392</v>
      </c>
      <c r="B2" s="1655"/>
      <c r="C2" s="2190"/>
      <c r="D2" s="2190"/>
      <c r="E2" s="2190"/>
      <c r="F2" s="2190"/>
      <c r="G2" s="2190"/>
      <c r="H2" s="2242"/>
      <c r="I2" s="2242"/>
      <c r="J2" s="2242"/>
      <c r="K2" s="2242"/>
    </row>
    <row r="3" spans="1:11" ht="15" x14ac:dyDescent="0.2">
      <c r="A3" s="1655" t="s">
        <v>2393</v>
      </c>
      <c r="B3" s="1655"/>
      <c r="C3" s="2190"/>
      <c r="D3" s="2190"/>
      <c r="E3" s="2190"/>
      <c r="F3" s="2190"/>
      <c r="G3" s="2190"/>
      <c r="H3" s="2242"/>
      <c r="I3" s="2242"/>
      <c r="J3" s="2242"/>
      <c r="K3" s="2242"/>
    </row>
    <row r="4" spans="1:11" ht="15.75" customHeight="1" x14ac:dyDescent="0.2">
      <c r="A4" s="2528">
        <v>2013</v>
      </c>
      <c r="B4" s="2528"/>
      <c r="C4" s="2595"/>
      <c r="D4" s="2595"/>
      <c r="E4" s="2595"/>
      <c r="F4" s="2595"/>
      <c r="G4" s="2595"/>
      <c r="H4" s="2504"/>
      <c r="I4" s="2504"/>
      <c r="J4" s="2504"/>
      <c r="K4" s="2504"/>
    </row>
    <row r="5" spans="1:11" ht="15" x14ac:dyDescent="0.2">
      <c r="A5" s="2318"/>
      <c r="B5" s="2318"/>
      <c r="C5" s="2595"/>
      <c r="D5" s="2595"/>
      <c r="E5" s="2595"/>
      <c r="F5" s="2595"/>
      <c r="G5" s="2595"/>
      <c r="H5" s="2504"/>
      <c r="I5" s="2504"/>
      <c r="J5" s="2504"/>
      <c r="K5" s="2504"/>
    </row>
    <row r="6" spans="1:11" ht="42" customHeight="1" x14ac:dyDescent="0.2">
      <c r="A6" s="2529" t="s">
        <v>181</v>
      </c>
      <c r="B6" s="2529"/>
      <c r="C6" s="2529" t="s">
        <v>21</v>
      </c>
      <c r="D6" s="2529" t="s">
        <v>29</v>
      </c>
      <c r="E6" s="5934" t="s">
        <v>258</v>
      </c>
      <c r="F6" s="5934"/>
      <c r="G6" s="5934" t="s">
        <v>182</v>
      </c>
      <c r="H6" s="5934"/>
      <c r="I6" s="5934" t="s">
        <v>20</v>
      </c>
      <c r="J6" s="5934"/>
      <c r="K6" s="2529" t="s">
        <v>30</v>
      </c>
    </row>
    <row r="7" spans="1:11" ht="14.25" customHeight="1" x14ac:dyDescent="0.2">
      <c r="A7" s="5926" t="s">
        <v>2243</v>
      </c>
      <c r="B7" s="5927"/>
      <c r="C7" s="5927"/>
      <c r="D7" s="5927"/>
      <c r="E7" s="2448">
        <f>SUM(E8)</f>
        <v>5025000</v>
      </c>
      <c r="F7" s="2509"/>
      <c r="G7" s="2063"/>
      <c r="H7" s="2058"/>
      <c r="I7" s="2633">
        <f>SUM(I8)</f>
        <v>4200</v>
      </c>
      <c r="J7" s="2509"/>
      <c r="K7" s="2066"/>
    </row>
    <row r="8" spans="1:11" x14ac:dyDescent="0.2">
      <c r="A8" s="5889" t="s">
        <v>295</v>
      </c>
      <c r="B8" s="5889"/>
      <c r="C8" s="5889"/>
      <c r="D8" s="5890"/>
      <c r="E8" s="2446">
        <f>SUM(E9:E16)</f>
        <v>5025000</v>
      </c>
      <c r="F8" s="2068"/>
      <c r="G8" s="2067"/>
      <c r="H8" s="2069"/>
      <c r="I8" s="2631">
        <f>SUM(I9:I16)</f>
        <v>4200</v>
      </c>
      <c r="J8" s="2071"/>
      <c r="K8" s="2072"/>
    </row>
    <row r="9" spans="1:11" ht="27.75" customHeight="1" x14ac:dyDescent="0.2">
      <c r="A9" s="2486" t="s">
        <v>2491</v>
      </c>
      <c r="B9" s="2012"/>
      <c r="C9" s="2335" t="s">
        <v>1390</v>
      </c>
      <c r="D9" s="1967" t="s">
        <v>462</v>
      </c>
      <c r="E9" s="2449">
        <v>90000</v>
      </c>
      <c r="F9" s="1965"/>
      <c r="G9" s="1966">
        <v>0.15</v>
      </c>
      <c r="H9" s="1965"/>
      <c r="I9" s="2642">
        <v>400</v>
      </c>
      <c r="J9" s="1963"/>
      <c r="K9" s="1962"/>
    </row>
    <row r="10" spans="1:11" ht="25.5" x14ac:dyDescent="0.2">
      <c r="A10" s="2486" t="s">
        <v>2492</v>
      </c>
      <c r="B10" s="2012"/>
      <c r="C10" s="2335" t="s">
        <v>1390</v>
      </c>
      <c r="D10" s="2335" t="s">
        <v>1642</v>
      </c>
      <c r="E10" s="2449">
        <v>90000</v>
      </c>
      <c r="F10" s="1965"/>
      <c r="G10" s="1966">
        <v>0.4</v>
      </c>
      <c r="H10" s="1965"/>
      <c r="I10" s="2642">
        <v>600</v>
      </c>
      <c r="J10" s="1963"/>
      <c r="K10" s="1962"/>
    </row>
    <row r="11" spans="1:11" ht="32.25" customHeight="1" x14ac:dyDescent="0.2">
      <c r="A11" s="2486" t="s">
        <v>2493</v>
      </c>
      <c r="B11" s="2012"/>
      <c r="C11" s="2335" t="s">
        <v>1390</v>
      </c>
      <c r="D11" s="2335" t="s">
        <v>1382</v>
      </c>
      <c r="E11" s="2449">
        <v>90000</v>
      </c>
      <c r="F11" s="1965"/>
      <c r="G11" s="1966">
        <v>0.4</v>
      </c>
      <c r="H11" s="1965"/>
      <c r="I11" s="2642">
        <v>1000</v>
      </c>
      <c r="J11" s="1963"/>
      <c r="K11" s="1962"/>
    </row>
    <row r="12" spans="1:11" ht="63.75" x14ac:dyDescent="0.2">
      <c r="A12" s="2486" t="s">
        <v>5095</v>
      </c>
      <c r="B12" s="2012"/>
      <c r="C12" s="2335" t="s">
        <v>290</v>
      </c>
      <c r="D12" s="2335" t="s">
        <v>1648</v>
      </c>
      <c r="E12" s="2449">
        <v>3300000</v>
      </c>
      <c r="F12" s="1965"/>
      <c r="G12" s="1966">
        <v>0.4</v>
      </c>
      <c r="H12" s="1965"/>
      <c r="I12" s="2642">
        <v>1000</v>
      </c>
      <c r="J12" s="1963"/>
      <c r="K12" s="1962"/>
    </row>
    <row r="13" spans="1:11" ht="25.5" x14ac:dyDescent="0.2">
      <c r="A13" s="2486" t="s">
        <v>2494</v>
      </c>
      <c r="B13" s="2012"/>
      <c r="C13" s="2335" t="s">
        <v>292</v>
      </c>
      <c r="D13" s="2335" t="s">
        <v>1650</v>
      </c>
      <c r="E13" s="2449">
        <v>975000</v>
      </c>
      <c r="F13" s="1965"/>
      <c r="G13" s="1966">
        <v>0.45</v>
      </c>
      <c r="H13" s="1965"/>
      <c r="I13" s="2642">
        <v>100</v>
      </c>
      <c r="J13" s="1963"/>
      <c r="K13" s="1962"/>
    </row>
    <row r="14" spans="1:11" ht="25.5" x14ac:dyDescent="0.2">
      <c r="A14" s="2486" t="s">
        <v>5096</v>
      </c>
      <c r="B14" s="2012"/>
      <c r="C14" s="2335" t="s">
        <v>292</v>
      </c>
      <c r="D14" s="2335" t="s">
        <v>544</v>
      </c>
      <c r="E14" s="2449">
        <v>300000</v>
      </c>
      <c r="F14" s="1965"/>
      <c r="G14" s="1966">
        <v>0.5</v>
      </c>
      <c r="H14" s="1965"/>
      <c r="I14" s="2642">
        <v>100</v>
      </c>
      <c r="J14" s="1963"/>
      <c r="K14" s="1962"/>
    </row>
    <row r="15" spans="1:11" ht="25.5" x14ac:dyDescent="0.2">
      <c r="A15" s="2486" t="s">
        <v>2495</v>
      </c>
      <c r="B15" s="2012"/>
      <c r="C15" s="2335" t="s">
        <v>1390</v>
      </c>
      <c r="D15" s="2335" t="s">
        <v>1656</v>
      </c>
      <c r="E15" s="2449">
        <v>90000</v>
      </c>
      <c r="F15" s="1965"/>
      <c r="G15" s="1966">
        <v>0.35</v>
      </c>
      <c r="H15" s="1965"/>
      <c r="I15" s="2642">
        <v>500</v>
      </c>
      <c r="J15" s="1963"/>
      <c r="K15" s="1962"/>
    </row>
    <row r="16" spans="1:11" ht="25.5" x14ac:dyDescent="0.2">
      <c r="A16" s="2486" t="s">
        <v>2496</v>
      </c>
      <c r="B16" s="2012"/>
      <c r="C16" s="2335" t="s">
        <v>1390</v>
      </c>
      <c r="D16" s="2335" t="s">
        <v>1660</v>
      </c>
      <c r="E16" s="2449">
        <v>90000</v>
      </c>
      <c r="F16" s="1965"/>
      <c r="G16" s="1966">
        <v>0.4</v>
      </c>
      <c r="H16" s="1965"/>
      <c r="I16" s="2642">
        <v>500</v>
      </c>
      <c r="J16" s="1963"/>
      <c r="K16" s="1962"/>
    </row>
    <row r="17" spans="1:11" ht="29.25" customHeight="1" x14ac:dyDescent="0.2">
      <c r="A17" s="5926" t="s">
        <v>1663</v>
      </c>
      <c r="B17" s="5927"/>
      <c r="C17" s="5927"/>
      <c r="D17" s="5927"/>
      <c r="E17" s="2448">
        <f>SUM(E18)</f>
        <v>2303180.67</v>
      </c>
      <c r="F17" s="2509"/>
      <c r="G17" s="2063"/>
      <c r="H17" s="2058"/>
      <c r="I17" s="2633">
        <f>SUM(I18)</f>
        <v>250</v>
      </c>
      <c r="J17" s="2509"/>
      <c r="K17" s="2066"/>
    </row>
    <row r="18" spans="1:11" ht="14.25" customHeight="1" x14ac:dyDescent="0.2">
      <c r="A18" s="5889" t="s">
        <v>295</v>
      </c>
      <c r="B18" s="5889"/>
      <c r="C18" s="5889"/>
      <c r="D18" s="5890"/>
      <c r="E18" s="2446">
        <f>SUM(E19:E20)</f>
        <v>2303180.67</v>
      </c>
      <c r="F18" s="2068"/>
      <c r="G18" s="2067"/>
      <c r="H18" s="2069"/>
      <c r="I18" s="2631">
        <f>SUM(I19:I20)</f>
        <v>250</v>
      </c>
      <c r="J18" s="2071"/>
      <c r="K18" s="2072"/>
    </row>
    <row r="19" spans="1:11" ht="25.5" x14ac:dyDescent="0.2">
      <c r="A19" s="2486" t="s">
        <v>1664</v>
      </c>
      <c r="B19" s="2012"/>
      <c r="C19" s="2335" t="s">
        <v>290</v>
      </c>
      <c r="D19" s="2335" t="s">
        <v>293</v>
      </c>
      <c r="E19" s="2449">
        <v>600000</v>
      </c>
      <c r="F19" s="1965"/>
      <c r="G19" s="1966">
        <v>0.2</v>
      </c>
      <c r="H19" s="1965"/>
      <c r="I19" s="2642">
        <v>250</v>
      </c>
      <c r="J19" s="1963"/>
      <c r="K19" s="1962"/>
    </row>
    <row r="20" spans="1:11" ht="25.5" x14ac:dyDescent="0.2">
      <c r="A20" s="2412" t="s">
        <v>1668</v>
      </c>
      <c r="B20" s="2214"/>
      <c r="C20" s="1959" t="s">
        <v>319</v>
      </c>
      <c r="D20" s="1959" t="s">
        <v>344</v>
      </c>
      <c r="E20" s="2469">
        <v>1703180.67</v>
      </c>
      <c r="F20" s="1957"/>
      <c r="G20" s="1958">
        <v>0.99</v>
      </c>
      <c r="H20" s="1957"/>
      <c r="I20" s="2644" t="s">
        <v>2660</v>
      </c>
      <c r="J20" s="1955"/>
      <c r="K20" s="1954"/>
    </row>
    <row r="23" spans="1:11" x14ac:dyDescent="0.2">
      <c r="A23" s="2409" t="s">
        <v>2599</v>
      </c>
    </row>
  </sheetData>
  <mergeCells count="7">
    <mergeCell ref="A17:D17"/>
    <mergeCell ref="A18:D18"/>
    <mergeCell ref="E6:F6"/>
    <mergeCell ref="G6:H6"/>
    <mergeCell ref="I6:J6"/>
    <mergeCell ref="A7:D7"/>
    <mergeCell ref="A8:D8"/>
  </mergeCells>
  <printOptions horizontalCentered="1" verticalCentered="1"/>
  <pageMargins left="0.98425196850393704" right="0.39370078740157483" top="0.39370078740157483" bottom="0.39370078740157483" header="0" footer="0.59055118110236227"/>
  <pageSetup scale="85" orientation="landscape"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tabColor rgb="FFEB700B"/>
  </sheetPr>
  <dimension ref="A1:K30"/>
  <sheetViews>
    <sheetView showGridLines="0" view="pageBreakPreview" zoomScaleNormal="100" zoomScaleSheetLayoutView="100" workbookViewId="0">
      <selection activeCell="O11" sqref="O11"/>
    </sheetView>
  </sheetViews>
  <sheetFormatPr baseColWidth="10" defaultRowHeight="12.75" x14ac:dyDescent="0.2"/>
  <cols>
    <col min="1" max="1" width="45.28515625" customWidth="1"/>
    <col min="2" max="2" width="2.5703125" customWidth="1"/>
    <col min="3" max="4" width="15.7109375" customWidth="1"/>
    <col min="5" max="5" width="16" customWidth="1"/>
    <col min="6" max="6" width="2.28515625" customWidth="1"/>
    <col min="7" max="7" width="6.28515625" customWidth="1"/>
    <col min="8" max="8" width="1.85546875" customWidth="1"/>
    <col min="10" max="10" width="4.28515625" customWidth="1"/>
    <col min="11" max="11" width="25.7109375" customWidth="1"/>
  </cols>
  <sheetData>
    <row r="1" spans="1:11" ht="15" customHeight="1" x14ac:dyDescent="0.2">
      <c r="A1" s="1655" t="s">
        <v>2388</v>
      </c>
      <c r="B1" s="1655"/>
      <c r="C1" s="2190"/>
      <c r="D1" s="2190"/>
      <c r="E1" s="2190"/>
      <c r="F1" s="2190"/>
      <c r="G1" s="2190"/>
      <c r="H1" s="2242"/>
      <c r="I1" s="2242"/>
      <c r="J1" s="2242"/>
      <c r="K1" s="2645" t="s">
        <v>5081</v>
      </c>
    </row>
    <row r="2" spans="1:11" ht="15" customHeight="1" x14ac:dyDescent="0.2">
      <c r="A2" s="1655" t="s">
        <v>2392</v>
      </c>
      <c r="B2" s="1655"/>
      <c r="C2" s="2190"/>
      <c r="D2" s="2190"/>
      <c r="E2" s="2190"/>
      <c r="F2" s="2190"/>
      <c r="G2" s="2190"/>
      <c r="H2" s="2242"/>
      <c r="I2" s="2242"/>
      <c r="J2" s="2242"/>
      <c r="K2" s="2242"/>
    </row>
    <row r="3" spans="1:11" ht="15" customHeight="1" x14ac:dyDescent="0.2">
      <c r="A3" s="1655" t="s">
        <v>2393</v>
      </c>
      <c r="B3" s="1655"/>
      <c r="C3" s="2190"/>
      <c r="D3" s="2190"/>
      <c r="E3" s="2190"/>
      <c r="F3" s="2190"/>
      <c r="G3" s="2190"/>
      <c r="H3" s="2242"/>
      <c r="I3" s="2242"/>
      <c r="J3" s="2242"/>
      <c r="K3" s="2242"/>
    </row>
    <row r="4" spans="1:11" ht="15" customHeight="1" x14ac:dyDescent="0.2">
      <c r="A4" s="2528">
        <v>2013</v>
      </c>
      <c r="B4" s="2528"/>
      <c r="C4" s="2595"/>
      <c r="D4" s="2595"/>
      <c r="E4" s="2595"/>
      <c r="F4" s="2595"/>
      <c r="G4" s="2595"/>
      <c r="H4" s="2504"/>
      <c r="I4" s="2504"/>
      <c r="J4" s="2504"/>
      <c r="K4" s="2504"/>
    </row>
    <row r="5" spans="1:11" ht="10.5" customHeight="1" x14ac:dyDescent="0.2">
      <c r="A5" s="2318"/>
      <c r="B5" s="2318"/>
      <c r="C5" s="2595"/>
      <c r="D5" s="2595"/>
      <c r="E5" s="2595"/>
      <c r="F5" s="2595"/>
      <c r="G5" s="2595"/>
      <c r="H5" s="2504"/>
      <c r="I5" s="2504"/>
      <c r="J5" s="2504"/>
      <c r="K5" s="2504"/>
    </row>
    <row r="6" spans="1:11" ht="48" customHeight="1" x14ac:dyDescent="0.2">
      <c r="A6" s="2529" t="s">
        <v>181</v>
      </c>
      <c r="B6" s="2529"/>
      <c r="C6" s="2529" t="s">
        <v>21</v>
      </c>
      <c r="D6" s="2529" t="s">
        <v>29</v>
      </c>
      <c r="E6" s="5934" t="s">
        <v>258</v>
      </c>
      <c r="F6" s="5934"/>
      <c r="G6" s="5934" t="s">
        <v>182</v>
      </c>
      <c r="H6" s="5934"/>
      <c r="I6" s="5934" t="s">
        <v>20</v>
      </c>
      <c r="J6" s="5934"/>
      <c r="K6" s="2529" t="s">
        <v>30</v>
      </c>
    </row>
    <row r="7" spans="1:11" ht="28.5" customHeight="1" x14ac:dyDescent="0.2">
      <c r="A7" s="5987" t="s">
        <v>878</v>
      </c>
      <c r="B7" s="5988"/>
      <c r="C7" s="5927"/>
      <c r="D7" s="5927"/>
      <c r="E7" s="2448">
        <f>SUM(E8)</f>
        <v>7300162.7899999991</v>
      </c>
      <c r="F7" s="2509"/>
      <c r="G7" s="2063"/>
      <c r="H7" s="2058"/>
      <c r="I7" s="2633">
        <f>SUM(I8)</f>
        <v>31500</v>
      </c>
      <c r="J7" s="2509"/>
      <c r="K7" s="2066"/>
    </row>
    <row r="8" spans="1:11" x14ac:dyDescent="0.2">
      <c r="A8" s="5918" t="s">
        <v>295</v>
      </c>
      <c r="B8" s="5918"/>
      <c r="C8" s="5918"/>
      <c r="D8" s="5919"/>
      <c r="E8" s="2446">
        <f>SUM(E9:E14)</f>
        <v>7300162.7899999991</v>
      </c>
      <c r="F8" s="2068"/>
      <c r="G8" s="2067"/>
      <c r="H8" s="2069"/>
      <c r="I8" s="2631">
        <f>SUM(I9:I14)</f>
        <v>31500</v>
      </c>
      <c r="J8" s="2071"/>
      <c r="K8" s="2072"/>
    </row>
    <row r="9" spans="1:11" ht="27" customHeight="1" x14ac:dyDescent="0.2">
      <c r="A9" s="2486" t="s">
        <v>1674</v>
      </c>
      <c r="B9" s="2012"/>
      <c r="C9" s="2619" t="s">
        <v>1675</v>
      </c>
      <c r="D9" s="1967" t="s">
        <v>647</v>
      </c>
      <c r="E9" s="2449">
        <v>5271058</v>
      </c>
      <c r="F9" s="1994"/>
      <c r="G9" s="2209">
        <v>0.1</v>
      </c>
      <c r="H9" s="2012"/>
      <c r="I9" s="2642">
        <v>30000</v>
      </c>
      <c r="J9" s="1991"/>
      <c r="K9" s="2011"/>
    </row>
    <row r="10" spans="1:11" ht="25.5" x14ac:dyDescent="0.2">
      <c r="A10" s="2486" t="s">
        <v>2497</v>
      </c>
      <c r="B10" s="2012"/>
      <c r="C10" s="2335" t="s">
        <v>352</v>
      </c>
      <c r="D10" s="2335" t="s">
        <v>651</v>
      </c>
      <c r="E10" s="2449">
        <v>230716.59</v>
      </c>
      <c r="F10" s="1965"/>
      <c r="G10" s="1966">
        <v>0.99</v>
      </c>
      <c r="H10" s="1965"/>
      <c r="I10" s="2642">
        <v>1500</v>
      </c>
      <c r="J10" s="1963"/>
      <c r="K10" s="1962"/>
    </row>
    <row r="11" spans="1:11" ht="38.25" x14ac:dyDescent="0.2">
      <c r="A11" s="2486" t="s">
        <v>2498</v>
      </c>
      <c r="B11" s="2012"/>
      <c r="C11" s="2335" t="s">
        <v>1685</v>
      </c>
      <c r="D11" s="2335" t="s">
        <v>1686</v>
      </c>
      <c r="E11" s="2498">
        <v>356393.10000000003</v>
      </c>
      <c r="F11" s="1965"/>
      <c r="G11" s="1966">
        <v>0.35</v>
      </c>
      <c r="H11" s="1965"/>
      <c r="I11" s="2642" t="s">
        <v>2261</v>
      </c>
      <c r="J11" s="1963"/>
      <c r="K11" s="2708"/>
    </row>
    <row r="12" spans="1:11" ht="38.25" x14ac:dyDescent="0.2">
      <c r="A12" s="2486" t="s">
        <v>2499</v>
      </c>
      <c r="B12" s="2012"/>
      <c r="C12" s="2335" t="s">
        <v>314</v>
      </c>
      <c r="D12" s="2335" t="s">
        <v>1691</v>
      </c>
      <c r="E12" s="2449">
        <v>312911.55</v>
      </c>
      <c r="F12" s="1965"/>
      <c r="G12" s="1966">
        <v>0.35</v>
      </c>
      <c r="H12" s="1965"/>
      <c r="I12" s="2642" t="s">
        <v>2658</v>
      </c>
      <c r="J12" s="1963"/>
      <c r="K12" s="1962"/>
    </row>
    <row r="13" spans="1:11" ht="38.25" x14ac:dyDescent="0.2">
      <c r="A13" s="2486" t="s">
        <v>2500</v>
      </c>
      <c r="B13" s="2012"/>
      <c r="C13" s="2335" t="s">
        <v>311</v>
      </c>
      <c r="D13" s="2335" t="s">
        <v>311</v>
      </c>
      <c r="E13" s="2498">
        <v>749271.16999999993</v>
      </c>
      <c r="F13" s="1965"/>
      <c r="G13" s="1966">
        <v>0.35</v>
      </c>
      <c r="H13" s="1965"/>
      <c r="I13" s="2642" t="s">
        <v>2659</v>
      </c>
      <c r="J13" s="1963"/>
      <c r="K13" s="1962"/>
    </row>
    <row r="14" spans="1:11" ht="38.25" x14ac:dyDescent="0.2">
      <c r="A14" s="2486" t="s">
        <v>2501</v>
      </c>
      <c r="B14" s="2012"/>
      <c r="C14" s="2335" t="s">
        <v>1697</v>
      </c>
      <c r="D14" s="2335" t="s">
        <v>1698</v>
      </c>
      <c r="E14" s="2498">
        <v>379812.38</v>
      </c>
      <c r="F14" s="1965"/>
      <c r="G14" s="1966">
        <v>0.35</v>
      </c>
      <c r="H14" s="1965"/>
      <c r="I14" s="2642" t="s">
        <v>2657</v>
      </c>
      <c r="J14" s="1963"/>
      <c r="K14" s="1962"/>
    </row>
    <row r="15" spans="1:11" ht="29.25" customHeight="1" x14ac:dyDescent="0.2">
      <c r="A15" s="5926" t="s">
        <v>1438</v>
      </c>
      <c r="B15" s="5927"/>
      <c r="C15" s="5927"/>
      <c r="D15" s="5927"/>
      <c r="E15" s="2448">
        <f>SUM(E16,E22)</f>
        <v>3624941.8832</v>
      </c>
      <c r="F15" s="2509"/>
      <c r="G15" s="2063"/>
      <c r="H15" s="2058"/>
      <c r="I15" s="2633">
        <f>SUM(I16,I22)</f>
        <v>3000</v>
      </c>
      <c r="J15" s="2509"/>
      <c r="K15" s="2066"/>
    </row>
    <row r="16" spans="1:11" ht="14.25" customHeight="1" x14ac:dyDescent="0.2">
      <c r="A16" s="5889" t="s">
        <v>289</v>
      </c>
      <c r="B16" s="5889"/>
      <c r="C16" s="5889"/>
      <c r="D16" s="5890"/>
      <c r="E16" s="2446">
        <f>SUM(E17:E21)</f>
        <v>3579884.0032000002</v>
      </c>
      <c r="F16" s="2068"/>
      <c r="G16" s="2067"/>
      <c r="H16" s="2069"/>
      <c r="I16" s="2631">
        <f>SUM(I17:I21)</f>
        <v>1400</v>
      </c>
      <c r="J16" s="2071"/>
      <c r="K16" s="2072"/>
    </row>
    <row r="17" spans="1:11" ht="26.25" customHeight="1" x14ac:dyDescent="0.2">
      <c r="A17" s="2486" t="s">
        <v>2502</v>
      </c>
      <c r="B17" s="2012"/>
      <c r="C17" s="2335" t="s">
        <v>1705</v>
      </c>
      <c r="D17" s="2335" t="s">
        <v>882</v>
      </c>
      <c r="E17" s="2449">
        <v>402537.81</v>
      </c>
      <c r="F17" s="1965"/>
      <c r="G17" s="1966">
        <v>0.3</v>
      </c>
      <c r="H17" s="1965"/>
      <c r="I17" s="2642">
        <v>400</v>
      </c>
      <c r="J17" s="1963"/>
      <c r="K17" s="1962"/>
    </row>
    <row r="18" spans="1:11" ht="38.25" x14ac:dyDescent="0.2">
      <c r="A18" s="2486" t="s">
        <v>5083</v>
      </c>
      <c r="B18" s="2012"/>
      <c r="C18" s="2335" t="s">
        <v>352</v>
      </c>
      <c r="D18" s="2707" t="s">
        <v>1619</v>
      </c>
      <c r="E18" s="2449">
        <v>892904.00280000002</v>
      </c>
      <c r="F18" s="1965"/>
      <c r="G18" s="1966">
        <v>0.05</v>
      </c>
      <c r="H18" s="1965"/>
      <c r="I18" s="2709" t="s">
        <v>2656</v>
      </c>
      <c r="J18" s="1963"/>
      <c r="K18" s="1962" t="s">
        <v>1711</v>
      </c>
    </row>
    <row r="19" spans="1:11" ht="25.5" x14ac:dyDescent="0.2">
      <c r="A19" s="2486" t="s">
        <v>1620</v>
      </c>
      <c r="B19" s="2012"/>
      <c r="C19" s="2335" t="s">
        <v>352</v>
      </c>
      <c r="D19" s="2707" t="s">
        <v>1619</v>
      </c>
      <c r="E19" s="2449">
        <v>689702.00040000002</v>
      </c>
      <c r="F19" s="1965"/>
      <c r="G19" s="1966">
        <v>0.05</v>
      </c>
      <c r="H19" s="1965"/>
      <c r="I19" s="2709" t="s">
        <v>2656</v>
      </c>
      <c r="J19" s="1963"/>
      <c r="K19" s="1962" t="s">
        <v>1711</v>
      </c>
    </row>
    <row r="20" spans="1:11" ht="25.5" x14ac:dyDescent="0.2">
      <c r="A20" s="2486" t="s">
        <v>1707</v>
      </c>
      <c r="B20" s="2012"/>
      <c r="C20" s="2335" t="s">
        <v>319</v>
      </c>
      <c r="D20" s="2707" t="s">
        <v>1708</v>
      </c>
      <c r="E20" s="2449">
        <v>203614.43</v>
      </c>
      <c r="F20" s="1965"/>
      <c r="G20" s="1966">
        <v>0.3</v>
      </c>
      <c r="H20" s="1965"/>
      <c r="I20" s="2632">
        <v>600</v>
      </c>
      <c r="J20" s="1963"/>
      <c r="K20" s="1962"/>
    </row>
    <row r="21" spans="1:11" ht="25.5" x14ac:dyDescent="0.2">
      <c r="A21" s="2411" t="s">
        <v>2503</v>
      </c>
      <c r="B21" s="1968"/>
      <c r="C21" s="1967" t="s">
        <v>305</v>
      </c>
      <c r="D21" s="1967" t="s">
        <v>2262</v>
      </c>
      <c r="E21" s="2498">
        <v>1391125.76</v>
      </c>
      <c r="F21" s="1965"/>
      <c r="G21" s="1966">
        <v>0.15</v>
      </c>
      <c r="H21" s="1965"/>
      <c r="I21" s="2632">
        <v>400</v>
      </c>
      <c r="J21" s="1963"/>
      <c r="K21" s="1962"/>
    </row>
    <row r="22" spans="1:11" x14ac:dyDescent="0.2">
      <c r="A22" s="5889" t="s">
        <v>295</v>
      </c>
      <c r="B22" s="5889"/>
      <c r="C22" s="5889"/>
      <c r="D22" s="5890"/>
      <c r="E22" s="2446">
        <f>SUM(E23)</f>
        <v>45057.88</v>
      </c>
      <c r="F22" s="2068"/>
      <c r="G22" s="2067"/>
      <c r="H22" s="2069"/>
      <c r="I22" s="2631">
        <f>SUM(I23)</f>
        <v>1600</v>
      </c>
      <c r="J22" s="2071"/>
      <c r="K22" s="2072"/>
    </row>
    <row r="23" spans="1:11" x14ac:dyDescent="0.2">
      <c r="A23" s="2486" t="s">
        <v>2504</v>
      </c>
      <c r="B23" s="2012"/>
      <c r="C23" s="2335" t="s">
        <v>1332</v>
      </c>
      <c r="D23" s="2335" t="s">
        <v>1701</v>
      </c>
      <c r="E23" s="2449">
        <v>45057.88</v>
      </c>
      <c r="F23" s="1965"/>
      <c r="G23" s="1966">
        <v>0.15</v>
      </c>
      <c r="H23" s="1965"/>
      <c r="I23" s="2642">
        <v>1600</v>
      </c>
      <c r="J23" s="1963"/>
      <c r="K23" s="1962"/>
    </row>
    <row r="24" spans="1:11" x14ac:dyDescent="0.2">
      <c r="A24" s="5926" t="s">
        <v>299</v>
      </c>
      <c r="B24" s="5927"/>
      <c r="C24" s="5927"/>
      <c r="D24" s="5927"/>
      <c r="E24" s="2448">
        <f>SUM(E25)</f>
        <v>6225395.71</v>
      </c>
      <c r="F24" s="2509"/>
      <c r="G24" s="2063"/>
      <c r="H24" s="2058"/>
      <c r="I24" s="2633">
        <f>SUM(I25)</f>
        <v>1500</v>
      </c>
      <c r="J24" s="2509"/>
      <c r="K24" s="2066"/>
    </row>
    <row r="25" spans="1:11" ht="14.25" customHeight="1" x14ac:dyDescent="0.2">
      <c r="A25" s="5889" t="s">
        <v>295</v>
      </c>
      <c r="B25" s="5889"/>
      <c r="C25" s="5889"/>
      <c r="D25" s="5890"/>
      <c r="E25" s="2446">
        <f>SUM(E26:E27)</f>
        <v>6225395.71</v>
      </c>
      <c r="F25" s="2068"/>
      <c r="G25" s="2067"/>
      <c r="H25" s="2069"/>
      <c r="I25" s="2631">
        <f>SUM(I26:I27)</f>
        <v>1500</v>
      </c>
      <c r="J25" s="2071"/>
      <c r="K25" s="2072"/>
    </row>
    <row r="26" spans="1:11" ht="25.5" x14ac:dyDescent="0.2">
      <c r="A26" s="2411" t="s">
        <v>2505</v>
      </c>
      <c r="B26" s="1968"/>
      <c r="C26" s="1967" t="s">
        <v>1332</v>
      </c>
      <c r="D26" s="1967" t="s">
        <v>344</v>
      </c>
      <c r="E26" s="2449">
        <v>800000</v>
      </c>
      <c r="F26" s="1965"/>
      <c r="G26" s="1966">
        <v>0.99</v>
      </c>
      <c r="H26" s="1965"/>
      <c r="I26" s="2643" t="s">
        <v>2657</v>
      </c>
      <c r="J26" s="1963"/>
      <c r="K26" s="1962"/>
    </row>
    <row r="27" spans="1:11" ht="51" customHeight="1" x14ac:dyDescent="0.2">
      <c r="A27" s="2412" t="s">
        <v>1717</v>
      </c>
      <c r="B27" s="2214"/>
      <c r="C27" s="1959" t="s">
        <v>1718</v>
      </c>
      <c r="D27" s="1959" t="s">
        <v>1719</v>
      </c>
      <c r="E27" s="2469">
        <v>5425395.71</v>
      </c>
      <c r="F27" s="1957"/>
      <c r="G27" s="1958">
        <v>0.96</v>
      </c>
      <c r="H27" s="1957"/>
      <c r="I27" s="2711">
        <v>1500</v>
      </c>
      <c r="J27" s="1955"/>
      <c r="K27" s="1954"/>
    </row>
    <row r="29" spans="1:11" ht="9.75" customHeight="1" x14ac:dyDescent="0.2"/>
    <row r="30" spans="1:11" x14ac:dyDescent="0.2">
      <c r="A30" s="2409" t="s">
        <v>2599</v>
      </c>
    </row>
  </sheetData>
  <mergeCells count="10">
    <mergeCell ref="A25:D25"/>
    <mergeCell ref="A22:D22"/>
    <mergeCell ref="E6:F6"/>
    <mergeCell ref="G6:H6"/>
    <mergeCell ref="I6:J6"/>
    <mergeCell ref="A7:D7"/>
    <mergeCell ref="A15:D15"/>
    <mergeCell ref="A24:D24"/>
    <mergeCell ref="A8:D8"/>
    <mergeCell ref="A16:D16"/>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tabColor rgb="FFEB700B"/>
  </sheetPr>
  <dimension ref="A1:K33"/>
  <sheetViews>
    <sheetView showGridLines="0" view="pageBreakPreview" zoomScaleNormal="100" zoomScaleSheetLayoutView="100" workbookViewId="0">
      <selection activeCell="A6" sqref="A6"/>
    </sheetView>
  </sheetViews>
  <sheetFormatPr baseColWidth="10" defaultRowHeight="12.75" x14ac:dyDescent="0.2"/>
  <cols>
    <col min="1" max="1" width="47.28515625" customWidth="1"/>
    <col min="2" max="2" width="2.28515625" customWidth="1"/>
    <col min="3" max="3" width="14.42578125" customWidth="1"/>
    <col min="4" max="4" width="15.140625" customWidth="1"/>
    <col min="5" max="5" width="14.85546875" customWidth="1"/>
    <col min="6" max="6" width="2.5703125" customWidth="1"/>
    <col min="7" max="7" width="6" customWidth="1"/>
    <col min="8" max="8" width="2.140625" customWidth="1"/>
    <col min="10" max="10" width="1.7109375" customWidth="1"/>
    <col min="11" max="11" width="26" customWidth="1"/>
  </cols>
  <sheetData>
    <row r="1" spans="1:11" ht="15" customHeight="1" x14ac:dyDescent="0.2">
      <c r="A1" s="1655" t="s">
        <v>2388</v>
      </c>
      <c r="B1" s="1655"/>
      <c r="C1" s="2190"/>
      <c r="D1" s="2190"/>
      <c r="E1" s="2190"/>
      <c r="F1" s="2190"/>
      <c r="G1" s="2190"/>
      <c r="H1" s="2242"/>
      <c r="I1" s="2242"/>
      <c r="J1" s="2242"/>
      <c r="K1" s="2645" t="s">
        <v>5081</v>
      </c>
    </row>
    <row r="2" spans="1:11" ht="15" customHeight="1" x14ac:dyDescent="0.2">
      <c r="A2" s="1655" t="s">
        <v>2392</v>
      </c>
      <c r="B2" s="1655"/>
      <c r="C2" s="2190"/>
      <c r="D2" s="2190"/>
      <c r="E2" s="2190"/>
      <c r="F2" s="2190"/>
      <c r="G2" s="2190"/>
      <c r="H2" s="2242"/>
      <c r="I2" s="2242"/>
      <c r="J2" s="2242"/>
      <c r="K2" s="2242"/>
    </row>
    <row r="3" spans="1:11" ht="15" customHeight="1" x14ac:dyDescent="0.2">
      <c r="A3" s="1655" t="s">
        <v>2393</v>
      </c>
      <c r="B3" s="1655"/>
      <c r="C3" s="2190"/>
      <c r="D3" s="2190"/>
      <c r="E3" s="2190"/>
      <c r="F3" s="2190"/>
      <c r="G3" s="2190"/>
      <c r="H3" s="2242"/>
      <c r="I3" s="2242"/>
      <c r="J3" s="2242"/>
      <c r="K3" s="2242"/>
    </row>
    <row r="4" spans="1:11" ht="15" customHeight="1" x14ac:dyDescent="0.2">
      <c r="A4" s="2528">
        <v>2013</v>
      </c>
      <c r="B4" s="2528"/>
      <c r="C4" s="2595"/>
      <c r="D4" s="2595"/>
      <c r="E4" s="2595"/>
      <c r="F4" s="2595"/>
      <c r="G4" s="2595"/>
      <c r="H4" s="2504"/>
      <c r="I4" s="2504"/>
      <c r="J4" s="2504"/>
      <c r="K4" s="2504"/>
    </row>
    <row r="5" spans="1:11" ht="12" customHeight="1" x14ac:dyDescent="0.2">
      <c r="A5" s="2318"/>
      <c r="B5" s="2318"/>
      <c r="C5" s="2595"/>
      <c r="D5" s="2595"/>
      <c r="E5" s="2595"/>
      <c r="F5" s="2595"/>
      <c r="G5" s="2595"/>
      <c r="H5" s="2504"/>
      <c r="I5" s="2504"/>
      <c r="J5" s="2504"/>
      <c r="K5" s="2504"/>
    </row>
    <row r="6" spans="1:11" ht="44.25" customHeight="1" x14ac:dyDescent="0.2">
      <c r="A6" s="2529" t="s">
        <v>181</v>
      </c>
      <c r="B6" s="2529"/>
      <c r="C6" s="2529" t="s">
        <v>21</v>
      </c>
      <c r="D6" s="2529" t="s">
        <v>29</v>
      </c>
      <c r="E6" s="5934" t="s">
        <v>258</v>
      </c>
      <c r="F6" s="5934"/>
      <c r="G6" s="5934" t="s">
        <v>182</v>
      </c>
      <c r="H6" s="5934"/>
      <c r="I6" s="5934" t="s">
        <v>20</v>
      </c>
      <c r="J6" s="5934"/>
      <c r="K6" s="2529" t="s">
        <v>30</v>
      </c>
    </row>
    <row r="7" spans="1:11" ht="14.25" customHeight="1" x14ac:dyDescent="0.2">
      <c r="A7" s="5926" t="s">
        <v>909</v>
      </c>
      <c r="B7" s="5927"/>
      <c r="C7" s="5927"/>
      <c r="D7" s="5927"/>
      <c r="E7" s="2448">
        <f>SUM(E8,E15)</f>
        <v>2043709.4016</v>
      </c>
      <c r="F7" s="2509"/>
      <c r="G7" s="2063"/>
      <c r="H7" s="2058"/>
      <c r="I7" s="2633">
        <f>SUM(I8,I15)</f>
        <v>850</v>
      </c>
      <c r="J7" s="2509"/>
      <c r="K7" s="2066"/>
    </row>
    <row r="8" spans="1:11" ht="14.25" customHeight="1" x14ac:dyDescent="0.2">
      <c r="A8" s="5889" t="s">
        <v>289</v>
      </c>
      <c r="B8" s="5889"/>
      <c r="C8" s="5889"/>
      <c r="D8" s="5890"/>
      <c r="E8" s="2446">
        <f>SUM(E9:E14)</f>
        <v>639972.00160000008</v>
      </c>
      <c r="F8" s="2068"/>
      <c r="G8" s="2067"/>
      <c r="H8" s="2069"/>
      <c r="I8" s="2631">
        <f>SUM(I9:I14)</f>
        <v>500</v>
      </c>
      <c r="J8" s="2071"/>
      <c r="K8" s="2072"/>
    </row>
    <row r="9" spans="1:11" ht="25.5" x14ac:dyDescent="0.2">
      <c r="A9" s="2486" t="s">
        <v>2490</v>
      </c>
      <c r="B9" s="2012"/>
      <c r="C9" s="2335" t="s">
        <v>290</v>
      </c>
      <c r="D9" s="2335" t="s">
        <v>1637</v>
      </c>
      <c r="E9" s="2449">
        <v>88140.001600000003</v>
      </c>
      <c r="F9" s="1965"/>
      <c r="G9" s="1966">
        <v>0</v>
      </c>
      <c r="H9" s="1965"/>
      <c r="I9" s="2642" t="s">
        <v>2274</v>
      </c>
      <c r="J9" s="1963"/>
      <c r="K9" s="1962" t="s">
        <v>1724</v>
      </c>
    </row>
    <row r="10" spans="1:11" ht="38.25" customHeight="1" x14ac:dyDescent="0.2">
      <c r="A10" s="2486" t="s">
        <v>1623</v>
      </c>
      <c r="B10" s="2012"/>
      <c r="C10" s="2335" t="s">
        <v>312</v>
      </c>
      <c r="D10" s="2707" t="s">
        <v>1624</v>
      </c>
      <c r="E10" s="2449">
        <v>52329</v>
      </c>
      <c r="F10" s="1965"/>
      <c r="G10" s="1966">
        <v>0.08</v>
      </c>
      <c r="H10" s="1965"/>
      <c r="I10" s="2632" t="s">
        <v>2268</v>
      </c>
      <c r="J10" s="1963"/>
      <c r="K10" s="1962" t="s">
        <v>2267</v>
      </c>
    </row>
    <row r="11" spans="1:11" ht="37.5" customHeight="1" x14ac:dyDescent="0.2">
      <c r="A11" s="2486" t="s">
        <v>1628</v>
      </c>
      <c r="B11" s="2012"/>
      <c r="C11" s="2335" t="s">
        <v>312</v>
      </c>
      <c r="D11" s="2707" t="s">
        <v>1624</v>
      </c>
      <c r="E11" s="2449">
        <v>30890</v>
      </c>
      <c r="F11" s="1965"/>
      <c r="G11" s="1966">
        <v>0.05</v>
      </c>
      <c r="H11" s="1965"/>
      <c r="I11" s="2632" t="s">
        <v>2269</v>
      </c>
      <c r="J11" s="1963"/>
      <c r="K11" s="1962" t="s">
        <v>2267</v>
      </c>
    </row>
    <row r="12" spans="1:11" ht="39" customHeight="1" x14ac:dyDescent="0.2">
      <c r="A12" s="2486" t="s">
        <v>2260</v>
      </c>
      <c r="B12" s="2012"/>
      <c r="C12" s="2335" t="s">
        <v>312</v>
      </c>
      <c r="D12" s="2707" t="s">
        <v>2259</v>
      </c>
      <c r="E12" s="2449">
        <v>17114</v>
      </c>
      <c r="F12" s="1965"/>
      <c r="G12" s="1966">
        <v>0.05</v>
      </c>
      <c r="H12" s="1965"/>
      <c r="I12" s="2632" t="s">
        <v>2271</v>
      </c>
      <c r="J12" s="1963"/>
      <c r="K12" s="1962" t="s">
        <v>2267</v>
      </c>
    </row>
    <row r="13" spans="1:11" ht="37.5" customHeight="1" x14ac:dyDescent="0.2">
      <c r="A13" s="2486" t="s">
        <v>1632</v>
      </c>
      <c r="B13" s="2012"/>
      <c r="C13" s="2335" t="s">
        <v>312</v>
      </c>
      <c r="D13" s="2707" t="s">
        <v>2259</v>
      </c>
      <c r="E13" s="2449">
        <v>76499</v>
      </c>
      <c r="F13" s="1965"/>
      <c r="G13" s="1966">
        <v>0.05</v>
      </c>
      <c r="H13" s="1965"/>
      <c r="I13" s="2632" t="s">
        <v>2270</v>
      </c>
      <c r="J13" s="1963"/>
      <c r="K13" s="1962" t="s">
        <v>1820</v>
      </c>
    </row>
    <row r="14" spans="1:11" ht="23.25" customHeight="1" x14ac:dyDescent="0.2">
      <c r="A14" s="2486" t="s">
        <v>1721</v>
      </c>
      <c r="B14" s="2012"/>
      <c r="C14" s="2335" t="s">
        <v>1722</v>
      </c>
      <c r="D14" s="2335" t="s">
        <v>1722</v>
      </c>
      <c r="E14" s="2449">
        <v>375000</v>
      </c>
      <c r="F14" s="1965"/>
      <c r="G14" s="1966">
        <v>0.15</v>
      </c>
      <c r="H14" s="1965"/>
      <c r="I14" s="2632">
        <v>500</v>
      </c>
      <c r="J14" s="1963"/>
      <c r="K14" s="1962"/>
    </row>
    <row r="15" spans="1:11" x14ac:dyDescent="0.2">
      <c r="A15" s="2524" t="s">
        <v>295</v>
      </c>
      <c r="B15" s="2525"/>
      <c r="C15" s="2055"/>
      <c r="D15" s="2055"/>
      <c r="E15" s="2446">
        <f>SUM(E16)</f>
        <v>1403737.4</v>
      </c>
      <c r="F15" s="2068"/>
      <c r="G15" s="2067"/>
      <c r="H15" s="2069"/>
      <c r="I15" s="2631">
        <f>SUM(I16)</f>
        <v>350</v>
      </c>
      <c r="J15" s="2071"/>
      <c r="K15" s="2072"/>
    </row>
    <row r="16" spans="1:11" ht="24.75" customHeight="1" x14ac:dyDescent="0.2">
      <c r="A16" s="2411" t="s">
        <v>2506</v>
      </c>
      <c r="B16" s="1968"/>
      <c r="C16" s="1967" t="s">
        <v>290</v>
      </c>
      <c r="D16" s="1967" t="s">
        <v>2273</v>
      </c>
      <c r="E16" s="2498">
        <v>1403737.4</v>
      </c>
      <c r="F16" s="1965"/>
      <c r="G16" s="1966">
        <v>0.2</v>
      </c>
      <c r="H16" s="1965"/>
      <c r="I16" s="2632">
        <v>350</v>
      </c>
      <c r="J16" s="1963"/>
      <c r="K16" s="1962"/>
    </row>
    <row r="17" spans="1:11" ht="14.25" customHeight="1" x14ac:dyDescent="0.2">
      <c r="A17" s="5926" t="s">
        <v>2200</v>
      </c>
      <c r="B17" s="5927"/>
      <c r="C17" s="5927"/>
      <c r="D17" s="5927"/>
      <c r="E17" s="2448">
        <f>SUM(E18)</f>
        <v>176832</v>
      </c>
      <c r="F17" s="2509"/>
      <c r="G17" s="2063"/>
      <c r="H17" s="2058"/>
      <c r="I17" s="2633">
        <f>SUM(I18)</f>
        <v>0</v>
      </c>
      <c r="J17" s="2509"/>
      <c r="K17" s="2066"/>
    </row>
    <row r="18" spans="1:11" ht="14.25" customHeight="1" x14ac:dyDescent="0.2">
      <c r="A18" s="5889" t="s">
        <v>289</v>
      </c>
      <c r="B18" s="5889"/>
      <c r="C18" s="5889"/>
      <c r="D18" s="5890"/>
      <c r="E18" s="2446">
        <f>SUM(E19:E22)</f>
        <v>176832</v>
      </c>
      <c r="F18" s="2068"/>
      <c r="G18" s="2067"/>
      <c r="H18" s="2069"/>
      <c r="I18" s="2631">
        <f>SUM(I19:I22)</f>
        <v>0</v>
      </c>
      <c r="J18" s="2071"/>
      <c r="K18" s="2072"/>
    </row>
    <row r="19" spans="1:11" ht="29.25" customHeight="1" x14ac:dyDescent="0.2">
      <c r="A19" s="2486" t="s">
        <v>1623</v>
      </c>
      <c r="B19" s="2012"/>
      <c r="C19" s="2335" t="s">
        <v>312</v>
      </c>
      <c r="D19" s="2707" t="s">
        <v>1624</v>
      </c>
      <c r="E19" s="2449">
        <v>52329</v>
      </c>
      <c r="F19" s="1965"/>
      <c r="G19" s="1966">
        <v>0.08</v>
      </c>
      <c r="H19" s="1965"/>
      <c r="I19" s="2632" t="s">
        <v>2268</v>
      </c>
      <c r="J19" s="1963"/>
      <c r="K19" s="1962" t="s">
        <v>1821</v>
      </c>
    </row>
    <row r="20" spans="1:11" ht="29.25" customHeight="1" x14ac:dyDescent="0.2">
      <c r="A20" s="2486" t="s">
        <v>1628</v>
      </c>
      <c r="B20" s="2012"/>
      <c r="C20" s="2335" t="s">
        <v>312</v>
      </c>
      <c r="D20" s="2707" t="s">
        <v>1624</v>
      </c>
      <c r="E20" s="2449">
        <v>30890</v>
      </c>
      <c r="F20" s="1965"/>
      <c r="G20" s="1966">
        <v>0.05</v>
      </c>
      <c r="H20" s="1965"/>
      <c r="I20" s="2632" t="s">
        <v>2269</v>
      </c>
      <c r="J20" s="1963"/>
      <c r="K20" s="1962" t="s">
        <v>1821</v>
      </c>
    </row>
    <row r="21" spans="1:11" ht="29.25" customHeight="1" x14ac:dyDescent="0.2">
      <c r="A21" s="2486" t="s">
        <v>1632</v>
      </c>
      <c r="B21" s="2012"/>
      <c r="C21" s="2335" t="s">
        <v>312</v>
      </c>
      <c r="D21" s="2707" t="s">
        <v>2259</v>
      </c>
      <c r="E21" s="2449">
        <v>76499</v>
      </c>
      <c r="F21" s="1965"/>
      <c r="G21" s="1966">
        <v>0.05</v>
      </c>
      <c r="H21" s="1965"/>
      <c r="I21" s="2632" t="s">
        <v>2270</v>
      </c>
      <c r="J21" s="1963"/>
      <c r="K21" s="1962" t="s">
        <v>1821</v>
      </c>
    </row>
    <row r="22" spans="1:11" ht="35.25" customHeight="1" x14ac:dyDescent="0.2">
      <c r="A22" s="2415" t="s">
        <v>2260</v>
      </c>
      <c r="B22" s="2218"/>
      <c r="C22" s="2401" t="s">
        <v>312</v>
      </c>
      <c r="D22" s="2482" t="s">
        <v>2259</v>
      </c>
      <c r="E22" s="2469">
        <v>17114</v>
      </c>
      <c r="F22" s="1957"/>
      <c r="G22" s="1958">
        <v>0.05</v>
      </c>
      <c r="H22" s="1957"/>
      <c r="I22" s="2634" t="s">
        <v>2271</v>
      </c>
      <c r="J22" s="1955"/>
      <c r="K22" s="1954" t="s">
        <v>1821</v>
      </c>
    </row>
    <row r="23" spans="1:11" ht="13.5" customHeight="1" x14ac:dyDescent="0.2"/>
    <row r="25" spans="1:11" ht="16.5" customHeight="1" x14ac:dyDescent="0.2">
      <c r="A25" s="2719" t="s">
        <v>2599</v>
      </c>
    </row>
    <row r="26" spans="1:11" ht="13.5" customHeight="1" x14ac:dyDescent="0.2"/>
    <row r="28" spans="1:11" ht="24.75" customHeight="1" x14ac:dyDescent="0.2"/>
    <row r="30" spans="1:11" ht="12.75" customHeight="1" x14ac:dyDescent="0.2"/>
    <row r="31" spans="1:11" ht="24" customHeight="1" x14ac:dyDescent="0.2"/>
    <row r="32" spans="1:11" ht="10.5" customHeight="1" x14ac:dyDescent="0.2"/>
    <row r="33" ht="10.5" customHeight="1" x14ac:dyDescent="0.2"/>
  </sheetData>
  <mergeCells count="7">
    <mergeCell ref="A18:D18"/>
    <mergeCell ref="E6:F6"/>
    <mergeCell ref="G6:H6"/>
    <mergeCell ref="I6:J6"/>
    <mergeCell ref="A7:D7"/>
    <mergeCell ref="A17:D17"/>
    <mergeCell ref="A8:D8"/>
  </mergeCells>
  <printOptions horizontalCentered="1" verticalCentered="1"/>
  <pageMargins left="0.98425196850393704" right="0.39370078740157483" top="0.39370078740157483" bottom="0.39370078740157483" header="0" footer="0.59055118110236227"/>
  <pageSetup scale="85" orientation="landscape"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tabColor rgb="FFEB700B"/>
  </sheetPr>
  <dimension ref="A1:K17"/>
  <sheetViews>
    <sheetView showGridLines="0" view="pageBreakPreview" zoomScaleNormal="100" zoomScaleSheetLayoutView="100" workbookViewId="0">
      <selection activeCell="A6" sqref="A6"/>
    </sheetView>
  </sheetViews>
  <sheetFormatPr baseColWidth="10" defaultRowHeight="12.75" x14ac:dyDescent="0.2"/>
  <cols>
    <col min="1" max="1" width="44.85546875" customWidth="1"/>
    <col min="2" max="2" width="2" customWidth="1"/>
    <col min="3" max="3" width="14.85546875" customWidth="1"/>
    <col min="4" max="4" width="15.7109375" customWidth="1"/>
    <col min="5" max="5" width="14.5703125" customWidth="1"/>
    <col min="6" max="6" width="2.7109375" customWidth="1"/>
    <col min="7" max="7" width="7.5703125" customWidth="1"/>
    <col min="8" max="8" width="2" customWidth="1"/>
    <col min="10" max="10" width="2.42578125" customWidth="1"/>
    <col min="11" max="11" width="26.28515625" customWidth="1"/>
  </cols>
  <sheetData>
    <row r="1" spans="1:11" ht="15" x14ac:dyDescent="0.2">
      <c r="A1" s="1655" t="s">
        <v>2388</v>
      </c>
      <c r="B1" s="1655"/>
      <c r="C1" s="2190"/>
      <c r="D1" s="2190"/>
      <c r="E1" s="2190"/>
      <c r="F1" s="2190"/>
      <c r="G1" s="2190"/>
      <c r="H1" s="2242"/>
      <c r="I1" s="2242"/>
      <c r="J1" s="2242"/>
      <c r="K1" s="2645" t="s">
        <v>5081</v>
      </c>
    </row>
    <row r="2" spans="1:11" ht="15" x14ac:dyDescent="0.2">
      <c r="A2" s="1655" t="s">
        <v>2392</v>
      </c>
      <c r="B2" s="1655"/>
      <c r="C2" s="2190"/>
      <c r="D2" s="2190"/>
      <c r="E2" s="2190"/>
      <c r="F2" s="2190"/>
      <c r="G2" s="2190"/>
      <c r="H2" s="2242"/>
      <c r="I2" s="2242"/>
      <c r="J2" s="2242"/>
      <c r="K2" s="2242"/>
    </row>
    <row r="3" spans="1:11" ht="15" x14ac:dyDescent="0.2">
      <c r="A3" s="1655" t="s">
        <v>2393</v>
      </c>
      <c r="B3" s="1655"/>
      <c r="C3" s="2190"/>
      <c r="D3" s="2190"/>
      <c r="E3" s="2190"/>
      <c r="F3" s="2190"/>
      <c r="G3" s="2190"/>
      <c r="H3" s="2242"/>
      <c r="I3" s="2242"/>
      <c r="J3" s="2242"/>
      <c r="K3" s="2242"/>
    </row>
    <row r="4" spans="1:11" ht="12.75" customHeight="1" x14ac:dyDescent="0.2">
      <c r="A4" s="2528">
        <v>2013</v>
      </c>
      <c r="B4" s="2528"/>
      <c r="C4" s="2595"/>
      <c r="D4" s="2595"/>
      <c r="E4" s="2595"/>
      <c r="F4" s="2595"/>
      <c r="G4" s="2595"/>
      <c r="H4" s="2504"/>
      <c r="I4" s="2504"/>
      <c r="J4" s="2504"/>
      <c r="K4" s="2504"/>
    </row>
    <row r="5" spans="1:11" ht="15" x14ac:dyDescent="0.2">
      <c r="A5" s="2318"/>
      <c r="B5" s="2318"/>
      <c r="C5" s="2595"/>
      <c r="D5" s="2595"/>
      <c r="E5" s="2595"/>
      <c r="F5" s="2595"/>
      <c r="G5" s="2595"/>
      <c r="H5" s="2504"/>
      <c r="I5" s="2504"/>
      <c r="J5" s="2504"/>
      <c r="K5" s="2504"/>
    </row>
    <row r="6" spans="1:11" ht="51" customHeight="1" x14ac:dyDescent="0.2">
      <c r="A6" s="2529" t="s">
        <v>181</v>
      </c>
      <c r="B6" s="2529"/>
      <c r="C6" s="2529" t="s">
        <v>21</v>
      </c>
      <c r="D6" s="2529" t="s">
        <v>29</v>
      </c>
      <c r="E6" s="5934" t="s">
        <v>258</v>
      </c>
      <c r="F6" s="5934"/>
      <c r="G6" s="5934" t="s">
        <v>182</v>
      </c>
      <c r="H6" s="5934"/>
      <c r="I6" s="5934" t="s">
        <v>20</v>
      </c>
      <c r="J6" s="5934"/>
      <c r="K6" s="2529" t="s">
        <v>30</v>
      </c>
    </row>
    <row r="7" spans="1:11" ht="20.25" customHeight="1" x14ac:dyDescent="0.2">
      <c r="A7" s="5926" t="s">
        <v>1725</v>
      </c>
      <c r="B7" s="5927"/>
      <c r="C7" s="5927"/>
      <c r="D7" s="5927"/>
      <c r="E7" s="2448">
        <f>SUM(E8)</f>
        <v>115000</v>
      </c>
      <c r="F7" s="2509"/>
      <c r="G7" s="2063"/>
      <c r="H7" s="2058"/>
      <c r="I7" s="2633">
        <f>SUM(I8)</f>
        <v>4500</v>
      </c>
      <c r="J7" s="2509"/>
      <c r="K7" s="2066"/>
    </row>
    <row r="8" spans="1:11" ht="17.25" customHeight="1" x14ac:dyDescent="0.2">
      <c r="A8" s="5889" t="s">
        <v>289</v>
      </c>
      <c r="B8" s="5889"/>
      <c r="C8" s="5889"/>
      <c r="D8" s="5890"/>
      <c r="E8" s="2446">
        <f>SUM(E9)</f>
        <v>115000</v>
      </c>
      <c r="F8" s="2068"/>
      <c r="G8" s="2067"/>
      <c r="H8" s="2069"/>
      <c r="I8" s="2631">
        <f>SUM(I9)</f>
        <v>4500</v>
      </c>
      <c r="J8" s="2071"/>
      <c r="K8" s="2072"/>
    </row>
    <row r="9" spans="1:11" ht="38.25" x14ac:dyDescent="0.2">
      <c r="A9" s="2411" t="s">
        <v>5097</v>
      </c>
      <c r="B9" s="1968"/>
      <c r="C9" s="1967" t="s">
        <v>290</v>
      </c>
      <c r="D9" s="1967" t="s">
        <v>504</v>
      </c>
      <c r="E9" s="2449">
        <v>115000</v>
      </c>
      <c r="F9" s="1994"/>
      <c r="G9" s="2209">
        <v>0.99</v>
      </c>
      <c r="H9" s="2484"/>
      <c r="I9" s="2710">
        <v>4500</v>
      </c>
      <c r="J9" s="2485"/>
      <c r="K9" s="2011"/>
    </row>
    <row r="10" spans="1:11" ht="17.25" customHeight="1" x14ac:dyDescent="0.2">
      <c r="A10" s="5926" t="s">
        <v>1727</v>
      </c>
      <c r="B10" s="5927"/>
      <c r="C10" s="5927"/>
      <c r="D10" s="5927"/>
      <c r="E10" s="2448">
        <f>SUM(E11,E14)</f>
        <v>1270021.8</v>
      </c>
      <c r="F10" s="2509"/>
      <c r="G10" s="2063"/>
      <c r="H10" s="2058"/>
      <c r="I10" s="2633">
        <f>SUM(I11,I14)</f>
        <v>1100</v>
      </c>
      <c r="J10" s="2509"/>
      <c r="K10" s="2066"/>
    </row>
    <row r="11" spans="1:11" ht="16.5" customHeight="1" x14ac:dyDescent="0.2">
      <c r="A11" s="5889" t="s">
        <v>295</v>
      </c>
      <c r="B11" s="5889"/>
      <c r="C11" s="5889"/>
      <c r="D11" s="5890"/>
      <c r="E11" s="2446">
        <f>SUM(E12:E13)</f>
        <v>1044584</v>
      </c>
      <c r="F11" s="2068"/>
      <c r="G11" s="2067"/>
      <c r="H11" s="2069"/>
      <c r="I11" s="2631">
        <f>SUM(I12:I13)</f>
        <v>500</v>
      </c>
      <c r="J11" s="2071"/>
      <c r="K11" s="2072"/>
    </row>
    <row r="12" spans="1:11" ht="30" customHeight="1" x14ac:dyDescent="0.2">
      <c r="A12" s="2486" t="s">
        <v>1728</v>
      </c>
      <c r="B12" s="2012"/>
      <c r="C12" s="2335" t="s">
        <v>290</v>
      </c>
      <c r="D12" s="2335" t="s">
        <v>2264</v>
      </c>
      <c r="E12" s="2449">
        <v>124584</v>
      </c>
      <c r="F12" s="1965"/>
      <c r="G12" s="1966">
        <v>0.2</v>
      </c>
      <c r="H12" s="1965"/>
      <c r="I12" s="2632" t="s">
        <v>2266</v>
      </c>
      <c r="J12" s="1963"/>
      <c r="K12" s="1962"/>
    </row>
    <row r="13" spans="1:11" ht="41.25" customHeight="1" x14ac:dyDescent="0.2">
      <c r="A13" s="2486" t="s">
        <v>5098</v>
      </c>
      <c r="B13" s="2012"/>
      <c r="C13" s="2335" t="s">
        <v>290</v>
      </c>
      <c r="D13" s="2335" t="s">
        <v>1713</v>
      </c>
      <c r="E13" s="2449">
        <v>920000</v>
      </c>
      <c r="F13" s="1965"/>
      <c r="G13" s="1966">
        <v>0.25</v>
      </c>
      <c r="H13" s="1965"/>
      <c r="I13" s="2632">
        <v>500</v>
      </c>
      <c r="J13" s="1963"/>
      <c r="K13" s="1962"/>
    </row>
    <row r="14" spans="1:11" ht="16.5" customHeight="1" x14ac:dyDescent="0.2">
      <c r="A14" s="5889" t="s">
        <v>289</v>
      </c>
      <c r="B14" s="5889"/>
      <c r="C14" s="5889"/>
      <c r="D14" s="5890"/>
      <c r="E14" s="2446">
        <f>SUM(E15)</f>
        <v>225437.8</v>
      </c>
      <c r="F14" s="2068"/>
      <c r="G14" s="2067"/>
      <c r="H14" s="2069"/>
      <c r="I14" s="2631">
        <f>SUM(I15)</f>
        <v>600</v>
      </c>
      <c r="J14" s="2071"/>
      <c r="K14" s="2072"/>
    </row>
    <row r="15" spans="1:11" ht="28.5" customHeight="1" x14ac:dyDescent="0.2">
      <c r="A15" s="2412" t="s">
        <v>2507</v>
      </c>
      <c r="B15" s="2214"/>
      <c r="C15" s="1959" t="s">
        <v>309</v>
      </c>
      <c r="D15" s="1959" t="s">
        <v>1559</v>
      </c>
      <c r="E15" s="2499">
        <v>225437.8</v>
      </c>
      <c r="F15" s="1957"/>
      <c r="G15" s="1958">
        <v>0.25</v>
      </c>
      <c r="H15" s="1957"/>
      <c r="I15" s="2634">
        <v>600</v>
      </c>
      <c r="J15" s="1955"/>
      <c r="K15" s="1954"/>
    </row>
    <row r="16" spans="1:11" x14ac:dyDescent="0.2">
      <c r="A16" s="1974"/>
      <c r="B16" s="1974"/>
      <c r="C16" s="1952"/>
      <c r="D16" s="1952"/>
      <c r="E16" s="2712"/>
      <c r="F16" s="1949"/>
      <c r="G16" s="1950"/>
      <c r="H16" s="1949"/>
      <c r="I16" s="2713"/>
      <c r="J16" s="1947"/>
      <c r="K16" s="1946"/>
    </row>
    <row r="17" spans="1:11" x14ac:dyDescent="0.2">
      <c r="A17" s="2042" t="s">
        <v>1273</v>
      </c>
      <c r="B17" s="2042"/>
      <c r="C17" s="2344"/>
      <c r="D17" s="2344"/>
      <c r="E17" s="2344"/>
      <c r="F17" s="2344"/>
      <c r="G17" s="2344"/>
      <c r="H17" s="2344"/>
      <c r="I17" s="2344"/>
      <c r="J17" s="2344"/>
      <c r="K17" s="2344"/>
    </row>
  </sheetData>
  <mergeCells count="8">
    <mergeCell ref="E6:F6"/>
    <mergeCell ref="G6:H6"/>
    <mergeCell ref="I6:J6"/>
    <mergeCell ref="A14:D14"/>
    <mergeCell ref="A11:D11"/>
    <mergeCell ref="A10:D10"/>
    <mergeCell ref="A7:D7"/>
    <mergeCell ref="A8:D8"/>
  </mergeCells>
  <printOptions horizontalCentered="1" verticalCentered="1"/>
  <pageMargins left="0.98425196850393704" right="0.39370078740157483" top="0.39370078740157483" bottom="0.39370078740157483" header="0" footer="0.59055118110236227"/>
  <pageSetup scale="85" orientation="landscape"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EB700B"/>
  </sheetPr>
  <dimension ref="A1:X32"/>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100.7109375" style="58" customWidth="1"/>
    <col min="2" max="2" width="16.7109375" style="58" customWidth="1"/>
    <col min="3" max="3" width="5.42578125" style="58" customWidth="1"/>
    <col min="4" max="4" width="11.42578125" style="58" customWidth="1"/>
    <col min="5" max="5" width="1.140625" style="58" customWidth="1"/>
    <col min="6" max="6" width="11.42578125" style="58" customWidth="1"/>
    <col min="7" max="7" width="1" style="58" customWidth="1"/>
    <col min="8" max="8" width="11.42578125" style="58" customWidth="1"/>
    <col min="9" max="9" width="1.140625" style="58" customWidth="1"/>
    <col min="10" max="10" width="11.42578125" style="58" customWidth="1"/>
    <col min="11" max="11" width="0.7109375" style="58" customWidth="1"/>
    <col min="12" max="12" width="11.42578125" style="58" customWidth="1"/>
    <col min="13" max="13" width="1.42578125" style="58" customWidth="1"/>
    <col min="14" max="29" width="11.42578125" style="58" customWidth="1"/>
    <col min="30" max="16384" width="11.42578125" style="58"/>
  </cols>
  <sheetData>
    <row r="1" spans="1:24" ht="15" x14ac:dyDescent="0.25">
      <c r="A1" s="2523" t="s">
        <v>2290</v>
      </c>
      <c r="B1" s="5731" t="s">
        <v>5048</v>
      </c>
      <c r="C1" s="5731"/>
    </row>
    <row r="2" spans="1:24" ht="21.75" customHeight="1" x14ac:dyDescent="0.25">
      <c r="A2" s="2528">
        <v>2013</v>
      </c>
      <c r="B2" s="2474"/>
      <c r="C2" s="2474"/>
    </row>
    <row r="3" spans="1:24" ht="16.5" customHeight="1" x14ac:dyDescent="0.25">
      <c r="A3" s="2186"/>
      <c r="B3" s="2474"/>
      <c r="C3" s="2474"/>
    </row>
    <row r="4" spans="1:24" ht="39" customHeight="1" x14ac:dyDescent="0.25">
      <c r="A4" s="2527" t="s">
        <v>33</v>
      </c>
      <c r="B4" s="5828" t="s">
        <v>258</v>
      </c>
      <c r="C4" s="5828"/>
    </row>
    <row r="5" spans="1:24" s="17" customFormat="1" ht="26.25" customHeight="1" x14ac:dyDescent="0.25">
      <c r="A5" s="2526" t="s">
        <v>31</v>
      </c>
      <c r="B5" s="2467">
        <f>SUM(B6:B9)</f>
        <v>31841117.089900002</v>
      </c>
      <c r="C5" s="2307"/>
      <c r="M5" s="17" t="e">
        <f>SUM(#REF!,)</f>
        <v>#REF!</v>
      </c>
      <c r="Q5" s="17" t="e">
        <f>SUM(#REF!,)</f>
        <v>#REF!</v>
      </c>
      <c r="W5" s="17" t="e">
        <f>SUM(#REF!,)</f>
        <v>#REF!</v>
      </c>
      <c r="X5" s="17" t="e">
        <f>SUM(#REF!,)</f>
        <v>#REF!</v>
      </c>
    </row>
    <row r="6" spans="1:24" s="17" customFormat="1" ht="26.25" customHeight="1" x14ac:dyDescent="0.25">
      <c r="A6" s="5089" t="s">
        <v>1622</v>
      </c>
      <c r="B6" s="5112">
        <f>'18-E382op-Eproc'!O7</f>
        <v>14769452.004799999</v>
      </c>
      <c r="C6" s="5089"/>
      <c r="M6" s="58" t="e">
        <f>SUM(#REF!)</f>
        <v>#REF!</v>
      </c>
      <c r="N6" s="58"/>
      <c r="O6" s="58"/>
      <c r="P6" s="58"/>
      <c r="Q6" s="58" t="e">
        <f>SUM(#REF!)</f>
        <v>#REF!</v>
      </c>
      <c r="R6" s="58"/>
      <c r="S6" s="58"/>
      <c r="T6" s="58"/>
      <c r="U6" s="58"/>
      <c r="V6" s="58"/>
      <c r="W6" s="58" t="e">
        <f>SUM(#REF!)</f>
        <v>#REF!</v>
      </c>
      <c r="X6" s="58" t="e">
        <f>SUM(#REF!)</f>
        <v>#REF!</v>
      </c>
    </row>
    <row r="7" spans="1:24" s="17" customFormat="1" ht="26.25" customHeight="1" x14ac:dyDescent="0.25">
      <c r="A7" s="5057" t="s">
        <v>899</v>
      </c>
      <c r="B7" s="2677">
        <f>'18-E382op-Eproc (2)'!E6</f>
        <v>14172043.081499999</v>
      </c>
      <c r="C7" s="5057"/>
      <c r="M7" s="58" t="e">
        <f>SUM(M8:M9)</f>
        <v>#REF!</v>
      </c>
      <c r="N7" s="58"/>
      <c r="O7" s="58"/>
      <c r="P7" s="58"/>
      <c r="Q7" s="58" t="e">
        <f>SUM(Q8:Q9)</f>
        <v>#REF!</v>
      </c>
      <c r="R7" s="58"/>
      <c r="S7" s="58"/>
      <c r="T7" s="58"/>
      <c r="U7" s="58"/>
      <c r="V7" s="58"/>
      <c r="W7" s="58" t="e">
        <f>SUM(W8:W9)</f>
        <v>#REF!</v>
      </c>
      <c r="X7" s="58" t="e">
        <f>SUM(X8:X9)</f>
        <v>#REF!</v>
      </c>
    </row>
    <row r="8" spans="1:24" s="17" customFormat="1" ht="26.25" customHeight="1" x14ac:dyDescent="0.25">
      <c r="A8" s="5057" t="s">
        <v>909</v>
      </c>
      <c r="B8" s="2677">
        <f>'18-E382op-Eproc (3)'!E6</f>
        <v>2816098.9992</v>
      </c>
      <c r="C8" s="5057"/>
      <c r="M8" s="58" t="e">
        <f>SUM(M9:M9)</f>
        <v>#REF!</v>
      </c>
      <c r="N8" s="58"/>
      <c r="O8" s="58"/>
      <c r="P8" s="58"/>
      <c r="Q8" s="58" t="e">
        <f>SUM(Q9:Q9)</f>
        <v>#REF!</v>
      </c>
      <c r="R8" s="58"/>
      <c r="S8" s="58"/>
      <c r="T8" s="58"/>
      <c r="U8" s="58"/>
      <c r="V8" s="58"/>
      <c r="W8" s="58" t="e">
        <f>SUM(W9:W9)</f>
        <v>#REF!</v>
      </c>
      <c r="X8" s="58" t="e">
        <f>SUM(X9:X9)</f>
        <v>#REF!</v>
      </c>
    </row>
    <row r="9" spans="1:24" s="17" customFormat="1" ht="26.25" customHeight="1" x14ac:dyDescent="0.25">
      <c r="A9" s="5093" t="s">
        <v>2289</v>
      </c>
      <c r="B9" s="5118">
        <f>'18-E382op-Eproc (3)'!E14</f>
        <v>83523.004400000005</v>
      </c>
      <c r="C9" s="5093"/>
      <c r="M9" s="58" t="e">
        <f>SUM(#REF!)</f>
        <v>#REF!</v>
      </c>
      <c r="N9" s="58"/>
      <c r="O9" s="58"/>
      <c r="P9" s="58"/>
      <c r="Q9" s="58" t="e">
        <f>SUM(#REF!)</f>
        <v>#REF!</v>
      </c>
      <c r="R9" s="58"/>
      <c r="S9" s="58"/>
      <c r="T9" s="58"/>
      <c r="U9" s="58"/>
      <c r="V9" s="58"/>
      <c r="W9" s="58" t="e">
        <f>SUM(#REF!)</f>
        <v>#REF!</v>
      </c>
      <c r="X9" s="58" t="e">
        <f>SUM(#REF!)</f>
        <v>#REF!</v>
      </c>
    </row>
    <row r="10" spans="1:24" s="17" customFormat="1" ht="15.75" customHeight="1" x14ac:dyDescent="0.25">
      <c r="A10" s="2222"/>
      <c r="B10" s="2677"/>
      <c r="C10" s="2222"/>
      <c r="M10" s="58"/>
      <c r="N10" s="58"/>
      <c r="O10" s="58"/>
      <c r="P10" s="58"/>
      <c r="Q10" s="58"/>
      <c r="R10" s="58"/>
      <c r="S10" s="58"/>
      <c r="T10" s="58"/>
      <c r="U10" s="58"/>
      <c r="V10" s="58"/>
      <c r="W10" s="58"/>
      <c r="X10" s="58"/>
    </row>
    <row r="11" spans="1:24" ht="14.1" customHeight="1" x14ac:dyDescent="0.25">
      <c r="A11" s="2042" t="s">
        <v>1273</v>
      </c>
      <c r="B11" s="2314"/>
      <c r="C11" s="2314"/>
    </row>
    <row r="23" spans="1:2" ht="15.75" x14ac:dyDescent="0.25">
      <c r="B23" s="1167"/>
    </row>
    <row r="32" spans="1:2" ht="15.75" x14ac:dyDescent="0.25">
      <c r="A32" s="1355"/>
    </row>
  </sheetData>
  <mergeCells count="2">
    <mergeCell ref="B4:C4"/>
    <mergeCell ref="B1:C1"/>
  </mergeCells>
  <phoneticPr fontId="0" type="noConversion"/>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&amp;R&amp;"Tahoma,Normal"329</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700B"/>
  </sheetPr>
  <dimension ref="A1:C19"/>
  <sheetViews>
    <sheetView showGridLines="0" view="pageBreakPreview" zoomScaleNormal="100" zoomScaleSheetLayoutView="100" workbookViewId="0">
      <selection activeCell="A10" sqref="A10"/>
    </sheetView>
  </sheetViews>
  <sheetFormatPr baseColWidth="10" defaultRowHeight="15" x14ac:dyDescent="0.25"/>
  <cols>
    <col min="1" max="1" width="53.7109375" style="4707" customWidth="1"/>
    <col min="2" max="2" width="20.28515625" style="4707" customWidth="1"/>
    <col min="3" max="3" width="15.28515625" style="4707" customWidth="1"/>
    <col min="4" max="16384" width="11.42578125" style="4707"/>
  </cols>
  <sheetData>
    <row r="1" spans="1:3" x14ac:dyDescent="0.25">
      <c r="A1" s="4730" t="s">
        <v>5410</v>
      </c>
      <c r="B1" s="4706"/>
      <c r="C1" s="4731" t="s">
        <v>4953</v>
      </c>
    </row>
    <row r="2" spans="1:3" x14ac:dyDescent="0.25">
      <c r="A2" s="4730" t="s">
        <v>5340</v>
      </c>
      <c r="B2" s="4706"/>
      <c r="C2" s="4731"/>
    </row>
    <row r="3" spans="1:3" x14ac:dyDescent="0.25">
      <c r="A3" s="4732">
        <v>2013</v>
      </c>
    </row>
    <row r="4" spans="1:3" ht="17.25" customHeight="1" x14ac:dyDescent="0.25">
      <c r="A4" s="4732"/>
    </row>
    <row r="5" spans="1:3" ht="27.75" customHeight="1" x14ac:dyDescent="0.25">
      <c r="A5" s="4919" t="s">
        <v>5249</v>
      </c>
      <c r="B5" s="5674" t="s">
        <v>5248</v>
      </c>
      <c r="C5" s="5674"/>
    </row>
    <row r="6" spans="1:3" ht="19.5" customHeight="1" x14ac:dyDescent="0.25">
      <c r="A6" s="5531" t="s">
        <v>5289</v>
      </c>
      <c r="B6" s="5540">
        <v>68.5</v>
      </c>
      <c r="C6" s="5533"/>
    </row>
    <row r="7" spans="1:3" ht="19.5" customHeight="1" x14ac:dyDescent="0.25">
      <c r="A7" s="4920" t="s">
        <v>5290</v>
      </c>
      <c r="B7" s="5541">
        <v>67.5</v>
      </c>
      <c r="C7" s="4922"/>
    </row>
    <row r="8" spans="1:3" ht="28.5" customHeight="1" x14ac:dyDescent="0.25">
      <c r="A8" s="4923" t="s">
        <v>5291</v>
      </c>
      <c r="B8" s="5541">
        <v>67.5</v>
      </c>
      <c r="C8" s="4922"/>
    </row>
    <row r="9" spans="1:3" ht="19.5" customHeight="1" x14ac:dyDescent="0.25">
      <c r="A9" s="4920" t="s">
        <v>5292</v>
      </c>
      <c r="B9" s="4921">
        <v>63</v>
      </c>
      <c r="C9" s="4922"/>
    </row>
    <row r="10" spans="1:3" ht="18.75" customHeight="1" x14ac:dyDescent="0.25">
      <c r="A10" s="4920" t="s">
        <v>5293</v>
      </c>
      <c r="B10" s="5541">
        <v>60.5</v>
      </c>
      <c r="C10" s="4922"/>
    </row>
    <row r="11" spans="1:3" ht="18.75" customHeight="1" x14ac:dyDescent="0.25">
      <c r="A11" s="4920" t="s">
        <v>5294</v>
      </c>
      <c r="B11" s="5541">
        <v>59.5</v>
      </c>
      <c r="C11" s="4922"/>
    </row>
    <row r="12" spans="1:3" ht="21" customHeight="1" x14ac:dyDescent="0.25">
      <c r="A12" s="4923" t="s">
        <v>5295</v>
      </c>
      <c r="B12" s="4921">
        <v>53</v>
      </c>
      <c r="C12" s="4922"/>
    </row>
    <row r="13" spans="1:3" ht="18.75" customHeight="1" x14ac:dyDescent="0.25">
      <c r="A13" s="4920" t="s">
        <v>5296</v>
      </c>
      <c r="B13" s="5541">
        <v>49.5</v>
      </c>
      <c r="C13" s="4922"/>
    </row>
    <row r="14" spans="1:3" ht="18.75" customHeight="1" x14ac:dyDescent="0.25">
      <c r="A14" s="4920" t="s">
        <v>5297</v>
      </c>
      <c r="B14" s="4921">
        <v>48</v>
      </c>
      <c r="C14" s="4922"/>
    </row>
    <row r="15" spans="1:3" ht="18.75" customHeight="1" x14ac:dyDescent="0.25">
      <c r="A15" s="4920" t="s">
        <v>5298</v>
      </c>
      <c r="B15" s="5541">
        <v>43.5</v>
      </c>
      <c r="C15" s="4922"/>
    </row>
    <row r="16" spans="1:3" ht="20.25" customHeight="1" x14ac:dyDescent="0.25">
      <c r="A16" s="5534" t="s">
        <v>5299</v>
      </c>
      <c r="B16" s="5542">
        <v>42</v>
      </c>
      <c r="C16" s="5537"/>
    </row>
    <row r="17" spans="1:3" ht="19.5" customHeight="1" x14ac:dyDescent="0.25"/>
    <row r="18" spans="1:3" ht="27" customHeight="1" x14ac:dyDescent="0.25">
      <c r="A18" s="5673" t="s">
        <v>5328</v>
      </c>
      <c r="B18" s="5673"/>
      <c r="C18" s="5673"/>
    </row>
    <row r="19" spans="1:3" ht="16.5" customHeight="1" x14ac:dyDescent="0.25">
      <c r="A19" s="5673" t="s">
        <v>5327</v>
      </c>
      <c r="B19" s="5673"/>
      <c r="C19" s="5673"/>
    </row>
  </sheetData>
  <mergeCells count="3">
    <mergeCell ref="B5:C5"/>
    <mergeCell ref="A18:C18"/>
    <mergeCell ref="A19:C19"/>
  </mergeCells>
  <printOptions horizontalCentered="1" verticalCentered="1"/>
  <pageMargins left="0.98425196850393704" right="0.39370078740157483" top="0.39370078740157483" bottom="0.39370078740157483" header="0" footer="0.59055118110236227"/>
  <pageSetup scale="90" orientation="landscape" r:id="rId1"/>
  <headerFooter>
    <oddFooter>&amp;L&amp;"Tahoma,Normal"224</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EB700B"/>
  </sheetPr>
  <dimension ref="A1:AP138"/>
  <sheetViews>
    <sheetView showGridLines="0" view="pageBreakPreview" zoomScaleNormal="68" zoomScaleSheetLayoutView="100" workbookViewId="0">
      <selection activeCell="S9" sqref="S9"/>
    </sheetView>
  </sheetViews>
  <sheetFormatPr baseColWidth="10" defaultColWidth="11.42578125" defaultRowHeight="13.5" x14ac:dyDescent="0.25"/>
  <cols>
    <col min="1" max="1" width="0.28515625" style="58"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1.7109375" style="58" customWidth="1"/>
    <col min="13" max="14" width="15.5703125" style="58" customWidth="1"/>
    <col min="15" max="15" width="16.28515625" style="65" customWidth="1"/>
    <col min="16" max="16" width="2" style="66" customWidth="1"/>
    <col min="17" max="17" width="7.7109375" style="58" customWidth="1"/>
    <col min="18" max="18" width="1.85546875" style="66" customWidth="1"/>
    <col min="19" max="19" width="10.140625" style="58" customWidth="1"/>
    <col min="20" max="20" width="2.42578125" style="66" customWidth="1"/>
    <col min="21" max="21" width="25.42578125" style="6" customWidth="1"/>
    <col min="22" max="22" width="0.28515625"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28.5703125" style="58" hidden="1" customWidth="1"/>
    <col min="28" max="28" width="6.42578125" style="58" hidden="1" customWidth="1"/>
    <col min="29" max="29" width="31.42578125" style="58" hidden="1" customWidth="1"/>
    <col min="30" max="30" width="12.5703125" style="58" hidden="1" customWidth="1"/>
    <col min="31" max="31" width="16.7109375" style="58" hidden="1" customWidth="1"/>
    <col min="32" max="32" width="1.855468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42" ht="15" customHeight="1" x14ac:dyDescent="0.25">
      <c r="K1" s="1655" t="s">
        <v>2388</v>
      </c>
      <c r="L1" s="1655"/>
      <c r="M1" s="2128"/>
      <c r="N1" s="2128"/>
      <c r="O1" s="2128"/>
      <c r="P1" s="2128"/>
      <c r="Q1" s="2128"/>
      <c r="R1" s="2128"/>
      <c r="S1" s="2128"/>
      <c r="T1" s="2128"/>
      <c r="U1" s="2662" t="s">
        <v>5099</v>
      </c>
      <c r="W1" s="84"/>
      <c r="X1" s="84"/>
    </row>
    <row r="2" spans="1:42" ht="15" customHeight="1" x14ac:dyDescent="0.25">
      <c r="K2" s="1655" t="s">
        <v>2394</v>
      </c>
      <c r="L2" s="1655"/>
      <c r="M2" s="2128"/>
      <c r="N2" s="2128"/>
      <c r="O2" s="2128"/>
      <c r="P2" s="2128"/>
      <c r="Q2" s="2128"/>
      <c r="R2" s="2128"/>
      <c r="S2" s="2128"/>
      <c r="T2" s="2128"/>
      <c r="U2" s="18"/>
      <c r="W2" s="84"/>
      <c r="X2" s="84"/>
    </row>
    <row r="3" spans="1:42" ht="15" customHeight="1" x14ac:dyDescent="0.25">
      <c r="A3" s="58" t="s">
        <v>1297</v>
      </c>
      <c r="K3" s="2528">
        <v>2013</v>
      </c>
      <c r="L3" s="2528"/>
      <c r="M3" s="2130"/>
      <c r="N3" s="2130"/>
      <c r="O3" s="2130"/>
      <c r="P3" s="2130"/>
      <c r="Q3" s="2130"/>
      <c r="R3" s="2130"/>
      <c r="S3" s="2130"/>
      <c r="T3" s="2130"/>
      <c r="U3" s="232"/>
      <c r="W3" s="85"/>
      <c r="X3" s="85"/>
      <c r="Y3" s="86"/>
    </row>
    <row r="4" spans="1:42" ht="11.25" customHeight="1" x14ac:dyDescent="0.25">
      <c r="K4" s="2470"/>
      <c r="L4" s="2470"/>
      <c r="M4" s="2130"/>
      <c r="N4" s="2130"/>
      <c r="O4" s="2130"/>
      <c r="P4" s="2130"/>
      <c r="Q4" s="2130"/>
      <c r="R4" s="2130"/>
      <c r="S4" s="2130"/>
      <c r="T4" s="2130"/>
      <c r="U4" s="232"/>
      <c r="W4" s="85"/>
      <c r="X4" s="85"/>
      <c r="Y4" s="1651"/>
    </row>
    <row r="5" spans="1:42" ht="48" customHeight="1" x14ac:dyDescent="0.25">
      <c r="A5" s="332" t="s">
        <v>50</v>
      </c>
      <c r="B5" s="332" t="s">
        <v>44</v>
      </c>
      <c r="C5" s="332" t="s">
        <v>172</v>
      </c>
      <c r="D5" s="567" t="s">
        <v>261</v>
      </c>
      <c r="E5" s="1289"/>
      <c r="F5" s="332" t="s">
        <v>176</v>
      </c>
      <c r="G5" s="332" t="s">
        <v>179</v>
      </c>
      <c r="H5" s="332" t="s">
        <v>178</v>
      </c>
      <c r="I5" s="332" t="s">
        <v>174</v>
      </c>
      <c r="J5" s="1106" t="s">
        <v>175</v>
      </c>
      <c r="K5" s="2529" t="s">
        <v>257</v>
      </c>
      <c r="L5" s="2529"/>
      <c r="M5" s="2529" t="s">
        <v>21</v>
      </c>
      <c r="N5" s="2529" t="s">
        <v>29</v>
      </c>
      <c r="O5" s="5934" t="s">
        <v>258</v>
      </c>
      <c r="P5" s="5934"/>
      <c r="Q5" s="5934" t="s">
        <v>182</v>
      </c>
      <c r="R5" s="5934"/>
      <c r="S5" s="5934" t="s">
        <v>20</v>
      </c>
      <c r="T5" s="5934"/>
      <c r="U5" s="2529" t="s">
        <v>30</v>
      </c>
      <c r="V5" s="1110" t="s">
        <v>171</v>
      </c>
      <c r="W5" s="334"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2" s="17" customFormat="1" ht="18" x14ac:dyDescent="0.25">
      <c r="A6" s="212" t="s">
        <v>1765</v>
      </c>
      <c r="B6" s="213"/>
      <c r="C6" s="213"/>
      <c r="D6" s="213"/>
      <c r="E6" s="213"/>
      <c r="F6" s="213"/>
      <c r="G6" s="321"/>
      <c r="H6" s="242"/>
      <c r="I6" s="213"/>
      <c r="J6" s="2255"/>
      <c r="K6" s="5885" t="s">
        <v>31</v>
      </c>
      <c r="L6" s="5885"/>
      <c r="M6" s="5885"/>
      <c r="N6" s="5885"/>
      <c r="O6" s="2467">
        <f>SUM(O7,'18-E382op-Eproc (2)'!E6,'18-E382op-Eproc (3)'!E6,'18-E382op-Eproc (3)'!E14)</f>
        <v>31841117.089900002</v>
      </c>
      <c r="P6" s="2231"/>
      <c r="Q6" s="2465"/>
      <c r="R6" s="2258"/>
      <c r="S6" s="2637">
        <f>SUM(S7,'18-E382op-Eproc (2)'!I6,'18-E382op-Eproc (3)'!I6,'18-E382op-Eproc (3)'!I14)</f>
        <v>9322</v>
      </c>
      <c r="T6" s="2259"/>
      <c r="U6" s="2260"/>
      <c r="V6" s="2261"/>
      <c r="W6" s="209"/>
      <c r="X6" s="209"/>
      <c r="Y6" s="391">
        <f>SUM(Y7,Y21,Y35,Y43)</f>
        <v>17</v>
      </c>
      <c r="Z6" s="391">
        <f>SUM(Z7,Z21,Z35,Z43)</f>
        <v>16</v>
      </c>
      <c r="AA6" s="209"/>
      <c r="AB6" s="209"/>
      <c r="AC6" s="216"/>
      <c r="AD6" s="209"/>
      <c r="AE6" s="209"/>
      <c r="AF6" s="209"/>
      <c r="AG6" s="209"/>
      <c r="AH6" s="209"/>
      <c r="AI6" s="209"/>
      <c r="AJ6" s="209"/>
      <c r="AK6" s="190"/>
      <c r="AL6" s="190"/>
      <c r="AM6" s="190"/>
      <c r="AN6" s="190"/>
    </row>
    <row r="7" spans="1:42" ht="16.5" x14ac:dyDescent="0.25">
      <c r="A7" s="1377"/>
      <c r="B7" s="1377"/>
      <c r="C7" s="1377"/>
      <c r="D7" s="1377"/>
      <c r="E7" s="1377"/>
      <c r="F7" s="1377"/>
      <c r="G7" s="317"/>
      <c r="H7" s="213"/>
      <c r="I7" s="1377"/>
      <c r="J7" s="2463"/>
      <c r="K7" s="5929" t="s">
        <v>1622</v>
      </c>
      <c r="L7" s="5930"/>
      <c r="M7" s="5930"/>
      <c r="N7" s="5930"/>
      <c r="O7" s="2445">
        <f>SUM(O8)</f>
        <v>14769452.004799999</v>
      </c>
      <c r="P7" s="2077"/>
      <c r="Q7" s="2078"/>
      <c r="R7" s="2079"/>
      <c r="S7" s="2716">
        <f>SUM(S8)</f>
        <v>6022</v>
      </c>
      <c r="T7" s="2081"/>
      <c r="U7" s="2082"/>
      <c r="V7" s="2261"/>
      <c r="W7" s="209"/>
      <c r="X7" s="209"/>
      <c r="Y7" s="209">
        <f>SUM(Y8)</f>
        <v>12</v>
      </c>
      <c r="Z7" s="209">
        <f>SUM(Z8)</f>
        <v>12</v>
      </c>
      <c r="AA7" s="209"/>
      <c r="AB7" s="209"/>
      <c r="AC7" s="216"/>
      <c r="AD7" s="209"/>
      <c r="AE7" s="209"/>
      <c r="AF7" s="209"/>
      <c r="AG7" s="209"/>
      <c r="AH7" s="209"/>
      <c r="AI7" s="209"/>
      <c r="AJ7" s="209"/>
    </row>
    <row r="8" spans="1:42" ht="15.75" x14ac:dyDescent="0.25">
      <c r="A8" s="101"/>
      <c r="B8" s="100"/>
      <c r="C8" s="100"/>
      <c r="D8" s="96"/>
      <c r="E8" s="96"/>
      <c r="F8" s="96"/>
      <c r="G8" s="269"/>
      <c r="H8" s="128"/>
      <c r="I8" s="96"/>
      <c r="J8" s="2273"/>
      <c r="K8" s="5889" t="s">
        <v>289</v>
      </c>
      <c r="L8" s="5889"/>
      <c r="M8" s="5889"/>
      <c r="N8" s="5890"/>
      <c r="O8" s="2446">
        <f>SUM(O9:O20)</f>
        <v>14769452.004799999</v>
      </c>
      <c r="P8" s="2069"/>
      <c r="Q8" s="2072"/>
      <c r="R8" s="2073"/>
      <c r="S8" s="2641">
        <f>SUM(S9:S20)</f>
        <v>6022</v>
      </c>
      <c r="T8" s="2074"/>
      <c r="U8" s="2075"/>
      <c r="V8" s="2274"/>
      <c r="W8" s="148"/>
      <c r="X8" s="205"/>
      <c r="Y8" s="147">
        <f>SUM(Y9:Y20)</f>
        <v>12</v>
      </c>
      <c r="Z8" s="147">
        <f>SUM(Z9:Z20)</f>
        <v>12</v>
      </c>
      <c r="AA8" s="200"/>
      <c r="AB8" s="200"/>
      <c r="AC8" s="200"/>
      <c r="AD8" s="101"/>
      <c r="AE8" s="101"/>
      <c r="AF8" s="101"/>
      <c r="AG8" s="101"/>
      <c r="AH8" s="101"/>
      <c r="AI8" s="101"/>
      <c r="AJ8" s="101"/>
    </row>
    <row r="9" spans="1:42" s="587" customFormat="1" ht="41.25" customHeight="1" x14ac:dyDescent="0.25">
      <c r="A9" s="718" t="s">
        <v>869</v>
      </c>
      <c r="B9" s="1183" t="s">
        <v>867</v>
      </c>
      <c r="C9" s="718" t="s">
        <v>643</v>
      </c>
      <c r="D9" s="664" t="s">
        <v>642</v>
      </c>
      <c r="E9" s="1379" t="s">
        <v>281</v>
      </c>
      <c r="F9" s="1380" t="s">
        <v>296</v>
      </c>
      <c r="G9" s="759" t="s">
        <v>646</v>
      </c>
      <c r="H9" s="715" t="s">
        <v>289</v>
      </c>
      <c r="I9" s="1244" t="s">
        <v>1622</v>
      </c>
      <c r="J9" s="1108">
        <v>2013</v>
      </c>
      <c r="K9" s="2639" t="s">
        <v>2508</v>
      </c>
      <c r="L9" s="2333"/>
      <c r="M9" s="2707" t="s">
        <v>1390</v>
      </c>
      <c r="N9" s="1967" t="s">
        <v>497</v>
      </c>
      <c r="O9" s="2449">
        <v>250569.99919999999</v>
      </c>
      <c r="P9" s="1965"/>
      <c r="Q9" s="1966">
        <v>0.5</v>
      </c>
      <c r="R9" s="1965"/>
      <c r="S9" s="2643">
        <v>100</v>
      </c>
      <c r="T9" s="1963"/>
      <c r="U9" s="1962" t="s">
        <v>2277</v>
      </c>
      <c r="V9" s="2293">
        <v>0</v>
      </c>
      <c r="W9" s="1243" t="s">
        <v>281</v>
      </c>
      <c r="X9" s="1243" t="s">
        <v>281</v>
      </c>
      <c r="Y9" s="806">
        <v>1</v>
      </c>
      <c r="Z9" s="1413">
        <v>1</v>
      </c>
      <c r="AA9" s="1243" t="s">
        <v>281</v>
      </c>
      <c r="AB9" s="1221"/>
      <c r="AC9" s="757"/>
      <c r="AD9" s="1244" t="s">
        <v>1633</v>
      </c>
      <c r="AE9" s="1243" t="s">
        <v>281</v>
      </c>
      <c r="AF9" s="1243" t="s">
        <v>281</v>
      </c>
      <c r="AG9" s="1243" t="s">
        <v>281</v>
      </c>
      <c r="AH9" s="685" t="s">
        <v>287</v>
      </c>
      <c r="AI9" s="685" t="s">
        <v>287</v>
      </c>
      <c r="AJ9" s="1243" t="s">
        <v>281</v>
      </c>
      <c r="AK9" s="685" t="s">
        <v>287</v>
      </c>
      <c r="AL9" s="685" t="s">
        <v>287</v>
      </c>
      <c r="AM9" s="685" t="s">
        <v>287</v>
      </c>
      <c r="AN9" s="685" t="s">
        <v>287</v>
      </c>
      <c r="AO9" s="685" t="s">
        <v>287</v>
      </c>
      <c r="AP9" s="1225" t="s">
        <v>287</v>
      </c>
    </row>
    <row r="10" spans="1:42" s="587" customFormat="1" ht="28.5" customHeight="1" x14ac:dyDescent="0.25">
      <c r="A10" s="718" t="s">
        <v>869</v>
      </c>
      <c r="B10" s="1183" t="s">
        <v>867</v>
      </c>
      <c r="C10" s="718" t="s">
        <v>643</v>
      </c>
      <c r="D10" s="664" t="s">
        <v>642</v>
      </c>
      <c r="E10" s="1243" t="s">
        <v>281</v>
      </c>
      <c r="F10" s="1380" t="s">
        <v>296</v>
      </c>
      <c r="G10" s="759" t="s">
        <v>646</v>
      </c>
      <c r="H10" s="715" t="s">
        <v>289</v>
      </c>
      <c r="I10" s="1244" t="s">
        <v>1622</v>
      </c>
      <c r="J10" s="1108">
        <v>2013</v>
      </c>
      <c r="K10" s="2639" t="s">
        <v>1729</v>
      </c>
      <c r="L10" s="2333"/>
      <c r="M10" s="2707" t="s">
        <v>352</v>
      </c>
      <c r="N10" s="2707" t="s">
        <v>1730</v>
      </c>
      <c r="O10" s="2449">
        <v>501086.00040000002</v>
      </c>
      <c r="P10" s="1965"/>
      <c r="Q10" s="2715">
        <v>0.45</v>
      </c>
      <c r="R10" s="1965"/>
      <c r="S10" s="2661">
        <v>150</v>
      </c>
      <c r="T10" s="1963"/>
      <c r="U10" s="2011" t="s">
        <v>2248</v>
      </c>
      <c r="V10" s="2293">
        <v>0</v>
      </c>
      <c r="W10" s="1243" t="s">
        <v>281</v>
      </c>
      <c r="X10" s="1243" t="s">
        <v>281</v>
      </c>
      <c r="Y10" s="806">
        <v>1</v>
      </c>
      <c r="Z10" s="1413">
        <v>1</v>
      </c>
      <c r="AA10" s="1243" t="s">
        <v>281</v>
      </c>
      <c r="AB10" s="1221"/>
      <c r="AC10" s="757"/>
      <c r="AD10" s="1244" t="s">
        <v>1731</v>
      </c>
      <c r="AE10" s="1243" t="s">
        <v>281</v>
      </c>
      <c r="AF10" s="1244" t="s">
        <v>1732</v>
      </c>
      <c r="AG10" s="685">
        <v>41456</v>
      </c>
      <c r="AH10" s="685" t="s">
        <v>287</v>
      </c>
      <c r="AI10" s="685" t="s">
        <v>287</v>
      </c>
      <c r="AJ10" s="1243" t="s">
        <v>281</v>
      </c>
      <c r="AK10" s="685" t="s">
        <v>287</v>
      </c>
      <c r="AL10" s="685" t="s">
        <v>287</v>
      </c>
      <c r="AM10" s="685" t="s">
        <v>287</v>
      </c>
      <c r="AN10" s="685" t="s">
        <v>287</v>
      </c>
      <c r="AO10" s="685" t="s">
        <v>287</v>
      </c>
      <c r="AP10" s="1225" t="s">
        <v>287</v>
      </c>
    </row>
    <row r="11" spans="1:42" s="587" customFormat="1" ht="28.5" customHeight="1" x14ac:dyDescent="0.25">
      <c r="A11" s="718" t="s">
        <v>869</v>
      </c>
      <c r="B11" s="1183" t="s">
        <v>867</v>
      </c>
      <c r="C11" s="718" t="s">
        <v>643</v>
      </c>
      <c r="D11" s="664" t="s">
        <v>642</v>
      </c>
      <c r="E11" s="1243" t="s">
        <v>281</v>
      </c>
      <c r="F11" s="1380" t="s">
        <v>296</v>
      </c>
      <c r="G11" s="759" t="s">
        <v>646</v>
      </c>
      <c r="H11" s="715" t="s">
        <v>289</v>
      </c>
      <c r="I11" s="1244" t="s">
        <v>1622</v>
      </c>
      <c r="J11" s="1108">
        <v>2013</v>
      </c>
      <c r="K11" s="2639" t="s">
        <v>2509</v>
      </c>
      <c r="L11" s="2333"/>
      <c r="M11" s="2707" t="s">
        <v>1052</v>
      </c>
      <c r="N11" s="2707" t="s">
        <v>1733</v>
      </c>
      <c r="O11" s="2449">
        <v>158760.0012</v>
      </c>
      <c r="P11" s="1965"/>
      <c r="Q11" s="2715">
        <v>0.15</v>
      </c>
      <c r="R11" s="1965"/>
      <c r="S11" s="2661">
        <v>80</v>
      </c>
      <c r="T11" s="1963"/>
      <c r="U11" s="2011" t="s">
        <v>2248</v>
      </c>
      <c r="V11" s="2293">
        <v>0</v>
      </c>
      <c r="W11" s="1243" t="s">
        <v>281</v>
      </c>
      <c r="X11" s="1243" t="s">
        <v>281</v>
      </c>
      <c r="Y11" s="806">
        <v>1</v>
      </c>
      <c r="Z11" s="1413">
        <v>1</v>
      </c>
      <c r="AA11" s="1243" t="s">
        <v>281</v>
      </c>
      <c r="AB11" s="1221"/>
      <c r="AC11" s="757"/>
      <c r="AD11" s="1244" t="s">
        <v>1734</v>
      </c>
      <c r="AE11" s="1243" t="s">
        <v>281</v>
      </c>
      <c r="AF11" s="1243" t="s">
        <v>281</v>
      </c>
      <c r="AG11" s="1243" t="s">
        <v>281</v>
      </c>
      <c r="AH11" s="685" t="s">
        <v>287</v>
      </c>
      <c r="AI11" s="685" t="s">
        <v>287</v>
      </c>
      <c r="AJ11" s="1243" t="s">
        <v>281</v>
      </c>
      <c r="AK11" s="685" t="s">
        <v>287</v>
      </c>
      <c r="AL11" s="685" t="s">
        <v>287</v>
      </c>
      <c r="AM11" s="685" t="s">
        <v>287</v>
      </c>
      <c r="AN11" s="685" t="s">
        <v>287</v>
      </c>
      <c r="AO11" s="685" t="s">
        <v>287</v>
      </c>
      <c r="AP11" s="1225" t="s">
        <v>287</v>
      </c>
    </row>
    <row r="12" spans="1:42" s="587" customFormat="1" ht="28.5" customHeight="1" x14ac:dyDescent="0.25">
      <c r="A12" s="718" t="s">
        <v>869</v>
      </c>
      <c r="B12" s="1183" t="s">
        <v>867</v>
      </c>
      <c r="C12" s="718" t="s">
        <v>643</v>
      </c>
      <c r="D12" s="664" t="s">
        <v>642</v>
      </c>
      <c r="E12" s="1243" t="s">
        <v>281</v>
      </c>
      <c r="F12" s="1380" t="s">
        <v>296</v>
      </c>
      <c r="G12" s="759" t="s">
        <v>646</v>
      </c>
      <c r="H12" s="715" t="s">
        <v>289</v>
      </c>
      <c r="I12" s="1244" t="s">
        <v>1622</v>
      </c>
      <c r="J12" s="1108">
        <v>2013</v>
      </c>
      <c r="K12" s="2639" t="s">
        <v>1735</v>
      </c>
      <c r="L12" s="2333"/>
      <c r="M12" s="2707" t="s">
        <v>352</v>
      </c>
      <c r="N12" s="2707" t="s">
        <v>1736</v>
      </c>
      <c r="O12" s="2449">
        <v>439016.0012</v>
      </c>
      <c r="P12" s="1965"/>
      <c r="Q12" s="2715">
        <v>0.05</v>
      </c>
      <c r="R12" s="1965"/>
      <c r="S12" s="2661">
        <v>250</v>
      </c>
      <c r="T12" s="1963"/>
      <c r="U12" s="2011" t="s">
        <v>2248</v>
      </c>
      <c r="V12" s="2293">
        <v>0</v>
      </c>
      <c r="W12" s="1243" t="s">
        <v>281</v>
      </c>
      <c r="X12" s="1243" t="s">
        <v>281</v>
      </c>
      <c r="Y12" s="806">
        <v>1</v>
      </c>
      <c r="Z12" s="1413">
        <v>1</v>
      </c>
      <c r="AA12" s="1243" t="s">
        <v>281</v>
      </c>
      <c r="AB12" s="1221"/>
      <c r="AC12" s="757"/>
      <c r="AD12" s="1244" t="s">
        <v>1737</v>
      </c>
      <c r="AE12" s="1243" t="s">
        <v>281</v>
      </c>
      <c r="AF12" s="1243" t="s">
        <v>281</v>
      </c>
      <c r="AG12" s="1243" t="s">
        <v>281</v>
      </c>
      <c r="AH12" s="685" t="s">
        <v>287</v>
      </c>
      <c r="AI12" s="685" t="s">
        <v>287</v>
      </c>
      <c r="AJ12" s="1243" t="s">
        <v>281</v>
      </c>
      <c r="AK12" s="685" t="s">
        <v>287</v>
      </c>
      <c r="AL12" s="685" t="s">
        <v>287</v>
      </c>
      <c r="AM12" s="685" t="s">
        <v>287</v>
      </c>
      <c r="AN12" s="685" t="s">
        <v>287</v>
      </c>
      <c r="AO12" s="685" t="s">
        <v>287</v>
      </c>
      <c r="AP12" s="1225" t="s">
        <v>287</v>
      </c>
    </row>
    <row r="13" spans="1:42" s="587" customFormat="1" ht="28.5" customHeight="1" x14ac:dyDescent="0.25">
      <c r="A13" s="718" t="s">
        <v>869</v>
      </c>
      <c r="B13" s="1183" t="s">
        <v>867</v>
      </c>
      <c r="C13" s="718" t="s">
        <v>643</v>
      </c>
      <c r="D13" s="664" t="s">
        <v>642</v>
      </c>
      <c r="E13" s="1379" t="s">
        <v>281</v>
      </c>
      <c r="F13" s="1380" t="s">
        <v>296</v>
      </c>
      <c r="G13" s="759" t="s">
        <v>646</v>
      </c>
      <c r="H13" s="715" t="s">
        <v>289</v>
      </c>
      <c r="I13" s="1244" t="s">
        <v>1618</v>
      </c>
      <c r="J13" s="1108">
        <v>2013</v>
      </c>
      <c r="K13" s="2639" t="s">
        <v>1738</v>
      </c>
      <c r="L13" s="2333"/>
      <c r="M13" s="2707" t="s">
        <v>352</v>
      </c>
      <c r="N13" s="2707" t="s">
        <v>1619</v>
      </c>
      <c r="O13" s="2449">
        <v>1717993.0020000001</v>
      </c>
      <c r="P13" s="1965"/>
      <c r="Q13" s="1966">
        <v>0.35</v>
      </c>
      <c r="R13" s="1965"/>
      <c r="S13" s="2643">
        <v>735</v>
      </c>
      <c r="T13" s="1963"/>
      <c r="U13" s="2011" t="s">
        <v>1475</v>
      </c>
      <c r="V13" s="2293">
        <v>0</v>
      </c>
      <c r="W13" s="1243" t="s">
        <v>281</v>
      </c>
      <c r="X13" s="1243" t="s">
        <v>281</v>
      </c>
      <c r="Y13" s="806">
        <v>1</v>
      </c>
      <c r="Z13" s="1413">
        <v>1</v>
      </c>
      <c r="AA13" s="1243" t="s">
        <v>281</v>
      </c>
      <c r="AB13" s="758"/>
      <c r="AC13" s="757"/>
      <c r="AD13" s="1244" t="s">
        <v>1739</v>
      </c>
      <c r="AE13" s="1243" t="s">
        <v>281</v>
      </c>
      <c r="AF13" s="1243" t="s">
        <v>281</v>
      </c>
      <c r="AG13" s="1243" t="s">
        <v>281</v>
      </c>
      <c r="AH13" s="685" t="s">
        <v>287</v>
      </c>
      <c r="AI13" s="685" t="s">
        <v>287</v>
      </c>
      <c r="AJ13" s="1243" t="s">
        <v>281</v>
      </c>
      <c r="AK13" s="685" t="s">
        <v>287</v>
      </c>
      <c r="AL13" s="685" t="s">
        <v>287</v>
      </c>
      <c r="AM13" s="685" t="s">
        <v>287</v>
      </c>
      <c r="AN13" s="685" t="s">
        <v>287</v>
      </c>
      <c r="AO13" s="685" t="s">
        <v>287</v>
      </c>
      <c r="AP13" s="1225" t="s">
        <v>287</v>
      </c>
    </row>
    <row r="14" spans="1:42" s="587" customFormat="1" ht="42.75" customHeight="1" x14ac:dyDescent="0.25">
      <c r="A14" s="718" t="s">
        <v>869</v>
      </c>
      <c r="B14" s="1183" t="s">
        <v>867</v>
      </c>
      <c r="C14" s="718" t="s">
        <v>643</v>
      </c>
      <c r="D14" s="664" t="s">
        <v>642</v>
      </c>
      <c r="E14" s="1379" t="s">
        <v>281</v>
      </c>
      <c r="F14" s="1380" t="s">
        <v>296</v>
      </c>
      <c r="G14" s="759" t="s">
        <v>646</v>
      </c>
      <c r="H14" s="715" t="s">
        <v>289</v>
      </c>
      <c r="I14" s="1244" t="s">
        <v>1618</v>
      </c>
      <c r="J14" s="1108">
        <v>2013</v>
      </c>
      <c r="K14" s="2639" t="s">
        <v>1740</v>
      </c>
      <c r="L14" s="2333"/>
      <c r="M14" s="2707" t="s">
        <v>352</v>
      </c>
      <c r="N14" s="2707" t="s">
        <v>1741</v>
      </c>
      <c r="O14" s="2449">
        <v>2112587.0003999998</v>
      </c>
      <c r="P14" s="1965"/>
      <c r="Q14" s="2715">
        <v>0.35</v>
      </c>
      <c r="R14" s="1965"/>
      <c r="S14" s="2643">
        <v>682</v>
      </c>
      <c r="T14" s="1963"/>
      <c r="U14" s="2011" t="s">
        <v>1475</v>
      </c>
      <c r="V14" s="2293">
        <v>0</v>
      </c>
      <c r="W14" s="1243" t="s">
        <v>281</v>
      </c>
      <c r="X14" s="1243" t="s">
        <v>281</v>
      </c>
      <c r="Y14" s="806">
        <v>1</v>
      </c>
      <c r="Z14" s="1413">
        <v>1</v>
      </c>
      <c r="AA14" s="1243" t="s">
        <v>281</v>
      </c>
      <c r="AB14" s="758"/>
      <c r="AC14" s="757"/>
      <c r="AD14" s="1243" t="s">
        <v>281</v>
      </c>
      <c r="AE14" s="1243" t="s">
        <v>281</v>
      </c>
      <c r="AF14" s="1243" t="s">
        <v>281</v>
      </c>
      <c r="AG14" s="1243" t="s">
        <v>281</v>
      </c>
      <c r="AH14" s="685" t="s">
        <v>287</v>
      </c>
      <c r="AI14" s="685" t="s">
        <v>287</v>
      </c>
      <c r="AJ14" s="1243" t="s">
        <v>281</v>
      </c>
      <c r="AK14" s="685" t="s">
        <v>287</v>
      </c>
      <c r="AL14" s="685" t="s">
        <v>287</v>
      </c>
      <c r="AM14" s="685" t="s">
        <v>287</v>
      </c>
      <c r="AN14" s="685" t="s">
        <v>287</v>
      </c>
      <c r="AO14" s="685" t="s">
        <v>287</v>
      </c>
      <c r="AP14" s="1225" t="s">
        <v>287</v>
      </c>
    </row>
    <row r="15" spans="1:42" s="587" customFormat="1" ht="58.5" customHeight="1" x14ac:dyDescent="0.25">
      <c r="A15" s="718" t="s">
        <v>869</v>
      </c>
      <c r="B15" s="1183" t="s">
        <v>867</v>
      </c>
      <c r="C15" s="718" t="s">
        <v>643</v>
      </c>
      <c r="D15" s="664" t="s">
        <v>642</v>
      </c>
      <c r="E15" s="1379" t="s">
        <v>281</v>
      </c>
      <c r="F15" s="1380" t="s">
        <v>296</v>
      </c>
      <c r="G15" s="759" t="s">
        <v>646</v>
      </c>
      <c r="H15" s="715" t="s">
        <v>289</v>
      </c>
      <c r="I15" s="1244" t="s">
        <v>1618</v>
      </c>
      <c r="J15" s="1108">
        <v>2013</v>
      </c>
      <c r="K15" s="2639" t="s">
        <v>5100</v>
      </c>
      <c r="L15" s="2333"/>
      <c r="M15" s="2707" t="s">
        <v>352</v>
      </c>
      <c r="N15" s="2707" t="s">
        <v>1741</v>
      </c>
      <c r="O15" s="2449">
        <v>2093620.0027999999</v>
      </c>
      <c r="P15" s="1965"/>
      <c r="Q15" s="2715">
        <v>0.35</v>
      </c>
      <c r="R15" s="1965"/>
      <c r="S15" s="2643">
        <v>555</v>
      </c>
      <c r="T15" s="1963"/>
      <c r="U15" s="2011" t="s">
        <v>1475</v>
      </c>
      <c r="V15" s="2293">
        <v>0</v>
      </c>
      <c r="W15" s="1243" t="s">
        <v>281</v>
      </c>
      <c r="X15" s="1243" t="s">
        <v>281</v>
      </c>
      <c r="Y15" s="806">
        <v>1</v>
      </c>
      <c r="Z15" s="1413">
        <v>1</v>
      </c>
      <c r="AA15" s="1243" t="s">
        <v>281</v>
      </c>
      <c r="AB15" s="758"/>
      <c r="AC15" s="757"/>
      <c r="AD15" s="1244" t="s">
        <v>1742</v>
      </c>
      <c r="AE15" s="1243" t="s">
        <v>281</v>
      </c>
      <c r="AF15" s="1243" t="s">
        <v>281</v>
      </c>
      <c r="AG15" s="1243" t="s">
        <v>281</v>
      </c>
      <c r="AH15" s="685" t="s">
        <v>287</v>
      </c>
      <c r="AI15" s="685" t="s">
        <v>287</v>
      </c>
      <c r="AJ15" s="1243" t="s">
        <v>281</v>
      </c>
      <c r="AK15" s="685" t="s">
        <v>287</v>
      </c>
      <c r="AL15" s="685" t="s">
        <v>287</v>
      </c>
      <c r="AM15" s="685" t="s">
        <v>287</v>
      </c>
      <c r="AN15" s="685" t="s">
        <v>287</v>
      </c>
      <c r="AO15" s="685" t="s">
        <v>287</v>
      </c>
      <c r="AP15" s="1225" t="s">
        <v>287</v>
      </c>
    </row>
    <row r="16" spans="1:42" s="587" customFormat="1" ht="140.25" x14ac:dyDescent="0.25">
      <c r="A16" s="718"/>
      <c r="B16" s="1183" t="s">
        <v>867</v>
      </c>
      <c r="C16" s="718" t="s">
        <v>643</v>
      </c>
      <c r="D16" s="664" t="s">
        <v>642</v>
      </c>
      <c r="E16" s="1379" t="s">
        <v>281</v>
      </c>
      <c r="F16" s="1380" t="s">
        <v>296</v>
      </c>
      <c r="G16" s="759" t="s">
        <v>646</v>
      </c>
      <c r="H16" s="715" t="s">
        <v>289</v>
      </c>
      <c r="I16" s="1244" t="s">
        <v>1618</v>
      </c>
      <c r="J16" s="1108">
        <v>2013</v>
      </c>
      <c r="K16" s="2639" t="s">
        <v>1743</v>
      </c>
      <c r="L16" s="2333"/>
      <c r="M16" s="2707" t="s">
        <v>352</v>
      </c>
      <c r="N16" s="2707" t="s">
        <v>1741</v>
      </c>
      <c r="O16" s="2449">
        <v>1002271.001</v>
      </c>
      <c r="P16" s="1965"/>
      <c r="Q16" s="2715">
        <v>0.45</v>
      </c>
      <c r="R16" s="1965"/>
      <c r="S16" s="2643">
        <v>555</v>
      </c>
      <c r="T16" s="1963"/>
      <c r="U16" s="2011" t="s">
        <v>1475</v>
      </c>
      <c r="V16" s="2293">
        <v>0</v>
      </c>
      <c r="W16" s="1243" t="s">
        <v>281</v>
      </c>
      <c r="X16" s="1243" t="s">
        <v>281</v>
      </c>
      <c r="Y16" s="806">
        <v>1</v>
      </c>
      <c r="Z16" s="1413">
        <v>1</v>
      </c>
      <c r="AA16" s="1243" t="s">
        <v>281</v>
      </c>
      <c r="AB16" s="758"/>
      <c r="AC16" s="757"/>
      <c r="AD16" s="1244" t="s">
        <v>1744</v>
      </c>
      <c r="AE16" s="1243" t="s">
        <v>281</v>
      </c>
      <c r="AF16" s="1243" t="s">
        <v>281</v>
      </c>
      <c r="AG16" s="1243" t="s">
        <v>281</v>
      </c>
      <c r="AH16" s="685" t="s">
        <v>287</v>
      </c>
      <c r="AI16" s="685" t="s">
        <v>287</v>
      </c>
      <c r="AJ16" s="1243" t="s">
        <v>281</v>
      </c>
      <c r="AK16" s="685" t="s">
        <v>287</v>
      </c>
      <c r="AL16" s="685" t="s">
        <v>287</v>
      </c>
      <c r="AM16" s="685" t="s">
        <v>287</v>
      </c>
      <c r="AN16" s="685" t="s">
        <v>287</v>
      </c>
      <c r="AO16" s="685" t="s">
        <v>287</v>
      </c>
      <c r="AP16" s="1225" t="s">
        <v>287</v>
      </c>
    </row>
    <row r="17" spans="1:42" s="587" customFormat="1" ht="153" x14ac:dyDescent="0.25">
      <c r="A17" s="718" t="s">
        <v>869</v>
      </c>
      <c r="B17" s="1183" t="s">
        <v>867</v>
      </c>
      <c r="C17" s="718" t="s">
        <v>643</v>
      </c>
      <c r="D17" s="664" t="s">
        <v>642</v>
      </c>
      <c r="E17" s="1379" t="s">
        <v>281</v>
      </c>
      <c r="F17" s="1380" t="s">
        <v>296</v>
      </c>
      <c r="G17" s="759" t="s">
        <v>646</v>
      </c>
      <c r="H17" s="715" t="s">
        <v>289</v>
      </c>
      <c r="I17" s="1244" t="s">
        <v>1618</v>
      </c>
      <c r="J17" s="1108">
        <v>2013</v>
      </c>
      <c r="K17" s="2639" t="s">
        <v>1745</v>
      </c>
      <c r="L17" s="2333"/>
      <c r="M17" s="2707" t="s">
        <v>352</v>
      </c>
      <c r="N17" s="2707" t="s">
        <v>1741</v>
      </c>
      <c r="O17" s="2449">
        <v>495970.99550000002</v>
      </c>
      <c r="P17" s="1965"/>
      <c r="Q17" s="2715">
        <v>0.55000000000000004</v>
      </c>
      <c r="R17" s="1965"/>
      <c r="S17" s="2643">
        <v>290</v>
      </c>
      <c r="T17" s="1963"/>
      <c r="U17" s="2011" t="s">
        <v>1475</v>
      </c>
      <c r="V17" s="2293">
        <v>0</v>
      </c>
      <c r="W17" s="1243" t="s">
        <v>281</v>
      </c>
      <c r="X17" s="1243" t="s">
        <v>281</v>
      </c>
      <c r="Y17" s="806">
        <v>1</v>
      </c>
      <c r="Z17" s="1413">
        <v>1</v>
      </c>
      <c r="AA17" s="1243" t="s">
        <v>281</v>
      </c>
      <c r="AB17" s="758"/>
      <c r="AC17" s="757"/>
      <c r="AD17" s="1244" t="s">
        <v>1746</v>
      </c>
      <c r="AE17" s="1243" t="s">
        <v>281</v>
      </c>
      <c r="AF17" s="1243" t="s">
        <v>281</v>
      </c>
      <c r="AG17" s="1243" t="s">
        <v>281</v>
      </c>
      <c r="AH17" s="685" t="s">
        <v>287</v>
      </c>
      <c r="AI17" s="685" t="s">
        <v>287</v>
      </c>
      <c r="AJ17" s="1243" t="s">
        <v>281</v>
      </c>
      <c r="AK17" s="685" t="s">
        <v>287</v>
      </c>
      <c r="AL17" s="685" t="s">
        <v>287</v>
      </c>
      <c r="AM17" s="685" t="s">
        <v>287</v>
      </c>
      <c r="AN17" s="685" t="s">
        <v>287</v>
      </c>
      <c r="AO17" s="685" t="s">
        <v>287</v>
      </c>
      <c r="AP17" s="1225" t="s">
        <v>287</v>
      </c>
    </row>
    <row r="18" spans="1:42" s="587" customFormat="1" ht="153" x14ac:dyDescent="0.25">
      <c r="A18" s="718" t="s">
        <v>869</v>
      </c>
      <c r="B18" s="1183" t="s">
        <v>867</v>
      </c>
      <c r="C18" s="718" t="s">
        <v>643</v>
      </c>
      <c r="D18" s="664" t="s">
        <v>642</v>
      </c>
      <c r="E18" s="1379" t="s">
        <v>281</v>
      </c>
      <c r="F18" s="1380" t="s">
        <v>296</v>
      </c>
      <c r="G18" s="759" t="s">
        <v>646</v>
      </c>
      <c r="H18" s="715" t="s">
        <v>289</v>
      </c>
      <c r="I18" s="1244" t="s">
        <v>1618</v>
      </c>
      <c r="J18" s="1108">
        <v>2013</v>
      </c>
      <c r="K18" s="2639" t="s">
        <v>1747</v>
      </c>
      <c r="L18" s="2333"/>
      <c r="M18" s="2707" t="s">
        <v>352</v>
      </c>
      <c r="N18" s="2707" t="s">
        <v>1741</v>
      </c>
      <c r="O18" s="2449">
        <v>1821994.9979000001</v>
      </c>
      <c r="P18" s="1965"/>
      <c r="Q18" s="2715">
        <v>0.55000000000000004</v>
      </c>
      <c r="R18" s="1965"/>
      <c r="S18" s="2643">
        <v>780</v>
      </c>
      <c r="T18" s="1963"/>
      <c r="U18" s="2011" t="s">
        <v>1475</v>
      </c>
      <c r="V18" s="2293">
        <v>0</v>
      </c>
      <c r="W18" s="1243" t="s">
        <v>281</v>
      </c>
      <c r="X18" s="1243" t="s">
        <v>281</v>
      </c>
      <c r="Y18" s="806">
        <v>1</v>
      </c>
      <c r="Z18" s="1413">
        <v>1</v>
      </c>
      <c r="AA18" s="1243" t="s">
        <v>281</v>
      </c>
      <c r="AB18" s="758"/>
      <c r="AC18" s="757"/>
      <c r="AD18" s="1244" t="s">
        <v>1748</v>
      </c>
      <c r="AE18" s="1243" t="s">
        <v>281</v>
      </c>
      <c r="AF18" s="1243" t="s">
        <v>281</v>
      </c>
      <c r="AG18" s="1243" t="s">
        <v>281</v>
      </c>
      <c r="AH18" s="685" t="s">
        <v>287</v>
      </c>
      <c r="AI18" s="685" t="s">
        <v>287</v>
      </c>
      <c r="AJ18" s="1243" t="s">
        <v>281</v>
      </c>
      <c r="AK18" s="685" t="s">
        <v>287</v>
      </c>
      <c r="AL18" s="685" t="s">
        <v>287</v>
      </c>
      <c r="AM18" s="685" t="s">
        <v>287</v>
      </c>
      <c r="AN18" s="685" t="s">
        <v>287</v>
      </c>
      <c r="AO18" s="685" t="s">
        <v>287</v>
      </c>
      <c r="AP18" s="1225" t="s">
        <v>287</v>
      </c>
    </row>
    <row r="19" spans="1:42" s="587" customFormat="1" ht="45" customHeight="1" x14ac:dyDescent="0.25">
      <c r="A19" s="718" t="s">
        <v>869</v>
      </c>
      <c r="B19" s="1183" t="s">
        <v>867</v>
      </c>
      <c r="C19" s="718" t="s">
        <v>643</v>
      </c>
      <c r="D19" s="664" t="s">
        <v>642</v>
      </c>
      <c r="E19" s="1379" t="s">
        <v>281</v>
      </c>
      <c r="F19" s="1380" t="s">
        <v>296</v>
      </c>
      <c r="G19" s="759" t="s">
        <v>646</v>
      </c>
      <c r="H19" s="715" t="s">
        <v>289</v>
      </c>
      <c r="I19" s="1244" t="s">
        <v>1618</v>
      </c>
      <c r="J19" s="1108">
        <v>2013</v>
      </c>
      <c r="K19" s="2639" t="s">
        <v>1749</v>
      </c>
      <c r="L19" s="2333"/>
      <c r="M19" s="2707" t="s">
        <v>352</v>
      </c>
      <c r="N19" s="2707" t="s">
        <v>1750</v>
      </c>
      <c r="O19" s="2449">
        <v>2092701.0044</v>
      </c>
      <c r="P19" s="1965"/>
      <c r="Q19" s="2715">
        <v>0.4</v>
      </c>
      <c r="R19" s="1965"/>
      <c r="S19" s="2643">
        <v>945</v>
      </c>
      <c r="T19" s="1963"/>
      <c r="U19" s="2011" t="s">
        <v>1475</v>
      </c>
      <c r="V19" s="2293">
        <v>0</v>
      </c>
      <c r="W19" s="1243" t="s">
        <v>281</v>
      </c>
      <c r="X19" s="1243" t="s">
        <v>281</v>
      </c>
      <c r="Y19" s="806">
        <v>1</v>
      </c>
      <c r="Z19" s="1413">
        <v>1</v>
      </c>
      <c r="AA19" s="1243" t="s">
        <v>281</v>
      </c>
      <c r="AB19" s="758"/>
      <c r="AC19" s="757"/>
      <c r="AD19" s="1243" t="s">
        <v>281</v>
      </c>
      <c r="AE19" s="1243" t="s">
        <v>281</v>
      </c>
      <c r="AF19" s="1243" t="s">
        <v>281</v>
      </c>
      <c r="AG19" s="1243" t="s">
        <v>281</v>
      </c>
      <c r="AH19" s="685" t="s">
        <v>287</v>
      </c>
      <c r="AI19" s="685" t="s">
        <v>287</v>
      </c>
      <c r="AJ19" s="1243" t="s">
        <v>281</v>
      </c>
      <c r="AK19" s="685" t="s">
        <v>287</v>
      </c>
      <c r="AL19" s="685" t="s">
        <v>287</v>
      </c>
      <c r="AM19" s="685" t="s">
        <v>287</v>
      </c>
      <c r="AN19" s="685" t="s">
        <v>287</v>
      </c>
      <c r="AO19" s="685" t="s">
        <v>287</v>
      </c>
      <c r="AP19" s="1225" t="s">
        <v>287</v>
      </c>
    </row>
    <row r="20" spans="1:42" s="587" customFormat="1" ht="54.75" customHeight="1" x14ac:dyDescent="0.25">
      <c r="A20" s="718" t="s">
        <v>869</v>
      </c>
      <c r="B20" s="1183" t="s">
        <v>867</v>
      </c>
      <c r="C20" s="718" t="s">
        <v>643</v>
      </c>
      <c r="D20" s="664" t="s">
        <v>642</v>
      </c>
      <c r="E20" s="1379" t="s">
        <v>281</v>
      </c>
      <c r="F20" s="1380" t="s">
        <v>296</v>
      </c>
      <c r="G20" s="759" t="s">
        <v>646</v>
      </c>
      <c r="H20" s="715" t="s">
        <v>289</v>
      </c>
      <c r="I20" s="1244" t="s">
        <v>1618</v>
      </c>
      <c r="J20" s="1108">
        <v>2013</v>
      </c>
      <c r="K20" s="2640" t="s">
        <v>5101</v>
      </c>
      <c r="L20" s="2336"/>
      <c r="M20" s="2482" t="s">
        <v>352</v>
      </c>
      <c r="N20" s="2482" t="s">
        <v>1750</v>
      </c>
      <c r="O20" s="2469">
        <v>2082881.9987999999</v>
      </c>
      <c r="P20" s="1957"/>
      <c r="Q20" s="2720">
        <v>0.4</v>
      </c>
      <c r="R20" s="1957"/>
      <c r="S20" s="2644">
        <v>900</v>
      </c>
      <c r="T20" s="1955"/>
      <c r="U20" s="2104" t="s">
        <v>1475</v>
      </c>
      <c r="V20" s="2293">
        <v>0</v>
      </c>
      <c r="W20" s="1243" t="s">
        <v>281</v>
      </c>
      <c r="X20" s="1243" t="s">
        <v>281</v>
      </c>
      <c r="Y20" s="806">
        <v>1</v>
      </c>
      <c r="Z20" s="1413">
        <v>1</v>
      </c>
      <c r="AA20" s="1243" t="s">
        <v>281</v>
      </c>
      <c r="AB20" s="758"/>
      <c r="AC20" s="757"/>
      <c r="AD20" s="1244" t="s">
        <v>1751</v>
      </c>
      <c r="AE20" s="1243" t="s">
        <v>281</v>
      </c>
      <c r="AF20" s="1243" t="s">
        <v>281</v>
      </c>
      <c r="AG20" s="1243" t="s">
        <v>281</v>
      </c>
      <c r="AH20" s="685" t="s">
        <v>287</v>
      </c>
      <c r="AI20" s="685" t="s">
        <v>287</v>
      </c>
      <c r="AJ20" s="1243" t="s">
        <v>281</v>
      </c>
      <c r="AK20" s="685" t="s">
        <v>287</v>
      </c>
      <c r="AL20" s="685" t="s">
        <v>287</v>
      </c>
      <c r="AM20" s="685" t="s">
        <v>287</v>
      </c>
      <c r="AN20" s="685" t="s">
        <v>287</v>
      </c>
      <c r="AO20" s="685" t="s">
        <v>287</v>
      </c>
      <c r="AP20" s="1225" t="s">
        <v>287</v>
      </c>
    </row>
    <row r="21" spans="1:42" ht="18" customHeight="1" x14ac:dyDescent="0.25">
      <c r="A21" s="228"/>
      <c r="B21" s="228"/>
      <c r="C21" s="228"/>
      <c r="D21" s="228"/>
      <c r="E21" s="1377"/>
      <c r="F21" s="228"/>
      <c r="G21" s="317"/>
      <c r="H21" s="213"/>
      <c r="I21" s="228"/>
      <c r="J21" s="2463"/>
      <c r="V21" s="2261"/>
      <c r="W21" s="209"/>
      <c r="X21" s="209"/>
      <c r="Y21" s="209">
        <f>SUM(Y22)</f>
        <v>4</v>
      </c>
      <c r="Z21" s="209">
        <f>SUM(Z22)</f>
        <v>4</v>
      </c>
      <c r="AA21" s="209"/>
      <c r="AB21" s="209"/>
      <c r="AC21" s="216"/>
      <c r="AD21" s="209"/>
      <c r="AE21" s="209"/>
      <c r="AF21" s="209"/>
      <c r="AG21" s="209"/>
      <c r="AH21" s="209"/>
      <c r="AI21" s="209"/>
      <c r="AJ21" s="209"/>
    </row>
    <row r="22" spans="1:42" ht="15.75" x14ac:dyDescent="0.25">
      <c r="A22" s="101"/>
      <c r="B22" s="100"/>
      <c r="C22" s="100"/>
      <c r="D22" s="96"/>
      <c r="E22" s="96"/>
      <c r="F22" s="96"/>
      <c r="G22" s="269"/>
      <c r="H22" s="128"/>
      <c r="I22" s="96"/>
      <c r="J22" s="2273"/>
      <c r="V22" s="2274"/>
      <c r="W22" s="148"/>
      <c r="X22" s="205"/>
      <c r="Y22" s="147">
        <f>SUM(Y23:Y34)</f>
        <v>4</v>
      </c>
      <c r="Z22" s="147">
        <f>SUM(Z23:Z34)</f>
        <v>4</v>
      </c>
      <c r="AA22" s="200"/>
      <c r="AB22" s="200"/>
      <c r="AC22" s="200"/>
      <c r="AD22" s="101"/>
      <c r="AE22" s="101"/>
      <c r="AF22" s="101"/>
      <c r="AG22" s="101"/>
      <c r="AH22" s="101"/>
      <c r="AI22" s="101"/>
      <c r="AJ22" s="101"/>
    </row>
    <row r="23" spans="1:42" s="587" customFormat="1" ht="14.25" customHeight="1" x14ac:dyDescent="0.25">
      <c r="A23" s="718" t="s">
        <v>869</v>
      </c>
      <c r="B23" s="1183" t="s">
        <v>867</v>
      </c>
      <c r="C23" s="718" t="s">
        <v>643</v>
      </c>
      <c r="D23" s="664" t="s">
        <v>642</v>
      </c>
      <c r="E23" s="1379" t="s">
        <v>281</v>
      </c>
      <c r="F23" s="1380" t="s">
        <v>296</v>
      </c>
      <c r="G23" s="759" t="s">
        <v>646</v>
      </c>
      <c r="H23" s="715" t="s">
        <v>289</v>
      </c>
      <c r="I23" s="1629" t="s">
        <v>1700</v>
      </c>
      <c r="J23" s="1108">
        <v>2013</v>
      </c>
      <c r="K23" s="2578" t="s">
        <v>2599</v>
      </c>
      <c r="V23" s="2293">
        <v>0</v>
      </c>
      <c r="W23" s="1243" t="s">
        <v>281</v>
      </c>
      <c r="X23" s="1243" t="s">
        <v>281</v>
      </c>
      <c r="Y23" s="806">
        <v>1</v>
      </c>
      <c r="Z23" s="1413">
        <v>1</v>
      </c>
      <c r="AA23" s="1243" t="s">
        <v>281</v>
      </c>
      <c r="AB23" s="1221"/>
      <c r="AC23" s="757"/>
      <c r="AD23" s="1244" t="s">
        <v>1756</v>
      </c>
      <c r="AE23" s="1244" t="s">
        <v>1757</v>
      </c>
      <c r="AF23" s="1244" t="s">
        <v>1758</v>
      </c>
      <c r="AG23" s="685">
        <v>41577</v>
      </c>
      <c r="AH23" s="685" t="s">
        <v>287</v>
      </c>
      <c r="AI23" s="685" t="s">
        <v>287</v>
      </c>
      <c r="AJ23" s="1243" t="s">
        <v>281</v>
      </c>
      <c r="AK23" s="685" t="s">
        <v>287</v>
      </c>
      <c r="AL23" s="685" t="s">
        <v>287</v>
      </c>
      <c r="AM23" s="685" t="s">
        <v>287</v>
      </c>
      <c r="AN23" s="685" t="s">
        <v>287</v>
      </c>
      <c r="AO23" s="685" t="s">
        <v>287</v>
      </c>
      <c r="AP23" s="1225" t="s">
        <v>287</v>
      </c>
    </row>
    <row r="24" spans="1:42" s="587" customFormat="1" ht="42.75" customHeight="1" x14ac:dyDescent="0.25">
      <c r="A24" s="718" t="s">
        <v>869</v>
      </c>
      <c r="B24" s="1183" t="s">
        <v>867</v>
      </c>
      <c r="C24" s="718" t="s">
        <v>643</v>
      </c>
      <c r="D24" s="664" t="s">
        <v>642</v>
      </c>
      <c r="E24" s="1379" t="s">
        <v>281</v>
      </c>
      <c r="F24" s="1380" t="s">
        <v>296</v>
      </c>
      <c r="G24" s="759" t="s">
        <v>646</v>
      </c>
      <c r="H24" s="715" t="s">
        <v>289</v>
      </c>
      <c r="I24" s="1629" t="s">
        <v>1700</v>
      </c>
      <c r="J24" s="1108">
        <v>2013</v>
      </c>
      <c r="V24" s="2293">
        <v>0</v>
      </c>
      <c r="W24" s="1243" t="s">
        <v>281</v>
      </c>
      <c r="X24" s="1243" t="s">
        <v>281</v>
      </c>
      <c r="Y24" s="806">
        <v>1</v>
      </c>
      <c r="Z24" s="1413">
        <v>1</v>
      </c>
      <c r="AA24" s="1243" t="s">
        <v>281</v>
      </c>
      <c r="AB24" s="1221"/>
      <c r="AC24" s="757"/>
      <c r="AD24" s="1243" t="s">
        <v>281</v>
      </c>
      <c r="AE24" s="1244" t="s">
        <v>1761</v>
      </c>
      <c r="AF24" s="1244" t="s">
        <v>1758</v>
      </c>
      <c r="AG24" s="685">
        <v>41577</v>
      </c>
      <c r="AH24" s="685" t="s">
        <v>287</v>
      </c>
      <c r="AI24" s="685" t="s">
        <v>287</v>
      </c>
      <c r="AJ24" s="1243" t="s">
        <v>281</v>
      </c>
      <c r="AK24" s="685" t="s">
        <v>287</v>
      </c>
      <c r="AL24" s="685" t="s">
        <v>287</v>
      </c>
      <c r="AM24" s="685" t="s">
        <v>287</v>
      </c>
      <c r="AN24" s="685" t="s">
        <v>287</v>
      </c>
      <c r="AO24" s="685" t="s">
        <v>287</v>
      </c>
      <c r="AP24" s="1225" t="s">
        <v>287</v>
      </c>
    </row>
    <row r="25" spans="1:42" s="587" customFormat="1" ht="39" customHeight="1" x14ac:dyDescent="0.25">
      <c r="A25" s="718" t="s">
        <v>869</v>
      </c>
      <c r="B25" s="1183" t="s">
        <v>867</v>
      </c>
      <c r="C25" s="718" t="s">
        <v>643</v>
      </c>
      <c r="D25" s="664" t="s">
        <v>642</v>
      </c>
      <c r="E25" s="1379" t="s">
        <v>281</v>
      </c>
      <c r="F25" s="1380" t="s">
        <v>296</v>
      </c>
      <c r="G25" s="759" t="s">
        <v>646</v>
      </c>
      <c r="H25" s="715" t="s">
        <v>289</v>
      </c>
      <c r="I25" s="1629" t="s">
        <v>1700</v>
      </c>
      <c r="J25" s="1108">
        <v>2013</v>
      </c>
      <c r="V25" s="2293">
        <v>0</v>
      </c>
      <c r="W25" s="1243" t="s">
        <v>281</v>
      </c>
      <c r="X25" s="1243" t="s">
        <v>281</v>
      </c>
      <c r="Y25" s="806">
        <v>1</v>
      </c>
      <c r="Z25" s="1413">
        <v>1</v>
      </c>
      <c r="AA25" s="1243" t="s">
        <v>281</v>
      </c>
      <c r="AB25" s="1221"/>
      <c r="AC25" s="757"/>
      <c r="AD25" s="1243" t="s">
        <v>281</v>
      </c>
      <c r="AE25" s="1244" t="s">
        <v>1763</v>
      </c>
      <c r="AF25" s="1244" t="s">
        <v>1758</v>
      </c>
      <c r="AG25" s="685">
        <v>41577</v>
      </c>
      <c r="AH25" s="685" t="s">
        <v>287</v>
      </c>
      <c r="AI25" s="685" t="s">
        <v>287</v>
      </c>
      <c r="AJ25" s="1243" t="s">
        <v>281</v>
      </c>
      <c r="AK25" s="685" t="s">
        <v>287</v>
      </c>
      <c r="AL25" s="685" t="s">
        <v>287</v>
      </c>
      <c r="AM25" s="685" t="s">
        <v>287</v>
      </c>
      <c r="AN25" s="685" t="s">
        <v>287</v>
      </c>
      <c r="AO25" s="685" t="s">
        <v>287</v>
      </c>
      <c r="AP25" s="1225" t="s">
        <v>287</v>
      </c>
    </row>
    <row r="26" spans="1:42" s="587" customFormat="1" ht="34.5" customHeight="1" x14ac:dyDescent="0.25">
      <c r="A26" s="718" t="s">
        <v>869</v>
      </c>
      <c r="B26" s="1183" t="s">
        <v>867</v>
      </c>
      <c r="C26" s="718" t="s">
        <v>643</v>
      </c>
      <c r="D26" s="664" t="s">
        <v>642</v>
      </c>
      <c r="E26" s="1379" t="s">
        <v>281</v>
      </c>
      <c r="F26" s="1380" t="s">
        <v>296</v>
      </c>
      <c r="G26" s="1557" t="s">
        <v>646</v>
      </c>
      <c r="H26" s="1554" t="s">
        <v>289</v>
      </c>
      <c r="I26" s="1629" t="s">
        <v>1438</v>
      </c>
      <c r="J26" s="1556">
        <v>2013</v>
      </c>
      <c r="V26" s="2293">
        <v>0</v>
      </c>
      <c r="W26" s="1243" t="s">
        <v>281</v>
      </c>
      <c r="X26" s="1243" t="s">
        <v>281</v>
      </c>
      <c r="Y26" s="806">
        <v>1</v>
      </c>
      <c r="Z26" s="1413">
        <v>1</v>
      </c>
      <c r="AA26" s="1243" t="s">
        <v>281</v>
      </c>
      <c r="AB26" s="1221"/>
      <c r="AC26" s="757"/>
      <c r="AD26" s="1243" t="s">
        <v>281</v>
      </c>
      <c r="AE26" s="1244"/>
      <c r="AF26" s="1244"/>
      <c r="AG26" s="685"/>
      <c r="AH26" s="685" t="s">
        <v>287</v>
      </c>
      <c r="AI26" s="685" t="s">
        <v>287</v>
      </c>
      <c r="AJ26" s="1243" t="s">
        <v>281</v>
      </c>
      <c r="AK26" s="685" t="s">
        <v>287</v>
      </c>
      <c r="AL26" s="685" t="s">
        <v>287</v>
      </c>
      <c r="AM26" s="685" t="s">
        <v>287</v>
      </c>
      <c r="AN26" s="685" t="s">
        <v>287</v>
      </c>
      <c r="AO26" s="685" t="s">
        <v>287</v>
      </c>
      <c r="AP26" s="1225" t="s">
        <v>287</v>
      </c>
    </row>
    <row r="27" spans="1:42" s="587" customFormat="1" ht="153" x14ac:dyDescent="0.25">
      <c r="A27" s="718" t="s">
        <v>869</v>
      </c>
      <c r="B27" s="1183" t="s">
        <v>867</v>
      </c>
      <c r="C27" s="718" t="s">
        <v>643</v>
      </c>
      <c r="D27" s="664" t="s">
        <v>642</v>
      </c>
      <c r="E27" s="1379" t="s">
        <v>281</v>
      </c>
      <c r="F27" s="1380" t="s">
        <v>296</v>
      </c>
      <c r="G27" s="759" t="s">
        <v>646</v>
      </c>
      <c r="H27" s="715" t="s">
        <v>289</v>
      </c>
      <c r="I27" s="1629" t="s">
        <v>1700</v>
      </c>
      <c r="J27" s="1108">
        <v>2013</v>
      </c>
      <c r="V27" s="2293">
        <v>0</v>
      </c>
      <c r="W27" s="1243" t="s">
        <v>281</v>
      </c>
      <c r="X27" s="1243" t="s">
        <v>281</v>
      </c>
      <c r="Y27" s="806">
        <v>0</v>
      </c>
      <c r="Z27" s="1413">
        <v>0</v>
      </c>
      <c r="AA27" s="1243" t="s">
        <v>281</v>
      </c>
      <c r="AB27" s="758"/>
      <c r="AC27" s="757"/>
      <c r="AD27" s="1244" t="s">
        <v>1739</v>
      </c>
      <c r="AE27" s="1243" t="s">
        <v>281</v>
      </c>
      <c r="AF27" s="1243" t="s">
        <v>281</v>
      </c>
      <c r="AG27" s="1243" t="s">
        <v>281</v>
      </c>
      <c r="AH27" s="685" t="s">
        <v>287</v>
      </c>
      <c r="AI27" s="685" t="s">
        <v>287</v>
      </c>
      <c r="AJ27" s="1243" t="s">
        <v>281</v>
      </c>
      <c r="AK27" s="685" t="s">
        <v>287</v>
      </c>
      <c r="AL27" s="685" t="s">
        <v>287</v>
      </c>
      <c r="AM27" s="685" t="s">
        <v>287</v>
      </c>
      <c r="AN27" s="685" t="s">
        <v>287</v>
      </c>
      <c r="AO27" s="685" t="s">
        <v>287</v>
      </c>
      <c r="AP27" s="1225" t="s">
        <v>287</v>
      </c>
    </row>
    <row r="28" spans="1:42" s="587" customFormat="1" ht="153" x14ac:dyDescent="0.25">
      <c r="A28" s="718" t="s">
        <v>869</v>
      </c>
      <c r="B28" s="1183" t="s">
        <v>867</v>
      </c>
      <c r="C28" s="718" t="s">
        <v>643</v>
      </c>
      <c r="D28" s="664" t="s">
        <v>642</v>
      </c>
      <c r="E28" s="1379" t="s">
        <v>281</v>
      </c>
      <c r="F28" s="1380" t="s">
        <v>296</v>
      </c>
      <c r="G28" s="759" t="s">
        <v>646</v>
      </c>
      <c r="H28" s="715" t="s">
        <v>289</v>
      </c>
      <c r="I28" s="1629" t="s">
        <v>1700</v>
      </c>
      <c r="J28" s="1108">
        <v>2013</v>
      </c>
      <c r="V28" s="2293">
        <v>0</v>
      </c>
      <c r="W28" s="1243" t="s">
        <v>281</v>
      </c>
      <c r="X28" s="1243" t="s">
        <v>281</v>
      </c>
      <c r="Y28" s="806">
        <v>0</v>
      </c>
      <c r="Z28" s="1413">
        <v>0</v>
      </c>
      <c r="AA28" s="1243" t="s">
        <v>281</v>
      </c>
      <c r="AB28" s="758"/>
      <c r="AC28" s="757"/>
      <c r="AD28" s="1243" t="s">
        <v>281</v>
      </c>
      <c r="AE28" s="1243" t="s">
        <v>281</v>
      </c>
      <c r="AF28" s="1243" t="s">
        <v>281</v>
      </c>
      <c r="AG28" s="1243" t="s">
        <v>281</v>
      </c>
      <c r="AH28" s="685" t="s">
        <v>287</v>
      </c>
      <c r="AI28" s="685" t="s">
        <v>287</v>
      </c>
      <c r="AJ28" s="1243" t="s">
        <v>281</v>
      </c>
      <c r="AK28" s="685" t="s">
        <v>287</v>
      </c>
      <c r="AL28" s="685" t="s">
        <v>287</v>
      </c>
      <c r="AM28" s="685" t="s">
        <v>287</v>
      </c>
      <c r="AN28" s="685" t="s">
        <v>287</v>
      </c>
      <c r="AO28" s="685" t="s">
        <v>287</v>
      </c>
      <c r="AP28" s="1225" t="s">
        <v>287</v>
      </c>
    </row>
    <row r="29" spans="1:42" s="587" customFormat="1" ht="153" x14ac:dyDescent="0.25">
      <c r="A29" s="718" t="s">
        <v>869</v>
      </c>
      <c r="B29" s="1183" t="s">
        <v>867</v>
      </c>
      <c r="C29" s="718" t="s">
        <v>643</v>
      </c>
      <c r="D29" s="664" t="s">
        <v>642</v>
      </c>
      <c r="E29" s="1379" t="s">
        <v>281</v>
      </c>
      <c r="F29" s="1380" t="s">
        <v>296</v>
      </c>
      <c r="G29" s="759" t="s">
        <v>646</v>
      </c>
      <c r="H29" s="715" t="s">
        <v>289</v>
      </c>
      <c r="I29" s="1629" t="s">
        <v>1700</v>
      </c>
      <c r="J29" s="1108">
        <v>2013</v>
      </c>
      <c r="V29" s="2293">
        <v>0</v>
      </c>
      <c r="W29" s="1243" t="s">
        <v>281</v>
      </c>
      <c r="X29" s="1243" t="s">
        <v>281</v>
      </c>
      <c r="Y29" s="806">
        <v>0</v>
      </c>
      <c r="Z29" s="1413">
        <v>0</v>
      </c>
      <c r="AA29" s="1243" t="s">
        <v>281</v>
      </c>
      <c r="AB29" s="758"/>
      <c r="AC29" s="757"/>
      <c r="AD29" s="1244" t="s">
        <v>1742</v>
      </c>
      <c r="AE29" s="1243" t="s">
        <v>281</v>
      </c>
      <c r="AF29" s="1243" t="s">
        <v>281</v>
      </c>
      <c r="AG29" s="1243" t="s">
        <v>281</v>
      </c>
      <c r="AH29" s="685" t="s">
        <v>287</v>
      </c>
      <c r="AI29" s="685" t="s">
        <v>287</v>
      </c>
      <c r="AJ29" s="1243" t="s">
        <v>281</v>
      </c>
      <c r="AK29" s="685" t="s">
        <v>287</v>
      </c>
      <c r="AL29" s="685" t="s">
        <v>287</v>
      </c>
      <c r="AM29" s="685" t="s">
        <v>287</v>
      </c>
      <c r="AN29" s="685" t="s">
        <v>287</v>
      </c>
      <c r="AO29" s="685" t="s">
        <v>287</v>
      </c>
      <c r="AP29" s="1225" t="s">
        <v>287</v>
      </c>
    </row>
    <row r="30" spans="1:42" s="587" customFormat="1" ht="45" customHeight="1" x14ac:dyDescent="0.25">
      <c r="A30" s="718" t="s">
        <v>869</v>
      </c>
      <c r="B30" s="1183" t="s">
        <v>867</v>
      </c>
      <c r="C30" s="718" t="s">
        <v>643</v>
      </c>
      <c r="D30" s="664" t="s">
        <v>642</v>
      </c>
      <c r="E30" s="1379" t="s">
        <v>281</v>
      </c>
      <c r="F30" s="1380" t="s">
        <v>296</v>
      </c>
      <c r="G30" s="759" t="s">
        <v>646</v>
      </c>
      <c r="H30" s="715" t="s">
        <v>289</v>
      </c>
      <c r="I30" s="1629" t="s">
        <v>1700</v>
      </c>
      <c r="J30" s="1108">
        <v>2013</v>
      </c>
      <c r="V30" s="2293">
        <v>0</v>
      </c>
      <c r="W30" s="1243" t="s">
        <v>281</v>
      </c>
      <c r="X30" s="1243" t="s">
        <v>281</v>
      </c>
      <c r="Y30" s="806">
        <v>0</v>
      </c>
      <c r="Z30" s="1413">
        <v>0</v>
      </c>
      <c r="AA30" s="1243" t="s">
        <v>281</v>
      </c>
      <c r="AB30" s="758"/>
      <c r="AC30" s="757"/>
      <c r="AD30" s="1244" t="s">
        <v>1744</v>
      </c>
      <c r="AE30" s="1243" t="s">
        <v>281</v>
      </c>
      <c r="AF30" s="1243" t="s">
        <v>281</v>
      </c>
      <c r="AG30" s="1243" t="s">
        <v>281</v>
      </c>
      <c r="AH30" s="685" t="s">
        <v>287</v>
      </c>
      <c r="AI30" s="685" t="s">
        <v>287</v>
      </c>
      <c r="AJ30" s="1243" t="s">
        <v>281</v>
      </c>
      <c r="AK30" s="685" t="s">
        <v>287</v>
      </c>
      <c r="AL30" s="685" t="s">
        <v>287</v>
      </c>
      <c r="AM30" s="685" t="s">
        <v>287</v>
      </c>
      <c r="AN30" s="685" t="s">
        <v>287</v>
      </c>
      <c r="AO30" s="685" t="s">
        <v>287</v>
      </c>
      <c r="AP30" s="1225" t="s">
        <v>287</v>
      </c>
    </row>
    <row r="31" spans="1:42" s="587" customFormat="1" ht="40.5" customHeight="1" x14ac:dyDescent="0.25">
      <c r="A31" s="718" t="s">
        <v>869</v>
      </c>
      <c r="B31" s="1183" t="s">
        <v>867</v>
      </c>
      <c r="C31" s="718" t="s">
        <v>643</v>
      </c>
      <c r="D31" s="664" t="s">
        <v>642</v>
      </c>
      <c r="E31" s="1379" t="s">
        <v>281</v>
      </c>
      <c r="F31" s="1380" t="s">
        <v>296</v>
      </c>
      <c r="G31" s="759" t="s">
        <v>646</v>
      </c>
      <c r="H31" s="715" t="s">
        <v>289</v>
      </c>
      <c r="I31" s="1629" t="s">
        <v>1700</v>
      </c>
      <c r="J31" s="1108">
        <v>2013</v>
      </c>
      <c r="V31" s="2293">
        <v>0</v>
      </c>
      <c r="W31" s="1243" t="s">
        <v>281</v>
      </c>
      <c r="X31" s="1243" t="s">
        <v>281</v>
      </c>
      <c r="Y31" s="806">
        <v>0</v>
      </c>
      <c r="Z31" s="1413">
        <v>0</v>
      </c>
      <c r="AA31" s="1243" t="s">
        <v>281</v>
      </c>
      <c r="AB31" s="758"/>
      <c r="AC31" s="757"/>
      <c r="AD31" s="1244" t="s">
        <v>1746</v>
      </c>
      <c r="AE31" s="1243" t="s">
        <v>281</v>
      </c>
      <c r="AF31" s="1243" t="s">
        <v>281</v>
      </c>
      <c r="AG31" s="1243" t="s">
        <v>281</v>
      </c>
      <c r="AH31" s="685" t="s">
        <v>287</v>
      </c>
      <c r="AI31" s="685" t="s">
        <v>287</v>
      </c>
      <c r="AJ31" s="1243" t="s">
        <v>281</v>
      </c>
      <c r="AK31" s="685" t="s">
        <v>287</v>
      </c>
      <c r="AL31" s="685" t="s">
        <v>287</v>
      </c>
      <c r="AM31" s="685" t="s">
        <v>287</v>
      </c>
      <c r="AN31" s="685" t="s">
        <v>287</v>
      </c>
      <c r="AO31" s="685" t="s">
        <v>287</v>
      </c>
      <c r="AP31" s="1225" t="s">
        <v>287</v>
      </c>
    </row>
    <row r="32" spans="1:42" s="587" customFormat="1" ht="153" x14ac:dyDescent="0.25">
      <c r="A32" s="718" t="s">
        <v>869</v>
      </c>
      <c r="B32" s="1183" t="s">
        <v>867</v>
      </c>
      <c r="C32" s="718" t="s">
        <v>643</v>
      </c>
      <c r="D32" s="664" t="s">
        <v>642</v>
      </c>
      <c r="E32" s="1379" t="s">
        <v>281</v>
      </c>
      <c r="F32" s="1380" t="s">
        <v>296</v>
      </c>
      <c r="G32" s="759" t="s">
        <v>646</v>
      </c>
      <c r="H32" s="715" t="s">
        <v>289</v>
      </c>
      <c r="I32" s="1629" t="s">
        <v>1700</v>
      </c>
      <c r="J32" s="1108">
        <v>2013</v>
      </c>
      <c r="V32" s="2293">
        <v>0</v>
      </c>
      <c r="W32" s="1243" t="s">
        <v>281</v>
      </c>
      <c r="X32" s="1243" t="s">
        <v>281</v>
      </c>
      <c r="Y32" s="806">
        <v>0</v>
      </c>
      <c r="Z32" s="1413">
        <v>0</v>
      </c>
      <c r="AA32" s="1243" t="s">
        <v>281</v>
      </c>
      <c r="AB32" s="758"/>
      <c r="AC32" s="757"/>
      <c r="AD32" s="1244" t="s">
        <v>1748</v>
      </c>
      <c r="AE32" s="1243" t="s">
        <v>281</v>
      </c>
      <c r="AF32" s="1243" t="s">
        <v>281</v>
      </c>
      <c r="AG32" s="1243" t="s">
        <v>281</v>
      </c>
      <c r="AH32" s="685" t="s">
        <v>287</v>
      </c>
      <c r="AI32" s="685" t="s">
        <v>287</v>
      </c>
      <c r="AJ32" s="1243" t="s">
        <v>281</v>
      </c>
      <c r="AK32" s="685" t="s">
        <v>287</v>
      </c>
      <c r="AL32" s="685" t="s">
        <v>287</v>
      </c>
      <c r="AM32" s="685" t="s">
        <v>287</v>
      </c>
      <c r="AN32" s="685" t="s">
        <v>287</v>
      </c>
      <c r="AO32" s="685" t="s">
        <v>287</v>
      </c>
      <c r="AP32" s="1225" t="s">
        <v>287</v>
      </c>
    </row>
    <row r="33" spans="1:42" s="587" customFormat="1" ht="153" x14ac:dyDescent="0.25">
      <c r="A33" s="718" t="s">
        <v>869</v>
      </c>
      <c r="B33" s="1183" t="s">
        <v>867</v>
      </c>
      <c r="C33" s="718" t="s">
        <v>643</v>
      </c>
      <c r="D33" s="664" t="s">
        <v>642</v>
      </c>
      <c r="E33" s="1379" t="s">
        <v>281</v>
      </c>
      <c r="F33" s="1380" t="s">
        <v>296</v>
      </c>
      <c r="G33" s="759" t="s">
        <v>646</v>
      </c>
      <c r="H33" s="715" t="s">
        <v>289</v>
      </c>
      <c r="I33" s="1629" t="s">
        <v>1700</v>
      </c>
      <c r="J33" s="1108">
        <v>2013</v>
      </c>
      <c r="V33" s="2293">
        <v>0</v>
      </c>
      <c r="W33" s="1243" t="s">
        <v>281</v>
      </c>
      <c r="X33" s="1243" t="s">
        <v>281</v>
      </c>
      <c r="Y33" s="806">
        <v>0</v>
      </c>
      <c r="Z33" s="1413">
        <v>0</v>
      </c>
      <c r="AA33" s="1243" t="s">
        <v>281</v>
      </c>
      <c r="AB33" s="758"/>
      <c r="AC33" s="757"/>
      <c r="AD33" s="1243" t="s">
        <v>281</v>
      </c>
      <c r="AE33" s="1243" t="s">
        <v>281</v>
      </c>
      <c r="AF33" s="1243" t="s">
        <v>281</v>
      </c>
      <c r="AG33" s="1243" t="s">
        <v>281</v>
      </c>
      <c r="AH33" s="685" t="s">
        <v>287</v>
      </c>
      <c r="AI33" s="685" t="s">
        <v>287</v>
      </c>
      <c r="AJ33" s="1243" t="s">
        <v>281</v>
      </c>
      <c r="AK33" s="685" t="s">
        <v>287</v>
      </c>
      <c r="AL33" s="685" t="s">
        <v>287</v>
      </c>
      <c r="AM33" s="685" t="s">
        <v>287</v>
      </c>
      <c r="AN33" s="685" t="s">
        <v>287</v>
      </c>
      <c r="AO33" s="685" t="s">
        <v>287</v>
      </c>
      <c r="AP33" s="1225" t="s">
        <v>287</v>
      </c>
    </row>
    <row r="34" spans="1:42" s="587" customFormat="1" ht="64.5" customHeight="1" x14ac:dyDescent="0.25">
      <c r="A34" s="718" t="s">
        <v>869</v>
      </c>
      <c r="B34" s="1183" t="s">
        <v>867</v>
      </c>
      <c r="C34" s="718" t="s">
        <v>643</v>
      </c>
      <c r="D34" s="664" t="s">
        <v>642</v>
      </c>
      <c r="E34" s="1379" t="s">
        <v>281</v>
      </c>
      <c r="F34" s="1380" t="s">
        <v>296</v>
      </c>
      <c r="G34" s="759" t="s">
        <v>646</v>
      </c>
      <c r="H34" s="715" t="s">
        <v>289</v>
      </c>
      <c r="I34" s="1629" t="s">
        <v>1700</v>
      </c>
      <c r="J34" s="1108">
        <v>2013</v>
      </c>
      <c r="V34" s="2293">
        <v>0</v>
      </c>
      <c r="W34" s="1243" t="s">
        <v>281</v>
      </c>
      <c r="X34" s="1243" t="s">
        <v>281</v>
      </c>
      <c r="Y34" s="806">
        <v>0</v>
      </c>
      <c r="Z34" s="1413">
        <v>0</v>
      </c>
      <c r="AA34" s="1243" t="s">
        <v>281</v>
      </c>
      <c r="AB34" s="758"/>
      <c r="AC34" s="757"/>
      <c r="AD34" s="1244" t="s">
        <v>1751</v>
      </c>
      <c r="AE34" s="1243" t="s">
        <v>281</v>
      </c>
      <c r="AF34" s="1243" t="s">
        <v>281</v>
      </c>
      <c r="AG34" s="1243" t="s">
        <v>281</v>
      </c>
      <c r="AH34" s="685" t="s">
        <v>287</v>
      </c>
      <c r="AI34" s="685" t="s">
        <v>287</v>
      </c>
      <c r="AJ34" s="1243" t="s">
        <v>281</v>
      </c>
      <c r="AK34" s="685" t="s">
        <v>287</v>
      </c>
      <c r="AL34" s="685" t="s">
        <v>287</v>
      </c>
      <c r="AM34" s="685" t="s">
        <v>287</v>
      </c>
      <c r="AN34" s="685" t="s">
        <v>287</v>
      </c>
      <c r="AO34" s="685" t="s">
        <v>287</v>
      </c>
      <c r="AP34" s="1225" t="s">
        <v>287</v>
      </c>
    </row>
    <row r="35" spans="1:42" ht="16.5" x14ac:dyDescent="0.25">
      <c r="A35" s="1377"/>
      <c r="B35" s="1377"/>
      <c r="C35" s="1377"/>
      <c r="D35" s="1377"/>
      <c r="E35" s="1377"/>
      <c r="F35" s="1377"/>
      <c r="G35" s="317"/>
      <c r="H35" s="213"/>
      <c r="I35" s="1377"/>
      <c r="J35" s="2463"/>
      <c r="V35" s="2261"/>
      <c r="W35" s="209"/>
      <c r="X35" s="209"/>
      <c r="Y35" s="209">
        <f>SUM(Y36,Y38)</f>
        <v>1</v>
      </c>
      <c r="Z35" s="209">
        <f>SUM(Z36,Z38)</f>
        <v>0</v>
      </c>
      <c r="AA35" s="209"/>
      <c r="AB35" s="209"/>
      <c r="AC35" s="216"/>
      <c r="AD35" s="209"/>
      <c r="AE35" s="209"/>
      <c r="AF35" s="209"/>
      <c r="AG35" s="209"/>
      <c r="AH35" s="209"/>
      <c r="AI35" s="209"/>
      <c r="AJ35" s="209"/>
    </row>
    <row r="36" spans="1:42" ht="15.75" x14ac:dyDescent="0.25">
      <c r="A36" s="101"/>
      <c r="B36" s="100"/>
      <c r="C36" s="100"/>
      <c r="D36" s="96"/>
      <c r="E36" s="96"/>
      <c r="F36" s="96"/>
      <c r="G36" s="269"/>
      <c r="H36" s="128"/>
      <c r="I36" s="96"/>
      <c r="J36" s="2273"/>
      <c r="V36" s="2274"/>
      <c r="W36" s="148"/>
      <c r="X36" s="205"/>
      <c r="Y36" s="147">
        <f>SUM(Y37)</f>
        <v>1</v>
      </c>
      <c r="Z36" s="147">
        <f>SUM(Z37)</f>
        <v>0</v>
      </c>
      <c r="AA36" s="200"/>
      <c r="AB36" s="200"/>
      <c r="AC36" s="200"/>
      <c r="AD36" s="101"/>
      <c r="AE36" s="101"/>
      <c r="AF36" s="101"/>
      <c r="AG36" s="101"/>
      <c r="AH36" s="101"/>
      <c r="AI36" s="101"/>
      <c r="AJ36" s="101"/>
    </row>
    <row r="37" spans="1:42" s="587" customFormat="1" ht="153" x14ac:dyDescent="0.25">
      <c r="A37" s="1196" t="s">
        <v>869</v>
      </c>
      <c r="B37" s="1189" t="s">
        <v>884</v>
      </c>
      <c r="C37" s="718" t="s">
        <v>643</v>
      </c>
      <c r="D37" s="664" t="s">
        <v>642</v>
      </c>
      <c r="E37" s="1243" t="s">
        <v>281</v>
      </c>
      <c r="F37" s="592" t="s">
        <v>296</v>
      </c>
      <c r="G37" s="759" t="s">
        <v>1752</v>
      </c>
      <c r="H37" s="715" t="s">
        <v>1599</v>
      </c>
      <c r="I37" s="1244" t="s">
        <v>909</v>
      </c>
      <c r="J37" s="1108">
        <v>2013</v>
      </c>
      <c r="V37" s="2293">
        <v>0</v>
      </c>
      <c r="W37" s="1243" t="s">
        <v>281</v>
      </c>
      <c r="X37" s="1243" t="s">
        <v>281</v>
      </c>
      <c r="Y37" s="806">
        <v>1</v>
      </c>
      <c r="Z37" s="1413" t="s">
        <v>1755</v>
      </c>
      <c r="AA37" s="1243" t="s">
        <v>281</v>
      </c>
      <c r="AB37" s="758"/>
      <c r="AC37" s="757"/>
      <c r="AD37" s="689" t="s">
        <v>5102</v>
      </c>
      <c r="AE37" s="685" t="s">
        <v>287</v>
      </c>
      <c r="AF37" s="685" t="s">
        <v>287</v>
      </c>
      <c r="AG37" s="685" t="s">
        <v>287</v>
      </c>
      <c r="AH37" s="685" t="s">
        <v>287</v>
      </c>
      <c r="AI37" s="685" t="s">
        <v>287</v>
      </c>
      <c r="AJ37" s="863" t="s">
        <v>5074</v>
      </c>
      <c r="AK37" s="685" t="s">
        <v>287</v>
      </c>
      <c r="AL37" s="685" t="s">
        <v>287</v>
      </c>
      <c r="AM37" s="685" t="s">
        <v>287</v>
      </c>
      <c r="AN37" s="685" t="s">
        <v>287</v>
      </c>
      <c r="AO37" s="685" t="s">
        <v>287</v>
      </c>
      <c r="AP37" s="1225" t="s">
        <v>287</v>
      </c>
    </row>
    <row r="38" spans="1:42" ht="15.75" x14ac:dyDescent="0.25">
      <c r="A38" s="101"/>
      <c r="B38" s="100"/>
      <c r="C38" s="100"/>
      <c r="D38" s="96"/>
      <c r="E38" s="96"/>
      <c r="F38" s="96"/>
      <c r="G38" s="269"/>
      <c r="H38" s="128"/>
      <c r="I38" s="96"/>
      <c r="J38" s="2273"/>
      <c r="V38" s="2274"/>
      <c r="W38" s="148"/>
      <c r="X38" s="205"/>
      <c r="Y38" s="147">
        <f>SUM(Y39:Y42)</f>
        <v>0</v>
      </c>
      <c r="Z38" s="147">
        <f>SUM(Z39:Z42)</f>
        <v>0</v>
      </c>
      <c r="AA38" s="200"/>
      <c r="AB38" s="200"/>
      <c r="AC38" s="200"/>
      <c r="AD38" s="101"/>
      <c r="AE38" s="101"/>
      <c r="AF38" s="101"/>
      <c r="AG38" s="101"/>
      <c r="AH38" s="101"/>
      <c r="AI38" s="101"/>
      <c r="AJ38" s="101"/>
    </row>
    <row r="39" spans="1:42" s="587" customFormat="1" ht="57" customHeight="1" x14ac:dyDescent="0.25">
      <c r="A39" s="718" t="s">
        <v>869</v>
      </c>
      <c r="B39" s="1183" t="s">
        <v>867</v>
      </c>
      <c r="C39" s="718" t="s">
        <v>643</v>
      </c>
      <c r="D39" s="664" t="s">
        <v>642</v>
      </c>
      <c r="E39" s="1379" t="s">
        <v>281</v>
      </c>
      <c r="F39" s="592" t="s">
        <v>296</v>
      </c>
      <c r="G39" s="759" t="s">
        <v>646</v>
      </c>
      <c r="H39" s="715" t="s">
        <v>289</v>
      </c>
      <c r="I39" s="1244" t="s">
        <v>909</v>
      </c>
      <c r="J39" s="1108">
        <v>2013</v>
      </c>
      <c r="V39" s="2293">
        <v>0</v>
      </c>
      <c r="W39" s="1243" t="s">
        <v>281</v>
      </c>
      <c r="X39" s="1243" t="s">
        <v>281</v>
      </c>
      <c r="Y39" s="806">
        <v>0</v>
      </c>
      <c r="Z39" s="1413">
        <v>0</v>
      </c>
      <c r="AA39" s="1243" t="s">
        <v>281</v>
      </c>
      <c r="AB39" s="1221"/>
      <c r="AC39" s="757"/>
      <c r="AD39" s="1244" t="s">
        <v>1633</v>
      </c>
      <c r="AE39" s="1243" t="s">
        <v>281</v>
      </c>
      <c r="AF39" s="1243" t="s">
        <v>281</v>
      </c>
      <c r="AG39" s="1243" t="s">
        <v>281</v>
      </c>
      <c r="AH39" s="685" t="s">
        <v>287</v>
      </c>
      <c r="AI39" s="685" t="s">
        <v>287</v>
      </c>
      <c r="AJ39" s="1243" t="s">
        <v>281</v>
      </c>
      <c r="AK39" s="685" t="s">
        <v>287</v>
      </c>
      <c r="AL39" s="685" t="s">
        <v>287</v>
      </c>
      <c r="AM39" s="685" t="s">
        <v>287</v>
      </c>
      <c r="AN39" s="685" t="s">
        <v>287</v>
      </c>
      <c r="AO39" s="685" t="s">
        <v>287</v>
      </c>
      <c r="AP39" s="1225" t="s">
        <v>287</v>
      </c>
    </row>
    <row r="40" spans="1:42" s="587" customFormat="1" ht="165.75" x14ac:dyDescent="0.25">
      <c r="A40" s="718" t="s">
        <v>869</v>
      </c>
      <c r="B40" s="1183" t="s">
        <v>867</v>
      </c>
      <c r="C40" s="718" t="s">
        <v>643</v>
      </c>
      <c r="D40" s="664" t="s">
        <v>642</v>
      </c>
      <c r="E40" s="1243" t="s">
        <v>281</v>
      </c>
      <c r="F40" s="592" t="s">
        <v>296</v>
      </c>
      <c r="G40" s="759" t="s">
        <v>646</v>
      </c>
      <c r="H40" s="715" t="s">
        <v>289</v>
      </c>
      <c r="I40" s="1244" t="s">
        <v>909</v>
      </c>
      <c r="J40" s="1108">
        <v>2013</v>
      </c>
      <c r="V40" s="2293">
        <v>0</v>
      </c>
      <c r="W40" s="1243" t="s">
        <v>281</v>
      </c>
      <c r="X40" s="1243" t="s">
        <v>281</v>
      </c>
      <c r="Y40" s="806">
        <v>0</v>
      </c>
      <c r="Z40" s="1413">
        <v>0</v>
      </c>
      <c r="AA40" s="1243" t="s">
        <v>281</v>
      </c>
      <c r="AB40" s="1221"/>
      <c r="AC40" s="757"/>
      <c r="AD40" s="1244" t="s">
        <v>1731</v>
      </c>
      <c r="AE40" s="1243" t="s">
        <v>281</v>
      </c>
      <c r="AF40" s="1244" t="s">
        <v>1732</v>
      </c>
      <c r="AG40" s="685">
        <v>41456</v>
      </c>
      <c r="AH40" s="685" t="s">
        <v>287</v>
      </c>
      <c r="AI40" s="685" t="s">
        <v>287</v>
      </c>
      <c r="AJ40" s="1243" t="s">
        <v>281</v>
      </c>
      <c r="AK40" s="685" t="s">
        <v>287</v>
      </c>
      <c r="AL40" s="685" t="s">
        <v>287</v>
      </c>
      <c r="AM40" s="685" t="s">
        <v>287</v>
      </c>
      <c r="AN40" s="685" t="s">
        <v>287</v>
      </c>
      <c r="AO40" s="685" t="s">
        <v>287</v>
      </c>
      <c r="AP40" s="1225" t="s">
        <v>287</v>
      </c>
    </row>
    <row r="41" spans="1:42" s="587" customFormat="1" ht="153" x14ac:dyDescent="0.25">
      <c r="A41" s="718" t="s">
        <v>869</v>
      </c>
      <c r="B41" s="1183" t="s">
        <v>867</v>
      </c>
      <c r="C41" s="718" t="s">
        <v>643</v>
      </c>
      <c r="D41" s="664" t="s">
        <v>642</v>
      </c>
      <c r="E41" s="1243" t="s">
        <v>281</v>
      </c>
      <c r="F41" s="592" t="s">
        <v>296</v>
      </c>
      <c r="G41" s="759" t="s">
        <v>646</v>
      </c>
      <c r="H41" s="715" t="s">
        <v>289</v>
      </c>
      <c r="I41" s="1244" t="s">
        <v>909</v>
      </c>
      <c r="J41" s="1108">
        <v>2013</v>
      </c>
      <c r="V41" s="2293">
        <v>0</v>
      </c>
      <c r="W41" s="1243" t="s">
        <v>281</v>
      </c>
      <c r="X41" s="1243" t="s">
        <v>281</v>
      </c>
      <c r="Y41" s="806">
        <v>0</v>
      </c>
      <c r="Z41" s="1413">
        <v>0</v>
      </c>
      <c r="AA41" s="1243" t="s">
        <v>281</v>
      </c>
      <c r="AB41" s="1221"/>
      <c r="AC41" s="757"/>
      <c r="AD41" s="1244" t="s">
        <v>1734</v>
      </c>
      <c r="AE41" s="1243" t="s">
        <v>281</v>
      </c>
      <c r="AF41" s="1243" t="s">
        <v>281</v>
      </c>
      <c r="AG41" s="1243" t="s">
        <v>281</v>
      </c>
      <c r="AH41" s="685" t="s">
        <v>287</v>
      </c>
      <c r="AI41" s="685" t="s">
        <v>287</v>
      </c>
      <c r="AJ41" s="1243" t="s">
        <v>281</v>
      </c>
      <c r="AK41" s="685" t="s">
        <v>287</v>
      </c>
      <c r="AL41" s="685" t="s">
        <v>287</v>
      </c>
      <c r="AM41" s="685" t="s">
        <v>287</v>
      </c>
      <c r="AN41" s="685" t="s">
        <v>287</v>
      </c>
      <c r="AO41" s="685" t="s">
        <v>287</v>
      </c>
      <c r="AP41" s="1225" t="s">
        <v>287</v>
      </c>
    </row>
    <row r="42" spans="1:42" s="587" customFormat="1" ht="153" x14ac:dyDescent="0.25">
      <c r="A42" s="718" t="s">
        <v>869</v>
      </c>
      <c r="B42" s="1183" t="s">
        <v>867</v>
      </c>
      <c r="C42" s="718" t="s">
        <v>643</v>
      </c>
      <c r="D42" s="664" t="s">
        <v>642</v>
      </c>
      <c r="E42" s="1243" t="s">
        <v>281</v>
      </c>
      <c r="F42" s="592" t="s">
        <v>296</v>
      </c>
      <c r="G42" s="759" t="s">
        <v>646</v>
      </c>
      <c r="H42" s="715" t="s">
        <v>289</v>
      </c>
      <c r="I42" s="1244" t="s">
        <v>909</v>
      </c>
      <c r="J42" s="1108">
        <v>2013</v>
      </c>
      <c r="V42" s="2293">
        <v>0</v>
      </c>
      <c r="W42" s="1243" t="s">
        <v>281</v>
      </c>
      <c r="X42" s="1243" t="s">
        <v>281</v>
      </c>
      <c r="Y42" s="806">
        <v>0</v>
      </c>
      <c r="Z42" s="1413">
        <v>0</v>
      </c>
      <c r="AA42" s="1243" t="s">
        <v>281</v>
      </c>
      <c r="AB42" s="1221"/>
      <c r="AC42" s="757"/>
      <c r="AD42" s="1244" t="s">
        <v>1737</v>
      </c>
      <c r="AE42" s="1243" t="s">
        <v>281</v>
      </c>
      <c r="AF42" s="1243" t="s">
        <v>281</v>
      </c>
      <c r="AG42" s="1243" t="s">
        <v>281</v>
      </c>
      <c r="AH42" s="685" t="s">
        <v>287</v>
      </c>
      <c r="AI42" s="685" t="s">
        <v>287</v>
      </c>
      <c r="AJ42" s="1243" t="s">
        <v>281</v>
      </c>
      <c r="AK42" s="685" t="s">
        <v>287</v>
      </c>
      <c r="AL42" s="685" t="s">
        <v>287</v>
      </c>
      <c r="AM42" s="685" t="s">
        <v>287</v>
      </c>
      <c r="AN42" s="685" t="s">
        <v>287</v>
      </c>
      <c r="AO42" s="685" t="s">
        <v>287</v>
      </c>
      <c r="AP42" s="1225" t="s">
        <v>287</v>
      </c>
    </row>
    <row r="43" spans="1:42" ht="28.5" customHeight="1" x14ac:dyDescent="0.25">
      <c r="A43" s="1377"/>
      <c r="B43" s="1377"/>
      <c r="C43" s="1377"/>
      <c r="D43" s="1377"/>
      <c r="E43" s="1377"/>
      <c r="F43" s="1377"/>
      <c r="G43" s="317"/>
      <c r="H43" s="213"/>
      <c r="I43" s="1377"/>
      <c r="J43" s="2463"/>
      <c r="V43" s="2261"/>
      <c r="W43" s="209"/>
      <c r="X43" s="209"/>
      <c r="Y43" s="209">
        <f>SUM(Y44)</f>
        <v>0</v>
      </c>
      <c r="Z43" s="209">
        <f>SUM(Z44)</f>
        <v>0</v>
      </c>
      <c r="AA43" s="209"/>
      <c r="AB43" s="209"/>
      <c r="AC43" s="216"/>
      <c r="AD43" s="209"/>
      <c r="AE43" s="209"/>
      <c r="AF43" s="209"/>
      <c r="AG43" s="209"/>
      <c r="AH43" s="209"/>
      <c r="AI43" s="209"/>
      <c r="AJ43" s="209"/>
    </row>
    <row r="44" spans="1:42" ht="15.75" x14ac:dyDescent="0.25">
      <c r="A44" s="101"/>
      <c r="B44" s="100"/>
      <c r="C44" s="100"/>
      <c r="D44" s="96"/>
      <c r="E44" s="96"/>
      <c r="F44" s="96"/>
      <c r="G44" s="269"/>
      <c r="H44" s="128"/>
      <c r="I44" s="96"/>
      <c r="J44" s="2273"/>
      <c r="V44" s="2274"/>
      <c r="W44" s="148"/>
      <c r="X44" s="205"/>
      <c r="Y44" s="147">
        <f>SUM(Y45:Y45)</f>
        <v>0</v>
      </c>
      <c r="Z44" s="147">
        <f>SUM(Z45:Z45)</f>
        <v>0</v>
      </c>
      <c r="AA44" s="200"/>
      <c r="AB44" s="200"/>
      <c r="AC44" s="200"/>
      <c r="AD44" s="101"/>
      <c r="AE44" s="101"/>
      <c r="AF44" s="101"/>
      <c r="AG44" s="101"/>
      <c r="AH44" s="101"/>
      <c r="AI44" s="101"/>
      <c r="AJ44" s="101"/>
    </row>
    <row r="45" spans="1:42" s="587" customFormat="1" ht="40.5" customHeight="1" x14ac:dyDescent="0.25">
      <c r="A45" s="718" t="s">
        <v>869</v>
      </c>
      <c r="B45" s="1183" t="s">
        <v>867</v>
      </c>
      <c r="C45" s="718" t="s">
        <v>643</v>
      </c>
      <c r="D45" s="664" t="s">
        <v>642</v>
      </c>
      <c r="E45" s="1379" t="s">
        <v>281</v>
      </c>
      <c r="F45" s="592" t="s">
        <v>296</v>
      </c>
      <c r="G45" s="759" t="s">
        <v>646</v>
      </c>
      <c r="H45" s="715" t="s">
        <v>289</v>
      </c>
      <c r="I45" s="1555" t="s">
        <v>2200</v>
      </c>
      <c r="J45" s="1108">
        <v>2013</v>
      </c>
      <c r="V45" s="2293">
        <v>0</v>
      </c>
      <c r="W45" s="1243" t="s">
        <v>281</v>
      </c>
      <c r="X45" s="1243" t="s">
        <v>281</v>
      </c>
      <c r="Y45" s="806">
        <v>0</v>
      </c>
      <c r="Z45" s="1413">
        <v>0</v>
      </c>
      <c r="AA45" s="1243" t="s">
        <v>281</v>
      </c>
      <c r="AB45" s="1221"/>
      <c r="AC45" s="757"/>
      <c r="AD45" s="1244" t="s">
        <v>1633</v>
      </c>
      <c r="AE45" s="1243" t="s">
        <v>281</v>
      </c>
      <c r="AF45" s="1243" t="s">
        <v>281</v>
      </c>
      <c r="AG45" s="1243" t="s">
        <v>281</v>
      </c>
      <c r="AH45" s="685" t="s">
        <v>287</v>
      </c>
      <c r="AI45" s="685" t="s">
        <v>287</v>
      </c>
      <c r="AJ45" s="1243" t="s">
        <v>281</v>
      </c>
      <c r="AK45" s="685" t="s">
        <v>287</v>
      </c>
      <c r="AL45" s="685" t="s">
        <v>287</v>
      </c>
      <c r="AM45" s="685" t="s">
        <v>287</v>
      </c>
      <c r="AN45" s="685" t="s">
        <v>287</v>
      </c>
      <c r="AO45" s="685" t="s">
        <v>287</v>
      </c>
      <c r="AP45" s="1225" t="s">
        <v>287</v>
      </c>
    </row>
    <row r="46" spans="1:42" s="587" customFormat="1" ht="19.5" customHeight="1" x14ac:dyDescent="0.25">
      <c r="A46" s="1656"/>
      <c r="B46" s="1678"/>
      <c r="C46" s="1656"/>
      <c r="D46" s="1658"/>
      <c r="E46" s="1851"/>
      <c r="F46" s="1852"/>
      <c r="G46" s="1786"/>
      <c r="H46" s="1695"/>
      <c r="I46" s="1763"/>
      <c r="J46" s="1697"/>
      <c r="V46" s="1765"/>
      <c r="W46" s="1660"/>
      <c r="X46" s="1660"/>
      <c r="Y46" s="1664"/>
      <c r="Z46" s="1861"/>
      <c r="AA46" s="1660"/>
      <c r="AB46" s="1862"/>
      <c r="AC46" s="1703"/>
      <c r="AD46" s="1674"/>
      <c r="AE46" s="1660"/>
      <c r="AF46" s="1660"/>
      <c r="AG46" s="1660"/>
      <c r="AH46" s="1675"/>
      <c r="AI46" s="1675"/>
      <c r="AJ46" s="1660"/>
      <c r="AK46" s="1675"/>
      <c r="AL46" s="1675"/>
      <c r="AM46" s="1675"/>
      <c r="AN46" s="1675"/>
      <c r="AO46" s="1675"/>
      <c r="AP46" s="1707"/>
    </row>
    <row r="47" spans="1:42" s="129" customFormat="1" ht="14.1" customHeight="1" x14ac:dyDescent="0.25">
      <c r="B47" s="261"/>
      <c r="C47" s="261"/>
      <c r="D47" s="240"/>
      <c r="E47" s="240"/>
      <c r="F47" s="240"/>
      <c r="G47" s="241"/>
      <c r="H47" s="241"/>
      <c r="I47" s="240"/>
      <c r="J47" s="240"/>
      <c r="V47" s="239"/>
      <c r="W47" s="60"/>
      <c r="X47" s="60"/>
      <c r="AD47" s="239"/>
    </row>
    <row r="48" spans="1:42" ht="14.1" customHeight="1" x14ac:dyDescent="0.25">
      <c r="B48" s="110"/>
      <c r="C48" s="110"/>
      <c r="D48" s="111"/>
      <c r="E48" s="111"/>
      <c r="F48" s="111"/>
      <c r="G48" s="112"/>
      <c r="H48" s="112"/>
      <c r="I48" s="111"/>
      <c r="J48" s="111"/>
      <c r="V48" s="109"/>
      <c r="AD48" s="109"/>
    </row>
    <row r="49" spans="1:30" x14ac:dyDescent="0.25">
      <c r="B49" s="110"/>
      <c r="C49" s="110"/>
      <c r="D49" s="111"/>
      <c r="E49" s="111"/>
      <c r="F49" s="111"/>
      <c r="G49" s="112"/>
      <c r="H49" s="112"/>
      <c r="I49" s="111"/>
      <c r="J49" s="111"/>
      <c r="M49" s="83"/>
      <c r="N49" s="83"/>
      <c r="P49" s="65"/>
      <c r="Q49" s="67"/>
      <c r="R49" s="67"/>
      <c r="S49" s="83"/>
      <c r="T49" s="83"/>
      <c r="V49" s="109"/>
      <c r="W49" s="6"/>
      <c r="X49" s="6"/>
      <c r="AD49" s="109"/>
    </row>
    <row r="50" spans="1:30" x14ac:dyDescent="0.25">
      <c r="B50" s="6"/>
      <c r="C50" s="6"/>
      <c r="D50" s="111"/>
      <c r="E50" s="111"/>
      <c r="F50" s="111"/>
      <c r="G50" s="112"/>
      <c r="H50" s="112"/>
      <c r="I50" s="111"/>
      <c r="J50" s="111"/>
      <c r="M50" s="83"/>
      <c r="N50" s="83"/>
      <c r="P50" s="65"/>
      <c r="Q50" s="67"/>
      <c r="R50" s="67"/>
      <c r="S50" s="83"/>
      <c r="T50" s="83"/>
      <c r="V50" s="109"/>
      <c r="W50" s="6"/>
      <c r="X50" s="6"/>
      <c r="AD50" s="109"/>
    </row>
    <row r="51" spans="1:30" x14ac:dyDescent="0.25">
      <c r="B51" s="6"/>
      <c r="C51" s="6"/>
      <c r="D51" s="111"/>
      <c r="E51" s="111"/>
      <c r="F51" s="111"/>
      <c r="G51" s="112"/>
      <c r="H51" s="112"/>
      <c r="I51" s="111"/>
      <c r="J51" s="111"/>
      <c r="M51" s="83"/>
      <c r="N51" s="83"/>
      <c r="V51" s="109"/>
      <c r="AD51" s="109"/>
    </row>
    <row r="52" spans="1:30" x14ac:dyDescent="0.25">
      <c r="B52" s="6"/>
      <c r="C52" s="6"/>
      <c r="D52" s="111"/>
      <c r="E52" s="111"/>
      <c r="F52" s="111"/>
      <c r="G52" s="112"/>
      <c r="H52" s="112"/>
      <c r="I52" s="111"/>
      <c r="J52" s="111"/>
      <c r="M52" s="83"/>
      <c r="N52" s="83"/>
      <c r="P52" s="65"/>
      <c r="Q52" s="67"/>
      <c r="R52" s="67"/>
      <c r="S52" s="83"/>
      <c r="T52" s="83"/>
      <c r="V52" s="109"/>
      <c r="W52" s="6"/>
      <c r="X52" s="6"/>
      <c r="AD52" s="109"/>
    </row>
    <row r="53" spans="1:30" x14ac:dyDescent="0.25">
      <c r="B53" s="6"/>
      <c r="C53" s="6"/>
      <c r="D53" s="111"/>
      <c r="E53" s="111"/>
      <c r="F53" s="111"/>
      <c r="G53" s="112"/>
      <c r="H53" s="112"/>
      <c r="I53" s="111"/>
      <c r="J53" s="111"/>
      <c r="M53" s="83"/>
      <c r="N53" s="83"/>
      <c r="P53" s="65"/>
      <c r="Q53" s="67"/>
      <c r="R53" s="67"/>
      <c r="S53" s="83"/>
      <c r="T53" s="83"/>
      <c r="V53" s="109"/>
      <c r="W53" s="6"/>
      <c r="X53" s="6"/>
      <c r="AD53" s="109"/>
    </row>
    <row r="54" spans="1:30" ht="15.75" x14ac:dyDescent="0.25">
      <c r="B54" s="1167"/>
      <c r="C54" s="6"/>
      <c r="D54" s="111"/>
      <c r="E54" s="111"/>
      <c r="F54" s="111"/>
      <c r="G54" s="112"/>
      <c r="H54" s="112"/>
      <c r="I54" s="111"/>
      <c r="J54" s="111"/>
      <c r="V54" s="109"/>
      <c r="AD54" s="109"/>
    </row>
    <row r="55" spans="1:30" x14ac:dyDescent="0.25">
      <c r="B55" s="6"/>
      <c r="C55" s="6"/>
      <c r="D55" s="111"/>
      <c r="E55" s="111"/>
      <c r="F55" s="111"/>
      <c r="G55" s="112"/>
      <c r="H55" s="112"/>
      <c r="I55" s="111"/>
      <c r="J55" s="111"/>
      <c r="V55" s="109"/>
      <c r="AD55" s="109"/>
    </row>
    <row r="56" spans="1:30" x14ac:dyDescent="0.25">
      <c r="B56" s="6"/>
      <c r="C56" s="6"/>
      <c r="D56" s="111"/>
      <c r="E56" s="111"/>
      <c r="F56" s="111"/>
      <c r="G56" s="112"/>
      <c r="H56" s="112"/>
      <c r="I56" s="111"/>
      <c r="J56" s="111"/>
      <c r="V56" s="109"/>
      <c r="AD56" s="109"/>
    </row>
    <row r="57" spans="1:30" x14ac:dyDescent="0.25">
      <c r="B57" s="6"/>
      <c r="C57" s="6"/>
      <c r="D57" s="111"/>
      <c r="E57" s="111"/>
      <c r="F57" s="111"/>
      <c r="G57" s="112"/>
      <c r="H57" s="112"/>
      <c r="I57" s="111"/>
      <c r="J57" s="111"/>
      <c r="V57" s="109"/>
      <c r="AD57" s="109"/>
    </row>
    <row r="58" spans="1:30" x14ac:dyDescent="0.25">
      <c r="B58" s="6"/>
      <c r="C58" s="6"/>
      <c r="D58" s="111"/>
      <c r="E58" s="111"/>
      <c r="F58" s="111"/>
      <c r="G58" s="112"/>
      <c r="H58" s="112"/>
      <c r="I58" s="111"/>
      <c r="J58" s="111"/>
      <c r="V58" s="109"/>
      <c r="AD58" s="109"/>
    </row>
    <row r="59" spans="1:30" x14ac:dyDescent="0.25">
      <c r="B59" s="6"/>
      <c r="C59" s="6"/>
      <c r="D59" s="111"/>
      <c r="E59" s="111"/>
      <c r="F59" s="111"/>
      <c r="G59" s="112"/>
      <c r="H59" s="112"/>
      <c r="I59" s="111"/>
      <c r="J59" s="111"/>
      <c r="V59" s="109"/>
      <c r="AD59" s="109"/>
    </row>
    <row r="60" spans="1:30" x14ac:dyDescent="0.25">
      <c r="B60" s="6"/>
      <c r="C60" s="6"/>
      <c r="D60" s="6"/>
      <c r="E60" s="6"/>
      <c r="F60" s="111"/>
      <c r="G60" s="112"/>
      <c r="H60" s="112"/>
      <c r="I60" s="111"/>
      <c r="J60" s="111"/>
      <c r="V60" s="109"/>
      <c r="AD60" s="109"/>
    </row>
    <row r="61" spans="1:30" x14ac:dyDescent="0.25">
      <c r="B61" s="6"/>
      <c r="C61" s="6"/>
      <c r="D61" s="6"/>
      <c r="E61" s="6"/>
      <c r="F61" s="111"/>
      <c r="G61" s="112"/>
      <c r="H61" s="112"/>
      <c r="I61" s="111"/>
      <c r="J61" s="111"/>
      <c r="V61" s="109"/>
      <c r="AD61" s="109"/>
    </row>
    <row r="62" spans="1:30" x14ac:dyDescent="0.25">
      <c r="B62" s="6"/>
      <c r="C62" s="6"/>
      <c r="D62" s="6"/>
      <c r="E62" s="6"/>
      <c r="F62" s="111"/>
      <c r="G62" s="112"/>
      <c r="H62" s="112"/>
      <c r="I62" s="111"/>
      <c r="J62" s="111"/>
      <c r="V62" s="109"/>
      <c r="AD62" s="109"/>
    </row>
    <row r="63" spans="1:30" ht="15.75" x14ac:dyDescent="0.25">
      <c r="A63" s="1355"/>
      <c r="B63" s="6"/>
      <c r="C63" s="6"/>
      <c r="D63" s="6"/>
      <c r="E63" s="6"/>
      <c r="F63" s="111"/>
      <c r="G63" s="112"/>
      <c r="H63" s="112"/>
      <c r="I63" s="111"/>
      <c r="J63" s="111"/>
      <c r="V63" s="109"/>
      <c r="AD63" s="109"/>
    </row>
    <row r="64" spans="1:30" x14ac:dyDescent="0.25">
      <c r="B64" s="6"/>
      <c r="C64" s="6"/>
      <c r="D64" s="6"/>
      <c r="E64" s="6"/>
      <c r="F64" s="111"/>
      <c r="G64" s="112"/>
      <c r="H64" s="112"/>
      <c r="I64" s="111"/>
      <c r="J64" s="111"/>
      <c r="V64" s="109"/>
      <c r="AD64" s="109"/>
    </row>
    <row r="65" spans="2:30" x14ac:dyDescent="0.25">
      <c r="B65" s="6"/>
      <c r="C65" s="6"/>
      <c r="D65" s="6"/>
      <c r="E65" s="6"/>
      <c r="F65" s="111"/>
      <c r="G65" s="112"/>
      <c r="H65" s="112"/>
      <c r="I65" s="111"/>
      <c r="J65" s="111"/>
      <c r="V65" s="109"/>
      <c r="AD65" s="109"/>
    </row>
    <row r="66" spans="2:30" x14ac:dyDescent="0.25">
      <c r="B66" s="6"/>
      <c r="C66" s="6"/>
      <c r="D66" s="6"/>
      <c r="E66" s="6"/>
      <c r="F66" s="111"/>
      <c r="G66" s="112"/>
      <c r="H66" s="112"/>
      <c r="I66" s="111"/>
      <c r="J66" s="111"/>
      <c r="V66" s="109"/>
      <c r="AD66" s="109"/>
    </row>
    <row r="67" spans="2:30" x14ac:dyDescent="0.25">
      <c r="B67" s="6"/>
      <c r="C67" s="6"/>
      <c r="D67" s="6"/>
      <c r="E67" s="6"/>
      <c r="F67" s="111"/>
      <c r="G67" s="112"/>
      <c r="H67" s="112"/>
      <c r="I67" s="111"/>
      <c r="J67" s="111"/>
      <c r="V67" s="109"/>
      <c r="AD67" s="109"/>
    </row>
    <row r="68" spans="2:30" x14ac:dyDescent="0.25">
      <c r="B68" s="6"/>
      <c r="C68" s="6"/>
      <c r="D68" s="6"/>
      <c r="E68" s="6"/>
      <c r="F68" s="111"/>
      <c r="G68" s="112"/>
      <c r="H68" s="112"/>
      <c r="I68" s="111"/>
      <c r="J68" s="111"/>
      <c r="V68" s="109"/>
      <c r="AD68" s="109"/>
    </row>
    <row r="69" spans="2:30" x14ac:dyDescent="0.25">
      <c r="B69" s="6"/>
      <c r="C69" s="6"/>
      <c r="D69" s="6"/>
      <c r="E69" s="6"/>
      <c r="F69" s="111"/>
      <c r="G69" s="112"/>
      <c r="H69" s="112"/>
      <c r="I69" s="111"/>
      <c r="J69" s="111"/>
      <c r="V69" s="109"/>
      <c r="AD69" s="109"/>
    </row>
    <row r="70" spans="2:30" x14ac:dyDescent="0.25">
      <c r="B70" s="6"/>
      <c r="C70" s="6"/>
      <c r="D70" s="6"/>
      <c r="E70" s="6"/>
      <c r="F70" s="111"/>
      <c r="G70" s="112"/>
      <c r="H70" s="112"/>
      <c r="I70" s="111"/>
      <c r="J70" s="111"/>
      <c r="V70" s="109"/>
      <c r="AD70" s="109"/>
    </row>
    <row r="71" spans="2:30" x14ac:dyDescent="0.25">
      <c r="B71" s="6"/>
      <c r="C71" s="6"/>
      <c r="D71" s="6"/>
      <c r="E71" s="6"/>
      <c r="F71" s="111"/>
      <c r="G71" s="112"/>
      <c r="H71" s="112"/>
      <c r="I71" s="111"/>
      <c r="J71" s="111"/>
      <c r="V71" s="109"/>
      <c r="AD71" s="109"/>
    </row>
    <row r="72" spans="2:30" x14ac:dyDescent="0.25">
      <c r="B72" s="6"/>
      <c r="C72" s="6"/>
      <c r="D72" s="6"/>
      <c r="E72" s="6"/>
      <c r="F72" s="111"/>
      <c r="G72" s="112"/>
      <c r="H72" s="112"/>
      <c r="I72" s="111"/>
      <c r="J72" s="111"/>
      <c r="V72" s="109"/>
      <c r="AD72" s="109"/>
    </row>
    <row r="73" spans="2:30" x14ac:dyDescent="0.25">
      <c r="B73" s="6"/>
      <c r="C73" s="6"/>
      <c r="D73" s="6"/>
      <c r="E73" s="6"/>
      <c r="F73" s="111"/>
      <c r="G73" s="112"/>
      <c r="H73" s="112"/>
      <c r="I73" s="111"/>
      <c r="J73" s="111"/>
      <c r="V73" s="109"/>
      <c r="AD73" s="109"/>
    </row>
    <row r="74" spans="2:30" x14ac:dyDescent="0.25">
      <c r="B74" s="6"/>
      <c r="C74" s="6"/>
      <c r="D74" s="6"/>
      <c r="E74" s="6"/>
      <c r="F74" s="111"/>
      <c r="G74" s="112"/>
      <c r="H74" s="112"/>
      <c r="I74" s="111"/>
      <c r="J74" s="111"/>
      <c r="V74" s="109"/>
      <c r="AD74" s="109"/>
    </row>
    <row r="75" spans="2:30" x14ac:dyDescent="0.25">
      <c r="B75" s="6"/>
      <c r="C75" s="6"/>
      <c r="D75" s="6"/>
      <c r="E75" s="6"/>
      <c r="F75" s="111"/>
      <c r="G75" s="112"/>
      <c r="H75" s="112"/>
      <c r="I75" s="111"/>
      <c r="J75" s="111"/>
      <c r="V75" s="109"/>
      <c r="AD75" s="109"/>
    </row>
    <row r="76" spans="2:30" x14ac:dyDescent="0.25">
      <c r="B76" s="6"/>
      <c r="C76" s="6"/>
      <c r="D76" s="6"/>
      <c r="E76" s="6"/>
      <c r="F76" s="6"/>
      <c r="G76" s="6"/>
      <c r="H76" s="6"/>
      <c r="I76" s="6"/>
      <c r="J76" s="6"/>
      <c r="V76" s="109"/>
      <c r="AD76" s="109"/>
    </row>
    <row r="77" spans="2:30" x14ac:dyDescent="0.25">
      <c r="B77" s="6"/>
      <c r="C77" s="6"/>
      <c r="D77" s="6"/>
      <c r="E77" s="6"/>
      <c r="F77" s="6"/>
      <c r="G77" s="6"/>
      <c r="H77" s="6"/>
      <c r="I77" s="6"/>
      <c r="J77" s="6"/>
      <c r="V77" s="109"/>
      <c r="AD77" s="109"/>
    </row>
    <row r="78" spans="2:30" x14ac:dyDescent="0.25">
      <c r="B78" s="6"/>
      <c r="C78" s="6"/>
      <c r="D78" s="6"/>
      <c r="E78" s="6"/>
      <c r="F78" s="6"/>
      <c r="G78" s="6"/>
      <c r="H78" s="6"/>
      <c r="I78" s="6"/>
      <c r="J78" s="6"/>
      <c r="V78" s="109"/>
      <c r="AD78" s="109"/>
    </row>
    <row r="79" spans="2:30" x14ac:dyDescent="0.25">
      <c r="B79" s="6"/>
      <c r="C79" s="6"/>
      <c r="D79" s="6"/>
      <c r="E79" s="6"/>
      <c r="F79" s="6"/>
      <c r="G79" s="6"/>
      <c r="H79" s="6"/>
      <c r="I79" s="6"/>
      <c r="J79" s="6"/>
      <c r="V79" s="109"/>
      <c r="AD79" s="109"/>
    </row>
    <row r="80" spans="2:30" x14ac:dyDescent="0.25">
      <c r="B80" s="6"/>
      <c r="C80" s="6"/>
      <c r="D80" s="6"/>
      <c r="E80" s="6"/>
      <c r="F80" s="6"/>
      <c r="G80" s="6"/>
      <c r="H80" s="6"/>
      <c r="I80" s="6"/>
      <c r="J80" s="6"/>
      <c r="V80" s="109"/>
      <c r="AD80" s="109"/>
    </row>
    <row r="81" spans="2:30" x14ac:dyDescent="0.25">
      <c r="B81" s="6"/>
      <c r="C81" s="6"/>
      <c r="D81" s="6"/>
      <c r="E81" s="6"/>
      <c r="F81" s="6"/>
      <c r="G81" s="6"/>
      <c r="H81" s="6"/>
      <c r="I81" s="6"/>
      <c r="J81" s="6"/>
      <c r="V81" s="109"/>
      <c r="AD81" s="109"/>
    </row>
    <row r="82" spans="2:30" x14ac:dyDescent="0.25">
      <c r="B82" s="6"/>
      <c r="C82" s="6"/>
      <c r="D82" s="6"/>
      <c r="E82" s="6"/>
      <c r="F82" s="6"/>
      <c r="G82" s="6"/>
      <c r="H82" s="6"/>
      <c r="I82" s="6"/>
      <c r="J82" s="6"/>
      <c r="V82" s="109"/>
      <c r="AD82" s="109"/>
    </row>
    <row r="83" spans="2:30" x14ac:dyDescent="0.25">
      <c r="B83" s="6"/>
      <c r="C83" s="6"/>
      <c r="D83" s="6"/>
      <c r="E83" s="6"/>
      <c r="F83" s="6"/>
      <c r="G83" s="6"/>
      <c r="H83" s="6"/>
      <c r="I83" s="6"/>
      <c r="J83" s="6"/>
      <c r="V83" s="109"/>
      <c r="AD83" s="109"/>
    </row>
    <row r="84" spans="2:30" x14ac:dyDescent="0.25">
      <c r="B84" s="6"/>
      <c r="C84" s="6"/>
      <c r="D84" s="6"/>
      <c r="E84" s="6"/>
      <c r="F84" s="6"/>
      <c r="G84" s="6"/>
      <c r="H84" s="6"/>
      <c r="I84" s="6"/>
      <c r="J84" s="6"/>
      <c r="V84" s="109"/>
      <c r="AD84" s="109"/>
    </row>
    <row r="85" spans="2:30" x14ac:dyDescent="0.25">
      <c r="B85" s="6"/>
      <c r="C85" s="6"/>
      <c r="D85" s="6"/>
      <c r="E85" s="6"/>
      <c r="F85" s="6"/>
      <c r="G85" s="6"/>
      <c r="H85" s="6"/>
      <c r="I85" s="6"/>
      <c r="J85" s="6"/>
      <c r="V85" s="109"/>
      <c r="AD85" s="109"/>
    </row>
    <row r="86" spans="2:30" x14ac:dyDescent="0.25">
      <c r="B86" s="6"/>
      <c r="C86" s="6"/>
      <c r="D86" s="6"/>
      <c r="E86" s="6"/>
      <c r="F86" s="6"/>
      <c r="G86" s="6"/>
      <c r="H86" s="6"/>
      <c r="I86" s="6"/>
      <c r="J86" s="6"/>
      <c r="V86" s="109"/>
      <c r="AD86" s="109"/>
    </row>
    <row r="87" spans="2:30" x14ac:dyDescent="0.25">
      <c r="B87" s="6"/>
      <c r="C87" s="6"/>
      <c r="D87" s="6"/>
      <c r="E87" s="6"/>
      <c r="F87" s="6"/>
      <c r="G87" s="6"/>
      <c r="H87" s="6"/>
      <c r="I87" s="6"/>
      <c r="J87" s="6"/>
      <c r="V87" s="109"/>
      <c r="AD87" s="109"/>
    </row>
    <row r="88" spans="2:30" x14ac:dyDescent="0.25">
      <c r="B88" s="6"/>
      <c r="C88" s="6"/>
      <c r="D88" s="6"/>
      <c r="E88" s="6"/>
      <c r="F88" s="6"/>
      <c r="G88" s="6"/>
      <c r="H88" s="6"/>
      <c r="I88" s="6"/>
      <c r="J88" s="6"/>
      <c r="V88" s="109"/>
      <c r="AD88" s="109"/>
    </row>
    <row r="89" spans="2:30" x14ac:dyDescent="0.25">
      <c r="B89" s="6"/>
      <c r="C89" s="6"/>
      <c r="D89" s="6"/>
      <c r="E89" s="6"/>
      <c r="F89" s="6"/>
      <c r="G89" s="6"/>
      <c r="H89" s="6"/>
      <c r="I89" s="6"/>
      <c r="J89" s="6"/>
      <c r="V89" s="109"/>
      <c r="AD89" s="109"/>
    </row>
    <row r="90" spans="2:30" x14ac:dyDescent="0.25">
      <c r="B90" s="6"/>
      <c r="C90" s="6"/>
      <c r="D90" s="6"/>
      <c r="E90" s="6"/>
      <c r="F90" s="6"/>
      <c r="G90" s="6"/>
      <c r="H90" s="6"/>
      <c r="I90" s="6"/>
      <c r="J90" s="6"/>
      <c r="V90" s="109"/>
      <c r="AD90" s="109"/>
    </row>
    <row r="91" spans="2:30" x14ac:dyDescent="0.25">
      <c r="B91" s="6"/>
      <c r="C91" s="6"/>
      <c r="D91" s="6"/>
      <c r="E91" s="6"/>
      <c r="F91" s="6"/>
      <c r="G91" s="6"/>
      <c r="H91" s="6"/>
      <c r="I91" s="6"/>
      <c r="J91" s="6"/>
      <c r="V91" s="109"/>
      <c r="AD91" s="109"/>
    </row>
    <row r="92" spans="2:30" x14ac:dyDescent="0.25">
      <c r="B92" s="6"/>
      <c r="C92" s="6"/>
      <c r="D92" s="6"/>
      <c r="E92" s="6"/>
      <c r="F92" s="6"/>
      <c r="G92" s="6"/>
      <c r="H92" s="6"/>
      <c r="I92" s="6"/>
      <c r="J92" s="6"/>
      <c r="V92" s="109"/>
      <c r="AD92" s="109"/>
    </row>
    <row r="93" spans="2:30" x14ac:dyDescent="0.25">
      <c r="B93" s="6"/>
      <c r="C93" s="6"/>
      <c r="D93" s="6"/>
      <c r="E93" s="6"/>
      <c r="F93" s="6"/>
      <c r="G93" s="6"/>
      <c r="H93" s="6"/>
      <c r="I93" s="6"/>
      <c r="J93" s="6"/>
      <c r="V93" s="109"/>
      <c r="AD93" s="109"/>
    </row>
    <row r="94" spans="2:30" x14ac:dyDescent="0.25">
      <c r="B94" s="6"/>
      <c r="C94" s="6"/>
      <c r="D94" s="6"/>
      <c r="E94" s="6"/>
      <c r="F94" s="6"/>
      <c r="G94" s="6"/>
      <c r="H94" s="6"/>
      <c r="I94" s="6"/>
      <c r="J94" s="6"/>
      <c r="V94" s="109"/>
      <c r="AD94" s="109"/>
    </row>
    <row r="95" spans="2:30" x14ac:dyDescent="0.25">
      <c r="B95" s="6"/>
      <c r="C95" s="6"/>
      <c r="D95" s="6"/>
      <c r="E95" s="6"/>
      <c r="F95" s="6"/>
      <c r="G95" s="6"/>
      <c r="H95" s="6"/>
      <c r="I95" s="6"/>
      <c r="J95" s="6"/>
      <c r="V95" s="109"/>
      <c r="AD95" s="109"/>
    </row>
    <row r="96" spans="2:30" x14ac:dyDescent="0.25">
      <c r="B96" s="6"/>
      <c r="C96" s="6"/>
      <c r="D96" s="6"/>
      <c r="E96" s="6"/>
      <c r="F96" s="6"/>
      <c r="G96" s="6"/>
      <c r="H96" s="6"/>
      <c r="I96" s="6"/>
      <c r="J96" s="6"/>
      <c r="V96" s="109"/>
      <c r="AD96" s="109"/>
    </row>
    <row r="97" spans="2:30" x14ac:dyDescent="0.25">
      <c r="B97" s="6"/>
      <c r="C97" s="6"/>
      <c r="D97" s="6"/>
      <c r="E97" s="6"/>
      <c r="F97" s="6"/>
      <c r="G97" s="6"/>
      <c r="H97" s="6"/>
      <c r="I97" s="6"/>
      <c r="J97" s="6"/>
      <c r="V97" s="109"/>
      <c r="AD97" s="109"/>
    </row>
    <row r="98" spans="2:30" x14ac:dyDescent="0.25">
      <c r="B98" s="6"/>
      <c r="C98" s="6"/>
      <c r="D98" s="6"/>
      <c r="E98" s="6"/>
      <c r="F98" s="6"/>
      <c r="G98" s="6"/>
      <c r="H98" s="6"/>
      <c r="I98" s="6"/>
      <c r="J98" s="6"/>
      <c r="V98" s="109"/>
      <c r="AD98" s="109"/>
    </row>
    <row r="99" spans="2:30" x14ac:dyDescent="0.25">
      <c r="B99" s="6"/>
      <c r="C99" s="6"/>
      <c r="D99" s="6"/>
      <c r="E99" s="6"/>
      <c r="F99" s="6"/>
      <c r="G99" s="6"/>
      <c r="H99" s="6"/>
      <c r="I99" s="6"/>
      <c r="J99" s="6"/>
      <c r="V99" s="109"/>
      <c r="AD99" s="109"/>
    </row>
    <row r="100" spans="2:30" x14ac:dyDescent="0.25">
      <c r="B100" s="6"/>
      <c r="C100" s="6"/>
      <c r="D100" s="6"/>
      <c r="E100" s="6"/>
      <c r="F100" s="6"/>
      <c r="G100" s="6"/>
      <c r="H100" s="6"/>
      <c r="I100" s="6"/>
      <c r="J100" s="6"/>
      <c r="V100" s="109"/>
      <c r="AD100" s="109"/>
    </row>
    <row r="101" spans="2:30" x14ac:dyDescent="0.25">
      <c r="B101" s="6"/>
      <c r="C101" s="6"/>
      <c r="D101" s="6"/>
      <c r="E101" s="6"/>
      <c r="F101" s="6"/>
      <c r="G101" s="6"/>
      <c r="H101" s="6"/>
      <c r="I101" s="6"/>
      <c r="J101" s="6"/>
      <c r="V101" s="109"/>
      <c r="AD101" s="109"/>
    </row>
    <row r="102" spans="2:30" x14ac:dyDescent="0.25">
      <c r="B102" s="6"/>
      <c r="C102" s="6"/>
      <c r="D102" s="6"/>
      <c r="E102" s="6"/>
      <c r="F102" s="6"/>
      <c r="G102" s="6"/>
      <c r="H102" s="6"/>
      <c r="I102" s="6"/>
      <c r="J102" s="6"/>
      <c r="V102" s="109"/>
      <c r="AD102" s="109"/>
    </row>
    <row r="103" spans="2:30" x14ac:dyDescent="0.25">
      <c r="B103" s="6"/>
      <c r="C103" s="6"/>
      <c r="D103" s="6"/>
      <c r="E103" s="6"/>
      <c r="F103" s="6"/>
      <c r="G103" s="6"/>
      <c r="H103" s="6"/>
      <c r="I103" s="6"/>
      <c r="J103" s="6"/>
      <c r="V103" s="109"/>
      <c r="AD103" s="109"/>
    </row>
    <row r="104" spans="2:30" x14ac:dyDescent="0.25">
      <c r="V104" s="109"/>
      <c r="AD104" s="109"/>
    </row>
    <row r="105" spans="2:30" x14ac:dyDescent="0.25">
      <c r="V105" s="109"/>
      <c r="AD105" s="109"/>
    </row>
    <row r="106" spans="2:30" x14ac:dyDescent="0.25">
      <c r="V106" s="109"/>
      <c r="AD106" s="109"/>
    </row>
    <row r="107" spans="2:30" x14ac:dyDescent="0.25">
      <c r="V107" s="109"/>
      <c r="AD107" s="109"/>
    </row>
    <row r="108" spans="2:30" x14ac:dyDescent="0.25">
      <c r="V108" s="109"/>
      <c r="AD108" s="109"/>
    </row>
    <row r="109" spans="2:30" x14ac:dyDescent="0.25">
      <c r="V109" s="109"/>
      <c r="AD109" s="109"/>
    </row>
    <row r="110" spans="2:30" x14ac:dyDescent="0.25">
      <c r="V110" s="109"/>
      <c r="AD110" s="109"/>
    </row>
    <row r="111" spans="2:30" x14ac:dyDescent="0.25">
      <c r="V111" s="109"/>
      <c r="AD111" s="109"/>
    </row>
    <row r="112" spans="2:30" x14ac:dyDescent="0.25">
      <c r="V112" s="109"/>
      <c r="AD112" s="109"/>
    </row>
    <row r="113" spans="22:30" x14ac:dyDescent="0.25">
      <c r="V113" s="109"/>
      <c r="AD113" s="109"/>
    </row>
    <row r="114" spans="22:30" x14ac:dyDescent="0.25">
      <c r="V114" s="109"/>
      <c r="AD114" s="109"/>
    </row>
    <row r="115" spans="22:30" x14ac:dyDescent="0.25">
      <c r="V115" s="109"/>
      <c r="AD115" s="109"/>
    </row>
    <row r="116" spans="22:30" x14ac:dyDescent="0.25">
      <c r="V116" s="109"/>
      <c r="AD116" s="109"/>
    </row>
    <row r="117" spans="22:30" x14ac:dyDescent="0.25">
      <c r="V117" s="109"/>
      <c r="AD117" s="109"/>
    </row>
    <row r="118" spans="22:30" x14ac:dyDescent="0.25">
      <c r="V118" s="109"/>
      <c r="AD118" s="109"/>
    </row>
    <row r="119" spans="22:30" x14ac:dyDescent="0.25">
      <c r="V119" s="109"/>
      <c r="AD119" s="109"/>
    </row>
    <row r="120" spans="22:30" x14ac:dyDescent="0.25">
      <c r="V120" s="109"/>
      <c r="AD120" s="109"/>
    </row>
    <row r="121" spans="22:30" x14ac:dyDescent="0.25">
      <c r="V121" s="109"/>
      <c r="AD121" s="109"/>
    </row>
    <row r="122" spans="22:30" x14ac:dyDescent="0.25">
      <c r="V122" s="109"/>
      <c r="AD122" s="109"/>
    </row>
    <row r="123" spans="22:30" x14ac:dyDescent="0.25">
      <c r="V123" s="109"/>
      <c r="AD123" s="109"/>
    </row>
    <row r="124" spans="22:30" x14ac:dyDescent="0.25">
      <c r="V124" s="109"/>
      <c r="AD124" s="109"/>
    </row>
    <row r="125" spans="22:30" x14ac:dyDescent="0.25">
      <c r="V125" s="109"/>
      <c r="AD125" s="109"/>
    </row>
    <row r="126" spans="22:30" x14ac:dyDescent="0.25">
      <c r="V126" s="109"/>
      <c r="AD126" s="109"/>
    </row>
    <row r="127" spans="22:30" x14ac:dyDescent="0.25">
      <c r="V127" s="109"/>
      <c r="AD127" s="109"/>
    </row>
    <row r="128" spans="22:30" x14ac:dyDescent="0.25">
      <c r="V128" s="109"/>
      <c r="AD128" s="109"/>
    </row>
    <row r="129" spans="22:30" x14ac:dyDescent="0.25">
      <c r="V129" s="109"/>
      <c r="AD129" s="109"/>
    </row>
    <row r="130" spans="22:30" x14ac:dyDescent="0.25">
      <c r="V130" s="109"/>
      <c r="AD130" s="109"/>
    </row>
    <row r="131" spans="22:30" x14ac:dyDescent="0.25">
      <c r="V131" s="109"/>
      <c r="AD131" s="109"/>
    </row>
    <row r="132" spans="22:30" x14ac:dyDescent="0.25">
      <c r="V132" s="109"/>
      <c r="AD132" s="109"/>
    </row>
    <row r="133" spans="22:30" x14ac:dyDescent="0.25">
      <c r="V133" s="109"/>
      <c r="AD133" s="109"/>
    </row>
    <row r="134" spans="22:30" x14ac:dyDescent="0.25">
      <c r="V134" s="109"/>
      <c r="AD134" s="109"/>
    </row>
    <row r="135" spans="22:30" x14ac:dyDescent="0.25">
      <c r="V135" s="109"/>
      <c r="AD135" s="109"/>
    </row>
    <row r="136" spans="22:30" x14ac:dyDescent="0.25">
      <c r="V136" s="109"/>
      <c r="AD136" s="109"/>
    </row>
    <row r="137" spans="22:30" x14ac:dyDescent="0.25">
      <c r="V137" s="109"/>
      <c r="AD137" s="109"/>
    </row>
    <row r="138" spans="22:30" x14ac:dyDescent="0.25">
      <c r="V138" s="109"/>
      <c r="AD138" s="109"/>
    </row>
  </sheetData>
  <mergeCells count="6">
    <mergeCell ref="K8:N8"/>
    <mergeCell ref="K6:N6"/>
    <mergeCell ref="S5:T5"/>
    <mergeCell ref="Q5:R5"/>
    <mergeCell ref="O5:P5"/>
    <mergeCell ref="K7:N7"/>
  </mergeCells>
  <phoneticPr fontId="0" type="noConversion"/>
  <printOptions horizontalCentered="1" verticalCentered="1"/>
  <pageMargins left="0.98425196850393704" right="0.39370078740157483" top="0.39370078740157483" bottom="0.39370078740157483" header="0" footer="0.59055118110236227"/>
  <pageSetup scale="80" orientation="landscape" r:id="rId1"/>
  <headerFooter alignWithMargins="0"/>
  <rowBreaks count="1" manualBreakCount="1">
    <brk id="34" min="10" max="19" man="1"/>
  </row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tabColor rgb="FFEB700B"/>
  </sheetPr>
  <dimension ref="A1:K24"/>
  <sheetViews>
    <sheetView showGridLines="0" view="pageBreakPreview" zoomScaleNormal="100" zoomScaleSheetLayoutView="100" workbookViewId="0">
      <selection activeCell="S9" sqref="S9"/>
    </sheetView>
  </sheetViews>
  <sheetFormatPr baseColWidth="10" defaultRowHeight="12.75" x14ac:dyDescent="0.2"/>
  <cols>
    <col min="1" max="1" width="49.5703125" customWidth="1"/>
    <col min="2" max="2" width="1.7109375" customWidth="1"/>
    <col min="3" max="3" width="14.85546875" customWidth="1"/>
    <col min="4" max="4" width="16" customWidth="1"/>
    <col min="5" max="5" width="16.28515625" customWidth="1"/>
    <col min="6" max="6" width="1.85546875" customWidth="1"/>
    <col min="7" max="7" width="7.140625" customWidth="1"/>
    <col min="8" max="8" width="1.28515625" customWidth="1"/>
    <col min="10" max="10" width="2.85546875" customWidth="1"/>
    <col min="11" max="11" width="26.7109375" customWidth="1"/>
  </cols>
  <sheetData>
    <row r="1" spans="1:11" ht="15" customHeight="1" x14ac:dyDescent="0.2">
      <c r="A1" s="1655" t="s">
        <v>2388</v>
      </c>
      <c r="B1" s="1655"/>
      <c r="C1" s="2128"/>
      <c r="D1" s="2128"/>
      <c r="E1" s="2128"/>
      <c r="F1" s="2128"/>
      <c r="G1" s="2128"/>
      <c r="H1" s="2128"/>
      <c r="I1" s="2128"/>
      <c r="J1" s="2128"/>
      <c r="K1" s="2662" t="s">
        <v>5099</v>
      </c>
    </row>
    <row r="2" spans="1:11" ht="15" customHeight="1" x14ac:dyDescent="0.2">
      <c r="A2" s="1655" t="s">
        <v>2394</v>
      </c>
      <c r="B2" s="1655"/>
      <c r="C2" s="2128"/>
      <c r="D2" s="2128"/>
      <c r="E2" s="2128"/>
      <c r="F2" s="2128"/>
      <c r="G2" s="2128"/>
      <c r="H2" s="2128"/>
      <c r="I2" s="2128"/>
      <c r="J2" s="2128"/>
      <c r="K2" s="18"/>
    </row>
    <row r="3" spans="1:11" ht="15" customHeight="1" x14ac:dyDescent="0.2">
      <c r="A3" s="2528">
        <v>2013</v>
      </c>
      <c r="B3" s="2528"/>
      <c r="C3" s="2130"/>
      <c r="D3" s="2130"/>
      <c r="E3" s="2130"/>
      <c r="F3" s="2130"/>
      <c r="G3" s="2130"/>
      <c r="H3" s="2130"/>
      <c r="I3" s="2130"/>
      <c r="J3" s="2130"/>
      <c r="K3" s="232"/>
    </row>
    <row r="4" spans="1:11" ht="12" customHeight="1" x14ac:dyDescent="0.2">
      <c r="A4" s="2470"/>
      <c r="B4" s="2470"/>
      <c r="C4" s="2130"/>
      <c r="D4" s="2130"/>
      <c r="E4" s="2130"/>
      <c r="F4" s="2130"/>
      <c r="G4" s="2130"/>
      <c r="H4" s="2130"/>
      <c r="I4" s="2130"/>
      <c r="J4" s="2130"/>
      <c r="K4" s="232"/>
    </row>
    <row r="5" spans="1:11" ht="46.5" customHeight="1" x14ac:dyDescent="0.2">
      <c r="A5" s="2529" t="s">
        <v>257</v>
      </c>
      <c r="B5" s="2529"/>
      <c r="C5" s="2529" t="s">
        <v>21</v>
      </c>
      <c r="D5" s="2529" t="s">
        <v>29</v>
      </c>
      <c r="E5" s="5934" t="s">
        <v>258</v>
      </c>
      <c r="F5" s="5934"/>
      <c r="G5" s="5934" t="s">
        <v>182</v>
      </c>
      <c r="H5" s="5934"/>
      <c r="I5" s="5934" t="s">
        <v>20</v>
      </c>
      <c r="J5" s="5934"/>
      <c r="K5" s="2529" t="s">
        <v>30</v>
      </c>
    </row>
    <row r="6" spans="1:11" ht="27" customHeight="1" x14ac:dyDescent="0.2">
      <c r="A6" s="5926" t="s">
        <v>899</v>
      </c>
      <c r="B6" s="5927"/>
      <c r="C6" s="5927"/>
      <c r="D6" s="5927"/>
      <c r="E6" s="2448">
        <f>SUM(E7)</f>
        <v>14172043.081499999</v>
      </c>
      <c r="F6" s="2058"/>
      <c r="G6" s="2065"/>
      <c r="H6" s="2060"/>
      <c r="I6" s="2633">
        <f>SUM(I7)</f>
        <v>3300</v>
      </c>
      <c r="J6" s="2062"/>
      <c r="K6" s="2056"/>
    </row>
    <row r="7" spans="1:11" ht="13.5" customHeight="1" x14ac:dyDescent="0.2">
      <c r="A7" s="5889" t="s">
        <v>289</v>
      </c>
      <c r="B7" s="5889"/>
      <c r="C7" s="5889"/>
      <c r="D7" s="5890"/>
      <c r="E7" s="2446">
        <f>SUM(E8:E19)</f>
        <v>14172043.081499999</v>
      </c>
      <c r="F7" s="2069"/>
      <c r="G7" s="2072"/>
      <c r="H7" s="2073"/>
      <c r="I7" s="2641">
        <f>SUM(I8:I19)</f>
        <v>3300</v>
      </c>
      <c r="J7" s="2074"/>
      <c r="K7" s="2075"/>
    </row>
    <row r="8" spans="1:11" ht="17.25" customHeight="1" x14ac:dyDescent="0.2">
      <c r="A8" s="2639" t="s">
        <v>2510</v>
      </c>
      <c r="B8" s="2333"/>
      <c r="C8" s="2707" t="s">
        <v>1390</v>
      </c>
      <c r="D8" s="2707" t="s">
        <v>2511</v>
      </c>
      <c r="E8" s="2449">
        <v>3471821.86</v>
      </c>
      <c r="F8" s="1965"/>
      <c r="G8" s="2715">
        <v>0.2</v>
      </c>
      <c r="H8" s="1965"/>
      <c r="I8" s="2661">
        <v>2500</v>
      </c>
      <c r="J8" s="1963"/>
      <c r="K8" s="2011"/>
    </row>
    <row r="9" spans="1:11" ht="25.5" x14ac:dyDescent="0.2">
      <c r="A9" s="2639" t="s">
        <v>1759</v>
      </c>
      <c r="B9" s="2333"/>
      <c r="C9" s="2707" t="s">
        <v>1390</v>
      </c>
      <c r="D9" s="2707" t="s">
        <v>1760</v>
      </c>
      <c r="E9" s="2449">
        <v>788597.67</v>
      </c>
      <c r="F9" s="1965"/>
      <c r="G9" s="2715">
        <v>0.2</v>
      </c>
      <c r="H9" s="1965"/>
      <c r="I9" s="2661">
        <v>350</v>
      </c>
      <c r="J9" s="1963"/>
      <c r="K9" s="2011"/>
    </row>
    <row r="10" spans="1:11" ht="25.5" x14ac:dyDescent="0.2">
      <c r="A10" s="2639" t="s">
        <v>1762</v>
      </c>
      <c r="B10" s="2333"/>
      <c r="C10" s="2707" t="s">
        <v>1390</v>
      </c>
      <c r="D10" s="2718" t="s">
        <v>2620</v>
      </c>
      <c r="E10" s="2449">
        <v>797500.33</v>
      </c>
      <c r="F10" s="1965"/>
      <c r="G10" s="2715">
        <v>0.2</v>
      </c>
      <c r="H10" s="1965"/>
      <c r="I10" s="2661">
        <v>350</v>
      </c>
      <c r="J10" s="1963"/>
      <c r="K10" s="2011"/>
    </row>
    <row r="11" spans="1:11" x14ac:dyDescent="0.2">
      <c r="A11" s="2639" t="s">
        <v>1764</v>
      </c>
      <c r="B11" s="2333"/>
      <c r="C11" s="2707" t="s">
        <v>1705</v>
      </c>
      <c r="D11" s="2707" t="s">
        <v>882</v>
      </c>
      <c r="E11" s="2449">
        <v>167438.22</v>
      </c>
      <c r="F11" s="1965"/>
      <c r="G11" s="2715">
        <v>0.15</v>
      </c>
      <c r="H11" s="1965"/>
      <c r="I11" s="2661">
        <v>100</v>
      </c>
      <c r="J11" s="1963"/>
      <c r="K11" s="2011"/>
    </row>
    <row r="12" spans="1:11" ht="24.75" customHeight="1" x14ac:dyDescent="0.2">
      <c r="A12" s="2639" t="s">
        <v>1738</v>
      </c>
      <c r="B12" s="2333"/>
      <c r="C12" s="2707" t="s">
        <v>352</v>
      </c>
      <c r="D12" s="2707" t="s">
        <v>1619</v>
      </c>
      <c r="E12" s="2449">
        <v>1145329.0044</v>
      </c>
      <c r="F12" s="1965"/>
      <c r="G12" s="2715">
        <v>0.35</v>
      </c>
      <c r="H12" s="1965"/>
      <c r="I12" s="2643" t="s">
        <v>2278</v>
      </c>
      <c r="J12" s="1963"/>
      <c r="K12" s="2011" t="s">
        <v>1822</v>
      </c>
    </row>
    <row r="13" spans="1:11" ht="38.25" x14ac:dyDescent="0.2">
      <c r="A13" s="2639" t="s">
        <v>5103</v>
      </c>
      <c r="B13" s="2333"/>
      <c r="C13" s="2707" t="s">
        <v>352</v>
      </c>
      <c r="D13" s="2707" t="s">
        <v>1741</v>
      </c>
      <c r="E13" s="2449">
        <v>1408391.9983000001</v>
      </c>
      <c r="F13" s="1965"/>
      <c r="G13" s="2715">
        <v>0.35</v>
      </c>
      <c r="H13" s="1965"/>
      <c r="I13" s="2643" t="s">
        <v>2279</v>
      </c>
      <c r="J13" s="1963"/>
      <c r="K13" s="2011" t="s">
        <v>1822</v>
      </c>
    </row>
    <row r="14" spans="1:11" ht="42.75" customHeight="1" x14ac:dyDescent="0.2">
      <c r="A14" s="2639" t="s">
        <v>5100</v>
      </c>
      <c r="B14" s="2333"/>
      <c r="C14" s="2707" t="s">
        <v>352</v>
      </c>
      <c r="D14" s="2707" t="s">
        <v>1741</v>
      </c>
      <c r="E14" s="2449">
        <v>1395747.9983000001</v>
      </c>
      <c r="F14" s="1965"/>
      <c r="G14" s="2715">
        <v>0.35</v>
      </c>
      <c r="H14" s="1965"/>
      <c r="I14" s="2643" t="s">
        <v>2280</v>
      </c>
      <c r="J14" s="1963"/>
      <c r="K14" s="2011" t="s">
        <v>1822</v>
      </c>
    </row>
    <row r="15" spans="1:11" ht="27" customHeight="1" x14ac:dyDescent="0.2">
      <c r="A15" s="2639" t="s">
        <v>1743</v>
      </c>
      <c r="B15" s="2333"/>
      <c r="C15" s="2707" t="s">
        <v>352</v>
      </c>
      <c r="D15" s="2707" t="s">
        <v>1741</v>
      </c>
      <c r="E15" s="2449">
        <v>668181.99939999997</v>
      </c>
      <c r="F15" s="1965"/>
      <c r="G15" s="2715">
        <v>0.45</v>
      </c>
      <c r="H15" s="1965"/>
      <c r="I15" s="2643" t="s">
        <v>2280</v>
      </c>
      <c r="J15" s="1963"/>
      <c r="K15" s="2011" t="s">
        <v>1822</v>
      </c>
    </row>
    <row r="16" spans="1:11" ht="30.75" customHeight="1" x14ac:dyDescent="0.2">
      <c r="A16" s="2639" t="s">
        <v>1745</v>
      </c>
      <c r="B16" s="2333"/>
      <c r="C16" s="2707" t="s">
        <v>352</v>
      </c>
      <c r="D16" s="2707" t="s">
        <v>1741</v>
      </c>
      <c r="E16" s="2449">
        <v>330646.9951</v>
      </c>
      <c r="F16" s="1965"/>
      <c r="G16" s="2715">
        <v>0.55000000000000004</v>
      </c>
      <c r="H16" s="1965"/>
      <c r="I16" s="2643" t="s">
        <v>2281</v>
      </c>
      <c r="J16" s="1963"/>
      <c r="K16" s="2011" t="s">
        <v>1822</v>
      </c>
    </row>
    <row r="17" spans="1:11" ht="30" customHeight="1" x14ac:dyDescent="0.2">
      <c r="A17" s="2639" t="s">
        <v>1747</v>
      </c>
      <c r="B17" s="2333"/>
      <c r="C17" s="2707" t="s">
        <v>352</v>
      </c>
      <c r="D17" s="2707" t="s">
        <v>1741</v>
      </c>
      <c r="E17" s="2449">
        <v>1214664.0024000001</v>
      </c>
      <c r="F17" s="1965"/>
      <c r="G17" s="2715">
        <v>0.55000000000000004</v>
      </c>
      <c r="H17" s="1965"/>
      <c r="I17" s="2643" t="s">
        <v>2282</v>
      </c>
      <c r="J17" s="1963"/>
      <c r="K17" s="2011" t="s">
        <v>1822</v>
      </c>
    </row>
    <row r="18" spans="1:11" ht="25.5" x14ac:dyDescent="0.2">
      <c r="A18" s="2639" t="s">
        <v>1749</v>
      </c>
      <c r="B18" s="2333"/>
      <c r="C18" s="2707" t="s">
        <v>352</v>
      </c>
      <c r="D18" s="2707" t="s">
        <v>1750</v>
      </c>
      <c r="E18" s="2449">
        <v>1395135.0044</v>
      </c>
      <c r="F18" s="1965"/>
      <c r="G18" s="2715">
        <v>0.4</v>
      </c>
      <c r="H18" s="1965"/>
      <c r="I18" s="2643" t="s">
        <v>2283</v>
      </c>
      <c r="J18" s="1963"/>
      <c r="K18" s="2011" t="s">
        <v>1822</v>
      </c>
    </row>
    <row r="19" spans="1:11" ht="41.25" customHeight="1" x14ac:dyDescent="0.2">
      <c r="A19" s="2640" t="s">
        <v>5101</v>
      </c>
      <c r="B19" s="2336"/>
      <c r="C19" s="2482" t="s">
        <v>352</v>
      </c>
      <c r="D19" s="2482" t="s">
        <v>1750</v>
      </c>
      <c r="E19" s="2469">
        <v>1388587.9992</v>
      </c>
      <c r="F19" s="1957"/>
      <c r="G19" s="2720">
        <v>0.4</v>
      </c>
      <c r="H19" s="1957"/>
      <c r="I19" s="2644" t="s">
        <v>2261</v>
      </c>
      <c r="J19" s="1955"/>
      <c r="K19" s="2104" t="s">
        <v>1822</v>
      </c>
    </row>
    <row r="20" spans="1:11" ht="15" customHeight="1" x14ac:dyDescent="0.2"/>
    <row r="22" spans="1:11" x14ac:dyDescent="0.2">
      <c r="A22" s="2721" t="s">
        <v>2599</v>
      </c>
    </row>
    <row r="24" spans="1:11" ht="39" customHeight="1" x14ac:dyDescent="0.2"/>
  </sheetData>
  <mergeCells count="5">
    <mergeCell ref="E5:F5"/>
    <mergeCell ref="G5:H5"/>
    <mergeCell ref="I5:J5"/>
    <mergeCell ref="A6:D6"/>
    <mergeCell ref="A7:D7"/>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4">
    <tabColor rgb="FFEB700B"/>
  </sheetPr>
  <dimension ref="A1:K18"/>
  <sheetViews>
    <sheetView showGridLines="0" view="pageBreakPreview" zoomScaleNormal="100" zoomScaleSheetLayoutView="100" workbookViewId="0">
      <selection activeCell="S9" sqref="S9"/>
    </sheetView>
  </sheetViews>
  <sheetFormatPr baseColWidth="10" defaultRowHeight="12.75" x14ac:dyDescent="0.2"/>
  <cols>
    <col min="1" max="1" width="44.85546875" customWidth="1"/>
    <col min="2" max="2" width="2.85546875" customWidth="1"/>
    <col min="3" max="3" width="14.42578125" customWidth="1"/>
    <col min="4" max="4" width="15.7109375" customWidth="1"/>
    <col min="5" max="5" width="15.28515625" customWidth="1"/>
    <col min="6" max="6" width="2.42578125" customWidth="1"/>
    <col min="7" max="7" width="6.140625" customWidth="1"/>
    <col min="8" max="8" width="2.28515625" customWidth="1"/>
    <col min="9" max="9" width="11.140625" customWidth="1"/>
    <col min="10" max="10" width="3.28515625" customWidth="1"/>
    <col min="11" max="11" width="25.140625" customWidth="1"/>
  </cols>
  <sheetData>
    <row r="1" spans="1:11" ht="18" x14ac:dyDescent="0.2">
      <c r="A1" s="1655" t="s">
        <v>2388</v>
      </c>
      <c r="B1" s="1655"/>
      <c r="C1" s="2128"/>
      <c r="D1" s="2128"/>
      <c r="E1" s="2128"/>
      <c r="F1" s="2128"/>
      <c r="G1" s="2128"/>
      <c r="H1" s="2128"/>
      <c r="I1" s="2128"/>
      <c r="J1" s="2128"/>
      <c r="K1" s="2662" t="s">
        <v>5099</v>
      </c>
    </row>
    <row r="2" spans="1:11" ht="18" x14ac:dyDescent="0.2">
      <c r="A2" s="1655" t="s">
        <v>2394</v>
      </c>
      <c r="B2" s="1655"/>
      <c r="C2" s="2128"/>
      <c r="D2" s="2128"/>
      <c r="E2" s="2128"/>
      <c r="F2" s="2128"/>
      <c r="G2" s="2128"/>
      <c r="H2" s="2128"/>
      <c r="I2" s="2128"/>
      <c r="J2" s="2128"/>
      <c r="K2" s="18"/>
    </row>
    <row r="3" spans="1:11" ht="18" x14ac:dyDescent="0.2">
      <c r="A3" s="2528">
        <v>2013</v>
      </c>
      <c r="B3" s="2528"/>
      <c r="C3" s="2130"/>
      <c r="D3" s="2130"/>
      <c r="E3" s="2130"/>
      <c r="F3" s="2130"/>
      <c r="G3" s="2130"/>
      <c r="H3" s="2130"/>
      <c r="I3" s="2130"/>
      <c r="J3" s="2130"/>
      <c r="K3" s="232"/>
    </row>
    <row r="4" spans="1:11" ht="18" x14ac:dyDescent="0.2">
      <c r="A4" s="2470"/>
      <c r="B4" s="2470"/>
      <c r="C4" s="2130"/>
      <c r="D4" s="2130"/>
      <c r="E4" s="2130"/>
      <c r="F4" s="2130"/>
      <c r="G4" s="2130"/>
      <c r="H4" s="2130"/>
      <c r="I4" s="2130"/>
      <c r="J4" s="2130"/>
      <c r="K4" s="232"/>
    </row>
    <row r="5" spans="1:11" ht="47.25" customHeight="1" x14ac:dyDescent="0.2">
      <c r="A5" s="2529" t="s">
        <v>257</v>
      </c>
      <c r="B5" s="2529"/>
      <c r="C5" s="2529" t="s">
        <v>21</v>
      </c>
      <c r="D5" s="2529" t="s">
        <v>29</v>
      </c>
      <c r="E5" s="5934" t="s">
        <v>258</v>
      </c>
      <c r="F5" s="5934"/>
      <c r="G5" s="5934" t="s">
        <v>182</v>
      </c>
      <c r="H5" s="5934"/>
      <c r="I5" s="5934" t="s">
        <v>20</v>
      </c>
      <c r="J5" s="5934"/>
      <c r="K5" s="2529" t="s">
        <v>30</v>
      </c>
    </row>
    <row r="6" spans="1:11" ht="18.75" customHeight="1" x14ac:dyDescent="0.2">
      <c r="A6" s="5926" t="s">
        <v>909</v>
      </c>
      <c r="B6" s="5927"/>
      <c r="C6" s="5927"/>
      <c r="D6" s="5927"/>
      <c r="E6" s="2448">
        <f>SUM(E7,E9)</f>
        <v>2816098.9992</v>
      </c>
      <c r="F6" s="2058"/>
      <c r="G6" s="2065"/>
      <c r="H6" s="2060"/>
      <c r="I6" s="2633">
        <f>SUM(I7,I9)</f>
        <v>0</v>
      </c>
      <c r="J6" s="2062"/>
      <c r="K6" s="2056"/>
    </row>
    <row r="7" spans="1:11" ht="15" customHeight="1" x14ac:dyDescent="0.2">
      <c r="A7" s="5889" t="s">
        <v>294</v>
      </c>
      <c r="B7" s="5889"/>
      <c r="C7" s="5889"/>
      <c r="D7" s="5890"/>
      <c r="E7" s="2446">
        <f>SUM(E8)</f>
        <v>2000000</v>
      </c>
      <c r="F7" s="2069"/>
      <c r="G7" s="2072"/>
      <c r="H7" s="2073"/>
      <c r="I7" s="2641">
        <f>SUM(I8)</f>
        <v>0</v>
      </c>
      <c r="J7" s="2074"/>
      <c r="K7" s="2075"/>
    </row>
    <row r="8" spans="1:11" ht="25.5" x14ac:dyDescent="0.2">
      <c r="A8" s="2427" t="s">
        <v>1753</v>
      </c>
      <c r="B8" s="1995"/>
      <c r="C8" s="2707" t="s">
        <v>355</v>
      </c>
      <c r="D8" s="2707" t="s">
        <v>496</v>
      </c>
      <c r="E8" s="2449">
        <v>2000000</v>
      </c>
      <c r="F8" s="1965"/>
      <c r="G8" s="1966">
        <v>0.99</v>
      </c>
      <c r="H8" s="1965"/>
      <c r="I8" s="2643" t="s">
        <v>1754</v>
      </c>
      <c r="J8" s="1963"/>
      <c r="K8" s="2011"/>
    </row>
    <row r="9" spans="1:11" ht="17.25" customHeight="1" x14ac:dyDescent="0.2">
      <c r="A9" s="5889" t="s">
        <v>289</v>
      </c>
      <c r="B9" s="5889"/>
      <c r="C9" s="5889"/>
      <c r="D9" s="5890"/>
      <c r="E9" s="2446">
        <f>SUM(E10:E13)</f>
        <v>816098.99919999996</v>
      </c>
      <c r="F9" s="2069"/>
      <c r="G9" s="2072"/>
      <c r="H9" s="2073"/>
      <c r="I9" s="2641">
        <f>SUM(I10:I13)</f>
        <v>0</v>
      </c>
      <c r="J9" s="2074"/>
      <c r="K9" s="2075"/>
    </row>
    <row r="10" spans="1:11" ht="38.25" x14ac:dyDescent="0.2">
      <c r="A10" s="2639" t="s">
        <v>2508</v>
      </c>
      <c r="B10" s="2333"/>
      <c r="C10" s="2707" t="s">
        <v>1390</v>
      </c>
      <c r="D10" s="1967" t="s">
        <v>497</v>
      </c>
      <c r="E10" s="2449">
        <v>83524.999599999996</v>
      </c>
      <c r="F10" s="1965"/>
      <c r="G10" s="1966">
        <v>0.5</v>
      </c>
      <c r="H10" s="1965"/>
      <c r="I10" s="2661" t="s">
        <v>2284</v>
      </c>
      <c r="J10" s="1963"/>
      <c r="K10" s="1962" t="s">
        <v>2288</v>
      </c>
    </row>
    <row r="11" spans="1:11" ht="25.5" x14ac:dyDescent="0.2">
      <c r="A11" s="2639" t="s">
        <v>1729</v>
      </c>
      <c r="B11" s="2333"/>
      <c r="C11" s="2707" t="s">
        <v>352</v>
      </c>
      <c r="D11" s="2707" t="s">
        <v>1730</v>
      </c>
      <c r="E11" s="2449">
        <v>334056.99719999998</v>
      </c>
      <c r="F11" s="1965"/>
      <c r="G11" s="1966">
        <v>0.45</v>
      </c>
      <c r="H11" s="1965"/>
      <c r="I11" s="2661" t="s">
        <v>2285</v>
      </c>
      <c r="J11" s="1963"/>
      <c r="K11" s="2011" t="s">
        <v>2286</v>
      </c>
    </row>
    <row r="12" spans="1:11" ht="25.5" x14ac:dyDescent="0.2">
      <c r="A12" s="2639" t="s">
        <v>2509</v>
      </c>
      <c r="B12" s="2333"/>
      <c r="C12" s="2707" t="s">
        <v>1052</v>
      </c>
      <c r="D12" s="2707" t="s">
        <v>1733</v>
      </c>
      <c r="E12" s="2449">
        <v>105840.00079999999</v>
      </c>
      <c r="F12" s="1965"/>
      <c r="G12" s="1966">
        <v>0.15</v>
      </c>
      <c r="H12" s="1965"/>
      <c r="I12" s="2661" t="s">
        <v>2287</v>
      </c>
      <c r="J12" s="1963"/>
      <c r="K12" s="2011" t="s">
        <v>2286</v>
      </c>
    </row>
    <row r="13" spans="1:11" ht="25.5" x14ac:dyDescent="0.2">
      <c r="A13" s="2639" t="s">
        <v>1735</v>
      </c>
      <c r="B13" s="2333"/>
      <c r="C13" s="2707" t="s">
        <v>352</v>
      </c>
      <c r="D13" s="2707" t="s">
        <v>1736</v>
      </c>
      <c r="E13" s="2449">
        <v>292677.00160000002</v>
      </c>
      <c r="F13" s="1965"/>
      <c r="G13" s="1966">
        <v>0.05</v>
      </c>
      <c r="H13" s="1965"/>
      <c r="I13" s="2661" t="s">
        <v>2252</v>
      </c>
      <c r="J13" s="1963"/>
      <c r="K13" s="2011" t="s">
        <v>2286</v>
      </c>
    </row>
    <row r="14" spans="1:11" ht="18.75" customHeight="1" x14ac:dyDescent="0.2">
      <c r="A14" s="5926" t="s">
        <v>2200</v>
      </c>
      <c r="B14" s="5927"/>
      <c r="C14" s="5927"/>
      <c r="D14" s="5927"/>
      <c r="E14" s="2448">
        <f>SUM(E15)</f>
        <v>83523.004400000005</v>
      </c>
      <c r="F14" s="2058"/>
      <c r="G14" s="2065"/>
      <c r="H14" s="2060"/>
      <c r="I14" s="2633">
        <f>SUM(I15)</f>
        <v>0</v>
      </c>
      <c r="J14" s="2062"/>
      <c r="K14" s="2056"/>
    </row>
    <row r="15" spans="1:11" ht="18.75" customHeight="1" x14ac:dyDescent="0.2">
      <c r="A15" s="5889" t="s">
        <v>289</v>
      </c>
      <c r="B15" s="5889"/>
      <c r="C15" s="5889"/>
      <c r="D15" s="5890"/>
      <c r="E15" s="2446">
        <f>SUM(E16:E16)</f>
        <v>83523.004400000005</v>
      </c>
      <c r="F15" s="2069"/>
      <c r="G15" s="2072"/>
      <c r="H15" s="2073"/>
      <c r="I15" s="2641">
        <f>SUM(I16:I16)</f>
        <v>0</v>
      </c>
      <c r="J15" s="2074"/>
      <c r="K15" s="2075"/>
    </row>
    <row r="16" spans="1:11" ht="25.5" x14ac:dyDescent="0.2">
      <c r="A16" s="2640" t="s">
        <v>2508</v>
      </c>
      <c r="B16" s="2336"/>
      <c r="C16" s="2482" t="s">
        <v>1390</v>
      </c>
      <c r="D16" s="1959" t="s">
        <v>497</v>
      </c>
      <c r="E16" s="2469">
        <v>83523.004400000005</v>
      </c>
      <c r="F16" s="1957"/>
      <c r="G16" s="1958">
        <v>0.5</v>
      </c>
      <c r="H16" s="1957"/>
      <c r="I16" s="2717" t="s">
        <v>2284</v>
      </c>
      <c r="J16" s="1955"/>
      <c r="K16" s="1954" t="s">
        <v>1821</v>
      </c>
    </row>
    <row r="17" spans="1:11" x14ac:dyDescent="0.2">
      <c r="A17" s="2338"/>
      <c r="B17" s="2338"/>
      <c r="C17" s="2476"/>
      <c r="D17" s="1952"/>
      <c r="E17" s="2646"/>
      <c r="F17" s="1949"/>
      <c r="G17" s="1950"/>
      <c r="H17" s="1949"/>
      <c r="I17" s="2722"/>
      <c r="J17" s="1947"/>
      <c r="K17" s="1946"/>
    </row>
    <row r="18" spans="1:11" x14ac:dyDescent="0.2">
      <c r="A18" s="2042" t="s">
        <v>1273</v>
      </c>
      <c r="B18" s="2042"/>
      <c r="C18" s="2376"/>
      <c r="D18" s="2376"/>
      <c r="E18" s="2223"/>
      <c r="F18" s="2375"/>
      <c r="G18" s="2314"/>
      <c r="H18" s="2375"/>
      <c r="I18" s="2314"/>
      <c r="J18" s="2375"/>
      <c r="K18" s="2314"/>
    </row>
  </sheetData>
  <mergeCells count="8">
    <mergeCell ref="E5:F5"/>
    <mergeCell ref="G5:H5"/>
    <mergeCell ref="I5:J5"/>
    <mergeCell ref="A15:D15"/>
    <mergeCell ref="A7:D7"/>
    <mergeCell ref="A9:D9"/>
    <mergeCell ref="A6:D6"/>
    <mergeCell ref="A14:D14"/>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EB700B"/>
  </sheetPr>
  <dimension ref="A1:D27"/>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1.42578125" style="58" customWidth="1"/>
    <col min="2" max="2" width="17" style="58" customWidth="1"/>
    <col min="3" max="3" width="7.570312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4" s="20" customFormat="1" ht="15" customHeight="1" x14ac:dyDescent="0.25">
      <c r="A1" s="4946" t="s">
        <v>4275</v>
      </c>
      <c r="B1" s="2315"/>
      <c r="C1" s="4947" t="s">
        <v>5049</v>
      </c>
    </row>
    <row r="2" spans="1:4" s="20" customFormat="1" ht="15" customHeight="1" x14ac:dyDescent="0.25">
      <c r="A2" s="4946" t="s">
        <v>5385</v>
      </c>
      <c r="B2" s="2315"/>
      <c r="C2" s="4947"/>
    </row>
    <row r="3" spans="1:4" s="20" customFormat="1" ht="15" customHeight="1" x14ac:dyDescent="0.25">
      <c r="A3" s="4954">
        <v>2013</v>
      </c>
      <c r="B3" s="2478"/>
      <c r="C3" s="2478"/>
    </row>
    <row r="4" spans="1:4" s="20" customFormat="1" ht="18" x14ac:dyDescent="0.25">
      <c r="A4" s="2318"/>
      <c r="B4" s="2478"/>
      <c r="C4" s="2478"/>
    </row>
    <row r="5" spans="1:4" ht="34.5" customHeight="1" x14ac:dyDescent="0.25">
      <c r="A5" s="4944" t="s">
        <v>33</v>
      </c>
      <c r="B5" s="5828" t="s">
        <v>259</v>
      </c>
      <c r="C5" s="5828"/>
    </row>
    <row r="6" spans="1:4" s="17" customFormat="1" ht="19.5" customHeight="1" x14ac:dyDescent="0.25">
      <c r="A6" s="2653" t="s">
        <v>31</v>
      </c>
      <c r="B6" s="2473">
        <f>SUM(B7:B8)</f>
        <v>26441137.479999997</v>
      </c>
      <c r="C6" s="2704"/>
    </row>
    <row r="7" spans="1:4" s="60" customFormat="1" ht="30.95" customHeight="1" x14ac:dyDescent="0.2">
      <c r="A7" s="5127" t="s">
        <v>1767</v>
      </c>
      <c r="B7" s="5112">
        <f>'32-E382op-Uproc'!O7</f>
        <v>13220568.739999998</v>
      </c>
      <c r="C7" s="5128"/>
    </row>
    <row r="8" spans="1:4" s="60" customFormat="1" ht="30.95" customHeight="1" x14ac:dyDescent="0.2">
      <c r="A8" s="5129" t="s">
        <v>909</v>
      </c>
      <c r="B8" s="5118">
        <f>'32- E382op-Uproc (2)'!E6</f>
        <v>13220568.739999998</v>
      </c>
      <c r="C8" s="5130"/>
    </row>
    <row r="9" spans="1:4" s="60" customFormat="1" ht="15.75" customHeight="1" x14ac:dyDescent="0.2">
      <c r="A9" s="2723"/>
      <c r="B9" s="2677"/>
      <c r="C9" s="2703"/>
    </row>
    <row r="10" spans="1:4" s="6" customFormat="1" ht="14.1" customHeight="1" x14ac:dyDescent="0.2">
      <c r="A10" s="2042" t="s">
        <v>1273</v>
      </c>
      <c r="B10" s="2314"/>
      <c r="C10" s="2314"/>
    </row>
    <row r="11" spans="1:4" s="6" customFormat="1" x14ac:dyDescent="0.25">
      <c r="A11" s="130"/>
      <c r="B11" s="58"/>
      <c r="C11" s="58"/>
      <c r="D11" s="58"/>
    </row>
    <row r="12" spans="1:4" s="6" customFormat="1" x14ac:dyDescent="0.25">
      <c r="A12" s="130"/>
      <c r="B12" s="58"/>
      <c r="C12" s="58"/>
      <c r="D12" s="58"/>
    </row>
    <row r="13" spans="1:4" s="6" customFormat="1" x14ac:dyDescent="0.25">
      <c r="A13" s="58"/>
      <c r="B13" s="58"/>
      <c r="C13" s="58"/>
      <c r="D13" s="58"/>
    </row>
    <row r="14" spans="1:4" s="6" customFormat="1" x14ac:dyDescent="0.25">
      <c r="A14" s="58"/>
      <c r="B14" s="58"/>
      <c r="C14" s="58"/>
      <c r="D14" s="58"/>
    </row>
    <row r="15" spans="1:4" s="6" customFormat="1" x14ac:dyDescent="0.25">
      <c r="A15" s="58"/>
      <c r="B15" s="58"/>
      <c r="C15" s="58"/>
      <c r="D15" s="58"/>
    </row>
    <row r="16" spans="1:4" s="6" customFormat="1" x14ac:dyDescent="0.25">
      <c r="A16" s="58"/>
      <c r="B16" s="58"/>
      <c r="C16" s="58"/>
      <c r="D16" s="58"/>
    </row>
    <row r="17" spans="1:4" s="6" customFormat="1" x14ac:dyDescent="0.25">
      <c r="A17" s="58"/>
      <c r="B17" s="58"/>
      <c r="C17" s="58"/>
      <c r="D17" s="58"/>
    </row>
    <row r="18" spans="1:4" s="6" customFormat="1" ht="15.75" x14ac:dyDescent="0.25">
      <c r="A18" s="58"/>
      <c r="B18" s="1167"/>
      <c r="C18" s="58"/>
      <c r="D18" s="58"/>
    </row>
    <row r="19" spans="1:4" s="6" customFormat="1" x14ac:dyDescent="0.25">
      <c r="A19" s="58"/>
      <c r="B19" s="58"/>
      <c r="C19" s="58"/>
      <c r="D19" s="58"/>
    </row>
    <row r="20" spans="1:4" s="6" customFormat="1" x14ac:dyDescent="0.25">
      <c r="A20" s="58"/>
      <c r="B20" s="58"/>
      <c r="C20" s="58"/>
      <c r="D20" s="58"/>
    </row>
    <row r="21" spans="1:4" s="6" customFormat="1" x14ac:dyDescent="0.25">
      <c r="A21" s="58"/>
      <c r="B21" s="58"/>
      <c r="C21" s="58"/>
      <c r="D21" s="58"/>
    </row>
    <row r="22" spans="1:4" s="6" customFormat="1" x14ac:dyDescent="0.25">
      <c r="A22" s="58"/>
      <c r="B22" s="58"/>
      <c r="C22" s="58"/>
      <c r="D22" s="58"/>
    </row>
    <row r="23" spans="1:4" s="6" customFormat="1" x14ac:dyDescent="0.25">
      <c r="A23" s="58"/>
      <c r="B23" s="58"/>
      <c r="C23" s="58"/>
      <c r="D23" s="58"/>
    </row>
    <row r="24" spans="1:4" s="6" customFormat="1" x14ac:dyDescent="0.25">
      <c r="A24" s="58"/>
      <c r="B24" s="58"/>
      <c r="C24" s="58"/>
      <c r="D24" s="58"/>
    </row>
    <row r="27" spans="1:4" ht="15.75" x14ac:dyDescent="0.25">
      <c r="A27" s="1355"/>
    </row>
  </sheetData>
  <mergeCells count="1">
    <mergeCell ref="B5:C5"/>
  </mergeCells>
  <phoneticPr fontId="0" type="noConversion"/>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&amp;L&amp;"Tahoma,Normal"330</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EB700B"/>
  </sheetPr>
  <dimension ref="A1:AP138"/>
  <sheetViews>
    <sheetView showGridLines="0" view="pageBreakPreview" zoomScaleNormal="70" zoomScaleSheetLayoutView="100" workbookViewId="0">
      <selection activeCell="P16" sqref="P16"/>
    </sheetView>
  </sheetViews>
  <sheetFormatPr baseColWidth="10" defaultColWidth="11.42578125" defaultRowHeight="15.75" x14ac:dyDescent="0.25"/>
  <cols>
    <col min="1" max="1" width="0.140625" style="17" customWidth="1"/>
    <col min="2" max="2" width="8.42578125" style="17" hidden="1" customWidth="1"/>
    <col min="3" max="3" width="11.85546875" style="17" hidden="1" customWidth="1"/>
    <col min="4" max="5" width="11.28515625" style="17" hidden="1" customWidth="1"/>
    <col min="6" max="6" width="9.42578125" style="17" hidden="1" customWidth="1"/>
    <col min="7" max="7" width="21.5703125" style="17" hidden="1" customWidth="1"/>
    <col min="8" max="8" width="15.5703125" style="17" hidden="1" customWidth="1"/>
    <col min="9" max="9" width="1.5703125" style="17" hidden="1" customWidth="1"/>
    <col min="10" max="10" width="9" style="17" hidden="1" customWidth="1"/>
    <col min="11" max="11" width="36.140625" style="17" customWidth="1"/>
    <col min="12" max="12" width="1.85546875" style="17" customWidth="1"/>
    <col min="13" max="13" width="20.5703125" style="17" customWidth="1"/>
    <col min="14" max="14" width="20.28515625" style="17" customWidth="1"/>
    <col min="15" max="15" width="16.42578125" style="168" customWidth="1"/>
    <col min="16" max="16" width="2.42578125" style="3" customWidth="1"/>
    <col min="17" max="17" width="7.7109375" style="170" customWidth="1"/>
    <col min="18" max="18" width="1.85546875" style="3" customWidth="1"/>
    <col min="19" max="19" width="10.28515625" style="17" customWidth="1"/>
    <col min="20" max="20" width="2.5703125" style="3" customWidth="1"/>
    <col min="21" max="21" width="21.5703125" style="17" customWidth="1"/>
    <col min="22" max="22" width="10" style="17" hidden="1" customWidth="1"/>
    <col min="23" max="23" width="11.140625" style="17" hidden="1" customWidth="1"/>
    <col min="24" max="24" width="13.140625" style="17" hidden="1" customWidth="1"/>
    <col min="25" max="25" width="8" style="17" hidden="1" customWidth="1"/>
    <col min="26" max="26" width="9.42578125" style="17" hidden="1" customWidth="1"/>
    <col min="27" max="27" width="28.5703125" style="17" hidden="1" customWidth="1"/>
    <col min="28" max="28" width="48.5703125" style="17" hidden="1" customWidth="1"/>
    <col min="29" max="29" width="31.42578125" style="17" hidden="1" customWidth="1"/>
    <col min="30" max="30" width="44.5703125" style="17" hidden="1" customWidth="1"/>
    <col min="31" max="31" width="16.7109375" style="17" hidden="1" customWidth="1"/>
    <col min="32" max="32" width="20.7109375" style="17" hidden="1" customWidth="1"/>
    <col min="33" max="33" width="14" style="17" hidden="1" customWidth="1"/>
    <col min="34" max="34" width="21" style="17" hidden="1" customWidth="1"/>
    <col min="35" max="35" width="14" style="17" hidden="1" customWidth="1"/>
    <col min="36" max="36" width="27.85546875" style="17" hidden="1" customWidth="1"/>
    <col min="37" max="42" width="11.42578125" style="17" hidden="1" customWidth="1"/>
    <col min="43" max="16384" width="11.42578125" style="17"/>
  </cols>
  <sheetData>
    <row r="1" spans="1:42" s="20" customFormat="1" ht="15" customHeight="1" x14ac:dyDescent="0.25">
      <c r="K1" s="1655" t="s">
        <v>2388</v>
      </c>
      <c r="L1" s="1655"/>
      <c r="M1" s="2190"/>
      <c r="N1" s="2190"/>
      <c r="O1" s="2190"/>
      <c r="P1" s="2242"/>
      <c r="Q1" s="2242"/>
      <c r="R1" s="2242"/>
      <c r="S1" s="2242"/>
      <c r="T1" s="2242"/>
      <c r="U1" s="2645" t="s">
        <v>5110</v>
      </c>
      <c r="W1" s="84"/>
      <c r="X1" s="84"/>
    </row>
    <row r="2" spans="1:42" s="20" customFormat="1" ht="15" customHeight="1" x14ac:dyDescent="0.25">
      <c r="K2" s="1655" t="s">
        <v>2395</v>
      </c>
      <c r="L2" s="1655"/>
      <c r="M2" s="2190"/>
      <c r="N2" s="2190"/>
      <c r="O2" s="2190"/>
      <c r="P2" s="2242"/>
      <c r="Q2" s="2242"/>
      <c r="R2" s="2242"/>
      <c r="S2" s="2242"/>
      <c r="T2" s="2242"/>
      <c r="U2" s="2242"/>
      <c r="W2" s="84"/>
      <c r="X2" s="84"/>
    </row>
    <row r="3" spans="1:42" s="20" customFormat="1" ht="15" customHeight="1" x14ac:dyDescent="0.25">
      <c r="A3" s="20" t="s">
        <v>1297</v>
      </c>
      <c r="K3" s="2528">
        <v>2013</v>
      </c>
      <c r="L3" s="2528"/>
      <c r="M3" s="2595"/>
      <c r="N3" s="2595"/>
      <c r="O3" s="2595"/>
      <c r="P3" s="2504"/>
      <c r="Q3" s="2504"/>
      <c r="R3" s="2504"/>
      <c r="S3" s="2504"/>
      <c r="T3" s="2504"/>
      <c r="U3" s="2504"/>
      <c r="W3" s="85"/>
      <c r="X3" s="85"/>
      <c r="Y3" s="86"/>
      <c r="Z3" s="58"/>
      <c r="AA3" s="58"/>
      <c r="AB3" s="58"/>
      <c r="AC3" s="58"/>
    </row>
    <row r="4" spans="1:42" s="20" customFormat="1" ht="12" customHeight="1" x14ac:dyDescent="0.25">
      <c r="K4" s="2318"/>
      <c r="L4" s="2318"/>
      <c r="M4" s="2595"/>
      <c r="N4" s="2595"/>
      <c r="O4" s="2595"/>
      <c r="P4" s="2504"/>
      <c r="Q4" s="2504"/>
      <c r="R4" s="2504"/>
      <c r="S4" s="2504"/>
      <c r="T4" s="2504"/>
      <c r="U4" s="2504"/>
      <c r="W4" s="85"/>
      <c r="X4" s="85"/>
      <c r="Y4" s="1651"/>
      <c r="Z4" s="58"/>
      <c r="AA4" s="58"/>
      <c r="AB4" s="58"/>
      <c r="AC4" s="58"/>
    </row>
    <row r="5" spans="1:42" ht="46.5" customHeight="1" x14ac:dyDescent="0.25">
      <c r="A5" s="332" t="s">
        <v>50</v>
      </c>
      <c r="B5" s="332" t="s">
        <v>44</v>
      </c>
      <c r="C5" s="332" t="s">
        <v>172</v>
      </c>
      <c r="D5" s="567" t="s">
        <v>261</v>
      </c>
      <c r="E5" s="1289"/>
      <c r="F5" s="332" t="s">
        <v>176</v>
      </c>
      <c r="G5" s="332" t="s">
        <v>179</v>
      </c>
      <c r="H5" s="332" t="s">
        <v>178</v>
      </c>
      <c r="I5" s="332" t="s">
        <v>174</v>
      </c>
      <c r="J5" s="1106" t="s">
        <v>175</v>
      </c>
      <c r="K5" s="2529" t="s">
        <v>181</v>
      </c>
      <c r="L5" s="2529"/>
      <c r="M5" s="2529" t="s">
        <v>21</v>
      </c>
      <c r="N5" s="2529" t="s">
        <v>29</v>
      </c>
      <c r="O5" s="5934" t="s">
        <v>258</v>
      </c>
      <c r="P5" s="5934"/>
      <c r="Q5" s="5934" t="s">
        <v>182</v>
      </c>
      <c r="R5" s="5934"/>
      <c r="S5" s="5934" t="s">
        <v>20</v>
      </c>
      <c r="T5" s="5934"/>
      <c r="U5" s="2529" t="s">
        <v>30</v>
      </c>
      <c r="V5" s="1110"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2" ht="18" x14ac:dyDescent="0.25">
      <c r="A6" s="260" t="s">
        <v>2378</v>
      </c>
      <c r="B6" s="235"/>
      <c r="C6" s="235"/>
      <c r="D6" s="235"/>
      <c r="E6" s="235"/>
      <c r="F6" s="235"/>
      <c r="G6" s="236"/>
      <c r="H6" s="236"/>
      <c r="I6" s="235"/>
      <c r="J6" s="235"/>
      <c r="K6" s="5885" t="s">
        <v>31</v>
      </c>
      <c r="L6" s="5885"/>
      <c r="M6" s="5885"/>
      <c r="N6" s="5885"/>
      <c r="O6" s="2663">
        <f>SUM(O7,'32- E382op-Uproc (2)'!E6)</f>
        <v>26441137.479999997</v>
      </c>
      <c r="P6" s="2604"/>
      <c r="Q6" s="2465"/>
      <c r="R6" s="2606"/>
      <c r="S6" s="2629">
        <f>SUM(S7,'32- E382op-Uproc (2)'!I6)</f>
        <v>6807</v>
      </c>
      <c r="T6" s="2608"/>
      <c r="U6" s="2609"/>
      <c r="V6" s="1120"/>
      <c r="W6" s="548"/>
      <c r="X6" s="287"/>
      <c r="Y6" s="288">
        <f>SUM(Y7,Y23)</f>
        <v>14</v>
      </c>
      <c r="Z6" s="288">
        <f>SUM(Z7,Z23)</f>
        <v>585</v>
      </c>
      <c r="AA6" s="288"/>
      <c r="AB6" s="288"/>
      <c r="AC6" s="288"/>
      <c r="AD6" s="288"/>
      <c r="AE6" s="288"/>
      <c r="AF6" s="288"/>
      <c r="AG6" s="288"/>
      <c r="AH6" s="288"/>
      <c r="AI6" s="288"/>
      <c r="AJ6" s="288"/>
    </row>
    <row r="7" spans="1:42" ht="23.25" customHeight="1" x14ac:dyDescent="0.25">
      <c r="A7" s="1040"/>
      <c r="B7" s="1040"/>
      <c r="C7" s="1040"/>
      <c r="D7" s="1040"/>
      <c r="E7" s="1377"/>
      <c r="F7" s="1040"/>
      <c r="G7" s="513"/>
      <c r="H7" s="1040"/>
      <c r="I7" s="1040"/>
      <c r="J7" s="2463"/>
      <c r="K7" s="5981" t="s">
        <v>1767</v>
      </c>
      <c r="L7" s="5989"/>
      <c r="M7" s="5949"/>
      <c r="N7" s="5949"/>
      <c r="O7" s="2468">
        <f>SUM(O8)</f>
        <v>13220568.739999998</v>
      </c>
      <c r="P7" s="2508"/>
      <c r="Q7" s="2324"/>
      <c r="R7" s="2325"/>
      <c r="S7" s="2630">
        <f>SUM(S8)</f>
        <v>6807</v>
      </c>
      <c r="T7" s="2508"/>
      <c r="U7" s="2328"/>
      <c r="V7" s="2261"/>
      <c r="W7" s="537"/>
      <c r="X7" s="209"/>
      <c r="Y7" s="45">
        <f>SUM(Y8)</f>
        <v>14</v>
      </c>
      <c r="Z7" s="45">
        <f>SUM(Z8)</f>
        <v>585</v>
      </c>
      <c r="AA7" s="209"/>
      <c r="AB7" s="209"/>
      <c r="AC7" s="209"/>
      <c r="AD7" s="209"/>
      <c r="AE7" s="216"/>
      <c r="AF7" s="209"/>
      <c r="AG7" s="209"/>
      <c r="AH7" s="209"/>
      <c r="AI7" s="209"/>
      <c r="AJ7" s="209"/>
      <c r="AK7" s="129"/>
      <c r="AL7" s="129"/>
    </row>
    <row r="8" spans="1:42" ht="20.25" customHeight="1" x14ac:dyDescent="0.3">
      <c r="A8" s="101"/>
      <c r="B8" s="101"/>
      <c r="C8" s="101"/>
      <c r="D8" s="101"/>
      <c r="E8" s="101"/>
      <c r="F8" s="101"/>
      <c r="G8" s="101"/>
      <c r="H8" s="101"/>
      <c r="I8" s="101"/>
      <c r="J8" s="2355"/>
      <c r="K8" s="5889" t="s">
        <v>289</v>
      </c>
      <c r="L8" s="5889"/>
      <c r="M8" s="5889"/>
      <c r="N8" s="5890"/>
      <c r="O8" s="2446">
        <f>SUM(O9:O22)</f>
        <v>13220568.739999998</v>
      </c>
      <c r="P8" s="2068"/>
      <c r="Q8" s="2067"/>
      <c r="R8" s="2069"/>
      <c r="S8" s="2631">
        <f>SUM(S9:S22)</f>
        <v>6807</v>
      </c>
      <c r="T8" s="2071"/>
      <c r="U8" s="2072"/>
      <c r="V8" s="2507"/>
      <c r="W8" s="138"/>
      <c r="X8" s="59"/>
      <c r="Y8" s="138">
        <f>SUM(Y9:Y22)</f>
        <v>14</v>
      </c>
      <c r="Z8" s="138">
        <f>SUM(Z9:Z22)</f>
        <v>585</v>
      </c>
      <c r="AA8" s="276"/>
      <c r="AB8" s="277"/>
      <c r="AC8" s="277"/>
      <c r="AD8" s="278"/>
      <c r="AE8" s="278"/>
      <c r="AF8" s="279"/>
      <c r="AG8" s="279"/>
      <c r="AH8" s="279"/>
      <c r="AI8" s="279"/>
      <c r="AJ8" s="279"/>
      <c r="AK8" s="129"/>
      <c r="AL8" s="129"/>
    </row>
    <row r="9" spans="1:42" s="587" customFormat="1" ht="21.75" customHeight="1" x14ac:dyDescent="0.25">
      <c r="A9" s="826" t="s">
        <v>871</v>
      </c>
      <c r="B9" s="590" t="s">
        <v>867</v>
      </c>
      <c r="C9" s="741" t="s">
        <v>285</v>
      </c>
      <c r="D9" s="741" t="s">
        <v>2371</v>
      </c>
      <c r="E9" s="1379" t="s">
        <v>281</v>
      </c>
      <c r="F9" s="592" t="s">
        <v>296</v>
      </c>
      <c r="G9" s="754" t="s">
        <v>1766</v>
      </c>
      <c r="H9" s="827" t="s">
        <v>289</v>
      </c>
      <c r="I9" s="826" t="s">
        <v>1767</v>
      </c>
      <c r="J9" s="1961">
        <v>2013</v>
      </c>
      <c r="K9" s="2486" t="s">
        <v>1768</v>
      </c>
      <c r="L9" s="2012"/>
      <c r="M9" s="1967" t="s">
        <v>316</v>
      </c>
      <c r="N9" s="2335" t="s">
        <v>1769</v>
      </c>
      <c r="O9" s="2449">
        <v>312000</v>
      </c>
      <c r="P9" s="1965"/>
      <c r="Q9" s="1966">
        <v>0.7</v>
      </c>
      <c r="R9" s="1965"/>
      <c r="S9" s="2661">
        <v>780</v>
      </c>
      <c r="T9" s="1963"/>
      <c r="U9" s="1962" t="s">
        <v>1494</v>
      </c>
      <c r="V9" s="1112">
        <v>0.5</v>
      </c>
      <c r="W9" s="748">
        <v>41436</v>
      </c>
      <c r="X9" s="1243" t="s">
        <v>281</v>
      </c>
      <c r="Y9" s="1409">
        <v>1</v>
      </c>
      <c r="Z9" s="1410">
        <v>1</v>
      </c>
      <c r="AA9" s="631" t="s">
        <v>282</v>
      </c>
      <c r="AB9" s="1288" t="s">
        <v>281</v>
      </c>
      <c r="AC9" s="1287"/>
      <c r="AD9" s="1313" t="s">
        <v>1770</v>
      </c>
      <c r="AE9" s="1394" t="s">
        <v>281</v>
      </c>
      <c r="AF9" s="1313" t="s">
        <v>1612</v>
      </c>
      <c r="AG9" s="1228">
        <v>41537</v>
      </c>
      <c r="AH9" s="1222" t="s">
        <v>287</v>
      </c>
      <c r="AI9" s="1228" t="s">
        <v>287</v>
      </c>
      <c r="AJ9" s="1314" t="s">
        <v>5109</v>
      </c>
      <c r="AK9" s="1228" t="s">
        <v>287</v>
      </c>
      <c r="AL9" s="627" t="s">
        <v>287</v>
      </c>
      <c r="AM9" s="627" t="s">
        <v>287</v>
      </c>
      <c r="AN9" s="627" t="s">
        <v>287</v>
      </c>
      <c r="AO9" s="627" t="s">
        <v>287</v>
      </c>
      <c r="AP9" s="1182" t="s">
        <v>287</v>
      </c>
    </row>
    <row r="10" spans="1:42" s="587" customFormat="1" ht="19.5" customHeight="1" x14ac:dyDescent="0.25">
      <c r="A10" s="826" t="s">
        <v>871</v>
      </c>
      <c r="B10" s="590" t="s">
        <v>867</v>
      </c>
      <c r="C10" s="741" t="s">
        <v>285</v>
      </c>
      <c r="D10" s="741" t="s">
        <v>2371</v>
      </c>
      <c r="E10" s="1379" t="s">
        <v>281</v>
      </c>
      <c r="F10" s="592" t="s">
        <v>296</v>
      </c>
      <c r="G10" s="754" t="s">
        <v>1771</v>
      </c>
      <c r="H10" s="827" t="s">
        <v>289</v>
      </c>
      <c r="I10" s="826" t="s">
        <v>1767</v>
      </c>
      <c r="J10" s="1961">
        <v>2013</v>
      </c>
      <c r="K10" s="2486" t="s">
        <v>1772</v>
      </c>
      <c r="L10" s="2012"/>
      <c r="M10" s="2335" t="s">
        <v>290</v>
      </c>
      <c r="N10" s="2335" t="s">
        <v>290</v>
      </c>
      <c r="O10" s="2449">
        <v>2031249.48</v>
      </c>
      <c r="P10" s="1965"/>
      <c r="Q10" s="1966">
        <v>0.35</v>
      </c>
      <c r="R10" s="1965"/>
      <c r="S10" s="2661">
        <v>780</v>
      </c>
      <c r="T10" s="1963"/>
      <c r="U10" s="1962" t="s">
        <v>1494</v>
      </c>
      <c r="V10" s="1112">
        <v>0.5</v>
      </c>
      <c r="W10" s="748">
        <v>41617</v>
      </c>
      <c r="X10" s="1243" t="s">
        <v>281</v>
      </c>
      <c r="Y10" s="1409">
        <v>1</v>
      </c>
      <c r="Z10" s="1410">
        <v>156</v>
      </c>
      <c r="AA10" s="631" t="s">
        <v>282</v>
      </c>
      <c r="AB10" s="1444"/>
      <c r="AC10" s="751"/>
      <c r="AD10" s="1287"/>
      <c r="AE10" s="1394"/>
      <c r="AF10" s="1313" t="s">
        <v>1612</v>
      </c>
      <c r="AG10" s="1228">
        <v>41537</v>
      </c>
      <c r="AH10" s="1222" t="s">
        <v>287</v>
      </c>
      <c r="AI10" s="1228" t="s">
        <v>287</v>
      </c>
      <c r="AJ10" s="1314" t="s">
        <v>1162</v>
      </c>
      <c r="AK10" s="1228" t="s">
        <v>287</v>
      </c>
      <c r="AL10" s="627" t="s">
        <v>287</v>
      </c>
      <c r="AM10" s="627" t="s">
        <v>287</v>
      </c>
      <c r="AN10" s="627" t="s">
        <v>287</v>
      </c>
      <c r="AO10" s="627" t="s">
        <v>287</v>
      </c>
      <c r="AP10" s="1182" t="s">
        <v>287</v>
      </c>
    </row>
    <row r="11" spans="1:42" s="587" customFormat="1" ht="27.75" customHeight="1" x14ac:dyDescent="0.25">
      <c r="A11" s="826" t="s">
        <v>871</v>
      </c>
      <c r="B11" s="590" t="s">
        <v>867</v>
      </c>
      <c r="C11" s="741" t="s">
        <v>285</v>
      </c>
      <c r="D11" s="741" t="s">
        <v>2371</v>
      </c>
      <c r="E11" s="1379" t="s">
        <v>281</v>
      </c>
      <c r="F11" s="592" t="s">
        <v>296</v>
      </c>
      <c r="G11" s="754" t="s">
        <v>1771</v>
      </c>
      <c r="H11" s="827" t="s">
        <v>289</v>
      </c>
      <c r="I11" s="826" t="s">
        <v>1767</v>
      </c>
      <c r="J11" s="1961">
        <v>2013</v>
      </c>
      <c r="K11" s="2486" t="s">
        <v>1772</v>
      </c>
      <c r="L11" s="2012"/>
      <c r="M11" s="1967" t="s">
        <v>316</v>
      </c>
      <c r="N11" s="2335" t="s">
        <v>1773</v>
      </c>
      <c r="O11" s="2449">
        <v>624999.84</v>
      </c>
      <c r="P11" s="1965"/>
      <c r="Q11" s="1966">
        <v>0.25</v>
      </c>
      <c r="R11" s="1965"/>
      <c r="S11" s="2661">
        <v>240</v>
      </c>
      <c r="T11" s="1963"/>
      <c r="U11" s="1962" t="s">
        <v>1494</v>
      </c>
      <c r="V11" s="1112">
        <v>0.5</v>
      </c>
      <c r="W11" s="748">
        <v>41614</v>
      </c>
      <c r="X11" s="1243" t="s">
        <v>281</v>
      </c>
      <c r="Y11" s="1409">
        <v>1</v>
      </c>
      <c r="Z11" s="1410">
        <v>48</v>
      </c>
      <c r="AA11" s="631" t="s">
        <v>282</v>
      </c>
      <c r="AB11" s="1444"/>
      <c r="AC11" s="751"/>
      <c r="AD11" s="1287"/>
      <c r="AE11" s="1394"/>
      <c r="AF11" s="1313" t="s">
        <v>1612</v>
      </c>
      <c r="AG11" s="1228">
        <v>41537</v>
      </c>
      <c r="AH11" s="1222" t="s">
        <v>287</v>
      </c>
      <c r="AI11" s="1228" t="s">
        <v>287</v>
      </c>
      <c r="AJ11" s="1314" t="s">
        <v>5105</v>
      </c>
      <c r="AK11" s="1228" t="s">
        <v>287</v>
      </c>
      <c r="AL11" s="627" t="s">
        <v>287</v>
      </c>
      <c r="AM11" s="627" t="s">
        <v>287</v>
      </c>
      <c r="AN11" s="627" t="s">
        <v>287</v>
      </c>
      <c r="AO11" s="627" t="s">
        <v>287</v>
      </c>
      <c r="AP11" s="1182" t="s">
        <v>287</v>
      </c>
    </row>
    <row r="12" spans="1:42" s="587" customFormat="1" ht="30" customHeight="1" x14ac:dyDescent="0.25">
      <c r="A12" s="826" t="s">
        <v>871</v>
      </c>
      <c r="B12" s="590" t="s">
        <v>867</v>
      </c>
      <c r="C12" s="741" t="s">
        <v>285</v>
      </c>
      <c r="D12" s="741" t="s">
        <v>2371</v>
      </c>
      <c r="E12" s="1243" t="s">
        <v>281</v>
      </c>
      <c r="F12" s="592" t="s">
        <v>296</v>
      </c>
      <c r="G12" s="754" t="s">
        <v>1774</v>
      </c>
      <c r="H12" s="827" t="s">
        <v>289</v>
      </c>
      <c r="I12" s="826" t="s">
        <v>1767</v>
      </c>
      <c r="J12" s="1961">
        <v>2013</v>
      </c>
      <c r="K12" s="2486" t="s">
        <v>1775</v>
      </c>
      <c r="L12" s="2012"/>
      <c r="M12" s="2335" t="s">
        <v>2512</v>
      </c>
      <c r="N12" s="2335" t="s">
        <v>2512</v>
      </c>
      <c r="O12" s="2449">
        <v>1125811.98</v>
      </c>
      <c r="P12" s="1965"/>
      <c r="Q12" s="1966">
        <v>0.89</v>
      </c>
      <c r="R12" s="1965"/>
      <c r="S12" s="2661">
        <v>375</v>
      </c>
      <c r="T12" s="1963"/>
      <c r="U12" s="1962" t="s">
        <v>1494</v>
      </c>
      <c r="V12" s="1112">
        <v>0.5</v>
      </c>
      <c r="W12" s="748">
        <v>41614</v>
      </c>
      <c r="X12" s="1243" t="s">
        <v>281</v>
      </c>
      <c r="Y12" s="1409">
        <v>1</v>
      </c>
      <c r="Z12" s="1410">
        <v>75</v>
      </c>
      <c r="AA12" s="631" t="s">
        <v>282</v>
      </c>
      <c r="AB12" s="1444"/>
      <c r="AC12" s="751"/>
      <c r="AD12" s="1287"/>
      <c r="AE12" s="1394"/>
      <c r="AF12" s="1313" t="s">
        <v>1612</v>
      </c>
      <c r="AG12" s="1228">
        <v>41537</v>
      </c>
      <c r="AH12" s="1222" t="s">
        <v>287</v>
      </c>
      <c r="AI12" s="1228" t="s">
        <v>287</v>
      </c>
      <c r="AJ12" s="1314" t="s">
        <v>562</v>
      </c>
      <c r="AK12" s="1228" t="s">
        <v>287</v>
      </c>
      <c r="AL12" s="627" t="s">
        <v>287</v>
      </c>
      <c r="AM12" s="627" t="s">
        <v>287</v>
      </c>
      <c r="AN12" s="627" t="s">
        <v>287</v>
      </c>
      <c r="AO12" s="627" t="s">
        <v>287</v>
      </c>
      <c r="AP12" s="1182" t="s">
        <v>287</v>
      </c>
    </row>
    <row r="13" spans="1:42" s="587" customFormat="1" ht="31.5" customHeight="1" x14ac:dyDescent="0.25">
      <c r="A13" s="826" t="s">
        <v>871</v>
      </c>
      <c r="B13" s="590" t="s">
        <v>867</v>
      </c>
      <c r="C13" s="741" t="s">
        <v>285</v>
      </c>
      <c r="D13" s="741" t="s">
        <v>2371</v>
      </c>
      <c r="E13" s="1243" t="s">
        <v>281</v>
      </c>
      <c r="F13" s="592" t="s">
        <v>296</v>
      </c>
      <c r="G13" s="754" t="s">
        <v>1774</v>
      </c>
      <c r="H13" s="827" t="s">
        <v>289</v>
      </c>
      <c r="I13" s="826" t="s">
        <v>1767</v>
      </c>
      <c r="J13" s="1961">
        <v>2013</v>
      </c>
      <c r="K13" s="2486" t="s">
        <v>1775</v>
      </c>
      <c r="L13" s="2012"/>
      <c r="M13" s="2335" t="s">
        <v>2512</v>
      </c>
      <c r="N13" s="2335" t="s">
        <v>2512</v>
      </c>
      <c r="O13" s="2449">
        <v>1200866.01</v>
      </c>
      <c r="P13" s="1965"/>
      <c r="Q13" s="1966">
        <v>0.86</v>
      </c>
      <c r="R13" s="1965"/>
      <c r="S13" s="2661">
        <v>365</v>
      </c>
      <c r="T13" s="1963"/>
      <c r="U13" s="1962" t="s">
        <v>1494</v>
      </c>
      <c r="V13" s="1112">
        <v>0.5</v>
      </c>
      <c r="W13" s="748">
        <v>41614</v>
      </c>
      <c r="X13" s="1243" t="s">
        <v>281</v>
      </c>
      <c r="Y13" s="1409">
        <v>1</v>
      </c>
      <c r="Z13" s="1410">
        <v>80</v>
      </c>
      <c r="AA13" s="631" t="s">
        <v>282</v>
      </c>
      <c r="AB13" s="1444"/>
      <c r="AC13" s="751"/>
      <c r="AD13" s="1287"/>
      <c r="AE13" s="1394"/>
      <c r="AF13" s="1313" t="s">
        <v>1612</v>
      </c>
      <c r="AG13" s="1228">
        <v>41537</v>
      </c>
      <c r="AH13" s="1222" t="s">
        <v>287</v>
      </c>
      <c r="AI13" s="1228" t="s">
        <v>287</v>
      </c>
      <c r="AJ13" s="1314" t="s">
        <v>562</v>
      </c>
      <c r="AK13" s="1228" t="s">
        <v>287</v>
      </c>
      <c r="AL13" s="627" t="s">
        <v>287</v>
      </c>
      <c r="AM13" s="627" t="s">
        <v>287</v>
      </c>
      <c r="AN13" s="627" t="s">
        <v>287</v>
      </c>
      <c r="AO13" s="627" t="s">
        <v>287</v>
      </c>
      <c r="AP13" s="1182" t="s">
        <v>287</v>
      </c>
    </row>
    <row r="14" spans="1:42" s="587" customFormat="1" ht="27.75" customHeight="1" x14ac:dyDescent="0.25">
      <c r="A14" s="826" t="s">
        <v>871</v>
      </c>
      <c r="B14" s="590" t="s">
        <v>867</v>
      </c>
      <c r="C14" s="741" t="s">
        <v>285</v>
      </c>
      <c r="D14" s="741" t="s">
        <v>2371</v>
      </c>
      <c r="E14" s="1243" t="s">
        <v>281</v>
      </c>
      <c r="F14" s="592" t="s">
        <v>296</v>
      </c>
      <c r="G14" s="754" t="s">
        <v>1774</v>
      </c>
      <c r="H14" s="827" t="s">
        <v>289</v>
      </c>
      <c r="I14" s="826" t="s">
        <v>1767</v>
      </c>
      <c r="J14" s="1961">
        <v>2013</v>
      </c>
      <c r="K14" s="2486" t="s">
        <v>1775</v>
      </c>
      <c r="L14" s="2012"/>
      <c r="M14" s="2335" t="s">
        <v>2512</v>
      </c>
      <c r="N14" s="2335" t="s">
        <v>2512</v>
      </c>
      <c r="O14" s="2449">
        <v>1035747.81</v>
      </c>
      <c r="P14" s="1965"/>
      <c r="Q14" s="1966">
        <v>0.57999999999999996</v>
      </c>
      <c r="R14" s="1965"/>
      <c r="S14" s="2661">
        <v>345</v>
      </c>
      <c r="T14" s="1963"/>
      <c r="U14" s="1962" t="s">
        <v>1494</v>
      </c>
      <c r="V14" s="1112">
        <v>0.5</v>
      </c>
      <c r="W14" s="748">
        <v>41617</v>
      </c>
      <c r="X14" s="1243" t="s">
        <v>281</v>
      </c>
      <c r="Y14" s="1409">
        <v>1</v>
      </c>
      <c r="Z14" s="1410">
        <v>69</v>
      </c>
      <c r="AA14" s="631" t="s">
        <v>282</v>
      </c>
      <c r="AB14" s="1444"/>
      <c r="AC14" s="751"/>
      <c r="AD14" s="1287"/>
      <c r="AE14" s="1394"/>
      <c r="AF14" s="1313" t="s">
        <v>1612</v>
      </c>
      <c r="AG14" s="1228">
        <v>41537</v>
      </c>
      <c r="AH14" s="1222" t="s">
        <v>287</v>
      </c>
      <c r="AI14" s="1228" t="s">
        <v>287</v>
      </c>
      <c r="AJ14" s="1314" t="s">
        <v>1162</v>
      </c>
      <c r="AK14" s="1228" t="s">
        <v>287</v>
      </c>
      <c r="AL14" s="627" t="s">
        <v>287</v>
      </c>
      <c r="AM14" s="627" t="s">
        <v>287</v>
      </c>
      <c r="AN14" s="627" t="s">
        <v>287</v>
      </c>
      <c r="AO14" s="627" t="s">
        <v>287</v>
      </c>
      <c r="AP14" s="1182" t="s">
        <v>287</v>
      </c>
    </row>
    <row r="15" spans="1:42" s="587" customFormat="1" ht="40.5" customHeight="1" x14ac:dyDescent="0.25">
      <c r="A15" s="826" t="s">
        <v>871</v>
      </c>
      <c r="B15" s="590" t="s">
        <v>867</v>
      </c>
      <c r="C15" s="741" t="s">
        <v>285</v>
      </c>
      <c r="D15" s="741" t="s">
        <v>2371</v>
      </c>
      <c r="E15" s="1243" t="s">
        <v>281</v>
      </c>
      <c r="F15" s="592" t="s">
        <v>296</v>
      </c>
      <c r="G15" s="754" t="s">
        <v>1766</v>
      </c>
      <c r="H15" s="827" t="s">
        <v>289</v>
      </c>
      <c r="I15" s="826" t="s">
        <v>1767</v>
      </c>
      <c r="J15" s="1961">
        <v>2013</v>
      </c>
      <c r="K15" s="2486" t="s">
        <v>1768</v>
      </c>
      <c r="L15" s="2012"/>
      <c r="M15" s="2335" t="s">
        <v>305</v>
      </c>
      <c r="N15" s="2335" t="s">
        <v>5106</v>
      </c>
      <c r="O15" s="2449">
        <v>872923.6</v>
      </c>
      <c r="P15" s="1965"/>
      <c r="Q15" s="1966">
        <v>0.47</v>
      </c>
      <c r="R15" s="1965"/>
      <c r="S15" s="2661">
        <v>234</v>
      </c>
      <c r="T15" s="1963"/>
      <c r="U15" s="1962" t="s">
        <v>1494</v>
      </c>
      <c r="V15" s="1420">
        <v>0.5</v>
      </c>
      <c r="W15" s="748">
        <v>41617</v>
      </c>
      <c r="X15" s="1243" t="s">
        <v>281</v>
      </c>
      <c r="Y15" s="1409">
        <v>1</v>
      </c>
      <c r="Z15" s="1409">
        <v>1</v>
      </c>
      <c r="AA15" s="631" t="s">
        <v>282</v>
      </c>
      <c r="AB15" s="1288" t="s">
        <v>5078</v>
      </c>
      <c r="AC15" s="751"/>
      <c r="AD15" s="1287"/>
      <c r="AE15" s="1394"/>
      <c r="AF15" s="1313" t="s">
        <v>1612</v>
      </c>
      <c r="AG15" s="1228">
        <v>41537</v>
      </c>
      <c r="AH15" s="1222" t="s">
        <v>287</v>
      </c>
      <c r="AI15" s="1228" t="s">
        <v>287</v>
      </c>
      <c r="AJ15" s="1314" t="s">
        <v>5107</v>
      </c>
      <c r="AK15" s="1228" t="s">
        <v>287</v>
      </c>
      <c r="AL15" s="627" t="s">
        <v>287</v>
      </c>
      <c r="AM15" s="627" t="s">
        <v>287</v>
      </c>
      <c r="AN15" s="627" t="s">
        <v>287</v>
      </c>
      <c r="AO15" s="627" t="s">
        <v>287</v>
      </c>
      <c r="AP15" s="1182" t="s">
        <v>287</v>
      </c>
    </row>
    <row r="16" spans="1:42" s="587" customFormat="1" ht="27.75" customHeight="1" x14ac:dyDescent="0.25">
      <c r="A16" s="826" t="s">
        <v>871</v>
      </c>
      <c r="B16" s="590" t="s">
        <v>867</v>
      </c>
      <c r="C16" s="741" t="s">
        <v>285</v>
      </c>
      <c r="D16" s="741" t="s">
        <v>2371</v>
      </c>
      <c r="E16" s="1243" t="s">
        <v>281</v>
      </c>
      <c r="F16" s="592" t="s">
        <v>296</v>
      </c>
      <c r="G16" s="754" t="s">
        <v>1766</v>
      </c>
      <c r="H16" s="827" t="s">
        <v>289</v>
      </c>
      <c r="I16" s="826" t="s">
        <v>1767</v>
      </c>
      <c r="J16" s="1961">
        <v>2013</v>
      </c>
      <c r="K16" s="2486" t="s">
        <v>1768</v>
      </c>
      <c r="L16" s="2012"/>
      <c r="M16" s="2335" t="s">
        <v>302</v>
      </c>
      <c r="N16" s="2335" t="s">
        <v>1776</v>
      </c>
      <c r="O16" s="2449">
        <f>1109491.79-202093.39</f>
        <v>907398.4</v>
      </c>
      <c r="P16" s="1965"/>
      <c r="Q16" s="1966">
        <v>0.28000000000000003</v>
      </c>
      <c r="R16" s="1965"/>
      <c r="S16" s="2661">
        <v>290</v>
      </c>
      <c r="T16" s="1963"/>
      <c r="U16" s="1962" t="s">
        <v>1494</v>
      </c>
      <c r="V16" s="1420">
        <v>0.5</v>
      </c>
      <c r="W16" s="748">
        <v>41617</v>
      </c>
      <c r="X16" s="1243" t="s">
        <v>281</v>
      </c>
      <c r="Y16" s="1409">
        <v>1</v>
      </c>
      <c r="Z16" s="1409">
        <v>1</v>
      </c>
      <c r="AA16" s="631" t="s">
        <v>282</v>
      </c>
      <c r="AB16" s="1288" t="s">
        <v>5078</v>
      </c>
      <c r="AC16" s="751"/>
      <c r="AD16" s="1287"/>
      <c r="AE16" s="1394"/>
      <c r="AF16" s="1313" t="s">
        <v>1612</v>
      </c>
      <c r="AG16" s="1228">
        <v>41537</v>
      </c>
      <c r="AH16" s="1222" t="s">
        <v>287</v>
      </c>
      <c r="AI16" s="1228" t="s">
        <v>287</v>
      </c>
      <c r="AJ16" s="1314" t="s">
        <v>5107</v>
      </c>
      <c r="AK16" s="1228" t="s">
        <v>287</v>
      </c>
      <c r="AL16" s="627" t="s">
        <v>287</v>
      </c>
      <c r="AM16" s="627" t="s">
        <v>287</v>
      </c>
      <c r="AN16" s="627" t="s">
        <v>287</v>
      </c>
      <c r="AO16" s="627" t="s">
        <v>287</v>
      </c>
      <c r="AP16" s="1182" t="s">
        <v>287</v>
      </c>
    </row>
    <row r="17" spans="1:42" s="587" customFormat="1" ht="22.5" customHeight="1" x14ac:dyDescent="0.25">
      <c r="A17" s="826" t="s">
        <v>871</v>
      </c>
      <c r="B17" s="590" t="s">
        <v>867</v>
      </c>
      <c r="C17" s="741" t="s">
        <v>285</v>
      </c>
      <c r="D17" s="741" t="s">
        <v>2371</v>
      </c>
      <c r="E17" s="1243" t="s">
        <v>281</v>
      </c>
      <c r="F17" s="592" t="s">
        <v>296</v>
      </c>
      <c r="G17" s="754" t="s">
        <v>1766</v>
      </c>
      <c r="H17" s="827" t="s">
        <v>289</v>
      </c>
      <c r="I17" s="826" t="s">
        <v>1767</v>
      </c>
      <c r="J17" s="1961">
        <v>2013</v>
      </c>
      <c r="K17" s="2486" t="s">
        <v>1768</v>
      </c>
      <c r="L17" s="2012"/>
      <c r="M17" s="2335" t="s">
        <v>1777</v>
      </c>
      <c r="N17" s="2335" t="s">
        <v>1777</v>
      </c>
      <c r="O17" s="2449">
        <v>1056327.8700000001</v>
      </c>
      <c r="P17" s="1965"/>
      <c r="Q17" s="1966">
        <v>0.13</v>
      </c>
      <c r="R17" s="1965"/>
      <c r="S17" s="2661">
        <v>465</v>
      </c>
      <c r="T17" s="1963"/>
      <c r="U17" s="1962" t="s">
        <v>1494</v>
      </c>
      <c r="V17" s="1420">
        <v>0.5</v>
      </c>
      <c r="W17" s="748">
        <v>41617</v>
      </c>
      <c r="X17" s="1243" t="s">
        <v>281</v>
      </c>
      <c r="Y17" s="1409">
        <v>1</v>
      </c>
      <c r="Z17" s="1409">
        <v>1</v>
      </c>
      <c r="AA17" s="631" t="s">
        <v>282</v>
      </c>
      <c r="AB17" s="1288" t="s">
        <v>5078</v>
      </c>
      <c r="AC17" s="751"/>
      <c r="AD17" s="1287"/>
      <c r="AE17" s="1394"/>
      <c r="AF17" s="1313" t="s">
        <v>1612</v>
      </c>
      <c r="AG17" s="1228">
        <v>41537</v>
      </c>
      <c r="AH17" s="1222" t="s">
        <v>287</v>
      </c>
      <c r="AI17" s="1228" t="s">
        <v>287</v>
      </c>
      <c r="AJ17" s="1314" t="s">
        <v>5107</v>
      </c>
      <c r="AK17" s="1228" t="s">
        <v>287</v>
      </c>
      <c r="AL17" s="627" t="s">
        <v>287</v>
      </c>
      <c r="AM17" s="627" t="s">
        <v>287</v>
      </c>
      <c r="AN17" s="627" t="s">
        <v>287</v>
      </c>
      <c r="AO17" s="627" t="s">
        <v>287</v>
      </c>
      <c r="AP17" s="1182" t="s">
        <v>287</v>
      </c>
    </row>
    <row r="18" spans="1:42" s="587" customFormat="1" ht="22.5" customHeight="1" x14ac:dyDescent="0.25">
      <c r="A18" s="826" t="s">
        <v>871</v>
      </c>
      <c r="B18" s="590" t="s">
        <v>867</v>
      </c>
      <c r="C18" s="741" t="s">
        <v>285</v>
      </c>
      <c r="D18" s="741" t="s">
        <v>2371</v>
      </c>
      <c r="E18" s="1243" t="s">
        <v>281</v>
      </c>
      <c r="F18" s="592" t="s">
        <v>296</v>
      </c>
      <c r="G18" s="754" t="s">
        <v>1766</v>
      </c>
      <c r="H18" s="827" t="s">
        <v>289</v>
      </c>
      <c r="I18" s="826" t="s">
        <v>1767</v>
      </c>
      <c r="J18" s="1961">
        <v>2013</v>
      </c>
      <c r="K18" s="2486" t="s">
        <v>1768</v>
      </c>
      <c r="L18" s="2012"/>
      <c r="M18" s="2335" t="s">
        <v>290</v>
      </c>
      <c r="N18" s="2335" t="s">
        <v>290</v>
      </c>
      <c r="O18" s="2449">
        <v>589471.80000000005</v>
      </c>
      <c r="P18" s="1965"/>
      <c r="Q18" s="1966">
        <v>7.0000000000000007E-2</v>
      </c>
      <c r="R18" s="1965"/>
      <c r="S18" s="2661">
        <v>178</v>
      </c>
      <c r="T18" s="1963"/>
      <c r="U18" s="1962" t="s">
        <v>1494</v>
      </c>
      <c r="V18" s="1420">
        <v>0.5</v>
      </c>
      <c r="W18" s="748">
        <v>41617</v>
      </c>
      <c r="X18" s="1243" t="s">
        <v>281</v>
      </c>
      <c r="Y18" s="1409">
        <v>1</v>
      </c>
      <c r="Z18" s="1409">
        <v>1</v>
      </c>
      <c r="AA18" s="631" t="s">
        <v>282</v>
      </c>
      <c r="AB18" s="1288" t="s">
        <v>5078</v>
      </c>
      <c r="AC18" s="751"/>
      <c r="AD18" s="1287"/>
      <c r="AE18" s="1394"/>
      <c r="AF18" s="1313" t="s">
        <v>1612</v>
      </c>
      <c r="AG18" s="1228">
        <v>41537</v>
      </c>
      <c r="AH18" s="1222" t="s">
        <v>287</v>
      </c>
      <c r="AI18" s="1228" t="s">
        <v>287</v>
      </c>
      <c r="AJ18" s="1314" t="s">
        <v>5107</v>
      </c>
      <c r="AK18" s="1228" t="s">
        <v>287</v>
      </c>
      <c r="AL18" s="627" t="s">
        <v>287</v>
      </c>
      <c r="AM18" s="627" t="s">
        <v>287</v>
      </c>
      <c r="AN18" s="627" t="s">
        <v>287</v>
      </c>
      <c r="AO18" s="627" t="s">
        <v>287</v>
      </c>
      <c r="AP18" s="1182" t="s">
        <v>287</v>
      </c>
    </row>
    <row r="19" spans="1:42" s="587" customFormat="1" ht="27" customHeight="1" x14ac:dyDescent="0.25">
      <c r="A19" s="826" t="s">
        <v>871</v>
      </c>
      <c r="B19" s="590" t="s">
        <v>867</v>
      </c>
      <c r="C19" s="741" t="s">
        <v>285</v>
      </c>
      <c r="D19" s="741" t="s">
        <v>2371</v>
      </c>
      <c r="E19" s="1243" t="s">
        <v>281</v>
      </c>
      <c r="F19" s="592" t="s">
        <v>296</v>
      </c>
      <c r="G19" s="754" t="s">
        <v>1766</v>
      </c>
      <c r="H19" s="827" t="s">
        <v>289</v>
      </c>
      <c r="I19" s="826" t="s">
        <v>1767</v>
      </c>
      <c r="J19" s="1961">
        <v>2013</v>
      </c>
      <c r="K19" s="2486" t="s">
        <v>1768</v>
      </c>
      <c r="L19" s="2012"/>
      <c r="M19" s="1967" t="s">
        <v>316</v>
      </c>
      <c r="N19" s="2335" t="s">
        <v>1778</v>
      </c>
      <c r="O19" s="2449">
        <v>993491.79</v>
      </c>
      <c r="P19" s="1965"/>
      <c r="Q19" s="1966">
        <v>0.65</v>
      </c>
      <c r="R19" s="1965"/>
      <c r="S19" s="2661">
        <v>300</v>
      </c>
      <c r="T19" s="1963"/>
      <c r="U19" s="1962" t="s">
        <v>1494</v>
      </c>
      <c r="V19" s="1420">
        <v>0.5</v>
      </c>
      <c r="W19" s="748">
        <v>41617</v>
      </c>
      <c r="X19" s="1243" t="s">
        <v>281</v>
      </c>
      <c r="Y19" s="1409">
        <v>1</v>
      </c>
      <c r="Z19" s="1409">
        <v>1</v>
      </c>
      <c r="AA19" s="631" t="s">
        <v>282</v>
      </c>
      <c r="AB19" s="1288" t="s">
        <v>5078</v>
      </c>
      <c r="AC19" s="751"/>
      <c r="AD19" s="1287"/>
      <c r="AE19" s="1394"/>
      <c r="AF19" s="1313" t="s">
        <v>1612</v>
      </c>
      <c r="AG19" s="1228">
        <v>41537</v>
      </c>
      <c r="AH19" s="1222" t="s">
        <v>287</v>
      </c>
      <c r="AI19" s="1228" t="s">
        <v>287</v>
      </c>
      <c r="AJ19" s="1314" t="s">
        <v>5108</v>
      </c>
      <c r="AK19" s="1228" t="s">
        <v>287</v>
      </c>
      <c r="AL19" s="627" t="s">
        <v>287</v>
      </c>
      <c r="AM19" s="627" t="s">
        <v>287</v>
      </c>
      <c r="AN19" s="627" t="s">
        <v>287</v>
      </c>
      <c r="AO19" s="627" t="s">
        <v>287</v>
      </c>
      <c r="AP19" s="1182" t="s">
        <v>287</v>
      </c>
    </row>
    <row r="20" spans="1:42" s="587" customFormat="1" ht="42.75" customHeight="1" x14ac:dyDescent="0.25">
      <c r="A20" s="826" t="s">
        <v>871</v>
      </c>
      <c r="B20" s="590" t="s">
        <v>867</v>
      </c>
      <c r="C20" s="741" t="s">
        <v>285</v>
      </c>
      <c r="D20" s="741" t="s">
        <v>2371</v>
      </c>
      <c r="E20" s="1243" t="s">
        <v>281</v>
      </c>
      <c r="F20" s="592" t="s">
        <v>296</v>
      </c>
      <c r="G20" s="754" t="s">
        <v>1766</v>
      </c>
      <c r="H20" s="827" t="s">
        <v>289</v>
      </c>
      <c r="I20" s="826" t="s">
        <v>1767</v>
      </c>
      <c r="J20" s="1961">
        <v>2013</v>
      </c>
      <c r="K20" s="2486" t="s">
        <v>1768</v>
      </c>
      <c r="L20" s="2012"/>
      <c r="M20" s="2335" t="s">
        <v>1779</v>
      </c>
      <c r="N20" s="2335" t="s">
        <v>1779</v>
      </c>
      <c r="O20" s="2449">
        <v>987280.32</v>
      </c>
      <c r="P20" s="1965"/>
      <c r="Q20" s="1966">
        <v>0.3</v>
      </c>
      <c r="R20" s="1965"/>
      <c r="S20" s="2661">
        <v>1930</v>
      </c>
      <c r="T20" s="1963"/>
      <c r="U20" s="1962" t="s">
        <v>1494</v>
      </c>
      <c r="V20" s="1420">
        <v>0.5</v>
      </c>
      <c r="W20" s="748">
        <v>41617</v>
      </c>
      <c r="X20" s="1243" t="s">
        <v>281</v>
      </c>
      <c r="Y20" s="1409">
        <v>1</v>
      </c>
      <c r="Z20" s="1409">
        <v>1</v>
      </c>
      <c r="AA20" s="631" t="s">
        <v>282</v>
      </c>
      <c r="AB20" s="1288" t="s">
        <v>5078</v>
      </c>
      <c r="AC20" s="751"/>
      <c r="AD20" s="1287"/>
      <c r="AE20" s="1394"/>
      <c r="AF20" s="1313" t="s">
        <v>1612</v>
      </c>
      <c r="AG20" s="1228">
        <v>41537</v>
      </c>
      <c r="AH20" s="1222" t="s">
        <v>287</v>
      </c>
      <c r="AI20" s="1228" t="s">
        <v>287</v>
      </c>
      <c r="AJ20" s="1314" t="s">
        <v>5108</v>
      </c>
      <c r="AK20" s="1228" t="s">
        <v>287</v>
      </c>
      <c r="AL20" s="627" t="s">
        <v>287</v>
      </c>
      <c r="AM20" s="627" t="s">
        <v>287</v>
      </c>
      <c r="AN20" s="627" t="s">
        <v>287</v>
      </c>
      <c r="AO20" s="627" t="s">
        <v>287</v>
      </c>
      <c r="AP20" s="1182" t="s">
        <v>287</v>
      </c>
    </row>
    <row r="21" spans="1:42" s="587" customFormat="1" ht="78.75" customHeight="1" x14ac:dyDescent="0.25">
      <c r="A21" s="826" t="s">
        <v>871</v>
      </c>
      <c r="B21" s="590" t="s">
        <v>867</v>
      </c>
      <c r="C21" s="741" t="s">
        <v>285</v>
      </c>
      <c r="D21" s="741" t="s">
        <v>2371</v>
      </c>
      <c r="E21" s="1243" t="s">
        <v>281</v>
      </c>
      <c r="F21" s="592" t="s">
        <v>296</v>
      </c>
      <c r="G21" s="754" t="s">
        <v>1771</v>
      </c>
      <c r="H21" s="827" t="s">
        <v>289</v>
      </c>
      <c r="I21" s="826" t="s">
        <v>1767</v>
      </c>
      <c r="J21" s="1961">
        <v>2013</v>
      </c>
      <c r="K21" s="2486" t="s">
        <v>1772</v>
      </c>
      <c r="L21" s="2012"/>
      <c r="M21" s="2724" t="s">
        <v>1780</v>
      </c>
      <c r="N21" s="2724" t="s">
        <v>1781</v>
      </c>
      <c r="O21" s="2449">
        <v>832000</v>
      </c>
      <c r="P21" s="1965"/>
      <c r="Q21" s="1966">
        <v>0.27</v>
      </c>
      <c r="R21" s="1965"/>
      <c r="S21" s="2661">
        <v>275</v>
      </c>
      <c r="T21" s="1963"/>
      <c r="U21" s="1962" t="s">
        <v>1494</v>
      </c>
      <c r="V21" s="1420">
        <v>0.5</v>
      </c>
      <c r="W21" s="748">
        <v>41614</v>
      </c>
      <c r="X21" s="1243" t="s">
        <v>281</v>
      </c>
      <c r="Y21" s="1483">
        <v>1</v>
      </c>
      <c r="Z21" s="1409">
        <v>100</v>
      </c>
      <c r="AA21" s="631" t="s">
        <v>282</v>
      </c>
      <c r="AB21" s="1288" t="s">
        <v>5078</v>
      </c>
      <c r="AC21" s="751"/>
      <c r="AD21" s="1287"/>
      <c r="AE21" s="1394"/>
      <c r="AF21" s="1313" t="s">
        <v>1612</v>
      </c>
      <c r="AG21" s="1228">
        <v>41537</v>
      </c>
      <c r="AH21" s="1222" t="s">
        <v>287</v>
      </c>
      <c r="AI21" s="1228" t="s">
        <v>287</v>
      </c>
      <c r="AJ21" s="1314" t="s">
        <v>5105</v>
      </c>
      <c r="AK21" s="1228" t="s">
        <v>287</v>
      </c>
      <c r="AL21" s="627" t="s">
        <v>287</v>
      </c>
      <c r="AM21" s="627" t="s">
        <v>287</v>
      </c>
      <c r="AN21" s="627" t="s">
        <v>287</v>
      </c>
      <c r="AO21" s="627" t="s">
        <v>287</v>
      </c>
      <c r="AP21" s="1182" t="s">
        <v>287</v>
      </c>
    </row>
    <row r="22" spans="1:42" s="587" customFormat="1" ht="26.25" customHeight="1" x14ac:dyDescent="0.25">
      <c r="A22" s="826" t="s">
        <v>871</v>
      </c>
      <c r="B22" s="590" t="s">
        <v>867</v>
      </c>
      <c r="C22" s="741" t="s">
        <v>285</v>
      </c>
      <c r="D22" s="741" t="s">
        <v>2371</v>
      </c>
      <c r="E22" s="1243" t="s">
        <v>281</v>
      </c>
      <c r="F22" s="592" t="s">
        <v>296</v>
      </c>
      <c r="G22" s="754" t="s">
        <v>1771</v>
      </c>
      <c r="H22" s="827" t="s">
        <v>289</v>
      </c>
      <c r="I22" s="826" t="s">
        <v>1767</v>
      </c>
      <c r="J22" s="1961">
        <v>2013</v>
      </c>
      <c r="K22" s="2415" t="s">
        <v>1772</v>
      </c>
      <c r="L22" s="2218"/>
      <c r="M22" s="2401" t="s">
        <v>313</v>
      </c>
      <c r="N22" s="2401" t="s">
        <v>1782</v>
      </c>
      <c r="O22" s="2469">
        <v>650999.84</v>
      </c>
      <c r="P22" s="1957"/>
      <c r="Q22" s="1958">
        <v>0.31</v>
      </c>
      <c r="R22" s="1957"/>
      <c r="S22" s="2717">
        <v>250</v>
      </c>
      <c r="T22" s="1955"/>
      <c r="U22" s="1954" t="s">
        <v>1494</v>
      </c>
      <c r="V22" s="1420">
        <v>0.5</v>
      </c>
      <c r="W22" s="748">
        <v>41614</v>
      </c>
      <c r="X22" s="1243" t="s">
        <v>281</v>
      </c>
      <c r="Y22" s="1409">
        <v>1</v>
      </c>
      <c r="Z22" s="1409">
        <v>50</v>
      </c>
      <c r="AA22" s="631" t="s">
        <v>282</v>
      </c>
      <c r="AB22" s="1288" t="s">
        <v>5078</v>
      </c>
      <c r="AC22" s="751"/>
      <c r="AD22" s="1287"/>
      <c r="AE22" s="1394"/>
      <c r="AF22" s="1313" t="s">
        <v>1612</v>
      </c>
      <c r="AG22" s="1228">
        <v>41537</v>
      </c>
      <c r="AH22" s="1222" t="s">
        <v>287</v>
      </c>
      <c r="AI22" s="1228" t="s">
        <v>287</v>
      </c>
      <c r="AJ22" s="1314" t="s">
        <v>5105</v>
      </c>
      <c r="AK22" s="1228" t="s">
        <v>287</v>
      </c>
      <c r="AL22" s="627" t="s">
        <v>287</v>
      </c>
      <c r="AM22" s="627" t="s">
        <v>287</v>
      </c>
      <c r="AN22" s="627" t="s">
        <v>287</v>
      </c>
      <c r="AO22" s="627" t="s">
        <v>287</v>
      </c>
      <c r="AP22" s="1182" t="s">
        <v>287</v>
      </c>
    </row>
    <row r="23" spans="1:42" ht="15.75" customHeight="1" x14ac:dyDescent="0.25">
      <c r="A23" s="1377"/>
      <c r="B23" s="1377"/>
      <c r="C23" s="1377"/>
      <c r="D23" s="1377"/>
      <c r="E23" s="1377"/>
      <c r="F23" s="1377"/>
      <c r="G23" s="513"/>
      <c r="H23" s="1377"/>
      <c r="I23" s="1377"/>
      <c r="J23" s="2463"/>
      <c r="V23" s="2261"/>
      <c r="W23" s="537"/>
      <c r="X23" s="209"/>
      <c r="Y23" s="45">
        <f>SUM(Y24)</f>
        <v>0</v>
      </c>
      <c r="Z23" s="95">
        <f>SUM(Z24)</f>
        <v>0</v>
      </c>
      <c r="AA23" s="209"/>
      <c r="AB23" s="209"/>
      <c r="AC23" s="209"/>
      <c r="AD23" s="209"/>
      <c r="AE23" s="216"/>
      <c r="AF23" s="209"/>
      <c r="AG23" s="209"/>
      <c r="AH23" s="209"/>
      <c r="AI23" s="209"/>
      <c r="AJ23" s="209"/>
      <c r="AK23" s="129"/>
      <c r="AL23" s="129"/>
    </row>
    <row r="24" spans="1:42" ht="15.75" customHeight="1" x14ac:dyDescent="0.3">
      <c r="A24" s="101"/>
      <c r="B24" s="101"/>
      <c r="C24" s="101"/>
      <c r="D24" s="101"/>
      <c r="E24" s="101"/>
      <c r="F24" s="101"/>
      <c r="G24" s="101"/>
      <c r="H24" s="101"/>
      <c r="I24" s="101"/>
      <c r="J24" s="2355"/>
      <c r="V24" s="2507"/>
      <c r="W24" s="138"/>
      <c r="X24" s="59"/>
      <c r="Y24" s="138">
        <f>SUM(Y25:Y38)</f>
        <v>0</v>
      </c>
      <c r="Z24" s="138">
        <f>SUM(Z25:Z38)</f>
        <v>0</v>
      </c>
      <c r="AA24" s="276"/>
      <c r="AB24" s="277"/>
      <c r="AC24" s="277"/>
      <c r="AD24" s="278"/>
      <c r="AE24" s="278"/>
      <c r="AF24" s="279"/>
      <c r="AG24" s="279"/>
      <c r="AH24" s="279"/>
      <c r="AI24" s="279"/>
      <c r="AJ24" s="279"/>
      <c r="AK24" s="129"/>
      <c r="AL24" s="129"/>
    </row>
    <row r="25" spans="1:42" s="587" customFormat="1" ht="15.75" customHeight="1" x14ac:dyDescent="0.25">
      <c r="A25" s="826" t="s">
        <v>871</v>
      </c>
      <c r="B25" s="590" t="s">
        <v>867</v>
      </c>
      <c r="C25" s="741" t="s">
        <v>285</v>
      </c>
      <c r="D25" s="741" t="s">
        <v>2371</v>
      </c>
      <c r="E25" s="1379" t="s">
        <v>281</v>
      </c>
      <c r="F25" s="592" t="s">
        <v>296</v>
      </c>
      <c r="G25" s="754" t="s">
        <v>1766</v>
      </c>
      <c r="H25" s="827" t="s">
        <v>289</v>
      </c>
      <c r="I25" s="826" t="s">
        <v>909</v>
      </c>
      <c r="J25" s="1961">
        <v>2013</v>
      </c>
      <c r="K25" s="2578" t="s">
        <v>2599</v>
      </c>
      <c r="V25" s="1112">
        <v>0.5</v>
      </c>
      <c r="W25" s="748">
        <v>41619</v>
      </c>
      <c r="X25" s="1243" t="s">
        <v>281</v>
      </c>
      <c r="Y25" s="1409">
        <v>0</v>
      </c>
      <c r="Z25" s="1410">
        <v>0</v>
      </c>
      <c r="AA25" s="631" t="s">
        <v>282</v>
      </c>
      <c r="AB25" s="1288" t="s">
        <v>1783</v>
      </c>
      <c r="AC25" s="1287"/>
      <c r="AD25" s="1313" t="s">
        <v>1770</v>
      </c>
      <c r="AE25" s="1394" t="s">
        <v>281</v>
      </c>
      <c r="AF25" s="1313" t="s">
        <v>1614</v>
      </c>
      <c r="AG25" s="1228">
        <v>41467</v>
      </c>
      <c r="AH25" s="1222" t="s">
        <v>287</v>
      </c>
      <c r="AI25" s="1228" t="s">
        <v>287</v>
      </c>
      <c r="AJ25" s="1314" t="s">
        <v>5109</v>
      </c>
      <c r="AK25" s="1228" t="s">
        <v>287</v>
      </c>
      <c r="AL25" s="627" t="s">
        <v>287</v>
      </c>
      <c r="AM25" s="627" t="s">
        <v>287</v>
      </c>
      <c r="AN25" s="627" t="s">
        <v>287</v>
      </c>
      <c r="AO25" s="627" t="s">
        <v>287</v>
      </c>
      <c r="AP25" s="1182" t="s">
        <v>287</v>
      </c>
    </row>
    <row r="26" spans="1:42" s="587" customFormat="1" ht="33.75" customHeight="1" x14ac:dyDescent="0.25">
      <c r="A26" s="826" t="s">
        <v>871</v>
      </c>
      <c r="B26" s="590" t="s">
        <v>867</v>
      </c>
      <c r="C26" s="741" t="s">
        <v>285</v>
      </c>
      <c r="D26" s="741" t="s">
        <v>2371</v>
      </c>
      <c r="E26" s="1379" t="s">
        <v>281</v>
      </c>
      <c r="F26" s="592" t="s">
        <v>296</v>
      </c>
      <c r="G26" s="754" t="s">
        <v>1771</v>
      </c>
      <c r="H26" s="827" t="s">
        <v>289</v>
      </c>
      <c r="I26" s="826" t="s">
        <v>909</v>
      </c>
      <c r="J26" s="1961">
        <v>2013</v>
      </c>
      <c r="V26" s="1112">
        <v>0.5</v>
      </c>
      <c r="W26" s="748">
        <v>41617</v>
      </c>
      <c r="X26" s="1243" t="s">
        <v>281</v>
      </c>
      <c r="Y26" s="1409">
        <v>0</v>
      </c>
      <c r="Z26" s="1410">
        <v>0</v>
      </c>
      <c r="AA26" s="631" t="s">
        <v>282</v>
      </c>
      <c r="AB26" s="1444"/>
      <c r="AC26" s="751"/>
      <c r="AD26" s="1287"/>
      <c r="AE26" s="1394"/>
      <c r="AF26" s="1313" t="s">
        <v>1614</v>
      </c>
      <c r="AG26" s="1228">
        <v>41467</v>
      </c>
      <c r="AH26" s="1222" t="s">
        <v>287</v>
      </c>
      <c r="AI26" s="1228" t="s">
        <v>287</v>
      </c>
      <c r="AJ26" s="1314" t="s">
        <v>1162</v>
      </c>
      <c r="AK26" s="1228" t="s">
        <v>287</v>
      </c>
      <c r="AL26" s="627" t="s">
        <v>287</v>
      </c>
      <c r="AM26" s="627" t="s">
        <v>287</v>
      </c>
      <c r="AN26" s="627" t="s">
        <v>287</v>
      </c>
      <c r="AO26" s="627" t="s">
        <v>287</v>
      </c>
      <c r="AP26" s="1182" t="s">
        <v>287</v>
      </c>
    </row>
    <row r="27" spans="1:42" s="587" customFormat="1" ht="33.75" customHeight="1" x14ac:dyDescent="0.25">
      <c r="A27" s="826" t="s">
        <v>871</v>
      </c>
      <c r="B27" s="590" t="s">
        <v>867</v>
      </c>
      <c r="C27" s="741" t="s">
        <v>285</v>
      </c>
      <c r="D27" s="741" t="s">
        <v>2371</v>
      </c>
      <c r="E27" s="1379" t="s">
        <v>281</v>
      </c>
      <c r="F27" s="592" t="s">
        <v>296</v>
      </c>
      <c r="G27" s="754" t="s">
        <v>1771</v>
      </c>
      <c r="H27" s="827" t="s">
        <v>289</v>
      </c>
      <c r="I27" s="826" t="s">
        <v>909</v>
      </c>
      <c r="J27" s="2684">
        <v>2013</v>
      </c>
      <c r="V27" s="1112">
        <v>0.5</v>
      </c>
      <c r="W27" s="748">
        <v>41614</v>
      </c>
      <c r="X27" s="1243" t="s">
        <v>281</v>
      </c>
      <c r="Y27" s="1409">
        <v>0</v>
      </c>
      <c r="Z27" s="1410">
        <v>0</v>
      </c>
      <c r="AA27" s="631" t="s">
        <v>282</v>
      </c>
      <c r="AB27" s="1444"/>
      <c r="AC27" s="751"/>
      <c r="AD27" s="1287"/>
      <c r="AE27" s="1394"/>
      <c r="AF27" s="1313" t="s">
        <v>1614</v>
      </c>
      <c r="AG27" s="1228">
        <v>41467</v>
      </c>
      <c r="AH27" s="1222" t="s">
        <v>287</v>
      </c>
      <c r="AI27" s="1228" t="s">
        <v>287</v>
      </c>
      <c r="AJ27" s="1314" t="s">
        <v>5105</v>
      </c>
      <c r="AK27" s="1228" t="s">
        <v>287</v>
      </c>
      <c r="AL27" s="627" t="s">
        <v>287</v>
      </c>
      <c r="AM27" s="627" t="s">
        <v>287</v>
      </c>
      <c r="AN27" s="627" t="s">
        <v>287</v>
      </c>
      <c r="AO27" s="627" t="s">
        <v>287</v>
      </c>
      <c r="AP27" s="1182" t="s">
        <v>287</v>
      </c>
    </row>
    <row r="28" spans="1:42" s="587" customFormat="1" ht="38.25" customHeight="1" x14ac:dyDescent="0.25">
      <c r="A28" s="826" t="s">
        <v>871</v>
      </c>
      <c r="B28" s="590" t="s">
        <v>867</v>
      </c>
      <c r="C28" s="741" t="s">
        <v>285</v>
      </c>
      <c r="D28" s="741" t="s">
        <v>2371</v>
      </c>
      <c r="E28" s="1243" t="s">
        <v>281</v>
      </c>
      <c r="F28" s="592" t="s">
        <v>296</v>
      </c>
      <c r="G28" s="754" t="s">
        <v>1774</v>
      </c>
      <c r="H28" s="827" t="s">
        <v>289</v>
      </c>
      <c r="I28" s="826" t="s">
        <v>909</v>
      </c>
      <c r="J28" s="1961">
        <v>2013</v>
      </c>
      <c r="V28" s="1112">
        <v>0.5</v>
      </c>
      <c r="W28" s="748">
        <v>41614</v>
      </c>
      <c r="X28" s="1243" t="s">
        <v>281</v>
      </c>
      <c r="Y28" s="1409">
        <v>0</v>
      </c>
      <c r="Z28" s="1410">
        <v>0</v>
      </c>
      <c r="AA28" s="631" t="s">
        <v>282</v>
      </c>
      <c r="AB28" s="1444"/>
      <c r="AC28" s="751"/>
      <c r="AD28" s="1287"/>
      <c r="AE28" s="1394"/>
      <c r="AF28" s="1313" t="s">
        <v>1614</v>
      </c>
      <c r="AG28" s="1228">
        <v>41467</v>
      </c>
      <c r="AH28" s="1222" t="s">
        <v>287</v>
      </c>
      <c r="AI28" s="1228" t="s">
        <v>287</v>
      </c>
      <c r="AJ28" s="1314" t="s">
        <v>562</v>
      </c>
      <c r="AK28" s="1228" t="s">
        <v>287</v>
      </c>
      <c r="AL28" s="627" t="s">
        <v>287</v>
      </c>
      <c r="AM28" s="627" t="s">
        <v>287</v>
      </c>
      <c r="AN28" s="627" t="s">
        <v>287</v>
      </c>
      <c r="AO28" s="627" t="s">
        <v>287</v>
      </c>
      <c r="AP28" s="1182" t="s">
        <v>287</v>
      </c>
    </row>
    <row r="29" spans="1:42" s="587" customFormat="1" ht="36.75" customHeight="1" x14ac:dyDescent="0.25">
      <c r="A29" s="826" t="s">
        <v>871</v>
      </c>
      <c r="B29" s="590" t="s">
        <v>867</v>
      </c>
      <c r="C29" s="741" t="s">
        <v>285</v>
      </c>
      <c r="D29" s="741" t="s">
        <v>2371</v>
      </c>
      <c r="E29" s="1243" t="s">
        <v>281</v>
      </c>
      <c r="F29" s="592" t="s">
        <v>296</v>
      </c>
      <c r="G29" s="754" t="s">
        <v>1774</v>
      </c>
      <c r="H29" s="827" t="s">
        <v>289</v>
      </c>
      <c r="I29" s="826" t="s">
        <v>909</v>
      </c>
      <c r="J29" s="1961">
        <v>2013</v>
      </c>
      <c r="V29" s="1112">
        <v>0.5</v>
      </c>
      <c r="W29" s="748">
        <v>41614</v>
      </c>
      <c r="X29" s="1243" t="s">
        <v>281</v>
      </c>
      <c r="Y29" s="1409">
        <v>0</v>
      </c>
      <c r="Z29" s="1410">
        <v>0</v>
      </c>
      <c r="AA29" s="631" t="s">
        <v>282</v>
      </c>
      <c r="AB29" s="1444"/>
      <c r="AC29" s="751"/>
      <c r="AD29" s="1287"/>
      <c r="AE29" s="1394"/>
      <c r="AF29" s="1313" t="s">
        <v>1614</v>
      </c>
      <c r="AG29" s="1228">
        <v>41467</v>
      </c>
      <c r="AH29" s="1222" t="s">
        <v>287</v>
      </c>
      <c r="AI29" s="1228" t="s">
        <v>287</v>
      </c>
      <c r="AJ29" s="1314" t="s">
        <v>562</v>
      </c>
      <c r="AK29" s="1228" t="s">
        <v>287</v>
      </c>
      <c r="AL29" s="627" t="s">
        <v>287</v>
      </c>
      <c r="AM29" s="627" t="s">
        <v>287</v>
      </c>
      <c r="AN29" s="627" t="s">
        <v>287</v>
      </c>
      <c r="AO29" s="627" t="s">
        <v>287</v>
      </c>
      <c r="AP29" s="1182" t="s">
        <v>287</v>
      </c>
    </row>
    <row r="30" spans="1:42" s="587" customFormat="1" ht="35.25" customHeight="1" x14ac:dyDescent="0.25">
      <c r="A30" s="826" t="s">
        <v>871</v>
      </c>
      <c r="B30" s="590" t="s">
        <v>867</v>
      </c>
      <c r="C30" s="741" t="s">
        <v>285</v>
      </c>
      <c r="D30" s="741" t="s">
        <v>2371</v>
      </c>
      <c r="E30" s="1243" t="s">
        <v>281</v>
      </c>
      <c r="F30" s="592" t="s">
        <v>296</v>
      </c>
      <c r="G30" s="754" t="s">
        <v>1774</v>
      </c>
      <c r="H30" s="827" t="s">
        <v>289</v>
      </c>
      <c r="I30" s="826" t="s">
        <v>909</v>
      </c>
      <c r="J30" s="1961">
        <v>2013</v>
      </c>
      <c r="V30" s="1112">
        <v>0.5</v>
      </c>
      <c r="W30" s="748">
        <v>41617</v>
      </c>
      <c r="X30" s="1243" t="s">
        <v>281</v>
      </c>
      <c r="Y30" s="1409">
        <v>0</v>
      </c>
      <c r="Z30" s="1410">
        <v>0</v>
      </c>
      <c r="AA30" s="631" t="s">
        <v>282</v>
      </c>
      <c r="AB30" s="1444"/>
      <c r="AC30" s="751"/>
      <c r="AD30" s="1287"/>
      <c r="AE30" s="1394"/>
      <c r="AF30" s="1313" t="s">
        <v>1614</v>
      </c>
      <c r="AG30" s="1228">
        <v>41467</v>
      </c>
      <c r="AH30" s="1222" t="s">
        <v>287</v>
      </c>
      <c r="AI30" s="1228" t="s">
        <v>287</v>
      </c>
      <c r="AJ30" s="1314" t="s">
        <v>1162</v>
      </c>
      <c r="AK30" s="1228" t="s">
        <v>287</v>
      </c>
      <c r="AL30" s="627" t="s">
        <v>287</v>
      </c>
      <c r="AM30" s="627" t="s">
        <v>287</v>
      </c>
      <c r="AN30" s="627" t="s">
        <v>287</v>
      </c>
      <c r="AO30" s="627" t="s">
        <v>287</v>
      </c>
      <c r="AP30" s="1182" t="s">
        <v>287</v>
      </c>
    </row>
    <row r="31" spans="1:42" s="587" customFormat="1" ht="41.25" customHeight="1" x14ac:dyDescent="0.25">
      <c r="A31" s="826" t="s">
        <v>871</v>
      </c>
      <c r="B31" s="590" t="s">
        <v>867</v>
      </c>
      <c r="C31" s="741" t="s">
        <v>285</v>
      </c>
      <c r="D31" s="741" t="s">
        <v>2371</v>
      </c>
      <c r="E31" s="1243" t="s">
        <v>281</v>
      </c>
      <c r="F31" s="592" t="s">
        <v>296</v>
      </c>
      <c r="G31" s="754" t="s">
        <v>1766</v>
      </c>
      <c r="H31" s="827" t="s">
        <v>289</v>
      </c>
      <c r="I31" s="826" t="s">
        <v>909</v>
      </c>
      <c r="J31" s="1961">
        <v>2013</v>
      </c>
      <c r="V31" s="1420">
        <v>0.5</v>
      </c>
      <c r="W31" s="748">
        <v>41617</v>
      </c>
      <c r="X31" s="1243" t="s">
        <v>281</v>
      </c>
      <c r="Y31" s="1409">
        <v>0</v>
      </c>
      <c r="Z31" s="1410">
        <v>0</v>
      </c>
      <c r="AA31" s="631" t="s">
        <v>282</v>
      </c>
      <c r="AB31" s="1288" t="s">
        <v>5078</v>
      </c>
      <c r="AC31" s="751"/>
      <c r="AD31" s="1287"/>
      <c r="AE31" s="1394"/>
      <c r="AF31" s="1313" t="s">
        <v>1614</v>
      </c>
      <c r="AG31" s="1228">
        <v>41467</v>
      </c>
      <c r="AH31" s="1222" t="s">
        <v>287</v>
      </c>
      <c r="AI31" s="1228" t="s">
        <v>287</v>
      </c>
      <c r="AJ31" s="1314" t="s">
        <v>5107</v>
      </c>
      <c r="AK31" s="1228" t="s">
        <v>287</v>
      </c>
      <c r="AL31" s="627" t="s">
        <v>287</v>
      </c>
      <c r="AM31" s="627" t="s">
        <v>287</v>
      </c>
      <c r="AN31" s="627" t="s">
        <v>287</v>
      </c>
      <c r="AO31" s="627" t="s">
        <v>287</v>
      </c>
      <c r="AP31" s="1182" t="s">
        <v>287</v>
      </c>
    </row>
    <row r="32" spans="1:42" s="587" customFormat="1" ht="36" customHeight="1" x14ac:dyDescent="0.25">
      <c r="A32" s="826" t="s">
        <v>871</v>
      </c>
      <c r="B32" s="590" t="s">
        <v>867</v>
      </c>
      <c r="C32" s="741" t="s">
        <v>285</v>
      </c>
      <c r="D32" s="741" t="s">
        <v>2371</v>
      </c>
      <c r="E32" s="1243" t="s">
        <v>281</v>
      </c>
      <c r="F32" s="592" t="s">
        <v>296</v>
      </c>
      <c r="G32" s="754" t="s">
        <v>1766</v>
      </c>
      <c r="H32" s="827" t="s">
        <v>289</v>
      </c>
      <c r="I32" s="826" t="s">
        <v>909</v>
      </c>
      <c r="J32" s="1961">
        <v>2013</v>
      </c>
      <c r="V32" s="1420">
        <v>0.5</v>
      </c>
      <c r="W32" s="748">
        <v>41617</v>
      </c>
      <c r="X32" s="1243" t="s">
        <v>281</v>
      </c>
      <c r="Y32" s="1409">
        <v>0</v>
      </c>
      <c r="Z32" s="1410">
        <v>0</v>
      </c>
      <c r="AA32" s="631" t="s">
        <v>282</v>
      </c>
      <c r="AB32" s="1288" t="s">
        <v>5078</v>
      </c>
      <c r="AC32" s="751"/>
      <c r="AD32" s="1287"/>
      <c r="AE32" s="1394"/>
      <c r="AF32" s="1313" t="s">
        <v>1614</v>
      </c>
      <c r="AG32" s="1228">
        <v>41467</v>
      </c>
      <c r="AH32" s="1222" t="s">
        <v>287</v>
      </c>
      <c r="AI32" s="1228" t="s">
        <v>287</v>
      </c>
      <c r="AJ32" s="1314" t="s">
        <v>5107</v>
      </c>
      <c r="AK32" s="1228" t="s">
        <v>287</v>
      </c>
      <c r="AL32" s="627" t="s">
        <v>287</v>
      </c>
      <c r="AM32" s="627" t="s">
        <v>287</v>
      </c>
      <c r="AN32" s="627" t="s">
        <v>287</v>
      </c>
      <c r="AO32" s="627" t="s">
        <v>287</v>
      </c>
      <c r="AP32" s="1182" t="s">
        <v>287</v>
      </c>
    </row>
    <row r="33" spans="1:42" s="587" customFormat="1" ht="35.25" customHeight="1" x14ac:dyDescent="0.25">
      <c r="A33" s="826" t="s">
        <v>871</v>
      </c>
      <c r="B33" s="590" t="s">
        <v>867</v>
      </c>
      <c r="C33" s="741" t="s">
        <v>285</v>
      </c>
      <c r="D33" s="741" t="s">
        <v>2371</v>
      </c>
      <c r="E33" s="1243" t="s">
        <v>281</v>
      </c>
      <c r="F33" s="592" t="s">
        <v>296</v>
      </c>
      <c r="G33" s="754" t="s">
        <v>1766</v>
      </c>
      <c r="H33" s="827" t="s">
        <v>289</v>
      </c>
      <c r="I33" s="826" t="s">
        <v>909</v>
      </c>
      <c r="J33" s="1961">
        <v>2013</v>
      </c>
      <c r="V33" s="1420">
        <v>0.5</v>
      </c>
      <c r="W33" s="748">
        <v>41617</v>
      </c>
      <c r="X33" s="1243" t="s">
        <v>281</v>
      </c>
      <c r="Y33" s="1409">
        <v>0</v>
      </c>
      <c r="Z33" s="1410">
        <v>0</v>
      </c>
      <c r="AA33" s="631" t="s">
        <v>282</v>
      </c>
      <c r="AB33" s="1288" t="s">
        <v>5078</v>
      </c>
      <c r="AC33" s="751"/>
      <c r="AD33" s="1287"/>
      <c r="AE33" s="1394"/>
      <c r="AF33" s="1313" t="s">
        <v>1614</v>
      </c>
      <c r="AG33" s="1228">
        <v>41467</v>
      </c>
      <c r="AH33" s="1222" t="s">
        <v>287</v>
      </c>
      <c r="AI33" s="1228" t="s">
        <v>287</v>
      </c>
      <c r="AJ33" s="1314" t="s">
        <v>5107</v>
      </c>
      <c r="AK33" s="1228" t="s">
        <v>287</v>
      </c>
      <c r="AL33" s="627" t="s">
        <v>287</v>
      </c>
      <c r="AM33" s="627" t="s">
        <v>287</v>
      </c>
      <c r="AN33" s="627" t="s">
        <v>287</v>
      </c>
      <c r="AO33" s="627" t="s">
        <v>287</v>
      </c>
      <c r="AP33" s="1182" t="s">
        <v>287</v>
      </c>
    </row>
    <row r="34" spans="1:42" s="587" customFormat="1" ht="35.25" customHeight="1" x14ac:dyDescent="0.25">
      <c r="A34" s="826" t="s">
        <v>871</v>
      </c>
      <c r="B34" s="590" t="s">
        <v>867</v>
      </c>
      <c r="C34" s="741" t="s">
        <v>285</v>
      </c>
      <c r="D34" s="741" t="s">
        <v>2371</v>
      </c>
      <c r="E34" s="1243" t="s">
        <v>281</v>
      </c>
      <c r="F34" s="592" t="s">
        <v>296</v>
      </c>
      <c r="G34" s="754" t="s">
        <v>1766</v>
      </c>
      <c r="H34" s="827" t="s">
        <v>289</v>
      </c>
      <c r="I34" s="826" t="s">
        <v>909</v>
      </c>
      <c r="J34" s="1961">
        <v>2013</v>
      </c>
      <c r="V34" s="1420">
        <v>0.5</v>
      </c>
      <c r="W34" s="748">
        <v>41617</v>
      </c>
      <c r="X34" s="1243" t="s">
        <v>281</v>
      </c>
      <c r="Y34" s="1409">
        <v>0</v>
      </c>
      <c r="Z34" s="1410">
        <v>0</v>
      </c>
      <c r="AA34" s="631" t="s">
        <v>282</v>
      </c>
      <c r="AB34" s="1288" t="s">
        <v>5078</v>
      </c>
      <c r="AC34" s="751"/>
      <c r="AD34" s="1287"/>
      <c r="AE34" s="1394"/>
      <c r="AF34" s="1313" t="s">
        <v>1614</v>
      </c>
      <c r="AG34" s="1228">
        <v>41467</v>
      </c>
      <c r="AH34" s="1222" t="s">
        <v>287</v>
      </c>
      <c r="AI34" s="1228" t="s">
        <v>287</v>
      </c>
      <c r="AJ34" s="1314" t="s">
        <v>5107</v>
      </c>
      <c r="AK34" s="1228" t="s">
        <v>287</v>
      </c>
      <c r="AL34" s="627" t="s">
        <v>287</v>
      </c>
      <c r="AM34" s="627" t="s">
        <v>287</v>
      </c>
      <c r="AN34" s="627" t="s">
        <v>287</v>
      </c>
      <c r="AO34" s="627" t="s">
        <v>287</v>
      </c>
      <c r="AP34" s="1182" t="s">
        <v>287</v>
      </c>
    </row>
    <row r="35" spans="1:42" s="587" customFormat="1" ht="36" customHeight="1" x14ac:dyDescent="0.25">
      <c r="A35" s="826" t="s">
        <v>871</v>
      </c>
      <c r="B35" s="590" t="s">
        <v>867</v>
      </c>
      <c r="C35" s="741" t="s">
        <v>285</v>
      </c>
      <c r="D35" s="741" t="s">
        <v>2371</v>
      </c>
      <c r="E35" s="1243" t="s">
        <v>281</v>
      </c>
      <c r="F35" s="592" t="s">
        <v>296</v>
      </c>
      <c r="G35" s="754" t="s">
        <v>1766</v>
      </c>
      <c r="H35" s="827" t="s">
        <v>289</v>
      </c>
      <c r="I35" s="826" t="s">
        <v>909</v>
      </c>
      <c r="J35" s="1961">
        <v>2013</v>
      </c>
      <c r="V35" s="1420">
        <v>0.5</v>
      </c>
      <c r="W35" s="748">
        <v>41617</v>
      </c>
      <c r="X35" s="1243" t="s">
        <v>281</v>
      </c>
      <c r="Y35" s="1409">
        <v>0</v>
      </c>
      <c r="Z35" s="1410">
        <v>0</v>
      </c>
      <c r="AA35" s="631" t="s">
        <v>282</v>
      </c>
      <c r="AB35" s="1288" t="s">
        <v>5078</v>
      </c>
      <c r="AC35" s="751"/>
      <c r="AD35" s="1287"/>
      <c r="AE35" s="1394"/>
      <c r="AF35" s="1313" t="s">
        <v>1614</v>
      </c>
      <c r="AG35" s="1228">
        <v>41467</v>
      </c>
      <c r="AH35" s="1222" t="s">
        <v>287</v>
      </c>
      <c r="AI35" s="1228" t="s">
        <v>287</v>
      </c>
      <c r="AJ35" s="1314" t="s">
        <v>5108</v>
      </c>
      <c r="AK35" s="1228" t="s">
        <v>287</v>
      </c>
      <c r="AL35" s="627" t="s">
        <v>287</v>
      </c>
      <c r="AM35" s="627" t="s">
        <v>287</v>
      </c>
      <c r="AN35" s="627" t="s">
        <v>287</v>
      </c>
      <c r="AO35" s="627" t="s">
        <v>287</v>
      </c>
      <c r="AP35" s="1182" t="s">
        <v>287</v>
      </c>
    </row>
    <row r="36" spans="1:42" s="587" customFormat="1" ht="42.75" customHeight="1" x14ac:dyDescent="0.25">
      <c r="A36" s="826" t="s">
        <v>871</v>
      </c>
      <c r="B36" s="590" t="s">
        <v>867</v>
      </c>
      <c r="C36" s="741" t="s">
        <v>285</v>
      </c>
      <c r="D36" s="741" t="s">
        <v>2371</v>
      </c>
      <c r="E36" s="1243" t="s">
        <v>281</v>
      </c>
      <c r="F36" s="592" t="s">
        <v>296</v>
      </c>
      <c r="G36" s="754" t="s">
        <v>1766</v>
      </c>
      <c r="H36" s="827" t="s">
        <v>289</v>
      </c>
      <c r="I36" s="826" t="s">
        <v>909</v>
      </c>
      <c r="J36" s="1961">
        <v>2013</v>
      </c>
      <c r="V36" s="1420">
        <v>0.5</v>
      </c>
      <c r="W36" s="748">
        <v>41617</v>
      </c>
      <c r="X36" s="1243" t="s">
        <v>281</v>
      </c>
      <c r="Y36" s="1409">
        <v>0</v>
      </c>
      <c r="Z36" s="1410">
        <v>0</v>
      </c>
      <c r="AA36" s="631" t="s">
        <v>282</v>
      </c>
      <c r="AB36" s="1288" t="s">
        <v>5078</v>
      </c>
      <c r="AC36" s="751"/>
      <c r="AD36" s="1287"/>
      <c r="AE36" s="1394"/>
      <c r="AF36" s="1313" t="s">
        <v>1614</v>
      </c>
      <c r="AG36" s="1228">
        <v>41467</v>
      </c>
      <c r="AH36" s="1222" t="s">
        <v>287</v>
      </c>
      <c r="AI36" s="1228" t="s">
        <v>287</v>
      </c>
      <c r="AJ36" s="1314" t="s">
        <v>5108</v>
      </c>
      <c r="AK36" s="1228" t="s">
        <v>287</v>
      </c>
      <c r="AL36" s="627" t="s">
        <v>287</v>
      </c>
      <c r="AM36" s="627" t="s">
        <v>287</v>
      </c>
      <c r="AN36" s="627" t="s">
        <v>287</v>
      </c>
      <c r="AO36" s="627" t="s">
        <v>287</v>
      </c>
      <c r="AP36" s="1182" t="s">
        <v>287</v>
      </c>
    </row>
    <row r="37" spans="1:42" s="587" customFormat="1" ht="84.75" customHeight="1" x14ac:dyDescent="0.25">
      <c r="A37" s="826" t="s">
        <v>871</v>
      </c>
      <c r="B37" s="590" t="s">
        <v>867</v>
      </c>
      <c r="C37" s="741" t="s">
        <v>285</v>
      </c>
      <c r="D37" s="741" t="s">
        <v>2371</v>
      </c>
      <c r="E37" s="1243" t="s">
        <v>281</v>
      </c>
      <c r="F37" s="592" t="s">
        <v>296</v>
      </c>
      <c r="G37" s="754" t="s">
        <v>1771</v>
      </c>
      <c r="H37" s="827" t="s">
        <v>289</v>
      </c>
      <c r="I37" s="826" t="s">
        <v>909</v>
      </c>
      <c r="J37" s="2684">
        <v>2013</v>
      </c>
      <c r="V37" s="1420">
        <v>0.5</v>
      </c>
      <c r="W37" s="748">
        <v>41614</v>
      </c>
      <c r="X37" s="1243" t="s">
        <v>281</v>
      </c>
      <c r="Y37" s="1409">
        <v>0</v>
      </c>
      <c r="Z37" s="1410">
        <v>0</v>
      </c>
      <c r="AA37" s="631" t="s">
        <v>282</v>
      </c>
      <c r="AB37" s="1288" t="s">
        <v>5078</v>
      </c>
      <c r="AC37" s="751"/>
      <c r="AD37" s="1287"/>
      <c r="AE37" s="1394"/>
      <c r="AF37" s="1313" t="s">
        <v>1614</v>
      </c>
      <c r="AG37" s="1228">
        <v>41467</v>
      </c>
      <c r="AH37" s="1222" t="s">
        <v>287</v>
      </c>
      <c r="AI37" s="1228" t="s">
        <v>287</v>
      </c>
      <c r="AJ37" s="1314" t="s">
        <v>5105</v>
      </c>
      <c r="AK37" s="1228" t="s">
        <v>287</v>
      </c>
      <c r="AL37" s="627" t="s">
        <v>287</v>
      </c>
      <c r="AM37" s="627" t="s">
        <v>287</v>
      </c>
      <c r="AN37" s="627" t="s">
        <v>287</v>
      </c>
      <c r="AO37" s="627" t="s">
        <v>287</v>
      </c>
      <c r="AP37" s="1182" t="s">
        <v>287</v>
      </c>
    </row>
    <row r="38" spans="1:42" s="587" customFormat="1" ht="409.5" x14ac:dyDescent="0.25">
      <c r="A38" s="826" t="s">
        <v>871</v>
      </c>
      <c r="B38" s="590" t="s">
        <v>867</v>
      </c>
      <c r="C38" s="741" t="s">
        <v>285</v>
      </c>
      <c r="D38" s="741" t="s">
        <v>2371</v>
      </c>
      <c r="E38" s="1243" t="s">
        <v>281</v>
      </c>
      <c r="F38" s="592" t="s">
        <v>296</v>
      </c>
      <c r="G38" s="754" t="s">
        <v>1771</v>
      </c>
      <c r="H38" s="827" t="s">
        <v>289</v>
      </c>
      <c r="I38" s="826" t="s">
        <v>909</v>
      </c>
      <c r="J38" s="2684">
        <v>2013</v>
      </c>
      <c r="V38" s="1420">
        <v>0.5</v>
      </c>
      <c r="W38" s="748">
        <v>41614</v>
      </c>
      <c r="X38" s="1243" t="s">
        <v>281</v>
      </c>
      <c r="Y38" s="1409">
        <v>0</v>
      </c>
      <c r="Z38" s="1410">
        <v>0</v>
      </c>
      <c r="AA38" s="631" t="s">
        <v>282</v>
      </c>
      <c r="AB38" s="1288" t="s">
        <v>5078</v>
      </c>
      <c r="AC38" s="751"/>
      <c r="AD38" s="1287"/>
      <c r="AE38" s="1394"/>
      <c r="AF38" s="1313" t="s">
        <v>1614</v>
      </c>
      <c r="AG38" s="1228">
        <v>41467</v>
      </c>
      <c r="AH38" s="1222" t="s">
        <v>287</v>
      </c>
      <c r="AI38" s="1228" t="s">
        <v>287</v>
      </c>
      <c r="AJ38" s="1314" t="s">
        <v>5105</v>
      </c>
      <c r="AK38" s="1228" t="s">
        <v>287</v>
      </c>
      <c r="AL38" s="627" t="s">
        <v>287</v>
      </c>
      <c r="AM38" s="627" t="s">
        <v>287</v>
      </c>
      <c r="AN38" s="627" t="s">
        <v>287</v>
      </c>
      <c r="AO38" s="627" t="s">
        <v>287</v>
      </c>
      <c r="AP38" s="1182" t="s">
        <v>287</v>
      </c>
    </row>
    <row r="39" spans="1:42" s="587" customFormat="1" x14ac:dyDescent="0.25">
      <c r="A39" s="1708"/>
      <c r="B39" s="1850"/>
      <c r="C39" s="1710"/>
      <c r="D39" s="1710"/>
      <c r="E39" s="1660"/>
      <c r="F39" s="1852"/>
      <c r="G39" s="1712"/>
      <c r="H39" s="1713"/>
      <c r="I39" s="1708"/>
      <c r="J39" s="1726"/>
      <c r="V39" s="1868"/>
      <c r="W39" s="1716"/>
      <c r="X39" s="1660"/>
      <c r="Y39" s="1718"/>
      <c r="Z39" s="1719"/>
      <c r="AA39" s="1720"/>
      <c r="AB39" s="1735"/>
      <c r="AC39" s="1853"/>
      <c r="AD39" s="1733"/>
      <c r="AE39" s="1781"/>
      <c r="AF39" s="1854"/>
      <c r="AG39" s="1855"/>
      <c r="AH39" s="1856"/>
      <c r="AI39" s="1855"/>
      <c r="AJ39" s="1869"/>
      <c r="AK39" s="1855"/>
      <c r="AL39" s="1690"/>
      <c r="AM39" s="1690"/>
      <c r="AN39" s="1690"/>
      <c r="AO39" s="1690"/>
      <c r="AP39" s="1784"/>
    </row>
    <row r="40" spans="1:42" ht="14.1" customHeight="1" x14ac:dyDescent="0.25"/>
    <row r="41" spans="1:42" ht="14.1" customHeight="1" x14ac:dyDescent="0.25">
      <c r="A41" s="190"/>
      <c r="B41" s="190"/>
      <c r="C41" s="190"/>
      <c r="D41" s="190"/>
      <c r="E41" s="190"/>
      <c r="F41" s="190"/>
      <c r="G41" s="190"/>
      <c r="H41" s="190"/>
      <c r="I41" s="190"/>
      <c r="J41" s="190"/>
      <c r="V41" s="190"/>
      <c r="W41" s="190"/>
      <c r="X41" s="190"/>
      <c r="Y41" s="190"/>
      <c r="Z41" s="190"/>
      <c r="AA41" s="190"/>
      <c r="AB41" s="190"/>
      <c r="AC41" s="190"/>
      <c r="AD41" s="190"/>
      <c r="AE41" s="190"/>
      <c r="AF41" s="190"/>
      <c r="AG41" s="190"/>
      <c r="AH41" s="190"/>
      <c r="AI41" s="190"/>
      <c r="AJ41" s="190"/>
    </row>
    <row r="42" spans="1:42" x14ac:dyDescent="0.25">
      <c r="A42" s="161"/>
      <c r="D42" s="161"/>
      <c r="E42" s="161"/>
      <c r="F42" s="161"/>
      <c r="G42" s="167"/>
      <c r="H42" s="167"/>
      <c r="I42" s="161"/>
      <c r="J42" s="161"/>
      <c r="M42" s="81"/>
      <c r="N42" s="81"/>
      <c r="P42" s="168"/>
      <c r="R42" s="170"/>
      <c r="S42" s="169"/>
      <c r="T42" s="81"/>
      <c r="V42" s="161"/>
      <c r="AD42" s="161"/>
    </row>
    <row r="43" spans="1:42" x14ac:dyDescent="0.25">
      <c r="A43" s="161"/>
      <c r="D43" s="161"/>
      <c r="E43" s="161"/>
      <c r="F43" s="161"/>
      <c r="G43" s="167"/>
      <c r="H43" s="167"/>
      <c r="I43" s="161"/>
      <c r="J43" s="161"/>
      <c r="M43" s="81"/>
      <c r="N43" s="81"/>
      <c r="P43" s="168"/>
      <c r="R43" s="170"/>
      <c r="S43" s="169"/>
      <c r="T43" s="81"/>
      <c r="V43" s="161"/>
      <c r="AD43" s="161"/>
    </row>
    <row r="44" spans="1:42" x14ac:dyDescent="0.25">
      <c r="A44" s="348"/>
      <c r="B44" s="190"/>
      <c r="C44" s="190"/>
      <c r="D44" s="348"/>
      <c r="E44" s="348"/>
      <c r="F44" s="348"/>
      <c r="G44" s="352"/>
      <c r="H44" s="352"/>
      <c r="I44" s="348"/>
      <c r="J44" s="348"/>
      <c r="M44" s="353"/>
      <c r="N44" s="353"/>
      <c r="O44" s="354"/>
      <c r="P44" s="354"/>
      <c r="Q44" s="356"/>
      <c r="R44" s="356"/>
      <c r="S44" s="355"/>
      <c r="T44" s="353"/>
      <c r="U44" s="190"/>
      <c r="V44" s="348"/>
      <c r="W44" s="190"/>
      <c r="X44" s="190"/>
      <c r="Y44" s="190"/>
      <c r="Z44" s="190"/>
      <c r="AA44" s="190"/>
      <c r="AB44" s="190"/>
      <c r="AC44" s="190"/>
      <c r="AD44" s="348"/>
      <c r="AE44" s="190"/>
      <c r="AF44" s="190"/>
      <c r="AG44" s="190"/>
      <c r="AH44" s="190"/>
      <c r="AI44" s="190"/>
      <c r="AJ44" s="190"/>
    </row>
    <row r="45" spans="1:42" x14ac:dyDescent="0.25">
      <c r="A45" s="161"/>
      <c r="D45" s="161"/>
      <c r="E45" s="161"/>
      <c r="F45" s="161"/>
      <c r="G45" s="167"/>
      <c r="H45" s="167"/>
      <c r="I45" s="161"/>
      <c r="J45" s="161"/>
      <c r="M45" s="81"/>
      <c r="N45" s="81"/>
      <c r="P45" s="168"/>
      <c r="R45" s="170"/>
      <c r="S45" s="169"/>
      <c r="T45" s="81"/>
      <c r="V45" s="161"/>
      <c r="AD45" s="161"/>
    </row>
    <row r="46" spans="1:42" x14ac:dyDescent="0.25">
      <c r="A46" s="161"/>
      <c r="D46" s="161"/>
      <c r="E46" s="161"/>
      <c r="F46" s="161"/>
      <c r="G46" s="167"/>
      <c r="H46" s="167"/>
      <c r="I46" s="161"/>
      <c r="J46" s="161"/>
      <c r="M46" s="81"/>
      <c r="N46" s="81"/>
      <c r="P46" s="168"/>
      <c r="R46" s="170"/>
      <c r="S46" s="169"/>
      <c r="T46" s="81"/>
      <c r="V46" s="161"/>
      <c r="AD46" s="161"/>
    </row>
    <row r="47" spans="1:42" x14ac:dyDescent="0.25">
      <c r="A47" s="348"/>
      <c r="B47" s="190"/>
      <c r="C47" s="190"/>
      <c r="D47" s="348"/>
      <c r="E47" s="348"/>
      <c r="F47" s="348"/>
      <c r="G47" s="352"/>
      <c r="H47" s="352"/>
      <c r="I47" s="348"/>
      <c r="J47" s="348"/>
      <c r="K47" s="190"/>
      <c r="L47" s="190"/>
      <c r="M47" s="353"/>
      <c r="N47" s="353"/>
      <c r="O47" s="354"/>
      <c r="P47" s="354"/>
      <c r="Q47" s="356"/>
      <c r="R47" s="356"/>
      <c r="S47" s="355"/>
      <c r="T47" s="353"/>
      <c r="U47" s="190"/>
      <c r="V47" s="348"/>
      <c r="W47" s="190"/>
      <c r="X47" s="190"/>
      <c r="Y47" s="190"/>
      <c r="Z47" s="190"/>
      <c r="AA47" s="190"/>
      <c r="AB47" s="190"/>
      <c r="AC47" s="190"/>
      <c r="AD47" s="348"/>
      <c r="AE47" s="190"/>
      <c r="AF47" s="190"/>
      <c r="AG47" s="190"/>
      <c r="AH47" s="190"/>
      <c r="AI47" s="190"/>
      <c r="AJ47" s="190"/>
    </row>
    <row r="48" spans="1:42" x14ac:dyDescent="0.25">
      <c r="A48" s="161"/>
      <c r="D48" s="161"/>
      <c r="E48" s="161"/>
      <c r="F48" s="161"/>
      <c r="G48" s="167"/>
      <c r="H48" s="167"/>
      <c r="I48" s="161"/>
      <c r="J48" s="161"/>
      <c r="M48" s="81"/>
      <c r="N48" s="81"/>
      <c r="P48" s="168"/>
      <c r="R48" s="170"/>
      <c r="S48" s="169"/>
      <c r="T48" s="81"/>
      <c r="V48" s="161"/>
      <c r="AD48" s="161"/>
    </row>
    <row r="49" spans="1:36" x14ac:dyDescent="0.25">
      <c r="A49" s="161"/>
      <c r="D49" s="161"/>
      <c r="E49" s="161"/>
      <c r="F49" s="161"/>
      <c r="G49" s="167"/>
      <c r="H49" s="167"/>
      <c r="I49" s="161"/>
      <c r="J49" s="161"/>
      <c r="M49" s="81"/>
      <c r="N49" s="81"/>
      <c r="P49" s="168"/>
      <c r="R49" s="170"/>
      <c r="S49" s="169"/>
      <c r="T49" s="81"/>
      <c r="V49" s="161"/>
      <c r="AD49" s="161"/>
    </row>
    <row r="50" spans="1:36" x14ac:dyDescent="0.25">
      <c r="A50" s="348"/>
      <c r="B50" s="190"/>
      <c r="C50" s="190"/>
      <c r="D50" s="348"/>
      <c r="E50" s="348"/>
      <c r="F50" s="348"/>
      <c r="G50" s="352"/>
      <c r="H50" s="352"/>
      <c r="I50" s="348"/>
      <c r="J50" s="348"/>
      <c r="K50" s="190"/>
      <c r="L50" s="190"/>
      <c r="M50" s="353"/>
      <c r="N50" s="353"/>
      <c r="O50" s="354"/>
      <c r="P50" s="354"/>
      <c r="Q50" s="356"/>
      <c r="R50" s="356"/>
      <c r="S50" s="355"/>
      <c r="T50" s="353"/>
      <c r="U50" s="190"/>
      <c r="V50" s="348"/>
      <c r="W50" s="190"/>
      <c r="X50" s="190"/>
      <c r="Y50" s="190"/>
      <c r="Z50" s="190"/>
      <c r="AA50" s="190"/>
      <c r="AB50" s="190"/>
      <c r="AC50" s="190"/>
      <c r="AD50" s="348"/>
      <c r="AE50" s="190"/>
      <c r="AF50" s="190"/>
      <c r="AG50" s="190"/>
      <c r="AH50" s="190"/>
      <c r="AI50" s="190"/>
      <c r="AJ50" s="190"/>
    </row>
    <row r="51" spans="1:36" x14ac:dyDescent="0.25">
      <c r="A51" s="161"/>
      <c r="D51" s="161"/>
      <c r="E51" s="161"/>
      <c r="F51" s="161"/>
      <c r="G51" s="167"/>
      <c r="H51" s="167"/>
      <c r="I51" s="161"/>
      <c r="J51" s="161"/>
      <c r="M51" s="81"/>
      <c r="N51" s="81"/>
      <c r="P51" s="168"/>
      <c r="R51" s="170"/>
      <c r="S51" s="169"/>
      <c r="T51" s="81"/>
      <c r="V51" s="161"/>
      <c r="AD51" s="161"/>
    </row>
    <row r="52" spans="1:36" x14ac:dyDescent="0.25">
      <c r="A52" s="161"/>
      <c r="D52" s="161"/>
      <c r="E52" s="161"/>
      <c r="F52" s="161"/>
      <c r="G52" s="167"/>
      <c r="H52" s="167"/>
      <c r="I52" s="161"/>
      <c r="J52" s="161"/>
      <c r="M52" s="81"/>
      <c r="N52" s="81"/>
      <c r="P52" s="168"/>
      <c r="R52" s="170"/>
      <c r="S52" s="169"/>
      <c r="T52" s="81"/>
      <c r="V52" s="161"/>
      <c r="AD52" s="161"/>
    </row>
    <row r="53" spans="1:36" x14ac:dyDescent="0.25">
      <c r="A53" s="348"/>
      <c r="B53" s="190"/>
      <c r="C53" s="190"/>
      <c r="D53" s="348"/>
      <c r="E53" s="348"/>
      <c r="F53" s="348"/>
      <c r="G53" s="352"/>
      <c r="H53" s="352"/>
      <c r="I53" s="348"/>
      <c r="J53" s="348"/>
      <c r="K53" s="190"/>
      <c r="L53" s="190"/>
      <c r="M53" s="353"/>
      <c r="N53" s="353"/>
      <c r="O53" s="354"/>
      <c r="P53" s="354"/>
      <c r="Q53" s="356"/>
      <c r="R53" s="356"/>
      <c r="S53" s="355"/>
      <c r="T53" s="353"/>
      <c r="U53" s="190"/>
      <c r="V53" s="348"/>
      <c r="W53" s="190"/>
      <c r="X53" s="190"/>
      <c r="Y53" s="190"/>
      <c r="Z53" s="190"/>
      <c r="AA53" s="190"/>
      <c r="AB53" s="190"/>
      <c r="AC53" s="190"/>
      <c r="AD53" s="348"/>
      <c r="AE53" s="190"/>
      <c r="AF53" s="190"/>
      <c r="AG53" s="190"/>
      <c r="AH53" s="190"/>
      <c r="AI53" s="190"/>
      <c r="AJ53" s="190"/>
    </row>
    <row r="54" spans="1:36" x14ac:dyDescent="0.25">
      <c r="A54" s="161"/>
      <c r="D54" s="161"/>
      <c r="E54" s="161"/>
      <c r="F54" s="161"/>
      <c r="G54" s="167"/>
      <c r="H54" s="167"/>
      <c r="I54" s="161"/>
      <c r="J54" s="161"/>
      <c r="M54" s="81"/>
      <c r="N54" s="81"/>
      <c r="P54" s="168"/>
      <c r="R54" s="170"/>
      <c r="S54" s="169"/>
      <c r="T54" s="81"/>
      <c r="V54" s="161"/>
      <c r="AD54" s="161"/>
    </row>
    <row r="55" spans="1:36" x14ac:dyDescent="0.25">
      <c r="A55" s="161"/>
      <c r="D55" s="161"/>
      <c r="E55" s="161"/>
      <c r="F55" s="161"/>
      <c r="G55" s="167"/>
      <c r="H55" s="167"/>
      <c r="I55" s="161"/>
      <c r="J55" s="161"/>
      <c r="M55" s="81"/>
      <c r="N55" s="81"/>
      <c r="P55" s="168"/>
      <c r="R55" s="170"/>
      <c r="S55" s="169"/>
      <c r="T55" s="81"/>
      <c r="V55" s="161"/>
      <c r="AD55" s="161"/>
    </row>
    <row r="56" spans="1:36" x14ac:dyDescent="0.25">
      <c r="A56" s="161"/>
      <c r="D56" s="161"/>
      <c r="E56" s="161"/>
      <c r="F56" s="161"/>
      <c r="G56" s="167"/>
      <c r="H56" s="167"/>
      <c r="I56" s="161"/>
      <c r="J56" s="161"/>
      <c r="M56" s="81"/>
      <c r="N56" s="81"/>
      <c r="P56" s="168"/>
      <c r="R56" s="170"/>
      <c r="S56" s="169"/>
      <c r="T56" s="81"/>
      <c r="V56" s="161"/>
      <c r="AD56" s="161"/>
    </row>
    <row r="57" spans="1:36" x14ac:dyDescent="0.25">
      <c r="A57" s="161"/>
      <c r="D57" s="161"/>
      <c r="E57" s="161"/>
      <c r="F57" s="161"/>
      <c r="G57" s="167"/>
      <c r="H57" s="167"/>
      <c r="I57" s="161"/>
      <c r="J57" s="161"/>
      <c r="M57" s="81"/>
      <c r="N57" s="81"/>
      <c r="P57" s="168"/>
      <c r="R57" s="170"/>
      <c r="S57" s="169"/>
      <c r="T57" s="81"/>
      <c r="V57" s="161"/>
      <c r="AD57" s="161"/>
    </row>
    <row r="58" spans="1:36" x14ac:dyDescent="0.25">
      <c r="A58" s="161"/>
      <c r="D58" s="161"/>
      <c r="E58" s="161"/>
      <c r="F58" s="161"/>
      <c r="G58" s="167"/>
      <c r="H58" s="167"/>
      <c r="I58" s="161"/>
      <c r="J58" s="161"/>
      <c r="M58" s="81"/>
      <c r="N58" s="81"/>
      <c r="P58" s="168"/>
      <c r="R58" s="170"/>
      <c r="S58" s="169"/>
      <c r="T58" s="81"/>
      <c r="V58" s="161"/>
      <c r="AD58" s="161"/>
    </row>
    <row r="59" spans="1:36" x14ac:dyDescent="0.25">
      <c r="A59" s="161"/>
      <c r="D59" s="161"/>
      <c r="E59" s="161"/>
      <c r="F59" s="161"/>
      <c r="G59" s="167"/>
      <c r="H59" s="167"/>
      <c r="I59" s="161"/>
      <c r="J59" s="161"/>
      <c r="M59" s="81"/>
      <c r="N59" s="81"/>
      <c r="P59" s="168"/>
      <c r="R59" s="170"/>
      <c r="S59" s="169"/>
      <c r="T59" s="81"/>
      <c r="V59" s="161"/>
      <c r="AD59" s="161"/>
    </row>
    <row r="60" spans="1:36" x14ac:dyDescent="0.25">
      <c r="A60" s="161"/>
      <c r="F60" s="161"/>
      <c r="G60" s="167"/>
      <c r="H60" s="167"/>
      <c r="I60" s="161"/>
      <c r="J60" s="161"/>
      <c r="M60" s="81"/>
      <c r="N60" s="81"/>
      <c r="P60" s="168"/>
      <c r="R60" s="170"/>
      <c r="S60" s="169"/>
      <c r="T60" s="81"/>
      <c r="V60" s="161"/>
      <c r="AD60" s="161"/>
    </row>
    <row r="61" spans="1:36" x14ac:dyDescent="0.25">
      <c r="A61" s="161"/>
      <c r="F61" s="161"/>
      <c r="G61" s="167"/>
      <c r="H61" s="167"/>
      <c r="I61" s="161"/>
      <c r="J61" s="161"/>
      <c r="M61" s="81"/>
      <c r="N61" s="81"/>
      <c r="P61" s="168"/>
      <c r="R61" s="170"/>
      <c r="S61" s="169"/>
      <c r="T61" s="81"/>
      <c r="V61" s="161"/>
      <c r="AD61" s="161"/>
    </row>
    <row r="62" spans="1:36" x14ac:dyDescent="0.25">
      <c r="A62" s="161"/>
      <c r="F62" s="161"/>
      <c r="G62" s="167"/>
      <c r="H62" s="167"/>
      <c r="I62" s="161"/>
      <c r="J62" s="161"/>
      <c r="M62" s="81"/>
      <c r="N62" s="81"/>
      <c r="P62" s="168"/>
      <c r="R62" s="170"/>
      <c r="S62" s="169"/>
      <c r="T62" s="81"/>
      <c r="V62" s="161"/>
      <c r="AD62" s="161"/>
    </row>
    <row r="63" spans="1:36" x14ac:dyDescent="0.25">
      <c r="A63" s="161"/>
      <c r="F63" s="161"/>
      <c r="G63" s="167"/>
      <c r="H63" s="167"/>
      <c r="I63" s="161"/>
      <c r="J63" s="161"/>
      <c r="M63" s="81"/>
      <c r="N63" s="81"/>
      <c r="P63" s="168"/>
      <c r="R63" s="170"/>
      <c r="S63" s="169"/>
      <c r="T63" s="81"/>
      <c r="V63" s="161"/>
      <c r="AD63" s="161"/>
    </row>
    <row r="64" spans="1:36" x14ac:dyDescent="0.25">
      <c r="A64" s="161"/>
      <c r="F64" s="161"/>
      <c r="G64" s="167"/>
      <c r="H64" s="167"/>
      <c r="I64" s="161"/>
      <c r="J64" s="161"/>
      <c r="M64" s="81"/>
      <c r="N64" s="81"/>
      <c r="P64" s="168"/>
      <c r="R64" s="170"/>
      <c r="S64" s="169"/>
      <c r="T64" s="81"/>
      <c r="V64" s="161"/>
      <c r="AD64" s="161"/>
    </row>
    <row r="65" spans="1:30" x14ac:dyDescent="0.25">
      <c r="A65" s="161"/>
      <c r="F65" s="161"/>
      <c r="G65" s="167"/>
      <c r="H65" s="167"/>
      <c r="I65" s="161"/>
      <c r="J65" s="161"/>
      <c r="M65" s="81"/>
      <c r="N65" s="81"/>
      <c r="P65" s="168"/>
      <c r="R65" s="170"/>
      <c r="S65" s="169"/>
      <c r="T65" s="81"/>
      <c r="V65" s="161"/>
      <c r="AD65" s="161"/>
    </row>
    <row r="66" spans="1:30" x14ac:dyDescent="0.25">
      <c r="A66" s="161"/>
      <c r="F66" s="161"/>
      <c r="G66" s="167"/>
      <c r="H66" s="167"/>
      <c r="I66" s="161"/>
      <c r="J66" s="161"/>
      <c r="M66" s="81"/>
      <c r="N66" s="81"/>
      <c r="P66" s="168"/>
      <c r="R66" s="170"/>
      <c r="S66" s="169"/>
      <c r="T66" s="81"/>
      <c r="V66" s="161"/>
      <c r="AD66" s="161"/>
    </row>
    <row r="67" spans="1:30" x14ac:dyDescent="0.25">
      <c r="A67" s="161"/>
      <c r="F67" s="161"/>
      <c r="G67" s="167"/>
      <c r="H67" s="167"/>
      <c r="I67" s="161"/>
      <c r="J67" s="161"/>
      <c r="M67" s="81"/>
      <c r="N67" s="81"/>
      <c r="P67" s="168"/>
      <c r="R67" s="170"/>
      <c r="S67" s="169"/>
      <c r="T67" s="81"/>
      <c r="V67" s="161"/>
      <c r="AD67" s="161"/>
    </row>
    <row r="68" spans="1:30" x14ac:dyDescent="0.25">
      <c r="A68" s="161"/>
      <c r="F68" s="161"/>
      <c r="G68" s="167"/>
      <c r="H68" s="167"/>
      <c r="I68" s="161"/>
      <c r="J68" s="161"/>
      <c r="M68" s="81"/>
      <c r="N68" s="81"/>
      <c r="P68" s="168"/>
      <c r="R68" s="170"/>
      <c r="S68" s="169"/>
      <c r="T68" s="81"/>
      <c r="V68" s="161"/>
      <c r="AD68" s="161"/>
    </row>
    <row r="69" spans="1:30" x14ac:dyDescent="0.25">
      <c r="A69" s="161"/>
      <c r="F69" s="161"/>
      <c r="G69" s="167"/>
      <c r="H69" s="167"/>
      <c r="I69" s="161"/>
      <c r="J69" s="161"/>
      <c r="M69" s="81"/>
      <c r="N69" s="81"/>
      <c r="P69" s="168"/>
      <c r="R69" s="170"/>
      <c r="S69" s="169"/>
      <c r="T69" s="81"/>
      <c r="V69" s="161"/>
      <c r="AD69" s="161"/>
    </row>
    <row r="70" spans="1:30" x14ac:dyDescent="0.25">
      <c r="A70" s="161"/>
      <c r="F70" s="161"/>
      <c r="G70" s="167"/>
      <c r="H70" s="167"/>
      <c r="I70" s="161"/>
      <c r="J70" s="161"/>
      <c r="M70" s="81"/>
      <c r="N70" s="81"/>
      <c r="P70" s="168"/>
      <c r="R70" s="170"/>
      <c r="S70" s="169"/>
      <c r="T70" s="81"/>
      <c r="V70" s="161"/>
      <c r="AD70" s="161"/>
    </row>
    <row r="71" spans="1:30" x14ac:dyDescent="0.25">
      <c r="A71" s="161"/>
      <c r="F71" s="161"/>
      <c r="G71" s="167"/>
      <c r="H71" s="167"/>
      <c r="I71" s="161"/>
      <c r="J71" s="161"/>
      <c r="M71" s="81"/>
      <c r="N71" s="81"/>
      <c r="P71" s="168"/>
      <c r="R71" s="170"/>
      <c r="S71" s="169"/>
      <c r="T71" s="81"/>
      <c r="V71" s="161"/>
      <c r="AD71" s="161"/>
    </row>
    <row r="72" spans="1:30" x14ac:dyDescent="0.25">
      <c r="A72" s="161"/>
      <c r="F72" s="161"/>
      <c r="G72" s="167"/>
      <c r="H72" s="167"/>
      <c r="I72" s="161"/>
      <c r="J72" s="161"/>
      <c r="M72" s="81"/>
      <c r="N72" s="81"/>
      <c r="P72" s="168"/>
      <c r="R72" s="170"/>
      <c r="S72" s="169"/>
      <c r="T72" s="81"/>
      <c r="V72" s="161"/>
      <c r="AD72" s="161"/>
    </row>
    <row r="73" spans="1:30" x14ac:dyDescent="0.25">
      <c r="A73" s="161"/>
      <c r="F73" s="161"/>
      <c r="G73" s="167"/>
      <c r="H73" s="167"/>
      <c r="I73" s="161"/>
      <c r="J73" s="161"/>
      <c r="M73" s="81"/>
      <c r="N73" s="81"/>
      <c r="P73" s="168"/>
      <c r="R73" s="170"/>
      <c r="S73" s="169"/>
      <c r="T73" s="81"/>
      <c r="V73" s="161"/>
      <c r="AD73" s="161"/>
    </row>
    <row r="74" spans="1:30" x14ac:dyDescent="0.25">
      <c r="A74" s="161"/>
      <c r="F74" s="161"/>
      <c r="G74" s="167"/>
      <c r="H74" s="167"/>
      <c r="I74" s="161"/>
      <c r="J74" s="161"/>
      <c r="M74" s="81"/>
      <c r="N74" s="81"/>
      <c r="P74" s="168"/>
      <c r="R74" s="170"/>
      <c r="S74" s="169"/>
      <c r="T74" s="81"/>
      <c r="V74" s="161"/>
      <c r="AD74" s="161"/>
    </row>
    <row r="75" spans="1:30" x14ac:dyDescent="0.25">
      <c r="A75" s="161"/>
      <c r="F75" s="161"/>
      <c r="G75" s="167"/>
      <c r="H75" s="167"/>
      <c r="I75" s="161"/>
      <c r="J75" s="161"/>
      <c r="M75" s="81"/>
      <c r="N75" s="81"/>
      <c r="P75" s="168"/>
      <c r="R75" s="170"/>
      <c r="S75" s="169"/>
      <c r="T75" s="81"/>
      <c r="V75" s="161"/>
      <c r="AD75" s="161"/>
    </row>
    <row r="76" spans="1:30" x14ac:dyDescent="0.25">
      <c r="A76" s="161"/>
      <c r="M76" s="81"/>
      <c r="N76" s="81"/>
      <c r="P76" s="168"/>
      <c r="R76" s="170"/>
      <c r="S76" s="169"/>
      <c r="T76" s="81"/>
      <c r="V76" s="161"/>
      <c r="AD76" s="161"/>
    </row>
    <row r="77" spans="1:30" x14ac:dyDescent="0.25">
      <c r="A77" s="161"/>
      <c r="M77" s="81"/>
      <c r="N77" s="81"/>
      <c r="P77" s="168"/>
      <c r="R77" s="170"/>
      <c r="S77" s="169"/>
      <c r="T77" s="81"/>
      <c r="V77" s="161"/>
      <c r="AD77" s="161"/>
    </row>
    <row r="78" spans="1:30" x14ac:dyDescent="0.25">
      <c r="A78" s="161"/>
      <c r="M78" s="81"/>
      <c r="N78" s="81"/>
      <c r="P78" s="168"/>
      <c r="R78" s="170"/>
      <c r="S78" s="169"/>
      <c r="T78" s="81"/>
      <c r="V78" s="161"/>
      <c r="AD78" s="161"/>
    </row>
    <row r="79" spans="1:30" x14ac:dyDescent="0.25">
      <c r="A79" s="161"/>
      <c r="M79" s="81"/>
      <c r="N79" s="81"/>
      <c r="P79" s="168"/>
      <c r="R79" s="170"/>
      <c r="S79" s="169"/>
      <c r="T79" s="81"/>
      <c r="V79" s="161"/>
      <c r="AD79" s="161"/>
    </row>
    <row r="80" spans="1:30" x14ac:dyDescent="0.25">
      <c r="A80" s="161"/>
      <c r="M80" s="81"/>
      <c r="N80" s="81"/>
      <c r="P80" s="168"/>
      <c r="R80" s="170"/>
      <c r="S80" s="169"/>
      <c r="T80" s="81"/>
      <c r="V80" s="161"/>
      <c r="AD80" s="161"/>
    </row>
    <row r="81" spans="1:30" x14ac:dyDescent="0.25">
      <c r="A81" s="161"/>
      <c r="M81" s="81"/>
      <c r="N81" s="81"/>
      <c r="P81" s="168"/>
      <c r="R81" s="170"/>
      <c r="S81" s="169"/>
      <c r="T81" s="81"/>
      <c r="V81" s="161"/>
      <c r="AD81" s="161"/>
    </row>
    <row r="82" spans="1:30" x14ac:dyDescent="0.25">
      <c r="A82" s="161"/>
      <c r="M82" s="81"/>
      <c r="N82" s="81"/>
      <c r="P82" s="168"/>
      <c r="R82" s="170"/>
      <c r="S82" s="169"/>
      <c r="T82" s="81"/>
      <c r="V82" s="161"/>
      <c r="AD82" s="161"/>
    </row>
    <row r="83" spans="1:30" x14ac:dyDescent="0.25">
      <c r="A83" s="161"/>
      <c r="M83" s="81"/>
      <c r="N83" s="81"/>
      <c r="P83" s="168"/>
      <c r="R83" s="170"/>
      <c r="S83" s="169"/>
      <c r="T83" s="81"/>
      <c r="V83" s="161"/>
      <c r="AD83" s="161"/>
    </row>
    <row r="84" spans="1:30" x14ac:dyDescent="0.25">
      <c r="A84" s="161"/>
      <c r="M84" s="81"/>
      <c r="N84" s="81"/>
      <c r="P84" s="168"/>
      <c r="R84" s="170"/>
      <c r="S84" s="169"/>
      <c r="T84" s="81"/>
      <c r="V84" s="161"/>
      <c r="AD84" s="161"/>
    </row>
    <row r="85" spans="1:30" x14ac:dyDescent="0.25">
      <c r="A85" s="161"/>
      <c r="M85" s="81"/>
      <c r="N85" s="81"/>
      <c r="P85" s="168"/>
      <c r="R85" s="170"/>
      <c r="S85" s="169"/>
      <c r="T85" s="81"/>
      <c r="V85" s="161"/>
      <c r="AD85" s="161"/>
    </row>
    <row r="86" spans="1:30" x14ac:dyDescent="0.25">
      <c r="A86" s="161"/>
      <c r="S86" s="169"/>
      <c r="V86" s="161"/>
      <c r="AD86" s="161"/>
    </row>
    <row r="87" spans="1:30" x14ac:dyDescent="0.25">
      <c r="A87" s="161"/>
      <c r="S87" s="169"/>
      <c r="V87" s="161"/>
      <c r="AD87" s="161"/>
    </row>
    <row r="88" spans="1:30" x14ac:dyDescent="0.25">
      <c r="A88" s="161"/>
      <c r="S88" s="169"/>
      <c r="V88" s="161"/>
      <c r="AD88" s="161"/>
    </row>
    <row r="89" spans="1:30" x14ac:dyDescent="0.25">
      <c r="A89" s="161"/>
      <c r="S89" s="169"/>
      <c r="V89" s="161"/>
      <c r="AD89" s="161"/>
    </row>
    <row r="90" spans="1:30" x14ac:dyDescent="0.25">
      <c r="A90" s="161"/>
      <c r="S90" s="169"/>
      <c r="V90" s="161"/>
      <c r="AD90" s="161"/>
    </row>
    <row r="91" spans="1:30" x14ac:dyDescent="0.25">
      <c r="A91" s="161"/>
      <c r="S91" s="169"/>
      <c r="V91" s="161"/>
      <c r="AD91" s="161"/>
    </row>
    <row r="92" spans="1:30" x14ac:dyDescent="0.25">
      <c r="A92" s="161"/>
      <c r="S92" s="169"/>
      <c r="V92" s="161"/>
      <c r="AD92" s="161"/>
    </row>
    <row r="93" spans="1:30" x14ac:dyDescent="0.25">
      <c r="A93" s="161"/>
      <c r="S93" s="169"/>
      <c r="V93" s="161"/>
      <c r="AD93" s="161"/>
    </row>
    <row r="94" spans="1:30" x14ac:dyDescent="0.25">
      <c r="A94" s="161"/>
      <c r="S94" s="169"/>
      <c r="V94" s="161"/>
      <c r="AD94" s="161"/>
    </row>
    <row r="95" spans="1:30" x14ac:dyDescent="0.25">
      <c r="A95" s="161"/>
      <c r="S95" s="169"/>
      <c r="V95" s="161"/>
      <c r="AD95" s="161"/>
    </row>
    <row r="96" spans="1:30" x14ac:dyDescent="0.25">
      <c r="A96" s="161"/>
      <c r="S96" s="169"/>
      <c r="V96" s="161"/>
      <c r="AD96" s="161"/>
    </row>
    <row r="97" spans="1:30" x14ac:dyDescent="0.25">
      <c r="A97" s="161"/>
      <c r="S97" s="169"/>
      <c r="V97" s="161"/>
      <c r="AD97" s="161"/>
    </row>
    <row r="98" spans="1:30" x14ac:dyDescent="0.25">
      <c r="A98" s="161"/>
      <c r="S98" s="169"/>
      <c r="V98" s="161"/>
      <c r="AD98" s="161"/>
    </row>
    <row r="99" spans="1:30" x14ac:dyDescent="0.25">
      <c r="A99" s="161"/>
      <c r="S99" s="169"/>
      <c r="V99" s="161"/>
      <c r="AD99" s="161"/>
    </row>
    <row r="100" spans="1:30" x14ac:dyDescent="0.25">
      <c r="A100" s="161"/>
      <c r="S100" s="169"/>
      <c r="V100" s="161"/>
      <c r="AD100" s="161"/>
    </row>
    <row r="101" spans="1:30" x14ac:dyDescent="0.25">
      <c r="A101" s="161"/>
      <c r="S101" s="169"/>
      <c r="V101" s="161"/>
      <c r="AD101" s="161"/>
    </row>
    <row r="102" spans="1:30" x14ac:dyDescent="0.25">
      <c r="A102" s="161"/>
      <c r="S102" s="169"/>
      <c r="V102" s="161"/>
      <c r="AD102" s="161"/>
    </row>
    <row r="103" spans="1:30" x14ac:dyDescent="0.25">
      <c r="A103" s="161"/>
      <c r="S103" s="169"/>
      <c r="V103" s="161"/>
      <c r="AD103" s="161"/>
    </row>
    <row r="104" spans="1:30" x14ac:dyDescent="0.25">
      <c r="A104" s="161"/>
      <c r="S104" s="169"/>
      <c r="V104" s="161"/>
      <c r="AD104" s="161"/>
    </row>
    <row r="105" spans="1:30" x14ac:dyDescent="0.25">
      <c r="A105" s="161"/>
      <c r="S105" s="169"/>
      <c r="V105" s="161"/>
      <c r="AD105" s="161"/>
    </row>
    <row r="106" spans="1:30" x14ac:dyDescent="0.25">
      <c r="A106" s="161"/>
      <c r="S106" s="169"/>
      <c r="V106" s="161"/>
      <c r="AD106" s="161"/>
    </row>
    <row r="107" spans="1:30" x14ac:dyDescent="0.25">
      <c r="A107" s="161"/>
      <c r="S107" s="169"/>
      <c r="V107" s="161"/>
      <c r="AD107" s="161"/>
    </row>
    <row r="108" spans="1:30" x14ac:dyDescent="0.25">
      <c r="A108" s="161"/>
      <c r="S108" s="169"/>
      <c r="V108" s="161"/>
      <c r="AD108" s="161"/>
    </row>
    <row r="109" spans="1:30" x14ac:dyDescent="0.25">
      <c r="A109" s="161"/>
      <c r="S109" s="169"/>
      <c r="V109" s="161"/>
      <c r="AD109" s="161"/>
    </row>
    <row r="110" spans="1:30" x14ac:dyDescent="0.25">
      <c r="A110" s="161"/>
      <c r="S110" s="169"/>
      <c r="V110" s="161"/>
      <c r="AD110" s="161"/>
    </row>
    <row r="111" spans="1:30" x14ac:dyDescent="0.25">
      <c r="A111" s="161"/>
      <c r="S111" s="169"/>
      <c r="V111" s="161"/>
      <c r="AD111" s="161"/>
    </row>
    <row r="112" spans="1:30" x14ac:dyDescent="0.25">
      <c r="A112" s="161"/>
      <c r="S112" s="169"/>
      <c r="V112" s="161"/>
      <c r="AD112" s="161"/>
    </row>
    <row r="113" spans="1:30" x14ac:dyDescent="0.25">
      <c r="A113" s="161"/>
      <c r="S113" s="169"/>
      <c r="V113" s="161"/>
      <c r="AD113" s="161"/>
    </row>
    <row r="114" spans="1:30" x14ac:dyDescent="0.25">
      <c r="A114" s="161"/>
      <c r="S114" s="169"/>
      <c r="V114" s="161"/>
      <c r="AD114" s="161"/>
    </row>
    <row r="115" spans="1:30" x14ac:dyDescent="0.25">
      <c r="A115" s="161"/>
      <c r="S115" s="169"/>
      <c r="V115" s="161"/>
      <c r="AD115" s="161"/>
    </row>
    <row r="116" spans="1:30" x14ac:dyDescent="0.25">
      <c r="A116" s="161"/>
      <c r="S116" s="169"/>
      <c r="V116" s="161"/>
      <c r="AD116" s="161"/>
    </row>
    <row r="117" spans="1:30" x14ac:dyDescent="0.25">
      <c r="A117" s="161"/>
      <c r="S117" s="169"/>
      <c r="V117" s="161"/>
      <c r="AD117" s="161"/>
    </row>
    <row r="118" spans="1:30" x14ac:dyDescent="0.25">
      <c r="A118" s="161"/>
      <c r="S118" s="169"/>
      <c r="V118" s="161"/>
      <c r="AD118" s="161"/>
    </row>
    <row r="119" spans="1:30" x14ac:dyDescent="0.25">
      <c r="A119" s="161"/>
      <c r="S119" s="169"/>
      <c r="V119" s="161"/>
      <c r="AD119" s="161"/>
    </row>
    <row r="120" spans="1:30" x14ac:dyDescent="0.25">
      <c r="A120" s="161"/>
      <c r="S120" s="169"/>
      <c r="V120" s="161"/>
      <c r="AD120" s="161"/>
    </row>
    <row r="121" spans="1:30" x14ac:dyDescent="0.25">
      <c r="A121" s="161"/>
      <c r="S121" s="169"/>
      <c r="V121" s="161"/>
      <c r="AD121" s="161"/>
    </row>
    <row r="122" spans="1:30" x14ac:dyDescent="0.25">
      <c r="A122" s="161"/>
      <c r="S122" s="169"/>
      <c r="V122" s="161"/>
      <c r="AD122" s="161"/>
    </row>
    <row r="123" spans="1:30" x14ac:dyDescent="0.25">
      <c r="A123" s="161"/>
      <c r="S123" s="169"/>
      <c r="V123" s="161"/>
      <c r="AD123" s="161"/>
    </row>
    <row r="124" spans="1:30" x14ac:dyDescent="0.25">
      <c r="A124" s="161"/>
      <c r="S124" s="169"/>
      <c r="V124" s="161"/>
      <c r="AD124" s="161"/>
    </row>
    <row r="125" spans="1:30" x14ac:dyDescent="0.25">
      <c r="A125" s="161"/>
      <c r="S125" s="169"/>
      <c r="V125" s="161"/>
      <c r="AD125" s="161"/>
    </row>
    <row r="126" spans="1:30" x14ac:dyDescent="0.25">
      <c r="A126" s="161"/>
      <c r="S126" s="169"/>
      <c r="V126" s="161"/>
      <c r="AD126" s="161"/>
    </row>
    <row r="127" spans="1:30" x14ac:dyDescent="0.25">
      <c r="A127" s="161"/>
      <c r="S127" s="169"/>
      <c r="V127" s="161"/>
      <c r="AD127" s="161"/>
    </row>
    <row r="128" spans="1:30" x14ac:dyDescent="0.25">
      <c r="A128" s="161"/>
      <c r="S128" s="169"/>
      <c r="V128" s="161"/>
      <c r="AD128" s="161"/>
    </row>
    <row r="129" spans="1:30" x14ac:dyDescent="0.25">
      <c r="A129" s="161"/>
      <c r="S129" s="169"/>
      <c r="V129" s="161"/>
      <c r="AD129" s="161"/>
    </row>
    <row r="130" spans="1:30" x14ac:dyDescent="0.25">
      <c r="A130" s="161"/>
      <c r="S130" s="169"/>
      <c r="V130" s="161"/>
      <c r="AD130" s="161"/>
    </row>
    <row r="131" spans="1:30" x14ac:dyDescent="0.25">
      <c r="A131" s="161"/>
      <c r="S131" s="169"/>
      <c r="V131" s="161"/>
      <c r="AD131" s="161"/>
    </row>
    <row r="132" spans="1:30" x14ac:dyDescent="0.25">
      <c r="A132" s="161"/>
      <c r="S132" s="169"/>
      <c r="V132" s="161"/>
      <c r="AD132" s="161"/>
    </row>
    <row r="133" spans="1:30" x14ac:dyDescent="0.25">
      <c r="A133" s="161"/>
      <c r="S133" s="169"/>
      <c r="V133" s="161"/>
      <c r="AD133" s="161"/>
    </row>
    <row r="134" spans="1:30" x14ac:dyDescent="0.25">
      <c r="A134" s="161"/>
      <c r="S134" s="169"/>
      <c r="V134" s="161"/>
      <c r="AD134" s="161"/>
    </row>
    <row r="135" spans="1:30" x14ac:dyDescent="0.25">
      <c r="A135" s="161"/>
      <c r="S135" s="169"/>
      <c r="V135" s="161"/>
      <c r="AD135" s="161"/>
    </row>
    <row r="136" spans="1:30" x14ac:dyDescent="0.25">
      <c r="A136" s="161"/>
      <c r="S136" s="169"/>
      <c r="V136" s="161"/>
      <c r="AD136" s="161"/>
    </row>
    <row r="137" spans="1:30" x14ac:dyDescent="0.25">
      <c r="A137" s="161"/>
      <c r="S137" s="169"/>
      <c r="V137" s="161"/>
      <c r="AD137" s="161"/>
    </row>
    <row r="138" spans="1:30" x14ac:dyDescent="0.25">
      <c r="A138" s="161"/>
      <c r="V138" s="161"/>
      <c r="AD138" s="161"/>
    </row>
  </sheetData>
  <mergeCells count="6">
    <mergeCell ref="K8:N8"/>
    <mergeCell ref="Q5:R5"/>
    <mergeCell ref="O5:P5"/>
    <mergeCell ref="S5:T5"/>
    <mergeCell ref="K6:N6"/>
    <mergeCell ref="K7:N7"/>
  </mergeCells>
  <phoneticPr fontId="0" type="noConversion"/>
  <printOptions horizontalCentered="1" verticalCentered="1"/>
  <pageMargins left="0.98425196850393704" right="0.39370078740157483" top="0.39370078740157483" bottom="0.39370078740157483" header="0" footer="0.59055118110236227"/>
  <pageSetup scale="80" orientation="landscape" r:id="rId1"/>
  <headerFooter alignWithMargins="0"/>
  <rowBreaks count="1" manualBreakCount="1">
    <brk id="27" min="10" max="19" man="1"/>
  </row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tabColor rgb="FFEB700B"/>
  </sheetPr>
  <dimension ref="A1:K23"/>
  <sheetViews>
    <sheetView showGridLines="0" view="pageBreakPreview" topLeftCell="A13" zoomScaleNormal="100" zoomScaleSheetLayoutView="100" workbookViewId="0">
      <selection activeCell="P16" sqref="P16"/>
    </sheetView>
  </sheetViews>
  <sheetFormatPr baseColWidth="10" defaultRowHeight="12.75" x14ac:dyDescent="0.2"/>
  <cols>
    <col min="1" max="1" width="41.5703125" customWidth="1"/>
    <col min="2" max="2" width="1.140625" customWidth="1"/>
    <col min="3" max="3" width="20.140625" customWidth="1"/>
    <col min="4" max="4" width="20.42578125" customWidth="1"/>
    <col min="5" max="5" width="16" customWidth="1"/>
    <col min="6" max="6" width="1.7109375" customWidth="1"/>
    <col min="7" max="7" width="7.5703125" customWidth="1"/>
    <col min="8" max="8" width="1" customWidth="1"/>
    <col min="9" max="9" width="14.140625" customWidth="1"/>
    <col min="10" max="10" width="2.5703125" customWidth="1"/>
    <col min="11" max="11" width="25.42578125" customWidth="1"/>
  </cols>
  <sheetData>
    <row r="1" spans="1:11" ht="15" x14ac:dyDescent="0.2">
      <c r="A1" s="1655" t="s">
        <v>2388</v>
      </c>
      <c r="B1" s="1655"/>
      <c r="C1" s="2190"/>
      <c r="D1" s="2190"/>
      <c r="E1" s="2190"/>
      <c r="F1" s="2242"/>
      <c r="G1" s="2242"/>
      <c r="H1" s="2242"/>
      <c r="I1" s="2242"/>
      <c r="J1" s="2242"/>
      <c r="K1" s="2645" t="s">
        <v>5110</v>
      </c>
    </row>
    <row r="2" spans="1:11" ht="15" x14ac:dyDescent="0.2">
      <c r="A2" s="1655" t="s">
        <v>2395</v>
      </c>
      <c r="B2" s="1655"/>
      <c r="C2" s="2190"/>
      <c r="D2" s="2190"/>
      <c r="E2" s="2190"/>
      <c r="F2" s="2242"/>
      <c r="G2" s="2242"/>
      <c r="H2" s="2242"/>
      <c r="I2" s="2242"/>
      <c r="J2" s="2242"/>
      <c r="K2" s="2242"/>
    </row>
    <row r="3" spans="1:11" ht="14.25" customHeight="1" x14ac:dyDescent="0.2">
      <c r="A3" s="2528">
        <v>2013</v>
      </c>
      <c r="B3" s="2528"/>
      <c r="C3" s="2595"/>
      <c r="D3" s="2595"/>
      <c r="E3" s="2595"/>
      <c r="F3" s="2504"/>
      <c r="G3" s="2504"/>
      <c r="H3" s="2504"/>
      <c r="I3" s="2504"/>
      <c r="J3" s="2504"/>
      <c r="K3" s="2504"/>
    </row>
    <row r="4" spans="1:11" ht="12" customHeight="1" x14ac:dyDescent="0.2">
      <c r="A4" s="2186"/>
      <c r="B4" s="2186"/>
      <c r="C4" s="2504"/>
      <c r="D4" s="2504"/>
      <c r="E4" s="2504"/>
      <c r="F4" s="2504"/>
      <c r="G4" s="2504"/>
      <c r="H4" s="2504"/>
      <c r="I4" s="2504"/>
      <c r="J4" s="2504"/>
      <c r="K4" s="2504"/>
    </row>
    <row r="5" spans="1:11" ht="45" customHeight="1" x14ac:dyDescent="0.2">
      <c r="A5" s="2529" t="s">
        <v>181</v>
      </c>
      <c r="B5" s="2529"/>
      <c r="C5" s="2529" t="s">
        <v>21</v>
      </c>
      <c r="D5" s="2529" t="s">
        <v>29</v>
      </c>
      <c r="E5" s="5934" t="s">
        <v>258</v>
      </c>
      <c r="F5" s="5934"/>
      <c r="G5" s="5934" t="s">
        <v>182</v>
      </c>
      <c r="H5" s="5934"/>
      <c r="I5" s="5934" t="s">
        <v>20</v>
      </c>
      <c r="J5" s="5934"/>
      <c r="K5" s="2529" t="s">
        <v>30</v>
      </c>
    </row>
    <row r="6" spans="1:11" ht="15.75" customHeight="1" x14ac:dyDescent="0.2">
      <c r="A6" s="5987" t="s">
        <v>909</v>
      </c>
      <c r="B6" s="5988"/>
      <c r="C6" s="5927"/>
      <c r="D6" s="5927"/>
      <c r="E6" s="2448">
        <f>SUM(E7)</f>
        <v>13220568.739999998</v>
      </c>
      <c r="F6" s="2509"/>
      <c r="G6" s="2063"/>
      <c r="H6" s="2058"/>
      <c r="I6" s="2633">
        <f>SUM(I7)</f>
        <v>0</v>
      </c>
      <c r="J6" s="2509"/>
      <c r="K6" s="2066"/>
    </row>
    <row r="7" spans="1:11" ht="15" customHeight="1" x14ac:dyDescent="0.2">
      <c r="A7" s="5889" t="s">
        <v>289</v>
      </c>
      <c r="B7" s="5889"/>
      <c r="C7" s="5889"/>
      <c r="D7" s="5890"/>
      <c r="E7" s="2446">
        <f>SUM(E8:E21)</f>
        <v>13220568.739999998</v>
      </c>
      <c r="F7" s="2068"/>
      <c r="G7" s="2067"/>
      <c r="H7" s="2069"/>
      <c r="I7" s="2631">
        <f>SUM(I8:I21)</f>
        <v>0</v>
      </c>
      <c r="J7" s="2071"/>
      <c r="K7" s="2072"/>
    </row>
    <row r="8" spans="1:11" ht="27" customHeight="1" x14ac:dyDescent="0.2">
      <c r="A8" s="2486" t="s">
        <v>1768</v>
      </c>
      <c r="B8" s="2012"/>
      <c r="C8" s="1967" t="s">
        <v>316</v>
      </c>
      <c r="D8" s="2335" t="s">
        <v>1769</v>
      </c>
      <c r="E8" s="2449">
        <v>312000</v>
      </c>
      <c r="F8" s="1965"/>
      <c r="G8" s="1966">
        <v>0.7</v>
      </c>
      <c r="H8" s="1965"/>
      <c r="I8" s="2661" t="s">
        <v>2282</v>
      </c>
      <c r="J8" s="1963"/>
      <c r="K8" s="1962" t="s">
        <v>2291</v>
      </c>
    </row>
    <row r="9" spans="1:11" ht="27.75" customHeight="1" x14ac:dyDescent="0.2">
      <c r="A9" s="2486" t="s">
        <v>1772</v>
      </c>
      <c r="B9" s="2012"/>
      <c r="C9" s="2335" t="s">
        <v>290</v>
      </c>
      <c r="D9" s="2335" t="s">
        <v>290</v>
      </c>
      <c r="E9" s="2449">
        <v>2031249.48</v>
      </c>
      <c r="F9" s="1965"/>
      <c r="G9" s="1966">
        <v>0.35</v>
      </c>
      <c r="H9" s="1965"/>
      <c r="I9" s="2661" t="s">
        <v>2282</v>
      </c>
      <c r="J9" s="1963"/>
      <c r="K9" s="1962" t="s">
        <v>2291</v>
      </c>
    </row>
    <row r="10" spans="1:11" ht="29.25" customHeight="1" x14ac:dyDescent="0.2">
      <c r="A10" s="2486" t="s">
        <v>1772</v>
      </c>
      <c r="B10" s="2012"/>
      <c r="C10" s="1967" t="s">
        <v>316</v>
      </c>
      <c r="D10" s="2335" t="s">
        <v>1773</v>
      </c>
      <c r="E10" s="2449">
        <v>624999.84</v>
      </c>
      <c r="F10" s="1965"/>
      <c r="G10" s="1966">
        <v>0.25</v>
      </c>
      <c r="H10" s="1965"/>
      <c r="I10" s="2661" t="s">
        <v>2621</v>
      </c>
      <c r="J10" s="1963"/>
      <c r="K10" s="1962" t="s">
        <v>2291</v>
      </c>
    </row>
    <row r="11" spans="1:11" ht="39.75" customHeight="1" x14ac:dyDescent="0.2">
      <c r="A11" s="2486" t="s">
        <v>1775</v>
      </c>
      <c r="B11" s="2012"/>
      <c r="C11" s="2335" t="s">
        <v>2512</v>
      </c>
      <c r="D11" s="2335" t="s">
        <v>2512</v>
      </c>
      <c r="E11" s="2449">
        <v>1125811.98</v>
      </c>
      <c r="F11" s="1965"/>
      <c r="G11" s="1966">
        <v>0.89</v>
      </c>
      <c r="H11" s="1965"/>
      <c r="I11" s="2661" t="s">
        <v>2622</v>
      </c>
      <c r="J11" s="1963"/>
      <c r="K11" s="1962" t="s">
        <v>2291</v>
      </c>
    </row>
    <row r="12" spans="1:11" ht="41.25" customHeight="1" x14ac:dyDescent="0.2">
      <c r="A12" s="2486" t="s">
        <v>1775</v>
      </c>
      <c r="B12" s="2012"/>
      <c r="C12" s="2335" t="s">
        <v>2512</v>
      </c>
      <c r="D12" s="2335" t="s">
        <v>2512</v>
      </c>
      <c r="E12" s="2449">
        <v>1200866.01</v>
      </c>
      <c r="F12" s="1965"/>
      <c r="G12" s="1966">
        <v>0.86</v>
      </c>
      <c r="H12" s="1965"/>
      <c r="I12" s="2661" t="s">
        <v>2623</v>
      </c>
      <c r="J12" s="1963"/>
      <c r="K12" s="1962" t="s">
        <v>2291</v>
      </c>
    </row>
    <row r="13" spans="1:11" ht="37.5" customHeight="1" x14ac:dyDescent="0.2">
      <c r="A13" s="2486" t="s">
        <v>1775</v>
      </c>
      <c r="B13" s="2012"/>
      <c r="C13" s="2335" t="s">
        <v>2512</v>
      </c>
      <c r="D13" s="2335" t="s">
        <v>2512</v>
      </c>
      <c r="E13" s="2449">
        <v>1035747.81</v>
      </c>
      <c r="F13" s="1965"/>
      <c r="G13" s="1966">
        <v>0.57999999999999996</v>
      </c>
      <c r="H13" s="1965"/>
      <c r="I13" s="2661" t="s">
        <v>2624</v>
      </c>
      <c r="J13" s="1963"/>
      <c r="K13" s="1962" t="s">
        <v>2291</v>
      </c>
    </row>
    <row r="14" spans="1:11" ht="39.75" customHeight="1" x14ac:dyDescent="0.2">
      <c r="A14" s="2486" t="s">
        <v>1768</v>
      </c>
      <c r="B14" s="2012"/>
      <c r="C14" s="2335" t="s">
        <v>305</v>
      </c>
      <c r="D14" s="2335" t="s">
        <v>5106</v>
      </c>
      <c r="E14" s="2449">
        <v>872923.6</v>
      </c>
      <c r="F14" s="1965"/>
      <c r="G14" s="1966">
        <v>0.47</v>
      </c>
      <c r="H14" s="1965"/>
      <c r="I14" s="2661" t="s">
        <v>2625</v>
      </c>
      <c r="J14" s="1963"/>
      <c r="K14" s="1962" t="s">
        <v>2291</v>
      </c>
    </row>
    <row r="15" spans="1:11" ht="28.5" customHeight="1" x14ac:dyDescent="0.2">
      <c r="A15" s="2486" t="s">
        <v>1768</v>
      </c>
      <c r="B15" s="2012"/>
      <c r="C15" s="2335" t="s">
        <v>302</v>
      </c>
      <c r="D15" s="2335" t="s">
        <v>1776</v>
      </c>
      <c r="E15" s="2449">
        <v>907398.4</v>
      </c>
      <c r="F15" s="1965"/>
      <c r="G15" s="1966">
        <v>0.28000000000000003</v>
      </c>
      <c r="H15" s="1965"/>
      <c r="I15" s="2661" t="s">
        <v>2281</v>
      </c>
      <c r="J15" s="1963"/>
      <c r="K15" s="1962" t="s">
        <v>2291</v>
      </c>
    </row>
    <row r="16" spans="1:11" ht="27.75" customHeight="1" x14ac:dyDescent="0.2">
      <c r="A16" s="2486" t="s">
        <v>1768</v>
      </c>
      <c r="B16" s="2012"/>
      <c r="C16" s="2335" t="s">
        <v>1777</v>
      </c>
      <c r="D16" s="2335" t="s">
        <v>1777</v>
      </c>
      <c r="E16" s="2449">
        <v>1056327.8700000001</v>
      </c>
      <c r="F16" s="1965"/>
      <c r="G16" s="1966">
        <v>0.13</v>
      </c>
      <c r="H16" s="1965"/>
      <c r="I16" s="2661" t="s">
        <v>2626</v>
      </c>
      <c r="J16" s="1963"/>
      <c r="K16" s="1962" t="s">
        <v>2291</v>
      </c>
    </row>
    <row r="17" spans="1:11" ht="27.75" customHeight="1" x14ac:dyDescent="0.2">
      <c r="A17" s="2486" t="s">
        <v>1768</v>
      </c>
      <c r="B17" s="2012"/>
      <c r="C17" s="2335" t="s">
        <v>290</v>
      </c>
      <c r="D17" s="2335" t="s">
        <v>290</v>
      </c>
      <c r="E17" s="2449">
        <v>589471.80000000005</v>
      </c>
      <c r="F17" s="1965"/>
      <c r="G17" s="1966">
        <v>7.0000000000000007E-2</v>
      </c>
      <c r="H17" s="1965"/>
      <c r="I17" s="2661" t="s">
        <v>2627</v>
      </c>
      <c r="J17" s="1963"/>
      <c r="K17" s="1962" t="s">
        <v>2291</v>
      </c>
    </row>
    <row r="18" spans="1:11" ht="26.25" customHeight="1" x14ac:dyDescent="0.2">
      <c r="A18" s="2486" t="s">
        <v>1768</v>
      </c>
      <c r="B18" s="2012"/>
      <c r="C18" s="1967" t="s">
        <v>316</v>
      </c>
      <c r="D18" s="2335" t="s">
        <v>5111</v>
      </c>
      <c r="E18" s="2449">
        <v>993491.79</v>
      </c>
      <c r="F18" s="1965"/>
      <c r="G18" s="1966">
        <v>0.65</v>
      </c>
      <c r="H18" s="1965"/>
      <c r="I18" s="2661" t="s">
        <v>2298</v>
      </c>
      <c r="J18" s="1963"/>
      <c r="K18" s="1962" t="s">
        <v>2291</v>
      </c>
    </row>
    <row r="19" spans="1:11" ht="44.25" customHeight="1" x14ac:dyDescent="0.2">
      <c r="A19" s="2486" t="s">
        <v>1768</v>
      </c>
      <c r="B19" s="2012"/>
      <c r="C19" s="2335" t="s">
        <v>1779</v>
      </c>
      <c r="D19" s="2335" t="s">
        <v>1779</v>
      </c>
      <c r="E19" s="2449">
        <v>987280.32</v>
      </c>
      <c r="F19" s="1965"/>
      <c r="G19" s="1966">
        <v>0.63</v>
      </c>
      <c r="H19" s="1965"/>
      <c r="I19" s="2661" t="s">
        <v>2628</v>
      </c>
      <c r="J19" s="1963"/>
      <c r="K19" s="1962" t="s">
        <v>2291</v>
      </c>
    </row>
    <row r="20" spans="1:11" ht="66.75" customHeight="1" x14ac:dyDescent="0.2">
      <c r="A20" s="2486" t="s">
        <v>1772</v>
      </c>
      <c r="B20" s="2012"/>
      <c r="C20" s="2335" t="s">
        <v>1780</v>
      </c>
      <c r="D20" s="2335" t="s">
        <v>1781</v>
      </c>
      <c r="E20" s="2449">
        <v>832000</v>
      </c>
      <c r="F20" s="1965"/>
      <c r="G20" s="1966">
        <v>0.27</v>
      </c>
      <c r="H20" s="1965"/>
      <c r="I20" s="2661" t="s">
        <v>2061</v>
      </c>
      <c r="J20" s="1963"/>
      <c r="K20" s="1962" t="s">
        <v>2291</v>
      </c>
    </row>
    <row r="21" spans="1:11" ht="29.25" customHeight="1" x14ac:dyDescent="0.2">
      <c r="A21" s="2415" t="s">
        <v>1772</v>
      </c>
      <c r="B21" s="2218"/>
      <c r="C21" s="2401" t="s">
        <v>313</v>
      </c>
      <c r="D21" s="2401" t="s">
        <v>1782</v>
      </c>
      <c r="E21" s="2469">
        <v>650999.84</v>
      </c>
      <c r="F21" s="1957"/>
      <c r="G21" s="1958">
        <v>0.31</v>
      </c>
      <c r="H21" s="1957"/>
      <c r="I21" s="2717" t="s">
        <v>2252</v>
      </c>
      <c r="J21" s="1955"/>
      <c r="K21" s="1954" t="s">
        <v>2291</v>
      </c>
    </row>
    <row r="22" spans="1:11" ht="14.25" customHeight="1" x14ac:dyDescent="0.2">
      <c r="A22" s="2000"/>
      <c r="B22" s="2000"/>
      <c r="C22" s="2503"/>
      <c r="D22" s="2503"/>
      <c r="E22" s="2646"/>
      <c r="F22" s="1949"/>
      <c r="G22" s="1950"/>
      <c r="H22" s="1949"/>
      <c r="I22" s="2722"/>
      <c r="J22" s="1947"/>
      <c r="K22" s="1946"/>
    </row>
    <row r="23" spans="1:11" x14ac:dyDescent="0.2">
      <c r="A23" s="2042" t="s">
        <v>1273</v>
      </c>
      <c r="B23" s="2042"/>
      <c r="C23" s="2344"/>
      <c r="D23" s="2344"/>
      <c r="E23" s="2344"/>
      <c r="F23" s="2344"/>
      <c r="G23" s="2344"/>
      <c r="H23" s="2344"/>
      <c r="I23" s="2344"/>
      <c r="J23" s="2344"/>
      <c r="K23" s="2344"/>
    </row>
  </sheetData>
  <mergeCells count="5">
    <mergeCell ref="E5:F5"/>
    <mergeCell ref="G5:H5"/>
    <mergeCell ref="I5:J5"/>
    <mergeCell ref="A7:D7"/>
    <mergeCell ref="A6:D6"/>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EB700B"/>
  </sheetPr>
  <dimension ref="A1:D20"/>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3.5703125" style="58" customWidth="1"/>
    <col min="2" max="2" width="16.7109375" style="58" customWidth="1"/>
    <col min="3" max="3" width="7.710937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4" ht="15" x14ac:dyDescent="0.25">
      <c r="A1" s="1652" t="s">
        <v>5386</v>
      </c>
      <c r="B1" s="2597"/>
      <c r="C1" s="2726" t="s">
        <v>5050</v>
      </c>
    </row>
    <row r="2" spans="1:4" ht="15" x14ac:dyDescent="0.25">
      <c r="A2" s="1652" t="s">
        <v>5377</v>
      </c>
      <c r="B2" s="2597"/>
      <c r="C2" s="4702"/>
    </row>
    <row r="3" spans="1:4" ht="15" x14ac:dyDescent="0.25">
      <c r="A3" s="2528">
        <v>2013</v>
      </c>
      <c r="B3" s="2474"/>
      <c r="C3" s="2474"/>
    </row>
    <row r="4" spans="1:4" ht="15" x14ac:dyDescent="0.25">
      <c r="A4" s="2536"/>
      <c r="B4" s="2474"/>
      <c r="C4" s="2474"/>
    </row>
    <row r="5" spans="1:4" ht="36" customHeight="1" x14ac:dyDescent="0.25">
      <c r="A5" s="2527" t="s">
        <v>33</v>
      </c>
      <c r="B5" s="5966" t="s">
        <v>119</v>
      </c>
      <c r="C5" s="5966"/>
    </row>
    <row r="6" spans="1:4" s="17" customFormat="1" ht="24" customHeight="1" x14ac:dyDescent="0.25">
      <c r="A6" s="2526" t="s">
        <v>31</v>
      </c>
      <c r="B6" s="2473">
        <f>SUM(B7:B8)</f>
        <v>2088000</v>
      </c>
      <c r="C6" s="2231"/>
    </row>
    <row r="7" spans="1:4" s="60" customFormat="1" ht="30.95" customHeight="1" x14ac:dyDescent="0.2">
      <c r="A7" s="5122" t="s">
        <v>2296</v>
      </c>
      <c r="B7" s="5120">
        <f>'22-E382op-Ecproc'!O7</f>
        <v>2088000</v>
      </c>
      <c r="C7" s="2725"/>
    </row>
    <row r="8" spans="1:4" s="60" customFormat="1" ht="13.5" customHeight="1" x14ac:dyDescent="0.2">
      <c r="A8" s="2222"/>
      <c r="B8" s="2677"/>
      <c r="C8" s="2157"/>
    </row>
    <row r="9" spans="1:4" s="129" customFormat="1" x14ac:dyDescent="0.25">
      <c r="A9" s="2042" t="s">
        <v>2411</v>
      </c>
      <c r="B9" s="2375"/>
      <c r="C9" s="2375"/>
      <c r="D9" s="58"/>
    </row>
    <row r="10" spans="1:4" ht="24" customHeight="1" x14ac:dyDescent="0.25"/>
    <row r="12" spans="1:4" ht="24" customHeight="1" x14ac:dyDescent="0.25"/>
    <row r="13" spans="1:4" ht="15.75" customHeight="1" x14ac:dyDescent="0.25"/>
    <row r="15" spans="1:4" ht="24.75" customHeight="1" x14ac:dyDescent="0.25"/>
    <row r="17" ht="24.75" customHeight="1" x14ac:dyDescent="0.25"/>
    <row r="18" ht="24" customHeight="1" x14ac:dyDescent="0.25"/>
    <row r="19" ht="24" customHeight="1" x14ac:dyDescent="0.25"/>
    <row r="20" ht="24.75" customHeight="1" x14ac:dyDescent="0.25"/>
  </sheetData>
  <mergeCells count="1">
    <mergeCell ref="B5:C5"/>
  </mergeCells>
  <phoneticPr fontId="20" type="noConversion"/>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&amp;R&amp;"Tahoma,Normal"331</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EB700B"/>
  </sheetPr>
  <dimension ref="A1:AP13"/>
  <sheetViews>
    <sheetView showGridLines="0" view="pageBreakPreview" topLeftCell="K1" zoomScaleNormal="67" zoomScaleSheetLayoutView="100" workbookViewId="0">
      <selection activeCell="S7" sqref="S7"/>
    </sheetView>
  </sheetViews>
  <sheetFormatPr baseColWidth="10" defaultColWidth="11.42578125" defaultRowHeight="15.75" x14ac:dyDescent="0.25"/>
  <cols>
    <col min="1" max="1" width="9.140625" style="17" hidden="1" customWidth="1"/>
    <col min="2" max="2" width="8.42578125" style="17" hidden="1" customWidth="1"/>
    <col min="3" max="3" width="11.85546875" style="17" hidden="1" customWidth="1"/>
    <col min="4" max="5" width="11.28515625" style="17" hidden="1" customWidth="1"/>
    <col min="6" max="6" width="9.42578125" style="17" hidden="1" customWidth="1"/>
    <col min="7" max="7" width="21.5703125" style="17" hidden="1" customWidth="1"/>
    <col min="8" max="8" width="15.5703125" style="17" hidden="1" customWidth="1"/>
    <col min="9" max="9" width="30.5703125" style="17" hidden="1" customWidth="1"/>
    <col min="10" max="10" width="9" style="17" hidden="1" customWidth="1"/>
    <col min="11" max="11" width="41.5703125" style="17" customWidth="1"/>
    <col min="12" max="12" width="1.85546875" style="17" customWidth="1"/>
    <col min="13" max="13" width="13.140625" style="17" customWidth="1"/>
    <col min="14" max="14" width="12.140625" style="17" customWidth="1"/>
    <col min="15" max="15" width="16.28515625" style="168" customWidth="1"/>
    <col min="16" max="16" width="2.7109375" style="3" customWidth="1"/>
    <col min="17" max="17" width="7.5703125" style="170" customWidth="1"/>
    <col min="18" max="18" width="1.85546875" style="3" customWidth="1"/>
    <col min="19" max="19" width="9.7109375" style="17" customWidth="1"/>
    <col min="20" max="20" width="3.28515625" style="3" customWidth="1"/>
    <col min="21" max="21" width="25.5703125" style="17" customWidth="1"/>
    <col min="22" max="22" width="10" style="17" hidden="1" customWidth="1"/>
    <col min="23" max="23" width="11.140625" style="17" hidden="1" customWidth="1"/>
    <col min="24" max="24" width="13.140625" style="17" hidden="1" customWidth="1"/>
    <col min="25" max="25" width="8" style="17" hidden="1" customWidth="1"/>
    <col min="26" max="26" width="9.42578125" style="17" hidden="1" customWidth="1"/>
    <col min="27" max="27" width="28.5703125" style="17" hidden="1" customWidth="1"/>
    <col min="28" max="28" width="45" style="17" hidden="1" customWidth="1"/>
    <col min="29" max="29" width="31.42578125" style="17" hidden="1" customWidth="1"/>
    <col min="30" max="30" width="12.5703125" style="17" hidden="1" customWidth="1"/>
    <col min="31" max="31" width="16.7109375" style="17" hidden="1" customWidth="1"/>
    <col min="32" max="32" width="20.7109375" style="17" hidden="1" customWidth="1"/>
    <col min="33" max="33" width="14" style="17" hidden="1" customWidth="1"/>
    <col min="34" max="34" width="21" style="17" hidden="1" customWidth="1"/>
    <col min="35" max="35" width="10.28515625" style="17" hidden="1" customWidth="1"/>
    <col min="36" max="36" width="27.85546875" style="17" hidden="1" customWidth="1"/>
    <col min="37" max="42" width="11.42578125" style="17" hidden="1" customWidth="1"/>
    <col min="43" max="16384" width="11.42578125" style="17"/>
  </cols>
  <sheetData>
    <row r="1" spans="1:42" ht="15" customHeight="1" x14ac:dyDescent="0.25">
      <c r="K1" s="2636" t="s">
        <v>2388</v>
      </c>
      <c r="L1" s="2636"/>
      <c r="M1" s="2532"/>
      <c r="N1" s="2532"/>
      <c r="O1" s="2532"/>
      <c r="P1" s="2532"/>
      <c r="Q1" s="2532"/>
      <c r="R1" s="2532"/>
      <c r="S1" s="2532"/>
      <c r="T1" s="2532"/>
      <c r="U1" s="2654" t="s">
        <v>5112</v>
      </c>
      <c r="W1" s="195"/>
      <c r="X1" s="195"/>
    </row>
    <row r="2" spans="1:42" ht="15" customHeight="1" x14ac:dyDescent="0.25">
      <c r="K2" s="2636" t="s">
        <v>2396</v>
      </c>
      <c r="L2" s="2636"/>
      <c r="M2" s="2129"/>
      <c r="N2" s="2129"/>
      <c r="O2" s="2129"/>
      <c r="P2" s="2129"/>
      <c r="Q2" s="2129"/>
      <c r="R2" s="2129"/>
      <c r="S2" s="2129"/>
      <c r="T2" s="2129"/>
      <c r="U2" s="2129"/>
      <c r="W2" s="196"/>
      <c r="X2" s="196"/>
      <c r="Y2" s="197"/>
    </row>
    <row r="3" spans="1:42" ht="15" customHeight="1" x14ac:dyDescent="0.25">
      <c r="K3" s="2536">
        <v>2013</v>
      </c>
      <c r="L3" s="2536"/>
      <c r="M3" s="2129"/>
      <c r="N3" s="2129"/>
      <c r="O3" s="2129"/>
      <c r="P3" s="2129"/>
      <c r="Q3" s="2129"/>
      <c r="R3" s="2129"/>
      <c r="S3" s="2129"/>
      <c r="T3" s="2129"/>
      <c r="U3" s="2129"/>
      <c r="W3" s="196"/>
      <c r="X3" s="196"/>
      <c r="Y3" s="197"/>
    </row>
    <row r="4" spans="1:42" x14ac:dyDescent="0.25">
      <c r="K4" s="2595"/>
      <c r="L4" s="2595"/>
      <c r="M4" s="2129"/>
      <c r="N4" s="2129"/>
      <c r="O4" s="2129"/>
      <c r="P4" s="2129"/>
      <c r="Q4" s="2129"/>
      <c r="R4" s="2129"/>
      <c r="S4" s="2129"/>
      <c r="T4" s="2129"/>
      <c r="U4" s="2129"/>
      <c r="W4" s="196"/>
      <c r="X4" s="196"/>
      <c r="Y4" s="197"/>
    </row>
    <row r="5" spans="1:42" ht="46.5" x14ac:dyDescent="0.25">
      <c r="A5" s="332" t="s">
        <v>50</v>
      </c>
      <c r="B5" s="332" t="s">
        <v>44</v>
      </c>
      <c r="C5" s="332" t="s">
        <v>172</v>
      </c>
      <c r="D5" s="567" t="s">
        <v>261</v>
      </c>
      <c r="E5" s="1289"/>
      <c r="F5" s="332" t="s">
        <v>176</v>
      </c>
      <c r="G5" s="332" t="s">
        <v>179</v>
      </c>
      <c r="H5" s="332" t="s">
        <v>178</v>
      </c>
      <c r="I5" s="332" t="s">
        <v>174</v>
      </c>
      <c r="J5" s="2534" t="s">
        <v>175</v>
      </c>
      <c r="K5" s="2529" t="s">
        <v>181</v>
      </c>
      <c r="L5" s="2529"/>
      <c r="M5" s="2529" t="s">
        <v>21</v>
      </c>
      <c r="N5" s="2529" t="s">
        <v>29</v>
      </c>
      <c r="O5" s="5934" t="s">
        <v>119</v>
      </c>
      <c r="P5" s="5934"/>
      <c r="Q5" s="5934" t="s">
        <v>182</v>
      </c>
      <c r="R5" s="5934"/>
      <c r="S5" s="5934" t="s">
        <v>20</v>
      </c>
      <c r="T5" s="5934"/>
      <c r="U5" s="2529" t="s">
        <v>30</v>
      </c>
      <c r="V5" s="2535"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2" ht="18" x14ac:dyDescent="0.25">
      <c r="A6" s="260" t="s">
        <v>1791</v>
      </c>
      <c r="B6" s="218"/>
      <c r="C6" s="235"/>
      <c r="D6" s="235"/>
      <c r="E6" s="235"/>
      <c r="F6" s="235"/>
      <c r="G6" s="236"/>
      <c r="H6" s="236"/>
      <c r="I6" s="235"/>
      <c r="J6" s="2649"/>
      <c r="K6" s="5885" t="s">
        <v>31</v>
      </c>
      <c r="L6" s="5885"/>
      <c r="M6" s="5885"/>
      <c r="N6" s="5885"/>
      <c r="O6" s="2663">
        <f>SUM(O7)</f>
        <v>2088000</v>
      </c>
      <c r="P6" s="2604"/>
      <c r="Q6" s="2465"/>
      <c r="R6" s="2606"/>
      <c r="S6" s="2629">
        <f>SUM(S7)</f>
        <v>50000</v>
      </c>
      <c r="T6" s="2608"/>
      <c r="U6" s="2609"/>
      <c r="V6" s="2600"/>
      <c r="W6" s="326"/>
      <c r="X6" s="225"/>
      <c r="Y6" s="226">
        <f t="shared" ref="Y6:Z8" si="0">SUM(Y7)</f>
        <v>1</v>
      </c>
      <c r="Z6" s="226">
        <f t="shared" si="0"/>
        <v>1</v>
      </c>
      <c r="AA6" s="226"/>
      <c r="AB6" s="226"/>
      <c r="AC6" s="226"/>
      <c r="AD6" s="226"/>
      <c r="AE6" s="226"/>
      <c r="AF6" s="226"/>
      <c r="AG6" s="226"/>
      <c r="AH6" s="226"/>
      <c r="AI6" s="226"/>
      <c r="AJ6" s="226"/>
    </row>
    <row r="7" spans="1:42" ht="16.5" x14ac:dyDescent="0.25">
      <c r="A7" s="228"/>
      <c r="B7" s="228"/>
      <c r="C7" s="228"/>
      <c r="D7" s="228"/>
      <c r="E7" s="1377"/>
      <c r="F7" s="228"/>
      <c r="G7" s="317"/>
      <c r="H7" s="213"/>
      <c r="I7" s="228"/>
      <c r="J7" s="2463"/>
      <c r="K7" s="5924" t="s">
        <v>2296</v>
      </c>
      <c r="L7" s="5924"/>
      <c r="M7" s="5949"/>
      <c r="N7" s="5949"/>
      <c r="O7" s="2468">
        <f>SUM(O8)</f>
        <v>2088000</v>
      </c>
      <c r="P7" s="2325"/>
      <c r="Q7" s="2466"/>
      <c r="R7" s="2327"/>
      <c r="S7" s="2630">
        <f>SUM(S8)</f>
        <v>50000</v>
      </c>
      <c r="T7" s="2329"/>
      <c r="U7" s="2330"/>
      <c r="V7" s="2261"/>
      <c r="W7" s="537"/>
      <c r="X7" s="209"/>
      <c r="Y7" s="209">
        <f t="shared" si="0"/>
        <v>1</v>
      </c>
      <c r="Z7" s="209">
        <f t="shared" si="0"/>
        <v>1</v>
      </c>
      <c r="AA7" s="209"/>
      <c r="AB7" s="209"/>
      <c r="AC7" s="216"/>
      <c r="AD7" s="209"/>
      <c r="AE7" s="209"/>
      <c r="AF7" s="209"/>
      <c r="AG7" s="209"/>
      <c r="AH7" s="209"/>
      <c r="AI7" s="209"/>
      <c r="AJ7" s="209"/>
    </row>
    <row r="8" spans="1:42" x14ac:dyDescent="0.25">
      <c r="A8" s="101"/>
      <c r="B8" s="100"/>
      <c r="C8" s="100"/>
      <c r="D8" s="96"/>
      <c r="E8" s="96"/>
      <c r="F8" s="96"/>
      <c r="G8" s="269"/>
      <c r="H8" s="128"/>
      <c r="I8" s="96"/>
      <c r="J8" s="2273"/>
      <c r="K8" s="5889" t="s">
        <v>366</v>
      </c>
      <c r="L8" s="5889"/>
      <c r="M8" s="5889"/>
      <c r="N8" s="5890"/>
      <c r="O8" s="2446">
        <f>SUM(O9)</f>
        <v>2088000</v>
      </c>
      <c r="P8" s="2069"/>
      <c r="Q8" s="2072"/>
      <c r="R8" s="2073"/>
      <c r="S8" s="2641">
        <f>SUM(S9)</f>
        <v>50000</v>
      </c>
      <c r="T8" s="2074"/>
      <c r="U8" s="2075"/>
      <c r="V8" s="2274"/>
      <c r="W8" s="538"/>
      <c r="X8" s="205"/>
      <c r="Y8" s="147">
        <f t="shared" si="0"/>
        <v>1</v>
      </c>
      <c r="Z8" s="147">
        <f t="shared" si="0"/>
        <v>1</v>
      </c>
      <c r="AA8" s="200"/>
      <c r="AB8" s="200"/>
      <c r="AC8" s="200"/>
      <c r="AD8" s="101"/>
      <c r="AE8" s="101"/>
      <c r="AF8" s="101"/>
      <c r="AG8" s="101"/>
      <c r="AH8" s="101"/>
      <c r="AI8" s="101"/>
      <c r="AJ8" s="101"/>
    </row>
    <row r="9" spans="1:42" s="587" customFormat="1" ht="52.5" customHeight="1" x14ac:dyDescent="0.25">
      <c r="A9" s="740" t="s">
        <v>870</v>
      </c>
      <c r="B9" s="1190" t="s">
        <v>875</v>
      </c>
      <c r="C9" s="1324" t="s">
        <v>285</v>
      </c>
      <c r="D9" s="683" t="s">
        <v>653</v>
      </c>
      <c r="E9" s="1445" t="s">
        <v>1784</v>
      </c>
      <c r="F9" s="1380" t="s">
        <v>296</v>
      </c>
      <c r="G9" s="870" t="s">
        <v>1785</v>
      </c>
      <c r="H9" s="1278" t="s">
        <v>366</v>
      </c>
      <c r="I9" s="683" t="s">
        <v>2296</v>
      </c>
      <c r="J9" s="2286">
        <v>2012</v>
      </c>
      <c r="K9" s="2487" t="s">
        <v>1786</v>
      </c>
      <c r="L9" s="2481"/>
      <c r="M9" s="2734" t="s">
        <v>352</v>
      </c>
      <c r="N9" s="1959" t="s">
        <v>293</v>
      </c>
      <c r="O9" s="2469">
        <v>2088000</v>
      </c>
      <c r="P9" s="2216"/>
      <c r="Q9" s="2737">
        <v>0.8</v>
      </c>
      <c r="R9" s="2735"/>
      <c r="S9" s="2644">
        <v>50000</v>
      </c>
      <c r="T9" s="2736"/>
      <c r="U9" s="2104"/>
      <c r="V9" s="1112">
        <v>0.5</v>
      </c>
      <c r="W9" s="670">
        <v>41319</v>
      </c>
      <c r="X9" s="1197"/>
      <c r="Y9" s="1254">
        <v>1</v>
      </c>
      <c r="Z9" s="1254">
        <v>1</v>
      </c>
      <c r="AA9" s="1204"/>
      <c r="AB9" s="740"/>
      <c r="AC9" s="740" t="s">
        <v>1787</v>
      </c>
      <c r="AD9" s="817" t="s">
        <v>1788</v>
      </c>
      <c r="AE9" s="817" t="s">
        <v>287</v>
      </c>
      <c r="AF9" s="799" t="s">
        <v>1789</v>
      </c>
      <c r="AG9" s="1282" t="s">
        <v>1790</v>
      </c>
      <c r="AH9" s="816" t="s">
        <v>287</v>
      </c>
      <c r="AI9" s="816" t="s">
        <v>287</v>
      </c>
      <c r="AJ9" s="1280" t="s">
        <v>615</v>
      </c>
      <c r="AK9" s="670">
        <v>41577</v>
      </c>
      <c r="AL9" s="670">
        <v>41577</v>
      </c>
      <c r="AM9" s="1188" t="s">
        <v>281</v>
      </c>
      <c r="AN9" s="1197" t="s">
        <v>287</v>
      </c>
      <c r="AO9" s="1197" t="s">
        <v>287</v>
      </c>
      <c r="AP9" s="1203" t="s">
        <v>888</v>
      </c>
    </row>
    <row r="10" spans="1:42" s="587" customFormat="1" ht="16.5" customHeight="1" x14ac:dyDescent="0.25">
      <c r="A10" s="1739"/>
      <c r="B10" s="1740"/>
      <c r="C10" s="1795"/>
      <c r="D10" s="1741"/>
      <c r="E10" s="1870"/>
      <c r="F10" s="1843"/>
      <c r="G10" s="1744"/>
      <c r="H10" s="1871"/>
      <c r="I10" s="1741"/>
      <c r="J10" s="1742"/>
      <c r="K10" s="2475"/>
      <c r="L10" s="2475"/>
      <c r="M10" s="2475"/>
      <c r="N10" s="1952"/>
      <c r="O10" s="1951"/>
      <c r="P10" s="1951"/>
      <c r="Q10" s="2727"/>
      <c r="R10" s="2728"/>
      <c r="S10" s="2001"/>
      <c r="T10" s="2729"/>
      <c r="U10" s="2000"/>
      <c r="V10" s="1715"/>
      <c r="W10" s="1748"/>
      <c r="X10" s="1756"/>
      <c r="Y10" s="1749"/>
      <c r="Z10" s="1749"/>
      <c r="AA10" s="1800"/>
      <c r="AB10" s="1739"/>
      <c r="AC10" s="1739"/>
      <c r="AD10" s="1872"/>
      <c r="AE10" s="1872"/>
      <c r="AF10" s="1752"/>
      <c r="AG10" s="1753"/>
      <c r="AH10" s="1754"/>
      <c r="AI10" s="1754"/>
      <c r="AJ10" s="1755"/>
      <c r="AK10" s="1748"/>
      <c r="AL10" s="1748"/>
      <c r="AM10" s="1736"/>
      <c r="AN10" s="1756"/>
      <c r="AO10" s="1756"/>
      <c r="AP10" s="1873"/>
    </row>
    <row r="11" spans="1:42" x14ac:dyDescent="0.25">
      <c r="A11" s="58"/>
      <c r="B11" s="6"/>
      <c r="C11" s="6"/>
      <c r="D11" s="111"/>
      <c r="E11" s="111"/>
      <c r="F11" s="111"/>
      <c r="G11" s="112"/>
      <c r="H11" s="112"/>
      <c r="I11" s="111"/>
      <c r="J11" s="111"/>
      <c r="K11" s="2042" t="s">
        <v>2411</v>
      </c>
      <c r="L11" s="2042"/>
      <c r="M11" s="2374"/>
      <c r="N11" s="2374"/>
      <c r="O11" s="2731"/>
      <c r="P11" s="2189"/>
      <c r="Q11" s="2733"/>
      <c r="R11" s="2733"/>
      <c r="S11" s="2374"/>
      <c r="T11" s="2374"/>
      <c r="U11" s="2375"/>
      <c r="V11" s="109"/>
      <c r="W11" s="58"/>
      <c r="X11" s="58"/>
      <c r="Y11" s="58"/>
      <c r="Z11" s="58"/>
      <c r="AA11" s="58"/>
      <c r="AB11" s="58"/>
      <c r="AC11" s="58"/>
      <c r="AD11" s="109"/>
    </row>
    <row r="12" spans="1:42" s="190" customFormat="1" x14ac:dyDescent="0.25">
      <c r="A12" s="129"/>
      <c r="B12" s="60"/>
      <c r="C12" s="60"/>
      <c r="D12" s="240"/>
      <c r="E12" s="240"/>
      <c r="F12" s="240"/>
      <c r="G12" s="241"/>
      <c r="H12" s="241"/>
      <c r="I12" s="240"/>
      <c r="J12" s="240"/>
      <c r="K12" s="129"/>
      <c r="L12" s="129"/>
      <c r="M12" s="129"/>
      <c r="N12" s="129"/>
      <c r="O12" s="263"/>
      <c r="P12" s="265"/>
      <c r="Q12" s="264"/>
      <c r="R12" s="265"/>
      <c r="S12" s="129"/>
      <c r="T12" s="265"/>
      <c r="U12" s="60"/>
      <c r="V12" s="239"/>
      <c r="W12" s="129"/>
      <c r="X12" s="129"/>
      <c r="Y12" s="129"/>
      <c r="Z12" s="129"/>
      <c r="AA12" s="129"/>
      <c r="AB12" s="129"/>
      <c r="AC12" s="129"/>
      <c r="AD12" s="239"/>
    </row>
    <row r="13" spans="1:42" x14ac:dyDescent="0.25">
      <c r="A13" s="58"/>
      <c r="B13" s="6"/>
      <c r="C13" s="6"/>
      <c r="D13" s="111"/>
      <c r="E13" s="111"/>
      <c r="F13" s="111"/>
      <c r="G13" s="112"/>
      <c r="H13" s="112"/>
      <c r="I13" s="111"/>
      <c r="J13" s="111"/>
      <c r="K13" s="58"/>
      <c r="L13" s="58"/>
      <c r="M13" s="58"/>
      <c r="N13" s="58"/>
      <c r="O13" s="65"/>
      <c r="P13" s="66"/>
      <c r="Q13" s="67"/>
      <c r="R13" s="66"/>
      <c r="S13" s="58"/>
      <c r="T13" s="66"/>
      <c r="U13" s="6"/>
      <c r="V13" s="109"/>
      <c r="W13" s="58"/>
      <c r="X13" s="58"/>
      <c r="Y13" s="58"/>
      <c r="Z13" s="58"/>
      <c r="AA13" s="58"/>
      <c r="AB13" s="58"/>
      <c r="AC13" s="58"/>
      <c r="AD13" s="109"/>
    </row>
  </sheetData>
  <mergeCells count="6">
    <mergeCell ref="K8:N8"/>
    <mergeCell ref="Q5:R5"/>
    <mergeCell ref="K6:N6"/>
    <mergeCell ref="S5:T5"/>
    <mergeCell ref="O5:P5"/>
    <mergeCell ref="K7:N7"/>
  </mergeCells>
  <phoneticPr fontId="20" type="noConversion"/>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tabColor rgb="FFEB700B"/>
  </sheetPr>
  <dimension ref="A1:D24"/>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7" style="58" customWidth="1"/>
    <col min="2" max="2" width="16" style="58" customWidth="1"/>
    <col min="3" max="3" width="8.710937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4" ht="15" x14ac:dyDescent="0.25">
      <c r="A1" s="2602" t="s">
        <v>5113</v>
      </c>
      <c r="B1" s="2635"/>
      <c r="C1" s="2738" t="s">
        <v>5061</v>
      </c>
    </row>
    <row r="2" spans="1:4" ht="15" x14ac:dyDescent="0.25">
      <c r="A2" s="2536">
        <v>2013</v>
      </c>
      <c r="B2" s="2474"/>
      <c r="C2" s="2474"/>
    </row>
    <row r="3" spans="1:4" ht="15" x14ac:dyDescent="0.25">
      <c r="A3" s="2536"/>
      <c r="B3" s="2474"/>
      <c r="C3" s="2474"/>
    </row>
    <row r="4" spans="1:4" ht="36" customHeight="1" x14ac:dyDescent="0.25">
      <c r="A4" s="2531" t="s">
        <v>33</v>
      </c>
      <c r="B4" s="5990" t="s">
        <v>119</v>
      </c>
      <c r="C4" s="5990"/>
    </row>
    <row r="5" spans="1:4" s="17" customFormat="1" ht="24" customHeight="1" x14ac:dyDescent="0.25">
      <c r="A5" s="2526" t="s">
        <v>31</v>
      </c>
      <c r="B5" s="2473">
        <f>SUM(B6:B11)</f>
        <v>13874601.441799998</v>
      </c>
      <c r="C5" s="2231"/>
    </row>
    <row r="6" spans="1:4" s="60" customFormat="1" ht="30" customHeight="1" x14ac:dyDescent="0.2">
      <c r="A6" s="5089" t="s">
        <v>1622</v>
      </c>
      <c r="B6" s="5112">
        <f>'22-E382op-Hdproc '!O7</f>
        <v>2727614.9893999998</v>
      </c>
      <c r="C6" s="5125"/>
    </row>
    <row r="7" spans="1:4" s="60" customFormat="1" ht="30" customHeight="1" x14ac:dyDescent="0.2">
      <c r="A7" s="5057" t="s">
        <v>1808</v>
      </c>
      <c r="B7" s="2677">
        <f>'22-E382op-Hdproc (3)'!E6</f>
        <v>4252443.5548</v>
      </c>
      <c r="C7" s="2157"/>
    </row>
    <row r="8" spans="1:4" s="60" customFormat="1" ht="30" customHeight="1" x14ac:dyDescent="0.2">
      <c r="A8" s="5057" t="s">
        <v>1816</v>
      </c>
      <c r="B8" s="2677">
        <f>'22-E382op-Hdproc (4)'!E6</f>
        <v>913381.89</v>
      </c>
      <c r="C8" s="2157"/>
    </row>
    <row r="9" spans="1:4" s="60" customFormat="1" ht="30" customHeight="1" x14ac:dyDescent="0.2">
      <c r="A9" s="5057" t="s">
        <v>909</v>
      </c>
      <c r="B9" s="2677">
        <f>'22-E382op-Hdproc (4)'!E9</f>
        <v>596628.00619999995</v>
      </c>
      <c r="C9" s="2157"/>
    </row>
    <row r="10" spans="1:4" s="60" customFormat="1" ht="30" customHeight="1" x14ac:dyDescent="0.2">
      <c r="A10" s="5057" t="s">
        <v>2200</v>
      </c>
      <c r="B10" s="2677">
        <f>'22-E382op-Hdproc (5)'!E6</f>
        <v>384533.00140000001</v>
      </c>
      <c r="C10" s="2157"/>
    </row>
    <row r="11" spans="1:4" s="60" customFormat="1" ht="30" customHeight="1" x14ac:dyDescent="0.2">
      <c r="A11" s="5093" t="s">
        <v>2100</v>
      </c>
      <c r="B11" s="5118">
        <f>'22-E382op-Hdproc (5)'!E14</f>
        <v>5000000</v>
      </c>
      <c r="C11" s="5126"/>
    </row>
    <row r="12" spans="1:4" s="60" customFormat="1" ht="16.5" customHeight="1" x14ac:dyDescent="0.2">
      <c r="A12" s="2222"/>
      <c r="B12" s="2157"/>
      <c r="C12" s="2157"/>
    </row>
    <row r="13" spans="1:4" s="129" customFormat="1" x14ac:dyDescent="0.25">
      <c r="A13" s="2042" t="s">
        <v>1273</v>
      </c>
      <c r="B13" s="2375"/>
      <c r="C13" s="2375"/>
      <c r="D13" s="58"/>
    </row>
    <row r="14" spans="1:4" ht="24" customHeight="1" x14ac:dyDescent="0.25"/>
    <row r="16" spans="1:4" ht="24" customHeight="1" x14ac:dyDescent="0.25"/>
    <row r="17" ht="15.75" customHeight="1" x14ac:dyDescent="0.25"/>
    <row r="19" ht="24.75" customHeight="1" x14ac:dyDescent="0.25"/>
    <row r="21" ht="24.75" customHeight="1" x14ac:dyDescent="0.25"/>
    <row r="22" ht="24" customHeight="1" x14ac:dyDescent="0.25"/>
    <row r="23" ht="24" customHeight="1" x14ac:dyDescent="0.25"/>
    <row r="24" ht="24.75" customHeight="1" x14ac:dyDescent="0.25"/>
  </sheetData>
  <mergeCells count="1">
    <mergeCell ref="B4:C4"/>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&amp;L&amp;"Tahoma,Normal"332</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tabColor rgb="FFEB700B"/>
  </sheetPr>
  <dimension ref="A1:AP93"/>
  <sheetViews>
    <sheetView showGridLines="0" view="pageBreakPreview" zoomScaleNormal="67" zoomScaleSheetLayoutView="100" workbookViewId="0">
      <selection activeCell="A10" sqref="A10"/>
    </sheetView>
  </sheetViews>
  <sheetFormatPr baseColWidth="10" defaultColWidth="11.42578125" defaultRowHeight="15.75" x14ac:dyDescent="0.25"/>
  <cols>
    <col min="1" max="1" width="0.42578125" style="17" customWidth="1"/>
    <col min="2" max="2" width="8.42578125" style="17" hidden="1" customWidth="1"/>
    <col min="3" max="3" width="11.85546875" style="17" hidden="1" customWidth="1"/>
    <col min="4" max="5" width="11.28515625" style="17" hidden="1" customWidth="1"/>
    <col min="6" max="6" width="9.42578125" style="17" hidden="1" customWidth="1"/>
    <col min="7" max="7" width="21.5703125" style="17" hidden="1" customWidth="1"/>
    <col min="8" max="8" width="15.5703125" style="17" hidden="1" customWidth="1"/>
    <col min="9" max="9" width="30.5703125" style="17" hidden="1" customWidth="1"/>
    <col min="10" max="10" width="9" style="17" hidden="1" customWidth="1"/>
    <col min="11" max="11" width="41.7109375" style="17" customWidth="1"/>
    <col min="12" max="12" width="1.7109375" style="17" customWidth="1"/>
    <col min="13" max="14" width="15.7109375" style="17" customWidth="1"/>
    <col min="15" max="15" width="15.7109375" style="168" customWidth="1"/>
    <col min="16" max="16" width="1.85546875" style="3" customWidth="1"/>
    <col min="17" max="17" width="7.7109375" style="170" customWidth="1"/>
    <col min="18" max="18" width="1.85546875" style="3" customWidth="1"/>
    <col min="19" max="19" width="10.7109375" style="17" customWidth="1"/>
    <col min="20" max="20" width="1.85546875" style="3" customWidth="1"/>
    <col min="21" max="21" width="25.42578125" style="17" customWidth="1"/>
    <col min="22" max="22" width="10" style="17" hidden="1" customWidth="1"/>
    <col min="23" max="23" width="11.140625" style="17" hidden="1" customWidth="1"/>
    <col min="24" max="24" width="13.140625" style="17" hidden="1" customWidth="1"/>
    <col min="25" max="25" width="8" style="17" hidden="1" customWidth="1"/>
    <col min="26" max="26" width="9.42578125" style="17" hidden="1" customWidth="1"/>
    <col min="27" max="27" width="28.5703125" style="17" hidden="1" customWidth="1"/>
    <col min="28" max="28" width="48.5703125" style="17" hidden="1" customWidth="1"/>
    <col min="29" max="29" width="31.42578125" style="17" hidden="1" customWidth="1"/>
    <col min="30" max="30" width="12.5703125" style="17" hidden="1" customWidth="1"/>
    <col min="31" max="31" width="7.28515625" style="17" hidden="1" customWidth="1"/>
    <col min="32" max="32" width="20.7109375" style="17" hidden="1" customWidth="1"/>
    <col min="33" max="33" width="14" style="17" hidden="1" customWidth="1"/>
    <col min="34" max="34" width="21" style="17" hidden="1" customWidth="1"/>
    <col min="35" max="35" width="14" style="17" hidden="1" customWidth="1"/>
    <col min="36" max="36" width="27.85546875" style="17" hidden="1" customWidth="1"/>
    <col min="37" max="42" width="11.42578125" style="17" hidden="1" customWidth="1"/>
    <col min="43" max="16384" width="11.42578125" style="17"/>
  </cols>
  <sheetData>
    <row r="1" spans="1:42" ht="15" customHeight="1" x14ac:dyDescent="0.25">
      <c r="K1" s="2636" t="s">
        <v>2388</v>
      </c>
      <c r="L1" s="2636"/>
      <c r="M1" s="2532"/>
      <c r="N1" s="2532"/>
      <c r="O1" s="2532"/>
      <c r="P1" s="2532"/>
      <c r="Q1" s="2532"/>
      <c r="R1" s="2305"/>
      <c r="S1" s="2305"/>
      <c r="T1" s="2305"/>
      <c r="U1" s="2654" t="s">
        <v>5114</v>
      </c>
      <c r="W1" s="195"/>
      <c r="X1" s="195"/>
    </row>
    <row r="2" spans="1:42" ht="15" customHeight="1" x14ac:dyDescent="0.25">
      <c r="K2" s="2636" t="s">
        <v>2397</v>
      </c>
      <c r="L2" s="2636"/>
      <c r="M2" s="2129"/>
      <c r="N2" s="2129"/>
      <c r="O2" s="2129"/>
      <c r="P2" s="2129"/>
      <c r="Q2" s="2129"/>
      <c r="R2" s="2146"/>
      <c r="S2" s="2146"/>
      <c r="T2" s="2146"/>
      <c r="U2" s="2146"/>
      <c r="W2" s="196"/>
      <c r="X2" s="196"/>
      <c r="Y2" s="197"/>
    </row>
    <row r="3" spans="1:42" ht="15" customHeight="1" x14ac:dyDescent="0.25">
      <c r="K3" s="2536">
        <v>2013</v>
      </c>
      <c r="L3" s="2536"/>
      <c r="M3" s="2129"/>
      <c r="N3" s="2129"/>
      <c r="O3" s="2129"/>
      <c r="P3" s="2129"/>
      <c r="Q3" s="2129"/>
      <c r="R3" s="2146"/>
      <c r="S3" s="2146"/>
      <c r="T3" s="2146"/>
      <c r="U3" s="2146"/>
      <c r="W3" s="196"/>
      <c r="X3" s="196"/>
      <c r="Y3" s="197"/>
    </row>
    <row r="4" spans="1:42" x14ac:dyDescent="0.25">
      <c r="K4" s="2595"/>
      <c r="L4" s="2595"/>
      <c r="M4" s="2129"/>
      <c r="N4" s="2129"/>
      <c r="O4" s="2129"/>
      <c r="P4" s="2129"/>
      <c r="Q4" s="2129"/>
      <c r="R4" s="2146"/>
      <c r="S4" s="2146"/>
      <c r="T4" s="2146"/>
      <c r="U4" s="2146"/>
      <c r="W4" s="196"/>
      <c r="X4" s="196"/>
      <c r="Y4" s="197"/>
    </row>
    <row r="5" spans="1:42" ht="76.5" x14ac:dyDescent="0.25">
      <c r="A5" s="332" t="s">
        <v>50</v>
      </c>
      <c r="B5" s="332" t="s">
        <v>44</v>
      </c>
      <c r="C5" s="332" t="s">
        <v>172</v>
      </c>
      <c r="D5" s="567" t="s">
        <v>261</v>
      </c>
      <c r="E5" s="1289"/>
      <c r="F5" s="332" t="s">
        <v>176</v>
      </c>
      <c r="G5" s="332" t="s">
        <v>179</v>
      </c>
      <c r="H5" s="332" t="s">
        <v>178</v>
      </c>
      <c r="I5" s="332" t="s">
        <v>174</v>
      </c>
      <c r="J5" s="2534" t="s">
        <v>175</v>
      </c>
      <c r="K5" s="2529" t="s">
        <v>181</v>
      </c>
      <c r="L5" s="2529"/>
      <c r="M5" s="2529" t="s">
        <v>21</v>
      </c>
      <c r="N5" s="2529" t="s">
        <v>29</v>
      </c>
      <c r="O5" s="5934" t="s">
        <v>119</v>
      </c>
      <c r="P5" s="5934"/>
      <c r="Q5" s="5934" t="s">
        <v>182</v>
      </c>
      <c r="R5" s="5934"/>
      <c r="S5" s="5934" t="s">
        <v>20</v>
      </c>
      <c r="T5" s="5934"/>
      <c r="U5" s="2529" t="s">
        <v>30</v>
      </c>
      <c r="V5" s="2535"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2" ht="18" x14ac:dyDescent="0.25">
      <c r="A6" s="260" t="s">
        <v>1793</v>
      </c>
      <c r="B6" s="218"/>
      <c r="C6" s="235"/>
      <c r="D6" s="235"/>
      <c r="E6" s="235"/>
      <c r="F6" s="235"/>
      <c r="G6" s="236"/>
      <c r="H6" s="236"/>
      <c r="I6" s="235"/>
      <c r="J6" s="2649"/>
      <c r="K6" s="5885" t="s">
        <v>31</v>
      </c>
      <c r="L6" s="5885"/>
      <c r="M6" s="5885"/>
      <c r="N6" s="5885"/>
      <c r="O6" s="2663">
        <f>SUM(O7,'22-E382op-Hdproc (3)'!E6,'22-E382op-Hdproc (4)'!E6,'22-E382op-Hdproc (4)'!E9,'22-E382op-Hdproc (5)'!E6,'22-E382op-Hdproc (5)'!E14)</f>
        <v>13874601.441799998</v>
      </c>
      <c r="P6" s="2604"/>
      <c r="Q6" s="2465"/>
      <c r="R6" s="2606"/>
      <c r="S6" s="2629">
        <f>SUM(S7,'22-E382op-Hdproc (3)'!I6,'22-E382op-Hdproc (4)'!I6,'22-E382op-Hdproc (4)'!I9,'22-E382op-Hdproc (5)'!I6,'22-E382op-Hdproc (5)'!I14)</f>
        <v>5524</v>
      </c>
      <c r="T6" s="2608"/>
      <c r="U6" s="2609"/>
      <c r="V6" s="2600"/>
      <c r="W6" s="326"/>
      <c r="X6" s="225"/>
      <c r="Y6" s="226">
        <f>SUM(Y7,Y30,Y50,Y53,Y63,Y71)</f>
        <v>23</v>
      </c>
      <c r="Z6" s="226">
        <f>SUM(Z7,Z30,Z50,Z53,Z63,Z71)</f>
        <v>27</v>
      </c>
      <c r="AA6" s="226"/>
      <c r="AB6" s="226"/>
      <c r="AC6" s="226"/>
      <c r="AD6" s="226"/>
      <c r="AE6" s="226"/>
      <c r="AF6" s="226"/>
      <c r="AG6" s="226"/>
      <c r="AH6" s="226"/>
      <c r="AI6" s="226"/>
      <c r="AJ6" s="226"/>
    </row>
    <row r="7" spans="1:42" ht="16.5" x14ac:dyDescent="0.25">
      <c r="A7" s="1406"/>
      <c r="B7" s="1406"/>
      <c r="C7" s="1406"/>
      <c r="D7" s="1406"/>
      <c r="E7" s="1406"/>
      <c r="F7" s="1406"/>
      <c r="G7" s="317"/>
      <c r="H7" s="213"/>
      <c r="I7" s="1406"/>
      <c r="J7" s="2463"/>
      <c r="K7" s="5924" t="s">
        <v>1622</v>
      </c>
      <c r="L7" s="5924"/>
      <c r="M7" s="5949"/>
      <c r="N7" s="5949"/>
      <c r="O7" s="2468">
        <f>SUM(O8)</f>
        <v>2727614.9893999998</v>
      </c>
      <c r="P7" s="2325"/>
      <c r="Q7" s="2466"/>
      <c r="R7" s="2327"/>
      <c r="S7" s="2630">
        <f>SUM(S8)</f>
        <v>4094</v>
      </c>
      <c r="T7" s="2329"/>
      <c r="U7" s="2330"/>
      <c r="V7" s="2261"/>
      <c r="W7" s="537"/>
      <c r="X7" s="209"/>
      <c r="Y7" s="209">
        <f>SUM(Y8)</f>
        <v>17</v>
      </c>
      <c r="Z7" s="209">
        <f>SUM(Z8)</f>
        <v>21</v>
      </c>
      <c r="AA7" s="209"/>
      <c r="AB7" s="209"/>
      <c r="AC7" s="216"/>
      <c r="AD7" s="209"/>
      <c r="AE7" s="209"/>
      <c r="AF7" s="209"/>
      <c r="AG7" s="209"/>
      <c r="AH7" s="209"/>
      <c r="AI7" s="209"/>
      <c r="AJ7" s="209"/>
    </row>
    <row r="8" spans="1:42" x14ac:dyDescent="0.25">
      <c r="A8" s="101"/>
      <c r="B8" s="100"/>
      <c r="C8" s="100"/>
      <c r="D8" s="96"/>
      <c r="E8" s="96"/>
      <c r="F8" s="96"/>
      <c r="G8" s="269"/>
      <c r="H8" s="128"/>
      <c r="I8" s="96"/>
      <c r="J8" s="2273"/>
      <c r="K8" s="5889" t="s">
        <v>289</v>
      </c>
      <c r="L8" s="5889"/>
      <c r="M8" s="5889"/>
      <c r="N8" s="5890"/>
      <c r="O8" s="2446">
        <f>SUM(O9:O19)</f>
        <v>2727614.9893999998</v>
      </c>
      <c r="P8" s="2069"/>
      <c r="Q8" s="2072"/>
      <c r="R8" s="2073"/>
      <c r="S8" s="2641">
        <f>SUM(S9:S19)</f>
        <v>4094</v>
      </c>
      <c r="T8" s="2074"/>
      <c r="U8" s="2075"/>
      <c r="V8" s="2274"/>
      <c r="W8" s="538"/>
      <c r="X8" s="205"/>
      <c r="Y8" s="147">
        <f>SUM(Y9:Y29)</f>
        <v>17</v>
      </c>
      <c r="Z8" s="147">
        <f>SUM(Z9:Z29)</f>
        <v>21</v>
      </c>
      <c r="AA8" s="200"/>
      <c r="AB8" s="200"/>
      <c r="AC8" s="200"/>
      <c r="AD8" s="101"/>
      <c r="AE8" s="101"/>
      <c r="AF8" s="101"/>
      <c r="AG8" s="101"/>
      <c r="AH8" s="101"/>
      <c r="AI8" s="101"/>
      <c r="AJ8" s="101"/>
    </row>
    <row r="9" spans="1:42" s="1227" customFormat="1" ht="32.25" customHeight="1" x14ac:dyDescent="0.25">
      <c r="A9" s="718" t="s">
        <v>869</v>
      </c>
      <c r="B9" s="1183" t="s">
        <v>867</v>
      </c>
      <c r="C9" s="718" t="s">
        <v>285</v>
      </c>
      <c r="D9" s="664" t="s">
        <v>987</v>
      </c>
      <c r="E9" s="628" t="s">
        <v>281</v>
      </c>
      <c r="F9" s="592" t="s">
        <v>296</v>
      </c>
      <c r="G9" s="759" t="s">
        <v>1794</v>
      </c>
      <c r="H9" s="715" t="s">
        <v>289</v>
      </c>
      <c r="I9" s="694" t="s">
        <v>1622</v>
      </c>
      <c r="J9" s="1108">
        <v>2013</v>
      </c>
      <c r="K9" s="2411" t="s">
        <v>1795</v>
      </c>
      <c r="L9" s="1968"/>
      <c r="M9" s="1967" t="s">
        <v>290</v>
      </c>
      <c r="N9" s="1967" t="s">
        <v>1796</v>
      </c>
      <c r="O9" s="2498">
        <v>237760</v>
      </c>
      <c r="P9" s="1965"/>
      <c r="Q9" s="1966">
        <v>0.15</v>
      </c>
      <c r="R9" s="1965"/>
      <c r="S9" s="2632">
        <v>355</v>
      </c>
      <c r="T9" s="1963"/>
      <c r="U9" s="2885" t="s">
        <v>1426</v>
      </c>
      <c r="V9" s="1112">
        <v>0</v>
      </c>
      <c r="W9" s="1394" t="s">
        <v>281</v>
      </c>
      <c r="X9" s="1394" t="s">
        <v>281</v>
      </c>
      <c r="Y9" s="762">
        <v>1</v>
      </c>
      <c r="Z9" s="762">
        <v>1</v>
      </c>
      <c r="AA9" s="1394" t="s">
        <v>281</v>
      </c>
      <c r="AB9" s="758"/>
      <c r="AC9" s="757"/>
      <c r="AD9" s="689" t="s">
        <v>1797</v>
      </c>
      <c r="AE9" s="684" t="s">
        <v>1798</v>
      </c>
      <c r="AF9" s="686" t="s">
        <v>1799</v>
      </c>
      <c r="AG9" s="685">
        <v>41584</v>
      </c>
      <c r="AH9" s="686" t="s">
        <v>287</v>
      </c>
      <c r="AI9" s="685" t="s">
        <v>287</v>
      </c>
      <c r="AJ9" s="627" t="s">
        <v>281</v>
      </c>
      <c r="AK9" s="685" t="s">
        <v>287</v>
      </c>
      <c r="AL9" s="685" t="s">
        <v>287</v>
      </c>
      <c r="AM9" s="685" t="s">
        <v>287</v>
      </c>
      <c r="AN9" s="685" t="s">
        <v>287</v>
      </c>
      <c r="AO9" s="685" t="s">
        <v>287</v>
      </c>
      <c r="AP9" s="1209" t="s">
        <v>287</v>
      </c>
    </row>
    <row r="10" spans="1:42" s="1227" customFormat="1" ht="32.25" customHeight="1" x14ac:dyDescent="0.25">
      <c r="A10" s="718" t="s">
        <v>869</v>
      </c>
      <c r="B10" s="1183" t="s">
        <v>867</v>
      </c>
      <c r="C10" s="718" t="s">
        <v>285</v>
      </c>
      <c r="D10" s="664" t="s">
        <v>987</v>
      </c>
      <c r="E10" s="628" t="s">
        <v>281</v>
      </c>
      <c r="F10" s="592" t="s">
        <v>296</v>
      </c>
      <c r="G10" s="759" t="s">
        <v>1794</v>
      </c>
      <c r="H10" s="715" t="s">
        <v>289</v>
      </c>
      <c r="I10" s="694" t="s">
        <v>1622</v>
      </c>
      <c r="J10" s="1108">
        <v>2013</v>
      </c>
      <c r="K10" s="2411" t="s">
        <v>2513</v>
      </c>
      <c r="L10" s="1968"/>
      <c r="M10" s="1967" t="s">
        <v>290</v>
      </c>
      <c r="N10" s="1967" t="s">
        <v>1800</v>
      </c>
      <c r="O10" s="2498">
        <v>351920.99719999998</v>
      </c>
      <c r="P10" s="1965"/>
      <c r="Q10" s="1966">
        <v>0.1</v>
      </c>
      <c r="R10" s="1965"/>
      <c r="S10" s="2632">
        <v>304</v>
      </c>
      <c r="T10" s="1963"/>
      <c r="U10" s="2885" t="s">
        <v>1475</v>
      </c>
      <c r="V10" s="1112">
        <v>0</v>
      </c>
      <c r="W10" s="1394" t="s">
        <v>281</v>
      </c>
      <c r="X10" s="1394" t="s">
        <v>281</v>
      </c>
      <c r="Y10" s="762">
        <v>1</v>
      </c>
      <c r="Z10" s="762">
        <v>1</v>
      </c>
      <c r="AA10" s="1394" t="s">
        <v>281</v>
      </c>
      <c r="AB10" s="758"/>
      <c r="AC10" s="757"/>
      <c r="AD10" s="689" t="s">
        <v>1797</v>
      </c>
      <c r="AE10" s="684" t="s">
        <v>1798</v>
      </c>
      <c r="AF10" s="686" t="s">
        <v>1799</v>
      </c>
      <c r="AG10" s="685">
        <v>41584</v>
      </c>
      <c r="AH10" s="686" t="s">
        <v>287</v>
      </c>
      <c r="AI10" s="685" t="s">
        <v>287</v>
      </c>
      <c r="AJ10" s="627" t="s">
        <v>281</v>
      </c>
      <c r="AK10" s="685" t="s">
        <v>287</v>
      </c>
      <c r="AL10" s="685" t="s">
        <v>287</v>
      </c>
      <c r="AM10" s="685" t="s">
        <v>287</v>
      </c>
      <c r="AN10" s="685" t="s">
        <v>287</v>
      </c>
      <c r="AO10" s="685" t="s">
        <v>287</v>
      </c>
      <c r="AP10" s="1209" t="s">
        <v>287</v>
      </c>
    </row>
    <row r="11" spans="1:42" s="1227" customFormat="1" ht="32.25" customHeight="1" x14ac:dyDescent="0.25">
      <c r="A11" s="718" t="s">
        <v>869</v>
      </c>
      <c r="B11" s="1183" t="s">
        <v>867</v>
      </c>
      <c r="C11" s="718" t="s">
        <v>285</v>
      </c>
      <c r="D11" s="664" t="s">
        <v>987</v>
      </c>
      <c r="E11" s="628" t="s">
        <v>281</v>
      </c>
      <c r="F11" s="592" t="s">
        <v>296</v>
      </c>
      <c r="G11" s="759" t="s">
        <v>1794</v>
      </c>
      <c r="H11" s="715" t="s">
        <v>289</v>
      </c>
      <c r="I11" s="694" t="s">
        <v>1622</v>
      </c>
      <c r="J11" s="1108">
        <v>2013</v>
      </c>
      <c r="K11" s="2411" t="s">
        <v>2514</v>
      </c>
      <c r="L11" s="1968"/>
      <c r="M11" s="1967" t="s">
        <v>290</v>
      </c>
      <c r="N11" s="1967" t="s">
        <v>1800</v>
      </c>
      <c r="O11" s="2498">
        <v>55714.997199999998</v>
      </c>
      <c r="P11" s="1965"/>
      <c r="Q11" s="1966">
        <v>0.05</v>
      </c>
      <c r="R11" s="1965"/>
      <c r="S11" s="2632">
        <v>250</v>
      </c>
      <c r="T11" s="1963"/>
      <c r="U11" s="2885" t="s">
        <v>1475</v>
      </c>
      <c r="V11" s="1112">
        <v>0</v>
      </c>
      <c r="W11" s="1394" t="s">
        <v>281</v>
      </c>
      <c r="X11" s="1394" t="s">
        <v>281</v>
      </c>
      <c r="Y11" s="762">
        <v>1</v>
      </c>
      <c r="Z11" s="762">
        <v>1</v>
      </c>
      <c r="AA11" s="1394" t="s">
        <v>281</v>
      </c>
      <c r="AB11" s="758"/>
      <c r="AC11" s="757"/>
      <c r="AD11" s="689" t="s">
        <v>1797</v>
      </c>
      <c r="AE11" s="684" t="s">
        <v>1798</v>
      </c>
      <c r="AF11" s="686" t="s">
        <v>1799</v>
      </c>
      <c r="AG11" s="685">
        <v>41584</v>
      </c>
      <c r="AH11" s="686" t="s">
        <v>287</v>
      </c>
      <c r="AI11" s="685" t="s">
        <v>287</v>
      </c>
      <c r="AJ11" s="627" t="s">
        <v>281</v>
      </c>
      <c r="AK11" s="685" t="s">
        <v>287</v>
      </c>
      <c r="AL11" s="685" t="s">
        <v>287</v>
      </c>
      <c r="AM11" s="685" t="s">
        <v>287</v>
      </c>
      <c r="AN11" s="685" t="s">
        <v>287</v>
      </c>
      <c r="AO11" s="685" t="s">
        <v>287</v>
      </c>
      <c r="AP11" s="1209" t="s">
        <v>287</v>
      </c>
    </row>
    <row r="12" spans="1:42" s="1227" customFormat="1" ht="32.25" customHeight="1" x14ac:dyDescent="0.25">
      <c r="A12" s="718" t="s">
        <v>869</v>
      </c>
      <c r="B12" s="1183" t="s">
        <v>867</v>
      </c>
      <c r="C12" s="718" t="s">
        <v>285</v>
      </c>
      <c r="D12" s="664" t="s">
        <v>987</v>
      </c>
      <c r="E12" s="628" t="s">
        <v>281</v>
      </c>
      <c r="F12" s="592" t="s">
        <v>296</v>
      </c>
      <c r="G12" s="759" t="s">
        <v>1794</v>
      </c>
      <c r="H12" s="715" t="s">
        <v>289</v>
      </c>
      <c r="I12" s="694" t="s">
        <v>1622</v>
      </c>
      <c r="J12" s="1108">
        <v>2013</v>
      </c>
      <c r="K12" s="2411" t="s">
        <v>2515</v>
      </c>
      <c r="L12" s="1968"/>
      <c r="M12" s="1967" t="s">
        <v>290</v>
      </c>
      <c r="N12" s="1967" t="s">
        <v>1800</v>
      </c>
      <c r="O12" s="2498">
        <v>538232.99939999997</v>
      </c>
      <c r="P12" s="1965"/>
      <c r="Q12" s="1966">
        <v>0.15</v>
      </c>
      <c r="R12" s="1965"/>
      <c r="S12" s="2632">
        <v>882</v>
      </c>
      <c r="T12" s="1963"/>
      <c r="U12" s="2885" t="s">
        <v>1475</v>
      </c>
      <c r="V12" s="1112">
        <v>0</v>
      </c>
      <c r="W12" s="1394" t="s">
        <v>281</v>
      </c>
      <c r="X12" s="1394" t="s">
        <v>281</v>
      </c>
      <c r="Y12" s="762">
        <v>1</v>
      </c>
      <c r="Z12" s="762">
        <v>1</v>
      </c>
      <c r="AA12" s="1394" t="s">
        <v>281</v>
      </c>
      <c r="AB12" s="758"/>
      <c r="AC12" s="757"/>
      <c r="AD12" s="689" t="s">
        <v>1797</v>
      </c>
      <c r="AE12" s="684" t="s">
        <v>1798</v>
      </c>
      <c r="AF12" s="686" t="s">
        <v>1799</v>
      </c>
      <c r="AG12" s="685">
        <v>41584</v>
      </c>
      <c r="AH12" s="686" t="s">
        <v>287</v>
      </c>
      <c r="AI12" s="685" t="s">
        <v>287</v>
      </c>
      <c r="AJ12" s="627" t="s">
        <v>281</v>
      </c>
      <c r="AK12" s="685" t="s">
        <v>287</v>
      </c>
      <c r="AL12" s="685" t="s">
        <v>287</v>
      </c>
      <c r="AM12" s="685" t="s">
        <v>287</v>
      </c>
      <c r="AN12" s="685" t="s">
        <v>287</v>
      </c>
      <c r="AO12" s="685" t="s">
        <v>287</v>
      </c>
      <c r="AP12" s="1209" t="s">
        <v>287</v>
      </c>
    </row>
    <row r="13" spans="1:42" s="1227" customFormat="1" ht="32.25" customHeight="1" x14ac:dyDescent="0.25">
      <c r="A13" s="718" t="s">
        <v>869</v>
      </c>
      <c r="B13" s="1183" t="s">
        <v>867</v>
      </c>
      <c r="C13" s="718" t="s">
        <v>285</v>
      </c>
      <c r="D13" s="664" t="s">
        <v>987</v>
      </c>
      <c r="E13" s="628" t="s">
        <v>281</v>
      </c>
      <c r="F13" s="592" t="s">
        <v>296</v>
      </c>
      <c r="G13" s="759" t="s">
        <v>1794</v>
      </c>
      <c r="H13" s="715" t="s">
        <v>289</v>
      </c>
      <c r="I13" s="694" t="s">
        <v>1622</v>
      </c>
      <c r="J13" s="1108">
        <v>2013</v>
      </c>
      <c r="K13" s="2411" t="s">
        <v>2516</v>
      </c>
      <c r="L13" s="1968"/>
      <c r="M13" s="1967" t="s">
        <v>290</v>
      </c>
      <c r="N13" s="1967" t="s">
        <v>1800</v>
      </c>
      <c r="O13" s="2498">
        <v>64019.999799999998</v>
      </c>
      <c r="P13" s="1965"/>
      <c r="Q13" s="1966">
        <v>0.1</v>
      </c>
      <c r="R13" s="1965"/>
      <c r="S13" s="2632">
        <v>200</v>
      </c>
      <c r="T13" s="1963"/>
      <c r="U13" s="2885" t="s">
        <v>1475</v>
      </c>
      <c r="V13" s="1112">
        <v>0</v>
      </c>
      <c r="W13" s="1394" t="s">
        <v>281</v>
      </c>
      <c r="X13" s="1394" t="s">
        <v>281</v>
      </c>
      <c r="Y13" s="762">
        <v>1</v>
      </c>
      <c r="Z13" s="762">
        <v>1</v>
      </c>
      <c r="AA13" s="1394" t="s">
        <v>281</v>
      </c>
      <c r="AB13" s="758"/>
      <c r="AC13" s="757"/>
      <c r="AD13" s="689" t="s">
        <v>1797</v>
      </c>
      <c r="AE13" s="684" t="s">
        <v>1798</v>
      </c>
      <c r="AF13" s="686" t="s">
        <v>1799</v>
      </c>
      <c r="AG13" s="685">
        <v>41584</v>
      </c>
      <c r="AH13" s="686" t="s">
        <v>287</v>
      </c>
      <c r="AI13" s="685" t="s">
        <v>287</v>
      </c>
      <c r="AJ13" s="627" t="s">
        <v>281</v>
      </c>
      <c r="AK13" s="685" t="s">
        <v>287</v>
      </c>
      <c r="AL13" s="685" t="s">
        <v>287</v>
      </c>
      <c r="AM13" s="685" t="s">
        <v>287</v>
      </c>
      <c r="AN13" s="685" t="s">
        <v>287</v>
      </c>
      <c r="AO13" s="685" t="s">
        <v>287</v>
      </c>
      <c r="AP13" s="1209" t="s">
        <v>287</v>
      </c>
    </row>
    <row r="14" spans="1:42" s="1227" customFormat="1" ht="32.25" customHeight="1" x14ac:dyDescent="0.25">
      <c r="A14" s="718" t="s">
        <v>869</v>
      </c>
      <c r="B14" s="1183" t="s">
        <v>867</v>
      </c>
      <c r="C14" s="718" t="s">
        <v>285</v>
      </c>
      <c r="D14" s="664" t="s">
        <v>987</v>
      </c>
      <c r="E14" s="628" t="s">
        <v>281</v>
      </c>
      <c r="F14" s="592" t="s">
        <v>296</v>
      </c>
      <c r="G14" s="759" t="s">
        <v>1794</v>
      </c>
      <c r="H14" s="715" t="s">
        <v>289</v>
      </c>
      <c r="I14" s="694" t="s">
        <v>1622</v>
      </c>
      <c r="J14" s="1108">
        <v>2013</v>
      </c>
      <c r="K14" s="2411" t="s">
        <v>2517</v>
      </c>
      <c r="L14" s="1968"/>
      <c r="M14" s="1967" t="s">
        <v>290</v>
      </c>
      <c r="N14" s="1967" t="s">
        <v>1800</v>
      </c>
      <c r="O14" s="2498">
        <v>349561.99800000002</v>
      </c>
      <c r="P14" s="1965"/>
      <c r="Q14" s="1966">
        <v>0.15</v>
      </c>
      <c r="R14" s="1965"/>
      <c r="S14" s="2632">
        <v>350</v>
      </c>
      <c r="T14" s="1963"/>
      <c r="U14" s="2885" t="s">
        <v>1475</v>
      </c>
      <c r="V14" s="1112">
        <v>0</v>
      </c>
      <c r="W14" s="1394" t="s">
        <v>281</v>
      </c>
      <c r="X14" s="1394" t="s">
        <v>281</v>
      </c>
      <c r="Y14" s="762">
        <v>1</v>
      </c>
      <c r="Z14" s="762">
        <v>1</v>
      </c>
      <c r="AA14" s="1394" t="s">
        <v>281</v>
      </c>
      <c r="AB14" s="758"/>
      <c r="AC14" s="757"/>
      <c r="AD14" s="689" t="s">
        <v>1797</v>
      </c>
      <c r="AE14" s="684" t="s">
        <v>1798</v>
      </c>
      <c r="AF14" s="686" t="s">
        <v>1799</v>
      </c>
      <c r="AG14" s="685">
        <v>41584</v>
      </c>
      <c r="AH14" s="686" t="s">
        <v>287</v>
      </c>
      <c r="AI14" s="685" t="s">
        <v>287</v>
      </c>
      <c r="AJ14" s="627" t="s">
        <v>281</v>
      </c>
      <c r="AK14" s="685" t="s">
        <v>287</v>
      </c>
      <c r="AL14" s="685" t="s">
        <v>287</v>
      </c>
      <c r="AM14" s="685" t="s">
        <v>287</v>
      </c>
      <c r="AN14" s="685" t="s">
        <v>287</v>
      </c>
      <c r="AO14" s="685" t="s">
        <v>287</v>
      </c>
      <c r="AP14" s="1209" t="s">
        <v>287</v>
      </c>
    </row>
    <row r="15" spans="1:42" s="1227" customFormat="1" ht="32.25" customHeight="1" x14ac:dyDescent="0.25">
      <c r="A15" s="718" t="s">
        <v>869</v>
      </c>
      <c r="B15" s="1183" t="s">
        <v>867</v>
      </c>
      <c r="C15" s="718" t="s">
        <v>285</v>
      </c>
      <c r="D15" s="664" t="s">
        <v>987</v>
      </c>
      <c r="E15" s="628" t="s">
        <v>281</v>
      </c>
      <c r="F15" s="592" t="s">
        <v>296</v>
      </c>
      <c r="G15" s="759" t="s">
        <v>1794</v>
      </c>
      <c r="H15" s="715" t="s">
        <v>289</v>
      </c>
      <c r="I15" s="694" t="s">
        <v>1622</v>
      </c>
      <c r="J15" s="1108">
        <v>2013</v>
      </c>
      <c r="K15" s="2411" t="s">
        <v>2518</v>
      </c>
      <c r="L15" s="1968"/>
      <c r="M15" s="1967" t="s">
        <v>290</v>
      </c>
      <c r="N15" s="1967" t="s">
        <v>1800</v>
      </c>
      <c r="O15" s="2498">
        <v>546488.00020000001</v>
      </c>
      <c r="P15" s="1965"/>
      <c r="Q15" s="1966">
        <v>0.1</v>
      </c>
      <c r="R15" s="1965"/>
      <c r="S15" s="2632">
        <v>822</v>
      </c>
      <c r="T15" s="1963"/>
      <c r="U15" s="2885" t="s">
        <v>1475</v>
      </c>
      <c r="V15" s="1112">
        <v>0</v>
      </c>
      <c r="W15" s="1394" t="s">
        <v>281</v>
      </c>
      <c r="X15" s="1394" t="s">
        <v>281</v>
      </c>
      <c r="Y15" s="762">
        <v>1</v>
      </c>
      <c r="Z15" s="762">
        <v>1</v>
      </c>
      <c r="AA15" s="1394" t="s">
        <v>281</v>
      </c>
      <c r="AB15" s="758"/>
      <c r="AC15" s="757"/>
      <c r="AD15" s="689" t="s">
        <v>1797</v>
      </c>
      <c r="AE15" s="684" t="s">
        <v>1798</v>
      </c>
      <c r="AF15" s="686" t="s">
        <v>1799</v>
      </c>
      <c r="AG15" s="685">
        <v>41584</v>
      </c>
      <c r="AH15" s="686" t="s">
        <v>287</v>
      </c>
      <c r="AI15" s="685" t="s">
        <v>287</v>
      </c>
      <c r="AJ15" s="627" t="s">
        <v>281</v>
      </c>
      <c r="AK15" s="685" t="s">
        <v>287</v>
      </c>
      <c r="AL15" s="685" t="s">
        <v>287</v>
      </c>
      <c r="AM15" s="685" t="s">
        <v>287</v>
      </c>
      <c r="AN15" s="685" t="s">
        <v>287</v>
      </c>
      <c r="AO15" s="685" t="s">
        <v>287</v>
      </c>
      <c r="AP15" s="1209" t="s">
        <v>287</v>
      </c>
    </row>
    <row r="16" spans="1:42" s="1227" customFormat="1" ht="32.25" customHeight="1" x14ac:dyDescent="0.25">
      <c r="A16" s="718" t="s">
        <v>869</v>
      </c>
      <c r="B16" s="1183" t="s">
        <v>867</v>
      </c>
      <c r="C16" s="718" t="s">
        <v>285</v>
      </c>
      <c r="D16" s="664" t="s">
        <v>987</v>
      </c>
      <c r="E16" s="628" t="s">
        <v>281</v>
      </c>
      <c r="F16" s="592" t="s">
        <v>296</v>
      </c>
      <c r="G16" s="759" t="s">
        <v>1794</v>
      </c>
      <c r="H16" s="715" t="s">
        <v>289</v>
      </c>
      <c r="I16" s="694" t="s">
        <v>1622</v>
      </c>
      <c r="J16" s="1108">
        <v>2013</v>
      </c>
      <c r="K16" s="2411" t="s">
        <v>2519</v>
      </c>
      <c r="L16" s="1968"/>
      <c r="M16" s="1967" t="s">
        <v>290</v>
      </c>
      <c r="N16" s="1967" t="s">
        <v>1800</v>
      </c>
      <c r="O16" s="2498">
        <v>273703.9952</v>
      </c>
      <c r="P16" s="1965"/>
      <c r="Q16" s="1966">
        <v>0.1</v>
      </c>
      <c r="R16" s="1965"/>
      <c r="S16" s="2632">
        <v>619</v>
      </c>
      <c r="T16" s="1963"/>
      <c r="U16" s="2885" t="s">
        <v>1475</v>
      </c>
      <c r="V16" s="1112">
        <v>0</v>
      </c>
      <c r="W16" s="1394" t="s">
        <v>281</v>
      </c>
      <c r="X16" s="1394" t="s">
        <v>281</v>
      </c>
      <c r="Y16" s="762">
        <v>1</v>
      </c>
      <c r="Z16" s="762">
        <v>1</v>
      </c>
      <c r="AA16" s="1394" t="s">
        <v>281</v>
      </c>
      <c r="AB16" s="758"/>
      <c r="AC16" s="757"/>
      <c r="AD16" s="689" t="s">
        <v>1797</v>
      </c>
      <c r="AE16" s="684" t="s">
        <v>1798</v>
      </c>
      <c r="AF16" s="686" t="s">
        <v>1799</v>
      </c>
      <c r="AG16" s="685">
        <v>41584</v>
      </c>
      <c r="AH16" s="686" t="s">
        <v>287</v>
      </c>
      <c r="AI16" s="685" t="s">
        <v>287</v>
      </c>
      <c r="AJ16" s="627" t="s">
        <v>281</v>
      </c>
      <c r="AK16" s="685" t="s">
        <v>287</v>
      </c>
      <c r="AL16" s="685" t="s">
        <v>287</v>
      </c>
      <c r="AM16" s="685" t="s">
        <v>287</v>
      </c>
      <c r="AN16" s="685" t="s">
        <v>287</v>
      </c>
      <c r="AO16" s="685" t="s">
        <v>287</v>
      </c>
      <c r="AP16" s="1209" t="s">
        <v>287</v>
      </c>
    </row>
    <row r="17" spans="1:42" s="1227" customFormat="1" ht="32.25" customHeight="1" x14ac:dyDescent="0.25">
      <c r="A17" s="718" t="s">
        <v>869</v>
      </c>
      <c r="B17" s="1183" t="s">
        <v>867</v>
      </c>
      <c r="C17" s="718" t="s">
        <v>285</v>
      </c>
      <c r="D17" s="664" t="s">
        <v>987</v>
      </c>
      <c r="E17" s="628" t="s">
        <v>281</v>
      </c>
      <c r="F17" s="592" t="s">
        <v>296</v>
      </c>
      <c r="G17" s="759" t="s">
        <v>1794</v>
      </c>
      <c r="H17" s="715" t="s">
        <v>289</v>
      </c>
      <c r="I17" s="694" t="s">
        <v>1622</v>
      </c>
      <c r="J17" s="1108">
        <v>2013</v>
      </c>
      <c r="K17" s="2411" t="s">
        <v>2520</v>
      </c>
      <c r="L17" s="1968"/>
      <c r="M17" s="1967" t="s">
        <v>290</v>
      </c>
      <c r="N17" s="1967" t="s">
        <v>1800</v>
      </c>
      <c r="O17" s="2498">
        <v>246179.0048</v>
      </c>
      <c r="P17" s="1965"/>
      <c r="Q17" s="1966">
        <v>0.1</v>
      </c>
      <c r="R17" s="1965"/>
      <c r="S17" s="2632">
        <v>312</v>
      </c>
      <c r="T17" s="1963"/>
      <c r="U17" s="2885" t="s">
        <v>1475</v>
      </c>
      <c r="V17" s="1112">
        <v>0</v>
      </c>
      <c r="W17" s="1394" t="s">
        <v>281</v>
      </c>
      <c r="X17" s="1394" t="s">
        <v>281</v>
      </c>
      <c r="Y17" s="762">
        <v>1</v>
      </c>
      <c r="Z17" s="762">
        <v>1</v>
      </c>
      <c r="AA17" s="1394" t="s">
        <v>281</v>
      </c>
      <c r="AB17" s="758"/>
      <c r="AC17" s="757"/>
      <c r="AD17" s="689" t="s">
        <v>1797</v>
      </c>
      <c r="AE17" s="684" t="s">
        <v>1798</v>
      </c>
      <c r="AF17" s="686" t="s">
        <v>1799</v>
      </c>
      <c r="AG17" s="685">
        <v>41584</v>
      </c>
      <c r="AH17" s="686" t="s">
        <v>287</v>
      </c>
      <c r="AI17" s="685" t="s">
        <v>287</v>
      </c>
      <c r="AJ17" s="627" t="s">
        <v>281</v>
      </c>
      <c r="AK17" s="685" t="s">
        <v>287</v>
      </c>
      <c r="AL17" s="685" t="s">
        <v>287</v>
      </c>
      <c r="AM17" s="685" t="s">
        <v>287</v>
      </c>
      <c r="AN17" s="685" t="s">
        <v>287</v>
      </c>
      <c r="AO17" s="685" t="s">
        <v>287</v>
      </c>
      <c r="AP17" s="1209" t="s">
        <v>287</v>
      </c>
    </row>
    <row r="18" spans="1:42" s="1227" customFormat="1" ht="32.25" customHeight="1" x14ac:dyDescent="0.25">
      <c r="A18" s="718" t="s">
        <v>869</v>
      </c>
      <c r="B18" s="1183" t="s">
        <v>867</v>
      </c>
      <c r="C18" s="718" t="s">
        <v>285</v>
      </c>
      <c r="D18" s="664" t="s">
        <v>987</v>
      </c>
      <c r="E18" s="628" t="s">
        <v>281</v>
      </c>
      <c r="F18" s="592" t="s">
        <v>296</v>
      </c>
      <c r="G18" s="759" t="s">
        <v>1794</v>
      </c>
      <c r="H18" s="715" t="s">
        <v>289</v>
      </c>
      <c r="I18" s="694" t="s">
        <v>1622</v>
      </c>
      <c r="J18" s="1108">
        <v>2013</v>
      </c>
      <c r="K18" s="2411" t="s">
        <v>2523</v>
      </c>
      <c r="L18" s="1968"/>
      <c r="M18" s="1967" t="s">
        <v>290</v>
      </c>
      <c r="N18" s="1967" t="s">
        <v>1800</v>
      </c>
      <c r="O18" s="2498">
        <v>30445.000400000001</v>
      </c>
      <c r="P18" s="1965"/>
      <c r="Q18" s="1966">
        <v>0.05</v>
      </c>
      <c r="R18" s="1965"/>
      <c r="S18" s="2632" t="s">
        <v>2266</v>
      </c>
      <c r="T18" s="1963"/>
      <c r="U18" s="2885" t="s">
        <v>1475</v>
      </c>
      <c r="V18" s="1112">
        <v>0</v>
      </c>
      <c r="W18" s="1394" t="s">
        <v>281</v>
      </c>
      <c r="X18" s="1394" t="s">
        <v>281</v>
      </c>
      <c r="Y18" s="762">
        <v>0</v>
      </c>
      <c r="Z18" s="762">
        <v>1</v>
      </c>
      <c r="AA18" s="1394" t="s">
        <v>281</v>
      </c>
      <c r="AB18" s="758"/>
      <c r="AC18" s="757"/>
      <c r="AD18" s="689" t="s">
        <v>1797</v>
      </c>
      <c r="AE18" s="684" t="s">
        <v>1798</v>
      </c>
      <c r="AF18" s="686" t="s">
        <v>1799</v>
      </c>
      <c r="AG18" s="685">
        <v>41584</v>
      </c>
      <c r="AH18" s="686" t="s">
        <v>287</v>
      </c>
      <c r="AI18" s="685" t="s">
        <v>287</v>
      </c>
      <c r="AJ18" s="627" t="s">
        <v>281</v>
      </c>
      <c r="AK18" s="685" t="s">
        <v>287</v>
      </c>
      <c r="AL18" s="685" t="s">
        <v>287</v>
      </c>
      <c r="AM18" s="685" t="s">
        <v>287</v>
      </c>
      <c r="AN18" s="685" t="s">
        <v>287</v>
      </c>
      <c r="AO18" s="685" t="s">
        <v>287</v>
      </c>
      <c r="AP18" s="1209" t="s">
        <v>287</v>
      </c>
    </row>
    <row r="19" spans="1:42" s="1227" customFormat="1" ht="35.25" customHeight="1" x14ac:dyDescent="0.25">
      <c r="A19" s="718" t="s">
        <v>869</v>
      </c>
      <c r="B19" s="1183" t="s">
        <v>867</v>
      </c>
      <c r="C19" s="718" t="s">
        <v>285</v>
      </c>
      <c r="D19" s="664" t="s">
        <v>987</v>
      </c>
      <c r="E19" s="628" t="s">
        <v>281</v>
      </c>
      <c r="F19" s="592" t="s">
        <v>296</v>
      </c>
      <c r="G19" s="759" t="s">
        <v>1794</v>
      </c>
      <c r="H19" s="715" t="s">
        <v>289</v>
      </c>
      <c r="I19" s="694" t="s">
        <v>1622</v>
      </c>
      <c r="J19" s="1108">
        <v>2013</v>
      </c>
      <c r="K19" s="2412" t="s">
        <v>2524</v>
      </c>
      <c r="L19" s="2214"/>
      <c r="M19" s="1959" t="s">
        <v>290</v>
      </c>
      <c r="N19" s="1959" t="s">
        <v>1800</v>
      </c>
      <c r="O19" s="2499">
        <v>33587.997199999998</v>
      </c>
      <c r="P19" s="1957"/>
      <c r="Q19" s="1958">
        <v>0.05</v>
      </c>
      <c r="R19" s="1957"/>
      <c r="S19" s="2634" t="s">
        <v>2080</v>
      </c>
      <c r="T19" s="1955"/>
      <c r="U19" s="2410" t="s">
        <v>1475</v>
      </c>
      <c r="V19" s="1112">
        <v>0</v>
      </c>
      <c r="W19" s="1394" t="s">
        <v>281</v>
      </c>
      <c r="X19" s="1394" t="s">
        <v>281</v>
      </c>
      <c r="Y19" s="762">
        <v>0</v>
      </c>
      <c r="Z19" s="762">
        <v>1</v>
      </c>
      <c r="AA19" s="1394" t="s">
        <v>281</v>
      </c>
      <c r="AB19" s="758"/>
      <c r="AC19" s="757"/>
      <c r="AD19" s="689" t="s">
        <v>1797</v>
      </c>
      <c r="AE19" s="684" t="s">
        <v>1798</v>
      </c>
      <c r="AF19" s="686" t="s">
        <v>1799</v>
      </c>
      <c r="AG19" s="685">
        <v>41584</v>
      </c>
      <c r="AH19" s="686" t="s">
        <v>287</v>
      </c>
      <c r="AI19" s="685" t="s">
        <v>287</v>
      </c>
      <c r="AJ19" s="627" t="s">
        <v>281</v>
      </c>
      <c r="AK19" s="685" t="s">
        <v>287</v>
      </c>
      <c r="AL19" s="685" t="s">
        <v>287</v>
      </c>
      <c r="AM19" s="685" t="s">
        <v>287</v>
      </c>
      <c r="AN19" s="685" t="s">
        <v>287</v>
      </c>
      <c r="AO19" s="685" t="s">
        <v>287</v>
      </c>
      <c r="AP19" s="1209" t="s">
        <v>287</v>
      </c>
    </row>
    <row r="20" spans="1:42" s="1227" customFormat="1" ht="15" customHeight="1" x14ac:dyDescent="0.25">
      <c r="A20" s="718" t="s">
        <v>869</v>
      </c>
      <c r="B20" s="1183" t="s">
        <v>867</v>
      </c>
      <c r="C20" s="718" t="s">
        <v>285</v>
      </c>
      <c r="D20" s="664" t="s">
        <v>987</v>
      </c>
      <c r="E20" s="628" t="s">
        <v>281</v>
      </c>
      <c r="F20" s="592" t="s">
        <v>296</v>
      </c>
      <c r="G20" s="759" t="s">
        <v>1794</v>
      </c>
      <c r="H20" s="715" t="s">
        <v>289</v>
      </c>
      <c r="I20" s="694" t="s">
        <v>1622</v>
      </c>
      <c r="J20" s="1108">
        <v>2013</v>
      </c>
      <c r="U20" s="2960"/>
      <c r="V20" s="1112">
        <v>0</v>
      </c>
      <c r="W20" s="1394" t="s">
        <v>281</v>
      </c>
      <c r="X20" s="1394" t="s">
        <v>281</v>
      </c>
      <c r="Y20" s="762">
        <v>0</v>
      </c>
      <c r="Z20" s="762">
        <v>1</v>
      </c>
      <c r="AA20" s="1394" t="s">
        <v>281</v>
      </c>
      <c r="AB20" s="758"/>
      <c r="AC20" s="757"/>
      <c r="AD20" s="689" t="s">
        <v>1797</v>
      </c>
      <c r="AE20" s="684" t="s">
        <v>1798</v>
      </c>
      <c r="AF20" s="686" t="s">
        <v>1799</v>
      </c>
      <c r="AG20" s="685">
        <v>41584</v>
      </c>
      <c r="AH20" s="686" t="s">
        <v>287</v>
      </c>
      <c r="AI20" s="685" t="s">
        <v>287</v>
      </c>
      <c r="AJ20" s="627" t="s">
        <v>281</v>
      </c>
      <c r="AK20" s="685" t="s">
        <v>287</v>
      </c>
      <c r="AL20" s="685" t="s">
        <v>287</v>
      </c>
      <c r="AM20" s="685" t="s">
        <v>287</v>
      </c>
      <c r="AN20" s="685" t="s">
        <v>287</v>
      </c>
      <c r="AO20" s="685" t="s">
        <v>287</v>
      </c>
      <c r="AP20" s="1209" t="s">
        <v>287</v>
      </c>
    </row>
    <row r="21" spans="1:42" s="1227" customFormat="1" ht="15" customHeight="1" x14ac:dyDescent="0.25">
      <c r="A21" s="718" t="s">
        <v>869</v>
      </c>
      <c r="B21" s="1183" t="s">
        <v>867</v>
      </c>
      <c r="C21" s="718" t="s">
        <v>285</v>
      </c>
      <c r="D21" s="664" t="s">
        <v>987</v>
      </c>
      <c r="E21" s="628" t="s">
        <v>281</v>
      </c>
      <c r="F21" s="592" t="s">
        <v>296</v>
      </c>
      <c r="G21" s="759" t="s">
        <v>1794</v>
      </c>
      <c r="H21" s="715" t="s">
        <v>289</v>
      </c>
      <c r="I21" s="694" t="s">
        <v>1622</v>
      </c>
      <c r="J21" s="1108">
        <v>2013</v>
      </c>
      <c r="U21" s="2960"/>
      <c r="V21" s="1112">
        <v>0</v>
      </c>
      <c r="W21" s="1394" t="s">
        <v>281</v>
      </c>
      <c r="X21" s="1394" t="s">
        <v>281</v>
      </c>
      <c r="Y21" s="762">
        <v>0</v>
      </c>
      <c r="Z21" s="762">
        <v>1</v>
      </c>
      <c r="AA21" s="1394" t="s">
        <v>281</v>
      </c>
      <c r="AB21" s="758"/>
      <c r="AC21" s="757"/>
      <c r="AD21" s="689" t="s">
        <v>1797</v>
      </c>
      <c r="AE21" s="684" t="s">
        <v>1798</v>
      </c>
      <c r="AF21" s="686" t="s">
        <v>1799</v>
      </c>
      <c r="AG21" s="685">
        <v>41584</v>
      </c>
      <c r="AH21" s="686" t="s">
        <v>287</v>
      </c>
      <c r="AI21" s="685" t="s">
        <v>287</v>
      </c>
      <c r="AJ21" s="627" t="s">
        <v>281</v>
      </c>
      <c r="AK21" s="685" t="s">
        <v>287</v>
      </c>
      <c r="AL21" s="685" t="s">
        <v>287</v>
      </c>
      <c r="AM21" s="685" t="s">
        <v>287</v>
      </c>
      <c r="AN21" s="685" t="s">
        <v>287</v>
      </c>
      <c r="AO21" s="685" t="s">
        <v>287</v>
      </c>
      <c r="AP21" s="1209" t="s">
        <v>287</v>
      </c>
    </row>
    <row r="22" spans="1:42" s="1227" customFormat="1" ht="15" customHeight="1" x14ac:dyDescent="0.25">
      <c r="A22" s="718" t="s">
        <v>869</v>
      </c>
      <c r="B22" s="1183" t="s">
        <v>867</v>
      </c>
      <c r="C22" s="718" t="s">
        <v>285</v>
      </c>
      <c r="D22" s="664" t="s">
        <v>987</v>
      </c>
      <c r="E22" s="628" t="s">
        <v>281</v>
      </c>
      <c r="F22" s="592" t="s">
        <v>296</v>
      </c>
      <c r="G22" s="759" t="s">
        <v>1794</v>
      </c>
      <c r="H22" s="715" t="s">
        <v>289</v>
      </c>
      <c r="I22" s="694" t="s">
        <v>1622</v>
      </c>
      <c r="J22" s="1108">
        <v>2013</v>
      </c>
      <c r="K22" s="2746" t="s">
        <v>2599</v>
      </c>
      <c r="U22" s="2960"/>
      <c r="V22" s="1112">
        <v>0</v>
      </c>
      <c r="W22" s="1394" t="s">
        <v>281</v>
      </c>
      <c r="X22" s="1394" t="s">
        <v>281</v>
      </c>
      <c r="Y22" s="762">
        <v>1</v>
      </c>
      <c r="Z22" s="762">
        <v>1</v>
      </c>
      <c r="AA22" s="1394" t="s">
        <v>281</v>
      </c>
      <c r="AB22" s="758"/>
      <c r="AC22" s="757"/>
      <c r="AD22" s="689" t="s">
        <v>1803</v>
      </c>
      <c r="AE22" s="684" t="s">
        <v>1804</v>
      </c>
      <c r="AF22" s="686" t="s">
        <v>1635</v>
      </c>
      <c r="AG22" s="685">
        <v>41577</v>
      </c>
      <c r="AH22" s="686" t="s">
        <v>287</v>
      </c>
      <c r="AI22" s="685" t="s">
        <v>287</v>
      </c>
      <c r="AJ22" s="627" t="s">
        <v>281</v>
      </c>
      <c r="AK22" s="685" t="s">
        <v>287</v>
      </c>
      <c r="AL22" s="685" t="s">
        <v>287</v>
      </c>
      <c r="AM22" s="685" t="s">
        <v>287</v>
      </c>
      <c r="AN22" s="685" t="s">
        <v>287</v>
      </c>
      <c r="AO22" s="685" t="s">
        <v>287</v>
      </c>
      <c r="AP22" s="1209" t="s">
        <v>287</v>
      </c>
    </row>
    <row r="23" spans="1:42" s="1227" customFormat="1" ht="153" x14ac:dyDescent="0.25">
      <c r="A23" s="718" t="s">
        <v>869</v>
      </c>
      <c r="B23" s="1183" t="s">
        <v>867</v>
      </c>
      <c r="C23" s="718" t="s">
        <v>285</v>
      </c>
      <c r="D23" s="664" t="s">
        <v>987</v>
      </c>
      <c r="E23" s="628" t="s">
        <v>281</v>
      </c>
      <c r="F23" s="592" t="s">
        <v>296</v>
      </c>
      <c r="G23" s="759" t="s">
        <v>1794</v>
      </c>
      <c r="H23" s="715" t="s">
        <v>289</v>
      </c>
      <c r="I23" s="694" t="s">
        <v>1622</v>
      </c>
      <c r="J23" s="1108">
        <v>2013</v>
      </c>
      <c r="U23" s="2960"/>
      <c r="V23" s="1112">
        <v>0</v>
      </c>
      <c r="W23" s="1394" t="s">
        <v>281</v>
      </c>
      <c r="X23" s="1394" t="s">
        <v>281</v>
      </c>
      <c r="Y23" s="762">
        <v>1</v>
      </c>
      <c r="Z23" s="762">
        <v>1</v>
      </c>
      <c r="AA23" s="1394" t="s">
        <v>281</v>
      </c>
      <c r="AB23" s="758"/>
      <c r="AC23" s="757"/>
      <c r="AD23" s="689" t="s">
        <v>1803</v>
      </c>
      <c r="AE23" s="684" t="s">
        <v>1804</v>
      </c>
      <c r="AF23" s="686" t="s">
        <v>1635</v>
      </c>
      <c r="AG23" s="685">
        <v>41577</v>
      </c>
      <c r="AH23" s="686" t="s">
        <v>287</v>
      </c>
      <c r="AI23" s="685" t="s">
        <v>287</v>
      </c>
      <c r="AJ23" s="627" t="s">
        <v>281</v>
      </c>
      <c r="AK23" s="685" t="s">
        <v>287</v>
      </c>
      <c r="AL23" s="685" t="s">
        <v>287</v>
      </c>
      <c r="AM23" s="685" t="s">
        <v>287</v>
      </c>
      <c r="AN23" s="685" t="s">
        <v>287</v>
      </c>
      <c r="AO23" s="685" t="s">
        <v>287</v>
      </c>
      <c r="AP23" s="1209" t="s">
        <v>287</v>
      </c>
    </row>
    <row r="24" spans="1:42" s="1227" customFormat="1" ht="153" x14ac:dyDescent="0.25">
      <c r="A24" s="718" t="s">
        <v>869</v>
      </c>
      <c r="B24" s="1183" t="s">
        <v>867</v>
      </c>
      <c r="C24" s="718" t="s">
        <v>285</v>
      </c>
      <c r="D24" s="664" t="s">
        <v>987</v>
      </c>
      <c r="E24" s="628" t="s">
        <v>281</v>
      </c>
      <c r="F24" s="592" t="s">
        <v>296</v>
      </c>
      <c r="G24" s="759" t="s">
        <v>1794</v>
      </c>
      <c r="H24" s="715" t="s">
        <v>289</v>
      </c>
      <c r="I24" s="694" t="s">
        <v>1622</v>
      </c>
      <c r="J24" s="1108">
        <v>2013</v>
      </c>
      <c r="V24" s="1112">
        <v>0</v>
      </c>
      <c r="W24" s="1394" t="s">
        <v>281</v>
      </c>
      <c r="X24" s="1394" t="s">
        <v>281</v>
      </c>
      <c r="Y24" s="762">
        <v>1</v>
      </c>
      <c r="Z24" s="762">
        <v>1</v>
      </c>
      <c r="AA24" s="1394" t="s">
        <v>281</v>
      </c>
      <c r="AB24" s="758"/>
      <c r="AC24" s="757"/>
      <c r="AD24" s="689" t="s">
        <v>1803</v>
      </c>
      <c r="AE24" s="684" t="s">
        <v>1804</v>
      </c>
      <c r="AF24" s="686" t="s">
        <v>1635</v>
      </c>
      <c r="AG24" s="685">
        <v>41577</v>
      </c>
      <c r="AH24" s="686" t="s">
        <v>287</v>
      </c>
      <c r="AI24" s="685" t="s">
        <v>287</v>
      </c>
      <c r="AJ24" s="627" t="s">
        <v>281</v>
      </c>
      <c r="AK24" s="685" t="s">
        <v>287</v>
      </c>
      <c r="AL24" s="685" t="s">
        <v>287</v>
      </c>
      <c r="AM24" s="685" t="s">
        <v>287</v>
      </c>
      <c r="AN24" s="685" t="s">
        <v>287</v>
      </c>
      <c r="AO24" s="685" t="s">
        <v>287</v>
      </c>
      <c r="AP24" s="1209" t="s">
        <v>287</v>
      </c>
    </row>
    <row r="25" spans="1:42" s="1227" customFormat="1" ht="153" x14ac:dyDescent="0.25">
      <c r="A25" s="718" t="s">
        <v>869</v>
      </c>
      <c r="B25" s="1183" t="s">
        <v>867</v>
      </c>
      <c r="C25" s="718" t="s">
        <v>285</v>
      </c>
      <c r="D25" s="664" t="s">
        <v>987</v>
      </c>
      <c r="E25" s="628" t="s">
        <v>281</v>
      </c>
      <c r="F25" s="592" t="s">
        <v>296</v>
      </c>
      <c r="G25" s="759" t="s">
        <v>1794</v>
      </c>
      <c r="H25" s="715" t="s">
        <v>289</v>
      </c>
      <c r="I25" s="694" t="s">
        <v>1622</v>
      </c>
      <c r="J25" s="1108">
        <v>2013</v>
      </c>
      <c r="V25" s="1112">
        <v>0</v>
      </c>
      <c r="W25" s="1394" t="s">
        <v>281</v>
      </c>
      <c r="X25" s="1394" t="s">
        <v>281</v>
      </c>
      <c r="Y25" s="762">
        <v>1</v>
      </c>
      <c r="Z25" s="762">
        <v>1</v>
      </c>
      <c r="AA25" s="1394" t="s">
        <v>281</v>
      </c>
      <c r="AB25" s="758"/>
      <c r="AC25" s="757"/>
      <c r="AD25" s="689" t="s">
        <v>1803</v>
      </c>
      <c r="AE25" s="684" t="s">
        <v>1804</v>
      </c>
      <c r="AF25" s="686" t="s">
        <v>1635</v>
      </c>
      <c r="AG25" s="685">
        <v>41577</v>
      </c>
      <c r="AH25" s="686" t="s">
        <v>287</v>
      </c>
      <c r="AI25" s="685" t="s">
        <v>287</v>
      </c>
      <c r="AJ25" s="627" t="s">
        <v>281</v>
      </c>
      <c r="AK25" s="685" t="s">
        <v>287</v>
      </c>
      <c r="AL25" s="685" t="s">
        <v>287</v>
      </c>
      <c r="AM25" s="685" t="s">
        <v>287</v>
      </c>
      <c r="AN25" s="685" t="s">
        <v>287</v>
      </c>
      <c r="AO25" s="685" t="s">
        <v>287</v>
      </c>
      <c r="AP25" s="1209" t="s">
        <v>287</v>
      </c>
    </row>
    <row r="26" spans="1:42" s="1227" customFormat="1" ht="51" customHeight="1" x14ac:dyDescent="0.25">
      <c r="A26" s="718" t="s">
        <v>869</v>
      </c>
      <c r="B26" s="1183" t="s">
        <v>867</v>
      </c>
      <c r="C26" s="718" t="s">
        <v>285</v>
      </c>
      <c r="D26" s="664" t="s">
        <v>987</v>
      </c>
      <c r="E26" s="628" t="s">
        <v>281</v>
      </c>
      <c r="F26" s="592" t="s">
        <v>296</v>
      </c>
      <c r="G26" s="759" t="s">
        <v>1794</v>
      </c>
      <c r="H26" s="715" t="s">
        <v>289</v>
      </c>
      <c r="I26" s="694" t="s">
        <v>1622</v>
      </c>
      <c r="J26" s="1108">
        <v>2013</v>
      </c>
      <c r="V26" s="1112">
        <v>0</v>
      </c>
      <c r="W26" s="1394" t="s">
        <v>281</v>
      </c>
      <c r="X26" s="1394" t="s">
        <v>281</v>
      </c>
      <c r="Y26" s="762">
        <v>1</v>
      </c>
      <c r="Z26" s="762">
        <v>1</v>
      </c>
      <c r="AA26" s="1394" t="s">
        <v>281</v>
      </c>
      <c r="AB26" s="758"/>
      <c r="AC26" s="757"/>
      <c r="AD26" s="689" t="s">
        <v>1803</v>
      </c>
      <c r="AE26" s="684" t="s">
        <v>1804</v>
      </c>
      <c r="AF26" s="686" t="s">
        <v>1635</v>
      </c>
      <c r="AG26" s="685">
        <v>41577</v>
      </c>
      <c r="AH26" s="686" t="s">
        <v>287</v>
      </c>
      <c r="AI26" s="685" t="s">
        <v>287</v>
      </c>
      <c r="AJ26" s="627" t="s">
        <v>281</v>
      </c>
      <c r="AK26" s="685" t="s">
        <v>287</v>
      </c>
      <c r="AL26" s="685" t="s">
        <v>287</v>
      </c>
      <c r="AM26" s="685" t="s">
        <v>287</v>
      </c>
      <c r="AN26" s="685" t="s">
        <v>287</v>
      </c>
      <c r="AO26" s="685" t="s">
        <v>287</v>
      </c>
      <c r="AP26" s="1209" t="s">
        <v>287</v>
      </c>
    </row>
    <row r="27" spans="1:42" s="1227" customFormat="1" ht="153" x14ac:dyDescent="0.25">
      <c r="A27" s="1549" t="s">
        <v>869</v>
      </c>
      <c r="B27" s="1183" t="s">
        <v>867</v>
      </c>
      <c r="C27" s="1549" t="s">
        <v>285</v>
      </c>
      <c r="D27" s="1581" t="s">
        <v>987</v>
      </c>
      <c r="E27" s="628" t="s">
        <v>281</v>
      </c>
      <c r="F27" s="592" t="s">
        <v>296</v>
      </c>
      <c r="G27" s="1557" t="s">
        <v>1794</v>
      </c>
      <c r="H27" s="1554" t="s">
        <v>289</v>
      </c>
      <c r="I27" s="1625" t="s">
        <v>1622</v>
      </c>
      <c r="J27" s="1556">
        <v>2013</v>
      </c>
      <c r="V27" s="1112">
        <v>0</v>
      </c>
      <c r="W27" s="668" t="s">
        <v>284</v>
      </c>
      <c r="X27" s="668" t="s">
        <v>283</v>
      </c>
      <c r="Y27" s="1587">
        <v>1</v>
      </c>
      <c r="Z27" s="1587">
        <v>1</v>
      </c>
      <c r="AA27" s="631" t="s">
        <v>282</v>
      </c>
      <c r="AB27" s="758"/>
      <c r="AC27" s="757"/>
      <c r="AD27" s="689"/>
      <c r="AE27" s="684"/>
      <c r="AF27" s="1577" t="s">
        <v>2301</v>
      </c>
      <c r="AG27" s="1564">
        <v>41611</v>
      </c>
      <c r="AH27" s="686" t="s">
        <v>287</v>
      </c>
      <c r="AI27" s="685" t="s">
        <v>287</v>
      </c>
      <c r="AJ27" s="627" t="s">
        <v>281</v>
      </c>
      <c r="AK27" s="685" t="s">
        <v>287</v>
      </c>
      <c r="AL27" s="685" t="s">
        <v>287</v>
      </c>
      <c r="AM27" s="685" t="s">
        <v>287</v>
      </c>
      <c r="AN27" s="685" t="s">
        <v>287</v>
      </c>
      <c r="AO27" s="685" t="s">
        <v>287</v>
      </c>
      <c r="AP27" s="1209" t="s">
        <v>287</v>
      </c>
    </row>
    <row r="28" spans="1:42" s="1227" customFormat="1" ht="153" x14ac:dyDescent="0.25">
      <c r="A28" s="1549" t="s">
        <v>869</v>
      </c>
      <c r="B28" s="1183" t="s">
        <v>867</v>
      </c>
      <c r="C28" s="1549" t="s">
        <v>285</v>
      </c>
      <c r="D28" s="1581" t="s">
        <v>987</v>
      </c>
      <c r="E28" s="628" t="s">
        <v>281</v>
      </c>
      <c r="F28" s="592" t="s">
        <v>296</v>
      </c>
      <c r="G28" s="1557" t="s">
        <v>1794</v>
      </c>
      <c r="H28" s="1554" t="s">
        <v>289</v>
      </c>
      <c r="I28" s="1625" t="s">
        <v>1622</v>
      </c>
      <c r="J28" s="1556">
        <v>2013</v>
      </c>
      <c r="V28" s="1112">
        <v>0</v>
      </c>
      <c r="W28" s="668" t="s">
        <v>284</v>
      </c>
      <c r="X28" s="668" t="s">
        <v>283</v>
      </c>
      <c r="Y28" s="1587">
        <v>1</v>
      </c>
      <c r="Z28" s="1587">
        <v>1</v>
      </c>
      <c r="AA28" s="631" t="s">
        <v>282</v>
      </c>
      <c r="AB28" s="758"/>
      <c r="AC28" s="757"/>
      <c r="AD28" s="689"/>
      <c r="AE28" s="684"/>
      <c r="AF28" s="1577" t="s">
        <v>2301</v>
      </c>
      <c r="AG28" s="1564">
        <v>41611</v>
      </c>
      <c r="AH28" s="686" t="s">
        <v>287</v>
      </c>
      <c r="AI28" s="685" t="s">
        <v>287</v>
      </c>
      <c r="AJ28" s="627" t="s">
        <v>281</v>
      </c>
      <c r="AK28" s="685" t="s">
        <v>287</v>
      </c>
      <c r="AL28" s="685" t="s">
        <v>287</v>
      </c>
      <c r="AM28" s="685" t="s">
        <v>287</v>
      </c>
      <c r="AN28" s="685" t="s">
        <v>287</v>
      </c>
      <c r="AO28" s="685" t="s">
        <v>287</v>
      </c>
      <c r="AP28" s="1209" t="s">
        <v>287</v>
      </c>
    </row>
    <row r="29" spans="1:42" s="1227" customFormat="1" ht="153" x14ac:dyDescent="0.25">
      <c r="A29" s="1549" t="s">
        <v>869</v>
      </c>
      <c r="B29" s="1183" t="s">
        <v>867</v>
      </c>
      <c r="C29" s="1549" t="s">
        <v>285</v>
      </c>
      <c r="D29" s="1581" t="s">
        <v>987</v>
      </c>
      <c r="E29" s="628" t="s">
        <v>281</v>
      </c>
      <c r="F29" s="1397" t="s">
        <v>296</v>
      </c>
      <c r="G29" s="1557" t="s">
        <v>1794</v>
      </c>
      <c r="H29" s="1554" t="s">
        <v>289</v>
      </c>
      <c r="I29" s="1625" t="s">
        <v>1622</v>
      </c>
      <c r="J29" s="1556">
        <v>2013</v>
      </c>
      <c r="V29" s="1112">
        <v>0</v>
      </c>
      <c r="W29" s="668" t="s">
        <v>284</v>
      </c>
      <c r="X29" s="668" t="s">
        <v>283</v>
      </c>
      <c r="Y29" s="1587">
        <v>1</v>
      </c>
      <c r="Z29" s="1587">
        <v>1</v>
      </c>
      <c r="AA29" s="631" t="s">
        <v>282</v>
      </c>
      <c r="AB29" s="758"/>
      <c r="AC29" s="757"/>
      <c r="AD29" s="689"/>
      <c r="AE29" s="684"/>
      <c r="AF29" s="1562" t="s">
        <v>2302</v>
      </c>
      <c r="AG29" s="1565">
        <v>41577</v>
      </c>
      <c r="AH29" s="686" t="s">
        <v>287</v>
      </c>
      <c r="AI29" s="685" t="s">
        <v>287</v>
      </c>
      <c r="AJ29" s="627" t="s">
        <v>281</v>
      </c>
      <c r="AK29" s="685" t="s">
        <v>287</v>
      </c>
      <c r="AL29" s="685" t="s">
        <v>287</v>
      </c>
      <c r="AM29" s="685" t="s">
        <v>287</v>
      </c>
      <c r="AN29" s="685" t="s">
        <v>287</v>
      </c>
      <c r="AO29" s="685" t="s">
        <v>287</v>
      </c>
      <c r="AP29" s="1209" t="s">
        <v>287</v>
      </c>
    </row>
    <row r="30" spans="1:42" ht="32.25" customHeight="1" x14ac:dyDescent="0.25">
      <c r="A30" s="1406"/>
      <c r="B30" s="1406"/>
      <c r="C30" s="1406"/>
      <c r="D30" s="1406"/>
      <c r="E30" s="1406"/>
      <c r="F30" s="1406"/>
      <c r="G30" s="317"/>
      <c r="H30" s="213"/>
      <c r="I30" s="1406"/>
      <c r="J30" s="2463"/>
      <c r="V30" s="2261"/>
      <c r="W30" s="537"/>
      <c r="X30" s="209"/>
      <c r="Y30" s="209">
        <f>SUM(Y31,Y48)</f>
        <v>4</v>
      </c>
      <c r="Z30" s="209">
        <f>SUM(Z31,Z48)</f>
        <v>4</v>
      </c>
      <c r="AA30" s="209"/>
      <c r="AB30" s="209"/>
      <c r="AC30" s="216"/>
      <c r="AD30" s="209"/>
      <c r="AE30" s="209"/>
      <c r="AF30" s="209"/>
      <c r="AG30" s="209"/>
      <c r="AH30" s="209"/>
      <c r="AI30" s="209"/>
      <c r="AJ30" s="209"/>
    </row>
    <row r="31" spans="1:42" x14ac:dyDescent="0.25">
      <c r="A31" s="101"/>
      <c r="B31" s="100"/>
      <c r="C31" s="100"/>
      <c r="D31" s="96"/>
      <c r="E31" s="96"/>
      <c r="F31" s="96"/>
      <c r="G31" s="269"/>
      <c r="H31" s="128"/>
      <c r="I31" s="96"/>
      <c r="J31" s="2273"/>
      <c r="V31" s="2274"/>
      <c r="W31" s="538"/>
      <c r="X31" s="205"/>
      <c r="Y31" s="147">
        <f>SUM(Y32:Y47)</f>
        <v>3</v>
      </c>
      <c r="Z31" s="147">
        <f>SUM(Z32:Z47)</f>
        <v>3</v>
      </c>
      <c r="AA31" s="200"/>
      <c r="AB31" s="200"/>
      <c r="AC31" s="200"/>
      <c r="AD31" s="101"/>
      <c r="AE31" s="101"/>
      <c r="AF31" s="101"/>
      <c r="AG31" s="101"/>
      <c r="AH31" s="101"/>
      <c r="AI31" s="101"/>
      <c r="AJ31" s="101"/>
    </row>
    <row r="32" spans="1:42" s="1227" customFormat="1" ht="42.75" customHeight="1" x14ac:dyDescent="0.25">
      <c r="A32" s="718" t="s">
        <v>869</v>
      </c>
      <c r="B32" s="1183" t="s">
        <v>867</v>
      </c>
      <c r="C32" s="718" t="s">
        <v>285</v>
      </c>
      <c r="D32" s="664" t="s">
        <v>987</v>
      </c>
      <c r="E32" s="628" t="s">
        <v>281</v>
      </c>
      <c r="F32" s="592" t="s">
        <v>296</v>
      </c>
      <c r="G32" s="759" t="s">
        <v>1794</v>
      </c>
      <c r="H32" s="715" t="s">
        <v>289</v>
      </c>
      <c r="I32" s="694" t="s">
        <v>1808</v>
      </c>
      <c r="J32" s="1108">
        <v>2013</v>
      </c>
      <c r="V32" s="1112">
        <v>0</v>
      </c>
      <c r="W32" s="1394" t="s">
        <v>281</v>
      </c>
      <c r="X32" s="1394" t="s">
        <v>281</v>
      </c>
      <c r="Y32" s="762">
        <v>0</v>
      </c>
      <c r="Z32" s="762">
        <v>0</v>
      </c>
      <c r="AA32" s="1394" t="s">
        <v>281</v>
      </c>
      <c r="AB32" s="758"/>
      <c r="AC32" s="757"/>
      <c r="AD32" s="689" t="s">
        <v>1797</v>
      </c>
      <c r="AE32" s="684" t="s">
        <v>1798</v>
      </c>
      <c r="AF32" s="686" t="s">
        <v>1799</v>
      </c>
      <c r="AG32" s="685">
        <v>41584</v>
      </c>
      <c r="AH32" s="686" t="s">
        <v>287</v>
      </c>
      <c r="AI32" s="685" t="s">
        <v>287</v>
      </c>
      <c r="AJ32" s="627" t="s">
        <v>281</v>
      </c>
      <c r="AK32" s="685" t="s">
        <v>287</v>
      </c>
      <c r="AL32" s="685" t="s">
        <v>287</v>
      </c>
      <c r="AM32" s="685" t="s">
        <v>287</v>
      </c>
      <c r="AN32" s="685" t="s">
        <v>287</v>
      </c>
      <c r="AO32" s="685" t="s">
        <v>287</v>
      </c>
      <c r="AP32" s="1209" t="s">
        <v>287</v>
      </c>
    </row>
    <row r="33" spans="1:42" s="1227" customFormat="1" ht="44.25" customHeight="1" x14ac:dyDescent="0.25">
      <c r="A33" s="718" t="s">
        <v>869</v>
      </c>
      <c r="B33" s="1183" t="s">
        <v>867</v>
      </c>
      <c r="C33" s="718" t="s">
        <v>285</v>
      </c>
      <c r="D33" s="664" t="s">
        <v>987</v>
      </c>
      <c r="E33" s="628" t="s">
        <v>281</v>
      </c>
      <c r="F33" s="592" t="s">
        <v>296</v>
      </c>
      <c r="G33" s="759" t="s">
        <v>1794</v>
      </c>
      <c r="H33" s="715" t="s">
        <v>289</v>
      </c>
      <c r="I33" s="694" t="s">
        <v>1808</v>
      </c>
      <c r="J33" s="1108">
        <v>2013</v>
      </c>
      <c r="V33" s="1112">
        <v>0</v>
      </c>
      <c r="W33" s="1394" t="s">
        <v>281</v>
      </c>
      <c r="X33" s="1394" t="s">
        <v>281</v>
      </c>
      <c r="Y33" s="762">
        <v>0</v>
      </c>
      <c r="Z33" s="762">
        <v>0</v>
      </c>
      <c r="AA33" s="1394" t="s">
        <v>281</v>
      </c>
      <c r="AB33" s="758"/>
      <c r="AC33" s="757"/>
      <c r="AD33" s="689" t="s">
        <v>1797</v>
      </c>
      <c r="AE33" s="684" t="s">
        <v>1798</v>
      </c>
      <c r="AF33" s="686" t="s">
        <v>1799</v>
      </c>
      <c r="AG33" s="685">
        <v>41584</v>
      </c>
      <c r="AH33" s="686" t="s">
        <v>287</v>
      </c>
      <c r="AI33" s="685" t="s">
        <v>287</v>
      </c>
      <c r="AJ33" s="627" t="s">
        <v>281</v>
      </c>
      <c r="AK33" s="685" t="s">
        <v>287</v>
      </c>
      <c r="AL33" s="685" t="s">
        <v>287</v>
      </c>
      <c r="AM33" s="685" t="s">
        <v>287</v>
      </c>
      <c r="AN33" s="685" t="s">
        <v>287</v>
      </c>
      <c r="AO33" s="685" t="s">
        <v>287</v>
      </c>
      <c r="AP33" s="1209" t="s">
        <v>287</v>
      </c>
    </row>
    <row r="34" spans="1:42" s="1227" customFormat="1" ht="45" customHeight="1" x14ac:dyDescent="0.25">
      <c r="A34" s="718" t="s">
        <v>869</v>
      </c>
      <c r="B34" s="1183" t="s">
        <v>867</v>
      </c>
      <c r="C34" s="718" t="s">
        <v>285</v>
      </c>
      <c r="D34" s="664" t="s">
        <v>987</v>
      </c>
      <c r="E34" s="628" t="s">
        <v>281</v>
      </c>
      <c r="F34" s="592" t="s">
        <v>296</v>
      </c>
      <c r="G34" s="759" t="s">
        <v>1794</v>
      </c>
      <c r="H34" s="715" t="s">
        <v>289</v>
      </c>
      <c r="I34" s="694" t="s">
        <v>1808</v>
      </c>
      <c r="J34" s="1108">
        <v>2013</v>
      </c>
      <c r="V34" s="1112">
        <v>0</v>
      </c>
      <c r="W34" s="1394" t="s">
        <v>281</v>
      </c>
      <c r="X34" s="1394" t="s">
        <v>281</v>
      </c>
      <c r="Y34" s="762">
        <v>0</v>
      </c>
      <c r="Z34" s="762">
        <v>0</v>
      </c>
      <c r="AA34" s="1394" t="s">
        <v>281</v>
      </c>
      <c r="AB34" s="758"/>
      <c r="AC34" s="757"/>
      <c r="AD34" s="689" t="s">
        <v>1797</v>
      </c>
      <c r="AE34" s="684" t="s">
        <v>1798</v>
      </c>
      <c r="AF34" s="686" t="s">
        <v>1799</v>
      </c>
      <c r="AG34" s="685">
        <v>41584</v>
      </c>
      <c r="AH34" s="686" t="s">
        <v>287</v>
      </c>
      <c r="AI34" s="685" t="s">
        <v>287</v>
      </c>
      <c r="AJ34" s="627" t="s">
        <v>281</v>
      </c>
      <c r="AK34" s="685" t="s">
        <v>287</v>
      </c>
      <c r="AL34" s="685" t="s">
        <v>287</v>
      </c>
      <c r="AM34" s="685" t="s">
        <v>287</v>
      </c>
      <c r="AN34" s="685" t="s">
        <v>287</v>
      </c>
      <c r="AO34" s="685" t="s">
        <v>287</v>
      </c>
      <c r="AP34" s="1209" t="s">
        <v>287</v>
      </c>
    </row>
    <row r="35" spans="1:42" s="1227" customFormat="1" ht="42" customHeight="1" x14ac:dyDescent="0.25">
      <c r="A35" s="718" t="s">
        <v>869</v>
      </c>
      <c r="B35" s="1183" t="s">
        <v>867</v>
      </c>
      <c r="C35" s="718" t="s">
        <v>285</v>
      </c>
      <c r="D35" s="664" t="s">
        <v>987</v>
      </c>
      <c r="E35" s="628" t="s">
        <v>281</v>
      </c>
      <c r="F35" s="592" t="s">
        <v>296</v>
      </c>
      <c r="G35" s="759" t="s">
        <v>1794</v>
      </c>
      <c r="H35" s="715" t="s">
        <v>289</v>
      </c>
      <c r="I35" s="694" t="s">
        <v>1808</v>
      </c>
      <c r="J35" s="1108">
        <v>2013</v>
      </c>
      <c r="V35" s="1112">
        <v>0</v>
      </c>
      <c r="W35" s="1394" t="s">
        <v>281</v>
      </c>
      <c r="X35" s="1394" t="s">
        <v>281</v>
      </c>
      <c r="Y35" s="762">
        <v>0</v>
      </c>
      <c r="Z35" s="762">
        <v>0</v>
      </c>
      <c r="AA35" s="1394" t="s">
        <v>281</v>
      </c>
      <c r="AB35" s="758"/>
      <c r="AC35" s="757"/>
      <c r="AD35" s="689" t="s">
        <v>1797</v>
      </c>
      <c r="AE35" s="684" t="s">
        <v>1798</v>
      </c>
      <c r="AF35" s="686" t="s">
        <v>1799</v>
      </c>
      <c r="AG35" s="685">
        <v>41584</v>
      </c>
      <c r="AH35" s="686" t="s">
        <v>287</v>
      </c>
      <c r="AI35" s="685" t="s">
        <v>287</v>
      </c>
      <c r="AJ35" s="627" t="s">
        <v>281</v>
      </c>
      <c r="AK35" s="685" t="s">
        <v>287</v>
      </c>
      <c r="AL35" s="685" t="s">
        <v>287</v>
      </c>
      <c r="AM35" s="685" t="s">
        <v>287</v>
      </c>
      <c r="AN35" s="685" t="s">
        <v>287</v>
      </c>
      <c r="AO35" s="685" t="s">
        <v>287</v>
      </c>
      <c r="AP35" s="1209" t="s">
        <v>287</v>
      </c>
    </row>
    <row r="36" spans="1:42" s="1227" customFormat="1" ht="45" customHeight="1" x14ac:dyDescent="0.25">
      <c r="A36" s="718" t="s">
        <v>869</v>
      </c>
      <c r="B36" s="1183" t="s">
        <v>867</v>
      </c>
      <c r="C36" s="718" t="s">
        <v>285</v>
      </c>
      <c r="D36" s="664" t="s">
        <v>987</v>
      </c>
      <c r="E36" s="628" t="s">
        <v>281</v>
      </c>
      <c r="F36" s="592" t="s">
        <v>296</v>
      </c>
      <c r="G36" s="759" t="s">
        <v>1794</v>
      </c>
      <c r="H36" s="715" t="s">
        <v>289</v>
      </c>
      <c r="I36" s="694" t="s">
        <v>1808</v>
      </c>
      <c r="J36" s="1108">
        <v>2013</v>
      </c>
      <c r="V36" s="1112">
        <v>0</v>
      </c>
      <c r="W36" s="1394" t="s">
        <v>281</v>
      </c>
      <c r="X36" s="1394" t="s">
        <v>281</v>
      </c>
      <c r="Y36" s="762">
        <v>0</v>
      </c>
      <c r="Z36" s="762">
        <v>0</v>
      </c>
      <c r="AA36" s="1394" t="s">
        <v>281</v>
      </c>
      <c r="AB36" s="758"/>
      <c r="AC36" s="757"/>
      <c r="AD36" s="689" t="s">
        <v>1797</v>
      </c>
      <c r="AE36" s="684" t="s">
        <v>1798</v>
      </c>
      <c r="AF36" s="686" t="s">
        <v>1799</v>
      </c>
      <c r="AG36" s="685">
        <v>41584</v>
      </c>
      <c r="AH36" s="686" t="s">
        <v>287</v>
      </c>
      <c r="AI36" s="685" t="s">
        <v>287</v>
      </c>
      <c r="AJ36" s="627" t="s">
        <v>281</v>
      </c>
      <c r="AK36" s="685" t="s">
        <v>287</v>
      </c>
      <c r="AL36" s="685" t="s">
        <v>287</v>
      </c>
      <c r="AM36" s="685" t="s">
        <v>287</v>
      </c>
      <c r="AN36" s="685" t="s">
        <v>287</v>
      </c>
      <c r="AO36" s="685" t="s">
        <v>287</v>
      </c>
      <c r="AP36" s="1209" t="s">
        <v>287</v>
      </c>
    </row>
    <row r="37" spans="1:42" s="1227" customFormat="1" ht="46.5" customHeight="1" x14ac:dyDescent="0.25">
      <c r="A37" s="718" t="s">
        <v>869</v>
      </c>
      <c r="B37" s="1183" t="s">
        <v>867</v>
      </c>
      <c r="C37" s="718" t="s">
        <v>285</v>
      </c>
      <c r="D37" s="664" t="s">
        <v>987</v>
      </c>
      <c r="E37" s="628" t="s">
        <v>281</v>
      </c>
      <c r="F37" s="592" t="s">
        <v>296</v>
      </c>
      <c r="G37" s="759" t="s">
        <v>1794</v>
      </c>
      <c r="H37" s="715" t="s">
        <v>289</v>
      </c>
      <c r="I37" s="694" t="s">
        <v>1808</v>
      </c>
      <c r="J37" s="1108">
        <v>2013</v>
      </c>
      <c r="V37" s="1112">
        <v>0</v>
      </c>
      <c r="W37" s="1394" t="s">
        <v>281</v>
      </c>
      <c r="X37" s="1394" t="s">
        <v>281</v>
      </c>
      <c r="Y37" s="762">
        <v>0</v>
      </c>
      <c r="Z37" s="762">
        <v>0</v>
      </c>
      <c r="AA37" s="1394" t="s">
        <v>281</v>
      </c>
      <c r="AB37" s="758"/>
      <c r="AC37" s="757"/>
      <c r="AD37" s="689" t="s">
        <v>1797</v>
      </c>
      <c r="AE37" s="684" t="s">
        <v>1798</v>
      </c>
      <c r="AF37" s="686" t="s">
        <v>1799</v>
      </c>
      <c r="AG37" s="685">
        <v>41584</v>
      </c>
      <c r="AH37" s="686" t="s">
        <v>287</v>
      </c>
      <c r="AI37" s="685" t="s">
        <v>287</v>
      </c>
      <c r="AJ37" s="627" t="s">
        <v>281</v>
      </c>
      <c r="AK37" s="685" t="s">
        <v>287</v>
      </c>
      <c r="AL37" s="685" t="s">
        <v>287</v>
      </c>
      <c r="AM37" s="685" t="s">
        <v>287</v>
      </c>
      <c r="AN37" s="685" t="s">
        <v>287</v>
      </c>
      <c r="AO37" s="685" t="s">
        <v>287</v>
      </c>
      <c r="AP37" s="1209" t="s">
        <v>287</v>
      </c>
    </row>
    <row r="38" spans="1:42" s="1227" customFormat="1" ht="44.25" customHeight="1" x14ac:dyDescent="0.25">
      <c r="A38" s="718" t="s">
        <v>869</v>
      </c>
      <c r="B38" s="1183" t="s">
        <v>867</v>
      </c>
      <c r="C38" s="718" t="s">
        <v>285</v>
      </c>
      <c r="D38" s="664" t="s">
        <v>987</v>
      </c>
      <c r="E38" s="628" t="s">
        <v>281</v>
      </c>
      <c r="F38" s="592" t="s">
        <v>296</v>
      </c>
      <c r="G38" s="759" t="s">
        <v>1794</v>
      </c>
      <c r="H38" s="715" t="s">
        <v>289</v>
      </c>
      <c r="I38" s="694" t="s">
        <v>1808</v>
      </c>
      <c r="J38" s="1108">
        <v>2013</v>
      </c>
      <c r="V38" s="1112">
        <v>0</v>
      </c>
      <c r="W38" s="1394" t="s">
        <v>281</v>
      </c>
      <c r="X38" s="1394" t="s">
        <v>281</v>
      </c>
      <c r="Y38" s="762">
        <v>0</v>
      </c>
      <c r="Z38" s="762">
        <v>0</v>
      </c>
      <c r="AA38" s="1394" t="s">
        <v>281</v>
      </c>
      <c r="AB38" s="758"/>
      <c r="AC38" s="757"/>
      <c r="AD38" s="689" t="s">
        <v>1797</v>
      </c>
      <c r="AE38" s="684" t="s">
        <v>1798</v>
      </c>
      <c r="AF38" s="686" t="s">
        <v>1799</v>
      </c>
      <c r="AG38" s="685">
        <v>41584</v>
      </c>
      <c r="AH38" s="686" t="s">
        <v>287</v>
      </c>
      <c r="AI38" s="685" t="s">
        <v>287</v>
      </c>
      <c r="AJ38" s="627" t="s">
        <v>281</v>
      </c>
      <c r="AK38" s="685" t="s">
        <v>287</v>
      </c>
      <c r="AL38" s="685" t="s">
        <v>287</v>
      </c>
      <c r="AM38" s="685" t="s">
        <v>287</v>
      </c>
      <c r="AN38" s="685" t="s">
        <v>287</v>
      </c>
      <c r="AO38" s="685" t="s">
        <v>287</v>
      </c>
      <c r="AP38" s="1209" t="s">
        <v>287</v>
      </c>
    </row>
    <row r="39" spans="1:42" s="1227" customFormat="1" ht="51" customHeight="1" x14ac:dyDescent="0.25">
      <c r="A39" s="718" t="s">
        <v>869</v>
      </c>
      <c r="B39" s="1183" t="s">
        <v>867</v>
      </c>
      <c r="C39" s="718" t="s">
        <v>285</v>
      </c>
      <c r="D39" s="664" t="s">
        <v>987</v>
      </c>
      <c r="E39" s="628" t="s">
        <v>281</v>
      </c>
      <c r="F39" s="592" t="s">
        <v>296</v>
      </c>
      <c r="G39" s="759" t="s">
        <v>1794</v>
      </c>
      <c r="H39" s="715" t="s">
        <v>289</v>
      </c>
      <c r="I39" s="694" t="s">
        <v>1808</v>
      </c>
      <c r="J39" s="1108">
        <v>2013</v>
      </c>
      <c r="V39" s="1112">
        <v>0</v>
      </c>
      <c r="W39" s="1394" t="s">
        <v>281</v>
      </c>
      <c r="X39" s="1394" t="s">
        <v>281</v>
      </c>
      <c r="Y39" s="762">
        <v>0</v>
      </c>
      <c r="Z39" s="762">
        <v>0</v>
      </c>
      <c r="AA39" s="1394" t="s">
        <v>281</v>
      </c>
      <c r="AB39" s="758"/>
      <c r="AC39" s="757"/>
      <c r="AD39" s="689" t="s">
        <v>1797</v>
      </c>
      <c r="AE39" s="684" t="s">
        <v>1798</v>
      </c>
      <c r="AF39" s="686" t="s">
        <v>1799</v>
      </c>
      <c r="AG39" s="685">
        <v>41584</v>
      </c>
      <c r="AH39" s="686" t="s">
        <v>287</v>
      </c>
      <c r="AI39" s="685" t="s">
        <v>287</v>
      </c>
      <c r="AJ39" s="627" t="s">
        <v>281</v>
      </c>
      <c r="AK39" s="685" t="s">
        <v>287</v>
      </c>
      <c r="AL39" s="685" t="s">
        <v>287</v>
      </c>
      <c r="AM39" s="685" t="s">
        <v>287</v>
      </c>
      <c r="AN39" s="685" t="s">
        <v>287</v>
      </c>
      <c r="AO39" s="685" t="s">
        <v>287</v>
      </c>
      <c r="AP39" s="1209" t="s">
        <v>287</v>
      </c>
    </row>
    <row r="40" spans="1:42" s="1227" customFormat="1" ht="47.25" customHeight="1" x14ac:dyDescent="0.25">
      <c r="A40" s="718" t="s">
        <v>869</v>
      </c>
      <c r="B40" s="1183" t="s">
        <v>867</v>
      </c>
      <c r="C40" s="718" t="s">
        <v>285</v>
      </c>
      <c r="D40" s="664" t="s">
        <v>987</v>
      </c>
      <c r="E40" s="628" t="s">
        <v>281</v>
      </c>
      <c r="F40" s="592" t="s">
        <v>296</v>
      </c>
      <c r="G40" s="759" t="s">
        <v>1794</v>
      </c>
      <c r="H40" s="715" t="s">
        <v>289</v>
      </c>
      <c r="I40" s="694" t="s">
        <v>1808</v>
      </c>
      <c r="J40" s="1108">
        <v>2013</v>
      </c>
      <c r="V40" s="1112">
        <v>0</v>
      </c>
      <c r="W40" s="1394" t="s">
        <v>281</v>
      </c>
      <c r="X40" s="1394" t="s">
        <v>281</v>
      </c>
      <c r="Y40" s="762">
        <v>0</v>
      </c>
      <c r="Z40" s="762">
        <v>0</v>
      </c>
      <c r="AA40" s="1394" t="s">
        <v>281</v>
      </c>
      <c r="AB40" s="758"/>
      <c r="AC40" s="757"/>
      <c r="AD40" s="689" t="s">
        <v>1797</v>
      </c>
      <c r="AE40" s="684" t="s">
        <v>1798</v>
      </c>
      <c r="AF40" s="686" t="s">
        <v>1799</v>
      </c>
      <c r="AG40" s="685">
        <v>41584</v>
      </c>
      <c r="AH40" s="686" t="s">
        <v>287</v>
      </c>
      <c r="AI40" s="685" t="s">
        <v>287</v>
      </c>
      <c r="AJ40" s="627" t="s">
        <v>281</v>
      </c>
      <c r="AK40" s="685" t="s">
        <v>287</v>
      </c>
      <c r="AL40" s="685" t="s">
        <v>287</v>
      </c>
      <c r="AM40" s="685" t="s">
        <v>287</v>
      </c>
      <c r="AN40" s="685" t="s">
        <v>287</v>
      </c>
      <c r="AO40" s="685" t="s">
        <v>287</v>
      </c>
      <c r="AP40" s="1209" t="s">
        <v>287</v>
      </c>
    </row>
    <row r="41" spans="1:42" s="1227" customFormat="1" ht="46.5" customHeight="1" x14ac:dyDescent="0.25">
      <c r="A41" s="718" t="s">
        <v>869</v>
      </c>
      <c r="B41" s="1183" t="s">
        <v>867</v>
      </c>
      <c r="C41" s="718" t="s">
        <v>285</v>
      </c>
      <c r="D41" s="664" t="s">
        <v>987</v>
      </c>
      <c r="E41" s="628" t="s">
        <v>281</v>
      </c>
      <c r="F41" s="592" t="s">
        <v>296</v>
      </c>
      <c r="G41" s="759" t="s">
        <v>1794</v>
      </c>
      <c r="H41" s="715" t="s">
        <v>289</v>
      </c>
      <c r="I41" s="694" t="s">
        <v>1808</v>
      </c>
      <c r="J41" s="1108">
        <v>2013</v>
      </c>
      <c r="V41" s="1112">
        <v>0</v>
      </c>
      <c r="W41" s="1394" t="s">
        <v>281</v>
      </c>
      <c r="X41" s="1394" t="s">
        <v>281</v>
      </c>
      <c r="Y41" s="762">
        <v>0</v>
      </c>
      <c r="Z41" s="762">
        <v>0</v>
      </c>
      <c r="AA41" s="1394" t="s">
        <v>281</v>
      </c>
      <c r="AB41" s="758"/>
      <c r="AC41" s="757"/>
      <c r="AD41" s="689" t="s">
        <v>1797</v>
      </c>
      <c r="AE41" s="684" t="s">
        <v>1798</v>
      </c>
      <c r="AF41" s="686" t="s">
        <v>1799</v>
      </c>
      <c r="AG41" s="685">
        <v>41584</v>
      </c>
      <c r="AH41" s="686" t="s">
        <v>287</v>
      </c>
      <c r="AI41" s="685" t="s">
        <v>287</v>
      </c>
      <c r="AJ41" s="627" t="s">
        <v>281</v>
      </c>
      <c r="AK41" s="685" t="s">
        <v>287</v>
      </c>
      <c r="AL41" s="685" t="s">
        <v>287</v>
      </c>
      <c r="AM41" s="685" t="s">
        <v>287</v>
      </c>
      <c r="AN41" s="685" t="s">
        <v>287</v>
      </c>
      <c r="AO41" s="685" t="s">
        <v>287</v>
      </c>
      <c r="AP41" s="1209" t="s">
        <v>287</v>
      </c>
    </row>
    <row r="42" spans="1:42" s="1227" customFormat="1" ht="45" customHeight="1" x14ac:dyDescent="0.25">
      <c r="A42" s="718" t="s">
        <v>869</v>
      </c>
      <c r="B42" s="1183" t="s">
        <v>867</v>
      </c>
      <c r="C42" s="718" t="s">
        <v>285</v>
      </c>
      <c r="D42" s="664" t="s">
        <v>987</v>
      </c>
      <c r="E42" s="628" t="s">
        <v>281</v>
      </c>
      <c r="F42" s="592" t="s">
        <v>296</v>
      </c>
      <c r="G42" s="759" t="s">
        <v>1794</v>
      </c>
      <c r="H42" s="715" t="s">
        <v>289</v>
      </c>
      <c r="I42" s="694" t="s">
        <v>1808</v>
      </c>
      <c r="J42" s="1108">
        <v>2013</v>
      </c>
      <c r="V42" s="1112">
        <v>0</v>
      </c>
      <c r="W42" s="1394" t="s">
        <v>281</v>
      </c>
      <c r="X42" s="1394" t="s">
        <v>281</v>
      </c>
      <c r="Y42" s="762">
        <v>0</v>
      </c>
      <c r="Z42" s="762">
        <v>0</v>
      </c>
      <c r="AA42" s="1394" t="s">
        <v>281</v>
      </c>
      <c r="AB42" s="758"/>
      <c r="AC42" s="757"/>
      <c r="AD42" s="689" t="s">
        <v>1797</v>
      </c>
      <c r="AE42" s="684" t="s">
        <v>1798</v>
      </c>
      <c r="AF42" s="686" t="s">
        <v>1799</v>
      </c>
      <c r="AG42" s="685">
        <v>41584</v>
      </c>
      <c r="AH42" s="686" t="s">
        <v>287</v>
      </c>
      <c r="AI42" s="685" t="s">
        <v>287</v>
      </c>
      <c r="AJ42" s="627" t="s">
        <v>281</v>
      </c>
      <c r="AK42" s="685" t="s">
        <v>287</v>
      </c>
      <c r="AL42" s="685" t="s">
        <v>287</v>
      </c>
      <c r="AM42" s="685" t="s">
        <v>287</v>
      </c>
      <c r="AN42" s="685" t="s">
        <v>287</v>
      </c>
      <c r="AO42" s="685" t="s">
        <v>287</v>
      </c>
      <c r="AP42" s="1209" t="s">
        <v>287</v>
      </c>
    </row>
    <row r="43" spans="1:42" s="1227" customFormat="1" ht="44.25" customHeight="1" x14ac:dyDescent="0.25">
      <c r="A43" s="718" t="s">
        <v>869</v>
      </c>
      <c r="B43" s="1183" t="s">
        <v>867</v>
      </c>
      <c r="C43" s="718" t="s">
        <v>285</v>
      </c>
      <c r="D43" s="664" t="s">
        <v>987</v>
      </c>
      <c r="E43" s="628" t="s">
        <v>281</v>
      </c>
      <c r="F43" s="592" t="s">
        <v>296</v>
      </c>
      <c r="G43" s="759" t="s">
        <v>1794</v>
      </c>
      <c r="H43" s="715" t="s">
        <v>289</v>
      </c>
      <c r="I43" s="694" t="s">
        <v>1808</v>
      </c>
      <c r="J43" s="1108">
        <v>2013</v>
      </c>
      <c r="V43" s="1112">
        <v>0</v>
      </c>
      <c r="W43" s="1394" t="s">
        <v>281</v>
      </c>
      <c r="X43" s="1394" t="s">
        <v>281</v>
      </c>
      <c r="Y43" s="762">
        <v>1</v>
      </c>
      <c r="Z43" s="762">
        <v>1</v>
      </c>
      <c r="AA43" s="1394" t="s">
        <v>281</v>
      </c>
      <c r="AB43" s="758"/>
      <c r="AC43" s="757"/>
      <c r="AD43" s="689" t="s">
        <v>1803</v>
      </c>
      <c r="AE43" s="684" t="s">
        <v>1804</v>
      </c>
      <c r="AF43" s="686" t="s">
        <v>1635</v>
      </c>
      <c r="AG43" s="685">
        <v>41577</v>
      </c>
      <c r="AH43" s="686" t="s">
        <v>287</v>
      </c>
      <c r="AI43" s="685" t="s">
        <v>287</v>
      </c>
      <c r="AJ43" s="627" t="s">
        <v>281</v>
      </c>
      <c r="AK43" s="685" t="s">
        <v>287</v>
      </c>
      <c r="AL43" s="685" t="s">
        <v>287</v>
      </c>
      <c r="AM43" s="685" t="s">
        <v>287</v>
      </c>
      <c r="AN43" s="685" t="s">
        <v>287</v>
      </c>
      <c r="AO43" s="685" t="s">
        <v>287</v>
      </c>
      <c r="AP43" s="1209" t="s">
        <v>287</v>
      </c>
    </row>
    <row r="44" spans="1:42" s="1227" customFormat="1" ht="46.5" customHeight="1" x14ac:dyDescent="0.25">
      <c r="A44" s="718" t="s">
        <v>869</v>
      </c>
      <c r="B44" s="1183" t="s">
        <v>867</v>
      </c>
      <c r="C44" s="718" t="s">
        <v>285</v>
      </c>
      <c r="D44" s="664" t="s">
        <v>987</v>
      </c>
      <c r="E44" s="628" t="s">
        <v>281</v>
      </c>
      <c r="F44" s="592" t="s">
        <v>296</v>
      </c>
      <c r="G44" s="759" t="s">
        <v>1794</v>
      </c>
      <c r="H44" s="715" t="s">
        <v>289</v>
      </c>
      <c r="I44" s="694" t="s">
        <v>1808</v>
      </c>
      <c r="J44" s="1108">
        <v>2013</v>
      </c>
      <c r="V44" s="1112">
        <v>0</v>
      </c>
      <c r="W44" s="1394" t="s">
        <v>281</v>
      </c>
      <c r="X44" s="1394" t="s">
        <v>281</v>
      </c>
      <c r="Y44" s="762">
        <v>1</v>
      </c>
      <c r="Z44" s="762">
        <v>1</v>
      </c>
      <c r="AA44" s="1394" t="s">
        <v>281</v>
      </c>
      <c r="AB44" s="758"/>
      <c r="AC44" s="757"/>
      <c r="AD44" s="689" t="s">
        <v>1803</v>
      </c>
      <c r="AE44" s="684" t="s">
        <v>1804</v>
      </c>
      <c r="AF44" s="686" t="s">
        <v>1635</v>
      </c>
      <c r="AG44" s="685">
        <v>41577</v>
      </c>
      <c r="AH44" s="686" t="s">
        <v>287</v>
      </c>
      <c r="AI44" s="685" t="s">
        <v>287</v>
      </c>
      <c r="AJ44" s="627" t="s">
        <v>281</v>
      </c>
      <c r="AK44" s="685" t="s">
        <v>287</v>
      </c>
      <c r="AL44" s="685" t="s">
        <v>287</v>
      </c>
      <c r="AM44" s="685" t="s">
        <v>287</v>
      </c>
      <c r="AN44" s="685" t="s">
        <v>287</v>
      </c>
      <c r="AO44" s="685" t="s">
        <v>287</v>
      </c>
      <c r="AP44" s="1209" t="s">
        <v>287</v>
      </c>
    </row>
    <row r="45" spans="1:42" s="1227" customFormat="1" ht="45" customHeight="1" x14ac:dyDescent="0.25">
      <c r="A45" s="718" t="s">
        <v>869</v>
      </c>
      <c r="B45" s="1183" t="s">
        <v>867</v>
      </c>
      <c r="C45" s="718" t="s">
        <v>285</v>
      </c>
      <c r="D45" s="664" t="s">
        <v>987</v>
      </c>
      <c r="E45" s="628" t="s">
        <v>281</v>
      </c>
      <c r="F45" s="592" t="s">
        <v>296</v>
      </c>
      <c r="G45" s="759" t="s">
        <v>1794</v>
      </c>
      <c r="H45" s="715" t="s">
        <v>289</v>
      </c>
      <c r="I45" s="694" t="s">
        <v>1808</v>
      </c>
      <c r="J45" s="1108">
        <v>2013</v>
      </c>
      <c r="V45" s="1112">
        <v>0</v>
      </c>
      <c r="W45" s="1394" t="s">
        <v>281</v>
      </c>
      <c r="X45" s="1394" t="s">
        <v>281</v>
      </c>
      <c r="Y45" s="762">
        <v>1</v>
      </c>
      <c r="Z45" s="762">
        <v>1</v>
      </c>
      <c r="AA45" s="1394" t="s">
        <v>281</v>
      </c>
      <c r="AB45" s="758"/>
      <c r="AC45" s="757"/>
      <c r="AD45" s="689" t="s">
        <v>1803</v>
      </c>
      <c r="AE45" s="684" t="s">
        <v>1804</v>
      </c>
      <c r="AF45" s="686" t="s">
        <v>1635</v>
      </c>
      <c r="AG45" s="685">
        <v>41577</v>
      </c>
      <c r="AH45" s="686" t="s">
        <v>287</v>
      </c>
      <c r="AI45" s="685" t="s">
        <v>287</v>
      </c>
      <c r="AJ45" s="627" t="s">
        <v>281</v>
      </c>
      <c r="AK45" s="685" t="s">
        <v>287</v>
      </c>
      <c r="AL45" s="685" t="s">
        <v>287</v>
      </c>
      <c r="AM45" s="685" t="s">
        <v>287</v>
      </c>
      <c r="AN45" s="685" t="s">
        <v>287</v>
      </c>
      <c r="AO45" s="685" t="s">
        <v>287</v>
      </c>
      <c r="AP45" s="1209" t="s">
        <v>287</v>
      </c>
    </row>
    <row r="46" spans="1:42" s="1227" customFormat="1" ht="45" customHeight="1" x14ac:dyDescent="0.25">
      <c r="A46" s="1549" t="s">
        <v>869</v>
      </c>
      <c r="B46" s="1183" t="s">
        <v>867</v>
      </c>
      <c r="C46" s="1549" t="s">
        <v>285</v>
      </c>
      <c r="D46" s="1581" t="s">
        <v>987</v>
      </c>
      <c r="E46" s="628" t="s">
        <v>281</v>
      </c>
      <c r="F46" s="592" t="s">
        <v>296</v>
      </c>
      <c r="G46" s="1557" t="s">
        <v>1794</v>
      </c>
      <c r="H46" s="1554" t="s">
        <v>289</v>
      </c>
      <c r="I46" s="1625" t="s">
        <v>1808</v>
      </c>
      <c r="J46" s="1556">
        <v>2013</v>
      </c>
      <c r="V46" s="1112">
        <v>0</v>
      </c>
      <c r="W46" s="1394" t="s">
        <v>281</v>
      </c>
      <c r="X46" s="1394" t="s">
        <v>281</v>
      </c>
      <c r="Y46" s="762">
        <v>0</v>
      </c>
      <c r="Z46" s="762">
        <v>0</v>
      </c>
      <c r="AA46" s="1394" t="s">
        <v>281</v>
      </c>
      <c r="AB46" s="758"/>
      <c r="AC46" s="757"/>
      <c r="AD46" s="689"/>
      <c r="AE46" s="684"/>
      <c r="AF46" s="686"/>
      <c r="AG46" s="685"/>
      <c r="AH46" s="686" t="s">
        <v>287</v>
      </c>
      <c r="AI46" s="685" t="s">
        <v>287</v>
      </c>
      <c r="AJ46" s="627" t="s">
        <v>281</v>
      </c>
      <c r="AK46" s="685" t="s">
        <v>287</v>
      </c>
      <c r="AL46" s="685" t="s">
        <v>287</v>
      </c>
      <c r="AM46" s="685" t="s">
        <v>287</v>
      </c>
      <c r="AN46" s="685" t="s">
        <v>287</v>
      </c>
      <c r="AO46" s="685" t="s">
        <v>287</v>
      </c>
      <c r="AP46" s="1209" t="s">
        <v>287</v>
      </c>
    </row>
    <row r="47" spans="1:42" s="1227" customFormat="1" ht="45" customHeight="1" x14ac:dyDescent="0.25">
      <c r="A47" s="1549" t="s">
        <v>869</v>
      </c>
      <c r="B47" s="1183" t="s">
        <v>867</v>
      </c>
      <c r="C47" s="1549" t="s">
        <v>285</v>
      </c>
      <c r="D47" s="1581" t="s">
        <v>987</v>
      </c>
      <c r="E47" s="628" t="s">
        <v>281</v>
      </c>
      <c r="F47" s="592" t="s">
        <v>296</v>
      </c>
      <c r="G47" s="1557" t="s">
        <v>1794</v>
      </c>
      <c r="H47" s="1554" t="s">
        <v>289</v>
      </c>
      <c r="I47" s="1625" t="s">
        <v>1808</v>
      </c>
      <c r="J47" s="1556">
        <v>2013</v>
      </c>
      <c r="V47" s="1112">
        <v>0</v>
      </c>
      <c r="W47" s="1394" t="s">
        <v>281</v>
      </c>
      <c r="X47" s="1394" t="s">
        <v>281</v>
      </c>
      <c r="Y47" s="762">
        <v>0</v>
      </c>
      <c r="Z47" s="762">
        <v>0</v>
      </c>
      <c r="AA47" s="1394" t="s">
        <v>281</v>
      </c>
      <c r="AB47" s="758"/>
      <c r="AC47" s="757"/>
      <c r="AD47" s="689"/>
      <c r="AE47" s="684"/>
      <c r="AF47" s="686"/>
      <c r="AG47" s="685"/>
      <c r="AH47" s="686" t="s">
        <v>287</v>
      </c>
      <c r="AI47" s="685" t="s">
        <v>287</v>
      </c>
      <c r="AJ47" s="627" t="s">
        <v>281</v>
      </c>
      <c r="AK47" s="685" t="s">
        <v>287</v>
      </c>
      <c r="AL47" s="685" t="s">
        <v>287</v>
      </c>
      <c r="AM47" s="685" t="s">
        <v>287</v>
      </c>
      <c r="AN47" s="685" t="s">
        <v>287</v>
      </c>
      <c r="AO47" s="685" t="s">
        <v>287</v>
      </c>
      <c r="AP47" s="1209" t="s">
        <v>287</v>
      </c>
    </row>
    <row r="48" spans="1:42" x14ac:dyDescent="0.25">
      <c r="A48" s="101"/>
      <c r="B48" s="100"/>
      <c r="C48" s="100"/>
      <c r="D48" s="96"/>
      <c r="E48" s="96"/>
      <c r="F48" s="96"/>
      <c r="G48" s="269"/>
      <c r="H48" s="128"/>
      <c r="I48" s="96"/>
      <c r="J48" s="2273"/>
      <c r="V48" s="2274"/>
      <c r="W48" s="538"/>
      <c r="X48" s="205"/>
      <c r="Y48" s="147">
        <f>SUM(Y49)</f>
        <v>1</v>
      </c>
      <c r="Z48" s="147">
        <f>SUM(Z49)</f>
        <v>1</v>
      </c>
      <c r="AA48" s="200"/>
      <c r="AB48" s="200"/>
      <c r="AC48" s="200"/>
      <c r="AD48" s="101"/>
      <c r="AE48" s="101"/>
      <c r="AF48" s="101"/>
      <c r="AG48" s="101"/>
      <c r="AH48" s="101"/>
      <c r="AI48" s="101"/>
      <c r="AJ48" s="101"/>
    </row>
    <row r="49" spans="1:42" s="1227" customFormat="1" ht="41.25" customHeight="1" x14ac:dyDescent="0.25">
      <c r="A49" s="718" t="s">
        <v>869</v>
      </c>
      <c r="B49" s="1183" t="s">
        <v>867</v>
      </c>
      <c r="C49" s="718" t="s">
        <v>285</v>
      </c>
      <c r="D49" s="664" t="s">
        <v>987</v>
      </c>
      <c r="E49" s="628" t="s">
        <v>281</v>
      </c>
      <c r="F49" s="592" t="s">
        <v>296</v>
      </c>
      <c r="G49" s="759" t="s">
        <v>1794</v>
      </c>
      <c r="H49" s="715" t="s">
        <v>295</v>
      </c>
      <c r="I49" s="694" t="s">
        <v>1808</v>
      </c>
      <c r="J49" s="1108">
        <v>2013</v>
      </c>
      <c r="V49" s="1112">
        <v>0</v>
      </c>
      <c r="W49" s="1394" t="s">
        <v>281</v>
      </c>
      <c r="X49" s="1394" t="s">
        <v>281</v>
      </c>
      <c r="Y49" s="762">
        <v>1</v>
      </c>
      <c r="Z49" s="762">
        <v>1</v>
      </c>
      <c r="AA49" s="1394" t="s">
        <v>281</v>
      </c>
      <c r="AB49" s="758"/>
      <c r="AC49" s="757"/>
      <c r="AD49" s="689" t="s">
        <v>1811</v>
      </c>
      <c r="AE49" s="684" t="s">
        <v>1812</v>
      </c>
      <c r="AF49" s="686" t="s">
        <v>1813</v>
      </c>
      <c r="AG49" s="685">
        <v>41577</v>
      </c>
      <c r="AH49" s="686" t="s">
        <v>287</v>
      </c>
      <c r="AI49" s="685" t="s">
        <v>287</v>
      </c>
      <c r="AJ49" s="627" t="s">
        <v>281</v>
      </c>
      <c r="AK49" s="685" t="s">
        <v>287</v>
      </c>
      <c r="AL49" s="685" t="s">
        <v>287</v>
      </c>
      <c r="AM49" s="685" t="s">
        <v>287</v>
      </c>
      <c r="AN49" s="685" t="s">
        <v>287</v>
      </c>
      <c r="AO49" s="685" t="s">
        <v>287</v>
      </c>
      <c r="AP49" s="1209" t="s">
        <v>287</v>
      </c>
    </row>
    <row r="50" spans="1:42" ht="16.5" x14ac:dyDescent="0.25">
      <c r="A50" s="1377"/>
      <c r="B50" s="1377"/>
      <c r="C50" s="1377"/>
      <c r="D50" s="1377"/>
      <c r="E50" s="1377"/>
      <c r="F50" s="1377"/>
      <c r="G50" s="317"/>
      <c r="H50" s="213"/>
      <c r="I50" s="1377"/>
      <c r="J50" s="2463"/>
      <c r="V50" s="2261"/>
      <c r="W50" s="537"/>
      <c r="X50" s="209"/>
      <c r="Y50" s="209">
        <f>SUM(Y51)</f>
        <v>1</v>
      </c>
      <c r="Z50" s="209">
        <f>SUM(Z51)</f>
        <v>1</v>
      </c>
      <c r="AA50" s="209"/>
      <c r="AB50" s="209"/>
      <c r="AC50" s="216"/>
      <c r="AD50" s="209"/>
      <c r="AE50" s="209"/>
      <c r="AF50" s="209"/>
      <c r="AG50" s="209"/>
      <c r="AH50" s="209"/>
      <c r="AI50" s="209"/>
      <c r="AJ50" s="209"/>
    </row>
    <row r="51" spans="1:42" x14ac:dyDescent="0.25">
      <c r="A51" s="101"/>
      <c r="B51" s="100"/>
      <c r="C51" s="100"/>
      <c r="D51" s="96"/>
      <c r="E51" s="96"/>
      <c r="F51" s="96"/>
      <c r="G51" s="269"/>
      <c r="H51" s="128"/>
      <c r="I51" s="96"/>
      <c r="J51" s="2273"/>
      <c r="V51" s="2274"/>
      <c r="W51" s="538"/>
      <c r="X51" s="205"/>
      <c r="Y51" s="147">
        <f>SUM(Y52)</f>
        <v>1</v>
      </c>
      <c r="Z51" s="147">
        <f>SUM(Z52)</f>
        <v>1</v>
      </c>
      <c r="AA51" s="200"/>
      <c r="AB51" s="200"/>
      <c r="AC51" s="200"/>
      <c r="AD51" s="101"/>
      <c r="AE51" s="101"/>
      <c r="AF51" s="101"/>
      <c r="AG51" s="101"/>
      <c r="AH51" s="101"/>
      <c r="AI51" s="101"/>
      <c r="AJ51" s="101"/>
    </row>
    <row r="52" spans="1:42" s="1227" customFormat="1" ht="45" customHeight="1" x14ac:dyDescent="0.25">
      <c r="A52" s="718" t="s">
        <v>869</v>
      </c>
      <c r="B52" s="1183" t="s">
        <v>867</v>
      </c>
      <c r="C52" s="718" t="s">
        <v>285</v>
      </c>
      <c r="D52" s="664" t="s">
        <v>987</v>
      </c>
      <c r="E52" s="628" t="s">
        <v>281</v>
      </c>
      <c r="F52" s="592" t="s">
        <v>296</v>
      </c>
      <c r="G52" s="759" t="s">
        <v>1794</v>
      </c>
      <c r="H52" s="715" t="s">
        <v>289</v>
      </c>
      <c r="I52" s="694" t="s">
        <v>1816</v>
      </c>
      <c r="J52" s="1108">
        <v>2013</v>
      </c>
      <c r="V52" s="1112">
        <v>0</v>
      </c>
      <c r="W52" s="1394" t="s">
        <v>281</v>
      </c>
      <c r="X52" s="1394" t="s">
        <v>281</v>
      </c>
      <c r="Y52" s="762">
        <v>1</v>
      </c>
      <c r="Z52" s="762">
        <v>1</v>
      </c>
      <c r="AA52" s="1394" t="s">
        <v>281</v>
      </c>
      <c r="AB52" s="758"/>
      <c r="AC52" s="757"/>
      <c r="AD52" s="689" t="s">
        <v>1819</v>
      </c>
      <c r="AE52" s="1394" t="s">
        <v>281</v>
      </c>
      <c r="AF52" s="1394" t="s">
        <v>281</v>
      </c>
      <c r="AG52" s="1394" t="s">
        <v>281</v>
      </c>
      <c r="AH52" s="686" t="s">
        <v>287</v>
      </c>
      <c r="AI52" s="685" t="s">
        <v>287</v>
      </c>
      <c r="AJ52" s="627" t="s">
        <v>281</v>
      </c>
      <c r="AK52" s="685" t="s">
        <v>287</v>
      </c>
      <c r="AL52" s="685" t="s">
        <v>287</v>
      </c>
      <c r="AM52" s="685" t="s">
        <v>287</v>
      </c>
      <c r="AN52" s="685" t="s">
        <v>287</v>
      </c>
      <c r="AO52" s="685" t="s">
        <v>287</v>
      </c>
      <c r="AP52" s="1209" t="s">
        <v>287</v>
      </c>
    </row>
    <row r="53" spans="1:42" ht="16.5" x14ac:dyDescent="0.25">
      <c r="A53" s="1406"/>
      <c r="B53" s="1406"/>
      <c r="C53" s="1406"/>
      <c r="D53" s="1406"/>
      <c r="E53" s="1406"/>
      <c r="F53" s="1406"/>
      <c r="G53" s="317"/>
      <c r="H53" s="213"/>
      <c r="I53" s="1406"/>
      <c r="J53" s="2463"/>
      <c r="V53" s="2261"/>
      <c r="W53" s="537"/>
      <c r="X53" s="209"/>
      <c r="Y53" s="209">
        <f>SUM(Y54)</f>
        <v>0</v>
      </c>
      <c r="Z53" s="209">
        <f>SUM(Z54)</f>
        <v>0</v>
      </c>
      <c r="AA53" s="209"/>
      <c r="AB53" s="209"/>
      <c r="AC53" s="216"/>
      <c r="AD53" s="209"/>
      <c r="AE53" s="209"/>
      <c r="AF53" s="209"/>
      <c r="AG53" s="209"/>
      <c r="AH53" s="209"/>
      <c r="AI53" s="209"/>
      <c r="AJ53" s="209"/>
    </row>
    <row r="54" spans="1:42" x14ac:dyDescent="0.25">
      <c r="A54" s="101"/>
      <c r="B54" s="100"/>
      <c r="C54" s="100"/>
      <c r="D54" s="96"/>
      <c r="E54" s="96"/>
      <c r="F54" s="96"/>
      <c r="G54" s="269"/>
      <c r="H54" s="128"/>
      <c r="I54" s="96"/>
      <c r="J54" s="2273"/>
      <c r="V54" s="2274"/>
      <c r="W54" s="538"/>
      <c r="X54" s="205"/>
      <c r="Y54" s="147">
        <f>SUM(Y55:Y62)</f>
        <v>0</v>
      </c>
      <c r="Z54" s="147">
        <f>SUM(Z55:Z62)</f>
        <v>0</v>
      </c>
      <c r="AA54" s="200"/>
      <c r="AB54" s="200"/>
      <c r="AC54" s="200"/>
      <c r="AD54" s="101"/>
      <c r="AE54" s="101"/>
      <c r="AF54" s="101"/>
      <c r="AG54" s="101"/>
      <c r="AH54" s="101"/>
      <c r="AI54" s="101"/>
      <c r="AJ54" s="101"/>
    </row>
    <row r="55" spans="1:42" s="1227" customFormat="1" ht="153" x14ac:dyDescent="0.25">
      <c r="A55" s="718" t="s">
        <v>869</v>
      </c>
      <c r="B55" s="1183" t="s">
        <v>867</v>
      </c>
      <c r="C55" s="718" t="s">
        <v>285</v>
      </c>
      <c r="D55" s="664" t="s">
        <v>987</v>
      </c>
      <c r="E55" s="628" t="s">
        <v>281</v>
      </c>
      <c r="F55" s="1397" t="s">
        <v>296</v>
      </c>
      <c r="G55" s="759" t="s">
        <v>1794</v>
      </c>
      <c r="H55" s="715" t="s">
        <v>289</v>
      </c>
      <c r="I55" s="694" t="s">
        <v>909</v>
      </c>
      <c r="J55" s="1108">
        <v>2013</v>
      </c>
      <c r="V55" s="1112">
        <v>0</v>
      </c>
      <c r="W55" s="1394" t="s">
        <v>281</v>
      </c>
      <c r="X55" s="1394" t="s">
        <v>281</v>
      </c>
      <c r="Y55" s="762">
        <v>0</v>
      </c>
      <c r="Z55" s="762">
        <v>0</v>
      </c>
      <c r="AA55" s="1394" t="s">
        <v>281</v>
      </c>
      <c r="AB55" s="758"/>
      <c r="AC55" s="757"/>
      <c r="AD55" s="689" t="s">
        <v>1797</v>
      </c>
      <c r="AE55" s="684" t="s">
        <v>1798</v>
      </c>
      <c r="AF55" s="686" t="s">
        <v>1799</v>
      </c>
      <c r="AG55" s="685">
        <v>41584</v>
      </c>
      <c r="AH55" s="686" t="s">
        <v>287</v>
      </c>
      <c r="AI55" s="685" t="s">
        <v>287</v>
      </c>
      <c r="AJ55" s="627" t="s">
        <v>281</v>
      </c>
      <c r="AK55" s="685" t="s">
        <v>287</v>
      </c>
      <c r="AL55" s="685" t="s">
        <v>287</v>
      </c>
      <c r="AM55" s="685" t="s">
        <v>287</v>
      </c>
      <c r="AN55" s="685" t="s">
        <v>287</v>
      </c>
      <c r="AO55" s="685" t="s">
        <v>287</v>
      </c>
      <c r="AP55" s="1209" t="s">
        <v>287</v>
      </c>
    </row>
    <row r="56" spans="1:42" s="1227" customFormat="1" ht="153" x14ac:dyDescent="0.25">
      <c r="A56" s="718" t="s">
        <v>869</v>
      </c>
      <c r="B56" s="1183" t="s">
        <v>867</v>
      </c>
      <c r="C56" s="718" t="s">
        <v>285</v>
      </c>
      <c r="D56" s="664" t="s">
        <v>987</v>
      </c>
      <c r="E56" s="628" t="s">
        <v>281</v>
      </c>
      <c r="F56" s="1397" t="s">
        <v>296</v>
      </c>
      <c r="G56" s="759" t="s">
        <v>1794</v>
      </c>
      <c r="H56" s="715" t="s">
        <v>289</v>
      </c>
      <c r="I56" s="694" t="s">
        <v>909</v>
      </c>
      <c r="J56" s="1108">
        <v>2013</v>
      </c>
      <c r="V56" s="1112">
        <v>0</v>
      </c>
      <c r="W56" s="1394" t="s">
        <v>281</v>
      </c>
      <c r="X56" s="1394" t="s">
        <v>281</v>
      </c>
      <c r="Y56" s="762">
        <v>0</v>
      </c>
      <c r="Z56" s="762">
        <v>0</v>
      </c>
      <c r="AA56" s="1394" t="s">
        <v>281</v>
      </c>
      <c r="AB56" s="758"/>
      <c r="AC56" s="757"/>
      <c r="AD56" s="689" t="s">
        <v>1797</v>
      </c>
      <c r="AE56" s="684" t="s">
        <v>1798</v>
      </c>
      <c r="AF56" s="686" t="s">
        <v>1799</v>
      </c>
      <c r="AG56" s="685">
        <v>41584</v>
      </c>
      <c r="AH56" s="686" t="s">
        <v>287</v>
      </c>
      <c r="AI56" s="685" t="s">
        <v>287</v>
      </c>
      <c r="AJ56" s="627" t="s">
        <v>281</v>
      </c>
      <c r="AK56" s="685" t="s">
        <v>287</v>
      </c>
      <c r="AL56" s="685" t="s">
        <v>287</v>
      </c>
      <c r="AM56" s="685" t="s">
        <v>287</v>
      </c>
      <c r="AN56" s="685" t="s">
        <v>287</v>
      </c>
      <c r="AO56" s="685" t="s">
        <v>287</v>
      </c>
      <c r="AP56" s="1209" t="s">
        <v>287</v>
      </c>
    </row>
    <row r="57" spans="1:42" s="1227" customFormat="1" ht="51" customHeight="1" x14ac:dyDescent="0.25">
      <c r="A57" s="718" t="s">
        <v>869</v>
      </c>
      <c r="B57" s="1183" t="s">
        <v>867</v>
      </c>
      <c r="C57" s="718" t="s">
        <v>285</v>
      </c>
      <c r="D57" s="664" t="s">
        <v>987</v>
      </c>
      <c r="E57" s="628" t="s">
        <v>281</v>
      </c>
      <c r="F57" s="1397" t="s">
        <v>296</v>
      </c>
      <c r="G57" s="759" t="s">
        <v>1794</v>
      </c>
      <c r="H57" s="715" t="s">
        <v>289</v>
      </c>
      <c r="I57" s="694" t="s">
        <v>909</v>
      </c>
      <c r="J57" s="1108">
        <v>2013</v>
      </c>
      <c r="V57" s="1112">
        <v>0</v>
      </c>
      <c r="W57" s="1394" t="s">
        <v>281</v>
      </c>
      <c r="X57" s="1394" t="s">
        <v>281</v>
      </c>
      <c r="Y57" s="762">
        <v>0</v>
      </c>
      <c r="Z57" s="762">
        <v>0</v>
      </c>
      <c r="AA57" s="1394" t="s">
        <v>281</v>
      </c>
      <c r="AB57" s="758"/>
      <c r="AC57" s="757"/>
      <c r="AD57" s="689" t="s">
        <v>1803</v>
      </c>
      <c r="AE57" s="684" t="s">
        <v>1804</v>
      </c>
      <c r="AF57" s="686" t="s">
        <v>1635</v>
      </c>
      <c r="AG57" s="685">
        <v>41577</v>
      </c>
      <c r="AH57" s="686" t="s">
        <v>287</v>
      </c>
      <c r="AI57" s="685" t="s">
        <v>287</v>
      </c>
      <c r="AJ57" s="627" t="s">
        <v>281</v>
      </c>
      <c r="AK57" s="685" t="s">
        <v>287</v>
      </c>
      <c r="AL57" s="685" t="s">
        <v>287</v>
      </c>
      <c r="AM57" s="685" t="s">
        <v>287</v>
      </c>
      <c r="AN57" s="685" t="s">
        <v>287</v>
      </c>
      <c r="AO57" s="685" t="s">
        <v>287</v>
      </c>
      <c r="AP57" s="1209" t="s">
        <v>287</v>
      </c>
    </row>
    <row r="58" spans="1:42" s="1227" customFormat="1" ht="51" customHeight="1" x14ac:dyDescent="0.25">
      <c r="A58" s="718" t="s">
        <v>869</v>
      </c>
      <c r="B58" s="1183" t="s">
        <v>867</v>
      </c>
      <c r="C58" s="718" t="s">
        <v>285</v>
      </c>
      <c r="D58" s="664" t="s">
        <v>987</v>
      </c>
      <c r="E58" s="628" t="s">
        <v>281</v>
      </c>
      <c r="F58" s="1397" t="s">
        <v>296</v>
      </c>
      <c r="G58" s="759" t="s">
        <v>1794</v>
      </c>
      <c r="H58" s="715" t="s">
        <v>289</v>
      </c>
      <c r="I58" s="694" t="s">
        <v>909</v>
      </c>
      <c r="J58" s="1108">
        <v>2013</v>
      </c>
      <c r="V58" s="1112">
        <v>0</v>
      </c>
      <c r="W58" s="1394" t="s">
        <v>281</v>
      </c>
      <c r="X58" s="1394" t="s">
        <v>281</v>
      </c>
      <c r="Y58" s="762">
        <v>0</v>
      </c>
      <c r="Z58" s="762">
        <v>0</v>
      </c>
      <c r="AA58" s="1394" t="s">
        <v>281</v>
      </c>
      <c r="AB58" s="758"/>
      <c r="AC58" s="757"/>
      <c r="AD58" s="689" t="s">
        <v>1803</v>
      </c>
      <c r="AE58" s="684" t="s">
        <v>1804</v>
      </c>
      <c r="AF58" s="686" t="s">
        <v>1635</v>
      </c>
      <c r="AG58" s="685">
        <v>41577</v>
      </c>
      <c r="AH58" s="686" t="s">
        <v>287</v>
      </c>
      <c r="AI58" s="685" t="s">
        <v>287</v>
      </c>
      <c r="AJ58" s="627" t="s">
        <v>281</v>
      </c>
      <c r="AK58" s="685" t="s">
        <v>287</v>
      </c>
      <c r="AL58" s="685" t="s">
        <v>287</v>
      </c>
      <c r="AM58" s="685" t="s">
        <v>287</v>
      </c>
      <c r="AN58" s="685" t="s">
        <v>287</v>
      </c>
      <c r="AO58" s="685" t="s">
        <v>287</v>
      </c>
      <c r="AP58" s="1209" t="s">
        <v>287</v>
      </c>
    </row>
    <row r="59" spans="1:42" s="1227" customFormat="1" ht="51" customHeight="1" x14ac:dyDescent="0.25">
      <c r="A59" s="718" t="s">
        <v>869</v>
      </c>
      <c r="B59" s="1183" t="s">
        <v>867</v>
      </c>
      <c r="C59" s="718" t="s">
        <v>285</v>
      </c>
      <c r="D59" s="664" t="s">
        <v>987</v>
      </c>
      <c r="E59" s="628" t="s">
        <v>281</v>
      </c>
      <c r="F59" s="1397" t="s">
        <v>296</v>
      </c>
      <c r="G59" s="759" t="s">
        <v>1794</v>
      </c>
      <c r="H59" s="715" t="s">
        <v>289</v>
      </c>
      <c r="I59" s="694" t="s">
        <v>909</v>
      </c>
      <c r="J59" s="1108">
        <v>2013</v>
      </c>
      <c r="V59" s="1112">
        <v>0</v>
      </c>
      <c r="W59" s="1394" t="s">
        <v>281</v>
      </c>
      <c r="X59" s="1394" t="s">
        <v>281</v>
      </c>
      <c r="Y59" s="762">
        <v>0</v>
      </c>
      <c r="Z59" s="762">
        <v>0</v>
      </c>
      <c r="AA59" s="1394" t="s">
        <v>281</v>
      </c>
      <c r="AB59" s="758"/>
      <c r="AC59" s="757"/>
      <c r="AD59" s="689" t="s">
        <v>1803</v>
      </c>
      <c r="AE59" s="684" t="s">
        <v>1804</v>
      </c>
      <c r="AF59" s="686" t="s">
        <v>1635</v>
      </c>
      <c r="AG59" s="685">
        <v>41577</v>
      </c>
      <c r="AH59" s="686" t="s">
        <v>287</v>
      </c>
      <c r="AI59" s="685" t="s">
        <v>287</v>
      </c>
      <c r="AJ59" s="627" t="s">
        <v>281</v>
      </c>
      <c r="AK59" s="685" t="s">
        <v>287</v>
      </c>
      <c r="AL59" s="685" t="s">
        <v>287</v>
      </c>
      <c r="AM59" s="685" t="s">
        <v>287</v>
      </c>
      <c r="AN59" s="685" t="s">
        <v>287</v>
      </c>
      <c r="AO59" s="685" t="s">
        <v>287</v>
      </c>
      <c r="AP59" s="1209" t="s">
        <v>287</v>
      </c>
    </row>
    <row r="60" spans="1:42" s="1227" customFormat="1" ht="51" customHeight="1" x14ac:dyDescent="0.25">
      <c r="A60" s="718" t="s">
        <v>869</v>
      </c>
      <c r="B60" s="1183" t="s">
        <v>867</v>
      </c>
      <c r="C60" s="718" t="s">
        <v>285</v>
      </c>
      <c r="D60" s="664" t="s">
        <v>987</v>
      </c>
      <c r="E60" s="628" t="s">
        <v>281</v>
      </c>
      <c r="F60" s="1397" t="s">
        <v>296</v>
      </c>
      <c r="G60" s="759" t="s">
        <v>1794</v>
      </c>
      <c r="H60" s="715" t="s">
        <v>289</v>
      </c>
      <c r="I60" s="694" t="s">
        <v>909</v>
      </c>
      <c r="J60" s="1108">
        <v>2013</v>
      </c>
      <c r="V60" s="1112">
        <v>0</v>
      </c>
      <c r="W60" s="1394" t="s">
        <v>281</v>
      </c>
      <c r="X60" s="1394" t="s">
        <v>281</v>
      </c>
      <c r="Y60" s="762">
        <v>0</v>
      </c>
      <c r="Z60" s="762">
        <v>0</v>
      </c>
      <c r="AA60" s="1394" t="s">
        <v>281</v>
      </c>
      <c r="AB60" s="758"/>
      <c r="AC60" s="757"/>
      <c r="AD60" s="689" t="s">
        <v>1803</v>
      </c>
      <c r="AE60" s="684" t="s">
        <v>1804</v>
      </c>
      <c r="AF60" s="686" t="s">
        <v>1635</v>
      </c>
      <c r="AG60" s="685">
        <v>41577</v>
      </c>
      <c r="AH60" s="686" t="s">
        <v>287</v>
      </c>
      <c r="AI60" s="685" t="s">
        <v>287</v>
      </c>
      <c r="AJ60" s="627" t="s">
        <v>281</v>
      </c>
      <c r="AK60" s="685" t="s">
        <v>287</v>
      </c>
      <c r="AL60" s="685" t="s">
        <v>287</v>
      </c>
      <c r="AM60" s="685" t="s">
        <v>287</v>
      </c>
      <c r="AN60" s="685" t="s">
        <v>287</v>
      </c>
      <c r="AO60" s="685" t="s">
        <v>287</v>
      </c>
      <c r="AP60" s="1209" t="s">
        <v>287</v>
      </c>
    </row>
    <row r="61" spans="1:42" s="1227" customFormat="1" ht="51" customHeight="1" x14ac:dyDescent="0.25">
      <c r="A61" s="718" t="s">
        <v>869</v>
      </c>
      <c r="B61" s="1183" t="s">
        <v>867</v>
      </c>
      <c r="C61" s="718" t="s">
        <v>285</v>
      </c>
      <c r="D61" s="664" t="s">
        <v>987</v>
      </c>
      <c r="E61" s="628" t="s">
        <v>281</v>
      </c>
      <c r="F61" s="1397" t="s">
        <v>296</v>
      </c>
      <c r="G61" s="759" t="s">
        <v>1794</v>
      </c>
      <c r="H61" s="715" t="s">
        <v>289</v>
      </c>
      <c r="I61" s="694" t="s">
        <v>909</v>
      </c>
      <c r="J61" s="1108">
        <v>2013</v>
      </c>
      <c r="V61" s="1112">
        <v>0</v>
      </c>
      <c r="W61" s="1394" t="s">
        <v>281</v>
      </c>
      <c r="X61" s="1394" t="s">
        <v>281</v>
      </c>
      <c r="Y61" s="762">
        <v>0</v>
      </c>
      <c r="Z61" s="762">
        <v>0</v>
      </c>
      <c r="AA61" s="1394" t="s">
        <v>281</v>
      </c>
      <c r="AB61" s="758"/>
      <c r="AC61" s="757"/>
      <c r="AD61" s="689" t="s">
        <v>1803</v>
      </c>
      <c r="AE61" s="684" t="s">
        <v>1804</v>
      </c>
      <c r="AF61" s="686" t="s">
        <v>1635</v>
      </c>
      <c r="AG61" s="685">
        <v>41577</v>
      </c>
      <c r="AH61" s="686" t="s">
        <v>287</v>
      </c>
      <c r="AI61" s="685" t="s">
        <v>287</v>
      </c>
      <c r="AJ61" s="627" t="s">
        <v>281</v>
      </c>
      <c r="AK61" s="685" t="s">
        <v>287</v>
      </c>
      <c r="AL61" s="685" t="s">
        <v>287</v>
      </c>
      <c r="AM61" s="685" t="s">
        <v>287</v>
      </c>
      <c r="AN61" s="685" t="s">
        <v>287</v>
      </c>
      <c r="AO61" s="685" t="s">
        <v>287</v>
      </c>
      <c r="AP61" s="1209" t="s">
        <v>287</v>
      </c>
    </row>
    <row r="62" spans="1:42" s="1227" customFormat="1" ht="51" customHeight="1" x14ac:dyDescent="0.25">
      <c r="A62" s="718" t="s">
        <v>869</v>
      </c>
      <c r="B62" s="1183" t="s">
        <v>867</v>
      </c>
      <c r="C62" s="718" t="s">
        <v>285</v>
      </c>
      <c r="D62" s="664" t="s">
        <v>987</v>
      </c>
      <c r="E62" s="628" t="s">
        <v>281</v>
      </c>
      <c r="F62" s="1397" t="s">
        <v>296</v>
      </c>
      <c r="G62" s="1557" t="s">
        <v>1794</v>
      </c>
      <c r="H62" s="1554" t="s">
        <v>289</v>
      </c>
      <c r="I62" s="1625" t="s">
        <v>1277</v>
      </c>
      <c r="J62" s="1556">
        <v>2013</v>
      </c>
      <c r="V62" s="1112">
        <v>0</v>
      </c>
      <c r="W62" s="1394" t="s">
        <v>281</v>
      </c>
      <c r="X62" s="1394" t="s">
        <v>281</v>
      </c>
      <c r="Y62" s="762">
        <v>0</v>
      </c>
      <c r="Z62" s="762">
        <v>0</v>
      </c>
      <c r="AA62" s="1394" t="s">
        <v>281</v>
      </c>
      <c r="AB62" s="758"/>
      <c r="AC62" s="757"/>
      <c r="AD62" s="689"/>
      <c r="AE62" s="684"/>
      <c r="AF62" s="686"/>
      <c r="AG62" s="685"/>
      <c r="AH62" s="686" t="s">
        <v>287</v>
      </c>
      <c r="AI62" s="685" t="s">
        <v>287</v>
      </c>
      <c r="AJ62" s="627" t="s">
        <v>281</v>
      </c>
      <c r="AK62" s="685" t="s">
        <v>287</v>
      </c>
      <c r="AL62" s="685" t="s">
        <v>287</v>
      </c>
      <c r="AM62" s="685" t="s">
        <v>287</v>
      </c>
      <c r="AN62" s="685" t="s">
        <v>287</v>
      </c>
      <c r="AO62" s="685" t="s">
        <v>287</v>
      </c>
      <c r="AP62" s="1209" t="s">
        <v>287</v>
      </c>
    </row>
    <row r="63" spans="1:42" ht="33.75" customHeight="1" x14ac:dyDescent="0.25">
      <c r="A63" s="1406"/>
      <c r="B63" s="1406"/>
      <c r="C63" s="1406"/>
      <c r="D63" s="1406"/>
      <c r="E63" s="1406"/>
      <c r="F63" s="1406"/>
      <c r="G63" s="317"/>
      <c r="H63" s="213"/>
      <c r="I63" s="1406"/>
      <c r="J63" s="2463"/>
      <c r="V63" s="2261"/>
      <c r="W63" s="537"/>
      <c r="X63" s="209"/>
      <c r="Y63" s="209">
        <f>SUM(Y64)</f>
        <v>0</v>
      </c>
      <c r="Z63" s="209">
        <f>SUM(Z64)</f>
        <v>0</v>
      </c>
      <c r="AA63" s="209"/>
      <c r="AB63" s="209"/>
      <c r="AC63" s="216"/>
      <c r="AD63" s="209"/>
      <c r="AE63" s="209"/>
      <c r="AF63" s="209"/>
      <c r="AG63" s="209"/>
      <c r="AH63" s="209"/>
      <c r="AI63" s="209"/>
      <c r="AJ63" s="209"/>
    </row>
    <row r="64" spans="1:42" x14ac:dyDescent="0.25">
      <c r="A64" s="101"/>
      <c r="B64" s="100"/>
      <c r="C64" s="100"/>
      <c r="D64" s="96"/>
      <c r="E64" s="96"/>
      <c r="F64" s="96"/>
      <c r="G64" s="269"/>
      <c r="H64" s="128"/>
      <c r="I64" s="96"/>
      <c r="J64" s="2273"/>
      <c r="V64" s="2274"/>
      <c r="W64" s="538"/>
      <c r="X64" s="205"/>
      <c r="Y64" s="147">
        <f>SUM(Y65:Y70)</f>
        <v>0</v>
      </c>
      <c r="Z64" s="147">
        <f>SUM(Z65:Z70)</f>
        <v>0</v>
      </c>
      <c r="AA64" s="200"/>
      <c r="AB64" s="200"/>
      <c r="AC64" s="200"/>
      <c r="AD64" s="101"/>
      <c r="AE64" s="101"/>
      <c r="AF64" s="101"/>
      <c r="AG64" s="101"/>
      <c r="AH64" s="101"/>
      <c r="AI64" s="101"/>
      <c r="AJ64" s="101"/>
    </row>
    <row r="65" spans="1:42" s="1227" customFormat="1" ht="47.25" customHeight="1" x14ac:dyDescent="0.25">
      <c r="A65" s="718" t="s">
        <v>869</v>
      </c>
      <c r="B65" s="1183" t="s">
        <v>867</v>
      </c>
      <c r="C65" s="718" t="s">
        <v>285</v>
      </c>
      <c r="D65" s="664" t="s">
        <v>987</v>
      </c>
      <c r="E65" s="628" t="s">
        <v>281</v>
      </c>
      <c r="F65" s="1397" t="s">
        <v>296</v>
      </c>
      <c r="G65" s="759" t="s">
        <v>1794</v>
      </c>
      <c r="H65" s="715" t="s">
        <v>289</v>
      </c>
      <c r="I65" s="1625" t="s">
        <v>2200</v>
      </c>
      <c r="J65" s="1108">
        <v>2013</v>
      </c>
      <c r="V65" s="1112">
        <v>0</v>
      </c>
      <c r="W65" s="1394" t="s">
        <v>281</v>
      </c>
      <c r="X65" s="1394" t="s">
        <v>281</v>
      </c>
      <c r="Y65" s="762">
        <v>0</v>
      </c>
      <c r="Z65" s="762">
        <v>0</v>
      </c>
      <c r="AA65" s="1394" t="s">
        <v>281</v>
      </c>
      <c r="AB65" s="758"/>
      <c r="AC65" s="757"/>
      <c r="AD65" s="689" t="s">
        <v>1803</v>
      </c>
      <c r="AE65" s="684" t="s">
        <v>1804</v>
      </c>
      <c r="AF65" s="686" t="s">
        <v>1635</v>
      </c>
      <c r="AG65" s="685">
        <v>41577</v>
      </c>
      <c r="AH65" s="686" t="s">
        <v>287</v>
      </c>
      <c r="AI65" s="685" t="s">
        <v>287</v>
      </c>
      <c r="AJ65" s="627" t="s">
        <v>281</v>
      </c>
      <c r="AK65" s="685" t="s">
        <v>287</v>
      </c>
      <c r="AL65" s="685" t="s">
        <v>287</v>
      </c>
      <c r="AM65" s="685" t="s">
        <v>287</v>
      </c>
      <c r="AN65" s="685" t="s">
        <v>287</v>
      </c>
      <c r="AO65" s="685" t="s">
        <v>287</v>
      </c>
      <c r="AP65" s="1209" t="s">
        <v>287</v>
      </c>
    </row>
    <row r="66" spans="1:42" s="1227" customFormat="1" ht="46.5" customHeight="1" x14ac:dyDescent="0.25">
      <c r="A66" s="718" t="s">
        <v>869</v>
      </c>
      <c r="B66" s="1183" t="s">
        <v>867</v>
      </c>
      <c r="C66" s="718" t="s">
        <v>285</v>
      </c>
      <c r="D66" s="664" t="s">
        <v>987</v>
      </c>
      <c r="E66" s="628" t="s">
        <v>281</v>
      </c>
      <c r="F66" s="1397" t="s">
        <v>296</v>
      </c>
      <c r="G66" s="759" t="s">
        <v>1794</v>
      </c>
      <c r="H66" s="715" t="s">
        <v>289</v>
      </c>
      <c r="I66" s="1625" t="s">
        <v>2200</v>
      </c>
      <c r="J66" s="1108">
        <v>2013</v>
      </c>
      <c r="V66" s="1112">
        <v>0</v>
      </c>
      <c r="W66" s="1394" t="s">
        <v>281</v>
      </c>
      <c r="X66" s="1394" t="s">
        <v>281</v>
      </c>
      <c r="Y66" s="762">
        <v>0</v>
      </c>
      <c r="Z66" s="762">
        <v>0</v>
      </c>
      <c r="AA66" s="1394" t="s">
        <v>281</v>
      </c>
      <c r="AB66" s="758"/>
      <c r="AC66" s="757"/>
      <c r="AD66" s="689" t="s">
        <v>1803</v>
      </c>
      <c r="AE66" s="684" t="s">
        <v>1804</v>
      </c>
      <c r="AF66" s="686" t="s">
        <v>1635</v>
      </c>
      <c r="AG66" s="685">
        <v>41577</v>
      </c>
      <c r="AH66" s="686" t="s">
        <v>287</v>
      </c>
      <c r="AI66" s="685" t="s">
        <v>287</v>
      </c>
      <c r="AJ66" s="627" t="s">
        <v>281</v>
      </c>
      <c r="AK66" s="685" t="s">
        <v>287</v>
      </c>
      <c r="AL66" s="685" t="s">
        <v>287</v>
      </c>
      <c r="AM66" s="685" t="s">
        <v>287</v>
      </c>
      <c r="AN66" s="685" t="s">
        <v>287</v>
      </c>
      <c r="AO66" s="685" t="s">
        <v>287</v>
      </c>
      <c r="AP66" s="1209" t="s">
        <v>287</v>
      </c>
    </row>
    <row r="67" spans="1:42" s="1227" customFormat="1" ht="42" customHeight="1" x14ac:dyDescent="0.25">
      <c r="A67" s="718" t="s">
        <v>869</v>
      </c>
      <c r="B67" s="1183" t="s">
        <v>867</v>
      </c>
      <c r="C67" s="718" t="s">
        <v>285</v>
      </c>
      <c r="D67" s="664" t="s">
        <v>987</v>
      </c>
      <c r="E67" s="628" t="s">
        <v>281</v>
      </c>
      <c r="F67" s="1397" t="s">
        <v>296</v>
      </c>
      <c r="G67" s="759" t="s">
        <v>1794</v>
      </c>
      <c r="H67" s="715" t="s">
        <v>289</v>
      </c>
      <c r="I67" s="1625" t="s">
        <v>2200</v>
      </c>
      <c r="J67" s="1108">
        <v>2013</v>
      </c>
      <c r="V67" s="1112">
        <v>0</v>
      </c>
      <c r="W67" s="1394" t="s">
        <v>281</v>
      </c>
      <c r="X67" s="1394" t="s">
        <v>281</v>
      </c>
      <c r="Y67" s="762">
        <v>0</v>
      </c>
      <c r="Z67" s="762">
        <v>0</v>
      </c>
      <c r="AA67" s="1394" t="s">
        <v>281</v>
      </c>
      <c r="AB67" s="758"/>
      <c r="AC67" s="757"/>
      <c r="AD67" s="689" t="s">
        <v>1803</v>
      </c>
      <c r="AE67" s="684" t="s">
        <v>1804</v>
      </c>
      <c r="AF67" s="686" t="s">
        <v>1635</v>
      </c>
      <c r="AG67" s="685">
        <v>41577</v>
      </c>
      <c r="AH67" s="686" t="s">
        <v>287</v>
      </c>
      <c r="AI67" s="685" t="s">
        <v>287</v>
      </c>
      <c r="AJ67" s="627" t="s">
        <v>281</v>
      </c>
      <c r="AK67" s="685" t="s">
        <v>287</v>
      </c>
      <c r="AL67" s="685" t="s">
        <v>287</v>
      </c>
      <c r="AM67" s="685" t="s">
        <v>287</v>
      </c>
      <c r="AN67" s="685" t="s">
        <v>287</v>
      </c>
      <c r="AO67" s="685" t="s">
        <v>287</v>
      </c>
      <c r="AP67" s="1209" t="s">
        <v>287</v>
      </c>
    </row>
    <row r="68" spans="1:42" s="1227" customFormat="1" ht="45.75" customHeight="1" x14ac:dyDescent="0.25">
      <c r="A68" s="718" t="s">
        <v>869</v>
      </c>
      <c r="B68" s="1183" t="s">
        <v>867</v>
      </c>
      <c r="C68" s="718" t="s">
        <v>285</v>
      </c>
      <c r="D68" s="664" t="s">
        <v>987</v>
      </c>
      <c r="E68" s="628" t="s">
        <v>281</v>
      </c>
      <c r="F68" s="1397" t="s">
        <v>296</v>
      </c>
      <c r="G68" s="759" t="s">
        <v>1794</v>
      </c>
      <c r="H68" s="715" t="s">
        <v>289</v>
      </c>
      <c r="I68" s="1625" t="s">
        <v>2200</v>
      </c>
      <c r="J68" s="1108">
        <v>2013</v>
      </c>
      <c r="V68" s="1112">
        <v>0</v>
      </c>
      <c r="W68" s="1394" t="s">
        <v>281</v>
      </c>
      <c r="X68" s="1394" t="s">
        <v>281</v>
      </c>
      <c r="Y68" s="762">
        <v>0</v>
      </c>
      <c r="Z68" s="762">
        <v>0</v>
      </c>
      <c r="AA68" s="1394" t="s">
        <v>281</v>
      </c>
      <c r="AB68" s="758"/>
      <c r="AC68" s="757"/>
      <c r="AD68" s="689" t="s">
        <v>1803</v>
      </c>
      <c r="AE68" s="684" t="s">
        <v>1804</v>
      </c>
      <c r="AF68" s="686" t="s">
        <v>1635</v>
      </c>
      <c r="AG68" s="685">
        <v>41577</v>
      </c>
      <c r="AH68" s="686" t="s">
        <v>287</v>
      </c>
      <c r="AI68" s="685" t="s">
        <v>287</v>
      </c>
      <c r="AJ68" s="627" t="s">
        <v>281</v>
      </c>
      <c r="AK68" s="685" t="s">
        <v>287</v>
      </c>
      <c r="AL68" s="685" t="s">
        <v>287</v>
      </c>
      <c r="AM68" s="685" t="s">
        <v>287</v>
      </c>
      <c r="AN68" s="685" t="s">
        <v>287</v>
      </c>
      <c r="AO68" s="685" t="s">
        <v>287</v>
      </c>
      <c r="AP68" s="1209" t="s">
        <v>287</v>
      </c>
    </row>
    <row r="69" spans="1:42" s="1227" customFormat="1" ht="153" x14ac:dyDescent="0.25">
      <c r="A69" s="718" t="s">
        <v>869</v>
      </c>
      <c r="B69" s="1183" t="s">
        <v>867</v>
      </c>
      <c r="C69" s="718" t="s">
        <v>285</v>
      </c>
      <c r="D69" s="664" t="s">
        <v>987</v>
      </c>
      <c r="E69" s="628" t="s">
        <v>281</v>
      </c>
      <c r="F69" s="1397" t="s">
        <v>296</v>
      </c>
      <c r="G69" s="759" t="s">
        <v>1794</v>
      </c>
      <c r="H69" s="715" t="s">
        <v>289</v>
      </c>
      <c r="I69" s="1625" t="s">
        <v>2200</v>
      </c>
      <c r="J69" s="1108">
        <v>2013</v>
      </c>
      <c r="V69" s="1112">
        <v>0</v>
      </c>
      <c r="W69" s="1394" t="s">
        <v>281</v>
      </c>
      <c r="X69" s="1394" t="s">
        <v>281</v>
      </c>
      <c r="Y69" s="762">
        <v>0</v>
      </c>
      <c r="Z69" s="762">
        <v>0</v>
      </c>
      <c r="AA69" s="1394" t="s">
        <v>281</v>
      </c>
      <c r="AB69" s="758"/>
      <c r="AC69" s="757"/>
      <c r="AD69" s="689" t="s">
        <v>1803</v>
      </c>
      <c r="AE69" s="684" t="s">
        <v>1804</v>
      </c>
      <c r="AF69" s="686" t="s">
        <v>1635</v>
      </c>
      <c r="AG69" s="685">
        <v>41577</v>
      </c>
      <c r="AH69" s="686" t="s">
        <v>287</v>
      </c>
      <c r="AI69" s="685" t="s">
        <v>287</v>
      </c>
      <c r="AJ69" s="627" t="s">
        <v>281</v>
      </c>
      <c r="AK69" s="685" t="s">
        <v>287</v>
      </c>
      <c r="AL69" s="685" t="s">
        <v>287</v>
      </c>
      <c r="AM69" s="685" t="s">
        <v>287</v>
      </c>
      <c r="AN69" s="685" t="s">
        <v>287</v>
      </c>
      <c r="AO69" s="685" t="s">
        <v>287</v>
      </c>
      <c r="AP69" s="1209" t="s">
        <v>287</v>
      </c>
    </row>
    <row r="70" spans="1:42" s="1227" customFormat="1" ht="45.75" customHeight="1" x14ac:dyDescent="0.25">
      <c r="A70" s="718" t="s">
        <v>869</v>
      </c>
      <c r="B70" s="1183" t="s">
        <v>867</v>
      </c>
      <c r="C70" s="718" t="s">
        <v>285</v>
      </c>
      <c r="D70" s="664" t="s">
        <v>987</v>
      </c>
      <c r="E70" s="628" t="s">
        <v>281</v>
      </c>
      <c r="F70" s="1397" t="s">
        <v>296</v>
      </c>
      <c r="G70" s="1557" t="s">
        <v>1794</v>
      </c>
      <c r="H70" s="1554" t="s">
        <v>289</v>
      </c>
      <c r="I70" s="1625" t="s">
        <v>2200</v>
      </c>
      <c r="J70" s="1556">
        <v>2013</v>
      </c>
      <c r="V70" s="1112">
        <v>0</v>
      </c>
      <c r="W70" s="1394" t="s">
        <v>281</v>
      </c>
      <c r="X70" s="1394" t="s">
        <v>281</v>
      </c>
      <c r="Y70" s="762">
        <v>0</v>
      </c>
      <c r="Z70" s="762">
        <v>0</v>
      </c>
      <c r="AA70" s="1394" t="s">
        <v>281</v>
      </c>
      <c r="AB70" s="758"/>
      <c r="AC70" s="757"/>
      <c r="AD70" s="689"/>
      <c r="AE70" s="684"/>
      <c r="AF70" s="686"/>
      <c r="AG70" s="685"/>
      <c r="AH70" s="686" t="s">
        <v>287</v>
      </c>
      <c r="AI70" s="685" t="s">
        <v>287</v>
      </c>
      <c r="AJ70" s="627" t="s">
        <v>281</v>
      </c>
      <c r="AK70" s="685" t="s">
        <v>287</v>
      </c>
      <c r="AL70" s="685" t="s">
        <v>287</v>
      </c>
      <c r="AM70" s="685" t="s">
        <v>287</v>
      </c>
      <c r="AN70" s="685" t="s">
        <v>287</v>
      </c>
      <c r="AO70" s="685" t="s">
        <v>287</v>
      </c>
      <c r="AP70" s="1209" t="s">
        <v>287</v>
      </c>
    </row>
    <row r="71" spans="1:42" ht="16.5" x14ac:dyDescent="0.25">
      <c r="A71" s="1471"/>
      <c r="B71" s="1471"/>
      <c r="C71" s="1471"/>
      <c r="D71" s="1471"/>
      <c r="E71" s="1471"/>
      <c r="F71" s="1471"/>
      <c r="G71" s="317"/>
      <c r="H71" s="213"/>
      <c r="I71" s="1471"/>
      <c r="J71" s="2463"/>
      <c r="V71" s="2261"/>
      <c r="W71" s="537"/>
      <c r="X71" s="209"/>
      <c r="Y71" s="209">
        <f>SUM(Y72)</f>
        <v>1</v>
      </c>
      <c r="Z71" s="209">
        <f>SUM(Z72)</f>
        <v>1</v>
      </c>
      <c r="AA71" s="209"/>
      <c r="AB71" s="209"/>
      <c r="AC71" s="216"/>
      <c r="AD71" s="209"/>
      <c r="AE71" s="209"/>
      <c r="AF71" s="209"/>
      <c r="AG71" s="209"/>
      <c r="AH71" s="209"/>
      <c r="AI71" s="209"/>
      <c r="AJ71" s="209"/>
    </row>
    <row r="72" spans="1:42" x14ac:dyDescent="0.25">
      <c r="A72" s="101"/>
      <c r="B72" s="100"/>
      <c r="C72" s="100"/>
      <c r="D72" s="96"/>
      <c r="E72" s="96"/>
      <c r="F72" s="96"/>
      <c r="G72" s="269"/>
      <c r="H72" s="128"/>
      <c r="I72" s="96"/>
      <c r="J72" s="2273"/>
      <c r="V72" s="2274"/>
      <c r="W72" s="538"/>
      <c r="X72" s="205"/>
      <c r="Y72" s="147">
        <f>SUM(Y73)</f>
        <v>1</v>
      </c>
      <c r="Z72" s="147">
        <f>SUM(Z73)</f>
        <v>1</v>
      </c>
      <c r="AA72" s="200"/>
      <c r="AB72" s="200"/>
      <c r="AC72" s="200"/>
      <c r="AD72" s="101"/>
      <c r="AE72" s="101"/>
      <c r="AF72" s="101"/>
      <c r="AG72" s="101"/>
      <c r="AH72" s="101"/>
      <c r="AI72" s="101"/>
      <c r="AJ72" s="101"/>
    </row>
    <row r="73" spans="1:42" s="587" customFormat="1" ht="42.75" customHeight="1" x14ac:dyDescent="0.25">
      <c r="A73" s="718" t="s">
        <v>869</v>
      </c>
      <c r="B73" s="1190" t="s">
        <v>875</v>
      </c>
      <c r="C73" s="718" t="s">
        <v>285</v>
      </c>
      <c r="D73" s="664" t="s">
        <v>987</v>
      </c>
      <c r="E73" s="684">
        <v>10953</v>
      </c>
      <c r="F73" s="1397" t="s">
        <v>296</v>
      </c>
      <c r="G73" s="759" t="s">
        <v>994</v>
      </c>
      <c r="H73" s="715" t="s">
        <v>294</v>
      </c>
      <c r="I73" s="694" t="s">
        <v>1278</v>
      </c>
      <c r="J73" s="1108">
        <v>2012</v>
      </c>
      <c r="V73" s="1112">
        <v>0.5</v>
      </c>
      <c r="W73" s="685">
        <v>41339</v>
      </c>
      <c r="X73" s="685"/>
      <c r="Y73" s="1251">
        <v>1</v>
      </c>
      <c r="Z73" s="1251">
        <v>1</v>
      </c>
      <c r="AA73" s="1215"/>
      <c r="AB73" s="1206"/>
      <c r="AC73" s="1214"/>
      <c r="AD73" s="1284" t="s">
        <v>991</v>
      </c>
      <c r="AE73" s="805" t="s">
        <v>990</v>
      </c>
      <c r="AF73" s="1284" t="s">
        <v>989</v>
      </c>
      <c r="AG73" s="685">
        <v>41076</v>
      </c>
      <c r="AH73" s="686" t="s">
        <v>287</v>
      </c>
      <c r="AI73" s="685" t="s">
        <v>287</v>
      </c>
      <c r="AJ73" s="1327" t="s">
        <v>384</v>
      </c>
      <c r="AK73" s="627" t="s">
        <v>281</v>
      </c>
      <c r="AL73" s="627" t="s">
        <v>281</v>
      </c>
      <c r="AM73" s="627" t="s">
        <v>281</v>
      </c>
      <c r="AN73" s="627" t="s">
        <v>281</v>
      </c>
      <c r="AO73" s="627" t="s">
        <v>281</v>
      </c>
      <c r="AP73" s="1182" t="s">
        <v>281</v>
      </c>
    </row>
    <row r="74" spans="1:42" s="587" customFormat="1" ht="16.5" customHeight="1" x14ac:dyDescent="0.25">
      <c r="A74" s="1656"/>
      <c r="B74" s="1740"/>
      <c r="C74" s="1656"/>
      <c r="D74" s="1658"/>
      <c r="E74" s="1697"/>
      <c r="F74" s="1843"/>
      <c r="G74" s="1786"/>
      <c r="H74" s="1695"/>
      <c r="I74" s="1659"/>
      <c r="J74" s="1697"/>
      <c r="V74" s="1715"/>
      <c r="W74" s="1675"/>
      <c r="X74" s="1675"/>
      <c r="Y74" s="1874"/>
      <c r="Z74" s="1874"/>
      <c r="AA74" s="1875"/>
      <c r="AB74" s="1672"/>
      <c r="AC74" s="1876"/>
      <c r="AD74" s="1704"/>
      <c r="AE74" s="1793"/>
      <c r="AF74" s="1704"/>
      <c r="AG74" s="1675"/>
      <c r="AH74" s="1802"/>
      <c r="AI74" s="1675"/>
      <c r="AJ74" s="1877"/>
      <c r="AK74" s="1690"/>
      <c r="AL74" s="1690"/>
      <c r="AM74" s="1690"/>
      <c r="AN74" s="1690"/>
      <c r="AO74" s="1690"/>
      <c r="AP74" s="1784"/>
    </row>
    <row r="75" spans="1:42" x14ac:dyDescent="0.25">
      <c r="A75" s="58"/>
      <c r="B75" s="6"/>
      <c r="C75" s="6"/>
      <c r="D75" s="111"/>
      <c r="E75" s="111"/>
      <c r="F75" s="111"/>
      <c r="G75" s="112"/>
      <c r="H75" s="112"/>
      <c r="I75" s="111"/>
      <c r="J75" s="111"/>
      <c r="V75" s="109"/>
      <c r="W75" s="58"/>
      <c r="X75" s="58"/>
      <c r="Y75" s="58"/>
      <c r="Z75" s="58"/>
      <c r="AA75" s="58"/>
      <c r="AB75" s="58"/>
      <c r="AC75" s="58"/>
      <c r="AD75" s="109"/>
    </row>
    <row r="76" spans="1:42" x14ac:dyDescent="0.25">
      <c r="A76" s="58"/>
      <c r="B76" s="6"/>
      <c r="C76" s="6"/>
      <c r="D76" s="111"/>
      <c r="E76" s="111"/>
      <c r="F76" s="111"/>
      <c r="G76" s="112"/>
      <c r="H76" s="112"/>
      <c r="I76" s="111"/>
      <c r="J76" s="111"/>
      <c r="V76" s="109"/>
      <c r="W76" s="58"/>
      <c r="X76" s="58"/>
      <c r="Y76" s="58"/>
      <c r="Z76" s="58"/>
      <c r="AA76" s="58"/>
      <c r="AB76" s="58"/>
      <c r="AC76" s="58"/>
      <c r="AD76" s="109"/>
    </row>
    <row r="77" spans="1:42" s="190" customFormat="1" x14ac:dyDescent="0.25">
      <c r="A77" s="129"/>
      <c r="B77" s="60"/>
      <c r="C77" s="60"/>
      <c r="D77" s="240"/>
      <c r="E77" s="240"/>
      <c r="F77" s="240"/>
      <c r="G77" s="241"/>
      <c r="H77" s="241"/>
      <c r="I77" s="240"/>
      <c r="J77" s="240"/>
      <c r="K77" s="129"/>
      <c r="L77" s="129"/>
      <c r="M77" s="129"/>
      <c r="N77" s="129"/>
      <c r="O77" s="263"/>
      <c r="P77" s="265"/>
      <c r="Q77" s="264"/>
      <c r="R77" s="265"/>
      <c r="S77" s="129"/>
      <c r="T77" s="265"/>
      <c r="U77" s="60"/>
      <c r="V77" s="239"/>
      <c r="W77" s="129"/>
      <c r="X77" s="129"/>
      <c r="Y77" s="129"/>
      <c r="Z77" s="129"/>
      <c r="AA77" s="129"/>
      <c r="AB77" s="129"/>
      <c r="AC77" s="129"/>
      <c r="AD77" s="239"/>
    </row>
    <row r="78" spans="1:42" x14ac:dyDescent="0.25">
      <c r="A78" s="58"/>
      <c r="B78" s="6"/>
      <c r="C78" s="6"/>
      <c r="D78" s="111"/>
      <c r="E78" s="111"/>
      <c r="F78" s="111"/>
      <c r="G78" s="112"/>
      <c r="H78" s="112"/>
      <c r="I78" s="111"/>
      <c r="J78" s="111"/>
      <c r="K78" s="58"/>
      <c r="L78" s="58"/>
      <c r="M78" s="58"/>
      <c r="N78" s="58"/>
      <c r="O78" s="65"/>
      <c r="P78" s="66"/>
      <c r="Q78" s="67"/>
      <c r="R78" s="66"/>
      <c r="S78" s="58"/>
      <c r="T78" s="66"/>
      <c r="U78" s="6"/>
      <c r="V78" s="109"/>
      <c r="W78" s="58"/>
      <c r="X78" s="58"/>
      <c r="Y78" s="58"/>
      <c r="Z78" s="58"/>
      <c r="AA78" s="58"/>
      <c r="AB78" s="58"/>
      <c r="AC78" s="58"/>
      <c r="AD78" s="109"/>
    </row>
    <row r="93" spans="15:15" x14ac:dyDescent="0.25">
      <c r="O93" s="168" t="s">
        <v>1792</v>
      </c>
    </row>
  </sheetData>
  <mergeCells count="6">
    <mergeCell ref="K8:N8"/>
    <mergeCell ref="S5:T5"/>
    <mergeCell ref="K6:N6"/>
    <mergeCell ref="K7:N7"/>
    <mergeCell ref="O5:P5"/>
    <mergeCell ref="Q5:R5"/>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rowBreaks count="4" manualBreakCount="4">
    <brk id="29" min="10" max="19" man="1"/>
    <brk id="42" min="10" max="19" man="1"/>
    <brk id="55" min="10" max="19" man="1"/>
    <brk id="67" min="10" max="1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700B"/>
  </sheetPr>
  <dimension ref="A1:D30"/>
  <sheetViews>
    <sheetView showGridLines="0" view="pageBreakPreview" zoomScaleNormal="100" zoomScaleSheetLayoutView="100" workbookViewId="0">
      <selection activeCell="A10" sqref="A10"/>
    </sheetView>
  </sheetViews>
  <sheetFormatPr baseColWidth="10" defaultRowHeight="15" x14ac:dyDescent="0.25"/>
  <cols>
    <col min="1" max="1" width="55" style="4707" customWidth="1"/>
    <col min="2" max="2" width="54.5703125" style="4707" customWidth="1"/>
    <col min="3" max="3" width="15.5703125" style="4707" customWidth="1"/>
    <col min="4" max="4" width="8.7109375" style="4707" customWidth="1"/>
    <col min="5" max="16384" width="11.42578125" style="4707"/>
  </cols>
  <sheetData>
    <row r="1" spans="1:4" x14ac:dyDescent="0.25">
      <c r="A1" s="4730" t="s">
        <v>5326</v>
      </c>
      <c r="B1" s="4730"/>
      <c r="C1" s="4706"/>
      <c r="D1" s="4731" t="s">
        <v>4954</v>
      </c>
    </row>
    <row r="2" spans="1:4" x14ac:dyDescent="0.25">
      <c r="A2" s="4732" t="s">
        <v>5340</v>
      </c>
      <c r="B2" s="4730"/>
      <c r="C2" s="4706"/>
      <c r="D2" s="4731"/>
    </row>
    <row r="3" spans="1:4" x14ac:dyDescent="0.25">
      <c r="A3" s="4732">
        <v>2013</v>
      </c>
      <c r="B3" s="4732"/>
      <c r="C3" s="4974"/>
      <c r="D3" s="4974"/>
    </row>
    <row r="4" spans="1:4" ht="17.25" customHeight="1" x14ac:dyDescent="0.25">
      <c r="A4" s="4732"/>
      <c r="B4" s="4732"/>
      <c r="C4" s="4974"/>
      <c r="D4" s="4974"/>
    </row>
    <row r="5" spans="1:4" ht="18" customHeight="1" x14ac:dyDescent="0.25">
      <c r="A5" s="4930" t="s">
        <v>5249</v>
      </c>
      <c r="B5" s="4930" t="s">
        <v>5301</v>
      </c>
      <c r="C5" s="5674" t="s">
        <v>5481</v>
      </c>
      <c r="D5" s="5674"/>
    </row>
    <row r="6" spans="1:4" ht="15" customHeight="1" x14ac:dyDescent="0.25">
      <c r="A6" s="5531" t="s">
        <v>5273</v>
      </c>
      <c r="B6" s="5531" t="s">
        <v>5455</v>
      </c>
      <c r="C6" s="5532">
        <v>2257544</v>
      </c>
      <c r="D6" s="5538"/>
    </row>
    <row r="7" spans="1:4" ht="15" customHeight="1" x14ac:dyDescent="0.25">
      <c r="A7" s="4920" t="s">
        <v>5273</v>
      </c>
      <c r="B7" s="4920" t="s">
        <v>5411</v>
      </c>
      <c r="C7" s="4924">
        <v>1636578</v>
      </c>
      <c r="D7" s="4975"/>
    </row>
    <row r="8" spans="1:4" ht="24" customHeight="1" x14ac:dyDescent="0.25">
      <c r="A8" s="4920" t="s">
        <v>5303</v>
      </c>
      <c r="B8" s="4923" t="s">
        <v>5311</v>
      </c>
      <c r="C8" s="4924">
        <v>434100</v>
      </c>
      <c r="D8" s="4975"/>
    </row>
    <row r="9" spans="1:4" ht="27" customHeight="1" x14ac:dyDescent="0.25">
      <c r="A9" s="4920" t="s">
        <v>5279</v>
      </c>
      <c r="B9" s="4923" t="s">
        <v>5487</v>
      </c>
      <c r="C9" s="4924">
        <v>395600</v>
      </c>
      <c r="D9" s="4975"/>
    </row>
    <row r="10" spans="1:4" ht="15" customHeight="1" x14ac:dyDescent="0.25">
      <c r="A10" s="4920" t="s">
        <v>5273</v>
      </c>
      <c r="B10" s="4920" t="s">
        <v>5412</v>
      </c>
      <c r="C10" s="4924">
        <v>265276</v>
      </c>
      <c r="D10" s="4975"/>
    </row>
    <row r="11" spans="1:4" ht="15" customHeight="1" x14ac:dyDescent="0.25">
      <c r="A11" s="4920" t="s">
        <v>5272</v>
      </c>
      <c r="B11" s="4920" t="s">
        <v>5413</v>
      </c>
      <c r="C11" s="4924">
        <v>199912</v>
      </c>
      <c r="D11" s="4975"/>
    </row>
    <row r="12" spans="1:4" ht="15" customHeight="1" x14ac:dyDescent="0.25">
      <c r="A12" s="4920" t="s">
        <v>5304</v>
      </c>
      <c r="B12" s="4920" t="s">
        <v>5312</v>
      </c>
      <c r="C12" s="4924">
        <v>196891</v>
      </c>
      <c r="D12" s="4975"/>
    </row>
    <row r="13" spans="1:4" ht="15" customHeight="1" x14ac:dyDescent="0.25">
      <c r="A13" s="4920" t="s">
        <v>5305</v>
      </c>
      <c r="B13" s="4920" t="s">
        <v>5414</v>
      </c>
      <c r="C13" s="4924">
        <v>141081</v>
      </c>
      <c r="D13" s="4975"/>
    </row>
    <row r="14" spans="1:4" ht="15" customHeight="1" x14ac:dyDescent="0.25">
      <c r="A14" s="4920" t="s">
        <v>5258</v>
      </c>
      <c r="B14" s="4920" t="s">
        <v>5415</v>
      </c>
      <c r="C14" s="4924">
        <v>136601</v>
      </c>
      <c r="D14" s="4975"/>
    </row>
    <row r="15" spans="1:4" ht="15" customHeight="1" x14ac:dyDescent="0.25">
      <c r="A15" s="4920" t="s">
        <v>5306</v>
      </c>
      <c r="B15" s="4920" t="s">
        <v>5416</v>
      </c>
      <c r="C15" s="4924">
        <v>132093</v>
      </c>
      <c r="D15" s="4975"/>
    </row>
    <row r="16" spans="1:4" ht="25.5" customHeight="1" x14ac:dyDescent="0.25">
      <c r="A16" s="4920" t="s">
        <v>5303</v>
      </c>
      <c r="B16" s="4923" t="s">
        <v>5313</v>
      </c>
      <c r="C16" s="4924">
        <v>110364</v>
      </c>
      <c r="D16" s="4975"/>
    </row>
    <row r="17" spans="1:4" ht="15" customHeight="1" x14ac:dyDescent="0.25">
      <c r="A17" s="4920" t="s">
        <v>5304</v>
      </c>
      <c r="B17" s="4920" t="s">
        <v>5314</v>
      </c>
      <c r="C17" s="4924">
        <v>97146</v>
      </c>
      <c r="D17" s="4975"/>
    </row>
    <row r="18" spans="1:4" ht="15" customHeight="1" x14ac:dyDescent="0.25">
      <c r="A18" s="4920" t="s">
        <v>5307</v>
      </c>
      <c r="B18" s="4920" t="s">
        <v>5417</v>
      </c>
      <c r="C18" s="4924">
        <v>96956</v>
      </c>
      <c r="D18" s="4975"/>
    </row>
    <row r="19" spans="1:4" ht="22.5" customHeight="1" x14ac:dyDescent="0.25">
      <c r="A19" s="4920" t="s">
        <v>5303</v>
      </c>
      <c r="B19" s="4923" t="s">
        <v>5315</v>
      </c>
      <c r="C19" s="4924">
        <v>81921</v>
      </c>
      <c r="D19" s="4975"/>
    </row>
    <row r="20" spans="1:4" ht="15" customHeight="1" x14ac:dyDescent="0.25">
      <c r="A20" s="4920" t="s">
        <v>5279</v>
      </c>
      <c r="B20" s="4920" t="s">
        <v>5456</v>
      </c>
      <c r="C20" s="4924">
        <v>80311</v>
      </c>
      <c r="D20" s="4975"/>
    </row>
    <row r="21" spans="1:4" ht="15" customHeight="1" x14ac:dyDescent="0.25">
      <c r="A21" s="4920" t="s">
        <v>5307</v>
      </c>
      <c r="B21" s="4920" t="s">
        <v>5418</v>
      </c>
      <c r="C21" s="4924">
        <v>70000</v>
      </c>
      <c r="D21" s="4975"/>
    </row>
    <row r="22" spans="1:4" ht="15" customHeight="1" x14ac:dyDescent="0.25">
      <c r="A22" s="4920" t="s">
        <v>5307</v>
      </c>
      <c r="B22" s="4920" t="s">
        <v>5325</v>
      </c>
      <c r="C22" s="4924">
        <v>58016</v>
      </c>
      <c r="D22" s="4975"/>
    </row>
    <row r="23" spans="1:4" ht="15" customHeight="1" x14ac:dyDescent="0.25">
      <c r="A23" s="4920" t="s">
        <v>5304</v>
      </c>
      <c r="B23" s="4920" t="s">
        <v>5316</v>
      </c>
      <c r="C23" s="4924">
        <v>52865</v>
      </c>
      <c r="D23" s="4975"/>
    </row>
    <row r="24" spans="1:4" ht="15" customHeight="1" x14ac:dyDescent="0.25">
      <c r="A24" s="4920" t="s">
        <v>5273</v>
      </c>
      <c r="B24" s="4920" t="s">
        <v>5457</v>
      </c>
      <c r="C24" s="4924">
        <v>51636</v>
      </c>
      <c r="D24" s="4975"/>
    </row>
    <row r="25" spans="1:4" ht="25.5" customHeight="1" x14ac:dyDescent="0.25">
      <c r="A25" s="4920" t="s">
        <v>5279</v>
      </c>
      <c r="B25" s="4923" t="s">
        <v>5458</v>
      </c>
      <c r="C25" s="4924">
        <v>51160</v>
      </c>
      <c r="D25" s="4975"/>
    </row>
    <row r="26" spans="1:4" ht="15" customHeight="1" x14ac:dyDescent="0.25">
      <c r="A26" s="4920" t="s">
        <v>5272</v>
      </c>
      <c r="B26" s="4920" t="s">
        <v>5459</v>
      </c>
      <c r="C26" s="4924">
        <v>49186</v>
      </c>
      <c r="D26" s="4975"/>
    </row>
    <row r="27" spans="1:4" ht="27" customHeight="1" x14ac:dyDescent="0.25">
      <c r="A27" s="5534" t="s">
        <v>5273</v>
      </c>
      <c r="B27" s="5535" t="s">
        <v>5419</v>
      </c>
      <c r="C27" s="5536">
        <v>47998</v>
      </c>
      <c r="D27" s="5539"/>
    </row>
    <row r="28" spans="1:4" ht="17.25" customHeight="1" x14ac:dyDescent="0.25">
      <c r="A28" s="4920"/>
      <c r="B28" s="4923"/>
      <c r="C28" s="4924"/>
      <c r="D28" s="4975"/>
    </row>
    <row r="29" spans="1:4" ht="14.25" customHeight="1" x14ac:dyDescent="0.25">
      <c r="A29" s="5673"/>
      <c r="B29" s="5673"/>
      <c r="C29" s="5673"/>
      <c r="D29" s="5673"/>
    </row>
    <row r="30" spans="1:4" ht="15" customHeight="1" x14ac:dyDescent="0.25">
      <c r="A30" s="5672" t="s">
        <v>2633</v>
      </c>
      <c r="B30" s="5673"/>
      <c r="C30" s="5673"/>
      <c r="D30" s="5673"/>
    </row>
  </sheetData>
  <mergeCells count="3">
    <mergeCell ref="C5:D5"/>
    <mergeCell ref="A29:D29"/>
    <mergeCell ref="A30:D30"/>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&amp;R&amp;"Tahoma,Normal"225</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tabColor rgb="FFEB700B"/>
  </sheetPr>
  <dimension ref="A1:K18"/>
  <sheetViews>
    <sheetView showGridLines="0" view="pageBreakPreview" zoomScaleNormal="100" zoomScaleSheetLayoutView="100" workbookViewId="0">
      <selection activeCell="A10" sqref="A10"/>
    </sheetView>
  </sheetViews>
  <sheetFormatPr baseColWidth="10" defaultRowHeight="12.75" x14ac:dyDescent="0.2"/>
  <cols>
    <col min="1" max="1" width="44" customWidth="1"/>
    <col min="2" max="2" width="1.28515625" customWidth="1"/>
    <col min="3" max="3" width="15.7109375" customWidth="1"/>
    <col min="4" max="4" width="14.140625" customWidth="1"/>
    <col min="5" max="5" width="15.85546875" customWidth="1"/>
    <col min="6" max="6" width="2.28515625" customWidth="1"/>
    <col min="7" max="7" width="7" customWidth="1"/>
    <col min="8" max="8" width="2.42578125" customWidth="1"/>
    <col min="9" max="9" width="10.85546875" customWidth="1"/>
    <col min="10" max="10" width="2.7109375" customWidth="1"/>
    <col min="11" max="11" width="27.28515625" customWidth="1"/>
  </cols>
  <sheetData>
    <row r="1" spans="1:11" ht="15" x14ac:dyDescent="0.2">
      <c r="A1" s="2636" t="s">
        <v>2388</v>
      </c>
      <c r="B1" s="2636"/>
      <c r="C1" s="2532"/>
      <c r="D1" s="2532"/>
      <c r="E1" s="2532"/>
      <c r="F1" s="2532"/>
      <c r="G1" s="2532"/>
      <c r="H1" s="2305"/>
      <c r="I1" s="2305"/>
      <c r="J1" s="2305"/>
      <c r="K1" s="2673" t="s">
        <v>5114</v>
      </c>
    </row>
    <row r="2" spans="1:11" ht="15" x14ac:dyDescent="0.2">
      <c r="A2" s="2636" t="s">
        <v>2397</v>
      </c>
      <c r="B2" s="2636"/>
      <c r="C2" s="2129"/>
      <c r="D2" s="2129"/>
      <c r="E2" s="2129"/>
      <c r="F2" s="2129"/>
      <c r="G2" s="2129"/>
      <c r="H2" s="2146"/>
      <c r="I2" s="2146"/>
      <c r="J2" s="2146"/>
      <c r="K2" s="2146"/>
    </row>
    <row r="3" spans="1:11" ht="15.75" customHeight="1" x14ac:dyDescent="0.2">
      <c r="A3" s="2536">
        <v>2013</v>
      </c>
      <c r="B3" s="2536"/>
      <c r="C3" s="2129"/>
      <c r="D3" s="2129"/>
      <c r="E3" s="2129"/>
      <c r="F3" s="2129"/>
      <c r="G3" s="2129"/>
      <c r="H3" s="2146"/>
      <c r="I3" s="2146"/>
      <c r="J3" s="2146"/>
      <c r="K3" s="2146"/>
    </row>
    <row r="4" spans="1:11" ht="15" x14ac:dyDescent="0.2">
      <c r="A4" s="2595"/>
      <c r="B4" s="2595"/>
      <c r="C4" s="2129"/>
      <c r="D4" s="2129"/>
      <c r="E4" s="2129"/>
      <c r="F4" s="2129"/>
      <c r="G4" s="2129"/>
      <c r="H4" s="2146"/>
      <c r="I4" s="2146"/>
      <c r="J4" s="2146"/>
      <c r="K4" s="2146"/>
    </row>
    <row r="5" spans="1:11" ht="42.75" customHeight="1" x14ac:dyDescent="0.2">
      <c r="A5" s="2671" t="s">
        <v>181</v>
      </c>
      <c r="B5" s="2671"/>
      <c r="C5" s="2671" t="s">
        <v>21</v>
      </c>
      <c r="D5" s="2671" t="s">
        <v>29</v>
      </c>
      <c r="E5" s="5934" t="s">
        <v>119</v>
      </c>
      <c r="F5" s="5934"/>
      <c r="G5" s="5934" t="s">
        <v>182</v>
      </c>
      <c r="H5" s="5934"/>
      <c r="I5" s="5934" t="s">
        <v>20</v>
      </c>
      <c r="J5" s="5934"/>
      <c r="K5" s="2671" t="s">
        <v>30</v>
      </c>
    </row>
    <row r="6" spans="1:11" ht="27.75" customHeight="1" x14ac:dyDescent="0.2">
      <c r="A6" s="2670" t="s">
        <v>2525</v>
      </c>
      <c r="B6" s="1968"/>
      <c r="C6" s="2109" t="s">
        <v>290</v>
      </c>
      <c r="D6" s="1967" t="s">
        <v>1800</v>
      </c>
      <c r="E6" s="2498">
        <v>19903.999199999998</v>
      </c>
      <c r="F6" s="1965"/>
      <c r="G6" s="1966">
        <v>0.05</v>
      </c>
      <c r="H6" s="1965"/>
      <c r="I6" s="2632" t="s">
        <v>2252</v>
      </c>
      <c r="J6" s="1963"/>
      <c r="K6" s="2672" t="s">
        <v>1475</v>
      </c>
    </row>
    <row r="7" spans="1:11" ht="25.5" x14ac:dyDescent="0.2">
      <c r="A7" s="2670" t="s">
        <v>2526</v>
      </c>
      <c r="B7" s="1968"/>
      <c r="C7" s="2109" t="s">
        <v>290</v>
      </c>
      <c r="D7" s="1967" t="s">
        <v>1800</v>
      </c>
      <c r="E7" s="2498">
        <v>35728</v>
      </c>
      <c r="F7" s="1965"/>
      <c r="G7" s="1966">
        <v>0.05</v>
      </c>
      <c r="H7" s="1965"/>
      <c r="I7" s="2632" t="s">
        <v>2297</v>
      </c>
      <c r="J7" s="1963"/>
      <c r="K7" s="2672" t="s">
        <v>1426</v>
      </c>
    </row>
    <row r="8" spans="1:11" ht="39.75" customHeight="1" x14ac:dyDescent="0.2">
      <c r="A8" s="2670" t="s">
        <v>2527</v>
      </c>
      <c r="B8" s="1968"/>
      <c r="C8" s="2724" t="s">
        <v>303</v>
      </c>
      <c r="D8" s="1967" t="s">
        <v>497</v>
      </c>
      <c r="E8" s="2498">
        <v>185455</v>
      </c>
      <c r="F8" s="1965"/>
      <c r="G8" s="1966">
        <v>0.13</v>
      </c>
      <c r="H8" s="1965"/>
      <c r="I8" s="2632">
        <v>300</v>
      </c>
      <c r="J8" s="1963"/>
      <c r="K8" s="2672" t="s">
        <v>2277</v>
      </c>
    </row>
    <row r="9" spans="1:11" ht="39.75" customHeight="1" x14ac:dyDescent="0.2">
      <c r="A9" s="2670" t="s">
        <v>2531</v>
      </c>
      <c r="B9" s="1968"/>
      <c r="C9" s="2724" t="s">
        <v>303</v>
      </c>
      <c r="D9" s="1967" t="s">
        <v>497</v>
      </c>
      <c r="E9" s="2498">
        <v>121106.001</v>
      </c>
      <c r="F9" s="1965"/>
      <c r="G9" s="1966">
        <v>0.18</v>
      </c>
      <c r="H9" s="1965"/>
      <c r="I9" s="2632">
        <v>430</v>
      </c>
      <c r="J9" s="1963"/>
      <c r="K9" s="2672" t="s">
        <v>2277</v>
      </c>
    </row>
    <row r="10" spans="1:11" ht="39.75" customHeight="1" x14ac:dyDescent="0.2">
      <c r="A10" s="2670" t="s">
        <v>5115</v>
      </c>
      <c r="B10" s="1968"/>
      <c r="C10" s="2109" t="s">
        <v>2603</v>
      </c>
      <c r="D10" s="1967" t="s">
        <v>1805</v>
      </c>
      <c r="E10" s="2498">
        <v>80226.000199999995</v>
      </c>
      <c r="F10" s="1965"/>
      <c r="G10" s="1966">
        <v>0.1</v>
      </c>
      <c r="H10" s="1965"/>
      <c r="I10" s="2632">
        <v>300</v>
      </c>
      <c r="J10" s="1963"/>
      <c r="K10" s="2672" t="s">
        <v>2277</v>
      </c>
    </row>
    <row r="11" spans="1:11" ht="39.75" customHeight="1" x14ac:dyDescent="0.2">
      <c r="A11" s="2670" t="s">
        <v>2529</v>
      </c>
      <c r="B11" s="1968"/>
      <c r="C11" s="2109" t="s">
        <v>2603</v>
      </c>
      <c r="D11" s="1967" t="s">
        <v>1805</v>
      </c>
      <c r="E11" s="2498">
        <v>103943.9982</v>
      </c>
      <c r="F11" s="1965"/>
      <c r="G11" s="1966">
        <v>0.17</v>
      </c>
      <c r="H11" s="1965"/>
      <c r="I11" s="2632">
        <v>250</v>
      </c>
      <c r="J11" s="1963"/>
      <c r="K11" s="2672" t="s">
        <v>2277</v>
      </c>
    </row>
    <row r="12" spans="1:11" ht="39.75" customHeight="1" x14ac:dyDescent="0.2">
      <c r="A12" s="2670" t="s">
        <v>2530</v>
      </c>
      <c r="B12" s="1968"/>
      <c r="C12" s="2109" t="s">
        <v>2603</v>
      </c>
      <c r="D12" s="1967" t="s">
        <v>1806</v>
      </c>
      <c r="E12" s="2498">
        <v>110862.0004</v>
      </c>
      <c r="F12" s="1965"/>
      <c r="G12" s="1966">
        <v>0.1</v>
      </c>
      <c r="H12" s="1965"/>
      <c r="I12" s="2632">
        <v>300</v>
      </c>
      <c r="J12" s="1963"/>
      <c r="K12" s="2672" t="s">
        <v>2277</v>
      </c>
    </row>
    <row r="13" spans="1:11" ht="25.5" x14ac:dyDescent="0.2">
      <c r="A13" s="2670" t="s">
        <v>2521</v>
      </c>
      <c r="B13" s="1968"/>
      <c r="C13" s="2109" t="s">
        <v>290</v>
      </c>
      <c r="D13" s="1967" t="s">
        <v>1800</v>
      </c>
      <c r="E13" s="2498">
        <v>200412</v>
      </c>
      <c r="F13" s="1965"/>
      <c r="G13" s="1966">
        <v>0.1</v>
      </c>
      <c r="H13" s="1965"/>
      <c r="I13" s="2643">
        <v>250</v>
      </c>
      <c r="J13" s="1963"/>
      <c r="K13" s="2672" t="s">
        <v>1475</v>
      </c>
    </row>
    <row r="14" spans="1:11" ht="25.5" x14ac:dyDescent="0.2">
      <c r="A14" s="2670" t="s">
        <v>2522</v>
      </c>
      <c r="B14" s="1968"/>
      <c r="C14" s="2109" t="s">
        <v>290</v>
      </c>
      <c r="D14" s="1967" t="s">
        <v>1800</v>
      </c>
      <c r="E14" s="2498">
        <v>379809</v>
      </c>
      <c r="F14" s="1965"/>
      <c r="G14" s="1966">
        <v>0.1</v>
      </c>
      <c r="H14" s="1965"/>
      <c r="I14" s="2643">
        <v>500</v>
      </c>
      <c r="J14" s="1963"/>
      <c r="K14" s="2672" t="s">
        <v>1475</v>
      </c>
    </row>
    <row r="15" spans="1:11" ht="33.75" customHeight="1" x14ac:dyDescent="0.2">
      <c r="A15" s="2754" t="s">
        <v>2536</v>
      </c>
      <c r="B15" s="2214"/>
      <c r="C15" s="2753" t="s">
        <v>2603</v>
      </c>
      <c r="D15" s="1959" t="s">
        <v>2300</v>
      </c>
      <c r="E15" s="2499">
        <v>552000</v>
      </c>
      <c r="F15" s="1957"/>
      <c r="G15" s="1958">
        <v>0.25</v>
      </c>
      <c r="H15" s="1957"/>
      <c r="I15" s="2634">
        <v>800</v>
      </c>
      <c r="J15" s="1955"/>
      <c r="K15" s="2410" t="s">
        <v>5116</v>
      </c>
    </row>
    <row r="18" spans="1:1" x14ac:dyDescent="0.2">
      <c r="A18" s="1973" t="s">
        <v>2599</v>
      </c>
    </row>
  </sheetData>
  <mergeCells count="3">
    <mergeCell ref="E5:F5"/>
    <mergeCell ref="G5:H5"/>
    <mergeCell ref="I5:J5"/>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tabColor rgb="FFEB700B"/>
  </sheetPr>
  <dimension ref="A1:K28"/>
  <sheetViews>
    <sheetView showGridLines="0" view="pageBreakPreview" zoomScaleNormal="100" zoomScaleSheetLayoutView="100" workbookViewId="0">
      <selection activeCell="A10" sqref="A10"/>
    </sheetView>
  </sheetViews>
  <sheetFormatPr baseColWidth="10" defaultRowHeight="12.75" x14ac:dyDescent="0.2"/>
  <cols>
    <col min="1" max="1" width="38.28515625" customWidth="1"/>
    <col min="2" max="2" width="1.7109375" customWidth="1"/>
    <col min="3" max="4" width="15.140625" customWidth="1"/>
    <col min="5" max="5" width="14.85546875" customWidth="1"/>
    <col min="6" max="6" width="3.140625" customWidth="1"/>
    <col min="7" max="7" width="5.5703125" customWidth="1"/>
    <col min="8" max="8" width="3.140625" customWidth="1"/>
    <col min="10" max="10" width="1.85546875" customWidth="1"/>
    <col min="11" max="11" width="26.7109375" customWidth="1"/>
  </cols>
  <sheetData>
    <row r="1" spans="1:11" ht="15" x14ac:dyDescent="0.2">
      <c r="A1" s="2636" t="s">
        <v>2388</v>
      </c>
      <c r="B1" s="2636"/>
      <c r="C1" s="2532"/>
      <c r="D1" s="2532"/>
      <c r="E1" s="2532"/>
      <c r="F1" s="2532"/>
      <c r="G1" s="2532"/>
      <c r="H1" s="2305"/>
      <c r="I1" s="2305"/>
      <c r="J1" s="2305"/>
      <c r="K1" s="2673" t="s">
        <v>5114</v>
      </c>
    </row>
    <row r="2" spans="1:11" ht="15" x14ac:dyDescent="0.2">
      <c r="A2" s="2636" t="s">
        <v>2397</v>
      </c>
      <c r="B2" s="2636"/>
      <c r="C2" s="2129"/>
      <c r="D2" s="2129"/>
      <c r="E2" s="2129"/>
      <c r="F2" s="2129"/>
      <c r="G2" s="2129"/>
      <c r="H2" s="2146"/>
      <c r="I2" s="2146"/>
      <c r="J2" s="2146"/>
      <c r="K2" s="2146"/>
    </row>
    <row r="3" spans="1:11" ht="15" customHeight="1" x14ac:dyDescent="0.2">
      <c r="A3" s="2536">
        <v>2013</v>
      </c>
      <c r="B3" s="2536"/>
      <c r="C3" s="2129"/>
      <c r="D3" s="2129"/>
      <c r="E3" s="2129"/>
      <c r="F3" s="2129"/>
      <c r="G3" s="2129"/>
      <c r="H3" s="2146"/>
      <c r="I3" s="2146"/>
      <c r="J3" s="2146"/>
      <c r="K3" s="2146"/>
    </row>
    <row r="4" spans="1:11" ht="15" x14ac:dyDescent="0.2">
      <c r="A4" s="2595"/>
      <c r="B4" s="2595"/>
      <c r="C4" s="2129"/>
      <c r="D4" s="2129"/>
      <c r="E4" s="2129"/>
      <c r="F4" s="2129"/>
      <c r="G4" s="2129"/>
      <c r="H4" s="2146"/>
      <c r="I4" s="2146"/>
      <c r="J4" s="2146"/>
      <c r="K4" s="2146"/>
    </row>
    <row r="5" spans="1:11" ht="39" customHeight="1" x14ac:dyDescent="0.2">
      <c r="A5" s="2671" t="s">
        <v>181</v>
      </c>
      <c r="B5" s="2671"/>
      <c r="C5" s="2671" t="s">
        <v>21</v>
      </c>
      <c r="D5" s="2671" t="s">
        <v>29</v>
      </c>
      <c r="E5" s="5934" t="s">
        <v>119</v>
      </c>
      <c r="F5" s="5934"/>
      <c r="G5" s="5934" t="s">
        <v>182</v>
      </c>
      <c r="H5" s="5934"/>
      <c r="I5" s="5934" t="s">
        <v>20</v>
      </c>
      <c r="J5" s="5934"/>
      <c r="K5" s="2671" t="s">
        <v>30</v>
      </c>
    </row>
    <row r="6" spans="1:11" ht="30.75" customHeight="1" x14ac:dyDescent="0.2">
      <c r="A6" s="5926" t="s">
        <v>1808</v>
      </c>
      <c r="B6" s="5926"/>
      <c r="C6" s="5927"/>
      <c r="D6" s="5927"/>
      <c r="E6" s="2448">
        <f>SUM(E7,E24)</f>
        <v>4252443.5548</v>
      </c>
      <c r="F6" s="2058"/>
      <c r="G6" s="2065"/>
      <c r="H6" s="2060"/>
      <c r="I6" s="2633">
        <f>SUM(I7,I24)</f>
        <v>1310</v>
      </c>
      <c r="J6" s="2062"/>
      <c r="K6" s="2959"/>
    </row>
    <row r="7" spans="1:11" x14ac:dyDescent="0.2">
      <c r="A7" s="5889" t="s">
        <v>289</v>
      </c>
      <c r="B7" s="5889"/>
      <c r="C7" s="5889"/>
      <c r="D7" s="5890"/>
      <c r="E7" s="2446">
        <f>SUM(E8:E23)</f>
        <v>3044936.8347999998</v>
      </c>
      <c r="F7" s="2069"/>
      <c r="G7" s="2072"/>
      <c r="H7" s="2073"/>
      <c r="I7" s="2641">
        <f>SUM(I8:I23)</f>
        <v>510</v>
      </c>
      <c r="J7" s="2074"/>
      <c r="K7" s="2747"/>
    </row>
    <row r="8" spans="1:11" ht="30" customHeight="1" x14ac:dyDescent="0.2">
      <c r="A8" s="2411" t="s">
        <v>2513</v>
      </c>
      <c r="B8" s="1968"/>
      <c r="C8" s="1967" t="s">
        <v>290</v>
      </c>
      <c r="D8" s="1967" t="s">
        <v>1800</v>
      </c>
      <c r="E8" s="2449">
        <v>234614.00200000001</v>
      </c>
      <c r="F8" s="1965"/>
      <c r="G8" s="1966">
        <v>0.1</v>
      </c>
      <c r="H8" s="1965"/>
      <c r="I8" s="2632" t="s">
        <v>2080</v>
      </c>
      <c r="J8" s="1963"/>
      <c r="K8" s="2885" t="s">
        <v>1801</v>
      </c>
    </row>
    <row r="9" spans="1:11" ht="30" customHeight="1" x14ac:dyDescent="0.2">
      <c r="A9" s="2411" t="s">
        <v>2514</v>
      </c>
      <c r="B9" s="1968"/>
      <c r="C9" s="1967" t="s">
        <v>290</v>
      </c>
      <c r="D9" s="1967" t="s">
        <v>1800</v>
      </c>
      <c r="E9" s="2449">
        <v>37143.002800000002</v>
      </c>
      <c r="F9" s="1965"/>
      <c r="G9" s="1966">
        <v>0.05</v>
      </c>
      <c r="H9" s="1965"/>
      <c r="I9" s="2632" t="s">
        <v>2252</v>
      </c>
      <c r="J9" s="1963"/>
      <c r="K9" s="2885" t="s">
        <v>1801</v>
      </c>
    </row>
    <row r="10" spans="1:11" ht="30" customHeight="1" x14ac:dyDescent="0.2">
      <c r="A10" s="2411" t="s">
        <v>2532</v>
      </c>
      <c r="B10" s="1968"/>
      <c r="C10" s="1967" t="s">
        <v>290</v>
      </c>
      <c r="D10" s="1967" t="s">
        <v>1800</v>
      </c>
      <c r="E10" s="2449">
        <v>358821.99959999998</v>
      </c>
      <c r="F10" s="1965"/>
      <c r="G10" s="1966">
        <v>0.15</v>
      </c>
      <c r="H10" s="1965"/>
      <c r="I10" s="2632" t="s">
        <v>2077</v>
      </c>
      <c r="J10" s="1963"/>
      <c r="K10" s="2885" t="s">
        <v>1801</v>
      </c>
    </row>
    <row r="11" spans="1:11" ht="30" customHeight="1" x14ac:dyDescent="0.2">
      <c r="A11" s="2411" t="s">
        <v>2516</v>
      </c>
      <c r="B11" s="1968"/>
      <c r="C11" s="1967" t="s">
        <v>290</v>
      </c>
      <c r="D11" s="1967" t="s">
        <v>1800</v>
      </c>
      <c r="E11" s="2449">
        <v>42679.995999999999</v>
      </c>
      <c r="F11" s="1965"/>
      <c r="G11" s="1966">
        <v>0.1</v>
      </c>
      <c r="H11" s="1965"/>
      <c r="I11" s="2632" t="s">
        <v>2187</v>
      </c>
      <c r="J11" s="1963"/>
      <c r="K11" s="2885" t="s">
        <v>1801</v>
      </c>
    </row>
    <row r="12" spans="1:11" ht="30" customHeight="1" x14ac:dyDescent="0.2">
      <c r="A12" s="2411" t="s">
        <v>2517</v>
      </c>
      <c r="B12" s="1968"/>
      <c r="C12" s="1967" t="s">
        <v>290</v>
      </c>
      <c r="D12" s="1967" t="s">
        <v>1800</v>
      </c>
      <c r="E12" s="2449">
        <v>233041.00140000001</v>
      </c>
      <c r="F12" s="1965"/>
      <c r="G12" s="1966">
        <v>0.15</v>
      </c>
      <c r="H12" s="1965"/>
      <c r="I12" s="2632" t="s">
        <v>2303</v>
      </c>
      <c r="J12" s="1963"/>
      <c r="K12" s="2885" t="s">
        <v>1801</v>
      </c>
    </row>
    <row r="13" spans="1:11" ht="30" customHeight="1" x14ac:dyDescent="0.2">
      <c r="A13" s="2411" t="s">
        <v>5117</v>
      </c>
      <c r="B13" s="1968"/>
      <c r="C13" s="1967" t="s">
        <v>290</v>
      </c>
      <c r="D13" s="1967" t="s">
        <v>1800</v>
      </c>
      <c r="E13" s="2449">
        <v>364326.0024</v>
      </c>
      <c r="F13" s="1965"/>
      <c r="G13" s="1966">
        <v>0.1</v>
      </c>
      <c r="H13" s="1965"/>
      <c r="I13" s="2632" t="s">
        <v>2079</v>
      </c>
      <c r="J13" s="1963"/>
      <c r="K13" s="2885" t="s">
        <v>1801</v>
      </c>
    </row>
    <row r="14" spans="1:11" ht="30" customHeight="1" x14ac:dyDescent="0.2">
      <c r="A14" s="2411" t="s">
        <v>2519</v>
      </c>
      <c r="B14" s="1968"/>
      <c r="C14" s="1967" t="s">
        <v>290</v>
      </c>
      <c r="D14" s="1967" t="s">
        <v>1800</v>
      </c>
      <c r="E14" s="2449">
        <v>182469.9952</v>
      </c>
      <c r="F14" s="1965"/>
      <c r="G14" s="1966">
        <v>0.1</v>
      </c>
      <c r="H14" s="1965"/>
      <c r="I14" s="2632" t="s">
        <v>2081</v>
      </c>
      <c r="J14" s="1963"/>
      <c r="K14" s="2885" t="s">
        <v>1801</v>
      </c>
    </row>
    <row r="15" spans="1:11" ht="30" customHeight="1" x14ac:dyDescent="0.2">
      <c r="A15" s="2411" t="s">
        <v>2520</v>
      </c>
      <c r="B15" s="1968"/>
      <c r="C15" s="1967" t="s">
        <v>290</v>
      </c>
      <c r="D15" s="1967" t="s">
        <v>1800</v>
      </c>
      <c r="E15" s="2449">
        <v>164119.00399999999</v>
      </c>
      <c r="F15" s="1965"/>
      <c r="G15" s="1966">
        <v>0.1</v>
      </c>
      <c r="H15" s="1965"/>
      <c r="I15" s="2632" t="s">
        <v>2082</v>
      </c>
      <c r="J15" s="1963"/>
      <c r="K15" s="2885" t="s">
        <v>1801</v>
      </c>
    </row>
    <row r="16" spans="1:11" ht="30" customHeight="1" x14ac:dyDescent="0.2">
      <c r="A16" s="2411" t="s">
        <v>2523</v>
      </c>
      <c r="B16" s="1968"/>
      <c r="C16" s="1967" t="s">
        <v>290</v>
      </c>
      <c r="D16" s="1967" t="s">
        <v>1800</v>
      </c>
      <c r="E16" s="2449">
        <v>20295.998</v>
      </c>
      <c r="F16" s="1965"/>
      <c r="G16" s="1966">
        <v>0.05</v>
      </c>
      <c r="H16" s="1965"/>
      <c r="I16" s="2632" t="s">
        <v>2266</v>
      </c>
      <c r="J16" s="1963"/>
      <c r="K16" s="2885" t="s">
        <v>1801</v>
      </c>
    </row>
    <row r="17" spans="1:11" ht="30" customHeight="1" x14ac:dyDescent="0.2">
      <c r="A17" s="2411" t="s">
        <v>2524</v>
      </c>
      <c r="B17" s="1968"/>
      <c r="C17" s="1967" t="s">
        <v>290</v>
      </c>
      <c r="D17" s="1967" t="s">
        <v>1800</v>
      </c>
      <c r="E17" s="2449">
        <v>22392.999599999999</v>
      </c>
      <c r="F17" s="1965"/>
      <c r="G17" s="1966">
        <v>0.05</v>
      </c>
      <c r="H17" s="1965"/>
      <c r="I17" s="2632" t="s">
        <v>2080</v>
      </c>
      <c r="J17" s="1963"/>
      <c r="K17" s="2885" t="s">
        <v>1801</v>
      </c>
    </row>
    <row r="18" spans="1:11" ht="30" customHeight="1" x14ac:dyDescent="0.2">
      <c r="A18" s="2411" t="s">
        <v>2525</v>
      </c>
      <c r="B18" s="1968"/>
      <c r="C18" s="1967" t="s">
        <v>290</v>
      </c>
      <c r="D18" s="1967" t="s">
        <v>1800</v>
      </c>
      <c r="E18" s="2449">
        <v>13269.9998</v>
      </c>
      <c r="F18" s="1965"/>
      <c r="G18" s="1966">
        <v>0.05</v>
      </c>
      <c r="H18" s="1965"/>
      <c r="I18" s="2632" t="s">
        <v>2252</v>
      </c>
      <c r="J18" s="1963"/>
      <c r="K18" s="2885" t="s">
        <v>1801</v>
      </c>
    </row>
    <row r="19" spans="1:11" ht="30" customHeight="1" x14ac:dyDescent="0.2">
      <c r="A19" s="2411" t="s">
        <v>5118</v>
      </c>
      <c r="B19" s="1968"/>
      <c r="C19" s="1967" t="s">
        <v>319</v>
      </c>
      <c r="D19" s="1967" t="s">
        <v>1814</v>
      </c>
      <c r="E19" s="2449">
        <v>454825.20439999999</v>
      </c>
      <c r="F19" s="1965"/>
      <c r="G19" s="1966">
        <v>0.2</v>
      </c>
      <c r="H19" s="1965"/>
      <c r="I19" s="2632">
        <v>350</v>
      </c>
      <c r="J19" s="1963"/>
      <c r="K19" s="2885"/>
    </row>
    <row r="20" spans="1:11" ht="30" customHeight="1" x14ac:dyDescent="0.2">
      <c r="A20" s="2411" t="s">
        <v>2533</v>
      </c>
      <c r="B20" s="1968"/>
      <c r="C20" s="1967" t="s">
        <v>319</v>
      </c>
      <c r="D20" s="1967" t="s">
        <v>1815</v>
      </c>
      <c r="E20" s="2449">
        <v>275211.12160000001</v>
      </c>
      <c r="F20" s="1965"/>
      <c r="G20" s="1966">
        <v>0.18</v>
      </c>
      <c r="H20" s="1965"/>
      <c r="I20" s="2632">
        <v>80</v>
      </c>
      <c r="J20" s="1963"/>
      <c r="K20" s="2885"/>
    </row>
    <row r="21" spans="1:11" ht="30" customHeight="1" x14ac:dyDescent="0.2">
      <c r="A21" s="2411" t="s">
        <v>2534</v>
      </c>
      <c r="B21" s="1968"/>
      <c r="C21" s="1967" t="s">
        <v>319</v>
      </c>
      <c r="D21" s="1967" t="s">
        <v>1815</v>
      </c>
      <c r="E21" s="2449">
        <v>254912.508</v>
      </c>
      <c r="F21" s="1965"/>
      <c r="G21" s="1966">
        <v>0.18</v>
      </c>
      <c r="H21" s="1965"/>
      <c r="I21" s="2632">
        <v>80</v>
      </c>
      <c r="J21" s="1963"/>
      <c r="K21" s="2885"/>
    </row>
    <row r="22" spans="1:11" ht="30" customHeight="1" x14ac:dyDescent="0.2">
      <c r="A22" s="2411" t="s">
        <v>2521</v>
      </c>
      <c r="B22" s="1968"/>
      <c r="C22" s="1967" t="s">
        <v>290</v>
      </c>
      <c r="D22" s="1967" t="s">
        <v>1800</v>
      </c>
      <c r="E22" s="2498">
        <v>133608</v>
      </c>
      <c r="F22" s="1965"/>
      <c r="G22" s="1966">
        <v>0.1</v>
      </c>
      <c r="H22" s="1965"/>
      <c r="I22" s="2643" t="s">
        <v>2252</v>
      </c>
      <c r="J22" s="1963"/>
      <c r="K22" s="2885" t="s">
        <v>1801</v>
      </c>
    </row>
    <row r="23" spans="1:11" ht="30" customHeight="1" x14ac:dyDescent="0.2">
      <c r="A23" s="2411" t="s">
        <v>2522</v>
      </c>
      <c r="B23" s="1968"/>
      <c r="C23" s="1967" t="s">
        <v>290</v>
      </c>
      <c r="D23" s="1967" t="s">
        <v>1800</v>
      </c>
      <c r="E23" s="2498">
        <v>253206</v>
      </c>
      <c r="F23" s="1965"/>
      <c r="G23" s="1966">
        <v>0.1</v>
      </c>
      <c r="H23" s="1965"/>
      <c r="I23" s="2643" t="s">
        <v>2266</v>
      </c>
      <c r="J23" s="1963"/>
      <c r="K23" s="2885" t="s">
        <v>1801</v>
      </c>
    </row>
    <row r="24" spans="1:11" x14ac:dyDescent="0.2">
      <c r="A24" s="5889" t="s">
        <v>295</v>
      </c>
      <c r="B24" s="5889"/>
      <c r="C24" s="5889"/>
      <c r="D24" s="5890"/>
      <c r="E24" s="2446">
        <f>SUM(E25)</f>
        <v>1207506.72</v>
      </c>
      <c r="F24" s="2069"/>
      <c r="G24" s="2072"/>
      <c r="H24" s="2073"/>
      <c r="I24" s="2641">
        <f>SUM(I25)</f>
        <v>800</v>
      </c>
      <c r="J24" s="2074"/>
      <c r="K24" s="2747"/>
    </row>
    <row r="25" spans="1:11" ht="25.5" x14ac:dyDescent="0.2">
      <c r="A25" s="2412" t="s">
        <v>2535</v>
      </c>
      <c r="B25" s="2214"/>
      <c r="C25" s="1959" t="s">
        <v>1809</v>
      </c>
      <c r="D25" s="1959" t="s">
        <v>1810</v>
      </c>
      <c r="E25" s="2469">
        <v>1207506.72</v>
      </c>
      <c r="F25" s="1957"/>
      <c r="G25" s="1958">
        <v>0.23</v>
      </c>
      <c r="H25" s="1957"/>
      <c r="I25" s="2634">
        <v>800</v>
      </c>
      <c r="J25" s="1955"/>
      <c r="K25" s="2410"/>
    </row>
    <row r="28" spans="1:11" x14ac:dyDescent="0.2">
      <c r="A28" s="2409" t="s">
        <v>2599</v>
      </c>
    </row>
  </sheetData>
  <mergeCells count="6">
    <mergeCell ref="A24:D24"/>
    <mergeCell ref="E5:F5"/>
    <mergeCell ref="G5:H5"/>
    <mergeCell ref="I5:J5"/>
    <mergeCell ref="A6:D6"/>
    <mergeCell ref="A7:D7"/>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tabColor rgb="FFEB700B"/>
  </sheetPr>
  <dimension ref="A1:K21"/>
  <sheetViews>
    <sheetView showGridLines="0" view="pageBreakPreview" zoomScaleNormal="100" zoomScaleSheetLayoutView="100" workbookViewId="0">
      <selection activeCell="A10" sqref="A10"/>
    </sheetView>
  </sheetViews>
  <sheetFormatPr baseColWidth="10" defaultRowHeight="12.75" x14ac:dyDescent="0.2"/>
  <cols>
    <col min="1" max="1" width="40.140625" customWidth="1"/>
    <col min="2" max="2" width="2.28515625" customWidth="1"/>
    <col min="3" max="3" width="14.7109375" customWidth="1"/>
    <col min="4" max="4" width="15.7109375" customWidth="1"/>
    <col min="5" max="5" width="14.42578125" customWidth="1"/>
    <col min="6" max="6" width="2.5703125" customWidth="1"/>
    <col min="7" max="7" width="6.5703125" customWidth="1"/>
    <col min="8" max="8" width="1.85546875" customWidth="1"/>
    <col min="9" max="9" width="10.85546875" customWidth="1"/>
    <col min="10" max="10" width="2.140625" customWidth="1"/>
    <col min="11" max="11" width="24.85546875" customWidth="1"/>
  </cols>
  <sheetData>
    <row r="1" spans="1:11" ht="15" x14ac:dyDescent="0.2">
      <c r="A1" s="2636" t="s">
        <v>2388</v>
      </c>
      <c r="B1" s="2636"/>
      <c r="C1" s="2532"/>
      <c r="D1" s="2532"/>
      <c r="E1" s="2532"/>
      <c r="F1" s="2532"/>
      <c r="G1" s="2532"/>
      <c r="H1" s="2305"/>
      <c r="I1" s="2305"/>
      <c r="J1" s="2305"/>
      <c r="K1" s="2673" t="s">
        <v>5114</v>
      </c>
    </row>
    <row r="2" spans="1:11" ht="15" x14ac:dyDescent="0.2">
      <c r="A2" s="2636" t="s">
        <v>2397</v>
      </c>
      <c r="B2" s="2636"/>
      <c r="C2" s="2129"/>
      <c r="D2" s="2129"/>
      <c r="E2" s="2129"/>
      <c r="F2" s="2129"/>
      <c r="G2" s="2129"/>
      <c r="H2" s="2146"/>
      <c r="I2" s="2146"/>
      <c r="J2" s="2146"/>
      <c r="K2" s="2146"/>
    </row>
    <row r="3" spans="1:11" ht="12" customHeight="1" x14ac:dyDescent="0.2">
      <c r="A3" s="2536">
        <v>2013</v>
      </c>
      <c r="B3" s="2536"/>
      <c r="C3" s="2129"/>
      <c r="D3" s="2129"/>
      <c r="E3" s="2129"/>
      <c r="F3" s="2129"/>
      <c r="G3" s="2129"/>
      <c r="H3" s="2146"/>
      <c r="I3" s="2146"/>
      <c r="J3" s="2146"/>
      <c r="K3" s="2146"/>
    </row>
    <row r="4" spans="1:11" ht="15" x14ac:dyDescent="0.2">
      <c r="A4" s="2595"/>
      <c r="B4" s="2595"/>
      <c r="C4" s="2129"/>
      <c r="D4" s="2129"/>
      <c r="E4" s="2129"/>
      <c r="F4" s="2129"/>
      <c r="G4" s="2129"/>
      <c r="H4" s="2146"/>
      <c r="I4" s="2146"/>
      <c r="J4" s="2146"/>
      <c r="K4" s="2146"/>
    </row>
    <row r="5" spans="1:11" ht="39.75" customHeight="1" x14ac:dyDescent="0.2">
      <c r="A5" s="2671" t="s">
        <v>181</v>
      </c>
      <c r="B5" s="2671"/>
      <c r="C5" s="2671" t="s">
        <v>21</v>
      </c>
      <c r="D5" s="2671" t="s">
        <v>29</v>
      </c>
      <c r="E5" s="5934" t="s">
        <v>119</v>
      </c>
      <c r="F5" s="5934"/>
      <c r="G5" s="5934" t="s">
        <v>182</v>
      </c>
      <c r="H5" s="5934"/>
      <c r="I5" s="5934" t="s">
        <v>20</v>
      </c>
      <c r="J5" s="5934"/>
      <c r="K5" s="2671" t="s">
        <v>30</v>
      </c>
    </row>
    <row r="6" spans="1:11" ht="21" customHeight="1" x14ac:dyDescent="0.2">
      <c r="A6" s="5926" t="s">
        <v>1816</v>
      </c>
      <c r="B6" s="5926"/>
      <c r="C6" s="5927"/>
      <c r="D6" s="5927"/>
      <c r="E6" s="2448">
        <f>SUM(E7)</f>
        <v>913381.89</v>
      </c>
      <c r="F6" s="2058"/>
      <c r="G6" s="2065"/>
      <c r="H6" s="2060"/>
      <c r="I6" s="2633">
        <f>SUM(I7)</f>
        <v>120</v>
      </c>
      <c r="J6" s="2062"/>
      <c r="K6" s="2056"/>
    </row>
    <row r="7" spans="1:11" x14ac:dyDescent="0.2">
      <c r="A7" s="5918" t="s">
        <v>289</v>
      </c>
      <c r="B7" s="5918"/>
      <c r="C7" s="5918"/>
      <c r="D7" s="5919"/>
      <c r="E7" s="2446">
        <f>SUM(E8)</f>
        <v>913381.89</v>
      </c>
      <c r="F7" s="2069"/>
      <c r="G7" s="2072"/>
      <c r="H7" s="2073"/>
      <c r="I7" s="2641">
        <f>SUM(I8)</f>
        <v>120</v>
      </c>
      <c r="J7" s="2074"/>
      <c r="K7" s="2075"/>
    </row>
    <row r="8" spans="1:11" ht="25.5" x14ac:dyDescent="0.2">
      <c r="A8" s="2411" t="s">
        <v>1817</v>
      </c>
      <c r="B8" s="1968"/>
      <c r="C8" s="1967" t="s">
        <v>311</v>
      </c>
      <c r="D8" s="1967" t="s">
        <v>1818</v>
      </c>
      <c r="E8" s="2449">
        <v>913381.89</v>
      </c>
      <c r="F8" s="1965"/>
      <c r="G8" s="1966">
        <v>0.13</v>
      </c>
      <c r="H8" s="1965"/>
      <c r="I8" s="2632">
        <v>120</v>
      </c>
      <c r="J8" s="1963"/>
      <c r="K8" s="1962"/>
    </row>
    <row r="9" spans="1:11" x14ac:dyDescent="0.2">
      <c r="A9" s="5929" t="s">
        <v>909</v>
      </c>
      <c r="B9" s="5929"/>
      <c r="C9" s="5930"/>
      <c r="D9" s="5930"/>
      <c r="E9" s="2445">
        <f>SUM(E10)</f>
        <v>596628.00619999995</v>
      </c>
      <c r="F9" s="2077"/>
      <c r="G9" s="2078"/>
      <c r="H9" s="2079"/>
      <c r="I9" s="2716">
        <f>SUM(I10)</f>
        <v>0</v>
      </c>
      <c r="J9" s="2081"/>
      <c r="K9" s="2082"/>
    </row>
    <row r="10" spans="1:11" x14ac:dyDescent="0.2">
      <c r="A10" s="5889" t="s">
        <v>289</v>
      </c>
      <c r="B10" s="5889"/>
      <c r="C10" s="5889"/>
      <c r="D10" s="5890"/>
      <c r="E10" s="2446">
        <f>SUM(E11:E18)</f>
        <v>596628.00619999995</v>
      </c>
      <c r="F10" s="2069"/>
      <c r="G10" s="2072"/>
      <c r="H10" s="2073"/>
      <c r="I10" s="2641">
        <f>SUM(I11:I18)</f>
        <v>0</v>
      </c>
      <c r="J10" s="2074"/>
      <c r="K10" s="2075"/>
    </row>
    <row r="11" spans="1:11" ht="25.5" x14ac:dyDescent="0.2">
      <c r="A11" s="2411" t="s">
        <v>1795</v>
      </c>
      <c r="B11" s="1968"/>
      <c r="C11" s="1967" t="s">
        <v>290</v>
      </c>
      <c r="D11" s="1967" t="s">
        <v>1796</v>
      </c>
      <c r="E11" s="2449">
        <v>158506</v>
      </c>
      <c r="F11" s="1965"/>
      <c r="G11" s="1966">
        <v>0.15</v>
      </c>
      <c r="H11" s="1965"/>
      <c r="I11" s="2632" t="s">
        <v>2076</v>
      </c>
      <c r="J11" s="1963"/>
      <c r="K11" s="2885" t="s">
        <v>1822</v>
      </c>
    </row>
    <row r="12" spans="1:11" ht="25.5" x14ac:dyDescent="0.2">
      <c r="A12" s="2411" t="s">
        <v>2526</v>
      </c>
      <c r="B12" s="1968"/>
      <c r="C12" s="1967" t="s">
        <v>290</v>
      </c>
      <c r="D12" s="1967" t="s">
        <v>1800</v>
      </c>
      <c r="E12" s="2449">
        <v>53592</v>
      </c>
      <c r="F12" s="1965"/>
      <c r="G12" s="1966">
        <v>0.05</v>
      </c>
      <c r="H12" s="1965"/>
      <c r="I12" s="2632" t="s">
        <v>2297</v>
      </c>
      <c r="J12" s="1963"/>
      <c r="K12" s="2885" t="s">
        <v>1475</v>
      </c>
    </row>
    <row r="13" spans="1:11" ht="38.25" x14ac:dyDescent="0.2">
      <c r="A13" s="2411" t="s">
        <v>2527</v>
      </c>
      <c r="B13" s="1968"/>
      <c r="C13" s="2335" t="s">
        <v>303</v>
      </c>
      <c r="D13" s="1967" t="s">
        <v>497</v>
      </c>
      <c r="E13" s="2498">
        <v>61818.000800000002</v>
      </c>
      <c r="F13" s="1965"/>
      <c r="G13" s="1966">
        <v>0.13</v>
      </c>
      <c r="H13" s="1965"/>
      <c r="I13" s="2632" t="s">
        <v>2298</v>
      </c>
      <c r="J13" s="1963"/>
      <c r="K13" s="2885" t="s">
        <v>1820</v>
      </c>
    </row>
    <row r="14" spans="1:11" ht="38.25" x14ac:dyDescent="0.2">
      <c r="A14" s="2411" t="s">
        <v>2531</v>
      </c>
      <c r="B14" s="1968"/>
      <c r="C14" s="2335" t="s">
        <v>303</v>
      </c>
      <c r="D14" s="1967" t="s">
        <v>497</v>
      </c>
      <c r="E14" s="2498">
        <v>40368</v>
      </c>
      <c r="F14" s="1965"/>
      <c r="G14" s="1966">
        <v>0.18</v>
      </c>
      <c r="H14" s="1965"/>
      <c r="I14" s="2632" t="s">
        <v>2299</v>
      </c>
      <c r="J14" s="1963"/>
      <c r="K14" s="2885" t="s">
        <v>1820</v>
      </c>
    </row>
    <row r="15" spans="1:11" ht="38.25" x14ac:dyDescent="0.2">
      <c r="A15" s="2411" t="s">
        <v>2528</v>
      </c>
      <c r="B15" s="1968"/>
      <c r="C15" s="1967" t="s">
        <v>2603</v>
      </c>
      <c r="D15" s="1967" t="s">
        <v>1805</v>
      </c>
      <c r="E15" s="2449">
        <v>26742.002</v>
      </c>
      <c r="F15" s="1965"/>
      <c r="G15" s="1966">
        <v>0.1</v>
      </c>
      <c r="H15" s="1965"/>
      <c r="I15" s="2632" t="s">
        <v>2298</v>
      </c>
      <c r="J15" s="1963"/>
      <c r="K15" s="2885" t="s">
        <v>1820</v>
      </c>
    </row>
    <row r="16" spans="1:11" ht="38.25" x14ac:dyDescent="0.2">
      <c r="A16" s="2411" t="s">
        <v>2529</v>
      </c>
      <c r="B16" s="1968"/>
      <c r="C16" s="1967" t="s">
        <v>2603</v>
      </c>
      <c r="D16" s="1967" t="s">
        <v>1805</v>
      </c>
      <c r="E16" s="2449">
        <v>34647.999400000001</v>
      </c>
      <c r="F16" s="1965"/>
      <c r="G16" s="1966">
        <v>0.17</v>
      </c>
      <c r="H16" s="1965"/>
      <c r="I16" s="2632" t="s">
        <v>2252</v>
      </c>
      <c r="J16" s="1963"/>
      <c r="K16" s="2885" t="s">
        <v>1820</v>
      </c>
    </row>
    <row r="17" spans="1:11" ht="38.25" x14ac:dyDescent="0.2">
      <c r="A17" s="2411" t="s">
        <v>2530</v>
      </c>
      <c r="B17" s="1968"/>
      <c r="C17" s="1967" t="s">
        <v>2603</v>
      </c>
      <c r="D17" s="1967" t="s">
        <v>1806</v>
      </c>
      <c r="E17" s="2449">
        <v>36954.004000000001</v>
      </c>
      <c r="F17" s="1965"/>
      <c r="G17" s="1966">
        <v>0.1</v>
      </c>
      <c r="H17" s="1965"/>
      <c r="I17" s="2632" t="s">
        <v>2298</v>
      </c>
      <c r="J17" s="1963"/>
      <c r="K17" s="2885" t="s">
        <v>1820</v>
      </c>
    </row>
    <row r="18" spans="1:11" ht="38.25" x14ac:dyDescent="0.2">
      <c r="A18" s="2412" t="s">
        <v>2536</v>
      </c>
      <c r="B18" s="2214"/>
      <c r="C18" s="1959" t="s">
        <v>2603</v>
      </c>
      <c r="D18" s="1959" t="s">
        <v>2300</v>
      </c>
      <c r="E18" s="2499">
        <v>184000</v>
      </c>
      <c r="F18" s="1957"/>
      <c r="G18" s="1958">
        <v>0.25</v>
      </c>
      <c r="H18" s="1957"/>
      <c r="I18" s="2634" t="s">
        <v>2304</v>
      </c>
      <c r="J18" s="1955"/>
      <c r="K18" s="2410" t="s">
        <v>1820</v>
      </c>
    </row>
    <row r="21" spans="1:11" x14ac:dyDescent="0.2">
      <c r="A21" s="1973" t="s">
        <v>2599</v>
      </c>
    </row>
  </sheetData>
  <mergeCells count="7">
    <mergeCell ref="A10:D10"/>
    <mergeCell ref="E5:F5"/>
    <mergeCell ref="G5:H5"/>
    <mergeCell ref="I5:J5"/>
    <mergeCell ref="A6:D6"/>
    <mergeCell ref="A7:D7"/>
    <mergeCell ref="A9:D9"/>
  </mergeCells>
  <printOptions horizontalCentered="1" verticalCentered="1"/>
  <pageMargins left="0.98425196850393704" right="0.39370078740157483" top="0.39370078740157483" bottom="0.39370078740157483" header="0" footer="0.59055118110236227"/>
  <pageSetup scale="90" orientation="landscape"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tabColor rgb="FFEB700B"/>
  </sheetPr>
  <dimension ref="A1:K18"/>
  <sheetViews>
    <sheetView showGridLines="0" view="pageBreakPreview" zoomScaleNormal="100" zoomScaleSheetLayoutView="100" workbookViewId="0">
      <selection activeCell="A10" sqref="A10"/>
    </sheetView>
  </sheetViews>
  <sheetFormatPr baseColWidth="10" defaultRowHeight="12.75" x14ac:dyDescent="0.2"/>
  <cols>
    <col min="1" max="1" width="44" customWidth="1"/>
    <col min="2" max="2" width="2.85546875" customWidth="1"/>
    <col min="3" max="4" width="15.7109375" customWidth="1"/>
    <col min="5" max="5" width="15.140625" customWidth="1"/>
    <col min="6" max="6" width="3.42578125" customWidth="1"/>
    <col min="7" max="7" width="7.85546875" customWidth="1"/>
    <col min="8" max="8" width="2.140625" customWidth="1"/>
    <col min="10" max="10" width="2.28515625" customWidth="1"/>
    <col min="11" max="11" width="26.5703125" customWidth="1"/>
  </cols>
  <sheetData>
    <row r="1" spans="1:11" ht="15" x14ac:dyDescent="0.2">
      <c r="A1" s="2636" t="s">
        <v>2388</v>
      </c>
      <c r="B1" s="2636"/>
      <c r="C1" s="2532"/>
      <c r="D1" s="2532"/>
      <c r="E1" s="2532"/>
      <c r="F1" s="2532"/>
      <c r="G1" s="2532"/>
      <c r="H1" s="2305"/>
      <c r="I1" s="2305"/>
      <c r="J1" s="2305"/>
      <c r="K1" s="2673" t="s">
        <v>5114</v>
      </c>
    </row>
    <row r="2" spans="1:11" ht="15" x14ac:dyDescent="0.2">
      <c r="A2" s="2636" t="s">
        <v>2397</v>
      </c>
      <c r="B2" s="2636"/>
      <c r="C2" s="2129"/>
      <c r="D2" s="2129"/>
      <c r="E2" s="2129"/>
      <c r="F2" s="2129"/>
      <c r="G2" s="2129"/>
      <c r="H2" s="2146"/>
      <c r="I2" s="2146"/>
      <c r="J2" s="2146"/>
      <c r="K2" s="2146"/>
    </row>
    <row r="3" spans="1:11" ht="15" customHeight="1" x14ac:dyDescent="0.2">
      <c r="A3" s="2536">
        <v>2013</v>
      </c>
      <c r="B3" s="2536"/>
      <c r="C3" s="2129"/>
      <c r="D3" s="2129"/>
      <c r="E3" s="2129"/>
      <c r="F3" s="2129"/>
      <c r="G3" s="2129"/>
      <c r="H3" s="2146"/>
      <c r="I3" s="2146"/>
      <c r="J3" s="2146"/>
      <c r="K3" s="2146"/>
    </row>
    <row r="4" spans="1:11" ht="15" x14ac:dyDescent="0.2">
      <c r="A4" s="2595"/>
      <c r="B4" s="2595"/>
      <c r="C4" s="2129"/>
      <c r="D4" s="2129"/>
      <c r="E4" s="2129"/>
      <c r="F4" s="2129"/>
      <c r="G4" s="2129"/>
      <c r="H4" s="2146"/>
      <c r="I4" s="2146"/>
      <c r="J4" s="2146"/>
      <c r="K4" s="2146"/>
    </row>
    <row r="5" spans="1:11" ht="45.75" customHeight="1" x14ac:dyDescent="0.2">
      <c r="A5" s="2671" t="s">
        <v>181</v>
      </c>
      <c r="B5" s="2671"/>
      <c r="C5" s="2671" t="s">
        <v>21</v>
      </c>
      <c r="D5" s="2671" t="s">
        <v>29</v>
      </c>
      <c r="E5" s="5934" t="s">
        <v>119</v>
      </c>
      <c r="F5" s="5934"/>
      <c r="G5" s="5934" t="s">
        <v>182</v>
      </c>
      <c r="H5" s="5934"/>
      <c r="I5" s="5934" t="s">
        <v>20</v>
      </c>
      <c r="J5" s="5934"/>
      <c r="K5" s="2671" t="s">
        <v>30</v>
      </c>
    </row>
    <row r="6" spans="1:11" ht="21.75" customHeight="1" x14ac:dyDescent="0.2">
      <c r="A6" s="5926" t="s">
        <v>2200</v>
      </c>
      <c r="B6" s="5926"/>
      <c r="C6" s="5927"/>
      <c r="D6" s="5927"/>
      <c r="E6" s="2448">
        <f>SUM(E7)</f>
        <v>384533.00140000001</v>
      </c>
      <c r="F6" s="2058"/>
      <c r="G6" s="2748"/>
      <c r="H6" s="2749"/>
      <c r="I6" s="2633">
        <f>SUM(I7)</f>
        <v>0</v>
      </c>
      <c r="J6" s="2062"/>
      <c r="K6" s="2747"/>
    </row>
    <row r="7" spans="1:11" ht="19.5" customHeight="1" x14ac:dyDescent="0.2">
      <c r="A7" s="5889" t="s">
        <v>289</v>
      </c>
      <c r="B7" s="5889"/>
      <c r="C7" s="5889"/>
      <c r="D7" s="5890"/>
      <c r="E7" s="2446">
        <f>SUM(E8:E13)</f>
        <v>384533.00140000001</v>
      </c>
      <c r="F7" s="2069"/>
      <c r="G7" s="2072"/>
      <c r="H7" s="2073"/>
      <c r="I7" s="2641">
        <f>SUM(I8:I13)</f>
        <v>0</v>
      </c>
      <c r="J7" s="2074"/>
      <c r="K7" s="2747"/>
    </row>
    <row r="8" spans="1:11" ht="27.75" customHeight="1" x14ac:dyDescent="0.2">
      <c r="A8" s="2411" t="s">
        <v>2527</v>
      </c>
      <c r="B8" s="1968"/>
      <c r="C8" s="2335" t="s">
        <v>303</v>
      </c>
      <c r="D8" s="1967" t="s">
        <v>497</v>
      </c>
      <c r="E8" s="2449">
        <v>61819.000800000002</v>
      </c>
      <c r="F8" s="2750"/>
      <c r="G8" s="1966">
        <v>0.13</v>
      </c>
      <c r="H8" s="2750"/>
      <c r="I8" s="2632" t="s">
        <v>2298</v>
      </c>
      <c r="J8" s="1991"/>
      <c r="K8" s="2672" t="s">
        <v>1821</v>
      </c>
    </row>
    <row r="9" spans="1:11" ht="30" customHeight="1" x14ac:dyDescent="0.2">
      <c r="A9" s="2411" t="s">
        <v>2531</v>
      </c>
      <c r="B9" s="1968"/>
      <c r="C9" s="2335" t="s">
        <v>303</v>
      </c>
      <c r="D9" s="1967" t="s">
        <v>497</v>
      </c>
      <c r="E9" s="2498">
        <v>40369.995199999998</v>
      </c>
      <c r="F9" s="2750"/>
      <c r="G9" s="1966">
        <v>0.18</v>
      </c>
      <c r="H9" s="2750"/>
      <c r="I9" s="2632" t="s">
        <v>2299</v>
      </c>
      <c r="J9" s="1991"/>
      <c r="K9" s="2672" t="s">
        <v>1821</v>
      </c>
    </row>
    <row r="10" spans="1:11" ht="25.5" x14ac:dyDescent="0.2">
      <c r="A10" s="2411" t="s">
        <v>5115</v>
      </c>
      <c r="B10" s="1968"/>
      <c r="C10" s="1967" t="s">
        <v>2603</v>
      </c>
      <c r="D10" s="1967" t="s">
        <v>1805</v>
      </c>
      <c r="E10" s="2449">
        <v>26742.002</v>
      </c>
      <c r="F10" s="2750"/>
      <c r="G10" s="1966">
        <v>0.1</v>
      </c>
      <c r="H10" s="2750"/>
      <c r="I10" s="2632" t="s">
        <v>2298</v>
      </c>
      <c r="J10" s="1991"/>
      <c r="K10" s="2672" t="s">
        <v>1821</v>
      </c>
    </row>
    <row r="11" spans="1:11" ht="25.5" x14ac:dyDescent="0.2">
      <c r="A11" s="2411" t="s">
        <v>2529</v>
      </c>
      <c r="B11" s="1968"/>
      <c r="C11" s="1967" t="s">
        <v>2603</v>
      </c>
      <c r="D11" s="1967" t="s">
        <v>1805</v>
      </c>
      <c r="E11" s="2449">
        <v>34647.999400000001</v>
      </c>
      <c r="F11" s="2750"/>
      <c r="G11" s="1966">
        <v>0.17</v>
      </c>
      <c r="H11" s="2750"/>
      <c r="I11" s="2632" t="s">
        <v>2252</v>
      </c>
      <c r="J11" s="1991"/>
      <c r="K11" s="2672" t="s">
        <v>1821</v>
      </c>
    </row>
    <row r="12" spans="1:11" ht="25.5" x14ac:dyDescent="0.2">
      <c r="A12" s="2411" t="s">
        <v>2530</v>
      </c>
      <c r="B12" s="1968"/>
      <c r="C12" s="1967" t="s">
        <v>2603</v>
      </c>
      <c r="D12" s="1967" t="s">
        <v>1806</v>
      </c>
      <c r="E12" s="2449">
        <v>36954.004000000001</v>
      </c>
      <c r="F12" s="2750"/>
      <c r="G12" s="1966">
        <v>0.1</v>
      </c>
      <c r="H12" s="2750"/>
      <c r="I12" s="2632" t="s">
        <v>2298</v>
      </c>
      <c r="J12" s="1991"/>
      <c r="K12" s="2672" t="s">
        <v>1821</v>
      </c>
    </row>
    <row r="13" spans="1:11" ht="25.5" x14ac:dyDescent="0.2">
      <c r="A13" s="2411" t="s">
        <v>2536</v>
      </c>
      <c r="B13" s="1968"/>
      <c r="C13" s="1967" t="s">
        <v>2603</v>
      </c>
      <c r="D13" s="1967" t="s">
        <v>2661</v>
      </c>
      <c r="E13" s="2498">
        <v>184000</v>
      </c>
      <c r="F13" s="2750"/>
      <c r="G13" s="1966">
        <v>0.25</v>
      </c>
      <c r="H13" s="2750"/>
      <c r="I13" s="2632" t="s">
        <v>2304</v>
      </c>
      <c r="J13" s="1991"/>
      <c r="K13" s="2672" t="s">
        <v>1821</v>
      </c>
    </row>
    <row r="14" spans="1:11" ht="18" customHeight="1" x14ac:dyDescent="0.2">
      <c r="A14" s="5926" t="s">
        <v>2100</v>
      </c>
      <c r="B14" s="5926"/>
      <c r="C14" s="5927"/>
      <c r="D14" s="5927"/>
      <c r="E14" s="2448">
        <f>SUM(E15)</f>
        <v>5000000</v>
      </c>
      <c r="F14" s="2058"/>
      <c r="G14" s="2748"/>
      <c r="H14" s="2749"/>
      <c r="I14" s="2633">
        <f>SUM(I15)</f>
        <v>0</v>
      </c>
      <c r="J14" s="2062"/>
      <c r="K14" s="2747"/>
    </row>
    <row r="15" spans="1:11" ht="21.75" customHeight="1" x14ac:dyDescent="0.2">
      <c r="A15" s="5889" t="s">
        <v>294</v>
      </c>
      <c r="B15" s="5889"/>
      <c r="C15" s="5889"/>
      <c r="D15" s="5890"/>
      <c r="E15" s="2446">
        <f>SUM(E16)</f>
        <v>5000000</v>
      </c>
      <c r="F15" s="2069"/>
      <c r="G15" s="2072"/>
      <c r="H15" s="2073"/>
      <c r="I15" s="2641">
        <f>SUM(I16)</f>
        <v>0</v>
      </c>
      <c r="J15" s="2074"/>
      <c r="K15" s="2747"/>
    </row>
    <row r="16" spans="1:11" ht="42" customHeight="1" x14ac:dyDescent="0.2">
      <c r="A16" s="2412" t="s">
        <v>993</v>
      </c>
      <c r="B16" s="2214"/>
      <c r="C16" s="1959" t="s">
        <v>992</v>
      </c>
      <c r="D16" s="1959" t="s">
        <v>496</v>
      </c>
      <c r="E16" s="2469">
        <v>5000000</v>
      </c>
      <c r="F16" s="2751"/>
      <c r="G16" s="1958">
        <v>0.6</v>
      </c>
      <c r="H16" s="2751"/>
      <c r="I16" s="2634" t="s">
        <v>916</v>
      </c>
      <c r="J16" s="2220"/>
      <c r="K16" s="2410"/>
    </row>
    <row r="17" spans="1:11" x14ac:dyDescent="0.2">
      <c r="A17" s="1974"/>
      <c r="B17" s="1974"/>
      <c r="C17" s="1952"/>
      <c r="D17" s="1952"/>
      <c r="E17" s="2646"/>
      <c r="F17" s="2752"/>
      <c r="G17" s="1950"/>
      <c r="H17" s="2752"/>
      <c r="I17" s="2713"/>
      <c r="J17" s="2001"/>
      <c r="K17" s="1946"/>
    </row>
    <row r="18" spans="1:11" x14ac:dyDescent="0.2">
      <c r="A18" s="2042" t="s">
        <v>1273</v>
      </c>
      <c r="B18" s="2042"/>
      <c r="C18" s="2730"/>
      <c r="D18" s="2730"/>
      <c r="E18" s="2731"/>
      <c r="F18" s="2731"/>
      <c r="G18" s="2732"/>
      <c r="H18" s="2732"/>
      <c r="I18" s="2730"/>
      <c r="J18" s="2730"/>
      <c r="K18" s="2241"/>
    </row>
  </sheetData>
  <mergeCells count="7">
    <mergeCell ref="E5:F5"/>
    <mergeCell ref="G5:H5"/>
    <mergeCell ref="I5:J5"/>
    <mergeCell ref="A7:D7"/>
    <mergeCell ref="A15:D15"/>
    <mergeCell ref="A14:D14"/>
    <mergeCell ref="A6:D6"/>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tabColor rgb="FFEB700B"/>
  </sheetPr>
  <dimension ref="A1:D21"/>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5.28515625" style="58" customWidth="1"/>
    <col min="2" max="2" width="14.28515625" style="58" customWidth="1"/>
    <col min="3" max="3" width="7"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4" ht="15" x14ac:dyDescent="0.25">
      <c r="A1" s="2602" t="s">
        <v>5214</v>
      </c>
      <c r="B1" s="5991" t="s">
        <v>5062</v>
      </c>
      <c r="C1" s="5991"/>
    </row>
    <row r="2" spans="1:4" ht="15" x14ac:dyDescent="0.25">
      <c r="A2" s="4956">
        <v>2013</v>
      </c>
      <c r="B2" s="2474"/>
      <c r="C2" s="2474"/>
    </row>
    <row r="3" spans="1:4" x14ac:dyDescent="0.25">
      <c r="A3" s="2504"/>
      <c r="B3" s="2474"/>
      <c r="C3" s="2474"/>
    </row>
    <row r="4" spans="1:4" ht="36" customHeight="1" x14ac:dyDescent="0.25">
      <c r="A4" s="4944" t="s">
        <v>33</v>
      </c>
      <c r="B4" s="5966" t="s">
        <v>119</v>
      </c>
      <c r="C4" s="5966"/>
    </row>
    <row r="5" spans="1:4" s="17" customFormat="1" ht="24" customHeight="1" x14ac:dyDescent="0.25">
      <c r="A5" s="4951" t="s">
        <v>31</v>
      </c>
      <c r="B5" s="2473">
        <f>SUM(B6:B8)</f>
        <v>4945000</v>
      </c>
      <c r="C5" s="2231"/>
    </row>
    <row r="6" spans="1:4" s="60" customFormat="1" ht="30.95" customHeight="1" x14ac:dyDescent="0.2">
      <c r="A6" s="5089" t="s">
        <v>1622</v>
      </c>
      <c r="B6" s="5112">
        <f>'22-E382op-Pyproc'!O7</f>
        <v>2967000</v>
      </c>
      <c r="C6" s="5125"/>
    </row>
    <row r="7" spans="1:4" s="60" customFormat="1" ht="30.95" customHeight="1" x14ac:dyDescent="0.2">
      <c r="A7" s="5057" t="s">
        <v>909</v>
      </c>
      <c r="B7" s="2677">
        <f>'22-E382op-Pyproc'!O14</f>
        <v>989000</v>
      </c>
      <c r="C7" s="2157"/>
    </row>
    <row r="8" spans="1:4" s="60" customFormat="1" ht="30.95" customHeight="1" x14ac:dyDescent="0.2">
      <c r="A8" s="5093" t="s">
        <v>2200</v>
      </c>
      <c r="B8" s="5118">
        <f>'22-E382op-Pyproc (2)'!E6</f>
        <v>989000</v>
      </c>
      <c r="C8" s="5126"/>
    </row>
    <row r="9" spans="1:4" s="60" customFormat="1" ht="12.75" customHeight="1" x14ac:dyDescent="0.2">
      <c r="A9" s="4960"/>
      <c r="B9" s="2157"/>
      <c r="C9" s="2157"/>
    </row>
    <row r="10" spans="1:4" s="129" customFormat="1" x14ac:dyDescent="0.25">
      <c r="A10" s="2042" t="s">
        <v>1273</v>
      </c>
      <c r="B10" s="2241"/>
      <c r="C10" s="2241"/>
      <c r="D10" s="58"/>
    </row>
    <row r="11" spans="1:4" ht="24" customHeight="1" x14ac:dyDescent="0.25"/>
    <row r="13" spans="1:4" ht="24" customHeight="1" x14ac:dyDescent="0.25"/>
    <row r="14" spans="1:4" ht="15.75" customHeight="1" x14ac:dyDescent="0.25"/>
    <row r="16" spans="1:4" ht="24.75" customHeight="1" x14ac:dyDescent="0.25"/>
    <row r="18" ht="24.75" customHeight="1" x14ac:dyDescent="0.25"/>
    <row r="19" ht="24" customHeight="1" x14ac:dyDescent="0.25"/>
    <row r="20" ht="24" customHeight="1" x14ac:dyDescent="0.25"/>
    <row r="21" ht="24.75" customHeight="1" x14ac:dyDescent="0.25"/>
  </sheetData>
  <mergeCells count="2">
    <mergeCell ref="B4:C4"/>
    <mergeCell ref="B1:C1"/>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&amp;R&amp;"Tahoma,Normal"333</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tabColor rgb="FFEB700B"/>
  </sheetPr>
  <dimension ref="A1:AP47"/>
  <sheetViews>
    <sheetView showGridLines="0" view="pageBreakPreview" topLeftCell="K1" zoomScaleNormal="70" zoomScaleSheetLayoutView="100" workbookViewId="0">
      <selection activeCell="AD9" sqref="AD9"/>
    </sheetView>
  </sheetViews>
  <sheetFormatPr baseColWidth="10" defaultColWidth="11.42578125" defaultRowHeight="15.75" x14ac:dyDescent="0.25"/>
  <cols>
    <col min="1" max="1" width="9.140625" style="17" hidden="1" customWidth="1"/>
    <col min="2" max="2" width="8.42578125" style="17" hidden="1" customWidth="1"/>
    <col min="3" max="3" width="11.85546875" style="17" hidden="1" customWidth="1"/>
    <col min="4" max="5" width="11.28515625" style="17" hidden="1" customWidth="1"/>
    <col min="6" max="6" width="9.42578125" style="17" hidden="1" customWidth="1"/>
    <col min="7" max="7" width="21.5703125" style="17" hidden="1" customWidth="1"/>
    <col min="8" max="8" width="15.5703125" style="17" hidden="1" customWidth="1"/>
    <col min="9" max="9" width="30.5703125" style="17" hidden="1" customWidth="1"/>
    <col min="10" max="10" width="9" style="17" hidden="1" customWidth="1"/>
    <col min="11" max="11" width="41.7109375" style="17" customWidth="1"/>
    <col min="12" max="12" width="1.7109375" style="17" customWidth="1"/>
    <col min="13" max="14" width="15.7109375" style="17" customWidth="1"/>
    <col min="15" max="15" width="15.7109375" style="168" customWidth="1"/>
    <col min="16" max="16" width="1.85546875" style="3" customWidth="1"/>
    <col min="17" max="17" width="7.85546875" style="170" customWidth="1"/>
    <col min="18" max="18" width="1.85546875" style="3" customWidth="1"/>
    <col min="19" max="19" width="11.28515625" style="17" customWidth="1"/>
    <col min="20" max="20" width="1.85546875" style="3" customWidth="1"/>
    <col min="21" max="21" width="30.42578125" style="17" customWidth="1"/>
    <col min="22" max="22" width="10" style="17" hidden="1" customWidth="1"/>
    <col min="23" max="23" width="11.140625" style="17" hidden="1" customWidth="1"/>
    <col min="24" max="24" width="13.140625" style="17" hidden="1" customWidth="1"/>
    <col min="25" max="25" width="8" style="17" hidden="1" customWidth="1"/>
    <col min="26" max="26" width="9.42578125" style="17" hidden="1" customWidth="1"/>
    <col min="27" max="27" width="28.5703125" style="17" hidden="1" customWidth="1"/>
    <col min="28" max="28" width="25" style="17" hidden="1" customWidth="1"/>
    <col min="29" max="29" width="31.42578125" style="17" hidden="1" customWidth="1"/>
    <col min="30" max="30" width="12.5703125" style="17" hidden="1" customWidth="1"/>
    <col min="31" max="31" width="16.7109375" style="17" hidden="1" customWidth="1"/>
    <col min="32" max="32" width="20.7109375" style="17" hidden="1" customWidth="1"/>
    <col min="33" max="33" width="14" style="17" hidden="1" customWidth="1"/>
    <col min="34" max="34" width="21" style="17" hidden="1" customWidth="1"/>
    <col min="35" max="35" width="14" style="17" hidden="1" customWidth="1"/>
    <col min="36" max="36" width="27.85546875" style="17" hidden="1" customWidth="1"/>
    <col min="37" max="42" width="11.42578125" style="17" hidden="1" customWidth="1"/>
    <col min="43" max="16384" width="11.42578125" style="17"/>
  </cols>
  <sheetData>
    <row r="1" spans="1:42" ht="15" customHeight="1" x14ac:dyDescent="0.25">
      <c r="K1" s="2636" t="s">
        <v>2398</v>
      </c>
      <c r="L1" s="2636"/>
      <c r="M1" s="2532"/>
      <c r="N1" s="2532"/>
      <c r="O1" s="2532"/>
      <c r="P1" s="2305"/>
      <c r="Q1" s="2305"/>
      <c r="R1" s="2305"/>
      <c r="S1" s="2305"/>
      <c r="T1" s="2305"/>
      <c r="U1" s="2673" t="s">
        <v>5119</v>
      </c>
      <c r="W1" s="195"/>
      <c r="X1" s="195"/>
    </row>
    <row r="2" spans="1:42" ht="15" customHeight="1" x14ac:dyDescent="0.25">
      <c r="K2" s="2636" t="s">
        <v>2399</v>
      </c>
      <c r="L2" s="2636"/>
      <c r="M2" s="2129"/>
      <c r="N2" s="2129"/>
      <c r="O2" s="2129"/>
      <c r="P2" s="2146"/>
      <c r="Q2" s="2146"/>
      <c r="R2" s="2146"/>
      <c r="S2" s="2146"/>
      <c r="T2" s="2146"/>
      <c r="U2" s="2146"/>
      <c r="W2" s="196"/>
      <c r="X2" s="196"/>
      <c r="Y2" s="197"/>
    </row>
    <row r="3" spans="1:42" ht="15" customHeight="1" x14ac:dyDescent="0.25">
      <c r="K3" s="2536">
        <v>2013</v>
      </c>
      <c r="L3" s="2536"/>
      <c r="M3" s="2129"/>
      <c r="N3" s="2129"/>
      <c r="O3" s="2129"/>
      <c r="P3" s="2146"/>
      <c r="Q3" s="2146"/>
      <c r="R3" s="2146"/>
      <c r="S3" s="2146"/>
      <c r="T3" s="2146"/>
      <c r="U3" s="2146"/>
      <c r="W3" s="196"/>
      <c r="X3" s="196"/>
      <c r="Y3" s="197"/>
    </row>
    <row r="4" spans="1:42" ht="12.75" customHeight="1" x14ac:dyDescent="0.25">
      <c r="K4" s="2504"/>
      <c r="L4" s="2504"/>
      <c r="M4" s="2146"/>
      <c r="N4" s="2146"/>
      <c r="O4" s="2146"/>
      <c r="P4" s="2146"/>
      <c r="Q4" s="2146"/>
      <c r="R4" s="2146"/>
      <c r="S4" s="2146"/>
      <c r="T4" s="2146"/>
      <c r="U4" s="2146"/>
      <c r="W4" s="196"/>
      <c r="X4" s="196"/>
      <c r="Y4" s="197"/>
    </row>
    <row r="5" spans="1:42" ht="48.75" customHeight="1" x14ac:dyDescent="0.25">
      <c r="A5" s="332" t="s">
        <v>50</v>
      </c>
      <c r="B5" s="332" t="s">
        <v>44</v>
      </c>
      <c r="C5" s="332" t="s">
        <v>172</v>
      </c>
      <c r="D5" s="567" t="s">
        <v>261</v>
      </c>
      <c r="E5" s="1289"/>
      <c r="F5" s="332" t="s">
        <v>176</v>
      </c>
      <c r="G5" s="332" t="s">
        <v>179</v>
      </c>
      <c r="H5" s="332" t="s">
        <v>178</v>
      </c>
      <c r="I5" s="332" t="s">
        <v>174</v>
      </c>
      <c r="J5" s="2757" t="s">
        <v>175</v>
      </c>
      <c r="K5" s="2671" t="s">
        <v>181</v>
      </c>
      <c r="L5" s="2671"/>
      <c r="M5" s="2671" t="s">
        <v>21</v>
      </c>
      <c r="N5" s="2671" t="s">
        <v>29</v>
      </c>
      <c r="O5" s="5934" t="s">
        <v>119</v>
      </c>
      <c r="P5" s="5934"/>
      <c r="Q5" s="5934" t="s">
        <v>182</v>
      </c>
      <c r="R5" s="5934"/>
      <c r="S5" s="5934" t="s">
        <v>20</v>
      </c>
      <c r="T5" s="5934"/>
      <c r="U5" s="2671" t="s">
        <v>30</v>
      </c>
      <c r="V5" s="2761"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2" ht="21.75" customHeight="1" x14ac:dyDescent="0.25">
      <c r="A6" s="260" t="s">
        <v>1823</v>
      </c>
      <c r="B6" s="218"/>
      <c r="C6" s="235"/>
      <c r="D6" s="235"/>
      <c r="E6" s="235"/>
      <c r="F6" s="235"/>
      <c r="G6" s="236"/>
      <c r="H6" s="236"/>
      <c r="I6" s="235"/>
      <c r="J6" s="2758"/>
      <c r="K6" s="5885" t="s">
        <v>31</v>
      </c>
      <c r="L6" s="5885"/>
      <c r="M6" s="5885"/>
      <c r="N6" s="5885"/>
      <c r="O6" s="2663">
        <f>SUM(O7,O14,'22-E382op-Pyproc (2)'!E6)</f>
        <v>4945000</v>
      </c>
      <c r="P6" s="2604"/>
      <c r="Q6" s="2465"/>
      <c r="R6" s="2606"/>
      <c r="S6" s="2629">
        <f>SUM(S7,S14,'22-E382op-Pyproc (2)'!I6)</f>
        <v>14085</v>
      </c>
      <c r="T6" s="2608"/>
      <c r="U6" s="2609"/>
      <c r="V6" s="2762"/>
      <c r="W6" s="326"/>
      <c r="X6" s="225"/>
      <c r="Y6" s="226">
        <f>SUM(Y7,Y14,Y21)</f>
        <v>4</v>
      </c>
      <c r="Z6" s="226">
        <f>SUM(Z7,Z14,Z21)</f>
        <v>4</v>
      </c>
      <c r="AA6" s="226"/>
      <c r="AB6" s="226"/>
      <c r="AC6" s="226"/>
      <c r="AD6" s="226"/>
      <c r="AE6" s="226"/>
      <c r="AF6" s="226"/>
      <c r="AG6" s="226"/>
      <c r="AH6" s="226"/>
      <c r="AI6" s="226"/>
      <c r="AJ6" s="226"/>
    </row>
    <row r="7" spans="1:42" ht="16.5" x14ac:dyDescent="0.25">
      <c r="A7" s="1406"/>
      <c r="B7" s="1406"/>
      <c r="C7" s="1406"/>
      <c r="D7" s="1406"/>
      <c r="E7" s="1406"/>
      <c r="F7" s="1406"/>
      <c r="G7" s="317"/>
      <c r="H7" s="213"/>
      <c r="I7" s="1406"/>
      <c r="J7" s="2759"/>
      <c r="K7" s="5992" t="s">
        <v>1622</v>
      </c>
      <c r="L7" s="5992"/>
      <c r="M7" s="5993"/>
      <c r="N7" s="5993"/>
      <c r="O7" s="2773">
        <f>SUM(O8,O12)</f>
        <v>2967000</v>
      </c>
      <c r="P7" s="2767"/>
      <c r="Q7" s="2771"/>
      <c r="R7" s="2768"/>
      <c r="S7" s="2774">
        <f>SUM(S8,S12)</f>
        <v>0</v>
      </c>
      <c r="T7" s="2769"/>
      <c r="U7" s="2766"/>
      <c r="V7" s="2763"/>
      <c r="W7" s="537"/>
      <c r="X7" s="209"/>
      <c r="Y7" s="209">
        <f>SUM(Y8,Y12)</f>
        <v>0</v>
      </c>
      <c r="Z7" s="209">
        <f>SUM(Z8,Z12)</f>
        <v>0</v>
      </c>
      <c r="AA7" s="209"/>
      <c r="AB7" s="209"/>
      <c r="AC7" s="216"/>
      <c r="AD7" s="209"/>
      <c r="AE7" s="209"/>
      <c r="AF7" s="209"/>
      <c r="AG7" s="209"/>
      <c r="AH7" s="209"/>
      <c r="AI7" s="209"/>
      <c r="AJ7" s="209"/>
    </row>
    <row r="8" spans="1:42" x14ac:dyDescent="0.25">
      <c r="A8" s="101"/>
      <c r="B8" s="100"/>
      <c r="C8" s="100"/>
      <c r="D8" s="96"/>
      <c r="E8" s="96"/>
      <c r="F8" s="96"/>
      <c r="G8" s="269"/>
      <c r="H8" s="128"/>
      <c r="I8" s="96"/>
      <c r="J8" s="2760"/>
      <c r="K8" s="5889" t="s">
        <v>294</v>
      </c>
      <c r="L8" s="5889"/>
      <c r="M8" s="5889"/>
      <c r="N8" s="5890"/>
      <c r="O8" s="2446">
        <f>SUM(O9:O11)</f>
        <v>2487000</v>
      </c>
      <c r="P8" s="2069"/>
      <c r="Q8" s="2072"/>
      <c r="R8" s="2073"/>
      <c r="S8" s="2641">
        <f>SUM(S9:S11)</f>
        <v>0</v>
      </c>
      <c r="T8" s="2074"/>
      <c r="U8" s="2075"/>
      <c r="V8" s="2764"/>
      <c r="W8" s="538"/>
      <c r="X8" s="205"/>
      <c r="Y8" s="147">
        <f>SUM(Y9:Y11)</f>
        <v>0</v>
      </c>
      <c r="Z8" s="147">
        <f>SUM(Z9:Z11)</f>
        <v>0</v>
      </c>
      <c r="AA8" s="200"/>
      <c r="AB8" s="200"/>
      <c r="AC8" s="200"/>
      <c r="AD8" s="101"/>
      <c r="AE8" s="101"/>
      <c r="AF8" s="101"/>
      <c r="AG8" s="101"/>
      <c r="AH8" s="101"/>
      <c r="AI8" s="101"/>
      <c r="AJ8" s="101"/>
    </row>
    <row r="9" spans="1:42" s="587" customFormat="1" ht="36" customHeight="1" x14ac:dyDescent="0.25">
      <c r="A9" s="718" t="s">
        <v>869</v>
      </c>
      <c r="B9" s="1183" t="s">
        <v>867</v>
      </c>
      <c r="C9" s="718" t="s">
        <v>285</v>
      </c>
      <c r="D9" s="694" t="s">
        <v>1824</v>
      </c>
      <c r="E9" s="1243" t="s">
        <v>281</v>
      </c>
      <c r="F9" s="1397" t="s">
        <v>296</v>
      </c>
      <c r="G9" s="759" t="s">
        <v>1825</v>
      </c>
      <c r="H9" s="715" t="s">
        <v>294</v>
      </c>
      <c r="I9" s="862" t="s">
        <v>1618</v>
      </c>
      <c r="J9" s="1108">
        <v>2013</v>
      </c>
      <c r="K9" s="2486" t="s">
        <v>1826</v>
      </c>
      <c r="L9" s="2012"/>
      <c r="M9" s="2335" t="s">
        <v>312</v>
      </c>
      <c r="N9" s="1990" t="s">
        <v>5121</v>
      </c>
      <c r="O9" s="2449">
        <v>783000</v>
      </c>
      <c r="P9" s="1965"/>
      <c r="Q9" s="1966">
        <v>0.55000000000000004</v>
      </c>
      <c r="R9" s="1965"/>
      <c r="S9" s="2643" t="s">
        <v>2629</v>
      </c>
      <c r="T9" s="1963"/>
      <c r="U9" s="2775" t="s">
        <v>1802</v>
      </c>
      <c r="V9" s="1422">
        <v>0</v>
      </c>
      <c r="W9" s="1423" t="s">
        <v>281</v>
      </c>
      <c r="X9" s="1423" t="s">
        <v>281</v>
      </c>
      <c r="Y9" s="1424">
        <v>0</v>
      </c>
      <c r="Z9" s="1425">
        <v>0</v>
      </c>
      <c r="AA9" s="1423" t="s">
        <v>281</v>
      </c>
      <c r="AB9" s="1423" t="s">
        <v>281</v>
      </c>
      <c r="AC9" s="1426"/>
      <c r="AD9" s="1284" t="s">
        <v>5120</v>
      </c>
      <c r="AE9" s="1284" t="s">
        <v>1827</v>
      </c>
      <c r="AF9" s="1284" t="s">
        <v>1828</v>
      </c>
      <c r="AG9" s="1404">
        <v>41578</v>
      </c>
      <c r="AH9" s="756" t="s">
        <v>287</v>
      </c>
      <c r="AI9" s="755" t="s">
        <v>287</v>
      </c>
      <c r="AJ9" s="1243" t="s">
        <v>281</v>
      </c>
      <c r="AK9" s="755" t="s">
        <v>287</v>
      </c>
      <c r="AL9" s="755" t="s">
        <v>287</v>
      </c>
      <c r="AM9" s="755" t="s">
        <v>287</v>
      </c>
      <c r="AN9" s="755" t="s">
        <v>287</v>
      </c>
      <c r="AO9" s="755" t="s">
        <v>287</v>
      </c>
      <c r="AP9" s="1219" t="s">
        <v>287</v>
      </c>
    </row>
    <row r="10" spans="1:42" s="587" customFormat="1" ht="36" customHeight="1" x14ac:dyDescent="0.25">
      <c r="A10" s="718" t="s">
        <v>869</v>
      </c>
      <c r="B10" s="1183" t="s">
        <v>867</v>
      </c>
      <c r="C10" s="718" t="s">
        <v>285</v>
      </c>
      <c r="D10" s="694" t="s">
        <v>1824</v>
      </c>
      <c r="E10" s="1243" t="s">
        <v>281</v>
      </c>
      <c r="F10" s="1397" t="s">
        <v>296</v>
      </c>
      <c r="G10" s="759" t="s">
        <v>1825</v>
      </c>
      <c r="H10" s="715" t="s">
        <v>294</v>
      </c>
      <c r="I10" s="862" t="s">
        <v>1618</v>
      </c>
      <c r="J10" s="1108">
        <v>2013</v>
      </c>
      <c r="K10" s="2486" t="s">
        <v>1826</v>
      </c>
      <c r="L10" s="2012"/>
      <c r="M10" s="2335" t="s">
        <v>312</v>
      </c>
      <c r="N10" s="1990" t="s">
        <v>1829</v>
      </c>
      <c r="O10" s="2449">
        <v>783000</v>
      </c>
      <c r="P10" s="1965"/>
      <c r="Q10" s="1966">
        <v>0.55000000000000004</v>
      </c>
      <c r="R10" s="1965"/>
      <c r="S10" s="2643" t="s">
        <v>2629</v>
      </c>
      <c r="T10" s="1963"/>
      <c r="U10" s="2775" t="s">
        <v>1802</v>
      </c>
      <c r="V10" s="1422">
        <v>0</v>
      </c>
      <c r="W10" s="1423" t="s">
        <v>281</v>
      </c>
      <c r="X10" s="1423" t="s">
        <v>281</v>
      </c>
      <c r="Y10" s="1424">
        <v>0</v>
      </c>
      <c r="Z10" s="1425">
        <v>0</v>
      </c>
      <c r="AA10" s="1423" t="s">
        <v>281</v>
      </c>
      <c r="AB10" s="1423" t="s">
        <v>281</v>
      </c>
      <c r="AC10" s="1426"/>
      <c r="AD10" s="1284" t="s">
        <v>5120</v>
      </c>
      <c r="AE10" s="1284" t="s">
        <v>1827</v>
      </c>
      <c r="AF10" s="1284" t="s">
        <v>1828</v>
      </c>
      <c r="AG10" s="1404">
        <v>41578</v>
      </c>
      <c r="AH10" s="756" t="s">
        <v>287</v>
      </c>
      <c r="AI10" s="755" t="s">
        <v>287</v>
      </c>
      <c r="AJ10" s="1243" t="s">
        <v>281</v>
      </c>
      <c r="AK10" s="755" t="s">
        <v>287</v>
      </c>
      <c r="AL10" s="755" t="s">
        <v>287</v>
      </c>
      <c r="AM10" s="755" t="s">
        <v>287</v>
      </c>
      <c r="AN10" s="755" t="s">
        <v>287</v>
      </c>
      <c r="AO10" s="755" t="s">
        <v>287</v>
      </c>
      <c r="AP10" s="1219" t="s">
        <v>287</v>
      </c>
    </row>
    <row r="11" spans="1:42" s="587" customFormat="1" ht="36" customHeight="1" x14ac:dyDescent="0.25">
      <c r="A11" s="718" t="s">
        <v>869</v>
      </c>
      <c r="B11" s="1183" t="s">
        <v>867</v>
      </c>
      <c r="C11" s="718" t="s">
        <v>285</v>
      </c>
      <c r="D11" s="694" t="s">
        <v>1824</v>
      </c>
      <c r="E11" s="1243" t="s">
        <v>281</v>
      </c>
      <c r="F11" s="1397" t="s">
        <v>296</v>
      </c>
      <c r="G11" s="759" t="s">
        <v>1825</v>
      </c>
      <c r="H11" s="715" t="s">
        <v>294</v>
      </c>
      <c r="I11" s="862" t="s">
        <v>1618</v>
      </c>
      <c r="J11" s="1108">
        <v>2013</v>
      </c>
      <c r="K11" s="2486" t="s">
        <v>1830</v>
      </c>
      <c r="L11" s="2012"/>
      <c r="M11" s="2335" t="s">
        <v>303</v>
      </c>
      <c r="N11" s="1990" t="s">
        <v>1829</v>
      </c>
      <c r="O11" s="2449">
        <v>921000</v>
      </c>
      <c r="P11" s="1965"/>
      <c r="Q11" s="1966">
        <v>0.3</v>
      </c>
      <c r="R11" s="1965"/>
      <c r="S11" s="2643" t="s">
        <v>2629</v>
      </c>
      <c r="T11" s="1963"/>
      <c r="U11" s="2775" t="s">
        <v>1802</v>
      </c>
      <c r="V11" s="1422">
        <v>0</v>
      </c>
      <c r="W11" s="1423" t="s">
        <v>281</v>
      </c>
      <c r="X11" s="1423" t="s">
        <v>281</v>
      </c>
      <c r="Y11" s="1424">
        <v>0</v>
      </c>
      <c r="Z11" s="1425">
        <v>0</v>
      </c>
      <c r="AA11" s="1423" t="s">
        <v>281</v>
      </c>
      <c r="AB11" s="1423" t="s">
        <v>281</v>
      </c>
      <c r="AC11" s="1426"/>
      <c r="AD11" s="1284" t="s">
        <v>5120</v>
      </c>
      <c r="AE11" s="1284" t="s">
        <v>1827</v>
      </c>
      <c r="AF11" s="1284" t="s">
        <v>1828</v>
      </c>
      <c r="AG11" s="1404">
        <v>41578</v>
      </c>
      <c r="AH11" s="756" t="s">
        <v>287</v>
      </c>
      <c r="AI11" s="755" t="s">
        <v>287</v>
      </c>
      <c r="AJ11" s="1243" t="s">
        <v>281</v>
      </c>
      <c r="AK11" s="755" t="s">
        <v>287</v>
      </c>
      <c r="AL11" s="755" t="s">
        <v>287</v>
      </c>
      <c r="AM11" s="755" t="s">
        <v>287</v>
      </c>
      <c r="AN11" s="755" t="s">
        <v>287</v>
      </c>
      <c r="AO11" s="755" t="s">
        <v>287</v>
      </c>
      <c r="AP11" s="1219" t="s">
        <v>287</v>
      </c>
    </row>
    <row r="12" spans="1:42" ht="20.25" customHeight="1" x14ac:dyDescent="0.25">
      <c r="A12" s="101"/>
      <c r="B12" s="100"/>
      <c r="C12" s="100"/>
      <c r="D12" s="96"/>
      <c r="E12" s="96"/>
      <c r="F12" s="96"/>
      <c r="G12" s="269"/>
      <c r="H12" s="128"/>
      <c r="I12" s="96"/>
      <c r="J12" s="2760"/>
      <c r="K12" s="5889" t="s">
        <v>681</v>
      </c>
      <c r="L12" s="5889"/>
      <c r="M12" s="5889"/>
      <c r="N12" s="5890"/>
      <c r="O12" s="2446">
        <f>SUM(O13)</f>
        <v>480000</v>
      </c>
      <c r="P12" s="2069"/>
      <c r="Q12" s="2072"/>
      <c r="R12" s="2073"/>
      <c r="S12" s="2641">
        <f>SUM(S13)</f>
        <v>0</v>
      </c>
      <c r="T12" s="2074"/>
      <c r="U12" s="2747"/>
      <c r="V12" s="2764"/>
      <c r="W12" s="538"/>
      <c r="X12" s="205"/>
      <c r="Y12" s="147">
        <f>SUM(Y13)</f>
        <v>0</v>
      </c>
      <c r="Z12" s="147">
        <f>SUM(Z13)</f>
        <v>0</v>
      </c>
      <c r="AA12" s="200"/>
      <c r="AB12" s="200"/>
      <c r="AC12" s="200"/>
      <c r="AD12" s="101"/>
      <c r="AE12" s="101"/>
      <c r="AF12" s="101"/>
      <c r="AG12" s="101"/>
      <c r="AH12" s="101"/>
      <c r="AI12" s="101"/>
      <c r="AJ12" s="101"/>
    </row>
    <row r="13" spans="1:42" s="587" customFormat="1" ht="36" customHeight="1" x14ac:dyDescent="0.25">
      <c r="A13" s="740" t="s">
        <v>2379</v>
      </c>
      <c r="B13" s="1183" t="s">
        <v>867</v>
      </c>
      <c r="C13" s="1549" t="s">
        <v>285</v>
      </c>
      <c r="D13" s="1581" t="s">
        <v>1824</v>
      </c>
      <c r="E13" s="628" t="s">
        <v>281</v>
      </c>
      <c r="F13" s="1397" t="s">
        <v>296</v>
      </c>
      <c r="G13" s="1557" t="s">
        <v>1021</v>
      </c>
      <c r="H13" s="1554" t="s">
        <v>681</v>
      </c>
      <c r="I13" s="1625" t="s">
        <v>1618</v>
      </c>
      <c r="J13" s="1556">
        <v>2013</v>
      </c>
      <c r="K13" s="2411" t="s">
        <v>2306</v>
      </c>
      <c r="L13" s="1968"/>
      <c r="M13" s="1967" t="s">
        <v>2307</v>
      </c>
      <c r="N13" s="1967" t="s">
        <v>2308</v>
      </c>
      <c r="O13" s="2449">
        <v>480000</v>
      </c>
      <c r="P13" s="1965"/>
      <c r="Q13" s="1966">
        <v>0.2</v>
      </c>
      <c r="R13" s="1965"/>
      <c r="S13" s="2643" t="s">
        <v>2305</v>
      </c>
      <c r="T13" s="1963"/>
      <c r="U13" s="2775" t="s">
        <v>2277</v>
      </c>
      <c r="V13" s="1422">
        <v>0</v>
      </c>
      <c r="W13" s="1423" t="s">
        <v>281</v>
      </c>
      <c r="X13" s="1423" t="s">
        <v>281</v>
      </c>
      <c r="Y13" s="1424">
        <v>0</v>
      </c>
      <c r="Z13" s="1425">
        <v>0</v>
      </c>
      <c r="AA13" s="1423" t="s">
        <v>281</v>
      </c>
      <c r="AB13" s="1423" t="s">
        <v>281</v>
      </c>
      <c r="AC13" s="1426"/>
      <c r="AD13" s="1284"/>
      <c r="AE13" s="1284"/>
      <c r="AF13" s="1562" t="s">
        <v>2309</v>
      </c>
      <c r="AG13" s="1565">
        <v>41612</v>
      </c>
      <c r="AH13" s="756" t="s">
        <v>287</v>
      </c>
      <c r="AI13" s="755" t="s">
        <v>287</v>
      </c>
      <c r="AJ13" s="1243" t="s">
        <v>281</v>
      </c>
      <c r="AK13" s="755" t="s">
        <v>287</v>
      </c>
      <c r="AL13" s="755" t="s">
        <v>287</v>
      </c>
      <c r="AM13" s="755" t="s">
        <v>287</v>
      </c>
      <c r="AN13" s="755" t="s">
        <v>287</v>
      </c>
      <c r="AO13" s="755" t="s">
        <v>287</v>
      </c>
      <c r="AP13" s="1219" t="s">
        <v>287</v>
      </c>
    </row>
    <row r="14" spans="1:42" ht="16.5" x14ac:dyDescent="0.25">
      <c r="A14" s="1406"/>
      <c r="B14" s="1406"/>
      <c r="C14" s="1406"/>
      <c r="D14" s="1406"/>
      <c r="E14" s="1406"/>
      <c r="F14" s="1406"/>
      <c r="G14" s="317"/>
      <c r="H14" s="213"/>
      <c r="I14" s="1406"/>
      <c r="J14" s="2759"/>
      <c r="K14" s="5926" t="s">
        <v>909</v>
      </c>
      <c r="L14" s="5926"/>
      <c r="M14" s="5927"/>
      <c r="N14" s="5927"/>
      <c r="O14" s="2448">
        <f>SUM(O15,O19)</f>
        <v>989000</v>
      </c>
      <c r="P14" s="2058"/>
      <c r="Q14" s="2065"/>
      <c r="R14" s="2060"/>
      <c r="S14" s="2633">
        <f>SUM(S15,S19)</f>
        <v>14085</v>
      </c>
      <c r="T14" s="2062"/>
      <c r="U14" s="2959"/>
      <c r="V14" s="2763"/>
      <c r="W14" s="537"/>
      <c r="X14" s="209"/>
      <c r="Y14" s="209">
        <f>SUM(Y15,Y19)</f>
        <v>4</v>
      </c>
      <c r="Z14" s="209">
        <f>SUM(Z15,Z19)</f>
        <v>4</v>
      </c>
      <c r="AA14" s="209"/>
      <c r="AB14" s="209"/>
      <c r="AC14" s="216"/>
      <c r="AD14" s="209"/>
      <c r="AE14" s="209"/>
      <c r="AF14" s="209"/>
      <c r="AG14" s="209"/>
      <c r="AH14" s="209"/>
      <c r="AI14" s="209"/>
      <c r="AJ14" s="209"/>
    </row>
    <row r="15" spans="1:42" x14ac:dyDescent="0.25">
      <c r="A15" s="101"/>
      <c r="B15" s="100"/>
      <c r="C15" s="100"/>
      <c r="D15" s="96"/>
      <c r="E15" s="96"/>
      <c r="F15" s="96"/>
      <c r="G15" s="269"/>
      <c r="H15" s="128"/>
      <c r="I15" s="96"/>
      <c r="J15" s="2760"/>
      <c r="K15" s="5889" t="s">
        <v>294</v>
      </c>
      <c r="L15" s="5889"/>
      <c r="M15" s="5889"/>
      <c r="N15" s="5890"/>
      <c r="O15" s="2446">
        <f>SUM(O16:O18)</f>
        <v>829000</v>
      </c>
      <c r="P15" s="2069"/>
      <c r="Q15" s="2072"/>
      <c r="R15" s="2073"/>
      <c r="S15" s="2641">
        <f>SUM(S16:S18)</f>
        <v>14085</v>
      </c>
      <c r="T15" s="2074"/>
      <c r="U15" s="2747"/>
      <c r="V15" s="2764"/>
      <c r="W15" s="538"/>
      <c r="X15" s="205"/>
      <c r="Y15" s="147">
        <f>SUM(Y16:Y18)</f>
        <v>3</v>
      </c>
      <c r="Z15" s="147">
        <f>SUM(Z16:Z18)</f>
        <v>3</v>
      </c>
      <c r="AA15" s="200"/>
      <c r="AB15" s="200"/>
      <c r="AC15" s="200"/>
      <c r="AD15" s="101"/>
      <c r="AE15" s="101"/>
      <c r="AF15" s="101"/>
      <c r="AG15" s="101"/>
      <c r="AH15" s="101"/>
      <c r="AI15" s="101"/>
      <c r="AJ15" s="101"/>
    </row>
    <row r="16" spans="1:42" s="587" customFormat="1" ht="36" customHeight="1" x14ac:dyDescent="0.25">
      <c r="A16" s="718" t="s">
        <v>869</v>
      </c>
      <c r="B16" s="1183" t="s">
        <v>867</v>
      </c>
      <c r="C16" s="718" t="s">
        <v>285</v>
      </c>
      <c r="D16" s="694" t="s">
        <v>1824</v>
      </c>
      <c r="E16" s="1243" t="s">
        <v>281</v>
      </c>
      <c r="F16" s="1397" t="s">
        <v>296</v>
      </c>
      <c r="G16" s="759" t="s">
        <v>1825</v>
      </c>
      <c r="H16" s="715" t="s">
        <v>294</v>
      </c>
      <c r="I16" s="862" t="s">
        <v>909</v>
      </c>
      <c r="J16" s="1108">
        <v>2013</v>
      </c>
      <c r="K16" s="2486" t="s">
        <v>1826</v>
      </c>
      <c r="L16" s="2012"/>
      <c r="M16" s="2335" t="s">
        <v>312</v>
      </c>
      <c r="N16" s="1990" t="s">
        <v>5121</v>
      </c>
      <c r="O16" s="2449">
        <v>261000</v>
      </c>
      <c r="P16" s="1965"/>
      <c r="Q16" s="1966">
        <v>0.55000000000000004</v>
      </c>
      <c r="R16" s="1965"/>
      <c r="S16" s="2643">
        <v>4695</v>
      </c>
      <c r="T16" s="1963"/>
      <c r="U16" s="2775" t="s">
        <v>1831</v>
      </c>
      <c r="V16" s="1422">
        <v>0</v>
      </c>
      <c r="W16" s="1423" t="s">
        <v>281</v>
      </c>
      <c r="X16" s="1423" t="s">
        <v>281</v>
      </c>
      <c r="Y16" s="1424">
        <v>1</v>
      </c>
      <c r="Z16" s="1425">
        <v>1</v>
      </c>
      <c r="AA16" s="1423" t="s">
        <v>281</v>
      </c>
      <c r="AB16" s="1423" t="s">
        <v>281</v>
      </c>
      <c r="AC16" s="1426"/>
      <c r="AD16" s="1284" t="s">
        <v>5120</v>
      </c>
      <c r="AE16" s="1284" t="s">
        <v>1827</v>
      </c>
      <c r="AF16" s="1284" t="s">
        <v>1828</v>
      </c>
      <c r="AG16" s="1404">
        <v>41578</v>
      </c>
      <c r="AH16" s="756" t="s">
        <v>287</v>
      </c>
      <c r="AI16" s="755" t="s">
        <v>287</v>
      </c>
      <c r="AJ16" s="1243" t="s">
        <v>281</v>
      </c>
      <c r="AK16" s="755" t="s">
        <v>287</v>
      </c>
      <c r="AL16" s="755" t="s">
        <v>287</v>
      </c>
      <c r="AM16" s="755" t="s">
        <v>287</v>
      </c>
      <c r="AN16" s="755" t="s">
        <v>287</v>
      </c>
      <c r="AO16" s="755" t="s">
        <v>287</v>
      </c>
      <c r="AP16" s="1219" t="s">
        <v>287</v>
      </c>
    </row>
    <row r="17" spans="1:42" s="587" customFormat="1" ht="36" customHeight="1" x14ac:dyDescent="0.25">
      <c r="A17" s="718" t="s">
        <v>869</v>
      </c>
      <c r="B17" s="1183" t="s">
        <v>867</v>
      </c>
      <c r="C17" s="718" t="s">
        <v>285</v>
      </c>
      <c r="D17" s="694" t="s">
        <v>1824</v>
      </c>
      <c r="E17" s="1243" t="s">
        <v>281</v>
      </c>
      <c r="F17" s="1397" t="s">
        <v>296</v>
      </c>
      <c r="G17" s="759" t="s">
        <v>1825</v>
      </c>
      <c r="H17" s="715" t="s">
        <v>294</v>
      </c>
      <c r="I17" s="862" t="s">
        <v>909</v>
      </c>
      <c r="J17" s="1108">
        <v>2013</v>
      </c>
      <c r="K17" s="2486" t="s">
        <v>1826</v>
      </c>
      <c r="L17" s="2012"/>
      <c r="M17" s="2335" t="s">
        <v>312</v>
      </c>
      <c r="N17" s="1990" t="s">
        <v>1829</v>
      </c>
      <c r="O17" s="2449">
        <v>261000</v>
      </c>
      <c r="P17" s="1965"/>
      <c r="Q17" s="1966">
        <v>0.55000000000000004</v>
      </c>
      <c r="R17" s="1965"/>
      <c r="S17" s="2643">
        <v>4695</v>
      </c>
      <c r="T17" s="1963"/>
      <c r="U17" s="2775" t="s">
        <v>1831</v>
      </c>
      <c r="V17" s="1422">
        <v>0</v>
      </c>
      <c r="W17" s="1423" t="s">
        <v>281</v>
      </c>
      <c r="X17" s="1423" t="s">
        <v>281</v>
      </c>
      <c r="Y17" s="1424">
        <v>1</v>
      </c>
      <c r="Z17" s="1425">
        <v>1</v>
      </c>
      <c r="AA17" s="1423" t="s">
        <v>281</v>
      </c>
      <c r="AB17" s="1423" t="s">
        <v>281</v>
      </c>
      <c r="AC17" s="1426"/>
      <c r="AD17" s="1284" t="s">
        <v>5120</v>
      </c>
      <c r="AE17" s="1284" t="s">
        <v>1827</v>
      </c>
      <c r="AF17" s="1284" t="s">
        <v>1828</v>
      </c>
      <c r="AG17" s="1404">
        <v>41578</v>
      </c>
      <c r="AH17" s="756" t="s">
        <v>287</v>
      </c>
      <c r="AI17" s="755" t="s">
        <v>287</v>
      </c>
      <c r="AJ17" s="1243" t="s">
        <v>281</v>
      </c>
      <c r="AK17" s="755" t="s">
        <v>287</v>
      </c>
      <c r="AL17" s="755" t="s">
        <v>287</v>
      </c>
      <c r="AM17" s="755" t="s">
        <v>287</v>
      </c>
      <c r="AN17" s="755" t="s">
        <v>287</v>
      </c>
      <c r="AO17" s="755" t="s">
        <v>287</v>
      </c>
      <c r="AP17" s="1219" t="s">
        <v>287</v>
      </c>
    </row>
    <row r="18" spans="1:42" s="587" customFormat="1" ht="36" customHeight="1" x14ac:dyDescent="0.25">
      <c r="A18" s="718" t="s">
        <v>869</v>
      </c>
      <c r="B18" s="1183" t="s">
        <v>867</v>
      </c>
      <c r="C18" s="718" t="s">
        <v>285</v>
      </c>
      <c r="D18" s="694" t="s">
        <v>1824</v>
      </c>
      <c r="E18" s="1243" t="s">
        <v>281</v>
      </c>
      <c r="F18" s="1397" t="s">
        <v>296</v>
      </c>
      <c r="G18" s="759" t="s">
        <v>1825</v>
      </c>
      <c r="H18" s="715" t="s">
        <v>294</v>
      </c>
      <c r="I18" s="862" t="s">
        <v>909</v>
      </c>
      <c r="J18" s="1108">
        <v>2013</v>
      </c>
      <c r="K18" s="2486" t="s">
        <v>1830</v>
      </c>
      <c r="L18" s="2012"/>
      <c r="M18" s="2335" t="s">
        <v>303</v>
      </c>
      <c r="N18" s="1990" t="s">
        <v>1829</v>
      </c>
      <c r="O18" s="2449">
        <v>307000</v>
      </c>
      <c r="P18" s="1965"/>
      <c r="Q18" s="1966">
        <v>0.3</v>
      </c>
      <c r="R18" s="1965"/>
      <c r="S18" s="2643">
        <v>4695</v>
      </c>
      <c r="T18" s="1963"/>
      <c r="U18" s="2775" t="s">
        <v>1831</v>
      </c>
      <c r="V18" s="1422">
        <v>0</v>
      </c>
      <c r="W18" s="1423" t="s">
        <v>281</v>
      </c>
      <c r="X18" s="1423" t="s">
        <v>281</v>
      </c>
      <c r="Y18" s="1424">
        <v>1</v>
      </c>
      <c r="Z18" s="1425">
        <v>1</v>
      </c>
      <c r="AA18" s="1423" t="s">
        <v>281</v>
      </c>
      <c r="AB18" s="1423" t="s">
        <v>281</v>
      </c>
      <c r="AC18" s="1426"/>
      <c r="AD18" s="1284" t="s">
        <v>5120</v>
      </c>
      <c r="AE18" s="1284" t="s">
        <v>1827</v>
      </c>
      <c r="AF18" s="1284" t="s">
        <v>1828</v>
      </c>
      <c r="AG18" s="1404">
        <v>41578</v>
      </c>
      <c r="AH18" s="756" t="s">
        <v>287</v>
      </c>
      <c r="AI18" s="755" t="s">
        <v>287</v>
      </c>
      <c r="AJ18" s="1243" t="s">
        <v>281</v>
      </c>
      <c r="AK18" s="755" t="s">
        <v>287</v>
      </c>
      <c r="AL18" s="755" t="s">
        <v>287</v>
      </c>
      <c r="AM18" s="755" t="s">
        <v>287</v>
      </c>
      <c r="AN18" s="755" t="s">
        <v>287</v>
      </c>
      <c r="AO18" s="755" t="s">
        <v>287</v>
      </c>
      <c r="AP18" s="1219" t="s">
        <v>287</v>
      </c>
    </row>
    <row r="19" spans="1:42" x14ac:dyDescent="0.25">
      <c r="A19" s="101"/>
      <c r="B19" s="100"/>
      <c r="C19" s="100"/>
      <c r="D19" s="96"/>
      <c r="E19" s="96"/>
      <c r="F19" s="96"/>
      <c r="G19" s="269"/>
      <c r="H19" s="128"/>
      <c r="I19" s="96"/>
      <c r="J19" s="2760"/>
      <c r="K19" s="5889" t="s">
        <v>681</v>
      </c>
      <c r="L19" s="5889"/>
      <c r="M19" s="5889"/>
      <c r="N19" s="5890"/>
      <c r="O19" s="2446">
        <f>SUM(O20)</f>
        <v>160000</v>
      </c>
      <c r="P19" s="2069"/>
      <c r="Q19" s="2072"/>
      <c r="R19" s="2073"/>
      <c r="S19" s="2641">
        <f>SUM(S20)</f>
        <v>0</v>
      </c>
      <c r="T19" s="2074"/>
      <c r="U19" s="2747"/>
      <c r="V19" s="2764"/>
      <c r="W19" s="538"/>
      <c r="X19" s="205"/>
      <c r="Y19" s="147">
        <f>SUM(Y20)</f>
        <v>1</v>
      </c>
      <c r="Z19" s="147">
        <f>SUM(Z20)</f>
        <v>1</v>
      </c>
      <c r="AA19" s="200"/>
      <c r="AB19" s="200"/>
      <c r="AC19" s="200"/>
      <c r="AD19" s="101"/>
      <c r="AE19" s="101"/>
      <c r="AF19" s="101"/>
      <c r="AG19" s="101"/>
      <c r="AH19" s="101"/>
      <c r="AI19" s="101"/>
      <c r="AJ19" s="101"/>
    </row>
    <row r="20" spans="1:42" s="587" customFormat="1" ht="43.5" customHeight="1" x14ac:dyDescent="0.25">
      <c r="A20" s="718" t="s">
        <v>869</v>
      </c>
      <c r="B20" s="1183" t="s">
        <v>867</v>
      </c>
      <c r="C20" s="1549" t="s">
        <v>285</v>
      </c>
      <c r="D20" s="1581" t="s">
        <v>1824</v>
      </c>
      <c r="E20" s="628" t="s">
        <v>281</v>
      </c>
      <c r="F20" s="1397" t="s">
        <v>296</v>
      </c>
      <c r="G20" s="1557" t="s">
        <v>1021</v>
      </c>
      <c r="H20" s="1554" t="s">
        <v>681</v>
      </c>
      <c r="I20" s="1625" t="s">
        <v>1277</v>
      </c>
      <c r="J20" s="1556">
        <v>2013</v>
      </c>
      <c r="K20" s="2412" t="s">
        <v>2306</v>
      </c>
      <c r="L20" s="2214"/>
      <c r="M20" s="1959" t="s">
        <v>2307</v>
      </c>
      <c r="N20" s="1959" t="s">
        <v>2308</v>
      </c>
      <c r="O20" s="2469">
        <v>160000</v>
      </c>
      <c r="P20" s="1957"/>
      <c r="Q20" s="1958">
        <v>0.2</v>
      </c>
      <c r="R20" s="1957"/>
      <c r="S20" s="2644" t="s">
        <v>2305</v>
      </c>
      <c r="T20" s="1955"/>
      <c r="U20" s="2776" t="s">
        <v>2310</v>
      </c>
      <c r="V20" s="1422">
        <v>0</v>
      </c>
      <c r="W20" s="1423" t="s">
        <v>281</v>
      </c>
      <c r="X20" s="1423" t="s">
        <v>281</v>
      </c>
      <c r="Y20" s="1424">
        <v>1</v>
      </c>
      <c r="Z20" s="1425">
        <v>1</v>
      </c>
      <c r="AA20" s="1423" t="s">
        <v>281</v>
      </c>
      <c r="AB20" s="1423" t="s">
        <v>281</v>
      </c>
      <c r="AC20" s="1426"/>
      <c r="AD20" s="1284"/>
      <c r="AE20" s="1284"/>
      <c r="AF20" s="1562" t="s">
        <v>2309</v>
      </c>
      <c r="AG20" s="1565">
        <v>41612</v>
      </c>
      <c r="AH20" s="756" t="s">
        <v>287</v>
      </c>
      <c r="AI20" s="755" t="s">
        <v>287</v>
      </c>
      <c r="AJ20" s="1243" t="s">
        <v>281</v>
      </c>
      <c r="AK20" s="755" t="s">
        <v>287</v>
      </c>
      <c r="AL20" s="755" t="s">
        <v>287</v>
      </c>
      <c r="AM20" s="755" t="s">
        <v>287</v>
      </c>
      <c r="AN20" s="755" t="s">
        <v>287</v>
      </c>
      <c r="AO20" s="755" t="s">
        <v>287</v>
      </c>
      <c r="AP20" s="1219" t="s">
        <v>287</v>
      </c>
    </row>
    <row r="21" spans="1:42" ht="15" customHeight="1" x14ac:dyDescent="0.25">
      <c r="A21" s="1406"/>
      <c r="B21" s="1406"/>
      <c r="C21" s="1406"/>
      <c r="D21" s="1406"/>
      <c r="E21" s="1406"/>
      <c r="F21" s="1406"/>
      <c r="G21" s="317"/>
      <c r="H21" s="213"/>
      <c r="I21" s="1406"/>
      <c r="J21" s="2759"/>
      <c r="V21" s="2763"/>
      <c r="W21" s="537"/>
      <c r="X21" s="209"/>
      <c r="Y21" s="209">
        <f>SUM(Y22,Y26)</f>
        <v>0</v>
      </c>
      <c r="Z21" s="209">
        <f>SUM(Z22,Z26)</f>
        <v>0</v>
      </c>
      <c r="AA21" s="209"/>
      <c r="AB21" s="209"/>
      <c r="AC21" s="216"/>
      <c r="AD21" s="209"/>
      <c r="AE21" s="209"/>
      <c r="AF21" s="209"/>
      <c r="AG21" s="209"/>
      <c r="AH21" s="209"/>
      <c r="AI21" s="209"/>
      <c r="AJ21" s="209"/>
    </row>
    <row r="22" spans="1:42" ht="15" customHeight="1" x14ac:dyDescent="0.25">
      <c r="A22" s="101"/>
      <c r="B22" s="100"/>
      <c r="C22" s="100"/>
      <c r="D22" s="96"/>
      <c r="E22" s="96"/>
      <c r="F22" s="96"/>
      <c r="G22" s="269"/>
      <c r="H22" s="128"/>
      <c r="I22" s="96"/>
      <c r="J22" s="2760"/>
      <c r="V22" s="2764"/>
      <c r="W22" s="538"/>
      <c r="X22" s="205"/>
      <c r="Y22" s="147">
        <f>SUM(Y23:Y25)</f>
        <v>0</v>
      </c>
      <c r="Z22" s="147">
        <f>SUM(Z23:Z25)</f>
        <v>0</v>
      </c>
      <c r="AA22" s="200"/>
      <c r="AB22" s="200"/>
      <c r="AC22" s="200"/>
      <c r="AD22" s="101"/>
      <c r="AE22" s="101"/>
      <c r="AF22" s="101"/>
      <c r="AG22" s="101"/>
      <c r="AH22" s="101"/>
      <c r="AI22" s="101"/>
      <c r="AJ22" s="101"/>
    </row>
    <row r="23" spans="1:42" s="587" customFormat="1" ht="15" customHeight="1" x14ac:dyDescent="0.25">
      <c r="A23" s="718" t="s">
        <v>869</v>
      </c>
      <c r="B23" s="1183" t="s">
        <v>867</v>
      </c>
      <c r="C23" s="718" t="s">
        <v>285</v>
      </c>
      <c r="D23" s="694" t="s">
        <v>1824</v>
      </c>
      <c r="E23" s="1243" t="s">
        <v>281</v>
      </c>
      <c r="F23" s="1397" t="s">
        <v>296</v>
      </c>
      <c r="G23" s="759" t="s">
        <v>1825</v>
      </c>
      <c r="H23" s="715" t="s">
        <v>294</v>
      </c>
      <c r="I23" s="1625" t="s">
        <v>2200</v>
      </c>
      <c r="J23" s="1108">
        <v>2013</v>
      </c>
      <c r="K23" s="2578" t="s">
        <v>2599</v>
      </c>
      <c r="V23" s="1422">
        <v>0</v>
      </c>
      <c r="W23" s="1423" t="s">
        <v>281</v>
      </c>
      <c r="X23" s="1423" t="s">
        <v>281</v>
      </c>
      <c r="Y23" s="1424">
        <v>0</v>
      </c>
      <c r="Z23" s="1425">
        <v>0</v>
      </c>
      <c r="AA23" s="1423" t="s">
        <v>281</v>
      </c>
      <c r="AB23" s="1423" t="s">
        <v>281</v>
      </c>
      <c r="AC23" s="1426"/>
      <c r="AD23" s="1284" t="s">
        <v>5120</v>
      </c>
      <c r="AE23" s="1284" t="s">
        <v>1827</v>
      </c>
      <c r="AF23" s="1284" t="s">
        <v>1828</v>
      </c>
      <c r="AG23" s="1404">
        <v>41578</v>
      </c>
      <c r="AH23" s="756" t="s">
        <v>287</v>
      </c>
      <c r="AI23" s="755" t="s">
        <v>287</v>
      </c>
      <c r="AJ23" s="1243" t="s">
        <v>281</v>
      </c>
      <c r="AK23" s="755" t="s">
        <v>287</v>
      </c>
      <c r="AL23" s="755" t="s">
        <v>287</v>
      </c>
      <c r="AM23" s="755" t="s">
        <v>287</v>
      </c>
      <c r="AN23" s="755" t="s">
        <v>287</v>
      </c>
      <c r="AO23" s="755" t="s">
        <v>287</v>
      </c>
      <c r="AP23" s="1219" t="s">
        <v>287</v>
      </c>
    </row>
    <row r="24" spans="1:42" s="587" customFormat="1" ht="38.25" x14ac:dyDescent="0.25">
      <c r="A24" s="718" t="s">
        <v>869</v>
      </c>
      <c r="B24" s="1183" t="s">
        <v>867</v>
      </c>
      <c r="C24" s="718" t="s">
        <v>285</v>
      </c>
      <c r="D24" s="694" t="s">
        <v>1824</v>
      </c>
      <c r="E24" s="1243" t="s">
        <v>281</v>
      </c>
      <c r="F24" s="1397" t="s">
        <v>296</v>
      </c>
      <c r="G24" s="759" t="s">
        <v>1825</v>
      </c>
      <c r="H24" s="715" t="s">
        <v>294</v>
      </c>
      <c r="I24" s="1625" t="s">
        <v>2200</v>
      </c>
      <c r="J24" s="1108">
        <v>2013</v>
      </c>
      <c r="V24" s="1422">
        <v>0</v>
      </c>
      <c r="W24" s="1423" t="s">
        <v>281</v>
      </c>
      <c r="X24" s="1423" t="s">
        <v>281</v>
      </c>
      <c r="Y24" s="1424">
        <v>0</v>
      </c>
      <c r="Z24" s="1425">
        <v>0</v>
      </c>
      <c r="AA24" s="1423" t="s">
        <v>281</v>
      </c>
      <c r="AB24" s="1423" t="s">
        <v>281</v>
      </c>
      <c r="AC24" s="1426"/>
      <c r="AD24" s="1284" t="s">
        <v>5120</v>
      </c>
      <c r="AE24" s="1284" t="s">
        <v>1827</v>
      </c>
      <c r="AF24" s="1284" t="s">
        <v>1828</v>
      </c>
      <c r="AG24" s="1404">
        <v>41578</v>
      </c>
      <c r="AH24" s="756" t="s">
        <v>287</v>
      </c>
      <c r="AI24" s="755" t="s">
        <v>287</v>
      </c>
      <c r="AJ24" s="1243" t="s">
        <v>281</v>
      </c>
      <c r="AK24" s="755" t="s">
        <v>287</v>
      </c>
      <c r="AL24" s="755" t="s">
        <v>287</v>
      </c>
      <c r="AM24" s="755" t="s">
        <v>287</v>
      </c>
      <c r="AN24" s="755" t="s">
        <v>287</v>
      </c>
      <c r="AO24" s="755" t="s">
        <v>287</v>
      </c>
      <c r="AP24" s="1219" t="s">
        <v>287</v>
      </c>
    </row>
    <row r="25" spans="1:42" s="587" customFormat="1" ht="38.25" x14ac:dyDescent="0.25">
      <c r="A25" s="718" t="s">
        <v>869</v>
      </c>
      <c r="B25" s="1183" t="s">
        <v>867</v>
      </c>
      <c r="C25" s="718" t="s">
        <v>285</v>
      </c>
      <c r="D25" s="694" t="s">
        <v>1824</v>
      </c>
      <c r="E25" s="1243" t="s">
        <v>281</v>
      </c>
      <c r="F25" s="1397" t="s">
        <v>296</v>
      </c>
      <c r="G25" s="759" t="s">
        <v>1825</v>
      </c>
      <c r="H25" s="715" t="s">
        <v>294</v>
      </c>
      <c r="I25" s="1625" t="s">
        <v>2200</v>
      </c>
      <c r="J25" s="1108">
        <v>2013</v>
      </c>
      <c r="V25" s="1422">
        <v>0</v>
      </c>
      <c r="W25" s="1423" t="s">
        <v>281</v>
      </c>
      <c r="X25" s="1423" t="s">
        <v>281</v>
      </c>
      <c r="Y25" s="1424">
        <v>0</v>
      </c>
      <c r="Z25" s="1425">
        <v>0</v>
      </c>
      <c r="AA25" s="1423" t="s">
        <v>281</v>
      </c>
      <c r="AB25" s="1423" t="s">
        <v>281</v>
      </c>
      <c r="AC25" s="1426"/>
      <c r="AD25" s="1284" t="s">
        <v>5120</v>
      </c>
      <c r="AE25" s="1284" t="s">
        <v>1827</v>
      </c>
      <c r="AF25" s="1284" t="s">
        <v>1828</v>
      </c>
      <c r="AG25" s="1404">
        <v>41578</v>
      </c>
      <c r="AH25" s="756" t="s">
        <v>287</v>
      </c>
      <c r="AI25" s="755" t="s">
        <v>287</v>
      </c>
      <c r="AJ25" s="1243" t="s">
        <v>281</v>
      </c>
      <c r="AK25" s="755" t="s">
        <v>287</v>
      </c>
      <c r="AL25" s="755" t="s">
        <v>287</v>
      </c>
      <c r="AM25" s="755" t="s">
        <v>287</v>
      </c>
      <c r="AN25" s="755" t="s">
        <v>287</v>
      </c>
      <c r="AO25" s="755" t="s">
        <v>287</v>
      </c>
      <c r="AP25" s="1219" t="s">
        <v>287</v>
      </c>
    </row>
    <row r="26" spans="1:42" x14ac:dyDescent="0.25">
      <c r="A26" s="101"/>
      <c r="B26" s="100"/>
      <c r="C26" s="100"/>
      <c r="D26" s="96"/>
      <c r="E26" s="96"/>
      <c r="F26" s="96"/>
      <c r="G26" s="269"/>
      <c r="H26" s="128"/>
      <c r="I26" s="96"/>
      <c r="J26" s="2760"/>
      <c r="V26" s="2764"/>
      <c r="W26" s="538"/>
      <c r="X26" s="205"/>
      <c r="Y26" s="147">
        <f>SUM(Y27)</f>
        <v>0</v>
      </c>
      <c r="Z26" s="147">
        <f>SUM(Z27)</f>
        <v>0</v>
      </c>
      <c r="AA26" s="200"/>
      <c r="AB26" s="200"/>
      <c r="AC26" s="200"/>
      <c r="AD26" s="101"/>
      <c r="AE26" s="101"/>
      <c r="AF26" s="101"/>
      <c r="AG26" s="101"/>
      <c r="AH26" s="101"/>
      <c r="AI26" s="101"/>
      <c r="AJ26" s="101"/>
    </row>
    <row r="27" spans="1:42" s="587" customFormat="1" ht="38.25" x14ac:dyDescent="0.25">
      <c r="A27" s="718" t="s">
        <v>869</v>
      </c>
      <c r="B27" s="1183" t="s">
        <v>867</v>
      </c>
      <c r="C27" s="1549" t="s">
        <v>285</v>
      </c>
      <c r="D27" s="1581" t="s">
        <v>1824</v>
      </c>
      <c r="E27" s="628" t="s">
        <v>281</v>
      </c>
      <c r="F27" s="1397" t="s">
        <v>296</v>
      </c>
      <c r="G27" s="1557" t="s">
        <v>1021</v>
      </c>
      <c r="H27" s="1554" t="s">
        <v>681</v>
      </c>
      <c r="I27" s="1625" t="s">
        <v>2200</v>
      </c>
      <c r="J27" s="1556">
        <v>2013</v>
      </c>
      <c r="V27" s="1422">
        <v>0</v>
      </c>
      <c r="W27" s="1423" t="s">
        <v>281</v>
      </c>
      <c r="X27" s="1423" t="s">
        <v>281</v>
      </c>
      <c r="Y27" s="1424">
        <v>0</v>
      </c>
      <c r="Z27" s="1425">
        <v>0</v>
      </c>
      <c r="AA27" s="1423" t="s">
        <v>281</v>
      </c>
      <c r="AB27" s="1423" t="s">
        <v>281</v>
      </c>
      <c r="AC27" s="1426"/>
      <c r="AD27" s="1284"/>
      <c r="AE27" s="1284"/>
      <c r="AF27" s="1562" t="s">
        <v>2309</v>
      </c>
      <c r="AG27" s="1565">
        <v>41612</v>
      </c>
      <c r="AH27" s="756" t="s">
        <v>287</v>
      </c>
      <c r="AI27" s="755" t="s">
        <v>287</v>
      </c>
      <c r="AJ27" s="1243" t="s">
        <v>281</v>
      </c>
      <c r="AK27" s="755" t="s">
        <v>287</v>
      </c>
      <c r="AL27" s="755" t="s">
        <v>287</v>
      </c>
      <c r="AM27" s="755" t="s">
        <v>287</v>
      </c>
      <c r="AN27" s="755" t="s">
        <v>287</v>
      </c>
      <c r="AO27" s="755" t="s">
        <v>287</v>
      </c>
      <c r="AP27" s="1219" t="s">
        <v>287</v>
      </c>
    </row>
    <row r="28" spans="1:42" s="587" customFormat="1" ht="15" customHeight="1" x14ac:dyDescent="0.25">
      <c r="A28" s="1656"/>
      <c r="B28" s="1678"/>
      <c r="C28" s="1759"/>
      <c r="D28" s="1760"/>
      <c r="E28" s="1711"/>
      <c r="F28" s="1843"/>
      <c r="G28" s="1761"/>
      <c r="H28" s="1762"/>
      <c r="I28" s="1878"/>
      <c r="J28" s="1764"/>
      <c r="V28" s="1879"/>
      <c r="W28" s="1880"/>
      <c r="X28" s="1880"/>
      <c r="Y28" s="1881"/>
      <c r="Z28" s="1882"/>
      <c r="AA28" s="1880"/>
      <c r="AB28" s="1880"/>
      <c r="AC28" s="1883"/>
      <c r="AD28" s="1704"/>
      <c r="AE28" s="1704"/>
      <c r="AF28" s="1778"/>
      <c r="AG28" s="1772"/>
      <c r="AH28" s="1791"/>
      <c r="AI28" s="1792"/>
      <c r="AJ28" s="1660"/>
      <c r="AK28" s="1792"/>
      <c r="AL28" s="1792"/>
      <c r="AM28" s="1792"/>
      <c r="AN28" s="1792"/>
      <c r="AO28" s="1792"/>
      <c r="AP28" s="1794"/>
    </row>
    <row r="29" spans="1:42" x14ac:dyDescent="0.25">
      <c r="A29" s="58"/>
      <c r="B29" s="6"/>
      <c r="C29" s="6"/>
      <c r="D29" s="111"/>
      <c r="E29" s="111"/>
      <c r="F29" s="111"/>
      <c r="G29" s="112"/>
      <c r="H29" s="112"/>
      <c r="I29" s="111"/>
      <c r="J29" s="111"/>
      <c r="V29" s="109"/>
      <c r="W29" s="58"/>
      <c r="X29" s="58"/>
      <c r="Y29" s="58"/>
      <c r="Z29" s="58"/>
      <c r="AA29" s="58"/>
      <c r="AB29" s="58"/>
      <c r="AC29" s="58"/>
      <c r="AD29" s="109"/>
    </row>
    <row r="30" spans="1:42" x14ac:dyDescent="0.25">
      <c r="A30" s="58"/>
      <c r="B30" s="6"/>
      <c r="C30" s="6"/>
      <c r="D30" s="111"/>
      <c r="E30" s="111"/>
      <c r="F30" s="111"/>
      <c r="G30" s="112"/>
      <c r="H30" s="112"/>
      <c r="I30" s="111"/>
      <c r="J30" s="111"/>
      <c r="V30" s="109"/>
      <c r="W30" s="58"/>
      <c r="X30" s="58"/>
      <c r="Y30" s="58"/>
      <c r="Z30" s="58"/>
      <c r="AA30" s="58"/>
      <c r="AB30" s="58"/>
      <c r="AC30" s="58"/>
      <c r="AD30" s="109"/>
    </row>
    <row r="31" spans="1:42" s="190" customFormat="1" x14ac:dyDescent="0.25">
      <c r="A31" s="129"/>
      <c r="B31" s="60"/>
      <c r="C31" s="60"/>
      <c r="D31" s="240"/>
      <c r="E31" s="240"/>
      <c r="F31" s="240"/>
      <c r="G31" s="241"/>
      <c r="H31" s="241"/>
      <c r="I31" s="240"/>
      <c r="J31" s="240"/>
      <c r="K31" s="129"/>
      <c r="L31" s="129"/>
      <c r="M31" s="129"/>
      <c r="N31" s="129"/>
      <c r="O31" s="263"/>
      <c r="P31" s="265"/>
      <c r="Q31" s="264"/>
      <c r="R31" s="265"/>
      <c r="S31" s="129"/>
      <c r="T31" s="265"/>
      <c r="U31" s="60"/>
      <c r="V31" s="239"/>
      <c r="W31" s="129"/>
      <c r="X31" s="129"/>
      <c r="Y31" s="129"/>
      <c r="Z31" s="129"/>
      <c r="AA31" s="129"/>
      <c r="AB31" s="129"/>
      <c r="AC31" s="129"/>
      <c r="AD31" s="239"/>
    </row>
    <row r="32" spans="1:42" x14ac:dyDescent="0.25">
      <c r="A32" s="58"/>
      <c r="B32" s="6"/>
      <c r="C32" s="6"/>
      <c r="D32" s="111"/>
      <c r="E32" s="111"/>
      <c r="F32" s="111"/>
      <c r="G32" s="112"/>
      <c r="H32" s="112"/>
      <c r="I32" s="111"/>
      <c r="J32" s="111"/>
      <c r="K32" s="58"/>
      <c r="L32" s="58"/>
      <c r="M32" s="58"/>
      <c r="N32" s="58"/>
      <c r="O32" s="65"/>
      <c r="P32" s="66"/>
      <c r="Q32" s="67"/>
      <c r="R32" s="66"/>
      <c r="S32" s="58"/>
      <c r="T32" s="66"/>
      <c r="U32" s="6"/>
      <c r="V32" s="109"/>
      <c r="W32" s="58"/>
      <c r="X32" s="58"/>
      <c r="Y32" s="58"/>
      <c r="Z32" s="58"/>
      <c r="AA32" s="58"/>
      <c r="AB32" s="58"/>
      <c r="AC32" s="58"/>
      <c r="AD32" s="109"/>
    </row>
    <row r="47" spans="15:15" x14ac:dyDescent="0.25">
      <c r="O47" s="168" t="s">
        <v>1792</v>
      </c>
    </row>
  </sheetData>
  <mergeCells count="10">
    <mergeCell ref="K19:N19"/>
    <mergeCell ref="K15:N15"/>
    <mergeCell ref="K8:N8"/>
    <mergeCell ref="K12:N12"/>
    <mergeCell ref="K14:N14"/>
    <mergeCell ref="O5:P5"/>
    <mergeCell ref="Q5:R5"/>
    <mergeCell ref="S5:T5"/>
    <mergeCell ref="K6:N6"/>
    <mergeCell ref="K7:N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tabColor rgb="FFEB700B"/>
  </sheetPr>
  <dimension ref="A1:K14"/>
  <sheetViews>
    <sheetView showGridLines="0" view="pageBreakPreview" zoomScaleNormal="100" zoomScaleSheetLayoutView="100" workbookViewId="0">
      <selection activeCell="K1" sqref="K1"/>
    </sheetView>
  </sheetViews>
  <sheetFormatPr baseColWidth="10" defaultRowHeight="12.75" x14ac:dyDescent="0.2"/>
  <cols>
    <col min="1" max="1" width="43.85546875" customWidth="1"/>
    <col min="2" max="2" width="3.140625" customWidth="1"/>
    <col min="3" max="4" width="15.7109375" customWidth="1"/>
    <col min="5" max="5" width="14.7109375" customWidth="1"/>
    <col min="6" max="6" width="4.85546875" customWidth="1"/>
    <col min="7" max="7" width="9" customWidth="1"/>
    <col min="8" max="8" width="1.42578125" customWidth="1"/>
    <col min="10" max="10" width="3" customWidth="1"/>
    <col min="11" max="11" width="26.85546875" customWidth="1"/>
  </cols>
  <sheetData>
    <row r="1" spans="1:11" ht="15" x14ac:dyDescent="0.2">
      <c r="A1" s="2636" t="s">
        <v>2398</v>
      </c>
      <c r="B1" s="2636"/>
      <c r="C1" s="2532"/>
      <c r="D1" s="2532"/>
      <c r="E1" s="2532"/>
      <c r="F1" s="2305"/>
      <c r="G1" s="2305"/>
      <c r="H1" s="2305"/>
      <c r="I1" s="2305"/>
      <c r="J1" s="2305"/>
      <c r="K1" s="2673" t="s">
        <v>5119</v>
      </c>
    </row>
    <row r="2" spans="1:11" ht="15" x14ac:dyDescent="0.2">
      <c r="A2" s="2636" t="s">
        <v>2399</v>
      </c>
      <c r="B2" s="2636"/>
      <c r="C2" s="2129"/>
      <c r="D2" s="2129"/>
      <c r="E2" s="2129"/>
      <c r="F2" s="2146"/>
      <c r="G2" s="2146"/>
      <c r="H2" s="2146"/>
      <c r="I2" s="2146"/>
      <c r="J2" s="2146"/>
      <c r="K2" s="2146"/>
    </row>
    <row r="3" spans="1:11" ht="15" customHeight="1" x14ac:dyDescent="0.2">
      <c r="A3" s="2536">
        <v>2013</v>
      </c>
      <c r="B3" s="2536"/>
      <c r="C3" s="2129"/>
      <c r="D3" s="2129"/>
      <c r="E3" s="2129"/>
      <c r="F3" s="2146"/>
      <c r="G3" s="2146"/>
      <c r="H3" s="2146"/>
      <c r="I3" s="2146"/>
      <c r="J3" s="2146"/>
      <c r="K3" s="2146"/>
    </row>
    <row r="4" spans="1:11" ht="15.75" customHeight="1" x14ac:dyDescent="0.2">
      <c r="A4" s="2504"/>
      <c r="B4" s="2504"/>
      <c r="C4" s="2146"/>
      <c r="D4" s="2146"/>
      <c r="E4" s="2146"/>
      <c r="F4" s="2146"/>
      <c r="G4" s="2146"/>
      <c r="H4" s="2146"/>
      <c r="I4" s="2146"/>
      <c r="J4" s="2146"/>
      <c r="K4" s="2146"/>
    </row>
    <row r="5" spans="1:11" ht="48" customHeight="1" x14ac:dyDescent="0.2">
      <c r="A5" s="2671" t="s">
        <v>181</v>
      </c>
      <c r="B5" s="2671"/>
      <c r="C5" s="2671" t="s">
        <v>21</v>
      </c>
      <c r="D5" s="2671" t="s">
        <v>29</v>
      </c>
      <c r="E5" s="5934" t="s">
        <v>119</v>
      </c>
      <c r="F5" s="5934"/>
      <c r="G5" s="5934" t="s">
        <v>182</v>
      </c>
      <c r="H5" s="5934"/>
      <c r="I5" s="5934" t="s">
        <v>20</v>
      </c>
      <c r="J5" s="5934"/>
      <c r="K5" s="2671" t="s">
        <v>30</v>
      </c>
    </row>
    <row r="6" spans="1:11" ht="21" customHeight="1" x14ac:dyDescent="0.2">
      <c r="A6" s="5926" t="s">
        <v>2200</v>
      </c>
      <c r="B6" s="5926"/>
      <c r="C6" s="5927"/>
      <c r="D6" s="5927"/>
      <c r="E6" s="2448">
        <f>SUM(E7,E11)</f>
        <v>989000</v>
      </c>
      <c r="F6" s="2058"/>
      <c r="G6" s="2065"/>
      <c r="H6" s="2060"/>
      <c r="I6" s="2633">
        <f>SUM(I7,I11)</f>
        <v>0</v>
      </c>
      <c r="J6" s="2062"/>
      <c r="K6" s="2056"/>
    </row>
    <row r="7" spans="1:11" ht="19.5" customHeight="1" x14ac:dyDescent="0.2">
      <c r="A7" s="5889" t="s">
        <v>294</v>
      </c>
      <c r="B7" s="5889"/>
      <c r="C7" s="5889"/>
      <c r="D7" s="5890"/>
      <c r="E7" s="2446">
        <f>SUM(E8:E10)</f>
        <v>829000</v>
      </c>
      <c r="F7" s="2069"/>
      <c r="G7" s="2072"/>
      <c r="H7" s="2073"/>
      <c r="I7" s="2641">
        <f>SUM(I8:I10)</f>
        <v>0</v>
      </c>
      <c r="J7" s="2074"/>
      <c r="K7" s="2075"/>
    </row>
    <row r="8" spans="1:11" ht="30" customHeight="1" x14ac:dyDescent="0.2">
      <c r="A8" s="2486" t="s">
        <v>1826</v>
      </c>
      <c r="B8" s="2012"/>
      <c r="C8" s="2335" t="s">
        <v>312</v>
      </c>
      <c r="D8" s="1990" t="s">
        <v>5121</v>
      </c>
      <c r="E8" s="2449">
        <v>261000</v>
      </c>
      <c r="F8" s="1965"/>
      <c r="G8" s="1966">
        <v>0.55000000000000004</v>
      </c>
      <c r="H8" s="1965"/>
      <c r="I8" s="2643" t="s">
        <v>2629</v>
      </c>
      <c r="J8" s="1963"/>
      <c r="K8" s="2775" t="s">
        <v>1832</v>
      </c>
    </row>
    <row r="9" spans="1:11" ht="30" customHeight="1" x14ac:dyDescent="0.2">
      <c r="A9" s="2486" t="s">
        <v>1826</v>
      </c>
      <c r="B9" s="2012"/>
      <c r="C9" s="2335" t="s">
        <v>312</v>
      </c>
      <c r="D9" s="1990" t="s">
        <v>1829</v>
      </c>
      <c r="E9" s="2449">
        <v>261000</v>
      </c>
      <c r="F9" s="1965"/>
      <c r="G9" s="1966">
        <v>0.55000000000000004</v>
      </c>
      <c r="H9" s="1965"/>
      <c r="I9" s="2643" t="s">
        <v>2629</v>
      </c>
      <c r="J9" s="1963"/>
      <c r="K9" s="2775" t="s">
        <v>1832</v>
      </c>
    </row>
    <row r="10" spans="1:11" ht="30" customHeight="1" x14ac:dyDescent="0.2">
      <c r="A10" s="2486" t="s">
        <v>1830</v>
      </c>
      <c r="B10" s="2012"/>
      <c r="C10" s="2335" t="s">
        <v>303</v>
      </c>
      <c r="D10" s="1990" t="s">
        <v>1829</v>
      </c>
      <c r="E10" s="2449">
        <v>307000</v>
      </c>
      <c r="F10" s="1965"/>
      <c r="G10" s="1966">
        <v>0.3</v>
      </c>
      <c r="H10" s="1965"/>
      <c r="I10" s="2643" t="s">
        <v>2629</v>
      </c>
      <c r="J10" s="1963"/>
      <c r="K10" s="2775" t="s">
        <v>1832</v>
      </c>
    </row>
    <row r="11" spans="1:11" ht="19.5" customHeight="1" x14ac:dyDescent="0.2">
      <c r="A11" s="5889" t="s">
        <v>681</v>
      </c>
      <c r="B11" s="5889"/>
      <c r="C11" s="5889"/>
      <c r="D11" s="5890"/>
      <c r="E11" s="2446">
        <f>SUM(E12)</f>
        <v>160000</v>
      </c>
      <c r="F11" s="2069"/>
      <c r="G11" s="2072"/>
      <c r="H11" s="2073"/>
      <c r="I11" s="2641">
        <f>SUM(I12)</f>
        <v>0</v>
      </c>
      <c r="J11" s="2074"/>
      <c r="K11" s="2747"/>
    </row>
    <row r="12" spans="1:11" ht="30" customHeight="1" x14ac:dyDescent="0.2">
      <c r="A12" s="2412" t="s">
        <v>2306</v>
      </c>
      <c r="B12" s="2214"/>
      <c r="C12" s="1959" t="s">
        <v>2307</v>
      </c>
      <c r="D12" s="1959" t="s">
        <v>2308</v>
      </c>
      <c r="E12" s="2469">
        <v>160000</v>
      </c>
      <c r="F12" s="1957"/>
      <c r="G12" s="1958">
        <v>0.2</v>
      </c>
      <c r="H12" s="1957"/>
      <c r="I12" s="2644" t="s">
        <v>2305</v>
      </c>
      <c r="J12" s="1955"/>
      <c r="K12" s="2776" t="s">
        <v>1821</v>
      </c>
    </row>
    <row r="13" spans="1:11" x14ac:dyDescent="0.2">
      <c r="A13" s="1974"/>
      <c r="B13" s="1974"/>
      <c r="C13" s="1952"/>
      <c r="D13" s="1952"/>
      <c r="E13" s="2646"/>
      <c r="F13" s="1949"/>
      <c r="G13" s="1950"/>
      <c r="H13" s="1949"/>
      <c r="I13" s="2647"/>
      <c r="J13" s="1947"/>
      <c r="K13" s="2777"/>
    </row>
    <row r="14" spans="1:11" x14ac:dyDescent="0.2">
      <c r="A14" s="2042" t="s">
        <v>1273</v>
      </c>
      <c r="B14" s="2042"/>
      <c r="C14" s="2374"/>
      <c r="D14" s="2374"/>
      <c r="E14" s="2731"/>
      <c r="F14" s="2189"/>
      <c r="G14" s="2733"/>
      <c r="H14" s="2733"/>
      <c r="I14" s="2374"/>
      <c r="J14" s="2374"/>
      <c r="K14" s="2375"/>
    </row>
  </sheetData>
  <mergeCells count="6">
    <mergeCell ref="A11:D11"/>
    <mergeCell ref="E5:F5"/>
    <mergeCell ref="G5:H5"/>
    <mergeCell ref="I5:J5"/>
    <mergeCell ref="A6:D6"/>
    <mergeCell ref="A7:D7"/>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tabColor rgb="FFEB700B"/>
  </sheetPr>
  <dimension ref="A1:D22"/>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100.7109375" style="58" customWidth="1"/>
    <col min="2" max="2" width="15.7109375" style="58" customWidth="1"/>
    <col min="3" max="3" width="5.710937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4" ht="15" x14ac:dyDescent="0.25">
      <c r="A1" s="2602" t="s">
        <v>2311</v>
      </c>
      <c r="B1" s="5991" t="s">
        <v>5063</v>
      </c>
      <c r="C1" s="5991"/>
    </row>
    <row r="2" spans="1:4" ht="15" x14ac:dyDescent="0.25">
      <c r="A2" s="2536">
        <v>2013</v>
      </c>
      <c r="B2" s="2474"/>
      <c r="C2" s="2474"/>
    </row>
    <row r="3" spans="1:4" ht="15" x14ac:dyDescent="0.25">
      <c r="A3" s="2536"/>
      <c r="B3" s="2474"/>
      <c r="C3" s="2474"/>
    </row>
    <row r="4" spans="1:4" ht="36" customHeight="1" x14ac:dyDescent="0.25">
      <c r="A4" s="2668" t="s">
        <v>33</v>
      </c>
      <c r="B4" s="5966" t="s">
        <v>119</v>
      </c>
      <c r="C4" s="5966"/>
    </row>
    <row r="5" spans="1:4" s="17" customFormat="1" ht="24" customHeight="1" x14ac:dyDescent="0.25">
      <c r="A5" s="2778" t="s">
        <v>31</v>
      </c>
      <c r="B5" s="2473">
        <f>SUM(B6:B9)</f>
        <v>11969710.440000001</v>
      </c>
      <c r="C5" s="2231"/>
    </row>
    <row r="6" spans="1:4" s="60" customFormat="1" ht="30" customHeight="1" x14ac:dyDescent="0.2">
      <c r="A6" s="5089" t="s">
        <v>2243</v>
      </c>
      <c r="B6" s="5112">
        <f>'22-E382op-Rcproc'!O7</f>
        <v>6550000</v>
      </c>
      <c r="C6" s="5125"/>
    </row>
    <row r="7" spans="1:4" s="60" customFormat="1" ht="30" customHeight="1" x14ac:dyDescent="0.2">
      <c r="A7" s="5057" t="s">
        <v>1394</v>
      </c>
      <c r="B7" s="2677">
        <f>'22-E382op-Rcproc (2)'!E6</f>
        <v>126443</v>
      </c>
      <c r="C7" s="2157"/>
    </row>
    <row r="8" spans="1:4" s="60" customFormat="1" ht="30" customHeight="1" x14ac:dyDescent="0.2">
      <c r="A8" s="5057" t="s">
        <v>909</v>
      </c>
      <c r="B8" s="2677">
        <f>'22-E382op-Rcproc (2)'!E9</f>
        <v>84296</v>
      </c>
      <c r="C8" s="2157"/>
    </row>
    <row r="9" spans="1:4" s="60" customFormat="1" ht="30" customHeight="1" x14ac:dyDescent="0.2">
      <c r="A9" s="5093" t="s">
        <v>5065</v>
      </c>
      <c r="B9" s="5118">
        <f>'22-E382op-Rcproc (2)'!E12</f>
        <v>5208971.4400000004</v>
      </c>
      <c r="C9" s="5126"/>
    </row>
    <row r="10" spans="1:4" s="60" customFormat="1" ht="12" customHeight="1" x14ac:dyDescent="0.2">
      <c r="A10" s="2222"/>
      <c r="B10" s="2157"/>
      <c r="C10" s="2157"/>
    </row>
    <row r="11" spans="1:4" s="129" customFormat="1" x14ac:dyDescent="0.25">
      <c r="A11" s="2042" t="s">
        <v>1273</v>
      </c>
      <c r="B11" s="2375"/>
      <c r="C11" s="2375"/>
      <c r="D11" s="58"/>
    </row>
    <row r="12" spans="1:4" ht="24" customHeight="1" x14ac:dyDescent="0.25"/>
    <row r="14" spans="1:4" ht="24" customHeight="1" x14ac:dyDescent="0.25"/>
    <row r="15" spans="1:4" ht="15.75" customHeight="1" x14ac:dyDescent="0.25"/>
    <row r="17" ht="24.75" customHeight="1" x14ac:dyDescent="0.25"/>
    <row r="19" ht="24.75" customHeight="1" x14ac:dyDescent="0.25"/>
    <row r="20" ht="24" customHeight="1" x14ac:dyDescent="0.25"/>
    <row r="21" ht="24" customHeight="1" x14ac:dyDescent="0.25"/>
    <row r="22" ht="24.75" customHeight="1" x14ac:dyDescent="0.25"/>
  </sheetData>
  <mergeCells count="2">
    <mergeCell ref="B4:C4"/>
    <mergeCell ref="B1:C1"/>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&amp;L&amp;"Tahoma,Normal"334</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tabColor rgb="FFEB700B"/>
  </sheetPr>
  <dimension ref="A1:AP47"/>
  <sheetViews>
    <sheetView showGridLines="0" view="pageBreakPreview" topLeftCell="K3" zoomScaleNormal="66" zoomScaleSheetLayoutView="100" workbookViewId="0">
      <selection activeCell="G14" sqref="G14"/>
    </sheetView>
  </sheetViews>
  <sheetFormatPr baseColWidth="10" defaultColWidth="11.42578125" defaultRowHeight="15.75" x14ac:dyDescent="0.25"/>
  <cols>
    <col min="1" max="1" width="9.140625" style="17" hidden="1" customWidth="1"/>
    <col min="2" max="2" width="8.42578125" style="17" hidden="1" customWidth="1"/>
    <col min="3" max="3" width="11.85546875" style="17" hidden="1" customWidth="1"/>
    <col min="4" max="5" width="11.28515625" style="17" hidden="1" customWidth="1"/>
    <col min="6" max="6" width="9.42578125" style="17" hidden="1" customWidth="1"/>
    <col min="7" max="7" width="21.5703125" style="17" hidden="1" customWidth="1"/>
    <col min="8" max="8" width="15.5703125" style="17" hidden="1" customWidth="1"/>
    <col min="9" max="9" width="30.5703125" style="17" hidden="1" customWidth="1"/>
    <col min="10" max="10" width="9" style="17" hidden="1" customWidth="1"/>
    <col min="11" max="11" width="41.7109375" style="17" customWidth="1"/>
    <col min="12" max="12" width="1.85546875" style="17" customWidth="1"/>
    <col min="13" max="13" width="19.42578125" style="17" customWidth="1"/>
    <col min="14" max="14" width="15.7109375" style="17" customWidth="1"/>
    <col min="15" max="15" width="16.5703125" style="168" customWidth="1"/>
    <col min="16" max="16" width="1.85546875" style="3" customWidth="1"/>
    <col min="17" max="17" width="7.28515625" style="170" customWidth="1"/>
    <col min="18" max="18" width="1.85546875" style="3" customWidth="1"/>
    <col min="19" max="19" width="10.5703125" style="17" customWidth="1"/>
    <col min="20" max="20" width="1.85546875" style="3" customWidth="1"/>
    <col min="21" max="21" width="32.85546875" style="17" customWidth="1"/>
    <col min="22" max="22" width="10" style="17" hidden="1" customWidth="1"/>
    <col min="23" max="23" width="11.140625" style="17" hidden="1" customWidth="1"/>
    <col min="24" max="24" width="13.140625" style="17" hidden="1" customWidth="1"/>
    <col min="25" max="25" width="8" style="17" hidden="1" customWidth="1"/>
    <col min="26" max="26" width="9.42578125" style="17" hidden="1" customWidth="1"/>
    <col min="27" max="27" width="28.5703125" style="17" hidden="1" customWidth="1"/>
    <col min="28" max="28" width="48.5703125" style="17" hidden="1" customWidth="1"/>
    <col min="29" max="29" width="31.42578125" style="17" hidden="1" customWidth="1"/>
    <col min="30" max="30" width="12.5703125" style="17" hidden="1" customWidth="1"/>
    <col min="31" max="31" width="16.7109375" style="17" hidden="1" customWidth="1"/>
    <col min="32" max="32" width="20.7109375" style="17" hidden="1" customWidth="1"/>
    <col min="33" max="33" width="14" style="17" hidden="1" customWidth="1"/>
    <col min="34" max="34" width="21" style="17" hidden="1" customWidth="1"/>
    <col min="35" max="35" width="14" style="17" hidden="1" customWidth="1"/>
    <col min="36" max="36" width="27.85546875" style="17" hidden="1" customWidth="1"/>
    <col min="37" max="42" width="11.42578125" style="17" hidden="1" customWidth="1"/>
    <col min="43" max="16384" width="11.42578125" style="17"/>
  </cols>
  <sheetData>
    <row r="1" spans="1:42" x14ac:dyDescent="0.25">
      <c r="K1" s="2636" t="s">
        <v>2388</v>
      </c>
      <c r="L1" s="2765"/>
      <c r="M1" s="2305"/>
      <c r="N1" s="2305"/>
      <c r="O1" s="2305"/>
      <c r="P1" s="2305"/>
      <c r="Q1" s="2305"/>
      <c r="R1" s="2305"/>
      <c r="S1" s="2305"/>
      <c r="T1" s="2305"/>
      <c r="U1" s="2673" t="s">
        <v>5122</v>
      </c>
      <c r="W1" s="195"/>
      <c r="X1" s="195"/>
    </row>
    <row r="2" spans="1:42" x14ac:dyDescent="0.25">
      <c r="K2" s="2636" t="s">
        <v>2400</v>
      </c>
      <c r="L2" s="2765"/>
      <c r="M2" s="2146"/>
      <c r="N2" s="2146"/>
      <c r="O2" s="2146"/>
      <c r="P2" s="2146"/>
      <c r="Q2" s="2146"/>
      <c r="R2" s="2146"/>
      <c r="S2" s="2146"/>
      <c r="T2" s="2146"/>
      <c r="U2" s="2146"/>
      <c r="W2" s="196"/>
      <c r="X2" s="196"/>
      <c r="Y2" s="197"/>
    </row>
    <row r="3" spans="1:42" x14ac:dyDescent="0.25">
      <c r="K3" s="2536">
        <v>2013</v>
      </c>
      <c r="L3" s="2537"/>
      <c r="M3" s="2146"/>
      <c r="N3" s="2146"/>
      <c r="O3" s="2146"/>
      <c r="P3" s="2146"/>
      <c r="Q3" s="2146"/>
      <c r="R3" s="2146"/>
      <c r="S3" s="2146"/>
      <c r="T3" s="2146"/>
      <c r="U3" s="2146"/>
      <c r="W3" s="196"/>
      <c r="X3" s="196"/>
      <c r="Y3" s="197"/>
    </row>
    <row r="4" spans="1:42" ht="15.75" customHeight="1" x14ac:dyDescent="0.25">
      <c r="K4" s="2504"/>
      <c r="L4" s="2504"/>
      <c r="M4" s="2146"/>
      <c r="N4" s="2146"/>
      <c r="O4" s="2146"/>
      <c r="P4" s="2146"/>
      <c r="Q4" s="2146"/>
      <c r="R4" s="2146"/>
      <c r="S4" s="2146"/>
      <c r="T4" s="2146"/>
      <c r="U4" s="2146"/>
      <c r="W4" s="196"/>
      <c r="X4" s="196"/>
      <c r="Y4" s="197"/>
    </row>
    <row r="5" spans="1:42" ht="45" customHeight="1" x14ac:dyDescent="0.25">
      <c r="A5" s="332" t="s">
        <v>50</v>
      </c>
      <c r="B5" s="332" t="s">
        <v>44</v>
      </c>
      <c r="C5" s="332" t="s">
        <v>172</v>
      </c>
      <c r="D5" s="567" t="s">
        <v>261</v>
      </c>
      <c r="E5" s="1289"/>
      <c r="F5" s="332" t="s">
        <v>176</v>
      </c>
      <c r="G5" s="332" t="s">
        <v>179</v>
      </c>
      <c r="H5" s="332" t="s">
        <v>178</v>
      </c>
      <c r="I5" s="332" t="s">
        <v>174</v>
      </c>
      <c r="J5" s="2757" t="s">
        <v>175</v>
      </c>
      <c r="K5" s="2671" t="s">
        <v>181</v>
      </c>
      <c r="L5" s="2671"/>
      <c r="M5" s="2671" t="s">
        <v>21</v>
      </c>
      <c r="N5" s="2671" t="s">
        <v>29</v>
      </c>
      <c r="O5" s="5934" t="s">
        <v>119</v>
      </c>
      <c r="P5" s="5934"/>
      <c r="Q5" s="5934" t="s">
        <v>182</v>
      </c>
      <c r="R5" s="5934"/>
      <c r="S5" s="5934" t="s">
        <v>20</v>
      </c>
      <c r="T5" s="5934"/>
      <c r="U5" s="2671" t="s">
        <v>30</v>
      </c>
      <c r="V5" s="2761"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2" ht="18" x14ac:dyDescent="0.25">
      <c r="A6" s="260" t="s">
        <v>1833</v>
      </c>
      <c r="B6" s="218"/>
      <c r="C6" s="235"/>
      <c r="D6" s="235"/>
      <c r="E6" s="235"/>
      <c r="F6" s="235"/>
      <c r="G6" s="236"/>
      <c r="H6" s="236"/>
      <c r="I6" s="235"/>
      <c r="J6" s="2758"/>
      <c r="K6" s="5885" t="s">
        <v>31</v>
      </c>
      <c r="L6" s="5885"/>
      <c r="M6" s="5885"/>
      <c r="N6" s="5885"/>
      <c r="O6" s="2663">
        <f>SUM(O7,'22-E382op-Rcproc (2)'!E6,'22-E382op-Rcproc (2)'!E9,'22-E382op-Rcproc (2)'!E12)</f>
        <v>11969710.440000001</v>
      </c>
      <c r="P6" s="2604"/>
      <c r="Q6" s="2465"/>
      <c r="R6" s="2606"/>
      <c r="S6" s="2629">
        <f>SUM(S7,'22-E382op-Rcproc (2)'!I6,'22-E382op-Rcproc (2)'!I9,'22-E382op-Rcproc (2)'!I12)</f>
        <v>12660</v>
      </c>
      <c r="T6" s="2608"/>
      <c r="U6" s="2609"/>
      <c r="V6" s="2762"/>
      <c r="W6" s="326"/>
      <c r="X6" s="225"/>
      <c r="Y6" s="226">
        <f>SUM(Y7,Y17, Y20,Y23)</f>
        <v>11</v>
      </c>
      <c r="Z6" s="226">
        <f>SUM(Z7,Z17, Z20,Z23)</f>
        <v>11</v>
      </c>
      <c r="AA6" s="226"/>
      <c r="AB6" s="226"/>
      <c r="AC6" s="226"/>
      <c r="AD6" s="226"/>
      <c r="AE6" s="226"/>
      <c r="AF6" s="226"/>
      <c r="AG6" s="226"/>
      <c r="AH6" s="226"/>
      <c r="AI6" s="226"/>
      <c r="AJ6" s="226"/>
    </row>
    <row r="7" spans="1:42" ht="18.75" customHeight="1" x14ac:dyDescent="0.25">
      <c r="A7" s="1406"/>
      <c r="B7" s="1406"/>
      <c r="C7" s="1406"/>
      <c r="D7" s="1406"/>
      <c r="E7" s="1406"/>
      <c r="F7" s="1406"/>
      <c r="G7" s="317"/>
      <c r="H7" s="213"/>
      <c r="I7" s="1406"/>
      <c r="J7" s="2759"/>
      <c r="K7" s="5992" t="s">
        <v>2243</v>
      </c>
      <c r="L7" s="5993"/>
      <c r="M7" s="5993"/>
      <c r="N7" s="5993"/>
      <c r="O7" s="2773">
        <f>SUM(O8)</f>
        <v>6550000</v>
      </c>
      <c r="P7" s="2767"/>
      <c r="Q7" s="2771"/>
      <c r="R7" s="2768"/>
      <c r="S7" s="2774">
        <f>SUM(S8)</f>
        <v>9630</v>
      </c>
      <c r="T7" s="2769"/>
      <c r="U7" s="2766"/>
      <c r="V7" s="2763"/>
      <c r="W7" s="537"/>
      <c r="X7" s="209"/>
      <c r="Y7" s="209">
        <f>SUM(Y8)</f>
        <v>8</v>
      </c>
      <c r="Z7" s="209">
        <f>SUM(Z8)</f>
        <v>8</v>
      </c>
      <c r="AA7" s="209"/>
      <c r="AB7" s="209"/>
      <c r="AC7" s="216"/>
      <c r="AD7" s="209"/>
      <c r="AE7" s="209"/>
      <c r="AF7" s="209"/>
      <c r="AG7" s="209"/>
      <c r="AH7" s="209"/>
      <c r="AI7" s="209"/>
      <c r="AJ7" s="209"/>
    </row>
    <row r="8" spans="1:42" ht="19.5" customHeight="1" x14ac:dyDescent="0.25">
      <c r="A8" s="101"/>
      <c r="B8" s="100"/>
      <c r="C8" s="100"/>
      <c r="D8" s="96"/>
      <c r="E8" s="96"/>
      <c r="F8" s="96"/>
      <c r="G8" s="269"/>
      <c r="H8" s="128"/>
      <c r="I8" s="96"/>
      <c r="J8" s="2760"/>
      <c r="K8" s="5889" t="s">
        <v>295</v>
      </c>
      <c r="L8" s="5889"/>
      <c r="M8" s="5889"/>
      <c r="N8" s="5890"/>
      <c r="O8" s="2446">
        <f>SUM(O9:O16)</f>
        <v>6550000</v>
      </c>
      <c r="P8" s="2069"/>
      <c r="Q8" s="2072"/>
      <c r="R8" s="2073"/>
      <c r="S8" s="2641">
        <f>SUM(S9:S16)</f>
        <v>9630</v>
      </c>
      <c r="T8" s="2074"/>
      <c r="U8" s="2075"/>
      <c r="V8" s="2764"/>
      <c r="W8" s="538"/>
      <c r="X8" s="205"/>
      <c r="Y8" s="147">
        <f>SUM(Y9:Y16)</f>
        <v>8</v>
      </c>
      <c r="Z8" s="147">
        <f>SUM(Z9:Z16)</f>
        <v>8</v>
      </c>
      <c r="AA8" s="200"/>
      <c r="AB8" s="200"/>
      <c r="AC8" s="200"/>
      <c r="AD8" s="101"/>
      <c r="AE8" s="101"/>
      <c r="AF8" s="101"/>
      <c r="AG8" s="101"/>
      <c r="AH8" s="101"/>
      <c r="AI8" s="101"/>
      <c r="AJ8" s="101"/>
    </row>
    <row r="9" spans="1:42" s="587" customFormat="1" ht="30.75" customHeight="1" x14ac:dyDescent="0.25">
      <c r="A9" s="718" t="s">
        <v>869</v>
      </c>
      <c r="B9" s="1183" t="s">
        <v>867</v>
      </c>
      <c r="C9" s="718" t="s">
        <v>285</v>
      </c>
      <c r="D9" s="664" t="s">
        <v>1834</v>
      </c>
      <c r="E9" s="1243" t="s">
        <v>281</v>
      </c>
      <c r="F9" s="592" t="s">
        <v>296</v>
      </c>
      <c r="G9" s="759" t="s">
        <v>1835</v>
      </c>
      <c r="H9" s="715" t="s">
        <v>295</v>
      </c>
      <c r="I9" s="1244" t="s">
        <v>1330</v>
      </c>
      <c r="J9" s="1108">
        <v>2013</v>
      </c>
      <c r="K9" s="2486" t="s">
        <v>1836</v>
      </c>
      <c r="L9" s="2012"/>
      <c r="M9" s="2335" t="s">
        <v>303</v>
      </c>
      <c r="N9" s="2335" t="s">
        <v>1660</v>
      </c>
      <c r="O9" s="2498">
        <v>1050000</v>
      </c>
      <c r="P9" s="1965"/>
      <c r="Q9" s="1966">
        <v>0.3</v>
      </c>
      <c r="R9" s="1965"/>
      <c r="S9" s="2642">
        <v>1200</v>
      </c>
      <c r="T9" s="1963"/>
      <c r="U9" s="1962"/>
      <c r="V9" s="1112">
        <v>0</v>
      </c>
      <c r="W9" s="1243" t="s">
        <v>281</v>
      </c>
      <c r="X9" s="1243" t="s">
        <v>281</v>
      </c>
      <c r="Y9" s="1399">
        <v>1</v>
      </c>
      <c r="Z9" s="1399">
        <v>1</v>
      </c>
      <c r="AA9" s="1243" t="s">
        <v>281</v>
      </c>
      <c r="AB9" s="1243" t="s">
        <v>281</v>
      </c>
      <c r="AC9" s="757"/>
      <c r="AD9" s="1284" t="s">
        <v>1837</v>
      </c>
      <c r="AE9" s="630" t="s">
        <v>281</v>
      </c>
      <c r="AF9" s="1394" t="s">
        <v>281</v>
      </c>
      <c r="AG9" s="627" t="s">
        <v>281</v>
      </c>
      <c r="AH9" s="756" t="s">
        <v>287</v>
      </c>
      <c r="AI9" s="755" t="s">
        <v>287</v>
      </c>
      <c r="AJ9" s="1243" t="s">
        <v>281</v>
      </c>
      <c r="AK9" s="755" t="s">
        <v>287</v>
      </c>
      <c r="AL9" s="755" t="s">
        <v>287</v>
      </c>
      <c r="AM9" s="755" t="s">
        <v>287</v>
      </c>
      <c r="AN9" s="755" t="s">
        <v>287</v>
      </c>
      <c r="AO9" s="755" t="s">
        <v>287</v>
      </c>
      <c r="AP9" s="1219" t="s">
        <v>287</v>
      </c>
    </row>
    <row r="10" spans="1:42" s="587" customFormat="1" ht="30.75" customHeight="1" x14ac:dyDescent="0.25">
      <c r="A10" s="718" t="s">
        <v>869</v>
      </c>
      <c r="B10" s="1183" t="s">
        <v>867</v>
      </c>
      <c r="C10" s="718" t="s">
        <v>285</v>
      </c>
      <c r="D10" s="664" t="s">
        <v>1834</v>
      </c>
      <c r="E10" s="1379" t="s">
        <v>281</v>
      </c>
      <c r="F10" s="592" t="s">
        <v>296</v>
      </c>
      <c r="G10" s="759" t="s">
        <v>5125</v>
      </c>
      <c r="H10" s="715" t="s">
        <v>295</v>
      </c>
      <c r="I10" s="1244" t="s">
        <v>1330</v>
      </c>
      <c r="J10" s="1108">
        <v>2013</v>
      </c>
      <c r="K10" s="2486" t="s">
        <v>2537</v>
      </c>
      <c r="L10" s="2012"/>
      <c r="M10" s="2335" t="s">
        <v>1355</v>
      </c>
      <c r="N10" s="2335" t="s">
        <v>1838</v>
      </c>
      <c r="O10" s="2498">
        <v>1000000</v>
      </c>
      <c r="P10" s="1965"/>
      <c r="Q10" s="1966">
        <v>0.35</v>
      </c>
      <c r="R10" s="1965"/>
      <c r="S10" s="2642">
        <v>400</v>
      </c>
      <c r="T10" s="1963"/>
      <c r="U10" s="1962"/>
      <c r="V10" s="1112">
        <v>0</v>
      </c>
      <c r="W10" s="1243" t="s">
        <v>281</v>
      </c>
      <c r="X10" s="1243" t="s">
        <v>281</v>
      </c>
      <c r="Y10" s="1399">
        <v>1</v>
      </c>
      <c r="Z10" s="1399">
        <v>1</v>
      </c>
      <c r="AA10" s="1243" t="s">
        <v>281</v>
      </c>
      <c r="AB10" s="1243" t="s">
        <v>281</v>
      </c>
      <c r="AC10" s="757"/>
      <c r="AD10" s="1284" t="s">
        <v>1383</v>
      </c>
      <c r="AE10" s="805" t="s">
        <v>1839</v>
      </c>
      <c r="AF10" s="1284" t="s">
        <v>1641</v>
      </c>
      <c r="AG10" s="685">
        <v>41493</v>
      </c>
      <c r="AH10" s="756" t="s">
        <v>287</v>
      </c>
      <c r="AI10" s="755" t="s">
        <v>287</v>
      </c>
      <c r="AJ10" s="1243" t="s">
        <v>281</v>
      </c>
      <c r="AK10" s="755" t="s">
        <v>287</v>
      </c>
      <c r="AL10" s="755" t="s">
        <v>287</v>
      </c>
      <c r="AM10" s="755" t="s">
        <v>287</v>
      </c>
      <c r="AN10" s="755" t="s">
        <v>287</v>
      </c>
      <c r="AO10" s="755" t="s">
        <v>287</v>
      </c>
      <c r="AP10" s="1219" t="s">
        <v>287</v>
      </c>
    </row>
    <row r="11" spans="1:42" s="587" customFormat="1" ht="30.75" customHeight="1" x14ac:dyDescent="0.25">
      <c r="A11" s="718" t="s">
        <v>869</v>
      </c>
      <c r="B11" s="1183" t="s">
        <v>867</v>
      </c>
      <c r="C11" s="718" t="s">
        <v>285</v>
      </c>
      <c r="D11" s="664" t="s">
        <v>1834</v>
      </c>
      <c r="E11" s="1379" t="s">
        <v>281</v>
      </c>
      <c r="F11" s="592" t="s">
        <v>296</v>
      </c>
      <c r="G11" s="759" t="s">
        <v>5126</v>
      </c>
      <c r="H11" s="715" t="s">
        <v>295</v>
      </c>
      <c r="I11" s="1244" t="s">
        <v>1330</v>
      </c>
      <c r="J11" s="1108">
        <v>2013</v>
      </c>
      <c r="K11" s="2486" t="s">
        <v>5127</v>
      </c>
      <c r="L11" s="2012"/>
      <c r="M11" s="2335" t="s">
        <v>1390</v>
      </c>
      <c r="N11" s="2335" t="s">
        <v>5128</v>
      </c>
      <c r="O11" s="2498">
        <v>1100000</v>
      </c>
      <c r="P11" s="1965"/>
      <c r="Q11" s="1966">
        <v>0.3</v>
      </c>
      <c r="R11" s="1965"/>
      <c r="S11" s="2642">
        <v>3630</v>
      </c>
      <c r="T11" s="1963"/>
      <c r="U11" s="1962"/>
      <c r="V11" s="1112">
        <v>0</v>
      </c>
      <c r="W11" s="1243" t="s">
        <v>281</v>
      </c>
      <c r="X11" s="1243" t="s">
        <v>281</v>
      </c>
      <c r="Y11" s="1399">
        <v>1</v>
      </c>
      <c r="Z11" s="1399">
        <v>1</v>
      </c>
      <c r="AA11" s="1243" t="s">
        <v>281</v>
      </c>
      <c r="AB11" s="1243" t="s">
        <v>281</v>
      </c>
      <c r="AC11" s="757"/>
      <c r="AD11" s="1284" t="s">
        <v>1840</v>
      </c>
      <c r="AE11" s="805" t="s">
        <v>1841</v>
      </c>
      <c r="AF11" s="1284" t="s">
        <v>1641</v>
      </c>
      <c r="AG11" s="685">
        <v>41493</v>
      </c>
      <c r="AH11" s="756" t="s">
        <v>287</v>
      </c>
      <c r="AI11" s="755" t="s">
        <v>287</v>
      </c>
      <c r="AJ11" s="1243" t="s">
        <v>281</v>
      </c>
      <c r="AK11" s="755" t="s">
        <v>287</v>
      </c>
      <c r="AL11" s="755" t="s">
        <v>287</v>
      </c>
      <c r="AM11" s="755" t="s">
        <v>287</v>
      </c>
      <c r="AN11" s="755" t="s">
        <v>287</v>
      </c>
      <c r="AO11" s="755" t="s">
        <v>287</v>
      </c>
      <c r="AP11" s="1219" t="s">
        <v>287</v>
      </c>
    </row>
    <row r="12" spans="1:42" s="587" customFormat="1" ht="30.75" customHeight="1" x14ac:dyDescent="0.25">
      <c r="A12" s="718" t="s">
        <v>869</v>
      </c>
      <c r="B12" s="1183" t="s">
        <v>867</v>
      </c>
      <c r="C12" s="718" t="s">
        <v>285</v>
      </c>
      <c r="D12" s="664" t="s">
        <v>1834</v>
      </c>
      <c r="E12" s="1379" t="s">
        <v>281</v>
      </c>
      <c r="F12" s="592" t="s">
        <v>296</v>
      </c>
      <c r="G12" s="759" t="s">
        <v>1842</v>
      </c>
      <c r="H12" s="715" t="s">
        <v>295</v>
      </c>
      <c r="I12" s="1244" t="s">
        <v>1330</v>
      </c>
      <c r="J12" s="1108">
        <v>2013</v>
      </c>
      <c r="K12" s="2486" t="s">
        <v>1843</v>
      </c>
      <c r="L12" s="2012"/>
      <c r="M12" s="2335" t="s">
        <v>1844</v>
      </c>
      <c r="N12" s="2335" t="s">
        <v>5129</v>
      </c>
      <c r="O12" s="2498">
        <v>350000</v>
      </c>
      <c r="P12" s="1965"/>
      <c r="Q12" s="1966">
        <v>0.3</v>
      </c>
      <c r="R12" s="1965"/>
      <c r="S12" s="2642">
        <v>500</v>
      </c>
      <c r="T12" s="1963"/>
      <c r="U12" s="1962"/>
      <c r="V12" s="1112">
        <v>0</v>
      </c>
      <c r="W12" s="1243" t="s">
        <v>281</v>
      </c>
      <c r="X12" s="1243" t="s">
        <v>281</v>
      </c>
      <c r="Y12" s="1399">
        <v>1</v>
      </c>
      <c r="Z12" s="1399">
        <v>1</v>
      </c>
      <c r="AA12" s="1243" t="s">
        <v>281</v>
      </c>
      <c r="AB12" s="1243" t="s">
        <v>281</v>
      </c>
      <c r="AC12" s="757"/>
      <c r="AD12" s="1284" t="s">
        <v>1391</v>
      </c>
      <c r="AE12" s="805" t="s">
        <v>1845</v>
      </c>
      <c r="AF12" s="1284" t="s">
        <v>1654</v>
      </c>
      <c r="AG12" s="685">
        <v>41516</v>
      </c>
      <c r="AH12" s="756" t="s">
        <v>287</v>
      </c>
      <c r="AI12" s="755" t="s">
        <v>287</v>
      </c>
      <c r="AJ12" s="1243" t="s">
        <v>281</v>
      </c>
      <c r="AK12" s="755" t="s">
        <v>287</v>
      </c>
      <c r="AL12" s="755" t="s">
        <v>287</v>
      </c>
      <c r="AM12" s="755" t="s">
        <v>287</v>
      </c>
      <c r="AN12" s="755" t="s">
        <v>287</v>
      </c>
      <c r="AO12" s="755" t="s">
        <v>287</v>
      </c>
      <c r="AP12" s="1219" t="s">
        <v>287</v>
      </c>
    </row>
    <row r="13" spans="1:42" s="587" customFormat="1" ht="30.75" customHeight="1" x14ac:dyDescent="0.25">
      <c r="A13" s="718" t="s">
        <v>869</v>
      </c>
      <c r="B13" s="1183" t="s">
        <v>867</v>
      </c>
      <c r="C13" s="718" t="s">
        <v>285</v>
      </c>
      <c r="D13" s="664" t="s">
        <v>1834</v>
      </c>
      <c r="E13" s="1379" t="s">
        <v>281</v>
      </c>
      <c r="F13" s="592" t="s">
        <v>296</v>
      </c>
      <c r="G13" s="759" t="s">
        <v>1846</v>
      </c>
      <c r="H13" s="715" t="s">
        <v>295</v>
      </c>
      <c r="I13" s="1244" t="s">
        <v>1330</v>
      </c>
      <c r="J13" s="1108">
        <v>2013</v>
      </c>
      <c r="K13" s="2486" t="s">
        <v>1847</v>
      </c>
      <c r="L13" s="2012"/>
      <c r="M13" s="2335" t="s">
        <v>1390</v>
      </c>
      <c r="N13" s="2335" t="s">
        <v>337</v>
      </c>
      <c r="O13" s="2498">
        <v>700000</v>
      </c>
      <c r="P13" s="1965"/>
      <c r="Q13" s="1966">
        <v>0.3</v>
      </c>
      <c r="R13" s="1965"/>
      <c r="S13" s="2642">
        <v>650</v>
      </c>
      <c r="T13" s="1963"/>
      <c r="U13" s="1962"/>
      <c r="V13" s="1112">
        <v>0</v>
      </c>
      <c r="W13" s="1243" t="s">
        <v>281</v>
      </c>
      <c r="X13" s="1243" t="s">
        <v>281</v>
      </c>
      <c r="Y13" s="1399">
        <v>1</v>
      </c>
      <c r="Z13" s="1399">
        <v>1</v>
      </c>
      <c r="AA13" s="1243" t="s">
        <v>281</v>
      </c>
      <c r="AB13" s="1243" t="s">
        <v>281</v>
      </c>
      <c r="AC13" s="757"/>
      <c r="AD13" s="1284" t="s">
        <v>1391</v>
      </c>
      <c r="AE13" s="805" t="s">
        <v>1848</v>
      </c>
      <c r="AF13" s="1394" t="s">
        <v>281</v>
      </c>
      <c r="AG13" s="1394" t="s">
        <v>281</v>
      </c>
      <c r="AH13" s="756" t="s">
        <v>287</v>
      </c>
      <c r="AI13" s="755" t="s">
        <v>287</v>
      </c>
      <c r="AJ13" s="1243" t="s">
        <v>281</v>
      </c>
      <c r="AK13" s="755" t="s">
        <v>287</v>
      </c>
      <c r="AL13" s="755" t="s">
        <v>287</v>
      </c>
      <c r="AM13" s="755" t="s">
        <v>287</v>
      </c>
      <c r="AN13" s="755" t="s">
        <v>287</v>
      </c>
      <c r="AO13" s="755" t="s">
        <v>287</v>
      </c>
      <c r="AP13" s="1219" t="s">
        <v>287</v>
      </c>
    </row>
    <row r="14" spans="1:42" s="587" customFormat="1" ht="30.75" customHeight="1" x14ac:dyDescent="0.25">
      <c r="A14" s="718" t="s">
        <v>869</v>
      </c>
      <c r="B14" s="1183" t="s">
        <v>867</v>
      </c>
      <c r="C14" s="718" t="s">
        <v>285</v>
      </c>
      <c r="D14" s="664" t="s">
        <v>1834</v>
      </c>
      <c r="E14" s="1379" t="s">
        <v>281</v>
      </c>
      <c r="F14" s="592" t="s">
        <v>296</v>
      </c>
      <c r="G14" s="759" t="s">
        <v>1849</v>
      </c>
      <c r="H14" s="715" t="s">
        <v>295</v>
      </c>
      <c r="I14" s="1244" t="s">
        <v>1330</v>
      </c>
      <c r="J14" s="1108">
        <v>2013</v>
      </c>
      <c r="K14" s="2486" t="s">
        <v>1850</v>
      </c>
      <c r="L14" s="2012"/>
      <c r="M14" s="2335" t="s">
        <v>1390</v>
      </c>
      <c r="N14" s="2335" t="s">
        <v>1851</v>
      </c>
      <c r="O14" s="2498">
        <v>1600000</v>
      </c>
      <c r="P14" s="1965"/>
      <c r="Q14" s="1966">
        <v>0.35</v>
      </c>
      <c r="R14" s="1965"/>
      <c r="S14" s="2642">
        <v>1500</v>
      </c>
      <c r="T14" s="1963"/>
      <c r="U14" s="1962"/>
      <c r="V14" s="1112">
        <v>0</v>
      </c>
      <c r="W14" s="1243" t="s">
        <v>281</v>
      </c>
      <c r="X14" s="1243" t="s">
        <v>281</v>
      </c>
      <c r="Y14" s="1399">
        <v>1</v>
      </c>
      <c r="Z14" s="1399">
        <v>1</v>
      </c>
      <c r="AA14" s="1243" t="s">
        <v>281</v>
      </c>
      <c r="AB14" s="1243" t="s">
        <v>281</v>
      </c>
      <c r="AC14" s="757"/>
      <c r="AD14" s="1284" t="s">
        <v>1391</v>
      </c>
      <c r="AE14" s="805" t="s">
        <v>1852</v>
      </c>
      <c r="AF14" s="1394" t="s">
        <v>281</v>
      </c>
      <c r="AG14" s="1394" t="s">
        <v>281</v>
      </c>
      <c r="AH14" s="756" t="s">
        <v>287</v>
      </c>
      <c r="AI14" s="755" t="s">
        <v>287</v>
      </c>
      <c r="AJ14" s="1243" t="s">
        <v>281</v>
      </c>
      <c r="AK14" s="755" t="s">
        <v>287</v>
      </c>
      <c r="AL14" s="755" t="s">
        <v>287</v>
      </c>
      <c r="AM14" s="755" t="s">
        <v>287</v>
      </c>
      <c r="AN14" s="755" t="s">
        <v>287</v>
      </c>
      <c r="AO14" s="755" t="s">
        <v>287</v>
      </c>
      <c r="AP14" s="1219" t="s">
        <v>287</v>
      </c>
    </row>
    <row r="15" spans="1:42" s="587" customFormat="1" ht="30.75" customHeight="1" x14ac:dyDescent="0.25">
      <c r="A15" s="718" t="s">
        <v>869</v>
      </c>
      <c r="B15" s="1183" t="s">
        <v>867</v>
      </c>
      <c r="C15" s="718" t="s">
        <v>285</v>
      </c>
      <c r="D15" s="664" t="s">
        <v>1834</v>
      </c>
      <c r="E15" s="1379" t="s">
        <v>281</v>
      </c>
      <c r="F15" s="592" t="s">
        <v>296</v>
      </c>
      <c r="G15" s="759" t="s">
        <v>1853</v>
      </c>
      <c r="H15" s="715" t="s">
        <v>295</v>
      </c>
      <c r="I15" s="1244" t="s">
        <v>1330</v>
      </c>
      <c r="J15" s="1108">
        <v>2013</v>
      </c>
      <c r="K15" s="2486" t="s">
        <v>1854</v>
      </c>
      <c r="L15" s="2012"/>
      <c r="M15" s="2335" t="s">
        <v>1390</v>
      </c>
      <c r="N15" s="2335" t="s">
        <v>1660</v>
      </c>
      <c r="O15" s="2498">
        <v>350000</v>
      </c>
      <c r="P15" s="1965"/>
      <c r="Q15" s="1966">
        <v>0.3</v>
      </c>
      <c r="R15" s="1965"/>
      <c r="S15" s="2642">
        <v>850</v>
      </c>
      <c r="T15" s="1963"/>
      <c r="U15" s="1962"/>
      <c r="V15" s="1112">
        <v>0</v>
      </c>
      <c r="W15" s="1243" t="s">
        <v>281</v>
      </c>
      <c r="X15" s="1243" t="s">
        <v>281</v>
      </c>
      <c r="Y15" s="1399">
        <v>1</v>
      </c>
      <c r="Z15" s="1399">
        <v>1</v>
      </c>
      <c r="AA15" s="1243" t="s">
        <v>281</v>
      </c>
      <c r="AB15" s="1243" t="s">
        <v>281</v>
      </c>
      <c r="AC15" s="757"/>
      <c r="AD15" s="1284" t="s">
        <v>1391</v>
      </c>
      <c r="AE15" s="805" t="s">
        <v>1855</v>
      </c>
      <c r="AF15" s="1394" t="s">
        <v>281</v>
      </c>
      <c r="AG15" s="1394" t="s">
        <v>281</v>
      </c>
      <c r="AH15" s="756" t="s">
        <v>287</v>
      </c>
      <c r="AI15" s="755" t="s">
        <v>287</v>
      </c>
      <c r="AJ15" s="1243" t="s">
        <v>281</v>
      </c>
      <c r="AK15" s="755" t="s">
        <v>287</v>
      </c>
      <c r="AL15" s="755" t="s">
        <v>287</v>
      </c>
      <c r="AM15" s="755" t="s">
        <v>287</v>
      </c>
      <c r="AN15" s="755" t="s">
        <v>287</v>
      </c>
      <c r="AO15" s="755" t="s">
        <v>287</v>
      </c>
      <c r="AP15" s="1219" t="s">
        <v>287</v>
      </c>
    </row>
    <row r="16" spans="1:42" s="587" customFormat="1" ht="33.75" customHeight="1" x14ac:dyDescent="0.25">
      <c r="A16" s="718" t="s">
        <v>869</v>
      </c>
      <c r="B16" s="1183" t="s">
        <v>867</v>
      </c>
      <c r="C16" s="718" t="s">
        <v>285</v>
      </c>
      <c r="D16" s="664" t="s">
        <v>1834</v>
      </c>
      <c r="E16" s="1379" t="s">
        <v>281</v>
      </c>
      <c r="F16" s="592" t="s">
        <v>296</v>
      </c>
      <c r="G16" s="759" t="s">
        <v>1856</v>
      </c>
      <c r="H16" s="715" t="s">
        <v>295</v>
      </c>
      <c r="I16" s="1244" t="s">
        <v>1330</v>
      </c>
      <c r="J16" s="1108">
        <v>2013</v>
      </c>
      <c r="K16" s="2415" t="s">
        <v>1857</v>
      </c>
      <c r="L16" s="2218"/>
      <c r="M16" s="2401" t="s">
        <v>1390</v>
      </c>
      <c r="N16" s="2401" t="s">
        <v>1656</v>
      </c>
      <c r="O16" s="2499">
        <v>400000</v>
      </c>
      <c r="P16" s="1957"/>
      <c r="Q16" s="1958">
        <v>0.35</v>
      </c>
      <c r="R16" s="1957"/>
      <c r="S16" s="2711">
        <v>900</v>
      </c>
      <c r="T16" s="1955"/>
      <c r="U16" s="1954"/>
      <c r="V16" s="1112">
        <v>0</v>
      </c>
      <c r="W16" s="1243" t="s">
        <v>281</v>
      </c>
      <c r="X16" s="1243" t="s">
        <v>281</v>
      </c>
      <c r="Y16" s="1399">
        <v>1</v>
      </c>
      <c r="Z16" s="1399">
        <v>1</v>
      </c>
      <c r="AA16" s="1243" t="s">
        <v>281</v>
      </c>
      <c r="AB16" s="1243" t="s">
        <v>281</v>
      </c>
      <c r="AC16" s="757"/>
      <c r="AD16" s="1284" t="s">
        <v>1391</v>
      </c>
      <c r="AE16" s="805" t="s">
        <v>1858</v>
      </c>
      <c r="AF16" s="1394" t="s">
        <v>281</v>
      </c>
      <c r="AG16" s="1394" t="s">
        <v>281</v>
      </c>
      <c r="AH16" s="756" t="s">
        <v>287</v>
      </c>
      <c r="AI16" s="755" t="s">
        <v>287</v>
      </c>
      <c r="AJ16" s="1243" t="s">
        <v>281</v>
      </c>
      <c r="AK16" s="755" t="s">
        <v>287</v>
      </c>
      <c r="AL16" s="755" t="s">
        <v>287</v>
      </c>
      <c r="AM16" s="755" t="s">
        <v>287</v>
      </c>
      <c r="AN16" s="755" t="s">
        <v>287</v>
      </c>
      <c r="AO16" s="755" t="s">
        <v>287</v>
      </c>
      <c r="AP16" s="1219" t="s">
        <v>287</v>
      </c>
    </row>
    <row r="17" spans="1:42" ht="16.5" x14ac:dyDescent="0.25">
      <c r="A17" s="1406"/>
      <c r="B17" s="1406"/>
      <c r="C17" s="1406"/>
      <c r="D17" s="1406"/>
      <c r="E17" s="1406"/>
      <c r="F17" s="1406"/>
      <c r="G17" s="317"/>
      <c r="H17" s="213"/>
      <c r="I17" s="1406"/>
      <c r="J17" s="2759"/>
      <c r="V17" s="2763"/>
      <c r="W17" s="537"/>
      <c r="X17" s="209"/>
      <c r="Y17" s="209">
        <f>SUM(Y18)</f>
        <v>1</v>
      </c>
      <c r="Z17" s="209">
        <f>SUM(Z18)</f>
        <v>1</v>
      </c>
      <c r="AA17" s="209"/>
      <c r="AB17" s="209"/>
      <c r="AC17" s="216"/>
      <c r="AD17" s="209"/>
      <c r="AE17" s="209"/>
      <c r="AF17" s="209"/>
      <c r="AG17" s="209"/>
      <c r="AH17" s="209"/>
      <c r="AI17" s="209"/>
      <c r="AJ17" s="209"/>
    </row>
    <row r="18" spans="1:42" x14ac:dyDescent="0.25">
      <c r="A18" s="101"/>
      <c r="B18" s="100"/>
      <c r="C18" s="100"/>
      <c r="D18" s="96"/>
      <c r="E18" s="96"/>
      <c r="F18" s="96"/>
      <c r="G18" s="269"/>
      <c r="H18" s="128"/>
      <c r="I18" s="96"/>
      <c r="J18" s="2760"/>
      <c r="V18" s="2764"/>
      <c r="W18" s="538"/>
      <c r="X18" s="205"/>
      <c r="Y18" s="147">
        <f>SUM(Y19:Y19)</f>
        <v>1</v>
      </c>
      <c r="Z18" s="147">
        <f>SUM(Z19:Z19)</f>
        <v>1</v>
      </c>
      <c r="AA18" s="200"/>
      <c r="AB18" s="200"/>
      <c r="AC18" s="200"/>
      <c r="AD18" s="101"/>
      <c r="AE18" s="101"/>
      <c r="AF18" s="101"/>
      <c r="AG18" s="101"/>
      <c r="AH18" s="101"/>
      <c r="AI18" s="101"/>
      <c r="AJ18" s="101"/>
    </row>
    <row r="19" spans="1:42" s="587" customFormat="1" ht="15.75" customHeight="1" x14ac:dyDescent="0.25">
      <c r="A19" s="718" t="s">
        <v>869</v>
      </c>
      <c r="B19" s="1183" t="s">
        <v>867</v>
      </c>
      <c r="C19" s="718" t="s">
        <v>285</v>
      </c>
      <c r="D19" s="664" t="s">
        <v>1834</v>
      </c>
      <c r="E19" s="1401" t="s">
        <v>281</v>
      </c>
      <c r="F19" s="1397" t="s">
        <v>296</v>
      </c>
      <c r="G19" s="759" t="s">
        <v>1859</v>
      </c>
      <c r="H19" s="715" t="s">
        <v>289</v>
      </c>
      <c r="I19" s="1244" t="s">
        <v>1394</v>
      </c>
      <c r="J19" s="1108">
        <v>2013</v>
      </c>
      <c r="K19" s="2578" t="s">
        <v>2599</v>
      </c>
      <c r="V19" s="1112">
        <v>0</v>
      </c>
      <c r="W19" s="1243" t="s">
        <v>281</v>
      </c>
      <c r="X19" s="1243" t="s">
        <v>281</v>
      </c>
      <c r="Y19" s="1399">
        <v>1</v>
      </c>
      <c r="Z19" s="1399">
        <v>1</v>
      </c>
      <c r="AA19" s="1243" t="s">
        <v>281</v>
      </c>
      <c r="AB19" s="1243" t="s">
        <v>281</v>
      </c>
      <c r="AC19" s="757"/>
      <c r="AD19" s="1284" t="s">
        <v>1862</v>
      </c>
      <c r="AE19" s="1284" t="s">
        <v>1863</v>
      </c>
      <c r="AF19" s="1284" t="s">
        <v>1864</v>
      </c>
      <c r="AG19" s="1446">
        <v>41589</v>
      </c>
      <c r="AH19" s="756" t="s">
        <v>287</v>
      </c>
      <c r="AI19" s="755" t="s">
        <v>287</v>
      </c>
      <c r="AJ19" s="1243" t="s">
        <v>281</v>
      </c>
      <c r="AK19" s="755" t="s">
        <v>287</v>
      </c>
      <c r="AL19" s="755" t="s">
        <v>287</v>
      </c>
      <c r="AM19" s="755" t="s">
        <v>287</v>
      </c>
      <c r="AN19" s="755" t="s">
        <v>287</v>
      </c>
      <c r="AO19" s="755" t="s">
        <v>287</v>
      </c>
      <c r="AP19" s="1219" t="s">
        <v>287</v>
      </c>
    </row>
    <row r="20" spans="1:42" ht="16.5" x14ac:dyDescent="0.25">
      <c r="A20" s="1406"/>
      <c r="B20" s="1406"/>
      <c r="C20" s="1406"/>
      <c r="D20" s="1406"/>
      <c r="E20" s="1406"/>
      <c r="F20" s="1406"/>
      <c r="G20" s="317"/>
      <c r="H20" s="213"/>
      <c r="I20" s="1406"/>
      <c r="J20" s="2759"/>
      <c r="V20" s="2763"/>
      <c r="W20" s="537"/>
      <c r="X20" s="209"/>
      <c r="Y20" s="209">
        <f>SUM(Y21)</f>
        <v>0</v>
      </c>
      <c r="Z20" s="209">
        <f>SUM(Z21)</f>
        <v>0</v>
      </c>
      <c r="AA20" s="209"/>
      <c r="AB20" s="209"/>
      <c r="AC20" s="216"/>
      <c r="AD20" s="209"/>
      <c r="AE20" s="209"/>
      <c r="AF20" s="209"/>
      <c r="AG20" s="209"/>
      <c r="AH20" s="209"/>
      <c r="AI20" s="209"/>
      <c r="AJ20" s="209"/>
    </row>
    <row r="21" spans="1:42" x14ac:dyDescent="0.25">
      <c r="A21" s="101"/>
      <c r="B21" s="100"/>
      <c r="C21" s="100"/>
      <c r="D21" s="96"/>
      <c r="E21" s="96"/>
      <c r="F21" s="96"/>
      <c r="G21" s="269"/>
      <c r="H21" s="128"/>
      <c r="I21" s="96"/>
      <c r="J21" s="2760"/>
      <c r="V21" s="2764"/>
      <c r="W21" s="538"/>
      <c r="X21" s="205"/>
      <c r="Y21" s="147">
        <f>SUM(Y22:Y22)</f>
        <v>0</v>
      </c>
      <c r="Z21" s="147">
        <f>SUM(Z22:Z22)</f>
        <v>0</v>
      </c>
      <c r="AA21" s="200"/>
      <c r="AB21" s="200"/>
      <c r="AC21" s="200"/>
      <c r="AD21" s="101"/>
      <c r="AE21" s="101"/>
      <c r="AF21" s="101"/>
      <c r="AG21" s="101"/>
      <c r="AH21" s="101"/>
      <c r="AI21" s="101"/>
      <c r="AJ21" s="101"/>
    </row>
    <row r="22" spans="1:42" s="587" customFormat="1" ht="30" customHeight="1" x14ac:dyDescent="0.25">
      <c r="A22" s="718" t="s">
        <v>869</v>
      </c>
      <c r="B22" s="1183" t="s">
        <v>867</v>
      </c>
      <c r="C22" s="718" t="s">
        <v>285</v>
      </c>
      <c r="D22" s="664" t="s">
        <v>1834</v>
      </c>
      <c r="E22" s="1401" t="s">
        <v>281</v>
      </c>
      <c r="F22" s="1397" t="s">
        <v>296</v>
      </c>
      <c r="G22" s="759" t="s">
        <v>1859</v>
      </c>
      <c r="H22" s="715" t="s">
        <v>289</v>
      </c>
      <c r="I22" s="862" t="s">
        <v>909</v>
      </c>
      <c r="J22" s="1108">
        <v>2013</v>
      </c>
      <c r="V22" s="1112">
        <v>0</v>
      </c>
      <c r="W22" s="1243" t="s">
        <v>281</v>
      </c>
      <c r="X22" s="1243" t="s">
        <v>281</v>
      </c>
      <c r="Y22" s="1399">
        <v>0</v>
      </c>
      <c r="Z22" s="1399">
        <v>0</v>
      </c>
      <c r="AA22" s="1243" t="s">
        <v>281</v>
      </c>
      <c r="AB22" s="1243" t="s">
        <v>281</v>
      </c>
      <c r="AC22" s="757"/>
      <c r="AD22" s="1284" t="s">
        <v>1862</v>
      </c>
      <c r="AE22" s="1284" t="s">
        <v>1863</v>
      </c>
      <c r="AF22" s="1284" t="s">
        <v>1864</v>
      </c>
      <c r="AG22" s="1446">
        <v>41589</v>
      </c>
      <c r="AH22" s="756" t="s">
        <v>287</v>
      </c>
      <c r="AI22" s="755" t="s">
        <v>287</v>
      </c>
      <c r="AJ22" s="1243" t="s">
        <v>281</v>
      </c>
      <c r="AK22" s="755" t="s">
        <v>287</v>
      </c>
      <c r="AL22" s="755" t="s">
        <v>287</v>
      </c>
      <c r="AM22" s="755" t="s">
        <v>287</v>
      </c>
      <c r="AN22" s="755" t="s">
        <v>287</v>
      </c>
      <c r="AO22" s="755" t="s">
        <v>287</v>
      </c>
      <c r="AP22" s="1219" t="s">
        <v>287</v>
      </c>
    </row>
    <row r="23" spans="1:42" ht="32.25" customHeight="1" x14ac:dyDescent="0.25">
      <c r="A23" s="1406"/>
      <c r="B23" s="1406"/>
      <c r="C23" s="1406"/>
      <c r="D23" s="1406"/>
      <c r="E23" s="1406"/>
      <c r="F23" s="1406"/>
      <c r="G23" s="317"/>
      <c r="H23" s="213"/>
      <c r="I23" s="1406"/>
      <c r="J23" s="2759"/>
      <c r="V23" s="2763"/>
      <c r="W23" s="537"/>
      <c r="X23" s="209"/>
      <c r="Y23" s="209">
        <f>SUM(Y24,Y26)</f>
        <v>2</v>
      </c>
      <c r="Z23" s="209">
        <f>SUM(Z24,Z26)</f>
        <v>2</v>
      </c>
      <c r="AA23" s="209"/>
      <c r="AB23" s="209"/>
      <c r="AC23" s="216"/>
      <c r="AD23" s="209"/>
      <c r="AE23" s="209"/>
      <c r="AF23" s="209"/>
      <c r="AG23" s="209"/>
      <c r="AH23" s="209"/>
      <c r="AI23" s="209"/>
      <c r="AJ23" s="209"/>
    </row>
    <row r="24" spans="1:42" x14ac:dyDescent="0.25">
      <c r="A24" s="101"/>
      <c r="B24" s="100"/>
      <c r="C24" s="100"/>
      <c r="D24" s="96"/>
      <c r="E24" s="96"/>
      <c r="F24" s="96"/>
      <c r="G24" s="269"/>
      <c r="H24" s="128"/>
      <c r="I24" s="96"/>
      <c r="J24" s="2760"/>
      <c r="V24" s="2764"/>
      <c r="W24" s="538"/>
      <c r="X24" s="205"/>
      <c r="Y24" s="147">
        <f>SUM(Y25)</f>
        <v>1</v>
      </c>
      <c r="Z24" s="147">
        <f>SUM(Z25)</f>
        <v>1</v>
      </c>
      <c r="AA24" s="200"/>
      <c r="AB24" s="200"/>
      <c r="AC24" s="200"/>
      <c r="AD24" s="101"/>
      <c r="AE24" s="101"/>
      <c r="AF24" s="101"/>
      <c r="AG24" s="101"/>
      <c r="AH24" s="101"/>
      <c r="AI24" s="101"/>
      <c r="AJ24" s="101"/>
    </row>
    <row r="25" spans="1:42" s="587" customFormat="1" ht="33" customHeight="1" x14ac:dyDescent="0.25">
      <c r="A25" s="718" t="s">
        <v>869</v>
      </c>
      <c r="B25" s="1183" t="s">
        <v>867</v>
      </c>
      <c r="C25" s="718" t="s">
        <v>285</v>
      </c>
      <c r="D25" s="664" t="s">
        <v>1834</v>
      </c>
      <c r="E25" s="1379" t="s">
        <v>281</v>
      </c>
      <c r="F25" s="1397" t="s">
        <v>296</v>
      </c>
      <c r="G25" s="759" t="s">
        <v>5124</v>
      </c>
      <c r="H25" s="715" t="s">
        <v>295</v>
      </c>
      <c r="I25" s="1244" t="s">
        <v>1438</v>
      </c>
      <c r="J25" s="1108">
        <v>2013</v>
      </c>
      <c r="V25" s="1112">
        <v>0</v>
      </c>
      <c r="W25" s="1243" t="s">
        <v>281</v>
      </c>
      <c r="X25" s="1243" t="s">
        <v>281</v>
      </c>
      <c r="Y25" s="1399">
        <v>1</v>
      </c>
      <c r="Z25" s="1399">
        <v>1</v>
      </c>
      <c r="AA25" s="1243" t="s">
        <v>281</v>
      </c>
      <c r="AB25" s="1243" t="s">
        <v>281</v>
      </c>
      <c r="AC25" s="757"/>
      <c r="AD25" s="1284" t="s">
        <v>1865</v>
      </c>
      <c r="AE25" s="1394" t="s">
        <v>281</v>
      </c>
      <c r="AF25" s="1394" t="s">
        <v>281</v>
      </c>
      <c r="AG25" s="1394" t="s">
        <v>281</v>
      </c>
      <c r="AH25" s="756" t="s">
        <v>287</v>
      </c>
      <c r="AI25" s="755" t="s">
        <v>287</v>
      </c>
      <c r="AJ25" s="1243" t="s">
        <v>281</v>
      </c>
      <c r="AK25" s="755" t="s">
        <v>287</v>
      </c>
      <c r="AL25" s="755" t="s">
        <v>287</v>
      </c>
      <c r="AM25" s="755" t="s">
        <v>287</v>
      </c>
      <c r="AN25" s="755" t="s">
        <v>287</v>
      </c>
      <c r="AO25" s="755" t="s">
        <v>287</v>
      </c>
      <c r="AP25" s="1219" t="s">
        <v>287</v>
      </c>
    </row>
    <row r="26" spans="1:42" x14ac:dyDescent="0.25">
      <c r="A26" s="101"/>
      <c r="B26" s="100"/>
      <c r="C26" s="100"/>
      <c r="D26" s="96"/>
      <c r="E26" s="96"/>
      <c r="F26" s="96"/>
      <c r="G26" s="269"/>
      <c r="H26" s="128"/>
      <c r="I26" s="96"/>
      <c r="J26" s="2760"/>
      <c r="V26" s="2764"/>
      <c r="W26" s="538"/>
      <c r="X26" s="205"/>
      <c r="Y26" s="147">
        <f>SUM(Y27)</f>
        <v>1</v>
      </c>
      <c r="Z26" s="147">
        <f>SUM(Z27)</f>
        <v>1</v>
      </c>
      <c r="AA26" s="200"/>
      <c r="AB26" s="200"/>
      <c r="AC26" s="200"/>
      <c r="AD26" s="101"/>
      <c r="AE26" s="101"/>
      <c r="AF26" s="101"/>
      <c r="AG26" s="101"/>
      <c r="AH26" s="101"/>
      <c r="AI26" s="101"/>
      <c r="AJ26" s="101"/>
    </row>
    <row r="27" spans="1:42" s="587" customFormat="1" ht="15.75" customHeight="1" x14ac:dyDescent="0.25">
      <c r="A27" s="718" t="s">
        <v>869</v>
      </c>
      <c r="B27" s="1183" t="s">
        <v>867</v>
      </c>
      <c r="C27" s="718" t="s">
        <v>285</v>
      </c>
      <c r="D27" s="664" t="s">
        <v>1834</v>
      </c>
      <c r="E27" s="1401" t="s">
        <v>281</v>
      </c>
      <c r="F27" s="1397" t="s">
        <v>296</v>
      </c>
      <c r="G27" s="759" t="s">
        <v>1866</v>
      </c>
      <c r="H27" s="715" t="s">
        <v>289</v>
      </c>
      <c r="I27" s="1244" t="s">
        <v>1438</v>
      </c>
      <c r="J27" s="1108">
        <v>2013</v>
      </c>
      <c r="V27" s="1112">
        <v>0</v>
      </c>
      <c r="W27" s="1243" t="s">
        <v>281</v>
      </c>
      <c r="X27" s="1243" t="s">
        <v>281</v>
      </c>
      <c r="Y27" s="1399">
        <v>1</v>
      </c>
      <c r="Z27" s="1399">
        <v>1</v>
      </c>
      <c r="AA27" s="1243" t="s">
        <v>281</v>
      </c>
      <c r="AB27" s="1243" t="s">
        <v>281</v>
      </c>
      <c r="AC27" s="757"/>
      <c r="AD27" s="1394" t="s">
        <v>281</v>
      </c>
      <c r="AE27" s="1284" t="s">
        <v>1868</v>
      </c>
      <c r="AF27" s="1284" t="s">
        <v>1869</v>
      </c>
      <c r="AG27" s="1446">
        <v>41599</v>
      </c>
      <c r="AH27" s="756" t="s">
        <v>287</v>
      </c>
      <c r="AI27" s="755" t="s">
        <v>287</v>
      </c>
      <c r="AJ27" s="1243" t="s">
        <v>281</v>
      </c>
      <c r="AK27" s="755" t="s">
        <v>287</v>
      </c>
      <c r="AL27" s="755" t="s">
        <v>287</v>
      </c>
      <c r="AM27" s="755" t="s">
        <v>287</v>
      </c>
      <c r="AN27" s="755" t="s">
        <v>287</v>
      </c>
      <c r="AO27" s="755" t="s">
        <v>287</v>
      </c>
      <c r="AP27" s="1219" t="s">
        <v>287</v>
      </c>
    </row>
    <row r="28" spans="1:42" s="587" customFormat="1" ht="14.25" customHeight="1" x14ac:dyDescent="0.25">
      <c r="A28" s="1656"/>
      <c r="B28" s="1678"/>
      <c r="C28" s="1656"/>
      <c r="D28" s="1658"/>
      <c r="E28" s="1884"/>
      <c r="F28" s="1843"/>
      <c r="G28" s="1786"/>
      <c r="H28" s="1695"/>
      <c r="I28" s="1674"/>
      <c r="J28" s="1697"/>
      <c r="V28" s="1715"/>
      <c r="W28" s="1660"/>
      <c r="X28" s="1660"/>
      <c r="Y28" s="1844"/>
      <c r="Z28" s="1844"/>
      <c r="AA28" s="1660"/>
      <c r="AB28" s="1660"/>
      <c r="AC28" s="1703"/>
      <c r="AD28" s="1781"/>
      <c r="AE28" s="1704"/>
      <c r="AF28" s="1704"/>
      <c r="AG28" s="1885"/>
      <c r="AH28" s="1791"/>
      <c r="AI28" s="1792"/>
      <c r="AJ28" s="1660"/>
      <c r="AK28" s="1792"/>
      <c r="AL28" s="1792"/>
      <c r="AM28" s="1792"/>
      <c r="AN28" s="1792"/>
      <c r="AO28" s="1792"/>
      <c r="AP28" s="1794"/>
    </row>
    <row r="29" spans="1:42" x14ac:dyDescent="0.25">
      <c r="A29" s="58"/>
      <c r="B29" s="6"/>
      <c r="C29" s="6"/>
      <c r="D29" s="111"/>
      <c r="E29" s="111"/>
      <c r="F29" s="111"/>
      <c r="G29" s="112"/>
      <c r="H29" s="112"/>
      <c r="I29" s="111"/>
      <c r="J29" s="111"/>
      <c r="V29" s="109"/>
      <c r="W29" s="58"/>
      <c r="X29" s="58"/>
      <c r="Y29" s="58"/>
      <c r="Z29" s="58"/>
      <c r="AA29" s="58"/>
      <c r="AB29" s="58"/>
      <c r="AC29" s="58"/>
      <c r="AD29" s="109"/>
    </row>
    <row r="30" spans="1:42" x14ac:dyDescent="0.25">
      <c r="A30" s="58"/>
      <c r="B30" s="6"/>
      <c r="C30" s="6"/>
      <c r="D30" s="111"/>
      <c r="E30" s="111"/>
      <c r="F30" s="111"/>
      <c r="G30" s="112"/>
      <c r="H30" s="112"/>
      <c r="I30" s="111"/>
      <c r="J30" s="111"/>
      <c r="V30" s="109"/>
      <c r="W30" s="58"/>
      <c r="X30" s="58"/>
      <c r="Y30" s="58"/>
      <c r="Z30" s="58"/>
      <c r="AA30" s="58"/>
      <c r="AB30" s="58"/>
      <c r="AC30" s="58"/>
      <c r="AD30" s="109"/>
    </row>
    <row r="31" spans="1:42" s="190" customFormat="1" x14ac:dyDescent="0.25">
      <c r="A31" s="129"/>
      <c r="B31" s="60"/>
      <c r="C31" s="60"/>
      <c r="D31" s="240"/>
      <c r="E31" s="240"/>
      <c r="F31" s="240"/>
      <c r="G31" s="241"/>
      <c r="H31" s="241"/>
      <c r="I31" s="240"/>
      <c r="J31" s="240"/>
      <c r="K31" s="129"/>
      <c r="L31" s="129"/>
      <c r="M31" s="129"/>
      <c r="N31" s="129"/>
      <c r="O31" s="263"/>
      <c r="P31" s="265"/>
      <c r="Q31" s="264"/>
      <c r="R31" s="265"/>
      <c r="S31" s="129"/>
      <c r="T31" s="265"/>
      <c r="U31" s="60"/>
      <c r="V31" s="239"/>
      <c r="W31" s="129"/>
      <c r="X31" s="129"/>
      <c r="Y31" s="129"/>
      <c r="Z31" s="129"/>
      <c r="AA31" s="129"/>
      <c r="AB31" s="129"/>
      <c r="AC31" s="129"/>
      <c r="AD31" s="239"/>
    </row>
    <row r="32" spans="1:42" x14ac:dyDescent="0.25">
      <c r="A32" s="58"/>
      <c r="B32" s="6"/>
      <c r="C32" s="6"/>
      <c r="D32" s="111"/>
      <c r="E32" s="111"/>
      <c r="F32" s="111"/>
      <c r="G32" s="112"/>
      <c r="H32" s="112"/>
      <c r="I32" s="111"/>
      <c r="J32" s="111"/>
      <c r="K32" s="58"/>
      <c r="L32" s="58"/>
      <c r="M32" s="58"/>
      <c r="N32" s="58"/>
      <c r="O32" s="65"/>
      <c r="P32" s="66"/>
      <c r="Q32" s="67"/>
      <c r="R32" s="66"/>
      <c r="S32" s="58"/>
      <c r="T32" s="66"/>
      <c r="U32" s="6"/>
      <c r="V32" s="109"/>
      <c r="W32" s="58"/>
      <c r="X32" s="58"/>
      <c r="Y32" s="58"/>
      <c r="Z32" s="58"/>
      <c r="AA32" s="58"/>
      <c r="AB32" s="58"/>
      <c r="AC32" s="58"/>
      <c r="AD32" s="109"/>
    </row>
    <row r="47" spans="15:15" x14ac:dyDescent="0.25">
      <c r="O47" s="168" t="s">
        <v>1792</v>
      </c>
    </row>
  </sheetData>
  <mergeCells count="6">
    <mergeCell ref="K8:N8"/>
    <mergeCell ref="O5:P5"/>
    <mergeCell ref="Q5:R5"/>
    <mergeCell ref="S5:T5"/>
    <mergeCell ref="K6:N6"/>
    <mergeCell ref="K7:N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tabColor rgb="FFEB700B"/>
  </sheetPr>
  <dimension ref="A1:K18"/>
  <sheetViews>
    <sheetView showGridLines="0" view="pageBreakPreview" zoomScaleNormal="100" zoomScaleSheetLayoutView="100" workbookViewId="0">
      <selection activeCell="G14" sqref="G14"/>
    </sheetView>
  </sheetViews>
  <sheetFormatPr baseColWidth="10" defaultRowHeight="12.75" x14ac:dyDescent="0.2"/>
  <cols>
    <col min="1" max="1" width="38.28515625" customWidth="1"/>
    <col min="2" max="2" width="1.28515625" customWidth="1"/>
    <col min="3" max="3" width="19.140625" customWidth="1"/>
    <col min="4" max="4" width="13.42578125" customWidth="1"/>
    <col min="5" max="5" width="14.7109375" customWidth="1"/>
    <col min="6" max="6" width="2.28515625" customWidth="1"/>
    <col min="7" max="7" width="6.7109375" customWidth="1"/>
    <col min="8" max="8" width="2.140625" customWidth="1"/>
    <col min="10" max="10" width="2.7109375" customWidth="1"/>
    <col min="11" max="11" width="23.140625" customWidth="1"/>
  </cols>
  <sheetData>
    <row r="1" spans="1:11" ht="15" x14ac:dyDescent="0.2">
      <c r="A1" s="2636" t="s">
        <v>2388</v>
      </c>
      <c r="B1" s="2765"/>
      <c r="C1" s="2305"/>
      <c r="D1" s="2305"/>
      <c r="E1" s="2305"/>
      <c r="F1" s="2305"/>
      <c r="G1" s="2305"/>
      <c r="H1" s="2305"/>
      <c r="I1" s="2305"/>
      <c r="J1" s="2305"/>
      <c r="K1" s="2673" t="s">
        <v>5122</v>
      </c>
    </row>
    <row r="2" spans="1:11" ht="15" x14ac:dyDescent="0.2">
      <c r="A2" s="2636" t="s">
        <v>2400</v>
      </c>
      <c r="B2" s="2765"/>
      <c r="C2" s="2146"/>
      <c r="D2" s="2146"/>
      <c r="E2" s="2146"/>
      <c r="F2" s="2146"/>
      <c r="G2" s="2146"/>
      <c r="H2" s="2146"/>
      <c r="I2" s="2146"/>
      <c r="J2" s="2146"/>
      <c r="K2" s="2146"/>
    </row>
    <row r="3" spans="1:11" ht="15" customHeight="1" x14ac:dyDescent="0.2">
      <c r="A3" s="2536">
        <v>2013</v>
      </c>
      <c r="B3" s="2537"/>
      <c r="C3" s="2146"/>
      <c r="D3" s="2146"/>
      <c r="E3" s="2146"/>
      <c r="F3" s="2146"/>
      <c r="G3" s="2146"/>
      <c r="H3" s="2146"/>
      <c r="I3" s="2146"/>
      <c r="J3" s="2146"/>
      <c r="K3" s="2146"/>
    </row>
    <row r="4" spans="1:11" x14ac:dyDescent="0.2">
      <c r="A4" s="2504"/>
      <c r="B4" s="2504"/>
      <c r="C4" s="2146"/>
      <c r="D4" s="2146"/>
      <c r="E4" s="2146"/>
      <c r="F4" s="2146"/>
      <c r="G4" s="2146"/>
      <c r="H4" s="2146"/>
      <c r="I4" s="2146"/>
      <c r="J4" s="2146"/>
      <c r="K4" s="2146"/>
    </row>
    <row r="5" spans="1:11" ht="46.5" customHeight="1" x14ac:dyDescent="0.2">
      <c r="A5" s="2671" t="s">
        <v>181</v>
      </c>
      <c r="B5" s="2671"/>
      <c r="C5" s="2671" t="s">
        <v>21</v>
      </c>
      <c r="D5" s="2671" t="s">
        <v>29</v>
      </c>
      <c r="E5" s="5934" t="s">
        <v>119</v>
      </c>
      <c r="F5" s="5934"/>
      <c r="G5" s="5934" t="s">
        <v>182</v>
      </c>
      <c r="H5" s="5934"/>
      <c r="I5" s="5934" t="s">
        <v>20</v>
      </c>
      <c r="J5" s="5934"/>
      <c r="K5" s="2671" t="s">
        <v>30</v>
      </c>
    </row>
    <row r="6" spans="1:11" ht="18" customHeight="1" x14ac:dyDescent="0.2">
      <c r="A6" s="5926" t="s">
        <v>1394</v>
      </c>
      <c r="B6" s="5927"/>
      <c r="C6" s="5927"/>
      <c r="D6" s="5927"/>
      <c r="E6" s="2448">
        <f>SUM(E7)</f>
        <v>126443</v>
      </c>
      <c r="F6" s="2058"/>
      <c r="G6" s="2065"/>
      <c r="H6" s="2060"/>
      <c r="I6" s="2633">
        <f>SUM(I7)</f>
        <v>330</v>
      </c>
      <c r="J6" s="2062"/>
      <c r="K6" s="2056"/>
    </row>
    <row r="7" spans="1:11" ht="16.5" customHeight="1" x14ac:dyDescent="0.2">
      <c r="A7" s="5889" t="s">
        <v>289</v>
      </c>
      <c r="B7" s="5889"/>
      <c r="C7" s="5889"/>
      <c r="D7" s="5890"/>
      <c r="E7" s="2446">
        <f>SUM(E8:E8)</f>
        <v>126443</v>
      </c>
      <c r="F7" s="2069"/>
      <c r="G7" s="2072"/>
      <c r="H7" s="2073"/>
      <c r="I7" s="2641">
        <f>SUM(I8:I8)</f>
        <v>330</v>
      </c>
      <c r="J7" s="2074"/>
      <c r="K7" s="2075"/>
    </row>
    <row r="8" spans="1:11" ht="16.5" customHeight="1" x14ac:dyDescent="0.2">
      <c r="A8" s="2486" t="s">
        <v>2538</v>
      </c>
      <c r="B8" s="2012"/>
      <c r="C8" s="2334" t="s">
        <v>2630</v>
      </c>
      <c r="D8" s="1967" t="s">
        <v>1860</v>
      </c>
      <c r="E8" s="2498">
        <v>126443</v>
      </c>
      <c r="F8" s="1965"/>
      <c r="G8" s="1966">
        <v>0.1</v>
      </c>
      <c r="H8" s="1965"/>
      <c r="I8" s="2642">
        <v>330</v>
      </c>
      <c r="J8" s="1963"/>
      <c r="K8" s="1962" t="s">
        <v>1861</v>
      </c>
    </row>
    <row r="9" spans="1:11" ht="18.75" customHeight="1" x14ac:dyDescent="0.2">
      <c r="A9" s="5926" t="s">
        <v>909</v>
      </c>
      <c r="B9" s="5927"/>
      <c r="C9" s="5927"/>
      <c r="D9" s="5927"/>
      <c r="E9" s="2448">
        <f>SUM(E10)</f>
        <v>84296</v>
      </c>
      <c r="F9" s="2058"/>
      <c r="G9" s="2065"/>
      <c r="H9" s="2060"/>
      <c r="I9" s="2633">
        <f>SUM(I10)</f>
        <v>0</v>
      </c>
      <c r="J9" s="2062"/>
      <c r="K9" s="2056"/>
    </row>
    <row r="10" spans="1:11" ht="16.5" customHeight="1" x14ac:dyDescent="0.2">
      <c r="A10" s="5889" t="s">
        <v>289</v>
      </c>
      <c r="B10" s="5889"/>
      <c r="C10" s="5889"/>
      <c r="D10" s="5890"/>
      <c r="E10" s="2446">
        <f>SUM(E11:E11)</f>
        <v>84296</v>
      </c>
      <c r="F10" s="2069"/>
      <c r="G10" s="2072"/>
      <c r="H10" s="2073"/>
      <c r="I10" s="2641">
        <f>SUM(I11:I11)</f>
        <v>0</v>
      </c>
      <c r="J10" s="2074"/>
      <c r="K10" s="2075"/>
    </row>
    <row r="11" spans="1:11" ht="39.75" customHeight="1" x14ac:dyDescent="0.2">
      <c r="A11" s="2486" t="s">
        <v>2538</v>
      </c>
      <c r="B11" s="2012"/>
      <c r="C11" s="2334" t="s">
        <v>2630</v>
      </c>
      <c r="D11" s="1967" t="s">
        <v>1860</v>
      </c>
      <c r="E11" s="2498">
        <v>84296</v>
      </c>
      <c r="F11" s="1965"/>
      <c r="G11" s="1966">
        <v>0.1</v>
      </c>
      <c r="H11" s="1965"/>
      <c r="I11" s="2642" t="s">
        <v>1870</v>
      </c>
      <c r="J11" s="1963"/>
      <c r="K11" s="1962" t="s">
        <v>5123</v>
      </c>
    </row>
    <row r="12" spans="1:11" ht="27" customHeight="1" x14ac:dyDescent="0.2">
      <c r="A12" s="5926" t="s">
        <v>5065</v>
      </c>
      <c r="B12" s="5927"/>
      <c r="C12" s="5927"/>
      <c r="D12" s="5927"/>
      <c r="E12" s="2448">
        <f>SUM(E13,E15)</f>
        <v>5208971.4400000004</v>
      </c>
      <c r="F12" s="2058"/>
      <c r="G12" s="2065"/>
      <c r="H12" s="2060"/>
      <c r="I12" s="2633">
        <f>SUM(I13,I15)</f>
        <v>2700</v>
      </c>
      <c r="J12" s="2062"/>
      <c r="K12" s="2056"/>
    </row>
    <row r="13" spans="1:11" ht="19.5" customHeight="1" x14ac:dyDescent="0.2">
      <c r="A13" s="5889" t="s">
        <v>295</v>
      </c>
      <c r="B13" s="5889"/>
      <c r="C13" s="5889"/>
      <c r="D13" s="5890"/>
      <c r="E13" s="2446">
        <f>SUM(E14)</f>
        <v>122764.25</v>
      </c>
      <c r="F13" s="2069"/>
      <c r="G13" s="2072"/>
      <c r="H13" s="2073"/>
      <c r="I13" s="2641">
        <f>SUM(I14)</f>
        <v>600</v>
      </c>
      <c r="J13" s="2074"/>
      <c r="K13" s="2075"/>
    </row>
    <row r="14" spans="1:11" ht="25.5" x14ac:dyDescent="0.2">
      <c r="A14" s="2486" t="s">
        <v>2539</v>
      </c>
      <c r="B14" s="2012"/>
      <c r="C14" s="2335" t="s">
        <v>292</v>
      </c>
      <c r="D14" s="2334" t="s">
        <v>334</v>
      </c>
      <c r="E14" s="2498">
        <v>122764.25</v>
      </c>
      <c r="F14" s="1965"/>
      <c r="G14" s="1966">
        <v>0.35</v>
      </c>
      <c r="H14" s="1965"/>
      <c r="I14" s="2642">
        <v>600</v>
      </c>
      <c r="J14" s="1963"/>
      <c r="K14" s="1962"/>
    </row>
    <row r="15" spans="1:11" ht="18.75" customHeight="1" x14ac:dyDescent="0.2">
      <c r="A15" s="5889" t="s">
        <v>289</v>
      </c>
      <c r="B15" s="5889"/>
      <c r="C15" s="5889"/>
      <c r="D15" s="5890"/>
      <c r="E15" s="2446">
        <f>SUM(E16)</f>
        <v>5086207.1900000004</v>
      </c>
      <c r="F15" s="2069"/>
      <c r="G15" s="2072"/>
      <c r="H15" s="2073"/>
      <c r="I15" s="2641">
        <f>SUM(I16)</f>
        <v>2100</v>
      </c>
      <c r="J15" s="2074"/>
      <c r="K15" s="2075"/>
    </row>
    <row r="16" spans="1:11" ht="21.75" customHeight="1" x14ac:dyDescent="0.2">
      <c r="A16" s="2415" t="s">
        <v>1867</v>
      </c>
      <c r="B16" s="2218"/>
      <c r="C16" s="2337" t="s">
        <v>2630</v>
      </c>
      <c r="D16" s="2401" t="s">
        <v>1805</v>
      </c>
      <c r="E16" s="2499">
        <v>5086207.1900000004</v>
      </c>
      <c r="F16" s="1957"/>
      <c r="G16" s="1958">
        <v>0.1</v>
      </c>
      <c r="H16" s="1957"/>
      <c r="I16" s="2711">
        <v>2100</v>
      </c>
      <c r="J16" s="1955"/>
      <c r="K16" s="1954"/>
    </row>
    <row r="17" spans="1:11" x14ac:dyDescent="0.2">
      <c r="A17" s="2000"/>
      <c r="B17" s="2000"/>
      <c r="C17" s="2339"/>
      <c r="D17" s="2503"/>
      <c r="E17" s="2712"/>
      <c r="F17" s="1949"/>
      <c r="G17" s="1950"/>
      <c r="H17" s="1949"/>
      <c r="I17" s="2780"/>
      <c r="J17" s="1947"/>
      <c r="K17" s="1946"/>
    </row>
    <row r="18" spans="1:11" x14ac:dyDescent="0.2">
      <c r="A18" s="2042" t="s">
        <v>1273</v>
      </c>
      <c r="B18" s="2042"/>
      <c r="C18" s="2618"/>
      <c r="D18" s="2618"/>
      <c r="E18" s="2044"/>
      <c r="F18" s="2302"/>
      <c r="G18" s="2616"/>
      <c r="H18" s="2616"/>
      <c r="I18" s="2618"/>
      <c r="J18" s="2618"/>
      <c r="K18" s="2395"/>
    </row>
  </sheetData>
  <mergeCells count="10">
    <mergeCell ref="E5:F5"/>
    <mergeCell ref="G5:H5"/>
    <mergeCell ref="I5:J5"/>
    <mergeCell ref="A15:D15"/>
    <mergeCell ref="A13:D13"/>
    <mergeCell ref="A10:D10"/>
    <mergeCell ref="A12:D12"/>
    <mergeCell ref="A6:D6"/>
    <mergeCell ref="A9:D9"/>
    <mergeCell ref="A7:D7"/>
  </mergeCells>
  <printOptions horizontalCentered="1" verticalCentered="1"/>
  <pageMargins left="0.98425196850393704" right="0.39370078740157483" top="0.39370078740157483" bottom="0.39370078740157483" header="0" footer="0.59055118110236227"/>
  <pageSetup scale="9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700B"/>
  </sheetPr>
  <dimension ref="A1:D27"/>
  <sheetViews>
    <sheetView showGridLines="0" view="pageBreakPreview" topLeftCell="A16" zoomScaleNormal="100" zoomScaleSheetLayoutView="100" workbookViewId="0">
      <selection activeCell="A10" sqref="A10"/>
    </sheetView>
  </sheetViews>
  <sheetFormatPr baseColWidth="10" defaultRowHeight="15" x14ac:dyDescent="0.25"/>
  <cols>
    <col min="1" max="1" width="55" style="4707" customWidth="1"/>
    <col min="2" max="2" width="57.42578125" style="4707" customWidth="1"/>
    <col min="3" max="3" width="15.85546875" style="4707" customWidth="1"/>
    <col min="4" max="4" width="9.7109375" style="4707" customWidth="1"/>
    <col min="5" max="16384" width="11.42578125" style="4707"/>
  </cols>
  <sheetData>
    <row r="1" spans="1:4" x14ac:dyDescent="0.25">
      <c r="A1" s="4730" t="s">
        <v>5326</v>
      </c>
      <c r="B1" s="4730"/>
      <c r="C1" s="4706"/>
      <c r="D1" s="4731" t="s">
        <v>4954</v>
      </c>
    </row>
    <row r="2" spans="1:4" x14ac:dyDescent="0.25">
      <c r="A2" s="4732" t="s">
        <v>5340</v>
      </c>
      <c r="B2" s="4730"/>
      <c r="C2" s="4706"/>
      <c r="D2" s="4731"/>
    </row>
    <row r="3" spans="1:4" x14ac:dyDescent="0.25">
      <c r="A3" s="4732">
        <v>2013</v>
      </c>
      <c r="B3" s="4732"/>
      <c r="C3" s="4974"/>
      <c r="D3" s="4974"/>
    </row>
    <row r="4" spans="1:4" ht="17.25" customHeight="1" x14ac:dyDescent="0.25">
      <c r="A4" s="4732"/>
      <c r="B4" s="4732"/>
      <c r="C4" s="4974"/>
      <c r="D4" s="4974"/>
    </row>
    <row r="5" spans="1:4" ht="21" customHeight="1" x14ac:dyDescent="0.25">
      <c r="A5" s="4930" t="s">
        <v>5249</v>
      </c>
      <c r="B5" s="4930" t="s">
        <v>5301</v>
      </c>
      <c r="C5" s="5674" t="s">
        <v>5481</v>
      </c>
      <c r="D5" s="5674"/>
    </row>
    <row r="6" spans="1:4" ht="15" customHeight="1" x14ac:dyDescent="0.25">
      <c r="A6" s="5531" t="s">
        <v>5304</v>
      </c>
      <c r="B6" s="5531" t="s">
        <v>5317</v>
      </c>
      <c r="C6" s="5532">
        <v>40514</v>
      </c>
      <c r="D6" s="5538"/>
    </row>
    <row r="7" spans="1:4" ht="25.5" customHeight="1" x14ac:dyDescent="0.25">
      <c r="A7" s="4920" t="s">
        <v>5305</v>
      </c>
      <c r="B7" s="4923" t="s">
        <v>5420</v>
      </c>
      <c r="C7" s="4924">
        <v>40205</v>
      </c>
      <c r="D7" s="4975"/>
    </row>
    <row r="8" spans="1:4" ht="42.75" customHeight="1" x14ac:dyDescent="0.25">
      <c r="A8" s="4920" t="s">
        <v>5273</v>
      </c>
      <c r="B8" s="4923" t="s">
        <v>5421</v>
      </c>
      <c r="C8" s="4924">
        <v>37697</v>
      </c>
      <c r="D8" s="4975"/>
    </row>
    <row r="9" spans="1:4" ht="15" customHeight="1" x14ac:dyDescent="0.25">
      <c r="A9" s="4920" t="s">
        <v>5304</v>
      </c>
      <c r="B9" s="4920" t="s">
        <v>5461</v>
      </c>
      <c r="C9" s="4924">
        <v>34509</v>
      </c>
      <c r="D9" s="4975"/>
    </row>
    <row r="10" spans="1:4" ht="39" customHeight="1" x14ac:dyDescent="0.25">
      <c r="A10" s="4920" t="s">
        <v>5308</v>
      </c>
      <c r="B10" s="4923" t="s">
        <v>5488</v>
      </c>
      <c r="C10" s="4924">
        <v>33933</v>
      </c>
      <c r="D10" s="4975"/>
    </row>
    <row r="11" spans="1:4" ht="23.25" customHeight="1" x14ac:dyDescent="0.25">
      <c r="A11" s="4923" t="s">
        <v>5250</v>
      </c>
      <c r="B11" s="4920" t="s">
        <v>5422</v>
      </c>
      <c r="C11" s="4924">
        <v>33736</v>
      </c>
      <c r="D11" s="4975"/>
    </row>
    <row r="12" spans="1:4" ht="26.25" customHeight="1" x14ac:dyDescent="0.25">
      <c r="A12" s="4920" t="s">
        <v>5307</v>
      </c>
      <c r="B12" s="4923" t="s">
        <v>5318</v>
      </c>
      <c r="C12" s="4924">
        <v>30000</v>
      </c>
      <c r="D12" s="4975"/>
    </row>
    <row r="13" spans="1:4" ht="15" customHeight="1" x14ac:dyDescent="0.25">
      <c r="A13" s="4920" t="s">
        <v>5306</v>
      </c>
      <c r="B13" s="4920" t="s">
        <v>5460</v>
      </c>
      <c r="C13" s="4924">
        <v>28235</v>
      </c>
      <c r="D13" s="4975"/>
    </row>
    <row r="14" spans="1:4" ht="15" customHeight="1" x14ac:dyDescent="0.25">
      <c r="A14" s="4920" t="s">
        <v>5272</v>
      </c>
      <c r="B14" s="4920" t="s">
        <v>5423</v>
      </c>
      <c r="C14" s="4924">
        <v>27247</v>
      </c>
      <c r="D14" s="4975"/>
    </row>
    <row r="15" spans="1:4" ht="15" customHeight="1" x14ac:dyDescent="0.25">
      <c r="A15" s="4920" t="s">
        <v>5278</v>
      </c>
      <c r="B15" s="4920" t="s">
        <v>5424</v>
      </c>
      <c r="C15" s="4924">
        <v>23974</v>
      </c>
      <c r="D15" s="4975"/>
    </row>
    <row r="16" spans="1:4" ht="15" customHeight="1" x14ac:dyDescent="0.25">
      <c r="A16" s="4920" t="s">
        <v>5308</v>
      </c>
      <c r="B16" s="4920" t="s">
        <v>5462</v>
      </c>
      <c r="C16" s="4924">
        <v>23877</v>
      </c>
      <c r="D16" s="4975"/>
    </row>
    <row r="17" spans="1:4" ht="24.75" customHeight="1" x14ac:dyDescent="0.25">
      <c r="A17" s="4923" t="s">
        <v>5250</v>
      </c>
      <c r="B17" s="4920" t="s">
        <v>5425</v>
      </c>
      <c r="C17" s="4924">
        <v>23166</v>
      </c>
      <c r="D17" s="4975"/>
    </row>
    <row r="18" spans="1:4" ht="15" customHeight="1" x14ac:dyDescent="0.25">
      <c r="A18" s="4920" t="s">
        <v>5309</v>
      </c>
      <c r="B18" s="4920" t="s">
        <v>5426</v>
      </c>
      <c r="C18" s="4924">
        <v>23058</v>
      </c>
      <c r="D18" s="4975"/>
    </row>
    <row r="19" spans="1:4" ht="15" customHeight="1" x14ac:dyDescent="0.25">
      <c r="A19" s="4920" t="s">
        <v>5273</v>
      </c>
      <c r="B19" s="4920" t="s">
        <v>5427</v>
      </c>
      <c r="C19" s="4924">
        <v>22134</v>
      </c>
      <c r="D19" s="4975"/>
    </row>
    <row r="20" spans="1:4" ht="27" customHeight="1" x14ac:dyDescent="0.25">
      <c r="A20" s="4920" t="s">
        <v>5279</v>
      </c>
      <c r="B20" s="4923" t="s">
        <v>5428</v>
      </c>
      <c r="C20" s="4924">
        <v>21639</v>
      </c>
      <c r="D20" s="4975"/>
    </row>
    <row r="21" spans="1:4" ht="15" customHeight="1" x14ac:dyDescent="0.25">
      <c r="A21" s="4920" t="s">
        <v>5310</v>
      </c>
      <c r="B21" s="4920" t="s">
        <v>5429</v>
      </c>
      <c r="C21" s="4924">
        <v>21492</v>
      </c>
      <c r="D21" s="4975"/>
    </row>
    <row r="22" spans="1:4" ht="15" customHeight="1" x14ac:dyDescent="0.25">
      <c r="A22" s="4920" t="s">
        <v>5261</v>
      </c>
      <c r="B22" s="4920" t="s">
        <v>5430</v>
      </c>
      <c r="C22" s="4924">
        <v>20095</v>
      </c>
      <c r="D22" s="4975"/>
    </row>
    <row r="23" spans="1:4" ht="23.25" customHeight="1" x14ac:dyDescent="0.25">
      <c r="A23" s="4923" t="s">
        <v>5250</v>
      </c>
      <c r="B23" s="4920" t="s">
        <v>5431</v>
      </c>
      <c r="C23" s="4924">
        <v>19881</v>
      </c>
      <c r="D23" s="4975"/>
    </row>
    <row r="24" spans="1:4" ht="15" customHeight="1" x14ac:dyDescent="0.25">
      <c r="A24" s="5534" t="s">
        <v>5273</v>
      </c>
      <c r="B24" s="5535" t="s">
        <v>5432</v>
      </c>
      <c r="C24" s="5536">
        <v>18199</v>
      </c>
      <c r="D24" s="5539"/>
    </row>
    <row r="25" spans="1:4" ht="20.25" customHeight="1" x14ac:dyDescent="0.25">
      <c r="A25" s="4920"/>
      <c r="B25" s="4923"/>
      <c r="C25" s="4924"/>
      <c r="D25" s="4975"/>
    </row>
    <row r="26" spans="1:4" ht="13.5" customHeight="1" x14ac:dyDescent="0.25">
      <c r="A26" s="5673"/>
      <c r="B26" s="5673"/>
      <c r="C26" s="5673"/>
      <c r="D26" s="5673"/>
    </row>
    <row r="27" spans="1:4" ht="15" customHeight="1" x14ac:dyDescent="0.25">
      <c r="A27" s="5672" t="s">
        <v>2633</v>
      </c>
      <c r="B27" s="5673"/>
      <c r="C27" s="5673"/>
      <c r="D27" s="5673"/>
    </row>
  </sheetData>
  <mergeCells count="3">
    <mergeCell ref="C5:D5"/>
    <mergeCell ref="A26:D26"/>
    <mergeCell ref="A27:D27"/>
  </mergeCells>
  <printOptions horizontalCentered="1" verticalCentered="1"/>
  <pageMargins left="0.98425196850393704" right="0.39370078740157483" top="0.39370078740157483" bottom="0.39370078740157483" header="0" footer="0.59055118110236227"/>
  <pageSetup scale="85" orientation="landscape" r:id="rId1"/>
  <headerFooter>
    <oddFooter>&amp;L&amp;"Tahoma,Normal"226</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EB700B"/>
  </sheetPr>
  <dimension ref="A1:C28"/>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100.7109375" style="58" customWidth="1"/>
    <col min="2" max="2" width="17.85546875" style="66" customWidth="1"/>
    <col min="3" max="3" width="3.28515625" style="66" customWidth="1"/>
    <col min="4" max="16384" width="11.42578125" style="58"/>
  </cols>
  <sheetData>
    <row r="1" spans="1:3" s="20" customFormat="1" ht="17.25" customHeight="1" x14ac:dyDescent="0.25">
      <c r="A1" s="2602" t="s">
        <v>2312</v>
      </c>
      <c r="B1" s="5901" t="s">
        <v>5064</v>
      </c>
      <c r="C1" s="5901"/>
    </row>
    <row r="2" spans="1:3" s="20" customFormat="1" ht="17.25" customHeight="1" x14ac:dyDescent="0.25">
      <c r="A2" s="2536">
        <v>2013</v>
      </c>
      <c r="B2" s="2474"/>
      <c r="C2" s="2474"/>
    </row>
    <row r="3" spans="1:3" s="20" customFormat="1" ht="22.5" customHeight="1" x14ac:dyDescent="0.25">
      <c r="A3" s="2536"/>
      <c r="B3" s="2474"/>
      <c r="C3" s="2474"/>
    </row>
    <row r="4" spans="1:3" s="17" customFormat="1" ht="41.25" customHeight="1" x14ac:dyDescent="0.25">
      <c r="A4" s="2668" t="s">
        <v>33</v>
      </c>
      <c r="B4" s="5966" t="s">
        <v>258</v>
      </c>
      <c r="C4" s="5966"/>
    </row>
    <row r="5" spans="1:3" s="17" customFormat="1" ht="23.25" customHeight="1" x14ac:dyDescent="0.25">
      <c r="A5" s="2667" t="s">
        <v>31</v>
      </c>
      <c r="B5" s="2467">
        <f>SUM(B6:B9)</f>
        <v>161903393</v>
      </c>
      <c r="C5" s="2781"/>
    </row>
    <row r="6" spans="1:3" s="17" customFormat="1" ht="31.5" customHeight="1" x14ac:dyDescent="0.25">
      <c r="A6" s="5089" t="s">
        <v>1881</v>
      </c>
      <c r="B6" s="5112">
        <f>'30-E382op-Car-proc'!O7</f>
        <v>113871393</v>
      </c>
      <c r="C6" s="5117"/>
    </row>
    <row r="7" spans="1:3" s="17" customFormat="1" ht="31.5" customHeight="1" x14ac:dyDescent="0.25">
      <c r="A7" s="5057" t="s">
        <v>551</v>
      </c>
      <c r="B7" s="2677">
        <f>'30-E382op-Car-proc (2)'!E6</f>
        <v>19100000</v>
      </c>
      <c r="C7" s="2141"/>
    </row>
    <row r="8" spans="1:3" s="17" customFormat="1" ht="31.5" customHeight="1" x14ac:dyDescent="0.25">
      <c r="A8" s="5057" t="s">
        <v>1920</v>
      </c>
      <c r="B8" s="2677">
        <f>'30-E382op-Car-proc (2)'!E9</f>
        <v>21000000</v>
      </c>
      <c r="C8" s="2141"/>
    </row>
    <row r="9" spans="1:3" s="17" customFormat="1" ht="31.5" customHeight="1" x14ac:dyDescent="0.25">
      <c r="A9" s="5093" t="s">
        <v>906</v>
      </c>
      <c r="B9" s="5118">
        <f>'30-E382op-Car-proc (2)'!E12</f>
        <v>7932000</v>
      </c>
      <c r="C9" s="5119"/>
    </row>
    <row r="10" spans="1:3" s="17" customFormat="1" ht="13.5" customHeight="1" x14ac:dyDescent="0.25">
      <c r="A10" s="2222"/>
      <c r="B10" s="2240"/>
      <c r="C10" s="2141"/>
    </row>
    <row r="11" spans="1:3" ht="14.1" customHeight="1" x14ac:dyDescent="0.25">
      <c r="A11" s="2042" t="s">
        <v>1273</v>
      </c>
      <c r="B11" s="2395"/>
      <c r="C11" s="2395"/>
    </row>
    <row r="12" spans="1:3" x14ac:dyDescent="0.25">
      <c r="A12" s="194"/>
      <c r="B12" s="58"/>
      <c r="C12" s="58"/>
    </row>
    <row r="13" spans="1:3" x14ac:dyDescent="0.25">
      <c r="A13" s="194"/>
    </row>
    <row r="14" spans="1:3" x14ac:dyDescent="0.25">
      <c r="A14" s="194"/>
    </row>
    <row r="15" spans="1:3" x14ac:dyDescent="0.25">
      <c r="A15" s="194"/>
    </row>
    <row r="16" spans="1:3" x14ac:dyDescent="0.25">
      <c r="A16" s="194"/>
    </row>
    <row r="17" spans="1:2" x14ac:dyDescent="0.25">
      <c r="A17" s="194"/>
    </row>
    <row r="18" spans="1:2" x14ac:dyDescent="0.25">
      <c r="A18" s="194"/>
    </row>
    <row r="19" spans="1:2" x14ac:dyDescent="0.25">
      <c r="A19" s="194"/>
    </row>
    <row r="20" spans="1:2" x14ac:dyDescent="0.25">
      <c r="A20" s="194"/>
    </row>
    <row r="21" spans="1:2" x14ac:dyDescent="0.25">
      <c r="A21" s="194"/>
    </row>
    <row r="22" spans="1:2" x14ac:dyDescent="0.25">
      <c r="A22" s="194"/>
    </row>
    <row r="23" spans="1:2" ht="15.75" x14ac:dyDescent="0.25">
      <c r="A23" s="194"/>
      <c r="B23" s="1168"/>
    </row>
    <row r="24" spans="1:2" x14ac:dyDescent="0.25">
      <c r="A24" s="194"/>
    </row>
    <row r="25" spans="1:2" x14ac:dyDescent="0.25">
      <c r="A25" s="194"/>
    </row>
    <row r="26" spans="1:2" x14ac:dyDescent="0.25">
      <c r="A26" s="194"/>
    </row>
    <row r="27" spans="1:2" x14ac:dyDescent="0.25">
      <c r="A27" s="194"/>
    </row>
    <row r="28" spans="1:2" x14ac:dyDescent="0.25">
      <c r="A28" s="194"/>
    </row>
  </sheetData>
  <mergeCells count="2">
    <mergeCell ref="B4:C4"/>
    <mergeCell ref="B1:C1"/>
  </mergeCells>
  <phoneticPr fontId="20" type="noConversion"/>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&amp;R&amp;"Tahoma,Normal"335</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EB700B"/>
  </sheetPr>
  <dimension ref="A1:AP134"/>
  <sheetViews>
    <sheetView showGridLines="0" view="pageBreakPreview" topLeftCell="K4" zoomScaleNormal="70" zoomScaleSheetLayoutView="100" workbookViewId="0">
      <selection activeCell="K7" sqref="K7:N7"/>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2" style="58" customWidth="1"/>
    <col min="13" max="13" width="13" style="58" customWidth="1"/>
    <col min="14" max="14" width="15.5703125" style="58" customWidth="1"/>
    <col min="15" max="15" width="17.7109375" style="65" customWidth="1"/>
    <col min="16" max="16" width="1.85546875" style="66" customWidth="1"/>
    <col min="17" max="17" width="7.7109375" style="67" customWidth="1"/>
    <col min="18" max="18" width="1.85546875" style="193" customWidth="1"/>
    <col min="19" max="19" width="9.7109375" style="171" customWidth="1"/>
    <col min="20" max="20" width="2" style="66" customWidth="1"/>
    <col min="21" max="21" width="25.7109375" style="6" customWidth="1"/>
    <col min="22" max="22" width="10"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28.5703125" style="58" hidden="1" customWidth="1"/>
    <col min="28" max="28" width="48.5703125" style="58" hidden="1" customWidth="1"/>
    <col min="29" max="29" width="31.42578125" style="58" hidden="1" customWidth="1"/>
    <col min="30" max="30" width="12.5703125" style="58" hidden="1" customWidth="1"/>
    <col min="31" max="31" width="16.7109375"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42" s="20" customFormat="1" ht="15" customHeight="1" x14ac:dyDescent="0.25">
      <c r="K1" s="2636" t="s">
        <v>2388</v>
      </c>
      <c r="L1" s="2636"/>
      <c r="M1" s="2650"/>
      <c r="N1" s="2650"/>
      <c r="O1" s="2650"/>
      <c r="P1" s="2650"/>
      <c r="Q1" s="2650"/>
      <c r="R1" s="2755"/>
      <c r="S1" s="2755"/>
      <c r="T1" s="2755"/>
      <c r="U1" s="2651" t="s">
        <v>5130</v>
      </c>
      <c r="W1" s="84"/>
      <c r="X1" s="84"/>
      <c r="Y1" s="58"/>
      <c r="Z1" s="58"/>
      <c r="AA1" s="58"/>
      <c r="AB1" s="58"/>
      <c r="AC1" s="58"/>
      <c r="AD1" s="58"/>
    </row>
    <row r="2" spans="1:42" s="20" customFormat="1" ht="15" customHeight="1" x14ac:dyDescent="0.25">
      <c r="A2" s="20" t="s">
        <v>1297</v>
      </c>
      <c r="K2" s="2636" t="s">
        <v>2402</v>
      </c>
      <c r="L2" s="2636"/>
      <c r="M2" s="2595"/>
      <c r="N2" s="2595"/>
      <c r="O2" s="2595"/>
      <c r="P2" s="2595"/>
      <c r="Q2" s="2595"/>
      <c r="R2" s="2504"/>
      <c r="S2" s="2504"/>
      <c r="T2" s="2504"/>
      <c r="U2" s="2504"/>
      <c r="W2" s="311"/>
      <c r="X2" s="85"/>
      <c r="Y2" s="86"/>
      <c r="Z2" s="58"/>
      <c r="AA2" s="58"/>
      <c r="AB2" s="58"/>
      <c r="AC2" s="58"/>
      <c r="AD2" s="58"/>
    </row>
    <row r="3" spans="1:42" s="20" customFormat="1" ht="15" customHeight="1" x14ac:dyDescent="0.25">
      <c r="K3" s="2536">
        <v>2013</v>
      </c>
      <c r="L3" s="2536"/>
      <c r="M3" s="2595"/>
      <c r="N3" s="2595"/>
      <c r="O3" s="2595"/>
      <c r="P3" s="2595"/>
      <c r="Q3" s="2595"/>
      <c r="R3" s="2504"/>
      <c r="S3" s="2504"/>
      <c r="T3" s="2504"/>
      <c r="U3" s="2504"/>
      <c r="W3" s="311"/>
      <c r="X3" s="85"/>
      <c r="Y3" s="1651"/>
      <c r="Z3" s="58"/>
      <c r="AA3" s="58"/>
      <c r="AB3" s="58"/>
      <c r="AC3" s="58"/>
      <c r="AD3" s="58"/>
    </row>
    <row r="4" spans="1:42" s="20" customFormat="1" ht="18" x14ac:dyDescent="0.25">
      <c r="K4" s="2595"/>
      <c r="L4" s="2595"/>
      <c r="M4" s="2595"/>
      <c r="N4" s="2595"/>
      <c r="O4" s="2595"/>
      <c r="P4" s="2595"/>
      <c r="Q4" s="2595"/>
      <c r="R4" s="2504"/>
      <c r="S4" s="2504"/>
      <c r="T4" s="2504"/>
      <c r="U4" s="2504"/>
      <c r="W4" s="311"/>
      <c r="X4" s="85"/>
      <c r="Y4" s="1651"/>
      <c r="Z4" s="58"/>
      <c r="AA4" s="58"/>
      <c r="AB4" s="58"/>
      <c r="AC4" s="58"/>
      <c r="AD4" s="58"/>
    </row>
    <row r="5" spans="1:42" s="17" customFormat="1" ht="51.95" customHeight="1" x14ac:dyDescent="0.25">
      <c r="A5" s="332" t="s">
        <v>50</v>
      </c>
      <c r="B5" s="332" t="s">
        <v>44</v>
      </c>
      <c r="C5" s="332" t="s">
        <v>172</v>
      </c>
      <c r="D5" s="567" t="s">
        <v>261</v>
      </c>
      <c r="E5" s="1289"/>
      <c r="F5" s="332" t="s">
        <v>176</v>
      </c>
      <c r="G5" s="332" t="s">
        <v>179</v>
      </c>
      <c r="H5" s="332" t="s">
        <v>178</v>
      </c>
      <c r="I5" s="332" t="s">
        <v>174</v>
      </c>
      <c r="J5" s="2757" t="s">
        <v>175</v>
      </c>
      <c r="K5" s="2671" t="s">
        <v>181</v>
      </c>
      <c r="L5" s="2671"/>
      <c r="M5" s="2671" t="s">
        <v>21</v>
      </c>
      <c r="N5" s="2671" t="s">
        <v>29</v>
      </c>
      <c r="O5" s="5934" t="s">
        <v>258</v>
      </c>
      <c r="P5" s="5934"/>
      <c r="Q5" s="5934" t="s">
        <v>182</v>
      </c>
      <c r="R5" s="5934"/>
      <c r="S5" s="5934" t="s">
        <v>20</v>
      </c>
      <c r="T5" s="5934"/>
      <c r="U5" s="2671" t="s">
        <v>30</v>
      </c>
      <c r="V5" s="2761"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2" s="17" customFormat="1" ht="18" x14ac:dyDescent="0.25">
      <c r="A6" s="422" t="s">
        <v>1871</v>
      </c>
      <c r="B6" s="219"/>
      <c r="C6" s="219"/>
      <c r="D6" s="219"/>
      <c r="E6" s="219"/>
      <c r="F6" s="219"/>
      <c r="G6" s="322"/>
      <c r="H6" s="238"/>
      <c r="I6" s="219"/>
      <c r="J6" s="2784"/>
      <c r="K6" s="5994" t="s">
        <v>31</v>
      </c>
      <c r="L6" s="5994"/>
      <c r="M6" s="5994"/>
      <c r="N6" s="5994"/>
      <c r="O6" s="2791">
        <f>SUM(O7,'30-E382op-Car-proc (2)'!E6,'30-E382op-Car-proc (2)'!E9,'30-E382op-Car-proc (2)'!E12)</f>
        <v>161903393</v>
      </c>
      <c r="P6" s="2789"/>
      <c r="Q6" s="2788"/>
      <c r="R6" s="2756"/>
      <c r="S6" s="2792">
        <f>SUM(S7,'30-E382op-Car-proc (2)'!I6,'30-E382op-Car-proc (2)'!I9,'30-E382op-Car-proc (2)'!I12)</f>
        <v>527836</v>
      </c>
      <c r="T6" s="2789"/>
      <c r="U6" s="2790"/>
      <c r="V6" s="2763"/>
      <c r="W6" s="91"/>
      <c r="X6" s="214"/>
      <c r="Y6" s="94">
        <f>SUM(Y7,Y18,Y21,Y24)</f>
        <v>11</v>
      </c>
      <c r="Z6" s="94">
        <f>SUM(Z7,Z18,Z21,Z24)</f>
        <v>12</v>
      </c>
      <c r="AA6" s="226"/>
      <c r="AB6" s="226"/>
      <c r="AC6" s="226"/>
      <c r="AD6" s="226"/>
      <c r="AE6" s="226"/>
      <c r="AF6" s="226"/>
      <c r="AG6" s="226"/>
      <c r="AH6" s="226"/>
      <c r="AI6" s="226"/>
      <c r="AJ6" s="226"/>
    </row>
    <row r="7" spans="1:42" s="129" customFormat="1" ht="27" customHeight="1" x14ac:dyDescent="0.25">
      <c r="A7" s="1406"/>
      <c r="B7" s="1406"/>
      <c r="C7" s="1406"/>
      <c r="D7" s="1406"/>
      <c r="E7" s="1406"/>
      <c r="F7" s="1406"/>
      <c r="G7" s="513"/>
      <c r="H7" s="1406"/>
      <c r="I7" s="1406"/>
      <c r="J7" s="2759"/>
      <c r="K7" s="5992" t="s">
        <v>1881</v>
      </c>
      <c r="L7" s="5992"/>
      <c r="M7" s="5993"/>
      <c r="N7" s="5993"/>
      <c r="O7" s="2773">
        <f>SUM(O8,O15)</f>
        <v>113871393</v>
      </c>
      <c r="P7" s="2793"/>
      <c r="Q7" s="2770"/>
      <c r="R7" s="2767"/>
      <c r="S7" s="2774">
        <f>SUM(S8,S15)</f>
        <v>405974</v>
      </c>
      <c r="T7" s="2793"/>
      <c r="U7" s="2772"/>
      <c r="V7" s="2763"/>
      <c r="W7" s="91"/>
      <c r="X7" s="214"/>
      <c r="Y7" s="94">
        <f>SUM(Y8,Y15)</f>
        <v>7</v>
      </c>
      <c r="Z7" s="94">
        <f>SUM(Z8,Z15)</f>
        <v>8</v>
      </c>
      <c r="AA7" s="209"/>
      <c r="AB7" s="209"/>
      <c r="AC7" s="209"/>
      <c r="AD7" s="209"/>
      <c r="AE7" s="216"/>
      <c r="AF7" s="209"/>
      <c r="AG7" s="209"/>
      <c r="AH7" s="209"/>
      <c r="AI7" s="209"/>
      <c r="AJ7" s="209"/>
    </row>
    <row r="8" spans="1:42" s="129" customFormat="1" ht="18.75" customHeight="1" x14ac:dyDescent="0.25">
      <c r="A8" s="101"/>
      <c r="B8" s="101"/>
      <c r="C8" s="101"/>
      <c r="D8" s="101"/>
      <c r="E8" s="101"/>
      <c r="F8" s="101"/>
      <c r="G8" s="101"/>
      <c r="H8" s="101"/>
      <c r="I8" s="101"/>
      <c r="J8" s="2785"/>
      <c r="K8" s="5889" t="s">
        <v>289</v>
      </c>
      <c r="L8" s="5889"/>
      <c r="M8" s="5889"/>
      <c r="N8" s="5890"/>
      <c r="O8" s="2446">
        <f>SUM(O9:O14)</f>
        <v>84905297.450000003</v>
      </c>
      <c r="P8" s="2068"/>
      <c r="Q8" s="2067"/>
      <c r="R8" s="2069"/>
      <c r="S8" s="2631">
        <f>SUM(S9:S14)</f>
        <v>280279</v>
      </c>
      <c r="T8" s="4760"/>
      <c r="U8" s="2072"/>
      <c r="V8" s="2787"/>
      <c r="W8" s="138"/>
      <c r="X8" s="59"/>
      <c r="Y8" s="282">
        <f>SUM(Y9:Y14)</f>
        <v>5</v>
      </c>
      <c r="Z8" s="282">
        <f>SUM(Z9:Z14)</f>
        <v>6</v>
      </c>
      <c r="AA8" s="148"/>
      <c r="AB8" s="147"/>
      <c r="AC8" s="147"/>
      <c r="AD8" s="200"/>
      <c r="AE8" s="200"/>
      <c r="AF8" s="101"/>
      <c r="AG8" s="101"/>
      <c r="AH8" s="101"/>
      <c r="AI8" s="101"/>
      <c r="AJ8" s="101"/>
    </row>
    <row r="9" spans="1:42" s="587" customFormat="1" ht="29.25" customHeight="1" x14ac:dyDescent="0.25">
      <c r="A9" s="814" t="s">
        <v>868</v>
      </c>
      <c r="B9" s="1195" t="s">
        <v>867</v>
      </c>
      <c r="C9" s="814" t="s">
        <v>539</v>
      </c>
      <c r="D9" s="1295" t="s">
        <v>549</v>
      </c>
      <c r="E9" s="1389"/>
      <c r="F9" s="592" t="s">
        <v>296</v>
      </c>
      <c r="G9" s="1293" t="s">
        <v>1880</v>
      </c>
      <c r="H9" s="1338" t="s">
        <v>289</v>
      </c>
      <c r="I9" s="1332" t="s">
        <v>1881</v>
      </c>
      <c r="J9" s="2786">
        <v>2013</v>
      </c>
      <c r="K9" s="2411" t="s">
        <v>1882</v>
      </c>
      <c r="L9" s="1968"/>
      <c r="M9" s="1967" t="s">
        <v>311</v>
      </c>
      <c r="N9" s="1967" t="s">
        <v>1883</v>
      </c>
      <c r="O9" s="2449">
        <v>1000000</v>
      </c>
      <c r="P9" s="2750"/>
      <c r="Q9" s="1966">
        <v>0.7</v>
      </c>
      <c r="R9" s="2750"/>
      <c r="S9" s="2643">
        <v>48809</v>
      </c>
      <c r="T9" s="1991"/>
      <c r="U9" s="1962"/>
      <c r="V9" s="2293">
        <v>0</v>
      </c>
      <c r="W9" s="1449"/>
      <c r="X9" s="663"/>
      <c r="Y9" s="1199">
        <v>1</v>
      </c>
      <c r="Z9" s="1199">
        <v>1</v>
      </c>
      <c r="AA9" s="631"/>
      <c r="AB9" s="1202" t="s">
        <v>5132</v>
      </c>
      <c r="AC9" s="767"/>
      <c r="AD9" s="819" t="s">
        <v>1884</v>
      </c>
      <c r="AE9" s="766"/>
      <c r="AF9" s="763" t="s">
        <v>1885</v>
      </c>
      <c r="AG9" s="764">
        <v>41556</v>
      </c>
      <c r="AH9" s="763" t="s">
        <v>287</v>
      </c>
      <c r="AI9" s="764" t="s">
        <v>287</v>
      </c>
      <c r="AJ9" s="766" t="s">
        <v>1886</v>
      </c>
      <c r="AK9" s="764"/>
      <c r="AL9" s="627" t="s">
        <v>281</v>
      </c>
      <c r="AM9" s="763" t="s">
        <v>287</v>
      </c>
      <c r="AN9" s="627" t="s">
        <v>281</v>
      </c>
      <c r="AO9" s="627" t="s">
        <v>281</v>
      </c>
      <c r="AP9" s="1182" t="s">
        <v>281</v>
      </c>
    </row>
    <row r="10" spans="1:42" s="587" customFormat="1" ht="28.5" customHeight="1" x14ac:dyDescent="0.25">
      <c r="A10" s="814" t="s">
        <v>868</v>
      </c>
      <c r="B10" s="1195" t="s">
        <v>867</v>
      </c>
      <c r="C10" s="814" t="s">
        <v>539</v>
      </c>
      <c r="D10" s="1295" t="s">
        <v>549</v>
      </c>
      <c r="E10" s="1389"/>
      <c r="F10" s="592" t="s">
        <v>296</v>
      </c>
      <c r="G10" s="1293" t="s">
        <v>1887</v>
      </c>
      <c r="H10" s="1338" t="s">
        <v>289</v>
      </c>
      <c r="I10" s="1332" t="s">
        <v>1881</v>
      </c>
      <c r="J10" s="2786">
        <v>2013</v>
      </c>
      <c r="K10" s="2411" t="s">
        <v>1887</v>
      </c>
      <c r="L10" s="1968"/>
      <c r="M10" s="1967" t="s">
        <v>311</v>
      </c>
      <c r="N10" s="1967" t="s">
        <v>940</v>
      </c>
      <c r="O10" s="2449">
        <v>35400000</v>
      </c>
      <c r="P10" s="2750"/>
      <c r="Q10" s="1966">
        <v>0.1</v>
      </c>
      <c r="R10" s="2750"/>
      <c r="S10" s="2643">
        <v>63667</v>
      </c>
      <c r="T10" s="1991"/>
      <c r="U10" s="1962"/>
      <c r="V10" s="2293">
        <v>0</v>
      </c>
      <c r="W10" s="1449"/>
      <c r="X10" s="663"/>
      <c r="Y10" s="1199">
        <v>1</v>
      </c>
      <c r="Z10" s="1199">
        <v>1</v>
      </c>
      <c r="AA10" s="631"/>
      <c r="AB10" s="1202"/>
      <c r="AC10" s="767"/>
      <c r="AD10" s="819" t="s">
        <v>1888</v>
      </c>
      <c r="AE10" s="766"/>
      <c r="AF10" s="763" t="s">
        <v>1885</v>
      </c>
      <c r="AG10" s="764">
        <v>41556</v>
      </c>
      <c r="AH10" s="763" t="s">
        <v>287</v>
      </c>
      <c r="AI10" s="764" t="s">
        <v>287</v>
      </c>
      <c r="AJ10" s="766" t="s">
        <v>5131</v>
      </c>
      <c r="AK10" s="764"/>
      <c r="AL10" s="627"/>
      <c r="AM10" s="763"/>
      <c r="AN10" s="627"/>
      <c r="AO10" s="627"/>
      <c r="AP10" s="1182"/>
    </row>
    <row r="11" spans="1:42" s="587" customFormat="1" ht="27.75" customHeight="1" x14ac:dyDescent="0.25">
      <c r="A11" s="814" t="s">
        <v>868</v>
      </c>
      <c r="B11" s="1195" t="s">
        <v>867</v>
      </c>
      <c r="C11" s="814" t="s">
        <v>539</v>
      </c>
      <c r="D11" s="1295" t="s">
        <v>549</v>
      </c>
      <c r="E11" s="1389"/>
      <c r="F11" s="592" t="s">
        <v>296</v>
      </c>
      <c r="G11" s="1293" t="s">
        <v>1890</v>
      </c>
      <c r="H11" s="1338" t="s">
        <v>289</v>
      </c>
      <c r="I11" s="1332" t="s">
        <v>1881</v>
      </c>
      <c r="J11" s="2786">
        <v>2013</v>
      </c>
      <c r="K11" s="2411" t="s">
        <v>5135</v>
      </c>
      <c r="L11" s="1968"/>
      <c r="M11" s="1967" t="s">
        <v>317</v>
      </c>
      <c r="N11" s="1967" t="s">
        <v>5134</v>
      </c>
      <c r="O11" s="2449">
        <v>7078572</v>
      </c>
      <c r="P11" s="2750"/>
      <c r="Q11" s="1966">
        <v>0.5</v>
      </c>
      <c r="R11" s="2750"/>
      <c r="S11" s="2643">
        <v>41629</v>
      </c>
      <c r="T11" s="1991"/>
      <c r="U11" s="1962"/>
      <c r="V11" s="2293">
        <v>0</v>
      </c>
      <c r="W11" s="1449"/>
      <c r="X11" s="663"/>
      <c r="Y11" s="1199">
        <v>1</v>
      </c>
      <c r="Z11" s="1199">
        <v>1</v>
      </c>
      <c r="AA11" s="631"/>
      <c r="AB11" s="1202"/>
      <c r="AC11" s="767"/>
      <c r="AD11" s="819" t="s">
        <v>1891</v>
      </c>
      <c r="AE11" s="766"/>
      <c r="AF11" s="763" t="s">
        <v>1885</v>
      </c>
      <c r="AG11" s="764">
        <v>41556</v>
      </c>
      <c r="AH11" s="763" t="s">
        <v>287</v>
      </c>
      <c r="AI11" s="764" t="s">
        <v>287</v>
      </c>
      <c r="AJ11" s="766" t="s">
        <v>5060</v>
      </c>
      <c r="AK11" s="764"/>
      <c r="AL11" s="627"/>
      <c r="AM11" s="763"/>
      <c r="AN11" s="627"/>
      <c r="AO11" s="627"/>
      <c r="AP11" s="1182"/>
    </row>
    <row r="12" spans="1:42" s="587" customFormat="1" ht="26.25" customHeight="1" x14ac:dyDescent="0.25">
      <c r="A12" s="814" t="s">
        <v>868</v>
      </c>
      <c r="B12" s="1195" t="s">
        <v>867</v>
      </c>
      <c r="C12" s="814" t="s">
        <v>539</v>
      </c>
      <c r="D12" s="1295" t="s">
        <v>549</v>
      </c>
      <c r="E12" s="1389"/>
      <c r="F12" s="592" t="s">
        <v>296</v>
      </c>
      <c r="G12" s="1293" t="s">
        <v>1893</v>
      </c>
      <c r="H12" s="1338" t="s">
        <v>289</v>
      </c>
      <c r="I12" s="1332" t="s">
        <v>1881</v>
      </c>
      <c r="J12" s="2786">
        <v>2013</v>
      </c>
      <c r="K12" s="2411" t="s">
        <v>1894</v>
      </c>
      <c r="L12" s="1968"/>
      <c r="M12" s="1967" t="s">
        <v>321</v>
      </c>
      <c r="N12" s="1967" t="s">
        <v>1895</v>
      </c>
      <c r="O12" s="2449">
        <v>4455332.45</v>
      </c>
      <c r="P12" s="2750"/>
      <c r="Q12" s="1966">
        <v>0.4</v>
      </c>
      <c r="R12" s="2750"/>
      <c r="S12" s="2643">
        <v>16858</v>
      </c>
      <c r="T12" s="1991"/>
      <c r="U12" s="1962"/>
      <c r="V12" s="2293">
        <v>0</v>
      </c>
      <c r="W12" s="1449"/>
      <c r="X12" s="663"/>
      <c r="Y12" s="1199">
        <v>0</v>
      </c>
      <c r="Z12" s="1199">
        <v>1</v>
      </c>
      <c r="AA12" s="631"/>
      <c r="AB12" s="1202"/>
      <c r="AC12" s="767"/>
      <c r="AD12" s="819" t="s">
        <v>1896</v>
      </c>
      <c r="AE12" s="766"/>
      <c r="AF12" s="763" t="s">
        <v>1897</v>
      </c>
      <c r="AG12" s="764">
        <v>41624</v>
      </c>
      <c r="AH12" s="763" t="s">
        <v>287</v>
      </c>
      <c r="AI12" s="764" t="s">
        <v>287</v>
      </c>
      <c r="AJ12" s="766" t="s">
        <v>5131</v>
      </c>
      <c r="AK12" s="764"/>
      <c r="AL12" s="627"/>
      <c r="AM12" s="763"/>
      <c r="AN12" s="627"/>
      <c r="AO12" s="627"/>
      <c r="AP12" s="1182"/>
    </row>
    <row r="13" spans="1:42" s="587" customFormat="1" ht="28.5" customHeight="1" x14ac:dyDescent="0.25">
      <c r="A13" s="814" t="s">
        <v>868</v>
      </c>
      <c r="B13" s="1195" t="s">
        <v>867</v>
      </c>
      <c r="C13" s="814" t="s">
        <v>539</v>
      </c>
      <c r="D13" s="1295" t="s">
        <v>549</v>
      </c>
      <c r="E13" s="1389"/>
      <c r="F13" s="592" t="s">
        <v>296</v>
      </c>
      <c r="G13" s="1293" t="s">
        <v>1898</v>
      </c>
      <c r="H13" s="1338" t="s">
        <v>289</v>
      </c>
      <c r="I13" s="1332" t="s">
        <v>1881</v>
      </c>
      <c r="J13" s="2786">
        <v>2013</v>
      </c>
      <c r="K13" s="2411" t="s">
        <v>1898</v>
      </c>
      <c r="L13" s="1968"/>
      <c r="M13" s="1967" t="s">
        <v>316</v>
      </c>
      <c r="N13" s="1967" t="s">
        <v>316</v>
      </c>
      <c r="O13" s="2449">
        <v>25471393</v>
      </c>
      <c r="P13" s="2750"/>
      <c r="Q13" s="1966">
        <v>0.35</v>
      </c>
      <c r="R13" s="2750"/>
      <c r="S13" s="2643">
        <v>19138</v>
      </c>
      <c r="T13" s="1991"/>
      <c r="U13" s="1962"/>
      <c r="V13" s="2293">
        <v>0</v>
      </c>
      <c r="W13" s="1449"/>
      <c r="X13" s="663"/>
      <c r="Y13" s="1199">
        <v>1</v>
      </c>
      <c r="Z13" s="1199">
        <v>1</v>
      </c>
      <c r="AA13" s="631"/>
      <c r="AB13" s="1202"/>
      <c r="AC13" s="767"/>
      <c r="AD13" s="819" t="s">
        <v>1899</v>
      </c>
      <c r="AE13" s="766"/>
      <c r="AF13" s="763" t="s">
        <v>1885</v>
      </c>
      <c r="AG13" s="764">
        <v>41556</v>
      </c>
      <c r="AH13" s="763" t="s">
        <v>287</v>
      </c>
      <c r="AI13" s="764" t="s">
        <v>287</v>
      </c>
      <c r="AJ13" s="766" t="s">
        <v>5060</v>
      </c>
      <c r="AK13" s="764"/>
      <c r="AL13" s="627"/>
      <c r="AM13" s="763"/>
      <c r="AN13" s="627"/>
      <c r="AO13" s="627"/>
      <c r="AP13" s="1182"/>
    </row>
    <row r="14" spans="1:42" s="587" customFormat="1" ht="29.25" customHeight="1" x14ac:dyDescent="0.25">
      <c r="A14" s="814" t="s">
        <v>868</v>
      </c>
      <c r="B14" s="1195" t="s">
        <v>867</v>
      </c>
      <c r="C14" s="814" t="s">
        <v>539</v>
      </c>
      <c r="D14" s="1295" t="s">
        <v>549</v>
      </c>
      <c r="E14" s="1389"/>
      <c r="F14" s="592" t="s">
        <v>296</v>
      </c>
      <c r="G14" s="1293" t="s">
        <v>1900</v>
      </c>
      <c r="H14" s="1338" t="s">
        <v>289</v>
      </c>
      <c r="I14" s="1332" t="s">
        <v>1881</v>
      </c>
      <c r="J14" s="2786">
        <v>2013</v>
      </c>
      <c r="K14" s="2411" t="s">
        <v>1900</v>
      </c>
      <c r="L14" s="1968"/>
      <c r="M14" s="1967" t="s">
        <v>1901</v>
      </c>
      <c r="N14" s="1967" t="s">
        <v>496</v>
      </c>
      <c r="O14" s="2449">
        <v>11500000</v>
      </c>
      <c r="P14" s="2750"/>
      <c r="Q14" s="1966">
        <v>0.35</v>
      </c>
      <c r="R14" s="2750"/>
      <c r="S14" s="2643">
        <v>90178</v>
      </c>
      <c r="T14" s="1991"/>
      <c r="U14" s="1962"/>
      <c r="V14" s="2293">
        <v>0</v>
      </c>
      <c r="W14" s="1449"/>
      <c r="X14" s="663"/>
      <c r="Y14" s="1199">
        <v>1</v>
      </c>
      <c r="Z14" s="1199">
        <v>1</v>
      </c>
      <c r="AA14" s="631"/>
      <c r="AB14" s="1202"/>
      <c r="AC14" s="767"/>
      <c r="AD14" s="819" t="s">
        <v>1902</v>
      </c>
      <c r="AE14" s="766"/>
      <c r="AF14" s="763" t="s">
        <v>1885</v>
      </c>
      <c r="AG14" s="764">
        <v>41556</v>
      </c>
      <c r="AH14" s="763" t="s">
        <v>287</v>
      </c>
      <c r="AI14" s="764" t="s">
        <v>287</v>
      </c>
      <c r="AJ14" s="766" t="s">
        <v>892</v>
      </c>
      <c r="AK14" s="764"/>
      <c r="AL14" s="627"/>
      <c r="AM14" s="763"/>
      <c r="AN14" s="627"/>
      <c r="AO14" s="627"/>
      <c r="AP14" s="1182"/>
    </row>
    <row r="15" spans="1:42" s="129" customFormat="1" ht="18.75" customHeight="1" x14ac:dyDescent="0.25">
      <c r="A15" s="101"/>
      <c r="B15" s="101"/>
      <c r="C15" s="101"/>
      <c r="D15" s="101"/>
      <c r="E15" s="101"/>
      <c r="F15" s="101"/>
      <c r="G15" s="101"/>
      <c r="H15" s="101"/>
      <c r="I15" s="101"/>
      <c r="J15" s="2785"/>
      <c r="K15" s="5889" t="s">
        <v>295</v>
      </c>
      <c r="L15" s="5889"/>
      <c r="M15" s="5889"/>
      <c r="N15" s="5890"/>
      <c r="O15" s="2446">
        <f>SUM(O16:O17)</f>
        <v>28966095.550000001</v>
      </c>
      <c r="P15" s="2068"/>
      <c r="Q15" s="2067"/>
      <c r="R15" s="2069"/>
      <c r="S15" s="2631">
        <f>SUM(S16:S17)</f>
        <v>125695</v>
      </c>
      <c r="T15" s="4760"/>
      <c r="U15" s="2072"/>
      <c r="V15" s="2787"/>
      <c r="W15" s="138"/>
      <c r="X15" s="59"/>
      <c r="Y15" s="282">
        <f>SUM(Y16:Y17)</f>
        <v>2</v>
      </c>
      <c r="Z15" s="282">
        <f>SUM(Z16:Z17)</f>
        <v>2</v>
      </c>
      <c r="AA15" s="148"/>
      <c r="AB15" s="147"/>
      <c r="AC15" s="147"/>
      <c r="AD15" s="200"/>
      <c r="AE15" s="200"/>
      <c r="AF15" s="101"/>
      <c r="AG15" s="101"/>
      <c r="AH15" s="101"/>
      <c r="AI15" s="101"/>
      <c r="AJ15" s="101"/>
    </row>
    <row r="16" spans="1:42" s="587" customFormat="1" ht="20.25" customHeight="1" x14ac:dyDescent="0.25">
      <c r="A16" s="814" t="s">
        <v>868</v>
      </c>
      <c r="B16" s="1195" t="s">
        <v>867</v>
      </c>
      <c r="C16" s="814" t="s">
        <v>539</v>
      </c>
      <c r="D16" s="1295" t="s">
        <v>549</v>
      </c>
      <c r="E16" s="1389"/>
      <c r="F16" s="592" t="s">
        <v>296</v>
      </c>
      <c r="G16" s="1293" t="s">
        <v>1903</v>
      </c>
      <c r="H16" s="1338" t="s">
        <v>295</v>
      </c>
      <c r="I16" s="1332" t="s">
        <v>1881</v>
      </c>
      <c r="J16" s="2786">
        <v>2013</v>
      </c>
      <c r="K16" s="2411" t="s">
        <v>1903</v>
      </c>
      <c r="L16" s="1968"/>
      <c r="M16" s="1967" t="s">
        <v>1583</v>
      </c>
      <c r="N16" s="1967" t="s">
        <v>1583</v>
      </c>
      <c r="O16" s="2449">
        <v>21000000</v>
      </c>
      <c r="P16" s="2750"/>
      <c r="Q16" s="1966">
        <v>0.1</v>
      </c>
      <c r="R16" s="2750"/>
      <c r="S16" s="2643">
        <v>46809</v>
      </c>
      <c r="T16" s="1991"/>
      <c r="U16" s="1962"/>
      <c r="V16" s="2293">
        <v>0</v>
      </c>
      <c r="W16" s="1449"/>
      <c r="X16" s="663"/>
      <c r="Y16" s="1199">
        <v>1</v>
      </c>
      <c r="Z16" s="1199">
        <v>1</v>
      </c>
      <c r="AA16" s="631"/>
      <c r="AB16" s="1202"/>
      <c r="AC16" s="767"/>
      <c r="AD16" s="819" t="s">
        <v>1876</v>
      </c>
      <c r="AE16" s="766"/>
      <c r="AF16" s="763"/>
      <c r="AG16" s="764"/>
      <c r="AH16" s="763"/>
      <c r="AI16" s="764"/>
      <c r="AJ16" s="766"/>
      <c r="AK16" s="764"/>
      <c r="AL16" s="627"/>
      <c r="AM16" s="763"/>
      <c r="AN16" s="627"/>
      <c r="AO16" s="627"/>
      <c r="AP16" s="1182"/>
    </row>
    <row r="17" spans="1:42" s="587" customFormat="1" ht="36.75" customHeight="1" x14ac:dyDescent="0.25">
      <c r="A17" s="814" t="s">
        <v>868</v>
      </c>
      <c r="B17" s="1189" t="s">
        <v>884</v>
      </c>
      <c r="C17" s="814" t="s">
        <v>539</v>
      </c>
      <c r="D17" s="1295" t="s">
        <v>549</v>
      </c>
      <c r="E17" s="1389" t="s">
        <v>281</v>
      </c>
      <c r="F17" s="592" t="s">
        <v>296</v>
      </c>
      <c r="G17" s="1293" t="s">
        <v>1919</v>
      </c>
      <c r="H17" s="1294" t="s">
        <v>295</v>
      </c>
      <c r="I17" s="1332" t="s">
        <v>1881</v>
      </c>
      <c r="J17" s="2362">
        <v>2013</v>
      </c>
      <c r="K17" s="2412" t="s">
        <v>1921</v>
      </c>
      <c r="L17" s="2214"/>
      <c r="M17" s="1959" t="s">
        <v>335</v>
      </c>
      <c r="N17" s="1959" t="s">
        <v>1922</v>
      </c>
      <c r="O17" s="2469">
        <v>7966095.5499999998</v>
      </c>
      <c r="P17" s="2751"/>
      <c r="Q17" s="1958">
        <v>0.85</v>
      </c>
      <c r="R17" s="2751"/>
      <c r="S17" s="2644">
        <v>78886</v>
      </c>
      <c r="T17" s="2220"/>
      <c r="U17" s="1954"/>
      <c r="V17" s="2293">
        <v>0.3</v>
      </c>
      <c r="W17" s="820">
        <v>41523</v>
      </c>
      <c r="X17" s="663"/>
      <c r="Y17" s="1199">
        <v>1</v>
      </c>
      <c r="Z17" s="1199">
        <v>1</v>
      </c>
      <c r="AA17" s="631" t="s">
        <v>1923</v>
      </c>
      <c r="AB17" s="1202" t="s">
        <v>5132</v>
      </c>
      <c r="AC17" s="767"/>
      <c r="AD17" s="819" t="s">
        <v>1924</v>
      </c>
      <c r="AE17" s="766" t="s">
        <v>1925</v>
      </c>
      <c r="AF17" s="763" t="s">
        <v>1926</v>
      </c>
      <c r="AG17" s="764">
        <v>41492</v>
      </c>
      <c r="AH17" s="763" t="s">
        <v>287</v>
      </c>
      <c r="AI17" s="764" t="s">
        <v>287</v>
      </c>
      <c r="AJ17" s="766" t="s">
        <v>892</v>
      </c>
      <c r="AK17" s="764"/>
      <c r="AL17" s="627" t="s">
        <v>281</v>
      </c>
      <c r="AM17" s="763" t="s">
        <v>851</v>
      </c>
      <c r="AN17" s="627" t="s">
        <v>281</v>
      </c>
      <c r="AO17" s="627" t="s">
        <v>281</v>
      </c>
      <c r="AP17" s="1182" t="s">
        <v>281</v>
      </c>
    </row>
    <row r="18" spans="1:42" s="129" customFormat="1" ht="13.5" customHeight="1" x14ac:dyDescent="0.25">
      <c r="A18" s="1406"/>
      <c r="B18" s="1406"/>
      <c r="C18" s="1406"/>
      <c r="D18" s="1406"/>
      <c r="E18" s="1406"/>
      <c r="F18" s="1406"/>
      <c r="G18" s="513"/>
      <c r="H18" s="1406"/>
      <c r="I18" s="1406"/>
      <c r="J18" s="2759"/>
      <c r="V18" s="2763"/>
      <c r="W18" s="91"/>
      <c r="X18" s="214"/>
      <c r="Y18" s="94">
        <f>SUM(Y19)</f>
        <v>1</v>
      </c>
      <c r="Z18" s="95">
        <f>SUM(Z19)</f>
        <v>1</v>
      </c>
      <c r="AA18" s="209"/>
      <c r="AB18" s="209"/>
      <c r="AC18" s="209"/>
      <c r="AD18" s="209"/>
      <c r="AE18" s="216"/>
      <c r="AF18" s="209"/>
      <c r="AG18" s="209"/>
      <c r="AH18" s="209"/>
      <c r="AI18" s="209"/>
      <c r="AJ18" s="209"/>
    </row>
    <row r="19" spans="1:42" s="129" customFormat="1" ht="13.5" customHeight="1" x14ac:dyDescent="0.25">
      <c r="A19" s="101"/>
      <c r="B19" s="101"/>
      <c r="C19" s="101"/>
      <c r="D19" s="101"/>
      <c r="E19" s="101"/>
      <c r="F19" s="101"/>
      <c r="G19" s="101"/>
      <c r="H19" s="101"/>
      <c r="I19" s="101"/>
      <c r="J19" s="2785"/>
      <c r="V19" s="2787"/>
      <c r="W19" s="138"/>
      <c r="X19" s="59"/>
      <c r="Y19" s="282">
        <f>SUM(Y20:Y20)</f>
        <v>1</v>
      </c>
      <c r="Z19" s="282">
        <f>SUM(Z20:Z20)</f>
        <v>1</v>
      </c>
      <c r="AA19" s="148"/>
      <c r="AB19" s="147"/>
      <c r="AC19" s="147"/>
      <c r="AD19" s="200"/>
      <c r="AE19" s="200"/>
      <c r="AF19" s="101"/>
      <c r="AG19" s="101"/>
      <c r="AH19" s="101"/>
      <c r="AI19" s="101"/>
      <c r="AJ19" s="101"/>
    </row>
    <row r="20" spans="1:42" s="587" customFormat="1" ht="13.5" customHeight="1" x14ac:dyDescent="0.25">
      <c r="A20" s="1337" t="s">
        <v>868</v>
      </c>
      <c r="B20" s="1189" t="s">
        <v>884</v>
      </c>
      <c r="C20" s="814" t="s">
        <v>539</v>
      </c>
      <c r="D20" s="1295" t="s">
        <v>549</v>
      </c>
      <c r="E20" s="1343">
        <v>11557</v>
      </c>
      <c r="F20" s="592" t="s">
        <v>296</v>
      </c>
      <c r="G20" s="1293" t="s">
        <v>1904</v>
      </c>
      <c r="H20" s="1338" t="s">
        <v>295</v>
      </c>
      <c r="I20" s="1295" t="s">
        <v>500</v>
      </c>
      <c r="J20" s="2362">
        <v>2013</v>
      </c>
      <c r="K20" s="2578" t="s">
        <v>2599</v>
      </c>
      <c r="V20" s="2293">
        <v>0.97</v>
      </c>
      <c r="W20" s="820">
        <v>41478</v>
      </c>
      <c r="X20" s="663" t="s">
        <v>283</v>
      </c>
      <c r="Y20" s="1450">
        <v>1</v>
      </c>
      <c r="Z20" s="1450">
        <v>1</v>
      </c>
      <c r="AA20" s="631" t="s">
        <v>282</v>
      </c>
      <c r="AB20" s="822"/>
      <c r="AC20" s="767"/>
      <c r="AD20" s="819" t="s">
        <v>1907</v>
      </c>
      <c r="AE20" s="818" t="s">
        <v>1908</v>
      </c>
      <c r="AF20" s="763" t="s">
        <v>1909</v>
      </c>
      <c r="AG20" s="764">
        <v>41366</v>
      </c>
      <c r="AH20" s="763" t="s">
        <v>287</v>
      </c>
      <c r="AI20" s="764" t="s">
        <v>287</v>
      </c>
      <c r="AJ20" s="766" t="s">
        <v>1886</v>
      </c>
      <c r="AK20" s="764">
        <v>41442</v>
      </c>
      <c r="AL20" s="627" t="s">
        <v>281</v>
      </c>
      <c r="AM20" s="627" t="s">
        <v>281</v>
      </c>
      <c r="AN20" s="627" t="s">
        <v>281</v>
      </c>
      <c r="AO20" s="627" t="s">
        <v>281</v>
      </c>
      <c r="AP20" s="1182" t="s">
        <v>281</v>
      </c>
    </row>
    <row r="21" spans="1:42" s="129" customFormat="1" ht="39" customHeight="1" x14ac:dyDescent="0.25">
      <c r="A21" s="1406"/>
      <c r="B21" s="1406"/>
      <c r="C21" s="1406"/>
      <c r="D21" s="1406"/>
      <c r="E21" s="1406"/>
      <c r="F21" s="1406"/>
      <c r="G21" s="513"/>
      <c r="H21" s="1406"/>
      <c r="I21" s="1406"/>
      <c r="J21" s="2759"/>
      <c r="V21" s="2763"/>
      <c r="W21" s="91"/>
      <c r="X21" s="214"/>
      <c r="Y21" s="94">
        <f>SUM(Y22)</f>
        <v>1</v>
      </c>
      <c r="Z21" s="94">
        <f>SUM(Z22)</f>
        <v>1</v>
      </c>
      <c r="AA21" s="209"/>
      <c r="AB21" s="209"/>
      <c r="AC21" s="209"/>
      <c r="AD21" s="209"/>
      <c r="AE21" s="216"/>
      <c r="AF21" s="209"/>
      <c r="AG21" s="209"/>
      <c r="AH21" s="209"/>
      <c r="AI21" s="209"/>
      <c r="AJ21" s="209"/>
    </row>
    <row r="22" spans="1:42" s="129" customFormat="1" ht="15.95" customHeight="1" x14ac:dyDescent="0.25">
      <c r="A22" s="101"/>
      <c r="B22" s="101"/>
      <c r="C22" s="101"/>
      <c r="D22" s="101"/>
      <c r="E22" s="101"/>
      <c r="F22" s="101"/>
      <c r="G22" s="101"/>
      <c r="H22" s="101"/>
      <c r="I22" s="101"/>
      <c r="J22" s="2785"/>
      <c r="V22" s="2787"/>
      <c r="W22" s="138"/>
      <c r="X22" s="59"/>
      <c r="Y22" s="282">
        <f>SUM(Y23)</f>
        <v>1</v>
      </c>
      <c r="Z22" s="282">
        <f>SUM(Z23)</f>
        <v>1</v>
      </c>
      <c r="AA22" s="148"/>
      <c r="AB22" s="147"/>
      <c r="AC22" s="147"/>
      <c r="AD22" s="200"/>
      <c r="AE22" s="200"/>
      <c r="AF22" s="101"/>
      <c r="AG22" s="101"/>
      <c r="AH22" s="101"/>
      <c r="AI22" s="101"/>
      <c r="AJ22" s="101"/>
    </row>
    <row r="23" spans="1:42" s="587" customFormat="1" ht="30.75" customHeight="1" x14ac:dyDescent="0.25">
      <c r="A23" s="814" t="s">
        <v>868</v>
      </c>
      <c r="B23" s="1195" t="s">
        <v>867</v>
      </c>
      <c r="C23" s="814" t="s">
        <v>539</v>
      </c>
      <c r="D23" s="1295" t="s">
        <v>549</v>
      </c>
      <c r="E23" s="1389" t="s">
        <v>281</v>
      </c>
      <c r="F23" s="592" t="s">
        <v>296</v>
      </c>
      <c r="G23" s="1293" t="s">
        <v>1927</v>
      </c>
      <c r="H23" s="1338" t="s">
        <v>289</v>
      </c>
      <c r="I23" s="1332" t="s">
        <v>1920</v>
      </c>
      <c r="J23" s="2786">
        <v>2013</v>
      </c>
      <c r="V23" s="2293">
        <v>0.5</v>
      </c>
      <c r="W23" s="820">
        <v>41613</v>
      </c>
      <c r="X23" s="663"/>
      <c r="Y23" s="1199">
        <v>1</v>
      </c>
      <c r="Z23" s="1199">
        <v>1</v>
      </c>
      <c r="AA23" s="631" t="s">
        <v>1923</v>
      </c>
      <c r="AB23" s="767"/>
      <c r="AC23" s="767"/>
      <c r="AD23" s="819" t="s">
        <v>1930</v>
      </c>
      <c r="AE23" s="766"/>
      <c r="AF23" s="763" t="s">
        <v>1931</v>
      </c>
      <c r="AG23" s="764">
        <v>41593</v>
      </c>
      <c r="AH23" s="763" t="s">
        <v>287</v>
      </c>
      <c r="AI23" s="764" t="s">
        <v>287</v>
      </c>
      <c r="AJ23" s="766" t="s">
        <v>5133</v>
      </c>
      <c r="AK23" s="764"/>
      <c r="AL23" s="627" t="s">
        <v>281</v>
      </c>
      <c r="AM23" s="763" t="s">
        <v>851</v>
      </c>
      <c r="AN23" s="627" t="s">
        <v>281</v>
      </c>
      <c r="AO23" s="627" t="s">
        <v>281</v>
      </c>
      <c r="AP23" s="1182" t="s">
        <v>281</v>
      </c>
    </row>
    <row r="24" spans="1:42" s="129" customFormat="1" ht="16.5" x14ac:dyDescent="0.25">
      <c r="A24" s="228"/>
      <c r="B24" s="228"/>
      <c r="C24" s="228"/>
      <c r="D24" s="228"/>
      <c r="E24" s="1406"/>
      <c r="F24" s="228"/>
      <c r="G24" s="449"/>
      <c r="H24" s="228"/>
      <c r="I24" s="228"/>
      <c r="J24" s="2759"/>
      <c r="V24" s="2763"/>
      <c r="W24" s="91"/>
      <c r="X24" s="214"/>
      <c r="Y24" s="94">
        <f>SUM(Y25)</f>
        <v>2</v>
      </c>
      <c r="Z24" s="1405">
        <f>SUM(Z25)</f>
        <v>2</v>
      </c>
      <c r="AA24" s="209"/>
      <c r="AB24" s="209"/>
      <c r="AC24" s="209"/>
      <c r="AD24" s="209"/>
      <c r="AE24" s="216"/>
      <c r="AF24" s="209"/>
      <c r="AG24" s="209"/>
      <c r="AH24" s="209"/>
      <c r="AI24" s="209"/>
      <c r="AJ24" s="209"/>
    </row>
    <row r="25" spans="1:42" s="129" customFormat="1" ht="15.75" x14ac:dyDescent="0.25">
      <c r="A25" s="101"/>
      <c r="B25" s="101"/>
      <c r="C25" s="101"/>
      <c r="D25" s="101"/>
      <c r="E25" s="101"/>
      <c r="F25" s="101"/>
      <c r="G25" s="101"/>
      <c r="H25" s="101"/>
      <c r="I25" s="101"/>
      <c r="J25" s="2785"/>
      <c r="V25" s="2787"/>
      <c r="W25" s="138"/>
      <c r="X25" s="59"/>
      <c r="Y25" s="282">
        <f>SUM(Y26:Y27)</f>
        <v>2</v>
      </c>
      <c r="Z25" s="282">
        <f>SUM(Z26:Z27)</f>
        <v>2</v>
      </c>
      <c r="AA25" s="148"/>
      <c r="AB25" s="147"/>
      <c r="AC25" s="147"/>
      <c r="AD25" s="200"/>
      <c r="AE25" s="200"/>
      <c r="AF25" s="101"/>
      <c r="AG25" s="101"/>
      <c r="AH25" s="101"/>
      <c r="AI25" s="101"/>
      <c r="AJ25" s="101"/>
    </row>
    <row r="26" spans="1:42" s="587" customFormat="1" ht="32.25" customHeight="1" x14ac:dyDescent="0.25">
      <c r="A26" s="814" t="s">
        <v>868</v>
      </c>
      <c r="B26" s="1195" t="s">
        <v>867</v>
      </c>
      <c r="C26" s="814" t="s">
        <v>539</v>
      </c>
      <c r="D26" s="1295" t="s">
        <v>549</v>
      </c>
      <c r="E26" s="592" t="s">
        <v>281</v>
      </c>
      <c r="F26" s="592" t="s">
        <v>296</v>
      </c>
      <c r="G26" s="1293" t="s">
        <v>1932</v>
      </c>
      <c r="H26" s="1294" t="s">
        <v>295</v>
      </c>
      <c r="I26" s="1295" t="s">
        <v>906</v>
      </c>
      <c r="J26" s="2362">
        <v>2013</v>
      </c>
      <c r="V26" s="2293">
        <v>0.95</v>
      </c>
      <c r="W26" s="820">
        <v>41565</v>
      </c>
      <c r="X26" s="668" t="s">
        <v>283</v>
      </c>
      <c r="Y26" s="1199">
        <v>1</v>
      </c>
      <c r="Z26" s="1199">
        <v>1</v>
      </c>
      <c r="AA26" s="631" t="s">
        <v>282</v>
      </c>
      <c r="AB26" s="740"/>
      <c r="AC26" s="740"/>
      <c r="AD26" s="1333" t="s">
        <v>1934</v>
      </c>
      <c r="AE26" s="630" t="s">
        <v>281</v>
      </c>
      <c r="AF26" s="1394" t="s">
        <v>281</v>
      </c>
      <c r="AG26" s="627" t="s">
        <v>281</v>
      </c>
      <c r="AH26" s="628" t="s">
        <v>281</v>
      </c>
      <c r="AI26" s="627" t="s">
        <v>281</v>
      </c>
      <c r="AJ26" s="1391" t="s">
        <v>281</v>
      </c>
      <c r="AK26" s="627" t="s">
        <v>281</v>
      </c>
      <c r="AL26" s="627" t="s">
        <v>281</v>
      </c>
      <c r="AM26" s="627" t="s">
        <v>281</v>
      </c>
      <c r="AN26" s="627" t="s">
        <v>281</v>
      </c>
      <c r="AO26" s="627" t="s">
        <v>281</v>
      </c>
      <c r="AP26" s="1182" t="s">
        <v>281</v>
      </c>
    </row>
    <row r="27" spans="1:42" s="587" customFormat="1" ht="32.25" customHeight="1" x14ac:dyDescent="0.25">
      <c r="A27" s="814" t="s">
        <v>868</v>
      </c>
      <c r="B27" s="1195" t="s">
        <v>867</v>
      </c>
      <c r="C27" s="814" t="s">
        <v>539</v>
      </c>
      <c r="D27" s="1295" t="s">
        <v>549</v>
      </c>
      <c r="E27" s="592" t="s">
        <v>281</v>
      </c>
      <c r="F27" s="592" t="s">
        <v>296</v>
      </c>
      <c r="G27" s="1293" t="s">
        <v>1935</v>
      </c>
      <c r="H27" s="1294" t="s">
        <v>295</v>
      </c>
      <c r="I27" s="1295" t="s">
        <v>906</v>
      </c>
      <c r="J27" s="2362">
        <v>2013</v>
      </c>
      <c r="V27" s="2293">
        <v>0.3</v>
      </c>
      <c r="W27" s="820">
        <v>41617</v>
      </c>
      <c r="X27" s="668" t="s">
        <v>283</v>
      </c>
      <c r="Y27" s="1199">
        <v>1</v>
      </c>
      <c r="Z27" s="1199">
        <v>1</v>
      </c>
      <c r="AA27" s="631"/>
      <c r="AB27" s="740"/>
      <c r="AC27" s="740"/>
      <c r="AD27" s="1333" t="s">
        <v>1937</v>
      </c>
      <c r="AE27" s="818" t="s">
        <v>1938</v>
      </c>
      <c r="AF27" s="1333" t="s">
        <v>1939</v>
      </c>
      <c r="AG27" s="764">
        <v>41477</v>
      </c>
      <c r="AH27" s="763" t="s">
        <v>287</v>
      </c>
      <c r="AI27" s="764" t="s">
        <v>287</v>
      </c>
      <c r="AJ27" s="1334" t="s">
        <v>1886</v>
      </c>
      <c r="AK27" s="627" t="s">
        <v>281</v>
      </c>
      <c r="AL27" s="627" t="s">
        <v>281</v>
      </c>
      <c r="AM27" s="627" t="s">
        <v>281</v>
      </c>
      <c r="AN27" s="627" t="s">
        <v>281</v>
      </c>
      <c r="AO27" s="627" t="s">
        <v>281</v>
      </c>
      <c r="AP27" s="1182" t="s">
        <v>281</v>
      </c>
    </row>
    <row r="28" spans="1:42" s="587" customFormat="1" ht="16.5" customHeight="1" x14ac:dyDescent="0.25">
      <c r="A28" s="1886"/>
      <c r="B28" s="1887"/>
      <c r="C28" s="1886"/>
      <c r="D28" s="1888"/>
      <c r="E28" s="1852"/>
      <c r="F28" s="1852"/>
      <c r="G28" s="1889"/>
      <c r="H28" s="1890"/>
      <c r="I28" s="1888"/>
      <c r="J28" s="1891"/>
      <c r="V28" s="1765"/>
      <c r="W28" s="1892"/>
      <c r="X28" s="1766"/>
      <c r="Y28" s="1893"/>
      <c r="Z28" s="1893"/>
      <c r="AA28" s="1720"/>
      <c r="AB28" s="1739"/>
      <c r="AC28" s="1739"/>
      <c r="AD28" s="1894"/>
      <c r="AE28" s="1895"/>
      <c r="AF28" s="1894"/>
      <c r="AG28" s="1896"/>
      <c r="AH28" s="1897"/>
      <c r="AI28" s="1896"/>
      <c r="AJ28" s="1898"/>
      <c r="AK28" s="1690"/>
      <c r="AL28" s="1690"/>
      <c r="AM28" s="1690"/>
      <c r="AN28" s="1690"/>
      <c r="AO28" s="1690"/>
      <c r="AP28" s="1784"/>
    </row>
    <row r="29" spans="1:42" s="129" customFormat="1" ht="14.1" customHeight="1" x14ac:dyDescent="0.25">
      <c r="A29" s="109"/>
      <c r="B29" s="110"/>
      <c r="C29" s="110"/>
      <c r="D29" s="111"/>
      <c r="E29" s="111"/>
      <c r="F29" s="111"/>
      <c r="G29" s="112"/>
      <c r="H29" s="112"/>
      <c r="I29" s="111"/>
      <c r="J29" s="111"/>
      <c r="V29" s="109"/>
      <c r="W29" s="508"/>
      <c r="X29" s="267"/>
      <c r="Y29" s="267"/>
      <c r="AD29" s="109"/>
      <c r="AE29" s="58"/>
      <c r="AF29" s="58"/>
      <c r="AG29" s="58"/>
      <c r="AH29" s="58"/>
      <c r="AI29" s="58"/>
      <c r="AJ29" s="58"/>
    </row>
    <row r="30" spans="1:42" ht="14.1" customHeight="1" x14ac:dyDescent="0.25">
      <c r="A30" s="239"/>
      <c r="B30" s="261"/>
      <c r="C30" s="261"/>
      <c r="D30" s="240"/>
      <c r="E30" s="240"/>
      <c r="F30" s="240"/>
      <c r="G30" s="241"/>
      <c r="H30" s="241"/>
      <c r="I30" s="240"/>
      <c r="J30" s="240"/>
      <c r="V30" s="239"/>
      <c r="W30" s="60"/>
      <c r="X30" s="60"/>
      <c r="Y30" s="129"/>
      <c r="Z30" s="129"/>
      <c r="AA30" s="129"/>
      <c r="AB30" s="129"/>
      <c r="AC30" s="129"/>
      <c r="AD30" s="239"/>
      <c r="AE30" s="129"/>
      <c r="AF30" s="129"/>
      <c r="AG30" s="129"/>
      <c r="AH30" s="129"/>
      <c r="AI30" s="129"/>
      <c r="AJ30" s="129"/>
    </row>
    <row r="31" spans="1:42" x14ac:dyDescent="0.25">
      <c r="A31" s="109"/>
      <c r="B31" s="110"/>
      <c r="C31" s="110"/>
      <c r="D31" s="111"/>
      <c r="E31" s="111"/>
      <c r="F31" s="111"/>
      <c r="G31" s="112"/>
      <c r="H31" s="112"/>
      <c r="I31" s="111"/>
      <c r="J31" s="111"/>
      <c r="M31" s="83"/>
      <c r="N31" s="83"/>
      <c r="P31" s="65"/>
      <c r="R31" s="67"/>
      <c r="S31" s="83"/>
      <c r="T31" s="83"/>
      <c r="V31" s="109"/>
      <c r="W31" s="6"/>
      <c r="X31" s="6"/>
      <c r="AD31" s="109"/>
    </row>
    <row r="32" spans="1:42" s="129" customFormat="1" x14ac:dyDescent="0.25">
      <c r="A32" s="58"/>
      <c r="B32" s="110"/>
      <c r="C32" s="110"/>
      <c r="D32" s="111"/>
      <c r="E32" s="111"/>
      <c r="F32" s="111"/>
      <c r="G32" s="112"/>
      <c r="H32" s="112"/>
      <c r="I32" s="111"/>
      <c r="J32" s="111"/>
      <c r="K32" s="58"/>
      <c r="L32" s="58"/>
      <c r="M32" s="83"/>
      <c r="N32" s="83"/>
      <c r="O32" s="65"/>
      <c r="P32" s="65"/>
      <c r="Q32" s="67"/>
      <c r="R32" s="67"/>
      <c r="S32" s="83"/>
      <c r="T32" s="83"/>
      <c r="U32" s="6"/>
      <c r="V32" s="109"/>
      <c r="W32" s="6"/>
      <c r="X32" s="6"/>
      <c r="Y32" s="58"/>
      <c r="Z32" s="58"/>
      <c r="AA32" s="58"/>
      <c r="AB32" s="58"/>
      <c r="AC32" s="58"/>
      <c r="AD32" s="109"/>
      <c r="AE32" s="58"/>
      <c r="AF32" s="58"/>
      <c r="AG32" s="58"/>
      <c r="AH32" s="58"/>
      <c r="AI32" s="58"/>
      <c r="AJ32" s="58"/>
    </row>
    <row r="33" spans="1:36" x14ac:dyDescent="0.25">
      <c r="A33" s="129"/>
      <c r="B33" s="261"/>
      <c r="C33" s="261"/>
      <c r="D33" s="240"/>
      <c r="E33" s="240"/>
      <c r="F33" s="240"/>
      <c r="G33" s="241"/>
      <c r="H33" s="241"/>
      <c r="I33" s="240"/>
      <c r="J33" s="240"/>
      <c r="K33" s="129"/>
      <c r="L33" s="129"/>
      <c r="M33" s="262"/>
      <c r="N33" s="262"/>
      <c r="O33" s="263"/>
      <c r="P33" s="263"/>
      <c r="Q33" s="341"/>
      <c r="R33" s="341"/>
      <c r="S33" s="262"/>
      <c r="T33" s="262"/>
      <c r="U33" s="60"/>
      <c r="V33" s="239"/>
      <c r="W33" s="60"/>
      <c r="X33" s="60"/>
      <c r="Y33" s="129"/>
      <c r="Z33" s="129"/>
      <c r="AA33" s="129"/>
      <c r="AB33" s="129"/>
      <c r="AC33" s="129"/>
      <c r="AD33" s="239"/>
      <c r="AE33" s="129"/>
      <c r="AF33" s="129"/>
      <c r="AG33" s="129"/>
      <c r="AH33" s="129"/>
      <c r="AI33" s="129"/>
      <c r="AJ33" s="129"/>
    </row>
    <row r="34" spans="1:36" x14ac:dyDescent="0.25">
      <c r="B34" s="110"/>
      <c r="C34" s="110"/>
      <c r="D34" s="111"/>
      <c r="E34" s="111"/>
      <c r="F34" s="111"/>
      <c r="G34" s="112"/>
      <c r="H34" s="112"/>
      <c r="I34" s="111"/>
      <c r="J34" s="111"/>
      <c r="M34" s="83"/>
      <c r="N34" s="83"/>
      <c r="P34" s="65"/>
      <c r="R34" s="67"/>
      <c r="S34" s="83"/>
      <c r="T34" s="83"/>
      <c r="V34" s="109"/>
      <c r="W34" s="6"/>
      <c r="X34" s="6"/>
      <c r="AD34" s="109"/>
    </row>
    <row r="35" spans="1:36" s="129" customFormat="1" x14ac:dyDescent="0.25">
      <c r="A35" s="58"/>
      <c r="B35" s="110"/>
      <c r="C35" s="110"/>
      <c r="D35" s="111"/>
      <c r="E35" s="111"/>
      <c r="F35" s="111"/>
      <c r="G35" s="112"/>
      <c r="H35" s="112"/>
      <c r="I35" s="111"/>
      <c r="J35" s="111"/>
      <c r="K35" s="58"/>
      <c r="L35" s="58"/>
      <c r="M35" s="83"/>
      <c r="N35" s="83"/>
      <c r="O35" s="65"/>
      <c r="P35" s="65"/>
      <c r="Q35" s="67"/>
      <c r="R35" s="67"/>
      <c r="S35" s="83"/>
      <c r="T35" s="83"/>
      <c r="U35" s="6"/>
      <c r="V35" s="109"/>
      <c r="W35" s="6"/>
      <c r="X35" s="6"/>
      <c r="Y35" s="58"/>
      <c r="Z35" s="58"/>
      <c r="AA35" s="58"/>
      <c r="AB35" s="58"/>
      <c r="AC35" s="58"/>
      <c r="AD35" s="109"/>
      <c r="AE35" s="58"/>
      <c r="AF35" s="58"/>
      <c r="AG35" s="58"/>
      <c r="AH35" s="58"/>
      <c r="AI35" s="58"/>
      <c r="AJ35" s="58"/>
    </row>
    <row r="36" spans="1:36" x14ac:dyDescent="0.25">
      <c r="A36" s="129"/>
      <c r="B36" s="261"/>
      <c r="C36" s="261"/>
      <c r="D36" s="240"/>
      <c r="E36" s="240"/>
      <c r="F36" s="240"/>
      <c r="G36" s="241"/>
      <c r="H36" s="241"/>
      <c r="I36" s="240"/>
      <c r="J36" s="240"/>
      <c r="K36" s="129"/>
      <c r="L36" s="129"/>
      <c r="M36" s="262"/>
      <c r="N36" s="262"/>
      <c r="O36" s="263"/>
      <c r="P36" s="263"/>
      <c r="Q36" s="341"/>
      <c r="R36" s="341"/>
      <c r="S36" s="262"/>
      <c r="T36" s="262"/>
      <c r="U36" s="60"/>
      <c r="V36" s="239"/>
      <c r="W36" s="60"/>
      <c r="X36" s="60"/>
      <c r="Y36" s="129"/>
      <c r="Z36" s="129"/>
      <c r="AA36" s="129"/>
      <c r="AB36" s="129"/>
      <c r="AC36" s="129"/>
      <c r="AD36" s="239"/>
      <c r="AE36" s="129"/>
      <c r="AF36" s="129"/>
      <c r="AG36" s="129"/>
      <c r="AH36" s="129"/>
      <c r="AI36" s="129"/>
      <c r="AJ36" s="129"/>
    </row>
    <row r="37" spans="1:36" ht="15.75" x14ac:dyDescent="0.25">
      <c r="B37" s="1167"/>
      <c r="C37" s="6"/>
      <c r="D37" s="111"/>
      <c r="E37" s="111"/>
      <c r="F37" s="111"/>
      <c r="G37" s="112"/>
      <c r="H37" s="112"/>
      <c r="I37" s="111"/>
      <c r="J37" s="111"/>
      <c r="V37" s="109"/>
      <c r="AD37" s="109"/>
    </row>
    <row r="38" spans="1:36" s="129" customFormat="1" x14ac:dyDescent="0.25">
      <c r="A38" s="58"/>
      <c r="B38" s="6"/>
      <c r="C38" s="6"/>
      <c r="D38" s="111"/>
      <c r="E38" s="111"/>
      <c r="F38" s="111"/>
      <c r="G38" s="112"/>
      <c r="H38" s="112"/>
      <c r="I38" s="111"/>
      <c r="J38" s="111"/>
      <c r="K38" s="58"/>
      <c r="L38" s="58"/>
      <c r="M38" s="58"/>
      <c r="N38" s="58"/>
      <c r="O38" s="65"/>
      <c r="P38" s="66"/>
      <c r="Q38" s="67"/>
      <c r="R38" s="193"/>
      <c r="S38" s="171"/>
      <c r="T38" s="66"/>
      <c r="U38" s="6"/>
      <c r="V38" s="109"/>
      <c r="W38" s="58"/>
      <c r="X38" s="58"/>
      <c r="Y38" s="58"/>
      <c r="Z38" s="58"/>
      <c r="AA38" s="58"/>
      <c r="AB38" s="58"/>
      <c r="AC38" s="58"/>
      <c r="AD38" s="109"/>
      <c r="AE38" s="58"/>
      <c r="AF38" s="58"/>
      <c r="AG38" s="58"/>
      <c r="AH38" s="58"/>
      <c r="AI38" s="58"/>
      <c r="AJ38" s="58"/>
    </row>
    <row r="39" spans="1:36" x14ac:dyDescent="0.25">
      <c r="A39" s="129"/>
      <c r="B39" s="60"/>
      <c r="C39" s="60"/>
      <c r="D39" s="240"/>
      <c r="E39" s="240"/>
      <c r="F39" s="240"/>
      <c r="G39" s="241"/>
      <c r="H39" s="241"/>
      <c r="I39" s="240"/>
      <c r="J39" s="240"/>
      <c r="K39" s="129"/>
      <c r="L39" s="129"/>
      <c r="M39" s="129"/>
      <c r="N39" s="129"/>
      <c r="O39" s="263"/>
      <c r="P39" s="265"/>
      <c r="Q39" s="341"/>
      <c r="R39" s="359"/>
      <c r="S39" s="358"/>
      <c r="T39" s="265"/>
      <c r="U39" s="60"/>
      <c r="V39" s="239"/>
      <c r="W39" s="129"/>
      <c r="X39" s="129"/>
      <c r="Y39" s="129"/>
      <c r="Z39" s="129"/>
      <c r="AA39" s="129"/>
      <c r="AB39" s="129"/>
      <c r="AC39" s="129"/>
      <c r="AD39" s="239"/>
      <c r="AE39" s="129"/>
      <c r="AF39" s="129"/>
      <c r="AG39" s="129"/>
      <c r="AH39" s="129"/>
      <c r="AI39" s="129"/>
      <c r="AJ39" s="129"/>
    </row>
    <row r="40" spans="1:36" x14ac:dyDescent="0.25">
      <c r="B40" s="6"/>
      <c r="C40" s="6"/>
      <c r="D40" s="111"/>
      <c r="E40" s="111"/>
      <c r="F40" s="111"/>
      <c r="G40" s="112"/>
      <c r="H40" s="112"/>
      <c r="I40" s="111"/>
      <c r="J40" s="111"/>
      <c r="V40" s="109"/>
      <c r="AD40" s="109"/>
    </row>
    <row r="41" spans="1:36" x14ac:dyDescent="0.25">
      <c r="B41" s="6"/>
      <c r="C41" s="6"/>
      <c r="D41" s="111"/>
      <c r="E41" s="111"/>
      <c r="F41" s="111"/>
      <c r="G41" s="112"/>
      <c r="H41" s="112"/>
      <c r="I41" s="111"/>
      <c r="J41" s="111"/>
      <c r="V41" s="109"/>
      <c r="AD41" s="109"/>
    </row>
    <row r="42" spans="1:36" x14ac:dyDescent="0.25">
      <c r="A42" s="129"/>
      <c r="B42" s="60"/>
      <c r="C42" s="60"/>
      <c r="D42" s="240"/>
      <c r="E42" s="240"/>
      <c r="F42" s="240"/>
      <c r="G42" s="241"/>
      <c r="H42" s="241"/>
      <c r="I42" s="240"/>
      <c r="J42" s="240"/>
      <c r="K42" s="129"/>
      <c r="L42" s="129"/>
      <c r="M42" s="129"/>
      <c r="N42" s="129"/>
      <c r="O42" s="263"/>
      <c r="P42" s="265"/>
      <c r="Q42" s="341"/>
      <c r="R42" s="359"/>
      <c r="S42" s="358"/>
      <c r="T42" s="265"/>
      <c r="U42" s="60"/>
      <c r="V42" s="239"/>
      <c r="W42" s="129"/>
      <c r="X42" s="129"/>
      <c r="Y42" s="129"/>
      <c r="Z42" s="129"/>
      <c r="AA42" s="129"/>
      <c r="AB42" s="129"/>
      <c r="AC42" s="129"/>
      <c r="AD42" s="239"/>
      <c r="AE42" s="129"/>
      <c r="AF42" s="129"/>
      <c r="AG42" s="129"/>
      <c r="AH42" s="129"/>
      <c r="AI42" s="129"/>
      <c r="AJ42" s="129"/>
    </row>
    <row r="43" spans="1:36" x14ac:dyDescent="0.25">
      <c r="B43" s="6"/>
      <c r="C43" s="6"/>
      <c r="D43" s="111"/>
      <c r="E43" s="111"/>
      <c r="F43" s="111"/>
      <c r="G43" s="112"/>
      <c r="H43" s="112"/>
      <c r="I43" s="111"/>
      <c r="J43" s="111"/>
      <c r="V43" s="109"/>
      <c r="AD43" s="109"/>
    </row>
    <row r="44" spans="1:36" x14ac:dyDescent="0.25">
      <c r="B44" s="6"/>
      <c r="C44" s="6"/>
      <c r="D44" s="111"/>
      <c r="E44" s="111"/>
      <c r="F44" s="111"/>
      <c r="G44" s="112"/>
      <c r="H44" s="112"/>
      <c r="I44" s="111"/>
      <c r="J44" s="111"/>
      <c r="V44" s="109"/>
      <c r="AD44" s="109"/>
    </row>
    <row r="45" spans="1:36" x14ac:dyDescent="0.25">
      <c r="B45" s="6"/>
      <c r="C45" s="6"/>
      <c r="D45" s="111"/>
      <c r="E45" s="111"/>
      <c r="F45" s="111"/>
      <c r="G45" s="112"/>
      <c r="H45" s="112"/>
      <c r="I45" s="111"/>
      <c r="J45" s="111"/>
      <c r="V45" s="109"/>
      <c r="AD45" s="109"/>
    </row>
    <row r="46" spans="1:36" ht="15.75" x14ac:dyDescent="0.25">
      <c r="A46" s="1355"/>
      <c r="B46" s="6"/>
      <c r="C46" s="6"/>
      <c r="D46" s="111"/>
      <c r="E46" s="111"/>
      <c r="F46" s="111"/>
      <c r="G46" s="112"/>
      <c r="H46" s="112"/>
      <c r="I46" s="111"/>
      <c r="J46" s="111"/>
      <c r="V46" s="109"/>
      <c r="AD46" s="109"/>
    </row>
    <row r="47" spans="1:36" x14ac:dyDescent="0.25">
      <c r="B47" s="6"/>
      <c r="C47" s="6"/>
      <c r="D47" s="111"/>
      <c r="E47" s="111"/>
      <c r="F47" s="111"/>
      <c r="G47" s="112"/>
      <c r="H47" s="112"/>
      <c r="I47" s="111"/>
      <c r="J47" s="111"/>
      <c r="V47" s="109"/>
      <c r="AD47" s="109"/>
    </row>
    <row r="48" spans="1:36" x14ac:dyDescent="0.25">
      <c r="B48" s="6"/>
      <c r="C48" s="6"/>
      <c r="D48" s="111"/>
      <c r="E48" s="111"/>
      <c r="F48" s="111"/>
      <c r="G48" s="112"/>
      <c r="H48" s="112"/>
      <c r="I48" s="111"/>
      <c r="J48" s="111"/>
      <c r="V48" s="109"/>
      <c r="AD48" s="109"/>
    </row>
    <row r="49" spans="2:30" x14ac:dyDescent="0.25">
      <c r="B49" s="6"/>
      <c r="C49" s="6"/>
      <c r="D49" s="111"/>
      <c r="E49" s="111"/>
      <c r="F49" s="111"/>
      <c r="G49" s="112"/>
      <c r="H49" s="112"/>
      <c r="I49" s="111"/>
      <c r="J49" s="111"/>
      <c r="V49" s="109"/>
      <c r="AD49" s="109"/>
    </row>
    <row r="50" spans="2:30" x14ac:dyDescent="0.25">
      <c r="B50" s="6"/>
      <c r="C50" s="6"/>
      <c r="D50" s="111"/>
      <c r="E50" s="111"/>
      <c r="F50" s="111"/>
      <c r="G50" s="112"/>
      <c r="H50" s="112"/>
      <c r="I50" s="111"/>
      <c r="J50" s="111"/>
      <c r="V50" s="109"/>
      <c r="AD50" s="109"/>
    </row>
    <row r="51" spans="2:30" x14ac:dyDescent="0.25">
      <c r="B51" s="6"/>
      <c r="C51" s="6"/>
      <c r="D51" s="111"/>
      <c r="E51" s="111"/>
      <c r="F51" s="111"/>
      <c r="G51" s="112"/>
      <c r="H51" s="112"/>
      <c r="I51" s="111"/>
      <c r="J51" s="111"/>
      <c r="V51" s="109"/>
      <c r="AD51" s="109"/>
    </row>
    <row r="52" spans="2:30" x14ac:dyDescent="0.25">
      <c r="B52" s="6"/>
      <c r="C52" s="6"/>
      <c r="D52" s="111"/>
      <c r="E52" s="111"/>
      <c r="F52" s="111"/>
      <c r="G52" s="112"/>
      <c r="H52" s="112"/>
      <c r="I52" s="111"/>
      <c r="J52" s="111"/>
      <c r="V52" s="109"/>
      <c r="AD52" s="109"/>
    </row>
    <row r="53" spans="2:30" x14ac:dyDescent="0.25">
      <c r="B53" s="6"/>
      <c r="C53" s="6"/>
      <c r="D53" s="111"/>
      <c r="E53" s="111"/>
      <c r="F53" s="111"/>
      <c r="G53" s="112"/>
      <c r="H53" s="112"/>
      <c r="I53" s="111"/>
      <c r="J53" s="111"/>
      <c r="V53" s="109"/>
      <c r="AD53" s="109"/>
    </row>
    <row r="54" spans="2:30" x14ac:dyDescent="0.25">
      <c r="B54" s="6"/>
      <c r="C54" s="6"/>
      <c r="D54" s="111"/>
      <c r="E54" s="111"/>
      <c r="F54" s="111"/>
      <c r="G54" s="112"/>
      <c r="H54" s="112"/>
      <c r="I54" s="111"/>
      <c r="J54" s="111"/>
      <c r="V54" s="109"/>
      <c r="AD54" s="109"/>
    </row>
    <row r="55" spans="2:30" x14ac:dyDescent="0.25">
      <c r="B55" s="6"/>
      <c r="C55" s="6"/>
      <c r="D55" s="111"/>
      <c r="E55" s="111"/>
      <c r="F55" s="111"/>
      <c r="G55" s="112"/>
      <c r="H55" s="112"/>
      <c r="I55" s="111"/>
      <c r="J55" s="111"/>
      <c r="V55" s="109"/>
      <c r="AD55" s="109"/>
    </row>
    <row r="56" spans="2:30" x14ac:dyDescent="0.25">
      <c r="B56" s="6"/>
      <c r="C56" s="6"/>
      <c r="D56" s="6"/>
      <c r="E56" s="6"/>
      <c r="F56" s="111"/>
      <c r="G56" s="112"/>
      <c r="H56" s="112"/>
      <c r="I56" s="111"/>
      <c r="J56" s="111"/>
      <c r="V56" s="109"/>
      <c r="AD56" s="109"/>
    </row>
    <row r="57" spans="2:30" x14ac:dyDescent="0.25">
      <c r="B57" s="6"/>
      <c r="C57" s="6"/>
      <c r="D57" s="6"/>
      <c r="E57" s="6"/>
      <c r="F57" s="111"/>
      <c r="G57" s="112"/>
      <c r="H57" s="112"/>
      <c r="I57" s="111"/>
      <c r="J57" s="111"/>
      <c r="V57" s="109"/>
      <c r="AD57" s="109"/>
    </row>
    <row r="58" spans="2:30" x14ac:dyDescent="0.25">
      <c r="B58" s="6"/>
      <c r="C58" s="6"/>
      <c r="D58" s="6"/>
      <c r="E58" s="6"/>
      <c r="F58" s="111"/>
      <c r="G58" s="112"/>
      <c r="H58" s="112"/>
      <c r="I58" s="111"/>
      <c r="J58" s="111"/>
      <c r="V58" s="109"/>
      <c r="AD58" s="109"/>
    </row>
    <row r="59" spans="2:30" x14ac:dyDescent="0.25">
      <c r="B59" s="6"/>
      <c r="C59" s="6"/>
      <c r="D59" s="6"/>
      <c r="E59" s="6"/>
      <c r="F59" s="111"/>
      <c r="G59" s="112"/>
      <c r="H59" s="112"/>
      <c r="I59" s="111"/>
      <c r="J59" s="111"/>
      <c r="V59" s="109"/>
      <c r="AD59" s="109"/>
    </row>
    <row r="60" spans="2:30" x14ac:dyDescent="0.25">
      <c r="B60" s="6"/>
      <c r="C60" s="6"/>
      <c r="D60" s="6"/>
      <c r="E60" s="6"/>
      <c r="F60" s="111"/>
      <c r="G60" s="112"/>
      <c r="H60" s="112"/>
      <c r="I60" s="111"/>
      <c r="J60" s="111"/>
      <c r="V60" s="109"/>
      <c r="AD60" s="109"/>
    </row>
    <row r="61" spans="2:30" x14ac:dyDescent="0.25">
      <c r="B61" s="6"/>
      <c r="C61" s="6"/>
      <c r="D61" s="6"/>
      <c r="E61" s="6"/>
      <c r="F61" s="111"/>
      <c r="G61" s="112"/>
      <c r="H61" s="112"/>
      <c r="I61" s="111"/>
      <c r="J61" s="111"/>
      <c r="V61" s="109"/>
      <c r="AD61" s="109"/>
    </row>
    <row r="62" spans="2:30" x14ac:dyDescent="0.25">
      <c r="B62" s="6"/>
      <c r="C62" s="6"/>
      <c r="D62" s="6"/>
      <c r="E62" s="6"/>
      <c r="F62" s="111"/>
      <c r="G62" s="112"/>
      <c r="H62" s="112"/>
      <c r="I62" s="111"/>
      <c r="J62" s="111"/>
      <c r="V62" s="109"/>
      <c r="AD62" s="109"/>
    </row>
    <row r="63" spans="2:30" x14ac:dyDescent="0.25">
      <c r="B63" s="6"/>
      <c r="C63" s="6"/>
      <c r="D63" s="6"/>
      <c r="E63" s="6"/>
      <c r="F63" s="111"/>
      <c r="G63" s="112"/>
      <c r="H63" s="112"/>
      <c r="I63" s="111"/>
      <c r="J63" s="111"/>
      <c r="V63" s="109"/>
      <c r="AD63" s="109"/>
    </row>
    <row r="64" spans="2:30" x14ac:dyDescent="0.25">
      <c r="B64" s="6"/>
      <c r="C64" s="6"/>
      <c r="D64" s="6"/>
      <c r="E64" s="6"/>
      <c r="F64" s="111"/>
      <c r="G64" s="112"/>
      <c r="H64" s="112"/>
      <c r="I64" s="111"/>
      <c r="J64" s="111"/>
      <c r="V64" s="109"/>
      <c r="AD64" s="109"/>
    </row>
    <row r="65" spans="2:30" x14ac:dyDescent="0.25">
      <c r="B65" s="6"/>
      <c r="C65" s="6"/>
      <c r="D65" s="6"/>
      <c r="E65" s="6"/>
      <c r="F65" s="111"/>
      <c r="G65" s="112"/>
      <c r="H65" s="112"/>
      <c r="I65" s="111"/>
      <c r="J65" s="111"/>
      <c r="V65" s="109"/>
      <c r="AD65" s="109"/>
    </row>
    <row r="66" spans="2:30" x14ac:dyDescent="0.25">
      <c r="B66" s="6"/>
      <c r="C66" s="6"/>
      <c r="D66" s="6"/>
      <c r="E66" s="6"/>
      <c r="F66" s="111"/>
      <c r="G66" s="112"/>
      <c r="H66" s="112"/>
      <c r="I66" s="111"/>
      <c r="J66" s="111"/>
      <c r="V66" s="109"/>
      <c r="AD66" s="109"/>
    </row>
    <row r="67" spans="2:30" x14ac:dyDescent="0.25">
      <c r="B67" s="6"/>
      <c r="C67" s="6"/>
      <c r="D67" s="6"/>
      <c r="E67" s="6"/>
      <c r="F67" s="111"/>
      <c r="G67" s="112"/>
      <c r="H67" s="112"/>
      <c r="I67" s="111"/>
      <c r="J67" s="111"/>
      <c r="V67" s="109"/>
      <c r="AD67" s="109"/>
    </row>
    <row r="68" spans="2:30" x14ac:dyDescent="0.25">
      <c r="B68" s="6"/>
      <c r="C68" s="6"/>
      <c r="D68" s="6"/>
      <c r="E68" s="6"/>
      <c r="F68" s="111"/>
      <c r="G68" s="112"/>
      <c r="H68" s="112"/>
      <c r="I68" s="111"/>
      <c r="J68" s="111"/>
      <c r="V68" s="109"/>
      <c r="AD68" s="109"/>
    </row>
    <row r="69" spans="2:30" x14ac:dyDescent="0.25">
      <c r="B69" s="6"/>
      <c r="C69" s="6"/>
      <c r="D69" s="6"/>
      <c r="E69" s="6"/>
      <c r="F69" s="111"/>
      <c r="G69" s="112"/>
      <c r="H69" s="112"/>
      <c r="I69" s="111"/>
      <c r="J69" s="111"/>
      <c r="V69" s="109"/>
      <c r="AD69" s="109"/>
    </row>
    <row r="70" spans="2:30" x14ac:dyDescent="0.25">
      <c r="B70" s="6"/>
      <c r="C70" s="6"/>
      <c r="D70" s="6"/>
      <c r="E70" s="6"/>
      <c r="F70" s="111"/>
      <c r="G70" s="112"/>
      <c r="H70" s="112"/>
      <c r="I70" s="111"/>
      <c r="J70" s="111"/>
      <c r="V70" s="109"/>
      <c r="AD70" s="109"/>
    </row>
    <row r="71" spans="2:30" x14ac:dyDescent="0.25">
      <c r="B71" s="6"/>
      <c r="C71" s="6"/>
      <c r="D71" s="6"/>
      <c r="E71" s="6"/>
      <c r="F71" s="111"/>
      <c r="G71" s="112"/>
      <c r="H71" s="112"/>
      <c r="I71" s="111"/>
      <c r="J71" s="111"/>
      <c r="V71" s="109"/>
      <c r="AD71" s="109"/>
    </row>
    <row r="72" spans="2:30" x14ac:dyDescent="0.25">
      <c r="B72" s="6"/>
      <c r="C72" s="6"/>
      <c r="D72" s="6"/>
      <c r="E72" s="6"/>
      <c r="F72" s="6"/>
      <c r="G72" s="6"/>
      <c r="H72" s="6"/>
      <c r="I72" s="6"/>
      <c r="J72" s="6"/>
      <c r="V72" s="109"/>
      <c r="AD72" s="109"/>
    </row>
    <row r="73" spans="2:30" x14ac:dyDescent="0.25">
      <c r="B73" s="6"/>
      <c r="C73" s="6"/>
      <c r="D73" s="6"/>
      <c r="E73" s="6"/>
      <c r="F73" s="6"/>
      <c r="G73" s="6"/>
      <c r="H73" s="6"/>
      <c r="I73" s="6"/>
      <c r="J73" s="6"/>
      <c r="V73" s="109"/>
      <c r="AD73" s="109"/>
    </row>
    <row r="74" spans="2:30" x14ac:dyDescent="0.25">
      <c r="B74" s="6"/>
      <c r="C74" s="6"/>
      <c r="D74" s="6"/>
      <c r="E74" s="6"/>
      <c r="F74" s="6"/>
      <c r="G74" s="6"/>
      <c r="H74" s="6"/>
      <c r="I74" s="6"/>
      <c r="J74" s="6"/>
      <c r="V74" s="109"/>
      <c r="AD74" s="109"/>
    </row>
    <row r="75" spans="2:30" x14ac:dyDescent="0.25">
      <c r="B75" s="6"/>
      <c r="C75" s="6"/>
      <c r="D75" s="6"/>
      <c r="E75" s="6"/>
      <c r="F75" s="6"/>
      <c r="G75" s="6"/>
      <c r="H75" s="6"/>
      <c r="I75" s="6"/>
      <c r="J75" s="6"/>
      <c r="V75" s="109"/>
      <c r="AD75" s="109"/>
    </row>
    <row r="76" spans="2:30" x14ac:dyDescent="0.25">
      <c r="B76" s="6"/>
      <c r="C76" s="6"/>
      <c r="D76" s="6"/>
      <c r="E76" s="6"/>
      <c r="F76" s="6"/>
      <c r="G76" s="6"/>
      <c r="H76" s="6"/>
      <c r="I76" s="6"/>
      <c r="J76" s="6"/>
      <c r="V76" s="109"/>
      <c r="AD76" s="109"/>
    </row>
    <row r="77" spans="2:30" x14ac:dyDescent="0.25">
      <c r="B77" s="6"/>
      <c r="C77" s="6"/>
      <c r="D77" s="6"/>
      <c r="E77" s="6"/>
      <c r="F77" s="6"/>
      <c r="G77" s="6"/>
      <c r="H77" s="6"/>
      <c r="I77" s="6"/>
      <c r="J77" s="6"/>
      <c r="V77" s="109"/>
      <c r="AD77" s="109"/>
    </row>
    <row r="78" spans="2:30" x14ac:dyDescent="0.25">
      <c r="B78" s="6"/>
      <c r="C78" s="6"/>
      <c r="D78" s="6"/>
      <c r="E78" s="6"/>
      <c r="F78" s="6"/>
      <c r="G78" s="6"/>
      <c r="H78" s="6"/>
      <c r="I78" s="6"/>
      <c r="J78" s="6"/>
      <c r="V78" s="109"/>
      <c r="AD78" s="109"/>
    </row>
    <row r="79" spans="2:30" x14ac:dyDescent="0.25">
      <c r="B79" s="6"/>
      <c r="C79" s="6"/>
      <c r="D79" s="6"/>
      <c r="E79" s="6"/>
      <c r="F79" s="6"/>
      <c r="G79" s="6"/>
      <c r="H79" s="6"/>
      <c r="I79" s="6"/>
      <c r="J79" s="6"/>
      <c r="V79" s="109"/>
      <c r="AD79" s="109"/>
    </row>
    <row r="80" spans="2:30" x14ac:dyDescent="0.25">
      <c r="B80" s="6"/>
      <c r="C80" s="6"/>
      <c r="D80" s="6"/>
      <c r="E80" s="6"/>
      <c r="F80" s="6"/>
      <c r="G80" s="6"/>
      <c r="H80" s="6"/>
      <c r="I80" s="6"/>
      <c r="J80" s="6"/>
      <c r="V80" s="109"/>
      <c r="AD80" s="109"/>
    </row>
    <row r="81" spans="2:30" x14ac:dyDescent="0.25">
      <c r="B81" s="6"/>
      <c r="C81" s="6"/>
      <c r="D81" s="6"/>
      <c r="E81" s="6"/>
      <c r="F81" s="6"/>
      <c r="G81" s="6"/>
      <c r="H81" s="6"/>
      <c r="I81" s="6"/>
      <c r="J81" s="6"/>
      <c r="V81" s="109"/>
      <c r="AD81" s="109"/>
    </row>
    <row r="82" spans="2:30" x14ac:dyDescent="0.25">
      <c r="B82" s="6"/>
      <c r="C82" s="6"/>
      <c r="D82" s="6"/>
      <c r="E82" s="6"/>
      <c r="F82" s="6"/>
      <c r="G82" s="6"/>
      <c r="H82" s="6"/>
      <c r="I82" s="6"/>
      <c r="J82" s="6"/>
      <c r="V82" s="109"/>
      <c r="AD82" s="109"/>
    </row>
    <row r="83" spans="2:30" x14ac:dyDescent="0.25">
      <c r="B83" s="6"/>
      <c r="C83" s="6"/>
      <c r="D83" s="6"/>
      <c r="E83" s="6"/>
      <c r="F83" s="6"/>
      <c r="G83" s="6"/>
      <c r="H83" s="6"/>
      <c r="I83" s="6"/>
      <c r="J83" s="6"/>
      <c r="V83" s="109"/>
      <c r="AD83" s="109"/>
    </row>
    <row r="84" spans="2:30" x14ac:dyDescent="0.25">
      <c r="B84" s="6"/>
      <c r="C84" s="6"/>
      <c r="D84" s="6"/>
      <c r="E84" s="6"/>
      <c r="F84" s="6"/>
      <c r="G84" s="6"/>
      <c r="H84" s="6"/>
      <c r="I84" s="6"/>
      <c r="J84" s="6"/>
      <c r="V84" s="109"/>
      <c r="AD84" s="109"/>
    </row>
    <row r="85" spans="2:30" x14ac:dyDescent="0.25">
      <c r="B85" s="6"/>
      <c r="C85" s="6"/>
      <c r="D85" s="6"/>
      <c r="E85" s="6"/>
      <c r="F85" s="6"/>
      <c r="G85" s="6"/>
      <c r="H85" s="6"/>
      <c r="I85" s="6"/>
      <c r="J85" s="6"/>
      <c r="V85" s="109"/>
      <c r="AD85" s="109"/>
    </row>
    <row r="86" spans="2:30" x14ac:dyDescent="0.25">
      <c r="B86" s="6"/>
      <c r="C86" s="6"/>
      <c r="D86" s="6"/>
      <c r="E86" s="6"/>
      <c r="F86" s="6"/>
      <c r="G86" s="6"/>
      <c r="H86" s="6"/>
      <c r="I86" s="6"/>
      <c r="J86" s="6"/>
      <c r="V86" s="109"/>
      <c r="AD86" s="109"/>
    </row>
    <row r="87" spans="2:30" x14ac:dyDescent="0.25">
      <c r="B87" s="6"/>
      <c r="C87" s="6"/>
      <c r="D87" s="6"/>
      <c r="E87" s="6"/>
      <c r="F87" s="6"/>
      <c r="G87" s="6"/>
      <c r="H87" s="6"/>
      <c r="I87" s="6"/>
      <c r="J87" s="6"/>
      <c r="V87" s="109"/>
      <c r="AD87" s="109"/>
    </row>
    <row r="88" spans="2:30" x14ac:dyDescent="0.25">
      <c r="B88" s="6"/>
      <c r="C88" s="6"/>
      <c r="D88" s="6"/>
      <c r="E88" s="6"/>
      <c r="F88" s="6"/>
      <c r="G88" s="6"/>
      <c r="H88" s="6"/>
      <c r="I88" s="6"/>
      <c r="J88" s="6"/>
      <c r="V88" s="109"/>
      <c r="AD88" s="109"/>
    </row>
    <row r="89" spans="2:30" x14ac:dyDescent="0.25">
      <c r="B89" s="6"/>
      <c r="C89" s="6"/>
      <c r="D89" s="6"/>
      <c r="E89" s="6"/>
      <c r="F89" s="6"/>
      <c r="G89" s="6"/>
      <c r="H89" s="6"/>
      <c r="I89" s="6"/>
      <c r="J89" s="6"/>
      <c r="V89" s="109"/>
      <c r="AD89" s="109"/>
    </row>
    <row r="90" spans="2:30" x14ac:dyDescent="0.25">
      <c r="B90" s="6"/>
      <c r="C90" s="6"/>
      <c r="D90" s="6"/>
      <c r="E90" s="6"/>
      <c r="F90" s="6"/>
      <c r="G90" s="6"/>
      <c r="H90" s="6"/>
      <c r="I90" s="6"/>
      <c r="J90" s="6"/>
      <c r="V90" s="109"/>
      <c r="AD90" s="109"/>
    </row>
    <row r="91" spans="2:30" x14ac:dyDescent="0.25">
      <c r="B91" s="6"/>
      <c r="C91" s="6"/>
      <c r="D91" s="6"/>
      <c r="E91" s="6"/>
      <c r="F91" s="6"/>
      <c r="G91" s="6"/>
      <c r="H91" s="6"/>
      <c r="I91" s="6"/>
      <c r="J91" s="6"/>
      <c r="V91" s="109"/>
      <c r="AD91" s="109"/>
    </row>
    <row r="92" spans="2:30" x14ac:dyDescent="0.25">
      <c r="B92" s="6"/>
      <c r="C92" s="6"/>
      <c r="D92" s="6"/>
      <c r="E92" s="6"/>
      <c r="F92" s="6"/>
      <c r="G92" s="6"/>
      <c r="H92" s="6"/>
      <c r="I92" s="6"/>
      <c r="J92" s="6"/>
      <c r="V92" s="109"/>
      <c r="AD92" s="109"/>
    </row>
    <row r="93" spans="2:30" x14ac:dyDescent="0.25">
      <c r="B93" s="6"/>
      <c r="C93" s="6"/>
      <c r="D93" s="6"/>
      <c r="E93" s="6"/>
      <c r="F93" s="6"/>
      <c r="G93" s="6"/>
      <c r="H93" s="6"/>
      <c r="I93" s="6"/>
      <c r="J93" s="6"/>
      <c r="V93" s="109"/>
      <c r="AD93" s="109"/>
    </row>
    <row r="94" spans="2:30" x14ac:dyDescent="0.25">
      <c r="B94" s="6"/>
      <c r="C94" s="6"/>
      <c r="D94" s="6"/>
      <c r="E94" s="6"/>
      <c r="F94" s="6"/>
      <c r="G94" s="6"/>
      <c r="H94" s="6"/>
      <c r="I94" s="6"/>
      <c r="J94" s="6"/>
      <c r="V94" s="109"/>
      <c r="AD94" s="109"/>
    </row>
    <row r="95" spans="2:30" x14ac:dyDescent="0.25">
      <c r="B95" s="6"/>
      <c r="C95" s="6"/>
      <c r="D95" s="6"/>
      <c r="E95" s="6"/>
      <c r="F95" s="6"/>
      <c r="G95" s="6"/>
      <c r="H95" s="6"/>
      <c r="I95" s="6"/>
      <c r="J95" s="6"/>
      <c r="V95" s="109"/>
      <c r="AD95" s="109"/>
    </row>
    <row r="96" spans="2:30" x14ac:dyDescent="0.25">
      <c r="B96" s="6"/>
      <c r="C96" s="6"/>
      <c r="D96" s="6"/>
      <c r="E96" s="6"/>
      <c r="F96" s="6"/>
      <c r="G96" s="6"/>
      <c r="H96" s="6"/>
      <c r="I96" s="6"/>
      <c r="J96" s="6"/>
      <c r="V96" s="109"/>
      <c r="AD96" s="109"/>
    </row>
    <row r="97" spans="2:30" x14ac:dyDescent="0.25">
      <c r="B97" s="6"/>
      <c r="C97" s="6"/>
      <c r="D97" s="6"/>
      <c r="E97" s="6"/>
      <c r="F97" s="6"/>
      <c r="G97" s="6"/>
      <c r="H97" s="6"/>
      <c r="I97" s="6"/>
      <c r="J97" s="6"/>
      <c r="V97" s="109"/>
      <c r="AD97" s="109"/>
    </row>
    <row r="98" spans="2:30" x14ac:dyDescent="0.25">
      <c r="B98" s="6"/>
      <c r="C98" s="6"/>
      <c r="D98" s="6"/>
      <c r="E98" s="6"/>
      <c r="F98" s="6"/>
      <c r="G98" s="6"/>
      <c r="H98" s="6"/>
      <c r="I98" s="6"/>
      <c r="J98" s="6"/>
      <c r="V98" s="109"/>
      <c r="AD98" s="109"/>
    </row>
    <row r="99" spans="2:30" x14ac:dyDescent="0.25">
      <c r="B99" s="6"/>
      <c r="C99" s="6"/>
      <c r="D99" s="6"/>
      <c r="E99" s="6"/>
      <c r="F99" s="6"/>
      <c r="G99" s="6"/>
      <c r="H99" s="6"/>
      <c r="I99" s="6"/>
      <c r="J99" s="6"/>
      <c r="V99" s="109"/>
      <c r="AD99" s="109"/>
    </row>
    <row r="100" spans="2:30" x14ac:dyDescent="0.25">
      <c r="V100" s="109"/>
      <c r="AD100" s="109"/>
    </row>
    <row r="101" spans="2:30" x14ac:dyDescent="0.25">
      <c r="V101" s="109"/>
      <c r="AD101" s="109"/>
    </row>
    <row r="102" spans="2:30" x14ac:dyDescent="0.25">
      <c r="V102" s="109"/>
      <c r="AD102" s="109"/>
    </row>
    <row r="103" spans="2:30" x14ac:dyDescent="0.25">
      <c r="V103" s="109"/>
      <c r="AD103" s="109"/>
    </row>
    <row r="104" spans="2:30" x14ac:dyDescent="0.25">
      <c r="V104" s="109"/>
      <c r="AD104" s="109"/>
    </row>
    <row r="105" spans="2:30" x14ac:dyDescent="0.25">
      <c r="V105" s="109"/>
      <c r="AD105" s="109"/>
    </row>
    <row r="106" spans="2:30" x14ac:dyDescent="0.25">
      <c r="V106" s="109"/>
      <c r="AD106" s="109"/>
    </row>
    <row r="107" spans="2:30" x14ac:dyDescent="0.25">
      <c r="V107" s="109"/>
      <c r="AD107" s="109"/>
    </row>
    <row r="108" spans="2:30" x14ac:dyDescent="0.25">
      <c r="V108" s="109"/>
      <c r="AD108" s="109"/>
    </row>
    <row r="109" spans="2:30" x14ac:dyDescent="0.25">
      <c r="V109" s="109"/>
      <c r="AD109" s="109"/>
    </row>
    <row r="110" spans="2:30" x14ac:dyDescent="0.25">
      <c r="V110" s="109"/>
      <c r="AD110" s="109"/>
    </row>
    <row r="111" spans="2:30" x14ac:dyDescent="0.25">
      <c r="V111" s="109"/>
      <c r="AD111" s="109"/>
    </row>
    <row r="112" spans="2:30" x14ac:dyDescent="0.25">
      <c r="V112" s="109"/>
      <c r="AD112" s="109"/>
    </row>
    <row r="113" spans="22:30" x14ac:dyDescent="0.25">
      <c r="V113" s="109"/>
      <c r="AD113" s="109"/>
    </row>
    <row r="114" spans="22:30" x14ac:dyDescent="0.25">
      <c r="V114" s="109"/>
      <c r="AD114" s="109"/>
    </row>
    <row r="115" spans="22:30" x14ac:dyDescent="0.25">
      <c r="V115" s="109"/>
      <c r="AD115" s="109"/>
    </row>
    <row r="116" spans="22:30" x14ac:dyDescent="0.25">
      <c r="V116" s="109"/>
      <c r="AD116" s="109"/>
    </row>
    <row r="117" spans="22:30" x14ac:dyDescent="0.25">
      <c r="V117" s="109"/>
      <c r="AD117" s="109"/>
    </row>
    <row r="118" spans="22:30" x14ac:dyDescent="0.25">
      <c r="V118" s="109"/>
      <c r="AD118" s="109"/>
    </row>
    <row r="119" spans="22:30" x14ac:dyDescent="0.25">
      <c r="V119" s="109"/>
      <c r="AD119" s="109"/>
    </row>
    <row r="120" spans="22:30" x14ac:dyDescent="0.25">
      <c r="V120" s="109"/>
      <c r="AD120" s="109"/>
    </row>
    <row r="121" spans="22:30" x14ac:dyDescent="0.25">
      <c r="V121" s="109"/>
      <c r="AD121" s="109"/>
    </row>
    <row r="122" spans="22:30" x14ac:dyDescent="0.25">
      <c r="V122" s="109"/>
      <c r="AD122" s="109"/>
    </row>
    <row r="123" spans="22:30" x14ac:dyDescent="0.25">
      <c r="V123" s="109"/>
      <c r="AD123" s="109"/>
    </row>
    <row r="124" spans="22:30" x14ac:dyDescent="0.25">
      <c r="V124" s="109"/>
      <c r="AD124" s="109"/>
    </row>
    <row r="125" spans="22:30" x14ac:dyDescent="0.25">
      <c r="V125" s="109"/>
      <c r="AD125" s="109"/>
    </row>
    <row r="126" spans="22:30" x14ac:dyDescent="0.25">
      <c r="V126" s="109"/>
      <c r="AD126" s="109"/>
    </row>
    <row r="127" spans="22:30" x14ac:dyDescent="0.25">
      <c r="V127" s="109"/>
      <c r="AD127" s="109"/>
    </row>
    <row r="128" spans="22:30" x14ac:dyDescent="0.25">
      <c r="V128" s="109"/>
      <c r="AD128" s="109"/>
    </row>
    <row r="129" spans="22:30" x14ac:dyDescent="0.25">
      <c r="V129" s="109"/>
      <c r="AD129" s="109"/>
    </row>
    <row r="130" spans="22:30" x14ac:dyDescent="0.25">
      <c r="V130" s="109"/>
      <c r="AD130" s="109"/>
    </row>
    <row r="131" spans="22:30" x14ac:dyDescent="0.25">
      <c r="V131" s="109"/>
      <c r="AD131" s="109"/>
    </row>
    <row r="132" spans="22:30" x14ac:dyDescent="0.25">
      <c r="V132" s="109"/>
      <c r="AD132" s="109"/>
    </row>
    <row r="133" spans="22:30" x14ac:dyDescent="0.25">
      <c r="V133" s="109"/>
      <c r="AD133" s="109"/>
    </row>
    <row r="134" spans="22:30" x14ac:dyDescent="0.25">
      <c r="V134" s="109"/>
      <c r="AD134" s="109"/>
    </row>
  </sheetData>
  <mergeCells count="7">
    <mergeCell ref="K15:N15"/>
    <mergeCell ref="Q5:R5"/>
    <mergeCell ref="S5:T5"/>
    <mergeCell ref="O5:P5"/>
    <mergeCell ref="K6:N6"/>
    <mergeCell ref="K7:N7"/>
    <mergeCell ref="K8:N8"/>
  </mergeCells>
  <phoneticPr fontId="20" type="noConversion"/>
  <printOptions horizontalCentered="1" verticalCentered="1"/>
  <pageMargins left="0.98425196850393704" right="0.39370078740157483" top="0.39370078740157483" bottom="0.39370078740157483" header="0" footer="0.59055118110236227"/>
  <pageSetup scale="85" orientation="landscape"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tabColor rgb="FFEB700B"/>
  </sheetPr>
  <dimension ref="A1:K17"/>
  <sheetViews>
    <sheetView showGridLines="0" view="pageBreakPreview" zoomScaleNormal="100" zoomScaleSheetLayoutView="100" workbookViewId="0">
      <selection activeCell="M6" sqref="M6"/>
    </sheetView>
  </sheetViews>
  <sheetFormatPr baseColWidth="10" defaultRowHeight="12.75" x14ac:dyDescent="0.2"/>
  <cols>
    <col min="1" max="1" width="40.28515625" customWidth="1"/>
    <col min="2" max="2" width="2.140625" customWidth="1"/>
    <col min="3" max="4" width="15.7109375" customWidth="1"/>
    <col min="5" max="5" width="15" customWidth="1"/>
    <col min="6" max="6" width="2" customWidth="1"/>
    <col min="7" max="7" width="7.42578125" customWidth="1"/>
    <col min="8" max="8" width="2" customWidth="1"/>
    <col min="10" max="10" width="2.140625" customWidth="1"/>
    <col min="11" max="11" width="15.28515625" customWidth="1"/>
  </cols>
  <sheetData>
    <row r="1" spans="1:11" ht="15" x14ac:dyDescent="0.2">
      <c r="A1" s="2636" t="s">
        <v>2388</v>
      </c>
      <c r="B1" s="2636"/>
      <c r="C1" s="2650"/>
      <c r="D1" s="2650"/>
      <c r="E1" s="2650"/>
      <c r="F1" s="2650"/>
      <c r="G1" s="2650"/>
      <c r="H1" s="2755"/>
      <c r="I1" s="2755"/>
      <c r="J1" s="2755"/>
      <c r="K1" s="2651" t="s">
        <v>5130</v>
      </c>
    </row>
    <row r="2" spans="1:11" ht="15" x14ac:dyDescent="0.2">
      <c r="A2" s="2636" t="s">
        <v>2402</v>
      </c>
      <c r="B2" s="2636"/>
      <c r="C2" s="2595"/>
      <c r="D2" s="2595"/>
      <c r="E2" s="2595"/>
      <c r="F2" s="2595"/>
      <c r="G2" s="2595"/>
      <c r="H2" s="2504"/>
      <c r="I2" s="2504"/>
      <c r="J2" s="2504"/>
      <c r="K2" s="2504"/>
    </row>
    <row r="3" spans="1:11" ht="15.75" customHeight="1" x14ac:dyDescent="0.2">
      <c r="A3" s="2536">
        <v>2013</v>
      </c>
      <c r="B3" s="2536"/>
      <c r="C3" s="2595"/>
      <c r="D3" s="2595"/>
      <c r="E3" s="2595"/>
      <c r="F3" s="2595"/>
      <c r="G3" s="2595"/>
      <c r="H3" s="2504"/>
      <c r="I3" s="2504"/>
      <c r="J3" s="2504"/>
      <c r="K3" s="2504"/>
    </row>
    <row r="4" spans="1:11" ht="15" x14ac:dyDescent="0.2">
      <c r="A4" s="2595"/>
      <c r="B4" s="2595"/>
      <c r="C4" s="2595"/>
      <c r="D4" s="2595"/>
      <c r="E4" s="2595"/>
      <c r="F4" s="2595"/>
      <c r="G4" s="2595"/>
      <c r="H4" s="2504"/>
      <c r="I4" s="2504"/>
      <c r="J4" s="2504"/>
      <c r="K4" s="2504"/>
    </row>
    <row r="5" spans="1:11" ht="45" customHeight="1" x14ac:dyDescent="0.2">
      <c r="A5" s="2671" t="s">
        <v>181</v>
      </c>
      <c r="B5" s="2671"/>
      <c r="C5" s="2671" t="s">
        <v>21</v>
      </c>
      <c r="D5" s="2671" t="s">
        <v>29</v>
      </c>
      <c r="E5" s="5934" t="s">
        <v>258</v>
      </c>
      <c r="F5" s="5934"/>
      <c r="G5" s="5934" t="s">
        <v>182</v>
      </c>
      <c r="H5" s="5934"/>
      <c r="I5" s="5934" t="s">
        <v>20</v>
      </c>
      <c r="J5" s="5934"/>
      <c r="K5" s="2671" t="s">
        <v>30</v>
      </c>
    </row>
    <row r="6" spans="1:11" ht="30.75" customHeight="1" x14ac:dyDescent="0.2">
      <c r="A6" s="5926" t="s">
        <v>551</v>
      </c>
      <c r="B6" s="5926"/>
      <c r="C6" s="5927"/>
      <c r="D6" s="5927"/>
      <c r="E6" s="2448">
        <f>SUM(E7)</f>
        <v>19100000</v>
      </c>
      <c r="F6" s="2509"/>
      <c r="G6" s="2063"/>
      <c r="H6" s="2058"/>
      <c r="I6" s="2633">
        <f>SUM(I7)</f>
        <v>78866</v>
      </c>
      <c r="J6" s="2509"/>
      <c r="K6" s="2066"/>
    </row>
    <row r="7" spans="1:11" ht="15.75" customHeight="1" x14ac:dyDescent="0.2">
      <c r="A7" s="5889" t="s">
        <v>295</v>
      </c>
      <c r="B7" s="5889"/>
      <c r="C7" s="5889"/>
      <c r="D7" s="5890"/>
      <c r="E7" s="2446">
        <f>SUM(E8:E8)</f>
        <v>19100000</v>
      </c>
      <c r="F7" s="2068"/>
      <c r="G7" s="2067"/>
      <c r="H7" s="2069"/>
      <c r="I7" s="2631">
        <f>SUM(I8:I8)</f>
        <v>78866</v>
      </c>
      <c r="J7" s="2071"/>
      <c r="K7" s="2072"/>
    </row>
    <row r="8" spans="1:11" ht="28.5" customHeight="1" x14ac:dyDescent="0.2">
      <c r="A8" s="2411" t="s">
        <v>1905</v>
      </c>
      <c r="B8" s="1968"/>
      <c r="C8" s="1967" t="s">
        <v>305</v>
      </c>
      <c r="D8" s="1967" t="s">
        <v>1906</v>
      </c>
      <c r="E8" s="2449">
        <v>19100000</v>
      </c>
      <c r="F8" s="1965"/>
      <c r="G8" s="1966">
        <v>0.93</v>
      </c>
      <c r="H8" s="1965"/>
      <c r="I8" s="2632">
        <v>78866</v>
      </c>
      <c r="J8" s="1963"/>
      <c r="K8" s="1962"/>
    </row>
    <row r="9" spans="1:11" ht="28.5" customHeight="1" x14ac:dyDescent="0.2">
      <c r="A9" s="5926" t="s">
        <v>1920</v>
      </c>
      <c r="B9" s="5926"/>
      <c r="C9" s="5927"/>
      <c r="D9" s="5927"/>
      <c r="E9" s="2448">
        <f>SUM(E10)</f>
        <v>21000000</v>
      </c>
      <c r="F9" s="2509"/>
      <c r="G9" s="2063"/>
      <c r="H9" s="2058"/>
      <c r="I9" s="2633">
        <f>SUM(I10)</f>
        <v>16667</v>
      </c>
      <c r="J9" s="2509"/>
      <c r="K9" s="2066"/>
    </row>
    <row r="10" spans="1:11" ht="15.75" customHeight="1" x14ac:dyDescent="0.2">
      <c r="A10" s="5889" t="s">
        <v>289</v>
      </c>
      <c r="B10" s="5889"/>
      <c r="C10" s="5889"/>
      <c r="D10" s="5890"/>
      <c r="E10" s="2446">
        <f>SUM(E11)</f>
        <v>21000000</v>
      </c>
      <c r="F10" s="2068"/>
      <c r="G10" s="2067"/>
      <c r="H10" s="2069"/>
      <c r="I10" s="2631">
        <f>SUM(I11)</f>
        <v>16667</v>
      </c>
      <c r="J10" s="2071"/>
      <c r="K10" s="2072"/>
    </row>
    <row r="11" spans="1:11" ht="25.5" x14ac:dyDescent="0.2">
      <c r="A11" s="2411" t="s">
        <v>1928</v>
      </c>
      <c r="B11" s="1968"/>
      <c r="C11" s="1967" t="s">
        <v>319</v>
      </c>
      <c r="D11" s="1967" t="s">
        <v>1929</v>
      </c>
      <c r="E11" s="2449">
        <v>21000000</v>
      </c>
      <c r="F11" s="1965"/>
      <c r="G11" s="1966">
        <v>0.6</v>
      </c>
      <c r="H11" s="1965"/>
      <c r="I11" s="2643">
        <v>16667</v>
      </c>
      <c r="J11" s="1963"/>
      <c r="K11" s="1962"/>
    </row>
    <row r="12" spans="1:11" ht="21.75" customHeight="1" x14ac:dyDescent="0.2">
      <c r="A12" s="5926" t="s">
        <v>906</v>
      </c>
      <c r="B12" s="5926"/>
      <c r="C12" s="5927"/>
      <c r="D12" s="5927"/>
      <c r="E12" s="2448">
        <f>SUM(E13)</f>
        <v>7932000</v>
      </c>
      <c r="F12" s="2509"/>
      <c r="G12" s="2063"/>
      <c r="H12" s="2058"/>
      <c r="I12" s="2633">
        <f>SUM(I13)</f>
        <v>26329</v>
      </c>
      <c r="J12" s="2509"/>
      <c r="K12" s="2066"/>
    </row>
    <row r="13" spans="1:11" ht="18" customHeight="1" x14ac:dyDescent="0.2">
      <c r="A13" s="5889" t="s">
        <v>295</v>
      </c>
      <c r="B13" s="5889"/>
      <c r="C13" s="5889"/>
      <c r="D13" s="5890"/>
      <c r="E13" s="2446">
        <f>SUM(E14:E15)</f>
        <v>7932000</v>
      </c>
      <c r="F13" s="2068"/>
      <c r="G13" s="2067"/>
      <c r="H13" s="2069"/>
      <c r="I13" s="2631">
        <f>SUM(I14:I15)</f>
        <v>26329</v>
      </c>
      <c r="J13" s="2071"/>
      <c r="K13" s="2072"/>
    </row>
    <row r="14" spans="1:11" ht="31.5" customHeight="1" x14ac:dyDescent="0.2">
      <c r="A14" s="2411" t="s">
        <v>5136</v>
      </c>
      <c r="B14" s="1968"/>
      <c r="C14" s="1967" t="s">
        <v>323</v>
      </c>
      <c r="D14" s="1967" t="s">
        <v>1933</v>
      </c>
      <c r="E14" s="2449">
        <v>4200000</v>
      </c>
      <c r="F14" s="1965"/>
      <c r="G14" s="1966">
        <v>0.95</v>
      </c>
      <c r="H14" s="1965"/>
      <c r="I14" s="2632">
        <v>9471</v>
      </c>
      <c r="J14" s="1963"/>
      <c r="K14" s="1962"/>
    </row>
    <row r="15" spans="1:11" ht="32.25" customHeight="1" x14ac:dyDescent="0.2">
      <c r="A15" s="2412" t="s">
        <v>5137</v>
      </c>
      <c r="B15" s="2214"/>
      <c r="C15" s="1959" t="s">
        <v>320</v>
      </c>
      <c r="D15" s="1959" t="s">
        <v>1936</v>
      </c>
      <c r="E15" s="2469">
        <v>3732000</v>
      </c>
      <c r="F15" s="1957"/>
      <c r="G15" s="1958">
        <v>0.08</v>
      </c>
      <c r="H15" s="1957"/>
      <c r="I15" s="2634">
        <v>16858</v>
      </c>
      <c r="J15" s="1955"/>
      <c r="K15" s="1954"/>
    </row>
    <row r="16" spans="1:11" x14ac:dyDescent="0.2">
      <c r="A16" s="1974"/>
      <c r="B16" s="1974"/>
      <c r="C16" s="1952"/>
      <c r="D16" s="1952"/>
      <c r="E16" s="1951"/>
      <c r="F16" s="1949"/>
      <c r="G16" s="1950"/>
      <c r="H16" s="1949"/>
      <c r="I16" s="1948"/>
      <c r="J16" s="1947"/>
      <c r="K16" s="1946"/>
    </row>
    <row r="17" spans="1:11" x14ac:dyDescent="0.2">
      <c r="A17" s="2042" t="s">
        <v>1273</v>
      </c>
      <c r="B17" s="2042"/>
      <c r="C17" s="2304"/>
      <c r="D17" s="2304"/>
      <c r="E17" s="2044"/>
      <c r="F17" s="2044"/>
      <c r="G17" s="2303"/>
      <c r="H17" s="2303"/>
      <c r="I17" s="2304"/>
      <c r="J17" s="2304"/>
      <c r="K17" s="2043"/>
    </row>
  </sheetData>
  <mergeCells count="9">
    <mergeCell ref="E5:F5"/>
    <mergeCell ref="G5:H5"/>
    <mergeCell ref="I5:J5"/>
    <mergeCell ref="A13:D13"/>
    <mergeCell ref="A12:D12"/>
    <mergeCell ref="A6:D6"/>
    <mergeCell ref="A9:D9"/>
    <mergeCell ref="A7:D7"/>
    <mergeCell ref="A10:D10"/>
  </mergeCells>
  <printOptions horizontalCentered="1" verticalCentered="1"/>
  <pageMargins left="0.98425196850393704" right="0.39370078740157483" top="0.39370078740157483" bottom="0.39370078740157483" header="0" footer="0.59055118110236227"/>
  <pageSetup scale="95" orientation="landscape"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EB700B"/>
  </sheetPr>
  <dimension ref="A1:C31"/>
  <sheetViews>
    <sheetView showGridLines="0" view="pageBreakPreview" zoomScaleNormal="80" zoomScaleSheetLayoutView="100" workbookViewId="0">
      <selection activeCell="A10" sqref="A10"/>
    </sheetView>
  </sheetViews>
  <sheetFormatPr baseColWidth="10" defaultColWidth="11.42578125" defaultRowHeight="13.5" x14ac:dyDescent="0.25"/>
  <cols>
    <col min="1" max="1" width="100.7109375" style="58" customWidth="1"/>
    <col min="2" max="2" width="15.85546875" style="58" customWidth="1"/>
    <col min="3" max="3" width="5.570312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3" s="20" customFormat="1" ht="18" x14ac:dyDescent="0.25">
      <c r="A1" s="2664" t="s">
        <v>2353</v>
      </c>
      <c r="B1" s="2597"/>
      <c r="C1" s="2726" t="s">
        <v>5066</v>
      </c>
    </row>
    <row r="2" spans="1:3" s="20" customFormat="1" ht="18" x14ac:dyDescent="0.25">
      <c r="A2" s="2669">
        <v>2013</v>
      </c>
      <c r="B2" s="2597"/>
      <c r="C2" s="2597"/>
    </row>
    <row r="3" spans="1:3" s="20" customFormat="1" ht="18" x14ac:dyDescent="0.25">
      <c r="A3" s="2186"/>
      <c r="B3" s="2597"/>
      <c r="C3" s="2597"/>
    </row>
    <row r="4" spans="1:3" s="17" customFormat="1" ht="36.75" customHeight="1" x14ac:dyDescent="0.25">
      <c r="A4" s="2668" t="s">
        <v>33</v>
      </c>
      <c r="B4" s="5828" t="s">
        <v>258</v>
      </c>
      <c r="C4" s="5828"/>
    </row>
    <row r="5" spans="1:3" s="17" customFormat="1" ht="24" customHeight="1" x14ac:dyDescent="0.25">
      <c r="A5" s="2667" t="s">
        <v>31</v>
      </c>
      <c r="B5" s="2467">
        <f>SUM(B6:B11)</f>
        <v>32440808.903920688</v>
      </c>
      <c r="C5" s="2232"/>
    </row>
    <row r="6" spans="1:3" s="17" customFormat="1" ht="30.75" customHeight="1" x14ac:dyDescent="0.25">
      <c r="A6" s="5089" t="s">
        <v>1618</v>
      </c>
      <c r="B6" s="5112">
        <f>'28-E382op-CamProc'!O7</f>
        <v>4990815.997200001</v>
      </c>
      <c r="C6" s="5113"/>
    </row>
    <row r="7" spans="1:3" s="17" customFormat="1" ht="30.75" customHeight="1" x14ac:dyDescent="0.25">
      <c r="A7" s="5057" t="s">
        <v>878</v>
      </c>
      <c r="B7" s="2677">
        <f>'28-E382op-CamProc (4)'!E6</f>
        <v>581429</v>
      </c>
      <c r="C7" s="2794"/>
    </row>
    <row r="8" spans="1:3" s="17" customFormat="1" ht="30.75" customHeight="1" x14ac:dyDescent="0.25">
      <c r="A8" s="5057" t="s">
        <v>1438</v>
      </c>
      <c r="B8" s="2677">
        <f>'28-E382op-CamProc (4)'!E11</f>
        <v>15175173.89622069</v>
      </c>
      <c r="C8" s="2794"/>
    </row>
    <row r="9" spans="1:3" s="17" customFormat="1" ht="30.75" customHeight="1" x14ac:dyDescent="0.25">
      <c r="A9" s="5057" t="s">
        <v>906</v>
      </c>
      <c r="B9" s="2677">
        <f>'28-E382op-CamProc (5)'!E16</f>
        <v>8250000</v>
      </c>
      <c r="C9" s="2794"/>
    </row>
    <row r="10" spans="1:3" s="17" customFormat="1" ht="30.75" customHeight="1" x14ac:dyDescent="0.25">
      <c r="A10" s="5057" t="s">
        <v>909</v>
      </c>
      <c r="B10" s="2677">
        <f>'28-E382op-CamProc (5)'!E19</f>
        <v>973144.00619999995</v>
      </c>
      <c r="C10" s="2794"/>
    </row>
    <row r="11" spans="1:3" s="17" customFormat="1" ht="30.75" customHeight="1" x14ac:dyDescent="0.25">
      <c r="A11" s="5093" t="s">
        <v>2200</v>
      </c>
      <c r="B11" s="5118">
        <f>'28-E382op-CamProc (8)'!E11</f>
        <v>2470246.0043000001</v>
      </c>
      <c r="C11" s="5124"/>
    </row>
    <row r="12" spans="1:3" s="17" customFormat="1" ht="12.75" customHeight="1" x14ac:dyDescent="0.25">
      <c r="A12" s="2222"/>
      <c r="B12" s="2240"/>
      <c r="C12" s="2794"/>
    </row>
    <row r="13" spans="1:3" ht="14.1" customHeight="1" x14ac:dyDescent="0.25">
      <c r="A13" s="2042" t="s">
        <v>1273</v>
      </c>
      <c r="B13" s="2314"/>
      <c r="C13" s="2314"/>
    </row>
    <row r="22" spans="1:2" ht="15.75" x14ac:dyDescent="0.25">
      <c r="B22" s="1167"/>
    </row>
    <row r="31" spans="1:2" ht="15.75" x14ac:dyDescent="0.25">
      <c r="A31" s="1355"/>
    </row>
  </sheetData>
  <mergeCells count="1">
    <mergeCell ref="B4:C4"/>
  </mergeCells>
  <phoneticPr fontId="11" type="noConversion"/>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&amp;L&amp;"Tahoma,Normal"336</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EB700B"/>
  </sheetPr>
  <dimension ref="A1:AT273"/>
  <sheetViews>
    <sheetView showGridLines="0" view="pageBreakPreview" topLeftCell="K1" zoomScaleNormal="70" zoomScaleSheetLayoutView="100" workbookViewId="0">
      <selection activeCell="O11" sqref="O11"/>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2" style="58" customWidth="1"/>
    <col min="13" max="14" width="15.5703125" style="58" customWidth="1"/>
    <col min="15" max="15" width="16.7109375" style="65" customWidth="1"/>
    <col min="16" max="16" width="1.85546875" style="66" customWidth="1"/>
    <col min="17" max="17" width="7.7109375" style="67" customWidth="1"/>
    <col min="18" max="18" width="1.85546875" style="193" customWidth="1"/>
    <col min="19" max="19" width="11.28515625" style="171" customWidth="1"/>
    <col min="20" max="20" width="1.85546875" style="66" customWidth="1"/>
    <col min="21" max="21" width="25.5703125" style="6" customWidth="1"/>
    <col min="22" max="22" width="10"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28.5703125" style="58" hidden="1" customWidth="1"/>
    <col min="28" max="28" width="48.5703125" style="58" hidden="1" customWidth="1"/>
    <col min="29" max="29" width="31.42578125" style="58" hidden="1" customWidth="1"/>
    <col min="30" max="30" width="34.5703125" style="58" hidden="1" customWidth="1"/>
    <col min="31" max="31" width="16.7109375"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42" s="20" customFormat="1" ht="15" customHeight="1" x14ac:dyDescent="0.25">
      <c r="K1" s="2636" t="s">
        <v>2388</v>
      </c>
      <c r="L1" s="2636"/>
      <c r="M1" s="2650"/>
      <c r="N1" s="2650"/>
      <c r="O1" s="2650"/>
      <c r="P1" s="2650"/>
      <c r="Q1" s="2650"/>
      <c r="R1" s="2755"/>
      <c r="S1" s="2755"/>
      <c r="T1" s="2755"/>
      <c r="U1" s="2651" t="s">
        <v>5138</v>
      </c>
      <c r="W1" s="84"/>
      <c r="X1" s="84"/>
    </row>
    <row r="2" spans="1:42" s="20" customFormat="1" ht="15" customHeight="1" x14ac:dyDescent="0.25">
      <c r="A2" s="20" t="s">
        <v>1297</v>
      </c>
      <c r="K2" s="2636" t="s">
        <v>2401</v>
      </c>
      <c r="L2" s="2636"/>
      <c r="M2" s="2595"/>
      <c r="N2" s="2595"/>
      <c r="O2" s="2595"/>
      <c r="P2" s="2595"/>
      <c r="Q2" s="2595"/>
      <c r="R2" s="2504"/>
      <c r="S2" s="2504"/>
      <c r="T2" s="2504"/>
      <c r="U2" s="2504"/>
      <c r="W2" s="85"/>
      <c r="X2" s="85"/>
      <c r="Y2" s="86"/>
      <c r="Z2" s="58"/>
      <c r="AA2" s="58"/>
      <c r="AB2" s="58"/>
      <c r="AC2" s="58"/>
    </row>
    <row r="3" spans="1:42" s="20" customFormat="1" ht="15" customHeight="1" x14ac:dyDescent="0.25">
      <c r="K3" s="2536">
        <v>2013</v>
      </c>
      <c r="L3" s="2536"/>
      <c r="M3" s="2595"/>
      <c r="N3" s="2595"/>
      <c r="O3" s="2595"/>
      <c r="P3" s="2595"/>
      <c r="Q3" s="2595"/>
      <c r="R3" s="2504"/>
      <c r="S3" s="2504"/>
      <c r="T3" s="2504"/>
      <c r="U3" s="2504"/>
      <c r="W3" s="85"/>
      <c r="X3" s="85"/>
      <c r="Y3" s="1651"/>
      <c r="Z3" s="58"/>
      <c r="AA3" s="58"/>
      <c r="AB3" s="58"/>
      <c r="AC3" s="58"/>
    </row>
    <row r="4" spans="1:42" s="20" customFormat="1" ht="13.5" customHeight="1" x14ac:dyDescent="0.25">
      <c r="K4" s="2504"/>
      <c r="L4" s="2504"/>
      <c r="M4" s="2504"/>
      <c r="N4" s="2504"/>
      <c r="O4" s="2504"/>
      <c r="P4" s="2504"/>
      <c r="Q4" s="2504"/>
      <c r="R4" s="2504"/>
      <c r="S4" s="2504"/>
      <c r="T4" s="2504"/>
      <c r="U4" s="2504"/>
      <c r="W4" s="85"/>
      <c r="X4" s="85"/>
      <c r="Y4" s="1651"/>
      <c r="Z4" s="58"/>
      <c r="AA4" s="58"/>
      <c r="AB4" s="58"/>
      <c r="AC4" s="58"/>
    </row>
    <row r="5" spans="1:42" s="17" customFormat="1" ht="46.5" customHeight="1" x14ac:dyDescent="0.25">
      <c r="A5" s="332" t="s">
        <v>50</v>
      </c>
      <c r="B5" s="332" t="s">
        <v>44</v>
      </c>
      <c r="C5" s="332" t="s">
        <v>172</v>
      </c>
      <c r="D5" s="332" t="s">
        <v>261</v>
      </c>
      <c r="E5" s="332"/>
      <c r="F5" s="332" t="s">
        <v>176</v>
      </c>
      <c r="G5" s="332" t="s">
        <v>179</v>
      </c>
      <c r="H5" s="332" t="s">
        <v>178</v>
      </c>
      <c r="I5" s="332" t="s">
        <v>174</v>
      </c>
      <c r="J5" s="2757" t="s">
        <v>175</v>
      </c>
      <c r="K5" s="2671" t="s">
        <v>181</v>
      </c>
      <c r="L5" s="2671"/>
      <c r="M5" s="2671" t="s">
        <v>21</v>
      </c>
      <c r="N5" s="2671" t="s">
        <v>29</v>
      </c>
      <c r="O5" s="5934" t="s">
        <v>119</v>
      </c>
      <c r="P5" s="5934"/>
      <c r="Q5" s="5934" t="s">
        <v>182</v>
      </c>
      <c r="R5" s="5934"/>
      <c r="S5" s="5934" t="s">
        <v>20</v>
      </c>
      <c r="T5" s="5934"/>
      <c r="U5" s="2671" t="s">
        <v>30</v>
      </c>
      <c r="V5" s="2761"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2" s="17" customFormat="1" ht="18" x14ac:dyDescent="0.25">
      <c r="A6" s="422" t="s">
        <v>1872</v>
      </c>
      <c r="B6" s="219"/>
      <c r="C6" s="219"/>
      <c r="D6" s="219"/>
      <c r="E6" s="219"/>
      <c r="F6" s="219"/>
      <c r="G6" s="218"/>
      <c r="H6" s="219"/>
      <c r="I6" s="219"/>
      <c r="J6" s="2784"/>
      <c r="K6" s="5885" t="s">
        <v>31</v>
      </c>
      <c r="L6" s="5885"/>
      <c r="M6" s="5885"/>
      <c r="N6" s="5885"/>
      <c r="O6" s="2663">
        <f>SUM(O7,'28-E382op-CamProc (4)'!E6,'28-E382op-CamProc (4)'!E11,'28-E382op-CamProc (5)'!E16,'28-E382op-CamProc (5)'!E19,'28-E382op-CamProc (8)'!E11)</f>
        <v>32440808.903920688</v>
      </c>
      <c r="P6" s="2605"/>
      <c r="Q6" s="2805"/>
      <c r="R6" s="2607"/>
      <c r="S6" s="2637">
        <f>SUM(S7,'28-E382op-CamProc (4)'!I6,'28-E382op-CamProc (4)'!I11,'28-E382op-CamProc (5)'!I16,'28-E382op-CamProc (5)'!I19,'28-E382op-CamProc (8)'!I11)</f>
        <v>62854</v>
      </c>
      <c r="T6" s="2608"/>
      <c r="U6" s="2806"/>
      <c r="V6" s="2762"/>
      <c r="W6" s="326"/>
      <c r="X6" s="225"/>
      <c r="Y6" s="45">
        <f>SUM(Y7,Y54,Y59,Y86,Y89,Y127)</f>
        <v>55</v>
      </c>
      <c r="Z6" s="45">
        <f>SUM(Z7,Z54,Z59,Z86,Z89,Z127)</f>
        <v>65</v>
      </c>
      <c r="AA6" s="226"/>
      <c r="AB6" s="226"/>
      <c r="AC6" s="227"/>
      <c r="AD6" s="226"/>
      <c r="AE6" s="226"/>
      <c r="AF6" s="226"/>
      <c r="AG6" s="226"/>
      <c r="AH6" s="226"/>
      <c r="AI6" s="226"/>
      <c r="AJ6" s="226"/>
    </row>
    <row r="7" spans="1:42" s="190" customFormat="1" ht="16.5" x14ac:dyDescent="0.25">
      <c r="A7" s="1407"/>
      <c r="B7" s="1407"/>
      <c r="C7" s="1407"/>
      <c r="D7" s="1407"/>
      <c r="E7" s="1407"/>
      <c r="F7" s="1407"/>
      <c r="G7" s="213"/>
      <c r="H7" s="213"/>
      <c r="I7" s="1407"/>
      <c r="J7" s="2796"/>
      <c r="K7" s="5910" t="s">
        <v>1618</v>
      </c>
      <c r="L7" s="5910"/>
      <c r="M7" s="5995"/>
      <c r="N7" s="5995"/>
      <c r="O7" s="2773">
        <f>SUM(O8)</f>
        <v>4990815.997200001</v>
      </c>
      <c r="P7" s="2799"/>
      <c r="Q7" s="2770"/>
      <c r="R7" s="2767"/>
      <c r="S7" s="2774">
        <f>SUM(S8)</f>
        <v>4720</v>
      </c>
      <c r="T7" s="2799"/>
      <c r="U7" s="2802"/>
      <c r="V7" s="2763"/>
      <c r="W7" s="537"/>
      <c r="X7" s="209"/>
      <c r="Y7" s="45">
        <f>SUM(Y8)</f>
        <v>37</v>
      </c>
      <c r="Z7" s="95">
        <f>SUM(Z8)</f>
        <v>45</v>
      </c>
      <c r="AA7" s="209"/>
      <c r="AB7" s="209"/>
      <c r="AC7" s="209"/>
      <c r="AD7" s="209"/>
      <c r="AE7" s="209"/>
      <c r="AF7" s="209"/>
      <c r="AG7" s="209"/>
      <c r="AH7" s="209"/>
      <c r="AI7" s="209"/>
      <c r="AJ7" s="209"/>
    </row>
    <row r="8" spans="1:42" s="190" customFormat="1" ht="15.75" x14ac:dyDescent="0.25">
      <c r="A8" s="101"/>
      <c r="B8" s="100"/>
      <c r="C8" s="100"/>
      <c r="D8" s="96"/>
      <c r="E8" s="96"/>
      <c r="F8" s="96"/>
      <c r="G8" s="128"/>
      <c r="H8" s="128"/>
      <c r="I8" s="96"/>
      <c r="J8" s="2760"/>
      <c r="K8" s="5889" t="s">
        <v>289</v>
      </c>
      <c r="L8" s="5889"/>
      <c r="M8" s="5889"/>
      <c r="N8" s="5890"/>
      <c r="O8" s="2446">
        <f>SUM(O9:O18)</f>
        <v>4990815.997200001</v>
      </c>
      <c r="P8" s="2068"/>
      <c r="Q8" s="2067"/>
      <c r="R8" s="2069"/>
      <c r="S8" s="2631">
        <f>SUM(S9:S18)</f>
        <v>4720</v>
      </c>
      <c r="T8" s="2071"/>
      <c r="U8" s="2803"/>
      <c r="V8" s="2764"/>
      <c r="W8" s="138"/>
      <c r="X8" s="59"/>
      <c r="Y8" s="138">
        <f>SUM(Y9:Y53)</f>
        <v>37</v>
      </c>
      <c r="Z8" s="138">
        <f>SUM(Z9:Z53)</f>
        <v>45</v>
      </c>
      <c r="AA8" s="148"/>
      <c r="AB8" s="147"/>
      <c r="AC8" s="147"/>
      <c r="AD8" s="101"/>
      <c r="AE8" s="101"/>
      <c r="AF8" s="101"/>
      <c r="AG8" s="101"/>
      <c r="AH8" s="101"/>
      <c r="AI8" s="101"/>
      <c r="AJ8" s="101"/>
    </row>
    <row r="9" spans="1:42" s="587" customFormat="1" ht="31.5" customHeight="1" x14ac:dyDescent="0.25">
      <c r="A9" s="718" t="s">
        <v>869</v>
      </c>
      <c r="B9" s="1195" t="s">
        <v>867</v>
      </c>
      <c r="C9" s="718" t="s">
        <v>539</v>
      </c>
      <c r="D9" s="664" t="s">
        <v>538</v>
      </c>
      <c r="E9" s="1389" t="s">
        <v>281</v>
      </c>
      <c r="F9" s="1380" t="s">
        <v>296</v>
      </c>
      <c r="G9" s="759" t="s">
        <v>543</v>
      </c>
      <c r="H9" s="715" t="s">
        <v>289</v>
      </c>
      <c r="I9" s="694" t="s">
        <v>1618</v>
      </c>
      <c r="J9" s="2797" t="s">
        <v>877</v>
      </c>
      <c r="K9" s="2486" t="s">
        <v>1954</v>
      </c>
      <c r="L9" s="2012"/>
      <c r="M9" s="2335" t="s">
        <v>303</v>
      </c>
      <c r="N9" s="1967" t="s">
        <v>1955</v>
      </c>
      <c r="O9" s="2449">
        <v>861488.99879999994</v>
      </c>
      <c r="P9" s="1965"/>
      <c r="Q9" s="1966">
        <v>0.3</v>
      </c>
      <c r="R9" s="1965"/>
      <c r="S9" s="2632">
        <v>864</v>
      </c>
      <c r="T9" s="1963"/>
      <c r="U9" s="2672" t="s">
        <v>2314</v>
      </c>
      <c r="V9" s="2627" t="s">
        <v>281</v>
      </c>
      <c r="W9" s="668" t="s">
        <v>284</v>
      </c>
      <c r="X9" s="668" t="s">
        <v>283</v>
      </c>
      <c r="Y9" s="1631">
        <v>1</v>
      </c>
      <c r="Z9" s="1631">
        <v>1</v>
      </c>
      <c r="AA9" s="631" t="s">
        <v>282</v>
      </c>
      <c r="AB9" s="718"/>
      <c r="AC9" s="718"/>
      <c r="AD9" s="1284" t="s">
        <v>1956</v>
      </c>
      <c r="AE9" s="630" t="s">
        <v>281</v>
      </c>
      <c r="AF9" s="1394" t="s">
        <v>281</v>
      </c>
      <c r="AG9" s="627" t="s">
        <v>281</v>
      </c>
      <c r="AH9" s="686" t="s">
        <v>287</v>
      </c>
      <c r="AI9" s="685" t="s">
        <v>287</v>
      </c>
      <c r="AJ9" s="1391" t="s">
        <v>281</v>
      </c>
      <c r="AK9" s="685" t="s">
        <v>287</v>
      </c>
      <c r="AL9" s="685" t="s">
        <v>287</v>
      </c>
      <c r="AM9" s="685" t="s">
        <v>287</v>
      </c>
      <c r="AN9" s="685" t="s">
        <v>287</v>
      </c>
      <c r="AO9" s="685" t="s">
        <v>287</v>
      </c>
      <c r="AP9" s="1182" t="s">
        <v>281</v>
      </c>
    </row>
    <row r="10" spans="1:42" s="587" customFormat="1" ht="31.5" customHeight="1" x14ac:dyDescent="0.25">
      <c r="A10" s="718" t="s">
        <v>869</v>
      </c>
      <c r="B10" s="1195" t="s">
        <v>867</v>
      </c>
      <c r="C10" s="718" t="s">
        <v>539</v>
      </c>
      <c r="D10" s="664" t="s">
        <v>538</v>
      </c>
      <c r="E10" s="1389" t="s">
        <v>281</v>
      </c>
      <c r="F10" s="1380" t="s">
        <v>296</v>
      </c>
      <c r="G10" s="759" t="s">
        <v>543</v>
      </c>
      <c r="H10" s="715" t="s">
        <v>289</v>
      </c>
      <c r="I10" s="694" t="s">
        <v>1618</v>
      </c>
      <c r="J10" s="2797" t="s">
        <v>877</v>
      </c>
      <c r="K10" s="2486" t="s">
        <v>2540</v>
      </c>
      <c r="L10" s="2012"/>
      <c r="M10" s="2335" t="s">
        <v>303</v>
      </c>
      <c r="N10" s="1967" t="s">
        <v>1957</v>
      </c>
      <c r="O10" s="2449">
        <v>413066.00079999998</v>
      </c>
      <c r="P10" s="1965"/>
      <c r="Q10" s="1966">
        <v>0.3</v>
      </c>
      <c r="R10" s="1965"/>
      <c r="S10" s="2632">
        <v>414</v>
      </c>
      <c r="T10" s="1963"/>
      <c r="U10" s="2672" t="s">
        <v>2314</v>
      </c>
      <c r="V10" s="2627" t="s">
        <v>281</v>
      </c>
      <c r="W10" s="668" t="s">
        <v>284</v>
      </c>
      <c r="X10" s="668" t="s">
        <v>283</v>
      </c>
      <c r="Y10" s="1631">
        <v>1</v>
      </c>
      <c r="Z10" s="1631">
        <v>1</v>
      </c>
      <c r="AA10" s="631" t="s">
        <v>282</v>
      </c>
      <c r="AB10" s="718"/>
      <c r="AC10" s="718"/>
      <c r="AD10" s="1284" t="s">
        <v>1958</v>
      </c>
      <c r="AE10" s="630" t="s">
        <v>281</v>
      </c>
      <c r="AF10" s="1394" t="s">
        <v>281</v>
      </c>
      <c r="AG10" s="627" t="s">
        <v>281</v>
      </c>
      <c r="AH10" s="686" t="s">
        <v>287</v>
      </c>
      <c r="AI10" s="685" t="s">
        <v>287</v>
      </c>
      <c r="AJ10" s="1391" t="s">
        <v>281</v>
      </c>
      <c r="AK10" s="685" t="s">
        <v>287</v>
      </c>
      <c r="AL10" s="685" t="s">
        <v>287</v>
      </c>
      <c r="AM10" s="685" t="s">
        <v>287</v>
      </c>
      <c r="AN10" s="685" t="s">
        <v>287</v>
      </c>
      <c r="AO10" s="685" t="s">
        <v>287</v>
      </c>
      <c r="AP10" s="1182" t="s">
        <v>281</v>
      </c>
    </row>
    <row r="11" spans="1:42" s="587" customFormat="1" ht="31.5" customHeight="1" x14ac:dyDescent="0.25">
      <c r="A11" s="718" t="s">
        <v>869</v>
      </c>
      <c r="B11" s="1195" t="s">
        <v>867</v>
      </c>
      <c r="C11" s="718" t="s">
        <v>539</v>
      </c>
      <c r="D11" s="664" t="s">
        <v>538</v>
      </c>
      <c r="E11" s="1389" t="s">
        <v>281</v>
      </c>
      <c r="F11" s="1380" t="s">
        <v>296</v>
      </c>
      <c r="G11" s="759" t="s">
        <v>543</v>
      </c>
      <c r="H11" s="715" t="s">
        <v>289</v>
      </c>
      <c r="I11" s="694" t="s">
        <v>1618</v>
      </c>
      <c r="J11" s="2797" t="s">
        <v>877</v>
      </c>
      <c r="K11" s="2486" t="s">
        <v>1959</v>
      </c>
      <c r="L11" s="2012"/>
      <c r="M11" s="2335" t="s">
        <v>303</v>
      </c>
      <c r="N11" s="1967" t="s">
        <v>1960</v>
      </c>
      <c r="O11" s="2449">
        <v>203029.9976</v>
      </c>
      <c r="P11" s="1965"/>
      <c r="Q11" s="1966">
        <v>0.3</v>
      </c>
      <c r="R11" s="1965"/>
      <c r="S11" s="2632">
        <v>204</v>
      </c>
      <c r="T11" s="1963"/>
      <c r="U11" s="2672" t="s">
        <v>2314</v>
      </c>
      <c r="V11" s="2627" t="s">
        <v>281</v>
      </c>
      <c r="W11" s="668" t="s">
        <v>284</v>
      </c>
      <c r="X11" s="668" t="s">
        <v>283</v>
      </c>
      <c r="Y11" s="1631">
        <v>1</v>
      </c>
      <c r="Z11" s="1631">
        <v>1</v>
      </c>
      <c r="AA11" s="631" t="s">
        <v>282</v>
      </c>
      <c r="AB11" s="718"/>
      <c r="AC11" s="718"/>
      <c r="AD11" s="1284" t="s">
        <v>1961</v>
      </c>
      <c r="AE11" s="630" t="s">
        <v>281</v>
      </c>
      <c r="AF11" s="1394" t="s">
        <v>281</v>
      </c>
      <c r="AG11" s="627" t="s">
        <v>281</v>
      </c>
      <c r="AH11" s="686" t="s">
        <v>287</v>
      </c>
      <c r="AI11" s="685" t="s">
        <v>287</v>
      </c>
      <c r="AJ11" s="1391" t="s">
        <v>281</v>
      </c>
      <c r="AK11" s="685" t="s">
        <v>287</v>
      </c>
      <c r="AL11" s="685" t="s">
        <v>287</v>
      </c>
      <c r="AM11" s="685" t="s">
        <v>287</v>
      </c>
      <c r="AN11" s="685" t="s">
        <v>287</v>
      </c>
      <c r="AO11" s="685" t="s">
        <v>287</v>
      </c>
      <c r="AP11" s="1182" t="s">
        <v>281</v>
      </c>
    </row>
    <row r="12" spans="1:42" s="1227" customFormat="1" ht="31.5" customHeight="1" x14ac:dyDescent="0.25">
      <c r="A12" s="718" t="s">
        <v>869</v>
      </c>
      <c r="B12" s="1195" t="s">
        <v>867</v>
      </c>
      <c r="C12" s="718" t="s">
        <v>539</v>
      </c>
      <c r="D12" s="664" t="s">
        <v>538</v>
      </c>
      <c r="E12" s="1389" t="s">
        <v>281</v>
      </c>
      <c r="F12" s="1380" t="s">
        <v>296</v>
      </c>
      <c r="G12" s="759" t="s">
        <v>543</v>
      </c>
      <c r="H12" s="715" t="s">
        <v>289</v>
      </c>
      <c r="I12" s="694" t="s">
        <v>1618</v>
      </c>
      <c r="J12" s="2797" t="s">
        <v>877</v>
      </c>
      <c r="K12" s="2486" t="s">
        <v>2541</v>
      </c>
      <c r="L12" s="2012"/>
      <c r="M12" s="2335" t="s">
        <v>303</v>
      </c>
      <c r="N12" s="2363" t="s">
        <v>2313</v>
      </c>
      <c r="O12" s="2449">
        <v>247060</v>
      </c>
      <c r="P12" s="1965"/>
      <c r="Q12" s="1966">
        <v>0.3</v>
      </c>
      <c r="R12" s="1965"/>
      <c r="S12" s="2632" t="s">
        <v>2244</v>
      </c>
      <c r="T12" s="1963"/>
      <c r="U12" s="2672" t="s">
        <v>2315</v>
      </c>
      <c r="V12" s="2627" t="s">
        <v>281</v>
      </c>
      <c r="W12" s="668" t="s">
        <v>284</v>
      </c>
      <c r="X12" s="668" t="s">
        <v>283</v>
      </c>
      <c r="Y12" s="1631">
        <v>1</v>
      </c>
      <c r="Z12" s="1631">
        <v>1</v>
      </c>
      <c r="AA12" s="631" t="s">
        <v>282</v>
      </c>
      <c r="AB12" s="718"/>
      <c r="AC12" s="718"/>
      <c r="AD12" s="1284" t="s">
        <v>281</v>
      </c>
      <c r="AE12" s="630" t="s">
        <v>281</v>
      </c>
      <c r="AF12" s="1394" t="s">
        <v>281</v>
      </c>
      <c r="AG12" s="627" t="s">
        <v>281</v>
      </c>
      <c r="AH12" s="686" t="s">
        <v>287</v>
      </c>
      <c r="AI12" s="685" t="s">
        <v>287</v>
      </c>
      <c r="AJ12" s="1391" t="s">
        <v>281</v>
      </c>
      <c r="AK12" s="685" t="s">
        <v>287</v>
      </c>
      <c r="AL12" s="685" t="s">
        <v>287</v>
      </c>
      <c r="AM12" s="685" t="s">
        <v>287</v>
      </c>
      <c r="AN12" s="685" t="s">
        <v>287</v>
      </c>
      <c r="AO12" s="685" t="s">
        <v>287</v>
      </c>
      <c r="AP12" s="1182" t="s">
        <v>281</v>
      </c>
    </row>
    <row r="13" spans="1:42" s="587" customFormat="1" ht="31.5" customHeight="1" x14ac:dyDescent="0.25">
      <c r="A13" s="718" t="s">
        <v>869</v>
      </c>
      <c r="B13" s="1195" t="s">
        <v>867</v>
      </c>
      <c r="C13" s="718" t="s">
        <v>539</v>
      </c>
      <c r="D13" s="664" t="s">
        <v>538</v>
      </c>
      <c r="E13" s="1389" t="s">
        <v>281</v>
      </c>
      <c r="F13" s="1380" t="s">
        <v>296</v>
      </c>
      <c r="G13" s="759" t="s">
        <v>543</v>
      </c>
      <c r="H13" s="715" t="s">
        <v>289</v>
      </c>
      <c r="I13" s="694" t="s">
        <v>1618</v>
      </c>
      <c r="J13" s="2797" t="s">
        <v>877</v>
      </c>
      <c r="K13" s="2486" t="s">
        <v>1962</v>
      </c>
      <c r="L13" s="2012"/>
      <c r="M13" s="2335" t="s">
        <v>303</v>
      </c>
      <c r="N13" s="1967" t="s">
        <v>1963</v>
      </c>
      <c r="O13" s="2449">
        <v>1441847.9956</v>
      </c>
      <c r="P13" s="1965"/>
      <c r="Q13" s="1966">
        <v>0.3</v>
      </c>
      <c r="R13" s="1965"/>
      <c r="S13" s="2632">
        <v>1444</v>
      </c>
      <c r="T13" s="1963"/>
      <c r="U13" s="2672" t="s">
        <v>2314</v>
      </c>
      <c r="V13" s="2627" t="s">
        <v>281</v>
      </c>
      <c r="W13" s="668" t="s">
        <v>284</v>
      </c>
      <c r="X13" s="668" t="s">
        <v>283</v>
      </c>
      <c r="Y13" s="1631">
        <v>1</v>
      </c>
      <c r="Z13" s="1631">
        <v>1</v>
      </c>
      <c r="AA13" s="631" t="s">
        <v>282</v>
      </c>
      <c r="AB13" s="718"/>
      <c r="AC13" s="718"/>
      <c r="AD13" s="1284" t="s">
        <v>1964</v>
      </c>
      <c r="AE13" s="630" t="s">
        <v>281</v>
      </c>
      <c r="AF13" s="1394" t="s">
        <v>281</v>
      </c>
      <c r="AG13" s="627" t="s">
        <v>281</v>
      </c>
      <c r="AH13" s="686" t="s">
        <v>287</v>
      </c>
      <c r="AI13" s="685" t="s">
        <v>287</v>
      </c>
      <c r="AJ13" s="1391" t="s">
        <v>281</v>
      </c>
      <c r="AK13" s="685" t="s">
        <v>287</v>
      </c>
      <c r="AL13" s="685" t="s">
        <v>287</v>
      </c>
      <c r="AM13" s="685" t="s">
        <v>287</v>
      </c>
      <c r="AN13" s="685" t="s">
        <v>287</v>
      </c>
      <c r="AO13" s="685" t="s">
        <v>287</v>
      </c>
      <c r="AP13" s="1182" t="s">
        <v>281</v>
      </c>
    </row>
    <row r="14" spans="1:42" s="587" customFormat="1" ht="31.5" customHeight="1" x14ac:dyDescent="0.25">
      <c r="A14" s="718" t="s">
        <v>869</v>
      </c>
      <c r="B14" s="1195" t="s">
        <v>867</v>
      </c>
      <c r="C14" s="718" t="s">
        <v>539</v>
      </c>
      <c r="D14" s="664" t="s">
        <v>538</v>
      </c>
      <c r="E14" s="1389" t="s">
        <v>281</v>
      </c>
      <c r="F14" s="1380" t="s">
        <v>296</v>
      </c>
      <c r="G14" s="759" t="s">
        <v>543</v>
      </c>
      <c r="H14" s="715" t="s">
        <v>289</v>
      </c>
      <c r="I14" s="694" t="s">
        <v>1618</v>
      </c>
      <c r="J14" s="2797" t="s">
        <v>877</v>
      </c>
      <c r="K14" s="2486" t="s">
        <v>2545</v>
      </c>
      <c r="L14" s="2012"/>
      <c r="M14" s="2335" t="s">
        <v>303</v>
      </c>
      <c r="N14" s="1967" t="s">
        <v>462</v>
      </c>
      <c r="O14" s="2449">
        <v>567758</v>
      </c>
      <c r="P14" s="1965"/>
      <c r="Q14" s="2715">
        <v>0.3</v>
      </c>
      <c r="R14" s="1965"/>
      <c r="S14" s="2632">
        <v>569</v>
      </c>
      <c r="T14" s="1963"/>
      <c r="U14" s="2672" t="s">
        <v>2314</v>
      </c>
      <c r="V14" s="2627" t="s">
        <v>281</v>
      </c>
      <c r="W14" s="668" t="s">
        <v>284</v>
      </c>
      <c r="X14" s="668" t="s">
        <v>283</v>
      </c>
      <c r="Y14" s="1631">
        <v>1</v>
      </c>
      <c r="Z14" s="1631">
        <v>1</v>
      </c>
      <c r="AA14" s="631" t="s">
        <v>282</v>
      </c>
      <c r="AB14" s="718"/>
      <c r="AC14" s="718"/>
      <c r="AD14" s="1284" t="s">
        <v>1965</v>
      </c>
      <c r="AE14" s="630" t="s">
        <v>281</v>
      </c>
      <c r="AF14" s="1394" t="s">
        <v>281</v>
      </c>
      <c r="AG14" s="627" t="s">
        <v>281</v>
      </c>
      <c r="AH14" s="686" t="s">
        <v>287</v>
      </c>
      <c r="AI14" s="685" t="s">
        <v>287</v>
      </c>
      <c r="AJ14" s="1391" t="s">
        <v>281</v>
      </c>
      <c r="AK14" s="685" t="s">
        <v>287</v>
      </c>
      <c r="AL14" s="685" t="s">
        <v>287</v>
      </c>
      <c r="AM14" s="685" t="s">
        <v>287</v>
      </c>
      <c r="AN14" s="685" t="s">
        <v>287</v>
      </c>
      <c r="AO14" s="685" t="s">
        <v>287</v>
      </c>
      <c r="AP14" s="1182" t="s">
        <v>281</v>
      </c>
    </row>
    <row r="15" spans="1:42" s="587" customFormat="1" ht="31.5" customHeight="1" x14ac:dyDescent="0.25">
      <c r="A15" s="718" t="s">
        <v>869</v>
      </c>
      <c r="B15" s="1195" t="s">
        <v>867</v>
      </c>
      <c r="C15" s="718" t="s">
        <v>539</v>
      </c>
      <c r="D15" s="664" t="s">
        <v>538</v>
      </c>
      <c r="E15" s="1389" t="s">
        <v>281</v>
      </c>
      <c r="F15" s="1380" t="s">
        <v>296</v>
      </c>
      <c r="G15" s="759" t="s">
        <v>543</v>
      </c>
      <c r="H15" s="715" t="s">
        <v>289</v>
      </c>
      <c r="I15" s="694" t="s">
        <v>1618</v>
      </c>
      <c r="J15" s="2797" t="s">
        <v>877</v>
      </c>
      <c r="K15" s="2486" t="s">
        <v>2546</v>
      </c>
      <c r="L15" s="2012"/>
      <c r="M15" s="2335" t="s">
        <v>303</v>
      </c>
      <c r="N15" s="2335" t="s">
        <v>303</v>
      </c>
      <c r="O15" s="2449">
        <v>271087.00040000002</v>
      </c>
      <c r="P15" s="1965"/>
      <c r="Q15" s="1966">
        <v>0.3</v>
      </c>
      <c r="R15" s="1965"/>
      <c r="S15" s="2632">
        <v>275</v>
      </c>
      <c r="T15" s="1963"/>
      <c r="U15" s="2672" t="s">
        <v>2314</v>
      </c>
      <c r="V15" s="2627" t="s">
        <v>281</v>
      </c>
      <c r="W15" s="668" t="s">
        <v>284</v>
      </c>
      <c r="X15" s="668" t="s">
        <v>283</v>
      </c>
      <c r="Y15" s="1631">
        <v>1</v>
      </c>
      <c r="Z15" s="1631">
        <v>1</v>
      </c>
      <c r="AA15" s="631" t="s">
        <v>282</v>
      </c>
      <c r="AB15" s="718"/>
      <c r="AC15" s="718"/>
      <c r="AD15" s="1284" t="s">
        <v>1966</v>
      </c>
      <c r="AE15" s="630" t="s">
        <v>281</v>
      </c>
      <c r="AF15" s="1394" t="s">
        <v>281</v>
      </c>
      <c r="AG15" s="627" t="s">
        <v>281</v>
      </c>
      <c r="AH15" s="686" t="s">
        <v>287</v>
      </c>
      <c r="AI15" s="685" t="s">
        <v>287</v>
      </c>
      <c r="AJ15" s="1391" t="s">
        <v>281</v>
      </c>
      <c r="AK15" s="685" t="s">
        <v>287</v>
      </c>
      <c r="AL15" s="685" t="s">
        <v>287</v>
      </c>
      <c r="AM15" s="685" t="s">
        <v>287</v>
      </c>
      <c r="AN15" s="685" t="s">
        <v>287</v>
      </c>
      <c r="AO15" s="685" t="s">
        <v>287</v>
      </c>
      <c r="AP15" s="1182" t="s">
        <v>281</v>
      </c>
    </row>
    <row r="16" spans="1:42" s="587" customFormat="1" ht="31.5" customHeight="1" x14ac:dyDescent="0.25">
      <c r="A16" s="718" t="s">
        <v>869</v>
      </c>
      <c r="B16" s="1195" t="s">
        <v>867</v>
      </c>
      <c r="C16" s="718" t="s">
        <v>539</v>
      </c>
      <c r="D16" s="664" t="s">
        <v>538</v>
      </c>
      <c r="E16" s="1389" t="s">
        <v>281</v>
      </c>
      <c r="F16" s="1380" t="s">
        <v>296</v>
      </c>
      <c r="G16" s="759" t="s">
        <v>543</v>
      </c>
      <c r="H16" s="715" t="s">
        <v>289</v>
      </c>
      <c r="I16" s="694" t="s">
        <v>1618</v>
      </c>
      <c r="J16" s="2797" t="s">
        <v>877</v>
      </c>
      <c r="K16" s="2486" t="s">
        <v>1967</v>
      </c>
      <c r="L16" s="2012"/>
      <c r="M16" s="2335" t="s">
        <v>303</v>
      </c>
      <c r="N16" s="1967" t="s">
        <v>497</v>
      </c>
      <c r="O16" s="2449">
        <v>366225.0036</v>
      </c>
      <c r="P16" s="1965"/>
      <c r="Q16" s="1966">
        <v>0.3</v>
      </c>
      <c r="R16" s="1965"/>
      <c r="S16" s="2632">
        <v>369</v>
      </c>
      <c r="T16" s="1963"/>
      <c r="U16" s="2672" t="s">
        <v>2314</v>
      </c>
      <c r="V16" s="2627" t="s">
        <v>281</v>
      </c>
      <c r="W16" s="668" t="s">
        <v>284</v>
      </c>
      <c r="X16" s="668" t="s">
        <v>283</v>
      </c>
      <c r="Y16" s="1631">
        <v>1</v>
      </c>
      <c r="Z16" s="1631">
        <v>1</v>
      </c>
      <c r="AA16" s="631" t="s">
        <v>282</v>
      </c>
      <c r="AB16" s="718"/>
      <c r="AC16" s="718"/>
      <c r="AD16" s="1284" t="s">
        <v>1968</v>
      </c>
      <c r="AE16" s="630" t="s">
        <v>281</v>
      </c>
      <c r="AF16" s="1394" t="s">
        <v>281</v>
      </c>
      <c r="AG16" s="627" t="s">
        <v>281</v>
      </c>
      <c r="AH16" s="686" t="s">
        <v>287</v>
      </c>
      <c r="AI16" s="685" t="s">
        <v>287</v>
      </c>
      <c r="AJ16" s="1391" t="s">
        <v>281</v>
      </c>
      <c r="AK16" s="685" t="s">
        <v>287</v>
      </c>
      <c r="AL16" s="685" t="s">
        <v>287</v>
      </c>
      <c r="AM16" s="685" t="s">
        <v>287</v>
      </c>
      <c r="AN16" s="685" t="s">
        <v>287</v>
      </c>
      <c r="AO16" s="685" t="s">
        <v>287</v>
      </c>
      <c r="AP16" s="1182" t="s">
        <v>281</v>
      </c>
    </row>
    <row r="17" spans="1:42" s="587" customFormat="1" ht="31.5" customHeight="1" x14ac:dyDescent="0.25">
      <c r="A17" s="718" t="s">
        <v>869</v>
      </c>
      <c r="B17" s="1195" t="s">
        <v>867</v>
      </c>
      <c r="C17" s="718" t="s">
        <v>539</v>
      </c>
      <c r="D17" s="664" t="s">
        <v>538</v>
      </c>
      <c r="E17" s="1389" t="s">
        <v>281</v>
      </c>
      <c r="F17" s="1380" t="s">
        <v>296</v>
      </c>
      <c r="G17" s="759" t="s">
        <v>543</v>
      </c>
      <c r="H17" s="715" t="s">
        <v>289</v>
      </c>
      <c r="I17" s="694" t="s">
        <v>1618</v>
      </c>
      <c r="J17" s="2797" t="s">
        <v>877</v>
      </c>
      <c r="K17" s="2486" t="s">
        <v>2543</v>
      </c>
      <c r="L17" s="2012"/>
      <c r="M17" s="2335" t="s">
        <v>303</v>
      </c>
      <c r="N17" s="2335" t="s">
        <v>1382</v>
      </c>
      <c r="O17" s="2449">
        <v>272012</v>
      </c>
      <c r="P17" s="1965"/>
      <c r="Q17" s="1966">
        <v>0.3</v>
      </c>
      <c r="R17" s="1965"/>
      <c r="S17" s="2632">
        <v>271</v>
      </c>
      <c r="T17" s="1963"/>
      <c r="U17" s="2672" t="s">
        <v>2314</v>
      </c>
      <c r="V17" s="2627" t="s">
        <v>281</v>
      </c>
      <c r="W17" s="668" t="s">
        <v>284</v>
      </c>
      <c r="X17" s="668" t="s">
        <v>283</v>
      </c>
      <c r="Y17" s="1631">
        <v>1</v>
      </c>
      <c r="Z17" s="1631">
        <v>1</v>
      </c>
      <c r="AA17" s="631" t="s">
        <v>282</v>
      </c>
      <c r="AB17" s="718"/>
      <c r="AC17" s="718"/>
      <c r="AD17" s="1284" t="s">
        <v>1969</v>
      </c>
      <c r="AE17" s="630" t="s">
        <v>281</v>
      </c>
      <c r="AF17" s="1394" t="s">
        <v>281</v>
      </c>
      <c r="AG17" s="627" t="s">
        <v>281</v>
      </c>
      <c r="AH17" s="686" t="s">
        <v>287</v>
      </c>
      <c r="AI17" s="685" t="s">
        <v>287</v>
      </c>
      <c r="AJ17" s="1391" t="s">
        <v>281</v>
      </c>
      <c r="AK17" s="685" t="s">
        <v>287</v>
      </c>
      <c r="AL17" s="685" t="s">
        <v>287</v>
      </c>
      <c r="AM17" s="685" t="s">
        <v>287</v>
      </c>
      <c r="AN17" s="685" t="s">
        <v>287</v>
      </c>
      <c r="AO17" s="685" t="s">
        <v>287</v>
      </c>
      <c r="AP17" s="1182" t="s">
        <v>281</v>
      </c>
    </row>
    <row r="18" spans="1:42" s="587" customFormat="1" ht="31.5" customHeight="1" x14ac:dyDescent="0.25">
      <c r="A18" s="718" t="s">
        <v>869</v>
      </c>
      <c r="B18" s="1195" t="s">
        <v>867</v>
      </c>
      <c r="C18" s="718" t="s">
        <v>539</v>
      </c>
      <c r="D18" s="664" t="s">
        <v>538</v>
      </c>
      <c r="E18" s="1389" t="s">
        <v>281</v>
      </c>
      <c r="F18" s="1380" t="s">
        <v>296</v>
      </c>
      <c r="G18" s="759" t="s">
        <v>543</v>
      </c>
      <c r="H18" s="715" t="s">
        <v>289</v>
      </c>
      <c r="I18" s="694" t="s">
        <v>1618</v>
      </c>
      <c r="J18" s="2797" t="s">
        <v>877</v>
      </c>
      <c r="K18" s="2415" t="s">
        <v>5139</v>
      </c>
      <c r="L18" s="2218"/>
      <c r="M18" s="2401" t="s">
        <v>303</v>
      </c>
      <c r="N18" s="2401" t="s">
        <v>1382</v>
      </c>
      <c r="O18" s="2469">
        <v>347241.00040000002</v>
      </c>
      <c r="P18" s="1957"/>
      <c r="Q18" s="2720">
        <v>0.3</v>
      </c>
      <c r="R18" s="1957"/>
      <c r="S18" s="2634">
        <v>310</v>
      </c>
      <c r="T18" s="1955"/>
      <c r="U18" s="2410" t="s">
        <v>2314</v>
      </c>
      <c r="V18" s="2627" t="s">
        <v>281</v>
      </c>
      <c r="W18" s="668" t="s">
        <v>284</v>
      </c>
      <c r="X18" s="668" t="s">
        <v>283</v>
      </c>
      <c r="Y18" s="1631">
        <v>1</v>
      </c>
      <c r="Z18" s="1631">
        <v>1</v>
      </c>
      <c r="AA18" s="631" t="s">
        <v>282</v>
      </c>
      <c r="AB18" s="718"/>
      <c r="AC18" s="718"/>
      <c r="AD18" s="1284" t="s">
        <v>1971</v>
      </c>
      <c r="AE18" s="630" t="s">
        <v>281</v>
      </c>
      <c r="AF18" s="1394" t="s">
        <v>281</v>
      </c>
      <c r="AG18" s="627" t="s">
        <v>281</v>
      </c>
      <c r="AH18" s="686" t="s">
        <v>287</v>
      </c>
      <c r="AI18" s="685" t="s">
        <v>287</v>
      </c>
      <c r="AJ18" s="1391" t="s">
        <v>281</v>
      </c>
      <c r="AK18" s="685" t="s">
        <v>287</v>
      </c>
      <c r="AL18" s="685" t="s">
        <v>287</v>
      </c>
      <c r="AM18" s="685" t="s">
        <v>287</v>
      </c>
      <c r="AN18" s="685" t="s">
        <v>287</v>
      </c>
      <c r="AO18" s="685" t="s">
        <v>287</v>
      </c>
      <c r="AP18" s="1182" t="s">
        <v>281</v>
      </c>
    </row>
    <row r="19" spans="1:42" s="587" customFormat="1" ht="15" customHeight="1" x14ac:dyDescent="0.25">
      <c r="A19" s="718" t="s">
        <v>869</v>
      </c>
      <c r="B19" s="1195" t="s">
        <v>867</v>
      </c>
      <c r="C19" s="718" t="s">
        <v>539</v>
      </c>
      <c r="D19" s="664" t="s">
        <v>538</v>
      </c>
      <c r="E19" s="1389" t="s">
        <v>281</v>
      </c>
      <c r="F19" s="1380" t="s">
        <v>296</v>
      </c>
      <c r="G19" s="759" t="s">
        <v>543</v>
      </c>
      <c r="H19" s="715" t="s">
        <v>289</v>
      </c>
      <c r="I19" s="694" t="s">
        <v>1618</v>
      </c>
      <c r="J19" s="2797" t="s">
        <v>877</v>
      </c>
      <c r="V19" s="2627" t="s">
        <v>281</v>
      </c>
      <c r="W19" s="668" t="s">
        <v>284</v>
      </c>
      <c r="X19" s="668" t="s">
        <v>283</v>
      </c>
      <c r="Y19" s="1631">
        <v>1</v>
      </c>
      <c r="Z19" s="1631">
        <v>1</v>
      </c>
      <c r="AA19" s="631" t="s">
        <v>282</v>
      </c>
      <c r="AB19" s="718"/>
      <c r="AC19" s="718"/>
      <c r="AD19" s="1284" t="s">
        <v>1973</v>
      </c>
      <c r="AE19" s="630" t="s">
        <v>281</v>
      </c>
      <c r="AF19" s="1394" t="s">
        <v>281</v>
      </c>
      <c r="AG19" s="627" t="s">
        <v>281</v>
      </c>
      <c r="AH19" s="686" t="s">
        <v>287</v>
      </c>
      <c r="AI19" s="685" t="s">
        <v>287</v>
      </c>
      <c r="AJ19" s="1391" t="s">
        <v>281</v>
      </c>
      <c r="AK19" s="685" t="s">
        <v>287</v>
      </c>
      <c r="AL19" s="685" t="s">
        <v>287</v>
      </c>
      <c r="AM19" s="685" t="s">
        <v>287</v>
      </c>
      <c r="AN19" s="685" t="s">
        <v>287</v>
      </c>
      <c r="AO19" s="685" t="s">
        <v>287</v>
      </c>
      <c r="AP19" s="1182" t="s">
        <v>281</v>
      </c>
    </row>
    <row r="20" spans="1:42" s="587" customFormat="1" ht="15" customHeight="1" x14ac:dyDescent="0.25">
      <c r="A20" s="718" t="s">
        <v>869</v>
      </c>
      <c r="B20" s="1195" t="s">
        <v>867</v>
      </c>
      <c r="C20" s="718" t="s">
        <v>539</v>
      </c>
      <c r="D20" s="664" t="s">
        <v>538</v>
      </c>
      <c r="E20" s="1389" t="s">
        <v>281</v>
      </c>
      <c r="F20" s="1380" t="s">
        <v>296</v>
      </c>
      <c r="G20" s="759" t="s">
        <v>543</v>
      </c>
      <c r="H20" s="715" t="s">
        <v>289</v>
      </c>
      <c r="I20" s="694" t="s">
        <v>1618</v>
      </c>
      <c r="J20" s="2797" t="s">
        <v>877</v>
      </c>
      <c r="V20" s="2627" t="s">
        <v>281</v>
      </c>
      <c r="W20" s="668" t="s">
        <v>284</v>
      </c>
      <c r="X20" s="668" t="s">
        <v>283</v>
      </c>
      <c r="Y20" s="1631">
        <v>1</v>
      </c>
      <c r="Z20" s="1631">
        <v>1</v>
      </c>
      <c r="AA20" s="631" t="s">
        <v>282</v>
      </c>
      <c r="AB20" s="718"/>
      <c r="AC20" s="718"/>
      <c r="AD20" s="1284" t="s">
        <v>1975</v>
      </c>
      <c r="AE20" s="630" t="s">
        <v>281</v>
      </c>
      <c r="AF20" s="1394" t="s">
        <v>281</v>
      </c>
      <c r="AG20" s="627" t="s">
        <v>281</v>
      </c>
      <c r="AH20" s="686" t="s">
        <v>287</v>
      </c>
      <c r="AI20" s="685" t="s">
        <v>287</v>
      </c>
      <c r="AJ20" s="1391" t="s">
        <v>281</v>
      </c>
      <c r="AK20" s="685" t="s">
        <v>287</v>
      </c>
      <c r="AL20" s="685" t="s">
        <v>287</v>
      </c>
      <c r="AM20" s="685" t="s">
        <v>287</v>
      </c>
      <c r="AN20" s="685" t="s">
        <v>287</v>
      </c>
      <c r="AO20" s="685" t="s">
        <v>287</v>
      </c>
      <c r="AP20" s="1182" t="s">
        <v>281</v>
      </c>
    </row>
    <row r="21" spans="1:42" s="587" customFormat="1" ht="15" customHeight="1" x14ac:dyDescent="0.25">
      <c r="A21" s="718" t="s">
        <v>869</v>
      </c>
      <c r="B21" s="1195" t="s">
        <v>867</v>
      </c>
      <c r="C21" s="718" t="s">
        <v>539</v>
      </c>
      <c r="D21" s="664" t="s">
        <v>538</v>
      </c>
      <c r="E21" s="1389" t="s">
        <v>281</v>
      </c>
      <c r="F21" s="1380" t="s">
        <v>296</v>
      </c>
      <c r="G21" s="759" t="s">
        <v>543</v>
      </c>
      <c r="H21" s="715" t="s">
        <v>289</v>
      </c>
      <c r="I21" s="694" t="s">
        <v>1618</v>
      </c>
      <c r="J21" s="2797" t="s">
        <v>877</v>
      </c>
      <c r="K21" s="2578" t="s">
        <v>2599</v>
      </c>
      <c r="V21" s="2627" t="s">
        <v>281</v>
      </c>
      <c r="W21" s="668" t="s">
        <v>284</v>
      </c>
      <c r="X21" s="668" t="s">
        <v>283</v>
      </c>
      <c r="Y21" s="1631">
        <v>1</v>
      </c>
      <c r="Z21" s="1631">
        <v>1</v>
      </c>
      <c r="AA21" s="631" t="s">
        <v>282</v>
      </c>
      <c r="AB21" s="718"/>
      <c r="AC21" s="718"/>
      <c r="AD21" s="1284" t="s">
        <v>1977</v>
      </c>
      <c r="AE21" s="630" t="s">
        <v>281</v>
      </c>
      <c r="AF21" s="1394" t="s">
        <v>281</v>
      </c>
      <c r="AG21" s="627" t="s">
        <v>281</v>
      </c>
      <c r="AH21" s="686" t="s">
        <v>287</v>
      </c>
      <c r="AI21" s="685" t="s">
        <v>287</v>
      </c>
      <c r="AJ21" s="1391" t="s">
        <v>281</v>
      </c>
      <c r="AK21" s="685" t="s">
        <v>287</v>
      </c>
      <c r="AL21" s="685" t="s">
        <v>287</v>
      </c>
      <c r="AM21" s="685" t="s">
        <v>287</v>
      </c>
      <c r="AN21" s="685" t="s">
        <v>287</v>
      </c>
      <c r="AO21" s="685" t="s">
        <v>287</v>
      </c>
      <c r="AP21" s="1182" t="s">
        <v>281</v>
      </c>
    </row>
    <row r="22" spans="1:42" s="587" customFormat="1" ht="38.25" x14ac:dyDescent="0.25">
      <c r="A22" s="718" t="s">
        <v>869</v>
      </c>
      <c r="B22" s="1195" t="s">
        <v>867</v>
      </c>
      <c r="C22" s="718" t="s">
        <v>539</v>
      </c>
      <c r="D22" s="664" t="s">
        <v>538</v>
      </c>
      <c r="E22" s="1389" t="s">
        <v>281</v>
      </c>
      <c r="F22" s="1380" t="s">
        <v>296</v>
      </c>
      <c r="G22" s="759" t="s">
        <v>543</v>
      </c>
      <c r="H22" s="715" t="s">
        <v>289</v>
      </c>
      <c r="I22" s="694" t="s">
        <v>1618</v>
      </c>
      <c r="J22" s="2797" t="s">
        <v>877</v>
      </c>
      <c r="V22" s="2627" t="s">
        <v>281</v>
      </c>
      <c r="W22" s="668" t="s">
        <v>284</v>
      </c>
      <c r="X22" s="668" t="s">
        <v>283</v>
      </c>
      <c r="Y22" s="1631">
        <v>1</v>
      </c>
      <c r="Z22" s="1631">
        <v>1</v>
      </c>
      <c r="AA22" s="631" t="s">
        <v>282</v>
      </c>
      <c r="AB22" s="718"/>
      <c r="AC22" s="718"/>
      <c r="AD22" s="1284" t="s">
        <v>1979</v>
      </c>
      <c r="AE22" s="630" t="s">
        <v>281</v>
      </c>
      <c r="AF22" s="1394" t="s">
        <v>281</v>
      </c>
      <c r="AG22" s="627" t="s">
        <v>281</v>
      </c>
      <c r="AH22" s="686" t="s">
        <v>287</v>
      </c>
      <c r="AI22" s="685" t="s">
        <v>287</v>
      </c>
      <c r="AJ22" s="1391" t="s">
        <v>281</v>
      </c>
      <c r="AK22" s="685" t="s">
        <v>287</v>
      </c>
      <c r="AL22" s="685" t="s">
        <v>287</v>
      </c>
      <c r="AM22" s="685" t="s">
        <v>287</v>
      </c>
      <c r="AN22" s="685" t="s">
        <v>287</v>
      </c>
      <c r="AO22" s="685" t="s">
        <v>287</v>
      </c>
      <c r="AP22" s="1182" t="s">
        <v>281</v>
      </c>
    </row>
    <row r="23" spans="1:42" s="587" customFormat="1" ht="38.25" x14ac:dyDescent="0.25">
      <c r="A23" s="718" t="s">
        <v>869</v>
      </c>
      <c r="B23" s="1195" t="s">
        <v>867</v>
      </c>
      <c r="C23" s="718" t="s">
        <v>539</v>
      </c>
      <c r="D23" s="664" t="s">
        <v>538</v>
      </c>
      <c r="E23" s="1389" t="s">
        <v>281</v>
      </c>
      <c r="F23" s="1380" t="s">
        <v>296</v>
      </c>
      <c r="G23" s="759" t="s">
        <v>543</v>
      </c>
      <c r="H23" s="715" t="s">
        <v>289</v>
      </c>
      <c r="I23" s="694" t="s">
        <v>1618</v>
      </c>
      <c r="J23" s="2797" t="s">
        <v>877</v>
      </c>
      <c r="V23" s="2627" t="s">
        <v>281</v>
      </c>
      <c r="W23" s="668" t="s">
        <v>284</v>
      </c>
      <c r="X23" s="668" t="s">
        <v>283</v>
      </c>
      <c r="Y23" s="1631">
        <v>1</v>
      </c>
      <c r="Z23" s="1631">
        <v>1</v>
      </c>
      <c r="AA23" s="631" t="s">
        <v>282</v>
      </c>
      <c r="AB23" s="718"/>
      <c r="AC23" s="718"/>
      <c r="AD23" s="1284" t="s">
        <v>1982</v>
      </c>
      <c r="AE23" s="630" t="s">
        <v>281</v>
      </c>
      <c r="AF23" s="1394" t="s">
        <v>281</v>
      </c>
      <c r="AG23" s="627" t="s">
        <v>281</v>
      </c>
      <c r="AH23" s="686" t="s">
        <v>287</v>
      </c>
      <c r="AI23" s="685" t="s">
        <v>287</v>
      </c>
      <c r="AJ23" s="1391" t="s">
        <v>281</v>
      </c>
      <c r="AK23" s="685" t="s">
        <v>287</v>
      </c>
      <c r="AL23" s="685" t="s">
        <v>287</v>
      </c>
      <c r="AM23" s="685" t="s">
        <v>287</v>
      </c>
      <c r="AN23" s="685" t="s">
        <v>287</v>
      </c>
      <c r="AO23" s="685" t="s">
        <v>287</v>
      </c>
      <c r="AP23" s="1182" t="s">
        <v>281</v>
      </c>
    </row>
    <row r="24" spans="1:42" s="587" customFormat="1" ht="38.25" x14ac:dyDescent="0.25">
      <c r="A24" s="718" t="s">
        <v>869</v>
      </c>
      <c r="B24" s="1195" t="s">
        <v>867</v>
      </c>
      <c r="C24" s="718" t="s">
        <v>539</v>
      </c>
      <c r="D24" s="664" t="s">
        <v>538</v>
      </c>
      <c r="E24" s="1389" t="s">
        <v>281</v>
      </c>
      <c r="F24" s="1380" t="s">
        <v>296</v>
      </c>
      <c r="G24" s="759" t="s">
        <v>543</v>
      </c>
      <c r="H24" s="715" t="s">
        <v>289</v>
      </c>
      <c r="I24" s="694" t="s">
        <v>1618</v>
      </c>
      <c r="J24" s="2797" t="s">
        <v>877</v>
      </c>
      <c r="V24" s="2627" t="s">
        <v>281</v>
      </c>
      <c r="W24" s="668" t="s">
        <v>284</v>
      </c>
      <c r="X24" s="668" t="s">
        <v>283</v>
      </c>
      <c r="Y24" s="1631">
        <v>1</v>
      </c>
      <c r="Z24" s="1631">
        <v>1</v>
      </c>
      <c r="AA24" s="631" t="s">
        <v>282</v>
      </c>
      <c r="AB24" s="718"/>
      <c r="AC24" s="718"/>
      <c r="AD24" s="1284" t="s">
        <v>1984</v>
      </c>
      <c r="AE24" s="630" t="s">
        <v>281</v>
      </c>
      <c r="AF24" s="1394" t="s">
        <v>281</v>
      </c>
      <c r="AG24" s="627" t="s">
        <v>281</v>
      </c>
      <c r="AH24" s="686" t="s">
        <v>287</v>
      </c>
      <c r="AI24" s="685" t="s">
        <v>287</v>
      </c>
      <c r="AJ24" s="1391" t="s">
        <v>281</v>
      </c>
      <c r="AK24" s="685" t="s">
        <v>287</v>
      </c>
      <c r="AL24" s="685" t="s">
        <v>287</v>
      </c>
      <c r="AM24" s="685" t="s">
        <v>287</v>
      </c>
      <c r="AN24" s="685" t="s">
        <v>287</v>
      </c>
      <c r="AO24" s="685" t="s">
        <v>287</v>
      </c>
      <c r="AP24" s="1182" t="s">
        <v>281</v>
      </c>
    </row>
    <row r="25" spans="1:42" s="587" customFormat="1" ht="38.25" x14ac:dyDescent="0.25">
      <c r="A25" s="718" t="s">
        <v>869</v>
      </c>
      <c r="B25" s="1195" t="s">
        <v>867</v>
      </c>
      <c r="C25" s="718" t="s">
        <v>539</v>
      </c>
      <c r="D25" s="664" t="s">
        <v>538</v>
      </c>
      <c r="E25" s="1389" t="s">
        <v>281</v>
      </c>
      <c r="F25" s="1380" t="s">
        <v>296</v>
      </c>
      <c r="G25" s="759" t="s">
        <v>543</v>
      </c>
      <c r="H25" s="715" t="s">
        <v>289</v>
      </c>
      <c r="I25" s="694" t="s">
        <v>1618</v>
      </c>
      <c r="J25" s="2797" t="s">
        <v>877</v>
      </c>
      <c r="V25" s="2627" t="s">
        <v>281</v>
      </c>
      <c r="W25" s="668" t="s">
        <v>284</v>
      </c>
      <c r="X25" s="668" t="s">
        <v>283</v>
      </c>
      <c r="Y25" s="1631">
        <v>1</v>
      </c>
      <c r="Z25" s="1631">
        <v>1</v>
      </c>
      <c r="AA25" s="631" t="s">
        <v>282</v>
      </c>
      <c r="AB25" s="718"/>
      <c r="AC25" s="718"/>
      <c r="AD25" s="1284" t="s">
        <v>1986</v>
      </c>
      <c r="AE25" s="630" t="s">
        <v>281</v>
      </c>
      <c r="AF25" s="1394" t="s">
        <v>281</v>
      </c>
      <c r="AG25" s="627" t="s">
        <v>281</v>
      </c>
      <c r="AH25" s="686" t="s">
        <v>287</v>
      </c>
      <c r="AI25" s="685" t="s">
        <v>287</v>
      </c>
      <c r="AJ25" s="1391" t="s">
        <v>281</v>
      </c>
      <c r="AK25" s="685" t="s">
        <v>287</v>
      </c>
      <c r="AL25" s="685" t="s">
        <v>287</v>
      </c>
      <c r="AM25" s="685" t="s">
        <v>287</v>
      </c>
      <c r="AN25" s="685" t="s">
        <v>287</v>
      </c>
      <c r="AO25" s="685" t="s">
        <v>287</v>
      </c>
      <c r="AP25" s="1182" t="s">
        <v>281</v>
      </c>
    </row>
    <row r="26" spans="1:42" s="587" customFormat="1" ht="38.25" x14ac:dyDescent="0.25">
      <c r="A26" s="718" t="s">
        <v>869</v>
      </c>
      <c r="B26" s="1195" t="s">
        <v>867</v>
      </c>
      <c r="C26" s="718" t="s">
        <v>539</v>
      </c>
      <c r="D26" s="664" t="s">
        <v>538</v>
      </c>
      <c r="E26" s="1447" t="s">
        <v>281</v>
      </c>
      <c r="F26" s="1380" t="s">
        <v>296</v>
      </c>
      <c r="G26" s="759" t="s">
        <v>543</v>
      </c>
      <c r="H26" s="715" t="s">
        <v>289</v>
      </c>
      <c r="I26" s="694" t="s">
        <v>1618</v>
      </c>
      <c r="J26" s="2797" t="s">
        <v>877</v>
      </c>
      <c r="V26" s="2627" t="s">
        <v>281</v>
      </c>
      <c r="W26" s="668" t="s">
        <v>284</v>
      </c>
      <c r="X26" s="668" t="s">
        <v>283</v>
      </c>
      <c r="Y26" s="1631">
        <v>1</v>
      </c>
      <c r="Z26" s="1631">
        <v>1</v>
      </c>
      <c r="AA26" s="631" t="s">
        <v>282</v>
      </c>
      <c r="AB26" s="718"/>
      <c r="AC26" s="718"/>
      <c r="AD26" s="1284" t="s">
        <v>1988</v>
      </c>
      <c r="AE26" s="630" t="s">
        <v>281</v>
      </c>
      <c r="AF26" s="1394" t="s">
        <v>281</v>
      </c>
      <c r="AG26" s="627" t="s">
        <v>281</v>
      </c>
      <c r="AH26" s="686" t="s">
        <v>287</v>
      </c>
      <c r="AI26" s="685" t="s">
        <v>287</v>
      </c>
      <c r="AJ26" s="1391" t="s">
        <v>281</v>
      </c>
      <c r="AK26" s="685" t="s">
        <v>287</v>
      </c>
      <c r="AL26" s="685" t="s">
        <v>287</v>
      </c>
      <c r="AM26" s="685" t="s">
        <v>287</v>
      </c>
      <c r="AN26" s="685" t="s">
        <v>287</v>
      </c>
      <c r="AO26" s="685" t="s">
        <v>287</v>
      </c>
      <c r="AP26" s="1182" t="s">
        <v>281</v>
      </c>
    </row>
    <row r="27" spans="1:42" s="587" customFormat="1" ht="38.25" x14ac:dyDescent="0.25">
      <c r="A27" s="718" t="s">
        <v>869</v>
      </c>
      <c r="B27" s="1195" t="s">
        <v>867</v>
      </c>
      <c r="C27" s="718" t="s">
        <v>539</v>
      </c>
      <c r="D27" s="664" t="s">
        <v>538</v>
      </c>
      <c r="E27" s="1389" t="s">
        <v>281</v>
      </c>
      <c r="F27" s="1380" t="s">
        <v>296</v>
      </c>
      <c r="G27" s="759" t="s">
        <v>543</v>
      </c>
      <c r="H27" s="715" t="s">
        <v>289</v>
      </c>
      <c r="I27" s="694" t="s">
        <v>1618</v>
      </c>
      <c r="J27" s="2797" t="s">
        <v>877</v>
      </c>
      <c r="V27" s="2627" t="s">
        <v>281</v>
      </c>
      <c r="W27" s="668" t="s">
        <v>284</v>
      </c>
      <c r="X27" s="668" t="s">
        <v>283</v>
      </c>
      <c r="Y27" s="1631">
        <v>1</v>
      </c>
      <c r="Z27" s="1631">
        <v>1</v>
      </c>
      <c r="AA27" s="631" t="s">
        <v>282</v>
      </c>
      <c r="AB27" s="718"/>
      <c r="AC27" s="718"/>
      <c r="AD27" s="1284" t="s">
        <v>1993</v>
      </c>
      <c r="AE27" s="630" t="s">
        <v>281</v>
      </c>
      <c r="AF27" s="1394" t="s">
        <v>281</v>
      </c>
      <c r="AG27" s="627" t="s">
        <v>281</v>
      </c>
      <c r="AH27" s="686" t="s">
        <v>287</v>
      </c>
      <c r="AI27" s="685" t="s">
        <v>287</v>
      </c>
      <c r="AJ27" s="1391" t="s">
        <v>281</v>
      </c>
      <c r="AK27" s="685" t="s">
        <v>287</v>
      </c>
      <c r="AL27" s="685" t="s">
        <v>287</v>
      </c>
      <c r="AM27" s="685" t="s">
        <v>287</v>
      </c>
      <c r="AN27" s="685" t="s">
        <v>287</v>
      </c>
      <c r="AO27" s="685" t="s">
        <v>287</v>
      </c>
      <c r="AP27" s="1182" t="s">
        <v>281</v>
      </c>
    </row>
    <row r="28" spans="1:42" s="587" customFormat="1" ht="38.25" x14ac:dyDescent="0.25">
      <c r="A28" s="718" t="s">
        <v>869</v>
      </c>
      <c r="B28" s="1195" t="s">
        <v>867</v>
      </c>
      <c r="C28" s="718" t="s">
        <v>539</v>
      </c>
      <c r="D28" s="664" t="s">
        <v>538</v>
      </c>
      <c r="E28" s="1389" t="s">
        <v>281</v>
      </c>
      <c r="F28" s="1380" t="s">
        <v>296</v>
      </c>
      <c r="G28" s="759" t="s">
        <v>543</v>
      </c>
      <c r="H28" s="715" t="s">
        <v>289</v>
      </c>
      <c r="I28" s="694" t="s">
        <v>1618</v>
      </c>
      <c r="J28" s="2797" t="s">
        <v>877</v>
      </c>
      <c r="V28" s="2627" t="s">
        <v>281</v>
      </c>
      <c r="W28" s="668" t="s">
        <v>284</v>
      </c>
      <c r="X28" s="668" t="s">
        <v>283</v>
      </c>
      <c r="Y28" s="1631">
        <v>1</v>
      </c>
      <c r="Z28" s="1631">
        <v>1</v>
      </c>
      <c r="AA28" s="631" t="s">
        <v>282</v>
      </c>
      <c r="AB28" s="718"/>
      <c r="AC28" s="718"/>
      <c r="AD28" s="1284" t="s">
        <v>1996</v>
      </c>
      <c r="AE28" s="630" t="s">
        <v>281</v>
      </c>
      <c r="AF28" s="1394" t="s">
        <v>281</v>
      </c>
      <c r="AG28" s="627" t="s">
        <v>281</v>
      </c>
      <c r="AH28" s="686" t="s">
        <v>287</v>
      </c>
      <c r="AI28" s="685" t="s">
        <v>287</v>
      </c>
      <c r="AJ28" s="1391" t="s">
        <v>281</v>
      </c>
      <c r="AK28" s="685" t="s">
        <v>287</v>
      </c>
      <c r="AL28" s="685" t="s">
        <v>287</v>
      </c>
      <c r="AM28" s="685" t="s">
        <v>287</v>
      </c>
      <c r="AN28" s="685" t="s">
        <v>287</v>
      </c>
      <c r="AO28" s="685" t="s">
        <v>287</v>
      </c>
      <c r="AP28" s="1182" t="s">
        <v>281</v>
      </c>
    </row>
    <row r="29" spans="1:42" s="587" customFormat="1" ht="38.25" x14ac:dyDescent="0.25">
      <c r="A29" s="718" t="s">
        <v>869</v>
      </c>
      <c r="B29" s="1195" t="s">
        <v>867</v>
      </c>
      <c r="C29" s="718" t="s">
        <v>539</v>
      </c>
      <c r="D29" s="664" t="s">
        <v>538</v>
      </c>
      <c r="E29" s="1389" t="s">
        <v>281</v>
      </c>
      <c r="F29" s="1380" t="s">
        <v>296</v>
      </c>
      <c r="G29" s="759" t="s">
        <v>543</v>
      </c>
      <c r="H29" s="715" t="s">
        <v>289</v>
      </c>
      <c r="I29" s="694" t="s">
        <v>1618</v>
      </c>
      <c r="J29" s="2797" t="s">
        <v>877</v>
      </c>
      <c r="V29" s="2627" t="s">
        <v>281</v>
      </c>
      <c r="W29" s="668" t="s">
        <v>284</v>
      </c>
      <c r="X29" s="668" t="s">
        <v>283</v>
      </c>
      <c r="Y29" s="1631">
        <v>1</v>
      </c>
      <c r="Z29" s="1631">
        <v>1</v>
      </c>
      <c r="AA29" s="631" t="s">
        <v>282</v>
      </c>
      <c r="AB29" s="718"/>
      <c r="AC29" s="718"/>
      <c r="AD29" s="1284" t="s">
        <v>1999</v>
      </c>
      <c r="AE29" s="630" t="s">
        <v>281</v>
      </c>
      <c r="AF29" s="1394" t="s">
        <v>281</v>
      </c>
      <c r="AG29" s="627" t="s">
        <v>281</v>
      </c>
      <c r="AH29" s="686" t="s">
        <v>287</v>
      </c>
      <c r="AI29" s="685" t="s">
        <v>287</v>
      </c>
      <c r="AJ29" s="1391" t="s">
        <v>281</v>
      </c>
      <c r="AK29" s="685" t="s">
        <v>287</v>
      </c>
      <c r="AL29" s="685" t="s">
        <v>287</v>
      </c>
      <c r="AM29" s="685" t="s">
        <v>287</v>
      </c>
      <c r="AN29" s="685" t="s">
        <v>287</v>
      </c>
      <c r="AO29" s="685" t="s">
        <v>287</v>
      </c>
      <c r="AP29" s="1182" t="s">
        <v>281</v>
      </c>
    </row>
    <row r="30" spans="1:42" s="587" customFormat="1" ht="38.25" x14ac:dyDescent="0.25">
      <c r="A30" s="718" t="s">
        <v>869</v>
      </c>
      <c r="B30" s="1195" t="s">
        <v>867</v>
      </c>
      <c r="C30" s="718" t="s">
        <v>539</v>
      </c>
      <c r="D30" s="664" t="s">
        <v>538</v>
      </c>
      <c r="E30" s="1389" t="s">
        <v>281</v>
      </c>
      <c r="F30" s="1380" t="s">
        <v>296</v>
      </c>
      <c r="G30" s="759" t="s">
        <v>543</v>
      </c>
      <c r="H30" s="715" t="s">
        <v>289</v>
      </c>
      <c r="I30" s="694" t="s">
        <v>1618</v>
      </c>
      <c r="J30" s="2797" t="s">
        <v>877</v>
      </c>
      <c r="V30" s="2627" t="s">
        <v>281</v>
      </c>
      <c r="W30" s="668" t="s">
        <v>284</v>
      </c>
      <c r="X30" s="668" t="s">
        <v>283</v>
      </c>
      <c r="Y30" s="1631">
        <v>1</v>
      </c>
      <c r="Z30" s="1631">
        <v>1</v>
      </c>
      <c r="AA30" s="631" t="s">
        <v>282</v>
      </c>
      <c r="AB30" s="718"/>
      <c r="AC30" s="718"/>
      <c r="AD30" s="1394" t="s">
        <v>281</v>
      </c>
      <c r="AE30" s="630" t="s">
        <v>281</v>
      </c>
      <c r="AF30" s="1394" t="s">
        <v>281</v>
      </c>
      <c r="AG30" s="627" t="s">
        <v>281</v>
      </c>
      <c r="AH30" s="686" t="s">
        <v>287</v>
      </c>
      <c r="AI30" s="685" t="s">
        <v>287</v>
      </c>
      <c r="AJ30" s="1391" t="s">
        <v>281</v>
      </c>
      <c r="AK30" s="685" t="s">
        <v>287</v>
      </c>
      <c r="AL30" s="685" t="s">
        <v>287</v>
      </c>
      <c r="AM30" s="685" t="s">
        <v>287</v>
      </c>
      <c r="AN30" s="685" t="s">
        <v>287</v>
      </c>
      <c r="AO30" s="685" t="s">
        <v>287</v>
      </c>
      <c r="AP30" s="1182" t="s">
        <v>281</v>
      </c>
    </row>
    <row r="31" spans="1:42" s="587" customFormat="1" ht="38.25" x14ac:dyDescent="0.25">
      <c r="A31" s="718" t="s">
        <v>869</v>
      </c>
      <c r="B31" s="1195" t="s">
        <v>867</v>
      </c>
      <c r="C31" s="718" t="s">
        <v>539</v>
      </c>
      <c r="D31" s="664" t="s">
        <v>538</v>
      </c>
      <c r="E31" s="628" t="s">
        <v>281</v>
      </c>
      <c r="F31" s="1380" t="s">
        <v>296</v>
      </c>
      <c r="G31" s="759" t="s">
        <v>543</v>
      </c>
      <c r="H31" s="715" t="s">
        <v>289</v>
      </c>
      <c r="I31" s="694" t="s">
        <v>1618</v>
      </c>
      <c r="J31" s="2797" t="s">
        <v>877</v>
      </c>
      <c r="V31" s="2627" t="s">
        <v>281</v>
      </c>
      <c r="W31" s="668" t="s">
        <v>284</v>
      </c>
      <c r="X31" s="668" t="s">
        <v>283</v>
      </c>
      <c r="Y31" s="1631">
        <v>1</v>
      </c>
      <c r="Z31" s="1631">
        <v>1</v>
      </c>
      <c r="AA31" s="631" t="s">
        <v>282</v>
      </c>
      <c r="AB31" s="718"/>
      <c r="AC31" s="718"/>
      <c r="AD31" s="1284" t="s">
        <v>2002</v>
      </c>
      <c r="AE31" s="630" t="s">
        <v>281</v>
      </c>
      <c r="AF31" s="1394" t="s">
        <v>281</v>
      </c>
      <c r="AG31" s="627" t="s">
        <v>281</v>
      </c>
      <c r="AH31" s="686" t="s">
        <v>287</v>
      </c>
      <c r="AI31" s="685" t="s">
        <v>287</v>
      </c>
      <c r="AJ31" s="1391" t="s">
        <v>281</v>
      </c>
      <c r="AK31" s="685" t="s">
        <v>287</v>
      </c>
      <c r="AL31" s="685" t="s">
        <v>287</v>
      </c>
      <c r="AM31" s="685" t="s">
        <v>287</v>
      </c>
      <c r="AN31" s="685" t="s">
        <v>287</v>
      </c>
      <c r="AO31" s="685" t="s">
        <v>287</v>
      </c>
      <c r="AP31" s="1182" t="s">
        <v>281</v>
      </c>
    </row>
    <row r="32" spans="1:42" s="587" customFormat="1" ht="38.25" x14ac:dyDescent="0.25">
      <c r="A32" s="718" t="s">
        <v>869</v>
      </c>
      <c r="B32" s="1195" t="s">
        <v>867</v>
      </c>
      <c r="C32" s="718" t="s">
        <v>539</v>
      </c>
      <c r="D32" s="664" t="s">
        <v>538</v>
      </c>
      <c r="E32" s="1389" t="s">
        <v>281</v>
      </c>
      <c r="F32" s="1380" t="s">
        <v>296</v>
      </c>
      <c r="G32" s="759" t="s">
        <v>543</v>
      </c>
      <c r="H32" s="715" t="s">
        <v>289</v>
      </c>
      <c r="I32" s="694" t="s">
        <v>1618</v>
      </c>
      <c r="J32" s="2797" t="s">
        <v>877</v>
      </c>
      <c r="V32" s="2627" t="s">
        <v>281</v>
      </c>
      <c r="W32" s="668" t="s">
        <v>284</v>
      </c>
      <c r="X32" s="668" t="s">
        <v>283</v>
      </c>
      <c r="Y32" s="1631">
        <v>1</v>
      </c>
      <c r="Z32" s="1631">
        <v>1</v>
      </c>
      <c r="AA32" s="631" t="s">
        <v>282</v>
      </c>
      <c r="AB32" s="718"/>
      <c r="AC32" s="718"/>
      <c r="AD32" s="1284" t="s">
        <v>2005</v>
      </c>
      <c r="AE32" s="630" t="s">
        <v>281</v>
      </c>
      <c r="AF32" s="1394" t="s">
        <v>281</v>
      </c>
      <c r="AG32" s="627" t="s">
        <v>281</v>
      </c>
      <c r="AH32" s="686" t="s">
        <v>287</v>
      </c>
      <c r="AI32" s="685" t="s">
        <v>287</v>
      </c>
      <c r="AJ32" s="1391" t="s">
        <v>281</v>
      </c>
      <c r="AK32" s="685" t="s">
        <v>287</v>
      </c>
      <c r="AL32" s="685" t="s">
        <v>287</v>
      </c>
      <c r="AM32" s="685" t="s">
        <v>287</v>
      </c>
      <c r="AN32" s="685" t="s">
        <v>287</v>
      </c>
      <c r="AO32" s="685" t="s">
        <v>287</v>
      </c>
      <c r="AP32" s="1182" t="s">
        <v>281</v>
      </c>
    </row>
    <row r="33" spans="1:42" s="587" customFormat="1" ht="38.25" x14ac:dyDescent="0.25">
      <c r="A33" s="718" t="s">
        <v>869</v>
      </c>
      <c r="B33" s="1195" t="s">
        <v>867</v>
      </c>
      <c r="C33" s="718" t="s">
        <v>539</v>
      </c>
      <c r="D33" s="664" t="s">
        <v>538</v>
      </c>
      <c r="E33" s="1389" t="s">
        <v>281</v>
      </c>
      <c r="F33" s="1380" t="s">
        <v>296</v>
      </c>
      <c r="G33" s="759" t="s">
        <v>543</v>
      </c>
      <c r="H33" s="715" t="s">
        <v>289</v>
      </c>
      <c r="I33" s="694" t="s">
        <v>1618</v>
      </c>
      <c r="J33" s="2797" t="s">
        <v>877</v>
      </c>
      <c r="V33" s="2627" t="s">
        <v>281</v>
      </c>
      <c r="W33" s="668" t="s">
        <v>284</v>
      </c>
      <c r="X33" s="668" t="s">
        <v>283</v>
      </c>
      <c r="Y33" s="1631">
        <v>1</v>
      </c>
      <c r="Z33" s="1631">
        <v>1</v>
      </c>
      <c r="AA33" s="631" t="s">
        <v>282</v>
      </c>
      <c r="AB33" s="718"/>
      <c r="AC33" s="718"/>
      <c r="AD33" s="1394" t="s">
        <v>281</v>
      </c>
      <c r="AE33" s="630" t="s">
        <v>281</v>
      </c>
      <c r="AF33" s="1394" t="s">
        <v>281</v>
      </c>
      <c r="AG33" s="627" t="s">
        <v>281</v>
      </c>
      <c r="AH33" s="686" t="s">
        <v>287</v>
      </c>
      <c r="AI33" s="685" t="s">
        <v>287</v>
      </c>
      <c r="AJ33" s="1391" t="s">
        <v>281</v>
      </c>
      <c r="AK33" s="685" t="s">
        <v>287</v>
      </c>
      <c r="AL33" s="685" t="s">
        <v>287</v>
      </c>
      <c r="AM33" s="685" t="s">
        <v>287</v>
      </c>
      <c r="AN33" s="685" t="s">
        <v>287</v>
      </c>
      <c r="AO33" s="685" t="s">
        <v>287</v>
      </c>
      <c r="AP33" s="1182" t="s">
        <v>281</v>
      </c>
    </row>
    <row r="34" spans="1:42" s="587" customFormat="1" ht="38.25" x14ac:dyDescent="0.25">
      <c r="A34" s="718" t="s">
        <v>869</v>
      </c>
      <c r="B34" s="1195" t="s">
        <v>867</v>
      </c>
      <c r="C34" s="718" t="s">
        <v>539</v>
      </c>
      <c r="D34" s="664" t="s">
        <v>538</v>
      </c>
      <c r="E34" s="628" t="s">
        <v>281</v>
      </c>
      <c r="F34" s="1380" t="s">
        <v>296</v>
      </c>
      <c r="G34" s="759" t="s">
        <v>543</v>
      </c>
      <c r="H34" s="715" t="s">
        <v>289</v>
      </c>
      <c r="I34" s="694" t="s">
        <v>1618</v>
      </c>
      <c r="J34" s="2797" t="s">
        <v>877</v>
      </c>
      <c r="V34" s="2627" t="s">
        <v>281</v>
      </c>
      <c r="W34" s="668" t="s">
        <v>284</v>
      </c>
      <c r="X34" s="668" t="s">
        <v>283</v>
      </c>
      <c r="Y34" s="1631">
        <v>1</v>
      </c>
      <c r="Z34" s="1631">
        <v>1</v>
      </c>
      <c r="AA34" s="631" t="s">
        <v>282</v>
      </c>
      <c r="AB34" s="718"/>
      <c r="AC34" s="718"/>
      <c r="AD34" s="1284" t="s">
        <v>2007</v>
      </c>
      <c r="AE34" s="630" t="s">
        <v>281</v>
      </c>
      <c r="AF34" s="1394" t="s">
        <v>281</v>
      </c>
      <c r="AG34" s="627" t="s">
        <v>281</v>
      </c>
      <c r="AH34" s="686" t="s">
        <v>287</v>
      </c>
      <c r="AI34" s="685" t="s">
        <v>287</v>
      </c>
      <c r="AJ34" s="1391" t="s">
        <v>281</v>
      </c>
      <c r="AK34" s="685" t="s">
        <v>287</v>
      </c>
      <c r="AL34" s="685" t="s">
        <v>287</v>
      </c>
      <c r="AM34" s="685" t="s">
        <v>287</v>
      </c>
      <c r="AN34" s="685" t="s">
        <v>287</v>
      </c>
      <c r="AO34" s="685" t="s">
        <v>287</v>
      </c>
      <c r="AP34" s="1182" t="s">
        <v>281</v>
      </c>
    </row>
    <row r="35" spans="1:42" s="587" customFormat="1" ht="38.25" x14ac:dyDescent="0.25">
      <c r="A35" s="718" t="s">
        <v>869</v>
      </c>
      <c r="B35" s="1195" t="s">
        <v>867</v>
      </c>
      <c r="C35" s="718" t="s">
        <v>539</v>
      </c>
      <c r="D35" s="664" t="s">
        <v>538</v>
      </c>
      <c r="E35" s="1389" t="s">
        <v>281</v>
      </c>
      <c r="F35" s="1380" t="s">
        <v>296</v>
      </c>
      <c r="G35" s="759" t="s">
        <v>543</v>
      </c>
      <c r="H35" s="715" t="s">
        <v>289</v>
      </c>
      <c r="I35" s="694" t="s">
        <v>1618</v>
      </c>
      <c r="J35" s="2797" t="s">
        <v>877</v>
      </c>
      <c r="V35" s="2627" t="s">
        <v>281</v>
      </c>
      <c r="W35" s="668" t="s">
        <v>284</v>
      </c>
      <c r="X35" s="668" t="s">
        <v>283</v>
      </c>
      <c r="Y35" s="1451">
        <v>1</v>
      </c>
      <c r="Z35" s="1451">
        <v>1</v>
      </c>
      <c r="AA35" s="631" t="s">
        <v>282</v>
      </c>
      <c r="AB35" s="718"/>
      <c r="AC35" s="718"/>
      <c r="AD35" s="1394" t="s">
        <v>281</v>
      </c>
      <c r="AE35" s="630" t="s">
        <v>281</v>
      </c>
      <c r="AF35" s="1394" t="s">
        <v>281</v>
      </c>
      <c r="AG35" s="627" t="s">
        <v>281</v>
      </c>
      <c r="AH35" s="686" t="s">
        <v>287</v>
      </c>
      <c r="AI35" s="685" t="s">
        <v>287</v>
      </c>
      <c r="AJ35" s="1391" t="s">
        <v>281</v>
      </c>
      <c r="AK35" s="685" t="s">
        <v>287</v>
      </c>
      <c r="AL35" s="685" t="s">
        <v>287</v>
      </c>
      <c r="AM35" s="685" t="s">
        <v>287</v>
      </c>
      <c r="AN35" s="685" t="s">
        <v>287</v>
      </c>
      <c r="AO35" s="685" t="s">
        <v>287</v>
      </c>
      <c r="AP35" s="1182" t="s">
        <v>281</v>
      </c>
    </row>
    <row r="36" spans="1:42" s="587" customFormat="1" ht="38.25" x14ac:dyDescent="0.25">
      <c r="A36" s="718" t="s">
        <v>869</v>
      </c>
      <c r="B36" s="1195" t="s">
        <v>867</v>
      </c>
      <c r="C36" s="718" t="s">
        <v>539</v>
      </c>
      <c r="D36" s="664" t="s">
        <v>538</v>
      </c>
      <c r="E36" s="1389" t="s">
        <v>281</v>
      </c>
      <c r="F36" s="1380" t="s">
        <v>296</v>
      </c>
      <c r="G36" s="759" t="s">
        <v>543</v>
      </c>
      <c r="H36" s="715" t="s">
        <v>289</v>
      </c>
      <c r="I36" s="694" t="s">
        <v>1618</v>
      </c>
      <c r="J36" s="2797" t="s">
        <v>877</v>
      </c>
      <c r="V36" s="2627" t="s">
        <v>281</v>
      </c>
      <c r="W36" s="668" t="s">
        <v>284</v>
      </c>
      <c r="X36" s="668" t="s">
        <v>283</v>
      </c>
      <c r="Y36" s="1451">
        <v>1</v>
      </c>
      <c r="Z36" s="1451">
        <v>1</v>
      </c>
      <c r="AA36" s="631" t="s">
        <v>282</v>
      </c>
      <c r="AB36" s="718"/>
      <c r="AC36" s="718"/>
      <c r="AD36" s="1284" t="s">
        <v>2010</v>
      </c>
      <c r="AE36" s="630" t="s">
        <v>281</v>
      </c>
      <c r="AF36" s="1394" t="s">
        <v>281</v>
      </c>
      <c r="AG36" s="627" t="s">
        <v>281</v>
      </c>
      <c r="AH36" s="686" t="s">
        <v>287</v>
      </c>
      <c r="AI36" s="685" t="s">
        <v>287</v>
      </c>
      <c r="AJ36" s="1391" t="s">
        <v>281</v>
      </c>
      <c r="AK36" s="685" t="s">
        <v>287</v>
      </c>
      <c r="AL36" s="685" t="s">
        <v>287</v>
      </c>
      <c r="AM36" s="685" t="s">
        <v>287</v>
      </c>
      <c r="AN36" s="685" t="s">
        <v>287</v>
      </c>
      <c r="AO36" s="685" t="s">
        <v>287</v>
      </c>
      <c r="AP36" s="1182" t="s">
        <v>281</v>
      </c>
    </row>
    <row r="37" spans="1:42" s="587" customFormat="1" ht="38.25" x14ac:dyDescent="0.25">
      <c r="A37" s="718" t="s">
        <v>869</v>
      </c>
      <c r="B37" s="1195" t="s">
        <v>867</v>
      </c>
      <c r="C37" s="718" t="s">
        <v>539</v>
      </c>
      <c r="D37" s="664" t="s">
        <v>538</v>
      </c>
      <c r="E37" s="628" t="s">
        <v>281</v>
      </c>
      <c r="F37" s="1380" t="s">
        <v>296</v>
      </c>
      <c r="G37" s="759" t="s">
        <v>543</v>
      </c>
      <c r="H37" s="715" t="s">
        <v>289</v>
      </c>
      <c r="I37" s="694" t="s">
        <v>1618</v>
      </c>
      <c r="J37" s="2797" t="s">
        <v>877</v>
      </c>
      <c r="V37" s="2627" t="s">
        <v>281</v>
      </c>
      <c r="W37" s="668" t="s">
        <v>284</v>
      </c>
      <c r="X37" s="668" t="s">
        <v>283</v>
      </c>
      <c r="Y37" s="1631">
        <v>1</v>
      </c>
      <c r="Z37" s="1631">
        <v>1</v>
      </c>
      <c r="AA37" s="631" t="s">
        <v>282</v>
      </c>
      <c r="AB37" s="718"/>
      <c r="AC37" s="718"/>
      <c r="AD37" s="1284"/>
      <c r="AE37" s="630" t="s">
        <v>281</v>
      </c>
      <c r="AF37" s="1394" t="s">
        <v>281</v>
      </c>
      <c r="AG37" s="627" t="s">
        <v>281</v>
      </c>
      <c r="AH37" s="686" t="s">
        <v>287</v>
      </c>
      <c r="AI37" s="685" t="s">
        <v>287</v>
      </c>
      <c r="AJ37" s="1391" t="s">
        <v>281</v>
      </c>
      <c r="AK37" s="685" t="s">
        <v>287</v>
      </c>
      <c r="AL37" s="685" t="s">
        <v>287</v>
      </c>
      <c r="AM37" s="685" t="s">
        <v>287</v>
      </c>
      <c r="AN37" s="685" t="s">
        <v>287</v>
      </c>
      <c r="AO37" s="685" t="s">
        <v>287</v>
      </c>
      <c r="AP37" s="1182" t="s">
        <v>281</v>
      </c>
    </row>
    <row r="38" spans="1:42" s="587" customFormat="1" ht="38.25" x14ac:dyDescent="0.25">
      <c r="A38" s="718" t="s">
        <v>869</v>
      </c>
      <c r="B38" s="1195" t="s">
        <v>867</v>
      </c>
      <c r="C38" s="718" t="s">
        <v>539</v>
      </c>
      <c r="D38" s="664" t="s">
        <v>538</v>
      </c>
      <c r="E38" s="628" t="s">
        <v>281</v>
      </c>
      <c r="F38" s="1380" t="s">
        <v>296</v>
      </c>
      <c r="G38" s="759" t="s">
        <v>543</v>
      </c>
      <c r="H38" s="715" t="s">
        <v>289</v>
      </c>
      <c r="I38" s="694" t="s">
        <v>1618</v>
      </c>
      <c r="J38" s="2797" t="s">
        <v>877</v>
      </c>
      <c r="V38" s="2627" t="s">
        <v>281</v>
      </c>
      <c r="W38" s="668" t="s">
        <v>284</v>
      </c>
      <c r="X38" s="668" t="s">
        <v>283</v>
      </c>
      <c r="Y38" s="1631">
        <v>0</v>
      </c>
      <c r="Z38" s="1631">
        <v>1</v>
      </c>
      <c r="AA38" s="631" t="s">
        <v>282</v>
      </c>
      <c r="AB38" s="718"/>
      <c r="AC38" s="718"/>
      <c r="AD38" s="1284" t="s">
        <v>2013</v>
      </c>
      <c r="AE38" s="630" t="s">
        <v>281</v>
      </c>
      <c r="AF38" s="1394" t="s">
        <v>281</v>
      </c>
      <c r="AG38" s="627" t="s">
        <v>281</v>
      </c>
      <c r="AH38" s="686" t="s">
        <v>287</v>
      </c>
      <c r="AI38" s="685" t="s">
        <v>287</v>
      </c>
      <c r="AJ38" s="1391" t="s">
        <v>281</v>
      </c>
      <c r="AK38" s="685" t="s">
        <v>287</v>
      </c>
      <c r="AL38" s="685" t="s">
        <v>287</v>
      </c>
      <c r="AM38" s="685" t="s">
        <v>287</v>
      </c>
      <c r="AN38" s="685" t="s">
        <v>287</v>
      </c>
      <c r="AO38" s="685" t="s">
        <v>287</v>
      </c>
      <c r="AP38" s="1182" t="s">
        <v>281</v>
      </c>
    </row>
    <row r="39" spans="1:42" s="587" customFormat="1" ht="38.25" x14ac:dyDescent="0.25">
      <c r="A39" s="718" t="s">
        <v>869</v>
      </c>
      <c r="B39" s="1195" t="s">
        <v>867</v>
      </c>
      <c r="C39" s="718" t="s">
        <v>539</v>
      </c>
      <c r="D39" s="664" t="s">
        <v>538</v>
      </c>
      <c r="E39" s="628" t="s">
        <v>281</v>
      </c>
      <c r="F39" s="1380" t="s">
        <v>296</v>
      </c>
      <c r="G39" s="759" t="s">
        <v>543</v>
      </c>
      <c r="H39" s="715" t="s">
        <v>289</v>
      </c>
      <c r="I39" s="694" t="s">
        <v>1618</v>
      </c>
      <c r="J39" s="2797" t="s">
        <v>877</v>
      </c>
      <c r="V39" s="2627" t="s">
        <v>281</v>
      </c>
      <c r="W39" s="668" t="s">
        <v>284</v>
      </c>
      <c r="X39" s="668" t="s">
        <v>283</v>
      </c>
      <c r="Y39" s="1631">
        <v>1</v>
      </c>
      <c r="Z39" s="1631">
        <v>1</v>
      </c>
      <c r="AA39" s="631" t="s">
        <v>282</v>
      </c>
      <c r="AB39" s="718"/>
      <c r="AC39" s="718"/>
      <c r="AD39" s="1284" t="s">
        <v>1965</v>
      </c>
      <c r="AE39" s="630" t="s">
        <v>281</v>
      </c>
      <c r="AF39" s="1394" t="s">
        <v>281</v>
      </c>
      <c r="AG39" s="627" t="s">
        <v>281</v>
      </c>
      <c r="AH39" s="686" t="s">
        <v>287</v>
      </c>
      <c r="AI39" s="685" t="s">
        <v>287</v>
      </c>
      <c r="AJ39" s="1391" t="s">
        <v>281</v>
      </c>
      <c r="AK39" s="685" t="s">
        <v>287</v>
      </c>
      <c r="AL39" s="685" t="s">
        <v>287</v>
      </c>
      <c r="AM39" s="685" t="s">
        <v>287</v>
      </c>
      <c r="AN39" s="685" t="s">
        <v>287</v>
      </c>
      <c r="AO39" s="685" t="s">
        <v>287</v>
      </c>
      <c r="AP39" s="1182" t="s">
        <v>281</v>
      </c>
    </row>
    <row r="40" spans="1:42" s="587" customFormat="1" ht="38.25" x14ac:dyDescent="0.25">
      <c r="A40" s="718" t="s">
        <v>869</v>
      </c>
      <c r="B40" s="1195" t="s">
        <v>867</v>
      </c>
      <c r="C40" s="718" t="s">
        <v>539</v>
      </c>
      <c r="D40" s="664" t="s">
        <v>538</v>
      </c>
      <c r="E40" s="1389" t="s">
        <v>281</v>
      </c>
      <c r="F40" s="1380" t="s">
        <v>296</v>
      </c>
      <c r="G40" s="759" t="s">
        <v>543</v>
      </c>
      <c r="H40" s="715" t="s">
        <v>289</v>
      </c>
      <c r="I40" s="694" t="s">
        <v>1618</v>
      </c>
      <c r="J40" s="2797" t="s">
        <v>877</v>
      </c>
      <c r="V40" s="2627" t="s">
        <v>281</v>
      </c>
      <c r="W40" s="668" t="s">
        <v>284</v>
      </c>
      <c r="X40" s="668" t="s">
        <v>283</v>
      </c>
      <c r="Y40" s="1631">
        <v>1</v>
      </c>
      <c r="Z40" s="1631">
        <v>1</v>
      </c>
      <c r="AA40" s="631" t="s">
        <v>282</v>
      </c>
      <c r="AB40" s="718"/>
      <c r="AC40" s="718"/>
      <c r="AD40" s="1284" t="s">
        <v>2016</v>
      </c>
      <c r="AE40" s="630" t="s">
        <v>281</v>
      </c>
      <c r="AF40" s="1394" t="s">
        <v>281</v>
      </c>
      <c r="AG40" s="627" t="s">
        <v>281</v>
      </c>
      <c r="AH40" s="686" t="s">
        <v>287</v>
      </c>
      <c r="AI40" s="685" t="s">
        <v>287</v>
      </c>
      <c r="AJ40" s="1391" t="s">
        <v>281</v>
      </c>
      <c r="AK40" s="685" t="s">
        <v>287</v>
      </c>
      <c r="AL40" s="685" t="s">
        <v>287</v>
      </c>
      <c r="AM40" s="685" t="s">
        <v>287</v>
      </c>
      <c r="AN40" s="685" t="s">
        <v>287</v>
      </c>
      <c r="AO40" s="685" t="s">
        <v>287</v>
      </c>
      <c r="AP40" s="1182" t="s">
        <v>281</v>
      </c>
    </row>
    <row r="41" spans="1:42" s="587" customFormat="1" ht="38.25" x14ac:dyDescent="0.25">
      <c r="A41" s="718" t="s">
        <v>869</v>
      </c>
      <c r="B41" s="1195" t="s">
        <v>867</v>
      </c>
      <c r="C41" s="718" t="s">
        <v>539</v>
      </c>
      <c r="D41" s="664" t="s">
        <v>538</v>
      </c>
      <c r="E41" s="1389" t="s">
        <v>281</v>
      </c>
      <c r="F41" s="1380" t="s">
        <v>296</v>
      </c>
      <c r="G41" s="759" t="s">
        <v>543</v>
      </c>
      <c r="H41" s="715" t="s">
        <v>289</v>
      </c>
      <c r="I41" s="694" t="s">
        <v>1618</v>
      </c>
      <c r="J41" s="2797" t="s">
        <v>877</v>
      </c>
      <c r="V41" s="2627" t="s">
        <v>281</v>
      </c>
      <c r="W41" s="668" t="s">
        <v>284</v>
      </c>
      <c r="X41" s="668" t="s">
        <v>283</v>
      </c>
      <c r="Y41" s="1631">
        <v>1</v>
      </c>
      <c r="Z41" s="1631">
        <v>1</v>
      </c>
      <c r="AA41" s="631" t="s">
        <v>282</v>
      </c>
      <c r="AB41" s="718"/>
      <c r="AC41" s="718"/>
      <c r="AD41" s="1284" t="s">
        <v>2018</v>
      </c>
      <c r="AE41" s="630" t="s">
        <v>281</v>
      </c>
      <c r="AF41" s="1394" t="s">
        <v>281</v>
      </c>
      <c r="AG41" s="627" t="s">
        <v>281</v>
      </c>
      <c r="AH41" s="686" t="s">
        <v>287</v>
      </c>
      <c r="AI41" s="685" t="s">
        <v>287</v>
      </c>
      <c r="AJ41" s="1391" t="s">
        <v>281</v>
      </c>
      <c r="AK41" s="685" t="s">
        <v>287</v>
      </c>
      <c r="AL41" s="685" t="s">
        <v>287</v>
      </c>
      <c r="AM41" s="685" t="s">
        <v>287</v>
      </c>
      <c r="AN41" s="685" t="s">
        <v>287</v>
      </c>
      <c r="AO41" s="685" t="s">
        <v>287</v>
      </c>
      <c r="AP41" s="1182" t="s">
        <v>281</v>
      </c>
    </row>
    <row r="42" spans="1:42" s="587" customFormat="1" ht="38.25" x14ac:dyDescent="0.25">
      <c r="A42" s="718" t="s">
        <v>869</v>
      </c>
      <c r="B42" s="1195" t="s">
        <v>867</v>
      </c>
      <c r="C42" s="718" t="s">
        <v>539</v>
      </c>
      <c r="D42" s="664" t="s">
        <v>538</v>
      </c>
      <c r="E42" s="1389" t="s">
        <v>281</v>
      </c>
      <c r="F42" s="1380" t="s">
        <v>296</v>
      </c>
      <c r="G42" s="759" t="s">
        <v>543</v>
      </c>
      <c r="H42" s="715" t="s">
        <v>289</v>
      </c>
      <c r="I42" s="694" t="s">
        <v>1618</v>
      </c>
      <c r="J42" s="2797" t="s">
        <v>877</v>
      </c>
      <c r="V42" s="2627" t="s">
        <v>281</v>
      </c>
      <c r="W42" s="668" t="s">
        <v>284</v>
      </c>
      <c r="X42" s="668" t="s">
        <v>283</v>
      </c>
      <c r="Y42" s="1631">
        <v>1</v>
      </c>
      <c r="Z42" s="1631">
        <v>1</v>
      </c>
      <c r="AA42" s="631" t="s">
        <v>282</v>
      </c>
      <c r="AB42" s="718"/>
      <c r="AC42" s="718"/>
      <c r="AD42" s="1284" t="s">
        <v>2020</v>
      </c>
      <c r="AE42" s="630" t="s">
        <v>281</v>
      </c>
      <c r="AF42" s="1394" t="s">
        <v>281</v>
      </c>
      <c r="AG42" s="627" t="s">
        <v>281</v>
      </c>
      <c r="AH42" s="686" t="s">
        <v>287</v>
      </c>
      <c r="AI42" s="685" t="s">
        <v>287</v>
      </c>
      <c r="AJ42" s="1391" t="s">
        <v>281</v>
      </c>
      <c r="AK42" s="685" t="s">
        <v>287</v>
      </c>
      <c r="AL42" s="685" t="s">
        <v>287</v>
      </c>
      <c r="AM42" s="685" t="s">
        <v>287</v>
      </c>
      <c r="AN42" s="685" t="s">
        <v>287</v>
      </c>
      <c r="AO42" s="685" t="s">
        <v>287</v>
      </c>
      <c r="AP42" s="1182" t="s">
        <v>281</v>
      </c>
    </row>
    <row r="43" spans="1:42" s="587" customFormat="1" ht="38.25" x14ac:dyDescent="0.25">
      <c r="A43" s="718" t="s">
        <v>869</v>
      </c>
      <c r="B43" s="1195" t="s">
        <v>867</v>
      </c>
      <c r="C43" s="718" t="s">
        <v>539</v>
      </c>
      <c r="D43" s="664" t="s">
        <v>538</v>
      </c>
      <c r="E43" s="1389" t="s">
        <v>281</v>
      </c>
      <c r="F43" s="1380" t="s">
        <v>296</v>
      </c>
      <c r="G43" s="759" t="s">
        <v>543</v>
      </c>
      <c r="H43" s="715" t="s">
        <v>289</v>
      </c>
      <c r="I43" s="694" t="s">
        <v>1618</v>
      </c>
      <c r="J43" s="2797" t="s">
        <v>877</v>
      </c>
      <c r="V43" s="2627" t="s">
        <v>281</v>
      </c>
      <c r="W43" s="668" t="s">
        <v>284</v>
      </c>
      <c r="X43" s="668" t="s">
        <v>283</v>
      </c>
      <c r="Y43" s="1631">
        <v>1</v>
      </c>
      <c r="Z43" s="1631">
        <v>1</v>
      </c>
      <c r="AA43" s="631" t="s">
        <v>282</v>
      </c>
      <c r="AB43" s="718"/>
      <c r="AC43" s="718"/>
      <c r="AD43" s="1284" t="s">
        <v>2022</v>
      </c>
      <c r="AE43" s="630" t="s">
        <v>281</v>
      </c>
      <c r="AF43" s="1394" t="s">
        <v>281</v>
      </c>
      <c r="AG43" s="627" t="s">
        <v>281</v>
      </c>
      <c r="AH43" s="686" t="s">
        <v>287</v>
      </c>
      <c r="AI43" s="685" t="s">
        <v>287</v>
      </c>
      <c r="AJ43" s="1391" t="s">
        <v>281</v>
      </c>
      <c r="AK43" s="685" t="s">
        <v>287</v>
      </c>
      <c r="AL43" s="685" t="s">
        <v>287</v>
      </c>
      <c r="AM43" s="685" t="s">
        <v>287</v>
      </c>
      <c r="AN43" s="685" t="s">
        <v>287</v>
      </c>
      <c r="AO43" s="685" t="s">
        <v>287</v>
      </c>
      <c r="AP43" s="1182" t="s">
        <v>281</v>
      </c>
    </row>
    <row r="44" spans="1:42" s="587" customFormat="1" ht="38.25" x14ac:dyDescent="0.25">
      <c r="A44" s="718" t="s">
        <v>869</v>
      </c>
      <c r="B44" s="1195" t="s">
        <v>867</v>
      </c>
      <c r="C44" s="718" t="s">
        <v>539</v>
      </c>
      <c r="D44" s="664" t="s">
        <v>538</v>
      </c>
      <c r="E44" s="1389" t="s">
        <v>281</v>
      </c>
      <c r="F44" s="1380" t="s">
        <v>296</v>
      </c>
      <c r="G44" s="759" t="s">
        <v>543</v>
      </c>
      <c r="H44" s="715" t="s">
        <v>289</v>
      </c>
      <c r="I44" s="694" t="s">
        <v>1618</v>
      </c>
      <c r="J44" s="2797" t="s">
        <v>877</v>
      </c>
      <c r="V44" s="2627" t="s">
        <v>281</v>
      </c>
      <c r="W44" s="668" t="s">
        <v>284</v>
      </c>
      <c r="X44" s="668" t="s">
        <v>283</v>
      </c>
      <c r="Y44" s="1631">
        <v>0</v>
      </c>
      <c r="Z44" s="1631">
        <v>1</v>
      </c>
      <c r="AA44" s="631" t="s">
        <v>282</v>
      </c>
      <c r="AB44" s="718"/>
      <c r="AC44" s="718"/>
      <c r="AD44" s="1284" t="s">
        <v>281</v>
      </c>
      <c r="AE44" s="630" t="s">
        <v>281</v>
      </c>
      <c r="AF44" s="1394" t="s">
        <v>281</v>
      </c>
      <c r="AG44" s="627" t="s">
        <v>281</v>
      </c>
      <c r="AH44" s="686" t="s">
        <v>287</v>
      </c>
      <c r="AI44" s="685" t="s">
        <v>287</v>
      </c>
      <c r="AJ44" s="1391" t="s">
        <v>281</v>
      </c>
      <c r="AK44" s="685" t="s">
        <v>287</v>
      </c>
      <c r="AL44" s="685" t="s">
        <v>287</v>
      </c>
      <c r="AM44" s="685" t="s">
        <v>287</v>
      </c>
      <c r="AN44" s="685" t="s">
        <v>287</v>
      </c>
      <c r="AO44" s="685" t="s">
        <v>287</v>
      </c>
      <c r="AP44" s="1182" t="s">
        <v>281</v>
      </c>
    </row>
    <row r="45" spans="1:42" s="587" customFormat="1" ht="38.25" x14ac:dyDescent="0.25">
      <c r="A45" s="718" t="s">
        <v>869</v>
      </c>
      <c r="B45" s="1195" t="s">
        <v>867</v>
      </c>
      <c r="C45" s="718" t="s">
        <v>539</v>
      </c>
      <c r="D45" s="664" t="s">
        <v>538</v>
      </c>
      <c r="E45" s="1389" t="s">
        <v>281</v>
      </c>
      <c r="F45" s="1380" t="s">
        <v>296</v>
      </c>
      <c r="G45" s="759" t="s">
        <v>543</v>
      </c>
      <c r="H45" s="715" t="s">
        <v>289</v>
      </c>
      <c r="I45" s="694" t="s">
        <v>1618</v>
      </c>
      <c r="J45" s="2797" t="s">
        <v>877</v>
      </c>
      <c r="V45" s="2627" t="s">
        <v>281</v>
      </c>
      <c r="W45" s="668" t="s">
        <v>284</v>
      </c>
      <c r="X45" s="668" t="s">
        <v>283</v>
      </c>
      <c r="Y45" s="1631">
        <v>0</v>
      </c>
      <c r="Z45" s="1631">
        <v>1</v>
      </c>
      <c r="AA45" s="631" t="s">
        <v>282</v>
      </c>
      <c r="AB45" s="718"/>
      <c r="AC45" s="718"/>
      <c r="AD45" s="1284" t="s">
        <v>2024</v>
      </c>
      <c r="AE45" s="630" t="s">
        <v>281</v>
      </c>
      <c r="AF45" s="1394" t="s">
        <v>281</v>
      </c>
      <c r="AG45" s="627" t="s">
        <v>281</v>
      </c>
      <c r="AH45" s="686" t="s">
        <v>287</v>
      </c>
      <c r="AI45" s="685" t="s">
        <v>287</v>
      </c>
      <c r="AJ45" s="1391" t="s">
        <v>281</v>
      </c>
      <c r="AK45" s="685" t="s">
        <v>287</v>
      </c>
      <c r="AL45" s="685" t="s">
        <v>287</v>
      </c>
      <c r="AM45" s="685" t="s">
        <v>287</v>
      </c>
      <c r="AN45" s="685" t="s">
        <v>287</v>
      </c>
      <c r="AO45" s="685" t="s">
        <v>287</v>
      </c>
      <c r="AP45" s="1182" t="s">
        <v>281</v>
      </c>
    </row>
    <row r="46" spans="1:42" s="587" customFormat="1" ht="38.25" x14ac:dyDescent="0.25">
      <c r="A46" s="718" t="s">
        <v>869</v>
      </c>
      <c r="B46" s="1195" t="s">
        <v>867</v>
      </c>
      <c r="C46" s="718" t="s">
        <v>539</v>
      </c>
      <c r="D46" s="664" t="s">
        <v>538</v>
      </c>
      <c r="E46" s="1389" t="s">
        <v>281</v>
      </c>
      <c r="F46" s="1380" t="s">
        <v>296</v>
      </c>
      <c r="G46" s="759" t="s">
        <v>543</v>
      </c>
      <c r="H46" s="715" t="s">
        <v>289</v>
      </c>
      <c r="I46" s="694" t="s">
        <v>1618</v>
      </c>
      <c r="J46" s="2797" t="s">
        <v>877</v>
      </c>
      <c r="V46" s="2627" t="s">
        <v>281</v>
      </c>
      <c r="W46" s="668" t="s">
        <v>284</v>
      </c>
      <c r="X46" s="668" t="s">
        <v>283</v>
      </c>
      <c r="Y46" s="1631">
        <v>0</v>
      </c>
      <c r="Z46" s="1631">
        <v>1</v>
      </c>
      <c r="AA46" s="631" t="s">
        <v>282</v>
      </c>
      <c r="AB46" s="718"/>
      <c r="AC46" s="718"/>
      <c r="AD46" s="1284" t="s">
        <v>2026</v>
      </c>
      <c r="AE46" s="630" t="s">
        <v>281</v>
      </c>
      <c r="AF46" s="1394" t="s">
        <v>281</v>
      </c>
      <c r="AG46" s="627" t="s">
        <v>281</v>
      </c>
      <c r="AH46" s="686" t="s">
        <v>287</v>
      </c>
      <c r="AI46" s="685" t="s">
        <v>287</v>
      </c>
      <c r="AJ46" s="1391" t="s">
        <v>281</v>
      </c>
      <c r="AK46" s="685" t="s">
        <v>287</v>
      </c>
      <c r="AL46" s="685" t="s">
        <v>287</v>
      </c>
      <c r="AM46" s="685" t="s">
        <v>287</v>
      </c>
      <c r="AN46" s="685" t="s">
        <v>287</v>
      </c>
      <c r="AO46" s="685" t="s">
        <v>287</v>
      </c>
      <c r="AP46" s="1182" t="s">
        <v>281</v>
      </c>
    </row>
    <row r="47" spans="1:42" s="587" customFormat="1" ht="38.25" x14ac:dyDescent="0.25">
      <c r="A47" s="718" t="s">
        <v>869</v>
      </c>
      <c r="B47" s="1195" t="s">
        <v>867</v>
      </c>
      <c r="C47" s="718" t="s">
        <v>539</v>
      </c>
      <c r="D47" s="664" t="s">
        <v>538</v>
      </c>
      <c r="E47" s="1389" t="s">
        <v>281</v>
      </c>
      <c r="F47" s="1380" t="s">
        <v>296</v>
      </c>
      <c r="G47" s="759" t="s">
        <v>543</v>
      </c>
      <c r="H47" s="715" t="s">
        <v>289</v>
      </c>
      <c r="I47" s="694" t="s">
        <v>1618</v>
      </c>
      <c r="J47" s="2797" t="s">
        <v>877</v>
      </c>
      <c r="V47" s="2627" t="s">
        <v>281</v>
      </c>
      <c r="W47" s="668" t="s">
        <v>284</v>
      </c>
      <c r="X47" s="668" t="s">
        <v>283</v>
      </c>
      <c r="Y47" s="1631">
        <v>0</v>
      </c>
      <c r="Z47" s="1631">
        <v>1</v>
      </c>
      <c r="AA47" s="631" t="s">
        <v>282</v>
      </c>
      <c r="AB47" s="718"/>
      <c r="AC47" s="718"/>
      <c r="AD47" s="1284" t="s">
        <v>281</v>
      </c>
      <c r="AE47" s="630" t="s">
        <v>281</v>
      </c>
      <c r="AF47" s="1394" t="s">
        <v>281</v>
      </c>
      <c r="AG47" s="627" t="s">
        <v>281</v>
      </c>
      <c r="AH47" s="686" t="s">
        <v>287</v>
      </c>
      <c r="AI47" s="685" t="s">
        <v>287</v>
      </c>
      <c r="AJ47" s="1391" t="s">
        <v>281</v>
      </c>
      <c r="AK47" s="685" t="s">
        <v>287</v>
      </c>
      <c r="AL47" s="685" t="s">
        <v>287</v>
      </c>
      <c r="AM47" s="685" t="s">
        <v>287</v>
      </c>
      <c r="AN47" s="685" t="s">
        <v>287</v>
      </c>
      <c r="AO47" s="685" t="s">
        <v>287</v>
      </c>
      <c r="AP47" s="1182" t="s">
        <v>281</v>
      </c>
    </row>
    <row r="48" spans="1:42" s="587" customFormat="1" ht="38.25" x14ac:dyDescent="0.25">
      <c r="A48" s="718" t="s">
        <v>869</v>
      </c>
      <c r="B48" s="1195" t="s">
        <v>867</v>
      </c>
      <c r="C48" s="718" t="s">
        <v>539</v>
      </c>
      <c r="D48" s="664" t="s">
        <v>538</v>
      </c>
      <c r="E48" s="1389" t="s">
        <v>281</v>
      </c>
      <c r="F48" s="1380" t="s">
        <v>296</v>
      </c>
      <c r="G48" s="759" t="s">
        <v>543</v>
      </c>
      <c r="H48" s="715" t="s">
        <v>289</v>
      </c>
      <c r="I48" s="694" t="s">
        <v>1618</v>
      </c>
      <c r="J48" s="2797" t="s">
        <v>877</v>
      </c>
      <c r="V48" s="2627" t="s">
        <v>281</v>
      </c>
      <c r="W48" s="668" t="s">
        <v>284</v>
      </c>
      <c r="X48" s="668" t="s">
        <v>283</v>
      </c>
      <c r="Y48" s="1631">
        <v>0</v>
      </c>
      <c r="Z48" s="1631">
        <v>1</v>
      </c>
      <c r="AA48" s="631" t="s">
        <v>282</v>
      </c>
      <c r="AB48" s="718"/>
      <c r="AC48" s="718"/>
      <c r="AD48" s="1284" t="s">
        <v>2029</v>
      </c>
      <c r="AE48" s="630" t="s">
        <v>281</v>
      </c>
      <c r="AF48" s="1394" t="s">
        <v>281</v>
      </c>
      <c r="AG48" s="627" t="s">
        <v>281</v>
      </c>
      <c r="AH48" s="686" t="s">
        <v>287</v>
      </c>
      <c r="AI48" s="685" t="s">
        <v>287</v>
      </c>
      <c r="AJ48" s="1391" t="s">
        <v>281</v>
      </c>
      <c r="AK48" s="685" t="s">
        <v>287</v>
      </c>
      <c r="AL48" s="685" t="s">
        <v>287</v>
      </c>
      <c r="AM48" s="685" t="s">
        <v>287</v>
      </c>
      <c r="AN48" s="685" t="s">
        <v>287</v>
      </c>
      <c r="AO48" s="685" t="s">
        <v>287</v>
      </c>
      <c r="AP48" s="1182" t="s">
        <v>281</v>
      </c>
    </row>
    <row r="49" spans="1:46" s="587" customFormat="1" ht="38.25" x14ac:dyDescent="0.25">
      <c r="A49" s="718" t="s">
        <v>869</v>
      </c>
      <c r="B49" s="1195" t="s">
        <v>867</v>
      </c>
      <c r="C49" s="718" t="s">
        <v>539</v>
      </c>
      <c r="D49" s="664" t="s">
        <v>538</v>
      </c>
      <c r="E49" s="1389" t="s">
        <v>281</v>
      </c>
      <c r="F49" s="1380" t="s">
        <v>296</v>
      </c>
      <c r="G49" s="759" t="s">
        <v>543</v>
      </c>
      <c r="H49" s="715" t="s">
        <v>289</v>
      </c>
      <c r="I49" s="694" t="s">
        <v>1618</v>
      </c>
      <c r="J49" s="2797" t="s">
        <v>877</v>
      </c>
      <c r="V49" s="2627" t="s">
        <v>281</v>
      </c>
      <c r="W49" s="668" t="s">
        <v>284</v>
      </c>
      <c r="X49" s="668" t="s">
        <v>283</v>
      </c>
      <c r="Y49" s="1631">
        <v>0</v>
      </c>
      <c r="Z49" s="1631">
        <v>1</v>
      </c>
      <c r="AA49" s="631" t="s">
        <v>282</v>
      </c>
      <c r="AB49" s="718"/>
      <c r="AC49" s="718"/>
      <c r="AD49" s="1284" t="s">
        <v>2031</v>
      </c>
      <c r="AE49" s="630" t="s">
        <v>281</v>
      </c>
      <c r="AF49" s="1394" t="s">
        <v>281</v>
      </c>
      <c r="AG49" s="627" t="s">
        <v>281</v>
      </c>
      <c r="AH49" s="686" t="s">
        <v>287</v>
      </c>
      <c r="AI49" s="685" t="s">
        <v>287</v>
      </c>
      <c r="AJ49" s="1391" t="s">
        <v>281</v>
      </c>
      <c r="AK49" s="685" t="s">
        <v>287</v>
      </c>
      <c r="AL49" s="685" t="s">
        <v>287</v>
      </c>
      <c r="AM49" s="685" t="s">
        <v>287</v>
      </c>
      <c r="AN49" s="685" t="s">
        <v>287</v>
      </c>
      <c r="AO49" s="685" t="s">
        <v>287</v>
      </c>
      <c r="AP49" s="1182" t="s">
        <v>281</v>
      </c>
    </row>
    <row r="50" spans="1:46" s="587" customFormat="1" ht="38.25" x14ac:dyDescent="0.25">
      <c r="A50" s="718" t="s">
        <v>869</v>
      </c>
      <c r="B50" s="1195" t="s">
        <v>867</v>
      </c>
      <c r="C50" s="718" t="s">
        <v>539</v>
      </c>
      <c r="D50" s="664" t="s">
        <v>538</v>
      </c>
      <c r="E50" s="1389" t="s">
        <v>281</v>
      </c>
      <c r="F50" s="1380" t="s">
        <v>296</v>
      </c>
      <c r="G50" s="759" t="s">
        <v>543</v>
      </c>
      <c r="H50" s="715" t="s">
        <v>289</v>
      </c>
      <c r="I50" s="694" t="s">
        <v>1618</v>
      </c>
      <c r="J50" s="2797" t="s">
        <v>877</v>
      </c>
      <c r="V50" s="2627" t="s">
        <v>281</v>
      </c>
      <c r="W50" s="668" t="s">
        <v>284</v>
      </c>
      <c r="X50" s="668" t="s">
        <v>283</v>
      </c>
      <c r="Y50" s="1631">
        <v>1</v>
      </c>
      <c r="Z50" s="1631">
        <v>1</v>
      </c>
      <c r="AA50" s="631" t="s">
        <v>282</v>
      </c>
      <c r="AB50" s="718"/>
      <c r="AC50" s="718"/>
      <c r="AD50" s="1284" t="s">
        <v>2032</v>
      </c>
      <c r="AE50" s="630" t="s">
        <v>281</v>
      </c>
      <c r="AF50" s="1394" t="s">
        <v>281</v>
      </c>
      <c r="AG50" s="627" t="s">
        <v>281</v>
      </c>
      <c r="AH50" s="686" t="s">
        <v>287</v>
      </c>
      <c r="AI50" s="685" t="s">
        <v>287</v>
      </c>
      <c r="AJ50" s="1391" t="s">
        <v>281</v>
      </c>
      <c r="AK50" s="685" t="s">
        <v>287</v>
      </c>
      <c r="AL50" s="685" t="s">
        <v>287</v>
      </c>
      <c r="AM50" s="685" t="s">
        <v>287</v>
      </c>
      <c r="AN50" s="685" t="s">
        <v>287</v>
      </c>
      <c r="AO50" s="685" t="s">
        <v>287</v>
      </c>
      <c r="AP50" s="1182" t="s">
        <v>281</v>
      </c>
    </row>
    <row r="51" spans="1:46" s="587" customFormat="1" ht="38.25" x14ac:dyDescent="0.25">
      <c r="A51" s="718" t="s">
        <v>869</v>
      </c>
      <c r="B51" s="1195" t="s">
        <v>867</v>
      </c>
      <c r="C51" s="718" t="s">
        <v>539</v>
      </c>
      <c r="D51" s="664" t="s">
        <v>538</v>
      </c>
      <c r="E51" s="1389" t="s">
        <v>281</v>
      </c>
      <c r="F51" s="1380" t="s">
        <v>296</v>
      </c>
      <c r="G51" s="759" t="s">
        <v>543</v>
      </c>
      <c r="H51" s="715" t="s">
        <v>289</v>
      </c>
      <c r="I51" s="694" t="s">
        <v>1618</v>
      </c>
      <c r="J51" s="2797" t="s">
        <v>877</v>
      </c>
      <c r="V51" s="2627" t="s">
        <v>281</v>
      </c>
      <c r="W51" s="668" t="s">
        <v>284</v>
      </c>
      <c r="X51" s="668" t="s">
        <v>283</v>
      </c>
      <c r="Y51" s="1631">
        <v>1</v>
      </c>
      <c r="Z51" s="1631">
        <v>1</v>
      </c>
      <c r="AA51" s="631" t="s">
        <v>282</v>
      </c>
      <c r="AB51" s="718"/>
      <c r="AC51" s="718"/>
      <c r="AD51" s="1284" t="s">
        <v>2034</v>
      </c>
      <c r="AE51" s="630" t="s">
        <v>281</v>
      </c>
      <c r="AF51" s="1394" t="s">
        <v>281</v>
      </c>
      <c r="AG51" s="627" t="s">
        <v>281</v>
      </c>
      <c r="AH51" s="686" t="s">
        <v>287</v>
      </c>
      <c r="AI51" s="685" t="s">
        <v>287</v>
      </c>
      <c r="AJ51" s="1391" t="s">
        <v>281</v>
      </c>
      <c r="AK51" s="685" t="s">
        <v>287</v>
      </c>
      <c r="AL51" s="685" t="s">
        <v>287</v>
      </c>
      <c r="AM51" s="685" t="s">
        <v>287</v>
      </c>
      <c r="AN51" s="685" t="s">
        <v>287</v>
      </c>
      <c r="AO51" s="685" t="s">
        <v>287</v>
      </c>
      <c r="AP51" s="1182" t="s">
        <v>281</v>
      </c>
    </row>
    <row r="52" spans="1:46" s="587" customFormat="1" ht="38.25" x14ac:dyDescent="0.25">
      <c r="A52" s="718" t="s">
        <v>869</v>
      </c>
      <c r="B52" s="1195" t="s">
        <v>867</v>
      </c>
      <c r="C52" s="718" t="s">
        <v>539</v>
      </c>
      <c r="D52" s="664" t="s">
        <v>538</v>
      </c>
      <c r="E52" s="1389" t="s">
        <v>281</v>
      </c>
      <c r="F52" s="1380" t="s">
        <v>296</v>
      </c>
      <c r="G52" s="1557" t="s">
        <v>543</v>
      </c>
      <c r="H52" s="1554" t="s">
        <v>289</v>
      </c>
      <c r="I52" s="1625" t="s">
        <v>1618</v>
      </c>
      <c r="J52" s="2495" t="s">
        <v>877</v>
      </c>
      <c r="V52" s="2627" t="s">
        <v>281</v>
      </c>
      <c r="W52" s="668" t="s">
        <v>284</v>
      </c>
      <c r="X52" s="668" t="s">
        <v>283</v>
      </c>
      <c r="Y52" s="1631">
        <v>1</v>
      </c>
      <c r="Z52" s="1631">
        <v>1</v>
      </c>
      <c r="AA52" s="631" t="s">
        <v>282</v>
      </c>
      <c r="AB52" s="718"/>
      <c r="AC52" s="718"/>
      <c r="AD52" s="1284"/>
      <c r="AE52" s="630" t="s">
        <v>281</v>
      </c>
      <c r="AF52" s="1394" t="s">
        <v>281</v>
      </c>
      <c r="AG52" s="627" t="s">
        <v>281</v>
      </c>
      <c r="AH52" s="686" t="s">
        <v>287</v>
      </c>
      <c r="AI52" s="685" t="s">
        <v>287</v>
      </c>
      <c r="AJ52" s="1391" t="s">
        <v>281</v>
      </c>
      <c r="AK52" s="685" t="s">
        <v>287</v>
      </c>
      <c r="AL52" s="685" t="s">
        <v>287</v>
      </c>
      <c r="AM52" s="685" t="s">
        <v>287</v>
      </c>
      <c r="AN52" s="685" t="s">
        <v>287</v>
      </c>
      <c r="AO52" s="685" t="s">
        <v>287</v>
      </c>
      <c r="AP52" s="1182" t="s">
        <v>281</v>
      </c>
    </row>
    <row r="53" spans="1:46" s="587" customFormat="1" ht="38.25" x14ac:dyDescent="0.25">
      <c r="A53" s="718" t="s">
        <v>869</v>
      </c>
      <c r="B53" s="1195" t="s">
        <v>867</v>
      </c>
      <c r="C53" s="718" t="s">
        <v>539</v>
      </c>
      <c r="D53" s="664" t="s">
        <v>538</v>
      </c>
      <c r="E53" s="1389" t="s">
        <v>281</v>
      </c>
      <c r="F53" s="1380" t="s">
        <v>296</v>
      </c>
      <c r="G53" s="1557" t="s">
        <v>543</v>
      </c>
      <c r="H53" s="1554" t="s">
        <v>289</v>
      </c>
      <c r="I53" s="1625" t="s">
        <v>1618</v>
      </c>
      <c r="J53" s="2495" t="s">
        <v>877</v>
      </c>
      <c r="V53" s="2627" t="s">
        <v>281</v>
      </c>
      <c r="W53" s="668" t="s">
        <v>284</v>
      </c>
      <c r="X53" s="668" t="s">
        <v>283</v>
      </c>
      <c r="Y53" s="1631">
        <v>0</v>
      </c>
      <c r="Z53" s="1631">
        <v>1</v>
      </c>
      <c r="AA53" s="631" t="s">
        <v>282</v>
      </c>
      <c r="AB53" s="718"/>
      <c r="AC53" s="718"/>
      <c r="AD53" s="1284"/>
      <c r="AE53" s="630" t="s">
        <v>281</v>
      </c>
      <c r="AF53" s="1394" t="s">
        <v>281</v>
      </c>
      <c r="AG53" s="627" t="s">
        <v>281</v>
      </c>
      <c r="AH53" s="686" t="s">
        <v>287</v>
      </c>
      <c r="AI53" s="685" t="s">
        <v>287</v>
      </c>
      <c r="AJ53" s="1391" t="s">
        <v>281</v>
      </c>
      <c r="AK53" s="685" t="s">
        <v>287</v>
      </c>
      <c r="AL53" s="685" t="s">
        <v>287</v>
      </c>
      <c r="AM53" s="685" t="s">
        <v>287</v>
      </c>
      <c r="AN53" s="685" t="s">
        <v>287</v>
      </c>
      <c r="AO53" s="685" t="s">
        <v>287</v>
      </c>
      <c r="AP53" s="1182" t="s">
        <v>281</v>
      </c>
    </row>
    <row r="54" spans="1:46" s="17" customFormat="1" ht="31.5" customHeight="1" x14ac:dyDescent="0.25">
      <c r="A54" s="489"/>
      <c r="B54" s="489"/>
      <c r="C54" s="489"/>
      <c r="D54" s="489"/>
      <c r="E54" s="1407"/>
      <c r="F54" s="489"/>
      <c r="G54" s="213"/>
      <c r="H54" s="213"/>
      <c r="I54" s="489"/>
      <c r="J54" s="2796"/>
      <c r="V54" s="2763"/>
      <c r="W54" s="537"/>
      <c r="X54" s="209"/>
      <c r="Y54" s="45">
        <f>SUM(Y55)</f>
        <v>0</v>
      </c>
      <c r="Z54" s="95">
        <f>SUM(Z55)</f>
        <v>0</v>
      </c>
      <c r="AA54" s="209"/>
      <c r="AB54" s="209"/>
      <c r="AC54" s="209"/>
      <c r="AD54" s="209"/>
      <c r="AE54" s="209"/>
      <c r="AF54" s="209"/>
      <c r="AG54" s="209"/>
      <c r="AH54" s="209"/>
      <c r="AI54" s="209"/>
      <c r="AJ54" s="209"/>
      <c r="AK54" s="129"/>
      <c r="AL54" s="129"/>
      <c r="AM54" s="129"/>
      <c r="AN54" s="129"/>
      <c r="AO54" s="129"/>
      <c r="AP54" s="129"/>
      <c r="AQ54" s="129"/>
      <c r="AR54" s="129"/>
      <c r="AS54" s="129"/>
      <c r="AT54" s="60"/>
    </row>
    <row r="55" spans="1:46" s="17" customFormat="1" ht="15.75" x14ac:dyDescent="0.25">
      <c r="A55" s="101"/>
      <c r="B55" s="100"/>
      <c r="C55" s="100"/>
      <c r="D55" s="96"/>
      <c r="E55" s="96"/>
      <c r="F55" s="96"/>
      <c r="G55" s="128"/>
      <c r="H55" s="128"/>
      <c r="I55" s="96"/>
      <c r="J55" s="2760"/>
      <c r="V55" s="2764"/>
      <c r="W55" s="138"/>
      <c r="X55" s="59"/>
      <c r="Y55" s="138">
        <f>SUM(Y56:Y58)</f>
        <v>0</v>
      </c>
      <c r="Z55" s="138">
        <f>SUM(Z56:Z58)</f>
        <v>0</v>
      </c>
      <c r="AA55" s="148"/>
      <c r="AB55" s="147"/>
      <c r="AC55" s="147"/>
      <c r="AD55" s="101"/>
      <c r="AE55" s="101"/>
      <c r="AF55" s="101"/>
      <c r="AG55" s="101"/>
      <c r="AH55" s="101"/>
      <c r="AI55" s="101"/>
      <c r="AJ55" s="101"/>
      <c r="AK55" s="129"/>
      <c r="AL55" s="129"/>
      <c r="AM55" s="129"/>
      <c r="AN55" s="129"/>
      <c r="AO55" s="129"/>
      <c r="AP55" s="129"/>
      <c r="AQ55" s="129"/>
      <c r="AR55" s="129"/>
      <c r="AS55" s="129"/>
      <c r="AT55" s="60"/>
    </row>
    <row r="56" spans="1:46" s="1227" customFormat="1" ht="55.5" customHeight="1" x14ac:dyDescent="0.25">
      <c r="A56" s="718" t="s">
        <v>869</v>
      </c>
      <c r="B56" s="1195" t="s">
        <v>867</v>
      </c>
      <c r="C56" s="718" t="s">
        <v>539</v>
      </c>
      <c r="D56" s="664" t="s">
        <v>538</v>
      </c>
      <c r="E56" s="1389" t="s">
        <v>281</v>
      </c>
      <c r="F56" s="1380" t="s">
        <v>296</v>
      </c>
      <c r="G56" s="759" t="s">
        <v>543</v>
      </c>
      <c r="H56" s="715" t="s">
        <v>289</v>
      </c>
      <c r="I56" s="694" t="s">
        <v>878</v>
      </c>
      <c r="J56" s="2797" t="s">
        <v>877</v>
      </c>
      <c r="V56" s="2627" t="s">
        <v>281</v>
      </c>
      <c r="W56" s="668" t="s">
        <v>284</v>
      </c>
      <c r="X56" s="668" t="s">
        <v>283</v>
      </c>
      <c r="Y56" s="1631">
        <v>0</v>
      </c>
      <c r="Z56" s="1631">
        <v>0</v>
      </c>
      <c r="AA56" s="631" t="s">
        <v>282</v>
      </c>
      <c r="AB56" s="718"/>
      <c r="AC56" s="718"/>
      <c r="AD56" s="1284" t="s">
        <v>281</v>
      </c>
      <c r="AE56" s="630" t="s">
        <v>281</v>
      </c>
      <c r="AF56" s="1394" t="s">
        <v>281</v>
      </c>
      <c r="AG56" s="627" t="s">
        <v>281</v>
      </c>
      <c r="AH56" s="686" t="s">
        <v>287</v>
      </c>
      <c r="AI56" s="685" t="s">
        <v>287</v>
      </c>
      <c r="AJ56" s="1391" t="s">
        <v>281</v>
      </c>
      <c r="AK56" s="685" t="s">
        <v>287</v>
      </c>
      <c r="AL56" s="685" t="s">
        <v>287</v>
      </c>
      <c r="AM56" s="685" t="s">
        <v>287</v>
      </c>
      <c r="AN56" s="685" t="s">
        <v>287</v>
      </c>
      <c r="AO56" s="685" t="s">
        <v>287</v>
      </c>
      <c r="AP56" s="1182" t="s">
        <v>281</v>
      </c>
    </row>
    <row r="57" spans="1:46" s="587" customFormat="1" ht="50.25" customHeight="1" x14ac:dyDescent="0.25">
      <c r="A57" s="718" t="s">
        <v>869</v>
      </c>
      <c r="B57" s="1195" t="s">
        <v>867</v>
      </c>
      <c r="C57" s="718" t="s">
        <v>539</v>
      </c>
      <c r="D57" s="664" t="s">
        <v>538</v>
      </c>
      <c r="E57" s="1389" t="s">
        <v>281</v>
      </c>
      <c r="F57" s="1380" t="s">
        <v>296</v>
      </c>
      <c r="G57" s="759" t="s">
        <v>543</v>
      </c>
      <c r="H57" s="715" t="s">
        <v>289</v>
      </c>
      <c r="I57" s="694" t="s">
        <v>878</v>
      </c>
      <c r="J57" s="2797" t="s">
        <v>877</v>
      </c>
      <c r="V57" s="2627" t="s">
        <v>281</v>
      </c>
      <c r="W57" s="668" t="s">
        <v>284</v>
      </c>
      <c r="X57" s="668" t="s">
        <v>283</v>
      </c>
      <c r="Y57" s="1631">
        <v>0</v>
      </c>
      <c r="Z57" s="1631">
        <v>0</v>
      </c>
      <c r="AA57" s="631" t="s">
        <v>282</v>
      </c>
      <c r="AB57" s="718"/>
      <c r="AC57" s="718"/>
      <c r="AD57" s="1284" t="s">
        <v>1977</v>
      </c>
      <c r="AE57" s="630" t="s">
        <v>281</v>
      </c>
      <c r="AF57" s="1394" t="s">
        <v>281</v>
      </c>
      <c r="AG57" s="627" t="s">
        <v>281</v>
      </c>
      <c r="AH57" s="686" t="s">
        <v>287</v>
      </c>
      <c r="AI57" s="685" t="s">
        <v>287</v>
      </c>
      <c r="AJ57" s="1391" t="s">
        <v>281</v>
      </c>
      <c r="AK57" s="685" t="s">
        <v>287</v>
      </c>
      <c r="AL57" s="685" t="s">
        <v>287</v>
      </c>
      <c r="AM57" s="685" t="s">
        <v>287</v>
      </c>
      <c r="AN57" s="685" t="s">
        <v>287</v>
      </c>
      <c r="AO57" s="685" t="s">
        <v>287</v>
      </c>
      <c r="AP57" s="1182" t="s">
        <v>281</v>
      </c>
    </row>
    <row r="58" spans="1:46" s="587" customFormat="1" ht="48" customHeight="1" x14ac:dyDescent="0.25">
      <c r="A58" s="718" t="s">
        <v>869</v>
      </c>
      <c r="B58" s="1195" t="s">
        <v>867</v>
      </c>
      <c r="C58" s="718" t="s">
        <v>539</v>
      </c>
      <c r="D58" s="664" t="s">
        <v>538</v>
      </c>
      <c r="E58" s="1389" t="s">
        <v>281</v>
      </c>
      <c r="F58" s="1380" t="s">
        <v>296</v>
      </c>
      <c r="G58" s="759" t="s">
        <v>543</v>
      </c>
      <c r="H58" s="715" t="s">
        <v>289</v>
      </c>
      <c r="I58" s="694" t="s">
        <v>878</v>
      </c>
      <c r="J58" s="2797" t="s">
        <v>877</v>
      </c>
      <c r="V58" s="2627" t="s">
        <v>281</v>
      </c>
      <c r="W58" s="668" t="s">
        <v>284</v>
      </c>
      <c r="X58" s="668" t="s">
        <v>283</v>
      </c>
      <c r="Y58" s="1631">
        <v>0</v>
      </c>
      <c r="Z58" s="1631">
        <v>0</v>
      </c>
      <c r="AA58" s="631" t="s">
        <v>282</v>
      </c>
      <c r="AB58" s="718"/>
      <c r="AC58" s="718"/>
      <c r="AD58" s="1284" t="s">
        <v>1979</v>
      </c>
      <c r="AE58" s="630" t="s">
        <v>281</v>
      </c>
      <c r="AF58" s="1394" t="s">
        <v>281</v>
      </c>
      <c r="AG58" s="627" t="s">
        <v>281</v>
      </c>
      <c r="AH58" s="686" t="s">
        <v>287</v>
      </c>
      <c r="AI58" s="685" t="s">
        <v>287</v>
      </c>
      <c r="AJ58" s="1391" t="s">
        <v>281</v>
      </c>
      <c r="AK58" s="685" t="s">
        <v>287</v>
      </c>
      <c r="AL58" s="685" t="s">
        <v>287</v>
      </c>
      <c r="AM58" s="685" t="s">
        <v>287</v>
      </c>
      <c r="AN58" s="685" t="s">
        <v>287</v>
      </c>
      <c r="AO58" s="685" t="s">
        <v>287</v>
      </c>
      <c r="AP58" s="1182" t="s">
        <v>281</v>
      </c>
    </row>
    <row r="59" spans="1:46" s="190" customFormat="1" ht="32.25" customHeight="1" x14ac:dyDescent="0.25">
      <c r="A59" s="1407"/>
      <c r="B59" s="1407"/>
      <c r="C59" s="1407"/>
      <c r="D59" s="1407"/>
      <c r="E59" s="1407"/>
      <c r="F59" s="1407"/>
      <c r="G59" s="213"/>
      <c r="H59" s="213"/>
      <c r="I59" s="1407"/>
      <c r="J59" s="2796"/>
      <c r="V59" s="2763"/>
      <c r="W59" s="537"/>
      <c r="X59" s="209"/>
      <c r="Y59" s="45">
        <f>SUM(Y60)</f>
        <v>11</v>
      </c>
      <c r="Z59" s="95">
        <f>SUM(Z60)</f>
        <v>13</v>
      </c>
      <c r="AA59" s="209"/>
      <c r="AB59" s="209"/>
      <c r="AC59" s="209"/>
      <c r="AD59" s="209"/>
      <c r="AE59" s="209"/>
      <c r="AF59" s="209"/>
      <c r="AG59" s="209"/>
      <c r="AH59" s="209"/>
      <c r="AI59" s="209"/>
      <c r="AJ59" s="209"/>
    </row>
    <row r="60" spans="1:46" s="190" customFormat="1" ht="15.75" x14ac:dyDescent="0.25">
      <c r="A60" s="101"/>
      <c r="B60" s="100"/>
      <c r="C60" s="100"/>
      <c r="D60" s="96"/>
      <c r="E60" s="96"/>
      <c r="F60" s="96"/>
      <c r="G60" s="128"/>
      <c r="H60" s="128"/>
      <c r="I60" s="96"/>
      <c r="J60" s="2760"/>
      <c r="V60" s="2764"/>
      <c r="W60" s="138"/>
      <c r="X60" s="59"/>
      <c r="Y60" s="138">
        <f>SUM(Y61:Y85)</f>
        <v>11</v>
      </c>
      <c r="Z60" s="138">
        <f>SUM(Z61:Z85)</f>
        <v>13</v>
      </c>
      <c r="AA60" s="148"/>
      <c r="AB60" s="147"/>
      <c r="AC60" s="147"/>
      <c r="AD60" s="101"/>
      <c r="AE60" s="101"/>
      <c r="AF60" s="101"/>
      <c r="AG60" s="101"/>
      <c r="AH60" s="101"/>
      <c r="AI60" s="101"/>
      <c r="AJ60" s="101"/>
    </row>
    <row r="61" spans="1:46" s="587" customFormat="1" ht="39" customHeight="1" x14ac:dyDescent="0.25">
      <c r="A61" s="718" t="s">
        <v>869</v>
      </c>
      <c r="B61" s="1195" t="s">
        <v>867</v>
      </c>
      <c r="C61" s="718" t="s">
        <v>539</v>
      </c>
      <c r="D61" s="664" t="s">
        <v>538</v>
      </c>
      <c r="E61" s="1389" t="s">
        <v>281</v>
      </c>
      <c r="F61" s="1397" t="s">
        <v>296</v>
      </c>
      <c r="G61" s="759" t="s">
        <v>543</v>
      </c>
      <c r="H61" s="715" t="s">
        <v>289</v>
      </c>
      <c r="I61" s="694" t="s">
        <v>1438</v>
      </c>
      <c r="J61" s="2797" t="s">
        <v>877</v>
      </c>
      <c r="V61" s="2627" t="s">
        <v>281</v>
      </c>
      <c r="W61" s="668" t="s">
        <v>284</v>
      </c>
      <c r="X61" s="668" t="s">
        <v>283</v>
      </c>
      <c r="Y61" s="1451">
        <v>1</v>
      </c>
      <c r="Z61" s="1451">
        <v>1</v>
      </c>
      <c r="AA61" s="631" t="s">
        <v>282</v>
      </c>
      <c r="AB61" s="718"/>
      <c r="AC61" s="718"/>
      <c r="AD61" s="1284" t="s">
        <v>2037</v>
      </c>
      <c r="AE61" s="630" t="s">
        <v>281</v>
      </c>
      <c r="AF61" s="1394" t="s">
        <v>281</v>
      </c>
      <c r="AG61" s="627" t="s">
        <v>281</v>
      </c>
      <c r="AH61" s="686" t="s">
        <v>287</v>
      </c>
      <c r="AI61" s="685" t="s">
        <v>287</v>
      </c>
      <c r="AJ61" s="1391" t="s">
        <v>281</v>
      </c>
      <c r="AK61" s="685" t="s">
        <v>287</v>
      </c>
      <c r="AL61" s="685" t="s">
        <v>287</v>
      </c>
      <c r="AM61" s="685" t="s">
        <v>287</v>
      </c>
      <c r="AN61" s="685" t="s">
        <v>287</v>
      </c>
      <c r="AO61" s="685" t="s">
        <v>287</v>
      </c>
      <c r="AP61" s="1182" t="s">
        <v>281</v>
      </c>
    </row>
    <row r="62" spans="1:46" s="587" customFormat="1" ht="37.5" customHeight="1" x14ac:dyDescent="0.25">
      <c r="A62" s="718" t="s">
        <v>869</v>
      </c>
      <c r="B62" s="1195" t="s">
        <v>867</v>
      </c>
      <c r="C62" s="718" t="s">
        <v>539</v>
      </c>
      <c r="D62" s="664" t="s">
        <v>538</v>
      </c>
      <c r="E62" s="1389" t="s">
        <v>281</v>
      </c>
      <c r="F62" s="1397" t="s">
        <v>296</v>
      </c>
      <c r="G62" s="759" t="s">
        <v>543</v>
      </c>
      <c r="H62" s="715" t="s">
        <v>289</v>
      </c>
      <c r="I62" s="694" t="s">
        <v>1438</v>
      </c>
      <c r="J62" s="2797" t="s">
        <v>877</v>
      </c>
      <c r="V62" s="2627" t="s">
        <v>281</v>
      </c>
      <c r="W62" s="668" t="s">
        <v>284</v>
      </c>
      <c r="X62" s="668" t="s">
        <v>283</v>
      </c>
      <c r="Y62" s="1451">
        <v>1</v>
      </c>
      <c r="Z62" s="1451">
        <v>1</v>
      </c>
      <c r="AA62" s="631" t="s">
        <v>282</v>
      </c>
      <c r="AB62" s="718"/>
      <c r="AC62" s="718"/>
      <c r="AD62" s="1284" t="s">
        <v>2040</v>
      </c>
      <c r="AE62" s="630" t="s">
        <v>281</v>
      </c>
      <c r="AF62" s="1394" t="s">
        <v>281</v>
      </c>
      <c r="AG62" s="627" t="s">
        <v>281</v>
      </c>
      <c r="AH62" s="686" t="s">
        <v>287</v>
      </c>
      <c r="AI62" s="685" t="s">
        <v>287</v>
      </c>
      <c r="AJ62" s="1391" t="s">
        <v>281</v>
      </c>
      <c r="AK62" s="685" t="s">
        <v>287</v>
      </c>
      <c r="AL62" s="685" t="s">
        <v>287</v>
      </c>
      <c r="AM62" s="685" t="s">
        <v>287</v>
      </c>
      <c r="AN62" s="685" t="s">
        <v>287</v>
      </c>
      <c r="AO62" s="685" t="s">
        <v>287</v>
      </c>
      <c r="AP62" s="1182" t="s">
        <v>281</v>
      </c>
    </row>
    <row r="63" spans="1:46" s="587" customFormat="1" ht="33" customHeight="1" x14ac:dyDescent="0.25">
      <c r="A63" s="718" t="s">
        <v>869</v>
      </c>
      <c r="B63" s="1195" t="s">
        <v>867</v>
      </c>
      <c r="C63" s="718" t="s">
        <v>539</v>
      </c>
      <c r="D63" s="664" t="s">
        <v>538</v>
      </c>
      <c r="E63" s="1389" t="s">
        <v>281</v>
      </c>
      <c r="F63" s="1397" t="s">
        <v>296</v>
      </c>
      <c r="G63" s="759" t="s">
        <v>543</v>
      </c>
      <c r="H63" s="715" t="s">
        <v>289</v>
      </c>
      <c r="I63" s="694" t="s">
        <v>1438</v>
      </c>
      <c r="J63" s="2797" t="s">
        <v>877</v>
      </c>
      <c r="V63" s="2627" t="s">
        <v>281</v>
      </c>
      <c r="W63" s="668" t="s">
        <v>284</v>
      </c>
      <c r="X63" s="668" t="s">
        <v>283</v>
      </c>
      <c r="Y63" s="1451">
        <v>1</v>
      </c>
      <c r="Z63" s="1451">
        <v>1</v>
      </c>
      <c r="AA63" s="631" t="s">
        <v>282</v>
      </c>
      <c r="AB63" s="718"/>
      <c r="AC63" s="718"/>
      <c r="AD63" s="1284" t="s">
        <v>2042</v>
      </c>
      <c r="AE63" s="630" t="s">
        <v>281</v>
      </c>
      <c r="AF63" s="1394" t="s">
        <v>281</v>
      </c>
      <c r="AG63" s="627" t="s">
        <v>281</v>
      </c>
      <c r="AH63" s="686" t="s">
        <v>287</v>
      </c>
      <c r="AI63" s="685" t="s">
        <v>287</v>
      </c>
      <c r="AJ63" s="1391" t="s">
        <v>281</v>
      </c>
      <c r="AK63" s="685" t="s">
        <v>287</v>
      </c>
      <c r="AL63" s="685" t="s">
        <v>287</v>
      </c>
      <c r="AM63" s="685" t="s">
        <v>287</v>
      </c>
      <c r="AN63" s="685" t="s">
        <v>287</v>
      </c>
      <c r="AO63" s="685" t="s">
        <v>287</v>
      </c>
      <c r="AP63" s="1182" t="s">
        <v>281</v>
      </c>
    </row>
    <row r="64" spans="1:46" s="587" customFormat="1" ht="41.25" customHeight="1" x14ac:dyDescent="0.25">
      <c r="A64" s="718" t="s">
        <v>869</v>
      </c>
      <c r="B64" s="1195" t="s">
        <v>867</v>
      </c>
      <c r="C64" s="718" t="s">
        <v>539</v>
      </c>
      <c r="D64" s="664" t="s">
        <v>538</v>
      </c>
      <c r="E64" s="1389" t="s">
        <v>281</v>
      </c>
      <c r="F64" s="1397" t="s">
        <v>296</v>
      </c>
      <c r="G64" s="759" t="s">
        <v>543</v>
      </c>
      <c r="H64" s="715" t="s">
        <v>289</v>
      </c>
      <c r="I64" s="694" t="s">
        <v>1438</v>
      </c>
      <c r="J64" s="2797" t="s">
        <v>877</v>
      </c>
      <c r="V64" s="2627" t="s">
        <v>281</v>
      </c>
      <c r="W64" s="668" t="s">
        <v>284</v>
      </c>
      <c r="X64" s="668" t="s">
        <v>283</v>
      </c>
      <c r="Y64" s="1451">
        <v>1</v>
      </c>
      <c r="Z64" s="1451">
        <v>1</v>
      </c>
      <c r="AA64" s="631" t="s">
        <v>282</v>
      </c>
      <c r="AB64" s="718"/>
      <c r="AC64" s="718"/>
      <c r="AD64" s="1284" t="s">
        <v>2043</v>
      </c>
      <c r="AE64" s="630" t="s">
        <v>281</v>
      </c>
      <c r="AF64" s="1394" t="s">
        <v>281</v>
      </c>
      <c r="AG64" s="627" t="s">
        <v>281</v>
      </c>
      <c r="AH64" s="686" t="s">
        <v>287</v>
      </c>
      <c r="AI64" s="685" t="s">
        <v>287</v>
      </c>
      <c r="AJ64" s="1391" t="s">
        <v>281</v>
      </c>
      <c r="AK64" s="685" t="s">
        <v>287</v>
      </c>
      <c r="AL64" s="685" t="s">
        <v>287</v>
      </c>
      <c r="AM64" s="685" t="s">
        <v>287</v>
      </c>
      <c r="AN64" s="685" t="s">
        <v>287</v>
      </c>
      <c r="AO64" s="685" t="s">
        <v>287</v>
      </c>
      <c r="AP64" s="1182" t="s">
        <v>281</v>
      </c>
    </row>
    <row r="65" spans="1:42" s="587" customFormat="1" ht="57.75" customHeight="1" x14ac:dyDescent="0.25">
      <c r="A65" s="718" t="s">
        <v>869</v>
      </c>
      <c r="B65" s="1195" t="s">
        <v>867</v>
      </c>
      <c r="C65" s="718" t="s">
        <v>539</v>
      </c>
      <c r="D65" s="664" t="s">
        <v>538</v>
      </c>
      <c r="E65" s="1389" t="s">
        <v>281</v>
      </c>
      <c r="F65" s="1397" t="s">
        <v>296</v>
      </c>
      <c r="G65" s="759" t="s">
        <v>543</v>
      </c>
      <c r="H65" s="715" t="s">
        <v>289</v>
      </c>
      <c r="I65" s="694" t="s">
        <v>1438</v>
      </c>
      <c r="J65" s="2797" t="s">
        <v>877</v>
      </c>
      <c r="V65" s="2627" t="s">
        <v>281</v>
      </c>
      <c r="W65" s="668" t="s">
        <v>284</v>
      </c>
      <c r="X65" s="668" t="s">
        <v>283</v>
      </c>
      <c r="Y65" s="1451">
        <v>0</v>
      </c>
      <c r="Z65" s="1451">
        <v>1</v>
      </c>
      <c r="AA65" s="631" t="s">
        <v>282</v>
      </c>
      <c r="AB65" s="718"/>
      <c r="AC65" s="718"/>
      <c r="AD65" s="1284"/>
      <c r="AE65" s="630" t="s">
        <v>281</v>
      </c>
      <c r="AF65" s="1394" t="s">
        <v>281</v>
      </c>
      <c r="AG65" s="627" t="s">
        <v>281</v>
      </c>
      <c r="AH65" s="686" t="s">
        <v>287</v>
      </c>
      <c r="AI65" s="685" t="s">
        <v>287</v>
      </c>
      <c r="AJ65" s="1391" t="s">
        <v>281</v>
      </c>
      <c r="AK65" s="685" t="s">
        <v>287</v>
      </c>
      <c r="AL65" s="685" t="s">
        <v>287</v>
      </c>
      <c r="AM65" s="685" t="s">
        <v>287</v>
      </c>
      <c r="AN65" s="685" t="s">
        <v>287</v>
      </c>
      <c r="AO65" s="685" t="s">
        <v>287</v>
      </c>
      <c r="AP65" s="1182" t="s">
        <v>281</v>
      </c>
    </row>
    <row r="66" spans="1:42" s="587" customFormat="1" ht="42.75" customHeight="1" x14ac:dyDescent="0.25">
      <c r="A66" s="718" t="s">
        <v>869</v>
      </c>
      <c r="B66" s="1195" t="s">
        <v>867</v>
      </c>
      <c r="C66" s="718" t="s">
        <v>539</v>
      </c>
      <c r="D66" s="664" t="s">
        <v>538</v>
      </c>
      <c r="E66" s="1389" t="s">
        <v>281</v>
      </c>
      <c r="F66" s="1397" t="s">
        <v>296</v>
      </c>
      <c r="G66" s="759" t="s">
        <v>543</v>
      </c>
      <c r="H66" s="715" t="s">
        <v>289</v>
      </c>
      <c r="I66" s="694" t="s">
        <v>1438</v>
      </c>
      <c r="J66" s="2797" t="s">
        <v>877</v>
      </c>
      <c r="V66" s="2627" t="s">
        <v>281</v>
      </c>
      <c r="W66" s="668" t="s">
        <v>284</v>
      </c>
      <c r="X66" s="668" t="s">
        <v>283</v>
      </c>
      <c r="Y66" s="1451">
        <v>0</v>
      </c>
      <c r="Z66" s="1451">
        <v>1</v>
      </c>
      <c r="AA66" s="631" t="s">
        <v>282</v>
      </c>
      <c r="AB66" s="718"/>
      <c r="AC66" s="718"/>
      <c r="AD66" s="1284" t="s">
        <v>2045</v>
      </c>
      <c r="AE66" s="630" t="s">
        <v>281</v>
      </c>
      <c r="AF66" s="1394" t="s">
        <v>281</v>
      </c>
      <c r="AG66" s="627" t="s">
        <v>281</v>
      </c>
      <c r="AH66" s="686" t="s">
        <v>287</v>
      </c>
      <c r="AI66" s="685" t="s">
        <v>287</v>
      </c>
      <c r="AJ66" s="1391" t="s">
        <v>281</v>
      </c>
      <c r="AK66" s="685" t="s">
        <v>287</v>
      </c>
      <c r="AL66" s="685" t="s">
        <v>287</v>
      </c>
      <c r="AM66" s="685" t="s">
        <v>287</v>
      </c>
      <c r="AN66" s="685" t="s">
        <v>287</v>
      </c>
      <c r="AO66" s="685" t="s">
        <v>287</v>
      </c>
      <c r="AP66" s="1182" t="s">
        <v>281</v>
      </c>
    </row>
    <row r="67" spans="1:42" s="587" customFormat="1" ht="44.25" customHeight="1" x14ac:dyDescent="0.25">
      <c r="A67" s="718" t="s">
        <v>869</v>
      </c>
      <c r="B67" s="1195" t="s">
        <v>867</v>
      </c>
      <c r="C67" s="718" t="s">
        <v>539</v>
      </c>
      <c r="D67" s="664" t="s">
        <v>538</v>
      </c>
      <c r="E67" s="1389" t="s">
        <v>281</v>
      </c>
      <c r="F67" s="1397" t="s">
        <v>296</v>
      </c>
      <c r="G67" s="759" t="s">
        <v>543</v>
      </c>
      <c r="H67" s="715" t="s">
        <v>289</v>
      </c>
      <c r="I67" s="694" t="s">
        <v>1438</v>
      </c>
      <c r="J67" s="2797" t="s">
        <v>877</v>
      </c>
      <c r="V67" s="2627" t="s">
        <v>281</v>
      </c>
      <c r="W67" s="668" t="s">
        <v>284</v>
      </c>
      <c r="X67" s="668" t="s">
        <v>283</v>
      </c>
      <c r="Y67" s="1451">
        <v>1</v>
      </c>
      <c r="Z67" s="1451">
        <v>1</v>
      </c>
      <c r="AA67" s="631" t="s">
        <v>282</v>
      </c>
      <c r="AB67" s="718"/>
      <c r="AC67" s="718"/>
      <c r="AD67" s="1394" t="s">
        <v>281</v>
      </c>
      <c r="AE67" s="630" t="s">
        <v>281</v>
      </c>
      <c r="AF67" s="1394" t="s">
        <v>281</v>
      </c>
      <c r="AG67" s="627" t="s">
        <v>281</v>
      </c>
      <c r="AH67" s="686" t="s">
        <v>287</v>
      </c>
      <c r="AI67" s="685" t="s">
        <v>287</v>
      </c>
      <c r="AJ67" s="1391" t="s">
        <v>281</v>
      </c>
      <c r="AK67" s="685" t="s">
        <v>287</v>
      </c>
      <c r="AL67" s="685" t="s">
        <v>287</v>
      </c>
      <c r="AM67" s="685" t="s">
        <v>287</v>
      </c>
      <c r="AN67" s="685" t="s">
        <v>287</v>
      </c>
      <c r="AO67" s="685" t="s">
        <v>287</v>
      </c>
      <c r="AP67" s="1182" t="s">
        <v>281</v>
      </c>
    </row>
    <row r="68" spans="1:42" s="587" customFormat="1" ht="42" customHeight="1" x14ac:dyDescent="0.25">
      <c r="A68" s="718" t="s">
        <v>869</v>
      </c>
      <c r="B68" s="1195" t="s">
        <v>867</v>
      </c>
      <c r="C68" s="718" t="s">
        <v>539</v>
      </c>
      <c r="D68" s="664" t="s">
        <v>538</v>
      </c>
      <c r="E68" s="1389" t="s">
        <v>281</v>
      </c>
      <c r="F68" s="1397" t="s">
        <v>296</v>
      </c>
      <c r="G68" s="759" t="s">
        <v>543</v>
      </c>
      <c r="H68" s="715" t="s">
        <v>289</v>
      </c>
      <c r="I68" s="694" t="s">
        <v>1438</v>
      </c>
      <c r="J68" s="2797" t="s">
        <v>877</v>
      </c>
      <c r="V68" s="2627" t="s">
        <v>281</v>
      </c>
      <c r="W68" s="668" t="s">
        <v>284</v>
      </c>
      <c r="X68" s="668" t="s">
        <v>283</v>
      </c>
      <c r="Y68" s="1451">
        <v>0</v>
      </c>
      <c r="Z68" s="1451">
        <v>0</v>
      </c>
      <c r="AA68" s="631" t="s">
        <v>282</v>
      </c>
      <c r="AB68" s="718"/>
      <c r="AC68" s="718"/>
      <c r="AD68" s="1284" t="s">
        <v>2018</v>
      </c>
      <c r="AE68" s="630" t="s">
        <v>281</v>
      </c>
      <c r="AF68" s="1394" t="s">
        <v>281</v>
      </c>
      <c r="AG68" s="627" t="s">
        <v>281</v>
      </c>
      <c r="AH68" s="686" t="s">
        <v>287</v>
      </c>
      <c r="AI68" s="685" t="s">
        <v>287</v>
      </c>
      <c r="AJ68" s="1391" t="s">
        <v>281</v>
      </c>
      <c r="AK68" s="685" t="s">
        <v>287</v>
      </c>
      <c r="AL68" s="685" t="s">
        <v>287</v>
      </c>
      <c r="AM68" s="685" t="s">
        <v>287</v>
      </c>
      <c r="AN68" s="685" t="s">
        <v>287</v>
      </c>
      <c r="AO68" s="685" t="s">
        <v>287</v>
      </c>
      <c r="AP68" s="1182" t="s">
        <v>281</v>
      </c>
    </row>
    <row r="69" spans="1:42" s="587" customFormat="1" ht="44.25" customHeight="1" x14ac:dyDescent="0.25">
      <c r="A69" s="718" t="s">
        <v>869</v>
      </c>
      <c r="B69" s="1195" t="s">
        <v>867</v>
      </c>
      <c r="C69" s="718" t="s">
        <v>539</v>
      </c>
      <c r="D69" s="664" t="s">
        <v>538</v>
      </c>
      <c r="E69" s="1389" t="s">
        <v>281</v>
      </c>
      <c r="F69" s="1397" t="s">
        <v>296</v>
      </c>
      <c r="G69" s="759" t="s">
        <v>543</v>
      </c>
      <c r="H69" s="715" t="s">
        <v>289</v>
      </c>
      <c r="I69" s="694" t="s">
        <v>1438</v>
      </c>
      <c r="J69" s="2797" t="s">
        <v>877</v>
      </c>
      <c r="V69" s="2627" t="s">
        <v>281</v>
      </c>
      <c r="W69" s="668" t="s">
        <v>284</v>
      </c>
      <c r="X69" s="668" t="s">
        <v>283</v>
      </c>
      <c r="Y69" s="1451">
        <v>0</v>
      </c>
      <c r="Z69" s="1451">
        <v>0</v>
      </c>
      <c r="AA69" s="631" t="s">
        <v>282</v>
      </c>
      <c r="AB69" s="718"/>
      <c r="AC69" s="718"/>
      <c r="AD69" s="1284" t="s">
        <v>2020</v>
      </c>
      <c r="AE69" s="630" t="s">
        <v>281</v>
      </c>
      <c r="AF69" s="1394" t="s">
        <v>281</v>
      </c>
      <c r="AG69" s="627" t="s">
        <v>281</v>
      </c>
      <c r="AH69" s="686" t="s">
        <v>287</v>
      </c>
      <c r="AI69" s="685" t="s">
        <v>287</v>
      </c>
      <c r="AJ69" s="1391" t="s">
        <v>281</v>
      </c>
      <c r="AK69" s="685" t="s">
        <v>287</v>
      </c>
      <c r="AL69" s="685" t="s">
        <v>287</v>
      </c>
      <c r="AM69" s="685" t="s">
        <v>287</v>
      </c>
      <c r="AN69" s="685" t="s">
        <v>287</v>
      </c>
      <c r="AO69" s="685" t="s">
        <v>287</v>
      </c>
      <c r="AP69" s="1182" t="s">
        <v>281</v>
      </c>
    </row>
    <row r="70" spans="1:42" s="587" customFormat="1" ht="46.5" customHeight="1" x14ac:dyDescent="0.25">
      <c r="A70" s="718" t="s">
        <v>869</v>
      </c>
      <c r="B70" s="1195" t="s">
        <v>867</v>
      </c>
      <c r="C70" s="718" t="s">
        <v>539</v>
      </c>
      <c r="D70" s="664" t="s">
        <v>538</v>
      </c>
      <c r="E70" s="1389" t="s">
        <v>281</v>
      </c>
      <c r="F70" s="1397" t="s">
        <v>296</v>
      </c>
      <c r="G70" s="759" t="s">
        <v>543</v>
      </c>
      <c r="H70" s="715" t="s">
        <v>289</v>
      </c>
      <c r="I70" s="694" t="s">
        <v>1438</v>
      </c>
      <c r="J70" s="2797" t="s">
        <v>877</v>
      </c>
      <c r="V70" s="2627" t="s">
        <v>281</v>
      </c>
      <c r="W70" s="668" t="s">
        <v>284</v>
      </c>
      <c r="X70" s="668" t="s">
        <v>283</v>
      </c>
      <c r="Y70" s="1451">
        <v>0</v>
      </c>
      <c r="Z70" s="1451">
        <v>0</v>
      </c>
      <c r="AA70" s="631" t="s">
        <v>282</v>
      </c>
      <c r="AB70" s="718"/>
      <c r="AC70" s="718"/>
      <c r="AD70" s="1284" t="s">
        <v>2022</v>
      </c>
      <c r="AE70" s="630" t="s">
        <v>281</v>
      </c>
      <c r="AF70" s="1394" t="s">
        <v>281</v>
      </c>
      <c r="AG70" s="627" t="s">
        <v>281</v>
      </c>
      <c r="AH70" s="686" t="s">
        <v>287</v>
      </c>
      <c r="AI70" s="685" t="s">
        <v>287</v>
      </c>
      <c r="AJ70" s="1391" t="s">
        <v>281</v>
      </c>
      <c r="AK70" s="685" t="s">
        <v>287</v>
      </c>
      <c r="AL70" s="685" t="s">
        <v>287</v>
      </c>
      <c r="AM70" s="685" t="s">
        <v>287</v>
      </c>
      <c r="AN70" s="685" t="s">
        <v>287</v>
      </c>
      <c r="AO70" s="685" t="s">
        <v>287</v>
      </c>
      <c r="AP70" s="1182" t="s">
        <v>281</v>
      </c>
    </row>
    <row r="71" spans="1:42" s="587" customFormat="1" ht="43.5" customHeight="1" x14ac:dyDescent="0.25">
      <c r="A71" s="718" t="s">
        <v>869</v>
      </c>
      <c r="B71" s="1195" t="s">
        <v>867</v>
      </c>
      <c r="C71" s="718" t="s">
        <v>539</v>
      </c>
      <c r="D71" s="664" t="s">
        <v>538</v>
      </c>
      <c r="E71" s="1389" t="s">
        <v>281</v>
      </c>
      <c r="F71" s="1397" t="s">
        <v>296</v>
      </c>
      <c r="G71" s="759" t="s">
        <v>543</v>
      </c>
      <c r="H71" s="715" t="s">
        <v>289</v>
      </c>
      <c r="I71" s="694" t="s">
        <v>1438</v>
      </c>
      <c r="J71" s="2797" t="s">
        <v>877</v>
      </c>
      <c r="V71" s="2627" t="s">
        <v>281</v>
      </c>
      <c r="W71" s="668" t="s">
        <v>284</v>
      </c>
      <c r="X71" s="668" t="s">
        <v>283</v>
      </c>
      <c r="Y71" s="1451">
        <v>0</v>
      </c>
      <c r="Z71" s="1451">
        <v>0</v>
      </c>
      <c r="AA71" s="631" t="s">
        <v>282</v>
      </c>
      <c r="AB71" s="718"/>
      <c r="AC71" s="718"/>
      <c r="AD71" s="1284" t="s">
        <v>281</v>
      </c>
      <c r="AE71" s="630" t="s">
        <v>281</v>
      </c>
      <c r="AF71" s="1394" t="s">
        <v>281</v>
      </c>
      <c r="AG71" s="627" t="s">
        <v>281</v>
      </c>
      <c r="AH71" s="686" t="s">
        <v>287</v>
      </c>
      <c r="AI71" s="685" t="s">
        <v>287</v>
      </c>
      <c r="AJ71" s="1391" t="s">
        <v>281</v>
      </c>
      <c r="AK71" s="685" t="s">
        <v>287</v>
      </c>
      <c r="AL71" s="685" t="s">
        <v>287</v>
      </c>
      <c r="AM71" s="685" t="s">
        <v>287</v>
      </c>
      <c r="AN71" s="685" t="s">
        <v>287</v>
      </c>
      <c r="AO71" s="685" t="s">
        <v>287</v>
      </c>
      <c r="AP71" s="1182" t="s">
        <v>281</v>
      </c>
    </row>
    <row r="72" spans="1:42" s="587" customFormat="1" ht="40.5" customHeight="1" x14ac:dyDescent="0.25">
      <c r="A72" s="718" t="s">
        <v>869</v>
      </c>
      <c r="B72" s="1195" t="s">
        <v>867</v>
      </c>
      <c r="C72" s="718" t="s">
        <v>539</v>
      </c>
      <c r="D72" s="664" t="s">
        <v>538</v>
      </c>
      <c r="E72" s="1389" t="s">
        <v>281</v>
      </c>
      <c r="F72" s="1397" t="s">
        <v>296</v>
      </c>
      <c r="G72" s="759" t="s">
        <v>543</v>
      </c>
      <c r="H72" s="715" t="s">
        <v>289</v>
      </c>
      <c r="I72" s="694" t="s">
        <v>1438</v>
      </c>
      <c r="J72" s="2797" t="s">
        <v>877</v>
      </c>
      <c r="V72" s="2627" t="s">
        <v>281</v>
      </c>
      <c r="W72" s="668" t="s">
        <v>284</v>
      </c>
      <c r="X72" s="668" t="s">
        <v>283</v>
      </c>
      <c r="Y72" s="1451">
        <v>0</v>
      </c>
      <c r="Z72" s="1451">
        <v>0</v>
      </c>
      <c r="AA72" s="631" t="s">
        <v>282</v>
      </c>
      <c r="AB72" s="718"/>
      <c r="AC72" s="718"/>
      <c r="AD72" s="1284" t="s">
        <v>2024</v>
      </c>
      <c r="AE72" s="630" t="s">
        <v>281</v>
      </c>
      <c r="AF72" s="1394" t="s">
        <v>281</v>
      </c>
      <c r="AG72" s="627" t="s">
        <v>281</v>
      </c>
      <c r="AH72" s="686" t="s">
        <v>287</v>
      </c>
      <c r="AI72" s="685" t="s">
        <v>287</v>
      </c>
      <c r="AJ72" s="1391" t="s">
        <v>281</v>
      </c>
      <c r="AK72" s="685" t="s">
        <v>287</v>
      </c>
      <c r="AL72" s="685" t="s">
        <v>287</v>
      </c>
      <c r="AM72" s="685" t="s">
        <v>287</v>
      </c>
      <c r="AN72" s="685" t="s">
        <v>287</v>
      </c>
      <c r="AO72" s="685" t="s">
        <v>287</v>
      </c>
      <c r="AP72" s="1182" t="s">
        <v>281</v>
      </c>
    </row>
    <row r="73" spans="1:42" s="587" customFormat="1" ht="37.5" customHeight="1" x14ac:dyDescent="0.25">
      <c r="A73" s="718" t="s">
        <v>869</v>
      </c>
      <c r="B73" s="1195" t="s">
        <v>867</v>
      </c>
      <c r="C73" s="718" t="s">
        <v>539</v>
      </c>
      <c r="D73" s="664" t="s">
        <v>538</v>
      </c>
      <c r="E73" s="1389" t="s">
        <v>281</v>
      </c>
      <c r="F73" s="1397" t="s">
        <v>296</v>
      </c>
      <c r="G73" s="759" t="s">
        <v>543</v>
      </c>
      <c r="H73" s="715" t="s">
        <v>289</v>
      </c>
      <c r="I73" s="694" t="s">
        <v>1438</v>
      </c>
      <c r="J73" s="2797" t="s">
        <v>877</v>
      </c>
      <c r="V73" s="2627" t="s">
        <v>281</v>
      </c>
      <c r="W73" s="668" t="s">
        <v>284</v>
      </c>
      <c r="X73" s="668" t="s">
        <v>283</v>
      </c>
      <c r="Y73" s="1451">
        <v>0</v>
      </c>
      <c r="Z73" s="1451">
        <v>0</v>
      </c>
      <c r="AA73" s="631" t="s">
        <v>282</v>
      </c>
      <c r="AB73" s="718"/>
      <c r="AC73" s="718"/>
      <c r="AD73" s="1284" t="s">
        <v>2026</v>
      </c>
      <c r="AE73" s="630" t="s">
        <v>281</v>
      </c>
      <c r="AF73" s="1394" t="s">
        <v>281</v>
      </c>
      <c r="AG73" s="627" t="s">
        <v>281</v>
      </c>
      <c r="AH73" s="686" t="s">
        <v>287</v>
      </c>
      <c r="AI73" s="685" t="s">
        <v>287</v>
      </c>
      <c r="AJ73" s="1391" t="s">
        <v>281</v>
      </c>
      <c r="AK73" s="685" t="s">
        <v>287</v>
      </c>
      <c r="AL73" s="685" t="s">
        <v>287</v>
      </c>
      <c r="AM73" s="685" t="s">
        <v>287</v>
      </c>
      <c r="AN73" s="685" t="s">
        <v>287</v>
      </c>
      <c r="AO73" s="685" t="s">
        <v>287</v>
      </c>
      <c r="AP73" s="1182" t="s">
        <v>281</v>
      </c>
    </row>
    <row r="74" spans="1:42" s="587" customFormat="1" ht="42.75" customHeight="1" x14ac:dyDescent="0.25">
      <c r="A74" s="718" t="s">
        <v>869</v>
      </c>
      <c r="B74" s="1195" t="s">
        <v>867</v>
      </c>
      <c r="C74" s="718" t="s">
        <v>539</v>
      </c>
      <c r="D74" s="664" t="s">
        <v>538</v>
      </c>
      <c r="E74" s="1389" t="s">
        <v>281</v>
      </c>
      <c r="F74" s="1397" t="s">
        <v>296</v>
      </c>
      <c r="G74" s="759" t="s">
        <v>543</v>
      </c>
      <c r="H74" s="715" t="s">
        <v>289</v>
      </c>
      <c r="I74" s="694" t="s">
        <v>1438</v>
      </c>
      <c r="J74" s="2797" t="s">
        <v>877</v>
      </c>
      <c r="V74" s="2627" t="s">
        <v>281</v>
      </c>
      <c r="W74" s="668" t="s">
        <v>284</v>
      </c>
      <c r="X74" s="668" t="s">
        <v>283</v>
      </c>
      <c r="Y74" s="1451">
        <v>0</v>
      </c>
      <c r="Z74" s="1451">
        <v>0</v>
      </c>
      <c r="AA74" s="631" t="s">
        <v>282</v>
      </c>
      <c r="AB74" s="718"/>
      <c r="AC74" s="718"/>
      <c r="AD74" s="1284" t="s">
        <v>281</v>
      </c>
      <c r="AE74" s="630" t="s">
        <v>281</v>
      </c>
      <c r="AF74" s="1394" t="s">
        <v>281</v>
      </c>
      <c r="AG74" s="627" t="s">
        <v>281</v>
      </c>
      <c r="AH74" s="686" t="s">
        <v>287</v>
      </c>
      <c r="AI74" s="685" t="s">
        <v>287</v>
      </c>
      <c r="AJ74" s="1391" t="s">
        <v>281</v>
      </c>
      <c r="AK74" s="685" t="s">
        <v>287</v>
      </c>
      <c r="AL74" s="685" t="s">
        <v>287</v>
      </c>
      <c r="AM74" s="685" t="s">
        <v>287</v>
      </c>
      <c r="AN74" s="685" t="s">
        <v>287</v>
      </c>
      <c r="AO74" s="685" t="s">
        <v>287</v>
      </c>
      <c r="AP74" s="1182" t="s">
        <v>281</v>
      </c>
    </row>
    <row r="75" spans="1:42" s="587" customFormat="1" ht="43.5" customHeight="1" x14ac:dyDescent="0.25">
      <c r="A75" s="718" t="s">
        <v>869</v>
      </c>
      <c r="B75" s="1195" t="s">
        <v>867</v>
      </c>
      <c r="C75" s="718" t="s">
        <v>539</v>
      </c>
      <c r="D75" s="664" t="s">
        <v>538</v>
      </c>
      <c r="E75" s="1389" t="s">
        <v>281</v>
      </c>
      <c r="F75" s="1397" t="s">
        <v>296</v>
      </c>
      <c r="G75" s="759" t="s">
        <v>543</v>
      </c>
      <c r="H75" s="715" t="s">
        <v>289</v>
      </c>
      <c r="I75" s="694" t="s">
        <v>1438</v>
      </c>
      <c r="J75" s="2797" t="s">
        <v>877</v>
      </c>
      <c r="V75" s="2627" t="s">
        <v>281</v>
      </c>
      <c r="W75" s="668" t="s">
        <v>284</v>
      </c>
      <c r="X75" s="668" t="s">
        <v>283</v>
      </c>
      <c r="Y75" s="1451">
        <v>0</v>
      </c>
      <c r="Z75" s="1451">
        <v>0</v>
      </c>
      <c r="AA75" s="631" t="s">
        <v>282</v>
      </c>
      <c r="AB75" s="718"/>
      <c r="AC75" s="718"/>
      <c r="AD75" s="1284" t="s">
        <v>2029</v>
      </c>
      <c r="AE75" s="630" t="s">
        <v>281</v>
      </c>
      <c r="AF75" s="1394" t="s">
        <v>281</v>
      </c>
      <c r="AG75" s="627" t="s">
        <v>281</v>
      </c>
      <c r="AH75" s="686" t="s">
        <v>287</v>
      </c>
      <c r="AI75" s="685" t="s">
        <v>287</v>
      </c>
      <c r="AJ75" s="1391" t="s">
        <v>281</v>
      </c>
      <c r="AK75" s="685" t="s">
        <v>287</v>
      </c>
      <c r="AL75" s="685" t="s">
        <v>287</v>
      </c>
      <c r="AM75" s="685" t="s">
        <v>287</v>
      </c>
      <c r="AN75" s="685" t="s">
        <v>287</v>
      </c>
      <c r="AO75" s="685" t="s">
        <v>287</v>
      </c>
      <c r="AP75" s="1182" t="s">
        <v>281</v>
      </c>
    </row>
    <row r="76" spans="1:42" s="587" customFormat="1" ht="44.25" customHeight="1" x14ac:dyDescent="0.25">
      <c r="A76" s="718" t="s">
        <v>869</v>
      </c>
      <c r="B76" s="1195" t="s">
        <v>867</v>
      </c>
      <c r="C76" s="718" t="s">
        <v>539</v>
      </c>
      <c r="D76" s="664" t="s">
        <v>538</v>
      </c>
      <c r="E76" s="1389" t="s">
        <v>281</v>
      </c>
      <c r="F76" s="1397" t="s">
        <v>296</v>
      </c>
      <c r="G76" s="759" t="s">
        <v>543</v>
      </c>
      <c r="H76" s="715" t="s">
        <v>289</v>
      </c>
      <c r="I76" s="694" t="s">
        <v>1438</v>
      </c>
      <c r="J76" s="2797" t="s">
        <v>877</v>
      </c>
      <c r="V76" s="2627" t="s">
        <v>281</v>
      </c>
      <c r="W76" s="668" t="s">
        <v>284</v>
      </c>
      <c r="X76" s="668" t="s">
        <v>283</v>
      </c>
      <c r="Y76" s="1451">
        <v>0</v>
      </c>
      <c r="Z76" s="1451">
        <v>0</v>
      </c>
      <c r="AA76" s="631" t="s">
        <v>282</v>
      </c>
      <c r="AB76" s="718"/>
      <c r="AC76" s="718"/>
      <c r="AD76" s="1284" t="s">
        <v>2031</v>
      </c>
      <c r="AE76" s="630" t="s">
        <v>281</v>
      </c>
      <c r="AF76" s="1394" t="s">
        <v>281</v>
      </c>
      <c r="AG76" s="627" t="s">
        <v>281</v>
      </c>
      <c r="AH76" s="686" t="s">
        <v>287</v>
      </c>
      <c r="AI76" s="685" t="s">
        <v>287</v>
      </c>
      <c r="AJ76" s="1391" t="s">
        <v>281</v>
      </c>
      <c r="AK76" s="685" t="s">
        <v>287</v>
      </c>
      <c r="AL76" s="685" t="s">
        <v>287</v>
      </c>
      <c r="AM76" s="685" t="s">
        <v>287</v>
      </c>
      <c r="AN76" s="685" t="s">
        <v>287</v>
      </c>
      <c r="AO76" s="685" t="s">
        <v>287</v>
      </c>
      <c r="AP76" s="1182" t="s">
        <v>281</v>
      </c>
    </row>
    <row r="77" spans="1:42" s="587" customFormat="1" ht="43.5" customHeight="1" x14ac:dyDescent="0.25">
      <c r="A77" s="718" t="s">
        <v>869</v>
      </c>
      <c r="B77" s="1195" t="s">
        <v>867</v>
      </c>
      <c r="C77" s="718" t="s">
        <v>539</v>
      </c>
      <c r="D77" s="664" t="s">
        <v>538</v>
      </c>
      <c r="E77" s="1389" t="s">
        <v>281</v>
      </c>
      <c r="F77" s="1397" t="s">
        <v>296</v>
      </c>
      <c r="G77" s="759" t="s">
        <v>543</v>
      </c>
      <c r="H77" s="715" t="s">
        <v>289</v>
      </c>
      <c r="I77" s="694" t="s">
        <v>1438</v>
      </c>
      <c r="J77" s="2797" t="s">
        <v>877</v>
      </c>
      <c r="V77" s="2627" t="s">
        <v>281</v>
      </c>
      <c r="W77" s="668" t="s">
        <v>284</v>
      </c>
      <c r="X77" s="668" t="s">
        <v>283</v>
      </c>
      <c r="Y77" s="1451">
        <v>0</v>
      </c>
      <c r="Z77" s="1451">
        <v>0</v>
      </c>
      <c r="AA77" s="631" t="s">
        <v>282</v>
      </c>
      <c r="AB77" s="718"/>
      <c r="AC77" s="718"/>
      <c r="AD77" s="1284" t="s">
        <v>2032</v>
      </c>
      <c r="AE77" s="630" t="s">
        <v>281</v>
      </c>
      <c r="AF77" s="1394" t="s">
        <v>281</v>
      </c>
      <c r="AG77" s="627" t="s">
        <v>281</v>
      </c>
      <c r="AH77" s="686" t="s">
        <v>287</v>
      </c>
      <c r="AI77" s="685" t="s">
        <v>287</v>
      </c>
      <c r="AJ77" s="1391" t="s">
        <v>281</v>
      </c>
      <c r="AK77" s="685" t="s">
        <v>287</v>
      </c>
      <c r="AL77" s="685" t="s">
        <v>287</v>
      </c>
      <c r="AM77" s="685" t="s">
        <v>287</v>
      </c>
      <c r="AN77" s="685" t="s">
        <v>287</v>
      </c>
      <c r="AO77" s="685" t="s">
        <v>287</v>
      </c>
      <c r="AP77" s="1182" t="s">
        <v>281</v>
      </c>
    </row>
    <row r="78" spans="1:42" s="587" customFormat="1" ht="45" customHeight="1" x14ac:dyDescent="0.25">
      <c r="A78" s="718" t="s">
        <v>869</v>
      </c>
      <c r="B78" s="1195" t="s">
        <v>867</v>
      </c>
      <c r="C78" s="718" t="s">
        <v>539</v>
      </c>
      <c r="D78" s="664" t="s">
        <v>538</v>
      </c>
      <c r="E78" s="1389" t="s">
        <v>281</v>
      </c>
      <c r="F78" s="1397" t="s">
        <v>296</v>
      </c>
      <c r="G78" s="759" t="s">
        <v>543</v>
      </c>
      <c r="H78" s="715" t="s">
        <v>289</v>
      </c>
      <c r="I78" s="694" t="s">
        <v>1438</v>
      </c>
      <c r="J78" s="2797" t="s">
        <v>877</v>
      </c>
      <c r="V78" s="2627" t="s">
        <v>281</v>
      </c>
      <c r="W78" s="668" t="s">
        <v>284</v>
      </c>
      <c r="X78" s="668" t="s">
        <v>283</v>
      </c>
      <c r="Y78" s="1451">
        <v>0</v>
      </c>
      <c r="Z78" s="1451">
        <v>0</v>
      </c>
      <c r="AA78" s="631" t="s">
        <v>282</v>
      </c>
      <c r="AB78" s="718"/>
      <c r="AC78" s="718"/>
      <c r="AD78" s="1284" t="s">
        <v>2034</v>
      </c>
      <c r="AE78" s="630" t="s">
        <v>281</v>
      </c>
      <c r="AF78" s="1394" t="s">
        <v>281</v>
      </c>
      <c r="AG78" s="627" t="s">
        <v>281</v>
      </c>
      <c r="AH78" s="686" t="s">
        <v>287</v>
      </c>
      <c r="AI78" s="685" t="s">
        <v>287</v>
      </c>
      <c r="AJ78" s="1391" t="s">
        <v>281</v>
      </c>
      <c r="AK78" s="685" t="s">
        <v>287</v>
      </c>
      <c r="AL78" s="685" t="s">
        <v>287</v>
      </c>
      <c r="AM78" s="685" t="s">
        <v>287</v>
      </c>
      <c r="AN78" s="685" t="s">
        <v>287</v>
      </c>
      <c r="AO78" s="685" t="s">
        <v>287</v>
      </c>
      <c r="AP78" s="1182" t="s">
        <v>281</v>
      </c>
    </row>
    <row r="79" spans="1:42" s="587" customFormat="1" ht="43.5" customHeight="1" x14ac:dyDescent="0.25">
      <c r="A79" s="1549" t="s">
        <v>869</v>
      </c>
      <c r="B79" s="1195" t="s">
        <v>867</v>
      </c>
      <c r="C79" s="1549" t="s">
        <v>539</v>
      </c>
      <c r="D79" s="1581" t="s">
        <v>538</v>
      </c>
      <c r="E79" s="628" t="s">
        <v>281</v>
      </c>
      <c r="F79" s="1397" t="s">
        <v>296</v>
      </c>
      <c r="G79" s="1557" t="s">
        <v>543</v>
      </c>
      <c r="H79" s="1554" t="s">
        <v>289</v>
      </c>
      <c r="I79" s="1625" t="s">
        <v>1438</v>
      </c>
      <c r="J79" s="2495" t="s">
        <v>877</v>
      </c>
      <c r="V79" s="2627" t="s">
        <v>281</v>
      </c>
      <c r="W79" s="668" t="s">
        <v>284</v>
      </c>
      <c r="X79" s="668" t="s">
        <v>283</v>
      </c>
      <c r="Y79" s="1451">
        <v>1</v>
      </c>
      <c r="Z79" s="1451">
        <v>1</v>
      </c>
      <c r="AA79" s="631" t="s">
        <v>282</v>
      </c>
      <c r="AB79" s="718"/>
      <c r="AC79" s="718"/>
      <c r="AD79" s="1284"/>
      <c r="AE79" s="630" t="s">
        <v>281</v>
      </c>
      <c r="AF79" s="1394" t="s">
        <v>281</v>
      </c>
      <c r="AG79" s="627" t="s">
        <v>281</v>
      </c>
      <c r="AH79" s="686" t="s">
        <v>287</v>
      </c>
      <c r="AI79" s="685" t="s">
        <v>287</v>
      </c>
      <c r="AJ79" s="1391" t="s">
        <v>281</v>
      </c>
      <c r="AK79" s="685" t="s">
        <v>287</v>
      </c>
      <c r="AL79" s="685" t="s">
        <v>287</v>
      </c>
      <c r="AM79" s="685" t="s">
        <v>287</v>
      </c>
      <c r="AN79" s="685" t="s">
        <v>287</v>
      </c>
      <c r="AO79" s="685" t="s">
        <v>287</v>
      </c>
      <c r="AP79" s="1182" t="s">
        <v>281</v>
      </c>
    </row>
    <row r="80" spans="1:42" s="587" customFormat="1" ht="45.75" customHeight="1" x14ac:dyDescent="0.25">
      <c r="A80" s="1549" t="s">
        <v>869</v>
      </c>
      <c r="B80" s="1195" t="s">
        <v>867</v>
      </c>
      <c r="C80" s="1549" t="s">
        <v>539</v>
      </c>
      <c r="D80" s="1581" t="s">
        <v>538</v>
      </c>
      <c r="E80" s="628" t="s">
        <v>281</v>
      </c>
      <c r="F80" s="1397" t="s">
        <v>296</v>
      </c>
      <c r="G80" s="1557" t="s">
        <v>543</v>
      </c>
      <c r="H80" s="1554" t="s">
        <v>289</v>
      </c>
      <c r="I80" s="1625" t="s">
        <v>1438</v>
      </c>
      <c r="J80" s="2495" t="s">
        <v>877</v>
      </c>
      <c r="V80" s="2627" t="s">
        <v>281</v>
      </c>
      <c r="W80" s="668" t="s">
        <v>284</v>
      </c>
      <c r="X80" s="668" t="s">
        <v>283</v>
      </c>
      <c r="Y80" s="1451">
        <v>0</v>
      </c>
      <c r="Z80" s="1451">
        <v>0</v>
      </c>
      <c r="AA80" s="631" t="s">
        <v>282</v>
      </c>
      <c r="AB80" s="718"/>
      <c r="AC80" s="718"/>
      <c r="AD80" s="1284"/>
      <c r="AE80" s="630" t="s">
        <v>281</v>
      </c>
      <c r="AF80" s="1394" t="s">
        <v>281</v>
      </c>
      <c r="AG80" s="627" t="s">
        <v>281</v>
      </c>
      <c r="AH80" s="686" t="s">
        <v>287</v>
      </c>
      <c r="AI80" s="685" t="s">
        <v>287</v>
      </c>
      <c r="AJ80" s="1391" t="s">
        <v>281</v>
      </c>
      <c r="AK80" s="685" t="s">
        <v>287</v>
      </c>
      <c r="AL80" s="685" t="s">
        <v>287</v>
      </c>
      <c r="AM80" s="685" t="s">
        <v>287</v>
      </c>
      <c r="AN80" s="685" t="s">
        <v>287</v>
      </c>
      <c r="AO80" s="685" t="s">
        <v>287</v>
      </c>
      <c r="AP80" s="1182" t="s">
        <v>281</v>
      </c>
    </row>
    <row r="81" spans="1:46" s="587" customFormat="1" ht="47.25" customHeight="1" x14ac:dyDescent="0.25">
      <c r="A81" s="1549" t="s">
        <v>869</v>
      </c>
      <c r="B81" s="1183" t="s">
        <v>867</v>
      </c>
      <c r="C81" s="1592" t="s">
        <v>539</v>
      </c>
      <c r="D81" s="1581" t="s">
        <v>538</v>
      </c>
      <c r="E81" s="628" t="s">
        <v>281</v>
      </c>
      <c r="F81" s="1397" t="s">
        <v>296</v>
      </c>
      <c r="G81" s="1557" t="s">
        <v>2323</v>
      </c>
      <c r="H81" s="1554" t="s">
        <v>289</v>
      </c>
      <c r="I81" s="1625" t="s">
        <v>1438</v>
      </c>
      <c r="J81" s="1556">
        <v>2013</v>
      </c>
      <c r="V81" s="2627" t="s">
        <v>281</v>
      </c>
      <c r="W81" s="668" t="s">
        <v>284</v>
      </c>
      <c r="X81" s="668" t="s">
        <v>283</v>
      </c>
      <c r="Y81" s="1451">
        <v>1</v>
      </c>
      <c r="Z81" s="1451">
        <v>1</v>
      </c>
      <c r="AA81" s="631" t="s">
        <v>282</v>
      </c>
      <c r="AB81" s="718"/>
      <c r="AC81" s="718"/>
      <c r="AD81" s="1284"/>
      <c r="AE81" s="630" t="s">
        <v>281</v>
      </c>
      <c r="AF81" s="1394" t="s">
        <v>281</v>
      </c>
      <c r="AG81" s="627" t="s">
        <v>281</v>
      </c>
      <c r="AH81" s="686" t="s">
        <v>287</v>
      </c>
      <c r="AI81" s="685" t="s">
        <v>287</v>
      </c>
      <c r="AJ81" s="1391" t="s">
        <v>281</v>
      </c>
      <c r="AK81" s="685" t="s">
        <v>287</v>
      </c>
      <c r="AL81" s="685" t="s">
        <v>287</v>
      </c>
      <c r="AM81" s="685" t="s">
        <v>287</v>
      </c>
      <c r="AN81" s="685" t="s">
        <v>287</v>
      </c>
      <c r="AO81" s="685" t="s">
        <v>287</v>
      </c>
      <c r="AP81" s="1182" t="s">
        <v>281</v>
      </c>
    </row>
    <row r="82" spans="1:46" s="587" customFormat="1" ht="47.25" customHeight="1" x14ac:dyDescent="0.25">
      <c r="A82" s="1549" t="s">
        <v>869</v>
      </c>
      <c r="B82" s="1183" t="s">
        <v>867</v>
      </c>
      <c r="C82" s="1549" t="s">
        <v>539</v>
      </c>
      <c r="D82" s="1581" t="s">
        <v>538</v>
      </c>
      <c r="E82" s="628" t="s">
        <v>281</v>
      </c>
      <c r="F82" s="1397" t="s">
        <v>296</v>
      </c>
      <c r="G82" s="1557" t="s">
        <v>2325</v>
      </c>
      <c r="H82" s="1554" t="s">
        <v>289</v>
      </c>
      <c r="I82" s="1625" t="s">
        <v>1438</v>
      </c>
      <c r="J82" s="1556">
        <v>2013</v>
      </c>
      <c r="V82" s="2627" t="s">
        <v>281</v>
      </c>
      <c r="W82" s="668" t="s">
        <v>284</v>
      </c>
      <c r="X82" s="668" t="s">
        <v>283</v>
      </c>
      <c r="Y82" s="1587">
        <v>1</v>
      </c>
      <c r="Z82" s="1587">
        <v>1</v>
      </c>
      <c r="AA82" s="631" t="s">
        <v>282</v>
      </c>
      <c r="AB82" s="718"/>
      <c r="AC82" s="718"/>
      <c r="AD82" s="1284"/>
      <c r="AE82" s="630" t="s">
        <v>281</v>
      </c>
      <c r="AF82" s="1394" t="s">
        <v>281</v>
      </c>
      <c r="AG82" s="627" t="s">
        <v>281</v>
      </c>
      <c r="AH82" s="686" t="s">
        <v>287</v>
      </c>
      <c r="AI82" s="685" t="s">
        <v>287</v>
      </c>
      <c r="AJ82" s="1391" t="s">
        <v>281</v>
      </c>
      <c r="AK82" s="685" t="s">
        <v>287</v>
      </c>
      <c r="AL82" s="685" t="s">
        <v>287</v>
      </c>
      <c r="AM82" s="685" t="s">
        <v>287</v>
      </c>
      <c r="AN82" s="685" t="s">
        <v>287</v>
      </c>
      <c r="AO82" s="685" t="s">
        <v>287</v>
      </c>
      <c r="AP82" s="1182" t="s">
        <v>281</v>
      </c>
    </row>
    <row r="83" spans="1:46" s="587" customFormat="1" ht="43.5" customHeight="1" x14ac:dyDescent="0.25">
      <c r="A83" s="1549" t="s">
        <v>869</v>
      </c>
      <c r="B83" s="1183" t="s">
        <v>867</v>
      </c>
      <c r="C83" s="1549" t="s">
        <v>539</v>
      </c>
      <c r="D83" s="1581" t="s">
        <v>538</v>
      </c>
      <c r="E83" s="628" t="s">
        <v>281</v>
      </c>
      <c r="F83" s="1397" t="s">
        <v>296</v>
      </c>
      <c r="G83" s="1557" t="s">
        <v>2542</v>
      </c>
      <c r="H83" s="1554" t="s">
        <v>289</v>
      </c>
      <c r="I83" s="1625" t="s">
        <v>1438</v>
      </c>
      <c r="J83" s="1556">
        <v>2013</v>
      </c>
      <c r="V83" s="2627" t="s">
        <v>281</v>
      </c>
      <c r="W83" s="668" t="s">
        <v>284</v>
      </c>
      <c r="X83" s="668" t="s">
        <v>283</v>
      </c>
      <c r="Y83" s="1587">
        <v>1</v>
      </c>
      <c r="Z83" s="1587">
        <v>1</v>
      </c>
      <c r="AA83" s="631" t="s">
        <v>282</v>
      </c>
      <c r="AB83" s="718"/>
      <c r="AC83" s="718"/>
      <c r="AD83" s="1284"/>
      <c r="AE83" s="630" t="s">
        <v>281</v>
      </c>
      <c r="AF83" s="1394" t="s">
        <v>281</v>
      </c>
      <c r="AG83" s="627" t="s">
        <v>281</v>
      </c>
      <c r="AH83" s="686" t="s">
        <v>287</v>
      </c>
      <c r="AI83" s="685" t="s">
        <v>287</v>
      </c>
      <c r="AJ83" s="1391" t="s">
        <v>281</v>
      </c>
      <c r="AK83" s="685" t="s">
        <v>287</v>
      </c>
      <c r="AL83" s="685" t="s">
        <v>287</v>
      </c>
      <c r="AM83" s="685" t="s">
        <v>287</v>
      </c>
      <c r="AN83" s="685" t="s">
        <v>287</v>
      </c>
      <c r="AO83" s="685" t="s">
        <v>287</v>
      </c>
      <c r="AP83" s="1182" t="s">
        <v>281</v>
      </c>
    </row>
    <row r="84" spans="1:46" s="587" customFormat="1" ht="45" customHeight="1" x14ac:dyDescent="0.25">
      <c r="A84" s="1549" t="s">
        <v>869</v>
      </c>
      <c r="B84" s="1183" t="s">
        <v>867</v>
      </c>
      <c r="C84" s="1549" t="s">
        <v>539</v>
      </c>
      <c r="D84" s="1581" t="s">
        <v>538</v>
      </c>
      <c r="E84" s="628" t="s">
        <v>281</v>
      </c>
      <c r="F84" s="1397" t="s">
        <v>296</v>
      </c>
      <c r="G84" s="1557" t="s">
        <v>2328</v>
      </c>
      <c r="H84" s="1554" t="s">
        <v>289</v>
      </c>
      <c r="I84" s="1625" t="s">
        <v>1438</v>
      </c>
      <c r="J84" s="1556">
        <v>2013</v>
      </c>
      <c r="V84" s="2627" t="s">
        <v>281</v>
      </c>
      <c r="W84" s="668" t="s">
        <v>284</v>
      </c>
      <c r="X84" s="668" t="s">
        <v>283</v>
      </c>
      <c r="Y84" s="1587">
        <v>1</v>
      </c>
      <c r="Z84" s="1587">
        <v>1</v>
      </c>
      <c r="AA84" s="631" t="s">
        <v>282</v>
      </c>
      <c r="AB84" s="718"/>
      <c r="AC84" s="718"/>
      <c r="AD84" s="1284"/>
      <c r="AE84" s="630" t="s">
        <v>281</v>
      </c>
      <c r="AF84" s="1394" t="s">
        <v>281</v>
      </c>
      <c r="AG84" s="627" t="s">
        <v>281</v>
      </c>
      <c r="AH84" s="686" t="s">
        <v>287</v>
      </c>
      <c r="AI84" s="685" t="s">
        <v>287</v>
      </c>
      <c r="AJ84" s="1391" t="s">
        <v>281</v>
      </c>
      <c r="AK84" s="685" t="s">
        <v>287</v>
      </c>
      <c r="AL84" s="685" t="s">
        <v>287</v>
      </c>
      <c r="AM84" s="685" t="s">
        <v>287</v>
      </c>
      <c r="AN84" s="685" t="s">
        <v>287</v>
      </c>
      <c r="AO84" s="685" t="s">
        <v>287</v>
      </c>
      <c r="AP84" s="1182" t="s">
        <v>281</v>
      </c>
    </row>
    <row r="85" spans="1:46" s="587" customFormat="1" ht="42.75" customHeight="1" x14ac:dyDescent="0.25">
      <c r="A85" s="1549" t="s">
        <v>869</v>
      </c>
      <c r="B85" s="1183" t="s">
        <v>867</v>
      </c>
      <c r="C85" s="1549" t="s">
        <v>539</v>
      </c>
      <c r="D85" s="1581" t="s">
        <v>538</v>
      </c>
      <c r="E85" s="628" t="s">
        <v>281</v>
      </c>
      <c r="F85" s="1397" t="s">
        <v>296</v>
      </c>
      <c r="G85" s="1557" t="s">
        <v>2329</v>
      </c>
      <c r="H85" s="1554" t="s">
        <v>289</v>
      </c>
      <c r="I85" s="1625" t="s">
        <v>1438</v>
      </c>
      <c r="J85" s="1556">
        <v>2013</v>
      </c>
      <c r="V85" s="2627" t="s">
        <v>281</v>
      </c>
      <c r="W85" s="668" t="s">
        <v>284</v>
      </c>
      <c r="X85" s="668" t="s">
        <v>283</v>
      </c>
      <c r="Y85" s="1587">
        <v>1</v>
      </c>
      <c r="Z85" s="1587">
        <v>1</v>
      </c>
      <c r="AA85" s="631" t="s">
        <v>282</v>
      </c>
      <c r="AB85" s="718"/>
      <c r="AC85" s="718"/>
      <c r="AD85" s="1284"/>
      <c r="AE85" s="630" t="s">
        <v>281</v>
      </c>
      <c r="AF85" s="1394" t="s">
        <v>281</v>
      </c>
      <c r="AG85" s="627" t="s">
        <v>281</v>
      </c>
      <c r="AH85" s="686" t="s">
        <v>287</v>
      </c>
      <c r="AI85" s="685" t="s">
        <v>287</v>
      </c>
      <c r="AJ85" s="1391" t="s">
        <v>281</v>
      </c>
      <c r="AK85" s="685" t="s">
        <v>287</v>
      </c>
      <c r="AL85" s="685" t="s">
        <v>287</v>
      </c>
      <c r="AM85" s="685" t="s">
        <v>287</v>
      </c>
      <c r="AN85" s="685" t="s">
        <v>287</v>
      </c>
      <c r="AO85" s="685" t="s">
        <v>287</v>
      </c>
      <c r="AP85" s="1182" t="s">
        <v>281</v>
      </c>
    </row>
    <row r="86" spans="1:46" s="17" customFormat="1" ht="16.5" x14ac:dyDescent="0.25">
      <c r="A86" s="228"/>
      <c r="B86" s="228"/>
      <c r="C86" s="228"/>
      <c r="D86" s="228"/>
      <c r="E86" s="1406"/>
      <c r="F86" s="228"/>
      <c r="G86" s="318"/>
      <c r="H86" s="228"/>
      <c r="I86" s="228"/>
      <c r="J86" s="2759"/>
      <c r="V86" s="2763"/>
      <c r="W86" s="537"/>
      <c r="X86" s="209"/>
      <c r="Y86" s="45">
        <f>SUM(Y87)</f>
        <v>1</v>
      </c>
      <c r="Z86" s="95">
        <f>SUM(Z87)</f>
        <v>1</v>
      </c>
      <c r="AA86" s="209"/>
      <c r="AB86" s="209"/>
      <c r="AC86" s="209"/>
      <c r="AD86" s="209"/>
      <c r="AE86" s="216"/>
      <c r="AF86" s="209"/>
      <c r="AG86" s="209"/>
      <c r="AH86" s="209"/>
      <c r="AI86" s="209"/>
      <c r="AJ86" s="209"/>
      <c r="AK86" s="129"/>
      <c r="AL86" s="129"/>
      <c r="AM86" s="190"/>
      <c r="AN86" s="190"/>
      <c r="AO86" s="190"/>
      <c r="AP86" s="190"/>
      <c r="AQ86" s="190"/>
    </row>
    <row r="87" spans="1:46" s="17" customFormat="1" ht="15.75" x14ac:dyDescent="0.25">
      <c r="A87" s="101"/>
      <c r="B87" s="101"/>
      <c r="C87" s="101"/>
      <c r="D87" s="101"/>
      <c r="E87" s="101"/>
      <c r="F87" s="101"/>
      <c r="G87" s="101"/>
      <c r="H87" s="101"/>
      <c r="I87" s="101"/>
      <c r="J87" s="2785"/>
      <c r="V87" s="2764"/>
      <c r="W87" s="138"/>
      <c r="X87" s="59"/>
      <c r="Y87" s="138">
        <f>SUM(Y88:Y88)</f>
        <v>1</v>
      </c>
      <c r="Z87" s="138">
        <f>SUM(Z88:Z88)</f>
        <v>1</v>
      </c>
      <c r="AA87" s="148"/>
      <c r="AB87" s="147"/>
      <c r="AC87" s="147"/>
      <c r="AD87" s="200"/>
      <c r="AE87" s="200"/>
      <c r="AF87" s="101"/>
      <c r="AG87" s="101"/>
      <c r="AH87" s="101"/>
      <c r="AI87" s="101"/>
      <c r="AJ87" s="101"/>
      <c r="AK87" s="129"/>
      <c r="AL87" s="129"/>
      <c r="AM87" s="129"/>
      <c r="AN87" s="129"/>
      <c r="AO87" s="129"/>
      <c r="AP87" s="129"/>
      <c r="AQ87" s="129"/>
      <c r="AR87" s="129"/>
      <c r="AS87" s="129"/>
      <c r="AT87" s="60"/>
    </row>
    <row r="88" spans="1:46" s="587" customFormat="1" ht="38.25" x14ac:dyDescent="0.25">
      <c r="A88" s="814" t="s">
        <v>868</v>
      </c>
      <c r="B88" s="1189" t="s">
        <v>884</v>
      </c>
      <c r="C88" s="814" t="s">
        <v>539</v>
      </c>
      <c r="D88" s="814" t="s">
        <v>538</v>
      </c>
      <c r="E88" s="1447" t="s">
        <v>2046</v>
      </c>
      <c r="F88" s="592" t="s">
        <v>296</v>
      </c>
      <c r="G88" s="1293" t="s">
        <v>2047</v>
      </c>
      <c r="H88" s="1294" t="s">
        <v>289</v>
      </c>
      <c r="I88" s="1295" t="s">
        <v>906</v>
      </c>
      <c r="J88" s="2362">
        <v>2013</v>
      </c>
      <c r="V88" s="2293">
        <v>0.87</v>
      </c>
      <c r="W88" s="820">
        <v>41458</v>
      </c>
      <c r="X88" s="663" t="s">
        <v>283</v>
      </c>
      <c r="Y88" s="1450">
        <v>1</v>
      </c>
      <c r="Z88" s="1450">
        <v>1</v>
      </c>
      <c r="AA88" s="631" t="s">
        <v>282</v>
      </c>
      <c r="AB88" s="767"/>
      <c r="AC88" s="767"/>
      <c r="AD88" s="819" t="s">
        <v>2049</v>
      </c>
      <c r="AE88" s="766" t="s">
        <v>2050</v>
      </c>
      <c r="AF88" s="763" t="s">
        <v>937</v>
      </c>
      <c r="AG88" s="764">
        <v>41409</v>
      </c>
      <c r="AH88" s="763" t="s">
        <v>287</v>
      </c>
      <c r="AI88" s="764" t="s">
        <v>287</v>
      </c>
      <c r="AJ88" s="766" t="s">
        <v>944</v>
      </c>
      <c r="AK88" s="764">
        <v>41459</v>
      </c>
      <c r="AL88" s="627" t="s">
        <v>281</v>
      </c>
      <c r="AM88" s="763" t="s">
        <v>287</v>
      </c>
      <c r="AN88" s="627" t="s">
        <v>281</v>
      </c>
      <c r="AO88" s="627" t="s">
        <v>281</v>
      </c>
      <c r="AP88" s="1182" t="s">
        <v>281</v>
      </c>
    </row>
    <row r="89" spans="1:46" s="190" customFormat="1" ht="16.5" x14ac:dyDescent="0.25">
      <c r="A89" s="1407"/>
      <c r="B89" s="1407"/>
      <c r="C89" s="1407"/>
      <c r="D89" s="1407"/>
      <c r="E89" s="1407"/>
      <c r="F89" s="1407"/>
      <c r="G89" s="213"/>
      <c r="H89" s="213"/>
      <c r="I89" s="1407"/>
      <c r="J89" s="2796"/>
      <c r="V89" s="2763"/>
      <c r="W89" s="537"/>
      <c r="X89" s="209"/>
      <c r="Y89" s="45">
        <f>SUM(Y90)</f>
        <v>6</v>
      </c>
      <c r="Z89" s="95">
        <f>SUM(Z90)</f>
        <v>6</v>
      </c>
      <c r="AA89" s="209"/>
      <c r="AB89" s="209"/>
      <c r="AC89" s="209"/>
      <c r="AD89" s="209"/>
      <c r="AE89" s="209"/>
      <c r="AF89" s="209"/>
      <c r="AG89" s="209"/>
      <c r="AH89" s="209"/>
      <c r="AI89" s="209"/>
      <c r="AJ89" s="209"/>
    </row>
    <row r="90" spans="1:46" s="190" customFormat="1" ht="15.75" x14ac:dyDescent="0.25">
      <c r="A90" s="101"/>
      <c r="B90" s="100"/>
      <c r="C90" s="100"/>
      <c r="D90" s="96"/>
      <c r="E90" s="96"/>
      <c r="F90" s="96"/>
      <c r="G90" s="128"/>
      <c r="H90" s="128"/>
      <c r="I90" s="96"/>
      <c r="J90" s="2760"/>
      <c r="V90" s="2764"/>
      <c r="W90" s="138"/>
      <c r="X90" s="59"/>
      <c r="Y90" s="138">
        <f>SUM(Y91:Y126)</f>
        <v>6</v>
      </c>
      <c r="Z90" s="138">
        <f>SUM(Z91:Z126)</f>
        <v>6</v>
      </c>
      <c r="AA90" s="148"/>
      <c r="AB90" s="147"/>
      <c r="AC90" s="147"/>
      <c r="AD90" s="101"/>
      <c r="AE90" s="101"/>
      <c r="AF90" s="101"/>
      <c r="AG90" s="101"/>
      <c r="AH90" s="101"/>
      <c r="AI90" s="101"/>
      <c r="AJ90" s="101"/>
    </row>
    <row r="91" spans="1:46" s="587" customFormat="1" ht="54.75" customHeight="1" x14ac:dyDescent="0.25">
      <c r="A91" s="718" t="s">
        <v>869</v>
      </c>
      <c r="B91" s="1195" t="s">
        <v>867</v>
      </c>
      <c r="C91" s="718" t="s">
        <v>539</v>
      </c>
      <c r="D91" s="664" t="s">
        <v>538</v>
      </c>
      <c r="E91" s="1389" t="s">
        <v>281</v>
      </c>
      <c r="F91" s="1380" t="s">
        <v>1953</v>
      </c>
      <c r="G91" s="759" t="s">
        <v>543</v>
      </c>
      <c r="H91" s="715" t="s">
        <v>289</v>
      </c>
      <c r="I91" s="694" t="s">
        <v>909</v>
      </c>
      <c r="J91" s="2797" t="s">
        <v>877</v>
      </c>
      <c r="V91" s="2627" t="s">
        <v>281</v>
      </c>
      <c r="W91" s="668" t="s">
        <v>284</v>
      </c>
      <c r="X91" s="668" t="s">
        <v>283</v>
      </c>
      <c r="Y91" s="1631">
        <v>0</v>
      </c>
      <c r="Z91" s="1631">
        <v>0</v>
      </c>
      <c r="AA91" s="631" t="s">
        <v>282</v>
      </c>
      <c r="AB91" s="718"/>
      <c r="AC91" s="718"/>
      <c r="AD91" s="1284" t="s">
        <v>1956</v>
      </c>
      <c r="AE91" s="630" t="s">
        <v>281</v>
      </c>
      <c r="AF91" s="1394" t="s">
        <v>281</v>
      </c>
      <c r="AG91" s="627" t="s">
        <v>281</v>
      </c>
      <c r="AH91" s="686" t="s">
        <v>287</v>
      </c>
      <c r="AI91" s="685" t="s">
        <v>287</v>
      </c>
      <c r="AJ91" s="1391" t="s">
        <v>281</v>
      </c>
      <c r="AK91" s="685" t="s">
        <v>287</v>
      </c>
      <c r="AL91" s="685" t="s">
        <v>287</v>
      </c>
      <c r="AM91" s="685" t="s">
        <v>287</v>
      </c>
      <c r="AN91" s="685" t="s">
        <v>287</v>
      </c>
      <c r="AO91" s="685" t="s">
        <v>287</v>
      </c>
      <c r="AP91" s="1182" t="s">
        <v>281</v>
      </c>
    </row>
    <row r="92" spans="1:46" s="587" customFormat="1" ht="50.25" customHeight="1" x14ac:dyDescent="0.25">
      <c r="A92" s="718" t="s">
        <v>869</v>
      </c>
      <c r="B92" s="1195" t="s">
        <v>867</v>
      </c>
      <c r="C92" s="718" t="s">
        <v>539</v>
      </c>
      <c r="D92" s="664" t="s">
        <v>538</v>
      </c>
      <c r="E92" s="1389" t="s">
        <v>281</v>
      </c>
      <c r="F92" s="1380" t="s">
        <v>1953</v>
      </c>
      <c r="G92" s="759" t="s">
        <v>543</v>
      </c>
      <c r="H92" s="715" t="s">
        <v>289</v>
      </c>
      <c r="I92" s="694" t="s">
        <v>909</v>
      </c>
      <c r="J92" s="2797" t="s">
        <v>877</v>
      </c>
      <c r="V92" s="2627" t="s">
        <v>281</v>
      </c>
      <c r="W92" s="668" t="s">
        <v>284</v>
      </c>
      <c r="X92" s="668" t="s">
        <v>283</v>
      </c>
      <c r="Y92" s="1631">
        <v>0</v>
      </c>
      <c r="Z92" s="1631">
        <v>0</v>
      </c>
      <c r="AA92" s="631" t="s">
        <v>282</v>
      </c>
      <c r="AB92" s="718"/>
      <c r="AC92" s="718"/>
      <c r="AD92" s="1284" t="s">
        <v>1958</v>
      </c>
      <c r="AE92" s="630" t="s">
        <v>281</v>
      </c>
      <c r="AF92" s="1394" t="s">
        <v>281</v>
      </c>
      <c r="AG92" s="627" t="s">
        <v>281</v>
      </c>
      <c r="AH92" s="686" t="s">
        <v>287</v>
      </c>
      <c r="AI92" s="685" t="s">
        <v>287</v>
      </c>
      <c r="AJ92" s="1391" t="s">
        <v>281</v>
      </c>
      <c r="AK92" s="685" t="s">
        <v>287</v>
      </c>
      <c r="AL92" s="685" t="s">
        <v>287</v>
      </c>
      <c r="AM92" s="685" t="s">
        <v>287</v>
      </c>
      <c r="AN92" s="685" t="s">
        <v>287</v>
      </c>
      <c r="AO92" s="685" t="s">
        <v>287</v>
      </c>
      <c r="AP92" s="1182" t="s">
        <v>281</v>
      </c>
    </row>
    <row r="93" spans="1:46" s="587" customFormat="1" ht="52.5" customHeight="1" x14ac:dyDescent="0.25">
      <c r="A93" s="718" t="s">
        <v>869</v>
      </c>
      <c r="B93" s="1195" t="s">
        <v>867</v>
      </c>
      <c r="C93" s="718" t="s">
        <v>539</v>
      </c>
      <c r="D93" s="664" t="s">
        <v>538</v>
      </c>
      <c r="E93" s="1389" t="s">
        <v>281</v>
      </c>
      <c r="F93" s="1380" t="s">
        <v>1953</v>
      </c>
      <c r="G93" s="759" t="s">
        <v>543</v>
      </c>
      <c r="H93" s="715" t="s">
        <v>289</v>
      </c>
      <c r="I93" s="694" t="s">
        <v>909</v>
      </c>
      <c r="J93" s="2797" t="s">
        <v>877</v>
      </c>
      <c r="V93" s="2627" t="s">
        <v>281</v>
      </c>
      <c r="W93" s="668" t="s">
        <v>284</v>
      </c>
      <c r="X93" s="668" t="s">
        <v>283</v>
      </c>
      <c r="Y93" s="1631">
        <v>0</v>
      </c>
      <c r="Z93" s="1631">
        <v>0</v>
      </c>
      <c r="AA93" s="631" t="s">
        <v>282</v>
      </c>
      <c r="AB93" s="718"/>
      <c r="AC93" s="718"/>
      <c r="AD93" s="1284" t="s">
        <v>1961</v>
      </c>
      <c r="AE93" s="630" t="s">
        <v>281</v>
      </c>
      <c r="AF93" s="1394" t="s">
        <v>281</v>
      </c>
      <c r="AG93" s="627" t="s">
        <v>281</v>
      </c>
      <c r="AH93" s="686" t="s">
        <v>287</v>
      </c>
      <c r="AI93" s="685" t="s">
        <v>287</v>
      </c>
      <c r="AJ93" s="1391" t="s">
        <v>281</v>
      </c>
      <c r="AK93" s="685" t="s">
        <v>287</v>
      </c>
      <c r="AL93" s="685" t="s">
        <v>287</v>
      </c>
      <c r="AM93" s="685" t="s">
        <v>287</v>
      </c>
      <c r="AN93" s="685" t="s">
        <v>287</v>
      </c>
      <c r="AO93" s="685" t="s">
        <v>287</v>
      </c>
      <c r="AP93" s="1182" t="s">
        <v>281</v>
      </c>
    </row>
    <row r="94" spans="1:46" s="587" customFormat="1" ht="52.5" customHeight="1" x14ac:dyDescent="0.25">
      <c r="A94" s="718" t="s">
        <v>869</v>
      </c>
      <c r="B94" s="1195" t="s">
        <v>867</v>
      </c>
      <c r="C94" s="718" t="s">
        <v>539</v>
      </c>
      <c r="D94" s="664" t="s">
        <v>538</v>
      </c>
      <c r="E94" s="1389" t="s">
        <v>281</v>
      </c>
      <c r="F94" s="1380" t="s">
        <v>1953</v>
      </c>
      <c r="G94" s="759" t="s">
        <v>543</v>
      </c>
      <c r="H94" s="715" t="s">
        <v>289</v>
      </c>
      <c r="I94" s="694" t="s">
        <v>909</v>
      </c>
      <c r="J94" s="2797" t="s">
        <v>877</v>
      </c>
      <c r="V94" s="2627" t="s">
        <v>281</v>
      </c>
      <c r="W94" s="668" t="s">
        <v>284</v>
      </c>
      <c r="X94" s="668" t="s">
        <v>283</v>
      </c>
      <c r="Y94" s="1631">
        <v>0</v>
      </c>
      <c r="Z94" s="1631">
        <v>0</v>
      </c>
      <c r="AA94" s="631" t="s">
        <v>282</v>
      </c>
      <c r="AB94" s="718"/>
      <c r="AC94" s="718"/>
      <c r="AD94" s="1284" t="s">
        <v>1964</v>
      </c>
      <c r="AE94" s="630" t="s">
        <v>281</v>
      </c>
      <c r="AF94" s="1394" t="s">
        <v>281</v>
      </c>
      <c r="AG94" s="627" t="s">
        <v>281</v>
      </c>
      <c r="AH94" s="686" t="s">
        <v>287</v>
      </c>
      <c r="AI94" s="685" t="s">
        <v>287</v>
      </c>
      <c r="AJ94" s="1391" t="s">
        <v>281</v>
      </c>
      <c r="AK94" s="685" t="s">
        <v>287</v>
      </c>
      <c r="AL94" s="685" t="s">
        <v>287</v>
      </c>
      <c r="AM94" s="685" t="s">
        <v>287</v>
      </c>
      <c r="AN94" s="685" t="s">
        <v>287</v>
      </c>
      <c r="AO94" s="685" t="s">
        <v>287</v>
      </c>
      <c r="AP94" s="1182" t="s">
        <v>281</v>
      </c>
    </row>
    <row r="95" spans="1:46" s="587" customFormat="1" ht="48.75" customHeight="1" x14ac:dyDescent="0.25">
      <c r="A95" s="718" t="s">
        <v>869</v>
      </c>
      <c r="B95" s="1195" t="s">
        <v>867</v>
      </c>
      <c r="C95" s="718" t="s">
        <v>539</v>
      </c>
      <c r="D95" s="664" t="s">
        <v>538</v>
      </c>
      <c r="E95" s="1389" t="s">
        <v>281</v>
      </c>
      <c r="F95" s="1380" t="s">
        <v>1953</v>
      </c>
      <c r="G95" s="759" t="s">
        <v>543</v>
      </c>
      <c r="H95" s="715" t="s">
        <v>289</v>
      </c>
      <c r="I95" s="694" t="s">
        <v>909</v>
      </c>
      <c r="J95" s="2797" t="s">
        <v>877</v>
      </c>
      <c r="V95" s="2627" t="s">
        <v>281</v>
      </c>
      <c r="W95" s="668" t="s">
        <v>284</v>
      </c>
      <c r="X95" s="668" t="s">
        <v>283</v>
      </c>
      <c r="Y95" s="1631">
        <v>0</v>
      </c>
      <c r="Z95" s="1631">
        <v>0</v>
      </c>
      <c r="AA95" s="631" t="s">
        <v>282</v>
      </c>
      <c r="AB95" s="718"/>
      <c r="AC95" s="718"/>
      <c r="AD95" s="1284" t="s">
        <v>1965</v>
      </c>
      <c r="AE95" s="630" t="s">
        <v>281</v>
      </c>
      <c r="AF95" s="1394" t="s">
        <v>281</v>
      </c>
      <c r="AG95" s="627" t="s">
        <v>281</v>
      </c>
      <c r="AH95" s="686" t="s">
        <v>287</v>
      </c>
      <c r="AI95" s="685" t="s">
        <v>287</v>
      </c>
      <c r="AJ95" s="1391" t="s">
        <v>281</v>
      </c>
      <c r="AK95" s="685" t="s">
        <v>287</v>
      </c>
      <c r="AL95" s="685" t="s">
        <v>287</v>
      </c>
      <c r="AM95" s="685" t="s">
        <v>287</v>
      </c>
      <c r="AN95" s="685" t="s">
        <v>287</v>
      </c>
      <c r="AO95" s="685" t="s">
        <v>287</v>
      </c>
      <c r="AP95" s="1182" t="s">
        <v>281</v>
      </c>
    </row>
    <row r="96" spans="1:46" s="587" customFormat="1" ht="53.25" customHeight="1" x14ac:dyDescent="0.25">
      <c r="A96" s="718" t="s">
        <v>869</v>
      </c>
      <c r="B96" s="1195" t="s">
        <v>867</v>
      </c>
      <c r="C96" s="718" t="s">
        <v>539</v>
      </c>
      <c r="D96" s="664" t="s">
        <v>538</v>
      </c>
      <c r="E96" s="1389" t="s">
        <v>281</v>
      </c>
      <c r="F96" s="1380" t="s">
        <v>1953</v>
      </c>
      <c r="G96" s="759" t="s">
        <v>543</v>
      </c>
      <c r="H96" s="715" t="s">
        <v>289</v>
      </c>
      <c r="I96" s="694" t="s">
        <v>909</v>
      </c>
      <c r="J96" s="2797" t="s">
        <v>877</v>
      </c>
      <c r="V96" s="2627" t="s">
        <v>281</v>
      </c>
      <c r="W96" s="668" t="s">
        <v>284</v>
      </c>
      <c r="X96" s="668" t="s">
        <v>283</v>
      </c>
      <c r="Y96" s="1631">
        <v>0</v>
      </c>
      <c r="Z96" s="1631">
        <v>0</v>
      </c>
      <c r="AA96" s="631" t="s">
        <v>282</v>
      </c>
      <c r="AB96" s="718"/>
      <c r="AC96" s="718"/>
      <c r="AD96" s="1284" t="s">
        <v>1966</v>
      </c>
      <c r="AE96" s="630" t="s">
        <v>281</v>
      </c>
      <c r="AF96" s="1394" t="s">
        <v>281</v>
      </c>
      <c r="AG96" s="627" t="s">
        <v>281</v>
      </c>
      <c r="AH96" s="686" t="s">
        <v>287</v>
      </c>
      <c r="AI96" s="685" t="s">
        <v>287</v>
      </c>
      <c r="AJ96" s="1391" t="s">
        <v>281</v>
      </c>
      <c r="AK96" s="685" t="s">
        <v>287</v>
      </c>
      <c r="AL96" s="685" t="s">
        <v>287</v>
      </c>
      <c r="AM96" s="685" t="s">
        <v>287</v>
      </c>
      <c r="AN96" s="685" t="s">
        <v>287</v>
      </c>
      <c r="AO96" s="685" t="s">
        <v>287</v>
      </c>
      <c r="AP96" s="1182" t="s">
        <v>281</v>
      </c>
    </row>
    <row r="97" spans="1:42" s="587" customFormat="1" ht="52.5" customHeight="1" x14ac:dyDescent="0.25">
      <c r="A97" s="718" t="s">
        <v>869</v>
      </c>
      <c r="B97" s="1195" t="s">
        <v>867</v>
      </c>
      <c r="C97" s="718" t="s">
        <v>539</v>
      </c>
      <c r="D97" s="664" t="s">
        <v>538</v>
      </c>
      <c r="E97" s="1389" t="s">
        <v>281</v>
      </c>
      <c r="F97" s="1380" t="s">
        <v>1953</v>
      </c>
      <c r="G97" s="759" t="s">
        <v>543</v>
      </c>
      <c r="H97" s="715" t="s">
        <v>289</v>
      </c>
      <c r="I97" s="694" t="s">
        <v>909</v>
      </c>
      <c r="J97" s="2797" t="s">
        <v>877</v>
      </c>
      <c r="V97" s="2627" t="s">
        <v>281</v>
      </c>
      <c r="W97" s="668" t="s">
        <v>284</v>
      </c>
      <c r="X97" s="668" t="s">
        <v>283</v>
      </c>
      <c r="Y97" s="1631">
        <v>0</v>
      </c>
      <c r="Z97" s="1631">
        <v>0</v>
      </c>
      <c r="AA97" s="631" t="s">
        <v>282</v>
      </c>
      <c r="AB97" s="718"/>
      <c r="AC97" s="718"/>
      <c r="AD97" s="1284" t="s">
        <v>1968</v>
      </c>
      <c r="AE97" s="630" t="s">
        <v>281</v>
      </c>
      <c r="AF97" s="1394" t="s">
        <v>281</v>
      </c>
      <c r="AG97" s="627" t="s">
        <v>281</v>
      </c>
      <c r="AH97" s="686" t="s">
        <v>287</v>
      </c>
      <c r="AI97" s="685" t="s">
        <v>287</v>
      </c>
      <c r="AJ97" s="1391" t="s">
        <v>281</v>
      </c>
      <c r="AK97" s="685" t="s">
        <v>287</v>
      </c>
      <c r="AL97" s="685" t="s">
        <v>287</v>
      </c>
      <c r="AM97" s="685" t="s">
        <v>287</v>
      </c>
      <c r="AN97" s="685" t="s">
        <v>287</v>
      </c>
      <c r="AO97" s="685" t="s">
        <v>287</v>
      </c>
      <c r="AP97" s="1182" t="s">
        <v>281</v>
      </c>
    </row>
    <row r="98" spans="1:42" s="587" customFormat="1" ht="49.5" customHeight="1" x14ac:dyDescent="0.25">
      <c r="A98" s="718" t="s">
        <v>869</v>
      </c>
      <c r="B98" s="1195" t="s">
        <v>867</v>
      </c>
      <c r="C98" s="718" t="s">
        <v>539</v>
      </c>
      <c r="D98" s="664" t="s">
        <v>538</v>
      </c>
      <c r="E98" s="1389" t="s">
        <v>281</v>
      </c>
      <c r="F98" s="1380" t="s">
        <v>1953</v>
      </c>
      <c r="G98" s="759" t="s">
        <v>543</v>
      </c>
      <c r="H98" s="715" t="s">
        <v>289</v>
      </c>
      <c r="I98" s="694" t="s">
        <v>909</v>
      </c>
      <c r="J98" s="2797" t="s">
        <v>877</v>
      </c>
      <c r="V98" s="2627" t="s">
        <v>281</v>
      </c>
      <c r="W98" s="668" t="s">
        <v>284</v>
      </c>
      <c r="X98" s="668" t="s">
        <v>283</v>
      </c>
      <c r="Y98" s="1631">
        <v>0</v>
      </c>
      <c r="Z98" s="1631">
        <v>0</v>
      </c>
      <c r="AA98" s="631" t="s">
        <v>282</v>
      </c>
      <c r="AB98" s="718"/>
      <c r="AC98" s="718"/>
      <c r="AD98" s="1284" t="s">
        <v>1969</v>
      </c>
      <c r="AE98" s="630" t="s">
        <v>281</v>
      </c>
      <c r="AF98" s="1394" t="s">
        <v>281</v>
      </c>
      <c r="AG98" s="627" t="s">
        <v>281</v>
      </c>
      <c r="AH98" s="686" t="s">
        <v>287</v>
      </c>
      <c r="AI98" s="685" t="s">
        <v>287</v>
      </c>
      <c r="AJ98" s="1391" t="s">
        <v>281</v>
      </c>
      <c r="AK98" s="685" t="s">
        <v>287</v>
      </c>
      <c r="AL98" s="685" t="s">
        <v>287</v>
      </c>
      <c r="AM98" s="685" t="s">
        <v>287</v>
      </c>
      <c r="AN98" s="685" t="s">
        <v>287</v>
      </c>
      <c r="AO98" s="685" t="s">
        <v>287</v>
      </c>
      <c r="AP98" s="1182" t="s">
        <v>281</v>
      </c>
    </row>
    <row r="99" spans="1:42" s="587" customFormat="1" ht="51" customHeight="1" x14ac:dyDescent="0.25">
      <c r="A99" s="718" t="s">
        <v>869</v>
      </c>
      <c r="B99" s="1195" t="s">
        <v>867</v>
      </c>
      <c r="C99" s="718" t="s">
        <v>539</v>
      </c>
      <c r="D99" s="664" t="s">
        <v>538</v>
      </c>
      <c r="E99" s="1389" t="s">
        <v>281</v>
      </c>
      <c r="F99" s="1380" t="s">
        <v>1953</v>
      </c>
      <c r="G99" s="759" t="s">
        <v>543</v>
      </c>
      <c r="H99" s="715" t="s">
        <v>289</v>
      </c>
      <c r="I99" s="694" t="s">
        <v>909</v>
      </c>
      <c r="J99" s="2797" t="s">
        <v>877</v>
      </c>
      <c r="V99" s="2627" t="s">
        <v>281</v>
      </c>
      <c r="W99" s="668" t="s">
        <v>284</v>
      </c>
      <c r="X99" s="668" t="s">
        <v>283</v>
      </c>
      <c r="Y99" s="1631">
        <v>0</v>
      </c>
      <c r="Z99" s="1631">
        <v>0</v>
      </c>
      <c r="AA99" s="631" t="s">
        <v>282</v>
      </c>
      <c r="AB99" s="718"/>
      <c r="AC99" s="718"/>
      <c r="AD99" s="1284" t="s">
        <v>1971</v>
      </c>
      <c r="AE99" s="630" t="s">
        <v>281</v>
      </c>
      <c r="AF99" s="1394" t="s">
        <v>281</v>
      </c>
      <c r="AG99" s="627" t="s">
        <v>281</v>
      </c>
      <c r="AH99" s="686" t="s">
        <v>287</v>
      </c>
      <c r="AI99" s="685" t="s">
        <v>287</v>
      </c>
      <c r="AJ99" s="1391" t="s">
        <v>281</v>
      </c>
      <c r="AK99" s="685" t="s">
        <v>287</v>
      </c>
      <c r="AL99" s="685" t="s">
        <v>287</v>
      </c>
      <c r="AM99" s="685" t="s">
        <v>287</v>
      </c>
      <c r="AN99" s="685" t="s">
        <v>287</v>
      </c>
      <c r="AO99" s="685" t="s">
        <v>287</v>
      </c>
      <c r="AP99" s="1182" t="s">
        <v>281</v>
      </c>
    </row>
    <row r="100" spans="1:42" s="587" customFormat="1" ht="51" customHeight="1" x14ac:dyDescent="0.25">
      <c r="A100" s="718" t="s">
        <v>869</v>
      </c>
      <c r="B100" s="1195" t="s">
        <v>867</v>
      </c>
      <c r="C100" s="718" t="s">
        <v>539</v>
      </c>
      <c r="D100" s="664" t="s">
        <v>538</v>
      </c>
      <c r="E100" s="1389" t="s">
        <v>281</v>
      </c>
      <c r="F100" s="1380" t="s">
        <v>1953</v>
      </c>
      <c r="G100" s="759" t="s">
        <v>543</v>
      </c>
      <c r="H100" s="715" t="s">
        <v>289</v>
      </c>
      <c r="I100" s="694" t="s">
        <v>909</v>
      </c>
      <c r="J100" s="2797" t="s">
        <v>877</v>
      </c>
      <c r="V100" s="2627" t="s">
        <v>281</v>
      </c>
      <c r="W100" s="668" t="s">
        <v>284</v>
      </c>
      <c r="X100" s="668" t="s">
        <v>283</v>
      </c>
      <c r="Y100" s="1631">
        <v>0</v>
      </c>
      <c r="Z100" s="1631">
        <v>0</v>
      </c>
      <c r="AA100" s="631" t="s">
        <v>282</v>
      </c>
      <c r="AB100" s="718"/>
      <c r="AC100" s="718"/>
      <c r="AD100" s="1284" t="s">
        <v>1973</v>
      </c>
      <c r="AE100" s="630" t="s">
        <v>281</v>
      </c>
      <c r="AF100" s="1394" t="s">
        <v>281</v>
      </c>
      <c r="AG100" s="627" t="s">
        <v>281</v>
      </c>
      <c r="AH100" s="686" t="s">
        <v>287</v>
      </c>
      <c r="AI100" s="685" t="s">
        <v>287</v>
      </c>
      <c r="AJ100" s="1391" t="s">
        <v>281</v>
      </c>
      <c r="AK100" s="685" t="s">
        <v>287</v>
      </c>
      <c r="AL100" s="685" t="s">
        <v>287</v>
      </c>
      <c r="AM100" s="685" t="s">
        <v>287</v>
      </c>
      <c r="AN100" s="685" t="s">
        <v>287</v>
      </c>
      <c r="AO100" s="685" t="s">
        <v>287</v>
      </c>
      <c r="AP100" s="1182" t="s">
        <v>281</v>
      </c>
    </row>
    <row r="101" spans="1:42" s="587" customFormat="1" ht="52.5" customHeight="1" x14ac:dyDescent="0.25">
      <c r="A101" s="718" t="s">
        <v>869</v>
      </c>
      <c r="B101" s="1195" t="s">
        <v>867</v>
      </c>
      <c r="C101" s="718" t="s">
        <v>539</v>
      </c>
      <c r="D101" s="664" t="s">
        <v>538</v>
      </c>
      <c r="E101" s="1389" t="s">
        <v>281</v>
      </c>
      <c r="F101" s="1380" t="s">
        <v>1953</v>
      </c>
      <c r="G101" s="759" t="s">
        <v>543</v>
      </c>
      <c r="H101" s="715" t="s">
        <v>289</v>
      </c>
      <c r="I101" s="694" t="s">
        <v>909</v>
      </c>
      <c r="J101" s="2797" t="s">
        <v>877</v>
      </c>
      <c r="V101" s="2627" t="s">
        <v>281</v>
      </c>
      <c r="W101" s="668" t="s">
        <v>284</v>
      </c>
      <c r="X101" s="668" t="s">
        <v>283</v>
      </c>
      <c r="Y101" s="1631">
        <v>0</v>
      </c>
      <c r="Z101" s="1631">
        <v>0</v>
      </c>
      <c r="AA101" s="631" t="s">
        <v>282</v>
      </c>
      <c r="AB101" s="718"/>
      <c r="AC101" s="718"/>
      <c r="AD101" s="1284" t="s">
        <v>1975</v>
      </c>
      <c r="AE101" s="630" t="s">
        <v>281</v>
      </c>
      <c r="AF101" s="1394" t="s">
        <v>281</v>
      </c>
      <c r="AG101" s="627" t="s">
        <v>281</v>
      </c>
      <c r="AH101" s="686" t="s">
        <v>287</v>
      </c>
      <c r="AI101" s="685" t="s">
        <v>287</v>
      </c>
      <c r="AJ101" s="1391" t="s">
        <v>281</v>
      </c>
      <c r="AK101" s="685" t="s">
        <v>287</v>
      </c>
      <c r="AL101" s="685" t="s">
        <v>287</v>
      </c>
      <c r="AM101" s="685" t="s">
        <v>287</v>
      </c>
      <c r="AN101" s="685" t="s">
        <v>287</v>
      </c>
      <c r="AO101" s="685" t="s">
        <v>287</v>
      </c>
      <c r="AP101" s="1182" t="s">
        <v>281</v>
      </c>
    </row>
    <row r="102" spans="1:42" s="587" customFormat="1" ht="51" customHeight="1" x14ac:dyDescent="0.25">
      <c r="A102" s="718" t="s">
        <v>869</v>
      </c>
      <c r="B102" s="1195" t="s">
        <v>867</v>
      </c>
      <c r="C102" s="718" t="s">
        <v>539</v>
      </c>
      <c r="D102" s="664" t="s">
        <v>538</v>
      </c>
      <c r="E102" s="1389" t="s">
        <v>281</v>
      </c>
      <c r="F102" s="1380" t="s">
        <v>1953</v>
      </c>
      <c r="G102" s="759" t="s">
        <v>543</v>
      </c>
      <c r="H102" s="715" t="s">
        <v>289</v>
      </c>
      <c r="I102" s="694" t="s">
        <v>909</v>
      </c>
      <c r="J102" s="2797" t="s">
        <v>877</v>
      </c>
      <c r="V102" s="2627" t="s">
        <v>281</v>
      </c>
      <c r="W102" s="668" t="s">
        <v>284</v>
      </c>
      <c r="X102" s="668" t="s">
        <v>283</v>
      </c>
      <c r="Y102" s="1631">
        <v>0</v>
      </c>
      <c r="Z102" s="1631">
        <v>0</v>
      </c>
      <c r="AA102" s="631" t="s">
        <v>282</v>
      </c>
      <c r="AB102" s="718"/>
      <c r="AC102" s="718"/>
      <c r="AD102" s="1284" t="s">
        <v>1982</v>
      </c>
      <c r="AE102" s="630" t="s">
        <v>281</v>
      </c>
      <c r="AF102" s="1394" t="s">
        <v>281</v>
      </c>
      <c r="AG102" s="627" t="s">
        <v>281</v>
      </c>
      <c r="AH102" s="686" t="s">
        <v>287</v>
      </c>
      <c r="AI102" s="685" t="s">
        <v>287</v>
      </c>
      <c r="AJ102" s="1391" t="s">
        <v>281</v>
      </c>
      <c r="AK102" s="685" t="s">
        <v>287</v>
      </c>
      <c r="AL102" s="685" t="s">
        <v>287</v>
      </c>
      <c r="AM102" s="685" t="s">
        <v>287</v>
      </c>
      <c r="AN102" s="685" t="s">
        <v>287</v>
      </c>
      <c r="AO102" s="685" t="s">
        <v>287</v>
      </c>
      <c r="AP102" s="1182" t="s">
        <v>281</v>
      </c>
    </row>
    <row r="103" spans="1:42" s="587" customFormat="1" ht="48.75" customHeight="1" x14ac:dyDescent="0.25">
      <c r="A103" s="718" t="s">
        <v>869</v>
      </c>
      <c r="B103" s="1195" t="s">
        <v>867</v>
      </c>
      <c r="C103" s="718" t="s">
        <v>539</v>
      </c>
      <c r="D103" s="664" t="s">
        <v>538</v>
      </c>
      <c r="E103" s="1389" t="s">
        <v>281</v>
      </c>
      <c r="F103" s="1380" t="s">
        <v>1953</v>
      </c>
      <c r="G103" s="759" t="s">
        <v>543</v>
      </c>
      <c r="H103" s="715" t="s">
        <v>289</v>
      </c>
      <c r="I103" s="694" t="s">
        <v>909</v>
      </c>
      <c r="J103" s="2797" t="s">
        <v>877</v>
      </c>
      <c r="V103" s="2627" t="s">
        <v>281</v>
      </c>
      <c r="W103" s="668" t="s">
        <v>284</v>
      </c>
      <c r="X103" s="668" t="s">
        <v>283</v>
      </c>
      <c r="Y103" s="1631">
        <v>0</v>
      </c>
      <c r="Z103" s="1631">
        <v>0</v>
      </c>
      <c r="AA103" s="631" t="s">
        <v>282</v>
      </c>
      <c r="AB103" s="718"/>
      <c r="AC103" s="718"/>
      <c r="AD103" s="1284" t="s">
        <v>1984</v>
      </c>
      <c r="AE103" s="630" t="s">
        <v>281</v>
      </c>
      <c r="AF103" s="1394" t="s">
        <v>281</v>
      </c>
      <c r="AG103" s="627" t="s">
        <v>281</v>
      </c>
      <c r="AH103" s="686" t="s">
        <v>287</v>
      </c>
      <c r="AI103" s="685" t="s">
        <v>287</v>
      </c>
      <c r="AJ103" s="1391" t="s">
        <v>281</v>
      </c>
      <c r="AK103" s="685" t="s">
        <v>287</v>
      </c>
      <c r="AL103" s="685" t="s">
        <v>287</v>
      </c>
      <c r="AM103" s="685" t="s">
        <v>287</v>
      </c>
      <c r="AN103" s="685" t="s">
        <v>287</v>
      </c>
      <c r="AO103" s="685" t="s">
        <v>287</v>
      </c>
      <c r="AP103" s="1182" t="s">
        <v>281</v>
      </c>
    </row>
    <row r="104" spans="1:42" s="587" customFormat="1" ht="55.5" customHeight="1" x14ac:dyDescent="0.25">
      <c r="A104" s="718" t="s">
        <v>869</v>
      </c>
      <c r="B104" s="1195" t="s">
        <v>867</v>
      </c>
      <c r="C104" s="718" t="s">
        <v>539</v>
      </c>
      <c r="D104" s="664" t="s">
        <v>538</v>
      </c>
      <c r="E104" s="1389" t="s">
        <v>281</v>
      </c>
      <c r="F104" s="1380" t="s">
        <v>1953</v>
      </c>
      <c r="G104" s="759" t="s">
        <v>543</v>
      </c>
      <c r="H104" s="715" t="s">
        <v>289</v>
      </c>
      <c r="I104" s="694" t="s">
        <v>909</v>
      </c>
      <c r="J104" s="2797" t="s">
        <v>877</v>
      </c>
      <c r="V104" s="2627" t="s">
        <v>281</v>
      </c>
      <c r="W104" s="668" t="s">
        <v>284</v>
      </c>
      <c r="X104" s="668" t="s">
        <v>283</v>
      </c>
      <c r="Y104" s="1631">
        <v>0</v>
      </c>
      <c r="Z104" s="1631">
        <v>0</v>
      </c>
      <c r="AA104" s="631" t="s">
        <v>282</v>
      </c>
      <c r="AB104" s="718"/>
      <c r="AC104" s="718"/>
      <c r="AD104" s="1284" t="s">
        <v>1986</v>
      </c>
      <c r="AE104" s="630" t="s">
        <v>281</v>
      </c>
      <c r="AF104" s="1394" t="s">
        <v>281</v>
      </c>
      <c r="AG104" s="627" t="s">
        <v>281</v>
      </c>
      <c r="AH104" s="686" t="s">
        <v>287</v>
      </c>
      <c r="AI104" s="685" t="s">
        <v>287</v>
      </c>
      <c r="AJ104" s="1391" t="s">
        <v>281</v>
      </c>
      <c r="AK104" s="685" t="s">
        <v>287</v>
      </c>
      <c r="AL104" s="685" t="s">
        <v>287</v>
      </c>
      <c r="AM104" s="685" t="s">
        <v>287</v>
      </c>
      <c r="AN104" s="685" t="s">
        <v>287</v>
      </c>
      <c r="AO104" s="685" t="s">
        <v>287</v>
      </c>
      <c r="AP104" s="1182" t="s">
        <v>281</v>
      </c>
    </row>
    <row r="105" spans="1:42" s="587" customFormat="1" ht="50.25" customHeight="1" x14ac:dyDescent="0.25">
      <c r="A105" s="718" t="s">
        <v>869</v>
      </c>
      <c r="B105" s="1195" t="s">
        <v>867</v>
      </c>
      <c r="C105" s="718" t="s">
        <v>539</v>
      </c>
      <c r="D105" s="664" t="s">
        <v>538</v>
      </c>
      <c r="E105" s="1447" t="s">
        <v>281</v>
      </c>
      <c r="F105" s="1380" t="s">
        <v>1953</v>
      </c>
      <c r="G105" s="759" t="s">
        <v>543</v>
      </c>
      <c r="H105" s="715" t="s">
        <v>289</v>
      </c>
      <c r="I105" s="694" t="s">
        <v>909</v>
      </c>
      <c r="J105" s="2797" t="s">
        <v>877</v>
      </c>
      <c r="V105" s="2627" t="s">
        <v>281</v>
      </c>
      <c r="W105" s="668" t="s">
        <v>284</v>
      </c>
      <c r="X105" s="668" t="s">
        <v>283</v>
      </c>
      <c r="Y105" s="1631">
        <v>0</v>
      </c>
      <c r="Z105" s="1631">
        <v>0</v>
      </c>
      <c r="AA105" s="631" t="s">
        <v>282</v>
      </c>
      <c r="AB105" s="718"/>
      <c r="AC105" s="718"/>
      <c r="AD105" s="1284" t="s">
        <v>1988</v>
      </c>
      <c r="AE105" s="630" t="s">
        <v>281</v>
      </c>
      <c r="AF105" s="1394" t="s">
        <v>281</v>
      </c>
      <c r="AG105" s="627" t="s">
        <v>281</v>
      </c>
      <c r="AH105" s="686" t="s">
        <v>287</v>
      </c>
      <c r="AI105" s="685" t="s">
        <v>287</v>
      </c>
      <c r="AJ105" s="1391" t="s">
        <v>281</v>
      </c>
      <c r="AK105" s="685" t="s">
        <v>287</v>
      </c>
      <c r="AL105" s="685" t="s">
        <v>287</v>
      </c>
      <c r="AM105" s="685" t="s">
        <v>287</v>
      </c>
      <c r="AN105" s="685" t="s">
        <v>287</v>
      </c>
      <c r="AO105" s="685" t="s">
        <v>287</v>
      </c>
      <c r="AP105" s="1182" t="s">
        <v>281</v>
      </c>
    </row>
    <row r="106" spans="1:42" s="587" customFormat="1" ht="50.25" customHeight="1" x14ac:dyDescent="0.25">
      <c r="A106" s="718" t="s">
        <v>869</v>
      </c>
      <c r="B106" s="1195" t="s">
        <v>867</v>
      </c>
      <c r="C106" s="718" t="s">
        <v>539</v>
      </c>
      <c r="D106" s="664" t="s">
        <v>538</v>
      </c>
      <c r="E106" s="1389" t="s">
        <v>281</v>
      </c>
      <c r="F106" s="1380" t="s">
        <v>1953</v>
      </c>
      <c r="G106" s="759" t="s">
        <v>543</v>
      </c>
      <c r="H106" s="715" t="s">
        <v>289</v>
      </c>
      <c r="I106" s="694" t="s">
        <v>909</v>
      </c>
      <c r="J106" s="2797" t="s">
        <v>877</v>
      </c>
      <c r="V106" s="2627" t="s">
        <v>281</v>
      </c>
      <c r="W106" s="668" t="s">
        <v>284</v>
      </c>
      <c r="X106" s="668" t="s">
        <v>283</v>
      </c>
      <c r="Y106" s="1631">
        <v>0</v>
      </c>
      <c r="Z106" s="1631">
        <v>0</v>
      </c>
      <c r="AA106" s="631" t="s">
        <v>282</v>
      </c>
      <c r="AB106" s="718"/>
      <c r="AC106" s="718"/>
      <c r="AD106" s="1284" t="s">
        <v>1993</v>
      </c>
      <c r="AE106" s="630" t="s">
        <v>281</v>
      </c>
      <c r="AF106" s="1394" t="s">
        <v>281</v>
      </c>
      <c r="AG106" s="627" t="s">
        <v>281</v>
      </c>
      <c r="AH106" s="686" t="s">
        <v>287</v>
      </c>
      <c r="AI106" s="685" t="s">
        <v>287</v>
      </c>
      <c r="AJ106" s="1391" t="s">
        <v>281</v>
      </c>
      <c r="AK106" s="685" t="s">
        <v>287</v>
      </c>
      <c r="AL106" s="685" t="s">
        <v>287</v>
      </c>
      <c r="AM106" s="685" t="s">
        <v>287</v>
      </c>
      <c r="AN106" s="685" t="s">
        <v>287</v>
      </c>
      <c r="AO106" s="685" t="s">
        <v>287</v>
      </c>
      <c r="AP106" s="1182" t="s">
        <v>281</v>
      </c>
    </row>
    <row r="107" spans="1:42" s="587" customFormat="1" ht="51" customHeight="1" x14ac:dyDescent="0.25">
      <c r="A107" s="718" t="s">
        <v>869</v>
      </c>
      <c r="B107" s="1195" t="s">
        <v>867</v>
      </c>
      <c r="C107" s="718" t="s">
        <v>539</v>
      </c>
      <c r="D107" s="664" t="s">
        <v>538</v>
      </c>
      <c r="E107" s="1389" t="s">
        <v>281</v>
      </c>
      <c r="F107" s="1380" t="s">
        <v>1953</v>
      </c>
      <c r="G107" s="759" t="s">
        <v>543</v>
      </c>
      <c r="H107" s="715" t="s">
        <v>289</v>
      </c>
      <c r="I107" s="694" t="s">
        <v>909</v>
      </c>
      <c r="J107" s="2797" t="s">
        <v>877</v>
      </c>
      <c r="V107" s="2627" t="s">
        <v>281</v>
      </c>
      <c r="W107" s="668" t="s">
        <v>284</v>
      </c>
      <c r="X107" s="668" t="s">
        <v>283</v>
      </c>
      <c r="Y107" s="1631">
        <v>0</v>
      </c>
      <c r="Z107" s="1631">
        <v>0</v>
      </c>
      <c r="AA107" s="631" t="s">
        <v>282</v>
      </c>
      <c r="AB107" s="718"/>
      <c r="AC107" s="718"/>
      <c r="AD107" s="1284" t="s">
        <v>1996</v>
      </c>
      <c r="AE107" s="630" t="s">
        <v>281</v>
      </c>
      <c r="AF107" s="1394" t="s">
        <v>281</v>
      </c>
      <c r="AG107" s="627" t="s">
        <v>281</v>
      </c>
      <c r="AH107" s="686" t="s">
        <v>287</v>
      </c>
      <c r="AI107" s="685" t="s">
        <v>287</v>
      </c>
      <c r="AJ107" s="1391" t="s">
        <v>281</v>
      </c>
      <c r="AK107" s="685" t="s">
        <v>287</v>
      </c>
      <c r="AL107" s="685" t="s">
        <v>287</v>
      </c>
      <c r="AM107" s="685" t="s">
        <v>287</v>
      </c>
      <c r="AN107" s="685" t="s">
        <v>287</v>
      </c>
      <c r="AO107" s="685" t="s">
        <v>287</v>
      </c>
      <c r="AP107" s="1182" t="s">
        <v>281</v>
      </c>
    </row>
    <row r="108" spans="1:42" s="587" customFormat="1" ht="50.25" customHeight="1" x14ac:dyDescent="0.25">
      <c r="A108" s="718" t="s">
        <v>869</v>
      </c>
      <c r="B108" s="1195" t="s">
        <v>867</v>
      </c>
      <c r="C108" s="718" t="s">
        <v>539</v>
      </c>
      <c r="D108" s="664" t="s">
        <v>538</v>
      </c>
      <c r="E108" s="1389" t="s">
        <v>281</v>
      </c>
      <c r="F108" s="1380" t="s">
        <v>1953</v>
      </c>
      <c r="G108" s="759" t="s">
        <v>543</v>
      </c>
      <c r="H108" s="715" t="s">
        <v>289</v>
      </c>
      <c r="I108" s="694" t="s">
        <v>909</v>
      </c>
      <c r="J108" s="2797" t="s">
        <v>877</v>
      </c>
      <c r="V108" s="2627" t="s">
        <v>281</v>
      </c>
      <c r="W108" s="668" t="s">
        <v>284</v>
      </c>
      <c r="X108" s="668" t="s">
        <v>283</v>
      </c>
      <c r="Y108" s="1631">
        <v>0</v>
      </c>
      <c r="Z108" s="1631">
        <v>0</v>
      </c>
      <c r="AA108" s="631" t="s">
        <v>282</v>
      </c>
      <c r="AB108" s="718"/>
      <c r="AC108" s="718"/>
      <c r="AD108" s="1284" t="s">
        <v>1999</v>
      </c>
      <c r="AE108" s="630" t="s">
        <v>281</v>
      </c>
      <c r="AF108" s="1394" t="s">
        <v>281</v>
      </c>
      <c r="AG108" s="627" t="s">
        <v>281</v>
      </c>
      <c r="AH108" s="686" t="s">
        <v>287</v>
      </c>
      <c r="AI108" s="685" t="s">
        <v>287</v>
      </c>
      <c r="AJ108" s="1391" t="s">
        <v>281</v>
      </c>
      <c r="AK108" s="685" t="s">
        <v>287</v>
      </c>
      <c r="AL108" s="685" t="s">
        <v>287</v>
      </c>
      <c r="AM108" s="685" t="s">
        <v>287</v>
      </c>
      <c r="AN108" s="685" t="s">
        <v>287</v>
      </c>
      <c r="AO108" s="685" t="s">
        <v>287</v>
      </c>
      <c r="AP108" s="1182" t="s">
        <v>281</v>
      </c>
    </row>
    <row r="109" spans="1:42" s="587" customFormat="1" ht="51" customHeight="1" x14ac:dyDescent="0.25">
      <c r="A109" s="718" t="s">
        <v>869</v>
      </c>
      <c r="B109" s="1195" t="s">
        <v>867</v>
      </c>
      <c r="C109" s="718" t="s">
        <v>539</v>
      </c>
      <c r="D109" s="664" t="s">
        <v>538</v>
      </c>
      <c r="E109" s="1389" t="s">
        <v>281</v>
      </c>
      <c r="F109" s="1380" t="s">
        <v>1953</v>
      </c>
      <c r="G109" s="759" t="s">
        <v>543</v>
      </c>
      <c r="H109" s="715" t="s">
        <v>289</v>
      </c>
      <c r="I109" s="694" t="s">
        <v>909</v>
      </c>
      <c r="J109" s="2797" t="s">
        <v>877</v>
      </c>
      <c r="V109" s="2627" t="s">
        <v>281</v>
      </c>
      <c r="W109" s="668" t="s">
        <v>284</v>
      </c>
      <c r="X109" s="668" t="s">
        <v>283</v>
      </c>
      <c r="Y109" s="1631">
        <v>0</v>
      </c>
      <c r="Z109" s="1631">
        <v>0</v>
      </c>
      <c r="AA109" s="631" t="s">
        <v>282</v>
      </c>
      <c r="AB109" s="718"/>
      <c r="AC109" s="718"/>
      <c r="AD109" s="1394" t="s">
        <v>281</v>
      </c>
      <c r="AE109" s="630" t="s">
        <v>281</v>
      </c>
      <c r="AF109" s="1394" t="s">
        <v>281</v>
      </c>
      <c r="AG109" s="627" t="s">
        <v>281</v>
      </c>
      <c r="AH109" s="686" t="s">
        <v>287</v>
      </c>
      <c r="AI109" s="685" t="s">
        <v>287</v>
      </c>
      <c r="AJ109" s="1391" t="s">
        <v>281</v>
      </c>
      <c r="AK109" s="685" t="s">
        <v>287</v>
      </c>
      <c r="AL109" s="685" t="s">
        <v>287</v>
      </c>
      <c r="AM109" s="685" t="s">
        <v>287</v>
      </c>
      <c r="AN109" s="685" t="s">
        <v>287</v>
      </c>
      <c r="AO109" s="685" t="s">
        <v>287</v>
      </c>
      <c r="AP109" s="1182" t="s">
        <v>281</v>
      </c>
    </row>
    <row r="110" spans="1:42" s="587" customFormat="1" ht="40.5" customHeight="1" x14ac:dyDescent="0.25">
      <c r="A110" s="718" t="s">
        <v>869</v>
      </c>
      <c r="B110" s="1195" t="s">
        <v>867</v>
      </c>
      <c r="C110" s="718" t="s">
        <v>539</v>
      </c>
      <c r="D110" s="664" t="s">
        <v>538</v>
      </c>
      <c r="E110" s="628" t="s">
        <v>281</v>
      </c>
      <c r="F110" s="1380" t="s">
        <v>1953</v>
      </c>
      <c r="G110" s="759" t="s">
        <v>543</v>
      </c>
      <c r="H110" s="715" t="s">
        <v>289</v>
      </c>
      <c r="I110" s="694" t="s">
        <v>909</v>
      </c>
      <c r="J110" s="2797" t="s">
        <v>877</v>
      </c>
      <c r="V110" s="2627" t="s">
        <v>281</v>
      </c>
      <c r="W110" s="668" t="s">
        <v>284</v>
      </c>
      <c r="X110" s="668" t="s">
        <v>283</v>
      </c>
      <c r="Y110" s="1631">
        <v>0</v>
      </c>
      <c r="Z110" s="1631">
        <v>0</v>
      </c>
      <c r="AA110" s="631" t="s">
        <v>282</v>
      </c>
      <c r="AB110" s="718"/>
      <c r="AC110" s="718"/>
      <c r="AD110" s="1284" t="s">
        <v>2002</v>
      </c>
      <c r="AE110" s="630" t="s">
        <v>281</v>
      </c>
      <c r="AF110" s="1394" t="s">
        <v>281</v>
      </c>
      <c r="AG110" s="627" t="s">
        <v>281</v>
      </c>
      <c r="AH110" s="686" t="s">
        <v>287</v>
      </c>
      <c r="AI110" s="685" t="s">
        <v>287</v>
      </c>
      <c r="AJ110" s="1391" t="s">
        <v>281</v>
      </c>
      <c r="AK110" s="685" t="s">
        <v>287</v>
      </c>
      <c r="AL110" s="685" t="s">
        <v>287</v>
      </c>
      <c r="AM110" s="685" t="s">
        <v>287</v>
      </c>
      <c r="AN110" s="685" t="s">
        <v>287</v>
      </c>
      <c r="AO110" s="685" t="s">
        <v>287</v>
      </c>
      <c r="AP110" s="1182" t="s">
        <v>281</v>
      </c>
    </row>
    <row r="111" spans="1:42" s="587" customFormat="1" ht="50.25" customHeight="1" x14ac:dyDescent="0.25">
      <c r="A111" s="718" t="s">
        <v>869</v>
      </c>
      <c r="B111" s="1195" t="s">
        <v>867</v>
      </c>
      <c r="C111" s="718" t="s">
        <v>539</v>
      </c>
      <c r="D111" s="664" t="s">
        <v>538</v>
      </c>
      <c r="E111" s="1389" t="s">
        <v>281</v>
      </c>
      <c r="F111" s="1380" t="s">
        <v>1953</v>
      </c>
      <c r="G111" s="759" t="s">
        <v>543</v>
      </c>
      <c r="H111" s="715" t="s">
        <v>289</v>
      </c>
      <c r="I111" s="694" t="s">
        <v>909</v>
      </c>
      <c r="J111" s="2797" t="s">
        <v>877</v>
      </c>
      <c r="V111" s="2627" t="s">
        <v>281</v>
      </c>
      <c r="W111" s="668" t="s">
        <v>284</v>
      </c>
      <c r="X111" s="668" t="s">
        <v>283</v>
      </c>
      <c r="Y111" s="1631">
        <v>0</v>
      </c>
      <c r="Z111" s="1631">
        <v>0</v>
      </c>
      <c r="AA111" s="631" t="s">
        <v>282</v>
      </c>
      <c r="AB111" s="718"/>
      <c r="AC111" s="718"/>
      <c r="AD111" s="1284" t="s">
        <v>2005</v>
      </c>
      <c r="AE111" s="630" t="s">
        <v>281</v>
      </c>
      <c r="AF111" s="1394" t="s">
        <v>281</v>
      </c>
      <c r="AG111" s="627" t="s">
        <v>281</v>
      </c>
      <c r="AH111" s="686" t="s">
        <v>287</v>
      </c>
      <c r="AI111" s="685" t="s">
        <v>287</v>
      </c>
      <c r="AJ111" s="1391" t="s">
        <v>281</v>
      </c>
      <c r="AK111" s="685" t="s">
        <v>287</v>
      </c>
      <c r="AL111" s="685" t="s">
        <v>287</v>
      </c>
      <c r="AM111" s="685" t="s">
        <v>287</v>
      </c>
      <c r="AN111" s="685" t="s">
        <v>287</v>
      </c>
      <c r="AO111" s="685" t="s">
        <v>287</v>
      </c>
      <c r="AP111" s="1182" t="s">
        <v>281</v>
      </c>
    </row>
    <row r="112" spans="1:42" s="587" customFormat="1" ht="49.5" customHeight="1" x14ac:dyDescent="0.25">
      <c r="A112" s="718" t="s">
        <v>869</v>
      </c>
      <c r="B112" s="1195" t="s">
        <v>867</v>
      </c>
      <c r="C112" s="718" t="s">
        <v>539</v>
      </c>
      <c r="D112" s="664" t="s">
        <v>538</v>
      </c>
      <c r="E112" s="1389" t="s">
        <v>281</v>
      </c>
      <c r="F112" s="1380" t="s">
        <v>1953</v>
      </c>
      <c r="G112" s="759" t="s">
        <v>543</v>
      </c>
      <c r="H112" s="715" t="s">
        <v>289</v>
      </c>
      <c r="I112" s="694" t="s">
        <v>909</v>
      </c>
      <c r="J112" s="2797" t="s">
        <v>877</v>
      </c>
      <c r="V112" s="2627" t="s">
        <v>281</v>
      </c>
      <c r="W112" s="668" t="s">
        <v>284</v>
      </c>
      <c r="X112" s="668" t="s">
        <v>283</v>
      </c>
      <c r="Y112" s="1631">
        <v>0</v>
      </c>
      <c r="Z112" s="1631">
        <v>0</v>
      </c>
      <c r="AA112" s="631" t="s">
        <v>282</v>
      </c>
      <c r="AB112" s="718"/>
      <c r="AC112" s="718"/>
      <c r="AD112" s="1284" t="s">
        <v>1991</v>
      </c>
      <c r="AE112" s="630" t="s">
        <v>281</v>
      </c>
      <c r="AF112" s="1394" t="s">
        <v>281</v>
      </c>
      <c r="AG112" s="627" t="s">
        <v>281</v>
      </c>
      <c r="AH112" s="686" t="s">
        <v>287</v>
      </c>
      <c r="AI112" s="685" t="s">
        <v>287</v>
      </c>
      <c r="AJ112" s="1391" t="s">
        <v>281</v>
      </c>
      <c r="AK112" s="685" t="s">
        <v>287</v>
      </c>
      <c r="AL112" s="685" t="s">
        <v>287</v>
      </c>
      <c r="AM112" s="685" t="s">
        <v>287</v>
      </c>
      <c r="AN112" s="685" t="s">
        <v>287</v>
      </c>
      <c r="AO112" s="685" t="s">
        <v>287</v>
      </c>
      <c r="AP112" s="1182" t="s">
        <v>281</v>
      </c>
    </row>
    <row r="113" spans="1:42" s="587" customFormat="1" ht="48.75" customHeight="1" x14ac:dyDescent="0.25">
      <c r="A113" s="718" t="s">
        <v>869</v>
      </c>
      <c r="B113" s="1195" t="s">
        <v>867</v>
      </c>
      <c r="C113" s="718" t="s">
        <v>539</v>
      </c>
      <c r="D113" s="664" t="s">
        <v>538</v>
      </c>
      <c r="E113" s="628" t="s">
        <v>281</v>
      </c>
      <c r="F113" s="1380" t="s">
        <v>1953</v>
      </c>
      <c r="G113" s="759" t="s">
        <v>543</v>
      </c>
      <c r="H113" s="715" t="s">
        <v>289</v>
      </c>
      <c r="I113" s="694" t="s">
        <v>909</v>
      </c>
      <c r="J113" s="2797" t="s">
        <v>877</v>
      </c>
      <c r="V113" s="2627" t="s">
        <v>281</v>
      </c>
      <c r="W113" s="668" t="s">
        <v>284</v>
      </c>
      <c r="X113" s="668" t="s">
        <v>283</v>
      </c>
      <c r="Y113" s="1631">
        <v>0</v>
      </c>
      <c r="Z113" s="1631">
        <v>0</v>
      </c>
      <c r="AA113" s="631" t="s">
        <v>282</v>
      </c>
      <c r="AB113" s="718"/>
      <c r="AC113" s="718"/>
      <c r="AD113" s="1284" t="s">
        <v>2007</v>
      </c>
      <c r="AE113" s="630" t="s">
        <v>281</v>
      </c>
      <c r="AF113" s="1394" t="s">
        <v>281</v>
      </c>
      <c r="AG113" s="627" t="s">
        <v>281</v>
      </c>
      <c r="AH113" s="686" t="s">
        <v>287</v>
      </c>
      <c r="AI113" s="685" t="s">
        <v>287</v>
      </c>
      <c r="AJ113" s="1391" t="s">
        <v>281</v>
      </c>
      <c r="AK113" s="685" t="s">
        <v>287</v>
      </c>
      <c r="AL113" s="685" t="s">
        <v>287</v>
      </c>
      <c r="AM113" s="685" t="s">
        <v>287</v>
      </c>
      <c r="AN113" s="685" t="s">
        <v>287</v>
      </c>
      <c r="AO113" s="685" t="s">
        <v>287</v>
      </c>
      <c r="AP113" s="1182" t="s">
        <v>281</v>
      </c>
    </row>
    <row r="114" spans="1:42" s="587" customFormat="1" ht="49.5" customHeight="1" x14ac:dyDescent="0.25">
      <c r="A114" s="718" t="s">
        <v>869</v>
      </c>
      <c r="B114" s="1195" t="s">
        <v>867</v>
      </c>
      <c r="C114" s="718" t="s">
        <v>539</v>
      </c>
      <c r="D114" s="664" t="s">
        <v>538</v>
      </c>
      <c r="E114" s="1389" t="s">
        <v>281</v>
      </c>
      <c r="F114" s="1380" t="s">
        <v>1953</v>
      </c>
      <c r="G114" s="759" t="s">
        <v>543</v>
      </c>
      <c r="H114" s="715" t="s">
        <v>289</v>
      </c>
      <c r="I114" s="694" t="s">
        <v>909</v>
      </c>
      <c r="J114" s="2797" t="s">
        <v>877</v>
      </c>
      <c r="V114" s="2627" t="s">
        <v>281</v>
      </c>
      <c r="W114" s="668" t="s">
        <v>284</v>
      </c>
      <c r="X114" s="668" t="s">
        <v>283</v>
      </c>
      <c r="Y114" s="1631">
        <v>0</v>
      </c>
      <c r="Z114" s="1631">
        <v>0</v>
      </c>
      <c r="AA114" s="631" t="s">
        <v>282</v>
      </c>
      <c r="AB114" s="718"/>
      <c r="AC114" s="718"/>
      <c r="AD114" s="1394" t="s">
        <v>281</v>
      </c>
      <c r="AE114" s="630" t="s">
        <v>281</v>
      </c>
      <c r="AF114" s="1394" t="s">
        <v>281</v>
      </c>
      <c r="AG114" s="627" t="s">
        <v>281</v>
      </c>
      <c r="AH114" s="686" t="s">
        <v>287</v>
      </c>
      <c r="AI114" s="685" t="s">
        <v>287</v>
      </c>
      <c r="AJ114" s="1391" t="s">
        <v>281</v>
      </c>
      <c r="AK114" s="685" t="s">
        <v>287</v>
      </c>
      <c r="AL114" s="685" t="s">
        <v>287</v>
      </c>
      <c r="AM114" s="685" t="s">
        <v>287</v>
      </c>
      <c r="AN114" s="685" t="s">
        <v>287</v>
      </c>
      <c r="AO114" s="685" t="s">
        <v>287</v>
      </c>
      <c r="AP114" s="1182" t="s">
        <v>281</v>
      </c>
    </row>
    <row r="115" spans="1:42" s="587" customFormat="1" ht="51" customHeight="1" x14ac:dyDescent="0.25">
      <c r="A115" s="718" t="s">
        <v>869</v>
      </c>
      <c r="B115" s="1195" t="s">
        <v>867</v>
      </c>
      <c r="C115" s="718" t="s">
        <v>539</v>
      </c>
      <c r="D115" s="664" t="s">
        <v>538</v>
      </c>
      <c r="E115" s="1389" t="s">
        <v>281</v>
      </c>
      <c r="F115" s="1380" t="s">
        <v>1953</v>
      </c>
      <c r="G115" s="759" t="s">
        <v>543</v>
      </c>
      <c r="H115" s="715" t="s">
        <v>289</v>
      </c>
      <c r="I115" s="694" t="s">
        <v>909</v>
      </c>
      <c r="J115" s="2797" t="s">
        <v>877</v>
      </c>
      <c r="V115" s="2627" t="s">
        <v>281</v>
      </c>
      <c r="W115" s="668" t="s">
        <v>284</v>
      </c>
      <c r="X115" s="668" t="s">
        <v>283</v>
      </c>
      <c r="Y115" s="1631">
        <v>0</v>
      </c>
      <c r="Z115" s="1631">
        <v>0</v>
      </c>
      <c r="AA115" s="631" t="s">
        <v>282</v>
      </c>
      <c r="AB115" s="718"/>
      <c r="AC115" s="718"/>
      <c r="AD115" s="1284" t="s">
        <v>2010</v>
      </c>
      <c r="AE115" s="630" t="s">
        <v>281</v>
      </c>
      <c r="AF115" s="1394" t="s">
        <v>281</v>
      </c>
      <c r="AG115" s="627" t="s">
        <v>281</v>
      </c>
      <c r="AH115" s="686" t="s">
        <v>287</v>
      </c>
      <c r="AI115" s="685" t="s">
        <v>287</v>
      </c>
      <c r="AJ115" s="1391" t="s">
        <v>281</v>
      </c>
      <c r="AK115" s="685" t="s">
        <v>287</v>
      </c>
      <c r="AL115" s="685" t="s">
        <v>287</v>
      </c>
      <c r="AM115" s="685" t="s">
        <v>287</v>
      </c>
      <c r="AN115" s="685" t="s">
        <v>287</v>
      </c>
      <c r="AO115" s="685" t="s">
        <v>287</v>
      </c>
      <c r="AP115" s="1182" t="s">
        <v>281</v>
      </c>
    </row>
    <row r="116" spans="1:42" s="587" customFormat="1" ht="51" customHeight="1" x14ac:dyDescent="0.25">
      <c r="A116" s="718" t="s">
        <v>869</v>
      </c>
      <c r="B116" s="1195" t="s">
        <v>867</v>
      </c>
      <c r="C116" s="718" t="s">
        <v>539</v>
      </c>
      <c r="D116" s="664" t="s">
        <v>538</v>
      </c>
      <c r="E116" s="628" t="s">
        <v>281</v>
      </c>
      <c r="F116" s="1380" t="s">
        <v>1953</v>
      </c>
      <c r="G116" s="759" t="s">
        <v>543</v>
      </c>
      <c r="H116" s="715" t="s">
        <v>289</v>
      </c>
      <c r="I116" s="694" t="s">
        <v>909</v>
      </c>
      <c r="J116" s="2797" t="s">
        <v>877</v>
      </c>
      <c r="V116" s="2627" t="s">
        <v>281</v>
      </c>
      <c r="W116" s="668" t="s">
        <v>284</v>
      </c>
      <c r="X116" s="668" t="s">
        <v>283</v>
      </c>
      <c r="Y116" s="1631">
        <v>0</v>
      </c>
      <c r="Z116" s="1631">
        <v>0</v>
      </c>
      <c r="AA116" s="631" t="s">
        <v>282</v>
      </c>
      <c r="AB116" s="718"/>
      <c r="AC116" s="718"/>
      <c r="AD116" s="1284"/>
      <c r="AE116" s="630" t="s">
        <v>281</v>
      </c>
      <c r="AF116" s="1394" t="s">
        <v>281</v>
      </c>
      <c r="AG116" s="627" t="s">
        <v>281</v>
      </c>
      <c r="AH116" s="686" t="s">
        <v>287</v>
      </c>
      <c r="AI116" s="685" t="s">
        <v>287</v>
      </c>
      <c r="AJ116" s="1391" t="s">
        <v>281</v>
      </c>
      <c r="AK116" s="685" t="s">
        <v>287</v>
      </c>
      <c r="AL116" s="685" t="s">
        <v>287</v>
      </c>
      <c r="AM116" s="685" t="s">
        <v>287</v>
      </c>
      <c r="AN116" s="685" t="s">
        <v>287</v>
      </c>
      <c r="AO116" s="685" t="s">
        <v>287</v>
      </c>
      <c r="AP116" s="1182" t="s">
        <v>281</v>
      </c>
    </row>
    <row r="117" spans="1:42" s="587" customFormat="1" ht="46.5" customHeight="1" x14ac:dyDescent="0.25">
      <c r="A117" s="718" t="s">
        <v>869</v>
      </c>
      <c r="B117" s="1195" t="s">
        <v>867</v>
      </c>
      <c r="C117" s="718" t="s">
        <v>539</v>
      </c>
      <c r="D117" s="664" t="s">
        <v>538</v>
      </c>
      <c r="E117" s="628" t="s">
        <v>281</v>
      </c>
      <c r="F117" s="1380" t="s">
        <v>1953</v>
      </c>
      <c r="G117" s="759" t="s">
        <v>543</v>
      </c>
      <c r="H117" s="715" t="s">
        <v>289</v>
      </c>
      <c r="I117" s="694" t="s">
        <v>909</v>
      </c>
      <c r="J117" s="2797" t="s">
        <v>877</v>
      </c>
      <c r="V117" s="2627" t="s">
        <v>281</v>
      </c>
      <c r="W117" s="668" t="s">
        <v>284</v>
      </c>
      <c r="X117" s="668" t="s">
        <v>283</v>
      </c>
      <c r="Y117" s="1631">
        <v>0</v>
      </c>
      <c r="Z117" s="1631">
        <v>0</v>
      </c>
      <c r="AA117" s="631" t="s">
        <v>282</v>
      </c>
      <c r="AB117" s="718"/>
      <c r="AC117" s="718"/>
      <c r="AD117" s="1284" t="s">
        <v>2013</v>
      </c>
      <c r="AE117" s="630" t="s">
        <v>281</v>
      </c>
      <c r="AF117" s="1394" t="s">
        <v>281</v>
      </c>
      <c r="AG117" s="627" t="s">
        <v>281</v>
      </c>
      <c r="AH117" s="686" t="s">
        <v>287</v>
      </c>
      <c r="AI117" s="685" t="s">
        <v>287</v>
      </c>
      <c r="AJ117" s="1391" t="s">
        <v>281</v>
      </c>
      <c r="AK117" s="685" t="s">
        <v>287</v>
      </c>
      <c r="AL117" s="685" t="s">
        <v>287</v>
      </c>
      <c r="AM117" s="685" t="s">
        <v>287</v>
      </c>
      <c r="AN117" s="685" t="s">
        <v>287</v>
      </c>
      <c r="AO117" s="685" t="s">
        <v>287</v>
      </c>
      <c r="AP117" s="1182" t="s">
        <v>281</v>
      </c>
    </row>
    <row r="118" spans="1:42" s="587" customFormat="1" ht="48" customHeight="1" x14ac:dyDescent="0.25">
      <c r="A118" s="718" t="s">
        <v>869</v>
      </c>
      <c r="B118" s="1195" t="s">
        <v>867</v>
      </c>
      <c r="C118" s="718" t="s">
        <v>539</v>
      </c>
      <c r="D118" s="664" t="s">
        <v>538</v>
      </c>
      <c r="E118" s="628" t="s">
        <v>281</v>
      </c>
      <c r="F118" s="1380" t="s">
        <v>1953</v>
      </c>
      <c r="G118" s="759" t="s">
        <v>543</v>
      </c>
      <c r="H118" s="715" t="s">
        <v>289</v>
      </c>
      <c r="I118" s="694" t="s">
        <v>909</v>
      </c>
      <c r="J118" s="2797" t="s">
        <v>877</v>
      </c>
      <c r="V118" s="2627" t="s">
        <v>281</v>
      </c>
      <c r="W118" s="668" t="s">
        <v>284</v>
      </c>
      <c r="X118" s="668" t="s">
        <v>283</v>
      </c>
      <c r="Y118" s="1631">
        <v>0</v>
      </c>
      <c r="Z118" s="1631">
        <v>0</v>
      </c>
      <c r="AA118" s="631" t="s">
        <v>282</v>
      </c>
      <c r="AB118" s="718"/>
      <c r="AC118" s="718"/>
      <c r="AD118" s="1284" t="s">
        <v>1965</v>
      </c>
      <c r="AE118" s="630" t="s">
        <v>281</v>
      </c>
      <c r="AF118" s="1394" t="s">
        <v>281</v>
      </c>
      <c r="AG118" s="627" t="s">
        <v>281</v>
      </c>
      <c r="AH118" s="686" t="s">
        <v>287</v>
      </c>
      <c r="AI118" s="685" t="s">
        <v>287</v>
      </c>
      <c r="AJ118" s="1391" t="s">
        <v>281</v>
      </c>
      <c r="AK118" s="685" t="s">
        <v>287</v>
      </c>
      <c r="AL118" s="685" t="s">
        <v>287</v>
      </c>
      <c r="AM118" s="685" t="s">
        <v>287</v>
      </c>
      <c r="AN118" s="685" t="s">
        <v>287</v>
      </c>
      <c r="AO118" s="685" t="s">
        <v>287</v>
      </c>
      <c r="AP118" s="1182" t="s">
        <v>281</v>
      </c>
    </row>
    <row r="119" spans="1:42" s="587" customFormat="1" ht="50.25" customHeight="1" x14ac:dyDescent="0.25">
      <c r="A119" s="718" t="s">
        <v>869</v>
      </c>
      <c r="B119" s="1195" t="s">
        <v>867</v>
      </c>
      <c r="C119" s="718" t="s">
        <v>539</v>
      </c>
      <c r="D119" s="664" t="s">
        <v>538</v>
      </c>
      <c r="E119" s="1389" t="s">
        <v>281</v>
      </c>
      <c r="F119" s="1380" t="s">
        <v>1953</v>
      </c>
      <c r="G119" s="759" t="s">
        <v>543</v>
      </c>
      <c r="H119" s="715" t="s">
        <v>289</v>
      </c>
      <c r="I119" s="694" t="s">
        <v>909</v>
      </c>
      <c r="J119" s="2797" t="s">
        <v>877</v>
      </c>
      <c r="V119" s="2627" t="s">
        <v>281</v>
      </c>
      <c r="W119" s="668" t="s">
        <v>284</v>
      </c>
      <c r="X119" s="668" t="s">
        <v>283</v>
      </c>
      <c r="Y119" s="1631">
        <v>0</v>
      </c>
      <c r="Z119" s="1631">
        <v>0</v>
      </c>
      <c r="AA119" s="631" t="s">
        <v>282</v>
      </c>
      <c r="AB119" s="718"/>
      <c r="AC119" s="718"/>
      <c r="AD119" s="1284" t="s">
        <v>2016</v>
      </c>
      <c r="AE119" s="630" t="s">
        <v>281</v>
      </c>
      <c r="AF119" s="1394" t="s">
        <v>281</v>
      </c>
      <c r="AG119" s="627" t="s">
        <v>281</v>
      </c>
      <c r="AH119" s="686" t="s">
        <v>287</v>
      </c>
      <c r="AI119" s="685" t="s">
        <v>287</v>
      </c>
      <c r="AJ119" s="1391" t="s">
        <v>281</v>
      </c>
      <c r="AK119" s="685" t="s">
        <v>287</v>
      </c>
      <c r="AL119" s="685" t="s">
        <v>287</v>
      </c>
      <c r="AM119" s="685" t="s">
        <v>287</v>
      </c>
      <c r="AN119" s="685" t="s">
        <v>287</v>
      </c>
      <c r="AO119" s="685" t="s">
        <v>287</v>
      </c>
      <c r="AP119" s="1182" t="s">
        <v>281</v>
      </c>
    </row>
    <row r="120" spans="1:42" s="587" customFormat="1" ht="46.5" customHeight="1" x14ac:dyDescent="0.25">
      <c r="A120" s="1549" t="s">
        <v>869</v>
      </c>
      <c r="B120" s="1195" t="s">
        <v>867</v>
      </c>
      <c r="C120" s="1549" t="s">
        <v>539</v>
      </c>
      <c r="D120" s="1581" t="s">
        <v>538</v>
      </c>
      <c r="E120" s="628" t="s">
        <v>281</v>
      </c>
      <c r="F120" s="592" t="s">
        <v>296</v>
      </c>
      <c r="G120" s="1557" t="s">
        <v>543</v>
      </c>
      <c r="H120" s="1554" t="s">
        <v>289</v>
      </c>
      <c r="I120" s="1625" t="s">
        <v>1277</v>
      </c>
      <c r="J120" s="2495" t="s">
        <v>877</v>
      </c>
      <c r="V120" s="2627" t="s">
        <v>281</v>
      </c>
      <c r="W120" s="668" t="s">
        <v>284</v>
      </c>
      <c r="X120" s="668" t="s">
        <v>283</v>
      </c>
      <c r="Y120" s="1631">
        <v>0</v>
      </c>
      <c r="Z120" s="1631">
        <v>0</v>
      </c>
      <c r="AA120" s="631" t="s">
        <v>282</v>
      </c>
      <c r="AB120" s="718"/>
      <c r="AC120" s="718"/>
      <c r="AD120" s="1284" t="s">
        <v>2016</v>
      </c>
      <c r="AE120" s="630" t="s">
        <v>281</v>
      </c>
      <c r="AF120" s="1394" t="s">
        <v>281</v>
      </c>
      <c r="AG120" s="627" t="s">
        <v>281</v>
      </c>
      <c r="AH120" s="686" t="s">
        <v>287</v>
      </c>
      <c r="AI120" s="685" t="s">
        <v>287</v>
      </c>
      <c r="AJ120" s="1391" t="s">
        <v>281</v>
      </c>
      <c r="AK120" s="685" t="s">
        <v>287</v>
      </c>
      <c r="AL120" s="685" t="s">
        <v>287</v>
      </c>
      <c r="AM120" s="685" t="s">
        <v>287</v>
      </c>
      <c r="AN120" s="685" t="s">
        <v>287</v>
      </c>
      <c r="AO120" s="685" t="s">
        <v>287</v>
      </c>
      <c r="AP120" s="1182" t="s">
        <v>281</v>
      </c>
    </row>
    <row r="121" spans="1:42" s="587" customFormat="1" ht="38.25" x14ac:dyDescent="0.25">
      <c r="A121" s="1549" t="s">
        <v>869</v>
      </c>
      <c r="B121" s="1183" t="s">
        <v>867</v>
      </c>
      <c r="C121" s="1549" t="s">
        <v>539</v>
      </c>
      <c r="D121" s="1581" t="s">
        <v>538</v>
      </c>
      <c r="E121" s="628" t="s">
        <v>281</v>
      </c>
      <c r="F121" s="1397" t="s">
        <v>296</v>
      </c>
      <c r="G121" s="1557" t="s">
        <v>2341</v>
      </c>
      <c r="H121" s="1554" t="s">
        <v>289</v>
      </c>
      <c r="I121" s="1625" t="s">
        <v>909</v>
      </c>
      <c r="J121" s="1556">
        <v>2013</v>
      </c>
      <c r="V121" s="2627" t="s">
        <v>281</v>
      </c>
      <c r="W121" s="668" t="s">
        <v>284</v>
      </c>
      <c r="X121" s="668" t="s">
        <v>283</v>
      </c>
      <c r="Y121" s="1587">
        <v>1</v>
      </c>
      <c r="Z121" s="1587">
        <v>1</v>
      </c>
      <c r="AA121" s="631" t="s">
        <v>282</v>
      </c>
      <c r="AB121" s="718"/>
      <c r="AC121" s="718"/>
      <c r="AD121" s="1284" t="s">
        <v>2016</v>
      </c>
      <c r="AE121" s="630" t="s">
        <v>281</v>
      </c>
      <c r="AF121" s="1394" t="s">
        <v>281</v>
      </c>
      <c r="AG121" s="627" t="s">
        <v>281</v>
      </c>
      <c r="AH121" s="686" t="s">
        <v>287</v>
      </c>
      <c r="AI121" s="685" t="s">
        <v>287</v>
      </c>
      <c r="AJ121" s="1391" t="s">
        <v>281</v>
      </c>
      <c r="AK121" s="685" t="s">
        <v>287</v>
      </c>
      <c r="AL121" s="685" t="s">
        <v>287</v>
      </c>
      <c r="AM121" s="685" t="s">
        <v>287</v>
      </c>
      <c r="AN121" s="685" t="s">
        <v>287</v>
      </c>
      <c r="AO121" s="685" t="s">
        <v>287</v>
      </c>
      <c r="AP121" s="1182" t="s">
        <v>281</v>
      </c>
    </row>
    <row r="122" spans="1:42" s="587" customFormat="1" ht="38.25" x14ac:dyDescent="0.25">
      <c r="A122" s="1549" t="s">
        <v>869</v>
      </c>
      <c r="B122" s="1183" t="s">
        <v>867</v>
      </c>
      <c r="C122" s="1549" t="s">
        <v>539</v>
      </c>
      <c r="D122" s="1581" t="s">
        <v>538</v>
      </c>
      <c r="E122" s="628" t="s">
        <v>281</v>
      </c>
      <c r="F122" s="1397" t="s">
        <v>296</v>
      </c>
      <c r="G122" s="1557" t="s">
        <v>2343</v>
      </c>
      <c r="H122" s="1554" t="s">
        <v>289</v>
      </c>
      <c r="I122" s="1625" t="s">
        <v>909</v>
      </c>
      <c r="J122" s="1556">
        <v>2013</v>
      </c>
      <c r="V122" s="2627" t="s">
        <v>281</v>
      </c>
      <c r="W122" s="668" t="s">
        <v>284</v>
      </c>
      <c r="X122" s="668" t="s">
        <v>283</v>
      </c>
      <c r="Y122" s="1587">
        <v>1</v>
      </c>
      <c r="Z122" s="1587">
        <v>1</v>
      </c>
      <c r="AA122" s="631" t="s">
        <v>282</v>
      </c>
      <c r="AB122" s="718"/>
      <c r="AC122" s="718"/>
      <c r="AD122" s="1284" t="s">
        <v>2016</v>
      </c>
      <c r="AE122" s="630" t="s">
        <v>281</v>
      </c>
      <c r="AF122" s="1394" t="s">
        <v>281</v>
      </c>
      <c r="AG122" s="627" t="s">
        <v>281</v>
      </c>
      <c r="AH122" s="686" t="s">
        <v>287</v>
      </c>
      <c r="AI122" s="685" t="s">
        <v>287</v>
      </c>
      <c r="AJ122" s="1391" t="s">
        <v>281</v>
      </c>
      <c r="AK122" s="685" t="s">
        <v>287</v>
      </c>
      <c r="AL122" s="685" t="s">
        <v>287</v>
      </c>
      <c r="AM122" s="685" t="s">
        <v>287</v>
      </c>
      <c r="AN122" s="685" t="s">
        <v>287</v>
      </c>
      <c r="AO122" s="685" t="s">
        <v>287</v>
      </c>
      <c r="AP122" s="1182" t="s">
        <v>281</v>
      </c>
    </row>
    <row r="123" spans="1:42" s="587" customFormat="1" ht="37.5" customHeight="1" x14ac:dyDescent="0.25">
      <c r="A123" s="718" t="s">
        <v>869</v>
      </c>
      <c r="B123" s="1195" t="s">
        <v>867</v>
      </c>
      <c r="C123" s="718" t="s">
        <v>539</v>
      </c>
      <c r="D123" s="664" t="s">
        <v>538</v>
      </c>
      <c r="E123" s="1389" t="s">
        <v>281</v>
      </c>
      <c r="F123" s="1380" t="s">
        <v>1953</v>
      </c>
      <c r="G123" s="1557" t="s">
        <v>2346</v>
      </c>
      <c r="H123" s="1554" t="s">
        <v>289</v>
      </c>
      <c r="I123" s="1625" t="s">
        <v>909</v>
      </c>
      <c r="J123" s="1556">
        <v>2013</v>
      </c>
      <c r="V123" s="2627" t="s">
        <v>281</v>
      </c>
      <c r="W123" s="668" t="s">
        <v>284</v>
      </c>
      <c r="X123" s="668" t="s">
        <v>283</v>
      </c>
      <c r="Y123" s="1587">
        <v>1</v>
      </c>
      <c r="Z123" s="1587">
        <v>1</v>
      </c>
      <c r="AA123" s="631" t="s">
        <v>282</v>
      </c>
      <c r="AB123" s="718"/>
      <c r="AC123" s="718"/>
      <c r="AD123" s="1284" t="s">
        <v>2016</v>
      </c>
      <c r="AE123" s="630" t="s">
        <v>281</v>
      </c>
      <c r="AF123" s="1394" t="s">
        <v>281</v>
      </c>
      <c r="AG123" s="627" t="s">
        <v>281</v>
      </c>
      <c r="AH123" s="686" t="s">
        <v>287</v>
      </c>
      <c r="AI123" s="685" t="s">
        <v>287</v>
      </c>
      <c r="AJ123" s="1391" t="s">
        <v>281</v>
      </c>
      <c r="AK123" s="685" t="s">
        <v>287</v>
      </c>
      <c r="AL123" s="685" t="s">
        <v>287</v>
      </c>
      <c r="AM123" s="685" t="s">
        <v>287</v>
      </c>
      <c r="AN123" s="685" t="s">
        <v>287</v>
      </c>
      <c r="AO123" s="685" t="s">
        <v>287</v>
      </c>
      <c r="AP123" s="1182" t="s">
        <v>281</v>
      </c>
    </row>
    <row r="124" spans="1:42" s="587" customFormat="1" ht="33" customHeight="1" x14ac:dyDescent="0.25">
      <c r="A124" s="718" t="s">
        <v>869</v>
      </c>
      <c r="B124" s="1195" t="s">
        <v>867</v>
      </c>
      <c r="C124" s="718" t="s">
        <v>539</v>
      </c>
      <c r="D124" s="664" t="s">
        <v>538</v>
      </c>
      <c r="E124" s="1389" t="s">
        <v>281</v>
      </c>
      <c r="F124" s="1380" t="s">
        <v>1953</v>
      </c>
      <c r="G124" s="1557" t="s">
        <v>2347</v>
      </c>
      <c r="H124" s="1554" t="s">
        <v>289</v>
      </c>
      <c r="I124" s="1625" t="s">
        <v>909</v>
      </c>
      <c r="J124" s="1556">
        <v>2013</v>
      </c>
      <c r="V124" s="2627" t="s">
        <v>281</v>
      </c>
      <c r="W124" s="668" t="s">
        <v>284</v>
      </c>
      <c r="X124" s="668" t="s">
        <v>283</v>
      </c>
      <c r="Y124" s="1587">
        <v>1</v>
      </c>
      <c r="Z124" s="1587">
        <v>1</v>
      </c>
      <c r="AA124" s="631" t="s">
        <v>282</v>
      </c>
      <c r="AB124" s="718"/>
      <c r="AC124" s="718"/>
      <c r="AD124" s="1284" t="s">
        <v>2016</v>
      </c>
      <c r="AE124" s="630" t="s">
        <v>281</v>
      </c>
      <c r="AF124" s="1394" t="s">
        <v>281</v>
      </c>
      <c r="AG124" s="627" t="s">
        <v>281</v>
      </c>
      <c r="AH124" s="686" t="s">
        <v>287</v>
      </c>
      <c r="AI124" s="685" t="s">
        <v>287</v>
      </c>
      <c r="AJ124" s="1391" t="s">
        <v>281</v>
      </c>
      <c r="AK124" s="685" t="s">
        <v>287</v>
      </c>
      <c r="AL124" s="685" t="s">
        <v>287</v>
      </c>
      <c r="AM124" s="685" t="s">
        <v>287</v>
      </c>
      <c r="AN124" s="685" t="s">
        <v>287</v>
      </c>
      <c r="AO124" s="685" t="s">
        <v>287</v>
      </c>
      <c r="AP124" s="1182" t="s">
        <v>281</v>
      </c>
    </row>
    <row r="125" spans="1:42" s="587" customFormat="1" ht="36" customHeight="1" x14ac:dyDescent="0.25">
      <c r="A125" s="718" t="s">
        <v>869</v>
      </c>
      <c r="B125" s="1195" t="s">
        <v>867</v>
      </c>
      <c r="C125" s="718" t="s">
        <v>539</v>
      </c>
      <c r="D125" s="664" t="s">
        <v>538</v>
      </c>
      <c r="E125" s="1389" t="s">
        <v>281</v>
      </c>
      <c r="F125" s="1380" t="s">
        <v>1953</v>
      </c>
      <c r="G125" s="1557" t="s">
        <v>2348</v>
      </c>
      <c r="H125" s="1554" t="s">
        <v>289</v>
      </c>
      <c r="I125" s="1625" t="s">
        <v>909</v>
      </c>
      <c r="J125" s="1556">
        <v>2013</v>
      </c>
      <c r="V125" s="2627" t="s">
        <v>281</v>
      </c>
      <c r="W125" s="668" t="s">
        <v>284</v>
      </c>
      <c r="X125" s="668" t="s">
        <v>283</v>
      </c>
      <c r="Y125" s="1587">
        <v>1</v>
      </c>
      <c r="Z125" s="1587">
        <v>1</v>
      </c>
      <c r="AA125" s="631" t="s">
        <v>282</v>
      </c>
      <c r="AB125" s="718"/>
      <c r="AC125" s="718"/>
      <c r="AD125" s="1284" t="s">
        <v>2016</v>
      </c>
      <c r="AE125" s="630" t="s">
        <v>281</v>
      </c>
      <c r="AF125" s="1394" t="s">
        <v>281</v>
      </c>
      <c r="AG125" s="627" t="s">
        <v>281</v>
      </c>
      <c r="AH125" s="686" t="s">
        <v>287</v>
      </c>
      <c r="AI125" s="685" t="s">
        <v>287</v>
      </c>
      <c r="AJ125" s="1391" t="s">
        <v>281</v>
      </c>
      <c r="AK125" s="685" t="s">
        <v>287</v>
      </c>
      <c r="AL125" s="685" t="s">
        <v>287</v>
      </c>
      <c r="AM125" s="685" t="s">
        <v>287</v>
      </c>
      <c r="AN125" s="685" t="s">
        <v>287</v>
      </c>
      <c r="AO125" s="685" t="s">
        <v>287</v>
      </c>
      <c r="AP125" s="1182" t="s">
        <v>281</v>
      </c>
    </row>
    <row r="126" spans="1:42" s="587" customFormat="1" ht="36.75" customHeight="1" x14ac:dyDescent="0.25">
      <c r="A126" s="718" t="s">
        <v>869</v>
      </c>
      <c r="B126" s="1195" t="s">
        <v>867</v>
      </c>
      <c r="C126" s="718" t="s">
        <v>539</v>
      </c>
      <c r="D126" s="664" t="s">
        <v>538</v>
      </c>
      <c r="E126" s="1389" t="s">
        <v>281</v>
      </c>
      <c r="F126" s="1380" t="s">
        <v>1953</v>
      </c>
      <c r="G126" s="1557" t="s">
        <v>2349</v>
      </c>
      <c r="H126" s="1554" t="s">
        <v>289</v>
      </c>
      <c r="I126" s="1625" t="s">
        <v>909</v>
      </c>
      <c r="J126" s="1556">
        <v>2013</v>
      </c>
      <c r="V126" s="2627" t="s">
        <v>281</v>
      </c>
      <c r="W126" s="668" t="s">
        <v>284</v>
      </c>
      <c r="X126" s="668" t="s">
        <v>283</v>
      </c>
      <c r="Y126" s="1587">
        <v>1</v>
      </c>
      <c r="Z126" s="1587">
        <v>1</v>
      </c>
      <c r="AA126" s="631" t="s">
        <v>282</v>
      </c>
      <c r="AB126" s="718"/>
      <c r="AC126" s="718"/>
      <c r="AD126" s="1284" t="s">
        <v>2016</v>
      </c>
      <c r="AE126" s="630" t="s">
        <v>281</v>
      </c>
      <c r="AF126" s="1394" t="s">
        <v>281</v>
      </c>
      <c r="AG126" s="627" t="s">
        <v>281</v>
      </c>
      <c r="AH126" s="686" t="s">
        <v>287</v>
      </c>
      <c r="AI126" s="685" t="s">
        <v>287</v>
      </c>
      <c r="AJ126" s="1391" t="s">
        <v>281</v>
      </c>
      <c r="AK126" s="685" t="s">
        <v>287</v>
      </c>
      <c r="AL126" s="685" t="s">
        <v>287</v>
      </c>
      <c r="AM126" s="685" t="s">
        <v>287</v>
      </c>
      <c r="AN126" s="685" t="s">
        <v>287</v>
      </c>
      <c r="AO126" s="685" t="s">
        <v>287</v>
      </c>
      <c r="AP126" s="1182" t="s">
        <v>281</v>
      </c>
    </row>
    <row r="127" spans="1:42" s="190" customFormat="1" ht="16.5" x14ac:dyDescent="0.25">
      <c r="A127" s="1407"/>
      <c r="B127" s="1407"/>
      <c r="C127" s="1407"/>
      <c r="D127" s="1407"/>
      <c r="E127" s="1407"/>
      <c r="F127" s="1407"/>
      <c r="G127" s="213"/>
      <c r="H127" s="213"/>
      <c r="I127" s="1628"/>
      <c r="J127" s="2796"/>
      <c r="V127" s="2763"/>
      <c r="W127" s="537"/>
      <c r="X127" s="209"/>
      <c r="Y127" s="45">
        <f>SUM(Y128)</f>
        <v>0</v>
      </c>
      <c r="Z127" s="95">
        <f>SUM(Z128)</f>
        <v>0</v>
      </c>
      <c r="AA127" s="209"/>
      <c r="AB127" s="209"/>
      <c r="AC127" s="209"/>
      <c r="AD127" s="209"/>
      <c r="AE127" s="209"/>
      <c r="AF127" s="209"/>
      <c r="AG127" s="209"/>
      <c r="AH127" s="209"/>
      <c r="AI127" s="209"/>
      <c r="AJ127" s="209"/>
    </row>
    <row r="128" spans="1:42" s="190" customFormat="1" ht="15.75" x14ac:dyDescent="0.25">
      <c r="A128" s="101"/>
      <c r="B128" s="100"/>
      <c r="C128" s="100"/>
      <c r="D128" s="96"/>
      <c r="E128" s="96"/>
      <c r="F128" s="96"/>
      <c r="G128" s="128"/>
      <c r="H128" s="128"/>
      <c r="I128" s="96"/>
      <c r="J128" s="2760"/>
      <c r="V128" s="2764"/>
      <c r="W128" s="138"/>
      <c r="X128" s="59"/>
      <c r="Y128" s="138">
        <f>SUM(Y129:Y159)</f>
        <v>0</v>
      </c>
      <c r="Z128" s="138">
        <f>SUM(Z129:Z159)</f>
        <v>0</v>
      </c>
      <c r="AA128" s="148"/>
      <c r="AB128" s="147"/>
      <c r="AC128" s="147"/>
      <c r="AD128" s="101"/>
      <c r="AE128" s="101"/>
      <c r="AF128" s="101"/>
      <c r="AG128" s="101"/>
      <c r="AH128" s="101"/>
      <c r="AI128" s="101"/>
      <c r="AJ128" s="101"/>
    </row>
    <row r="129" spans="1:42" s="587" customFormat="1" ht="38.25" customHeight="1" x14ac:dyDescent="0.25">
      <c r="A129" s="718" t="s">
        <v>869</v>
      </c>
      <c r="B129" s="1195" t="s">
        <v>867</v>
      </c>
      <c r="C129" s="718" t="s">
        <v>539</v>
      </c>
      <c r="D129" s="664" t="s">
        <v>538</v>
      </c>
      <c r="E129" s="1389" t="s">
        <v>281</v>
      </c>
      <c r="F129" s="1380" t="s">
        <v>1953</v>
      </c>
      <c r="G129" s="759" t="s">
        <v>543</v>
      </c>
      <c r="H129" s="715" t="s">
        <v>289</v>
      </c>
      <c r="I129" s="1625" t="s">
        <v>2200</v>
      </c>
      <c r="J129" s="2797" t="s">
        <v>877</v>
      </c>
      <c r="V129" s="2627" t="s">
        <v>281</v>
      </c>
      <c r="W129" s="668" t="s">
        <v>284</v>
      </c>
      <c r="X129" s="668" t="s">
        <v>283</v>
      </c>
      <c r="Y129" s="1451">
        <v>0</v>
      </c>
      <c r="Z129" s="1451">
        <v>0</v>
      </c>
      <c r="AA129" s="631" t="s">
        <v>282</v>
      </c>
      <c r="AB129" s="718"/>
      <c r="AC129" s="718"/>
      <c r="AD129" s="1284" t="s">
        <v>1956</v>
      </c>
      <c r="AE129" s="630" t="s">
        <v>281</v>
      </c>
      <c r="AF129" s="1394" t="s">
        <v>281</v>
      </c>
      <c r="AG129" s="627" t="s">
        <v>281</v>
      </c>
      <c r="AH129" s="686" t="s">
        <v>287</v>
      </c>
      <c r="AI129" s="685" t="s">
        <v>287</v>
      </c>
      <c r="AJ129" s="1391" t="s">
        <v>281</v>
      </c>
      <c r="AK129" s="685" t="s">
        <v>287</v>
      </c>
      <c r="AL129" s="685" t="s">
        <v>287</v>
      </c>
      <c r="AM129" s="685" t="s">
        <v>287</v>
      </c>
      <c r="AN129" s="685" t="s">
        <v>287</v>
      </c>
      <c r="AO129" s="685" t="s">
        <v>287</v>
      </c>
      <c r="AP129" s="1182" t="s">
        <v>281</v>
      </c>
    </row>
    <row r="130" spans="1:42" s="587" customFormat="1" ht="41.25" customHeight="1" x14ac:dyDescent="0.25">
      <c r="A130" s="718" t="s">
        <v>869</v>
      </c>
      <c r="B130" s="1195" t="s">
        <v>867</v>
      </c>
      <c r="C130" s="718" t="s">
        <v>539</v>
      </c>
      <c r="D130" s="664" t="s">
        <v>538</v>
      </c>
      <c r="E130" s="1389" t="s">
        <v>281</v>
      </c>
      <c r="F130" s="1380" t="s">
        <v>1953</v>
      </c>
      <c r="G130" s="759" t="s">
        <v>543</v>
      </c>
      <c r="H130" s="715" t="s">
        <v>289</v>
      </c>
      <c r="I130" s="1625" t="s">
        <v>2200</v>
      </c>
      <c r="J130" s="2797" t="s">
        <v>877</v>
      </c>
      <c r="V130" s="2627" t="s">
        <v>281</v>
      </c>
      <c r="W130" s="668" t="s">
        <v>284</v>
      </c>
      <c r="X130" s="668" t="s">
        <v>283</v>
      </c>
      <c r="Y130" s="1451">
        <v>0</v>
      </c>
      <c r="Z130" s="1451">
        <v>0</v>
      </c>
      <c r="AA130" s="631" t="s">
        <v>282</v>
      </c>
      <c r="AB130" s="718"/>
      <c r="AC130" s="718"/>
      <c r="AD130" s="1284" t="s">
        <v>1958</v>
      </c>
      <c r="AE130" s="630" t="s">
        <v>281</v>
      </c>
      <c r="AF130" s="1394" t="s">
        <v>281</v>
      </c>
      <c r="AG130" s="627" t="s">
        <v>281</v>
      </c>
      <c r="AH130" s="686" t="s">
        <v>287</v>
      </c>
      <c r="AI130" s="685" t="s">
        <v>287</v>
      </c>
      <c r="AJ130" s="1391" t="s">
        <v>281</v>
      </c>
      <c r="AK130" s="685" t="s">
        <v>287</v>
      </c>
      <c r="AL130" s="685" t="s">
        <v>287</v>
      </c>
      <c r="AM130" s="685" t="s">
        <v>287</v>
      </c>
      <c r="AN130" s="685" t="s">
        <v>287</v>
      </c>
      <c r="AO130" s="685" t="s">
        <v>287</v>
      </c>
      <c r="AP130" s="1182" t="s">
        <v>281</v>
      </c>
    </row>
    <row r="131" spans="1:42" s="587" customFormat="1" ht="40.5" customHeight="1" x14ac:dyDescent="0.25">
      <c r="A131" s="718" t="s">
        <v>869</v>
      </c>
      <c r="B131" s="1195" t="s">
        <v>867</v>
      </c>
      <c r="C131" s="718" t="s">
        <v>539</v>
      </c>
      <c r="D131" s="664" t="s">
        <v>538</v>
      </c>
      <c r="E131" s="1389" t="s">
        <v>281</v>
      </c>
      <c r="F131" s="1380" t="s">
        <v>1953</v>
      </c>
      <c r="G131" s="759" t="s">
        <v>543</v>
      </c>
      <c r="H131" s="715" t="s">
        <v>289</v>
      </c>
      <c r="I131" s="1625" t="s">
        <v>2200</v>
      </c>
      <c r="J131" s="2797" t="s">
        <v>877</v>
      </c>
      <c r="V131" s="2627" t="s">
        <v>281</v>
      </c>
      <c r="W131" s="668" t="s">
        <v>284</v>
      </c>
      <c r="X131" s="668" t="s">
        <v>283</v>
      </c>
      <c r="Y131" s="1451">
        <v>0</v>
      </c>
      <c r="Z131" s="1451">
        <v>0</v>
      </c>
      <c r="AA131" s="631" t="s">
        <v>282</v>
      </c>
      <c r="AB131" s="718"/>
      <c r="AC131" s="718"/>
      <c r="AD131" s="1284" t="s">
        <v>1961</v>
      </c>
      <c r="AE131" s="630" t="s">
        <v>281</v>
      </c>
      <c r="AF131" s="1394" t="s">
        <v>281</v>
      </c>
      <c r="AG131" s="627" t="s">
        <v>281</v>
      </c>
      <c r="AH131" s="686" t="s">
        <v>287</v>
      </c>
      <c r="AI131" s="685" t="s">
        <v>287</v>
      </c>
      <c r="AJ131" s="1391" t="s">
        <v>281</v>
      </c>
      <c r="AK131" s="685" t="s">
        <v>287</v>
      </c>
      <c r="AL131" s="685" t="s">
        <v>287</v>
      </c>
      <c r="AM131" s="685" t="s">
        <v>287</v>
      </c>
      <c r="AN131" s="685" t="s">
        <v>287</v>
      </c>
      <c r="AO131" s="685" t="s">
        <v>287</v>
      </c>
      <c r="AP131" s="1182" t="s">
        <v>281</v>
      </c>
    </row>
    <row r="132" spans="1:42" s="1227" customFormat="1" ht="36.75" customHeight="1" x14ac:dyDescent="0.25">
      <c r="A132" s="718" t="s">
        <v>869</v>
      </c>
      <c r="B132" s="1195" t="s">
        <v>867</v>
      </c>
      <c r="C132" s="718" t="s">
        <v>539</v>
      </c>
      <c r="D132" s="664" t="s">
        <v>538</v>
      </c>
      <c r="E132" s="1389" t="s">
        <v>281</v>
      </c>
      <c r="F132" s="1380" t="s">
        <v>1953</v>
      </c>
      <c r="G132" s="759" t="s">
        <v>543</v>
      </c>
      <c r="H132" s="715" t="s">
        <v>289</v>
      </c>
      <c r="I132" s="1625" t="s">
        <v>2200</v>
      </c>
      <c r="J132" s="2797" t="s">
        <v>877</v>
      </c>
      <c r="V132" s="2627" t="s">
        <v>281</v>
      </c>
      <c r="W132" s="668" t="s">
        <v>284</v>
      </c>
      <c r="X132" s="668" t="s">
        <v>283</v>
      </c>
      <c r="Y132" s="1451">
        <v>0</v>
      </c>
      <c r="Z132" s="1451">
        <v>0</v>
      </c>
      <c r="AA132" s="631" t="s">
        <v>282</v>
      </c>
      <c r="AB132" s="718"/>
      <c r="AC132" s="718"/>
      <c r="AD132" s="1284" t="s">
        <v>281</v>
      </c>
      <c r="AE132" s="630" t="s">
        <v>281</v>
      </c>
      <c r="AF132" s="1394" t="s">
        <v>281</v>
      </c>
      <c r="AG132" s="627" t="s">
        <v>281</v>
      </c>
      <c r="AH132" s="686" t="s">
        <v>287</v>
      </c>
      <c r="AI132" s="685" t="s">
        <v>287</v>
      </c>
      <c r="AJ132" s="1391" t="s">
        <v>281</v>
      </c>
      <c r="AK132" s="685" t="s">
        <v>287</v>
      </c>
      <c r="AL132" s="685" t="s">
        <v>287</v>
      </c>
      <c r="AM132" s="685" t="s">
        <v>287</v>
      </c>
      <c r="AN132" s="685" t="s">
        <v>287</v>
      </c>
      <c r="AO132" s="685" t="s">
        <v>287</v>
      </c>
      <c r="AP132" s="1182" t="s">
        <v>281</v>
      </c>
    </row>
    <row r="133" spans="1:42" s="587" customFormat="1" ht="33" customHeight="1" x14ac:dyDescent="0.25">
      <c r="A133" s="718" t="s">
        <v>869</v>
      </c>
      <c r="B133" s="1195" t="s">
        <v>867</v>
      </c>
      <c r="C133" s="718" t="s">
        <v>539</v>
      </c>
      <c r="D133" s="664" t="s">
        <v>538</v>
      </c>
      <c r="E133" s="1389" t="s">
        <v>281</v>
      </c>
      <c r="F133" s="1380" t="s">
        <v>1953</v>
      </c>
      <c r="G133" s="759" t="s">
        <v>543</v>
      </c>
      <c r="H133" s="715" t="s">
        <v>289</v>
      </c>
      <c r="I133" s="1625" t="s">
        <v>2200</v>
      </c>
      <c r="J133" s="2797" t="s">
        <v>877</v>
      </c>
      <c r="V133" s="2627" t="s">
        <v>281</v>
      </c>
      <c r="W133" s="668" t="s">
        <v>284</v>
      </c>
      <c r="X133" s="668" t="s">
        <v>283</v>
      </c>
      <c r="Y133" s="1451">
        <v>0</v>
      </c>
      <c r="Z133" s="1451">
        <v>0</v>
      </c>
      <c r="AA133" s="631" t="s">
        <v>282</v>
      </c>
      <c r="AB133" s="718"/>
      <c r="AC133" s="718"/>
      <c r="AD133" s="1284" t="s">
        <v>1964</v>
      </c>
      <c r="AE133" s="630" t="s">
        <v>281</v>
      </c>
      <c r="AF133" s="1394" t="s">
        <v>281</v>
      </c>
      <c r="AG133" s="627" t="s">
        <v>281</v>
      </c>
      <c r="AH133" s="686" t="s">
        <v>287</v>
      </c>
      <c r="AI133" s="685" t="s">
        <v>287</v>
      </c>
      <c r="AJ133" s="1391" t="s">
        <v>281</v>
      </c>
      <c r="AK133" s="685" t="s">
        <v>287</v>
      </c>
      <c r="AL133" s="685" t="s">
        <v>287</v>
      </c>
      <c r="AM133" s="685" t="s">
        <v>287</v>
      </c>
      <c r="AN133" s="685" t="s">
        <v>287</v>
      </c>
      <c r="AO133" s="685" t="s">
        <v>287</v>
      </c>
      <c r="AP133" s="1182" t="s">
        <v>281</v>
      </c>
    </row>
    <row r="134" spans="1:42" s="587" customFormat="1" ht="39.75" customHeight="1" x14ac:dyDescent="0.25">
      <c r="A134" s="718" t="s">
        <v>869</v>
      </c>
      <c r="B134" s="1195" t="s">
        <v>867</v>
      </c>
      <c r="C134" s="718" t="s">
        <v>539</v>
      </c>
      <c r="D134" s="664" t="s">
        <v>538</v>
      </c>
      <c r="E134" s="1389" t="s">
        <v>281</v>
      </c>
      <c r="F134" s="1380" t="s">
        <v>1953</v>
      </c>
      <c r="G134" s="759" t="s">
        <v>543</v>
      </c>
      <c r="H134" s="715" t="s">
        <v>289</v>
      </c>
      <c r="I134" s="1625" t="s">
        <v>2200</v>
      </c>
      <c r="J134" s="2797" t="s">
        <v>877</v>
      </c>
      <c r="V134" s="2627" t="s">
        <v>281</v>
      </c>
      <c r="W134" s="668" t="s">
        <v>284</v>
      </c>
      <c r="X134" s="668" t="s">
        <v>283</v>
      </c>
      <c r="Y134" s="1631">
        <v>0</v>
      </c>
      <c r="Z134" s="1631">
        <v>0</v>
      </c>
      <c r="AA134" s="631" t="s">
        <v>282</v>
      </c>
      <c r="AB134" s="718"/>
      <c r="AC134" s="718"/>
      <c r="AD134" s="1284" t="s">
        <v>1965</v>
      </c>
      <c r="AE134" s="630" t="s">
        <v>281</v>
      </c>
      <c r="AF134" s="1394" t="s">
        <v>281</v>
      </c>
      <c r="AG134" s="627" t="s">
        <v>281</v>
      </c>
      <c r="AH134" s="686" t="s">
        <v>287</v>
      </c>
      <c r="AI134" s="685" t="s">
        <v>287</v>
      </c>
      <c r="AJ134" s="1391" t="s">
        <v>281</v>
      </c>
      <c r="AK134" s="685" t="s">
        <v>287</v>
      </c>
      <c r="AL134" s="685" t="s">
        <v>287</v>
      </c>
      <c r="AM134" s="685" t="s">
        <v>287</v>
      </c>
      <c r="AN134" s="685" t="s">
        <v>287</v>
      </c>
      <c r="AO134" s="685" t="s">
        <v>287</v>
      </c>
      <c r="AP134" s="1182" t="s">
        <v>281</v>
      </c>
    </row>
    <row r="135" spans="1:42" s="587" customFormat="1" ht="41.25" customHeight="1" x14ac:dyDescent="0.25">
      <c r="A135" s="718" t="s">
        <v>869</v>
      </c>
      <c r="B135" s="1195" t="s">
        <v>867</v>
      </c>
      <c r="C135" s="718" t="s">
        <v>539</v>
      </c>
      <c r="D135" s="664" t="s">
        <v>538</v>
      </c>
      <c r="E135" s="1389" t="s">
        <v>281</v>
      </c>
      <c r="F135" s="1380" t="s">
        <v>1953</v>
      </c>
      <c r="G135" s="759" t="s">
        <v>543</v>
      </c>
      <c r="H135" s="715" t="s">
        <v>289</v>
      </c>
      <c r="I135" s="1625" t="s">
        <v>2200</v>
      </c>
      <c r="J135" s="2797" t="s">
        <v>877</v>
      </c>
      <c r="V135" s="2627" t="s">
        <v>281</v>
      </c>
      <c r="W135" s="668" t="s">
        <v>284</v>
      </c>
      <c r="X135" s="668" t="s">
        <v>283</v>
      </c>
      <c r="Y135" s="1451">
        <v>0</v>
      </c>
      <c r="Z135" s="1451">
        <v>0</v>
      </c>
      <c r="AA135" s="631" t="s">
        <v>282</v>
      </c>
      <c r="AB135" s="718"/>
      <c r="AC135" s="718"/>
      <c r="AD135" s="1284" t="s">
        <v>1966</v>
      </c>
      <c r="AE135" s="630" t="s">
        <v>281</v>
      </c>
      <c r="AF135" s="1394" t="s">
        <v>281</v>
      </c>
      <c r="AG135" s="627" t="s">
        <v>281</v>
      </c>
      <c r="AH135" s="686" t="s">
        <v>287</v>
      </c>
      <c r="AI135" s="685" t="s">
        <v>287</v>
      </c>
      <c r="AJ135" s="1391" t="s">
        <v>281</v>
      </c>
      <c r="AK135" s="685" t="s">
        <v>287</v>
      </c>
      <c r="AL135" s="685" t="s">
        <v>287</v>
      </c>
      <c r="AM135" s="685" t="s">
        <v>287</v>
      </c>
      <c r="AN135" s="685" t="s">
        <v>287</v>
      </c>
      <c r="AO135" s="685" t="s">
        <v>287</v>
      </c>
      <c r="AP135" s="1182" t="s">
        <v>281</v>
      </c>
    </row>
    <row r="136" spans="1:42" s="587" customFormat="1" ht="40.5" customHeight="1" x14ac:dyDescent="0.25">
      <c r="A136" s="718" t="s">
        <v>869</v>
      </c>
      <c r="B136" s="1195" t="s">
        <v>867</v>
      </c>
      <c r="C136" s="718" t="s">
        <v>539</v>
      </c>
      <c r="D136" s="664" t="s">
        <v>538</v>
      </c>
      <c r="E136" s="1389" t="s">
        <v>281</v>
      </c>
      <c r="F136" s="1380" t="s">
        <v>1953</v>
      </c>
      <c r="G136" s="759" t="s">
        <v>543</v>
      </c>
      <c r="H136" s="715" t="s">
        <v>289</v>
      </c>
      <c r="I136" s="1625" t="s">
        <v>2200</v>
      </c>
      <c r="J136" s="2797" t="s">
        <v>877</v>
      </c>
      <c r="V136" s="2627" t="s">
        <v>281</v>
      </c>
      <c r="W136" s="668" t="s">
        <v>284</v>
      </c>
      <c r="X136" s="668" t="s">
        <v>283</v>
      </c>
      <c r="Y136" s="1451">
        <v>0</v>
      </c>
      <c r="Z136" s="1451">
        <v>0</v>
      </c>
      <c r="AA136" s="631" t="s">
        <v>282</v>
      </c>
      <c r="AB136" s="718"/>
      <c r="AC136" s="718"/>
      <c r="AD136" s="1284" t="s">
        <v>1968</v>
      </c>
      <c r="AE136" s="630" t="s">
        <v>281</v>
      </c>
      <c r="AF136" s="1394" t="s">
        <v>281</v>
      </c>
      <c r="AG136" s="627" t="s">
        <v>281</v>
      </c>
      <c r="AH136" s="686" t="s">
        <v>287</v>
      </c>
      <c r="AI136" s="685" t="s">
        <v>287</v>
      </c>
      <c r="AJ136" s="1391" t="s">
        <v>281</v>
      </c>
      <c r="AK136" s="685" t="s">
        <v>287</v>
      </c>
      <c r="AL136" s="685" t="s">
        <v>287</v>
      </c>
      <c r="AM136" s="685" t="s">
        <v>287</v>
      </c>
      <c r="AN136" s="685" t="s">
        <v>287</v>
      </c>
      <c r="AO136" s="685" t="s">
        <v>287</v>
      </c>
      <c r="AP136" s="1182" t="s">
        <v>281</v>
      </c>
    </row>
    <row r="137" spans="1:42" s="587" customFormat="1" ht="36.75" customHeight="1" x14ac:dyDescent="0.25">
      <c r="A137" s="718" t="s">
        <v>869</v>
      </c>
      <c r="B137" s="1195" t="s">
        <v>867</v>
      </c>
      <c r="C137" s="718" t="s">
        <v>539</v>
      </c>
      <c r="D137" s="664" t="s">
        <v>538</v>
      </c>
      <c r="E137" s="1389" t="s">
        <v>281</v>
      </c>
      <c r="F137" s="1380" t="s">
        <v>1953</v>
      </c>
      <c r="G137" s="759" t="s">
        <v>543</v>
      </c>
      <c r="H137" s="715" t="s">
        <v>289</v>
      </c>
      <c r="I137" s="1625" t="s">
        <v>2200</v>
      </c>
      <c r="J137" s="2797" t="s">
        <v>877</v>
      </c>
      <c r="V137" s="2627" t="s">
        <v>281</v>
      </c>
      <c r="W137" s="668" t="s">
        <v>284</v>
      </c>
      <c r="X137" s="668" t="s">
        <v>283</v>
      </c>
      <c r="Y137" s="1451">
        <v>0</v>
      </c>
      <c r="Z137" s="1451">
        <v>0</v>
      </c>
      <c r="AA137" s="631" t="s">
        <v>282</v>
      </c>
      <c r="AB137" s="718"/>
      <c r="AC137" s="718"/>
      <c r="AD137" s="1284" t="s">
        <v>1969</v>
      </c>
      <c r="AE137" s="630" t="s">
        <v>281</v>
      </c>
      <c r="AF137" s="1394" t="s">
        <v>281</v>
      </c>
      <c r="AG137" s="627" t="s">
        <v>281</v>
      </c>
      <c r="AH137" s="686" t="s">
        <v>287</v>
      </c>
      <c r="AI137" s="685" t="s">
        <v>287</v>
      </c>
      <c r="AJ137" s="1391" t="s">
        <v>281</v>
      </c>
      <c r="AK137" s="685" t="s">
        <v>287</v>
      </c>
      <c r="AL137" s="685" t="s">
        <v>287</v>
      </c>
      <c r="AM137" s="685" t="s">
        <v>287</v>
      </c>
      <c r="AN137" s="685" t="s">
        <v>287</v>
      </c>
      <c r="AO137" s="685" t="s">
        <v>287</v>
      </c>
      <c r="AP137" s="1182" t="s">
        <v>281</v>
      </c>
    </row>
    <row r="138" spans="1:42" s="587" customFormat="1" ht="41.25" customHeight="1" x14ac:dyDescent="0.25">
      <c r="A138" s="718" t="s">
        <v>869</v>
      </c>
      <c r="B138" s="1195" t="s">
        <v>867</v>
      </c>
      <c r="C138" s="718" t="s">
        <v>539</v>
      </c>
      <c r="D138" s="664" t="s">
        <v>538</v>
      </c>
      <c r="E138" s="1389" t="s">
        <v>281</v>
      </c>
      <c r="F138" s="1380" t="s">
        <v>1953</v>
      </c>
      <c r="G138" s="759" t="s">
        <v>543</v>
      </c>
      <c r="H138" s="715" t="s">
        <v>289</v>
      </c>
      <c r="I138" s="1625" t="s">
        <v>2200</v>
      </c>
      <c r="J138" s="2797" t="s">
        <v>877</v>
      </c>
      <c r="V138" s="2627" t="s">
        <v>281</v>
      </c>
      <c r="W138" s="668" t="s">
        <v>284</v>
      </c>
      <c r="X138" s="668" t="s">
        <v>283</v>
      </c>
      <c r="Y138" s="1451">
        <v>0</v>
      </c>
      <c r="Z138" s="1451">
        <v>0</v>
      </c>
      <c r="AA138" s="631" t="s">
        <v>282</v>
      </c>
      <c r="AB138" s="718"/>
      <c r="AC138" s="718"/>
      <c r="AD138" s="1284" t="s">
        <v>1971</v>
      </c>
      <c r="AE138" s="630" t="s">
        <v>281</v>
      </c>
      <c r="AF138" s="1394" t="s">
        <v>281</v>
      </c>
      <c r="AG138" s="627" t="s">
        <v>281</v>
      </c>
      <c r="AH138" s="686" t="s">
        <v>287</v>
      </c>
      <c r="AI138" s="685" t="s">
        <v>287</v>
      </c>
      <c r="AJ138" s="1391" t="s">
        <v>281</v>
      </c>
      <c r="AK138" s="685" t="s">
        <v>287</v>
      </c>
      <c r="AL138" s="685" t="s">
        <v>287</v>
      </c>
      <c r="AM138" s="685" t="s">
        <v>287</v>
      </c>
      <c r="AN138" s="685" t="s">
        <v>287</v>
      </c>
      <c r="AO138" s="685" t="s">
        <v>287</v>
      </c>
      <c r="AP138" s="1182" t="s">
        <v>281</v>
      </c>
    </row>
    <row r="139" spans="1:42" s="587" customFormat="1" ht="42.75" customHeight="1" x14ac:dyDescent="0.25">
      <c r="A139" s="718" t="s">
        <v>869</v>
      </c>
      <c r="B139" s="1195" t="s">
        <v>867</v>
      </c>
      <c r="C139" s="718" t="s">
        <v>539</v>
      </c>
      <c r="D139" s="664" t="s">
        <v>538</v>
      </c>
      <c r="E139" s="1389" t="s">
        <v>281</v>
      </c>
      <c r="F139" s="1380" t="s">
        <v>1953</v>
      </c>
      <c r="G139" s="759" t="s">
        <v>543</v>
      </c>
      <c r="H139" s="715" t="s">
        <v>289</v>
      </c>
      <c r="I139" s="1625" t="s">
        <v>2200</v>
      </c>
      <c r="J139" s="2797" t="s">
        <v>877</v>
      </c>
      <c r="V139" s="2627" t="s">
        <v>281</v>
      </c>
      <c r="W139" s="668" t="s">
        <v>284</v>
      </c>
      <c r="X139" s="668" t="s">
        <v>283</v>
      </c>
      <c r="Y139" s="1451">
        <v>0</v>
      </c>
      <c r="Z139" s="1451">
        <v>0</v>
      </c>
      <c r="AA139" s="631" t="s">
        <v>282</v>
      </c>
      <c r="AB139" s="718"/>
      <c r="AC139" s="718"/>
      <c r="AD139" s="1284" t="s">
        <v>1973</v>
      </c>
      <c r="AE139" s="630" t="s">
        <v>281</v>
      </c>
      <c r="AF139" s="1394" t="s">
        <v>281</v>
      </c>
      <c r="AG139" s="627" t="s">
        <v>281</v>
      </c>
      <c r="AH139" s="686" t="s">
        <v>287</v>
      </c>
      <c r="AI139" s="685" t="s">
        <v>287</v>
      </c>
      <c r="AJ139" s="1391" t="s">
        <v>281</v>
      </c>
      <c r="AK139" s="685" t="s">
        <v>287</v>
      </c>
      <c r="AL139" s="685" t="s">
        <v>287</v>
      </c>
      <c r="AM139" s="685" t="s">
        <v>287</v>
      </c>
      <c r="AN139" s="685" t="s">
        <v>287</v>
      </c>
      <c r="AO139" s="685" t="s">
        <v>287</v>
      </c>
      <c r="AP139" s="1182" t="s">
        <v>281</v>
      </c>
    </row>
    <row r="140" spans="1:42" s="587" customFormat="1" ht="43.5" customHeight="1" x14ac:dyDescent="0.25">
      <c r="A140" s="718" t="s">
        <v>869</v>
      </c>
      <c r="B140" s="1195" t="s">
        <v>867</v>
      </c>
      <c r="C140" s="718" t="s">
        <v>539</v>
      </c>
      <c r="D140" s="664" t="s">
        <v>538</v>
      </c>
      <c r="E140" s="1389" t="s">
        <v>281</v>
      </c>
      <c r="F140" s="1380" t="s">
        <v>1953</v>
      </c>
      <c r="G140" s="759" t="s">
        <v>543</v>
      </c>
      <c r="H140" s="715" t="s">
        <v>289</v>
      </c>
      <c r="I140" s="1625" t="s">
        <v>2200</v>
      </c>
      <c r="J140" s="2797" t="s">
        <v>877</v>
      </c>
      <c r="V140" s="2627" t="s">
        <v>281</v>
      </c>
      <c r="W140" s="668" t="s">
        <v>284</v>
      </c>
      <c r="X140" s="668" t="s">
        <v>283</v>
      </c>
      <c r="Y140" s="1451">
        <v>0</v>
      </c>
      <c r="Z140" s="1451">
        <v>0</v>
      </c>
      <c r="AA140" s="631" t="s">
        <v>282</v>
      </c>
      <c r="AB140" s="718"/>
      <c r="AC140" s="718"/>
      <c r="AD140" s="1284" t="s">
        <v>1975</v>
      </c>
      <c r="AE140" s="630" t="s">
        <v>281</v>
      </c>
      <c r="AF140" s="1394" t="s">
        <v>281</v>
      </c>
      <c r="AG140" s="627" t="s">
        <v>281</v>
      </c>
      <c r="AH140" s="686" t="s">
        <v>287</v>
      </c>
      <c r="AI140" s="685" t="s">
        <v>287</v>
      </c>
      <c r="AJ140" s="1391" t="s">
        <v>281</v>
      </c>
      <c r="AK140" s="685" t="s">
        <v>287</v>
      </c>
      <c r="AL140" s="685" t="s">
        <v>287</v>
      </c>
      <c r="AM140" s="685" t="s">
        <v>287</v>
      </c>
      <c r="AN140" s="685" t="s">
        <v>287</v>
      </c>
      <c r="AO140" s="685" t="s">
        <v>287</v>
      </c>
      <c r="AP140" s="1182" t="s">
        <v>281</v>
      </c>
    </row>
    <row r="141" spans="1:42" s="587" customFormat="1" ht="45" customHeight="1" x14ac:dyDescent="0.25">
      <c r="A141" s="718" t="s">
        <v>869</v>
      </c>
      <c r="B141" s="1195" t="s">
        <v>867</v>
      </c>
      <c r="C141" s="718" t="s">
        <v>539</v>
      </c>
      <c r="D141" s="664" t="s">
        <v>538</v>
      </c>
      <c r="E141" s="1389" t="s">
        <v>281</v>
      </c>
      <c r="F141" s="1380" t="s">
        <v>1953</v>
      </c>
      <c r="G141" s="759" t="s">
        <v>543</v>
      </c>
      <c r="H141" s="715" t="s">
        <v>289</v>
      </c>
      <c r="I141" s="1625" t="s">
        <v>2200</v>
      </c>
      <c r="J141" s="2797" t="s">
        <v>877</v>
      </c>
      <c r="V141" s="2627" t="s">
        <v>281</v>
      </c>
      <c r="W141" s="668" t="s">
        <v>284</v>
      </c>
      <c r="X141" s="668" t="s">
        <v>283</v>
      </c>
      <c r="Y141" s="1451">
        <v>0</v>
      </c>
      <c r="Z141" s="1451">
        <v>0</v>
      </c>
      <c r="AA141" s="631" t="s">
        <v>282</v>
      </c>
      <c r="AB141" s="718"/>
      <c r="AC141" s="718"/>
      <c r="AD141" s="1284" t="s">
        <v>1977</v>
      </c>
      <c r="AE141" s="630" t="s">
        <v>281</v>
      </c>
      <c r="AF141" s="1394" t="s">
        <v>281</v>
      </c>
      <c r="AG141" s="627" t="s">
        <v>281</v>
      </c>
      <c r="AH141" s="686" t="s">
        <v>287</v>
      </c>
      <c r="AI141" s="685" t="s">
        <v>287</v>
      </c>
      <c r="AJ141" s="1391" t="s">
        <v>281</v>
      </c>
      <c r="AK141" s="685" t="s">
        <v>287</v>
      </c>
      <c r="AL141" s="685" t="s">
        <v>287</v>
      </c>
      <c r="AM141" s="685" t="s">
        <v>287</v>
      </c>
      <c r="AN141" s="685" t="s">
        <v>287</v>
      </c>
      <c r="AO141" s="685" t="s">
        <v>287</v>
      </c>
      <c r="AP141" s="1182" t="s">
        <v>281</v>
      </c>
    </row>
    <row r="142" spans="1:42" s="587" customFormat="1" ht="42" customHeight="1" x14ac:dyDescent="0.25">
      <c r="A142" s="718" t="s">
        <v>869</v>
      </c>
      <c r="B142" s="1195" t="s">
        <v>867</v>
      </c>
      <c r="C142" s="718" t="s">
        <v>539</v>
      </c>
      <c r="D142" s="664" t="s">
        <v>538</v>
      </c>
      <c r="E142" s="1389" t="s">
        <v>281</v>
      </c>
      <c r="F142" s="1380" t="s">
        <v>1953</v>
      </c>
      <c r="G142" s="759" t="s">
        <v>543</v>
      </c>
      <c r="H142" s="715" t="s">
        <v>289</v>
      </c>
      <c r="I142" s="1625" t="s">
        <v>2200</v>
      </c>
      <c r="J142" s="2797" t="s">
        <v>877</v>
      </c>
      <c r="V142" s="2627" t="s">
        <v>281</v>
      </c>
      <c r="W142" s="668" t="s">
        <v>284</v>
      </c>
      <c r="X142" s="668" t="s">
        <v>283</v>
      </c>
      <c r="Y142" s="1451">
        <v>0</v>
      </c>
      <c r="Z142" s="1451">
        <v>0</v>
      </c>
      <c r="AA142" s="631" t="s">
        <v>282</v>
      </c>
      <c r="AB142" s="718"/>
      <c r="AC142" s="718"/>
      <c r="AD142" s="1284" t="s">
        <v>1979</v>
      </c>
      <c r="AE142" s="630" t="s">
        <v>281</v>
      </c>
      <c r="AF142" s="1394" t="s">
        <v>281</v>
      </c>
      <c r="AG142" s="627" t="s">
        <v>281</v>
      </c>
      <c r="AH142" s="686" t="s">
        <v>287</v>
      </c>
      <c r="AI142" s="685" t="s">
        <v>287</v>
      </c>
      <c r="AJ142" s="1391" t="s">
        <v>281</v>
      </c>
      <c r="AK142" s="685" t="s">
        <v>287</v>
      </c>
      <c r="AL142" s="685" t="s">
        <v>287</v>
      </c>
      <c r="AM142" s="685" t="s">
        <v>287</v>
      </c>
      <c r="AN142" s="685" t="s">
        <v>287</v>
      </c>
      <c r="AO142" s="685" t="s">
        <v>287</v>
      </c>
      <c r="AP142" s="1182" t="s">
        <v>281</v>
      </c>
    </row>
    <row r="143" spans="1:42" s="587" customFormat="1" ht="42.75" customHeight="1" x14ac:dyDescent="0.25">
      <c r="A143" s="718" t="s">
        <v>869</v>
      </c>
      <c r="B143" s="1195" t="s">
        <v>867</v>
      </c>
      <c r="C143" s="718" t="s">
        <v>539</v>
      </c>
      <c r="D143" s="664" t="s">
        <v>538</v>
      </c>
      <c r="E143" s="1389" t="s">
        <v>281</v>
      </c>
      <c r="F143" s="1380" t="s">
        <v>1953</v>
      </c>
      <c r="G143" s="759" t="s">
        <v>543</v>
      </c>
      <c r="H143" s="715" t="s">
        <v>289</v>
      </c>
      <c r="I143" s="1625" t="s">
        <v>2200</v>
      </c>
      <c r="J143" s="2797" t="s">
        <v>877</v>
      </c>
      <c r="V143" s="2627" t="s">
        <v>281</v>
      </c>
      <c r="W143" s="668" t="s">
        <v>284</v>
      </c>
      <c r="X143" s="668" t="s">
        <v>283</v>
      </c>
      <c r="Y143" s="1451">
        <v>0</v>
      </c>
      <c r="Z143" s="1451">
        <v>0</v>
      </c>
      <c r="AA143" s="631" t="s">
        <v>282</v>
      </c>
      <c r="AB143" s="718"/>
      <c r="AC143" s="718"/>
      <c r="AD143" s="1284" t="s">
        <v>1982</v>
      </c>
      <c r="AE143" s="630" t="s">
        <v>281</v>
      </c>
      <c r="AF143" s="1394" t="s">
        <v>281</v>
      </c>
      <c r="AG143" s="627" t="s">
        <v>281</v>
      </c>
      <c r="AH143" s="686" t="s">
        <v>287</v>
      </c>
      <c r="AI143" s="685" t="s">
        <v>287</v>
      </c>
      <c r="AJ143" s="1391" t="s">
        <v>281</v>
      </c>
      <c r="AK143" s="685" t="s">
        <v>287</v>
      </c>
      <c r="AL143" s="685" t="s">
        <v>287</v>
      </c>
      <c r="AM143" s="685" t="s">
        <v>287</v>
      </c>
      <c r="AN143" s="685" t="s">
        <v>287</v>
      </c>
      <c r="AO143" s="685" t="s">
        <v>287</v>
      </c>
      <c r="AP143" s="1182" t="s">
        <v>281</v>
      </c>
    </row>
    <row r="144" spans="1:42" s="587" customFormat="1" ht="45" customHeight="1" x14ac:dyDescent="0.25">
      <c r="A144" s="718" t="s">
        <v>869</v>
      </c>
      <c r="B144" s="1195" t="s">
        <v>867</v>
      </c>
      <c r="C144" s="718" t="s">
        <v>539</v>
      </c>
      <c r="D144" s="664" t="s">
        <v>538</v>
      </c>
      <c r="E144" s="1389" t="s">
        <v>281</v>
      </c>
      <c r="F144" s="1380" t="s">
        <v>1953</v>
      </c>
      <c r="G144" s="759" t="s">
        <v>543</v>
      </c>
      <c r="H144" s="715" t="s">
        <v>289</v>
      </c>
      <c r="I144" s="1625" t="s">
        <v>2200</v>
      </c>
      <c r="J144" s="2797" t="s">
        <v>877</v>
      </c>
      <c r="V144" s="2627" t="s">
        <v>281</v>
      </c>
      <c r="W144" s="668" t="s">
        <v>284</v>
      </c>
      <c r="X144" s="668" t="s">
        <v>283</v>
      </c>
      <c r="Y144" s="1451">
        <v>0</v>
      </c>
      <c r="Z144" s="1451">
        <v>0</v>
      </c>
      <c r="AA144" s="631" t="s">
        <v>282</v>
      </c>
      <c r="AB144" s="718"/>
      <c r="AC144" s="718"/>
      <c r="AD144" s="1284" t="s">
        <v>1984</v>
      </c>
      <c r="AE144" s="630" t="s">
        <v>281</v>
      </c>
      <c r="AF144" s="1394" t="s">
        <v>281</v>
      </c>
      <c r="AG144" s="627" t="s">
        <v>281</v>
      </c>
      <c r="AH144" s="686" t="s">
        <v>287</v>
      </c>
      <c r="AI144" s="685" t="s">
        <v>287</v>
      </c>
      <c r="AJ144" s="1391" t="s">
        <v>281</v>
      </c>
      <c r="AK144" s="685" t="s">
        <v>287</v>
      </c>
      <c r="AL144" s="685" t="s">
        <v>287</v>
      </c>
      <c r="AM144" s="685" t="s">
        <v>287</v>
      </c>
      <c r="AN144" s="685" t="s">
        <v>287</v>
      </c>
      <c r="AO144" s="685" t="s">
        <v>287</v>
      </c>
      <c r="AP144" s="1182" t="s">
        <v>281</v>
      </c>
    </row>
    <row r="145" spans="1:42" s="587" customFormat="1" ht="42" customHeight="1" x14ac:dyDescent="0.25">
      <c r="A145" s="718" t="s">
        <v>869</v>
      </c>
      <c r="B145" s="1195" t="s">
        <v>867</v>
      </c>
      <c r="C145" s="718" t="s">
        <v>539</v>
      </c>
      <c r="D145" s="664" t="s">
        <v>538</v>
      </c>
      <c r="E145" s="1389" t="s">
        <v>281</v>
      </c>
      <c r="F145" s="1380" t="s">
        <v>1953</v>
      </c>
      <c r="G145" s="759" t="s">
        <v>543</v>
      </c>
      <c r="H145" s="715" t="s">
        <v>289</v>
      </c>
      <c r="I145" s="1625" t="s">
        <v>2200</v>
      </c>
      <c r="J145" s="2797" t="s">
        <v>877</v>
      </c>
      <c r="V145" s="2627" t="s">
        <v>281</v>
      </c>
      <c r="W145" s="668" t="s">
        <v>284</v>
      </c>
      <c r="X145" s="668" t="s">
        <v>283</v>
      </c>
      <c r="Y145" s="1451">
        <v>0</v>
      </c>
      <c r="Z145" s="1451">
        <v>0</v>
      </c>
      <c r="AA145" s="631" t="s">
        <v>282</v>
      </c>
      <c r="AB145" s="718"/>
      <c r="AC145" s="718"/>
      <c r="AD145" s="1284" t="s">
        <v>1986</v>
      </c>
      <c r="AE145" s="630" t="s">
        <v>281</v>
      </c>
      <c r="AF145" s="1394" t="s">
        <v>281</v>
      </c>
      <c r="AG145" s="627" t="s">
        <v>281</v>
      </c>
      <c r="AH145" s="686" t="s">
        <v>287</v>
      </c>
      <c r="AI145" s="685" t="s">
        <v>287</v>
      </c>
      <c r="AJ145" s="1391" t="s">
        <v>281</v>
      </c>
      <c r="AK145" s="685" t="s">
        <v>287</v>
      </c>
      <c r="AL145" s="685" t="s">
        <v>287</v>
      </c>
      <c r="AM145" s="685" t="s">
        <v>287</v>
      </c>
      <c r="AN145" s="685" t="s">
        <v>287</v>
      </c>
      <c r="AO145" s="685" t="s">
        <v>287</v>
      </c>
      <c r="AP145" s="1182" t="s">
        <v>281</v>
      </c>
    </row>
    <row r="146" spans="1:42" s="587" customFormat="1" ht="43.5" customHeight="1" x14ac:dyDescent="0.25">
      <c r="A146" s="718" t="s">
        <v>869</v>
      </c>
      <c r="B146" s="1195" t="s">
        <v>867</v>
      </c>
      <c r="C146" s="718" t="s">
        <v>539</v>
      </c>
      <c r="D146" s="664" t="s">
        <v>538</v>
      </c>
      <c r="E146" s="1447" t="s">
        <v>281</v>
      </c>
      <c r="F146" s="1380" t="s">
        <v>1953</v>
      </c>
      <c r="G146" s="759" t="s">
        <v>543</v>
      </c>
      <c r="H146" s="715" t="s">
        <v>289</v>
      </c>
      <c r="I146" s="1625" t="s">
        <v>2200</v>
      </c>
      <c r="J146" s="2797" t="s">
        <v>877</v>
      </c>
      <c r="V146" s="2627" t="s">
        <v>281</v>
      </c>
      <c r="W146" s="668" t="s">
        <v>284</v>
      </c>
      <c r="X146" s="668" t="s">
        <v>283</v>
      </c>
      <c r="Y146" s="1451">
        <v>0</v>
      </c>
      <c r="Z146" s="1451">
        <v>0</v>
      </c>
      <c r="AA146" s="631" t="s">
        <v>282</v>
      </c>
      <c r="AB146" s="718"/>
      <c r="AC146" s="718"/>
      <c r="AD146" s="1284" t="s">
        <v>1988</v>
      </c>
      <c r="AE146" s="630" t="s">
        <v>281</v>
      </c>
      <c r="AF146" s="1394" t="s">
        <v>281</v>
      </c>
      <c r="AG146" s="627" t="s">
        <v>281</v>
      </c>
      <c r="AH146" s="686" t="s">
        <v>287</v>
      </c>
      <c r="AI146" s="685" t="s">
        <v>287</v>
      </c>
      <c r="AJ146" s="1391" t="s">
        <v>281</v>
      </c>
      <c r="AK146" s="685" t="s">
        <v>287</v>
      </c>
      <c r="AL146" s="685" t="s">
        <v>287</v>
      </c>
      <c r="AM146" s="685" t="s">
        <v>287</v>
      </c>
      <c r="AN146" s="685" t="s">
        <v>287</v>
      </c>
      <c r="AO146" s="685" t="s">
        <v>287</v>
      </c>
      <c r="AP146" s="1182" t="s">
        <v>281</v>
      </c>
    </row>
    <row r="147" spans="1:42" s="587" customFormat="1" ht="39.75" customHeight="1" x14ac:dyDescent="0.25">
      <c r="A147" s="718" t="s">
        <v>869</v>
      </c>
      <c r="B147" s="1195" t="s">
        <v>867</v>
      </c>
      <c r="C147" s="718" t="s">
        <v>539</v>
      </c>
      <c r="D147" s="664" t="s">
        <v>538</v>
      </c>
      <c r="E147" s="1389" t="s">
        <v>281</v>
      </c>
      <c r="F147" s="1380" t="s">
        <v>1953</v>
      </c>
      <c r="G147" s="759" t="s">
        <v>543</v>
      </c>
      <c r="H147" s="715" t="s">
        <v>289</v>
      </c>
      <c r="I147" s="1625" t="s">
        <v>2200</v>
      </c>
      <c r="J147" s="2797" t="s">
        <v>877</v>
      </c>
      <c r="V147" s="2627" t="s">
        <v>281</v>
      </c>
      <c r="W147" s="668" t="s">
        <v>284</v>
      </c>
      <c r="X147" s="668" t="s">
        <v>283</v>
      </c>
      <c r="Y147" s="1451">
        <v>0</v>
      </c>
      <c r="Z147" s="1451">
        <v>0</v>
      </c>
      <c r="AA147" s="631" t="s">
        <v>282</v>
      </c>
      <c r="AB147" s="718"/>
      <c r="AC147" s="718"/>
      <c r="AD147" s="1284" t="s">
        <v>1993</v>
      </c>
      <c r="AE147" s="630" t="s">
        <v>281</v>
      </c>
      <c r="AF147" s="1394" t="s">
        <v>281</v>
      </c>
      <c r="AG147" s="627" t="s">
        <v>281</v>
      </c>
      <c r="AH147" s="686" t="s">
        <v>287</v>
      </c>
      <c r="AI147" s="685" t="s">
        <v>287</v>
      </c>
      <c r="AJ147" s="1391" t="s">
        <v>281</v>
      </c>
      <c r="AK147" s="685" t="s">
        <v>287</v>
      </c>
      <c r="AL147" s="685" t="s">
        <v>287</v>
      </c>
      <c r="AM147" s="685" t="s">
        <v>287</v>
      </c>
      <c r="AN147" s="685" t="s">
        <v>287</v>
      </c>
      <c r="AO147" s="685" t="s">
        <v>287</v>
      </c>
      <c r="AP147" s="1182" t="s">
        <v>281</v>
      </c>
    </row>
    <row r="148" spans="1:42" s="587" customFormat="1" ht="37.5" customHeight="1" x14ac:dyDescent="0.25">
      <c r="A148" s="718" t="s">
        <v>869</v>
      </c>
      <c r="B148" s="1195" t="s">
        <v>867</v>
      </c>
      <c r="C148" s="718" t="s">
        <v>539</v>
      </c>
      <c r="D148" s="664" t="s">
        <v>538</v>
      </c>
      <c r="E148" s="1389" t="s">
        <v>281</v>
      </c>
      <c r="F148" s="1380" t="s">
        <v>1953</v>
      </c>
      <c r="G148" s="759" t="s">
        <v>543</v>
      </c>
      <c r="H148" s="715" t="s">
        <v>289</v>
      </c>
      <c r="I148" s="1625" t="s">
        <v>2200</v>
      </c>
      <c r="J148" s="2797" t="s">
        <v>877</v>
      </c>
      <c r="V148" s="2627" t="s">
        <v>281</v>
      </c>
      <c r="W148" s="668" t="s">
        <v>284</v>
      </c>
      <c r="X148" s="668" t="s">
        <v>283</v>
      </c>
      <c r="Y148" s="1451">
        <v>0</v>
      </c>
      <c r="Z148" s="1451">
        <v>0</v>
      </c>
      <c r="AA148" s="631" t="s">
        <v>282</v>
      </c>
      <c r="AB148" s="718"/>
      <c r="AC148" s="718"/>
      <c r="AD148" s="1284" t="s">
        <v>1996</v>
      </c>
      <c r="AE148" s="630" t="s">
        <v>281</v>
      </c>
      <c r="AF148" s="1394" t="s">
        <v>281</v>
      </c>
      <c r="AG148" s="627" t="s">
        <v>281</v>
      </c>
      <c r="AH148" s="686" t="s">
        <v>287</v>
      </c>
      <c r="AI148" s="685" t="s">
        <v>287</v>
      </c>
      <c r="AJ148" s="1391" t="s">
        <v>281</v>
      </c>
      <c r="AK148" s="685" t="s">
        <v>287</v>
      </c>
      <c r="AL148" s="685" t="s">
        <v>287</v>
      </c>
      <c r="AM148" s="685" t="s">
        <v>287</v>
      </c>
      <c r="AN148" s="685" t="s">
        <v>287</v>
      </c>
      <c r="AO148" s="685" t="s">
        <v>287</v>
      </c>
      <c r="AP148" s="1182" t="s">
        <v>281</v>
      </c>
    </row>
    <row r="149" spans="1:42" s="587" customFormat="1" ht="43.5" customHeight="1" x14ac:dyDescent="0.25">
      <c r="A149" s="718" t="s">
        <v>869</v>
      </c>
      <c r="B149" s="1195" t="s">
        <v>867</v>
      </c>
      <c r="C149" s="718" t="s">
        <v>539</v>
      </c>
      <c r="D149" s="664" t="s">
        <v>538</v>
      </c>
      <c r="E149" s="1389" t="s">
        <v>281</v>
      </c>
      <c r="F149" s="1380" t="s">
        <v>1953</v>
      </c>
      <c r="G149" s="759" t="s">
        <v>543</v>
      </c>
      <c r="H149" s="715" t="s">
        <v>289</v>
      </c>
      <c r="I149" s="1625" t="s">
        <v>2200</v>
      </c>
      <c r="J149" s="2797" t="s">
        <v>877</v>
      </c>
      <c r="V149" s="2627" t="s">
        <v>281</v>
      </c>
      <c r="W149" s="668" t="s">
        <v>284</v>
      </c>
      <c r="X149" s="668" t="s">
        <v>283</v>
      </c>
      <c r="Y149" s="1451">
        <v>0</v>
      </c>
      <c r="Z149" s="1451">
        <v>0</v>
      </c>
      <c r="AA149" s="631" t="s">
        <v>282</v>
      </c>
      <c r="AB149" s="718"/>
      <c r="AC149" s="718"/>
      <c r="AD149" s="1284" t="s">
        <v>1999</v>
      </c>
      <c r="AE149" s="630" t="s">
        <v>281</v>
      </c>
      <c r="AF149" s="1394" t="s">
        <v>281</v>
      </c>
      <c r="AG149" s="627" t="s">
        <v>281</v>
      </c>
      <c r="AH149" s="686" t="s">
        <v>287</v>
      </c>
      <c r="AI149" s="685" t="s">
        <v>287</v>
      </c>
      <c r="AJ149" s="1391" t="s">
        <v>281</v>
      </c>
      <c r="AK149" s="685" t="s">
        <v>287</v>
      </c>
      <c r="AL149" s="685" t="s">
        <v>287</v>
      </c>
      <c r="AM149" s="685" t="s">
        <v>287</v>
      </c>
      <c r="AN149" s="685" t="s">
        <v>287</v>
      </c>
      <c r="AO149" s="685" t="s">
        <v>287</v>
      </c>
      <c r="AP149" s="1182" t="s">
        <v>281</v>
      </c>
    </row>
    <row r="150" spans="1:42" s="587" customFormat="1" ht="45" customHeight="1" x14ac:dyDescent="0.25">
      <c r="A150" s="718" t="s">
        <v>869</v>
      </c>
      <c r="B150" s="1195" t="s">
        <v>867</v>
      </c>
      <c r="C150" s="718" t="s">
        <v>539</v>
      </c>
      <c r="D150" s="664" t="s">
        <v>538</v>
      </c>
      <c r="E150" s="1389" t="s">
        <v>281</v>
      </c>
      <c r="F150" s="1380" t="s">
        <v>1953</v>
      </c>
      <c r="G150" s="759" t="s">
        <v>543</v>
      </c>
      <c r="H150" s="715" t="s">
        <v>289</v>
      </c>
      <c r="I150" s="1625" t="s">
        <v>2200</v>
      </c>
      <c r="J150" s="2797" t="s">
        <v>877</v>
      </c>
      <c r="V150" s="2627" t="s">
        <v>281</v>
      </c>
      <c r="W150" s="668" t="s">
        <v>284</v>
      </c>
      <c r="X150" s="668" t="s">
        <v>283</v>
      </c>
      <c r="Y150" s="1451">
        <v>0</v>
      </c>
      <c r="Z150" s="1451">
        <v>0</v>
      </c>
      <c r="AA150" s="631" t="s">
        <v>282</v>
      </c>
      <c r="AB150" s="718"/>
      <c r="AC150" s="718"/>
      <c r="AD150" s="1394" t="s">
        <v>281</v>
      </c>
      <c r="AE150" s="630" t="s">
        <v>281</v>
      </c>
      <c r="AF150" s="1394" t="s">
        <v>281</v>
      </c>
      <c r="AG150" s="627" t="s">
        <v>281</v>
      </c>
      <c r="AH150" s="686" t="s">
        <v>287</v>
      </c>
      <c r="AI150" s="685" t="s">
        <v>287</v>
      </c>
      <c r="AJ150" s="1391" t="s">
        <v>281</v>
      </c>
      <c r="AK150" s="685" t="s">
        <v>287</v>
      </c>
      <c r="AL150" s="685" t="s">
        <v>287</v>
      </c>
      <c r="AM150" s="685" t="s">
        <v>287</v>
      </c>
      <c r="AN150" s="685" t="s">
        <v>287</v>
      </c>
      <c r="AO150" s="685" t="s">
        <v>287</v>
      </c>
      <c r="AP150" s="1182" t="s">
        <v>281</v>
      </c>
    </row>
    <row r="151" spans="1:42" s="587" customFormat="1" ht="46.5" customHeight="1" x14ac:dyDescent="0.25">
      <c r="A151" s="718" t="s">
        <v>869</v>
      </c>
      <c r="B151" s="1195" t="s">
        <v>867</v>
      </c>
      <c r="C151" s="718" t="s">
        <v>539</v>
      </c>
      <c r="D151" s="664" t="s">
        <v>538</v>
      </c>
      <c r="E151" s="1389" t="s">
        <v>281</v>
      </c>
      <c r="F151" s="1380" t="s">
        <v>1953</v>
      </c>
      <c r="G151" s="759" t="s">
        <v>543</v>
      </c>
      <c r="H151" s="715" t="s">
        <v>289</v>
      </c>
      <c r="I151" s="1625" t="s">
        <v>2200</v>
      </c>
      <c r="J151" s="2797" t="s">
        <v>877</v>
      </c>
      <c r="V151" s="2627" t="s">
        <v>281</v>
      </c>
      <c r="W151" s="668" t="s">
        <v>284</v>
      </c>
      <c r="X151" s="668" t="s">
        <v>283</v>
      </c>
      <c r="Y151" s="1451">
        <v>0</v>
      </c>
      <c r="Z151" s="1451">
        <v>0</v>
      </c>
      <c r="AA151" s="631" t="s">
        <v>282</v>
      </c>
      <c r="AB151" s="718"/>
      <c r="AC151" s="718"/>
      <c r="AD151" s="1284" t="s">
        <v>2005</v>
      </c>
      <c r="AE151" s="630" t="s">
        <v>281</v>
      </c>
      <c r="AF151" s="1394" t="s">
        <v>281</v>
      </c>
      <c r="AG151" s="627" t="s">
        <v>281</v>
      </c>
      <c r="AH151" s="686" t="s">
        <v>287</v>
      </c>
      <c r="AI151" s="685" t="s">
        <v>287</v>
      </c>
      <c r="AJ151" s="1391" t="s">
        <v>281</v>
      </c>
      <c r="AK151" s="685" t="s">
        <v>287</v>
      </c>
      <c r="AL151" s="685" t="s">
        <v>287</v>
      </c>
      <c r="AM151" s="685" t="s">
        <v>287</v>
      </c>
      <c r="AN151" s="685" t="s">
        <v>287</v>
      </c>
      <c r="AO151" s="685" t="s">
        <v>287</v>
      </c>
      <c r="AP151" s="1182" t="s">
        <v>281</v>
      </c>
    </row>
    <row r="152" spans="1:42" s="587" customFormat="1" ht="42.75" customHeight="1" x14ac:dyDescent="0.25">
      <c r="A152" s="718" t="s">
        <v>869</v>
      </c>
      <c r="B152" s="1195" t="s">
        <v>867</v>
      </c>
      <c r="C152" s="718" t="s">
        <v>539</v>
      </c>
      <c r="D152" s="664" t="s">
        <v>538</v>
      </c>
      <c r="E152" s="1389" t="s">
        <v>281</v>
      </c>
      <c r="F152" s="1380" t="s">
        <v>1953</v>
      </c>
      <c r="G152" s="759" t="s">
        <v>543</v>
      </c>
      <c r="H152" s="715" t="s">
        <v>289</v>
      </c>
      <c r="I152" s="1625" t="s">
        <v>2200</v>
      </c>
      <c r="J152" s="2797" t="s">
        <v>877</v>
      </c>
      <c r="V152" s="2627" t="s">
        <v>281</v>
      </c>
      <c r="W152" s="668" t="s">
        <v>284</v>
      </c>
      <c r="X152" s="668" t="s">
        <v>283</v>
      </c>
      <c r="Y152" s="1451">
        <v>0</v>
      </c>
      <c r="Z152" s="1451">
        <v>0</v>
      </c>
      <c r="AA152" s="631" t="s">
        <v>282</v>
      </c>
      <c r="AB152" s="718"/>
      <c r="AC152" s="718"/>
      <c r="AD152" s="1284" t="s">
        <v>1991</v>
      </c>
      <c r="AE152" s="630" t="s">
        <v>281</v>
      </c>
      <c r="AF152" s="1394" t="s">
        <v>281</v>
      </c>
      <c r="AG152" s="627" t="s">
        <v>281</v>
      </c>
      <c r="AH152" s="686" t="s">
        <v>287</v>
      </c>
      <c r="AI152" s="685" t="s">
        <v>287</v>
      </c>
      <c r="AJ152" s="1391" t="s">
        <v>281</v>
      </c>
      <c r="AK152" s="685" t="s">
        <v>287</v>
      </c>
      <c r="AL152" s="685" t="s">
        <v>287</v>
      </c>
      <c r="AM152" s="685" t="s">
        <v>287</v>
      </c>
      <c r="AN152" s="685" t="s">
        <v>287</v>
      </c>
      <c r="AO152" s="685" t="s">
        <v>287</v>
      </c>
      <c r="AP152" s="1182" t="s">
        <v>281</v>
      </c>
    </row>
    <row r="153" spans="1:42" s="587" customFormat="1" ht="37.5" customHeight="1" x14ac:dyDescent="0.25">
      <c r="A153" s="718" t="s">
        <v>869</v>
      </c>
      <c r="B153" s="1195" t="s">
        <v>867</v>
      </c>
      <c r="C153" s="718" t="s">
        <v>539</v>
      </c>
      <c r="D153" s="664" t="s">
        <v>538</v>
      </c>
      <c r="E153" s="628" t="s">
        <v>281</v>
      </c>
      <c r="F153" s="1380" t="s">
        <v>1953</v>
      </c>
      <c r="G153" s="759" t="s">
        <v>543</v>
      </c>
      <c r="H153" s="715" t="s">
        <v>289</v>
      </c>
      <c r="I153" s="1625" t="s">
        <v>2200</v>
      </c>
      <c r="J153" s="2797" t="s">
        <v>877</v>
      </c>
      <c r="V153" s="2627" t="s">
        <v>281</v>
      </c>
      <c r="W153" s="668" t="s">
        <v>284</v>
      </c>
      <c r="X153" s="668" t="s">
        <v>283</v>
      </c>
      <c r="Y153" s="1451">
        <v>0</v>
      </c>
      <c r="Z153" s="1451">
        <v>0</v>
      </c>
      <c r="AA153" s="631" t="s">
        <v>282</v>
      </c>
      <c r="AB153" s="718"/>
      <c r="AC153" s="718"/>
      <c r="AD153" s="1284" t="s">
        <v>2007</v>
      </c>
      <c r="AE153" s="630" t="s">
        <v>281</v>
      </c>
      <c r="AF153" s="1394" t="s">
        <v>281</v>
      </c>
      <c r="AG153" s="627" t="s">
        <v>281</v>
      </c>
      <c r="AH153" s="686" t="s">
        <v>287</v>
      </c>
      <c r="AI153" s="685" t="s">
        <v>287</v>
      </c>
      <c r="AJ153" s="1391" t="s">
        <v>281</v>
      </c>
      <c r="AK153" s="685" t="s">
        <v>287</v>
      </c>
      <c r="AL153" s="685" t="s">
        <v>287</v>
      </c>
      <c r="AM153" s="685" t="s">
        <v>287</v>
      </c>
      <c r="AN153" s="685" t="s">
        <v>287</v>
      </c>
      <c r="AO153" s="685" t="s">
        <v>287</v>
      </c>
      <c r="AP153" s="1182" t="s">
        <v>281</v>
      </c>
    </row>
    <row r="154" spans="1:42" s="587" customFormat="1" ht="46.5" customHeight="1" x14ac:dyDescent="0.25">
      <c r="A154" s="718" t="s">
        <v>869</v>
      </c>
      <c r="B154" s="1195" t="s">
        <v>867</v>
      </c>
      <c r="C154" s="718" t="s">
        <v>539</v>
      </c>
      <c r="D154" s="664" t="s">
        <v>538</v>
      </c>
      <c r="E154" s="1389" t="s">
        <v>281</v>
      </c>
      <c r="F154" s="1380" t="s">
        <v>1953</v>
      </c>
      <c r="G154" s="759" t="s">
        <v>543</v>
      </c>
      <c r="H154" s="715" t="s">
        <v>289</v>
      </c>
      <c r="I154" s="1625" t="s">
        <v>2200</v>
      </c>
      <c r="J154" s="2797" t="s">
        <v>877</v>
      </c>
      <c r="V154" s="2627" t="s">
        <v>281</v>
      </c>
      <c r="W154" s="668" t="s">
        <v>284</v>
      </c>
      <c r="X154" s="668" t="s">
        <v>283</v>
      </c>
      <c r="Y154" s="1631">
        <v>0</v>
      </c>
      <c r="Z154" s="1631">
        <v>0</v>
      </c>
      <c r="AA154" s="631" t="s">
        <v>282</v>
      </c>
      <c r="AB154" s="718"/>
      <c r="AC154" s="718"/>
      <c r="AD154" s="1394" t="s">
        <v>281</v>
      </c>
      <c r="AE154" s="630" t="s">
        <v>281</v>
      </c>
      <c r="AF154" s="1394" t="s">
        <v>281</v>
      </c>
      <c r="AG154" s="627" t="s">
        <v>281</v>
      </c>
      <c r="AH154" s="686" t="s">
        <v>287</v>
      </c>
      <c r="AI154" s="685" t="s">
        <v>287</v>
      </c>
      <c r="AJ154" s="1391" t="s">
        <v>281</v>
      </c>
      <c r="AK154" s="685" t="s">
        <v>287</v>
      </c>
      <c r="AL154" s="685" t="s">
        <v>287</v>
      </c>
      <c r="AM154" s="685" t="s">
        <v>287</v>
      </c>
      <c r="AN154" s="685" t="s">
        <v>287</v>
      </c>
      <c r="AO154" s="685" t="s">
        <v>287</v>
      </c>
      <c r="AP154" s="1182" t="s">
        <v>281</v>
      </c>
    </row>
    <row r="155" spans="1:42" s="587" customFormat="1" ht="52.5" customHeight="1" x14ac:dyDescent="0.25">
      <c r="A155" s="718" t="s">
        <v>869</v>
      </c>
      <c r="B155" s="1195" t="s">
        <v>867</v>
      </c>
      <c r="C155" s="718" t="s">
        <v>539</v>
      </c>
      <c r="D155" s="664" t="s">
        <v>538</v>
      </c>
      <c r="E155" s="1389" t="s">
        <v>281</v>
      </c>
      <c r="F155" s="1380" t="s">
        <v>1953</v>
      </c>
      <c r="G155" s="759" t="s">
        <v>543</v>
      </c>
      <c r="H155" s="715" t="s">
        <v>289</v>
      </c>
      <c r="I155" s="1625" t="s">
        <v>2200</v>
      </c>
      <c r="J155" s="2797" t="s">
        <v>877</v>
      </c>
      <c r="V155" s="2627" t="s">
        <v>281</v>
      </c>
      <c r="W155" s="668" t="s">
        <v>284</v>
      </c>
      <c r="X155" s="668" t="s">
        <v>283</v>
      </c>
      <c r="Y155" s="1631">
        <v>0</v>
      </c>
      <c r="Z155" s="1631">
        <v>0</v>
      </c>
      <c r="AA155" s="631" t="s">
        <v>282</v>
      </c>
      <c r="AB155" s="718"/>
      <c r="AC155" s="718"/>
      <c r="AD155" s="1284" t="s">
        <v>2010</v>
      </c>
      <c r="AE155" s="630" t="s">
        <v>281</v>
      </c>
      <c r="AF155" s="1394" t="s">
        <v>281</v>
      </c>
      <c r="AG155" s="627" t="s">
        <v>281</v>
      </c>
      <c r="AH155" s="686" t="s">
        <v>287</v>
      </c>
      <c r="AI155" s="685" t="s">
        <v>287</v>
      </c>
      <c r="AJ155" s="1391" t="s">
        <v>281</v>
      </c>
      <c r="AK155" s="685" t="s">
        <v>287</v>
      </c>
      <c r="AL155" s="685" t="s">
        <v>287</v>
      </c>
      <c r="AM155" s="685" t="s">
        <v>287</v>
      </c>
      <c r="AN155" s="685" t="s">
        <v>287</v>
      </c>
      <c r="AO155" s="685" t="s">
        <v>287</v>
      </c>
      <c r="AP155" s="1182" t="s">
        <v>281</v>
      </c>
    </row>
    <row r="156" spans="1:42" s="587" customFormat="1" ht="39" customHeight="1" x14ac:dyDescent="0.25">
      <c r="A156" s="718" t="s">
        <v>869</v>
      </c>
      <c r="B156" s="1195" t="s">
        <v>867</v>
      </c>
      <c r="C156" s="718" t="s">
        <v>539</v>
      </c>
      <c r="D156" s="664" t="s">
        <v>538</v>
      </c>
      <c r="E156" s="628" t="s">
        <v>281</v>
      </c>
      <c r="F156" s="1380" t="s">
        <v>1953</v>
      </c>
      <c r="G156" s="759" t="s">
        <v>543</v>
      </c>
      <c r="H156" s="715" t="s">
        <v>289</v>
      </c>
      <c r="I156" s="1625" t="s">
        <v>2200</v>
      </c>
      <c r="J156" s="2797" t="s">
        <v>877</v>
      </c>
      <c r="V156" s="2627" t="s">
        <v>281</v>
      </c>
      <c r="W156" s="668" t="s">
        <v>284</v>
      </c>
      <c r="X156" s="668" t="s">
        <v>283</v>
      </c>
      <c r="Y156" s="1451">
        <v>0</v>
      </c>
      <c r="Z156" s="1451">
        <v>0</v>
      </c>
      <c r="AA156" s="631" t="s">
        <v>282</v>
      </c>
      <c r="AB156" s="718"/>
      <c r="AC156" s="718"/>
      <c r="AD156" s="1284"/>
      <c r="AE156" s="630" t="s">
        <v>281</v>
      </c>
      <c r="AF156" s="1394" t="s">
        <v>281</v>
      </c>
      <c r="AG156" s="627" t="s">
        <v>281</v>
      </c>
      <c r="AH156" s="686" t="s">
        <v>287</v>
      </c>
      <c r="AI156" s="685" t="s">
        <v>287</v>
      </c>
      <c r="AJ156" s="1391" t="s">
        <v>281</v>
      </c>
      <c r="AK156" s="685" t="s">
        <v>287</v>
      </c>
      <c r="AL156" s="685" t="s">
        <v>287</v>
      </c>
      <c r="AM156" s="685" t="s">
        <v>287</v>
      </c>
      <c r="AN156" s="685" t="s">
        <v>287</v>
      </c>
      <c r="AO156" s="685" t="s">
        <v>287</v>
      </c>
      <c r="AP156" s="1182" t="s">
        <v>281</v>
      </c>
    </row>
    <row r="157" spans="1:42" s="587" customFormat="1" ht="39.75" customHeight="1" x14ac:dyDescent="0.25">
      <c r="A157" s="718" t="s">
        <v>869</v>
      </c>
      <c r="B157" s="1195" t="s">
        <v>867</v>
      </c>
      <c r="C157" s="718" t="s">
        <v>539</v>
      </c>
      <c r="D157" s="664" t="s">
        <v>538</v>
      </c>
      <c r="E157" s="628" t="s">
        <v>281</v>
      </c>
      <c r="F157" s="1380" t="s">
        <v>1953</v>
      </c>
      <c r="G157" s="759" t="s">
        <v>543</v>
      </c>
      <c r="H157" s="715" t="s">
        <v>289</v>
      </c>
      <c r="I157" s="1625" t="s">
        <v>2200</v>
      </c>
      <c r="J157" s="2797" t="s">
        <v>877</v>
      </c>
      <c r="V157" s="2627" t="s">
        <v>281</v>
      </c>
      <c r="W157" s="668" t="s">
        <v>284</v>
      </c>
      <c r="X157" s="668" t="s">
        <v>283</v>
      </c>
      <c r="Y157" s="1631">
        <v>0</v>
      </c>
      <c r="Z157" s="1631">
        <v>0</v>
      </c>
      <c r="AA157" s="631" t="s">
        <v>282</v>
      </c>
      <c r="AB157" s="718"/>
      <c r="AC157" s="718"/>
      <c r="AD157" s="1284" t="s">
        <v>1965</v>
      </c>
      <c r="AE157" s="630" t="s">
        <v>281</v>
      </c>
      <c r="AF157" s="1394" t="s">
        <v>281</v>
      </c>
      <c r="AG157" s="627" t="s">
        <v>281</v>
      </c>
      <c r="AH157" s="686" t="s">
        <v>287</v>
      </c>
      <c r="AI157" s="685" t="s">
        <v>287</v>
      </c>
      <c r="AJ157" s="1391" t="s">
        <v>281</v>
      </c>
      <c r="AK157" s="685" t="s">
        <v>287</v>
      </c>
      <c r="AL157" s="685" t="s">
        <v>287</v>
      </c>
      <c r="AM157" s="685" t="s">
        <v>287</v>
      </c>
      <c r="AN157" s="685" t="s">
        <v>287</v>
      </c>
      <c r="AO157" s="685" t="s">
        <v>287</v>
      </c>
      <c r="AP157" s="1182" t="s">
        <v>281</v>
      </c>
    </row>
    <row r="158" spans="1:42" s="587" customFormat="1" ht="40.5" customHeight="1" x14ac:dyDescent="0.25">
      <c r="A158" s="718" t="s">
        <v>869</v>
      </c>
      <c r="B158" s="1195" t="s">
        <v>867</v>
      </c>
      <c r="C158" s="718" t="s">
        <v>539</v>
      </c>
      <c r="D158" s="664" t="s">
        <v>538</v>
      </c>
      <c r="E158" s="1389" t="s">
        <v>281</v>
      </c>
      <c r="F158" s="1380" t="s">
        <v>1953</v>
      </c>
      <c r="G158" s="759" t="s">
        <v>543</v>
      </c>
      <c r="H158" s="715" t="s">
        <v>289</v>
      </c>
      <c r="I158" s="1625" t="s">
        <v>2200</v>
      </c>
      <c r="J158" s="2797" t="s">
        <v>877</v>
      </c>
      <c r="V158" s="2627" t="s">
        <v>281</v>
      </c>
      <c r="W158" s="668" t="s">
        <v>284</v>
      </c>
      <c r="X158" s="668" t="s">
        <v>283</v>
      </c>
      <c r="Y158" s="1631">
        <v>0</v>
      </c>
      <c r="Z158" s="1631">
        <v>0</v>
      </c>
      <c r="AA158" s="631" t="s">
        <v>282</v>
      </c>
      <c r="AB158" s="718"/>
      <c r="AC158" s="718"/>
      <c r="AD158" s="1284" t="s">
        <v>2016</v>
      </c>
      <c r="AE158" s="630" t="s">
        <v>281</v>
      </c>
      <c r="AF158" s="1394" t="s">
        <v>281</v>
      </c>
      <c r="AG158" s="627" t="s">
        <v>281</v>
      </c>
      <c r="AH158" s="686" t="s">
        <v>287</v>
      </c>
      <c r="AI158" s="685" t="s">
        <v>287</v>
      </c>
      <c r="AJ158" s="1391" t="s">
        <v>281</v>
      </c>
      <c r="AK158" s="685" t="s">
        <v>287</v>
      </c>
      <c r="AL158" s="685" t="s">
        <v>287</v>
      </c>
      <c r="AM158" s="685" t="s">
        <v>287</v>
      </c>
      <c r="AN158" s="685" t="s">
        <v>287</v>
      </c>
      <c r="AO158" s="685" t="s">
        <v>287</v>
      </c>
      <c r="AP158" s="1182" t="s">
        <v>281</v>
      </c>
    </row>
    <row r="159" spans="1:42" s="587" customFormat="1" ht="51" customHeight="1" x14ac:dyDescent="0.25">
      <c r="A159" s="1549" t="s">
        <v>869</v>
      </c>
      <c r="B159" s="1195" t="s">
        <v>867</v>
      </c>
      <c r="C159" s="1549" t="s">
        <v>539</v>
      </c>
      <c r="D159" s="1581" t="s">
        <v>538</v>
      </c>
      <c r="E159" s="628" t="s">
        <v>281</v>
      </c>
      <c r="F159" s="592" t="s">
        <v>296</v>
      </c>
      <c r="G159" s="1557" t="s">
        <v>543</v>
      </c>
      <c r="H159" s="1554" t="s">
        <v>289</v>
      </c>
      <c r="I159" s="1625" t="s">
        <v>1277</v>
      </c>
      <c r="J159" s="2495" t="s">
        <v>877</v>
      </c>
      <c r="V159" s="2627" t="s">
        <v>281</v>
      </c>
      <c r="W159" s="668" t="s">
        <v>284</v>
      </c>
      <c r="X159" s="668" t="s">
        <v>283</v>
      </c>
      <c r="Y159" s="1631">
        <v>0</v>
      </c>
      <c r="Z159" s="1631">
        <v>0</v>
      </c>
      <c r="AA159" s="631" t="s">
        <v>282</v>
      </c>
      <c r="AB159" s="718"/>
      <c r="AC159" s="718"/>
      <c r="AD159" s="1284" t="s">
        <v>2016</v>
      </c>
      <c r="AE159" s="630" t="s">
        <v>281</v>
      </c>
      <c r="AF159" s="1394" t="s">
        <v>281</v>
      </c>
      <c r="AG159" s="627" t="s">
        <v>281</v>
      </c>
      <c r="AH159" s="686" t="s">
        <v>287</v>
      </c>
      <c r="AI159" s="685" t="s">
        <v>287</v>
      </c>
      <c r="AJ159" s="1391" t="s">
        <v>281</v>
      </c>
      <c r="AK159" s="685" t="s">
        <v>287</v>
      </c>
      <c r="AL159" s="685" t="s">
        <v>287</v>
      </c>
      <c r="AM159" s="685" t="s">
        <v>287</v>
      </c>
      <c r="AN159" s="685" t="s">
        <v>287</v>
      </c>
      <c r="AO159" s="685" t="s">
        <v>287</v>
      </c>
      <c r="AP159" s="1182" t="s">
        <v>281</v>
      </c>
    </row>
    <row r="160" spans="1:42" s="587" customFormat="1" ht="13.5" customHeight="1" x14ac:dyDescent="0.25">
      <c r="A160" s="1759"/>
      <c r="B160" s="1887"/>
      <c r="C160" s="1759"/>
      <c r="D160" s="1760"/>
      <c r="E160" s="1711"/>
      <c r="F160" s="1852"/>
      <c r="G160" s="1761"/>
      <c r="H160" s="1762"/>
      <c r="I160" s="1878"/>
      <c r="J160" s="1778"/>
      <c r="V160" s="1864"/>
      <c r="W160" s="1766"/>
      <c r="X160" s="1766"/>
      <c r="Y160" s="1899"/>
      <c r="Z160" s="1899"/>
      <c r="AA160" s="1720"/>
      <c r="AB160" s="1656"/>
      <c r="AC160" s="1656"/>
      <c r="AD160" s="1704"/>
      <c r="AE160" s="1807"/>
      <c r="AF160" s="1781"/>
      <c r="AG160" s="1690"/>
      <c r="AH160" s="1802"/>
      <c r="AI160" s="1675"/>
      <c r="AJ160" s="1860"/>
      <c r="AK160" s="1675"/>
      <c r="AL160" s="1675"/>
      <c r="AM160" s="1675"/>
      <c r="AN160" s="1675"/>
      <c r="AO160" s="1675"/>
      <c r="AP160" s="1784"/>
    </row>
    <row r="161" spans="1:36" ht="14.1" customHeight="1" x14ac:dyDescent="0.25">
      <c r="A161" s="129"/>
      <c r="B161" s="261"/>
      <c r="C161" s="261"/>
      <c r="D161" s="240"/>
      <c r="E161" s="240"/>
      <c r="F161" s="240"/>
      <c r="G161" s="241"/>
      <c r="H161" s="241"/>
      <c r="I161" s="240"/>
      <c r="J161" s="240"/>
      <c r="V161" s="239"/>
      <c r="W161" s="60"/>
      <c r="X161" s="60"/>
      <c r="Y161" s="129"/>
      <c r="Z161" s="129"/>
      <c r="AA161" s="129"/>
      <c r="AB161" s="129"/>
      <c r="AC161" s="129"/>
      <c r="AD161" s="239"/>
      <c r="AE161" s="129"/>
      <c r="AF161" s="129"/>
      <c r="AG161" s="129"/>
      <c r="AH161" s="129"/>
      <c r="AI161" s="129"/>
      <c r="AJ161" s="129"/>
    </row>
    <row r="162" spans="1:36" s="129" customFormat="1" ht="14.1" customHeight="1" x14ac:dyDescent="0.25">
      <c r="B162" s="261"/>
      <c r="C162" s="261"/>
      <c r="D162" s="240"/>
      <c r="E162" s="240"/>
      <c r="F162" s="240"/>
      <c r="G162" s="241"/>
      <c r="H162" s="241"/>
      <c r="I162" s="240"/>
      <c r="J162" s="240"/>
      <c r="V162" s="239"/>
      <c r="W162" s="60"/>
      <c r="X162" s="60"/>
      <c r="AD162" s="239"/>
    </row>
    <row r="163" spans="1:36" x14ac:dyDescent="0.25">
      <c r="B163" s="110"/>
      <c r="C163" s="110"/>
      <c r="D163" s="111"/>
      <c r="E163" s="111"/>
      <c r="F163" s="111"/>
      <c r="G163" s="112"/>
      <c r="H163" s="112"/>
      <c r="I163" s="111"/>
      <c r="J163" s="111"/>
      <c r="M163" s="83"/>
      <c r="N163" s="83"/>
      <c r="P163" s="65"/>
      <c r="R163" s="67"/>
      <c r="S163" s="83"/>
      <c r="T163" s="83"/>
      <c r="V163" s="109"/>
      <c r="W163" s="6"/>
      <c r="X163" s="6"/>
      <c r="AD163" s="109"/>
    </row>
    <row r="164" spans="1:36" ht="16.5" x14ac:dyDescent="0.3">
      <c r="A164" s="1355"/>
      <c r="B164" s="110"/>
      <c r="C164" s="110"/>
      <c r="D164" s="111"/>
      <c r="E164" s="111"/>
      <c r="F164" s="111"/>
      <c r="G164" s="112"/>
      <c r="H164" s="112"/>
      <c r="I164" s="111"/>
      <c r="J164" s="111"/>
      <c r="M164" s="83"/>
      <c r="N164" s="83"/>
      <c r="P164" s="65"/>
      <c r="R164" s="67"/>
      <c r="S164" s="192"/>
      <c r="T164" s="83"/>
      <c r="V164" s="109"/>
      <c r="W164" s="6"/>
      <c r="X164" s="6"/>
      <c r="AD164" s="109"/>
      <c r="AF164" s="210"/>
      <c r="AG164" s="210"/>
    </row>
    <row r="165" spans="1:36" s="129" customFormat="1" x14ac:dyDescent="0.25">
      <c r="B165" s="261"/>
      <c r="C165" s="261"/>
      <c r="D165" s="240"/>
      <c r="E165" s="240"/>
      <c r="F165" s="240"/>
      <c r="G165" s="241"/>
      <c r="H165" s="241"/>
      <c r="I165" s="240"/>
      <c r="J165" s="240"/>
      <c r="M165" s="262"/>
      <c r="N165" s="262"/>
      <c r="O165" s="263"/>
      <c r="P165" s="263"/>
      <c r="Q165" s="341"/>
      <c r="R165" s="341"/>
      <c r="S165" s="350"/>
      <c r="T165" s="262"/>
      <c r="U165" s="60"/>
      <c r="V165" s="239"/>
      <c r="W165" s="60"/>
      <c r="X165" s="60"/>
      <c r="AD165" s="239"/>
    </row>
    <row r="166" spans="1:36" x14ac:dyDescent="0.25">
      <c r="A166" s="129"/>
      <c r="B166" s="261"/>
      <c r="C166" s="261"/>
      <c r="D166" s="240"/>
      <c r="E166" s="240"/>
      <c r="F166" s="240"/>
      <c r="G166" s="241"/>
      <c r="H166" s="241"/>
      <c r="I166" s="240"/>
      <c r="J166" s="240"/>
      <c r="K166" s="129"/>
      <c r="L166" s="129"/>
      <c r="M166" s="262"/>
      <c r="N166" s="262"/>
      <c r="O166" s="263"/>
      <c r="P166" s="263"/>
      <c r="Q166" s="341"/>
      <c r="R166" s="341"/>
      <c r="S166" s="350"/>
      <c r="T166" s="262"/>
      <c r="U166" s="60"/>
      <c r="V166" s="239"/>
      <c r="W166" s="60"/>
      <c r="X166" s="60"/>
      <c r="Y166" s="129"/>
      <c r="Z166" s="129"/>
      <c r="AA166" s="129"/>
      <c r="AB166" s="129"/>
      <c r="AC166" s="129"/>
      <c r="AD166" s="239"/>
      <c r="AE166" s="129"/>
      <c r="AF166" s="129"/>
      <c r="AG166" s="129"/>
      <c r="AH166" s="129"/>
      <c r="AI166" s="129"/>
      <c r="AJ166" s="129"/>
    </row>
    <row r="167" spans="1:36" ht="16.5" x14ac:dyDescent="0.3">
      <c r="B167" s="110"/>
      <c r="C167" s="110"/>
      <c r="D167" s="111"/>
      <c r="E167" s="111"/>
      <c r="F167" s="111"/>
      <c r="G167" s="112"/>
      <c r="H167" s="112"/>
      <c r="I167" s="111"/>
      <c r="J167" s="111"/>
      <c r="M167" s="83"/>
      <c r="N167" s="83"/>
      <c r="P167" s="65"/>
      <c r="R167" s="67"/>
      <c r="S167" s="83"/>
      <c r="T167" s="83"/>
      <c r="V167" s="109"/>
      <c r="W167" s="6"/>
      <c r="X167" s="6"/>
      <c r="AD167" s="109"/>
      <c r="AF167" s="210"/>
      <c r="AG167" s="210"/>
    </row>
    <row r="168" spans="1:36" s="129" customFormat="1" x14ac:dyDescent="0.25">
      <c r="A168" s="58"/>
      <c r="B168" s="110"/>
      <c r="C168" s="110"/>
      <c r="D168" s="111"/>
      <c r="E168" s="111"/>
      <c r="F168" s="111"/>
      <c r="G168" s="112"/>
      <c r="H168" s="112"/>
      <c r="I168" s="111"/>
      <c r="J168" s="111"/>
      <c r="K168" s="58"/>
      <c r="L168" s="58"/>
      <c r="M168" s="83"/>
      <c r="N168" s="83"/>
      <c r="O168" s="65"/>
      <c r="P168" s="65"/>
      <c r="Q168" s="67"/>
      <c r="R168" s="67"/>
      <c r="S168" s="83"/>
      <c r="T168" s="83"/>
      <c r="U168" s="6"/>
      <c r="V168" s="109"/>
      <c r="W168" s="6"/>
      <c r="X168" s="6"/>
      <c r="Y168" s="58"/>
      <c r="Z168" s="58"/>
      <c r="AA168" s="58"/>
      <c r="AB168" s="58"/>
      <c r="AC168" s="58"/>
      <c r="AD168" s="109"/>
      <c r="AE168" s="58"/>
      <c r="AF168" s="58"/>
      <c r="AG168" s="58"/>
      <c r="AH168" s="58"/>
      <c r="AI168" s="58"/>
      <c r="AJ168" s="58"/>
    </row>
    <row r="169" spans="1:36" x14ac:dyDescent="0.25">
      <c r="A169" s="129"/>
      <c r="B169" s="261"/>
      <c r="C169" s="261"/>
      <c r="D169" s="240"/>
      <c r="E169" s="240"/>
      <c r="F169" s="240"/>
      <c r="G169" s="241"/>
      <c r="H169" s="241"/>
      <c r="I169" s="240"/>
      <c r="J169" s="240"/>
      <c r="K169" s="129"/>
      <c r="L169" s="129"/>
      <c r="M169" s="262"/>
      <c r="N169" s="262"/>
      <c r="O169" s="263"/>
      <c r="P169" s="263"/>
      <c r="Q169" s="341"/>
      <c r="R169" s="341"/>
      <c r="S169" s="262"/>
      <c r="T169" s="262"/>
      <c r="U169" s="60"/>
      <c r="V169" s="239"/>
      <c r="W169" s="60"/>
      <c r="X169" s="60"/>
      <c r="Y169" s="129"/>
      <c r="Z169" s="129"/>
      <c r="AA169" s="129"/>
      <c r="AB169" s="129"/>
      <c r="AC169" s="129"/>
      <c r="AD169" s="239"/>
      <c r="AE169" s="129"/>
      <c r="AF169" s="129"/>
      <c r="AG169" s="129"/>
      <c r="AH169" s="129"/>
      <c r="AI169" s="129"/>
      <c r="AJ169" s="129"/>
    </row>
    <row r="170" spans="1:36" x14ac:dyDescent="0.25">
      <c r="B170" s="110"/>
      <c r="C170" s="110"/>
      <c r="D170" s="111"/>
      <c r="E170" s="111"/>
      <c r="F170" s="111"/>
      <c r="G170" s="112"/>
      <c r="H170" s="112"/>
      <c r="I170" s="111"/>
      <c r="J170" s="111"/>
      <c r="M170" s="83"/>
      <c r="N170" s="83"/>
      <c r="P170" s="65"/>
      <c r="R170" s="67"/>
      <c r="S170" s="83"/>
      <c r="T170" s="83"/>
      <c r="V170" s="109"/>
      <c r="W170" s="6"/>
      <c r="X170" s="6"/>
      <c r="AD170" s="109"/>
    </row>
    <row r="171" spans="1:36" s="129" customFormat="1" x14ac:dyDescent="0.25">
      <c r="A171" s="58"/>
      <c r="B171" s="110"/>
      <c r="C171" s="110"/>
      <c r="D171" s="111"/>
      <c r="E171" s="111"/>
      <c r="F171" s="111"/>
      <c r="G171" s="112"/>
      <c r="H171" s="112"/>
      <c r="I171" s="111"/>
      <c r="J171" s="111"/>
      <c r="K171" s="58"/>
      <c r="L171" s="58"/>
      <c r="M171" s="58"/>
      <c r="N171" s="58"/>
      <c r="O171" s="65"/>
      <c r="P171" s="66"/>
      <c r="Q171" s="67"/>
      <c r="R171" s="193"/>
      <c r="S171" s="171"/>
      <c r="T171" s="66"/>
      <c r="U171" s="6"/>
      <c r="V171" s="109"/>
      <c r="W171" s="58"/>
      <c r="X171" s="58"/>
      <c r="Y171" s="58"/>
      <c r="Z171" s="58"/>
      <c r="AA171" s="58"/>
      <c r="AB171" s="58"/>
      <c r="AC171" s="58"/>
      <c r="AD171" s="109"/>
      <c r="AE171" s="58"/>
      <c r="AF171" s="58"/>
      <c r="AG171" s="58"/>
      <c r="AH171" s="58"/>
      <c r="AI171" s="58"/>
      <c r="AJ171" s="58"/>
    </row>
    <row r="172" spans="1:36" x14ac:dyDescent="0.25">
      <c r="A172" s="129"/>
      <c r="B172" s="261"/>
      <c r="C172" s="261"/>
      <c r="D172" s="240"/>
      <c r="E172" s="240"/>
      <c r="F172" s="240"/>
      <c r="G172" s="241"/>
      <c r="H172" s="241"/>
      <c r="I172" s="240"/>
      <c r="J172" s="240"/>
      <c r="K172" s="129"/>
      <c r="L172" s="129"/>
      <c r="M172" s="129"/>
      <c r="N172" s="129"/>
      <c r="O172" s="263"/>
      <c r="P172" s="265"/>
      <c r="Q172" s="341"/>
      <c r="R172" s="359"/>
      <c r="S172" s="358"/>
      <c r="T172" s="265"/>
      <c r="U172" s="60"/>
      <c r="V172" s="239"/>
      <c r="W172" s="129"/>
      <c r="X172" s="129"/>
      <c r="Y172" s="129"/>
      <c r="Z172" s="129"/>
      <c r="AA172" s="129"/>
      <c r="AB172" s="129"/>
      <c r="AC172" s="129"/>
      <c r="AD172" s="239"/>
      <c r="AE172" s="129"/>
      <c r="AF172" s="129"/>
      <c r="AG172" s="129"/>
      <c r="AH172" s="129"/>
      <c r="AI172" s="129"/>
      <c r="AJ172" s="129"/>
    </row>
    <row r="173" spans="1:36" x14ac:dyDescent="0.25">
      <c r="B173" s="110"/>
      <c r="C173" s="110"/>
      <c r="D173" s="111"/>
      <c r="E173" s="111"/>
      <c r="F173" s="111"/>
      <c r="G173" s="112"/>
      <c r="H173" s="112"/>
      <c r="I173" s="111"/>
      <c r="J173" s="111"/>
      <c r="V173" s="109"/>
      <c r="AD173" s="109"/>
    </row>
    <row r="174" spans="1:36" x14ac:dyDescent="0.25">
      <c r="B174" s="110"/>
      <c r="C174" s="110"/>
      <c r="D174" s="111"/>
      <c r="E174" s="111"/>
      <c r="F174" s="111"/>
      <c r="G174" s="112"/>
      <c r="H174" s="112"/>
      <c r="I174" s="111"/>
      <c r="J174" s="111"/>
      <c r="V174" s="109"/>
      <c r="AD174" s="109"/>
    </row>
    <row r="175" spans="1:36" x14ac:dyDescent="0.25">
      <c r="A175" s="129"/>
      <c r="B175" s="261"/>
      <c r="C175" s="261"/>
      <c r="D175" s="240"/>
      <c r="E175" s="240"/>
      <c r="F175" s="240"/>
      <c r="G175" s="241"/>
      <c r="H175" s="241"/>
      <c r="I175" s="240"/>
      <c r="J175" s="240"/>
      <c r="K175" s="129"/>
      <c r="L175" s="129"/>
      <c r="M175" s="129"/>
      <c r="N175" s="129"/>
      <c r="O175" s="263"/>
      <c r="P175" s="265"/>
      <c r="Q175" s="341"/>
      <c r="R175" s="359"/>
      <c r="S175" s="358"/>
      <c r="T175" s="265"/>
      <c r="U175" s="60"/>
      <c r="V175" s="239"/>
      <c r="W175" s="129"/>
      <c r="X175" s="129"/>
      <c r="Y175" s="129"/>
      <c r="Z175" s="129"/>
      <c r="AA175" s="129"/>
      <c r="AB175" s="129"/>
      <c r="AC175" s="129"/>
      <c r="AD175" s="239"/>
      <c r="AE175" s="129"/>
      <c r="AF175" s="129"/>
      <c r="AG175" s="129"/>
      <c r="AH175" s="129"/>
      <c r="AI175" s="129"/>
      <c r="AJ175" s="129"/>
    </row>
    <row r="176" spans="1:36" x14ac:dyDescent="0.25">
      <c r="B176" s="6"/>
      <c r="C176" s="6"/>
      <c r="D176" s="111"/>
      <c r="E176" s="111"/>
      <c r="F176" s="111"/>
      <c r="G176" s="112"/>
      <c r="H176" s="112"/>
      <c r="I176" s="111"/>
      <c r="J176" s="111"/>
      <c r="V176" s="109"/>
      <c r="AD176" s="109"/>
    </row>
    <row r="177" spans="1:36" x14ac:dyDescent="0.25">
      <c r="B177" s="6"/>
      <c r="C177" s="6"/>
      <c r="D177" s="111"/>
      <c r="E177" s="111"/>
      <c r="F177" s="111"/>
      <c r="G177" s="112"/>
      <c r="H177" s="112"/>
      <c r="I177" s="111"/>
      <c r="J177" s="111"/>
      <c r="V177" s="109"/>
      <c r="AD177" s="109"/>
    </row>
    <row r="178" spans="1:36" x14ac:dyDescent="0.25">
      <c r="A178" s="129"/>
      <c r="B178" s="60"/>
      <c r="C178" s="60"/>
      <c r="D178" s="240"/>
      <c r="E178" s="240"/>
      <c r="F178" s="240"/>
      <c r="G178" s="241"/>
      <c r="H178" s="241"/>
      <c r="I178" s="240"/>
      <c r="J178" s="240"/>
      <c r="K178" s="129"/>
      <c r="L178" s="129"/>
      <c r="M178" s="129"/>
      <c r="N178" s="129"/>
      <c r="O178" s="263"/>
      <c r="P178" s="265"/>
      <c r="Q178" s="341"/>
      <c r="R178" s="359"/>
      <c r="S178" s="358"/>
      <c r="T178" s="265"/>
      <c r="U178" s="60"/>
      <c r="V178" s="239"/>
      <c r="W178" s="129"/>
      <c r="X178" s="129"/>
      <c r="Y178" s="129"/>
      <c r="Z178" s="129"/>
      <c r="AA178" s="129"/>
      <c r="AB178" s="129"/>
      <c r="AC178" s="129"/>
      <c r="AD178" s="239"/>
      <c r="AE178" s="129"/>
      <c r="AF178" s="129"/>
      <c r="AG178" s="129"/>
      <c r="AH178" s="129"/>
      <c r="AI178" s="129"/>
      <c r="AJ178" s="129"/>
    </row>
    <row r="179" spans="1:36" x14ac:dyDescent="0.25">
      <c r="B179" s="6"/>
      <c r="C179" s="6"/>
      <c r="D179" s="111"/>
      <c r="E179" s="111"/>
      <c r="F179" s="111"/>
      <c r="G179" s="112"/>
      <c r="H179" s="112"/>
      <c r="I179" s="111"/>
      <c r="J179" s="111"/>
      <c r="V179" s="109"/>
      <c r="AD179" s="109"/>
    </row>
    <row r="180" spans="1:36" x14ac:dyDescent="0.25">
      <c r="B180" s="6"/>
      <c r="C180" s="6"/>
      <c r="D180" s="111"/>
      <c r="E180" s="111"/>
      <c r="F180" s="111"/>
      <c r="G180" s="112"/>
      <c r="H180" s="112"/>
      <c r="I180" s="111"/>
      <c r="J180" s="111"/>
      <c r="V180" s="109"/>
      <c r="AD180" s="109"/>
    </row>
    <row r="181" spans="1:36" x14ac:dyDescent="0.25">
      <c r="A181" s="129"/>
      <c r="B181" s="60"/>
      <c r="C181" s="60"/>
      <c r="D181" s="240"/>
      <c r="E181" s="240"/>
      <c r="F181" s="240"/>
      <c r="G181" s="241"/>
      <c r="H181" s="241"/>
      <c r="I181" s="240"/>
      <c r="J181" s="240"/>
      <c r="K181" s="129"/>
      <c r="L181" s="129"/>
      <c r="M181" s="129"/>
      <c r="N181" s="129"/>
      <c r="O181" s="263"/>
      <c r="P181" s="265"/>
      <c r="Q181" s="341"/>
      <c r="R181" s="359"/>
      <c r="S181" s="358"/>
      <c r="T181" s="265"/>
      <c r="U181" s="60"/>
      <c r="V181" s="239"/>
      <c r="W181" s="129"/>
      <c r="X181" s="129"/>
      <c r="Y181" s="129"/>
      <c r="Z181" s="129"/>
      <c r="AA181" s="129"/>
      <c r="AB181" s="129"/>
      <c r="AC181" s="129"/>
      <c r="AD181" s="239"/>
      <c r="AE181" s="129"/>
      <c r="AF181" s="129"/>
      <c r="AG181" s="129"/>
      <c r="AH181" s="129"/>
      <c r="AI181" s="129"/>
      <c r="AJ181" s="129"/>
    </row>
    <row r="182" spans="1:36" x14ac:dyDescent="0.25">
      <c r="B182" s="6"/>
      <c r="C182" s="6"/>
      <c r="D182" s="111"/>
      <c r="E182" s="111"/>
      <c r="F182" s="111"/>
      <c r="G182" s="112"/>
      <c r="H182" s="112"/>
      <c r="I182" s="111"/>
      <c r="J182" s="111"/>
      <c r="V182" s="109"/>
      <c r="AD182" s="109"/>
    </row>
    <row r="183" spans="1:36" x14ac:dyDescent="0.25">
      <c r="B183" s="6"/>
      <c r="C183" s="6"/>
      <c r="D183" s="111"/>
      <c r="E183" s="111"/>
      <c r="F183" s="111"/>
      <c r="G183" s="112"/>
      <c r="H183" s="112"/>
      <c r="I183" s="111"/>
      <c r="J183" s="111"/>
      <c r="V183" s="109"/>
      <c r="AD183" s="109"/>
    </row>
    <row r="184" spans="1:36" x14ac:dyDescent="0.25">
      <c r="B184" s="6"/>
      <c r="C184" s="6"/>
      <c r="D184" s="111"/>
      <c r="E184" s="111"/>
      <c r="F184" s="111"/>
      <c r="G184" s="112"/>
      <c r="H184" s="112"/>
      <c r="I184" s="111"/>
      <c r="J184" s="111"/>
      <c r="V184" s="109"/>
      <c r="AD184" s="109"/>
    </row>
    <row r="185" spans="1:36" x14ac:dyDescent="0.25">
      <c r="B185" s="6"/>
      <c r="C185" s="6"/>
      <c r="D185" s="111"/>
      <c r="E185" s="111"/>
      <c r="F185" s="111"/>
      <c r="G185" s="112"/>
      <c r="H185" s="112"/>
      <c r="I185" s="111"/>
      <c r="J185" s="111"/>
      <c r="V185" s="109"/>
      <c r="AD185" s="109"/>
    </row>
    <row r="186" spans="1:36" x14ac:dyDescent="0.25">
      <c r="B186" s="6"/>
      <c r="C186" s="6"/>
      <c r="D186" s="111"/>
      <c r="E186" s="111"/>
      <c r="F186" s="111"/>
      <c r="G186" s="112"/>
      <c r="H186" s="112"/>
      <c r="I186" s="111"/>
      <c r="J186" s="111"/>
      <c r="V186" s="109"/>
      <c r="AD186" s="109"/>
    </row>
    <row r="187" spans="1:36" x14ac:dyDescent="0.25">
      <c r="B187" s="6"/>
      <c r="C187" s="6"/>
      <c r="D187" s="111"/>
      <c r="E187" s="111"/>
      <c r="F187" s="111"/>
      <c r="G187" s="112"/>
      <c r="H187" s="112"/>
      <c r="I187" s="111"/>
      <c r="J187" s="111"/>
      <c r="V187" s="109"/>
      <c r="AD187" s="109"/>
    </row>
    <row r="188" spans="1:36" x14ac:dyDescent="0.25">
      <c r="B188" s="6"/>
      <c r="C188" s="6"/>
      <c r="D188" s="111"/>
      <c r="E188" s="111"/>
      <c r="F188" s="111"/>
      <c r="G188" s="112"/>
      <c r="H188" s="112"/>
      <c r="I188" s="111"/>
      <c r="J188" s="111"/>
      <c r="V188" s="109"/>
      <c r="AD188" s="109"/>
    </row>
    <row r="189" spans="1:36" x14ac:dyDescent="0.25">
      <c r="B189" s="6"/>
      <c r="C189" s="6"/>
      <c r="D189" s="111"/>
      <c r="E189" s="111"/>
      <c r="F189" s="111"/>
      <c r="G189" s="112"/>
      <c r="H189" s="112"/>
      <c r="I189" s="111"/>
      <c r="J189" s="111"/>
      <c r="V189" s="109"/>
      <c r="AD189" s="109"/>
    </row>
    <row r="190" spans="1:36" x14ac:dyDescent="0.25">
      <c r="B190" s="6"/>
      <c r="C190" s="6"/>
      <c r="D190" s="111"/>
      <c r="E190" s="111"/>
      <c r="F190" s="111"/>
      <c r="G190" s="112"/>
      <c r="H190" s="112"/>
      <c r="I190" s="111"/>
      <c r="J190" s="111"/>
      <c r="V190" s="109"/>
      <c r="AD190" s="109"/>
    </row>
    <row r="191" spans="1:36" x14ac:dyDescent="0.25">
      <c r="B191" s="6"/>
      <c r="C191" s="6"/>
      <c r="D191" s="111"/>
      <c r="E191" s="111"/>
      <c r="F191" s="111"/>
      <c r="G191" s="112"/>
      <c r="H191" s="112"/>
      <c r="I191" s="111"/>
      <c r="J191" s="111"/>
      <c r="V191" s="109"/>
      <c r="AD191" s="109"/>
    </row>
    <row r="192" spans="1:36" x14ac:dyDescent="0.25">
      <c r="B192" s="6"/>
      <c r="C192" s="6"/>
      <c r="D192" s="111"/>
      <c r="E192" s="111"/>
      <c r="F192" s="111"/>
      <c r="G192" s="112"/>
      <c r="H192" s="112"/>
      <c r="I192" s="111"/>
      <c r="J192" s="111"/>
      <c r="V192" s="109"/>
      <c r="AD192" s="109"/>
    </row>
    <row r="193" spans="2:30" x14ac:dyDescent="0.25">
      <c r="B193" s="6"/>
      <c r="C193" s="6"/>
      <c r="D193" s="111"/>
      <c r="E193" s="111"/>
      <c r="F193" s="111"/>
      <c r="G193" s="112"/>
      <c r="H193" s="112"/>
      <c r="I193" s="111"/>
      <c r="J193" s="111"/>
      <c r="V193" s="109"/>
      <c r="AD193" s="109"/>
    </row>
    <row r="194" spans="2:30" x14ac:dyDescent="0.25">
      <c r="B194" s="6"/>
      <c r="C194" s="6"/>
      <c r="D194" s="111"/>
      <c r="E194" s="111"/>
      <c r="F194" s="111"/>
      <c r="G194" s="112"/>
      <c r="H194" s="112"/>
      <c r="I194" s="111"/>
      <c r="J194" s="111"/>
      <c r="V194" s="109"/>
      <c r="AD194" s="109"/>
    </row>
    <row r="195" spans="2:30" x14ac:dyDescent="0.25">
      <c r="B195" s="6"/>
      <c r="C195" s="6"/>
      <c r="D195" s="6"/>
      <c r="E195" s="6"/>
      <c r="F195" s="111"/>
      <c r="G195" s="112"/>
      <c r="H195" s="112"/>
      <c r="I195" s="111"/>
      <c r="J195" s="111"/>
      <c r="V195" s="109"/>
      <c r="AD195" s="109"/>
    </row>
    <row r="196" spans="2:30" x14ac:dyDescent="0.25">
      <c r="B196" s="6"/>
      <c r="C196" s="6"/>
      <c r="D196" s="6"/>
      <c r="E196" s="6"/>
      <c r="F196" s="111"/>
      <c r="G196" s="112"/>
      <c r="H196" s="112"/>
      <c r="I196" s="111"/>
      <c r="J196" s="111"/>
      <c r="V196" s="109"/>
      <c r="AD196" s="109"/>
    </row>
    <row r="197" spans="2:30" x14ac:dyDescent="0.25">
      <c r="B197" s="6"/>
      <c r="C197" s="6"/>
      <c r="D197" s="6"/>
      <c r="E197" s="6"/>
      <c r="F197" s="111"/>
      <c r="G197" s="112"/>
      <c r="H197" s="112"/>
      <c r="I197" s="111"/>
      <c r="J197" s="111"/>
      <c r="V197" s="109"/>
      <c r="AD197" s="109"/>
    </row>
    <row r="198" spans="2:30" x14ac:dyDescent="0.25">
      <c r="B198" s="6"/>
      <c r="C198" s="6"/>
      <c r="D198" s="6"/>
      <c r="E198" s="6"/>
      <c r="F198" s="111"/>
      <c r="G198" s="112"/>
      <c r="H198" s="112"/>
      <c r="I198" s="111"/>
      <c r="J198" s="111"/>
      <c r="V198" s="109"/>
      <c r="AD198" s="109"/>
    </row>
    <row r="199" spans="2:30" x14ac:dyDescent="0.25">
      <c r="B199" s="6"/>
      <c r="C199" s="6"/>
      <c r="D199" s="6"/>
      <c r="E199" s="6"/>
      <c r="F199" s="111"/>
      <c r="G199" s="112"/>
      <c r="H199" s="112"/>
      <c r="I199" s="111"/>
      <c r="J199" s="111"/>
      <c r="V199" s="109"/>
      <c r="AD199" s="109"/>
    </row>
    <row r="200" spans="2:30" x14ac:dyDescent="0.25">
      <c r="B200" s="6"/>
      <c r="C200" s="6"/>
      <c r="D200" s="6"/>
      <c r="E200" s="6"/>
      <c r="F200" s="111"/>
      <c r="G200" s="112"/>
      <c r="H200" s="112"/>
      <c r="I200" s="111"/>
      <c r="J200" s="111"/>
      <c r="V200" s="109"/>
      <c r="AD200" s="109"/>
    </row>
    <row r="201" spans="2:30" x14ac:dyDescent="0.25">
      <c r="B201" s="6"/>
      <c r="C201" s="6"/>
      <c r="D201" s="6"/>
      <c r="E201" s="6"/>
      <c r="F201" s="111"/>
      <c r="G201" s="112"/>
      <c r="H201" s="112"/>
      <c r="I201" s="111"/>
      <c r="J201" s="111"/>
      <c r="V201" s="109"/>
      <c r="AD201" s="109"/>
    </row>
    <row r="202" spans="2:30" x14ac:dyDescent="0.25">
      <c r="B202" s="6"/>
      <c r="C202" s="6"/>
      <c r="D202" s="6"/>
      <c r="E202" s="6"/>
      <c r="F202" s="111"/>
      <c r="G202" s="112"/>
      <c r="H202" s="112"/>
      <c r="I202" s="111"/>
      <c r="J202" s="111"/>
      <c r="V202" s="109"/>
      <c r="AD202" s="109"/>
    </row>
    <row r="203" spans="2:30" x14ac:dyDescent="0.25">
      <c r="B203" s="6"/>
      <c r="C203" s="6"/>
      <c r="D203" s="6"/>
      <c r="E203" s="6"/>
      <c r="F203" s="111"/>
      <c r="G203" s="112"/>
      <c r="H203" s="112"/>
      <c r="I203" s="111"/>
      <c r="J203" s="111"/>
      <c r="V203" s="109"/>
      <c r="AD203" s="109"/>
    </row>
    <row r="204" spans="2:30" x14ac:dyDescent="0.25">
      <c r="B204" s="6"/>
      <c r="C204" s="6"/>
      <c r="D204" s="6"/>
      <c r="E204" s="6"/>
      <c r="F204" s="111"/>
      <c r="G204" s="112"/>
      <c r="H204" s="112"/>
      <c r="I204" s="111"/>
      <c r="J204" s="111"/>
      <c r="V204" s="109"/>
      <c r="AD204" s="109"/>
    </row>
    <row r="205" spans="2:30" x14ac:dyDescent="0.25">
      <c r="B205" s="6"/>
      <c r="C205" s="6"/>
      <c r="D205" s="6"/>
      <c r="E205" s="6"/>
      <c r="F205" s="111"/>
      <c r="G205" s="112"/>
      <c r="H205" s="112"/>
      <c r="I205" s="111"/>
      <c r="J205" s="111"/>
      <c r="V205" s="109"/>
      <c r="AD205" s="109"/>
    </row>
    <row r="206" spans="2:30" x14ac:dyDescent="0.25">
      <c r="B206" s="6"/>
      <c r="C206" s="6"/>
      <c r="D206" s="6"/>
      <c r="E206" s="6"/>
      <c r="F206" s="111"/>
      <c r="G206" s="112"/>
      <c r="H206" s="112"/>
      <c r="I206" s="111"/>
      <c r="J206" s="111"/>
      <c r="V206" s="109"/>
      <c r="AD206" s="109"/>
    </row>
    <row r="207" spans="2:30" x14ac:dyDescent="0.25">
      <c r="B207" s="6"/>
      <c r="C207" s="6"/>
      <c r="D207" s="6"/>
      <c r="E207" s="6"/>
      <c r="F207" s="111"/>
      <c r="G207" s="112"/>
      <c r="H207" s="112"/>
      <c r="I207" s="111"/>
      <c r="J207" s="111"/>
      <c r="V207" s="109"/>
      <c r="AD207" s="109"/>
    </row>
    <row r="208" spans="2:30" x14ac:dyDescent="0.25">
      <c r="B208" s="6"/>
      <c r="C208" s="6"/>
      <c r="D208" s="6"/>
      <c r="E208" s="6"/>
      <c r="F208" s="111"/>
      <c r="G208" s="112"/>
      <c r="H208" s="112"/>
      <c r="I208" s="111"/>
      <c r="J208" s="111"/>
      <c r="V208" s="109"/>
      <c r="AD208" s="109"/>
    </row>
    <row r="209" spans="2:30" x14ac:dyDescent="0.25">
      <c r="B209" s="6"/>
      <c r="C209" s="6"/>
      <c r="D209" s="6"/>
      <c r="E209" s="6"/>
      <c r="F209" s="111"/>
      <c r="G209" s="112"/>
      <c r="H209" s="112"/>
      <c r="I209" s="111"/>
      <c r="J209" s="111"/>
      <c r="V209" s="109"/>
      <c r="AD209" s="109"/>
    </row>
    <row r="210" spans="2:30" x14ac:dyDescent="0.25">
      <c r="B210" s="6"/>
      <c r="C210" s="6"/>
      <c r="D210" s="6"/>
      <c r="E210" s="6"/>
      <c r="F210" s="111"/>
      <c r="G210" s="112"/>
      <c r="H210" s="112"/>
      <c r="I210" s="111"/>
      <c r="J210" s="111"/>
      <c r="V210" s="109"/>
      <c r="AD210" s="109"/>
    </row>
    <row r="211" spans="2:30" x14ac:dyDescent="0.25">
      <c r="B211" s="6"/>
      <c r="C211" s="6"/>
      <c r="D211" s="6"/>
      <c r="E211" s="6"/>
      <c r="F211" s="6"/>
      <c r="G211" s="6"/>
      <c r="H211" s="6"/>
      <c r="I211" s="6"/>
      <c r="J211" s="6"/>
      <c r="V211" s="109"/>
      <c r="AD211" s="109"/>
    </row>
    <row r="212" spans="2:30" x14ac:dyDescent="0.25">
      <c r="B212" s="6"/>
      <c r="C212" s="6"/>
      <c r="D212" s="6"/>
      <c r="E212" s="6"/>
      <c r="F212" s="6"/>
      <c r="G212" s="6"/>
      <c r="H212" s="6"/>
      <c r="I212" s="6"/>
      <c r="J212" s="6"/>
      <c r="V212" s="109"/>
      <c r="AD212" s="109"/>
    </row>
    <row r="213" spans="2:30" x14ac:dyDescent="0.25">
      <c r="B213" s="6"/>
      <c r="C213" s="6"/>
      <c r="D213" s="6"/>
      <c r="E213" s="6"/>
      <c r="F213" s="6"/>
      <c r="G213" s="6"/>
      <c r="H213" s="6"/>
      <c r="I213" s="6"/>
      <c r="J213" s="6"/>
      <c r="V213" s="109"/>
      <c r="AD213" s="109"/>
    </row>
    <row r="214" spans="2:30" x14ac:dyDescent="0.25">
      <c r="B214" s="6"/>
      <c r="C214" s="6"/>
      <c r="D214" s="6"/>
      <c r="E214" s="6"/>
      <c r="F214" s="6"/>
      <c r="G214" s="6"/>
      <c r="H214" s="6"/>
      <c r="I214" s="6"/>
      <c r="J214" s="6"/>
      <c r="V214" s="109"/>
      <c r="AD214" s="109"/>
    </row>
    <row r="215" spans="2:30" x14ac:dyDescent="0.25">
      <c r="B215" s="6"/>
      <c r="C215" s="6"/>
      <c r="D215" s="6"/>
      <c r="E215" s="6"/>
      <c r="F215" s="6"/>
      <c r="G215" s="6"/>
      <c r="H215" s="6"/>
      <c r="I215" s="6"/>
      <c r="J215" s="6"/>
      <c r="V215" s="109"/>
      <c r="AD215" s="109"/>
    </row>
    <row r="216" spans="2:30" x14ac:dyDescent="0.25">
      <c r="B216" s="6"/>
      <c r="C216" s="6"/>
      <c r="D216" s="6"/>
      <c r="E216" s="6"/>
      <c r="F216" s="6"/>
      <c r="G216" s="6"/>
      <c r="H216" s="6"/>
      <c r="I216" s="6"/>
      <c r="J216" s="6"/>
      <c r="V216" s="109"/>
      <c r="AD216" s="109"/>
    </row>
    <row r="217" spans="2:30" x14ac:dyDescent="0.25">
      <c r="B217" s="6"/>
      <c r="C217" s="6"/>
      <c r="D217" s="6"/>
      <c r="E217" s="6"/>
      <c r="F217" s="6"/>
      <c r="G217" s="6"/>
      <c r="H217" s="6"/>
      <c r="I217" s="6"/>
      <c r="J217" s="6"/>
      <c r="V217" s="109"/>
      <c r="AD217" s="109"/>
    </row>
    <row r="218" spans="2:30" x14ac:dyDescent="0.25">
      <c r="B218" s="6"/>
      <c r="C218" s="6"/>
      <c r="D218" s="6"/>
      <c r="E218" s="6"/>
      <c r="F218" s="6"/>
      <c r="G218" s="6"/>
      <c r="H218" s="6"/>
      <c r="I218" s="6"/>
      <c r="J218" s="6"/>
      <c r="V218" s="109"/>
      <c r="AD218" s="109"/>
    </row>
    <row r="219" spans="2:30" x14ac:dyDescent="0.25">
      <c r="B219" s="6"/>
      <c r="C219" s="6"/>
      <c r="D219" s="6"/>
      <c r="E219" s="6"/>
      <c r="F219" s="6"/>
      <c r="G219" s="6"/>
      <c r="H219" s="6"/>
      <c r="I219" s="6"/>
      <c r="J219" s="6"/>
      <c r="V219" s="109"/>
      <c r="AD219" s="109"/>
    </row>
    <row r="220" spans="2:30" x14ac:dyDescent="0.25">
      <c r="B220" s="6"/>
      <c r="C220" s="6"/>
      <c r="D220" s="6"/>
      <c r="E220" s="6"/>
      <c r="F220" s="6"/>
      <c r="G220" s="6"/>
      <c r="H220" s="6"/>
      <c r="I220" s="6"/>
      <c r="J220" s="6"/>
      <c r="V220" s="109"/>
      <c r="AD220" s="109"/>
    </row>
    <row r="221" spans="2:30" x14ac:dyDescent="0.25">
      <c r="B221" s="6"/>
      <c r="C221" s="6"/>
      <c r="D221" s="6"/>
      <c r="E221" s="6"/>
      <c r="F221" s="6"/>
      <c r="G221" s="6"/>
      <c r="H221" s="6"/>
      <c r="I221" s="6"/>
      <c r="J221" s="6"/>
      <c r="V221" s="109"/>
      <c r="AD221" s="109"/>
    </row>
    <row r="222" spans="2:30" x14ac:dyDescent="0.25">
      <c r="B222" s="6"/>
      <c r="C222" s="6"/>
      <c r="D222" s="6"/>
      <c r="E222" s="6"/>
      <c r="F222" s="6"/>
      <c r="G222" s="6"/>
      <c r="H222" s="6"/>
      <c r="I222" s="6"/>
      <c r="J222" s="6"/>
      <c r="V222" s="109"/>
      <c r="AD222" s="109"/>
    </row>
    <row r="223" spans="2:30" x14ac:dyDescent="0.25">
      <c r="B223" s="6"/>
      <c r="C223" s="6"/>
      <c r="D223" s="6"/>
      <c r="E223" s="6"/>
      <c r="F223" s="6"/>
      <c r="G223" s="6"/>
      <c r="H223" s="6"/>
      <c r="I223" s="6"/>
      <c r="J223" s="6"/>
      <c r="V223" s="109"/>
      <c r="AD223" s="109"/>
    </row>
    <row r="224" spans="2:30" x14ac:dyDescent="0.25">
      <c r="B224" s="6"/>
      <c r="C224" s="6"/>
      <c r="D224" s="6"/>
      <c r="E224" s="6"/>
      <c r="F224" s="6"/>
      <c r="G224" s="6"/>
      <c r="H224" s="6"/>
      <c r="I224" s="6"/>
      <c r="J224" s="6"/>
      <c r="V224" s="109"/>
      <c r="AD224" s="109"/>
    </row>
    <row r="225" spans="2:30" x14ac:dyDescent="0.25">
      <c r="B225" s="6"/>
      <c r="C225" s="6"/>
      <c r="D225" s="6"/>
      <c r="E225" s="6"/>
      <c r="F225" s="6"/>
      <c r="G225" s="6"/>
      <c r="H225" s="6"/>
      <c r="I225" s="6"/>
      <c r="J225" s="6"/>
      <c r="V225" s="109"/>
      <c r="AD225" s="109"/>
    </row>
    <row r="226" spans="2:30" x14ac:dyDescent="0.25">
      <c r="B226" s="6"/>
      <c r="C226" s="6"/>
      <c r="D226" s="6"/>
      <c r="E226" s="6"/>
      <c r="F226" s="6"/>
      <c r="G226" s="6"/>
      <c r="H226" s="6"/>
      <c r="I226" s="6"/>
      <c r="J226" s="6"/>
      <c r="V226" s="109"/>
      <c r="AD226" s="109"/>
    </row>
    <row r="227" spans="2:30" x14ac:dyDescent="0.25">
      <c r="B227" s="6"/>
      <c r="C227" s="6"/>
      <c r="D227" s="6"/>
      <c r="E227" s="6"/>
      <c r="F227" s="6"/>
      <c r="G227" s="6"/>
      <c r="H227" s="6"/>
      <c r="I227" s="6"/>
      <c r="J227" s="6"/>
      <c r="V227" s="109"/>
      <c r="AD227" s="109"/>
    </row>
    <row r="228" spans="2:30" x14ac:dyDescent="0.25">
      <c r="B228" s="6"/>
      <c r="C228" s="6"/>
      <c r="D228" s="6"/>
      <c r="E228" s="6"/>
      <c r="F228" s="6"/>
      <c r="G228" s="6"/>
      <c r="H228" s="6"/>
      <c r="I228" s="6"/>
      <c r="J228" s="6"/>
      <c r="V228" s="109"/>
      <c r="AD228" s="109"/>
    </row>
    <row r="229" spans="2:30" x14ac:dyDescent="0.25">
      <c r="B229" s="6"/>
      <c r="C229" s="6"/>
      <c r="D229" s="6"/>
      <c r="E229" s="6"/>
      <c r="F229" s="6"/>
      <c r="G229" s="6"/>
      <c r="H229" s="6"/>
      <c r="I229" s="6"/>
      <c r="J229" s="6"/>
      <c r="V229" s="109"/>
      <c r="AD229" s="109"/>
    </row>
    <row r="230" spans="2:30" x14ac:dyDescent="0.25">
      <c r="B230" s="6"/>
      <c r="C230" s="6"/>
      <c r="D230" s="6"/>
      <c r="E230" s="6"/>
      <c r="F230" s="6"/>
      <c r="G230" s="6"/>
      <c r="H230" s="6"/>
      <c r="I230" s="6"/>
      <c r="J230" s="6"/>
      <c r="V230" s="109"/>
      <c r="AD230" s="109"/>
    </row>
    <row r="231" spans="2:30" x14ac:dyDescent="0.25">
      <c r="B231" s="6"/>
      <c r="C231" s="6"/>
      <c r="D231" s="6"/>
      <c r="E231" s="6"/>
      <c r="F231" s="6"/>
      <c r="G231" s="6"/>
      <c r="H231" s="6"/>
      <c r="I231" s="6"/>
      <c r="J231" s="6"/>
      <c r="V231" s="109"/>
      <c r="AD231" s="109"/>
    </row>
    <row r="232" spans="2:30" x14ac:dyDescent="0.25">
      <c r="B232" s="6"/>
      <c r="C232" s="6"/>
      <c r="D232" s="6"/>
      <c r="E232" s="6"/>
      <c r="F232" s="6"/>
      <c r="G232" s="6"/>
      <c r="H232" s="6"/>
      <c r="I232" s="6"/>
      <c r="J232" s="6"/>
      <c r="V232" s="109"/>
      <c r="AD232" s="109"/>
    </row>
    <row r="233" spans="2:30" x14ac:dyDescent="0.25">
      <c r="B233" s="6"/>
      <c r="C233" s="6"/>
      <c r="D233" s="6"/>
      <c r="E233" s="6"/>
      <c r="F233" s="6"/>
      <c r="G233" s="6"/>
      <c r="H233" s="6"/>
      <c r="I233" s="6"/>
      <c r="J233" s="6"/>
      <c r="V233" s="109"/>
      <c r="AD233" s="109"/>
    </row>
    <row r="234" spans="2:30" x14ac:dyDescent="0.25">
      <c r="B234" s="6"/>
      <c r="C234" s="6"/>
      <c r="D234" s="6"/>
      <c r="E234" s="6"/>
      <c r="F234" s="6"/>
      <c r="G234" s="6"/>
      <c r="H234" s="6"/>
      <c r="I234" s="6"/>
      <c r="J234" s="6"/>
      <c r="V234" s="109"/>
      <c r="AD234" s="109"/>
    </row>
    <row r="235" spans="2:30" x14ac:dyDescent="0.25">
      <c r="B235" s="6"/>
      <c r="C235" s="6"/>
      <c r="D235" s="6"/>
      <c r="E235" s="6"/>
      <c r="F235" s="6"/>
      <c r="G235" s="6"/>
      <c r="H235" s="6"/>
      <c r="I235" s="6"/>
      <c r="J235" s="6"/>
      <c r="V235" s="109"/>
      <c r="AD235" s="109"/>
    </row>
    <row r="236" spans="2:30" x14ac:dyDescent="0.25">
      <c r="B236" s="6"/>
      <c r="C236" s="6"/>
      <c r="D236" s="6"/>
      <c r="E236" s="6"/>
      <c r="F236" s="6"/>
      <c r="G236" s="6"/>
      <c r="H236" s="6"/>
      <c r="I236" s="6"/>
      <c r="J236" s="6"/>
      <c r="V236" s="109"/>
      <c r="AD236" s="109"/>
    </row>
    <row r="237" spans="2:30" x14ac:dyDescent="0.25">
      <c r="B237" s="6"/>
      <c r="C237" s="6"/>
      <c r="D237" s="6"/>
      <c r="E237" s="6"/>
      <c r="F237" s="6"/>
      <c r="G237" s="6"/>
      <c r="H237" s="6"/>
      <c r="I237" s="6"/>
      <c r="J237" s="6"/>
      <c r="V237" s="109"/>
      <c r="AD237" s="109"/>
    </row>
    <row r="238" spans="2:30" x14ac:dyDescent="0.25">
      <c r="B238" s="6"/>
      <c r="C238" s="6"/>
      <c r="D238" s="6"/>
      <c r="E238" s="6"/>
      <c r="F238" s="6"/>
      <c r="G238" s="6"/>
      <c r="H238" s="6"/>
      <c r="I238" s="6"/>
      <c r="J238" s="6"/>
      <c r="V238" s="109"/>
      <c r="AD238" s="109"/>
    </row>
    <row r="239" spans="2:30" x14ac:dyDescent="0.25">
      <c r="V239" s="109"/>
      <c r="AD239" s="109"/>
    </row>
    <row r="240" spans="2:30" x14ac:dyDescent="0.25">
      <c r="V240" s="109"/>
      <c r="AD240" s="109"/>
    </row>
    <row r="241" spans="22:30" x14ac:dyDescent="0.25">
      <c r="V241" s="109"/>
      <c r="AD241" s="109"/>
    </row>
    <row r="242" spans="22:30" x14ac:dyDescent="0.25">
      <c r="V242" s="109"/>
      <c r="AD242" s="109"/>
    </row>
    <row r="243" spans="22:30" x14ac:dyDescent="0.25">
      <c r="V243" s="109"/>
      <c r="AD243" s="109"/>
    </row>
    <row r="244" spans="22:30" x14ac:dyDescent="0.25">
      <c r="V244" s="109"/>
      <c r="AD244" s="109"/>
    </row>
    <row r="245" spans="22:30" x14ac:dyDescent="0.25">
      <c r="V245" s="109"/>
      <c r="AD245" s="109"/>
    </row>
    <row r="246" spans="22:30" x14ac:dyDescent="0.25">
      <c r="V246" s="109"/>
      <c r="AD246" s="109"/>
    </row>
    <row r="247" spans="22:30" x14ac:dyDescent="0.25">
      <c r="V247" s="109"/>
      <c r="AD247" s="109"/>
    </row>
    <row r="248" spans="22:30" x14ac:dyDescent="0.25">
      <c r="V248" s="109"/>
      <c r="AD248" s="109"/>
    </row>
    <row r="249" spans="22:30" x14ac:dyDescent="0.25">
      <c r="V249" s="109"/>
      <c r="AD249" s="109"/>
    </row>
    <row r="250" spans="22:30" x14ac:dyDescent="0.25">
      <c r="V250" s="109"/>
      <c r="AD250" s="109"/>
    </row>
    <row r="251" spans="22:30" x14ac:dyDescent="0.25">
      <c r="V251" s="109"/>
      <c r="AD251" s="109"/>
    </row>
    <row r="252" spans="22:30" x14ac:dyDescent="0.25">
      <c r="V252" s="109"/>
      <c r="AD252" s="109"/>
    </row>
    <row r="253" spans="22:30" x14ac:dyDescent="0.25">
      <c r="V253" s="109"/>
      <c r="AD253" s="109"/>
    </row>
    <row r="254" spans="22:30" x14ac:dyDescent="0.25">
      <c r="V254" s="109"/>
      <c r="AD254" s="109"/>
    </row>
    <row r="255" spans="22:30" x14ac:dyDescent="0.25">
      <c r="V255" s="109"/>
      <c r="AD255" s="109"/>
    </row>
    <row r="256" spans="22:30" x14ac:dyDescent="0.25">
      <c r="V256" s="109"/>
      <c r="AD256" s="109"/>
    </row>
    <row r="257" spans="22:30" x14ac:dyDescent="0.25">
      <c r="V257" s="109"/>
      <c r="AD257" s="109"/>
    </row>
    <row r="258" spans="22:30" x14ac:dyDescent="0.25">
      <c r="V258" s="109"/>
      <c r="AD258" s="109"/>
    </row>
    <row r="259" spans="22:30" x14ac:dyDescent="0.25">
      <c r="V259" s="109"/>
      <c r="AD259" s="109"/>
    </row>
    <row r="260" spans="22:30" x14ac:dyDescent="0.25">
      <c r="V260" s="109"/>
      <c r="AD260" s="109"/>
    </row>
    <row r="261" spans="22:30" x14ac:dyDescent="0.25">
      <c r="V261" s="109"/>
      <c r="AD261" s="109"/>
    </row>
    <row r="262" spans="22:30" x14ac:dyDescent="0.25">
      <c r="V262" s="109"/>
      <c r="AD262" s="109"/>
    </row>
    <row r="263" spans="22:30" x14ac:dyDescent="0.25">
      <c r="V263" s="109"/>
      <c r="AD263" s="109"/>
    </row>
    <row r="264" spans="22:30" x14ac:dyDescent="0.25">
      <c r="V264" s="109"/>
      <c r="AD264" s="109"/>
    </row>
    <row r="265" spans="22:30" x14ac:dyDescent="0.25">
      <c r="V265" s="109"/>
      <c r="AD265" s="109"/>
    </row>
    <row r="266" spans="22:30" x14ac:dyDescent="0.25">
      <c r="V266" s="109"/>
      <c r="AD266" s="109"/>
    </row>
    <row r="267" spans="22:30" x14ac:dyDescent="0.25">
      <c r="V267" s="109"/>
      <c r="AD267" s="109"/>
    </row>
    <row r="268" spans="22:30" x14ac:dyDescent="0.25">
      <c r="V268" s="109"/>
      <c r="AD268" s="109"/>
    </row>
    <row r="269" spans="22:30" x14ac:dyDescent="0.25">
      <c r="V269" s="109"/>
      <c r="AD269" s="109"/>
    </row>
    <row r="270" spans="22:30" x14ac:dyDescent="0.25">
      <c r="V270" s="109"/>
      <c r="AD270" s="109"/>
    </row>
    <row r="271" spans="22:30" x14ac:dyDescent="0.25">
      <c r="V271" s="109"/>
      <c r="AD271" s="109"/>
    </row>
    <row r="272" spans="22:30" x14ac:dyDescent="0.25">
      <c r="V272" s="109"/>
      <c r="AD272" s="109"/>
    </row>
    <row r="273" spans="22:30" x14ac:dyDescent="0.25">
      <c r="V273" s="109"/>
      <c r="AD273" s="109"/>
    </row>
  </sheetData>
  <mergeCells count="6">
    <mergeCell ref="K8:N8"/>
    <mergeCell ref="Q5:R5"/>
    <mergeCell ref="S5:T5"/>
    <mergeCell ref="O5:P5"/>
    <mergeCell ref="K6:N6"/>
    <mergeCell ref="K7:N7"/>
  </mergeCells>
  <phoneticPr fontId="11" type="noConversion"/>
  <printOptions horizontalCentered="1" verticalCentered="1"/>
  <pageMargins left="0.98425196850393704" right="0.39370078740157483" top="0.39370078740157483" bottom="0.39370078740157483" header="0" footer="0.59055118110236227"/>
  <pageSetup scale="80" orientation="landscape" r:id="rId1"/>
  <headerFooter alignWithMargins="0"/>
  <rowBreaks count="2" manualBreakCount="2">
    <brk id="53" min="10" max="19" man="1"/>
    <brk id="85" min="10" max="19" man="1"/>
  </row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tabColor rgb="FFEB700B"/>
  </sheetPr>
  <dimension ref="A1:K23"/>
  <sheetViews>
    <sheetView showGridLines="0" view="pageBreakPreview" zoomScaleNormal="100" zoomScaleSheetLayoutView="100" workbookViewId="0">
      <selection activeCell="K1" sqref="K1"/>
    </sheetView>
  </sheetViews>
  <sheetFormatPr baseColWidth="10" defaultRowHeight="12.75" x14ac:dyDescent="0.2"/>
  <cols>
    <col min="1" max="1" width="42.85546875" customWidth="1"/>
    <col min="2" max="2" width="1.7109375" customWidth="1"/>
    <col min="3" max="4" width="15.7109375" customWidth="1"/>
    <col min="5" max="5" width="16.28515625" customWidth="1"/>
    <col min="6" max="6" width="2.5703125" customWidth="1"/>
    <col min="7" max="7" width="7.28515625" customWidth="1"/>
    <col min="8" max="8" width="2.28515625" customWidth="1"/>
    <col min="9" max="9" width="9" customWidth="1"/>
    <col min="10" max="10" width="3.7109375" customWidth="1"/>
    <col min="11" max="11" width="24.42578125" customWidth="1"/>
  </cols>
  <sheetData>
    <row r="1" spans="1:11" ht="15" x14ac:dyDescent="0.2">
      <c r="A1" s="2636" t="s">
        <v>2388</v>
      </c>
      <c r="B1" s="2636"/>
      <c r="C1" s="2650"/>
      <c r="D1" s="2650"/>
      <c r="E1" s="2650"/>
      <c r="F1" s="2650"/>
      <c r="G1" s="2650"/>
      <c r="H1" s="2755"/>
      <c r="I1" s="2755"/>
      <c r="J1" s="2755"/>
      <c r="K1" s="2651" t="s">
        <v>5138</v>
      </c>
    </row>
    <row r="2" spans="1:11" ht="15" x14ac:dyDescent="0.2">
      <c r="A2" s="2636" t="s">
        <v>2401</v>
      </c>
      <c r="B2" s="2636"/>
      <c r="C2" s="2595"/>
      <c r="D2" s="2595"/>
      <c r="E2" s="2595"/>
      <c r="F2" s="2595"/>
      <c r="G2" s="2595"/>
      <c r="H2" s="2504"/>
      <c r="I2" s="2504"/>
      <c r="J2" s="2504"/>
      <c r="K2" s="2504"/>
    </row>
    <row r="3" spans="1:11" ht="19.5" customHeight="1" x14ac:dyDescent="0.2">
      <c r="A3" s="2536">
        <v>2013</v>
      </c>
      <c r="B3" s="2536"/>
      <c r="C3" s="2595"/>
      <c r="D3" s="2595"/>
      <c r="E3" s="2595"/>
      <c r="F3" s="2595"/>
      <c r="G3" s="2595"/>
      <c r="H3" s="2504"/>
      <c r="I3" s="2504"/>
      <c r="J3" s="2504"/>
      <c r="K3" s="2504"/>
    </row>
    <row r="4" spans="1:11" x14ac:dyDescent="0.2">
      <c r="A4" s="2504"/>
      <c r="B4" s="2504"/>
      <c r="C4" s="2504"/>
      <c r="D4" s="2504"/>
      <c r="E4" s="2504"/>
      <c r="F4" s="2504"/>
      <c r="G4" s="2504"/>
      <c r="H4" s="2504"/>
      <c r="I4" s="2504"/>
      <c r="J4" s="2504"/>
      <c r="K4" s="2504"/>
    </row>
    <row r="5" spans="1:11" ht="42" customHeight="1" x14ac:dyDescent="0.2">
      <c r="A5" s="2671" t="s">
        <v>181</v>
      </c>
      <c r="B5" s="2671"/>
      <c r="C5" s="2671" t="s">
        <v>21</v>
      </c>
      <c r="D5" s="2671" t="s">
        <v>29</v>
      </c>
      <c r="E5" s="5934" t="s">
        <v>119</v>
      </c>
      <c r="F5" s="5934"/>
      <c r="G5" s="5934" t="s">
        <v>182</v>
      </c>
      <c r="H5" s="5934"/>
      <c r="I5" s="5934" t="s">
        <v>20</v>
      </c>
      <c r="J5" s="5934"/>
      <c r="K5" s="2671" t="s">
        <v>30</v>
      </c>
    </row>
    <row r="6" spans="1:11" ht="30" customHeight="1" x14ac:dyDescent="0.2">
      <c r="A6" s="2486" t="s">
        <v>1972</v>
      </c>
      <c r="B6" s="2012"/>
      <c r="C6" s="2335" t="s">
        <v>303</v>
      </c>
      <c r="D6" s="2335" t="s">
        <v>1382</v>
      </c>
      <c r="E6" s="2449">
        <v>198557.00279999999</v>
      </c>
      <c r="F6" s="1965"/>
      <c r="G6" s="1966">
        <v>0.3</v>
      </c>
      <c r="H6" s="1965"/>
      <c r="I6" s="2632">
        <v>104</v>
      </c>
      <c r="J6" s="1963"/>
      <c r="K6" s="2672" t="s">
        <v>2314</v>
      </c>
    </row>
    <row r="7" spans="1:11" ht="30" customHeight="1" x14ac:dyDescent="0.2">
      <c r="A7" s="2486" t="s">
        <v>1974</v>
      </c>
      <c r="B7" s="2012"/>
      <c r="C7" s="2335" t="s">
        <v>303</v>
      </c>
      <c r="D7" s="2335" t="s">
        <v>1382</v>
      </c>
      <c r="E7" s="2449">
        <v>385682.99790000002</v>
      </c>
      <c r="F7" s="1965"/>
      <c r="G7" s="2715">
        <v>0.3</v>
      </c>
      <c r="H7" s="1965"/>
      <c r="I7" s="2632">
        <v>384</v>
      </c>
      <c r="J7" s="1963"/>
      <c r="K7" s="2672" t="s">
        <v>2314</v>
      </c>
    </row>
    <row r="8" spans="1:11" ht="37.5" customHeight="1" x14ac:dyDescent="0.2">
      <c r="A8" s="2486" t="s">
        <v>1976</v>
      </c>
      <c r="B8" s="2012"/>
      <c r="C8" s="2335" t="s">
        <v>303</v>
      </c>
      <c r="D8" s="2335" t="s">
        <v>1382</v>
      </c>
      <c r="E8" s="2449">
        <v>1058122</v>
      </c>
      <c r="F8" s="1965"/>
      <c r="G8" s="1966">
        <v>0.3</v>
      </c>
      <c r="H8" s="1965"/>
      <c r="I8" s="2632">
        <v>829</v>
      </c>
      <c r="J8" s="1963"/>
      <c r="K8" s="2672" t="s">
        <v>2564</v>
      </c>
    </row>
    <row r="9" spans="1:11" ht="38.25" customHeight="1" x14ac:dyDescent="0.2">
      <c r="A9" s="2486" t="s">
        <v>1978</v>
      </c>
      <c r="B9" s="2012"/>
      <c r="C9" s="2335" t="s">
        <v>303</v>
      </c>
      <c r="D9" s="2335" t="s">
        <v>1382</v>
      </c>
      <c r="E9" s="2449">
        <v>439104</v>
      </c>
      <c r="F9" s="1965"/>
      <c r="G9" s="1966">
        <v>0.3</v>
      </c>
      <c r="H9" s="1965"/>
      <c r="I9" s="2632">
        <v>434</v>
      </c>
      <c r="J9" s="1963"/>
      <c r="K9" s="2672" t="s">
        <v>2564</v>
      </c>
    </row>
    <row r="10" spans="1:11" ht="30" customHeight="1" x14ac:dyDescent="0.2">
      <c r="A10" s="2486" t="s">
        <v>1980</v>
      </c>
      <c r="B10" s="2012"/>
      <c r="C10" s="2334" t="s">
        <v>2603</v>
      </c>
      <c r="D10" s="1967" t="s">
        <v>1981</v>
      </c>
      <c r="E10" s="2449">
        <v>338455.99560000002</v>
      </c>
      <c r="F10" s="1965"/>
      <c r="G10" s="1966">
        <v>0.35</v>
      </c>
      <c r="H10" s="1965"/>
      <c r="I10" s="2632">
        <v>339</v>
      </c>
      <c r="J10" s="1963"/>
      <c r="K10" s="2672" t="s">
        <v>2314</v>
      </c>
    </row>
    <row r="11" spans="1:11" ht="30" customHeight="1" x14ac:dyDescent="0.2">
      <c r="A11" s="2486" t="s">
        <v>1983</v>
      </c>
      <c r="B11" s="2012"/>
      <c r="C11" s="2334" t="s">
        <v>2603</v>
      </c>
      <c r="D11" s="1967" t="s">
        <v>1860</v>
      </c>
      <c r="E11" s="2449">
        <v>283992.00040000002</v>
      </c>
      <c r="F11" s="1965"/>
      <c r="G11" s="1966">
        <v>0.35</v>
      </c>
      <c r="H11" s="1965"/>
      <c r="I11" s="2632">
        <v>284</v>
      </c>
      <c r="J11" s="1963"/>
      <c r="K11" s="2672" t="s">
        <v>2314</v>
      </c>
    </row>
    <row r="12" spans="1:11" ht="30" customHeight="1" x14ac:dyDescent="0.2">
      <c r="A12" s="2486" t="s">
        <v>1985</v>
      </c>
      <c r="B12" s="2012"/>
      <c r="C12" s="2334" t="s">
        <v>2603</v>
      </c>
      <c r="D12" s="1967" t="s">
        <v>1981</v>
      </c>
      <c r="E12" s="2449">
        <v>506762.99979999999</v>
      </c>
      <c r="F12" s="1965"/>
      <c r="G12" s="1966">
        <v>0.35</v>
      </c>
      <c r="H12" s="1965"/>
      <c r="I12" s="2632">
        <v>509</v>
      </c>
      <c r="J12" s="1963"/>
      <c r="K12" s="2672" t="s">
        <v>2314</v>
      </c>
    </row>
    <row r="13" spans="1:11" ht="30" customHeight="1" x14ac:dyDescent="0.2">
      <c r="A13" s="2486" t="s">
        <v>1987</v>
      </c>
      <c r="B13" s="2012"/>
      <c r="C13" s="2334" t="s">
        <v>2603</v>
      </c>
      <c r="D13" s="1967" t="s">
        <v>1981</v>
      </c>
      <c r="E13" s="2449">
        <v>433763.99680000002</v>
      </c>
      <c r="F13" s="1965"/>
      <c r="G13" s="1966">
        <v>0.35</v>
      </c>
      <c r="H13" s="1965"/>
      <c r="I13" s="2632">
        <v>434</v>
      </c>
      <c r="J13" s="1963"/>
      <c r="K13" s="2672" t="s">
        <v>2314</v>
      </c>
    </row>
    <row r="14" spans="1:11" ht="30" customHeight="1" x14ac:dyDescent="0.2">
      <c r="A14" s="2486" t="s">
        <v>1992</v>
      </c>
      <c r="B14" s="2012"/>
      <c r="C14" s="2334" t="s">
        <v>2603</v>
      </c>
      <c r="D14" s="1967" t="s">
        <v>1990</v>
      </c>
      <c r="E14" s="2449">
        <v>610701.00080000004</v>
      </c>
      <c r="F14" s="1965"/>
      <c r="G14" s="1966">
        <v>0.35</v>
      </c>
      <c r="H14" s="1965"/>
      <c r="I14" s="2632">
        <v>610</v>
      </c>
      <c r="J14" s="1963"/>
      <c r="K14" s="2672" t="s">
        <v>2314</v>
      </c>
    </row>
    <row r="15" spans="1:11" ht="30" customHeight="1" x14ac:dyDescent="0.2">
      <c r="A15" s="2486" t="s">
        <v>1994</v>
      </c>
      <c r="B15" s="2012"/>
      <c r="C15" s="2335" t="s">
        <v>312</v>
      </c>
      <c r="D15" s="1967" t="s">
        <v>1995</v>
      </c>
      <c r="E15" s="2449">
        <v>233039.99799999999</v>
      </c>
      <c r="F15" s="1965"/>
      <c r="G15" s="1966">
        <v>0.35</v>
      </c>
      <c r="H15" s="1965"/>
      <c r="I15" s="2632">
        <v>225</v>
      </c>
      <c r="J15" s="1963"/>
      <c r="K15" s="2672" t="s">
        <v>2314</v>
      </c>
    </row>
    <row r="16" spans="1:11" ht="30" customHeight="1" x14ac:dyDescent="0.2">
      <c r="A16" s="2486" t="s">
        <v>1997</v>
      </c>
      <c r="B16" s="2012"/>
      <c r="C16" s="2335" t="s">
        <v>312</v>
      </c>
      <c r="D16" s="1967" t="s">
        <v>1998</v>
      </c>
      <c r="E16" s="2449">
        <v>366695.99839999998</v>
      </c>
      <c r="F16" s="1965"/>
      <c r="G16" s="1966">
        <v>0.35</v>
      </c>
      <c r="H16" s="1965"/>
      <c r="I16" s="2632">
        <v>364</v>
      </c>
      <c r="J16" s="1963"/>
      <c r="K16" s="2672" t="s">
        <v>2314</v>
      </c>
    </row>
    <row r="17" spans="1:11" ht="30" customHeight="1" x14ac:dyDescent="0.2">
      <c r="A17" s="2486" t="s">
        <v>2000</v>
      </c>
      <c r="B17" s="2012"/>
      <c r="C17" s="2334" t="s">
        <v>2603</v>
      </c>
      <c r="D17" s="1967" t="s">
        <v>1860</v>
      </c>
      <c r="E17" s="2449">
        <v>393245.99719999998</v>
      </c>
      <c r="F17" s="1965"/>
      <c r="G17" s="1966">
        <v>0.35</v>
      </c>
      <c r="H17" s="1965"/>
      <c r="I17" s="2632">
        <v>280</v>
      </c>
      <c r="J17" s="1963"/>
      <c r="K17" s="2672" t="s">
        <v>2317</v>
      </c>
    </row>
    <row r="18" spans="1:11" ht="30" customHeight="1" x14ac:dyDescent="0.2">
      <c r="A18" s="2486" t="s">
        <v>2001</v>
      </c>
      <c r="B18" s="2012"/>
      <c r="C18" s="2335" t="s">
        <v>290</v>
      </c>
      <c r="D18" s="1967" t="s">
        <v>1796</v>
      </c>
      <c r="E18" s="2449">
        <v>1292041</v>
      </c>
      <c r="F18" s="1965"/>
      <c r="G18" s="1966">
        <v>0.35</v>
      </c>
      <c r="H18" s="1965"/>
      <c r="I18" s="2632">
        <v>1645</v>
      </c>
      <c r="J18" s="1963"/>
      <c r="K18" s="2672" t="s">
        <v>1861</v>
      </c>
    </row>
    <row r="19" spans="1:11" ht="30" customHeight="1" x14ac:dyDescent="0.2">
      <c r="A19" s="2486" t="s">
        <v>2003</v>
      </c>
      <c r="B19" s="2012"/>
      <c r="C19" s="2334" t="s">
        <v>2603</v>
      </c>
      <c r="D19" s="1967" t="s">
        <v>2004</v>
      </c>
      <c r="E19" s="2449">
        <v>231346.0036</v>
      </c>
      <c r="F19" s="1965"/>
      <c r="G19" s="2715">
        <v>0.35</v>
      </c>
      <c r="H19" s="1965"/>
      <c r="I19" s="2632">
        <v>130</v>
      </c>
      <c r="J19" s="1963"/>
      <c r="K19" s="2672" t="s">
        <v>2318</v>
      </c>
    </row>
    <row r="20" spans="1:11" ht="30" customHeight="1" x14ac:dyDescent="0.2">
      <c r="A20" s="2415" t="s">
        <v>1989</v>
      </c>
      <c r="B20" s="2218"/>
      <c r="C20" s="2337" t="s">
        <v>2603</v>
      </c>
      <c r="D20" s="1959" t="s">
        <v>1990</v>
      </c>
      <c r="E20" s="2469">
        <v>736871.99679999996</v>
      </c>
      <c r="F20" s="1957"/>
      <c r="G20" s="2720">
        <v>0.35</v>
      </c>
      <c r="H20" s="1957"/>
      <c r="I20" s="2634">
        <v>120</v>
      </c>
      <c r="J20" s="1955"/>
      <c r="K20" s="2410" t="s">
        <v>2316</v>
      </c>
    </row>
    <row r="23" spans="1:11" x14ac:dyDescent="0.2">
      <c r="A23" s="2719" t="s">
        <v>2599</v>
      </c>
    </row>
  </sheetData>
  <mergeCells count="3">
    <mergeCell ref="E5:F5"/>
    <mergeCell ref="G5:H5"/>
    <mergeCell ref="I5:J5"/>
  </mergeCells>
  <printOptions horizontalCentered="1" verticalCentered="1"/>
  <pageMargins left="0.98425196850393704" right="0.39370078740157483" top="0.39370078740157483" bottom="0.39370078740157483" header="0" footer="0.59055118110236227"/>
  <pageSetup scale="85" orientation="landscape"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tabColor rgb="FFEB700B"/>
  </sheetPr>
  <dimension ref="A1:K28"/>
  <sheetViews>
    <sheetView showGridLines="0" view="pageBreakPreview" zoomScaleNormal="100" zoomScaleSheetLayoutView="100" workbookViewId="0">
      <selection activeCell="A24" sqref="A24"/>
    </sheetView>
  </sheetViews>
  <sheetFormatPr baseColWidth="10" defaultRowHeight="12.75" x14ac:dyDescent="0.2"/>
  <cols>
    <col min="1" max="1" width="51" customWidth="1"/>
    <col min="2" max="2" width="1.85546875" customWidth="1"/>
    <col min="3" max="3" width="15.7109375" customWidth="1"/>
    <col min="4" max="4" width="14.42578125" customWidth="1"/>
    <col min="5" max="5" width="16" customWidth="1"/>
    <col min="6" max="6" width="2.85546875" customWidth="1"/>
    <col min="7" max="7" width="8.140625" customWidth="1"/>
    <col min="8" max="8" width="2.42578125" customWidth="1"/>
    <col min="9" max="9" width="10.42578125" customWidth="1"/>
    <col min="10" max="10" width="4.28515625" customWidth="1"/>
    <col min="11" max="11" width="25.5703125" customWidth="1"/>
  </cols>
  <sheetData>
    <row r="1" spans="1:11" ht="15" customHeight="1" x14ac:dyDescent="0.2">
      <c r="A1" s="2636" t="s">
        <v>2388</v>
      </c>
      <c r="B1" s="2636"/>
      <c r="C1" s="2650"/>
      <c r="D1" s="2650"/>
      <c r="E1" s="2650"/>
      <c r="F1" s="2650"/>
      <c r="G1" s="2650"/>
      <c r="H1" s="2755"/>
      <c r="I1" s="2755"/>
      <c r="J1" s="2755"/>
      <c r="K1" s="2651" t="s">
        <v>5138</v>
      </c>
    </row>
    <row r="2" spans="1:11" ht="15" customHeight="1" x14ac:dyDescent="0.2">
      <c r="A2" s="2636" t="s">
        <v>2401</v>
      </c>
      <c r="B2" s="2636"/>
      <c r="C2" s="2595"/>
      <c r="D2" s="2595"/>
      <c r="E2" s="2595"/>
      <c r="F2" s="2595"/>
      <c r="G2" s="2595"/>
      <c r="H2" s="2504"/>
      <c r="I2" s="2504"/>
      <c r="J2" s="2504"/>
      <c r="K2" s="2504"/>
    </row>
    <row r="3" spans="1:11" ht="15" customHeight="1" x14ac:dyDescent="0.2">
      <c r="A3" s="2536">
        <v>2013</v>
      </c>
      <c r="B3" s="2536"/>
      <c r="C3" s="2595"/>
      <c r="D3" s="2595"/>
      <c r="E3" s="2595"/>
      <c r="F3" s="2595"/>
      <c r="G3" s="2595"/>
      <c r="H3" s="2504"/>
      <c r="I3" s="2504"/>
      <c r="J3" s="2504"/>
      <c r="K3" s="2504"/>
    </row>
    <row r="4" spans="1:11" ht="14.25" customHeight="1" x14ac:dyDescent="0.2">
      <c r="A4" s="2504"/>
      <c r="B4" s="2504"/>
      <c r="C4" s="2504"/>
      <c r="D4" s="2504"/>
      <c r="E4" s="2504"/>
      <c r="F4" s="2504"/>
      <c r="G4" s="2504"/>
      <c r="H4" s="2504"/>
      <c r="I4" s="2504"/>
      <c r="J4" s="2504"/>
      <c r="K4" s="2504"/>
    </row>
    <row r="5" spans="1:11" ht="46.5" customHeight="1" x14ac:dyDescent="0.2">
      <c r="A5" s="2671" t="s">
        <v>181</v>
      </c>
      <c r="B5" s="2671"/>
      <c r="C5" s="2671" t="s">
        <v>21</v>
      </c>
      <c r="D5" s="2671" t="s">
        <v>29</v>
      </c>
      <c r="E5" s="5934" t="s">
        <v>119</v>
      </c>
      <c r="F5" s="5934"/>
      <c r="G5" s="5934" t="s">
        <v>182</v>
      </c>
      <c r="H5" s="5934"/>
      <c r="I5" s="5934" t="s">
        <v>20</v>
      </c>
      <c r="J5" s="5934"/>
      <c r="K5" s="2671" t="s">
        <v>30</v>
      </c>
    </row>
    <row r="6" spans="1:11" ht="26.25" customHeight="1" x14ac:dyDescent="0.2">
      <c r="A6" s="2486" t="s">
        <v>2006</v>
      </c>
      <c r="B6" s="2012"/>
      <c r="C6" s="2334" t="s">
        <v>2603</v>
      </c>
      <c r="D6" s="2808" t="s">
        <v>1805</v>
      </c>
      <c r="E6" s="2449">
        <v>310908.0024</v>
      </c>
      <c r="F6" s="1965"/>
      <c r="G6" s="2715">
        <v>0.35</v>
      </c>
      <c r="H6" s="1965"/>
      <c r="I6" s="2632">
        <v>310</v>
      </c>
      <c r="J6" s="1963"/>
      <c r="K6" s="2809" t="s">
        <v>2317</v>
      </c>
    </row>
    <row r="7" spans="1:11" ht="28.5" customHeight="1" x14ac:dyDescent="0.2">
      <c r="A7" s="2486" t="s">
        <v>2547</v>
      </c>
      <c r="B7" s="2012"/>
      <c r="C7" s="2335" t="s">
        <v>312</v>
      </c>
      <c r="D7" s="2109" t="s">
        <v>2008</v>
      </c>
      <c r="E7" s="2449">
        <v>566820</v>
      </c>
      <c r="F7" s="1965"/>
      <c r="G7" s="1966">
        <v>0.35</v>
      </c>
      <c r="H7" s="1965"/>
      <c r="I7" s="2632">
        <v>230</v>
      </c>
      <c r="J7" s="1963"/>
      <c r="K7" s="2809" t="s">
        <v>2317</v>
      </c>
    </row>
    <row r="8" spans="1:11" ht="28.5" customHeight="1" x14ac:dyDescent="0.2">
      <c r="A8" s="2486" t="s">
        <v>2548</v>
      </c>
      <c r="B8" s="2012"/>
      <c r="C8" s="2335" t="s">
        <v>312</v>
      </c>
      <c r="D8" s="2109" t="s">
        <v>1807</v>
      </c>
      <c r="E8" s="2449">
        <v>243534.9994</v>
      </c>
      <c r="F8" s="1965"/>
      <c r="G8" s="2715">
        <v>0.35</v>
      </c>
      <c r="H8" s="1965"/>
      <c r="I8" s="2632">
        <v>239</v>
      </c>
      <c r="J8" s="1963"/>
      <c r="K8" s="2809" t="s">
        <v>2317</v>
      </c>
    </row>
    <row r="9" spans="1:11" ht="28.5" customHeight="1" x14ac:dyDescent="0.2">
      <c r="A9" s="2486" t="s">
        <v>2011</v>
      </c>
      <c r="B9" s="2012"/>
      <c r="C9" s="2334" t="s">
        <v>2603</v>
      </c>
      <c r="D9" s="2808" t="s">
        <v>1805</v>
      </c>
      <c r="E9" s="2449">
        <v>117377.9988</v>
      </c>
      <c r="F9" s="1965"/>
      <c r="G9" s="2715">
        <v>0.35</v>
      </c>
      <c r="H9" s="1965"/>
      <c r="I9" s="2632">
        <v>180</v>
      </c>
      <c r="J9" s="1963"/>
      <c r="K9" s="2809" t="s">
        <v>2317</v>
      </c>
    </row>
    <row r="10" spans="1:11" ht="28.5" customHeight="1" x14ac:dyDescent="0.2">
      <c r="A10" s="2486" t="s">
        <v>2012</v>
      </c>
      <c r="B10" s="2012"/>
      <c r="C10" s="2335" t="s">
        <v>290</v>
      </c>
      <c r="D10" s="2109" t="s">
        <v>1796</v>
      </c>
      <c r="E10" s="2449">
        <v>561335.995</v>
      </c>
      <c r="F10" s="1965"/>
      <c r="G10" s="2715">
        <v>0.3</v>
      </c>
      <c r="H10" s="1965"/>
      <c r="I10" s="2632" t="s">
        <v>2076</v>
      </c>
      <c r="J10" s="1963"/>
      <c r="K10" s="2809" t="s">
        <v>2275</v>
      </c>
    </row>
    <row r="11" spans="1:11" ht="28.5" customHeight="1" x14ac:dyDescent="0.2">
      <c r="A11" s="2486" t="s">
        <v>2014</v>
      </c>
      <c r="B11" s="2012"/>
      <c r="C11" s="2335" t="s">
        <v>303</v>
      </c>
      <c r="D11" s="2724" t="s">
        <v>1382</v>
      </c>
      <c r="E11" s="2449">
        <v>604817</v>
      </c>
      <c r="F11" s="1965"/>
      <c r="G11" s="2715">
        <v>0.3</v>
      </c>
      <c r="H11" s="1965"/>
      <c r="I11" s="2632">
        <v>600</v>
      </c>
      <c r="J11" s="1963"/>
      <c r="K11" s="2809" t="s">
        <v>2317</v>
      </c>
    </row>
    <row r="12" spans="1:11" ht="28.5" customHeight="1" x14ac:dyDescent="0.2">
      <c r="A12" s="2486" t="s">
        <v>2015</v>
      </c>
      <c r="B12" s="2012"/>
      <c r="C12" s="2335" t="s">
        <v>303</v>
      </c>
      <c r="D12" s="2724" t="s">
        <v>1382</v>
      </c>
      <c r="E12" s="2449">
        <v>184693</v>
      </c>
      <c r="F12" s="1965"/>
      <c r="G12" s="2715">
        <v>0.3</v>
      </c>
      <c r="H12" s="1965"/>
      <c r="I12" s="2632">
        <v>185</v>
      </c>
      <c r="J12" s="1963"/>
      <c r="K12" s="2809" t="s">
        <v>2317</v>
      </c>
    </row>
    <row r="13" spans="1:11" ht="28.5" customHeight="1" x14ac:dyDescent="0.2">
      <c r="A13" s="2486" t="s">
        <v>2017</v>
      </c>
      <c r="B13" s="2012"/>
      <c r="C13" s="2335" t="s">
        <v>290</v>
      </c>
      <c r="D13" s="2718" t="s">
        <v>1741</v>
      </c>
      <c r="E13" s="2449">
        <v>1457423.0024000001</v>
      </c>
      <c r="F13" s="1965"/>
      <c r="G13" s="2715">
        <v>0.25</v>
      </c>
      <c r="H13" s="1965"/>
      <c r="I13" s="2632">
        <v>882</v>
      </c>
      <c r="J13" s="1963"/>
      <c r="K13" s="2809" t="s">
        <v>1475</v>
      </c>
    </row>
    <row r="14" spans="1:11" ht="26.25" customHeight="1" x14ac:dyDescent="0.2">
      <c r="A14" s="2486" t="s">
        <v>2019</v>
      </c>
      <c r="B14" s="2012"/>
      <c r="C14" s="2335" t="s">
        <v>290</v>
      </c>
      <c r="D14" s="2718" t="s">
        <v>1741</v>
      </c>
      <c r="E14" s="2449">
        <v>1479953.9956</v>
      </c>
      <c r="F14" s="1965"/>
      <c r="G14" s="2715">
        <v>0.25</v>
      </c>
      <c r="H14" s="1965"/>
      <c r="I14" s="2632">
        <v>877</v>
      </c>
      <c r="J14" s="1963"/>
      <c r="K14" s="2809" t="s">
        <v>1475</v>
      </c>
    </row>
    <row r="15" spans="1:11" ht="28.5" customHeight="1" x14ac:dyDescent="0.2">
      <c r="A15" s="2486" t="s">
        <v>2021</v>
      </c>
      <c r="B15" s="2012"/>
      <c r="C15" s="2335" t="s">
        <v>290</v>
      </c>
      <c r="D15" s="2718" t="s">
        <v>1741</v>
      </c>
      <c r="E15" s="2449">
        <v>704356.99959999998</v>
      </c>
      <c r="F15" s="1965"/>
      <c r="G15" s="2715">
        <v>0.25</v>
      </c>
      <c r="H15" s="1965"/>
      <c r="I15" s="2632">
        <v>414</v>
      </c>
      <c r="J15" s="1963"/>
      <c r="K15" s="2809" t="s">
        <v>1475</v>
      </c>
    </row>
    <row r="16" spans="1:11" ht="28.5" customHeight="1" x14ac:dyDescent="0.2">
      <c r="A16" s="2486" t="s">
        <v>5140</v>
      </c>
      <c r="B16" s="2012"/>
      <c r="C16" s="2335" t="s">
        <v>290</v>
      </c>
      <c r="D16" s="2718" t="s">
        <v>1741</v>
      </c>
      <c r="E16" s="2449">
        <v>893549.9952</v>
      </c>
      <c r="F16" s="1965"/>
      <c r="G16" s="2715">
        <v>0.25</v>
      </c>
      <c r="H16" s="1965"/>
      <c r="I16" s="2632" t="s">
        <v>2266</v>
      </c>
      <c r="J16" s="1963"/>
      <c r="K16" s="2809" t="s">
        <v>1475</v>
      </c>
    </row>
    <row r="17" spans="1:11" ht="28.5" customHeight="1" x14ac:dyDescent="0.2">
      <c r="A17" s="2486" t="s">
        <v>2544</v>
      </c>
      <c r="B17" s="2012"/>
      <c r="C17" s="2335" t="s">
        <v>290</v>
      </c>
      <c r="D17" s="2718" t="s">
        <v>1741</v>
      </c>
      <c r="E17" s="2449">
        <v>1345879.0031999999</v>
      </c>
      <c r="F17" s="1965"/>
      <c r="G17" s="2715">
        <v>0.25</v>
      </c>
      <c r="H17" s="1965"/>
      <c r="I17" s="2632" t="s">
        <v>2079</v>
      </c>
      <c r="J17" s="1963"/>
      <c r="K17" s="2809" t="s">
        <v>1475</v>
      </c>
    </row>
    <row r="18" spans="1:11" ht="28.5" customHeight="1" x14ac:dyDescent="0.2">
      <c r="A18" s="2486" t="s">
        <v>2025</v>
      </c>
      <c r="B18" s="2012"/>
      <c r="C18" s="2335" t="s">
        <v>290</v>
      </c>
      <c r="D18" s="2718" t="s">
        <v>1741</v>
      </c>
      <c r="E18" s="2449">
        <v>753309.99719999998</v>
      </c>
      <c r="F18" s="1965"/>
      <c r="G18" s="2715">
        <v>0.2</v>
      </c>
      <c r="H18" s="1965"/>
      <c r="I18" s="2632" t="s">
        <v>2080</v>
      </c>
      <c r="J18" s="1963"/>
      <c r="K18" s="2809" t="s">
        <v>1475</v>
      </c>
    </row>
    <row r="19" spans="1:11" ht="28.5" customHeight="1" x14ac:dyDescent="0.2">
      <c r="A19" s="2486" t="s">
        <v>2027</v>
      </c>
      <c r="B19" s="2012"/>
      <c r="C19" s="2335" t="s">
        <v>290</v>
      </c>
      <c r="D19" s="2718" t="s">
        <v>1741</v>
      </c>
      <c r="E19" s="2449">
        <v>897102</v>
      </c>
      <c r="F19" s="1965"/>
      <c r="G19" s="2715">
        <v>0.2</v>
      </c>
      <c r="H19" s="1965"/>
      <c r="I19" s="2632" t="s">
        <v>2252</v>
      </c>
      <c r="J19" s="1963"/>
      <c r="K19" s="2809" t="s">
        <v>1475</v>
      </c>
    </row>
    <row r="20" spans="1:11" ht="28.5" customHeight="1" x14ac:dyDescent="0.2">
      <c r="A20" s="2486" t="s">
        <v>2028</v>
      </c>
      <c r="B20" s="2012"/>
      <c r="C20" s="2335" t="s">
        <v>290</v>
      </c>
      <c r="D20" s="2718" t="s">
        <v>1741</v>
      </c>
      <c r="E20" s="2449">
        <v>873397</v>
      </c>
      <c r="F20" s="1965"/>
      <c r="G20" s="2715">
        <v>0.2</v>
      </c>
      <c r="H20" s="1965"/>
      <c r="I20" s="2632" t="s">
        <v>2081</v>
      </c>
      <c r="J20" s="1963"/>
      <c r="K20" s="2809" t="s">
        <v>1475</v>
      </c>
    </row>
    <row r="21" spans="1:11" ht="28.5" customHeight="1" x14ac:dyDescent="0.2">
      <c r="A21" s="2486" t="s">
        <v>2030</v>
      </c>
      <c r="B21" s="2012"/>
      <c r="C21" s="2335" t="s">
        <v>290</v>
      </c>
      <c r="D21" s="2718" t="s">
        <v>1741</v>
      </c>
      <c r="E21" s="2449">
        <v>562094</v>
      </c>
      <c r="F21" s="1965"/>
      <c r="G21" s="2715">
        <v>0.2</v>
      </c>
      <c r="H21" s="1965"/>
      <c r="I21" s="2632" t="s">
        <v>2082</v>
      </c>
      <c r="J21" s="1963"/>
      <c r="K21" s="2809" t="s">
        <v>1475</v>
      </c>
    </row>
    <row r="22" spans="1:11" ht="28.5" customHeight="1" x14ac:dyDescent="0.2">
      <c r="A22" s="2486" t="s">
        <v>5141</v>
      </c>
      <c r="B22" s="2012"/>
      <c r="C22" s="2335" t="s">
        <v>290</v>
      </c>
      <c r="D22" s="2718" t="s">
        <v>1741</v>
      </c>
      <c r="E22" s="2449">
        <v>755147</v>
      </c>
      <c r="F22" s="1965"/>
      <c r="G22" s="2715">
        <v>0.35</v>
      </c>
      <c r="H22" s="1965"/>
      <c r="I22" s="2632">
        <v>438</v>
      </c>
      <c r="J22" s="1963"/>
      <c r="K22" s="2809" t="s">
        <v>1475</v>
      </c>
    </row>
    <row r="23" spans="1:11" ht="28.5" customHeight="1" x14ac:dyDescent="0.2">
      <c r="A23" s="2486" t="s">
        <v>2033</v>
      </c>
      <c r="B23" s="2012"/>
      <c r="C23" s="2335" t="s">
        <v>290</v>
      </c>
      <c r="D23" s="2718" t="s">
        <v>1741</v>
      </c>
      <c r="E23" s="2449">
        <v>588632</v>
      </c>
      <c r="F23" s="1965"/>
      <c r="G23" s="1966">
        <v>0.1</v>
      </c>
      <c r="H23" s="1965"/>
      <c r="I23" s="2632">
        <v>343</v>
      </c>
      <c r="J23" s="1963"/>
      <c r="K23" s="2809" t="s">
        <v>2563</v>
      </c>
    </row>
    <row r="24" spans="1:11" ht="28.5" customHeight="1" x14ac:dyDescent="0.2">
      <c r="A24" s="2486" t="s">
        <v>5142</v>
      </c>
      <c r="B24" s="2012"/>
      <c r="C24" s="2800" t="s">
        <v>312</v>
      </c>
      <c r="D24" s="2808" t="s">
        <v>1807</v>
      </c>
      <c r="E24" s="2449">
        <v>370430</v>
      </c>
      <c r="F24" s="1965"/>
      <c r="G24" s="2715">
        <v>0.3</v>
      </c>
      <c r="H24" s="1965"/>
      <c r="I24" s="2632">
        <v>239</v>
      </c>
      <c r="J24" s="1963"/>
      <c r="K24" s="2809" t="s">
        <v>2317</v>
      </c>
    </row>
    <row r="25" spans="1:11" ht="31.5" customHeight="1" x14ac:dyDescent="0.2">
      <c r="A25" s="2415" t="s">
        <v>2319</v>
      </c>
      <c r="B25" s="2218"/>
      <c r="C25" s="2801" t="s">
        <v>290</v>
      </c>
      <c r="D25" s="2810" t="s">
        <v>1741</v>
      </c>
      <c r="E25" s="2469">
        <v>773521</v>
      </c>
      <c r="F25" s="1957"/>
      <c r="G25" s="2720">
        <v>0.25</v>
      </c>
      <c r="H25" s="1957"/>
      <c r="I25" s="2634" t="s">
        <v>2303</v>
      </c>
      <c r="J25" s="1955"/>
      <c r="K25" s="2811" t="s">
        <v>1475</v>
      </c>
    </row>
    <row r="26" spans="1:11" ht="12" customHeight="1" x14ac:dyDescent="0.2"/>
    <row r="27" spans="1:11" ht="11.25" customHeight="1" x14ac:dyDescent="0.2"/>
    <row r="28" spans="1:11" x14ac:dyDescent="0.2">
      <c r="A28" s="2719" t="s">
        <v>2599</v>
      </c>
    </row>
  </sheetData>
  <mergeCells count="3">
    <mergeCell ref="E5:F5"/>
    <mergeCell ref="G5:H5"/>
    <mergeCell ref="I5:J5"/>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tabColor rgb="FFEB700B"/>
  </sheetPr>
  <dimension ref="A1:K38"/>
  <sheetViews>
    <sheetView showGridLines="0" view="pageBreakPreview" zoomScale="90" zoomScaleNormal="100" zoomScaleSheetLayoutView="90" workbookViewId="0">
      <selection activeCell="K1" sqref="K1"/>
    </sheetView>
  </sheetViews>
  <sheetFormatPr baseColWidth="10" defaultRowHeight="12.75" x14ac:dyDescent="0.2"/>
  <cols>
    <col min="1" max="1" width="50.5703125" customWidth="1"/>
    <col min="2" max="2" width="1.28515625" customWidth="1"/>
    <col min="3" max="3" width="14.42578125" customWidth="1"/>
    <col min="4" max="4" width="15.140625" customWidth="1"/>
    <col min="5" max="5" width="16.85546875" customWidth="1"/>
    <col min="6" max="6" width="1.5703125" customWidth="1"/>
    <col min="7" max="7" width="7.5703125" customWidth="1"/>
    <col min="8" max="8" width="1.42578125" customWidth="1"/>
    <col min="9" max="9" width="10.42578125" customWidth="1"/>
    <col min="10" max="10" width="2.7109375" customWidth="1"/>
    <col min="11" max="11" width="30.7109375" customWidth="1"/>
  </cols>
  <sheetData>
    <row r="1" spans="1:11" ht="15" x14ac:dyDescent="0.2">
      <c r="A1" s="2636" t="s">
        <v>2388</v>
      </c>
      <c r="B1" s="2636"/>
      <c r="C1" s="2650"/>
      <c r="D1" s="2650"/>
      <c r="E1" s="2650"/>
      <c r="F1" s="2650"/>
      <c r="G1" s="2650"/>
      <c r="H1" s="2755"/>
      <c r="I1" s="2755"/>
      <c r="J1" s="2755"/>
      <c r="K1" s="2651" t="s">
        <v>5138</v>
      </c>
    </row>
    <row r="2" spans="1:11" ht="15" x14ac:dyDescent="0.2">
      <c r="A2" s="2636" t="s">
        <v>2401</v>
      </c>
      <c r="B2" s="2636"/>
      <c r="C2" s="2595"/>
      <c r="D2" s="2595"/>
      <c r="E2" s="2595"/>
      <c r="F2" s="2595"/>
      <c r="G2" s="2595"/>
      <c r="H2" s="2504"/>
      <c r="I2" s="2504"/>
      <c r="J2" s="2504"/>
      <c r="K2" s="2504"/>
    </row>
    <row r="3" spans="1:11" ht="17.25" customHeight="1" x14ac:dyDescent="0.2">
      <c r="A3" s="5996">
        <v>2013</v>
      </c>
      <c r="B3" s="5996"/>
      <c r="C3" s="5996"/>
      <c r="D3" s="2595"/>
      <c r="E3" s="2595"/>
      <c r="F3" s="2595"/>
      <c r="G3" s="2595"/>
      <c r="H3" s="2504"/>
      <c r="I3" s="2504"/>
      <c r="J3" s="2504"/>
      <c r="K3" s="2504"/>
    </row>
    <row r="4" spans="1:11" ht="9" customHeight="1" x14ac:dyDescent="0.2">
      <c r="A4" s="2504"/>
      <c r="B4" s="2504"/>
      <c r="C4" s="2504"/>
      <c r="D4" s="2504"/>
      <c r="E4" s="2504"/>
      <c r="F4" s="2504"/>
      <c r="G4" s="2504"/>
      <c r="H4" s="2504"/>
      <c r="I4" s="2504"/>
      <c r="J4" s="2504"/>
      <c r="K4" s="2504"/>
    </row>
    <row r="5" spans="1:11" ht="45.75" customHeight="1" x14ac:dyDescent="0.2">
      <c r="A5" s="2671" t="s">
        <v>181</v>
      </c>
      <c r="B5" s="2671"/>
      <c r="C5" s="2671" t="s">
        <v>21</v>
      </c>
      <c r="D5" s="2671" t="s">
        <v>29</v>
      </c>
      <c r="E5" s="5934" t="s">
        <v>119</v>
      </c>
      <c r="F5" s="5934"/>
      <c r="G5" s="5934" t="s">
        <v>182</v>
      </c>
      <c r="H5" s="5934"/>
      <c r="I5" s="5934" t="s">
        <v>20</v>
      </c>
      <c r="J5" s="5934"/>
      <c r="K5" s="2671" t="s">
        <v>30</v>
      </c>
    </row>
    <row r="6" spans="1:11" ht="27" customHeight="1" x14ac:dyDescent="0.2">
      <c r="A6" s="5916" t="s">
        <v>878</v>
      </c>
      <c r="B6" s="5916"/>
      <c r="C6" s="5917"/>
      <c r="D6" s="5917"/>
      <c r="E6" s="2448">
        <f>SUM(E7)</f>
        <v>581429</v>
      </c>
      <c r="F6" s="2497"/>
      <c r="G6" s="2063"/>
      <c r="H6" s="2058"/>
      <c r="I6" s="2633">
        <f>SUM(I7)</f>
        <v>0</v>
      </c>
      <c r="J6" s="2497"/>
      <c r="K6" s="2804"/>
    </row>
    <row r="7" spans="1:11" x14ac:dyDescent="0.2">
      <c r="A7" s="5889" t="s">
        <v>289</v>
      </c>
      <c r="B7" s="5889"/>
      <c r="C7" s="5889"/>
      <c r="D7" s="5890"/>
      <c r="E7" s="2446">
        <f>SUM(E8:E10)</f>
        <v>581429</v>
      </c>
      <c r="F7" s="2068"/>
      <c r="G7" s="2067"/>
      <c r="H7" s="2069"/>
      <c r="I7" s="2631">
        <f>SUM(I8:I10)</f>
        <v>0</v>
      </c>
      <c r="J7" s="2071"/>
      <c r="K7" s="2803"/>
    </row>
    <row r="8" spans="1:11" ht="38.25" x14ac:dyDescent="0.2">
      <c r="A8" s="2819" t="s">
        <v>2541</v>
      </c>
      <c r="B8" s="2700"/>
      <c r="C8" s="2335" t="s">
        <v>303</v>
      </c>
      <c r="D8" s="2363" t="s">
        <v>2313</v>
      </c>
      <c r="E8" s="2449">
        <v>82353</v>
      </c>
      <c r="F8" s="1965"/>
      <c r="G8" s="1966">
        <v>0.3</v>
      </c>
      <c r="H8" s="1965"/>
      <c r="I8" s="2632" t="s">
        <v>2244</v>
      </c>
      <c r="J8" s="1963"/>
      <c r="K8" s="2672" t="s">
        <v>2320</v>
      </c>
    </row>
    <row r="9" spans="1:11" ht="38.25" x14ac:dyDescent="0.2">
      <c r="A9" s="2819" t="s">
        <v>1976</v>
      </c>
      <c r="B9" s="2700"/>
      <c r="C9" s="2335" t="s">
        <v>303</v>
      </c>
      <c r="D9" s="2335" t="s">
        <v>1382</v>
      </c>
      <c r="E9" s="2449">
        <v>352708</v>
      </c>
      <c r="F9" s="1965"/>
      <c r="G9" s="1966">
        <v>0.3</v>
      </c>
      <c r="H9" s="1965"/>
      <c r="I9" s="2632" t="s">
        <v>2085</v>
      </c>
      <c r="J9" s="1963"/>
      <c r="K9" s="2672" t="s">
        <v>2320</v>
      </c>
    </row>
    <row r="10" spans="1:11" ht="38.25" x14ac:dyDescent="0.2">
      <c r="A10" s="2819" t="s">
        <v>1978</v>
      </c>
      <c r="B10" s="2700"/>
      <c r="C10" s="2335" t="s">
        <v>303</v>
      </c>
      <c r="D10" s="2335" t="s">
        <v>1382</v>
      </c>
      <c r="E10" s="2449">
        <v>146368</v>
      </c>
      <c r="F10" s="1965"/>
      <c r="G10" s="1966">
        <v>0.3</v>
      </c>
      <c r="H10" s="1965"/>
      <c r="I10" s="2632" t="s">
        <v>2086</v>
      </c>
      <c r="J10" s="1963"/>
      <c r="K10" s="2672" t="s">
        <v>2320</v>
      </c>
    </row>
    <row r="11" spans="1:11" ht="30" customHeight="1" x14ac:dyDescent="0.2">
      <c r="A11" s="5916" t="s">
        <v>1438</v>
      </c>
      <c r="B11" s="5916"/>
      <c r="C11" s="5917"/>
      <c r="D11" s="5917"/>
      <c r="E11" s="2448">
        <f>SUM(E12)</f>
        <v>15175173.89622069</v>
      </c>
      <c r="F11" s="2497"/>
      <c r="G11" s="2063"/>
      <c r="H11" s="2058"/>
      <c r="I11" s="2633">
        <f>SUM(I12)</f>
        <v>26600</v>
      </c>
      <c r="J11" s="2497"/>
      <c r="K11" s="2804"/>
    </row>
    <row r="12" spans="1:11" x14ac:dyDescent="0.2">
      <c r="A12" s="5918" t="s">
        <v>289</v>
      </c>
      <c r="B12" s="5918"/>
      <c r="C12" s="5918"/>
      <c r="D12" s="5919"/>
      <c r="E12" s="2446">
        <f>SUM(E13:E27)</f>
        <v>15175173.89622069</v>
      </c>
      <c r="F12" s="2068"/>
      <c r="G12" s="2067"/>
      <c r="H12" s="2069"/>
      <c r="I12" s="2631">
        <f>SUM(I13:I27)</f>
        <v>26600</v>
      </c>
      <c r="J12" s="2071"/>
      <c r="K12" s="2803"/>
    </row>
    <row r="13" spans="1:11" ht="25.5" x14ac:dyDescent="0.2">
      <c r="A13" s="2819" t="s">
        <v>2035</v>
      </c>
      <c r="B13" s="2700"/>
      <c r="C13" s="2335" t="s">
        <v>319</v>
      </c>
      <c r="D13" s="1967" t="s">
        <v>2036</v>
      </c>
      <c r="E13" s="2449">
        <v>441113.63</v>
      </c>
      <c r="F13" s="1965"/>
      <c r="G13" s="2715">
        <v>0.2</v>
      </c>
      <c r="H13" s="1965"/>
      <c r="I13" s="2632">
        <v>600</v>
      </c>
      <c r="J13" s="1963"/>
      <c r="K13" s="2672"/>
    </row>
    <row r="14" spans="1:11" ht="18" customHeight="1" x14ac:dyDescent="0.2">
      <c r="A14" s="2819" t="s">
        <v>2038</v>
      </c>
      <c r="B14" s="2700"/>
      <c r="C14" s="2335" t="s">
        <v>319</v>
      </c>
      <c r="D14" s="1967" t="s">
        <v>2039</v>
      </c>
      <c r="E14" s="2449">
        <v>2017736.59</v>
      </c>
      <c r="F14" s="1965"/>
      <c r="G14" s="2715">
        <v>0.25</v>
      </c>
      <c r="H14" s="1965"/>
      <c r="I14" s="2632">
        <v>600</v>
      </c>
      <c r="J14" s="1963"/>
      <c r="K14" s="2672"/>
    </row>
    <row r="15" spans="1:11" x14ac:dyDescent="0.2">
      <c r="A15" s="2819" t="s">
        <v>2041</v>
      </c>
      <c r="B15" s="2700"/>
      <c r="C15" s="2335" t="s">
        <v>319</v>
      </c>
      <c r="D15" s="1967" t="s">
        <v>1471</v>
      </c>
      <c r="E15" s="2449">
        <v>657207.09</v>
      </c>
      <c r="F15" s="1965"/>
      <c r="G15" s="1966">
        <v>0.25</v>
      </c>
      <c r="H15" s="1965"/>
      <c r="I15" s="2632">
        <v>400</v>
      </c>
      <c r="J15" s="1963"/>
      <c r="K15" s="2672"/>
    </row>
    <row r="16" spans="1:11" ht="25.5" x14ac:dyDescent="0.2">
      <c r="A16" s="2819" t="s">
        <v>2549</v>
      </c>
      <c r="B16" s="2700"/>
      <c r="C16" s="2335" t="s">
        <v>290</v>
      </c>
      <c r="D16" s="1967" t="s">
        <v>1506</v>
      </c>
      <c r="E16" s="2449">
        <v>724690.7</v>
      </c>
      <c r="F16" s="1965"/>
      <c r="G16" s="1966">
        <v>0.35</v>
      </c>
      <c r="H16" s="1965"/>
      <c r="I16" s="2632">
        <v>10000</v>
      </c>
      <c r="J16" s="1963"/>
      <c r="K16" s="2672"/>
    </row>
    <row r="17" spans="1:11" ht="38.25" x14ac:dyDescent="0.2">
      <c r="A17" s="2819" t="s">
        <v>2044</v>
      </c>
      <c r="B17" s="2700"/>
      <c r="C17" s="2335" t="s">
        <v>290</v>
      </c>
      <c r="D17" s="1967" t="s">
        <v>1506</v>
      </c>
      <c r="E17" s="2449">
        <v>813456.87</v>
      </c>
      <c r="F17" s="1965"/>
      <c r="G17" s="1966">
        <v>0.35</v>
      </c>
      <c r="H17" s="1965"/>
      <c r="I17" s="2632" t="s">
        <v>2662</v>
      </c>
      <c r="J17" s="1963"/>
      <c r="K17" s="2672"/>
    </row>
    <row r="18" spans="1:11" ht="25.5" x14ac:dyDescent="0.2">
      <c r="A18" s="2819" t="s">
        <v>2550</v>
      </c>
      <c r="B18" s="2700"/>
      <c r="C18" s="2335" t="s">
        <v>290</v>
      </c>
      <c r="D18" s="1967" t="s">
        <v>290</v>
      </c>
      <c r="E18" s="2449">
        <v>2883168.25</v>
      </c>
      <c r="F18" s="1965"/>
      <c r="G18" s="1966">
        <v>0.35</v>
      </c>
      <c r="H18" s="1965"/>
      <c r="I18" s="2632">
        <v>15000</v>
      </c>
      <c r="J18" s="1963"/>
      <c r="K18" s="2672"/>
    </row>
    <row r="19" spans="1:11" ht="27.75" customHeight="1" x14ac:dyDescent="0.2">
      <c r="A19" s="2819" t="s">
        <v>2551</v>
      </c>
      <c r="B19" s="2700"/>
      <c r="C19" s="2335" t="s">
        <v>290</v>
      </c>
      <c r="D19" s="1967" t="s">
        <v>290</v>
      </c>
      <c r="E19" s="2449">
        <v>2034482.7586206896</v>
      </c>
      <c r="F19" s="1965"/>
      <c r="G19" s="2715">
        <v>0.4</v>
      </c>
      <c r="H19" s="1965"/>
      <c r="I19" s="2632" t="s">
        <v>2244</v>
      </c>
      <c r="J19" s="1963"/>
      <c r="K19" s="2672"/>
    </row>
    <row r="20" spans="1:11" ht="25.5" x14ac:dyDescent="0.2">
      <c r="A20" s="2819" t="s">
        <v>2017</v>
      </c>
      <c r="B20" s="2700"/>
      <c r="C20" s="2335" t="s">
        <v>290</v>
      </c>
      <c r="D20" s="2707" t="s">
        <v>2631</v>
      </c>
      <c r="E20" s="2449">
        <v>971616</v>
      </c>
      <c r="F20" s="1965"/>
      <c r="G20" s="2715">
        <v>0.25</v>
      </c>
      <c r="H20" s="1965"/>
      <c r="I20" s="2632" t="s">
        <v>2077</v>
      </c>
      <c r="J20" s="1963"/>
      <c r="K20" s="2672" t="s">
        <v>1613</v>
      </c>
    </row>
    <row r="21" spans="1:11" ht="25.5" x14ac:dyDescent="0.2">
      <c r="A21" s="2819" t="s">
        <v>2019</v>
      </c>
      <c r="B21" s="2700"/>
      <c r="C21" s="2335" t="s">
        <v>290</v>
      </c>
      <c r="D21" s="2707" t="s">
        <v>2631</v>
      </c>
      <c r="E21" s="2449">
        <v>986636.0048</v>
      </c>
      <c r="F21" s="1965"/>
      <c r="G21" s="2715">
        <v>0.25</v>
      </c>
      <c r="H21" s="1965"/>
      <c r="I21" s="2632" t="s">
        <v>2078</v>
      </c>
      <c r="J21" s="1963"/>
      <c r="K21" s="2672" t="s">
        <v>1613</v>
      </c>
    </row>
    <row r="22" spans="1:11" ht="25.5" x14ac:dyDescent="0.2">
      <c r="A22" s="2819" t="s">
        <v>2021</v>
      </c>
      <c r="B22" s="2700"/>
      <c r="C22" s="2335" t="s">
        <v>290</v>
      </c>
      <c r="D22" s="2707" t="s">
        <v>2631</v>
      </c>
      <c r="E22" s="2449">
        <v>469572.00199999998</v>
      </c>
      <c r="F22" s="1965"/>
      <c r="G22" s="2715">
        <v>0.25</v>
      </c>
      <c r="H22" s="1965"/>
      <c r="I22" s="2632" t="s">
        <v>2057</v>
      </c>
      <c r="J22" s="1963"/>
      <c r="K22" s="2672" t="s">
        <v>1613</v>
      </c>
    </row>
    <row r="23" spans="1:11" ht="25.5" x14ac:dyDescent="0.2">
      <c r="A23" s="2819" t="s">
        <v>2023</v>
      </c>
      <c r="B23" s="2700"/>
      <c r="C23" s="2335" t="s">
        <v>290</v>
      </c>
      <c r="D23" s="2707" t="s">
        <v>2631</v>
      </c>
      <c r="E23" s="2449">
        <v>595699.99679999996</v>
      </c>
      <c r="F23" s="1965"/>
      <c r="G23" s="2715">
        <v>0.25</v>
      </c>
      <c r="H23" s="1965"/>
      <c r="I23" s="2632" t="s">
        <v>2266</v>
      </c>
      <c r="J23" s="1963"/>
      <c r="K23" s="2672" t="s">
        <v>1613</v>
      </c>
    </row>
    <row r="24" spans="1:11" ht="25.5" x14ac:dyDescent="0.2">
      <c r="A24" s="2819" t="s">
        <v>2544</v>
      </c>
      <c r="B24" s="2700"/>
      <c r="C24" s="2335" t="s">
        <v>290</v>
      </c>
      <c r="D24" s="2707" t="s">
        <v>2631</v>
      </c>
      <c r="E24" s="2449">
        <v>897254.00280000002</v>
      </c>
      <c r="F24" s="1965"/>
      <c r="G24" s="1966">
        <v>0.25</v>
      </c>
      <c r="H24" s="1965"/>
      <c r="I24" s="2632" t="s">
        <v>2079</v>
      </c>
      <c r="J24" s="1963"/>
      <c r="K24" s="2672" t="s">
        <v>1613</v>
      </c>
    </row>
    <row r="25" spans="1:11" ht="25.5" x14ac:dyDescent="0.2">
      <c r="A25" s="2819" t="s">
        <v>2025</v>
      </c>
      <c r="B25" s="2700"/>
      <c r="C25" s="2335" t="s">
        <v>290</v>
      </c>
      <c r="D25" s="2707" t="s">
        <v>2631</v>
      </c>
      <c r="E25" s="2449">
        <v>502207.0012</v>
      </c>
      <c r="F25" s="1965"/>
      <c r="G25" s="1966">
        <v>0.2</v>
      </c>
      <c r="H25" s="1965"/>
      <c r="I25" s="2632" t="s">
        <v>2080</v>
      </c>
      <c r="J25" s="1963"/>
      <c r="K25" s="2672" t="s">
        <v>1613</v>
      </c>
    </row>
    <row r="26" spans="1:11" ht="25.5" x14ac:dyDescent="0.2">
      <c r="A26" s="2819" t="s">
        <v>2027</v>
      </c>
      <c r="B26" s="2700"/>
      <c r="C26" s="2335" t="s">
        <v>290</v>
      </c>
      <c r="D26" s="2707" t="s">
        <v>2631</v>
      </c>
      <c r="E26" s="2449">
        <v>598069</v>
      </c>
      <c r="F26" s="1965"/>
      <c r="G26" s="2715">
        <v>0.2</v>
      </c>
      <c r="H26" s="1965"/>
      <c r="I26" s="2632" t="s">
        <v>2252</v>
      </c>
      <c r="J26" s="1963"/>
      <c r="K26" s="2672" t="s">
        <v>2321</v>
      </c>
    </row>
    <row r="27" spans="1:11" ht="25.5" x14ac:dyDescent="0.2">
      <c r="A27" s="2820" t="s">
        <v>2028</v>
      </c>
      <c r="B27" s="2821"/>
      <c r="C27" s="2401" t="s">
        <v>290</v>
      </c>
      <c r="D27" s="2482" t="s">
        <v>2631</v>
      </c>
      <c r="E27" s="2469">
        <v>582264</v>
      </c>
      <c r="F27" s="1957"/>
      <c r="G27" s="1958">
        <v>0.2</v>
      </c>
      <c r="H27" s="1957"/>
      <c r="I27" s="2634" t="s">
        <v>2081</v>
      </c>
      <c r="J27" s="1955"/>
      <c r="K27" s="2410" t="s">
        <v>2321</v>
      </c>
    </row>
    <row r="29" spans="1:11" ht="10.5" customHeight="1" x14ac:dyDescent="0.2"/>
    <row r="30" spans="1:11" x14ac:dyDescent="0.2">
      <c r="A30" s="2822" t="s">
        <v>2632</v>
      </c>
    </row>
    <row r="38" ht="15.75" customHeight="1" x14ac:dyDescent="0.2"/>
  </sheetData>
  <mergeCells count="8">
    <mergeCell ref="A12:D12"/>
    <mergeCell ref="E5:F5"/>
    <mergeCell ref="G5:H5"/>
    <mergeCell ref="I5:J5"/>
    <mergeCell ref="A3:C3"/>
    <mergeCell ref="A6:D6"/>
    <mergeCell ref="A11:D11"/>
    <mergeCell ref="A7:D7"/>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tabColor rgb="FFEB700B"/>
  </sheetPr>
  <dimension ref="A1:K27"/>
  <sheetViews>
    <sheetView showGridLines="0" view="pageBreakPreview" zoomScaleNormal="100" zoomScaleSheetLayoutView="100" workbookViewId="0">
      <selection activeCell="A18" sqref="A18"/>
    </sheetView>
  </sheetViews>
  <sheetFormatPr baseColWidth="10" defaultRowHeight="12.75" x14ac:dyDescent="0.2"/>
  <cols>
    <col min="1" max="1" width="45.140625" customWidth="1"/>
    <col min="2" max="2" width="0.7109375" customWidth="1"/>
    <col min="3" max="3" width="15.7109375" customWidth="1"/>
    <col min="4" max="4" width="15.5703125" customWidth="1"/>
    <col min="5" max="5" width="16.28515625" customWidth="1"/>
    <col min="6" max="6" width="7.140625" customWidth="1"/>
    <col min="7" max="7" width="6.42578125" customWidth="1"/>
    <col min="8" max="8" width="2" customWidth="1"/>
    <col min="10" max="10" width="4.5703125" customWidth="1"/>
    <col min="11" max="11" width="24.140625" customWidth="1"/>
  </cols>
  <sheetData>
    <row r="1" spans="1:11" ht="15" x14ac:dyDescent="0.2">
      <c r="A1" s="2636" t="s">
        <v>2388</v>
      </c>
      <c r="B1" s="2636"/>
      <c r="C1" s="2650"/>
      <c r="D1" s="2650"/>
      <c r="E1" s="2650"/>
      <c r="F1" s="2650"/>
      <c r="G1" s="2650"/>
      <c r="H1" s="2755"/>
      <c r="I1" s="2755"/>
      <c r="J1" s="2755"/>
      <c r="K1" s="2651" t="s">
        <v>5138</v>
      </c>
    </row>
    <row r="2" spans="1:11" ht="15" x14ac:dyDescent="0.2">
      <c r="A2" s="2636" t="s">
        <v>2401</v>
      </c>
      <c r="B2" s="2636"/>
      <c r="C2" s="2595"/>
      <c r="D2" s="2595"/>
      <c r="E2" s="2595"/>
      <c r="F2" s="2595"/>
      <c r="G2" s="2595"/>
      <c r="H2" s="2504"/>
      <c r="I2" s="2504"/>
      <c r="J2" s="2504"/>
      <c r="K2" s="2504"/>
    </row>
    <row r="3" spans="1:11" ht="15" x14ac:dyDescent="0.2">
      <c r="A3" s="5996">
        <v>2013</v>
      </c>
      <c r="B3" s="5996"/>
      <c r="C3" s="5996"/>
      <c r="D3" s="2595"/>
      <c r="E3" s="2595"/>
      <c r="F3" s="2595"/>
      <c r="G3" s="2595"/>
      <c r="H3" s="2504"/>
      <c r="I3" s="2504"/>
      <c r="J3" s="2504"/>
      <c r="K3" s="2504"/>
    </row>
    <row r="4" spans="1:11" x14ac:dyDescent="0.2">
      <c r="A4" s="2504"/>
      <c r="B4" s="2504"/>
      <c r="C4" s="2504"/>
      <c r="D4" s="2504"/>
      <c r="E4" s="2504"/>
      <c r="F4" s="2504"/>
      <c r="G4" s="2504"/>
      <c r="H4" s="2504"/>
      <c r="I4" s="2504"/>
      <c r="J4" s="2504"/>
      <c r="K4" s="2504"/>
    </row>
    <row r="5" spans="1:11" ht="44.25" customHeight="1" x14ac:dyDescent="0.2">
      <c r="A5" s="2671" t="s">
        <v>181</v>
      </c>
      <c r="B5" s="2671"/>
      <c r="C5" s="2671" t="s">
        <v>21</v>
      </c>
      <c r="D5" s="2671" t="s">
        <v>29</v>
      </c>
      <c r="E5" s="5934" t="s">
        <v>119</v>
      </c>
      <c r="F5" s="5934"/>
      <c r="G5" s="5934" t="s">
        <v>182</v>
      </c>
      <c r="H5" s="5934"/>
      <c r="I5" s="5934" t="s">
        <v>20</v>
      </c>
      <c r="J5" s="5934"/>
      <c r="K5" s="2671" t="s">
        <v>30</v>
      </c>
    </row>
    <row r="6" spans="1:11" ht="25.5" x14ac:dyDescent="0.2">
      <c r="A6" s="2812" t="s">
        <v>2030</v>
      </c>
      <c r="B6" s="2813"/>
      <c r="C6" s="2724" t="s">
        <v>290</v>
      </c>
      <c r="D6" s="2718" t="s">
        <v>2631</v>
      </c>
      <c r="E6" s="2449">
        <v>374730</v>
      </c>
      <c r="F6" s="1965"/>
      <c r="G6" s="2715">
        <v>0.2</v>
      </c>
      <c r="H6" s="1965"/>
      <c r="I6" s="2632" t="s">
        <v>2082</v>
      </c>
      <c r="J6" s="1963"/>
      <c r="K6" s="2672" t="s">
        <v>2321</v>
      </c>
    </row>
    <row r="7" spans="1:11" ht="25.5" x14ac:dyDescent="0.2">
      <c r="A7" s="2812" t="s">
        <v>5143</v>
      </c>
      <c r="B7" s="2813"/>
      <c r="C7" s="2724" t="s">
        <v>290</v>
      </c>
      <c r="D7" s="2718" t="s">
        <v>2631</v>
      </c>
      <c r="E7" s="2449">
        <v>503432</v>
      </c>
      <c r="F7" s="1965"/>
      <c r="G7" s="1966">
        <v>0.35</v>
      </c>
      <c r="H7" s="1965"/>
      <c r="I7" s="2632" t="s">
        <v>2083</v>
      </c>
      <c r="J7" s="1963"/>
      <c r="K7" s="2672" t="s">
        <v>2321</v>
      </c>
    </row>
    <row r="8" spans="1:11" ht="25.5" x14ac:dyDescent="0.2">
      <c r="A8" s="2812" t="s">
        <v>2033</v>
      </c>
      <c r="B8" s="2813"/>
      <c r="C8" s="2724" t="s">
        <v>290</v>
      </c>
      <c r="D8" s="2718" t="s">
        <v>2631</v>
      </c>
      <c r="E8" s="2449">
        <v>392421</v>
      </c>
      <c r="F8" s="1965"/>
      <c r="G8" s="1966">
        <v>0.1</v>
      </c>
      <c r="H8" s="1965"/>
      <c r="I8" s="2632" t="s">
        <v>2084</v>
      </c>
      <c r="J8" s="1963"/>
      <c r="K8" s="2672" t="s">
        <v>2321</v>
      </c>
    </row>
    <row r="9" spans="1:11" ht="25.5" x14ac:dyDescent="0.2">
      <c r="A9" s="2812" t="s">
        <v>2410</v>
      </c>
      <c r="B9" s="2813"/>
      <c r="C9" s="2724" t="s">
        <v>292</v>
      </c>
      <c r="D9" s="2718" t="s">
        <v>2322</v>
      </c>
      <c r="E9" s="2449">
        <v>407316.42</v>
      </c>
      <c r="F9" s="1965"/>
      <c r="G9" s="1966">
        <v>0.35</v>
      </c>
      <c r="H9" s="1965"/>
      <c r="I9" s="2632">
        <v>100</v>
      </c>
      <c r="J9" s="1963"/>
      <c r="K9" s="2672"/>
    </row>
    <row r="10" spans="1:11" ht="25.5" x14ac:dyDescent="0.2">
      <c r="A10" s="2812" t="s">
        <v>2552</v>
      </c>
      <c r="B10" s="2813"/>
      <c r="C10" s="2814" t="s">
        <v>290</v>
      </c>
      <c r="D10" s="2718" t="s">
        <v>2631</v>
      </c>
      <c r="E10" s="2449">
        <v>515681</v>
      </c>
      <c r="F10" s="1965"/>
      <c r="G10" s="1966">
        <v>0.25</v>
      </c>
      <c r="H10" s="1965"/>
      <c r="I10" s="2632" t="s">
        <v>2303</v>
      </c>
      <c r="J10" s="1963"/>
      <c r="K10" s="2672" t="s">
        <v>2321</v>
      </c>
    </row>
    <row r="11" spans="1:11" ht="25.5" x14ac:dyDescent="0.2">
      <c r="A11" s="2670" t="s">
        <v>2553</v>
      </c>
      <c r="B11" s="2108"/>
      <c r="C11" s="2109" t="s">
        <v>305</v>
      </c>
      <c r="D11" s="2109" t="s">
        <v>2324</v>
      </c>
      <c r="E11" s="2498">
        <v>1027740.9299999999</v>
      </c>
      <c r="F11" s="1965"/>
      <c r="G11" s="1966">
        <v>0.1</v>
      </c>
      <c r="H11" s="1965"/>
      <c r="I11" s="2632">
        <v>500</v>
      </c>
      <c r="J11" s="1963"/>
      <c r="K11" s="2672"/>
    </row>
    <row r="12" spans="1:11" ht="38.25" x14ac:dyDescent="0.2">
      <c r="A12" s="2670" t="s">
        <v>2326</v>
      </c>
      <c r="B12" s="2108"/>
      <c r="C12" s="2109" t="s">
        <v>292</v>
      </c>
      <c r="D12" s="2109" t="s">
        <v>1466</v>
      </c>
      <c r="E12" s="2498">
        <v>804289</v>
      </c>
      <c r="F12" s="1965"/>
      <c r="G12" s="1966">
        <v>0.25</v>
      </c>
      <c r="H12" s="1965"/>
      <c r="I12" s="2632">
        <v>350</v>
      </c>
      <c r="J12" s="1963"/>
      <c r="K12" s="2672"/>
    </row>
    <row r="13" spans="1:11" ht="25.5" x14ac:dyDescent="0.2">
      <c r="A13" s="2670" t="s">
        <v>2554</v>
      </c>
      <c r="B13" s="2108"/>
      <c r="C13" s="2109" t="s">
        <v>303</v>
      </c>
      <c r="D13" s="2109" t="s">
        <v>2327</v>
      </c>
      <c r="E13" s="2498">
        <v>475728.09</v>
      </c>
      <c r="F13" s="1965"/>
      <c r="G13" s="1966">
        <v>0.05</v>
      </c>
      <c r="H13" s="1965"/>
      <c r="I13" s="2632">
        <v>350</v>
      </c>
      <c r="J13" s="1963"/>
      <c r="K13" s="2672"/>
    </row>
    <row r="14" spans="1:11" ht="25.5" x14ac:dyDescent="0.2">
      <c r="A14" s="2670" t="s">
        <v>2555</v>
      </c>
      <c r="B14" s="2108"/>
      <c r="C14" s="2109" t="s">
        <v>305</v>
      </c>
      <c r="D14" s="2109" t="s">
        <v>2324</v>
      </c>
      <c r="E14" s="2498">
        <v>59009.88</v>
      </c>
      <c r="F14" s="1965"/>
      <c r="G14" s="1966">
        <v>0.24</v>
      </c>
      <c r="H14" s="1965"/>
      <c r="I14" s="2632">
        <v>100</v>
      </c>
      <c r="J14" s="1963"/>
      <c r="K14" s="2672"/>
    </row>
    <row r="15" spans="1:11" ht="25.5" x14ac:dyDescent="0.2">
      <c r="A15" s="2670" t="s">
        <v>5144</v>
      </c>
      <c r="B15" s="2108"/>
      <c r="C15" s="2109" t="s">
        <v>292</v>
      </c>
      <c r="D15" s="2109" t="s">
        <v>2330</v>
      </c>
      <c r="E15" s="2498">
        <v>1397303.33</v>
      </c>
      <c r="F15" s="1965"/>
      <c r="G15" s="1966">
        <v>0.15</v>
      </c>
      <c r="H15" s="1965"/>
      <c r="I15" s="2632">
        <v>650</v>
      </c>
      <c r="J15" s="1963"/>
      <c r="K15" s="2672"/>
    </row>
    <row r="16" spans="1:11" x14ac:dyDescent="0.2">
      <c r="A16" s="5926" t="s">
        <v>906</v>
      </c>
      <c r="B16" s="5926"/>
      <c r="C16" s="5927"/>
      <c r="D16" s="5927"/>
      <c r="E16" s="2448">
        <f>SUM(E17)</f>
        <v>8250000</v>
      </c>
      <c r="F16" s="2497"/>
      <c r="G16" s="2063"/>
      <c r="H16" s="2058"/>
      <c r="I16" s="2633">
        <f>SUM(I17)</f>
        <v>31534</v>
      </c>
      <c r="J16" s="2497"/>
      <c r="K16" s="2804"/>
    </row>
    <row r="17" spans="1:11" x14ac:dyDescent="0.2">
      <c r="A17" s="5889" t="s">
        <v>289</v>
      </c>
      <c r="B17" s="5889"/>
      <c r="C17" s="5889"/>
      <c r="D17" s="5890"/>
      <c r="E17" s="2446">
        <f>SUM(E18:E18)</f>
        <v>8250000</v>
      </c>
      <c r="F17" s="2068"/>
      <c r="G17" s="2067"/>
      <c r="H17" s="2069"/>
      <c r="I17" s="2631">
        <f>SUM(I18:I18)</f>
        <v>31534</v>
      </c>
      <c r="J17" s="2071"/>
      <c r="K17" s="2803"/>
    </row>
    <row r="18" spans="1:11" ht="25.5" x14ac:dyDescent="0.2">
      <c r="A18" s="2670" t="s">
        <v>2048</v>
      </c>
      <c r="B18" s="2108"/>
      <c r="C18" s="2109" t="s">
        <v>328</v>
      </c>
      <c r="D18" s="2109" t="s">
        <v>327</v>
      </c>
      <c r="E18" s="2449">
        <v>8250000</v>
      </c>
      <c r="F18" s="1965"/>
      <c r="G18" s="1966">
        <v>0.95</v>
      </c>
      <c r="H18" s="1965"/>
      <c r="I18" s="2632">
        <v>31534</v>
      </c>
      <c r="J18" s="1963"/>
      <c r="K18" s="2672"/>
    </row>
    <row r="19" spans="1:11" x14ac:dyDescent="0.2">
      <c r="A19" s="5912" t="s">
        <v>909</v>
      </c>
      <c r="B19" s="5912"/>
      <c r="C19" s="5913"/>
      <c r="D19" s="5913"/>
      <c r="E19" s="2448">
        <f>SUM(E20)</f>
        <v>973144.00619999995</v>
      </c>
      <c r="F19" s="2497"/>
      <c r="G19" s="2063"/>
      <c r="H19" s="2058"/>
      <c r="I19" s="2633">
        <f>SUM(I20)</f>
        <v>0</v>
      </c>
      <c r="J19" s="2497"/>
      <c r="K19" s="2804"/>
    </row>
    <row r="20" spans="1:11" x14ac:dyDescent="0.2">
      <c r="A20" s="2665" t="s">
        <v>289</v>
      </c>
      <c r="B20" s="2666"/>
      <c r="C20" s="2076"/>
      <c r="D20" s="2076"/>
      <c r="E20" s="2446">
        <f>SUM(E21:E24)</f>
        <v>973144.00619999995</v>
      </c>
      <c r="F20" s="2068"/>
      <c r="G20" s="2067"/>
      <c r="H20" s="2069"/>
      <c r="I20" s="2631">
        <f>SUM(I21:I24)</f>
        <v>0</v>
      </c>
      <c r="J20" s="2071"/>
      <c r="K20" s="2803"/>
    </row>
    <row r="21" spans="1:11" ht="43.5" customHeight="1" x14ac:dyDescent="0.2">
      <c r="A21" s="2812" t="s">
        <v>1954</v>
      </c>
      <c r="B21" s="2813"/>
      <c r="C21" s="2724" t="s">
        <v>303</v>
      </c>
      <c r="D21" s="2109" t="s">
        <v>2313</v>
      </c>
      <c r="E21" s="2449">
        <v>287164.00300000003</v>
      </c>
      <c r="F21" s="1965"/>
      <c r="G21" s="2715">
        <v>0.3</v>
      </c>
      <c r="H21" s="1965"/>
      <c r="I21" s="2632" t="s">
        <v>2056</v>
      </c>
      <c r="J21" s="1963"/>
      <c r="K21" s="2672" t="s">
        <v>2331</v>
      </c>
    </row>
    <row r="22" spans="1:11" ht="43.5" customHeight="1" x14ac:dyDescent="0.2">
      <c r="A22" s="2812" t="s">
        <v>2540</v>
      </c>
      <c r="B22" s="2813"/>
      <c r="C22" s="2724" t="s">
        <v>303</v>
      </c>
      <c r="D22" s="2109" t="s">
        <v>4172</v>
      </c>
      <c r="E22" s="2449">
        <v>137688</v>
      </c>
      <c r="F22" s="1965"/>
      <c r="G22" s="2715">
        <v>0.3</v>
      </c>
      <c r="H22" s="1965"/>
      <c r="I22" s="2632" t="s">
        <v>2057</v>
      </c>
      <c r="J22" s="1963"/>
      <c r="K22" s="2672" t="s">
        <v>2332</v>
      </c>
    </row>
    <row r="23" spans="1:11" ht="43.5" customHeight="1" x14ac:dyDescent="0.2">
      <c r="A23" s="2812" t="s">
        <v>1959</v>
      </c>
      <c r="B23" s="2813"/>
      <c r="C23" s="2724" t="s">
        <v>303</v>
      </c>
      <c r="D23" s="2109" t="s">
        <v>1960</v>
      </c>
      <c r="E23" s="2449">
        <v>67676.000799999994</v>
      </c>
      <c r="F23" s="1965"/>
      <c r="G23" s="2715">
        <v>0.3</v>
      </c>
      <c r="H23" s="1965"/>
      <c r="I23" s="2632" t="s">
        <v>2058</v>
      </c>
      <c r="J23" s="1963"/>
      <c r="K23" s="2672" t="s">
        <v>2320</v>
      </c>
    </row>
    <row r="24" spans="1:11" ht="48" customHeight="1" x14ac:dyDescent="0.2">
      <c r="A24" s="2815" t="s">
        <v>1962</v>
      </c>
      <c r="B24" s="2816"/>
      <c r="C24" s="2842" t="s">
        <v>303</v>
      </c>
      <c r="D24" s="2753" t="s">
        <v>1963</v>
      </c>
      <c r="E24" s="2469">
        <v>480616.0024</v>
      </c>
      <c r="F24" s="1957"/>
      <c r="G24" s="2720">
        <v>0.3</v>
      </c>
      <c r="H24" s="1957"/>
      <c r="I24" s="2634" t="s">
        <v>2059</v>
      </c>
      <c r="J24" s="1955"/>
      <c r="K24" s="2410" t="s">
        <v>2331</v>
      </c>
    </row>
    <row r="25" spans="1:11" ht="15" customHeight="1" x14ac:dyDescent="0.2"/>
    <row r="27" spans="1:11" x14ac:dyDescent="0.2">
      <c r="A27" s="2841" t="s">
        <v>2633</v>
      </c>
    </row>
  </sheetData>
  <mergeCells count="7">
    <mergeCell ref="I5:J5"/>
    <mergeCell ref="A19:D19"/>
    <mergeCell ref="A16:D16"/>
    <mergeCell ref="A17:D17"/>
    <mergeCell ref="A3:C3"/>
    <mergeCell ref="E5:F5"/>
    <mergeCell ref="G5:H5"/>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tabColor rgb="FFEB700B"/>
  </sheetPr>
  <dimension ref="A1:K27"/>
  <sheetViews>
    <sheetView showGridLines="0" view="pageBreakPreview" zoomScaleNormal="100" zoomScaleSheetLayoutView="100" workbookViewId="0">
      <selection activeCell="E7" sqref="E7"/>
    </sheetView>
  </sheetViews>
  <sheetFormatPr baseColWidth="10" defaultRowHeight="12.75" x14ac:dyDescent="0.2"/>
  <cols>
    <col min="1" max="1" width="42.7109375" customWidth="1"/>
    <col min="2" max="2" width="1.85546875" customWidth="1"/>
    <col min="3" max="3" width="15.7109375" customWidth="1"/>
    <col min="4" max="4" width="17.5703125" customWidth="1"/>
    <col min="5" max="5" width="13.140625" customWidth="1"/>
    <col min="6" max="6" width="5.7109375" customWidth="1"/>
    <col min="7" max="7" width="5.42578125" customWidth="1"/>
    <col min="8" max="8" width="3.5703125" customWidth="1"/>
    <col min="10" max="10" width="2.5703125" customWidth="1"/>
    <col min="11" max="11" width="24.140625" customWidth="1"/>
  </cols>
  <sheetData>
    <row r="1" spans="1:11" ht="15" x14ac:dyDescent="0.2">
      <c r="A1" s="2636" t="s">
        <v>2388</v>
      </c>
      <c r="B1" s="2636"/>
      <c r="C1" s="2650"/>
      <c r="D1" s="2650"/>
      <c r="E1" s="2650"/>
      <c r="F1" s="2650"/>
      <c r="G1" s="2650"/>
      <c r="H1" s="2755"/>
      <c r="I1" s="2755"/>
      <c r="J1" s="2755"/>
      <c r="K1" s="2783" t="s">
        <v>5138</v>
      </c>
    </row>
    <row r="2" spans="1:11" ht="15" x14ac:dyDescent="0.2">
      <c r="A2" s="2636" t="s">
        <v>2401</v>
      </c>
      <c r="B2" s="2636"/>
      <c r="C2" s="2595"/>
      <c r="D2" s="2595"/>
      <c r="E2" s="2595"/>
      <c r="F2" s="2595"/>
      <c r="G2" s="2595"/>
      <c r="H2" s="2504"/>
      <c r="I2" s="2504"/>
      <c r="J2" s="2504"/>
      <c r="K2" s="2504"/>
    </row>
    <row r="3" spans="1:11" ht="15" x14ac:dyDescent="0.2">
      <c r="A3" s="5996">
        <v>2013</v>
      </c>
      <c r="B3" s="5996"/>
      <c r="C3" s="5996"/>
      <c r="D3" s="2595"/>
      <c r="E3" s="2595"/>
      <c r="F3" s="2595"/>
      <c r="G3" s="2595"/>
      <c r="H3" s="2504"/>
      <c r="I3" s="2504"/>
      <c r="J3" s="2504"/>
      <c r="K3" s="2504"/>
    </row>
    <row r="4" spans="1:11" ht="14.25" customHeight="1" x14ac:dyDescent="0.2">
      <c r="A4" s="2504"/>
      <c r="B4" s="2504"/>
      <c r="C4" s="2504"/>
      <c r="D4" s="2504"/>
      <c r="E4" s="2504"/>
      <c r="F4" s="2504"/>
      <c r="G4" s="2504"/>
      <c r="H4" s="2504"/>
      <c r="I4" s="2504"/>
      <c r="J4" s="2504"/>
      <c r="K4" s="2504"/>
    </row>
    <row r="5" spans="1:11" ht="46.5" customHeight="1" x14ac:dyDescent="0.2">
      <c r="A5" s="2742" t="s">
        <v>181</v>
      </c>
      <c r="B5" s="2742"/>
      <c r="C5" s="2742" t="s">
        <v>21</v>
      </c>
      <c r="D5" s="2742" t="s">
        <v>29</v>
      </c>
      <c r="E5" s="5934" t="s">
        <v>119</v>
      </c>
      <c r="F5" s="5934"/>
      <c r="G5" s="5934" t="s">
        <v>182</v>
      </c>
      <c r="H5" s="5934"/>
      <c r="I5" s="5934" t="s">
        <v>20</v>
      </c>
      <c r="J5" s="5934"/>
      <c r="K5" s="2742" t="s">
        <v>30</v>
      </c>
    </row>
    <row r="6" spans="1:11" ht="40.5" customHeight="1" x14ac:dyDescent="0.2">
      <c r="A6" s="2812" t="s">
        <v>2545</v>
      </c>
      <c r="B6" s="2813"/>
      <c r="C6" s="2724" t="s">
        <v>303</v>
      </c>
      <c r="D6" s="2109" t="s">
        <v>462</v>
      </c>
      <c r="E6" s="2449">
        <v>189253</v>
      </c>
      <c r="F6" s="1965"/>
      <c r="G6" s="1966">
        <v>0.3</v>
      </c>
      <c r="H6" s="1965"/>
      <c r="I6" s="2632" t="s">
        <v>2060</v>
      </c>
      <c r="J6" s="1963"/>
      <c r="K6" s="2672" t="s">
        <v>2331</v>
      </c>
    </row>
    <row r="7" spans="1:11" ht="40.5" customHeight="1" x14ac:dyDescent="0.2">
      <c r="A7" s="2812" t="s">
        <v>2546</v>
      </c>
      <c r="B7" s="2813"/>
      <c r="C7" s="2724" t="s">
        <v>303</v>
      </c>
      <c r="D7" s="2724" t="s">
        <v>303</v>
      </c>
      <c r="E7" s="2449">
        <v>90363.002399999998</v>
      </c>
      <c r="F7" s="1965"/>
      <c r="G7" s="2715">
        <v>0.3</v>
      </c>
      <c r="H7" s="1965"/>
      <c r="I7" s="2632" t="s">
        <v>2061</v>
      </c>
      <c r="J7" s="1963"/>
      <c r="K7" s="2672" t="s">
        <v>2331</v>
      </c>
    </row>
    <row r="8" spans="1:11" ht="40.5" customHeight="1" x14ac:dyDescent="0.2">
      <c r="A8" s="2812" t="s">
        <v>1967</v>
      </c>
      <c r="B8" s="2813"/>
      <c r="C8" s="2724" t="s">
        <v>303</v>
      </c>
      <c r="D8" s="2109" t="s">
        <v>497</v>
      </c>
      <c r="E8" s="2449">
        <v>122075.9988</v>
      </c>
      <c r="F8" s="1965"/>
      <c r="G8" s="2715">
        <v>0.3</v>
      </c>
      <c r="H8" s="1965"/>
      <c r="I8" s="2632" t="s">
        <v>2062</v>
      </c>
      <c r="J8" s="1963"/>
      <c r="K8" s="2672" t="s">
        <v>2331</v>
      </c>
    </row>
    <row r="9" spans="1:11" ht="40.5" customHeight="1" x14ac:dyDescent="0.2">
      <c r="A9" s="2812" t="s">
        <v>2543</v>
      </c>
      <c r="B9" s="2813"/>
      <c r="C9" s="2724" t="s">
        <v>303</v>
      </c>
      <c r="D9" s="2724" t="s">
        <v>1382</v>
      </c>
      <c r="E9" s="2449">
        <v>90670</v>
      </c>
      <c r="F9" s="1965"/>
      <c r="G9" s="2715">
        <v>0.3</v>
      </c>
      <c r="H9" s="1965"/>
      <c r="I9" s="2632" t="s">
        <v>2063</v>
      </c>
      <c r="J9" s="1963"/>
      <c r="K9" s="2672" t="s">
        <v>2331</v>
      </c>
    </row>
    <row r="10" spans="1:11" ht="40.5" customHeight="1" x14ac:dyDescent="0.2">
      <c r="A10" s="2812" t="s">
        <v>1970</v>
      </c>
      <c r="B10" s="2813"/>
      <c r="C10" s="2724" t="s">
        <v>303</v>
      </c>
      <c r="D10" s="2724" t="s">
        <v>1382</v>
      </c>
      <c r="E10" s="2449">
        <v>115752</v>
      </c>
      <c r="F10" s="1965"/>
      <c r="G10" s="2715">
        <v>0.3</v>
      </c>
      <c r="H10" s="1965"/>
      <c r="I10" s="2632" t="s">
        <v>2064</v>
      </c>
      <c r="J10" s="1963"/>
      <c r="K10" s="2672" t="s">
        <v>2331</v>
      </c>
    </row>
    <row r="11" spans="1:11" ht="40.5" customHeight="1" x14ac:dyDescent="0.2">
      <c r="A11" s="2812" t="s">
        <v>1972</v>
      </c>
      <c r="B11" s="2813"/>
      <c r="C11" s="2724" t="s">
        <v>303</v>
      </c>
      <c r="D11" s="2724" t="s">
        <v>1382</v>
      </c>
      <c r="E11" s="2449">
        <v>66186.004000000001</v>
      </c>
      <c r="F11" s="1965"/>
      <c r="G11" s="2715">
        <v>0.3</v>
      </c>
      <c r="H11" s="1965"/>
      <c r="I11" s="2632" t="s">
        <v>2065</v>
      </c>
      <c r="J11" s="1963"/>
      <c r="K11" s="2672" t="s">
        <v>2331</v>
      </c>
    </row>
    <row r="12" spans="1:11" ht="40.5" customHeight="1" x14ac:dyDescent="0.2">
      <c r="A12" s="2812" t="s">
        <v>1974</v>
      </c>
      <c r="B12" s="2813"/>
      <c r="C12" s="2724" t="s">
        <v>303</v>
      </c>
      <c r="D12" s="2724" t="s">
        <v>1382</v>
      </c>
      <c r="E12" s="2449">
        <v>128561</v>
      </c>
      <c r="F12" s="1965"/>
      <c r="G12" s="2715">
        <v>0.3</v>
      </c>
      <c r="H12" s="1965"/>
      <c r="I12" s="2632" t="s">
        <v>2066</v>
      </c>
      <c r="J12" s="1963"/>
      <c r="K12" s="2672" t="s">
        <v>2333</v>
      </c>
    </row>
    <row r="13" spans="1:11" ht="40.5" customHeight="1" x14ac:dyDescent="0.2">
      <c r="A13" s="2812" t="s">
        <v>1980</v>
      </c>
      <c r="B13" s="2813"/>
      <c r="C13" s="2334" t="s">
        <v>2630</v>
      </c>
      <c r="D13" s="2109" t="s">
        <v>1981</v>
      </c>
      <c r="E13" s="2449">
        <v>112818.004</v>
      </c>
      <c r="F13" s="1965"/>
      <c r="G13" s="2715">
        <v>0.35</v>
      </c>
      <c r="H13" s="1965"/>
      <c r="I13" s="2632" t="s">
        <v>2067</v>
      </c>
      <c r="J13" s="1963"/>
      <c r="K13" s="2672" t="s">
        <v>2331</v>
      </c>
    </row>
    <row r="14" spans="1:11" ht="40.5" customHeight="1" x14ac:dyDescent="0.2">
      <c r="A14" s="2812" t="s">
        <v>1983</v>
      </c>
      <c r="B14" s="2813"/>
      <c r="C14" s="2334" t="s">
        <v>2603</v>
      </c>
      <c r="D14" s="2109" t="s">
        <v>1860</v>
      </c>
      <c r="E14" s="2449">
        <v>94664.004000000001</v>
      </c>
      <c r="F14" s="1965"/>
      <c r="G14" s="2715">
        <v>0.35</v>
      </c>
      <c r="H14" s="1965"/>
      <c r="I14" s="2632" t="s">
        <v>2068</v>
      </c>
      <c r="J14" s="1963"/>
      <c r="K14" s="2672" t="s">
        <v>2331</v>
      </c>
    </row>
    <row r="15" spans="1:11" ht="40.5" customHeight="1" x14ac:dyDescent="0.2">
      <c r="A15" s="2812" t="s">
        <v>1985</v>
      </c>
      <c r="B15" s="2813"/>
      <c r="C15" s="2334" t="s">
        <v>2603</v>
      </c>
      <c r="D15" s="2109" t="s">
        <v>1981</v>
      </c>
      <c r="E15" s="2449">
        <v>168920.99799999999</v>
      </c>
      <c r="F15" s="1965"/>
      <c r="G15" s="2715">
        <v>0.35</v>
      </c>
      <c r="H15" s="1965"/>
      <c r="I15" s="2632" t="s">
        <v>2069</v>
      </c>
      <c r="J15" s="1963"/>
      <c r="K15" s="2672" t="s">
        <v>2332</v>
      </c>
    </row>
    <row r="16" spans="1:11" ht="40.5" customHeight="1" x14ac:dyDescent="0.2">
      <c r="A16" s="2812" t="s">
        <v>1987</v>
      </c>
      <c r="B16" s="2813"/>
      <c r="C16" s="2334" t="s">
        <v>2603</v>
      </c>
      <c r="D16" s="2109" t="s">
        <v>1981</v>
      </c>
      <c r="E16" s="2449">
        <v>144588.00279999999</v>
      </c>
      <c r="F16" s="1965"/>
      <c r="G16" s="2715">
        <v>0.35</v>
      </c>
      <c r="H16" s="1965"/>
      <c r="I16" s="2632" t="s">
        <v>2070</v>
      </c>
      <c r="J16" s="1963"/>
      <c r="K16" s="2672" t="s">
        <v>2331</v>
      </c>
    </row>
    <row r="17" spans="1:11" ht="40.5" customHeight="1" x14ac:dyDescent="0.2">
      <c r="A17" s="2812" t="s">
        <v>1992</v>
      </c>
      <c r="B17" s="2813"/>
      <c r="C17" s="2334" t="s">
        <v>2603</v>
      </c>
      <c r="D17" s="2109" t="s">
        <v>1990</v>
      </c>
      <c r="E17" s="2449">
        <v>203567.99979999999</v>
      </c>
      <c r="F17" s="1965"/>
      <c r="G17" s="2715">
        <v>0.35</v>
      </c>
      <c r="H17" s="1965"/>
      <c r="I17" s="2632" t="s">
        <v>2071</v>
      </c>
      <c r="J17" s="1963"/>
      <c r="K17" s="2743" t="s">
        <v>2331</v>
      </c>
    </row>
    <row r="18" spans="1:11" ht="42.75" customHeight="1" x14ac:dyDescent="0.2">
      <c r="A18" s="2815" t="s">
        <v>1994</v>
      </c>
      <c r="B18" s="2816"/>
      <c r="C18" s="2842" t="s">
        <v>312</v>
      </c>
      <c r="D18" s="2753" t="s">
        <v>1995</v>
      </c>
      <c r="E18" s="2469">
        <v>77680.003200000006</v>
      </c>
      <c r="F18" s="1957"/>
      <c r="G18" s="2720">
        <v>0.35</v>
      </c>
      <c r="H18" s="1957"/>
      <c r="I18" s="2634" t="s">
        <v>2072</v>
      </c>
      <c r="J18" s="1955"/>
      <c r="K18" s="2410" t="s">
        <v>2334</v>
      </c>
    </row>
    <row r="19" spans="1:11" ht="15" customHeight="1" x14ac:dyDescent="0.2"/>
    <row r="20" spans="1:11" ht="15" customHeight="1" x14ac:dyDescent="0.2"/>
    <row r="21" spans="1:11" ht="15" customHeight="1" x14ac:dyDescent="0.2">
      <c r="A21" s="2841" t="s">
        <v>2599</v>
      </c>
    </row>
    <row r="22" spans="1:11" ht="42.75" customHeight="1" x14ac:dyDescent="0.2"/>
    <row r="23" spans="1:11" ht="42.75" customHeight="1" x14ac:dyDescent="0.2"/>
    <row r="24" spans="1:11" ht="42.75" customHeight="1" x14ac:dyDescent="0.2"/>
    <row r="25" spans="1:11" ht="42.75" customHeight="1" x14ac:dyDescent="0.2"/>
    <row r="26" spans="1:11" ht="42.75" customHeight="1" x14ac:dyDescent="0.2"/>
    <row r="27" spans="1:11" ht="42.75" customHeight="1" x14ac:dyDescent="0.2"/>
  </sheetData>
  <mergeCells count="4">
    <mergeCell ref="A3:C3"/>
    <mergeCell ref="E5:F5"/>
    <mergeCell ref="G5:H5"/>
    <mergeCell ref="I5:J5"/>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130"/>
  <sheetViews>
    <sheetView topLeftCell="A49" workbookViewId="0"/>
  </sheetViews>
  <sheetFormatPr baseColWidth="10" defaultColWidth="14.28515625" defaultRowHeight="15.75" x14ac:dyDescent="0.25"/>
  <cols>
    <col min="1" max="1" width="2.85546875" style="3" customWidth="1"/>
    <col min="2" max="2" width="14.7109375" style="3" customWidth="1"/>
    <col min="3" max="3" width="110.42578125" style="10" customWidth="1"/>
    <col min="4" max="4" width="11.42578125" style="3" customWidth="1"/>
    <col min="5" max="16384" width="14.28515625" style="3"/>
  </cols>
  <sheetData>
    <row r="1" spans="1:4" ht="33" customHeight="1" x14ac:dyDescent="0.25">
      <c r="A1" s="2"/>
      <c r="B1" s="2"/>
      <c r="C1" s="2" t="s">
        <v>166</v>
      </c>
    </row>
    <row r="2" spans="1:4" ht="18" customHeight="1" x14ac:dyDescent="0.25">
      <c r="A2" s="4"/>
      <c r="B2" s="4"/>
      <c r="C2" s="5" t="s">
        <v>32</v>
      </c>
      <c r="D2" s="6"/>
    </row>
    <row r="3" spans="1:4" ht="18" customHeight="1" x14ac:dyDescent="0.25">
      <c r="A3" s="4"/>
      <c r="B3" s="4"/>
      <c r="C3" s="5" t="s">
        <v>22</v>
      </c>
      <c r="D3" s="6"/>
    </row>
    <row r="4" spans="1:4" ht="18" customHeight="1" x14ac:dyDescent="0.25">
      <c r="A4" s="4"/>
      <c r="B4" s="4"/>
      <c r="C4" s="7" t="s">
        <v>41</v>
      </c>
      <c r="D4" s="6"/>
    </row>
    <row r="5" spans="1:4" ht="18" customHeight="1" x14ac:dyDescent="0.25">
      <c r="A5" s="4"/>
      <c r="B5" s="4"/>
      <c r="C5" s="8" t="s">
        <v>42</v>
      </c>
      <c r="D5" s="6"/>
    </row>
    <row r="6" spans="1:4" ht="18" customHeight="1" x14ac:dyDescent="0.25">
      <c r="A6" s="4"/>
      <c r="B6" s="4"/>
      <c r="C6" s="5" t="s">
        <v>204</v>
      </c>
      <c r="D6" s="6"/>
    </row>
    <row r="7" spans="1:4" x14ac:dyDescent="0.25">
      <c r="A7" s="4"/>
      <c r="B7" s="4"/>
      <c r="C7" s="5" t="s">
        <v>155</v>
      </c>
      <c r="D7" s="6"/>
    </row>
    <row r="8" spans="1:4" x14ac:dyDescent="0.25">
      <c r="A8" s="4"/>
      <c r="B8" s="4"/>
      <c r="C8" s="5" t="s">
        <v>156</v>
      </c>
      <c r="D8" s="6"/>
    </row>
    <row r="9" spans="1:4" x14ac:dyDescent="0.25">
      <c r="A9" s="4"/>
      <c r="B9" s="4"/>
      <c r="C9" s="5" t="s">
        <v>157</v>
      </c>
      <c r="D9" s="6"/>
    </row>
    <row r="10" spans="1:4" ht="18" customHeight="1" x14ac:dyDescent="0.25">
      <c r="A10" s="4"/>
      <c r="B10" s="4"/>
      <c r="C10" s="7" t="s">
        <v>43</v>
      </c>
      <c r="D10" s="6"/>
    </row>
    <row r="11" spans="1:4" ht="18" customHeight="1" x14ac:dyDescent="0.25">
      <c r="A11" s="4"/>
      <c r="B11" s="4"/>
      <c r="C11" s="7" t="s">
        <v>244</v>
      </c>
      <c r="D11" s="6"/>
    </row>
    <row r="12" spans="1:4" ht="18" customHeight="1" x14ac:dyDescent="0.25">
      <c r="A12" s="4"/>
      <c r="B12" s="4"/>
      <c r="C12" s="5" t="s">
        <v>96</v>
      </c>
      <c r="D12" s="6"/>
    </row>
    <row r="13" spans="1:4" ht="18" customHeight="1" x14ac:dyDescent="0.25">
      <c r="A13" s="4"/>
      <c r="B13" s="4"/>
      <c r="C13" s="5" t="s">
        <v>97</v>
      </c>
      <c r="D13" s="6"/>
    </row>
    <row r="14" spans="1:4" ht="18" customHeight="1" x14ac:dyDescent="0.25">
      <c r="A14" s="4"/>
      <c r="B14" s="4"/>
      <c r="C14" s="5" t="s">
        <v>98</v>
      </c>
      <c r="D14" s="6"/>
    </row>
    <row r="15" spans="1:4" ht="18" customHeight="1" x14ac:dyDescent="0.25">
      <c r="A15" s="4"/>
      <c r="B15" s="4"/>
      <c r="C15" s="5" t="s">
        <v>99</v>
      </c>
      <c r="D15" s="6"/>
    </row>
    <row r="16" spans="1:4" ht="18" customHeight="1" x14ac:dyDescent="0.25">
      <c r="A16" s="4"/>
      <c r="B16" s="4"/>
      <c r="C16" s="7" t="s">
        <v>153</v>
      </c>
      <c r="D16" s="6"/>
    </row>
    <row r="17" spans="1:4" ht="18" customHeight="1" x14ac:dyDescent="0.25">
      <c r="A17" s="4"/>
      <c r="B17" s="4"/>
      <c r="C17" s="8" t="s">
        <v>154</v>
      </c>
      <c r="D17" s="6"/>
    </row>
    <row r="18" spans="1:4" ht="18" customHeight="1" x14ac:dyDescent="0.25">
      <c r="A18" s="4"/>
      <c r="B18" s="4"/>
      <c r="C18" s="5" t="s">
        <v>158</v>
      </c>
      <c r="D18" s="6"/>
    </row>
    <row r="19" spans="1:4" ht="18" customHeight="1" x14ac:dyDescent="0.25">
      <c r="A19" s="4"/>
      <c r="B19" s="4"/>
      <c r="C19" s="5" t="s">
        <v>159</v>
      </c>
      <c r="D19" s="6"/>
    </row>
    <row r="20" spans="1:4" ht="18" customHeight="1" x14ac:dyDescent="0.25">
      <c r="A20" s="4"/>
      <c r="B20" s="4"/>
      <c r="C20" s="5" t="s">
        <v>160</v>
      </c>
      <c r="D20" s="6"/>
    </row>
    <row r="21" spans="1:4" ht="18" customHeight="1" x14ac:dyDescent="0.25">
      <c r="A21" s="4"/>
      <c r="B21" s="4"/>
      <c r="C21" s="5" t="s">
        <v>161</v>
      </c>
      <c r="D21" s="6"/>
    </row>
    <row r="22" spans="1:4" ht="18" customHeight="1" x14ac:dyDescent="0.25">
      <c r="A22" s="4"/>
      <c r="B22" s="4"/>
      <c r="C22" s="8" t="s">
        <v>37</v>
      </c>
      <c r="D22" s="6"/>
    </row>
    <row r="23" spans="1:4" ht="18" customHeight="1" x14ac:dyDescent="0.25">
      <c r="A23" s="4"/>
      <c r="B23" s="4"/>
      <c r="C23" s="5" t="s">
        <v>55</v>
      </c>
      <c r="D23" s="6"/>
    </row>
    <row r="24" spans="1:4" ht="18" customHeight="1" x14ac:dyDescent="0.25">
      <c r="A24" s="4"/>
      <c r="B24" s="4"/>
      <c r="C24" s="5" t="s">
        <v>56</v>
      </c>
      <c r="D24" s="6"/>
    </row>
    <row r="25" spans="1:4" ht="18" customHeight="1" x14ac:dyDescent="0.25">
      <c r="A25" s="4"/>
      <c r="B25" s="4"/>
      <c r="C25" s="5" t="s">
        <v>57</v>
      </c>
      <c r="D25" s="6"/>
    </row>
    <row r="26" spans="1:4" ht="18" customHeight="1" x14ac:dyDescent="0.25">
      <c r="A26" s="4"/>
      <c r="B26" s="4"/>
      <c r="C26" s="5" t="s">
        <v>58</v>
      </c>
      <c r="D26" s="6"/>
    </row>
    <row r="27" spans="1:4" ht="18" customHeight="1" x14ac:dyDescent="0.25">
      <c r="A27" s="4"/>
      <c r="B27" s="4"/>
      <c r="C27" s="7" t="s">
        <v>38</v>
      </c>
      <c r="D27" s="6"/>
    </row>
    <row r="28" spans="1:4" ht="18" customHeight="1" x14ac:dyDescent="0.25">
      <c r="A28" s="4"/>
      <c r="B28" s="4"/>
      <c r="C28" s="8" t="s">
        <v>162</v>
      </c>
      <c r="D28" s="6"/>
    </row>
    <row r="29" spans="1:4" ht="18" customHeight="1" x14ac:dyDescent="0.25">
      <c r="A29" s="4"/>
      <c r="B29" s="4"/>
      <c r="C29" s="8" t="s">
        <v>108</v>
      </c>
      <c r="D29" s="6"/>
    </row>
    <row r="30" spans="1:4" ht="18" customHeight="1" x14ac:dyDescent="0.25">
      <c r="A30" s="4"/>
      <c r="B30" s="4"/>
      <c r="C30" s="5" t="s">
        <v>62</v>
      </c>
      <c r="D30" s="6"/>
    </row>
    <row r="31" spans="1:4" ht="18" customHeight="1" x14ac:dyDescent="0.25">
      <c r="A31" s="4"/>
      <c r="B31" s="4"/>
      <c r="C31" s="5" t="s">
        <v>63</v>
      </c>
      <c r="D31" s="6"/>
    </row>
    <row r="32" spans="1:4" ht="18" customHeight="1" x14ac:dyDescent="0.25">
      <c r="A32" s="4"/>
      <c r="B32" s="4"/>
      <c r="C32" s="5" t="s">
        <v>64</v>
      </c>
      <c r="D32" s="6"/>
    </row>
    <row r="33" spans="1:4" ht="18" customHeight="1" x14ac:dyDescent="0.25">
      <c r="A33" s="4"/>
      <c r="B33" s="4"/>
      <c r="C33" s="5" t="s">
        <v>65</v>
      </c>
      <c r="D33" s="6"/>
    </row>
    <row r="34" spans="1:4" ht="18" customHeight="1" x14ac:dyDescent="0.25">
      <c r="A34" s="4"/>
      <c r="B34" s="4"/>
      <c r="C34" s="8" t="s">
        <v>147</v>
      </c>
      <c r="D34" s="6"/>
    </row>
    <row r="35" spans="1:4" ht="18" customHeight="1" x14ac:dyDescent="0.25">
      <c r="A35" s="4"/>
      <c r="B35" s="4"/>
      <c r="C35" s="8" t="s">
        <v>19</v>
      </c>
      <c r="D35" s="6"/>
    </row>
    <row r="36" spans="1:4" ht="18" customHeight="1" x14ac:dyDescent="0.25">
      <c r="A36" s="4"/>
      <c r="B36" s="4"/>
      <c r="C36" s="5" t="s">
        <v>74</v>
      </c>
      <c r="D36" s="6"/>
    </row>
    <row r="37" spans="1:4" ht="18" customHeight="1" x14ac:dyDescent="0.25">
      <c r="A37" s="4"/>
      <c r="B37" s="4"/>
      <c r="C37" s="5" t="s">
        <v>75</v>
      </c>
      <c r="D37" s="6"/>
    </row>
    <row r="38" spans="1:4" ht="18" customHeight="1" x14ac:dyDescent="0.25">
      <c r="A38" s="4"/>
      <c r="B38" s="4"/>
      <c r="C38" s="5" t="s">
        <v>76</v>
      </c>
      <c r="D38" s="6"/>
    </row>
    <row r="39" spans="1:4" ht="18" customHeight="1" x14ac:dyDescent="0.25">
      <c r="A39" s="4"/>
      <c r="B39" s="4"/>
      <c r="C39" s="5" t="s">
        <v>77</v>
      </c>
      <c r="D39" s="6"/>
    </row>
    <row r="40" spans="1:4" ht="18" customHeight="1" x14ac:dyDescent="0.25">
      <c r="A40" s="4"/>
      <c r="B40" s="4"/>
      <c r="C40" s="8" t="s">
        <v>116</v>
      </c>
      <c r="D40" s="6"/>
    </row>
    <row r="41" spans="1:4" ht="18" customHeight="1" x14ac:dyDescent="0.25">
      <c r="A41" s="4"/>
      <c r="B41" s="4"/>
      <c r="C41" s="8" t="s">
        <v>149</v>
      </c>
      <c r="D41" s="6"/>
    </row>
    <row r="42" spans="1:4" ht="18" customHeight="1" x14ac:dyDescent="0.25">
      <c r="A42" s="4"/>
      <c r="B42" s="4"/>
      <c r="C42" s="5" t="s">
        <v>68</v>
      </c>
      <c r="D42" s="6"/>
    </row>
    <row r="43" spans="1:4" ht="18" customHeight="1" x14ac:dyDescent="0.25">
      <c r="A43" s="4"/>
      <c r="B43" s="4"/>
      <c r="C43" s="5" t="s">
        <v>69</v>
      </c>
      <c r="D43" s="6"/>
    </row>
    <row r="44" spans="1:4" ht="18" customHeight="1" x14ac:dyDescent="0.25">
      <c r="A44" s="4"/>
      <c r="B44" s="4"/>
      <c r="C44" s="5" t="s">
        <v>70</v>
      </c>
      <c r="D44" s="6"/>
    </row>
    <row r="45" spans="1:4" ht="18" customHeight="1" x14ac:dyDescent="0.25">
      <c r="A45" s="4"/>
      <c r="B45" s="4"/>
      <c r="C45" s="5" t="s">
        <v>71</v>
      </c>
      <c r="D45" s="6"/>
    </row>
    <row r="46" spans="1:4" ht="18" customHeight="1" x14ac:dyDescent="0.25">
      <c r="A46" s="4"/>
      <c r="B46" s="4"/>
      <c r="C46" s="8" t="s">
        <v>163</v>
      </c>
      <c r="D46" s="6"/>
    </row>
    <row r="47" spans="1:4" ht="18" customHeight="1" x14ac:dyDescent="0.25">
      <c r="A47" s="4"/>
      <c r="B47" s="4"/>
      <c r="C47" s="8" t="s">
        <v>122</v>
      </c>
      <c r="D47" s="6"/>
    </row>
    <row r="48" spans="1:4" ht="18" customHeight="1" x14ac:dyDescent="0.25">
      <c r="A48" s="4"/>
      <c r="B48" s="4"/>
      <c r="C48" s="5" t="s">
        <v>120</v>
      </c>
      <c r="D48" s="6"/>
    </row>
    <row r="49" spans="1:4" ht="18" customHeight="1" x14ac:dyDescent="0.25">
      <c r="A49" s="4"/>
      <c r="B49" s="4"/>
      <c r="C49" s="5" t="s">
        <v>121</v>
      </c>
      <c r="D49" s="6"/>
    </row>
    <row r="50" spans="1:4" ht="18" customHeight="1" x14ac:dyDescent="0.25">
      <c r="A50" s="4"/>
      <c r="B50" s="4"/>
      <c r="C50" s="5" t="s">
        <v>123</v>
      </c>
      <c r="D50" s="6"/>
    </row>
    <row r="51" spans="1:4" ht="18" customHeight="1" x14ac:dyDescent="0.25">
      <c r="A51" s="4"/>
      <c r="B51" s="4"/>
      <c r="C51" s="5" t="s">
        <v>124</v>
      </c>
      <c r="D51" s="6"/>
    </row>
    <row r="52" spans="1:4" ht="18" customHeight="1" x14ac:dyDescent="0.25">
      <c r="A52" s="4"/>
      <c r="B52" s="4"/>
      <c r="C52" s="5" t="s">
        <v>125</v>
      </c>
      <c r="D52" s="6"/>
    </row>
    <row r="53" spans="1:4" ht="18" customHeight="1" x14ac:dyDescent="0.25">
      <c r="A53" s="4"/>
      <c r="B53" s="4"/>
      <c r="C53" s="5" t="s">
        <v>79</v>
      </c>
      <c r="D53" s="6"/>
    </row>
    <row r="54" spans="1:4" ht="18" customHeight="1" x14ac:dyDescent="0.25">
      <c r="A54" s="4"/>
      <c r="B54" s="4"/>
      <c r="C54" s="5" t="s">
        <v>80</v>
      </c>
      <c r="D54" s="6"/>
    </row>
    <row r="55" spans="1:4" ht="18" customHeight="1" x14ac:dyDescent="0.25">
      <c r="A55" s="4"/>
      <c r="B55" s="4"/>
      <c r="C55" s="5" t="s">
        <v>81</v>
      </c>
      <c r="D55" s="6"/>
    </row>
    <row r="56" spans="1:4" ht="18" customHeight="1" x14ac:dyDescent="0.25">
      <c r="A56" s="4"/>
      <c r="B56" s="4"/>
      <c r="C56" s="5" t="s">
        <v>82</v>
      </c>
      <c r="D56" s="6"/>
    </row>
    <row r="57" spans="1:4" ht="18" customHeight="1" x14ac:dyDescent="0.25">
      <c r="A57" s="4"/>
      <c r="B57" s="4"/>
      <c r="C57" s="5" t="s">
        <v>83</v>
      </c>
      <c r="D57" s="6"/>
    </row>
    <row r="58" spans="1:4" ht="18" customHeight="1" x14ac:dyDescent="0.25">
      <c r="A58" s="4"/>
      <c r="B58" s="4"/>
      <c r="C58" s="5" t="s">
        <v>84</v>
      </c>
      <c r="D58" s="6"/>
    </row>
    <row r="59" spans="1:4" ht="18" customHeight="1" x14ac:dyDescent="0.25">
      <c r="A59" s="4"/>
      <c r="B59" s="4"/>
      <c r="C59" s="5" t="s">
        <v>85</v>
      </c>
      <c r="D59" s="6"/>
    </row>
    <row r="60" spans="1:4" ht="18" customHeight="1" x14ac:dyDescent="0.25">
      <c r="A60" s="4"/>
      <c r="B60" s="4"/>
      <c r="C60" s="5" t="s">
        <v>86</v>
      </c>
      <c r="D60" s="6"/>
    </row>
    <row r="61" spans="1:4" ht="18" customHeight="1" x14ac:dyDescent="0.25">
      <c r="A61" s="4"/>
      <c r="B61" s="4"/>
      <c r="C61" s="5" t="s">
        <v>87</v>
      </c>
      <c r="D61" s="6"/>
    </row>
    <row r="62" spans="1:4" ht="18" customHeight="1" x14ac:dyDescent="0.25">
      <c r="A62" s="4"/>
      <c r="B62" s="4"/>
      <c r="C62" s="5" t="s">
        <v>88</v>
      </c>
      <c r="D62" s="6"/>
    </row>
    <row r="63" spans="1:4" ht="18" customHeight="1" x14ac:dyDescent="0.25">
      <c r="A63" s="4"/>
      <c r="B63" s="4"/>
      <c r="C63" s="5" t="s">
        <v>89</v>
      </c>
      <c r="D63" s="6"/>
    </row>
    <row r="64" spans="1:4" ht="18" hidden="1" customHeight="1" x14ac:dyDescent="0.25">
      <c r="A64" s="4"/>
      <c r="B64" s="4"/>
      <c r="C64" s="5" t="s">
        <v>90</v>
      </c>
      <c r="D64" s="6"/>
    </row>
    <row r="65" spans="1:4" ht="18" hidden="1" customHeight="1" x14ac:dyDescent="0.25">
      <c r="A65" s="4"/>
      <c r="B65" s="4"/>
      <c r="C65" s="5" t="s">
        <v>91</v>
      </c>
      <c r="D65" s="6"/>
    </row>
    <row r="66" spans="1:4" ht="18" hidden="1" customHeight="1" x14ac:dyDescent="0.25">
      <c r="A66" s="4"/>
      <c r="B66" s="4"/>
      <c r="C66" s="5" t="s">
        <v>24</v>
      </c>
      <c r="D66" s="6"/>
    </row>
    <row r="67" spans="1:4" ht="18" hidden="1" customHeight="1" x14ac:dyDescent="0.25">
      <c r="A67" s="4"/>
      <c r="B67" s="4"/>
      <c r="C67" s="5" t="s">
        <v>117</v>
      </c>
      <c r="D67" s="6"/>
    </row>
    <row r="68" spans="1:4" ht="18" customHeight="1" x14ac:dyDescent="0.25">
      <c r="A68" s="4"/>
      <c r="B68" s="4"/>
      <c r="C68" s="8" t="s">
        <v>18</v>
      </c>
      <c r="D68" s="6"/>
    </row>
    <row r="69" spans="1:4" ht="18" customHeight="1" x14ac:dyDescent="0.25">
      <c r="A69" s="4"/>
      <c r="B69" s="4"/>
      <c r="C69" s="5" t="s">
        <v>72</v>
      </c>
      <c r="D69" s="6"/>
    </row>
    <row r="70" spans="1:4" ht="18" customHeight="1" x14ac:dyDescent="0.25">
      <c r="A70" s="4"/>
      <c r="B70" s="4"/>
      <c r="C70" s="5" t="s">
        <v>73</v>
      </c>
      <c r="D70" s="6"/>
    </row>
    <row r="71" spans="1:4" ht="18" customHeight="1" x14ac:dyDescent="0.25">
      <c r="A71" s="4"/>
      <c r="B71" s="4"/>
      <c r="C71" s="5" t="s">
        <v>118</v>
      </c>
      <c r="D71" s="6"/>
    </row>
    <row r="72" spans="1:4" ht="18" customHeight="1" x14ac:dyDescent="0.25">
      <c r="A72" s="4"/>
      <c r="B72" s="4"/>
      <c r="C72" s="5" t="s">
        <v>39</v>
      </c>
      <c r="D72" s="6"/>
    </row>
    <row r="73" spans="1:4" ht="18" customHeight="1" x14ac:dyDescent="0.25">
      <c r="A73" s="4"/>
      <c r="B73" s="4"/>
      <c r="C73" s="8" t="s">
        <v>164</v>
      </c>
      <c r="D73" s="6"/>
    </row>
    <row r="74" spans="1:4" ht="18" customHeight="1" x14ac:dyDescent="0.25">
      <c r="A74" s="4"/>
      <c r="B74" s="4"/>
      <c r="C74" s="8" t="s">
        <v>148</v>
      </c>
      <c r="D74" s="6"/>
    </row>
    <row r="75" spans="1:4" ht="18" customHeight="1" x14ac:dyDescent="0.25">
      <c r="A75" s="4"/>
      <c r="B75" s="4"/>
      <c r="C75" s="5" t="s">
        <v>114</v>
      </c>
      <c r="D75" s="6"/>
    </row>
    <row r="76" spans="1:4" ht="18" customHeight="1" x14ac:dyDescent="0.25">
      <c r="A76" s="4"/>
      <c r="B76" s="4"/>
      <c r="C76" s="5" t="s">
        <v>143</v>
      </c>
      <c r="D76" s="6"/>
    </row>
    <row r="77" spans="1:4" ht="18" customHeight="1" x14ac:dyDescent="0.25">
      <c r="A77" s="4"/>
      <c r="B77" s="4"/>
      <c r="C77" s="8" t="s">
        <v>165</v>
      </c>
      <c r="D77" s="6"/>
    </row>
    <row r="78" spans="1:4" ht="18" customHeight="1" x14ac:dyDescent="0.25">
      <c r="A78" s="4"/>
      <c r="B78" s="4"/>
      <c r="C78" s="5" t="s">
        <v>144</v>
      </c>
      <c r="D78" s="6"/>
    </row>
    <row r="79" spans="1:4" ht="18" customHeight="1" x14ac:dyDescent="0.25">
      <c r="A79" s="4"/>
      <c r="B79" s="4"/>
      <c r="C79" s="5" t="s">
        <v>145</v>
      </c>
      <c r="D79" s="6"/>
    </row>
    <row r="80" spans="1:4" ht="18" customHeight="1" x14ac:dyDescent="0.25">
      <c r="A80" s="4"/>
      <c r="B80" s="4"/>
      <c r="C80" s="5" t="s">
        <v>146</v>
      </c>
      <c r="D80" s="6"/>
    </row>
    <row r="81" spans="1:4" ht="18" customHeight="1" x14ac:dyDescent="0.25">
      <c r="A81" s="4"/>
      <c r="B81" s="4"/>
      <c r="C81" s="8" t="s">
        <v>100</v>
      </c>
      <c r="D81" s="6"/>
    </row>
    <row r="82" spans="1:4" ht="18" customHeight="1" x14ac:dyDescent="0.25">
      <c r="A82" s="4"/>
      <c r="B82" s="4"/>
      <c r="C82" s="5" t="s">
        <v>59</v>
      </c>
      <c r="D82" s="6"/>
    </row>
    <row r="83" spans="1:4" ht="18" customHeight="1" x14ac:dyDescent="0.25">
      <c r="A83" s="4"/>
      <c r="B83" s="4"/>
      <c r="C83" s="5" t="s">
        <v>40</v>
      </c>
      <c r="D83" s="6"/>
    </row>
    <row r="84" spans="1:4" ht="18" customHeight="1" x14ac:dyDescent="0.25">
      <c r="A84" s="4"/>
      <c r="B84" s="4"/>
      <c r="C84" s="5" t="s">
        <v>60</v>
      </c>
      <c r="D84" s="6"/>
    </row>
    <row r="85" spans="1:4" ht="18" customHeight="1" x14ac:dyDescent="0.25">
      <c r="A85" s="4"/>
      <c r="B85" s="4"/>
      <c r="C85" s="5" t="s">
        <v>61</v>
      </c>
      <c r="D85" s="6"/>
    </row>
    <row r="86" spans="1:4" ht="18" customHeight="1" x14ac:dyDescent="0.25">
      <c r="A86" s="4"/>
      <c r="B86" s="4"/>
      <c r="C86" s="5" t="s">
        <v>66</v>
      </c>
      <c r="D86" s="6"/>
    </row>
    <row r="87" spans="1:4" ht="18" customHeight="1" x14ac:dyDescent="0.25">
      <c r="A87" s="4"/>
      <c r="B87" s="4"/>
      <c r="C87" s="5" t="s">
        <v>67</v>
      </c>
      <c r="D87" s="6"/>
    </row>
    <row r="88" spans="1:4" ht="18" customHeight="1" x14ac:dyDescent="0.25">
      <c r="A88" s="4"/>
      <c r="B88" s="4"/>
      <c r="C88" s="5" t="s">
        <v>94</v>
      </c>
      <c r="D88" s="6"/>
    </row>
    <row r="89" spans="1:4" ht="18" customHeight="1" x14ac:dyDescent="0.25">
      <c r="A89" s="4"/>
      <c r="B89" s="4"/>
      <c r="C89" s="5" t="s">
        <v>95</v>
      </c>
      <c r="D89" s="6"/>
    </row>
    <row r="90" spans="1:4" ht="18" customHeight="1" x14ac:dyDescent="0.25">
      <c r="A90" s="4"/>
      <c r="B90" s="4"/>
      <c r="C90" s="5" t="s">
        <v>131</v>
      </c>
      <c r="D90" s="6"/>
    </row>
    <row r="91" spans="1:4" ht="18" customHeight="1" x14ac:dyDescent="0.25">
      <c r="A91" s="4"/>
      <c r="B91" s="4"/>
      <c r="C91" s="5" t="s">
        <v>132</v>
      </c>
      <c r="D91" s="6"/>
    </row>
    <row r="92" spans="1:4" ht="18" customHeight="1" x14ac:dyDescent="0.25">
      <c r="A92" s="4"/>
      <c r="B92" s="4"/>
      <c r="C92" s="5" t="s">
        <v>133</v>
      </c>
      <c r="D92" s="6"/>
    </row>
    <row r="93" spans="1:4" ht="18" customHeight="1" x14ac:dyDescent="0.25">
      <c r="A93" s="4"/>
      <c r="B93" s="4"/>
      <c r="C93" s="5" t="s">
        <v>134</v>
      </c>
      <c r="D93" s="6"/>
    </row>
    <row r="94" spans="1:4" ht="18" customHeight="1" x14ac:dyDescent="0.25">
      <c r="A94" s="4"/>
      <c r="B94" s="4"/>
      <c r="C94" s="5" t="s">
        <v>135</v>
      </c>
      <c r="D94" s="6"/>
    </row>
    <row r="95" spans="1:4" x14ac:dyDescent="0.25">
      <c r="B95" s="4"/>
      <c r="C95" s="5" t="s">
        <v>78</v>
      </c>
    </row>
    <row r="96" spans="1:4" x14ac:dyDescent="0.25">
      <c r="B96" s="4"/>
      <c r="C96" s="5" t="s">
        <v>140</v>
      </c>
    </row>
    <row r="97" spans="2:3" x14ac:dyDescent="0.25">
      <c r="B97" s="4"/>
      <c r="C97" s="5" t="s">
        <v>141</v>
      </c>
    </row>
    <row r="98" spans="2:3" x14ac:dyDescent="0.25">
      <c r="B98" s="4"/>
      <c r="C98" s="5" t="s">
        <v>142</v>
      </c>
    </row>
    <row r="99" spans="2:3" x14ac:dyDescent="0.25">
      <c r="C99" s="9"/>
    </row>
    <row r="100" spans="2:3" x14ac:dyDescent="0.25">
      <c r="C100" s="9"/>
    </row>
    <row r="101" spans="2:3" x14ac:dyDescent="0.25">
      <c r="C101" s="9"/>
    </row>
    <row r="102" spans="2:3" x14ac:dyDescent="0.25">
      <c r="C102" s="9"/>
    </row>
    <row r="103" spans="2:3" x14ac:dyDescent="0.25">
      <c r="C103" s="9"/>
    </row>
    <row r="104" spans="2:3" x14ac:dyDescent="0.25">
      <c r="C104" s="9"/>
    </row>
    <row r="105" spans="2:3" x14ac:dyDescent="0.25">
      <c r="C105" s="9"/>
    </row>
    <row r="106" spans="2:3" x14ac:dyDescent="0.25">
      <c r="C106" s="9"/>
    </row>
    <row r="107" spans="2:3" x14ac:dyDescent="0.25">
      <c r="C107" s="9"/>
    </row>
    <row r="108" spans="2:3" x14ac:dyDescent="0.25">
      <c r="C108" s="9"/>
    </row>
    <row r="109" spans="2:3" x14ac:dyDescent="0.25">
      <c r="C109" s="9"/>
    </row>
    <row r="110" spans="2:3" x14ac:dyDescent="0.25">
      <c r="C110" s="9"/>
    </row>
    <row r="111" spans="2:3" x14ac:dyDescent="0.25">
      <c r="C111" s="9"/>
    </row>
    <row r="112" spans="2:3" x14ac:dyDescent="0.25">
      <c r="C112" s="9"/>
    </row>
    <row r="113" spans="3:3" x14ac:dyDescent="0.25">
      <c r="C113" s="9"/>
    </row>
    <row r="114" spans="3:3" x14ac:dyDescent="0.25">
      <c r="C114" s="9"/>
    </row>
    <row r="115" spans="3:3" x14ac:dyDescent="0.25">
      <c r="C115" s="9"/>
    </row>
    <row r="116" spans="3:3" x14ac:dyDescent="0.25">
      <c r="C116" s="9"/>
    </row>
    <row r="117" spans="3:3" x14ac:dyDescent="0.25">
      <c r="C117" s="9"/>
    </row>
    <row r="118" spans="3:3" x14ac:dyDescent="0.25">
      <c r="C118" s="9"/>
    </row>
    <row r="119" spans="3:3" x14ac:dyDescent="0.25">
      <c r="C119" s="9"/>
    </row>
    <row r="120" spans="3:3" x14ac:dyDescent="0.25">
      <c r="C120" s="9"/>
    </row>
    <row r="121" spans="3:3" x14ac:dyDescent="0.25">
      <c r="C121" s="9"/>
    </row>
    <row r="122" spans="3:3" x14ac:dyDescent="0.25">
      <c r="C122" s="9"/>
    </row>
    <row r="123" spans="3:3" x14ac:dyDescent="0.25">
      <c r="C123" s="9"/>
    </row>
    <row r="124" spans="3:3" x14ac:dyDescent="0.25">
      <c r="C124" s="9"/>
    </row>
    <row r="125" spans="3:3" x14ac:dyDescent="0.25">
      <c r="C125" s="9"/>
    </row>
    <row r="126" spans="3:3" x14ac:dyDescent="0.25">
      <c r="C126" s="9"/>
    </row>
    <row r="127" spans="3:3" x14ac:dyDescent="0.25">
      <c r="C127" s="9"/>
    </row>
    <row r="128" spans="3:3" x14ac:dyDescent="0.25">
      <c r="C128" s="9"/>
    </row>
    <row r="129" spans="3:3" x14ac:dyDescent="0.25">
      <c r="C129" s="9"/>
    </row>
    <row r="130" spans="3:3" x14ac:dyDescent="0.25">
      <c r="C130" s="9"/>
    </row>
  </sheetData>
  <phoneticPr fontId="0" type="noConversion"/>
  <pageMargins left="0.39370078740157483" right="0.39370078740157483" top="0.78740157480314965" bottom="0.78740157480314965" header="0.39370078740157483" footer="0.39370078740157483"/>
  <pageSetup scale="9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700B"/>
  </sheetPr>
  <dimension ref="A1:D23"/>
  <sheetViews>
    <sheetView showGridLines="0" view="pageBreakPreview" zoomScaleNormal="100" zoomScaleSheetLayoutView="100" workbookViewId="0">
      <selection activeCell="A10" sqref="A10"/>
    </sheetView>
  </sheetViews>
  <sheetFormatPr baseColWidth="10" defaultRowHeight="15" x14ac:dyDescent="0.25"/>
  <cols>
    <col min="1" max="1" width="55" style="4707" customWidth="1"/>
    <col min="2" max="2" width="53.7109375" style="4707" customWidth="1"/>
    <col min="3" max="3" width="15.85546875" style="4707" customWidth="1"/>
    <col min="4" max="4" width="9.7109375" style="4707" customWidth="1"/>
    <col min="5" max="16384" width="11.42578125" style="4707"/>
  </cols>
  <sheetData>
    <row r="1" spans="1:4" x14ac:dyDescent="0.25">
      <c r="A1" s="4730" t="s">
        <v>5326</v>
      </c>
      <c r="B1" s="4730"/>
      <c r="C1" s="4706"/>
      <c r="D1" s="4731" t="s">
        <v>4954</v>
      </c>
    </row>
    <row r="2" spans="1:4" x14ac:dyDescent="0.25">
      <c r="A2" s="4732" t="s">
        <v>5340</v>
      </c>
      <c r="B2" s="4730"/>
      <c r="C2" s="4706"/>
      <c r="D2" s="4731"/>
    </row>
    <row r="3" spans="1:4" x14ac:dyDescent="0.25">
      <c r="A3" s="4732">
        <v>2013</v>
      </c>
      <c r="B3" s="4732"/>
    </row>
    <row r="4" spans="1:4" ht="17.25" customHeight="1" x14ac:dyDescent="0.25">
      <c r="A4" s="4732"/>
      <c r="B4" s="4732"/>
    </row>
    <row r="5" spans="1:4" ht="27.75" customHeight="1" x14ac:dyDescent="0.25">
      <c r="A5" s="4919" t="s">
        <v>5249</v>
      </c>
      <c r="B5" s="4919" t="s">
        <v>5301</v>
      </c>
      <c r="C5" s="5674" t="s">
        <v>5481</v>
      </c>
      <c r="D5" s="5674"/>
    </row>
    <row r="6" spans="1:4" ht="25.5" customHeight="1" x14ac:dyDescent="0.25">
      <c r="A6" s="5530" t="s">
        <v>5291</v>
      </c>
      <c r="B6" s="5531" t="s">
        <v>5433</v>
      </c>
      <c r="C6" s="5532">
        <v>17605</v>
      </c>
      <c r="D6" s="5533"/>
    </row>
    <row r="7" spans="1:4" ht="15" customHeight="1" x14ac:dyDescent="0.25">
      <c r="A7" s="4920" t="s">
        <v>5273</v>
      </c>
      <c r="B7" s="4920" t="s">
        <v>5434</v>
      </c>
      <c r="C7" s="4924">
        <v>16746</v>
      </c>
      <c r="D7" s="4922"/>
    </row>
    <row r="8" spans="1:4" ht="25.5" customHeight="1" x14ac:dyDescent="0.25">
      <c r="A8" s="4920" t="s">
        <v>5305</v>
      </c>
      <c r="B8" s="4923" t="s">
        <v>5435</v>
      </c>
      <c r="C8" s="4924">
        <v>16469</v>
      </c>
      <c r="D8" s="4922"/>
    </row>
    <row r="9" spans="1:4" ht="24" customHeight="1" x14ac:dyDescent="0.25">
      <c r="A9" s="4920" t="s">
        <v>5273</v>
      </c>
      <c r="B9" s="4923" t="s">
        <v>5436</v>
      </c>
      <c r="C9" s="4924">
        <v>15635</v>
      </c>
      <c r="D9" s="4922"/>
    </row>
    <row r="10" spans="1:4" ht="26.25" customHeight="1" x14ac:dyDescent="0.25">
      <c r="A10" s="4923" t="s">
        <v>5250</v>
      </c>
      <c r="B10" s="4920" t="s">
        <v>5437</v>
      </c>
      <c r="C10" s="4924">
        <v>15243</v>
      </c>
      <c r="D10" s="4922"/>
    </row>
    <row r="11" spans="1:4" ht="25.5" customHeight="1" x14ac:dyDescent="0.25">
      <c r="A11" s="4923" t="s">
        <v>5250</v>
      </c>
      <c r="B11" s="4920" t="s">
        <v>5438</v>
      </c>
      <c r="C11" s="4924">
        <v>15160</v>
      </c>
      <c r="D11" s="4922"/>
    </row>
    <row r="12" spans="1:4" ht="29.25" customHeight="1" x14ac:dyDescent="0.25">
      <c r="A12" s="4920" t="s">
        <v>5294</v>
      </c>
      <c r="B12" s="4923" t="s">
        <v>5319</v>
      </c>
      <c r="C12" s="4924">
        <v>15000</v>
      </c>
      <c r="D12" s="4922"/>
    </row>
    <row r="13" spans="1:4" ht="43.5" customHeight="1" x14ac:dyDescent="0.25">
      <c r="A13" s="4920" t="s">
        <v>4881</v>
      </c>
      <c r="B13" s="4923" t="s">
        <v>5324</v>
      </c>
      <c r="C13" s="4924">
        <v>14722</v>
      </c>
      <c r="D13" s="4922"/>
    </row>
    <row r="14" spans="1:4" ht="15" customHeight="1" x14ac:dyDescent="0.25">
      <c r="A14" s="4920" t="s">
        <v>5273</v>
      </c>
      <c r="B14" s="4920" t="s">
        <v>5439</v>
      </c>
      <c r="C14" s="4924">
        <v>14417</v>
      </c>
      <c r="D14" s="4922"/>
    </row>
    <row r="15" spans="1:4" ht="28.5" customHeight="1" x14ac:dyDescent="0.25">
      <c r="A15" s="4920" t="s">
        <v>5304</v>
      </c>
      <c r="B15" s="4923" t="s">
        <v>5320</v>
      </c>
      <c r="C15" s="4924">
        <v>14400</v>
      </c>
      <c r="D15" s="4922"/>
    </row>
    <row r="16" spans="1:4" ht="27.75" customHeight="1" x14ac:dyDescent="0.25">
      <c r="A16" s="4920" t="s">
        <v>5303</v>
      </c>
      <c r="B16" s="4923" t="s">
        <v>5321</v>
      </c>
      <c r="C16" s="4924">
        <v>13575</v>
      </c>
      <c r="D16" s="4922"/>
    </row>
    <row r="17" spans="1:4" ht="15.75" customHeight="1" x14ac:dyDescent="0.25">
      <c r="A17" s="4920" t="s">
        <v>5272</v>
      </c>
      <c r="B17" s="4920" t="s">
        <v>5440</v>
      </c>
      <c r="C17" s="4924">
        <v>13169</v>
      </c>
      <c r="D17" s="4922"/>
    </row>
    <row r="18" spans="1:4" ht="29.25" customHeight="1" x14ac:dyDescent="0.25">
      <c r="A18" s="4923" t="s">
        <v>5250</v>
      </c>
      <c r="B18" s="4923" t="s">
        <v>5322</v>
      </c>
      <c r="C18" s="4924">
        <v>13030</v>
      </c>
      <c r="D18" s="4922"/>
    </row>
    <row r="19" spans="1:4" ht="29.25" customHeight="1" x14ac:dyDescent="0.25">
      <c r="A19" s="5534" t="s">
        <v>5294</v>
      </c>
      <c r="B19" s="5535" t="s">
        <v>5323</v>
      </c>
      <c r="C19" s="5536">
        <v>12394</v>
      </c>
      <c r="D19" s="5537"/>
    </row>
    <row r="20" spans="1:4" ht="12.75" customHeight="1" x14ac:dyDescent="0.25">
      <c r="A20" s="4920"/>
      <c r="B20" s="4923"/>
      <c r="C20" s="4924"/>
      <c r="D20" s="4922"/>
    </row>
    <row r="21" spans="1:4" ht="17.25" customHeight="1" x14ac:dyDescent="0.25">
      <c r="A21" s="4920" t="s">
        <v>5463</v>
      </c>
      <c r="B21" s="4923"/>
      <c r="C21" s="4924"/>
      <c r="D21" s="4922"/>
    </row>
    <row r="22" spans="1:4" ht="14.25" customHeight="1" x14ac:dyDescent="0.25">
      <c r="A22" s="5673" t="s">
        <v>5302</v>
      </c>
      <c r="B22" s="5673"/>
      <c r="C22" s="5673"/>
      <c r="D22" s="5673"/>
    </row>
    <row r="23" spans="1:4" ht="15" customHeight="1" x14ac:dyDescent="0.25">
      <c r="A23" s="5673" t="s">
        <v>5327</v>
      </c>
      <c r="B23" s="5673"/>
      <c r="C23" s="5673"/>
      <c r="D23" s="5673"/>
    </row>
  </sheetData>
  <mergeCells count="3">
    <mergeCell ref="C5:D5"/>
    <mergeCell ref="A22:D22"/>
    <mergeCell ref="A23:D23"/>
  </mergeCells>
  <printOptions horizontalCentered="1" verticalCentered="1"/>
  <pageMargins left="0.98425196850393704" right="0.39370078740157483" top="0.39370078740157483" bottom="0.39370078740157483" header="0" footer="0.59055118110236227"/>
  <pageSetup scale="91" orientation="landscape" r:id="rId1"/>
  <headerFooter>
    <oddFooter>&amp;R&amp;"Tahoma,Normal"227</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tabColor rgb="FFEB700B"/>
  </sheetPr>
  <dimension ref="A1:K26"/>
  <sheetViews>
    <sheetView showGridLines="0" view="pageBreakPreview" zoomScaleNormal="100" zoomScaleSheetLayoutView="100" workbookViewId="0">
      <selection activeCell="C8" sqref="C8"/>
    </sheetView>
  </sheetViews>
  <sheetFormatPr baseColWidth="10" defaultRowHeight="12.75" x14ac:dyDescent="0.2"/>
  <cols>
    <col min="1" max="1" width="44.42578125" customWidth="1"/>
    <col min="2" max="2" width="1" customWidth="1"/>
    <col min="3" max="3" width="15.7109375" customWidth="1"/>
    <col min="4" max="4" width="14.42578125" customWidth="1"/>
    <col min="5" max="5" width="15.42578125" customWidth="1"/>
    <col min="6" max="6" width="2.7109375" customWidth="1"/>
    <col min="7" max="7" width="7" customWidth="1"/>
    <col min="8" max="8" width="1.28515625" customWidth="1"/>
    <col min="10" max="10" width="3.28515625" customWidth="1"/>
    <col min="11" max="11" width="36.7109375" customWidth="1"/>
  </cols>
  <sheetData>
    <row r="1" spans="1:11" ht="15" x14ac:dyDescent="0.2">
      <c r="A1" s="2636" t="s">
        <v>2388</v>
      </c>
      <c r="B1" s="2636"/>
      <c r="C1" s="2650"/>
      <c r="D1" s="2650"/>
      <c r="E1" s="2650"/>
      <c r="F1" s="2650"/>
      <c r="G1" s="2650"/>
      <c r="H1" s="2755"/>
      <c r="I1" s="2755"/>
      <c r="J1" s="2755"/>
      <c r="K1" s="2783" t="s">
        <v>5138</v>
      </c>
    </row>
    <row r="2" spans="1:11" ht="15" x14ac:dyDescent="0.2">
      <c r="A2" s="2636" t="s">
        <v>2401</v>
      </c>
      <c r="B2" s="2636"/>
      <c r="C2" s="2595"/>
      <c r="D2" s="2595"/>
      <c r="E2" s="2595"/>
      <c r="F2" s="2595"/>
      <c r="G2" s="2595"/>
      <c r="H2" s="2504"/>
      <c r="I2" s="2504"/>
      <c r="J2" s="2504"/>
      <c r="K2" s="2504"/>
    </row>
    <row r="3" spans="1:11" ht="15" x14ac:dyDescent="0.2">
      <c r="A3" s="5996">
        <v>2013</v>
      </c>
      <c r="B3" s="5996"/>
      <c r="C3" s="5996"/>
      <c r="D3" s="2595"/>
      <c r="E3" s="2595"/>
      <c r="F3" s="2595"/>
      <c r="G3" s="2595"/>
      <c r="H3" s="2504"/>
      <c r="I3" s="2504"/>
      <c r="J3" s="2504"/>
      <c r="K3" s="2504"/>
    </row>
    <row r="4" spans="1:11" x14ac:dyDescent="0.2">
      <c r="A4" s="2504"/>
      <c r="B4" s="2504"/>
      <c r="C4" s="2504"/>
      <c r="D4" s="2504"/>
      <c r="E4" s="2504"/>
      <c r="F4" s="2504"/>
      <c r="G4" s="2504"/>
      <c r="H4" s="2504"/>
      <c r="I4" s="2504"/>
      <c r="J4" s="2504"/>
      <c r="K4" s="2504"/>
    </row>
    <row r="5" spans="1:11" ht="48.75" customHeight="1" x14ac:dyDescent="0.2">
      <c r="A5" s="2742" t="s">
        <v>181</v>
      </c>
      <c r="B5" s="2742"/>
      <c r="C5" s="2742" t="s">
        <v>21</v>
      </c>
      <c r="D5" s="2742" t="s">
        <v>29</v>
      </c>
      <c r="E5" s="5934" t="s">
        <v>119</v>
      </c>
      <c r="F5" s="5934"/>
      <c r="G5" s="5934" t="s">
        <v>182</v>
      </c>
      <c r="H5" s="5934"/>
      <c r="I5" s="5934" t="s">
        <v>20</v>
      </c>
      <c r="J5" s="5934"/>
      <c r="K5" s="2742" t="s">
        <v>30</v>
      </c>
    </row>
    <row r="6" spans="1:11" ht="30" customHeight="1" x14ac:dyDescent="0.2">
      <c r="A6" s="2812" t="s">
        <v>1997</v>
      </c>
      <c r="B6" s="2813"/>
      <c r="C6" s="2724" t="s">
        <v>312</v>
      </c>
      <c r="D6" s="2109" t="s">
        <v>1998</v>
      </c>
      <c r="E6" s="2449">
        <v>122231.99559999999</v>
      </c>
      <c r="F6" s="1965"/>
      <c r="G6" s="2715">
        <v>0.35</v>
      </c>
      <c r="H6" s="1965"/>
      <c r="I6" s="2632" t="s">
        <v>2073</v>
      </c>
      <c r="J6" s="1963"/>
      <c r="K6" s="2809" t="s">
        <v>2331</v>
      </c>
    </row>
    <row r="7" spans="1:11" ht="30" customHeight="1" x14ac:dyDescent="0.2">
      <c r="A7" s="2812" t="s">
        <v>2000</v>
      </c>
      <c r="B7" s="2813"/>
      <c r="C7" s="2334" t="s">
        <v>2603</v>
      </c>
      <c r="D7" s="2109" t="s">
        <v>1860</v>
      </c>
      <c r="E7" s="2449">
        <v>131083.00440000001</v>
      </c>
      <c r="F7" s="1965"/>
      <c r="G7" s="1966">
        <v>0.35</v>
      </c>
      <c r="H7" s="1965"/>
      <c r="I7" s="2632" t="s">
        <v>2335</v>
      </c>
      <c r="J7" s="1963"/>
      <c r="K7" s="2809" t="s">
        <v>2331</v>
      </c>
    </row>
    <row r="8" spans="1:11" ht="30" customHeight="1" x14ac:dyDescent="0.2">
      <c r="A8" s="2812" t="s">
        <v>2001</v>
      </c>
      <c r="B8" s="2813"/>
      <c r="C8" s="2724" t="s">
        <v>290</v>
      </c>
      <c r="D8" s="2109" t="s">
        <v>1796</v>
      </c>
      <c r="E8" s="2449">
        <v>861362</v>
      </c>
      <c r="F8" s="1965"/>
      <c r="G8" s="1966">
        <v>0.35</v>
      </c>
      <c r="H8" s="1965"/>
      <c r="I8" s="2632" t="s">
        <v>2663</v>
      </c>
      <c r="J8" s="1963"/>
      <c r="K8" s="2809" t="s">
        <v>2321</v>
      </c>
    </row>
    <row r="9" spans="1:11" ht="30" customHeight="1" x14ac:dyDescent="0.2">
      <c r="A9" s="2812" t="s">
        <v>2003</v>
      </c>
      <c r="B9" s="2813"/>
      <c r="C9" s="2334" t="s">
        <v>2603</v>
      </c>
      <c r="D9" s="2109" t="s">
        <v>2004</v>
      </c>
      <c r="E9" s="2449">
        <v>77114.996199999994</v>
      </c>
      <c r="F9" s="1965"/>
      <c r="G9" s="2715">
        <v>0.35</v>
      </c>
      <c r="H9" s="1965"/>
      <c r="I9" s="2632" t="s">
        <v>2074</v>
      </c>
      <c r="J9" s="1963"/>
      <c r="K9" s="2809" t="s">
        <v>2332</v>
      </c>
    </row>
    <row r="10" spans="1:11" ht="30" customHeight="1" x14ac:dyDescent="0.2">
      <c r="A10" s="2812" t="s">
        <v>1989</v>
      </c>
      <c r="B10" s="2813"/>
      <c r="C10" s="2334" t="s">
        <v>2603</v>
      </c>
      <c r="D10" s="2109" t="s">
        <v>1990</v>
      </c>
      <c r="E10" s="2449">
        <v>245624.00279999999</v>
      </c>
      <c r="F10" s="1965"/>
      <c r="G10" s="2715">
        <v>0.35</v>
      </c>
      <c r="H10" s="1965"/>
      <c r="I10" s="2632" t="s">
        <v>2336</v>
      </c>
      <c r="J10" s="1963"/>
      <c r="K10" s="2809" t="s">
        <v>2337</v>
      </c>
    </row>
    <row r="11" spans="1:11" ht="30" customHeight="1" x14ac:dyDescent="0.2">
      <c r="A11" s="2812" t="s">
        <v>2006</v>
      </c>
      <c r="B11" s="2813"/>
      <c r="C11" s="2334" t="s">
        <v>2603</v>
      </c>
      <c r="D11" s="2808" t="s">
        <v>1805</v>
      </c>
      <c r="E11" s="2449">
        <v>103636.00079999999</v>
      </c>
      <c r="F11" s="1965"/>
      <c r="G11" s="2715">
        <v>0.35</v>
      </c>
      <c r="H11" s="1965"/>
      <c r="I11" s="2632" t="s">
        <v>2064</v>
      </c>
      <c r="J11" s="1963"/>
      <c r="K11" s="2809" t="s">
        <v>2331</v>
      </c>
    </row>
    <row r="12" spans="1:11" ht="30" customHeight="1" x14ac:dyDescent="0.2">
      <c r="A12" s="2812" t="s">
        <v>2547</v>
      </c>
      <c r="B12" s="2813"/>
      <c r="C12" s="2724" t="s">
        <v>312</v>
      </c>
      <c r="D12" s="2109" t="s">
        <v>2008</v>
      </c>
      <c r="E12" s="2449">
        <v>188940</v>
      </c>
      <c r="F12" s="1965"/>
      <c r="G12" s="2715">
        <v>0.35</v>
      </c>
      <c r="H12" s="1965"/>
      <c r="I12" s="2632" t="s">
        <v>2338</v>
      </c>
      <c r="J12" s="1963"/>
      <c r="K12" s="2809" t="s">
        <v>2333</v>
      </c>
    </row>
    <row r="13" spans="1:11" ht="30" customHeight="1" x14ac:dyDescent="0.2">
      <c r="A13" s="2812" t="s">
        <v>2548</v>
      </c>
      <c r="B13" s="2813"/>
      <c r="C13" s="2724" t="s">
        <v>312</v>
      </c>
      <c r="D13" s="2109" t="s">
        <v>1807</v>
      </c>
      <c r="E13" s="2449">
        <v>81177.9954</v>
      </c>
      <c r="F13" s="1965"/>
      <c r="G13" s="2715">
        <v>0.35</v>
      </c>
      <c r="H13" s="1965"/>
      <c r="I13" s="2632" t="s">
        <v>2075</v>
      </c>
      <c r="J13" s="1963"/>
      <c r="K13" s="2809" t="s">
        <v>2331</v>
      </c>
    </row>
    <row r="14" spans="1:11" ht="30" customHeight="1" x14ac:dyDescent="0.2">
      <c r="A14" s="2812" t="s">
        <v>2011</v>
      </c>
      <c r="B14" s="2813"/>
      <c r="C14" s="2334" t="s">
        <v>2603</v>
      </c>
      <c r="D14" s="2808" t="s">
        <v>1805</v>
      </c>
      <c r="E14" s="2449">
        <v>39125.999600000003</v>
      </c>
      <c r="F14" s="1965"/>
      <c r="G14" s="2715">
        <v>0.35</v>
      </c>
      <c r="H14" s="1965"/>
      <c r="I14" s="2632" t="s">
        <v>2339</v>
      </c>
      <c r="J14" s="1963"/>
      <c r="K14" s="2809" t="s">
        <v>2331</v>
      </c>
    </row>
    <row r="15" spans="1:11" ht="30" customHeight="1" x14ac:dyDescent="0.2">
      <c r="A15" s="2812" t="s">
        <v>2012</v>
      </c>
      <c r="B15" s="2813"/>
      <c r="C15" s="2724" t="s">
        <v>290</v>
      </c>
      <c r="D15" s="2109" t="s">
        <v>1796</v>
      </c>
      <c r="E15" s="2449">
        <v>374224.00400000002</v>
      </c>
      <c r="F15" s="1965"/>
      <c r="G15" s="2715">
        <v>0.3</v>
      </c>
      <c r="H15" s="1965"/>
      <c r="I15" s="2632" t="s">
        <v>2076</v>
      </c>
      <c r="J15" s="1963"/>
      <c r="K15" s="2809" t="s">
        <v>2340</v>
      </c>
    </row>
    <row r="16" spans="1:11" ht="30" customHeight="1" x14ac:dyDescent="0.2">
      <c r="A16" s="2812" t="s">
        <v>2014</v>
      </c>
      <c r="B16" s="2813"/>
      <c r="C16" s="2724" t="s">
        <v>303</v>
      </c>
      <c r="D16" s="2724" t="s">
        <v>1382</v>
      </c>
      <c r="E16" s="2449">
        <v>201605</v>
      </c>
      <c r="F16" s="1965"/>
      <c r="G16" s="2715">
        <v>0.3</v>
      </c>
      <c r="H16" s="1965"/>
      <c r="I16" s="2632" t="s">
        <v>542</v>
      </c>
      <c r="J16" s="1963"/>
      <c r="K16" s="2809" t="s">
        <v>2331</v>
      </c>
    </row>
    <row r="17" spans="1:11" ht="30" customHeight="1" x14ac:dyDescent="0.2">
      <c r="A17" s="2812" t="s">
        <v>2015</v>
      </c>
      <c r="B17" s="2813"/>
      <c r="C17" s="2724" t="s">
        <v>303</v>
      </c>
      <c r="D17" s="2724" t="s">
        <v>1382</v>
      </c>
      <c r="E17" s="2449">
        <v>61564</v>
      </c>
      <c r="F17" s="1965"/>
      <c r="G17" s="2715">
        <v>0.3</v>
      </c>
      <c r="H17" s="1965"/>
      <c r="I17" s="2632" t="s">
        <v>2087</v>
      </c>
      <c r="J17" s="1963"/>
      <c r="K17" s="2809" t="s">
        <v>2331</v>
      </c>
    </row>
    <row r="18" spans="1:11" ht="30" customHeight="1" x14ac:dyDescent="0.2">
      <c r="A18" s="2812" t="s">
        <v>2556</v>
      </c>
      <c r="B18" s="2813"/>
      <c r="C18" s="2814" t="s">
        <v>312</v>
      </c>
      <c r="D18" s="2808" t="s">
        <v>1807</v>
      </c>
      <c r="E18" s="2449">
        <v>123477</v>
      </c>
      <c r="F18" s="1965"/>
      <c r="G18" s="2715">
        <v>0.3</v>
      </c>
      <c r="H18" s="1965"/>
      <c r="I18" s="2632" t="s">
        <v>2075</v>
      </c>
      <c r="J18" s="1963"/>
      <c r="K18" s="2809" t="s">
        <v>2345</v>
      </c>
    </row>
    <row r="19" spans="1:11" ht="30" customHeight="1" x14ac:dyDescent="0.2">
      <c r="A19" s="2754" t="s">
        <v>2557</v>
      </c>
      <c r="B19" s="2843"/>
      <c r="C19" s="2753" t="s">
        <v>305</v>
      </c>
      <c r="D19" s="2753" t="s">
        <v>2342</v>
      </c>
      <c r="E19" s="2499">
        <v>1510471.19</v>
      </c>
      <c r="F19" s="1957"/>
      <c r="G19" s="1958">
        <v>0.15</v>
      </c>
      <c r="H19" s="1957"/>
      <c r="I19" s="2634">
        <v>600</v>
      </c>
      <c r="J19" s="1955"/>
      <c r="K19" s="2811"/>
    </row>
    <row r="22" spans="1:11" x14ac:dyDescent="0.2">
      <c r="A22" s="2409" t="s">
        <v>2599</v>
      </c>
    </row>
    <row r="26" spans="1:11" x14ac:dyDescent="0.2">
      <c r="A26" s="2409"/>
    </row>
  </sheetData>
  <mergeCells count="4">
    <mergeCell ref="A3:C3"/>
    <mergeCell ref="E5:F5"/>
    <mergeCell ref="G5:H5"/>
    <mergeCell ref="I5:J5"/>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5">
    <tabColor rgb="FFEB700B"/>
  </sheetPr>
  <dimension ref="A1:K30"/>
  <sheetViews>
    <sheetView showGridLines="0" view="pageBreakPreview" zoomScaleNormal="100" zoomScaleSheetLayoutView="100" workbookViewId="0">
      <selection activeCell="A27" sqref="A27"/>
    </sheetView>
  </sheetViews>
  <sheetFormatPr baseColWidth="10" defaultRowHeight="12.75" x14ac:dyDescent="0.2"/>
  <cols>
    <col min="1" max="1" width="45.85546875" customWidth="1"/>
    <col min="2" max="2" width="2" customWidth="1"/>
    <col min="3" max="4" width="15.7109375" customWidth="1"/>
    <col min="5" max="5" width="14.85546875" customWidth="1"/>
    <col min="6" max="6" width="3.28515625" customWidth="1"/>
    <col min="7" max="7" width="7.42578125" customWidth="1"/>
    <col min="8" max="8" width="1.85546875" customWidth="1"/>
    <col min="10" max="10" width="4.5703125" customWidth="1"/>
    <col min="11" max="11" width="29" customWidth="1"/>
  </cols>
  <sheetData>
    <row r="1" spans="1:11" ht="15" x14ac:dyDescent="0.2">
      <c r="A1" s="2636" t="s">
        <v>2388</v>
      </c>
      <c r="B1" s="2636"/>
      <c r="C1" s="2650"/>
      <c r="D1" s="2650"/>
      <c r="E1" s="2650"/>
      <c r="F1" s="2650"/>
      <c r="G1" s="2650"/>
      <c r="H1" s="2755"/>
      <c r="I1" s="2755"/>
      <c r="J1" s="2755"/>
      <c r="K1" s="2783" t="s">
        <v>5138</v>
      </c>
    </row>
    <row r="2" spans="1:11" ht="15" x14ac:dyDescent="0.2">
      <c r="A2" s="2636" t="s">
        <v>2401</v>
      </c>
      <c r="B2" s="2636"/>
      <c r="C2" s="2595"/>
      <c r="D2" s="2595"/>
      <c r="E2" s="2595"/>
      <c r="F2" s="2595"/>
      <c r="G2" s="2595"/>
      <c r="H2" s="2504"/>
      <c r="I2" s="2504"/>
      <c r="J2" s="2504"/>
      <c r="K2" s="2504"/>
    </row>
    <row r="3" spans="1:11" ht="15" x14ac:dyDescent="0.2">
      <c r="A3" s="5996">
        <v>2013</v>
      </c>
      <c r="B3" s="5996"/>
      <c r="C3" s="5996"/>
      <c r="D3" s="2595"/>
      <c r="E3" s="2595"/>
      <c r="F3" s="2595"/>
      <c r="G3" s="2595"/>
      <c r="H3" s="2504"/>
      <c r="I3" s="2504"/>
      <c r="J3" s="2504"/>
      <c r="K3" s="2504"/>
    </row>
    <row r="4" spans="1:11" ht="10.5" customHeight="1" x14ac:dyDescent="0.2">
      <c r="A4" s="2504"/>
      <c r="B4" s="2504"/>
      <c r="C4" s="2504"/>
      <c r="D4" s="2504"/>
      <c r="E4" s="2504"/>
      <c r="F4" s="2504"/>
      <c r="G4" s="2504"/>
      <c r="H4" s="2504"/>
      <c r="I4" s="2504"/>
      <c r="J4" s="2504"/>
      <c r="K4" s="2504"/>
    </row>
    <row r="5" spans="1:11" ht="47.25" customHeight="1" x14ac:dyDescent="0.2">
      <c r="A5" s="2742" t="s">
        <v>181</v>
      </c>
      <c r="B5" s="2742"/>
      <c r="C5" s="2742" t="s">
        <v>21</v>
      </c>
      <c r="D5" s="2742" t="s">
        <v>29</v>
      </c>
      <c r="E5" s="5934" t="s">
        <v>119</v>
      </c>
      <c r="F5" s="5934"/>
      <c r="G5" s="5934" t="s">
        <v>182</v>
      </c>
      <c r="H5" s="5934"/>
      <c r="I5" s="5934" t="s">
        <v>20</v>
      </c>
      <c r="J5" s="5934"/>
      <c r="K5" s="2742" t="s">
        <v>30</v>
      </c>
    </row>
    <row r="6" spans="1:11" ht="30" customHeight="1" x14ac:dyDescent="0.2">
      <c r="A6" s="2670" t="s">
        <v>2558</v>
      </c>
      <c r="B6" s="2108"/>
      <c r="C6" s="2109" t="s">
        <v>290</v>
      </c>
      <c r="D6" s="2109" t="s">
        <v>2344</v>
      </c>
      <c r="E6" s="2498">
        <v>5086210.3100000005</v>
      </c>
      <c r="F6" s="1965"/>
      <c r="G6" s="1966">
        <v>0.3</v>
      </c>
      <c r="H6" s="1965"/>
      <c r="I6" s="2632">
        <v>1500</v>
      </c>
      <c r="J6" s="1963"/>
      <c r="K6" s="2672"/>
    </row>
    <row r="7" spans="1:11" ht="25.5" x14ac:dyDescent="0.2">
      <c r="A7" s="2670" t="s">
        <v>2559</v>
      </c>
      <c r="B7" s="2108"/>
      <c r="C7" s="2109" t="s">
        <v>305</v>
      </c>
      <c r="D7" s="2109" t="s">
        <v>2342</v>
      </c>
      <c r="E7" s="2498">
        <v>1436190.4</v>
      </c>
      <c r="F7" s="1965"/>
      <c r="G7" s="1966">
        <v>0.18</v>
      </c>
      <c r="H7" s="1965"/>
      <c r="I7" s="2632">
        <v>500</v>
      </c>
      <c r="J7" s="1963"/>
      <c r="K7" s="2672"/>
    </row>
    <row r="8" spans="1:11" ht="25.5" x14ac:dyDescent="0.2">
      <c r="A8" s="2670" t="s">
        <v>2560</v>
      </c>
      <c r="B8" s="2108"/>
      <c r="C8" s="2109" t="s">
        <v>305</v>
      </c>
      <c r="D8" s="2109" t="s">
        <v>2342</v>
      </c>
      <c r="E8" s="2498">
        <v>361078.42</v>
      </c>
      <c r="F8" s="1965"/>
      <c r="G8" s="1966">
        <v>0.35</v>
      </c>
      <c r="H8" s="1965"/>
      <c r="I8" s="2632">
        <v>250</v>
      </c>
      <c r="J8" s="1963"/>
      <c r="K8" s="2672"/>
    </row>
    <row r="9" spans="1:11" ht="25.5" x14ac:dyDescent="0.2">
      <c r="A9" s="2670" t="s">
        <v>2561</v>
      </c>
      <c r="B9" s="2108"/>
      <c r="C9" s="2109" t="s">
        <v>305</v>
      </c>
      <c r="D9" s="2109" t="s">
        <v>2342</v>
      </c>
      <c r="E9" s="2498">
        <v>173490.28</v>
      </c>
      <c r="F9" s="1965"/>
      <c r="G9" s="1966">
        <v>0.1</v>
      </c>
      <c r="H9" s="1965"/>
      <c r="I9" s="2632">
        <v>230</v>
      </c>
      <c r="J9" s="1963"/>
      <c r="K9" s="2672"/>
    </row>
    <row r="10" spans="1:11" ht="25.5" x14ac:dyDescent="0.2">
      <c r="A10" s="2670" t="s">
        <v>2562</v>
      </c>
      <c r="B10" s="2108"/>
      <c r="C10" s="2109" t="s">
        <v>305</v>
      </c>
      <c r="D10" s="2109" t="s">
        <v>2342</v>
      </c>
      <c r="E10" s="2498">
        <v>587737.61</v>
      </c>
      <c r="F10" s="1965"/>
      <c r="G10" s="1966">
        <v>0.1</v>
      </c>
      <c r="H10" s="1965"/>
      <c r="I10" s="2632">
        <v>230</v>
      </c>
      <c r="J10" s="1963"/>
      <c r="K10" s="2672"/>
    </row>
    <row r="11" spans="1:11" ht="13.5" customHeight="1" x14ac:dyDescent="0.2">
      <c r="A11" s="5912" t="s">
        <v>2200</v>
      </c>
      <c r="B11" s="5912"/>
      <c r="C11" s="5913"/>
      <c r="D11" s="5913"/>
      <c r="E11" s="2448">
        <f>SUM(E12)</f>
        <v>2470246.0043000001</v>
      </c>
      <c r="F11" s="2497"/>
      <c r="G11" s="2063"/>
      <c r="H11" s="2058"/>
      <c r="I11" s="2633">
        <f>SUM(I12)</f>
        <v>0</v>
      </c>
      <c r="J11" s="2497"/>
      <c r="K11" s="2804"/>
    </row>
    <row r="12" spans="1:11" x14ac:dyDescent="0.2">
      <c r="A12" s="5889" t="s">
        <v>289</v>
      </c>
      <c r="B12" s="5889"/>
      <c r="C12" s="5889"/>
      <c r="D12" s="5890"/>
      <c r="E12" s="2446">
        <f>SUM(E13:E27)</f>
        <v>2470246.0043000001</v>
      </c>
      <c r="F12" s="2068"/>
      <c r="G12" s="2067"/>
      <c r="H12" s="2069"/>
      <c r="I12" s="2631">
        <f>SUM(I13:I27)</f>
        <v>0</v>
      </c>
      <c r="J12" s="2071"/>
      <c r="K12" s="2803"/>
    </row>
    <row r="13" spans="1:11" ht="25.5" x14ac:dyDescent="0.2">
      <c r="A13" s="2812" t="s">
        <v>1954</v>
      </c>
      <c r="B13" s="2813"/>
      <c r="C13" s="2724" t="s">
        <v>303</v>
      </c>
      <c r="D13" s="2109" t="s">
        <v>2313</v>
      </c>
      <c r="E13" s="2449">
        <v>287164</v>
      </c>
      <c r="F13" s="1965"/>
      <c r="G13" s="2715">
        <v>0.3</v>
      </c>
      <c r="H13" s="1965"/>
      <c r="I13" s="2632" t="s">
        <v>2056</v>
      </c>
      <c r="J13" s="1963"/>
      <c r="K13" s="2672" t="s">
        <v>2345</v>
      </c>
    </row>
    <row r="14" spans="1:11" ht="25.5" x14ac:dyDescent="0.2">
      <c r="A14" s="2812" t="s">
        <v>2540</v>
      </c>
      <c r="B14" s="2813"/>
      <c r="C14" s="2724" t="s">
        <v>303</v>
      </c>
      <c r="D14" s="2109" t="s">
        <v>4172</v>
      </c>
      <c r="E14" s="2449">
        <v>137690</v>
      </c>
      <c r="F14" s="1965"/>
      <c r="G14" s="2715">
        <v>0.3</v>
      </c>
      <c r="H14" s="1965"/>
      <c r="I14" s="2632" t="s">
        <v>2057</v>
      </c>
      <c r="J14" s="1963"/>
      <c r="K14" s="2672" t="s">
        <v>2345</v>
      </c>
    </row>
    <row r="15" spans="1:11" ht="25.5" x14ac:dyDescent="0.2">
      <c r="A15" s="2812" t="s">
        <v>1959</v>
      </c>
      <c r="B15" s="2813"/>
      <c r="C15" s="2724" t="s">
        <v>303</v>
      </c>
      <c r="D15" s="2109" t="s">
        <v>1960</v>
      </c>
      <c r="E15" s="2449">
        <v>67677.995999999999</v>
      </c>
      <c r="F15" s="1965"/>
      <c r="G15" s="2715">
        <v>0.3</v>
      </c>
      <c r="H15" s="1965"/>
      <c r="I15" s="2632" t="s">
        <v>2058</v>
      </c>
      <c r="J15" s="1963"/>
      <c r="K15" s="2672" t="s">
        <v>2350</v>
      </c>
    </row>
    <row r="16" spans="1:11" ht="25.5" x14ac:dyDescent="0.2">
      <c r="A16" s="2812" t="s">
        <v>2541</v>
      </c>
      <c r="B16" s="2813"/>
      <c r="C16" s="2724" t="s">
        <v>303</v>
      </c>
      <c r="D16" s="2109" t="s">
        <v>5145</v>
      </c>
      <c r="E16" s="2449">
        <v>82355</v>
      </c>
      <c r="F16" s="1965"/>
      <c r="G16" s="1966">
        <v>0.3</v>
      </c>
      <c r="H16" s="1965"/>
      <c r="I16" s="2632" t="s">
        <v>2244</v>
      </c>
      <c r="J16" s="1963"/>
      <c r="K16" s="2672" t="s">
        <v>2351</v>
      </c>
    </row>
    <row r="17" spans="1:11" ht="25.5" x14ac:dyDescent="0.2">
      <c r="A17" s="2812" t="s">
        <v>1962</v>
      </c>
      <c r="B17" s="2813"/>
      <c r="C17" s="2724" t="s">
        <v>303</v>
      </c>
      <c r="D17" s="2109" t="s">
        <v>1963</v>
      </c>
      <c r="E17" s="2449">
        <v>480616.0024</v>
      </c>
      <c r="F17" s="1965"/>
      <c r="G17" s="1966">
        <v>0</v>
      </c>
      <c r="H17" s="1965"/>
      <c r="I17" s="2632" t="s">
        <v>2059</v>
      </c>
      <c r="J17" s="1963"/>
      <c r="K17" s="2672" t="s">
        <v>2009</v>
      </c>
    </row>
    <row r="18" spans="1:11" ht="25.5" x14ac:dyDescent="0.2">
      <c r="A18" s="2812" t="s">
        <v>2545</v>
      </c>
      <c r="B18" s="2813"/>
      <c r="C18" s="2724" t="s">
        <v>303</v>
      </c>
      <c r="D18" s="2109" t="s">
        <v>462</v>
      </c>
      <c r="E18" s="2449">
        <v>189253</v>
      </c>
      <c r="F18" s="1965"/>
      <c r="G18" s="1966">
        <v>0.3</v>
      </c>
      <c r="H18" s="1965"/>
      <c r="I18" s="2632" t="s">
        <v>2060</v>
      </c>
      <c r="J18" s="1963"/>
      <c r="K18" s="2672" t="s">
        <v>2345</v>
      </c>
    </row>
    <row r="19" spans="1:11" ht="25.5" x14ac:dyDescent="0.2">
      <c r="A19" s="2812" t="s">
        <v>2546</v>
      </c>
      <c r="B19" s="2813"/>
      <c r="C19" s="2724" t="s">
        <v>303</v>
      </c>
      <c r="D19" s="2724" t="s">
        <v>303</v>
      </c>
      <c r="E19" s="2449">
        <v>90362.004799999995</v>
      </c>
      <c r="F19" s="1965"/>
      <c r="G19" s="2715">
        <v>0.3</v>
      </c>
      <c r="H19" s="1965"/>
      <c r="I19" s="2632" t="s">
        <v>2061</v>
      </c>
      <c r="J19" s="1963"/>
      <c r="K19" s="2672" t="s">
        <v>2345</v>
      </c>
    </row>
    <row r="20" spans="1:11" ht="25.5" x14ac:dyDescent="0.2">
      <c r="A20" s="2812" t="s">
        <v>1967</v>
      </c>
      <c r="B20" s="2813"/>
      <c r="C20" s="2724" t="s">
        <v>303</v>
      </c>
      <c r="D20" s="2109" t="s">
        <v>497</v>
      </c>
      <c r="E20" s="2449">
        <v>122075.0012</v>
      </c>
      <c r="F20" s="1965"/>
      <c r="G20" s="2715">
        <v>0.3</v>
      </c>
      <c r="H20" s="1965"/>
      <c r="I20" s="2632" t="s">
        <v>2062</v>
      </c>
      <c r="J20" s="1963"/>
      <c r="K20" s="2672" t="s">
        <v>2345</v>
      </c>
    </row>
    <row r="21" spans="1:11" ht="25.5" x14ac:dyDescent="0.2">
      <c r="A21" s="2812" t="s">
        <v>2543</v>
      </c>
      <c r="B21" s="2813"/>
      <c r="C21" s="2724" t="s">
        <v>303</v>
      </c>
      <c r="D21" s="2724" t="s">
        <v>1382</v>
      </c>
      <c r="E21" s="2449">
        <v>90672</v>
      </c>
      <c r="F21" s="1965"/>
      <c r="G21" s="2715">
        <v>0.3</v>
      </c>
      <c r="H21" s="1965"/>
      <c r="I21" s="2632" t="s">
        <v>2063</v>
      </c>
      <c r="J21" s="1963"/>
      <c r="K21" s="2672" t="s">
        <v>2345</v>
      </c>
    </row>
    <row r="22" spans="1:11" ht="25.5" x14ac:dyDescent="0.2">
      <c r="A22" s="2812" t="s">
        <v>5139</v>
      </c>
      <c r="B22" s="2813"/>
      <c r="C22" s="2724" t="s">
        <v>303</v>
      </c>
      <c r="D22" s="2724" t="s">
        <v>1382</v>
      </c>
      <c r="E22" s="2449">
        <v>115742</v>
      </c>
      <c r="F22" s="1965"/>
      <c r="G22" s="2715">
        <v>0.3</v>
      </c>
      <c r="H22" s="1965"/>
      <c r="I22" s="2632" t="s">
        <v>2064</v>
      </c>
      <c r="J22" s="1963"/>
      <c r="K22" s="2672" t="s">
        <v>2345</v>
      </c>
    </row>
    <row r="23" spans="1:11" ht="25.5" x14ac:dyDescent="0.2">
      <c r="A23" s="2812" t="s">
        <v>1972</v>
      </c>
      <c r="B23" s="2813"/>
      <c r="C23" s="2724" t="s">
        <v>303</v>
      </c>
      <c r="D23" s="2724" t="s">
        <v>1382</v>
      </c>
      <c r="E23" s="2449">
        <v>66184.998300000007</v>
      </c>
      <c r="F23" s="1965"/>
      <c r="G23" s="2715">
        <v>0.3</v>
      </c>
      <c r="H23" s="1965"/>
      <c r="I23" s="2632" t="s">
        <v>2065</v>
      </c>
      <c r="J23" s="1963"/>
      <c r="K23" s="2672" t="s">
        <v>2345</v>
      </c>
    </row>
    <row r="24" spans="1:11" ht="25.5" x14ac:dyDescent="0.2">
      <c r="A24" s="2812" t="s">
        <v>1974</v>
      </c>
      <c r="B24" s="2813"/>
      <c r="C24" s="2724" t="s">
        <v>303</v>
      </c>
      <c r="D24" s="2724" t="s">
        <v>1382</v>
      </c>
      <c r="E24" s="2449">
        <v>128562</v>
      </c>
      <c r="F24" s="1965"/>
      <c r="G24" s="1966">
        <v>0.3</v>
      </c>
      <c r="H24" s="1965"/>
      <c r="I24" s="2632" t="s">
        <v>2066</v>
      </c>
      <c r="J24" s="1963"/>
      <c r="K24" s="2672" t="s">
        <v>2345</v>
      </c>
    </row>
    <row r="25" spans="1:11" ht="25.5" x14ac:dyDescent="0.2">
      <c r="A25" s="2812" t="s">
        <v>1976</v>
      </c>
      <c r="B25" s="2813"/>
      <c r="C25" s="2724" t="s">
        <v>303</v>
      </c>
      <c r="D25" s="2724" t="s">
        <v>1382</v>
      </c>
      <c r="E25" s="2449">
        <v>352708</v>
      </c>
      <c r="F25" s="1965"/>
      <c r="G25" s="2715">
        <v>0.3</v>
      </c>
      <c r="H25" s="1965"/>
      <c r="I25" s="2632" t="s">
        <v>2085</v>
      </c>
      <c r="J25" s="1963"/>
      <c r="K25" s="2672" t="s">
        <v>2565</v>
      </c>
    </row>
    <row r="26" spans="1:11" ht="25.5" x14ac:dyDescent="0.2">
      <c r="A26" s="2812" t="s">
        <v>1978</v>
      </c>
      <c r="B26" s="2813"/>
      <c r="C26" s="2724" t="s">
        <v>303</v>
      </c>
      <c r="D26" s="2724" t="s">
        <v>1382</v>
      </c>
      <c r="E26" s="2449">
        <v>146365</v>
      </c>
      <c r="F26" s="1965"/>
      <c r="G26" s="2715">
        <v>0.3</v>
      </c>
      <c r="H26" s="1965"/>
      <c r="I26" s="2632" t="s">
        <v>2086</v>
      </c>
      <c r="J26" s="1963"/>
      <c r="K26" s="2672" t="s">
        <v>2565</v>
      </c>
    </row>
    <row r="27" spans="1:11" ht="25.5" x14ac:dyDescent="0.2">
      <c r="A27" s="2815" t="s">
        <v>1980</v>
      </c>
      <c r="B27" s="2816"/>
      <c r="C27" s="2337" t="s">
        <v>2603</v>
      </c>
      <c r="D27" s="2753" t="s">
        <v>1981</v>
      </c>
      <c r="E27" s="2469">
        <v>112819.0016</v>
      </c>
      <c r="F27" s="1957"/>
      <c r="G27" s="2720">
        <v>0.35</v>
      </c>
      <c r="H27" s="1957"/>
      <c r="I27" s="2634" t="s">
        <v>2067</v>
      </c>
      <c r="J27" s="1955"/>
      <c r="K27" s="2410" t="s">
        <v>2345</v>
      </c>
    </row>
    <row r="30" spans="1:11" x14ac:dyDescent="0.2">
      <c r="A30" s="2409" t="s">
        <v>2599</v>
      </c>
    </row>
  </sheetData>
  <mergeCells count="6">
    <mergeCell ref="A12:D12"/>
    <mergeCell ref="A3:C3"/>
    <mergeCell ref="E5:F5"/>
    <mergeCell ref="G5:H5"/>
    <mergeCell ref="I5:J5"/>
    <mergeCell ref="A11:D11"/>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6">
    <tabColor rgb="FFEB700B"/>
  </sheetPr>
  <dimension ref="A1:K23"/>
  <sheetViews>
    <sheetView showGridLines="0" view="pageBreakPreview" zoomScaleNormal="100" zoomScaleSheetLayoutView="100" workbookViewId="0">
      <selection activeCell="D19" sqref="D19"/>
    </sheetView>
  </sheetViews>
  <sheetFormatPr baseColWidth="10" defaultRowHeight="12.75" x14ac:dyDescent="0.2"/>
  <cols>
    <col min="1" max="1" width="44.28515625" customWidth="1"/>
    <col min="2" max="2" width="2.5703125" customWidth="1"/>
    <col min="3" max="4" width="15.7109375" customWidth="1"/>
    <col min="5" max="5" width="12.42578125" customWidth="1"/>
    <col min="6" max="7" width="4.5703125" customWidth="1"/>
    <col min="8" max="8" width="4" customWidth="1"/>
    <col min="10" max="10" width="6" customWidth="1"/>
    <col min="11" max="11" width="26.5703125" customWidth="1"/>
  </cols>
  <sheetData>
    <row r="1" spans="1:11" ht="15" x14ac:dyDescent="0.2">
      <c r="A1" s="2636" t="s">
        <v>2388</v>
      </c>
      <c r="B1" s="2636"/>
      <c r="C1" s="2650"/>
      <c r="D1" s="2650"/>
      <c r="E1" s="2650"/>
      <c r="F1" s="2650"/>
      <c r="G1" s="2650"/>
      <c r="H1" s="2755"/>
      <c r="I1" s="2755"/>
      <c r="J1" s="2755"/>
      <c r="K1" s="2783" t="s">
        <v>5138</v>
      </c>
    </row>
    <row r="2" spans="1:11" ht="15" x14ac:dyDescent="0.2">
      <c r="A2" s="2636" t="s">
        <v>2401</v>
      </c>
      <c r="B2" s="2636"/>
      <c r="C2" s="2595"/>
      <c r="D2" s="2595"/>
      <c r="E2" s="2595"/>
      <c r="F2" s="2595"/>
      <c r="G2" s="2595"/>
      <c r="H2" s="2504"/>
      <c r="I2" s="2504"/>
      <c r="J2" s="2504"/>
      <c r="K2" s="2504"/>
    </row>
    <row r="3" spans="1:11" ht="15" x14ac:dyDescent="0.2">
      <c r="A3" s="5996">
        <v>2013</v>
      </c>
      <c r="B3" s="5996"/>
      <c r="C3" s="5996"/>
      <c r="D3" s="2595"/>
      <c r="E3" s="2595"/>
      <c r="F3" s="2595"/>
      <c r="G3" s="2595"/>
      <c r="H3" s="2504"/>
      <c r="I3" s="2504"/>
      <c r="J3" s="2504"/>
      <c r="K3" s="2504"/>
    </row>
    <row r="4" spans="1:11" x14ac:dyDescent="0.2">
      <c r="A4" s="2504"/>
      <c r="B4" s="2504"/>
      <c r="C4" s="2504"/>
      <c r="D4" s="2504"/>
      <c r="E4" s="2504"/>
      <c r="F4" s="2504"/>
      <c r="G4" s="2504"/>
      <c r="H4" s="2504"/>
      <c r="I4" s="2504"/>
      <c r="J4" s="2504"/>
      <c r="K4" s="2504"/>
    </row>
    <row r="5" spans="1:11" ht="45.75" customHeight="1" x14ac:dyDescent="0.2">
      <c r="A5" s="2742" t="s">
        <v>181</v>
      </c>
      <c r="B5" s="2742"/>
      <c r="C5" s="2742" t="s">
        <v>21</v>
      </c>
      <c r="D5" s="2742" t="s">
        <v>29</v>
      </c>
      <c r="E5" s="5934" t="s">
        <v>119</v>
      </c>
      <c r="F5" s="5934"/>
      <c r="G5" s="5934" t="s">
        <v>182</v>
      </c>
      <c r="H5" s="5934"/>
      <c r="I5" s="5934" t="s">
        <v>20</v>
      </c>
      <c r="J5" s="5934"/>
      <c r="K5" s="2742" t="s">
        <v>30</v>
      </c>
    </row>
    <row r="6" spans="1:11" ht="25.5" x14ac:dyDescent="0.2">
      <c r="A6" s="2812" t="s">
        <v>1983</v>
      </c>
      <c r="B6" s="2813"/>
      <c r="C6" s="2334" t="s">
        <v>2603</v>
      </c>
      <c r="D6" s="2109" t="s">
        <v>1860</v>
      </c>
      <c r="E6" s="2449">
        <v>94664.004000000001</v>
      </c>
      <c r="F6" s="1965"/>
      <c r="G6" s="2715">
        <v>0.35</v>
      </c>
      <c r="H6" s="1965"/>
      <c r="I6" s="2632" t="s">
        <v>2068</v>
      </c>
      <c r="J6" s="1963"/>
      <c r="K6" s="2672" t="s">
        <v>2345</v>
      </c>
    </row>
    <row r="7" spans="1:11" ht="25.5" x14ac:dyDescent="0.2">
      <c r="A7" s="2812" t="s">
        <v>5146</v>
      </c>
      <c r="B7" s="2813"/>
      <c r="C7" s="2334" t="s">
        <v>2603</v>
      </c>
      <c r="D7" s="2109" t="s">
        <v>1981</v>
      </c>
      <c r="E7" s="2449">
        <v>168920.99799999999</v>
      </c>
      <c r="F7" s="1965"/>
      <c r="G7" s="2715">
        <v>0.35</v>
      </c>
      <c r="H7" s="1965"/>
      <c r="I7" s="2632" t="s">
        <v>2069</v>
      </c>
      <c r="J7" s="1963"/>
      <c r="K7" s="2672" t="s">
        <v>2345</v>
      </c>
    </row>
    <row r="8" spans="1:11" ht="25.5" x14ac:dyDescent="0.2">
      <c r="A8" s="2812" t="s">
        <v>1987</v>
      </c>
      <c r="B8" s="2813"/>
      <c r="C8" s="2334" t="s">
        <v>2603</v>
      </c>
      <c r="D8" s="2109" t="s">
        <v>1981</v>
      </c>
      <c r="E8" s="2449">
        <v>144588.00279999999</v>
      </c>
      <c r="F8" s="1965"/>
      <c r="G8" s="2715">
        <v>0.35</v>
      </c>
      <c r="H8" s="1965"/>
      <c r="I8" s="2632" t="s">
        <v>2070</v>
      </c>
      <c r="J8" s="1963"/>
      <c r="K8" s="2672" t="s">
        <v>2345</v>
      </c>
    </row>
    <row r="9" spans="1:11" ht="25.5" x14ac:dyDescent="0.2">
      <c r="A9" s="2812" t="s">
        <v>1992</v>
      </c>
      <c r="B9" s="2813"/>
      <c r="C9" s="2334" t="s">
        <v>2603</v>
      </c>
      <c r="D9" s="2109" t="s">
        <v>1990</v>
      </c>
      <c r="E9" s="2449">
        <v>203566.9964</v>
      </c>
      <c r="F9" s="1965"/>
      <c r="G9" s="2715">
        <v>0.35</v>
      </c>
      <c r="H9" s="1965"/>
      <c r="I9" s="2632" t="s">
        <v>2071</v>
      </c>
      <c r="J9" s="1963"/>
      <c r="K9" s="2672" t="s">
        <v>2345</v>
      </c>
    </row>
    <row r="10" spans="1:11" ht="25.5" x14ac:dyDescent="0.2">
      <c r="A10" s="2812" t="s">
        <v>1994</v>
      </c>
      <c r="B10" s="2813"/>
      <c r="C10" s="2724" t="s">
        <v>312</v>
      </c>
      <c r="D10" s="2109" t="s">
        <v>1995</v>
      </c>
      <c r="E10" s="2449">
        <v>77680.003200000006</v>
      </c>
      <c r="F10" s="1965"/>
      <c r="G10" s="2715">
        <v>0.35</v>
      </c>
      <c r="H10" s="1965"/>
      <c r="I10" s="2632" t="s">
        <v>2072</v>
      </c>
      <c r="J10" s="1963"/>
      <c r="K10" s="2672" t="s">
        <v>2345</v>
      </c>
    </row>
    <row r="11" spans="1:11" ht="25.5" x14ac:dyDescent="0.2">
      <c r="A11" s="2812" t="s">
        <v>1997</v>
      </c>
      <c r="B11" s="2813"/>
      <c r="C11" s="2724" t="s">
        <v>312</v>
      </c>
      <c r="D11" s="2109" t="s">
        <v>1998</v>
      </c>
      <c r="E11" s="2449">
        <v>122231.99559999999</v>
      </c>
      <c r="F11" s="1965"/>
      <c r="G11" s="2715">
        <v>0.35</v>
      </c>
      <c r="H11" s="1965"/>
      <c r="I11" s="2632" t="s">
        <v>2073</v>
      </c>
      <c r="J11" s="1963"/>
      <c r="K11" s="2672" t="s">
        <v>2345</v>
      </c>
    </row>
    <row r="12" spans="1:11" ht="25.5" x14ac:dyDescent="0.2">
      <c r="A12" s="2812" t="s">
        <v>2000</v>
      </c>
      <c r="B12" s="2813"/>
      <c r="C12" s="2334" t="s">
        <v>2603</v>
      </c>
      <c r="D12" s="2109" t="s">
        <v>1860</v>
      </c>
      <c r="E12" s="2449">
        <v>131083.00440000001</v>
      </c>
      <c r="F12" s="1965"/>
      <c r="G12" s="1966">
        <v>0.35</v>
      </c>
      <c r="H12" s="1965"/>
      <c r="I12" s="2632" t="s">
        <v>2335</v>
      </c>
      <c r="J12" s="1963"/>
      <c r="K12" s="2672" t="s">
        <v>2345</v>
      </c>
    </row>
    <row r="13" spans="1:11" ht="25.5" x14ac:dyDescent="0.2">
      <c r="A13" s="2812" t="s">
        <v>2003</v>
      </c>
      <c r="B13" s="2813"/>
      <c r="C13" s="2334" t="s">
        <v>2603</v>
      </c>
      <c r="D13" s="2109" t="s">
        <v>2004</v>
      </c>
      <c r="E13" s="2449">
        <v>77114.004400000005</v>
      </c>
      <c r="F13" s="1965"/>
      <c r="G13" s="2715">
        <v>0.35</v>
      </c>
      <c r="H13" s="1965"/>
      <c r="I13" s="2632" t="s">
        <v>2074</v>
      </c>
      <c r="J13" s="1963"/>
      <c r="K13" s="2672" t="s">
        <v>2345</v>
      </c>
    </row>
    <row r="14" spans="1:11" ht="25.5" x14ac:dyDescent="0.2">
      <c r="A14" s="2812" t="s">
        <v>1989</v>
      </c>
      <c r="B14" s="2813"/>
      <c r="C14" s="2334" t="s">
        <v>2603</v>
      </c>
      <c r="D14" s="2109" t="s">
        <v>1990</v>
      </c>
      <c r="E14" s="2449">
        <v>245624.00279999999</v>
      </c>
      <c r="F14" s="1965"/>
      <c r="G14" s="2715">
        <v>0.35</v>
      </c>
      <c r="H14" s="1965"/>
      <c r="I14" s="2632" t="s">
        <v>2336</v>
      </c>
      <c r="J14" s="1963"/>
      <c r="K14" s="2672" t="s">
        <v>2352</v>
      </c>
    </row>
    <row r="15" spans="1:11" ht="25.5" x14ac:dyDescent="0.2">
      <c r="A15" s="2812" t="s">
        <v>2006</v>
      </c>
      <c r="B15" s="2813"/>
      <c r="C15" s="2334" t="s">
        <v>2603</v>
      </c>
      <c r="D15" s="2808" t="s">
        <v>1805</v>
      </c>
      <c r="E15" s="2449">
        <v>103636.00079999999</v>
      </c>
      <c r="F15" s="1965"/>
      <c r="G15" s="2715">
        <v>0.35</v>
      </c>
      <c r="H15" s="1965"/>
      <c r="I15" s="2632" t="s">
        <v>2064</v>
      </c>
      <c r="J15" s="1963"/>
      <c r="K15" s="2672" t="s">
        <v>2350</v>
      </c>
    </row>
    <row r="16" spans="1:11" ht="38.25" x14ac:dyDescent="0.2">
      <c r="A16" s="2812" t="s">
        <v>2547</v>
      </c>
      <c r="B16" s="2813"/>
      <c r="C16" s="2724" t="s">
        <v>312</v>
      </c>
      <c r="D16" s="2109" t="s">
        <v>2008</v>
      </c>
      <c r="E16" s="2449">
        <v>188940</v>
      </c>
      <c r="F16" s="1965"/>
      <c r="G16" s="2715">
        <v>0.35</v>
      </c>
      <c r="H16" s="1965"/>
      <c r="I16" s="2632" t="s">
        <v>2338</v>
      </c>
      <c r="J16" s="1963"/>
      <c r="K16" s="2672" t="s">
        <v>2331</v>
      </c>
    </row>
    <row r="17" spans="1:11" ht="38.25" x14ac:dyDescent="0.2">
      <c r="A17" s="2812" t="s">
        <v>2548</v>
      </c>
      <c r="B17" s="2813"/>
      <c r="C17" s="2724" t="s">
        <v>312</v>
      </c>
      <c r="D17" s="2109" t="s">
        <v>1807</v>
      </c>
      <c r="E17" s="2449">
        <v>81177.9954</v>
      </c>
      <c r="F17" s="1965"/>
      <c r="G17" s="2715">
        <v>0.35</v>
      </c>
      <c r="H17" s="1965"/>
      <c r="I17" s="2632" t="s">
        <v>2075</v>
      </c>
      <c r="J17" s="1963"/>
      <c r="K17" s="2672" t="s">
        <v>2331</v>
      </c>
    </row>
    <row r="18" spans="1:11" ht="25.5" x14ac:dyDescent="0.2">
      <c r="A18" s="2812" t="s">
        <v>2011</v>
      </c>
      <c r="B18" s="2813"/>
      <c r="C18" s="2334" t="s">
        <v>2603</v>
      </c>
      <c r="D18" s="2808" t="s">
        <v>1805</v>
      </c>
      <c r="E18" s="2449">
        <v>39125.999600000003</v>
      </c>
      <c r="F18" s="1965"/>
      <c r="G18" s="1966">
        <v>0.35</v>
      </c>
      <c r="H18" s="1965"/>
      <c r="I18" s="2632" t="s">
        <v>2339</v>
      </c>
      <c r="J18" s="1963"/>
      <c r="K18" s="2672" t="s">
        <v>2345</v>
      </c>
    </row>
    <row r="19" spans="1:11" ht="25.5" x14ac:dyDescent="0.2">
      <c r="A19" s="2812" t="s">
        <v>2014</v>
      </c>
      <c r="B19" s="2813"/>
      <c r="C19" s="2724" t="s">
        <v>303</v>
      </c>
      <c r="D19" s="2724" t="s">
        <v>1382</v>
      </c>
      <c r="E19" s="2449">
        <v>201606</v>
      </c>
      <c r="F19" s="1965"/>
      <c r="G19" s="2715">
        <v>0.3</v>
      </c>
      <c r="H19" s="1965"/>
      <c r="I19" s="2632" t="s">
        <v>542</v>
      </c>
      <c r="J19" s="1963"/>
      <c r="K19" s="2672" t="s">
        <v>2345</v>
      </c>
    </row>
    <row r="20" spans="1:11" ht="25.5" x14ac:dyDescent="0.2">
      <c r="A20" s="2812" t="s">
        <v>2015</v>
      </c>
      <c r="B20" s="2813"/>
      <c r="C20" s="2724" t="s">
        <v>303</v>
      </c>
      <c r="D20" s="2724" t="s">
        <v>1382</v>
      </c>
      <c r="E20" s="2449">
        <v>61565</v>
      </c>
      <c r="F20" s="1965"/>
      <c r="G20" s="2715">
        <v>0.3</v>
      </c>
      <c r="H20" s="1965"/>
      <c r="I20" s="2632" t="s">
        <v>2087</v>
      </c>
      <c r="J20" s="1963"/>
      <c r="K20" s="2672" t="s">
        <v>2345</v>
      </c>
    </row>
    <row r="21" spans="1:11" ht="38.25" x14ac:dyDescent="0.2">
      <c r="A21" s="2815" t="s">
        <v>5142</v>
      </c>
      <c r="B21" s="2816"/>
      <c r="C21" s="2817" t="s">
        <v>312</v>
      </c>
      <c r="D21" s="2818" t="s">
        <v>1807</v>
      </c>
      <c r="E21" s="2469">
        <v>123477</v>
      </c>
      <c r="F21" s="1957"/>
      <c r="G21" s="2720">
        <v>0.3</v>
      </c>
      <c r="H21" s="1957"/>
      <c r="I21" s="2634" t="s">
        <v>2075</v>
      </c>
      <c r="J21" s="1955"/>
      <c r="K21" s="2410" t="s">
        <v>2331</v>
      </c>
    </row>
    <row r="22" spans="1:11" x14ac:dyDescent="0.2">
      <c r="A22" s="2777"/>
      <c r="B22" s="2777"/>
      <c r="C22" s="2844"/>
      <c r="D22" s="2845"/>
      <c r="E22" s="2646"/>
      <c r="F22" s="1949"/>
      <c r="G22" s="2795"/>
      <c r="H22" s="1949"/>
      <c r="I22" s="2713"/>
      <c r="J22" s="1947"/>
      <c r="K22" s="2702"/>
    </row>
    <row r="23" spans="1:11" x14ac:dyDescent="0.2">
      <c r="A23" s="2042" t="s">
        <v>1273</v>
      </c>
      <c r="B23" s="2042"/>
      <c r="C23" s="2618"/>
      <c r="D23" s="2618"/>
      <c r="E23" s="2302"/>
      <c r="F23" s="2302"/>
      <c r="G23" s="2798"/>
      <c r="H23" s="2798"/>
      <c r="I23" s="2618"/>
      <c r="J23" s="2618"/>
      <c r="K23" s="2395"/>
    </row>
  </sheetData>
  <mergeCells count="4">
    <mergeCell ref="A3:C3"/>
    <mergeCell ref="E5:F5"/>
    <mergeCell ref="G5:H5"/>
    <mergeCell ref="I5:J5"/>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7">
    <tabColor rgb="FFEB700B"/>
  </sheetPr>
  <dimension ref="A1:C30"/>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0.140625" style="58" customWidth="1"/>
    <col min="2" max="2" width="22.42578125" style="58" customWidth="1"/>
    <col min="3" max="3" width="8.14062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3" ht="15" x14ac:dyDescent="0.25">
      <c r="A1" s="2602" t="s">
        <v>5387</v>
      </c>
      <c r="B1" s="2846"/>
      <c r="C1" s="2851" t="s">
        <v>5067</v>
      </c>
    </row>
    <row r="2" spans="1:3" ht="15" x14ac:dyDescent="0.25">
      <c r="A2" s="2602" t="s">
        <v>5380</v>
      </c>
      <c r="B2" s="2846"/>
      <c r="C2" s="4759"/>
    </row>
    <row r="3" spans="1:3" ht="15" x14ac:dyDescent="0.25">
      <c r="A3" s="2807">
        <v>2013</v>
      </c>
      <c r="B3" s="2474"/>
      <c r="C3" s="2474"/>
    </row>
    <row r="4" spans="1:3" ht="15" x14ac:dyDescent="0.25">
      <c r="A4" s="2807"/>
      <c r="B4" s="2474"/>
      <c r="C4" s="2474"/>
    </row>
    <row r="5" spans="1:3" ht="36" customHeight="1" x14ac:dyDescent="0.25">
      <c r="A5" s="2847" t="s">
        <v>33</v>
      </c>
      <c r="B5" s="5997" t="s">
        <v>119</v>
      </c>
      <c r="C5" s="5997"/>
    </row>
    <row r="6" spans="1:3" s="17" customFormat="1" ht="27" customHeight="1" x14ac:dyDescent="0.25">
      <c r="A6" s="5038" t="s">
        <v>31</v>
      </c>
      <c r="B6" s="5039">
        <f>SUM(B7:B7)</f>
        <v>40435686.149999999</v>
      </c>
      <c r="C6" s="5040"/>
    </row>
    <row r="7" spans="1:3" s="60" customFormat="1" ht="36" customHeight="1" x14ac:dyDescent="0.2">
      <c r="A7" s="5122" t="s">
        <v>1380</v>
      </c>
      <c r="B7" s="5120">
        <f>'2-E382op-SPinic'!N7</f>
        <v>40435686.149999999</v>
      </c>
      <c r="C7" s="2850"/>
    </row>
    <row r="8" spans="1:3" s="60" customFormat="1" ht="15.75" customHeight="1" x14ac:dyDescent="0.2">
      <c r="A8" s="2222"/>
      <c r="B8" s="2240"/>
      <c r="C8" s="2188"/>
    </row>
    <row r="9" spans="1:3" ht="15.75" customHeight="1" x14ac:dyDescent="0.25">
      <c r="A9" s="2042" t="s">
        <v>1273</v>
      </c>
      <c r="B9" s="2395"/>
      <c r="C9" s="2395"/>
    </row>
    <row r="10" spans="1:3" ht="15.75" customHeight="1" x14ac:dyDescent="0.25"/>
    <row r="11" spans="1:3" ht="15.75" customHeight="1" x14ac:dyDescent="0.25"/>
    <row r="12" spans="1:3" ht="15.75" customHeight="1" x14ac:dyDescent="0.25"/>
    <row r="13" spans="1:3" ht="21.75" customHeight="1" x14ac:dyDescent="0.25"/>
    <row r="14" spans="1:3" ht="15.75" customHeight="1" x14ac:dyDescent="0.25"/>
    <row r="15" spans="1:3" ht="21.75" customHeight="1" x14ac:dyDescent="0.25"/>
    <row r="16" spans="1:3" ht="21.75" customHeight="1" x14ac:dyDescent="0.25"/>
    <row r="17" ht="15.75" customHeight="1" x14ac:dyDescent="0.25"/>
    <row r="18" ht="15.75" customHeight="1" x14ac:dyDescent="0.25"/>
    <row r="19" ht="21.75" customHeight="1" x14ac:dyDescent="0.25"/>
    <row r="20" ht="21.75" customHeight="1" x14ac:dyDescent="0.25"/>
    <row r="21" ht="21.75" customHeight="1" x14ac:dyDescent="0.25"/>
    <row r="26" ht="21.75" customHeight="1" x14ac:dyDescent="0.25"/>
    <row r="27" ht="21.75" customHeight="1" x14ac:dyDescent="0.25"/>
    <row r="29" ht="21" customHeight="1" x14ac:dyDescent="0.25"/>
    <row r="30" ht="21.75" customHeight="1" x14ac:dyDescent="0.25"/>
  </sheetData>
  <mergeCells count="1">
    <mergeCell ref="B5:C5"/>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&amp;R&amp;"Tahoma,Normal"337</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tabColor rgb="FFEB700B"/>
  </sheetPr>
  <dimension ref="A1:XFD65494"/>
  <sheetViews>
    <sheetView showGridLines="0" view="pageBreakPreview" topLeftCell="K1" zoomScaleNormal="70" zoomScaleSheetLayoutView="100" workbookViewId="0">
      <selection activeCell="T1" sqref="T1"/>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3" width="15.7109375" style="58" customWidth="1"/>
    <col min="14" max="14" width="17.42578125" style="65" customWidth="1"/>
    <col min="15" max="15" width="1.85546875" style="66" customWidth="1"/>
    <col min="16" max="16" width="7.7109375" style="6" customWidth="1"/>
    <col min="17" max="17" width="1.85546875" style="58" customWidth="1"/>
    <col min="18" max="18" width="8.140625" style="67" customWidth="1"/>
    <col min="19" max="19" width="5.85546875" style="66" customWidth="1"/>
    <col min="20" max="20" width="17.5703125" style="58" customWidth="1"/>
    <col min="21" max="21" width="10" style="58" hidden="1" customWidth="1"/>
    <col min="22" max="22" width="11.140625" style="58" hidden="1" customWidth="1"/>
    <col min="23" max="23" width="13.140625" style="58" hidden="1" customWidth="1"/>
    <col min="24" max="24" width="8" style="58" hidden="1" customWidth="1"/>
    <col min="25" max="25" width="9.42578125" style="58" hidden="1" customWidth="1"/>
    <col min="26" max="26" width="28.5703125" style="58" hidden="1" customWidth="1"/>
    <col min="27" max="27" width="48.5703125" style="58" hidden="1" customWidth="1"/>
    <col min="28" max="28" width="31.42578125" style="58" hidden="1" customWidth="1"/>
    <col min="29" max="29" width="12.5703125" style="58" hidden="1" customWidth="1"/>
    <col min="30" max="30" width="16.7109375" style="58" hidden="1" customWidth="1"/>
    <col min="31" max="31" width="20.7109375" style="58" hidden="1" customWidth="1"/>
    <col min="32" max="32" width="14" style="58" hidden="1" customWidth="1"/>
    <col min="33" max="33" width="21" style="58" hidden="1" customWidth="1"/>
    <col min="34" max="34" width="14" style="58" hidden="1" customWidth="1"/>
    <col min="35" max="35" width="27.85546875" style="58" hidden="1" customWidth="1"/>
    <col min="36" max="41" width="11.42578125" style="58" hidden="1" customWidth="1"/>
    <col min="42" max="1837" width="0" style="58" hidden="1" customWidth="1"/>
    <col min="1838" max="1862" width="11.42578125" style="66"/>
    <col min="1863" max="14851" width="11.42578125" style="58"/>
    <col min="14852" max="15692" width="0" style="58" hidden="1" customWidth="1"/>
    <col min="15693" max="16384" width="11.42578125" style="58"/>
  </cols>
  <sheetData>
    <row r="1" spans="1:16384" ht="15" customHeight="1" x14ac:dyDescent="0.25">
      <c r="K1" s="2636" t="s">
        <v>2403</v>
      </c>
      <c r="L1" s="2146"/>
      <c r="M1" s="2146"/>
      <c r="N1" s="2146"/>
      <c r="O1" s="2146"/>
      <c r="P1" s="2146"/>
      <c r="Q1" s="2146"/>
      <c r="R1" s="2146"/>
      <c r="S1" s="2146"/>
      <c r="T1" s="2873" t="s">
        <v>5147</v>
      </c>
    </row>
    <row r="2" spans="1:16384" ht="15" customHeight="1" x14ac:dyDescent="0.25">
      <c r="I2" s="542"/>
      <c r="K2" s="2636" t="s">
        <v>2404</v>
      </c>
      <c r="L2" s="2146"/>
      <c r="M2" s="2146"/>
      <c r="N2" s="2146"/>
      <c r="O2" s="2146"/>
      <c r="P2" s="2146"/>
      <c r="Q2" s="2146"/>
      <c r="R2" s="2146"/>
      <c r="S2" s="2146"/>
      <c r="T2" s="2146"/>
      <c r="V2" s="1618"/>
      <c r="W2" s="1618"/>
      <c r="X2" s="1618"/>
    </row>
    <row r="3" spans="1:16384" ht="15" customHeight="1" x14ac:dyDescent="0.25">
      <c r="I3" s="542"/>
      <c r="K3" s="2807">
        <v>2013</v>
      </c>
      <c r="L3" s="2146"/>
      <c r="M3" s="2146"/>
      <c r="N3" s="2146"/>
      <c r="O3" s="2146"/>
      <c r="P3" s="2146"/>
      <c r="Q3" s="2146"/>
      <c r="R3" s="2146"/>
      <c r="S3" s="2146"/>
      <c r="T3" s="2146"/>
      <c r="V3" s="1650"/>
      <c r="W3" s="1650"/>
      <c r="X3" s="1650"/>
    </row>
    <row r="4" spans="1:16384" ht="18" x14ac:dyDescent="0.25">
      <c r="I4" s="542"/>
      <c r="K4" s="2504"/>
      <c r="L4" s="2146"/>
      <c r="M4" s="2146"/>
      <c r="N4" s="2146"/>
      <c r="O4" s="2146"/>
      <c r="P4" s="2146"/>
      <c r="Q4" s="2146"/>
      <c r="R4" s="2146"/>
      <c r="S4" s="2146"/>
      <c r="T4" s="2146"/>
      <c r="V4" s="1650"/>
      <c r="W4" s="1650"/>
      <c r="X4" s="1650"/>
    </row>
    <row r="5" spans="1:16384" ht="46.5" customHeight="1" x14ac:dyDescent="0.25">
      <c r="A5" s="332" t="s">
        <v>50</v>
      </c>
      <c r="B5" s="332" t="s">
        <v>44</v>
      </c>
      <c r="C5" s="332" t="s">
        <v>172</v>
      </c>
      <c r="D5" s="567" t="s">
        <v>261</v>
      </c>
      <c r="E5" s="1289"/>
      <c r="F5" s="332" t="s">
        <v>176</v>
      </c>
      <c r="G5" s="332" t="s">
        <v>179</v>
      </c>
      <c r="H5" s="332" t="s">
        <v>178</v>
      </c>
      <c r="I5" s="332" t="s">
        <v>174</v>
      </c>
      <c r="J5" s="2852" t="s">
        <v>175</v>
      </c>
      <c r="K5" s="2860" t="s">
        <v>181</v>
      </c>
      <c r="L5" s="2860" t="s">
        <v>21</v>
      </c>
      <c r="M5" s="2860" t="s">
        <v>29</v>
      </c>
      <c r="N5" s="6001" t="s">
        <v>28</v>
      </c>
      <c r="O5" s="6001"/>
      <c r="P5" s="6001" t="s">
        <v>182</v>
      </c>
      <c r="Q5" s="6001"/>
      <c r="R5" s="6001" t="s">
        <v>20</v>
      </c>
      <c r="S5" s="6001"/>
      <c r="T5" s="2860" t="s">
        <v>30</v>
      </c>
      <c r="U5" s="2856" t="s">
        <v>171</v>
      </c>
      <c r="V5" s="334" t="s">
        <v>183</v>
      </c>
      <c r="W5" s="334" t="s">
        <v>185</v>
      </c>
      <c r="X5" s="332" t="s">
        <v>26</v>
      </c>
      <c r="Y5" s="332" t="s">
        <v>27</v>
      </c>
      <c r="Z5" s="336" t="s">
        <v>23</v>
      </c>
      <c r="AA5" s="337" t="s">
        <v>187</v>
      </c>
      <c r="AB5" s="337" t="s">
        <v>188</v>
      </c>
      <c r="AC5" s="327" t="s">
        <v>45</v>
      </c>
      <c r="AD5" s="332" t="s">
        <v>47</v>
      </c>
      <c r="AE5" s="338" t="s">
        <v>49</v>
      </c>
      <c r="AF5" s="338" t="s">
        <v>189</v>
      </c>
      <c r="AG5" s="339" t="s">
        <v>190</v>
      </c>
      <c r="AH5" s="338" t="s">
        <v>191</v>
      </c>
      <c r="AI5" s="332" t="s">
        <v>151</v>
      </c>
    </row>
    <row r="6" spans="1:16384" ht="18" x14ac:dyDescent="0.25">
      <c r="A6" s="585" t="s">
        <v>1342</v>
      </c>
      <c r="B6" s="219"/>
      <c r="C6" s="219"/>
      <c r="D6" s="219"/>
      <c r="E6" s="219"/>
      <c r="F6" s="219"/>
      <c r="G6" s="218"/>
      <c r="H6" s="219"/>
      <c r="I6" s="219"/>
      <c r="J6" s="2853"/>
      <c r="K6" s="5998" t="s">
        <v>31</v>
      </c>
      <c r="L6" s="5998"/>
      <c r="M6" s="5998"/>
      <c r="N6" s="2871">
        <f>SUM(N7)</f>
        <v>40435686.149999999</v>
      </c>
      <c r="O6" s="2861"/>
      <c r="P6" s="2862"/>
      <c r="Q6" s="2863"/>
      <c r="R6" s="2864">
        <f>SUM(R7)</f>
        <v>0</v>
      </c>
      <c r="S6" s="2865"/>
      <c r="T6" s="2866"/>
      <c r="U6" s="2857"/>
      <c r="V6" s="225"/>
      <c r="W6" s="225"/>
      <c r="X6" s="226">
        <f>SUM(X7)</f>
        <v>1</v>
      </c>
      <c r="Y6" s="226">
        <f>SUM(Y7)</f>
        <v>1</v>
      </c>
      <c r="Z6" s="226"/>
      <c r="AA6" s="226"/>
      <c r="AB6" s="227"/>
      <c r="AC6" s="226"/>
      <c r="AD6" s="226"/>
      <c r="AE6" s="226"/>
      <c r="AF6" s="226"/>
      <c r="AG6" s="226"/>
      <c r="AH6" s="226"/>
      <c r="AI6" s="226"/>
    </row>
    <row r="7" spans="1:16384" ht="16.5" x14ac:dyDescent="0.25">
      <c r="A7" s="1621"/>
      <c r="B7" s="1621"/>
      <c r="C7" s="1621"/>
      <c r="D7" s="1621"/>
      <c r="E7" s="1621"/>
      <c r="F7" s="1621"/>
      <c r="G7" s="513"/>
      <c r="H7" s="1621"/>
      <c r="I7" s="1621"/>
      <c r="J7" s="2854"/>
      <c r="K7" s="5999" t="s">
        <v>1380</v>
      </c>
      <c r="L7" s="6000"/>
      <c r="M7" s="6000"/>
      <c r="N7" s="2872">
        <f>SUM(N8)</f>
        <v>40435686.149999999</v>
      </c>
      <c r="O7" s="2868"/>
      <c r="P7" s="2870"/>
      <c r="Q7" s="2869"/>
      <c r="R7" s="2867">
        <f>SUM(R8)</f>
        <v>0</v>
      </c>
      <c r="S7" s="2868"/>
      <c r="T7" s="2867"/>
      <c r="U7" s="2858"/>
      <c r="V7" s="94"/>
      <c r="W7" s="281"/>
      <c r="X7" s="1105">
        <f>SUM(X8)</f>
        <v>1</v>
      </c>
      <c r="Y7" s="1105">
        <f>SUM(Y8)</f>
        <v>1</v>
      </c>
      <c r="Z7" s="209"/>
      <c r="AA7" s="209"/>
      <c r="AB7" s="209"/>
      <c r="AC7" s="209"/>
      <c r="AD7" s="216"/>
      <c r="AE7" s="209"/>
      <c r="AF7" s="209"/>
      <c r="AG7" s="209"/>
      <c r="AH7" s="209"/>
      <c r="AI7" s="209"/>
    </row>
    <row r="8" spans="1:16384" ht="16.5" x14ac:dyDescent="0.25">
      <c r="A8" s="101"/>
      <c r="B8" s="101"/>
      <c r="C8" s="101"/>
      <c r="D8" s="101"/>
      <c r="E8" s="101"/>
      <c r="F8" s="101"/>
      <c r="G8" s="279"/>
      <c r="H8" s="279"/>
      <c r="I8" s="101"/>
      <c r="J8" s="2855"/>
      <c r="K8" s="5889" t="s">
        <v>289</v>
      </c>
      <c r="L8" s="5889"/>
      <c r="M8" s="5890"/>
      <c r="N8" s="2446">
        <f>SUM(N9:N9)</f>
        <v>40435686.149999999</v>
      </c>
      <c r="O8" s="2068"/>
      <c r="P8" s="2067"/>
      <c r="Q8" s="2069"/>
      <c r="R8" s="2070">
        <f>SUM(R9:R9)</f>
        <v>0</v>
      </c>
      <c r="S8" s="2071"/>
      <c r="T8" s="2072"/>
      <c r="U8" s="2859"/>
      <c r="V8" s="282"/>
      <c r="W8" s="283"/>
      <c r="X8" s="282">
        <f>SUM(X9:X9)</f>
        <v>1</v>
      </c>
      <c r="Y8" s="282">
        <f>SUM(Y9:Y9)</f>
        <v>1</v>
      </c>
      <c r="Z8" s="148"/>
      <c r="AA8" s="147"/>
      <c r="AB8" s="147"/>
      <c r="AC8" s="200"/>
      <c r="AD8" s="200"/>
      <c r="AE8" s="101"/>
      <c r="AF8" s="101"/>
      <c r="AG8" s="101"/>
      <c r="AH8" s="101"/>
      <c r="AI8" s="101"/>
    </row>
    <row r="9" spans="1:16384" s="1382" customFormat="1" ht="38.25" x14ac:dyDescent="0.25">
      <c r="A9" s="1452" t="s">
        <v>869</v>
      </c>
      <c r="B9" s="1453" t="s">
        <v>867</v>
      </c>
      <c r="C9" s="1454" t="s">
        <v>285</v>
      </c>
      <c r="D9" s="1455" t="s">
        <v>42</v>
      </c>
      <c r="E9" s="1396" t="s">
        <v>281</v>
      </c>
      <c r="F9" s="1456" t="s">
        <v>710</v>
      </c>
      <c r="G9" s="1457" t="s">
        <v>1344</v>
      </c>
      <c r="H9" s="1458" t="s">
        <v>289</v>
      </c>
      <c r="I9" s="1455" t="s">
        <v>1379</v>
      </c>
      <c r="J9" s="2599">
        <v>2013</v>
      </c>
      <c r="K9" s="2218" t="s">
        <v>2566</v>
      </c>
      <c r="L9" s="2620" t="s">
        <v>313</v>
      </c>
      <c r="M9" s="2620" t="s">
        <v>313</v>
      </c>
      <c r="N9" s="2469">
        <v>40435686.149999999</v>
      </c>
      <c r="O9" s="2216"/>
      <c r="P9" s="2217">
        <v>0</v>
      </c>
      <c r="Q9" s="2218"/>
      <c r="R9" s="2219" t="s">
        <v>2244</v>
      </c>
      <c r="S9" s="2220"/>
      <c r="T9" s="1954"/>
      <c r="U9" s="2210">
        <v>0</v>
      </c>
      <c r="V9" s="1396" t="s">
        <v>281</v>
      </c>
      <c r="W9" s="1396" t="s">
        <v>281</v>
      </c>
      <c r="X9" s="1461">
        <v>1</v>
      </c>
      <c r="Y9" s="1461">
        <v>1</v>
      </c>
      <c r="Z9" s="1396" t="s">
        <v>281</v>
      </c>
      <c r="AA9" s="1462" t="s">
        <v>1340</v>
      </c>
      <c r="AB9" s="1463"/>
      <c r="AC9" s="1464" t="s">
        <v>1347</v>
      </c>
      <c r="AD9" s="1396" t="s">
        <v>281</v>
      </c>
      <c r="AE9" s="1396" t="s">
        <v>281</v>
      </c>
      <c r="AF9" s="1396" t="s">
        <v>281</v>
      </c>
      <c r="AG9" s="1465" t="s">
        <v>287</v>
      </c>
      <c r="AH9" s="1465" t="s">
        <v>287</v>
      </c>
      <c r="AI9" s="1466" t="s">
        <v>281</v>
      </c>
      <c r="AJ9" s="1465" t="s">
        <v>287</v>
      </c>
      <c r="AK9" s="1465" t="s">
        <v>287</v>
      </c>
      <c r="AL9" s="1465" t="s">
        <v>287</v>
      </c>
      <c r="AM9" s="1465" t="s">
        <v>287</v>
      </c>
      <c r="AN9" s="1465" t="s">
        <v>287</v>
      </c>
      <c r="AO9" s="1396" t="s">
        <v>281</v>
      </c>
      <c r="AP9" s="1452"/>
      <c r="AQ9" s="1467"/>
      <c r="AR9" s="1454"/>
      <c r="AS9" s="1455"/>
      <c r="AT9" s="1396"/>
      <c r="AU9" s="1456"/>
      <c r="AV9" s="1457"/>
      <c r="AW9" s="1458"/>
      <c r="AX9" s="1455"/>
      <c r="AY9" s="1459"/>
      <c r="AZ9" s="643"/>
      <c r="BA9" s="1381"/>
      <c r="BB9" s="591"/>
      <c r="BC9" s="1392"/>
      <c r="BD9" s="943"/>
      <c r="BE9" s="1242"/>
      <c r="BF9" s="1241"/>
      <c r="BG9" s="594"/>
      <c r="BH9" s="1191"/>
      <c r="BI9" s="643"/>
      <c r="BJ9" s="1460"/>
      <c r="BK9" s="1396"/>
      <c r="BL9" s="1396"/>
      <c r="BM9" s="1468"/>
      <c r="BN9" s="1468"/>
      <c r="BO9" s="1396"/>
      <c r="BP9" s="1462"/>
      <c r="BQ9" s="1463"/>
      <c r="BR9" s="1464"/>
      <c r="BS9" s="1396"/>
      <c r="BT9" s="1396"/>
      <c r="BU9" s="1396"/>
      <c r="BV9" s="1465"/>
      <c r="BW9" s="1465"/>
      <c r="BX9" s="1396"/>
      <c r="BY9" s="1465"/>
      <c r="BZ9" s="1465"/>
      <c r="CA9" s="1465"/>
      <c r="CB9" s="1465"/>
      <c r="CC9" s="1465"/>
      <c r="CD9" s="1396"/>
      <c r="CE9" s="1452"/>
      <c r="CF9" s="1467"/>
      <c r="CG9" s="1454"/>
      <c r="CH9" s="1455"/>
      <c r="CI9" s="1396"/>
      <c r="CJ9" s="1456"/>
      <c r="CK9" s="1457"/>
      <c r="CL9" s="1458"/>
      <c r="CM9" s="1455"/>
      <c r="CN9" s="1459"/>
      <c r="CO9" s="643"/>
      <c r="CP9" s="1381"/>
      <c r="CQ9" s="591"/>
      <c r="CR9" s="1392"/>
      <c r="CS9" s="943"/>
      <c r="CT9" s="1242"/>
      <c r="CU9" s="1241"/>
      <c r="CV9" s="594"/>
      <c r="CW9" s="1191"/>
      <c r="CX9" s="643"/>
      <c r="CY9" s="1460"/>
      <c r="CZ9" s="1396"/>
      <c r="DA9" s="1396"/>
      <c r="DB9" s="1468"/>
      <c r="DC9" s="1468"/>
      <c r="DD9" s="1396"/>
      <c r="DE9" s="1462"/>
      <c r="DF9" s="1463"/>
      <c r="DG9" s="1464"/>
      <c r="DH9" s="1396"/>
      <c r="DI9" s="1396"/>
      <c r="DJ9" s="1396"/>
      <c r="DK9" s="1465"/>
      <c r="DL9" s="1465"/>
      <c r="DM9" s="1396"/>
      <c r="DN9" s="1465"/>
      <c r="DO9" s="1465"/>
      <c r="DP9" s="1465"/>
      <c r="DQ9" s="1465"/>
      <c r="DR9" s="1465"/>
      <c r="DS9" s="1396"/>
      <c r="DT9" s="1452"/>
      <c r="DU9" s="1467"/>
      <c r="DV9" s="1454"/>
      <c r="DW9" s="1455"/>
      <c r="DX9" s="1396"/>
      <c r="DY9" s="1456"/>
      <c r="DZ9" s="1457"/>
      <c r="EA9" s="1458"/>
      <c r="EB9" s="1455"/>
      <c r="EC9" s="1459"/>
      <c r="ED9" s="643"/>
      <c r="EE9" s="1381"/>
      <c r="EF9" s="591"/>
      <c r="EG9" s="1392"/>
      <c r="EH9" s="943"/>
      <c r="EI9" s="1242"/>
      <c r="EJ9" s="1241"/>
      <c r="EK9" s="594"/>
      <c r="EL9" s="1191"/>
      <c r="EM9" s="643"/>
      <c r="EN9" s="1460"/>
      <c r="EO9" s="1396"/>
      <c r="EP9" s="1396"/>
      <c r="EQ9" s="1468"/>
      <c r="ER9" s="1468"/>
      <c r="ES9" s="1396"/>
      <c r="ET9" s="1462"/>
      <c r="EU9" s="1463"/>
      <c r="EV9" s="1464"/>
      <c r="EW9" s="1396"/>
      <c r="EX9" s="1396"/>
      <c r="EY9" s="1396"/>
      <c r="EZ9" s="1465"/>
      <c r="FA9" s="1465"/>
      <c r="FB9" s="1396"/>
      <c r="FC9" s="1465"/>
      <c r="FD9" s="1465"/>
      <c r="FE9" s="1465"/>
      <c r="FF9" s="1465"/>
      <c r="FG9" s="1465"/>
      <c r="FH9" s="1396"/>
      <c r="FI9" s="1452"/>
      <c r="FJ9" s="1467"/>
      <c r="FK9" s="1454"/>
      <c r="FL9" s="1455"/>
      <c r="FM9" s="1396"/>
      <c r="FN9" s="1456"/>
      <c r="FO9" s="1457"/>
      <c r="FP9" s="1458"/>
      <c r="FQ9" s="1455"/>
      <c r="FR9" s="1459"/>
      <c r="FS9" s="643"/>
      <c r="FT9" s="1381"/>
      <c r="FU9" s="591"/>
      <c r="FV9" s="1392"/>
      <c r="FW9" s="943"/>
      <c r="FX9" s="1242"/>
      <c r="FY9" s="1241"/>
      <c r="FZ9" s="594"/>
      <c r="GA9" s="1191"/>
      <c r="GB9" s="643"/>
      <c r="GC9" s="1460"/>
      <c r="GD9" s="1396"/>
      <c r="GE9" s="1396"/>
      <c r="GF9" s="1468"/>
      <c r="GG9" s="1468"/>
      <c r="GH9" s="1396"/>
      <c r="GI9" s="1462"/>
      <c r="GJ9" s="1463"/>
      <c r="GK9" s="1464"/>
      <c r="GL9" s="1396"/>
      <c r="GM9" s="1396"/>
      <c r="GN9" s="1396"/>
      <c r="GO9" s="1465"/>
      <c r="GP9" s="1465"/>
      <c r="GQ9" s="1396"/>
      <c r="GR9" s="1465"/>
      <c r="GS9" s="1465"/>
      <c r="GT9" s="1465"/>
      <c r="GU9" s="1465"/>
      <c r="GV9" s="1465"/>
      <c r="GW9" s="1396"/>
      <c r="GX9" s="1452"/>
      <c r="GY9" s="1467"/>
      <c r="GZ9" s="1454"/>
      <c r="HA9" s="1455"/>
      <c r="HB9" s="1396"/>
      <c r="HC9" s="1456"/>
      <c r="HD9" s="1457"/>
      <c r="HE9" s="1458"/>
      <c r="HF9" s="1455"/>
      <c r="HG9" s="1459"/>
      <c r="HH9" s="643"/>
      <c r="HI9" s="1381"/>
      <c r="HJ9" s="591"/>
      <c r="HK9" s="1392"/>
      <c r="HL9" s="943"/>
      <c r="HM9" s="1242"/>
      <c r="HN9" s="1241"/>
      <c r="HO9" s="594"/>
      <c r="HP9" s="1191"/>
      <c r="HQ9" s="643"/>
      <c r="HR9" s="1460"/>
      <c r="HS9" s="1396"/>
      <c r="HT9" s="1396"/>
      <c r="HU9" s="1468"/>
      <c r="HV9" s="1468"/>
      <c r="HW9" s="1396"/>
      <c r="HX9" s="1462"/>
      <c r="HY9" s="1463"/>
      <c r="HZ9" s="1464"/>
      <c r="IA9" s="1396"/>
      <c r="IB9" s="1396"/>
      <c r="IC9" s="1396"/>
      <c r="ID9" s="1465"/>
      <c r="IE9" s="1465"/>
      <c r="IF9" s="1396"/>
      <c r="IG9" s="1465"/>
      <c r="IH9" s="1465"/>
      <c r="II9" s="1465"/>
      <c r="IJ9" s="1465"/>
      <c r="IK9" s="1465"/>
      <c r="IL9" s="1396"/>
      <c r="IM9" s="1452"/>
      <c r="IN9" s="1467"/>
      <c r="IO9" s="1454"/>
      <c r="IP9" s="1455"/>
      <c r="IQ9" s="1396"/>
      <c r="IR9" s="1456"/>
      <c r="IS9" s="1457"/>
      <c r="IT9" s="1458"/>
      <c r="IU9" s="1455"/>
      <c r="IV9" s="1459"/>
      <c r="IW9" s="643"/>
      <c r="IX9" s="1381"/>
      <c r="IY9" s="591"/>
      <c r="IZ9" s="1392"/>
      <c r="JA9" s="943"/>
      <c r="JB9" s="1242"/>
      <c r="JC9" s="1241"/>
      <c r="JD9" s="594"/>
      <c r="JE9" s="1191"/>
      <c r="JF9" s="643"/>
      <c r="JG9" s="1460"/>
      <c r="JH9" s="1396"/>
      <c r="JI9" s="1396"/>
      <c r="JJ9" s="1468"/>
      <c r="JK9" s="1468"/>
      <c r="JL9" s="1396"/>
      <c r="JM9" s="1462"/>
      <c r="JN9" s="1463"/>
      <c r="JO9" s="1464"/>
      <c r="JP9" s="1396"/>
      <c r="JQ9" s="1396"/>
      <c r="JR9" s="1396"/>
      <c r="JS9" s="1465"/>
      <c r="JT9" s="1465"/>
      <c r="JU9" s="1396"/>
      <c r="JV9" s="1465"/>
      <c r="JW9" s="1465"/>
      <c r="JX9" s="1465"/>
      <c r="JY9" s="1465"/>
      <c r="JZ9" s="1465"/>
      <c r="KA9" s="1396"/>
      <c r="KB9" s="1452"/>
      <c r="KC9" s="1467"/>
      <c r="KD9" s="1454"/>
      <c r="KE9" s="1455"/>
      <c r="KF9" s="1396"/>
      <c r="KG9" s="1456"/>
      <c r="KH9" s="1457"/>
      <c r="KI9" s="1458"/>
      <c r="KJ9" s="1455"/>
      <c r="KK9" s="1459"/>
      <c r="KL9" s="643"/>
      <c r="KM9" s="1381"/>
      <c r="KN9" s="591"/>
      <c r="KO9" s="1392"/>
      <c r="KP9" s="943"/>
      <c r="KQ9" s="1242"/>
      <c r="KR9" s="1241"/>
      <c r="KS9" s="594"/>
      <c r="KT9" s="1191"/>
      <c r="KU9" s="643"/>
      <c r="KV9" s="1460"/>
      <c r="KW9" s="1396"/>
      <c r="KX9" s="1396"/>
      <c r="KY9" s="1468"/>
      <c r="KZ9" s="1468"/>
      <c r="LA9" s="1396"/>
      <c r="LB9" s="1462"/>
      <c r="LC9" s="1463"/>
      <c r="LD9" s="1464"/>
      <c r="LE9" s="1396"/>
      <c r="LF9" s="1396"/>
      <c r="LG9" s="1396"/>
      <c r="LH9" s="1465"/>
      <c r="LI9" s="1465"/>
      <c r="LJ9" s="1396"/>
      <c r="LK9" s="1465"/>
      <c r="LL9" s="1465"/>
      <c r="LM9" s="1465"/>
      <c r="LN9" s="1465"/>
      <c r="LO9" s="1465"/>
      <c r="LP9" s="1396"/>
      <c r="LQ9" s="1452"/>
      <c r="LR9" s="1467"/>
      <c r="LS9" s="1454"/>
      <c r="LT9" s="1455"/>
      <c r="LU9" s="1396"/>
      <c r="LV9" s="1456"/>
      <c r="LW9" s="1457"/>
      <c r="LX9" s="1458"/>
      <c r="LY9" s="1455"/>
      <c r="LZ9" s="1459"/>
      <c r="MA9" s="643"/>
      <c r="MB9" s="1381"/>
      <c r="MC9" s="591"/>
      <c r="MD9" s="1392"/>
      <c r="ME9" s="943"/>
      <c r="MF9" s="1242"/>
      <c r="MG9" s="1241"/>
      <c r="MH9" s="594"/>
      <c r="MI9" s="1191"/>
      <c r="MJ9" s="643"/>
      <c r="MK9" s="1460"/>
      <c r="ML9" s="1396"/>
      <c r="MM9" s="1396"/>
      <c r="MN9" s="1468"/>
      <c r="MO9" s="1468"/>
      <c r="MP9" s="1396"/>
      <c r="MQ9" s="1462"/>
      <c r="MR9" s="1463"/>
      <c r="MS9" s="1464"/>
      <c r="MT9" s="1396"/>
      <c r="MU9" s="1396"/>
      <c r="MV9" s="1396"/>
      <c r="MW9" s="1465"/>
      <c r="MX9" s="1465"/>
      <c r="MY9" s="1396"/>
      <c r="MZ9" s="1465"/>
      <c r="NA9" s="1465"/>
      <c r="NB9" s="1465"/>
      <c r="NC9" s="1465"/>
      <c r="ND9" s="1465"/>
      <c r="NE9" s="1396"/>
      <c r="NF9" s="1452"/>
      <c r="NG9" s="1467"/>
      <c r="NH9" s="1454"/>
      <c r="NI9" s="1455"/>
      <c r="NJ9" s="1396"/>
      <c r="NK9" s="1456"/>
      <c r="NL9" s="1457"/>
      <c r="NM9" s="1458"/>
      <c r="NN9" s="1455"/>
      <c r="NO9" s="1459"/>
      <c r="NP9" s="643"/>
      <c r="NQ9" s="1381"/>
      <c r="NR9" s="591"/>
      <c r="NS9" s="1392"/>
      <c r="NT9" s="943"/>
      <c r="NU9" s="1242"/>
      <c r="NV9" s="1241"/>
      <c r="NW9" s="594"/>
      <c r="NX9" s="1191"/>
      <c r="NY9" s="643"/>
      <c r="NZ9" s="1460"/>
      <c r="OA9" s="1396"/>
      <c r="OB9" s="1396"/>
      <c r="OC9" s="1468"/>
      <c r="OD9" s="1468"/>
      <c r="OE9" s="1396"/>
      <c r="OF9" s="1462"/>
      <c r="OG9" s="1463"/>
      <c r="OH9" s="1464"/>
      <c r="OI9" s="1396"/>
      <c r="OJ9" s="1396"/>
      <c r="OK9" s="1396"/>
      <c r="OL9" s="1465"/>
      <c r="OM9" s="1465"/>
      <c r="ON9" s="1396"/>
      <c r="OO9" s="1465"/>
      <c r="OP9" s="1465"/>
      <c r="OQ9" s="1465"/>
      <c r="OR9" s="1465"/>
      <c r="OS9" s="1465"/>
      <c r="OT9" s="1396"/>
      <c r="OU9" s="1452"/>
      <c r="OV9" s="1467"/>
      <c r="OW9" s="1454"/>
      <c r="OX9" s="1455"/>
      <c r="OY9" s="1396"/>
      <c r="OZ9" s="1456"/>
      <c r="PA9" s="1457"/>
      <c r="PB9" s="1458"/>
      <c r="PC9" s="1455"/>
      <c r="PD9" s="1459"/>
      <c r="PE9" s="643"/>
      <c r="PF9" s="1381"/>
      <c r="PG9" s="591"/>
      <c r="PH9" s="1392"/>
      <c r="PI9" s="943"/>
      <c r="PJ9" s="1242"/>
      <c r="PK9" s="1241"/>
      <c r="PL9" s="594"/>
      <c r="PM9" s="1191"/>
      <c r="PN9" s="643"/>
      <c r="PO9" s="1460"/>
      <c r="PP9" s="1396"/>
      <c r="PQ9" s="1396"/>
      <c r="PR9" s="1468"/>
      <c r="PS9" s="1468"/>
      <c r="PT9" s="1396"/>
      <c r="PU9" s="1462"/>
      <c r="PV9" s="1463"/>
      <c r="PW9" s="1464"/>
      <c r="PX9" s="1396"/>
      <c r="PY9" s="1396"/>
      <c r="PZ9" s="1396"/>
      <c r="QA9" s="1465"/>
      <c r="QB9" s="1465"/>
      <c r="QC9" s="1396"/>
      <c r="QD9" s="1465"/>
      <c r="QE9" s="1465"/>
      <c r="QF9" s="1465"/>
      <c r="QG9" s="1465"/>
      <c r="QH9" s="1465"/>
      <c r="QI9" s="1396"/>
      <c r="QJ9" s="1452"/>
      <c r="QK9" s="1467"/>
      <c r="QL9" s="1454"/>
      <c r="QM9" s="1455"/>
      <c r="QN9" s="1396"/>
      <c r="QO9" s="1456"/>
      <c r="QP9" s="1457"/>
      <c r="QQ9" s="1458"/>
      <c r="QR9" s="1455"/>
      <c r="QS9" s="1459"/>
      <c r="QT9" s="643"/>
      <c r="QU9" s="1381"/>
      <c r="QV9" s="591"/>
      <c r="QW9" s="1392"/>
      <c r="QX9" s="943"/>
      <c r="QY9" s="1242"/>
      <c r="QZ9" s="1241"/>
      <c r="RA9" s="594"/>
      <c r="RB9" s="1191"/>
      <c r="RC9" s="643"/>
      <c r="RD9" s="1460"/>
      <c r="RE9" s="1396"/>
      <c r="RF9" s="1396"/>
      <c r="RG9" s="1468"/>
      <c r="RH9" s="1468"/>
      <c r="RI9" s="1396"/>
      <c r="RJ9" s="1462"/>
      <c r="RK9" s="1463"/>
      <c r="RL9" s="1464"/>
      <c r="RM9" s="1396"/>
      <c r="RN9" s="1396"/>
      <c r="RO9" s="1396"/>
      <c r="RP9" s="1465"/>
      <c r="RQ9" s="1465"/>
      <c r="RR9" s="1396"/>
      <c r="RS9" s="1465"/>
      <c r="RT9" s="1465"/>
      <c r="RU9" s="1465"/>
      <c r="RV9" s="1465"/>
      <c r="RW9" s="1465"/>
      <c r="RX9" s="1396"/>
      <c r="RY9" s="1452"/>
      <c r="RZ9" s="1467"/>
      <c r="SA9" s="1454"/>
      <c r="SB9" s="1455"/>
      <c r="SC9" s="1396"/>
      <c r="SD9" s="1456"/>
      <c r="SE9" s="1457"/>
      <c r="SF9" s="1458"/>
      <c r="SG9" s="1455"/>
      <c r="SH9" s="1459"/>
      <c r="SI9" s="643"/>
      <c r="SJ9" s="1381"/>
      <c r="SK9" s="591"/>
      <c r="SL9" s="1392"/>
      <c r="SM9" s="943"/>
      <c r="SN9" s="1242"/>
      <c r="SO9" s="1241"/>
      <c r="SP9" s="594"/>
      <c r="SQ9" s="1191"/>
      <c r="SR9" s="643"/>
      <c r="SS9" s="1460"/>
      <c r="ST9" s="1396"/>
      <c r="SU9" s="1396"/>
      <c r="SV9" s="1468"/>
      <c r="SW9" s="1468"/>
      <c r="SX9" s="1396"/>
      <c r="SY9" s="1462"/>
      <c r="SZ9" s="1463"/>
      <c r="TA9" s="1464"/>
      <c r="TB9" s="1396"/>
      <c r="TC9" s="1396"/>
      <c r="TD9" s="1396"/>
      <c r="TE9" s="1465"/>
      <c r="TF9" s="1465"/>
      <c r="TG9" s="1396"/>
      <c r="TH9" s="1465"/>
      <c r="TI9" s="1465"/>
      <c r="TJ9" s="1465"/>
      <c r="TK9" s="1465"/>
      <c r="TL9" s="1465"/>
      <c r="TM9" s="1396"/>
      <c r="TN9" s="1452"/>
      <c r="TO9" s="1467"/>
      <c r="TP9" s="1454"/>
      <c r="TQ9" s="1455"/>
      <c r="TR9" s="1396"/>
      <c r="TS9" s="1456"/>
      <c r="TT9" s="1457"/>
      <c r="TU9" s="1458"/>
      <c r="TV9" s="1455"/>
      <c r="TW9" s="1459"/>
      <c r="TX9" s="643"/>
      <c r="TY9" s="1381"/>
      <c r="TZ9" s="591"/>
      <c r="UA9" s="1392"/>
      <c r="UB9" s="943"/>
      <c r="UC9" s="1242"/>
      <c r="UD9" s="1241"/>
      <c r="UE9" s="594"/>
      <c r="UF9" s="1191"/>
      <c r="UG9" s="643"/>
      <c r="UH9" s="1460"/>
      <c r="UI9" s="1396"/>
      <c r="UJ9" s="1396"/>
      <c r="UK9" s="1468"/>
      <c r="UL9" s="1468"/>
      <c r="UM9" s="1396"/>
      <c r="UN9" s="1462"/>
      <c r="UO9" s="1463"/>
      <c r="UP9" s="1464"/>
      <c r="UQ9" s="1396"/>
      <c r="UR9" s="1396"/>
      <c r="US9" s="1396"/>
      <c r="UT9" s="1465"/>
      <c r="UU9" s="1465"/>
      <c r="UV9" s="1396"/>
      <c r="UW9" s="1465"/>
      <c r="UX9" s="1465"/>
      <c r="UY9" s="1465"/>
      <c r="UZ9" s="1465"/>
      <c r="VA9" s="1465"/>
      <c r="VB9" s="1396"/>
      <c r="VC9" s="1452"/>
      <c r="VD9" s="1467"/>
      <c r="VE9" s="1454"/>
      <c r="VF9" s="1455"/>
      <c r="VG9" s="1396"/>
      <c r="VH9" s="1456"/>
      <c r="VI9" s="1457"/>
      <c r="VJ9" s="1458"/>
      <c r="VK9" s="1455"/>
      <c r="VL9" s="1459"/>
      <c r="VM9" s="643"/>
      <c r="VN9" s="1381"/>
      <c r="VO9" s="591"/>
      <c r="VP9" s="1392"/>
      <c r="VQ9" s="943"/>
      <c r="VR9" s="1242"/>
      <c r="VS9" s="1241"/>
      <c r="VT9" s="594"/>
      <c r="VU9" s="1191"/>
      <c r="VV9" s="643"/>
      <c r="VW9" s="1460"/>
      <c r="VX9" s="1396"/>
      <c r="VY9" s="1396"/>
      <c r="VZ9" s="1468"/>
      <c r="WA9" s="1468"/>
      <c r="WB9" s="1396"/>
      <c r="WC9" s="1462"/>
      <c r="WD9" s="1463"/>
      <c r="WE9" s="1464"/>
      <c r="WF9" s="1396"/>
      <c r="WG9" s="1396"/>
      <c r="WH9" s="1396"/>
      <c r="WI9" s="1465"/>
      <c r="WJ9" s="1465"/>
      <c r="WK9" s="1396"/>
      <c r="WL9" s="1465"/>
      <c r="WM9" s="1465"/>
      <c r="WN9" s="1465"/>
      <c r="WO9" s="1465"/>
      <c r="WP9" s="1465"/>
      <c r="WQ9" s="1396"/>
      <c r="WR9" s="1452"/>
      <c r="WS9" s="1467"/>
      <c r="WT9" s="1454"/>
      <c r="WU9" s="1455"/>
      <c r="WV9" s="1396"/>
      <c r="WW9" s="1456"/>
      <c r="WX9" s="1457"/>
      <c r="WY9" s="1458"/>
      <c r="WZ9" s="1455"/>
      <c r="XA9" s="1459"/>
      <c r="XB9" s="643"/>
      <c r="XC9" s="1381"/>
      <c r="XD9" s="591"/>
      <c r="XE9" s="1392"/>
      <c r="XF9" s="943"/>
      <c r="XG9" s="1242"/>
      <c r="XH9" s="1241"/>
      <c r="XI9" s="594"/>
      <c r="XJ9" s="1191"/>
      <c r="XK9" s="643"/>
      <c r="XL9" s="1460"/>
      <c r="XM9" s="1396"/>
      <c r="XN9" s="1396"/>
      <c r="XO9" s="1468"/>
      <c r="XP9" s="1468"/>
      <c r="XQ9" s="1396"/>
      <c r="XR9" s="1462"/>
      <c r="XS9" s="1463"/>
      <c r="XT9" s="1464"/>
      <c r="XU9" s="1396"/>
      <c r="XV9" s="1396"/>
      <c r="XW9" s="1396"/>
      <c r="XX9" s="1465"/>
      <c r="XY9" s="1465"/>
      <c r="XZ9" s="1396"/>
      <c r="YA9" s="1465"/>
      <c r="YB9" s="1465"/>
      <c r="YC9" s="1465"/>
      <c r="YD9" s="1465"/>
      <c r="YE9" s="1465"/>
      <c r="YF9" s="1396"/>
      <c r="YG9" s="1452"/>
      <c r="YH9" s="1467"/>
      <c r="YI9" s="1454"/>
      <c r="YJ9" s="1455"/>
      <c r="YK9" s="1396"/>
      <c r="YL9" s="1456"/>
      <c r="YM9" s="1457"/>
      <c r="YN9" s="1458"/>
      <c r="YO9" s="1455"/>
      <c r="YP9" s="1459"/>
      <c r="YQ9" s="643"/>
      <c r="YR9" s="1381"/>
      <c r="YS9" s="591"/>
      <c r="YT9" s="1392"/>
      <c r="YU9" s="943"/>
      <c r="YV9" s="1242"/>
      <c r="YW9" s="1241"/>
      <c r="YX9" s="594"/>
      <c r="YY9" s="1191"/>
      <c r="YZ9" s="643"/>
      <c r="ZA9" s="1460"/>
      <c r="ZB9" s="1396"/>
      <c r="ZC9" s="1396"/>
      <c r="ZD9" s="1468"/>
      <c r="ZE9" s="1468"/>
      <c r="ZF9" s="1396"/>
      <c r="ZG9" s="1462"/>
      <c r="ZH9" s="1463"/>
      <c r="ZI9" s="1464"/>
      <c r="ZJ9" s="1396"/>
      <c r="ZK9" s="1396"/>
      <c r="ZL9" s="1396"/>
      <c r="ZM9" s="1465"/>
      <c r="ZN9" s="1465"/>
      <c r="ZO9" s="1396"/>
      <c r="ZP9" s="1465"/>
      <c r="ZQ9" s="1465"/>
      <c r="ZR9" s="1465"/>
      <c r="ZS9" s="1465"/>
      <c r="ZT9" s="1465"/>
      <c r="ZU9" s="1396"/>
      <c r="ZV9" s="1452"/>
      <c r="ZW9" s="1467"/>
      <c r="ZX9" s="1454"/>
      <c r="ZY9" s="1455"/>
      <c r="ZZ9" s="1396"/>
      <c r="AAA9" s="1456"/>
      <c r="AAB9" s="1457"/>
      <c r="AAC9" s="1458"/>
      <c r="AAD9" s="1455"/>
      <c r="AAE9" s="1459"/>
      <c r="AAF9" s="643"/>
      <c r="AAG9" s="1381"/>
      <c r="AAH9" s="591"/>
      <c r="AAI9" s="1392"/>
      <c r="AAJ9" s="943"/>
      <c r="AAK9" s="1242"/>
      <c r="AAL9" s="1241"/>
      <c r="AAM9" s="594"/>
      <c r="AAN9" s="1191"/>
      <c r="AAO9" s="643"/>
      <c r="AAP9" s="1460"/>
      <c r="AAQ9" s="1396"/>
      <c r="AAR9" s="1396"/>
      <c r="AAS9" s="1468"/>
      <c r="AAT9" s="1468"/>
      <c r="AAU9" s="1396"/>
      <c r="AAV9" s="1462"/>
      <c r="AAW9" s="1463"/>
      <c r="AAX9" s="1464"/>
      <c r="AAY9" s="1396"/>
      <c r="AAZ9" s="1396"/>
      <c r="ABA9" s="1396"/>
      <c r="ABB9" s="1465"/>
      <c r="ABC9" s="1465"/>
      <c r="ABD9" s="1396"/>
      <c r="ABE9" s="1465"/>
      <c r="ABF9" s="1465"/>
      <c r="ABG9" s="1465"/>
      <c r="ABH9" s="1465"/>
      <c r="ABI9" s="1465"/>
      <c r="ABJ9" s="1396"/>
      <c r="ABK9" s="1452"/>
      <c r="ABL9" s="1467"/>
      <c r="ABM9" s="1454"/>
      <c r="ABN9" s="1455"/>
      <c r="ABO9" s="1396"/>
      <c r="ABP9" s="1456"/>
      <c r="ABQ9" s="1457"/>
      <c r="ABR9" s="1458"/>
      <c r="ABS9" s="1455"/>
      <c r="ABT9" s="1459"/>
      <c r="ABU9" s="643"/>
      <c r="ABV9" s="1381"/>
      <c r="ABW9" s="591"/>
      <c r="ABX9" s="1392"/>
      <c r="ABY9" s="943"/>
      <c r="ABZ9" s="1242"/>
      <c r="ACA9" s="1241"/>
      <c r="ACB9" s="594"/>
      <c r="ACC9" s="1191"/>
      <c r="ACD9" s="643"/>
      <c r="ACE9" s="1460"/>
      <c r="ACF9" s="1396"/>
      <c r="ACG9" s="1396"/>
      <c r="ACH9" s="1468"/>
      <c r="ACI9" s="1468"/>
      <c r="ACJ9" s="1396"/>
      <c r="ACK9" s="1462"/>
      <c r="ACL9" s="1463"/>
      <c r="ACM9" s="1464"/>
      <c r="ACN9" s="1396"/>
      <c r="ACO9" s="1396"/>
      <c r="ACP9" s="1396"/>
      <c r="ACQ9" s="1465"/>
      <c r="ACR9" s="1465"/>
      <c r="ACS9" s="1396"/>
      <c r="ACT9" s="1465"/>
      <c r="ACU9" s="1465"/>
      <c r="ACV9" s="1465"/>
      <c r="ACW9" s="1465"/>
      <c r="ACX9" s="1465"/>
      <c r="ACY9" s="1396"/>
      <c r="ACZ9" s="1452"/>
      <c r="ADA9" s="1467"/>
      <c r="ADB9" s="1454"/>
      <c r="ADC9" s="1455"/>
      <c r="ADD9" s="1396"/>
      <c r="ADE9" s="1456"/>
      <c r="ADF9" s="1457"/>
      <c r="ADG9" s="1458"/>
      <c r="ADH9" s="1455"/>
      <c r="ADI9" s="1459"/>
      <c r="ADJ9" s="643"/>
      <c r="ADK9" s="1381"/>
      <c r="ADL9" s="591"/>
      <c r="ADM9" s="1392"/>
      <c r="ADN9" s="943"/>
      <c r="ADO9" s="1242"/>
      <c r="ADP9" s="1241"/>
      <c r="ADQ9" s="594"/>
      <c r="ADR9" s="1191"/>
      <c r="ADS9" s="643"/>
      <c r="ADT9" s="1460"/>
      <c r="ADU9" s="1396"/>
      <c r="ADV9" s="1396"/>
      <c r="ADW9" s="1468"/>
      <c r="ADX9" s="1468"/>
      <c r="ADY9" s="1396"/>
      <c r="ADZ9" s="1462"/>
      <c r="AEA9" s="1463"/>
      <c r="AEB9" s="1464"/>
      <c r="AEC9" s="1396"/>
      <c r="AED9" s="1396"/>
      <c r="AEE9" s="1396"/>
      <c r="AEF9" s="1465"/>
      <c r="AEG9" s="1465"/>
      <c r="AEH9" s="1396"/>
      <c r="AEI9" s="1465"/>
      <c r="AEJ9" s="1465"/>
      <c r="AEK9" s="1465"/>
      <c r="AEL9" s="1465"/>
      <c r="AEM9" s="1465"/>
      <c r="AEN9" s="1396"/>
      <c r="AEO9" s="1452"/>
      <c r="AEP9" s="1467"/>
      <c r="AEQ9" s="1454"/>
      <c r="AER9" s="1455"/>
      <c r="AES9" s="1396"/>
      <c r="AET9" s="1456"/>
      <c r="AEU9" s="1457"/>
      <c r="AEV9" s="1458"/>
      <c r="AEW9" s="1455"/>
      <c r="AEX9" s="1459"/>
      <c r="AEY9" s="643"/>
      <c r="AEZ9" s="1381"/>
      <c r="AFA9" s="591"/>
      <c r="AFB9" s="1392"/>
      <c r="AFC9" s="943"/>
      <c r="AFD9" s="1242"/>
      <c r="AFE9" s="1241"/>
      <c r="AFF9" s="594"/>
      <c r="AFG9" s="1191"/>
      <c r="AFH9" s="643"/>
      <c r="AFI9" s="1460"/>
      <c r="AFJ9" s="1396"/>
      <c r="AFK9" s="1396"/>
      <c r="AFL9" s="1468"/>
      <c r="AFM9" s="1468"/>
      <c r="AFN9" s="1396"/>
      <c r="AFO9" s="1462"/>
      <c r="AFP9" s="1463"/>
      <c r="AFQ9" s="1464"/>
      <c r="AFR9" s="1396"/>
      <c r="AFS9" s="1396"/>
      <c r="AFT9" s="1396"/>
      <c r="AFU9" s="1465"/>
      <c r="AFV9" s="1465"/>
      <c r="AFW9" s="1396"/>
      <c r="AFX9" s="1465"/>
      <c r="AFY9" s="1465"/>
      <c r="AFZ9" s="1465"/>
      <c r="AGA9" s="1465"/>
      <c r="AGB9" s="1465"/>
      <c r="AGC9" s="1396"/>
      <c r="AGD9" s="1452"/>
      <c r="AGE9" s="1467"/>
      <c r="AGF9" s="1454"/>
      <c r="AGG9" s="1455"/>
      <c r="AGH9" s="1396"/>
      <c r="AGI9" s="1456"/>
      <c r="AGJ9" s="1457"/>
      <c r="AGK9" s="1458"/>
      <c r="AGL9" s="1455"/>
      <c r="AGM9" s="1459"/>
      <c r="AGN9" s="643"/>
      <c r="AGO9" s="1381"/>
      <c r="AGP9" s="591"/>
      <c r="AGQ9" s="1392"/>
      <c r="AGR9" s="943"/>
      <c r="AGS9" s="1242"/>
      <c r="AGT9" s="1241"/>
      <c r="AGU9" s="594"/>
      <c r="AGV9" s="1191"/>
      <c r="AGW9" s="643"/>
      <c r="AGX9" s="1460"/>
      <c r="AGY9" s="1396"/>
      <c r="AGZ9" s="1396"/>
      <c r="AHA9" s="1468"/>
      <c r="AHB9" s="1468"/>
      <c r="AHC9" s="1396"/>
      <c r="AHD9" s="1462"/>
      <c r="AHE9" s="1463"/>
      <c r="AHF9" s="1464"/>
      <c r="AHG9" s="1396"/>
      <c r="AHH9" s="1396"/>
      <c r="AHI9" s="1396"/>
      <c r="AHJ9" s="1465"/>
      <c r="AHK9" s="1465"/>
      <c r="AHL9" s="1396"/>
      <c r="AHM9" s="1465"/>
      <c r="AHN9" s="1465"/>
      <c r="AHO9" s="1465"/>
      <c r="AHP9" s="1465"/>
      <c r="AHQ9" s="1465"/>
      <c r="AHR9" s="1396"/>
      <c r="AHS9" s="1452"/>
      <c r="AHT9" s="1467"/>
      <c r="AHU9" s="1454"/>
      <c r="AHV9" s="1455"/>
      <c r="AHW9" s="1396"/>
      <c r="AHX9" s="1456"/>
      <c r="AHY9" s="1457"/>
      <c r="AHZ9" s="1458"/>
      <c r="AIA9" s="1455"/>
      <c r="AIB9" s="1459"/>
      <c r="AIC9" s="643"/>
      <c r="AID9" s="1381"/>
      <c r="AIE9" s="591"/>
      <c r="AIF9" s="1392"/>
      <c r="AIG9" s="943"/>
      <c r="AIH9" s="1242"/>
      <c r="AII9" s="1241"/>
      <c r="AIJ9" s="594"/>
      <c r="AIK9" s="1191"/>
      <c r="AIL9" s="643"/>
      <c r="AIM9" s="1460"/>
      <c r="AIN9" s="1396"/>
      <c r="AIO9" s="1396"/>
      <c r="AIP9" s="1468"/>
      <c r="AIQ9" s="1468"/>
      <c r="AIR9" s="1396"/>
      <c r="AIS9" s="1462"/>
      <c r="AIT9" s="1463"/>
      <c r="AIU9" s="1464"/>
      <c r="AIV9" s="1396"/>
      <c r="AIW9" s="1396"/>
      <c r="AIX9" s="1396"/>
      <c r="AIY9" s="1465"/>
      <c r="AIZ9" s="1465"/>
      <c r="AJA9" s="1396"/>
      <c r="AJB9" s="1465"/>
      <c r="AJC9" s="1465"/>
      <c r="AJD9" s="1465"/>
      <c r="AJE9" s="1465"/>
      <c r="AJF9" s="1465"/>
      <c r="AJG9" s="1396"/>
      <c r="AJH9" s="1452"/>
      <c r="AJI9" s="1467"/>
      <c r="AJJ9" s="1454"/>
      <c r="AJK9" s="1455"/>
      <c r="AJL9" s="1396"/>
      <c r="AJM9" s="1456"/>
      <c r="AJN9" s="1457"/>
      <c r="AJO9" s="1458"/>
      <c r="AJP9" s="1455"/>
      <c r="AJQ9" s="1459"/>
      <c r="AJR9" s="643"/>
      <c r="AJS9" s="1381"/>
      <c r="AJT9" s="591"/>
      <c r="AJU9" s="1392"/>
      <c r="AJV9" s="943"/>
      <c r="AJW9" s="1242"/>
      <c r="AJX9" s="1241"/>
      <c r="AJY9" s="594"/>
      <c r="AJZ9" s="1191"/>
      <c r="AKA9" s="643"/>
      <c r="AKB9" s="1460"/>
      <c r="AKC9" s="1396"/>
      <c r="AKD9" s="1396"/>
      <c r="AKE9" s="1468"/>
      <c r="AKF9" s="1468"/>
      <c r="AKG9" s="1396"/>
      <c r="AKH9" s="1462"/>
      <c r="AKI9" s="1463"/>
      <c r="AKJ9" s="1464"/>
      <c r="AKK9" s="1396"/>
      <c r="AKL9" s="1396"/>
      <c r="AKM9" s="1396"/>
      <c r="AKN9" s="1465"/>
      <c r="AKO9" s="1465"/>
      <c r="AKP9" s="1396"/>
      <c r="AKQ9" s="1465"/>
      <c r="AKR9" s="1465"/>
      <c r="AKS9" s="1465"/>
      <c r="AKT9" s="1465"/>
      <c r="AKU9" s="1465"/>
      <c r="AKV9" s="1396"/>
      <c r="AKW9" s="1452"/>
      <c r="AKX9" s="1467"/>
      <c r="AKY9" s="1454"/>
      <c r="AKZ9" s="1455"/>
      <c r="ALA9" s="1396"/>
      <c r="ALB9" s="1456"/>
      <c r="ALC9" s="1457"/>
      <c r="ALD9" s="1458"/>
      <c r="ALE9" s="1455"/>
      <c r="ALF9" s="1459"/>
      <c r="ALG9" s="643"/>
      <c r="ALH9" s="1381"/>
      <c r="ALI9" s="591"/>
      <c r="ALJ9" s="1392"/>
      <c r="ALK9" s="943"/>
      <c r="ALL9" s="1242"/>
      <c r="ALM9" s="1241"/>
      <c r="ALN9" s="594"/>
      <c r="ALO9" s="1191"/>
      <c r="ALP9" s="643"/>
      <c r="ALQ9" s="1460"/>
      <c r="ALR9" s="1396"/>
      <c r="ALS9" s="1396"/>
      <c r="ALT9" s="1468"/>
      <c r="ALU9" s="1468"/>
      <c r="ALV9" s="1396"/>
      <c r="ALW9" s="1462"/>
      <c r="ALX9" s="1463"/>
      <c r="ALY9" s="1464"/>
      <c r="ALZ9" s="1396"/>
      <c r="AMA9" s="1396"/>
      <c r="AMB9" s="1396"/>
      <c r="AMC9" s="1465"/>
      <c r="AMD9" s="1465"/>
      <c r="AME9" s="1396"/>
      <c r="AMF9" s="1465"/>
      <c r="AMG9" s="1465"/>
      <c r="AMH9" s="1465"/>
      <c r="AMI9" s="1465"/>
      <c r="AMJ9" s="1465"/>
      <c r="AMK9" s="1396"/>
      <c r="AML9" s="1452"/>
      <c r="AMM9" s="1467"/>
      <c r="AMN9" s="1454"/>
      <c r="AMO9" s="1455"/>
      <c r="AMP9" s="1396"/>
      <c r="AMQ9" s="1456"/>
      <c r="AMR9" s="1457"/>
      <c r="AMS9" s="1458"/>
      <c r="AMT9" s="1455"/>
      <c r="AMU9" s="1459"/>
      <c r="AMV9" s="643"/>
      <c r="AMW9" s="1381"/>
      <c r="AMX9" s="591"/>
      <c r="AMY9" s="1392"/>
      <c r="AMZ9" s="943"/>
      <c r="ANA9" s="1242"/>
      <c r="ANB9" s="1241"/>
      <c r="ANC9" s="594"/>
      <c r="AND9" s="1191"/>
      <c r="ANE9" s="643"/>
      <c r="ANF9" s="1460"/>
      <c r="ANG9" s="1396"/>
      <c r="ANH9" s="1396"/>
      <c r="ANI9" s="1468"/>
      <c r="ANJ9" s="1468"/>
      <c r="ANK9" s="1396"/>
      <c r="ANL9" s="1462"/>
      <c r="ANM9" s="1463"/>
      <c r="ANN9" s="1464"/>
      <c r="ANO9" s="1396"/>
      <c r="ANP9" s="1396"/>
      <c r="ANQ9" s="1396"/>
      <c r="ANR9" s="1465"/>
      <c r="ANS9" s="1465"/>
      <c r="ANT9" s="1396"/>
      <c r="ANU9" s="1465"/>
      <c r="ANV9" s="1465"/>
      <c r="ANW9" s="1465"/>
      <c r="ANX9" s="1465"/>
      <c r="ANY9" s="1465"/>
      <c r="ANZ9" s="1396"/>
      <c r="AOA9" s="1452"/>
      <c r="AOB9" s="1467"/>
      <c r="AOC9" s="1454"/>
      <c r="AOD9" s="1455"/>
      <c r="AOE9" s="1396"/>
      <c r="AOF9" s="1456"/>
      <c r="AOG9" s="1457"/>
      <c r="AOH9" s="1458"/>
      <c r="AOI9" s="1455"/>
      <c r="AOJ9" s="1459"/>
      <c r="AOK9" s="643"/>
      <c r="AOL9" s="1381"/>
      <c r="AOM9" s="591"/>
      <c r="AON9" s="1392"/>
      <c r="AOO9" s="943"/>
      <c r="AOP9" s="1242"/>
      <c r="AOQ9" s="1241"/>
      <c r="AOR9" s="594"/>
      <c r="AOS9" s="1191"/>
      <c r="AOT9" s="643"/>
      <c r="AOU9" s="1460"/>
      <c r="AOV9" s="1396"/>
      <c r="AOW9" s="1396"/>
      <c r="AOX9" s="1468"/>
      <c r="AOY9" s="1468"/>
      <c r="AOZ9" s="1396"/>
      <c r="APA9" s="1462"/>
      <c r="APB9" s="1463"/>
      <c r="APC9" s="1464"/>
      <c r="APD9" s="1396"/>
      <c r="APE9" s="1396"/>
      <c r="APF9" s="1396"/>
      <c r="APG9" s="1465"/>
      <c r="APH9" s="1465"/>
      <c r="API9" s="1396"/>
      <c r="APJ9" s="1465"/>
      <c r="APK9" s="1465"/>
      <c r="APL9" s="1465"/>
      <c r="APM9" s="1465"/>
      <c r="APN9" s="1465"/>
      <c r="APO9" s="1396"/>
      <c r="APP9" s="1452"/>
      <c r="APQ9" s="1467"/>
      <c r="APR9" s="1454"/>
      <c r="APS9" s="1455"/>
      <c r="APT9" s="1396"/>
      <c r="APU9" s="1456"/>
      <c r="APV9" s="1457"/>
      <c r="APW9" s="1458"/>
      <c r="APX9" s="1455"/>
      <c r="APY9" s="1459"/>
      <c r="APZ9" s="643"/>
      <c r="AQA9" s="1381"/>
      <c r="AQB9" s="591"/>
      <c r="AQC9" s="1392"/>
      <c r="AQD9" s="943"/>
      <c r="AQE9" s="1242"/>
      <c r="AQF9" s="1241"/>
      <c r="AQG9" s="594"/>
      <c r="AQH9" s="1191"/>
      <c r="AQI9" s="643"/>
      <c r="AQJ9" s="1460"/>
      <c r="AQK9" s="1396"/>
      <c r="AQL9" s="1396"/>
      <c r="AQM9" s="1468"/>
      <c r="AQN9" s="1468"/>
      <c r="AQO9" s="1396"/>
      <c r="AQP9" s="1462"/>
      <c r="AQQ9" s="1463"/>
      <c r="AQR9" s="1464"/>
      <c r="AQS9" s="1396"/>
      <c r="AQT9" s="1396"/>
      <c r="AQU9" s="1396"/>
      <c r="AQV9" s="1465"/>
      <c r="AQW9" s="1465"/>
      <c r="AQX9" s="1396"/>
      <c r="AQY9" s="1465"/>
      <c r="AQZ9" s="1465"/>
      <c r="ARA9" s="1465"/>
      <c r="ARB9" s="1465"/>
      <c r="ARC9" s="1465"/>
      <c r="ARD9" s="1396"/>
      <c r="ARE9" s="1452"/>
      <c r="ARF9" s="1467"/>
      <c r="ARG9" s="1454"/>
      <c r="ARH9" s="1455"/>
      <c r="ARI9" s="1396"/>
      <c r="ARJ9" s="1456"/>
      <c r="ARK9" s="1457"/>
      <c r="ARL9" s="1458"/>
      <c r="ARM9" s="1455"/>
      <c r="ARN9" s="1459"/>
      <c r="ARO9" s="643"/>
      <c r="ARP9" s="1381"/>
      <c r="ARQ9" s="591"/>
      <c r="ARR9" s="1392"/>
      <c r="ARS9" s="943"/>
      <c r="ART9" s="1242"/>
      <c r="ARU9" s="1241"/>
      <c r="ARV9" s="594"/>
      <c r="ARW9" s="1191"/>
      <c r="ARX9" s="643"/>
      <c r="ARY9" s="1460"/>
      <c r="ARZ9" s="1396"/>
      <c r="ASA9" s="1396"/>
      <c r="ASB9" s="1468"/>
      <c r="ASC9" s="1468"/>
      <c r="ASD9" s="1396"/>
      <c r="ASE9" s="1462"/>
      <c r="ASF9" s="1463"/>
      <c r="ASG9" s="1464"/>
      <c r="ASH9" s="1396"/>
      <c r="ASI9" s="1396"/>
      <c r="ASJ9" s="1396"/>
      <c r="ASK9" s="1465"/>
      <c r="ASL9" s="1465"/>
      <c r="ASM9" s="1396"/>
      <c r="ASN9" s="1465"/>
      <c r="ASO9" s="1465"/>
      <c r="ASP9" s="1465"/>
      <c r="ASQ9" s="1465"/>
      <c r="ASR9" s="1465"/>
      <c r="ASS9" s="1396"/>
      <c r="AST9" s="1452"/>
      <c r="ASU9" s="1467"/>
      <c r="ASV9" s="1454"/>
      <c r="ASW9" s="1455"/>
      <c r="ASX9" s="1396"/>
      <c r="ASY9" s="1456"/>
      <c r="ASZ9" s="1457"/>
      <c r="ATA9" s="1458"/>
      <c r="ATB9" s="1455"/>
      <c r="ATC9" s="1459"/>
      <c r="ATD9" s="643"/>
      <c r="ATE9" s="1381"/>
      <c r="ATF9" s="591"/>
      <c r="ATG9" s="1392"/>
      <c r="ATH9" s="943"/>
      <c r="ATI9" s="1242"/>
      <c r="ATJ9" s="1241"/>
      <c r="ATK9" s="594"/>
      <c r="ATL9" s="1191"/>
      <c r="ATM9" s="643"/>
      <c r="ATN9" s="1460"/>
      <c r="ATO9" s="1396"/>
      <c r="ATP9" s="1396"/>
      <c r="ATQ9" s="1468"/>
      <c r="ATR9" s="1468"/>
      <c r="ATS9" s="1396"/>
      <c r="ATT9" s="1462"/>
      <c r="ATU9" s="1463"/>
      <c r="ATV9" s="1464"/>
      <c r="ATW9" s="1396"/>
      <c r="ATX9" s="1396"/>
      <c r="ATY9" s="1396"/>
      <c r="ATZ9" s="1465"/>
      <c r="AUA9" s="1465"/>
      <c r="AUB9" s="1396"/>
      <c r="AUC9" s="1465"/>
      <c r="AUD9" s="1465"/>
      <c r="AUE9" s="1465"/>
      <c r="AUF9" s="1465"/>
      <c r="AUG9" s="1465"/>
      <c r="AUH9" s="1396"/>
      <c r="AUI9" s="1452"/>
      <c r="AUJ9" s="1467"/>
      <c r="AUK9" s="1454"/>
      <c r="AUL9" s="1455"/>
      <c r="AUM9" s="1396"/>
      <c r="AUN9" s="1456"/>
      <c r="AUO9" s="1457"/>
      <c r="AUP9" s="1458"/>
      <c r="AUQ9" s="1455"/>
      <c r="AUR9" s="1459"/>
      <c r="AUS9" s="643"/>
      <c r="AUT9" s="1381"/>
      <c r="AUU9" s="591"/>
      <c r="AUV9" s="1392"/>
      <c r="AUW9" s="943"/>
      <c r="AUX9" s="1242"/>
      <c r="AUY9" s="1241"/>
      <c r="AUZ9" s="594"/>
      <c r="AVA9" s="1191"/>
      <c r="AVB9" s="643"/>
      <c r="AVC9" s="1460"/>
      <c r="AVD9" s="1396"/>
      <c r="AVE9" s="1396"/>
      <c r="AVF9" s="1468"/>
      <c r="AVG9" s="1468"/>
      <c r="AVH9" s="1396"/>
      <c r="AVI9" s="1462"/>
      <c r="AVJ9" s="1463"/>
      <c r="AVK9" s="1464"/>
      <c r="AVL9" s="1396"/>
      <c r="AVM9" s="1396"/>
      <c r="AVN9" s="1396"/>
      <c r="AVO9" s="1465"/>
      <c r="AVP9" s="1465"/>
      <c r="AVQ9" s="1396"/>
      <c r="AVR9" s="1465"/>
      <c r="AVS9" s="1465"/>
      <c r="AVT9" s="1465"/>
      <c r="AVU9" s="1465"/>
      <c r="AVV9" s="1465"/>
      <c r="AVW9" s="1396"/>
      <c r="AVX9" s="1452"/>
      <c r="AVY9" s="1467"/>
      <c r="AVZ9" s="1454"/>
      <c r="AWA9" s="1455"/>
      <c r="AWB9" s="1396"/>
      <c r="AWC9" s="1456"/>
      <c r="AWD9" s="1457"/>
      <c r="AWE9" s="1458"/>
      <c r="AWF9" s="1455"/>
      <c r="AWG9" s="1459"/>
      <c r="AWH9" s="643"/>
      <c r="AWI9" s="1381"/>
      <c r="AWJ9" s="591"/>
      <c r="AWK9" s="1392"/>
      <c r="AWL9" s="943"/>
      <c r="AWM9" s="1242"/>
      <c r="AWN9" s="1241"/>
      <c r="AWO9" s="594"/>
      <c r="AWP9" s="1191"/>
      <c r="AWQ9" s="643"/>
      <c r="AWR9" s="1460"/>
      <c r="AWS9" s="1396"/>
      <c r="AWT9" s="1396"/>
      <c r="AWU9" s="1468"/>
      <c r="AWV9" s="1468"/>
      <c r="AWW9" s="1396"/>
      <c r="AWX9" s="1462"/>
      <c r="AWY9" s="1463"/>
      <c r="AWZ9" s="1464"/>
      <c r="AXA9" s="1396"/>
      <c r="AXB9" s="1396"/>
      <c r="AXC9" s="1396"/>
      <c r="AXD9" s="1465"/>
      <c r="AXE9" s="1465"/>
      <c r="AXF9" s="1396"/>
      <c r="AXG9" s="1465"/>
      <c r="AXH9" s="1465"/>
      <c r="AXI9" s="1465"/>
      <c r="AXJ9" s="1465"/>
      <c r="AXK9" s="1465"/>
      <c r="AXL9" s="1396"/>
      <c r="AXM9" s="1452"/>
      <c r="AXN9" s="1467"/>
      <c r="AXO9" s="1454"/>
      <c r="AXP9" s="1455"/>
      <c r="AXQ9" s="1396"/>
      <c r="AXR9" s="1456"/>
      <c r="AXS9" s="1457"/>
      <c r="AXT9" s="1458"/>
      <c r="AXU9" s="1455"/>
      <c r="AXV9" s="1459"/>
      <c r="AXW9" s="643"/>
      <c r="AXX9" s="1381"/>
      <c r="AXY9" s="591"/>
      <c r="AXZ9" s="1392"/>
      <c r="AYA9" s="943"/>
      <c r="AYB9" s="1242"/>
      <c r="AYC9" s="1241"/>
      <c r="AYD9" s="594"/>
      <c r="AYE9" s="1191"/>
      <c r="AYF9" s="643"/>
      <c r="AYG9" s="1460"/>
      <c r="AYH9" s="1396"/>
      <c r="AYI9" s="1396"/>
      <c r="AYJ9" s="1468"/>
      <c r="AYK9" s="1468"/>
      <c r="AYL9" s="1396"/>
      <c r="AYM9" s="1462"/>
      <c r="AYN9" s="1463"/>
      <c r="AYO9" s="1464"/>
      <c r="AYP9" s="1396"/>
      <c r="AYQ9" s="1396"/>
      <c r="AYR9" s="1396"/>
      <c r="AYS9" s="1465"/>
      <c r="AYT9" s="1465"/>
      <c r="AYU9" s="1396"/>
      <c r="AYV9" s="1465"/>
      <c r="AYW9" s="1465"/>
      <c r="AYX9" s="1465"/>
      <c r="AYY9" s="1465"/>
      <c r="AYZ9" s="1465"/>
      <c r="AZA9" s="1396"/>
      <c r="AZB9" s="1452"/>
      <c r="AZC9" s="1467"/>
      <c r="AZD9" s="1454"/>
      <c r="AZE9" s="1455"/>
      <c r="AZF9" s="1396"/>
      <c r="AZG9" s="1456"/>
      <c r="AZH9" s="1457"/>
      <c r="AZI9" s="1458"/>
      <c r="AZJ9" s="1455"/>
      <c r="AZK9" s="1459"/>
      <c r="AZL9" s="643"/>
      <c r="AZM9" s="1381"/>
      <c r="AZN9" s="591"/>
      <c r="AZO9" s="1392"/>
      <c r="AZP9" s="943"/>
      <c r="AZQ9" s="1242"/>
      <c r="AZR9" s="1241"/>
      <c r="AZS9" s="594"/>
      <c r="AZT9" s="1191"/>
      <c r="AZU9" s="643"/>
      <c r="AZV9" s="1460"/>
      <c r="AZW9" s="1396"/>
      <c r="AZX9" s="1396"/>
      <c r="AZY9" s="1468"/>
      <c r="AZZ9" s="1468"/>
      <c r="BAA9" s="1396"/>
      <c r="BAB9" s="1462"/>
      <c r="BAC9" s="1463"/>
      <c r="BAD9" s="1464"/>
      <c r="BAE9" s="1396"/>
      <c r="BAF9" s="1396"/>
      <c r="BAG9" s="1396"/>
      <c r="BAH9" s="1465"/>
      <c r="BAI9" s="1465"/>
      <c r="BAJ9" s="1396"/>
      <c r="BAK9" s="1465"/>
      <c r="BAL9" s="1465"/>
      <c r="BAM9" s="1465"/>
      <c r="BAN9" s="1465"/>
      <c r="BAO9" s="1465"/>
      <c r="BAP9" s="1396"/>
      <c r="BAQ9" s="1452"/>
      <c r="BAR9" s="1467"/>
      <c r="BAS9" s="1454"/>
      <c r="BAT9" s="1455"/>
      <c r="BAU9" s="1396"/>
      <c r="BAV9" s="1456"/>
      <c r="BAW9" s="1457"/>
      <c r="BAX9" s="1458"/>
      <c r="BAY9" s="1455"/>
      <c r="BAZ9" s="1459"/>
      <c r="BBA9" s="643"/>
      <c r="BBB9" s="1381"/>
      <c r="BBC9" s="591"/>
      <c r="BBD9" s="1392"/>
      <c r="BBE9" s="943"/>
      <c r="BBF9" s="1242"/>
      <c r="BBG9" s="1241"/>
      <c r="BBH9" s="594"/>
      <c r="BBI9" s="1191"/>
      <c r="BBJ9" s="643"/>
      <c r="BBK9" s="1460"/>
      <c r="BBL9" s="1396"/>
      <c r="BBM9" s="1396"/>
      <c r="BBN9" s="1468"/>
      <c r="BBO9" s="1468"/>
      <c r="BBP9" s="1396"/>
      <c r="BBQ9" s="1462"/>
      <c r="BBR9" s="1463"/>
      <c r="BBS9" s="1464"/>
      <c r="BBT9" s="1396"/>
      <c r="BBU9" s="1396"/>
      <c r="BBV9" s="1396"/>
      <c r="BBW9" s="1465"/>
      <c r="BBX9" s="1465"/>
      <c r="BBY9" s="1396"/>
      <c r="BBZ9" s="1465"/>
      <c r="BCA9" s="1465"/>
      <c r="BCB9" s="1465"/>
      <c r="BCC9" s="1465"/>
      <c r="BCD9" s="1465"/>
      <c r="BCE9" s="1396"/>
      <c r="BCF9" s="1452"/>
      <c r="BCG9" s="1467"/>
      <c r="BCH9" s="1454"/>
      <c r="BCI9" s="1455"/>
      <c r="BCJ9" s="1396"/>
      <c r="BCK9" s="1456"/>
      <c r="BCL9" s="1457"/>
      <c r="BCM9" s="1458"/>
      <c r="BCN9" s="1455"/>
      <c r="BCO9" s="1459"/>
      <c r="BCP9" s="643"/>
      <c r="BCQ9" s="1381"/>
      <c r="BCR9" s="591"/>
      <c r="BCS9" s="1392"/>
      <c r="BCT9" s="943"/>
      <c r="BCU9" s="1242"/>
      <c r="BCV9" s="1241"/>
      <c r="BCW9" s="594"/>
      <c r="BCX9" s="1191"/>
      <c r="BCY9" s="643"/>
      <c r="BCZ9" s="1460"/>
      <c r="BDA9" s="1396"/>
      <c r="BDB9" s="1396"/>
      <c r="BDC9" s="1468"/>
      <c r="BDD9" s="1468"/>
      <c r="BDE9" s="1396"/>
      <c r="BDF9" s="1462"/>
      <c r="BDG9" s="1463"/>
      <c r="BDH9" s="1464"/>
      <c r="BDI9" s="1396"/>
      <c r="BDJ9" s="1396"/>
      <c r="BDK9" s="1396"/>
      <c r="BDL9" s="1465"/>
      <c r="BDM9" s="1465"/>
      <c r="BDN9" s="1396"/>
      <c r="BDO9" s="1465"/>
      <c r="BDP9" s="1465"/>
      <c r="BDQ9" s="1465"/>
      <c r="BDR9" s="1465"/>
      <c r="BDS9" s="1465"/>
      <c r="BDT9" s="1396"/>
      <c r="BDU9" s="1452"/>
      <c r="BDV9" s="1467"/>
      <c r="BDW9" s="1454"/>
      <c r="BDX9" s="1455"/>
      <c r="BDY9" s="1396"/>
      <c r="BDZ9" s="1456"/>
      <c r="BEA9" s="1457"/>
      <c r="BEB9" s="1458"/>
      <c r="BEC9" s="1455"/>
      <c r="BED9" s="1459"/>
      <c r="BEE9" s="643"/>
      <c r="BEF9" s="1381"/>
      <c r="BEG9" s="591"/>
      <c r="BEH9" s="1392"/>
      <c r="BEI9" s="943"/>
      <c r="BEJ9" s="1242"/>
      <c r="BEK9" s="1241"/>
      <c r="BEL9" s="594"/>
      <c r="BEM9" s="1191"/>
      <c r="BEN9" s="643"/>
      <c r="BEO9" s="1460"/>
      <c r="BEP9" s="1396"/>
      <c r="BEQ9" s="1396"/>
      <c r="BER9" s="1468"/>
      <c r="BES9" s="1468"/>
      <c r="BET9" s="1396"/>
      <c r="BEU9" s="1462"/>
      <c r="BEV9" s="1463"/>
      <c r="BEW9" s="1464"/>
      <c r="BEX9" s="1396"/>
      <c r="BEY9" s="1396"/>
      <c r="BEZ9" s="1396"/>
      <c r="BFA9" s="1465"/>
      <c r="BFB9" s="1465"/>
      <c r="BFC9" s="1396"/>
      <c r="BFD9" s="1465"/>
      <c r="BFE9" s="1465"/>
      <c r="BFF9" s="1465"/>
      <c r="BFG9" s="1465"/>
      <c r="BFH9" s="1465"/>
      <c r="BFI9" s="1396"/>
      <c r="BFJ9" s="1452"/>
      <c r="BFK9" s="1467"/>
      <c r="BFL9" s="1454"/>
      <c r="BFM9" s="1455"/>
      <c r="BFN9" s="1396"/>
      <c r="BFO9" s="1456"/>
      <c r="BFP9" s="1457"/>
      <c r="BFQ9" s="1458"/>
      <c r="BFR9" s="1455"/>
      <c r="BFS9" s="1459"/>
      <c r="BFT9" s="643"/>
      <c r="BFU9" s="1381"/>
      <c r="BFV9" s="591"/>
      <c r="BFW9" s="1392"/>
      <c r="BFX9" s="943"/>
      <c r="BFY9" s="1242"/>
      <c r="BFZ9" s="1241"/>
      <c r="BGA9" s="594"/>
      <c r="BGB9" s="1191"/>
      <c r="BGC9" s="643"/>
      <c r="BGD9" s="1460"/>
      <c r="BGE9" s="1396"/>
      <c r="BGF9" s="1396"/>
      <c r="BGG9" s="1468"/>
      <c r="BGH9" s="1468"/>
      <c r="BGI9" s="1396"/>
      <c r="BGJ9" s="1462"/>
      <c r="BGK9" s="1463"/>
      <c r="BGL9" s="1464"/>
      <c r="BGM9" s="1396"/>
      <c r="BGN9" s="1396"/>
      <c r="BGO9" s="1396"/>
      <c r="BGP9" s="1465"/>
      <c r="BGQ9" s="1465"/>
      <c r="BGR9" s="1396"/>
      <c r="BGS9" s="1465"/>
      <c r="BGT9" s="1465"/>
      <c r="BGU9" s="1465"/>
      <c r="BGV9" s="1465"/>
      <c r="BGW9" s="1465"/>
      <c r="BGX9" s="1396"/>
      <c r="BGY9" s="1452"/>
      <c r="BGZ9" s="1467"/>
      <c r="BHA9" s="1454"/>
      <c r="BHB9" s="1455"/>
      <c r="BHC9" s="1396"/>
      <c r="BHD9" s="1456"/>
      <c r="BHE9" s="1457"/>
      <c r="BHF9" s="1458"/>
      <c r="BHG9" s="1455"/>
      <c r="BHH9" s="1459"/>
      <c r="BHI9" s="643"/>
      <c r="BHJ9" s="1381"/>
      <c r="BHK9" s="591"/>
      <c r="BHL9" s="1392"/>
      <c r="BHM9" s="943"/>
      <c r="BHN9" s="1242"/>
      <c r="BHO9" s="1241"/>
      <c r="BHP9" s="594"/>
      <c r="BHQ9" s="1191"/>
      <c r="BHR9" s="643"/>
      <c r="BHS9" s="1460"/>
      <c r="BHT9" s="1396"/>
      <c r="BHU9" s="1396"/>
      <c r="BHV9" s="1468"/>
      <c r="BHW9" s="1468"/>
      <c r="BHX9" s="1396"/>
      <c r="BHY9" s="1462"/>
      <c r="BHZ9" s="1463"/>
      <c r="BIA9" s="1464"/>
      <c r="BIB9" s="1396"/>
      <c r="BIC9" s="1396"/>
      <c r="BID9" s="1396"/>
      <c r="BIE9" s="1465"/>
      <c r="BIF9" s="1465"/>
      <c r="BIG9" s="1396"/>
      <c r="BIH9" s="1465"/>
      <c r="BII9" s="1465"/>
      <c r="BIJ9" s="1465"/>
      <c r="BIK9" s="1465"/>
      <c r="BIL9" s="1465"/>
      <c r="BIM9" s="1396"/>
      <c r="BIN9" s="1452"/>
      <c r="BIO9" s="1467"/>
      <c r="BIP9" s="1454"/>
      <c r="BIQ9" s="1455"/>
      <c r="BIR9" s="1396"/>
      <c r="BIS9" s="1456"/>
      <c r="BIT9" s="1457"/>
      <c r="BIU9" s="1458"/>
      <c r="BIV9" s="1455"/>
      <c r="BIW9" s="1459"/>
      <c r="BIX9" s="643"/>
      <c r="BIY9" s="1381"/>
      <c r="BIZ9" s="591"/>
      <c r="BJA9" s="1392"/>
      <c r="BJB9" s="943"/>
      <c r="BJC9" s="1242"/>
      <c r="BJD9" s="1241"/>
      <c r="BJE9" s="594"/>
      <c r="BJF9" s="1191"/>
      <c r="BJG9" s="643"/>
      <c r="BJH9" s="1460"/>
      <c r="BJI9" s="1396"/>
      <c r="BJJ9" s="1396"/>
      <c r="BJK9" s="1468"/>
      <c r="BJL9" s="1468"/>
      <c r="BJM9" s="1396"/>
      <c r="BJN9" s="1462"/>
      <c r="BJO9" s="1463"/>
      <c r="BJP9" s="1464"/>
      <c r="BJQ9" s="1396"/>
      <c r="BJR9" s="1396"/>
      <c r="BJS9" s="1396"/>
      <c r="BJT9" s="1465"/>
      <c r="BJU9" s="1465"/>
      <c r="BJV9" s="1396"/>
      <c r="BJW9" s="1465"/>
      <c r="BJX9" s="1465"/>
      <c r="BJY9" s="1465"/>
      <c r="BJZ9" s="1465"/>
      <c r="BKA9" s="1465"/>
      <c r="BKB9" s="1396"/>
      <c r="BKC9" s="1452"/>
      <c r="BKD9" s="1467"/>
      <c r="BKE9" s="1454"/>
      <c r="BKF9" s="1455"/>
      <c r="BKG9" s="1396"/>
      <c r="BKH9" s="1456"/>
      <c r="BKI9" s="1457"/>
      <c r="BKJ9" s="1458"/>
      <c r="BKK9" s="1455"/>
      <c r="BKL9" s="1459"/>
      <c r="BKM9" s="643"/>
      <c r="BKN9" s="1381"/>
      <c r="BKO9" s="591"/>
      <c r="BKP9" s="1392"/>
      <c r="BKQ9" s="943"/>
      <c r="BKR9" s="1242"/>
      <c r="BKS9" s="1241"/>
      <c r="BKT9" s="594"/>
      <c r="BKU9" s="1191"/>
      <c r="BKV9" s="643"/>
      <c r="BKW9" s="1460"/>
      <c r="BKX9" s="1396"/>
      <c r="BKY9" s="1396"/>
      <c r="BKZ9" s="1468"/>
      <c r="BLA9" s="1468"/>
      <c r="BLB9" s="1396"/>
      <c r="BLC9" s="1462"/>
      <c r="BLD9" s="1463"/>
      <c r="BLE9" s="1464"/>
      <c r="BLF9" s="1396"/>
      <c r="BLG9" s="1396"/>
      <c r="BLH9" s="1396"/>
      <c r="BLI9" s="1465"/>
      <c r="BLJ9" s="1465"/>
      <c r="BLK9" s="1396"/>
      <c r="BLL9" s="1465"/>
      <c r="BLM9" s="1465"/>
      <c r="BLN9" s="1465"/>
      <c r="BLO9" s="1465"/>
      <c r="BLP9" s="1465"/>
      <c r="BLQ9" s="1396"/>
      <c r="BLR9" s="1452"/>
      <c r="BLS9" s="1467"/>
      <c r="BLT9" s="1454"/>
      <c r="BLU9" s="1455"/>
      <c r="BLV9" s="1396"/>
      <c r="BLW9" s="1456"/>
      <c r="BLX9" s="1457"/>
      <c r="BLY9" s="1458"/>
      <c r="BLZ9" s="1455"/>
      <c r="BMA9" s="1459"/>
      <c r="BMB9" s="643"/>
      <c r="BMC9" s="1381"/>
      <c r="BMD9" s="591"/>
      <c r="BME9" s="1392"/>
      <c r="BMF9" s="943"/>
      <c r="BMG9" s="1242"/>
      <c r="BMH9" s="1241"/>
      <c r="BMI9" s="594"/>
      <c r="BMJ9" s="1191"/>
      <c r="BMK9" s="643"/>
      <c r="BML9" s="1460"/>
      <c r="BMM9" s="1396"/>
      <c r="BMN9" s="1396"/>
      <c r="BMO9" s="1468"/>
      <c r="BMP9" s="1468"/>
      <c r="BMQ9" s="1396"/>
      <c r="BMR9" s="1462"/>
      <c r="BMS9" s="1463"/>
      <c r="BMT9" s="1464"/>
      <c r="BMU9" s="1396"/>
      <c r="BMV9" s="1396"/>
      <c r="BMW9" s="1396"/>
      <c r="BMX9" s="1465"/>
      <c r="BMY9" s="1465"/>
      <c r="BMZ9" s="1396"/>
      <c r="BNA9" s="1465"/>
      <c r="BNB9" s="1465"/>
      <c r="BNC9" s="1465"/>
      <c r="BND9" s="1465"/>
      <c r="BNE9" s="1465"/>
      <c r="BNF9" s="1396"/>
      <c r="BNG9" s="1452"/>
      <c r="BNH9" s="1467"/>
      <c r="BNI9" s="1454"/>
      <c r="BNJ9" s="1455"/>
      <c r="BNK9" s="1396"/>
      <c r="BNL9" s="1456"/>
      <c r="BNM9" s="1457"/>
      <c r="BNN9" s="1458"/>
      <c r="BNO9" s="1455"/>
      <c r="BNP9" s="1459"/>
      <c r="BNQ9" s="643"/>
      <c r="BNR9" s="1381"/>
      <c r="BNS9" s="591"/>
      <c r="BNT9" s="1392"/>
      <c r="BNU9" s="943"/>
      <c r="BNV9" s="1242"/>
      <c r="BNW9" s="1241"/>
      <c r="BNX9" s="594"/>
      <c r="BNY9" s="1191"/>
      <c r="BNZ9" s="643"/>
      <c r="BOA9" s="1460"/>
      <c r="BOB9" s="1396"/>
      <c r="BOC9" s="1396"/>
      <c r="BOD9" s="1468"/>
      <c r="BOE9" s="1468"/>
      <c r="BOF9" s="1396"/>
      <c r="BOG9" s="1462"/>
      <c r="BOH9" s="1463"/>
      <c r="BOI9" s="1464"/>
      <c r="BOJ9" s="1396"/>
      <c r="BOK9" s="1396"/>
      <c r="BOL9" s="1396"/>
      <c r="BOM9" s="1465"/>
      <c r="BON9" s="1465"/>
      <c r="BOO9" s="1396"/>
      <c r="BOP9" s="1465"/>
      <c r="BOQ9" s="1465"/>
      <c r="BOR9" s="1465"/>
      <c r="BOS9" s="1465"/>
      <c r="BOT9" s="1465"/>
      <c r="BOU9" s="1396"/>
      <c r="BOV9" s="1452"/>
      <c r="BOW9" s="1467"/>
      <c r="BOX9" s="1454"/>
      <c r="BOY9" s="1455"/>
      <c r="BOZ9" s="1396"/>
      <c r="BPA9" s="1456"/>
      <c r="BPB9" s="1457"/>
      <c r="BPC9" s="1458"/>
      <c r="BPD9" s="1455"/>
      <c r="BPE9" s="1459"/>
      <c r="BPF9" s="643"/>
      <c r="BPG9" s="1381"/>
      <c r="BPH9" s="591"/>
      <c r="BPI9" s="1392"/>
      <c r="BPJ9" s="943"/>
      <c r="BPK9" s="1242"/>
      <c r="BPL9" s="1241"/>
      <c r="BPM9" s="594"/>
      <c r="BPN9" s="1191"/>
      <c r="BPO9" s="643"/>
      <c r="BPP9" s="1460"/>
      <c r="BPQ9" s="1396"/>
      <c r="BPR9" s="1396"/>
      <c r="BPS9" s="1468"/>
      <c r="BPT9" s="1468"/>
      <c r="BPU9" s="1396"/>
      <c r="BPV9" s="1462"/>
      <c r="BPW9" s="1463"/>
      <c r="BPX9" s="1464"/>
      <c r="BPY9" s="1396"/>
      <c r="BPZ9" s="1396"/>
      <c r="BQA9" s="1396"/>
      <c r="BQB9" s="1465"/>
      <c r="BQC9" s="1465"/>
      <c r="BQD9" s="1396"/>
      <c r="BQE9" s="1465"/>
      <c r="BQF9" s="1465"/>
      <c r="BQG9" s="1465"/>
      <c r="BQH9" s="1465"/>
      <c r="BQI9" s="1465"/>
      <c r="BQJ9" s="1396"/>
      <c r="BQK9" s="1452"/>
      <c r="BQL9" s="1467"/>
      <c r="BQM9" s="1454"/>
      <c r="BQN9" s="1455"/>
      <c r="BQO9" s="1396"/>
      <c r="BQP9" s="1456"/>
      <c r="BQQ9" s="1457"/>
      <c r="BQR9" s="1458"/>
      <c r="BQS9" s="1455"/>
      <c r="BQT9" s="1459"/>
      <c r="BQU9" s="643"/>
      <c r="BQV9" s="1381"/>
      <c r="BQW9" s="591"/>
      <c r="BQX9" s="1392"/>
      <c r="BQY9" s="943"/>
      <c r="BQZ9" s="1242"/>
      <c r="BRA9" s="1241"/>
      <c r="BRB9" s="594"/>
      <c r="BRC9" s="1191"/>
      <c r="BRD9" s="643"/>
      <c r="BRE9" s="1460"/>
      <c r="BRF9" s="1396"/>
      <c r="BRG9" s="1396"/>
      <c r="BRH9" s="1468"/>
      <c r="BRI9" s="1468"/>
      <c r="BRJ9" s="1396"/>
      <c r="BRK9" s="1462"/>
      <c r="BRL9" s="1463"/>
      <c r="BRM9" s="1464"/>
      <c r="BRN9" s="1396"/>
      <c r="BRO9" s="1396"/>
      <c r="BRP9" s="1396"/>
      <c r="BRQ9" s="4766"/>
      <c r="BRR9" s="1838"/>
      <c r="BRS9" s="1827"/>
      <c r="BRT9" s="1838"/>
      <c r="BRU9" s="1838"/>
      <c r="BRV9" s="1838"/>
      <c r="BRW9" s="1838"/>
      <c r="BRX9" s="1838"/>
      <c r="BRY9" s="1827"/>
      <c r="BRZ9" s="1823"/>
      <c r="BSA9" s="1840"/>
      <c r="BSB9" s="1825"/>
      <c r="BSC9" s="1826"/>
      <c r="BSD9" s="1827"/>
      <c r="BSE9" s="1828"/>
      <c r="BSF9" s="1829"/>
      <c r="BSG9" s="1830"/>
      <c r="BSH9" s="1826"/>
      <c r="BSI9" s="1831"/>
      <c r="BSJ9" s="1667"/>
      <c r="BSK9" s="1832"/>
      <c r="BSL9" s="1665"/>
      <c r="BSM9" s="1841"/>
      <c r="BSN9" s="1448"/>
      <c r="BSO9" s="1666"/>
      <c r="BSP9" s="1667"/>
      <c r="BSQ9" s="4768"/>
      <c r="BSR9" s="1191"/>
      <c r="BSS9" s="643"/>
      <c r="BST9" s="1460"/>
      <c r="BSU9" s="1396"/>
      <c r="BSV9" s="1396"/>
      <c r="BSW9" s="1468"/>
      <c r="BSX9" s="1468"/>
      <c r="BSY9" s="1396"/>
      <c r="BSZ9" s="1462"/>
      <c r="BTA9" s="1463"/>
      <c r="BTB9" s="1464"/>
      <c r="BTC9" s="1396"/>
      <c r="BTD9" s="1396"/>
      <c r="BTE9" s="1396"/>
      <c r="BTF9" s="1465"/>
      <c r="BTG9" s="1465"/>
      <c r="BTH9" s="1396"/>
      <c r="BTI9" s="1465"/>
      <c r="BTJ9" s="1465"/>
      <c r="BTK9" s="1465"/>
      <c r="BTL9" s="1465"/>
      <c r="BTM9" s="1465"/>
      <c r="BTN9" s="1396"/>
      <c r="BTO9" s="1452"/>
      <c r="BTP9" s="1467"/>
      <c r="BTQ9" s="1454"/>
      <c r="BTR9" s="1455"/>
      <c r="BTS9" s="1396"/>
      <c r="BTT9" s="1456"/>
      <c r="BTU9" s="1457"/>
      <c r="BTV9" s="1458"/>
      <c r="BTW9" s="1455"/>
      <c r="BTX9" s="1459"/>
      <c r="BTY9" s="643"/>
      <c r="BTZ9" s="1381"/>
      <c r="BUA9" s="591"/>
      <c r="BUB9" s="1392"/>
      <c r="BUC9" s="943"/>
      <c r="BUD9" s="1242"/>
      <c r="BUE9" s="1241"/>
      <c r="BUF9" s="594"/>
      <c r="BUG9" s="1191"/>
      <c r="BUH9" s="643"/>
      <c r="BUI9" s="1460"/>
      <c r="BUJ9" s="1396"/>
      <c r="BUK9" s="1396"/>
      <c r="BUL9" s="1468"/>
      <c r="BUM9" s="1468"/>
      <c r="BUN9" s="1396"/>
      <c r="BUO9" s="1462"/>
      <c r="BUP9" s="1463"/>
      <c r="BUQ9" s="1464"/>
      <c r="BUR9" s="1396"/>
      <c r="BUS9" s="1396"/>
      <c r="BUT9" s="1396"/>
      <c r="BUU9" s="1465"/>
      <c r="BUV9" s="1465"/>
      <c r="BUW9" s="1396"/>
      <c r="BUX9" s="1465"/>
      <c r="BUY9" s="1465"/>
      <c r="BUZ9" s="1465"/>
      <c r="BVA9" s="1465"/>
      <c r="BVB9" s="1465"/>
      <c r="BVC9" s="1396"/>
      <c r="BVD9" s="1452"/>
      <c r="BVE9" s="1467"/>
      <c r="BVF9" s="1454"/>
      <c r="BVG9" s="1455"/>
      <c r="BVH9" s="1396"/>
      <c r="BVI9" s="1456"/>
      <c r="BVJ9" s="1457"/>
      <c r="BVK9" s="1458"/>
      <c r="BVL9" s="1455"/>
      <c r="BVM9" s="1459"/>
      <c r="BVN9" s="643"/>
      <c r="BVO9" s="1381"/>
      <c r="BVP9" s="591"/>
      <c r="BVQ9" s="1392"/>
      <c r="BVR9" s="943"/>
      <c r="BVS9" s="1242"/>
      <c r="BVT9" s="1241"/>
      <c r="BVU9" s="594"/>
      <c r="BVV9" s="1191"/>
      <c r="BVW9" s="643"/>
      <c r="BVX9" s="1460"/>
      <c r="BVY9" s="1396"/>
      <c r="BVZ9" s="1396"/>
      <c r="BWA9" s="1468"/>
      <c r="BWB9" s="1468"/>
      <c r="BWC9" s="1396"/>
      <c r="BWD9" s="1462"/>
      <c r="BWE9" s="1463"/>
      <c r="BWF9" s="1464"/>
      <c r="BWG9" s="1396"/>
      <c r="BWH9" s="1396"/>
      <c r="BWI9" s="1396"/>
      <c r="BWJ9" s="1465"/>
      <c r="BWK9" s="1465"/>
      <c r="BWL9" s="1396"/>
      <c r="BWM9" s="1465"/>
      <c r="BWN9" s="1465"/>
      <c r="BWO9" s="1465"/>
      <c r="BWP9" s="1465"/>
      <c r="BWQ9" s="1465"/>
      <c r="BWR9" s="1396"/>
      <c r="BWS9" s="1452"/>
      <c r="BWT9" s="1467"/>
      <c r="BWU9" s="1454"/>
      <c r="BWV9" s="1455"/>
      <c r="BWW9" s="1396"/>
      <c r="BWX9" s="1456"/>
      <c r="BWY9" s="1457"/>
      <c r="BWZ9" s="1458"/>
      <c r="BXA9" s="1455"/>
      <c r="BXB9" s="1459"/>
      <c r="BXC9" s="643"/>
      <c r="BXD9" s="1381"/>
      <c r="BXE9" s="591"/>
      <c r="BXF9" s="1392"/>
      <c r="BXG9" s="943"/>
      <c r="BXH9" s="1242"/>
      <c r="BXI9" s="1241"/>
      <c r="BXJ9" s="594"/>
      <c r="BXK9" s="1191"/>
      <c r="BXL9" s="643"/>
      <c r="BXM9" s="1460"/>
      <c r="BXN9" s="1396"/>
      <c r="BXO9" s="1396"/>
      <c r="BXP9" s="1468"/>
      <c r="BXQ9" s="1468"/>
      <c r="BXR9" s="1396"/>
      <c r="BXS9" s="1462"/>
      <c r="BXT9" s="1463"/>
      <c r="BXU9" s="1464"/>
      <c r="BXV9" s="1396"/>
      <c r="BXW9" s="1396"/>
      <c r="BXX9" s="1396"/>
      <c r="BXY9" s="1465"/>
      <c r="BXZ9" s="1465"/>
      <c r="BYA9" s="1396"/>
      <c r="BYB9" s="1465"/>
      <c r="BYC9" s="1465"/>
      <c r="BYD9" s="1465"/>
      <c r="BYE9" s="1465"/>
      <c r="BYF9" s="1465"/>
      <c r="BYG9" s="1396"/>
      <c r="BYH9" s="1452"/>
      <c r="BYI9" s="1467"/>
      <c r="BYJ9" s="1454"/>
      <c r="BYK9" s="1455"/>
      <c r="BYL9" s="1396"/>
      <c r="BYM9" s="1456"/>
      <c r="BYN9" s="1457"/>
      <c r="BYO9" s="1458"/>
      <c r="BYP9" s="1455"/>
      <c r="BYQ9" s="1459"/>
      <c r="BYR9" s="643"/>
      <c r="BYS9" s="1381"/>
      <c r="BYT9" s="591"/>
      <c r="BYU9" s="1392"/>
      <c r="BYV9" s="943"/>
      <c r="BYW9" s="1242"/>
      <c r="BYX9" s="1241"/>
      <c r="BYY9" s="594"/>
      <c r="BYZ9" s="1191"/>
      <c r="BZA9" s="643"/>
      <c r="BZB9" s="1460"/>
      <c r="BZC9" s="1396"/>
      <c r="BZD9" s="1396"/>
      <c r="BZE9" s="1468"/>
      <c r="BZF9" s="1468"/>
      <c r="BZG9" s="1396"/>
      <c r="BZH9" s="1462"/>
      <c r="BZI9" s="1463"/>
      <c r="BZJ9" s="1464"/>
      <c r="BZK9" s="1396"/>
      <c r="BZL9" s="1396"/>
      <c r="BZM9" s="1396"/>
      <c r="BZN9" s="1465"/>
      <c r="BZO9" s="1465"/>
      <c r="BZP9" s="1396"/>
      <c r="BZQ9" s="1465"/>
      <c r="BZR9" s="1465"/>
      <c r="BZS9" s="1465"/>
      <c r="BZT9" s="1465"/>
      <c r="BZU9" s="1465"/>
      <c r="BZV9" s="1396"/>
      <c r="BZW9" s="1452"/>
      <c r="BZX9" s="1467"/>
      <c r="BZY9" s="1454"/>
      <c r="BZZ9" s="1455"/>
      <c r="CAA9" s="1396"/>
      <c r="CAB9" s="1456"/>
      <c r="CAC9" s="1457"/>
      <c r="CAD9" s="1458"/>
      <c r="CAE9" s="1455"/>
      <c r="CAF9" s="1459"/>
      <c r="CAG9" s="643"/>
      <c r="CAH9" s="1381"/>
      <c r="CAI9" s="591"/>
      <c r="CAJ9" s="1392"/>
      <c r="CAK9" s="943"/>
      <c r="CAL9" s="1242"/>
      <c r="CAM9" s="1241"/>
      <c r="CAN9" s="594"/>
      <c r="CAO9" s="1191"/>
      <c r="CAP9" s="643"/>
      <c r="CAQ9" s="1460"/>
      <c r="CAR9" s="1396"/>
      <c r="CAS9" s="1396"/>
      <c r="CAT9" s="1468"/>
      <c r="CAU9" s="1468"/>
      <c r="CAV9" s="1396"/>
      <c r="CAW9" s="1462"/>
      <c r="CAX9" s="1463"/>
      <c r="CAY9" s="1464"/>
      <c r="CAZ9" s="1396"/>
      <c r="CBA9" s="1396"/>
      <c r="CBB9" s="1396"/>
      <c r="CBC9" s="1465"/>
      <c r="CBD9" s="1465"/>
      <c r="CBE9" s="1396"/>
      <c r="CBF9" s="1465"/>
      <c r="CBG9" s="1465"/>
      <c r="CBH9" s="1465"/>
      <c r="CBI9" s="1465"/>
      <c r="CBJ9" s="1465"/>
      <c r="CBK9" s="1396"/>
      <c r="CBL9" s="1452"/>
      <c r="CBM9" s="1467"/>
      <c r="CBN9" s="1454"/>
      <c r="CBO9" s="1455"/>
      <c r="CBP9" s="1396"/>
      <c r="CBQ9" s="1456"/>
      <c r="CBR9" s="1457"/>
      <c r="CBS9" s="1458"/>
      <c r="CBT9" s="1455"/>
      <c r="CBU9" s="1459"/>
      <c r="CBV9" s="643"/>
      <c r="CBW9" s="1381"/>
      <c r="CBX9" s="591"/>
      <c r="CBY9" s="1392"/>
      <c r="CBZ9" s="943"/>
      <c r="CCA9" s="1242"/>
      <c r="CCB9" s="1241"/>
      <c r="CCC9" s="594"/>
      <c r="CCD9" s="1191"/>
      <c r="CCE9" s="643"/>
      <c r="CCF9" s="1460"/>
      <c r="CCG9" s="1396"/>
      <c r="CCH9" s="1396"/>
      <c r="CCI9" s="1468"/>
      <c r="CCJ9" s="1468"/>
      <c r="CCK9" s="1396"/>
      <c r="CCL9" s="1462"/>
      <c r="CCM9" s="1463"/>
      <c r="CCN9" s="1464"/>
      <c r="CCO9" s="1396"/>
      <c r="CCP9" s="1396"/>
      <c r="CCQ9" s="1396"/>
      <c r="CCR9" s="1465"/>
      <c r="CCS9" s="1465"/>
      <c r="CCT9" s="1396"/>
      <c r="CCU9" s="1465"/>
      <c r="CCV9" s="1465"/>
      <c r="CCW9" s="1465"/>
      <c r="CCX9" s="1465"/>
      <c r="CCY9" s="1465"/>
      <c r="CCZ9" s="1396"/>
      <c r="CDA9" s="1452"/>
      <c r="CDB9" s="1467"/>
      <c r="CDC9" s="1454"/>
      <c r="CDD9" s="1455"/>
      <c r="CDE9" s="1396"/>
      <c r="CDF9" s="1456"/>
      <c r="CDG9" s="1457"/>
      <c r="CDH9" s="1458"/>
      <c r="CDI9" s="1455"/>
      <c r="CDJ9" s="1459"/>
      <c r="CDK9" s="643"/>
      <c r="CDL9" s="1381"/>
      <c r="CDM9" s="591"/>
      <c r="CDN9" s="1392"/>
      <c r="CDO9" s="943"/>
      <c r="CDP9" s="1242"/>
      <c r="CDQ9" s="1241"/>
      <c r="CDR9" s="594"/>
      <c r="CDS9" s="1191"/>
      <c r="CDT9" s="643"/>
      <c r="CDU9" s="1460"/>
      <c r="CDV9" s="1396"/>
      <c r="CDW9" s="1396"/>
      <c r="CDX9" s="1468"/>
      <c r="CDY9" s="1468"/>
      <c r="CDZ9" s="1396"/>
      <c r="CEA9" s="1462"/>
      <c r="CEB9" s="1463"/>
      <c r="CEC9" s="1464"/>
      <c r="CED9" s="1396"/>
      <c r="CEE9" s="1396"/>
      <c r="CEF9" s="1396"/>
      <c r="CEG9" s="1465"/>
      <c r="CEH9" s="1465"/>
      <c r="CEI9" s="1396"/>
      <c r="CEJ9" s="1465"/>
      <c r="CEK9" s="1465"/>
      <c r="CEL9" s="1465"/>
      <c r="CEM9" s="1465"/>
      <c r="CEN9" s="1465"/>
      <c r="CEO9" s="1396"/>
      <c r="CEP9" s="1452"/>
      <c r="CEQ9" s="1467"/>
      <c r="CER9" s="1454"/>
      <c r="CES9" s="1455"/>
      <c r="CET9" s="1396"/>
      <c r="CEU9" s="1456"/>
      <c r="CEV9" s="1457"/>
      <c r="CEW9" s="1458"/>
      <c r="CEX9" s="1455"/>
      <c r="CEY9" s="1459"/>
      <c r="CEZ9" s="643"/>
      <c r="CFA9" s="1381"/>
      <c r="CFB9" s="591"/>
      <c r="CFC9" s="1392"/>
      <c r="CFD9" s="943"/>
      <c r="CFE9" s="1242"/>
      <c r="CFF9" s="1241"/>
      <c r="CFG9" s="594"/>
      <c r="CFH9" s="1191"/>
      <c r="CFI9" s="643"/>
      <c r="CFJ9" s="1460"/>
      <c r="CFK9" s="1396"/>
      <c r="CFL9" s="1396"/>
      <c r="CFM9" s="1468"/>
      <c r="CFN9" s="1468"/>
      <c r="CFO9" s="1396"/>
      <c r="CFP9" s="1462"/>
      <c r="CFQ9" s="1463"/>
      <c r="CFR9" s="1464"/>
      <c r="CFS9" s="1396"/>
      <c r="CFT9" s="1396"/>
      <c r="CFU9" s="1396"/>
      <c r="CFV9" s="1465"/>
      <c r="CFW9" s="1465"/>
      <c r="CFX9" s="1396"/>
      <c r="CFY9" s="1465"/>
      <c r="CFZ9" s="1465"/>
      <c r="CGA9" s="1465"/>
      <c r="CGB9" s="1465"/>
      <c r="CGC9" s="1465"/>
      <c r="CGD9" s="1396"/>
      <c r="CGE9" s="1452"/>
      <c r="CGF9" s="1467"/>
      <c r="CGG9" s="1454"/>
      <c r="CGH9" s="1455"/>
      <c r="CGI9" s="1396"/>
      <c r="CGJ9" s="1456"/>
      <c r="CGK9" s="1457"/>
      <c r="CGL9" s="1458"/>
      <c r="CGM9" s="1455"/>
      <c r="CGN9" s="1459"/>
      <c r="CGO9" s="643"/>
      <c r="CGP9" s="1381"/>
      <c r="CGQ9" s="591"/>
      <c r="CGR9" s="1392"/>
      <c r="CGS9" s="943"/>
      <c r="CGT9" s="1242"/>
      <c r="CGU9" s="1241"/>
      <c r="CGV9" s="594"/>
      <c r="CGW9" s="1191"/>
      <c r="CGX9" s="643"/>
      <c r="CGY9" s="1460"/>
      <c r="CGZ9" s="1396"/>
      <c r="CHA9" s="1396"/>
      <c r="CHB9" s="1468"/>
      <c r="CHC9" s="1468"/>
      <c r="CHD9" s="1396"/>
      <c r="CHE9" s="1462"/>
      <c r="CHF9" s="1463"/>
      <c r="CHG9" s="1464"/>
      <c r="CHH9" s="1396"/>
      <c r="CHI9" s="1396"/>
      <c r="CHJ9" s="1396"/>
      <c r="CHK9" s="1465"/>
      <c r="CHL9" s="1465"/>
      <c r="CHM9" s="1396"/>
      <c r="CHN9" s="1465"/>
      <c r="CHO9" s="1465"/>
      <c r="CHP9" s="1465"/>
      <c r="CHQ9" s="1465"/>
      <c r="CHR9" s="1465"/>
      <c r="CHS9" s="1396"/>
      <c r="CHT9" s="1452"/>
      <c r="CHU9" s="1467"/>
      <c r="CHV9" s="1454"/>
      <c r="CHW9" s="1455"/>
      <c r="CHX9" s="1396"/>
      <c r="CHY9" s="1456"/>
      <c r="CHZ9" s="1457"/>
      <c r="CIA9" s="1458"/>
      <c r="CIB9" s="1455"/>
      <c r="CIC9" s="1459"/>
      <c r="CID9" s="643"/>
      <c r="CIE9" s="1381"/>
      <c r="CIF9" s="591"/>
      <c r="CIG9" s="1392"/>
      <c r="CIH9" s="943"/>
      <c r="CII9" s="1242"/>
      <c r="CIJ9" s="1241"/>
      <c r="CIK9" s="594"/>
      <c r="CIL9" s="1191"/>
      <c r="CIM9" s="643"/>
      <c r="CIN9" s="1460"/>
      <c r="CIO9" s="1396"/>
      <c r="CIP9" s="1396"/>
      <c r="CIQ9" s="1468"/>
      <c r="CIR9" s="1468"/>
      <c r="CIS9" s="1396"/>
      <c r="CIT9" s="1462"/>
      <c r="CIU9" s="1463"/>
      <c r="CIV9" s="1464"/>
      <c r="CIW9" s="1396"/>
      <c r="CIX9" s="1396"/>
      <c r="CIY9" s="1396"/>
      <c r="CIZ9" s="1465"/>
      <c r="CJA9" s="1465"/>
      <c r="CJB9" s="1396"/>
      <c r="CJC9" s="1465"/>
      <c r="CJD9" s="1465"/>
      <c r="CJE9" s="1465"/>
      <c r="CJF9" s="1465"/>
      <c r="CJG9" s="1465"/>
      <c r="CJH9" s="1396"/>
      <c r="CJI9" s="1452"/>
      <c r="CJJ9" s="1467"/>
      <c r="CJK9" s="1454"/>
      <c r="CJL9" s="1455"/>
      <c r="CJM9" s="1396"/>
      <c r="CJN9" s="1456"/>
      <c r="CJO9" s="1457"/>
      <c r="CJP9" s="1458"/>
      <c r="CJQ9" s="1455"/>
      <c r="CJR9" s="1459"/>
      <c r="CJS9" s="643"/>
      <c r="CJT9" s="1381"/>
      <c r="CJU9" s="591"/>
      <c r="CJV9" s="1392"/>
      <c r="CJW9" s="943"/>
      <c r="CJX9" s="1242"/>
      <c r="CJY9" s="1241"/>
      <c r="CJZ9" s="594"/>
      <c r="CKA9" s="1191"/>
      <c r="CKB9" s="643"/>
      <c r="CKC9" s="1460"/>
      <c r="CKD9" s="1396"/>
      <c r="CKE9" s="1396"/>
      <c r="CKF9" s="1468"/>
      <c r="CKG9" s="1468"/>
      <c r="CKH9" s="1396"/>
      <c r="CKI9" s="1462"/>
      <c r="CKJ9" s="1463"/>
      <c r="CKK9" s="1464"/>
      <c r="CKL9" s="1396"/>
      <c r="CKM9" s="1396"/>
      <c r="CKN9" s="1396"/>
      <c r="CKO9" s="1465"/>
      <c r="CKP9" s="1465"/>
      <c r="CKQ9" s="1396"/>
      <c r="CKR9" s="1465"/>
      <c r="CKS9" s="1465"/>
      <c r="CKT9" s="1465"/>
      <c r="CKU9" s="1465"/>
      <c r="CKV9" s="1465"/>
      <c r="CKW9" s="1396"/>
      <c r="CKX9" s="1452"/>
      <c r="CKY9" s="1467"/>
      <c r="CKZ9" s="1454"/>
      <c r="CLA9" s="1455"/>
      <c r="CLB9" s="1396"/>
      <c r="CLC9" s="1456"/>
      <c r="CLD9" s="1457"/>
      <c r="CLE9" s="1458"/>
      <c r="CLF9" s="1455"/>
      <c r="CLG9" s="1459"/>
      <c r="CLH9" s="643"/>
      <c r="CLI9" s="1381"/>
      <c r="CLJ9" s="591"/>
      <c r="CLK9" s="1392"/>
      <c r="CLL9" s="943"/>
      <c r="CLM9" s="1242"/>
      <c r="CLN9" s="1241"/>
      <c r="CLO9" s="594"/>
      <c r="CLP9" s="1191"/>
      <c r="CLQ9" s="643"/>
      <c r="CLR9" s="1460"/>
      <c r="CLS9" s="1396"/>
      <c r="CLT9" s="1396"/>
      <c r="CLU9" s="1468"/>
      <c r="CLV9" s="1468"/>
      <c r="CLW9" s="1396"/>
      <c r="CLX9" s="1462"/>
      <c r="CLY9" s="1463"/>
      <c r="CLZ9" s="1464"/>
      <c r="CMA9" s="1396"/>
      <c r="CMB9" s="1396"/>
      <c r="CMC9" s="1396"/>
      <c r="CMD9" s="1465"/>
      <c r="CME9" s="1465"/>
      <c r="CMF9" s="1396"/>
      <c r="CMG9" s="1465"/>
      <c r="CMH9" s="1465"/>
      <c r="CMI9" s="1465"/>
      <c r="CMJ9" s="1465"/>
      <c r="CMK9" s="1465"/>
      <c r="CML9" s="1396"/>
      <c r="CMM9" s="1452"/>
      <c r="CMN9" s="1467"/>
      <c r="CMO9" s="1454"/>
      <c r="CMP9" s="1455"/>
      <c r="CMQ9" s="1396"/>
      <c r="CMR9" s="1456"/>
      <c r="CMS9" s="1457"/>
      <c r="CMT9" s="1458"/>
      <c r="CMU9" s="1455"/>
      <c r="CMV9" s="1459"/>
      <c r="CMW9" s="643"/>
      <c r="CMX9" s="1381"/>
      <c r="CMY9" s="591"/>
      <c r="CMZ9" s="1392"/>
      <c r="CNA9" s="943"/>
      <c r="CNB9" s="1242"/>
      <c r="CNC9" s="1241"/>
      <c r="CND9" s="594"/>
      <c r="CNE9" s="1191"/>
      <c r="CNF9" s="643"/>
      <c r="CNG9" s="1460"/>
      <c r="CNH9" s="1396"/>
      <c r="CNI9" s="1396"/>
      <c r="CNJ9" s="1468"/>
      <c r="CNK9" s="1468"/>
      <c r="CNL9" s="1396"/>
      <c r="CNM9" s="1462"/>
      <c r="CNN9" s="1463"/>
      <c r="CNO9" s="1464"/>
      <c r="CNP9" s="1396"/>
      <c r="CNQ9" s="1396"/>
      <c r="CNR9" s="1396"/>
      <c r="CNS9" s="1465"/>
      <c r="CNT9" s="1465"/>
      <c r="CNU9" s="1396"/>
      <c r="CNV9" s="1465"/>
      <c r="CNW9" s="1465"/>
      <c r="CNX9" s="1465"/>
      <c r="CNY9" s="1465"/>
      <c r="CNZ9" s="1465"/>
      <c r="COA9" s="1396"/>
      <c r="COB9" s="1452"/>
      <c r="COC9" s="1467"/>
      <c r="COD9" s="1454"/>
      <c r="COE9" s="1455"/>
      <c r="COF9" s="1396"/>
      <c r="COG9" s="1456"/>
      <c r="COH9" s="1457"/>
      <c r="COI9" s="1458"/>
      <c r="COJ9" s="1455"/>
      <c r="COK9" s="1459"/>
      <c r="COL9" s="643"/>
      <c r="COM9" s="1381"/>
      <c r="CON9" s="591"/>
      <c r="COO9" s="1392"/>
      <c r="COP9" s="943"/>
      <c r="COQ9" s="1242"/>
      <c r="COR9" s="1241"/>
      <c r="COS9" s="594"/>
      <c r="COT9" s="1191"/>
      <c r="COU9" s="643"/>
      <c r="COV9" s="1460"/>
      <c r="COW9" s="1396"/>
      <c r="COX9" s="1396"/>
      <c r="COY9" s="1468"/>
      <c r="COZ9" s="1468"/>
      <c r="CPA9" s="1396"/>
      <c r="CPB9" s="1462"/>
      <c r="CPC9" s="1463"/>
      <c r="CPD9" s="1464"/>
      <c r="CPE9" s="1396"/>
      <c r="CPF9" s="1396"/>
      <c r="CPG9" s="1396"/>
      <c r="CPH9" s="1465"/>
      <c r="CPI9" s="1465"/>
      <c r="CPJ9" s="1396"/>
      <c r="CPK9" s="1465"/>
      <c r="CPL9" s="1465"/>
      <c r="CPM9" s="1465"/>
      <c r="CPN9" s="1465"/>
      <c r="CPO9" s="1465"/>
      <c r="CPP9" s="1396"/>
      <c r="CPQ9" s="1452"/>
      <c r="CPR9" s="1467"/>
      <c r="CPS9" s="1454"/>
      <c r="CPT9" s="1455"/>
      <c r="CPU9" s="1396"/>
      <c r="CPV9" s="1456"/>
      <c r="CPW9" s="1457"/>
      <c r="CPX9" s="1458"/>
      <c r="CPY9" s="1455"/>
      <c r="CPZ9" s="1459"/>
      <c r="CQA9" s="643"/>
      <c r="CQB9" s="1381"/>
      <c r="CQC9" s="591"/>
      <c r="CQD9" s="1392"/>
      <c r="CQE9" s="943"/>
      <c r="CQF9" s="1242"/>
      <c r="CQG9" s="1241"/>
      <c r="CQH9" s="594"/>
      <c r="CQI9" s="1191"/>
      <c r="CQJ9" s="643"/>
      <c r="CQK9" s="1460"/>
      <c r="CQL9" s="1396"/>
      <c r="CQM9" s="1396"/>
      <c r="CQN9" s="1468"/>
      <c r="CQO9" s="1468"/>
      <c r="CQP9" s="1396"/>
      <c r="CQQ9" s="1462"/>
      <c r="CQR9" s="1463"/>
      <c r="CQS9" s="1464"/>
      <c r="CQT9" s="1396"/>
      <c r="CQU9" s="1396"/>
      <c r="CQV9" s="1396"/>
      <c r="CQW9" s="1465"/>
      <c r="CQX9" s="1465"/>
      <c r="CQY9" s="1396"/>
      <c r="CQZ9" s="1465"/>
      <c r="CRA9" s="1465"/>
      <c r="CRB9" s="1465"/>
      <c r="CRC9" s="1465"/>
      <c r="CRD9" s="1465"/>
      <c r="CRE9" s="1396"/>
      <c r="CRF9" s="1452"/>
      <c r="CRG9" s="1467"/>
      <c r="CRH9" s="1454"/>
      <c r="CRI9" s="1455"/>
      <c r="CRJ9" s="1396"/>
      <c r="CRK9" s="1456"/>
      <c r="CRL9" s="1457"/>
      <c r="CRM9" s="1458"/>
      <c r="CRN9" s="1455"/>
      <c r="CRO9" s="1459"/>
      <c r="CRP9" s="643"/>
      <c r="CRQ9" s="1381"/>
      <c r="CRR9" s="591"/>
      <c r="CRS9" s="1392"/>
      <c r="CRT9" s="943"/>
      <c r="CRU9" s="1242"/>
      <c r="CRV9" s="1241"/>
      <c r="CRW9" s="594"/>
      <c r="CRX9" s="1191"/>
      <c r="CRY9" s="643"/>
      <c r="CRZ9" s="1460"/>
      <c r="CSA9" s="1396"/>
      <c r="CSB9" s="1396"/>
      <c r="CSC9" s="1468"/>
      <c r="CSD9" s="1468"/>
      <c r="CSE9" s="1396"/>
      <c r="CSF9" s="1462"/>
      <c r="CSG9" s="1463"/>
      <c r="CSH9" s="1464"/>
      <c r="CSI9" s="1396"/>
      <c r="CSJ9" s="1396"/>
      <c r="CSK9" s="1396"/>
      <c r="CSL9" s="1465"/>
      <c r="CSM9" s="1465"/>
      <c r="CSN9" s="1396"/>
      <c r="CSO9" s="1465"/>
      <c r="CSP9" s="1465"/>
      <c r="CSQ9" s="1465"/>
      <c r="CSR9" s="1465"/>
      <c r="CSS9" s="1465"/>
      <c r="CST9" s="1396"/>
      <c r="CSU9" s="1452"/>
      <c r="CSV9" s="1467"/>
      <c r="CSW9" s="1454"/>
      <c r="CSX9" s="1455"/>
      <c r="CSY9" s="1396"/>
      <c r="CSZ9" s="1456"/>
      <c r="CTA9" s="1457"/>
      <c r="CTB9" s="1458"/>
      <c r="CTC9" s="1455"/>
      <c r="CTD9" s="1459"/>
      <c r="CTE9" s="643"/>
      <c r="CTF9" s="1381"/>
      <c r="CTG9" s="591"/>
      <c r="CTH9" s="1392"/>
      <c r="CTI9" s="943"/>
      <c r="CTJ9" s="1242"/>
      <c r="CTK9" s="1241"/>
      <c r="CTL9" s="594"/>
      <c r="CTM9" s="1191"/>
      <c r="CTN9" s="643"/>
      <c r="CTO9" s="1460"/>
      <c r="CTP9" s="1396"/>
      <c r="CTQ9" s="1396"/>
      <c r="CTR9" s="1468"/>
      <c r="CTS9" s="1468"/>
      <c r="CTT9" s="1396"/>
      <c r="CTU9" s="1462"/>
      <c r="CTV9" s="1463"/>
      <c r="CTW9" s="1464"/>
      <c r="CTX9" s="1396"/>
      <c r="CTY9" s="1396"/>
      <c r="CTZ9" s="1396"/>
      <c r="CUA9" s="1465"/>
      <c r="CUB9" s="1465"/>
      <c r="CUC9" s="1396"/>
      <c r="CUD9" s="1465"/>
      <c r="CUE9" s="1465"/>
      <c r="CUF9" s="1465"/>
      <c r="CUG9" s="1465"/>
      <c r="CUH9" s="1465"/>
      <c r="CUI9" s="1396"/>
      <c r="CUJ9" s="1452"/>
      <c r="CUK9" s="1467"/>
      <c r="CUL9" s="1454"/>
      <c r="CUM9" s="1455"/>
      <c r="CUN9" s="1396"/>
      <c r="CUO9" s="1456"/>
      <c r="CUP9" s="1457"/>
      <c r="CUQ9" s="1458"/>
      <c r="CUR9" s="1455"/>
      <c r="CUS9" s="1459"/>
      <c r="CUT9" s="643"/>
      <c r="CUU9" s="1381"/>
      <c r="CUV9" s="591"/>
      <c r="CUW9" s="1392"/>
      <c r="CUX9" s="943"/>
      <c r="CUY9" s="1242"/>
      <c r="CUZ9" s="1241"/>
      <c r="CVA9" s="594"/>
      <c r="CVB9" s="1191"/>
      <c r="CVC9" s="643"/>
      <c r="CVD9" s="1460"/>
      <c r="CVE9" s="1396"/>
      <c r="CVF9" s="1396"/>
      <c r="CVG9" s="1468"/>
      <c r="CVH9" s="1468"/>
      <c r="CVI9" s="1396"/>
      <c r="CVJ9" s="1462"/>
      <c r="CVK9" s="1463"/>
      <c r="CVL9" s="1464"/>
      <c r="CVM9" s="1396"/>
      <c r="CVN9" s="1396"/>
      <c r="CVO9" s="1396"/>
      <c r="CVP9" s="1465"/>
      <c r="CVQ9" s="1465"/>
      <c r="CVR9" s="1396"/>
      <c r="CVS9" s="1465"/>
      <c r="CVT9" s="1465"/>
      <c r="CVU9" s="1465"/>
      <c r="CVV9" s="1465"/>
      <c r="CVW9" s="1465"/>
      <c r="CVX9" s="1396"/>
      <c r="CVY9" s="1452"/>
      <c r="CVZ9" s="1467"/>
      <c r="CWA9" s="1454"/>
      <c r="CWB9" s="1455"/>
      <c r="CWC9" s="1396"/>
      <c r="CWD9" s="1456"/>
      <c r="CWE9" s="1457"/>
      <c r="CWF9" s="1458"/>
      <c r="CWG9" s="1455"/>
      <c r="CWH9" s="1459"/>
      <c r="CWI9" s="643"/>
      <c r="CWJ9" s="1381"/>
      <c r="CWK9" s="591"/>
      <c r="CWL9" s="1392"/>
      <c r="CWM9" s="943"/>
      <c r="CWN9" s="1242"/>
      <c r="CWO9" s="1241"/>
      <c r="CWP9" s="594"/>
      <c r="CWQ9" s="1191"/>
      <c r="CWR9" s="643"/>
      <c r="CWS9" s="1460"/>
      <c r="CWT9" s="1396"/>
      <c r="CWU9" s="1396"/>
      <c r="CWV9" s="1468"/>
      <c r="CWW9" s="1468"/>
      <c r="CWX9" s="1396"/>
      <c r="CWY9" s="1462"/>
      <c r="CWZ9" s="1463"/>
      <c r="CXA9" s="1464"/>
      <c r="CXB9" s="1396"/>
      <c r="CXC9" s="1396"/>
      <c r="CXD9" s="1396"/>
      <c r="CXE9" s="1465"/>
      <c r="CXF9" s="1465"/>
      <c r="CXG9" s="1396"/>
      <c r="CXH9" s="1465"/>
      <c r="CXI9" s="1465"/>
      <c r="CXJ9" s="1465"/>
      <c r="CXK9" s="1465"/>
      <c r="CXL9" s="1465"/>
      <c r="CXM9" s="1396"/>
      <c r="CXN9" s="1452"/>
      <c r="CXO9" s="1467"/>
      <c r="CXP9" s="1454"/>
      <c r="CXQ9" s="1455"/>
      <c r="CXR9" s="1396"/>
      <c r="CXS9" s="1456"/>
      <c r="CXT9" s="1457"/>
      <c r="CXU9" s="1458"/>
      <c r="CXV9" s="1455"/>
      <c r="CXW9" s="1459"/>
      <c r="CXX9" s="643"/>
      <c r="CXY9" s="1381"/>
      <c r="CXZ9" s="591"/>
      <c r="CYA9" s="1392"/>
      <c r="CYB9" s="943"/>
      <c r="CYC9" s="1242"/>
      <c r="CYD9" s="1241"/>
      <c r="CYE9" s="594"/>
      <c r="CYF9" s="1191"/>
      <c r="CYG9" s="643"/>
      <c r="CYH9" s="1460"/>
      <c r="CYI9" s="1396"/>
      <c r="CYJ9" s="1396"/>
      <c r="CYK9" s="1468"/>
      <c r="CYL9" s="1468"/>
      <c r="CYM9" s="1396"/>
      <c r="CYN9" s="1462"/>
      <c r="CYO9" s="1463"/>
      <c r="CYP9" s="1464"/>
      <c r="CYQ9" s="1396"/>
      <c r="CYR9" s="1396"/>
      <c r="CYS9" s="1396"/>
      <c r="CYT9" s="1465"/>
      <c r="CYU9" s="1465"/>
      <c r="CYV9" s="1396"/>
      <c r="CYW9" s="1465"/>
      <c r="CYX9" s="1465"/>
      <c r="CYY9" s="1465"/>
      <c r="CYZ9" s="1465"/>
      <c r="CZA9" s="1465"/>
      <c r="CZB9" s="1396"/>
      <c r="CZC9" s="1452"/>
      <c r="CZD9" s="1467"/>
      <c r="CZE9" s="1454"/>
      <c r="CZF9" s="1455"/>
      <c r="CZG9" s="1396"/>
      <c r="CZH9" s="1456"/>
      <c r="CZI9" s="1457"/>
      <c r="CZJ9" s="1458"/>
      <c r="CZK9" s="1455"/>
      <c r="CZL9" s="1459"/>
      <c r="CZM9" s="643"/>
      <c r="CZN9" s="1381"/>
      <c r="CZO9" s="591"/>
      <c r="CZP9" s="1392"/>
      <c r="CZQ9" s="943"/>
      <c r="CZR9" s="1242"/>
      <c r="CZS9" s="1241"/>
      <c r="CZT9" s="594"/>
      <c r="CZU9" s="1191"/>
      <c r="CZV9" s="643"/>
      <c r="CZW9" s="1460"/>
      <c r="CZX9" s="1396"/>
      <c r="CZY9" s="1396"/>
      <c r="CZZ9" s="1468"/>
      <c r="DAA9" s="1468"/>
      <c r="DAB9" s="1396"/>
      <c r="DAC9" s="1462"/>
      <c r="DAD9" s="1463"/>
      <c r="DAE9" s="1464"/>
      <c r="DAF9" s="1396"/>
      <c r="DAG9" s="1396"/>
      <c r="DAH9" s="1396"/>
      <c r="DAI9" s="1465"/>
      <c r="DAJ9" s="1465"/>
      <c r="DAK9" s="1396"/>
      <c r="DAL9" s="1465"/>
      <c r="DAM9" s="1465"/>
      <c r="DAN9" s="1465"/>
      <c r="DAO9" s="1465"/>
      <c r="DAP9" s="1465"/>
      <c r="DAQ9" s="1396"/>
      <c r="DAR9" s="1452"/>
      <c r="DAS9" s="1467"/>
      <c r="DAT9" s="1454"/>
      <c r="DAU9" s="1455"/>
      <c r="DAV9" s="1396"/>
      <c r="DAW9" s="1456"/>
      <c r="DAX9" s="1457"/>
      <c r="DAY9" s="1458"/>
      <c r="DAZ9" s="1455"/>
      <c r="DBA9" s="1459"/>
      <c r="DBB9" s="643"/>
      <c r="DBC9" s="1381"/>
      <c r="DBD9" s="591"/>
      <c r="DBE9" s="1392"/>
      <c r="DBF9" s="943"/>
      <c r="DBG9" s="1242"/>
      <c r="DBH9" s="1241"/>
      <c r="DBI9" s="594"/>
      <c r="DBJ9" s="1191"/>
      <c r="DBK9" s="643"/>
      <c r="DBL9" s="1460"/>
      <c r="DBM9" s="1396"/>
      <c r="DBN9" s="1396"/>
      <c r="DBO9" s="1468"/>
      <c r="DBP9" s="1468"/>
      <c r="DBQ9" s="1396"/>
      <c r="DBR9" s="1462"/>
      <c r="DBS9" s="1463"/>
      <c r="DBT9" s="1464"/>
      <c r="DBU9" s="1396"/>
      <c r="DBV9" s="1396"/>
      <c r="DBW9" s="1396"/>
      <c r="DBX9" s="1465"/>
      <c r="DBY9" s="1465"/>
      <c r="DBZ9" s="1396"/>
      <c r="DCA9" s="1465"/>
      <c r="DCB9" s="1465"/>
      <c r="DCC9" s="1465"/>
      <c r="DCD9" s="1465"/>
      <c r="DCE9" s="1465"/>
      <c r="DCF9" s="1396"/>
      <c r="DCG9" s="1452"/>
      <c r="DCH9" s="1467"/>
      <c r="DCI9" s="1454"/>
      <c r="DCJ9" s="1455"/>
      <c r="DCK9" s="1396"/>
      <c r="DCL9" s="1456"/>
      <c r="DCM9" s="1457"/>
      <c r="DCN9" s="1458"/>
      <c r="DCO9" s="1455"/>
      <c r="DCP9" s="1459"/>
      <c r="DCQ9" s="643"/>
      <c r="DCR9" s="1381"/>
      <c r="DCS9" s="591"/>
      <c r="DCT9" s="1392"/>
      <c r="DCU9" s="943"/>
      <c r="DCV9" s="1242"/>
      <c r="DCW9" s="1241"/>
      <c r="DCX9" s="594"/>
      <c r="DCY9" s="1191"/>
      <c r="DCZ9" s="643"/>
      <c r="DDA9" s="1460"/>
      <c r="DDB9" s="1396"/>
      <c r="DDC9" s="1396"/>
      <c r="DDD9" s="1468"/>
      <c r="DDE9" s="1468"/>
      <c r="DDF9" s="1396"/>
      <c r="DDG9" s="1462"/>
      <c r="DDH9" s="1463"/>
      <c r="DDI9" s="1464"/>
      <c r="DDJ9" s="1396"/>
      <c r="DDK9" s="1396"/>
      <c r="DDL9" s="1396"/>
      <c r="DDM9" s="1465"/>
      <c r="DDN9" s="1465"/>
      <c r="DDO9" s="1396"/>
      <c r="DDP9" s="1465"/>
      <c r="DDQ9" s="1465"/>
      <c r="DDR9" s="1465"/>
      <c r="DDS9" s="1465"/>
      <c r="DDT9" s="1465"/>
      <c r="DDU9" s="1396"/>
      <c r="DDV9" s="1452"/>
      <c r="DDW9" s="1467"/>
      <c r="DDX9" s="1454"/>
      <c r="DDY9" s="1455"/>
      <c r="DDZ9" s="1396"/>
      <c r="DEA9" s="1456"/>
      <c r="DEB9" s="1457"/>
      <c r="DEC9" s="1458"/>
      <c r="DED9" s="1455"/>
      <c r="DEE9" s="1459"/>
      <c r="DEF9" s="643"/>
      <c r="DEG9" s="1381"/>
      <c r="DEH9" s="591"/>
      <c r="DEI9" s="1392"/>
      <c r="DEJ9" s="943"/>
      <c r="DEK9" s="1242"/>
      <c r="DEL9" s="1241"/>
      <c r="DEM9" s="594"/>
      <c r="DEN9" s="1191"/>
      <c r="DEO9" s="643"/>
      <c r="DEP9" s="1460"/>
      <c r="DEQ9" s="1396"/>
      <c r="DER9" s="1396"/>
      <c r="DES9" s="1468"/>
      <c r="DET9" s="1468"/>
      <c r="DEU9" s="1396"/>
      <c r="DEV9" s="1462"/>
      <c r="DEW9" s="1463"/>
      <c r="DEX9" s="1464"/>
      <c r="DEY9" s="1396"/>
      <c r="DEZ9" s="1396"/>
      <c r="DFA9" s="1396"/>
      <c r="DFB9" s="1465"/>
      <c r="DFC9" s="1465"/>
      <c r="DFD9" s="1396"/>
      <c r="DFE9" s="1465"/>
      <c r="DFF9" s="1465"/>
      <c r="DFG9" s="1465"/>
      <c r="DFH9" s="1465"/>
      <c r="DFI9" s="1465"/>
      <c r="DFJ9" s="1396"/>
      <c r="DFK9" s="1452"/>
      <c r="DFL9" s="1467"/>
      <c r="DFM9" s="1454"/>
      <c r="DFN9" s="1455"/>
      <c r="DFO9" s="1396"/>
      <c r="DFP9" s="1456"/>
      <c r="DFQ9" s="1457"/>
      <c r="DFR9" s="1458"/>
      <c r="DFS9" s="1455"/>
      <c r="DFT9" s="1459"/>
      <c r="DFU9" s="643"/>
      <c r="DFV9" s="1381"/>
      <c r="DFW9" s="591"/>
      <c r="DFX9" s="1392"/>
      <c r="DFY9" s="943"/>
      <c r="DFZ9" s="1242"/>
      <c r="DGA9" s="1241"/>
      <c r="DGB9" s="594"/>
      <c r="DGC9" s="1191"/>
      <c r="DGD9" s="643"/>
      <c r="DGE9" s="1460"/>
      <c r="DGF9" s="1396"/>
      <c r="DGG9" s="1396"/>
      <c r="DGH9" s="1468"/>
      <c r="DGI9" s="1468"/>
      <c r="DGJ9" s="1396"/>
      <c r="DGK9" s="1462"/>
      <c r="DGL9" s="1463"/>
      <c r="DGM9" s="1464"/>
      <c r="DGN9" s="1396"/>
      <c r="DGO9" s="1396"/>
      <c r="DGP9" s="1396"/>
      <c r="DGQ9" s="1465"/>
      <c r="DGR9" s="1465"/>
      <c r="DGS9" s="1396"/>
      <c r="DGT9" s="1465"/>
      <c r="DGU9" s="1465"/>
      <c r="DGV9" s="1465"/>
      <c r="DGW9" s="1465"/>
      <c r="DGX9" s="1465"/>
      <c r="DGY9" s="1396"/>
      <c r="DGZ9" s="1452"/>
      <c r="DHA9" s="1467"/>
      <c r="DHB9" s="1454"/>
      <c r="DHC9" s="1455"/>
      <c r="DHD9" s="1396"/>
      <c r="DHE9" s="1456"/>
      <c r="DHF9" s="1457"/>
      <c r="DHG9" s="1458"/>
      <c r="DHH9" s="1455"/>
      <c r="DHI9" s="1459"/>
      <c r="DHJ9" s="643"/>
      <c r="DHK9" s="1381"/>
      <c r="DHL9" s="591"/>
      <c r="DHM9" s="1392"/>
      <c r="DHN9" s="943"/>
      <c r="DHO9" s="1242"/>
      <c r="DHP9" s="1241"/>
      <c r="DHQ9" s="594"/>
      <c r="DHR9" s="1191"/>
      <c r="DHS9" s="643"/>
      <c r="DHT9" s="1460"/>
      <c r="DHU9" s="1396"/>
      <c r="DHV9" s="1396"/>
      <c r="DHW9" s="1468"/>
      <c r="DHX9" s="1468"/>
      <c r="DHY9" s="1396"/>
      <c r="DHZ9" s="1462"/>
      <c r="DIA9" s="1463"/>
      <c r="DIB9" s="1464"/>
      <c r="DIC9" s="1396"/>
      <c r="DID9" s="1396"/>
      <c r="DIE9" s="1396"/>
      <c r="DIF9" s="1465"/>
      <c r="DIG9" s="1465"/>
      <c r="DIH9" s="1396"/>
      <c r="DII9" s="1465"/>
      <c r="DIJ9" s="1465"/>
      <c r="DIK9" s="1465"/>
      <c r="DIL9" s="1465"/>
      <c r="DIM9" s="1465"/>
      <c r="DIN9" s="1396"/>
      <c r="DIO9" s="1452"/>
      <c r="DIP9" s="1467"/>
      <c r="DIQ9" s="1454"/>
      <c r="DIR9" s="1455"/>
      <c r="DIS9" s="1396"/>
      <c r="DIT9" s="1456"/>
      <c r="DIU9" s="1457"/>
      <c r="DIV9" s="1458"/>
      <c r="DIW9" s="1455"/>
      <c r="DIX9" s="1459"/>
      <c r="DIY9" s="643"/>
      <c r="DIZ9" s="1381"/>
      <c r="DJA9" s="591"/>
      <c r="DJB9" s="1392"/>
      <c r="DJC9" s="943"/>
      <c r="DJD9" s="1242"/>
      <c r="DJE9" s="1241"/>
      <c r="DJF9" s="594"/>
      <c r="DJG9" s="1191"/>
      <c r="DJH9" s="643"/>
      <c r="DJI9" s="1460"/>
      <c r="DJJ9" s="1396"/>
      <c r="DJK9" s="1396"/>
      <c r="DJL9" s="1468"/>
      <c r="DJM9" s="1468"/>
      <c r="DJN9" s="1396"/>
      <c r="DJO9" s="1462"/>
      <c r="DJP9" s="1463"/>
      <c r="DJQ9" s="1464"/>
      <c r="DJR9" s="1396"/>
      <c r="DJS9" s="1396"/>
      <c r="DJT9" s="1396"/>
      <c r="DJU9" s="1465"/>
      <c r="DJV9" s="1465"/>
      <c r="DJW9" s="1396"/>
      <c r="DJX9" s="1465"/>
      <c r="DJY9" s="1465"/>
      <c r="DJZ9" s="1465"/>
      <c r="DKA9" s="1465"/>
      <c r="DKB9" s="1465"/>
      <c r="DKC9" s="1396"/>
      <c r="DKD9" s="1452"/>
      <c r="DKE9" s="1467"/>
      <c r="DKF9" s="1454"/>
      <c r="DKG9" s="1455"/>
      <c r="DKH9" s="1396"/>
      <c r="DKI9" s="1456"/>
      <c r="DKJ9" s="1457"/>
      <c r="DKK9" s="1458"/>
      <c r="DKL9" s="1455"/>
      <c r="DKM9" s="1459"/>
      <c r="DKN9" s="643"/>
      <c r="DKO9" s="1381"/>
      <c r="DKP9" s="591"/>
      <c r="DKQ9" s="1392"/>
      <c r="DKR9" s="943"/>
      <c r="DKS9" s="1242"/>
      <c r="DKT9" s="1241"/>
      <c r="DKU9" s="594"/>
      <c r="DKV9" s="1191"/>
      <c r="DKW9" s="643"/>
      <c r="DKX9" s="1460"/>
      <c r="DKY9" s="1396"/>
      <c r="DKZ9" s="1396"/>
      <c r="DLA9" s="1468"/>
      <c r="DLB9" s="1468"/>
      <c r="DLC9" s="1396"/>
      <c r="DLD9" s="1462"/>
      <c r="DLE9" s="1463"/>
      <c r="DLF9" s="1464"/>
      <c r="DLG9" s="1396"/>
      <c r="DLH9" s="1396"/>
      <c r="DLI9" s="1396"/>
      <c r="DLJ9" s="1465"/>
      <c r="DLK9" s="1465"/>
      <c r="DLL9" s="1396"/>
      <c r="DLM9" s="1465"/>
      <c r="DLN9" s="1465"/>
      <c r="DLO9" s="1465"/>
      <c r="DLP9" s="1465"/>
      <c r="DLQ9" s="1465"/>
      <c r="DLR9" s="1396"/>
      <c r="DLS9" s="1452"/>
      <c r="DLT9" s="1467"/>
      <c r="DLU9" s="1454"/>
      <c r="DLV9" s="1455"/>
      <c r="DLW9" s="1396"/>
      <c r="DLX9" s="1456"/>
      <c r="DLY9" s="1457"/>
      <c r="DLZ9" s="1458"/>
      <c r="DMA9" s="1455"/>
      <c r="DMB9" s="1459"/>
      <c r="DMC9" s="643"/>
      <c r="DMD9" s="1381"/>
      <c r="DME9" s="591"/>
      <c r="DMF9" s="1392"/>
      <c r="DMG9" s="943"/>
      <c r="DMH9" s="1242"/>
      <c r="DMI9" s="1241"/>
      <c r="DMJ9" s="594"/>
      <c r="DMK9" s="1191"/>
      <c r="DML9" s="643"/>
      <c r="DMM9" s="1460"/>
      <c r="DMN9" s="1396"/>
      <c r="DMO9" s="1396"/>
      <c r="DMP9" s="1468"/>
      <c r="DMQ9" s="1468"/>
      <c r="DMR9" s="1396"/>
      <c r="DMS9" s="1462"/>
      <c r="DMT9" s="1463"/>
      <c r="DMU9" s="1464"/>
      <c r="DMV9" s="1396"/>
      <c r="DMW9" s="1396"/>
      <c r="DMX9" s="1396"/>
      <c r="DMY9" s="1465"/>
      <c r="DMZ9" s="1465"/>
      <c r="DNA9" s="1396"/>
      <c r="DNB9" s="1465"/>
      <c r="DNC9" s="1465"/>
      <c r="DND9" s="1465"/>
      <c r="DNE9" s="1465"/>
      <c r="DNF9" s="1465"/>
      <c r="DNG9" s="1396"/>
      <c r="DNH9" s="1452"/>
      <c r="DNI9" s="1467"/>
      <c r="DNJ9" s="1454"/>
      <c r="DNK9" s="1455"/>
      <c r="DNL9" s="1396"/>
      <c r="DNM9" s="1456"/>
      <c r="DNN9" s="1457"/>
      <c r="DNO9" s="1458"/>
      <c r="DNP9" s="1455"/>
      <c r="DNQ9" s="1459"/>
      <c r="DNR9" s="643"/>
      <c r="DNS9" s="1381"/>
      <c r="DNT9" s="591"/>
      <c r="DNU9" s="1392"/>
      <c r="DNV9" s="943"/>
      <c r="DNW9" s="1242"/>
      <c r="DNX9" s="1241"/>
      <c r="DNY9" s="594"/>
      <c r="DNZ9" s="1191"/>
      <c r="DOA9" s="643"/>
      <c r="DOB9" s="1460"/>
      <c r="DOC9" s="1396"/>
      <c r="DOD9" s="1396"/>
      <c r="DOE9" s="1468"/>
      <c r="DOF9" s="1468"/>
      <c r="DOG9" s="1396"/>
      <c r="DOH9" s="1462"/>
      <c r="DOI9" s="1463"/>
      <c r="DOJ9" s="1464"/>
      <c r="DOK9" s="1396"/>
      <c r="DOL9" s="1396"/>
      <c r="DOM9" s="1396"/>
      <c r="DON9" s="1465"/>
      <c r="DOO9" s="1465"/>
      <c r="DOP9" s="1396"/>
      <c r="DOQ9" s="1465"/>
      <c r="DOR9" s="1465"/>
      <c r="DOS9" s="1465"/>
      <c r="DOT9" s="1465"/>
      <c r="DOU9" s="1465"/>
      <c r="DOV9" s="1396"/>
      <c r="DOW9" s="1452"/>
      <c r="DOX9" s="1467"/>
      <c r="DOY9" s="1454"/>
      <c r="DOZ9" s="1455"/>
      <c r="DPA9" s="1396"/>
      <c r="DPB9" s="1456"/>
      <c r="DPC9" s="1457"/>
      <c r="DPD9" s="1458"/>
      <c r="DPE9" s="1455"/>
      <c r="DPF9" s="1459"/>
      <c r="DPG9" s="643"/>
      <c r="DPH9" s="1381"/>
      <c r="DPI9" s="591"/>
      <c r="DPJ9" s="1392"/>
      <c r="DPK9" s="943"/>
      <c r="DPL9" s="1242"/>
      <c r="DPM9" s="1241"/>
      <c r="DPN9" s="594"/>
      <c r="DPO9" s="1191"/>
      <c r="DPP9" s="643"/>
      <c r="DPQ9" s="1460"/>
      <c r="DPR9" s="1396"/>
      <c r="DPS9" s="1396"/>
      <c r="DPT9" s="1468"/>
      <c r="DPU9" s="1468"/>
      <c r="DPV9" s="1396"/>
      <c r="DPW9" s="1462"/>
      <c r="DPX9" s="1463"/>
      <c r="DPY9" s="1464"/>
      <c r="DPZ9" s="1396"/>
      <c r="DQA9" s="1396"/>
      <c r="DQB9" s="1396"/>
      <c r="DQC9" s="1465"/>
      <c r="DQD9" s="1465"/>
      <c r="DQE9" s="1396"/>
      <c r="DQF9" s="1465"/>
      <c r="DQG9" s="1465"/>
      <c r="DQH9" s="1465"/>
      <c r="DQI9" s="1465"/>
      <c r="DQJ9" s="1465"/>
      <c r="DQK9" s="1396"/>
      <c r="DQL9" s="1452"/>
      <c r="DQM9" s="1467"/>
      <c r="DQN9" s="1454"/>
      <c r="DQO9" s="1455"/>
      <c r="DQP9" s="1396"/>
      <c r="DQQ9" s="1456"/>
      <c r="DQR9" s="1457"/>
      <c r="DQS9" s="1458"/>
      <c r="DQT9" s="1455"/>
      <c r="DQU9" s="1459"/>
      <c r="DQV9" s="643"/>
      <c r="DQW9" s="1381"/>
      <c r="DQX9" s="591"/>
      <c r="DQY9" s="1392"/>
      <c r="DQZ9" s="943"/>
      <c r="DRA9" s="1242"/>
      <c r="DRB9" s="1241"/>
      <c r="DRC9" s="594"/>
      <c r="DRD9" s="1191"/>
      <c r="DRE9" s="643"/>
      <c r="DRF9" s="1460"/>
      <c r="DRG9" s="1396"/>
      <c r="DRH9" s="1396"/>
      <c r="DRI9" s="1468"/>
      <c r="DRJ9" s="1468"/>
      <c r="DRK9" s="1396"/>
      <c r="DRL9" s="1462"/>
      <c r="DRM9" s="1463"/>
      <c r="DRN9" s="1464"/>
      <c r="DRO9" s="1396"/>
      <c r="DRP9" s="1396"/>
      <c r="DRQ9" s="1396"/>
      <c r="DRR9" s="1465"/>
      <c r="DRS9" s="1465"/>
      <c r="DRT9" s="1396"/>
      <c r="DRU9" s="1465"/>
      <c r="DRV9" s="1465"/>
      <c r="DRW9" s="1465"/>
      <c r="DRX9" s="1465"/>
      <c r="DRY9" s="1465"/>
      <c r="DRZ9" s="1396"/>
      <c r="DSA9" s="1452"/>
      <c r="DSB9" s="1467"/>
      <c r="DSC9" s="1454"/>
      <c r="DSD9" s="1455"/>
      <c r="DSE9" s="1396"/>
      <c r="DSF9" s="1456"/>
      <c r="DSG9" s="1457"/>
      <c r="DSH9" s="1458"/>
      <c r="DSI9" s="1455"/>
      <c r="DSJ9" s="1459"/>
      <c r="DSK9" s="643"/>
      <c r="DSL9" s="1381"/>
      <c r="DSM9" s="591"/>
      <c r="DSN9" s="1392"/>
      <c r="DSO9" s="943"/>
      <c r="DSP9" s="1242"/>
      <c r="DSQ9" s="1241"/>
      <c r="DSR9" s="594"/>
      <c r="DSS9" s="1191"/>
      <c r="DST9" s="643"/>
      <c r="DSU9" s="1460"/>
      <c r="DSV9" s="1396"/>
      <c r="DSW9" s="1396"/>
      <c r="DSX9" s="1468"/>
      <c r="DSY9" s="1468"/>
      <c r="DSZ9" s="1396"/>
      <c r="DTA9" s="1462"/>
      <c r="DTB9" s="1463"/>
      <c r="DTC9" s="1464"/>
      <c r="DTD9" s="1396"/>
      <c r="DTE9" s="1396"/>
      <c r="DTF9" s="1396"/>
      <c r="DTG9" s="1465"/>
      <c r="DTH9" s="1465"/>
      <c r="DTI9" s="1396"/>
      <c r="DTJ9" s="1465"/>
      <c r="DTK9" s="1465"/>
      <c r="DTL9" s="1465"/>
      <c r="DTM9" s="1465"/>
      <c r="DTN9" s="1465"/>
      <c r="DTO9" s="1396"/>
      <c r="DTP9" s="1452"/>
      <c r="DTQ9" s="1467"/>
      <c r="DTR9" s="1454"/>
      <c r="DTS9" s="1455"/>
      <c r="DTT9" s="1396"/>
      <c r="DTU9" s="1456"/>
      <c r="DTV9" s="1457"/>
      <c r="DTW9" s="1458"/>
      <c r="DTX9" s="1455"/>
      <c r="DTY9" s="1459"/>
      <c r="DTZ9" s="643"/>
      <c r="DUA9" s="1381"/>
      <c r="DUB9" s="591"/>
      <c r="DUC9" s="1392"/>
      <c r="DUD9" s="943"/>
      <c r="DUE9" s="1242"/>
      <c r="DUF9" s="1241"/>
      <c r="DUG9" s="594"/>
      <c r="DUH9" s="1191"/>
      <c r="DUI9" s="643"/>
      <c r="DUJ9" s="1460"/>
      <c r="DUK9" s="1396"/>
      <c r="DUL9" s="1396"/>
      <c r="DUM9" s="1468"/>
      <c r="DUN9" s="1468"/>
      <c r="DUO9" s="1396"/>
      <c r="DUP9" s="1462"/>
      <c r="DUQ9" s="1463"/>
      <c r="DUR9" s="1464"/>
      <c r="DUS9" s="1396"/>
      <c r="DUT9" s="1396"/>
      <c r="DUU9" s="1396"/>
      <c r="DUV9" s="1465"/>
      <c r="DUW9" s="1465"/>
      <c r="DUX9" s="1396"/>
      <c r="DUY9" s="1465"/>
      <c r="DUZ9" s="1465"/>
      <c r="DVA9" s="1465"/>
      <c r="DVB9" s="1465"/>
      <c r="DVC9" s="1465"/>
      <c r="DVD9" s="1396"/>
      <c r="DVE9" s="1452"/>
      <c r="DVF9" s="1467"/>
      <c r="DVG9" s="1454"/>
      <c r="DVH9" s="1455"/>
      <c r="DVI9" s="1396"/>
      <c r="DVJ9" s="1456"/>
      <c r="DVK9" s="1457"/>
      <c r="DVL9" s="1458"/>
      <c r="DVM9" s="1455"/>
      <c r="DVN9" s="1459"/>
      <c r="DVO9" s="643"/>
      <c r="DVP9" s="1381"/>
      <c r="DVQ9" s="591"/>
      <c r="DVR9" s="1392"/>
      <c r="DVS9" s="943"/>
      <c r="DVT9" s="1242"/>
      <c r="DVU9" s="1241"/>
      <c r="DVV9" s="594"/>
      <c r="DVW9" s="1191"/>
      <c r="DVX9" s="643"/>
      <c r="DVY9" s="1460"/>
      <c r="DVZ9" s="1396"/>
      <c r="DWA9" s="1396"/>
      <c r="DWB9" s="1468"/>
      <c r="DWC9" s="1468"/>
      <c r="DWD9" s="1396"/>
      <c r="DWE9" s="1462"/>
      <c r="DWF9" s="1463"/>
      <c r="DWG9" s="1464"/>
      <c r="DWH9" s="1396"/>
      <c r="DWI9" s="1396"/>
      <c r="DWJ9" s="1396"/>
      <c r="DWK9" s="1465"/>
      <c r="DWL9" s="1465"/>
      <c r="DWM9" s="1396"/>
      <c r="DWN9" s="1465"/>
      <c r="DWO9" s="1465"/>
      <c r="DWP9" s="1465"/>
      <c r="DWQ9" s="1465"/>
      <c r="DWR9" s="1465"/>
      <c r="DWS9" s="1396"/>
      <c r="DWT9" s="1452"/>
      <c r="DWU9" s="1467"/>
      <c r="DWV9" s="1454"/>
      <c r="DWW9" s="1455"/>
      <c r="DWX9" s="1396"/>
      <c r="DWY9" s="1456"/>
      <c r="DWZ9" s="1457"/>
      <c r="DXA9" s="1458"/>
      <c r="DXB9" s="1455"/>
      <c r="DXC9" s="1459"/>
      <c r="DXD9" s="643"/>
      <c r="DXE9" s="1381"/>
      <c r="DXF9" s="591"/>
      <c r="DXG9" s="1392"/>
      <c r="DXH9" s="943"/>
      <c r="DXI9" s="1242"/>
      <c r="DXJ9" s="1241"/>
      <c r="DXK9" s="594"/>
      <c r="DXL9" s="1191"/>
      <c r="DXM9" s="643"/>
      <c r="DXN9" s="1460"/>
      <c r="DXO9" s="1396"/>
      <c r="DXP9" s="1396"/>
      <c r="DXQ9" s="1468"/>
      <c r="DXR9" s="1468"/>
      <c r="DXS9" s="1396"/>
      <c r="DXT9" s="1462"/>
      <c r="DXU9" s="1463"/>
      <c r="DXV9" s="1464"/>
      <c r="DXW9" s="1396"/>
      <c r="DXX9" s="1396"/>
      <c r="DXY9" s="1396"/>
      <c r="DXZ9" s="1465"/>
      <c r="DYA9" s="1465"/>
      <c r="DYB9" s="1396"/>
      <c r="DYC9" s="1465"/>
      <c r="DYD9" s="1465"/>
      <c r="DYE9" s="1465"/>
      <c r="DYF9" s="1465"/>
      <c r="DYG9" s="1465"/>
      <c r="DYH9" s="1396"/>
      <c r="DYI9" s="1452"/>
      <c r="DYJ9" s="1467"/>
      <c r="DYK9" s="1454"/>
      <c r="DYL9" s="1455"/>
      <c r="DYM9" s="1396"/>
      <c r="DYN9" s="1456"/>
      <c r="DYO9" s="1457"/>
      <c r="DYP9" s="1458"/>
      <c r="DYQ9" s="1455"/>
      <c r="DYR9" s="1459"/>
      <c r="DYS9" s="643"/>
      <c r="DYT9" s="1381"/>
      <c r="DYU9" s="591"/>
      <c r="DYV9" s="1392"/>
      <c r="DYW9" s="943"/>
      <c r="DYX9" s="1242"/>
      <c r="DYY9" s="1241"/>
      <c r="DYZ9" s="594"/>
      <c r="DZA9" s="1191"/>
      <c r="DZB9" s="643"/>
      <c r="DZC9" s="1460"/>
      <c r="DZD9" s="1396"/>
      <c r="DZE9" s="1396"/>
      <c r="DZF9" s="1468"/>
      <c r="DZG9" s="1468"/>
      <c r="DZH9" s="1396"/>
      <c r="DZI9" s="1462"/>
      <c r="DZJ9" s="1463"/>
      <c r="DZK9" s="1464"/>
      <c r="DZL9" s="1396"/>
      <c r="DZM9" s="1396"/>
      <c r="DZN9" s="1396"/>
      <c r="DZO9" s="1465"/>
      <c r="DZP9" s="1465"/>
      <c r="DZQ9" s="1396"/>
      <c r="DZR9" s="1465"/>
      <c r="DZS9" s="1465"/>
      <c r="DZT9" s="1465"/>
      <c r="DZU9" s="1465"/>
      <c r="DZV9" s="1465"/>
      <c r="DZW9" s="1396"/>
      <c r="DZX9" s="1452"/>
      <c r="DZY9" s="1467"/>
      <c r="DZZ9" s="1454"/>
      <c r="EAA9" s="1455"/>
      <c r="EAB9" s="1396"/>
      <c r="EAC9" s="1456"/>
      <c r="EAD9" s="1457"/>
      <c r="EAE9" s="1458"/>
      <c r="EAF9" s="1455"/>
      <c r="EAG9" s="1459"/>
      <c r="EAH9" s="643"/>
      <c r="EAI9" s="1381"/>
      <c r="EAJ9" s="591"/>
      <c r="EAK9" s="1392"/>
      <c r="EAL9" s="943"/>
      <c r="EAM9" s="1242"/>
      <c r="EAN9" s="1241"/>
      <c r="EAO9" s="594"/>
      <c r="EAP9" s="1191"/>
      <c r="EAQ9" s="643"/>
      <c r="EAR9" s="1460"/>
      <c r="EAS9" s="1396"/>
      <c r="EAT9" s="1396"/>
      <c r="EAU9" s="1468"/>
      <c r="EAV9" s="1468"/>
      <c r="EAW9" s="1396"/>
      <c r="EAX9" s="1462"/>
      <c r="EAY9" s="1463"/>
      <c r="EAZ9" s="1464"/>
      <c r="EBA9" s="1396"/>
      <c r="EBB9" s="1396"/>
      <c r="EBC9" s="1396"/>
      <c r="EBD9" s="1465"/>
      <c r="EBE9" s="1465"/>
      <c r="EBF9" s="1396"/>
      <c r="EBG9" s="1465"/>
      <c r="EBH9" s="1465"/>
      <c r="EBI9" s="1465"/>
      <c r="EBJ9" s="1465"/>
      <c r="EBK9" s="1465"/>
      <c r="EBL9" s="1396"/>
      <c r="EBM9" s="1452"/>
      <c r="EBN9" s="1467"/>
      <c r="EBO9" s="1454"/>
      <c r="EBP9" s="1455"/>
      <c r="EBQ9" s="1396"/>
      <c r="EBR9" s="1456"/>
      <c r="EBS9" s="1457"/>
      <c r="EBT9" s="1458"/>
      <c r="EBU9" s="1455"/>
      <c r="EBV9" s="1459"/>
      <c r="EBW9" s="643"/>
      <c r="EBX9" s="1381"/>
      <c r="EBY9" s="591"/>
      <c r="EBZ9" s="1392"/>
      <c r="ECA9" s="943"/>
      <c r="ECB9" s="1242"/>
      <c r="ECC9" s="1241"/>
      <c r="ECD9" s="594"/>
      <c r="ECE9" s="1191"/>
      <c r="ECF9" s="643"/>
      <c r="ECG9" s="1460"/>
      <c r="ECH9" s="1396"/>
      <c r="ECI9" s="1396"/>
      <c r="ECJ9" s="1468"/>
      <c r="ECK9" s="1468"/>
      <c r="ECL9" s="1396"/>
      <c r="ECM9" s="1462"/>
      <c r="ECN9" s="1463"/>
      <c r="ECO9" s="1464"/>
      <c r="ECP9" s="1396"/>
      <c r="ECQ9" s="1396"/>
      <c r="ECR9" s="1396"/>
      <c r="ECS9" s="1465"/>
      <c r="ECT9" s="1465"/>
      <c r="ECU9" s="1396"/>
      <c r="ECV9" s="1465"/>
      <c r="ECW9" s="1465"/>
      <c r="ECX9" s="1465"/>
      <c r="ECY9" s="1465"/>
      <c r="ECZ9" s="1465"/>
      <c r="EDA9" s="1396"/>
      <c r="EDB9" s="1452"/>
      <c r="EDC9" s="1467"/>
      <c r="EDD9" s="1454"/>
      <c r="EDE9" s="1455"/>
      <c r="EDF9" s="1396"/>
      <c r="EDG9" s="1456"/>
      <c r="EDH9" s="1457"/>
      <c r="EDI9" s="1458"/>
      <c r="EDJ9" s="1455"/>
      <c r="EDK9" s="1459"/>
      <c r="EDL9" s="643"/>
      <c r="EDM9" s="1381"/>
      <c r="EDN9" s="591"/>
      <c r="EDO9" s="1392"/>
      <c r="EDP9" s="943"/>
      <c r="EDQ9" s="1242"/>
      <c r="EDR9" s="1241"/>
      <c r="EDS9" s="594"/>
      <c r="EDT9" s="1191"/>
      <c r="EDU9" s="643"/>
      <c r="EDV9" s="1460"/>
      <c r="EDW9" s="1396"/>
      <c r="EDX9" s="1396"/>
      <c r="EDY9" s="1468"/>
      <c r="EDZ9" s="1468"/>
      <c r="EEA9" s="1396"/>
      <c r="EEB9" s="1462"/>
      <c r="EEC9" s="1463"/>
      <c r="EED9" s="1464"/>
      <c r="EEE9" s="1396"/>
      <c r="EEF9" s="1396"/>
      <c r="EEG9" s="1396"/>
      <c r="EEH9" s="1465"/>
      <c r="EEI9" s="1465"/>
      <c r="EEJ9" s="1396"/>
      <c r="EEK9" s="1465"/>
      <c r="EEL9" s="1465"/>
      <c r="EEM9" s="1465"/>
      <c r="EEN9" s="1465"/>
      <c r="EEO9" s="1465"/>
      <c r="EEP9" s="1396"/>
      <c r="EEQ9" s="1452"/>
      <c r="EER9" s="1467"/>
      <c r="EES9" s="1454"/>
      <c r="EET9" s="1455"/>
      <c r="EEU9" s="1396"/>
      <c r="EEV9" s="1456"/>
      <c r="EEW9" s="1457"/>
      <c r="EEX9" s="1458"/>
      <c r="EEY9" s="1455"/>
      <c r="EEZ9" s="1459"/>
      <c r="EFA9" s="643"/>
      <c r="EFB9" s="1381"/>
      <c r="EFC9" s="591"/>
      <c r="EFD9" s="1392"/>
      <c r="EFE9" s="943"/>
      <c r="EFF9" s="1242"/>
      <c r="EFG9" s="1241"/>
      <c r="EFH9" s="594"/>
      <c r="EFI9" s="1191"/>
      <c r="EFJ9" s="643"/>
      <c r="EFK9" s="1460"/>
      <c r="EFL9" s="1396"/>
      <c r="EFM9" s="1396"/>
      <c r="EFN9" s="1468"/>
      <c r="EFO9" s="1468"/>
      <c r="EFP9" s="1396"/>
      <c r="EFQ9" s="1462"/>
      <c r="EFR9" s="1463"/>
      <c r="EFS9" s="1464"/>
      <c r="EFT9" s="1396"/>
      <c r="EFU9" s="1396"/>
      <c r="EFV9" s="1396"/>
      <c r="EFW9" s="1465"/>
      <c r="EFX9" s="1465"/>
      <c r="EFY9" s="1396"/>
      <c r="EFZ9" s="1465"/>
      <c r="EGA9" s="1465"/>
      <c r="EGB9" s="1465"/>
      <c r="EGC9" s="1465"/>
      <c r="EGD9" s="1465"/>
      <c r="EGE9" s="1396"/>
      <c r="EGF9" s="1452"/>
      <c r="EGG9" s="1467"/>
      <c r="EGH9" s="1454"/>
      <c r="EGI9" s="1455"/>
      <c r="EGJ9" s="1396"/>
      <c r="EGK9" s="1456"/>
      <c r="EGL9" s="1457"/>
      <c r="EGM9" s="1458"/>
      <c r="EGN9" s="1455"/>
      <c r="EGO9" s="1459"/>
      <c r="EGP9" s="643"/>
      <c r="EGQ9" s="1381"/>
      <c r="EGR9" s="591"/>
      <c r="EGS9" s="1392"/>
      <c r="EGT9" s="943"/>
      <c r="EGU9" s="1242"/>
      <c r="EGV9" s="1241"/>
      <c r="EGW9" s="594"/>
      <c r="EGX9" s="1191"/>
      <c r="EGY9" s="643"/>
      <c r="EGZ9" s="1460"/>
      <c r="EHA9" s="1396"/>
      <c r="EHB9" s="1396"/>
      <c r="EHC9" s="1468"/>
      <c r="EHD9" s="1468"/>
      <c r="EHE9" s="1396"/>
      <c r="EHF9" s="1462"/>
      <c r="EHG9" s="1463"/>
      <c r="EHH9" s="1464"/>
      <c r="EHI9" s="1396"/>
      <c r="EHJ9" s="1396"/>
      <c r="EHK9" s="1396"/>
      <c r="EHL9" s="1465"/>
      <c r="EHM9" s="1465"/>
      <c r="EHN9" s="1396"/>
      <c r="EHO9" s="1465"/>
      <c r="EHP9" s="1465"/>
      <c r="EHQ9" s="1465"/>
      <c r="EHR9" s="1465"/>
      <c r="EHS9" s="1465"/>
      <c r="EHT9" s="1396"/>
      <c r="EHU9" s="1452"/>
      <c r="EHV9" s="1467"/>
      <c r="EHW9" s="1454"/>
      <c r="EHX9" s="1455"/>
      <c r="EHY9" s="1396"/>
      <c r="EHZ9" s="1456"/>
      <c r="EIA9" s="1457"/>
      <c r="EIB9" s="1458"/>
      <c r="EIC9" s="1455"/>
      <c r="EID9" s="1459"/>
      <c r="EIE9" s="643"/>
      <c r="EIF9" s="1381"/>
      <c r="EIG9" s="591"/>
      <c r="EIH9" s="1392"/>
      <c r="EII9" s="943"/>
      <c r="EIJ9" s="1242"/>
      <c r="EIK9" s="1241"/>
      <c r="EIL9" s="594"/>
      <c r="EIM9" s="1191"/>
      <c r="EIN9" s="643"/>
      <c r="EIO9" s="1460"/>
      <c r="EIP9" s="1396"/>
      <c r="EIQ9" s="1396"/>
      <c r="EIR9" s="1468"/>
      <c r="EIS9" s="1468"/>
      <c r="EIT9" s="1396"/>
      <c r="EIU9" s="1462"/>
      <c r="EIV9" s="1463"/>
      <c r="EIW9" s="1464"/>
      <c r="EIX9" s="1396"/>
      <c r="EIY9" s="1396"/>
      <c r="EIZ9" s="1396"/>
      <c r="EJA9" s="1465"/>
      <c r="EJB9" s="1465"/>
      <c r="EJC9" s="1396"/>
      <c r="EJD9" s="1465"/>
      <c r="EJE9" s="1465"/>
      <c r="EJF9" s="1465"/>
      <c r="EJG9" s="1465"/>
      <c r="EJH9" s="1465"/>
      <c r="EJI9" s="1396"/>
      <c r="EJJ9" s="1452"/>
      <c r="EJK9" s="1467"/>
      <c r="EJL9" s="1454"/>
      <c r="EJM9" s="1455"/>
      <c r="EJN9" s="1396"/>
      <c r="EJO9" s="1456"/>
      <c r="EJP9" s="1457"/>
      <c r="EJQ9" s="1458"/>
      <c r="EJR9" s="1455"/>
      <c r="EJS9" s="1459"/>
      <c r="EJT9" s="643"/>
      <c r="EJU9" s="1381"/>
      <c r="EJV9" s="591"/>
      <c r="EJW9" s="1392"/>
      <c r="EJX9" s="943"/>
      <c r="EJY9" s="1242"/>
      <c r="EJZ9" s="1241"/>
      <c r="EKA9" s="594"/>
      <c r="EKB9" s="1191"/>
      <c r="EKC9" s="643"/>
      <c r="EKD9" s="1460"/>
      <c r="EKE9" s="1396"/>
      <c r="EKF9" s="1396"/>
      <c r="EKG9" s="1468"/>
      <c r="EKH9" s="1468"/>
      <c r="EKI9" s="1396"/>
      <c r="EKJ9" s="1462"/>
      <c r="EKK9" s="1463"/>
      <c r="EKL9" s="1464"/>
      <c r="EKM9" s="1396"/>
      <c r="EKN9" s="1396"/>
      <c r="EKO9" s="1396"/>
      <c r="EKP9" s="1465"/>
      <c r="EKQ9" s="1465"/>
      <c r="EKR9" s="1396"/>
      <c r="EKS9" s="1465"/>
      <c r="EKT9" s="1465"/>
      <c r="EKU9" s="1465"/>
      <c r="EKV9" s="1465"/>
      <c r="EKW9" s="1465"/>
      <c r="EKX9" s="1396"/>
      <c r="EKY9" s="1452"/>
      <c r="EKZ9" s="1467"/>
      <c r="ELA9" s="1454"/>
      <c r="ELB9" s="1455"/>
      <c r="ELC9" s="1396"/>
      <c r="ELD9" s="1456"/>
      <c r="ELE9" s="1457"/>
      <c r="ELF9" s="1458"/>
      <c r="ELG9" s="1455"/>
      <c r="ELH9" s="1459"/>
      <c r="ELI9" s="643"/>
      <c r="ELJ9" s="1381"/>
      <c r="ELK9" s="591"/>
      <c r="ELL9" s="1392"/>
      <c r="ELM9" s="943"/>
      <c r="ELN9" s="1242"/>
      <c r="ELO9" s="1241"/>
      <c r="ELP9" s="594"/>
      <c r="ELQ9" s="1191"/>
      <c r="ELR9" s="643"/>
      <c r="ELS9" s="1460"/>
      <c r="ELT9" s="1396"/>
      <c r="ELU9" s="1396"/>
      <c r="ELV9" s="1468"/>
      <c r="ELW9" s="1468"/>
      <c r="ELX9" s="1396"/>
      <c r="ELY9" s="1462"/>
      <c r="ELZ9" s="1463"/>
      <c r="EMA9" s="1464"/>
      <c r="EMB9" s="1396"/>
      <c r="EMC9" s="1396"/>
      <c r="EMD9" s="1396"/>
      <c r="EME9" s="1465"/>
      <c r="EMF9" s="1465"/>
      <c r="EMG9" s="1396"/>
      <c r="EMH9" s="1465"/>
      <c r="EMI9" s="1465"/>
      <c r="EMJ9" s="1465"/>
      <c r="EMK9" s="1465"/>
      <c r="EML9" s="1465"/>
      <c r="EMM9" s="1396"/>
      <c r="EMN9" s="1452"/>
      <c r="EMO9" s="1467"/>
      <c r="EMP9" s="1454"/>
      <c r="EMQ9" s="1455"/>
      <c r="EMR9" s="1396"/>
      <c r="EMS9" s="1456"/>
      <c r="EMT9" s="1457"/>
      <c r="EMU9" s="1458"/>
      <c r="EMV9" s="1455"/>
      <c r="EMW9" s="1459"/>
      <c r="EMX9" s="643"/>
      <c r="EMY9" s="1381"/>
      <c r="EMZ9" s="591"/>
      <c r="ENA9" s="1392"/>
      <c r="ENB9" s="943"/>
      <c r="ENC9" s="1242"/>
      <c r="END9" s="1241"/>
      <c r="ENE9" s="594"/>
      <c r="ENF9" s="1191"/>
      <c r="ENG9" s="643"/>
      <c r="ENH9" s="1460"/>
      <c r="ENI9" s="1396"/>
      <c r="ENJ9" s="1396"/>
      <c r="ENK9" s="1468"/>
      <c r="ENL9" s="1468"/>
      <c r="ENM9" s="1396"/>
      <c r="ENN9" s="1462"/>
      <c r="ENO9" s="1463"/>
      <c r="ENP9" s="1464"/>
      <c r="ENQ9" s="1396"/>
      <c r="ENR9" s="1396"/>
      <c r="ENS9" s="1396"/>
      <c r="ENT9" s="1465"/>
      <c r="ENU9" s="1465"/>
      <c r="ENV9" s="1396"/>
      <c r="ENW9" s="1465"/>
      <c r="ENX9" s="1465"/>
      <c r="ENY9" s="1465"/>
      <c r="ENZ9" s="1465"/>
      <c r="EOA9" s="1465"/>
      <c r="EOB9" s="1396"/>
      <c r="EOC9" s="1452"/>
      <c r="EOD9" s="1467"/>
      <c r="EOE9" s="1454"/>
      <c r="EOF9" s="1455"/>
      <c r="EOG9" s="1396"/>
      <c r="EOH9" s="1456"/>
      <c r="EOI9" s="1457"/>
      <c r="EOJ9" s="1458"/>
      <c r="EOK9" s="1455"/>
      <c r="EOL9" s="1459"/>
      <c r="EOM9" s="643"/>
      <c r="EON9" s="1381"/>
      <c r="EOO9" s="591"/>
      <c r="EOP9" s="1392"/>
      <c r="EOQ9" s="943"/>
      <c r="EOR9" s="1242"/>
      <c r="EOS9" s="1241"/>
      <c r="EOT9" s="594"/>
      <c r="EOU9" s="1191"/>
      <c r="EOV9" s="643"/>
      <c r="EOW9" s="1460"/>
      <c r="EOX9" s="1396"/>
      <c r="EOY9" s="1396"/>
      <c r="EOZ9" s="1468"/>
      <c r="EPA9" s="1468"/>
      <c r="EPB9" s="1396"/>
      <c r="EPC9" s="1462"/>
      <c r="EPD9" s="1463"/>
      <c r="EPE9" s="1464"/>
      <c r="EPF9" s="1396"/>
      <c r="EPG9" s="1396"/>
      <c r="EPH9" s="1396"/>
      <c r="EPI9" s="1465"/>
      <c r="EPJ9" s="1465"/>
      <c r="EPK9" s="1396"/>
      <c r="EPL9" s="1465"/>
      <c r="EPM9" s="1465"/>
      <c r="EPN9" s="1465"/>
      <c r="EPO9" s="1465"/>
      <c r="EPP9" s="1465"/>
      <c r="EPQ9" s="1396"/>
      <c r="EPR9" s="1452"/>
      <c r="EPS9" s="1467"/>
      <c r="EPT9" s="1454"/>
      <c r="EPU9" s="1455"/>
      <c r="EPV9" s="1396"/>
      <c r="EPW9" s="1456"/>
      <c r="EPX9" s="1457"/>
      <c r="EPY9" s="1458"/>
      <c r="EPZ9" s="1455"/>
      <c r="EQA9" s="1459"/>
      <c r="EQB9" s="643"/>
      <c r="EQC9" s="1381"/>
      <c r="EQD9" s="591"/>
      <c r="EQE9" s="1392"/>
      <c r="EQF9" s="943"/>
      <c r="EQG9" s="1242"/>
      <c r="EQH9" s="1241"/>
      <c r="EQI9" s="594"/>
      <c r="EQJ9" s="1191"/>
      <c r="EQK9" s="643"/>
      <c r="EQL9" s="1460"/>
      <c r="EQM9" s="1396"/>
      <c r="EQN9" s="1396"/>
      <c r="EQO9" s="1468"/>
      <c r="EQP9" s="1468"/>
      <c r="EQQ9" s="1396"/>
      <c r="EQR9" s="1462"/>
      <c r="EQS9" s="1463"/>
      <c r="EQT9" s="1464"/>
      <c r="EQU9" s="1396"/>
      <c r="EQV9" s="1396"/>
      <c r="EQW9" s="1396"/>
      <c r="EQX9" s="1465"/>
      <c r="EQY9" s="1465"/>
      <c r="EQZ9" s="1396"/>
      <c r="ERA9" s="1465"/>
      <c r="ERB9" s="1465"/>
      <c r="ERC9" s="1465"/>
      <c r="ERD9" s="1465"/>
      <c r="ERE9" s="1465"/>
      <c r="ERF9" s="1396"/>
      <c r="ERG9" s="1452"/>
      <c r="ERH9" s="1467"/>
      <c r="ERI9" s="1454"/>
      <c r="ERJ9" s="1455"/>
      <c r="ERK9" s="1396"/>
      <c r="ERL9" s="1456"/>
      <c r="ERM9" s="1457"/>
      <c r="ERN9" s="1458"/>
      <c r="ERO9" s="1455"/>
      <c r="ERP9" s="1459"/>
      <c r="ERQ9" s="643"/>
      <c r="ERR9" s="1381"/>
      <c r="ERS9" s="591"/>
      <c r="ERT9" s="1392"/>
      <c r="ERU9" s="943"/>
      <c r="ERV9" s="1242"/>
      <c r="ERW9" s="1241"/>
      <c r="ERX9" s="594"/>
      <c r="ERY9" s="1191"/>
      <c r="ERZ9" s="643"/>
      <c r="ESA9" s="1460"/>
      <c r="ESB9" s="1396"/>
      <c r="ESC9" s="1396"/>
      <c r="ESD9" s="1468"/>
      <c r="ESE9" s="1468"/>
      <c r="ESF9" s="1396"/>
      <c r="ESG9" s="1462"/>
      <c r="ESH9" s="1463"/>
      <c r="ESI9" s="1464"/>
      <c r="ESJ9" s="1396"/>
      <c r="ESK9" s="1396"/>
      <c r="ESL9" s="1396"/>
      <c r="ESM9" s="1465"/>
      <c r="ESN9" s="1465"/>
      <c r="ESO9" s="1396"/>
      <c r="ESP9" s="1465"/>
      <c r="ESQ9" s="1465"/>
      <c r="ESR9" s="1465"/>
      <c r="ESS9" s="1465"/>
      <c r="EST9" s="1465"/>
      <c r="ESU9" s="1396"/>
      <c r="ESV9" s="1452"/>
      <c r="ESW9" s="1467"/>
      <c r="ESX9" s="1454"/>
      <c r="ESY9" s="1455"/>
      <c r="ESZ9" s="1396"/>
      <c r="ETA9" s="1456"/>
      <c r="ETB9" s="1457"/>
      <c r="ETC9" s="1458"/>
      <c r="ETD9" s="1455"/>
      <c r="ETE9" s="1459"/>
      <c r="ETF9" s="643"/>
      <c r="ETG9" s="1381"/>
      <c r="ETH9" s="591"/>
      <c r="ETI9" s="1392"/>
      <c r="ETJ9" s="943"/>
      <c r="ETK9" s="1242"/>
      <c r="ETL9" s="1241"/>
      <c r="ETM9" s="594"/>
      <c r="ETN9" s="1191"/>
      <c r="ETO9" s="643"/>
      <c r="ETP9" s="1460"/>
      <c r="ETQ9" s="1396"/>
      <c r="ETR9" s="1396"/>
      <c r="ETS9" s="1468"/>
      <c r="ETT9" s="1468"/>
      <c r="ETU9" s="1396"/>
      <c r="ETV9" s="1462"/>
      <c r="ETW9" s="1463"/>
      <c r="ETX9" s="1464"/>
      <c r="ETY9" s="1396"/>
      <c r="ETZ9" s="1396"/>
      <c r="EUA9" s="1396"/>
      <c r="EUB9" s="1465"/>
      <c r="EUC9" s="1465"/>
      <c r="EUD9" s="1396"/>
      <c r="EUE9" s="1465"/>
      <c r="EUF9" s="1465"/>
      <c r="EUG9" s="1465"/>
      <c r="EUH9" s="1465"/>
      <c r="EUI9" s="1465"/>
      <c r="EUJ9" s="1396"/>
      <c r="EUK9" s="1452"/>
      <c r="EUL9" s="1467"/>
      <c r="EUM9" s="1454"/>
      <c r="EUN9" s="1455"/>
      <c r="EUO9" s="1396"/>
      <c r="EUP9" s="1456"/>
      <c r="EUQ9" s="1457"/>
      <c r="EUR9" s="1458"/>
      <c r="EUS9" s="1455"/>
      <c r="EUT9" s="1459"/>
      <c r="EUU9" s="643"/>
      <c r="EUV9" s="1381"/>
      <c r="EUW9" s="591"/>
      <c r="EUX9" s="1392"/>
      <c r="EUY9" s="943"/>
      <c r="EUZ9" s="1242"/>
      <c r="EVA9" s="1241"/>
      <c r="EVB9" s="594"/>
      <c r="EVC9" s="1191"/>
      <c r="EVD9" s="643"/>
      <c r="EVE9" s="1460"/>
      <c r="EVF9" s="1396"/>
      <c r="EVG9" s="1396"/>
      <c r="EVH9" s="1468"/>
      <c r="EVI9" s="1468"/>
      <c r="EVJ9" s="1396"/>
      <c r="EVK9" s="1462"/>
      <c r="EVL9" s="1463"/>
      <c r="EVM9" s="1464"/>
      <c r="EVN9" s="1396"/>
      <c r="EVO9" s="1396"/>
      <c r="EVP9" s="1396"/>
      <c r="EVQ9" s="1465"/>
      <c r="EVR9" s="1465"/>
      <c r="EVS9" s="1396"/>
      <c r="EVT9" s="1465"/>
      <c r="EVU9" s="1465"/>
      <c r="EVV9" s="1465"/>
      <c r="EVW9" s="1465"/>
      <c r="EVX9" s="1465"/>
      <c r="EVY9" s="1396"/>
      <c r="EVZ9" s="1452"/>
      <c r="EWA9" s="1467"/>
      <c r="EWB9" s="1454"/>
      <c r="EWC9" s="1455"/>
      <c r="EWD9" s="1396"/>
      <c r="EWE9" s="1456"/>
      <c r="EWF9" s="1457"/>
      <c r="EWG9" s="1458"/>
      <c r="EWH9" s="1455"/>
      <c r="EWI9" s="1459"/>
      <c r="EWJ9" s="643"/>
      <c r="EWK9" s="1381"/>
      <c r="EWL9" s="591"/>
      <c r="EWM9" s="1392"/>
      <c r="EWN9" s="943"/>
      <c r="EWO9" s="1242"/>
      <c r="EWP9" s="1241"/>
      <c r="EWQ9" s="594"/>
      <c r="EWR9" s="1191"/>
      <c r="EWS9" s="643"/>
      <c r="EWT9" s="1460"/>
      <c r="EWU9" s="1396"/>
      <c r="EWV9" s="1396"/>
      <c r="EWW9" s="1468"/>
      <c r="EWX9" s="1468"/>
      <c r="EWY9" s="1396"/>
      <c r="EWZ9" s="1462"/>
      <c r="EXA9" s="1463"/>
      <c r="EXB9" s="1464"/>
      <c r="EXC9" s="1396"/>
      <c r="EXD9" s="1396"/>
      <c r="EXE9" s="1396"/>
      <c r="EXF9" s="1465"/>
      <c r="EXG9" s="1465"/>
      <c r="EXH9" s="1396"/>
      <c r="EXI9" s="1465"/>
      <c r="EXJ9" s="1465"/>
      <c r="EXK9" s="1465"/>
      <c r="EXL9" s="1465"/>
      <c r="EXM9" s="1465"/>
      <c r="EXN9" s="1396"/>
      <c r="EXO9" s="1452"/>
      <c r="EXP9" s="1467"/>
      <c r="EXQ9" s="1454"/>
      <c r="EXR9" s="1455"/>
      <c r="EXS9" s="1396"/>
      <c r="EXT9" s="1456"/>
      <c r="EXU9" s="1457"/>
      <c r="EXV9" s="1458"/>
      <c r="EXW9" s="1455"/>
      <c r="EXX9" s="1459"/>
      <c r="EXY9" s="643"/>
      <c r="EXZ9" s="1381"/>
      <c r="EYA9" s="591"/>
      <c r="EYB9" s="1392"/>
      <c r="EYC9" s="943"/>
      <c r="EYD9" s="1242"/>
      <c r="EYE9" s="1241"/>
      <c r="EYF9" s="594"/>
      <c r="EYG9" s="1191"/>
      <c r="EYH9" s="643"/>
      <c r="EYI9" s="1460"/>
      <c r="EYJ9" s="1396"/>
      <c r="EYK9" s="1396"/>
      <c r="EYL9" s="1468"/>
      <c r="EYM9" s="1468"/>
      <c r="EYN9" s="1396"/>
      <c r="EYO9" s="1462"/>
      <c r="EYP9" s="1463"/>
      <c r="EYQ9" s="1464"/>
      <c r="EYR9" s="1396"/>
      <c r="EYS9" s="1396"/>
      <c r="EYT9" s="1396"/>
      <c r="EYU9" s="1465"/>
      <c r="EYV9" s="1465"/>
      <c r="EYW9" s="1396"/>
      <c r="EYX9" s="1465"/>
      <c r="EYY9" s="1465"/>
      <c r="EYZ9" s="1465"/>
      <c r="EZA9" s="1465"/>
      <c r="EZB9" s="1465"/>
      <c r="EZC9" s="1396"/>
      <c r="EZD9" s="1452"/>
      <c r="EZE9" s="1467"/>
      <c r="EZF9" s="1454"/>
      <c r="EZG9" s="1455"/>
      <c r="EZH9" s="1396"/>
      <c r="EZI9" s="1456"/>
      <c r="EZJ9" s="1457"/>
      <c r="EZK9" s="1458"/>
      <c r="EZL9" s="1455"/>
      <c r="EZM9" s="1459"/>
      <c r="EZN9" s="643"/>
      <c r="EZO9" s="1381"/>
      <c r="EZP9" s="591"/>
      <c r="EZQ9" s="1392"/>
      <c r="EZR9" s="943"/>
      <c r="EZS9" s="1242"/>
      <c r="EZT9" s="1241"/>
      <c r="EZU9" s="594"/>
      <c r="EZV9" s="1191"/>
      <c r="EZW9" s="643"/>
      <c r="EZX9" s="1460"/>
      <c r="EZY9" s="1396"/>
      <c r="EZZ9" s="1396"/>
      <c r="FAA9" s="1468"/>
      <c r="FAB9" s="1468"/>
      <c r="FAC9" s="1396"/>
      <c r="FAD9" s="1462"/>
      <c r="FAE9" s="1463"/>
      <c r="FAF9" s="1464"/>
      <c r="FAG9" s="1396"/>
      <c r="FAH9" s="1396"/>
      <c r="FAI9" s="1396"/>
      <c r="FAJ9" s="1465"/>
      <c r="FAK9" s="1465"/>
      <c r="FAL9" s="1396"/>
      <c r="FAM9" s="1465"/>
      <c r="FAN9" s="1465"/>
      <c r="FAO9" s="1465"/>
      <c r="FAP9" s="1465"/>
      <c r="FAQ9" s="1465"/>
      <c r="FAR9" s="1396"/>
      <c r="FAS9" s="1452"/>
      <c r="FAT9" s="1467"/>
      <c r="FAU9" s="1454"/>
      <c r="FAV9" s="1455"/>
      <c r="FAW9" s="1396"/>
      <c r="FAX9" s="1456"/>
      <c r="FAY9" s="1457"/>
      <c r="FAZ9" s="1458"/>
      <c r="FBA9" s="1455"/>
      <c r="FBB9" s="1459"/>
      <c r="FBC9" s="643"/>
      <c r="FBD9" s="1381"/>
      <c r="FBE9" s="591"/>
      <c r="FBF9" s="1392"/>
      <c r="FBG9" s="943"/>
      <c r="FBH9" s="1242"/>
      <c r="FBI9" s="1241"/>
      <c r="FBJ9" s="594"/>
      <c r="FBK9" s="1191"/>
      <c r="FBL9" s="643"/>
      <c r="FBM9" s="1460"/>
      <c r="FBN9" s="1396"/>
      <c r="FBO9" s="1396"/>
      <c r="FBP9" s="1468"/>
      <c r="FBQ9" s="1468"/>
      <c r="FBR9" s="1396"/>
      <c r="FBS9" s="1462"/>
      <c r="FBT9" s="1463"/>
      <c r="FBU9" s="1464"/>
      <c r="FBV9" s="1396"/>
      <c r="FBW9" s="1396"/>
      <c r="FBX9" s="1396"/>
      <c r="FBY9" s="1465"/>
      <c r="FBZ9" s="1465"/>
      <c r="FCA9" s="1396"/>
      <c r="FCB9" s="1465"/>
      <c r="FCC9" s="1465"/>
      <c r="FCD9" s="1465"/>
      <c r="FCE9" s="1465"/>
      <c r="FCF9" s="1465"/>
      <c r="FCG9" s="1396"/>
      <c r="FCH9" s="1452"/>
      <c r="FCI9" s="1467"/>
      <c r="FCJ9" s="1454"/>
      <c r="FCK9" s="1455"/>
      <c r="FCL9" s="1396"/>
      <c r="FCM9" s="1456"/>
      <c r="FCN9" s="1457"/>
      <c r="FCO9" s="1458"/>
      <c r="FCP9" s="1455"/>
      <c r="FCQ9" s="1459"/>
      <c r="FCR9" s="643"/>
      <c r="FCS9" s="1381"/>
      <c r="FCT9" s="591"/>
      <c r="FCU9" s="1392"/>
      <c r="FCV9" s="943"/>
      <c r="FCW9" s="1242"/>
      <c r="FCX9" s="1241"/>
      <c r="FCY9" s="594"/>
      <c r="FCZ9" s="1191"/>
      <c r="FDA9" s="643"/>
      <c r="FDB9" s="1460"/>
      <c r="FDC9" s="1396"/>
      <c r="FDD9" s="1396"/>
      <c r="FDE9" s="1468"/>
      <c r="FDF9" s="1468"/>
      <c r="FDG9" s="1396"/>
      <c r="FDH9" s="1462"/>
      <c r="FDI9" s="1463"/>
      <c r="FDJ9" s="1464"/>
      <c r="FDK9" s="1396"/>
      <c r="FDL9" s="1396"/>
      <c r="FDM9" s="1396"/>
      <c r="FDN9" s="1465"/>
      <c r="FDO9" s="1465"/>
      <c r="FDP9" s="1396"/>
      <c r="FDQ9" s="1465"/>
      <c r="FDR9" s="1465"/>
      <c r="FDS9" s="1465"/>
      <c r="FDT9" s="1465"/>
      <c r="FDU9" s="1465"/>
      <c r="FDV9" s="1396"/>
      <c r="FDW9" s="1452"/>
      <c r="FDX9" s="1467"/>
      <c r="FDY9" s="1454"/>
      <c r="FDZ9" s="1455"/>
      <c r="FEA9" s="1396"/>
      <c r="FEB9" s="1456"/>
      <c r="FEC9" s="1457"/>
      <c r="FED9" s="1458"/>
      <c r="FEE9" s="1455"/>
      <c r="FEF9" s="1459"/>
      <c r="FEG9" s="643"/>
      <c r="FEH9" s="1381"/>
      <c r="FEI9" s="591"/>
      <c r="FEJ9" s="1392"/>
      <c r="FEK9" s="943"/>
      <c r="FEL9" s="1242"/>
      <c r="FEM9" s="1241"/>
      <c r="FEN9" s="594"/>
      <c r="FEO9" s="1191"/>
      <c r="FEP9" s="643"/>
      <c r="FEQ9" s="1460"/>
      <c r="FER9" s="1396"/>
      <c r="FES9" s="1396"/>
      <c r="FET9" s="1468"/>
      <c r="FEU9" s="1468"/>
      <c r="FEV9" s="1396"/>
      <c r="FEW9" s="1462"/>
      <c r="FEX9" s="1463"/>
      <c r="FEY9" s="1464"/>
      <c r="FEZ9" s="1396"/>
      <c r="FFA9" s="1396"/>
      <c r="FFB9" s="1396"/>
      <c r="FFC9" s="1465"/>
      <c r="FFD9" s="1465"/>
      <c r="FFE9" s="1396"/>
      <c r="FFF9" s="1465"/>
      <c r="FFG9" s="1465"/>
      <c r="FFH9" s="1465"/>
      <c r="FFI9" s="1465"/>
      <c r="FFJ9" s="1465"/>
      <c r="FFK9" s="1396"/>
      <c r="FFL9" s="1452"/>
      <c r="FFM9" s="1467"/>
      <c r="FFN9" s="1454"/>
      <c r="FFO9" s="1455"/>
      <c r="FFP9" s="1396"/>
      <c r="FFQ9" s="1456"/>
      <c r="FFR9" s="1457"/>
      <c r="FFS9" s="1458"/>
      <c r="FFT9" s="1455"/>
      <c r="FFU9" s="1459"/>
      <c r="FFV9" s="643"/>
      <c r="FFW9" s="1381"/>
      <c r="FFX9" s="591"/>
      <c r="FFY9" s="1392"/>
      <c r="FFZ9" s="943"/>
      <c r="FGA9" s="1242"/>
      <c r="FGB9" s="1241"/>
      <c r="FGC9" s="594"/>
      <c r="FGD9" s="1191"/>
      <c r="FGE9" s="643"/>
      <c r="FGF9" s="1460"/>
      <c r="FGG9" s="1396"/>
      <c r="FGH9" s="1396"/>
      <c r="FGI9" s="1468"/>
      <c r="FGJ9" s="1468"/>
      <c r="FGK9" s="1396"/>
      <c r="FGL9" s="1462"/>
      <c r="FGM9" s="1463"/>
      <c r="FGN9" s="1464"/>
      <c r="FGO9" s="1396"/>
      <c r="FGP9" s="1396"/>
      <c r="FGQ9" s="1396"/>
      <c r="FGR9" s="1465"/>
      <c r="FGS9" s="1465"/>
      <c r="FGT9" s="1396"/>
      <c r="FGU9" s="1465"/>
      <c r="FGV9" s="1465"/>
      <c r="FGW9" s="1465"/>
      <c r="FGX9" s="1465"/>
      <c r="FGY9" s="1465"/>
      <c r="FGZ9" s="1396"/>
      <c r="FHA9" s="1452"/>
      <c r="FHB9" s="1467"/>
      <c r="FHC9" s="1454"/>
      <c r="FHD9" s="1455"/>
      <c r="FHE9" s="1396"/>
      <c r="FHF9" s="1456"/>
      <c r="FHG9" s="1457"/>
      <c r="FHH9" s="1458"/>
      <c r="FHI9" s="1455"/>
      <c r="FHJ9" s="1459"/>
      <c r="FHK9" s="643"/>
      <c r="FHL9" s="1381"/>
      <c r="FHM9" s="591"/>
      <c r="FHN9" s="1392"/>
      <c r="FHO9" s="943"/>
      <c r="FHP9" s="1242"/>
      <c r="FHQ9" s="1241"/>
      <c r="FHR9" s="594"/>
      <c r="FHS9" s="1191"/>
      <c r="FHT9" s="643"/>
      <c r="FHU9" s="1460"/>
      <c r="FHV9" s="1396"/>
      <c r="FHW9" s="1396"/>
      <c r="FHX9" s="1468"/>
      <c r="FHY9" s="1468"/>
      <c r="FHZ9" s="1396"/>
      <c r="FIA9" s="1462"/>
      <c r="FIB9" s="1463"/>
      <c r="FIC9" s="1464"/>
      <c r="FID9" s="1396"/>
      <c r="FIE9" s="1396"/>
      <c r="FIF9" s="1396"/>
      <c r="FIG9" s="1465"/>
      <c r="FIH9" s="1465"/>
      <c r="FII9" s="1396"/>
      <c r="FIJ9" s="1465"/>
      <c r="FIK9" s="1465"/>
      <c r="FIL9" s="1465"/>
      <c r="FIM9" s="1465"/>
      <c r="FIN9" s="1465"/>
      <c r="FIO9" s="1396"/>
      <c r="FIP9" s="1452"/>
      <c r="FIQ9" s="1467"/>
      <c r="FIR9" s="1454"/>
      <c r="FIS9" s="1455"/>
      <c r="FIT9" s="1396"/>
      <c r="FIU9" s="1456"/>
      <c r="FIV9" s="1457"/>
      <c r="FIW9" s="1458"/>
      <c r="FIX9" s="1455"/>
      <c r="FIY9" s="1459"/>
      <c r="FIZ9" s="643"/>
      <c r="FJA9" s="1381"/>
      <c r="FJB9" s="591"/>
      <c r="FJC9" s="1392"/>
      <c r="FJD9" s="943"/>
      <c r="FJE9" s="1242"/>
      <c r="FJF9" s="1241"/>
      <c r="FJG9" s="594"/>
      <c r="FJH9" s="1191"/>
      <c r="FJI9" s="643"/>
      <c r="FJJ9" s="1460"/>
      <c r="FJK9" s="1396"/>
      <c r="FJL9" s="1396"/>
      <c r="FJM9" s="1468"/>
      <c r="FJN9" s="1468"/>
      <c r="FJO9" s="1396"/>
      <c r="FJP9" s="1462"/>
      <c r="FJQ9" s="1463"/>
      <c r="FJR9" s="1464"/>
      <c r="FJS9" s="1396"/>
      <c r="FJT9" s="1396"/>
      <c r="FJU9" s="1396"/>
      <c r="FJV9" s="1465"/>
      <c r="FJW9" s="1465"/>
      <c r="FJX9" s="1396"/>
      <c r="FJY9" s="1465"/>
      <c r="FJZ9" s="1465"/>
      <c r="FKA9" s="1465"/>
      <c r="FKB9" s="1465"/>
      <c r="FKC9" s="1465"/>
      <c r="FKD9" s="1396"/>
      <c r="FKE9" s="1452"/>
      <c r="FKF9" s="1467"/>
      <c r="FKG9" s="1454"/>
      <c r="FKH9" s="1455"/>
      <c r="FKI9" s="1396"/>
      <c r="FKJ9" s="1456"/>
      <c r="FKK9" s="1457"/>
      <c r="FKL9" s="1458"/>
      <c r="FKM9" s="1455"/>
      <c r="FKN9" s="1459"/>
      <c r="FKO9" s="643"/>
      <c r="FKP9" s="1381"/>
      <c r="FKQ9" s="591"/>
      <c r="FKR9" s="1392"/>
      <c r="FKS9" s="943"/>
      <c r="FKT9" s="1242"/>
      <c r="FKU9" s="1241"/>
      <c r="FKV9" s="594"/>
      <c r="FKW9" s="1191"/>
      <c r="FKX9" s="643"/>
      <c r="FKY9" s="1460"/>
      <c r="FKZ9" s="1396"/>
      <c r="FLA9" s="1396"/>
      <c r="FLB9" s="1468"/>
      <c r="FLC9" s="1468"/>
      <c r="FLD9" s="1396"/>
      <c r="FLE9" s="1462"/>
      <c r="FLF9" s="1463"/>
      <c r="FLG9" s="1464"/>
      <c r="FLH9" s="1396"/>
      <c r="FLI9" s="1396"/>
      <c r="FLJ9" s="1396"/>
      <c r="FLK9" s="1465"/>
      <c r="FLL9" s="1465"/>
      <c r="FLM9" s="1396"/>
      <c r="FLN9" s="1465"/>
      <c r="FLO9" s="1465"/>
      <c r="FLP9" s="1465"/>
      <c r="FLQ9" s="1465"/>
      <c r="FLR9" s="1465"/>
      <c r="FLS9" s="1396"/>
      <c r="FLT9" s="1452"/>
      <c r="FLU9" s="1467"/>
      <c r="FLV9" s="1454"/>
      <c r="FLW9" s="1455"/>
      <c r="FLX9" s="1396"/>
      <c r="FLY9" s="1456"/>
      <c r="FLZ9" s="1457"/>
      <c r="FMA9" s="1458"/>
      <c r="FMB9" s="1455"/>
      <c r="FMC9" s="1459"/>
      <c r="FMD9" s="643"/>
      <c r="FME9" s="1381"/>
      <c r="FMF9" s="591"/>
      <c r="FMG9" s="1392"/>
      <c r="FMH9" s="943"/>
      <c r="FMI9" s="1242"/>
      <c r="FMJ9" s="1241"/>
      <c r="FMK9" s="594"/>
      <c r="FML9" s="1191"/>
      <c r="FMM9" s="643"/>
      <c r="FMN9" s="1460"/>
      <c r="FMO9" s="1396"/>
      <c r="FMP9" s="1396"/>
      <c r="FMQ9" s="1468"/>
      <c r="FMR9" s="1468"/>
      <c r="FMS9" s="1396"/>
      <c r="FMT9" s="1462"/>
      <c r="FMU9" s="1463"/>
      <c r="FMV9" s="1464"/>
      <c r="FMW9" s="1396"/>
      <c r="FMX9" s="1396"/>
      <c r="FMY9" s="1396"/>
      <c r="FMZ9" s="1465"/>
      <c r="FNA9" s="1465"/>
      <c r="FNB9" s="1396"/>
      <c r="FNC9" s="1465"/>
      <c r="FND9" s="1465"/>
      <c r="FNE9" s="1465"/>
      <c r="FNF9" s="1465"/>
      <c r="FNG9" s="1465"/>
      <c r="FNH9" s="1396"/>
      <c r="FNI9" s="1452"/>
      <c r="FNJ9" s="1467"/>
      <c r="FNK9" s="1454"/>
      <c r="FNL9" s="1455"/>
      <c r="FNM9" s="1396"/>
      <c r="FNN9" s="1456"/>
      <c r="FNO9" s="1457"/>
      <c r="FNP9" s="1458"/>
      <c r="FNQ9" s="1455"/>
      <c r="FNR9" s="1459"/>
      <c r="FNS9" s="643"/>
      <c r="FNT9" s="1381"/>
      <c r="FNU9" s="591"/>
      <c r="FNV9" s="1392"/>
      <c r="FNW9" s="943"/>
      <c r="FNX9" s="1242"/>
      <c r="FNY9" s="1241"/>
      <c r="FNZ9" s="594"/>
      <c r="FOA9" s="1191"/>
      <c r="FOB9" s="643"/>
      <c r="FOC9" s="1460"/>
      <c r="FOD9" s="1396"/>
      <c r="FOE9" s="1396"/>
      <c r="FOF9" s="1468"/>
      <c r="FOG9" s="1468"/>
      <c r="FOH9" s="1396"/>
      <c r="FOI9" s="1462"/>
      <c r="FOJ9" s="1463"/>
      <c r="FOK9" s="1464"/>
      <c r="FOL9" s="1396"/>
      <c r="FOM9" s="1396"/>
      <c r="FON9" s="1396"/>
      <c r="FOO9" s="1465"/>
      <c r="FOP9" s="1465"/>
      <c r="FOQ9" s="1396"/>
      <c r="FOR9" s="1465"/>
      <c r="FOS9" s="1465"/>
      <c r="FOT9" s="1465"/>
      <c r="FOU9" s="1465"/>
      <c r="FOV9" s="1465"/>
      <c r="FOW9" s="1396"/>
      <c r="FOX9" s="1452"/>
      <c r="FOY9" s="1467"/>
      <c r="FOZ9" s="1454"/>
      <c r="FPA9" s="1455"/>
      <c r="FPB9" s="1396"/>
      <c r="FPC9" s="1456"/>
      <c r="FPD9" s="1457"/>
      <c r="FPE9" s="1458"/>
      <c r="FPF9" s="1455"/>
      <c r="FPG9" s="1459"/>
      <c r="FPH9" s="643"/>
      <c r="FPI9" s="1381"/>
      <c r="FPJ9" s="591"/>
      <c r="FPK9" s="1392"/>
      <c r="FPL9" s="943"/>
      <c r="FPM9" s="1242"/>
      <c r="FPN9" s="1241"/>
      <c r="FPO9" s="594"/>
      <c r="FPP9" s="1191"/>
      <c r="FPQ9" s="643"/>
      <c r="FPR9" s="1460"/>
      <c r="FPS9" s="1396"/>
      <c r="FPT9" s="1396"/>
      <c r="FPU9" s="1468"/>
      <c r="FPV9" s="1468"/>
      <c r="FPW9" s="1396"/>
      <c r="FPX9" s="1462"/>
      <c r="FPY9" s="1463"/>
      <c r="FPZ9" s="1464"/>
      <c r="FQA9" s="1396"/>
      <c r="FQB9" s="1396"/>
      <c r="FQC9" s="1396"/>
      <c r="FQD9" s="1465"/>
      <c r="FQE9" s="1465"/>
      <c r="FQF9" s="1396"/>
      <c r="FQG9" s="1465"/>
      <c r="FQH9" s="1465"/>
      <c r="FQI9" s="1465"/>
      <c r="FQJ9" s="1465"/>
      <c r="FQK9" s="1465"/>
      <c r="FQL9" s="1396"/>
      <c r="FQM9" s="1452"/>
      <c r="FQN9" s="1467"/>
      <c r="FQO9" s="1454"/>
      <c r="FQP9" s="1455"/>
      <c r="FQQ9" s="1396"/>
      <c r="FQR9" s="1456"/>
      <c r="FQS9" s="1457"/>
      <c r="FQT9" s="1458"/>
      <c r="FQU9" s="1455"/>
      <c r="FQV9" s="1459"/>
      <c r="FQW9" s="643"/>
      <c r="FQX9" s="1381"/>
      <c r="FQY9" s="591"/>
      <c r="FQZ9" s="1392"/>
      <c r="FRA9" s="943"/>
      <c r="FRB9" s="1242"/>
      <c r="FRC9" s="1241"/>
      <c r="FRD9" s="594"/>
      <c r="FRE9" s="1191"/>
      <c r="FRF9" s="643"/>
      <c r="FRG9" s="1460"/>
      <c r="FRH9" s="1396"/>
      <c r="FRI9" s="1396"/>
      <c r="FRJ9" s="1468"/>
      <c r="FRK9" s="1468"/>
      <c r="FRL9" s="1396"/>
      <c r="FRM9" s="1462"/>
      <c r="FRN9" s="1463"/>
      <c r="FRO9" s="1464"/>
      <c r="FRP9" s="1396"/>
      <c r="FRQ9" s="1396"/>
      <c r="FRR9" s="1396"/>
      <c r="FRS9" s="1465"/>
      <c r="FRT9" s="1465"/>
      <c r="FRU9" s="1396"/>
      <c r="FRV9" s="1465"/>
      <c r="FRW9" s="1465"/>
      <c r="FRX9" s="1465"/>
      <c r="FRY9" s="1465"/>
      <c r="FRZ9" s="1465"/>
      <c r="FSA9" s="1396"/>
      <c r="FSB9" s="1452"/>
      <c r="FSC9" s="1467"/>
      <c r="FSD9" s="1454"/>
      <c r="FSE9" s="1455"/>
      <c r="FSF9" s="1396"/>
      <c r="FSG9" s="1456"/>
      <c r="FSH9" s="1457"/>
      <c r="FSI9" s="1458"/>
      <c r="FSJ9" s="1455"/>
      <c r="FSK9" s="1459"/>
      <c r="FSL9" s="643"/>
      <c r="FSM9" s="1381"/>
      <c r="FSN9" s="591"/>
      <c r="FSO9" s="1392"/>
      <c r="FSP9" s="943"/>
      <c r="FSQ9" s="1242"/>
      <c r="FSR9" s="1241"/>
      <c r="FSS9" s="594"/>
      <c r="FST9" s="1191"/>
      <c r="FSU9" s="643"/>
      <c r="FSV9" s="1460"/>
      <c r="FSW9" s="1396"/>
      <c r="FSX9" s="1396"/>
      <c r="FSY9" s="1468"/>
      <c r="FSZ9" s="1468"/>
      <c r="FTA9" s="1396"/>
      <c r="FTB9" s="1462"/>
      <c r="FTC9" s="1463"/>
      <c r="FTD9" s="1464"/>
      <c r="FTE9" s="1396"/>
      <c r="FTF9" s="1396"/>
      <c r="FTG9" s="1396"/>
      <c r="FTH9" s="1465"/>
      <c r="FTI9" s="1465"/>
      <c r="FTJ9" s="1396"/>
      <c r="FTK9" s="1465"/>
      <c r="FTL9" s="1465"/>
      <c r="FTM9" s="1465"/>
      <c r="FTN9" s="1465"/>
      <c r="FTO9" s="1465"/>
      <c r="FTP9" s="1396"/>
      <c r="FTQ9" s="1452"/>
      <c r="FTR9" s="1467"/>
      <c r="FTS9" s="1454"/>
      <c r="FTT9" s="1455"/>
      <c r="FTU9" s="1396"/>
      <c r="FTV9" s="1456"/>
      <c r="FTW9" s="1457"/>
      <c r="FTX9" s="1458"/>
      <c r="FTY9" s="1455"/>
      <c r="FTZ9" s="1459"/>
      <c r="FUA9" s="643"/>
      <c r="FUB9" s="1381"/>
      <c r="FUC9" s="591"/>
      <c r="FUD9" s="1392"/>
      <c r="FUE9" s="943"/>
      <c r="FUF9" s="1242"/>
      <c r="FUG9" s="1241"/>
      <c r="FUH9" s="594"/>
      <c r="FUI9" s="1191"/>
      <c r="FUJ9" s="643"/>
      <c r="FUK9" s="1460"/>
      <c r="FUL9" s="1396"/>
      <c r="FUM9" s="1396"/>
      <c r="FUN9" s="1468"/>
      <c r="FUO9" s="1468"/>
      <c r="FUP9" s="1396"/>
      <c r="FUQ9" s="1462"/>
      <c r="FUR9" s="1463"/>
      <c r="FUS9" s="1464"/>
      <c r="FUT9" s="1396"/>
      <c r="FUU9" s="1396"/>
      <c r="FUV9" s="1396"/>
      <c r="FUW9" s="1465"/>
      <c r="FUX9" s="1465"/>
      <c r="FUY9" s="1396"/>
      <c r="FUZ9" s="1465"/>
      <c r="FVA9" s="1465"/>
      <c r="FVB9" s="1465"/>
      <c r="FVC9" s="1465"/>
      <c r="FVD9" s="1465"/>
      <c r="FVE9" s="1396"/>
      <c r="FVF9" s="1452"/>
      <c r="FVG9" s="1467"/>
      <c r="FVH9" s="1454"/>
      <c r="FVI9" s="1455"/>
      <c r="FVJ9" s="1396"/>
      <c r="FVK9" s="1456"/>
      <c r="FVL9" s="1457"/>
      <c r="FVM9" s="1458"/>
      <c r="FVN9" s="1455"/>
      <c r="FVO9" s="1459"/>
      <c r="FVP9" s="643"/>
      <c r="FVQ9" s="1381"/>
      <c r="FVR9" s="591"/>
      <c r="FVS9" s="1392"/>
      <c r="FVT9" s="943"/>
      <c r="FVU9" s="1242"/>
      <c r="FVV9" s="1241"/>
      <c r="FVW9" s="594"/>
      <c r="FVX9" s="1191"/>
      <c r="FVY9" s="643"/>
      <c r="FVZ9" s="1460"/>
      <c r="FWA9" s="1396"/>
      <c r="FWB9" s="1396"/>
      <c r="FWC9" s="1468"/>
      <c r="FWD9" s="1468"/>
      <c r="FWE9" s="1396"/>
      <c r="FWF9" s="1462"/>
      <c r="FWG9" s="1463"/>
      <c r="FWH9" s="1464"/>
      <c r="FWI9" s="1396"/>
      <c r="FWJ9" s="1396"/>
      <c r="FWK9" s="1396"/>
      <c r="FWL9" s="1465"/>
      <c r="FWM9" s="1465"/>
      <c r="FWN9" s="1396"/>
      <c r="FWO9" s="1465"/>
      <c r="FWP9" s="1465"/>
      <c r="FWQ9" s="1465"/>
      <c r="FWR9" s="1465"/>
      <c r="FWS9" s="1465"/>
      <c r="FWT9" s="1396"/>
      <c r="FWU9" s="1452"/>
      <c r="FWV9" s="1467"/>
      <c r="FWW9" s="1454"/>
      <c r="FWX9" s="1455"/>
      <c r="FWY9" s="1396"/>
      <c r="FWZ9" s="1456"/>
      <c r="FXA9" s="1457"/>
      <c r="FXB9" s="1458"/>
      <c r="FXC9" s="1455"/>
      <c r="FXD9" s="1459"/>
      <c r="FXE9" s="643"/>
      <c r="FXF9" s="1381"/>
      <c r="FXG9" s="591"/>
      <c r="FXH9" s="1392"/>
      <c r="FXI9" s="943"/>
      <c r="FXJ9" s="1242"/>
      <c r="FXK9" s="1241"/>
      <c r="FXL9" s="594"/>
      <c r="FXM9" s="1191"/>
      <c r="FXN9" s="643"/>
      <c r="FXO9" s="1460"/>
      <c r="FXP9" s="1396"/>
      <c r="FXQ9" s="1396"/>
      <c r="FXR9" s="1468"/>
      <c r="FXS9" s="1468"/>
      <c r="FXT9" s="1396"/>
      <c r="FXU9" s="1462"/>
      <c r="FXV9" s="1463"/>
      <c r="FXW9" s="1464"/>
      <c r="FXX9" s="1396"/>
      <c r="FXY9" s="1396"/>
      <c r="FXZ9" s="1396"/>
      <c r="FYA9" s="1465"/>
      <c r="FYB9" s="1465"/>
      <c r="FYC9" s="1396"/>
      <c r="FYD9" s="1465"/>
      <c r="FYE9" s="1465"/>
      <c r="FYF9" s="1465"/>
      <c r="FYG9" s="1465"/>
      <c r="FYH9" s="1465"/>
      <c r="FYI9" s="1396"/>
      <c r="FYJ9" s="1452"/>
      <c r="FYK9" s="1467"/>
      <c r="FYL9" s="1454"/>
      <c r="FYM9" s="1455"/>
      <c r="FYN9" s="1396"/>
      <c r="FYO9" s="1456"/>
      <c r="FYP9" s="1457"/>
      <c r="FYQ9" s="1458"/>
      <c r="FYR9" s="1455"/>
      <c r="FYS9" s="1459"/>
      <c r="FYT9" s="643"/>
      <c r="FYU9" s="1381"/>
      <c r="FYV9" s="591"/>
      <c r="FYW9" s="1392"/>
      <c r="FYX9" s="943"/>
      <c r="FYY9" s="1242"/>
      <c r="FYZ9" s="1241"/>
      <c r="FZA9" s="594"/>
      <c r="FZB9" s="1191"/>
      <c r="FZC9" s="643"/>
      <c r="FZD9" s="1460"/>
      <c r="FZE9" s="1396"/>
      <c r="FZF9" s="1396"/>
      <c r="FZG9" s="1468"/>
      <c r="FZH9" s="1468"/>
      <c r="FZI9" s="1396"/>
      <c r="FZJ9" s="1462"/>
      <c r="FZK9" s="1463"/>
      <c r="FZL9" s="1464"/>
      <c r="FZM9" s="1396"/>
      <c r="FZN9" s="1396"/>
      <c r="FZO9" s="1396"/>
      <c r="FZP9" s="1465"/>
      <c r="FZQ9" s="1465"/>
      <c r="FZR9" s="1396"/>
      <c r="FZS9" s="1465"/>
      <c r="FZT9" s="1465"/>
      <c r="FZU9" s="1465"/>
      <c r="FZV9" s="1465"/>
      <c r="FZW9" s="1465"/>
      <c r="FZX9" s="1396"/>
      <c r="FZY9" s="1452"/>
      <c r="FZZ9" s="1467"/>
      <c r="GAA9" s="1454"/>
      <c r="GAB9" s="1455"/>
      <c r="GAC9" s="1396"/>
      <c r="GAD9" s="1456"/>
      <c r="GAE9" s="1457"/>
      <c r="GAF9" s="1458"/>
      <c r="GAG9" s="1455"/>
      <c r="GAH9" s="1459"/>
      <c r="GAI9" s="643"/>
      <c r="GAJ9" s="1381"/>
      <c r="GAK9" s="591"/>
      <c r="GAL9" s="1392"/>
      <c r="GAM9" s="943"/>
      <c r="GAN9" s="1242"/>
      <c r="GAO9" s="1241"/>
      <c r="GAP9" s="594"/>
      <c r="GAQ9" s="1191"/>
      <c r="GAR9" s="643"/>
      <c r="GAS9" s="1460"/>
      <c r="GAT9" s="1396"/>
      <c r="GAU9" s="1396"/>
      <c r="GAV9" s="1468"/>
      <c r="GAW9" s="1468"/>
      <c r="GAX9" s="1396"/>
      <c r="GAY9" s="1462"/>
      <c r="GAZ9" s="1463"/>
      <c r="GBA9" s="1464"/>
      <c r="GBB9" s="1396"/>
      <c r="GBC9" s="1396"/>
      <c r="GBD9" s="1396"/>
      <c r="GBE9" s="1465"/>
      <c r="GBF9" s="1465"/>
      <c r="GBG9" s="1396"/>
      <c r="GBH9" s="1465"/>
      <c r="GBI9" s="1465"/>
      <c r="GBJ9" s="1465"/>
      <c r="GBK9" s="1465"/>
      <c r="GBL9" s="1465"/>
      <c r="GBM9" s="1396"/>
      <c r="GBN9" s="1452"/>
      <c r="GBO9" s="1467"/>
      <c r="GBP9" s="1454"/>
      <c r="GBQ9" s="1455"/>
      <c r="GBR9" s="1396"/>
      <c r="GBS9" s="1456"/>
      <c r="GBT9" s="1457"/>
      <c r="GBU9" s="1458"/>
      <c r="GBV9" s="1455"/>
      <c r="GBW9" s="1459"/>
      <c r="GBX9" s="643"/>
      <c r="GBY9" s="1381"/>
      <c r="GBZ9" s="591"/>
      <c r="GCA9" s="1392"/>
      <c r="GCB9" s="943"/>
      <c r="GCC9" s="1242"/>
      <c r="GCD9" s="1241"/>
      <c r="GCE9" s="594"/>
      <c r="GCF9" s="1191"/>
      <c r="GCG9" s="643"/>
      <c r="GCH9" s="1460"/>
      <c r="GCI9" s="1396"/>
      <c r="GCJ9" s="1396"/>
      <c r="GCK9" s="1468"/>
      <c r="GCL9" s="1468"/>
      <c r="GCM9" s="1396"/>
      <c r="GCN9" s="1462"/>
      <c r="GCO9" s="1463"/>
      <c r="GCP9" s="1464"/>
      <c r="GCQ9" s="1396"/>
      <c r="GCR9" s="1396"/>
      <c r="GCS9" s="1396"/>
      <c r="GCT9" s="1465"/>
      <c r="GCU9" s="1465"/>
      <c r="GCV9" s="1396"/>
      <c r="GCW9" s="1465"/>
      <c r="GCX9" s="1465"/>
      <c r="GCY9" s="1465"/>
      <c r="GCZ9" s="1465"/>
      <c r="GDA9" s="1465"/>
      <c r="GDB9" s="1396"/>
      <c r="GDC9" s="1452"/>
      <c r="GDD9" s="1467"/>
      <c r="GDE9" s="1454"/>
      <c r="GDF9" s="1455"/>
      <c r="GDG9" s="1396"/>
      <c r="GDH9" s="1456"/>
      <c r="GDI9" s="1457"/>
      <c r="GDJ9" s="1458"/>
      <c r="GDK9" s="1455"/>
      <c r="GDL9" s="1459"/>
      <c r="GDM9" s="643"/>
      <c r="GDN9" s="1381"/>
      <c r="GDO9" s="591"/>
      <c r="GDP9" s="1392"/>
      <c r="GDQ9" s="943"/>
      <c r="GDR9" s="1242"/>
      <c r="GDS9" s="1241"/>
      <c r="GDT9" s="594"/>
      <c r="GDU9" s="1191"/>
      <c r="GDV9" s="643"/>
      <c r="GDW9" s="1460"/>
      <c r="GDX9" s="1396"/>
      <c r="GDY9" s="1396"/>
      <c r="GDZ9" s="1468"/>
      <c r="GEA9" s="1468"/>
      <c r="GEB9" s="1396"/>
      <c r="GEC9" s="1462"/>
      <c r="GED9" s="1463"/>
      <c r="GEE9" s="1464"/>
      <c r="GEF9" s="1396"/>
      <c r="GEG9" s="1396"/>
      <c r="GEH9" s="1396"/>
      <c r="GEI9" s="1465"/>
      <c r="GEJ9" s="1465"/>
      <c r="GEK9" s="1396"/>
      <c r="GEL9" s="1465"/>
      <c r="GEM9" s="1465"/>
      <c r="GEN9" s="1465"/>
      <c r="GEO9" s="1465"/>
      <c r="GEP9" s="1465"/>
      <c r="GEQ9" s="1396"/>
      <c r="GER9" s="1452"/>
      <c r="GES9" s="1467"/>
      <c r="GET9" s="1454"/>
      <c r="GEU9" s="1455"/>
      <c r="GEV9" s="1396"/>
      <c r="GEW9" s="1456"/>
      <c r="GEX9" s="1457"/>
      <c r="GEY9" s="1458"/>
      <c r="GEZ9" s="1455"/>
      <c r="GFA9" s="1459"/>
      <c r="GFB9" s="643"/>
      <c r="GFC9" s="1381"/>
      <c r="GFD9" s="591"/>
      <c r="GFE9" s="1392"/>
      <c r="GFF9" s="943"/>
      <c r="GFG9" s="1242"/>
      <c r="GFH9" s="1241"/>
      <c r="GFI9" s="594"/>
      <c r="GFJ9" s="1191"/>
      <c r="GFK9" s="643"/>
      <c r="GFL9" s="1460"/>
      <c r="GFM9" s="1396"/>
      <c r="GFN9" s="1396"/>
      <c r="GFO9" s="1468"/>
      <c r="GFP9" s="1468"/>
      <c r="GFQ9" s="1396"/>
      <c r="GFR9" s="1462"/>
      <c r="GFS9" s="1463"/>
      <c r="GFT9" s="1464"/>
      <c r="GFU9" s="1396"/>
      <c r="GFV9" s="1396"/>
      <c r="GFW9" s="1396"/>
      <c r="GFX9" s="1465"/>
      <c r="GFY9" s="1465"/>
      <c r="GFZ9" s="1396"/>
      <c r="GGA9" s="1465"/>
      <c r="GGB9" s="1465"/>
      <c r="GGC9" s="1465"/>
      <c r="GGD9" s="1465"/>
      <c r="GGE9" s="1465"/>
      <c r="GGF9" s="1396"/>
      <c r="GGG9" s="1452"/>
      <c r="GGH9" s="1467"/>
      <c r="GGI9" s="1454"/>
      <c r="GGJ9" s="1455"/>
      <c r="GGK9" s="1396"/>
      <c r="GGL9" s="1456"/>
      <c r="GGM9" s="1457"/>
      <c r="GGN9" s="1458"/>
      <c r="GGO9" s="1455"/>
      <c r="GGP9" s="1459"/>
      <c r="GGQ9" s="643"/>
      <c r="GGR9" s="1381"/>
      <c r="GGS9" s="591"/>
      <c r="GGT9" s="1392"/>
      <c r="GGU9" s="943"/>
      <c r="GGV9" s="1242"/>
      <c r="GGW9" s="1241"/>
      <c r="GGX9" s="594"/>
      <c r="GGY9" s="1191"/>
      <c r="GGZ9" s="643"/>
      <c r="GHA9" s="1460"/>
      <c r="GHB9" s="1396"/>
      <c r="GHC9" s="1396"/>
      <c r="GHD9" s="1468"/>
      <c r="GHE9" s="1468"/>
      <c r="GHF9" s="1396"/>
      <c r="GHG9" s="1462"/>
      <c r="GHH9" s="1463"/>
      <c r="GHI9" s="1464"/>
      <c r="GHJ9" s="1396"/>
      <c r="GHK9" s="1396"/>
      <c r="GHL9" s="1396"/>
      <c r="GHM9" s="1465"/>
      <c r="GHN9" s="1465"/>
      <c r="GHO9" s="1396"/>
      <c r="GHP9" s="1465"/>
      <c r="GHQ9" s="1465"/>
      <c r="GHR9" s="1465"/>
      <c r="GHS9" s="1465"/>
      <c r="GHT9" s="1465"/>
      <c r="GHU9" s="1396"/>
      <c r="GHV9" s="1452"/>
      <c r="GHW9" s="1467"/>
      <c r="GHX9" s="1454"/>
      <c r="GHY9" s="1455"/>
      <c r="GHZ9" s="1396"/>
      <c r="GIA9" s="1456"/>
      <c r="GIB9" s="1457"/>
      <c r="GIC9" s="1458"/>
      <c r="GID9" s="1455"/>
      <c r="GIE9" s="1459"/>
      <c r="GIF9" s="643"/>
      <c r="GIG9" s="1381"/>
      <c r="GIH9" s="591"/>
      <c r="GII9" s="1392"/>
      <c r="GIJ9" s="943"/>
      <c r="GIK9" s="1242"/>
      <c r="GIL9" s="1241"/>
      <c r="GIM9" s="594"/>
      <c r="GIN9" s="1191"/>
      <c r="GIO9" s="643"/>
      <c r="GIP9" s="1460"/>
      <c r="GIQ9" s="1396"/>
      <c r="GIR9" s="1396"/>
      <c r="GIS9" s="1468"/>
      <c r="GIT9" s="1468"/>
      <c r="GIU9" s="1396"/>
      <c r="GIV9" s="1462"/>
      <c r="GIW9" s="1463"/>
      <c r="GIX9" s="1464"/>
      <c r="GIY9" s="1396"/>
      <c r="GIZ9" s="1396"/>
      <c r="GJA9" s="1396"/>
      <c r="GJB9" s="1465"/>
      <c r="GJC9" s="1465"/>
      <c r="GJD9" s="1396"/>
      <c r="GJE9" s="1465"/>
      <c r="GJF9" s="1465"/>
      <c r="GJG9" s="1465"/>
      <c r="GJH9" s="1465"/>
      <c r="GJI9" s="1465"/>
      <c r="GJJ9" s="1396"/>
      <c r="GJK9" s="1452"/>
      <c r="GJL9" s="1467"/>
      <c r="GJM9" s="1454"/>
      <c r="GJN9" s="1455"/>
      <c r="GJO9" s="1396"/>
      <c r="GJP9" s="1456"/>
      <c r="GJQ9" s="1457"/>
      <c r="GJR9" s="1458"/>
      <c r="GJS9" s="1455"/>
      <c r="GJT9" s="1459"/>
      <c r="GJU9" s="643"/>
      <c r="GJV9" s="1381"/>
      <c r="GJW9" s="591"/>
      <c r="GJX9" s="1392"/>
      <c r="GJY9" s="943"/>
      <c r="GJZ9" s="1242"/>
      <c r="GKA9" s="1241"/>
      <c r="GKB9" s="594"/>
      <c r="GKC9" s="1191"/>
      <c r="GKD9" s="643"/>
      <c r="GKE9" s="1460"/>
      <c r="GKF9" s="1396"/>
      <c r="GKG9" s="1396"/>
      <c r="GKH9" s="1468"/>
      <c r="GKI9" s="1468"/>
      <c r="GKJ9" s="1396"/>
      <c r="GKK9" s="1462"/>
      <c r="GKL9" s="1463"/>
      <c r="GKM9" s="1464"/>
      <c r="GKN9" s="1396"/>
      <c r="GKO9" s="1396"/>
      <c r="GKP9" s="1396"/>
      <c r="GKQ9" s="1465"/>
      <c r="GKR9" s="1465"/>
      <c r="GKS9" s="1396"/>
      <c r="GKT9" s="1465"/>
      <c r="GKU9" s="1465"/>
      <c r="GKV9" s="1465"/>
      <c r="GKW9" s="1465"/>
      <c r="GKX9" s="1465"/>
      <c r="GKY9" s="1396"/>
      <c r="GKZ9" s="1452"/>
      <c r="GLA9" s="1467"/>
      <c r="GLB9" s="1454"/>
      <c r="GLC9" s="1455"/>
      <c r="GLD9" s="1396"/>
      <c r="GLE9" s="1456"/>
      <c r="GLF9" s="1457"/>
      <c r="GLG9" s="1458"/>
      <c r="GLH9" s="1455"/>
      <c r="GLI9" s="1459"/>
      <c r="GLJ9" s="643"/>
      <c r="GLK9" s="1381"/>
      <c r="GLL9" s="591"/>
      <c r="GLM9" s="1392"/>
      <c r="GLN9" s="943"/>
      <c r="GLO9" s="1242"/>
      <c r="GLP9" s="1241"/>
      <c r="GLQ9" s="594"/>
      <c r="GLR9" s="1191"/>
      <c r="GLS9" s="643"/>
      <c r="GLT9" s="1460"/>
      <c r="GLU9" s="1396"/>
      <c r="GLV9" s="1396"/>
      <c r="GLW9" s="1468"/>
      <c r="GLX9" s="1468"/>
      <c r="GLY9" s="1396"/>
      <c r="GLZ9" s="1462"/>
      <c r="GMA9" s="1463"/>
      <c r="GMB9" s="1464"/>
      <c r="GMC9" s="1396"/>
      <c r="GMD9" s="1396"/>
      <c r="GME9" s="1396"/>
      <c r="GMF9" s="1465"/>
      <c r="GMG9" s="1465"/>
      <c r="GMH9" s="1396"/>
      <c r="GMI9" s="1465"/>
      <c r="GMJ9" s="1465"/>
      <c r="GMK9" s="1465"/>
      <c r="GML9" s="1465"/>
      <c r="GMM9" s="1465"/>
      <c r="GMN9" s="1396"/>
      <c r="GMO9" s="1452"/>
      <c r="GMP9" s="1467"/>
      <c r="GMQ9" s="1454"/>
      <c r="GMR9" s="1455"/>
      <c r="GMS9" s="1396"/>
      <c r="GMT9" s="1456"/>
      <c r="GMU9" s="1457"/>
      <c r="GMV9" s="1458"/>
      <c r="GMW9" s="1455"/>
      <c r="GMX9" s="1459"/>
      <c r="GMY9" s="643"/>
      <c r="GMZ9" s="1381"/>
      <c r="GNA9" s="591"/>
      <c r="GNB9" s="1392"/>
      <c r="GNC9" s="943"/>
      <c r="GND9" s="1242"/>
      <c r="GNE9" s="1241"/>
      <c r="GNF9" s="594"/>
      <c r="GNG9" s="1191"/>
      <c r="GNH9" s="643"/>
      <c r="GNI9" s="1460"/>
      <c r="GNJ9" s="1396"/>
      <c r="GNK9" s="1396"/>
      <c r="GNL9" s="1468"/>
      <c r="GNM9" s="1468"/>
      <c r="GNN9" s="1396"/>
      <c r="GNO9" s="1462"/>
      <c r="GNP9" s="1463"/>
      <c r="GNQ9" s="1464"/>
      <c r="GNR9" s="1396"/>
      <c r="GNS9" s="1396"/>
      <c r="GNT9" s="1396"/>
      <c r="GNU9" s="1465"/>
      <c r="GNV9" s="1465"/>
      <c r="GNW9" s="1396"/>
      <c r="GNX9" s="1465"/>
      <c r="GNY9" s="1465"/>
      <c r="GNZ9" s="1465"/>
      <c r="GOA9" s="1465"/>
      <c r="GOB9" s="1465"/>
      <c r="GOC9" s="1396"/>
      <c r="GOD9" s="1452"/>
      <c r="GOE9" s="1467"/>
      <c r="GOF9" s="1454"/>
      <c r="GOG9" s="1455"/>
      <c r="GOH9" s="1396"/>
      <c r="GOI9" s="1456"/>
      <c r="GOJ9" s="1457"/>
      <c r="GOK9" s="1458"/>
      <c r="GOL9" s="1455"/>
      <c r="GOM9" s="1459"/>
      <c r="GON9" s="643"/>
      <c r="GOO9" s="1381"/>
      <c r="GOP9" s="591"/>
      <c r="GOQ9" s="1392"/>
      <c r="GOR9" s="943"/>
      <c r="GOS9" s="1242"/>
      <c r="GOT9" s="1241"/>
      <c r="GOU9" s="594"/>
      <c r="GOV9" s="1191"/>
      <c r="GOW9" s="643"/>
      <c r="GOX9" s="1460"/>
      <c r="GOY9" s="1396"/>
      <c r="GOZ9" s="1396"/>
      <c r="GPA9" s="1468"/>
      <c r="GPB9" s="1468"/>
      <c r="GPC9" s="1396"/>
      <c r="GPD9" s="1462"/>
      <c r="GPE9" s="1463"/>
      <c r="GPF9" s="1464"/>
      <c r="GPG9" s="1396"/>
      <c r="GPH9" s="1396"/>
      <c r="GPI9" s="1396"/>
      <c r="GPJ9" s="1465"/>
      <c r="GPK9" s="1465"/>
      <c r="GPL9" s="1396"/>
      <c r="GPM9" s="1465"/>
      <c r="GPN9" s="1465"/>
      <c r="GPO9" s="1465"/>
      <c r="GPP9" s="1465"/>
      <c r="GPQ9" s="1465"/>
      <c r="GPR9" s="1396"/>
      <c r="GPS9" s="1452"/>
      <c r="GPT9" s="1467"/>
      <c r="GPU9" s="1454"/>
      <c r="GPV9" s="1455"/>
      <c r="GPW9" s="1396"/>
      <c r="GPX9" s="1456"/>
      <c r="GPY9" s="1457"/>
      <c r="GPZ9" s="1458"/>
      <c r="GQA9" s="1455"/>
      <c r="GQB9" s="1459"/>
      <c r="GQC9" s="643"/>
      <c r="GQD9" s="1381"/>
      <c r="GQE9" s="591"/>
      <c r="GQF9" s="1392"/>
      <c r="GQG9" s="943"/>
      <c r="GQH9" s="1242"/>
      <c r="GQI9" s="1241"/>
      <c r="GQJ9" s="594"/>
      <c r="GQK9" s="1191"/>
      <c r="GQL9" s="643"/>
      <c r="GQM9" s="1460"/>
      <c r="GQN9" s="1396"/>
      <c r="GQO9" s="1396"/>
      <c r="GQP9" s="1468"/>
      <c r="GQQ9" s="1468"/>
      <c r="GQR9" s="1396"/>
      <c r="GQS9" s="1462"/>
      <c r="GQT9" s="1463"/>
      <c r="GQU9" s="1464"/>
      <c r="GQV9" s="1396"/>
      <c r="GQW9" s="1396"/>
      <c r="GQX9" s="1396"/>
      <c r="GQY9" s="1465"/>
      <c r="GQZ9" s="1465"/>
      <c r="GRA9" s="1396"/>
      <c r="GRB9" s="1465"/>
      <c r="GRC9" s="1465"/>
      <c r="GRD9" s="1465"/>
      <c r="GRE9" s="1465"/>
      <c r="GRF9" s="1465"/>
      <c r="GRG9" s="1396"/>
      <c r="GRH9" s="1452"/>
      <c r="GRI9" s="1467"/>
      <c r="GRJ9" s="1454"/>
      <c r="GRK9" s="1455"/>
      <c r="GRL9" s="1396"/>
      <c r="GRM9" s="1456"/>
      <c r="GRN9" s="1457"/>
      <c r="GRO9" s="1458"/>
      <c r="GRP9" s="1455"/>
      <c r="GRQ9" s="1459"/>
      <c r="GRR9" s="643"/>
      <c r="GRS9" s="1381"/>
      <c r="GRT9" s="591"/>
      <c r="GRU9" s="1392"/>
      <c r="GRV9" s="943"/>
      <c r="GRW9" s="1242"/>
      <c r="GRX9" s="1241"/>
      <c r="GRY9" s="594"/>
      <c r="GRZ9" s="1191"/>
      <c r="GSA9" s="643"/>
      <c r="GSB9" s="1460"/>
      <c r="GSC9" s="1396"/>
      <c r="GSD9" s="1396"/>
      <c r="GSE9" s="1468"/>
      <c r="GSF9" s="1468"/>
      <c r="GSG9" s="1396"/>
      <c r="GSH9" s="1462"/>
      <c r="GSI9" s="1463"/>
      <c r="GSJ9" s="1464"/>
      <c r="GSK9" s="1396"/>
      <c r="GSL9" s="1396"/>
      <c r="GSM9" s="1396"/>
      <c r="GSN9" s="1465"/>
      <c r="GSO9" s="1465"/>
      <c r="GSP9" s="1396"/>
      <c r="GSQ9" s="1465"/>
      <c r="GSR9" s="1465"/>
      <c r="GSS9" s="1465"/>
      <c r="GST9" s="1465"/>
      <c r="GSU9" s="1465"/>
      <c r="GSV9" s="1396"/>
      <c r="GSW9" s="1452"/>
      <c r="GSX9" s="1467"/>
      <c r="GSY9" s="1454"/>
      <c r="GSZ9" s="1455"/>
      <c r="GTA9" s="1396"/>
      <c r="GTB9" s="1456"/>
      <c r="GTC9" s="1457"/>
      <c r="GTD9" s="1458"/>
      <c r="GTE9" s="1455"/>
      <c r="GTF9" s="1459"/>
      <c r="GTG9" s="643"/>
      <c r="GTH9" s="1381"/>
      <c r="GTI9" s="591"/>
      <c r="GTJ9" s="1392"/>
      <c r="GTK9" s="943"/>
      <c r="GTL9" s="1242"/>
      <c r="GTM9" s="1241"/>
      <c r="GTN9" s="594"/>
      <c r="GTO9" s="1191"/>
      <c r="GTP9" s="643"/>
      <c r="GTQ9" s="1460"/>
      <c r="GTR9" s="1396"/>
      <c r="GTS9" s="1396"/>
      <c r="GTT9" s="1468"/>
      <c r="GTU9" s="1468"/>
      <c r="GTV9" s="1396"/>
      <c r="GTW9" s="1462"/>
      <c r="GTX9" s="1463"/>
      <c r="GTY9" s="1464"/>
      <c r="GTZ9" s="1396"/>
      <c r="GUA9" s="1396"/>
      <c r="GUB9" s="1396"/>
      <c r="GUC9" s="1465"/>
      <c r="GUD9" s="1465"/>
      <c r="GUE9" s="1396"/>
      <c r="GUF9" s="1465"/>
      <c r="GUG9" s="1465"/>
      <c r="GUH9" s="1465"/>
      <c r="GUI9" s="1465"/>
      <c r="GUJ9" s="1465"/>
      <c r="GUK9" s="1396"/>
      <c r="GUL9" s="1452"/>
      <c r="GUM9" s="1467"/>
      <c r="GUN9" s="1454"/>
      <c r="GUO9" s="1455"/>
      <c r="GUP9" s="1396"/>
      <c r="GUQ9" s="1456"/>
      <c r="GUR9" s="1457"/>
      <c r="GUS9" s="1458"/>
      <c r="GUT9" s="1455"/>
      <c r="GUU9" s="1459"/>
      <c r="GUV9" s="643"/>
      <c r="GUW9" s="1381"/>
      <c r="GUX9" s="591"/>
      <c r="GUY9" s="1392"/>
      <c r="GUZ9" s="943"/>
      <c r="GVA9" s="1242"/>
      <c r="GVB9" s="1241"/>
      <c r="GVC9" s="594"/>
      <c r="GVD9" s="1191"/>
      <c r="GVE9" s="643"/>
      <c r="GVF9" s="1460"/>
      <c r="GVG9" s="1396"/>
      <c r="GVH9" s="1396"/>
      <c r="GVI9" s="1468"/>
      <c r="GVJ9" s="1468"/>
      <c r="GVK9" s="1396"/>
      <c r="GVL9" s="1462"/>
      <c r="GVM9" s="1463"/>
      <c r="GVN9" s="1464"/>
      <c r="GVO9" s="1396"/>
      <c r="GVP9" s="1396"/>
      <c r="GVQ9" s="1396"/>
      <c r="GVR9" s="1465"/>
      <c r="GVS9" s="1465"/>
      <c r="GVT9" s="1396"/>
      <c r="GVU9" s="1465"/>
      <c r="GVV9" s="1465"/>
      <c r="GVW9" s="1465"/>
      <c r="GVX9" s="1465"/>
      <c r="GVY9" s="1465"/>
      <c r="GVZ9" s="1396"/>
      <c r="GWA9" s="1452"/>
      <c r="GWB9" s="1467"/>
      <c r="GWC9" s="1454"/>
      <c r="GWD9" s="1455"/>
      <c r="GWE9" s="1396"/>
      <c r="GWF9" s="1456"/>
      <c r="GWG9" s="1457"/>
      <c r="GWH9" s="1458"/>
      <c r="GWI9" s="1455"/>
      <c r="GWJ9" s="1459"/>
      <c r="GWK9" s="643"/>
      <c r="GWL9" s="1381"/>
      <c r="GWM9" s="591"/>
      <c r="GWN9" s="1392"/>
      <c r="GWO9" s="943"/>
      <c r="GWP9" s="1242"/>
      <c r="GWQ9" s="1241"/>
      <c r="GWR9" s="594"/>
      <c r="GWS9" s="1191"/>
      <c r="GWT9" s="643"/>
      <c r="GWU9" s="1460"/>
      <c r="GWV9" s="1396"/>
      <c r="GWW9" s="1396"/>
      <c r="GWX9" s="1468"/>
      <c r="GWY9" s="1468"/>
      <c r="GWZ9" s="1396"/>
      <c r="GXA9" s="1462"/>
      <c r="GXB9" s="1463"/>
      <c r="GXC9" s="1464"/>
      <c r="GXD9" s="1396"/>
      <c r="GXE9" s="1396"/>
      <c r="GXF9" s="1396"/>
      <c r="GXG9" s="1465"/>
      <c r="GXH9" s="1465"/>
      <c r="GXI9" s="1396"/>
      <c r="GXJ9" s="1465"/>
      <c r="GXK9" s="1465"/>
      <c r="GXL9" s="1465"/>
      <c r="GXM9" s="1465"/>
      <c r="GXN9" s="1465"/>
      <c r="GXO9" s="1396"/>
      <c r="GXP9" s="1452"/>
      <c r="GXQ9" s="1467"/>
      <c r="GXR9" s="1454"/>
      <c r="GXS9" s="1455"/>
      <c r="GXT9" s="1396"/>
      <c r="GXU9" s="1456"/>
      <c r="GXV9" s="1457"/>
      <c r="GXW9" s="1458"/>
      <c r="GXX9" s="1455"/>
      <c r="GXY9" s="1459"/>
      <c r="GXZ9" s="643"/>
      <c r="GYA9" s="1381"/>
      <c r="GYB9" s="591"/>
      <c r="GYC9" s="1392"/>
      <c r="GYD9" s="943"/>
      <c r="GYE9" s="1242"/>
      <c r="GYF9" s="1241"/>
      <c r="GYG9" s="594"/>
      <c r="GYH9" s="1191"/>
      <c r="GYI9" s="643"/>
      <c r="GYJ9" s="1460"/>
      <c r="GYK9" s="1396"/>
      <c r="GYL9" s="1396"/>
      <c r="GYM9" s="1468"/>
      <c r="GYN9" s="1468"/>
      <c r="GYO9" s="1396"/>
      <c r="GYP9" s="1462"/>
      <c r="GYQ9" s="1463"/>
      <c r="GYR9" s="1464"/>
      <c r="GYS9" s="1396"/>
      <c r="GYT9" s="1396"/>
      <c r="GYU9" s="1396"/>
      <c r="GYV9" s="1465"/>
      <c r="GYW9" s="1465"/>
      <c r="GYX9" s="1396"/>
      <c r="GYY9" s="1465"/>
      <c r="GYZ9" s="1465"/>
      <c r="GZA9" s="1465"/>
      <c r="GZB9" s="1465"/>
      <c r="GZC9" s="1465"/>
      <c r="GZD9" s="1396"/>
      <c r="GZE9" s="1452"/>
      <c r="GZF9" s="1467"/>
      <c r="GZG9" s="1454"/>
      <c r="GZH9" s="1455"/>
      <c r="GZI9" s="1396"/>
      <c r="GZJ9" s="1456"/>
      <c r="GZK9" s="1457"/>
      <c r="GZL9" s="1458"/>
      <c r="GZM9" s="1455"/>
      <c r="GZN9" s="1459"/>
      <c r="GZO9" s="643"/>
      <c r="GZP9" s="1381"/>
      <c r="GZQ9" s="591"/>
      <c r="GZR9" s="1392"/>
      <c r="GZS9" s="943"/>
      <c r="GZT9" s="1242"/>
      <c r="GZU9" s="1241"/>
      <c r="GZV9" s="594"/>
      <c r="GZW9" s="1191"/>
      <c r="GZX9" s="643"/>
      <c r="GZY9" s="1460"/>
      <c r="GZZ9" s="1396"/>
      <c r="HAA9" s="1396"/>
      <c r="HAB9" s="1468"/>
      <c r="HAC9" s="1468"/>
      <c r="HAD9" s="1396"/>
      <c r="HAE9" s="1462"/>
      <c r="HAF9" s="1463"/>
      <c r="HAG9" s="1464"/>
      <c r="HAH9" s="1396"/>
      <c r="HAI9" s="1396"/>
      <c r="HAJ9" s="1396"/>
      <c r="HAK9" s="1465"/>
      <c r="HAL9" s="1465"/>
      <c r="HAM9" s="1396"/>
      <c r="HAN9" s="1465"/>
      <c r="HAO9" s="1465"/>
      <c r="HAP9" s="1465"/>
      <c r="HAQ9" s="1465"/>
      <c r="HAR9" s="1465"/>
      <c r="HAS9" s="1396"/>
      <c r="HAT9" s="1452"/>
      <c r="HAU9" s="1467"/>
      <c r="HAV9" s="1454"/>
      <c r="HAW9" s="1455"/>
      <c r="HAX9" s="1396"/>
      <c r="HAY9" s="1456"/>
      <c r="HAZ9" s="1457"/>
      <c r="HBA9" s="1458"/>
      <c r="HBB9" s="1455"/>
      <c r="HBC9" s="1459"/>
      <c r="HBD9" s="643"/>
      <c r="HBE9" s="1381"/>
      <c r="HBF9" s="591"/>
      <c r="HBG9" s="1392"/>
      <c r="HBH9" s="943"/>
      <c r="HBI9" s="1242"/>
      <c r="HBJ9" s="1241"/>
      <c r="HBK9" s="594"/>
      <c r="HBL9" s="1191"/>
      <c r="HBM9" s="643"/>
      <c r="HBN9" s="1460"/>
      <c r="HBO9" s="1396"/>
      <c r="HBP9" s="1396"/>
      <c r="HBQ9" s="1468"/>
      <c r="HBR9" s="1468"/>
      <c r="HBS9" s="1396"/>
      <c r="HBT9" s="1462"/>
      <c r="HBU9" s="1463"/>
      <c r="HBV9" s="1464"/>
      <c r="HBW9" s="1396"/>
      <c r="HBX9" s="1396"/>
      <c r="HBY9" s="1396"/>
      <c r="HBZ9" s="1465"/>
      <c r="HCA9" s="1465"/>
      <c r="HCB9" s="1396"/>
      <c r="HCC9" s="1465"/>
      <c r="HCD9" s="1465"/>
      <c r="HCE9" s="1465"/>
      <c r="HCF9" s="1465"/>
      <c r="HCG9" s="1465"/>
      <c r="HCH9" s="1396"/>
      <c r="HCI9" s="1452"/>
      <c r="HCJ9" s="1467"/>
      <c r="HCK9" s="1454"/>
      <c r="HCL9" s="1455"/>
      <c r="HCM9" s="1396"/>
      <c r="HCN9" s="1456"/>
      <c r="HCO9" s="1457"/>
      <c r="HCP9" s="1458"/>
      <c r="HCQ9" s="1455"/>
      <c r="HCR9" s="1459"/>
      <c r="HCS9" s="643"/>
      <c r="HCT9" s="1381"/>
      <c r="HCU9" s="591"/>
      <c r="HCV9" s="1392"/>
      <c r="HCW9" s="943"/>
      <c r="HCX9" s="1242"/>
      <c r="HCY9" s="1241"/>
      <c r="HCZ9" s="594"/>
      <c r="HDA9" s="1191"/>
      <c r="HDB9" s="643"/>
      <c r="HDC9" s="1460"/>
      <c r="HDD9" s="1396"/>
      <c r="HDE9" s="1396"/>
      <c r="HDF9" s="1468"/>
      <c r="HDG9" s="1468"/>
      <c r="HDH9" s="1396"/>
      <c r="HDI9" s="1462"/>
      <c r="HDJ9" s="1463"/>
      <c r="HDK9" s="1464"/>
      <c r="HDL9" s="1396"/>
      <c r="HDM9" s="1396"/>
      <c r="HDN9" s="1396"/>
      <c r="HDO9" s="1465"/>
      <c r="HDP9" s="1465"/>
      <c r="HDQ9" s="1396"/>
      <c r="HDR9" s="1465"/>
      <c r="HDS9" s="1465"/>
      <c r="HDT9" s="1465"/>
      <c r="HDU9" s="1465"/>
      <c r="HDV9" s="1465"/>
      <c r="HDW9" s="1396"/>
      <c r="HDX9" s="1452"/>
      <c r="HDY9" s="1467"/>
      <c r="HDZ9" s="1454"/>
      <c r="HEA9" s="1455"/>
      <c r="HEB9" s="1396"/>
      <c r="HEC9" s="1456"/>
      <c r="HED9" s="1457"/>
      <c r="HEE9" s="1458"/>
      <c r="HEF9" s="1455"/>
      <c r="HEG9" s="1459"/>
      <c r="HEH9" s="643"/>
      <c r="HEI9" s="1381"/>
      <c r="HEJ9" s="591"/>
      <c r="HEK9" s="1392"/>
      <c r="HEL9" s="943"/>
      <c r="HEM9" s="1242"/>
      <c r="HEN9" s="1241"/>
      <c r="HEO9" s="594"/>
      <c r="HEP9" s="1191"/>
      <c r="HEQ9" s="643"/>
      <c r="HER9" s="1460"/>
      <c r="HES9" s="1396"/>
      <c r="HET9" s="1396"/>
      <c r="HEU9" s="1468"/>
      <c r="HEV9" s="1468"/>
      <c r="HEW9" s="1396"/>
      <c r="HEX9" s="1462"/>
      <c r="HEY9" s="1463"/>
      <c r="HEZ9" s="1464"/>
      <c r="HFA9" s="1396"/>
      <c r="HFB9" s="1396"/>
      <c r="HFC9" s="1396"/>
      <c r="HFD9" s="1465"/>
      <c r="HFE9" s="1465"/>
      <c r="HFF9" s="1396"/>
      <c r="HFG9" s="1465"/>
      <c r="HFH9" s="1465"/>
      <c r="HFI9" s="1465"/>
      <c r="HFJ9" s="1465"/>
      <c r="HFK9" s="1465"/>
      <c r="HFL9" s="1396"/>
      <c r="HFM9" s="1452"/>
      <c r="HFN9" s="1467"/>
      <c r="HFO9" s="1454"/>
      <c r="HFP9" s="1455"/>
      <c r="HFQ9" s="1396"/>
      <c r="HFR9" s="1456"/>
      <c r="HFS9" s="1457"/>
      <c r="HFT9" s="1458"/>
      <c r="HFU9" s="1455"/>
      <c r="HFV9" s="1459"/>
      <c r="HFW9" s="643"/>
      <c r="HFX9" s="1381"/>
      <c r="HFY9" s="591"/>
      <c r="HFZ9" s="1392"/>
      <c r="HGA9" s="943"/>
      <c r="HGB9" s="1242"/>
      <c r="HGC9" s="1241"/>
      <c r="HGD9" s="594"/>
      <c r="HGE9" s="1191"/>
      <c r="HGF9" s="643"/>
      <c r="HGG9" s="1460"/>
      <c r="HGH9" s="1396"/>
      <c r="HGI9" s="1396"/>
      <c r="HGJ9" s="1468"/>
      <c r="HGK9" s="1468"/>
      <c r="HGL9" s="1396"/>
      <c r="HGM9" s="1462"/>
      <c r="HGN9" s="1463"/>
      <c r="HGO9" s="1464"/>
      <c r="HGP9" s="1396"/>
      <c r="HGQ9" s="1396"/>
      <c r="HGR9" s="1396"/>
      <c r="HGS9" s="1465"/>
      <c r="HGT9" s="1465"/>
      <c r="HGU9" s="1396"/>
      <c r="HGV9" s="1465"/>
      <c r="HGW9" s="1465"/>
      <c r="HGX9" s="1465"/>
      <c r="HGY9" s="1465"/>
      <c r="HGZ9" s="1465"/>
      <c r="HHA9" s="1396"/>
      <c r="HHB9" s="1452"/>
      <c r="HHC9" s="1467"/>
      <c r="HHD9" s="1454"/>
      <c r="HHE9" s="1455"/>
      <c r="HHF9" s="1396"/>
      <c r="HHG9" s="1456"/>
      <c r="HHH9" s="1457"/>
      <c r="HHI9" s="1458"/>
      <c r="HHJ9" s="1455"/>
      <c r="HHK9" s="1459"/>
      <c r="HHL9" s="643"/>
      <c r="HHM9" s="1381"/>
      <c r="HHN9" s="591"/>
      <c r="HHO9" s="1392"/>
      <c r="HHP9" s="943"/>
      <c r="HHQ9" s="1242"/>
      <c r="HHR9" s="1241"/>
      <c r="HHS9" s="594"/>
      <c r="HHT9" s="1191"/>
      <c r="HHU9" s="643"/>
      <c r="HHV9" s="1460"/>
      <c r="HHW9" s="1396"/>
      <c r="HHX9" s="1396"/>
      <c r="HHY9" s="1468"/>
      <c r="HHZ9" s="1468"/>
      <c r="HIA9" s="1396"/>
      <c r="HIB9" s="1462"/>
      <c r="HIC9" s="1463"/>
      <c r="HID9" s="1464"/>
      <c r="HIE9" s="1396"/>
      <c r="HIF9" s="1396"/>
      <c r="HIG9" s="1396"/>
      <c r="HIH9" s="1465"/>
      <c r="HII9" s="1465"/>
      <c r="HIJ9" s="1396"/>
      <c r="HIK9" s="1465"/>
      <c r="HIL9" s="1465"/>
      <c r="HIM9" s="1465"/>
      <c r="HIN9" s="1465"/>
      <c r="HIO9" s="1465"/>
      <c r="HIP9" s="1396"/>
      <c r="HIQ9" s="1452"/>
      <c r="HIR9" s="1467"/>
      <c r="HIS9" s="1454"/>
      <c r="HIT9" s="1455"/>
      <c r="HIU9" s="1396"/>
      <c r="HIV9" s="1456"/>
      <c r="HIW9" s="1457"/>
      <c r="HIX9" s="1458"/>
      <c r="HIY9" s="1455"/>
      <c r="HIZ9" s="1459"/>
      <c r="HJA9" s="643"/>
      <c r="HJB9" s="1381"/>
      <c r="HJC9" s="591"/>
      <c r="HJD9" s="1392"/>
      <c r="HJE9" s="943"/>
      <c r="HJF9" s="1242"/>
      <c r="HJG9" s="1241"/>
      <c r="HJH9" s="594"/>
      <c r="HJI9" s="1191"/>
      <c r="HJJ9" s="643"/>
      <c r="HJK9" s="1460"/>
      <c r="HJL9" s="1396"/>
      <c r="HJM9" s="1396"/>
      <c r="HJN9" s="1468"/>
      <c r="HJO9" s="1468"/>
      <c r="HJP9" s="1396"/>
      <c r="HJQ9" s="1462"/>
      <c r="HJR9" s="1463"/>
      <c r="HJS9" s="1464"/>
      <c r="HJT9" s="1396"/>
      <c r="HJU9" s="1396"/>
      <c r="HJV9" s="1396"/>
      <c r="HJW9" s="1465"/>
      <c r="HJX9" s="1465"/>
      <c r="HJY9" s="1396"/>
      <c r="HJZ9" s="1465"/>
      <c r="HKA9" s="1465"/>
      <c r="HKB9" s="1465"/>
      <c r="HKC9" s="1465"/>
      <c r="HKD9" s="1465"/>
      <c r="HKE9" s="1396"/>
      <c r="HKF9" s="1452"/>
      <c r="HKG9" s="1467"/>
      <c r="HKH9" s="1454"/>
      <c r="HKI9" s="1455"/>
      <c r="HKJ9" s="1396"/>
      <c r="HKK9" s="1456"/>
      <c r="HKL9" s="1457"/>
      <c r="HKM9" s="1458"/>
      <c r="HKN9" s="1455"/>
      <c r="HKO9" s="1459"/>
      <c r="HKP9" s="643"/>
      <c r="HKQ9" s="1381"/>
      <c r="HKR9" s="591"/>
      <c r="HKS9" s="1392"/>
      <c r="HKT9" s="943"/>
      <c r="HKU9" s="1242"/>
      <c r="HKV9" s="1241"/>
      <c r="HKW9" s="594"/>
      <c r="HKX9" s="1191"/>
      <c r="HKY9" s="643"/>
      <c r="HKZ9" s="1460"/>
      <c r="HLA9" s="1396"/>
      <c r="HLB9" s="1396"/>
      <c r="HLC9" s="1468"/>
      <c r="HLD9" s="1468"/>
      <c r="HLE9" s="1396"/>
      <c r="HLF9" s="1462"/>
      <c r="HLG9" s="1463"/>
      <c r="HLH9" s="1464"/>
      <c r="HLI9" s="1396"/>
      <c r="HLJ9" s="1396"/>
      <c r="HLK9" s="1396"/>
      <c r="HLL9" s="1465"/>
      <c r="HLM9" s="1465"/>
      <c r="HLN9" s="1396"/>
      <c r="HLO9" s="1465"/>
      <c r="HLP9" s="1465"/>
      <c r="HLQ9" s="1465"/>
      <c r="HLR9" s="1465"/>
      <c r="HLS9" s="1465"/>
      <c r="HLT9" s="1396"/>
      <c r="HLU9" s="1452"/>
      <c r="HLV9" s="1467"/>
      <c r="HLW9" s="1454"/>
      <c r="HLX9" s="1455"/>
      <c r="HLY9" s="1396"/>
      <c r="HLZ9" s="1456"/>
      <c r="HMA9" s="1457"/>
      <c r="HMB9" s="1458"/>
      <c r="HMC9" s="1455"/>
      <c r="HMD9" s="1459"/>
      <c r="HME9" s="643"/>
      <c r="HMF9" s="1381"/>
      <c r="HMG9" s="591"/>
      <c r="HMH9" s="1392"/>
      <c r="HMI9" s="943"/>
      <c r="HMJ9" s="1242"/>
      <c r="HMK9" s="1241"/>
      <c r="HML9" s="594"/>
      <c r="HMM9" s="1191"/>
      <c r="HMN9" s="643"/>
      <c r="HMO9" s="1460"/>
      <c r="HMP9" s="1396"/>
      <c r="HMQ9" s="1396"/>
      <c r="HMR9" s="1468"/>
      <c r="HMS9" s="1468"/>
      <c r="HMT9" s="1396"/>
      <c r="HMU9" s="1462"/>
      <c r="HMV9" s="1463"/>
      <c r="HMW9" s="1464"/>
      <c r="HMX9" s="1396"/>
      <c r="HMY9" s="1396"/>
      <c r="HMZ9" s="1396"/>
      <c r="HNA9" s="1465"/>
      <c r="HNB9" s="1465"/>
      <c r="HNC9" s="1396"/>
      <c r="HND9" s="1465"/>
      <c r="HNE9" s="1465"/>
      <c r="HNF9" s="1465"/>
      <c r="HNG9" s="1465"/>
      <c r="HNH9" s="1465"/>
      <c r="HNI9" s="1396"/>
      <c r="HNJ9" s="1452"/>
      <c r="HNK9" s="1467"/>
      <c r="HNL9" s="1454"/>
      <c r="HNM9" s="1455"/>
      <c r="HNN9" s="1396"/>
      <c r="HNO9" s="1456"/>
      <c r="HNP9" s="1457"/>
      <c r="HNQ9" s="1458"/>
      <c r="HNR9" s="1455"/>
      <c r="HNS9" s="1459"/>
      <c r="HNT9" s="643"/>
      <c r="HNU9" s="1381"/>
      <c r="HNV9" s="591"/>
      <c r="HNW9" s="1392"/>
      <c r="HNX9" s="943"/>
      <c r="HNY9" s="1242"/>
      <c r="HNZ9" s="1241"/>
      <c r="HOA9" s="594"/>
      <c r="HOB9" s="1191"/>
      <c r="HOC9" s="643"/>
      <c r="HOD9" s="1460"/>
      <c r="HOE9" s="1396"/>
      <c r="HOF9" s="1396"/>
      <c r="HOG9" s="1468"/>
      <c r="HOH9" s="1468"/>
      <c r="HOI9" s="1396"/>
      <c r="HOJ9" s="1462"/>
      <c r="HOK9" s="1463"/>
      <c r="HOL9" s="1464"/>
      <c r="HOM9" s="1396"/>
      <c r="HON9" s="1396"/>
      <c r="HOO9" s="1396"/>
      <c r="HOP9" s="1465"/>
      <c r="HOQ9" s="1465"/>
      <c r="HOR9" s="1396"/>
      <c r="HOS9" s="1465"/>
      <c r="HOT9" s="1465"/>
      <c r="HOU9" s="1465"/>
      <c r="HOV9" s="1465"/>
      <c r="HOW9" s="1465"/>
      <c r="HOX9" s="1396"/>
      <c r="HOY9" s="1452"/>
      <c r="HOZ9" s="1467"/>
      <c r="HPA9" s="1454"/>
      <c r="HPB9" s="1455"/>
      <c r="HPC9" s="1396"/>
      <c r="HPD9" s="1456"/>
      <c r="HPE9" s="1457"/>
      <c r="HPF9" s="1458"/>
      <c r="HPG9" s="1455"/>
      <c r="HPH9" s="1459"/>
      <c r="HPI9" s="643"/>
      <c r="HPJ9" s="1381"/>
      <c r="HPK9" s="591"/>
      <c r="HPL9" s="1392"/>
      <c r="HPM9" s="943"/>
      <c r="HPN9" s="1242"/>
      <c r="HPO9" s="1241"/>
      <c r="HPP9" s="594"/>
      <c r="HPQ9" s="1191"/>
      <c r="HPR9" s="643"/>
      <c r="HPS9" s="1460"/>
      <c r="HPT9" s="1396"/>
      <c r="HPU9" s="1396"/>
      <c r="HPV9" s="1468"/>
      <c r="HPW9" s="1468"/>
      <c r="HPX9" s="1396"/>
      <c r="HPY9" s="1462"/>
      <c r="HPZ9" s="1463"/>
      <c r="HQA9" s="1464"/>
      <c r="HQB9" s="1396"/>
      <c r="HQC9" s="1396"/>
      <c r="HQD9" s="1396"/>
      <c r="HQE9" s="1465"/>
      <c r="HQF9" s="1465"/>
      <c r="HQG9" s="1396"/>
      <c r="HQH9" s="1465"/>
      <c r="HQI9" s="1465"/>
      <c r="HQJ9" s="1465"/>
      <c r="HQK9" s="1465"/>
      <c r="HQL9" s="1465"/>
      <c r="HQM9" s="1396"/>
      <c r="HQN9" s="1452"/>
      <c r="HQO9" s="1467"/>
      <c r="HQP9" s="1454"/>
      <c r="HQQ9" s="1455"/>
      <c r="HQR9" s="1396"/>
      <c r="HQS9" s="1456"/>
      <c r="HQT9" s="1457"/>
      <c r="HQU9" s="1458"/>
      <c r="HQV9" s="1455"/>
      <c r="HQW9" s="1459"/>
      <c r="HQX9" s="643"/>
      <c r="HQY9" s="1381"/>
      <c r="HQZ9" s="591"/>
      <c r="HRA9" s="1392"/>
      <c r="HRB9" s="943"/>
      <c r="HRC9" s="1242"/>
      <c r="HRD9" s="1241"/>
      <c r="HRE9" s="594"/>
      <c r="HRF9" s="1191"/>
      <c r="HRG9" s="643"/>
      <c r="HRH9" s="1460"/>
      <c r="HRI9" s="1396"/>
      <c r="HRJ9" s="1396"/>
      <c r="HRK9" s="1468"/>
      <c r="HRL9" s="1468"/>
      <c r="HRM9" s="1396"/>
      <c r="HRN9" s="1462"/>
      <c r="HRO9" s="1463"/>
      <c r="HRP9" s="1464"/>
      <c r="HRQ9" s="1396"/>
      <c r="HRR9" s="1396"/>
      <c r="HRS9" s="1396"/>
      <c r="HRT9" s="1465"/>
      <c r="HRU9" s="1465"/>
      <c r="HRV9" s="1396"/>
      <c r="HRW9" s="1465"/>
      <c r="HRX9" s="1465"/>
      <c r="HRY9" s="1465"/>
      <c r="HRZ9" s="1465"/>
      <c r="HSA9" s="1465"/>
      <c r="HSB9" s="1396"/>
      <c r="HSC9" s="1452"/>
      <c r="HSD9" s="1467"/>
      <c r="HSE9" s="1454"/>
      <c r="HSF9" s="1455"/>
      <c r="HSG9" s="1396"/>
      <c r="HSH9" s="1456"/>
      <c r="HSI9" s="1457"/>
      <c r="HSJ9" s="1458"/>
      <c r="HSK9" s="1455"/>
      <c r="HSL9" s="1459"/>
      <c r="HSM9" s="643"/>
      <c r="HSN9" s="1381"/>
      <c r="HSO9" s="591"/>
      <c r="HSP9" s="1392"/>
      <c r="HSQ9" s="943"/>
      <c r="HSR9" s="1242"/>
      <c r="HSS9" s="1241"/>
      <c r="HST9" s="594"/>
      <c r="HSU9" s="1191"/>
      <c r="HSV9" s="643"/>
      <c r="HSW9" s="1460"/>
      <c r="HSX9" s="1396"/>
      <c r="HSY9" s="1396"/>
      <c r="HSZ9" s="1468"/>
      <c r="HTA9" s="1468"/>
      <c r="HTB9" s="1396"/>
      <c r="HTC9" s="1462"/>
      <c r="HTD9" s="1463"/>
      <c r="HTE9" s="1464"/>
      <c r="HTF9" s="1396"/>
      <c r="HTG9" s="1396"/>
      <c r="HTH9" s="1396"/>
      <c r="HTI9" s="1465"/>
      <c r="HTJ9" s="1465"/>
      <c r="HTK9" s="1396"/>
      <c r="HTL9" s="1465"/>
      <c r="HTM9" s="1465"/>
      <c r="HTN9" s="1465"/>
      <c r="HTO9" s="1465"/>
      <c r="HTP9" s="1465"/>
      <c r="HTQ9" s="1396"/>
      <c r="HTR9" s="1452"/>
      <c r="HTS9" s="1467"/>
      <c r="HTT9" s="1454"/>
      <c r="HTU9" s="1455"/>
      <c r="HTV9" s="1396"/>
      <c r="HTW9" s="1456"/>
      <c r="HTX9" s="1457"/>
      <c r="HTY9" s="1458"/>
      <c r="HTZ9" s="1455"/>
      <c r="HUA9" s="1459"/>
      <c r="HUB9" s="643"/>
      <c r="HUC9" s="1381"/>
      <c r="HUD9" s="591"/>
      <c r="HUE9" s="1392"/>
      <c r="HUF9" s="943"/>
      <c r="HUG9" s="1242"/>
      <c r="HUH9" s="1241"/>
      <c r="HUI9" s="594"/>
      <c r="HUJ9" s="1191"/>
      <c r="HUK9" s="643"/>
      <c r="HUL9" s="1460"/>
      <c r="HUM9" s="1396"/>
      <c r="HUN9" s="1396"/>
      <c r="HUO9" s="1468"/>
      <c r="HUP9" s="1468"/>
      <c r="HUQ9" s="1396"/>
      <c r="HUR9" s="1462"/>
      <c r="HUS9" s="1463"/>
      <c r="HUT9" s="1464"/>
      <c r="HUU9" s="1396"/>
      <c r="HUV9" s="1396"/>
      <c r="HUW9" s="1396"/>
      <c r="HUX9" s="1465"/>
      <c r="HUY9" s="1465"/>
      <c r="HUZ9" s="1396"/>
      <c r="HVA9" s="1465"/>
      <c r="HVB9" s="1465"/>
      <c r="HVC9" s="1465"/>
      <c r="HVD9" s="1465"/>
      <c r="HVE9" s="1465"/>
      <c r="HVF9" s="1396"/>
      <c r="HVG9" s="1452"/>
      <c r="HVH9" s="1467"/>
      <c r="HVI9" s="1454"/>
      <c r="HVJ9" s="1455"/>
      <c r="HVK9" s="1396"/>
      <c r="HVL9" s="1456"/>
      <c r="HVM9" s="1457"/>
      <c r="HVN9" s="1458"/>
      <c r="HVO9" s="1455"/>
      <c r="HVP9" s="1459"/>
      <c r="HVQ9" s="643"/>
      <c r="HVR9" s="1381"/>
      <c r="HVS9" s="591"/>
      <c r="HVT9" s="1392"/>
      <c r="HVU9" s="943"/>
      <c r="HVV9" s="1242"/>
      <c r="HVW9" s="1241"/>
      <c r="HVX9" s="594"/>
      <c r="HVY9" s="1191"/>
      <c r="HVZ9" s="643"/>
      <c r="HWA9" s="1460"/>
      <c r="HWB9" s="1396"/>
      <c r="HWC9" s="1396"/>
      <c r="HWD9" s="1468"/>
      <c r="HWE9" s="1468"/>
      <c r="HWF9" s="1396"/>
      <c r="HWG9" s="1462"/>
      <c r="HWH9" s="1463"/>
      <c r="HWI9" s="1464"/>
      <c r="HWJ9" s="1396"/>
      <c r="HWK9" s="1396"/>
      <c r="HWL9" s="1396"/>
      <c r="HWM9" s="1465"/>
      <c r="HWN9" s="1465"/>
      <c r="HWO9" s="1396"/>
      <c r="HWP9" s="1465"/>
      <c r="HWQ9" s="1465"/>
      <c r="HWR9" s="1465"/>
      <c r="HWS9" s="1465"/>
      <c r="HWT9" s="1465"/>
      <c r="HWU9" s="1396"/>
      <c r="HWV9" s="1452"/>
      <c r="HWW9" s="1467"/>
      <c r="HWX9" s="1454"/>
      <c r="HWY9" s="1455"/>
      <c r="HWZ9" s="1396"/>
      <c r="HXA9" s="1456"/>
      <c r="HXB9" s="1457"/>
      <c r="HXC9" s="1458"/>
      <c r="HXD9" s="1455"/>
      <c r="HXE9" s="1459"/>
      <c r="HXF9" s="643"/>
      <c r="HXG9" s="1381"/>
      <c r="HXH9" s="591"/>
      <c r="HXI9" s="1392"/>
      <c r="HXJ9" s="943"/>
      <c r="HXK9" s="1242"/>
      <c r="HXL9" s="1241"/>
      <c r="HXM9" s="594"/>
      <c r="HXN9" s="1191"/>
      <c r="HXO9" s="643"/>
      <c r="HXP9" s="1460"/>
      <c r="HXQ9" s="1396"/>
      <c r="HXR9" s="1396"/>
      <c r="HXS9" s="1468"/>
      <c r="HXT9" s="1468"/>
      <c r="HXU9" s="1396"/>
      <c r="HXV9" s="1462"/>
      <c r="HXW9" s="1463"/>
      <c r="HXX9" s="1464"/>
      <c r="HXY9" s="1396"/>
      <c r="HXZ9" s="1396"/>
      <c r="HYA9" s="1396"/>
      <c r="HYB9" s="1465"/>
      <c r="HYC9" s="1465"/>
      <c r="HYD9" s="1396"/>
      <c r="HYE9" s="1465"/>
      <c r="HYF9" s="1465"/>
      <c r="HYG9" s="1465"/>
      <c r="HYH9" s="1465"/>
      <c r="HYI9" s="1465"/>
      <c r="HYJ9" s="1396"/>
      <c r="HYK9" s="1452"/>
      <c r="HYL9" s="1467"/>
      <c r="HYM9" s="1454"/>
      <c r="HYN9" s="1455"/>
      <c r="HYO9" s="1396"/>
      <c r="HYP9" s="1456"/>
      <c r="HYQ9" s="1457"/>
      <c r="HYR9" s="1458"/>
      <c r="HYS9" s="1455"/>
      <c r="HYT9" s="1459"/>
      <c r="HYU9" s="643"/>
      <c r="HYV9" s="1381"/>
      <c r="HYW9" s="591"/>
      <c r="HYX9" s="1392"/>
      <c r="HYY9" s="943"/>
      <c r="HYZ9" s="1242"/>
      <c r="HZA9" s="1241"/>
      <c r="HZB9" s="594"/>
      <c r="HZC9" s="1191"/>
      <c r="HZD9" s="643"/>
      <c r="HZE9" s="1460"/>
      <c r="HZF9" s="1396"/>
      <c r="HZG9" s="1396"/>
      <c r="HZH9" s="1468"/>
      <c r="HZI9" s="1468"/>
      <c r="HZJ9" s="1396"/>
      <c r="HZK9" s="1462"/>
      <c r="HZL9" s="1463"/>
      <c r="HZM9" s="1464"/>
      <c r="HZN9" s="1396"/>
      <c r="HZO9" s="1396"/>
      <c r="HZP9" s="1396"/>
      <c r="HZQ9" s="1465"/>
      <c r="HZR9" s="1465"/>
      <c r="HZS9" s="1396"/>
      <c r="HZT9" s="1465"/>
      <c r="HZU9" s="1465"/>
      <c r="HZV9" s="1465"/>
      <c r="HZW9" s="1465"/>
      <c r="HZX9" s="1465"/>
      <c r="HZY9" s="1396"/>
      <c r="HZZ9" s="1452"/>
      <c r="IAA9" s="1467"/>
      <c r="IAB9" s="1454"/>
      <c r="IAC9" s="1455"/>
      <c r="IAD9" s="1396"/>
      <c r="IAE9" s="1456"/>
      <c r="IAF9" s="1457"/>
      <c r="IAG9" s="1458"/>
      <c r="IAH9" s="1455"/>
      <c r="IAI9" s="1459"/>
      <c r="IAJ9" s="643"/>
      <c r="IAK9" s="1381"/>
      <c r="IAL9" s="591"/>
      <c r="IAM9" s="1392"/>
      <c r="IAN9" s="943"/>
      <c r="IAO9" s="1242"/>
      <c r="IAP9" s="1241"/>
      <c r="IAQ9" s="594"/>
      <c r="IAR9" s="1191"/>
      <c r="IAS9" s="643"/>
      <c r="IAT9" s="1460"/>
      <c r="IAU9" s="1396"/>
      <c r="IAV9" s="1396"/>
      <c r="IAW9" s="1468"/>
      <c r="IAX9" s="1468"/>
      <c r="IAY9" s="1396"/>
      <c r="IAZ9" s="1462"/>
      <c r="IBA9" s="1463"/>
      <c r="IBB9" s="1464"/>
      <c r="IBC9" s="1396"/>
      <c r="IBD9" s="1396"/>
      <c r="IBE9" s="1396"/>
      <c r="IBF9" s="1465"/>
      <c r="IBG9" s="1465"/>
      <c r="IBH9" s="1396"/>
      <c r="IBI9" s="1465"/>
      <c r="IBJ9" s="1465"/>
      <c r="IBK9" s="1465"/>
      <c r="IBL9" s="1465"/>
      <c r="IBM9" s="1465"/>
      <c r="IBN9" s="1396"/>
      <c r="IBO9" s="1452"/>
      <c r="IBP9" s="1467"/>
      <c r="IBQ9" s="1454"/>
      <c r="IBR9" s="1455"/>
      <c r="IBS9" s="1396"/>
      <c r="IBT9" s="1456"/>
      <c r="IBU9" s="1457"/>
      <c r="IBV9" s="1458"/>
      <c r="IBW9" s="1455"/>
      <c r="IBX9" s="1459"/>
      <c r="IBY9" s="643"/>
      <c r="IBZ9" s="1381"/>
      <c r="ICA9" s="591"/>
      <c r="ICB9" s="1392"/>
      <c r="ICC9" s="943"/>
      <c r="ICD9" s="1242"/>
      <c r="ICE9" s="1241"/>
      <c r="ICF9" s="594"/>
      <c r="ICG9" s="1191"/>
      <c r="ICH9" s="643"/>
      <c r="ICI9" s="1460"/>
      <c r="ICJ9" s="1396"/>
      <c r="ICK9" s="1396"/>
      <c r="ICL9" s="1468"/>
      <c r="ICM9" s="1468"/>
      <c r="ICN9" s="1396"/>
      <c r="ICO9" s="1462"/>
      <c r="ICP9" s="1463"/>
      <c r="ICQ9" s="1464"/>
      <c r="ICR9" s="1396"/>
      <c r="ICS9" s="1396"/>
      <c r="ICT9" s="1396"/>
      <c r="ICU9" s="1465"/>
      <c r="ICV9" s="1465"/>
      <c r="ICW9" s="1396"/>
      <c r="ICX9" s="1465"/>
      <c r="ICY9" s="1465"/>
      <c r="ICZ9" s="1465"/>
      <c r="IDA9" s="1465"/>
      <c r="IDB9" s="1465"/>
      <c r="IDC9" s="1396"/>
      <c r="IDD9" s="1452"/>
      <c r="IDE9" s="1467"/>
      <c r="IDF9" s="1454"/>
      <c r="IDG9" s="1455"/>
      <c r="IDH9" s="1396"/>
      <c r="IDI9" s="1456"/>
      <c r="IDJ9" s="1457"/>
      <c r="IDK9" s="1458"/>
      <c r="IDL9" s="1455"/>
      <c r="IDM9" s="1459"/>
      <c r="IDN9" s="643"/>
      <c r="IDO9" s="1381"/>
      <c r="IDP9" s="591"/>
      <c r="IDQ9" s="1392"/>
      <c r="IDR9" s="943"/>
      <c r="IDS9" s="1242"/>
      <c r="IDT9" s="1241"/>
      <c r="IDU9" s="594"/>
      <c r="IDV9" s="1191"/>
      <c r="IDW9" s="643"/>
      <c r="IDX9" s="1460"/>
      <c r="IDY9" s="1396"/>
      <c r="IDZ9" s="1396"/>
      <c r="IEA9" s="1468"/>
      <c r="IEB9" s="1468"/>
      <c r="IEC9" s="1396"/>
      <c r="IED9" s="1462"/>
      <c r="IEE9" s="1463"/>
      <c r="IEF9" s="1464"/>
      <c r="IEG9" s="1396"/>
      <c r="IEH9" s="1396"/>
      <c r="IEI9" s="1396"/>
      <c r="IEJ9" s="1465"/>
      <c r="IEK9" s="1465"/>
      <c r="IEL9" s="1396"/>
      <c r="IEM9" s="1465"/>
      <c r="IEN9" s="1465"/>
      <c r="IEO9" s="1465"/>
      <c r="IEP9" s="1465"/>
      <c r="IEQ9" s="1465"/>
      <c r="IER9" s="1396"/>
      <c r="IES9" s="1452"/>
      <c r="IET9" s="1467"/>
      <c r="IEU9" s="1454"/>
      <c r="IEV9" s="1455"/>
      <c r="IEW9" s="1396"/>
      <c r="IEX9" s="1456"/>
      <c r="IEY9" s="1457"/>
      <c r="IEZ9" s="1458"/>
      <c r="IFA9" s="1455"/>
      <c r="IFB9" s="1459"/>
      <c r="IFC9" s="643"/>
      <c r="IFD9" s="1381"/>
      <c r="IFE9" s="591"/>
      <c r="IFF9" s="1392"/>
      <c r="IFG9" s="943"/>
      <c r="IFH9" s="1242"/>
      <c r="IFI9" s="1241"/>
      <c r="IFJ9" s="594"/>
      <c r="IFK9" s="1191"/>
      <c r="IFL9" s="643"/>
      <c r="IFM9" s="1460"/>
      <c r="IFN9" s="1396"/>
      <c r="IFO9" s="1396"/>
      <c r="IFP9" s="1468"/>
      <c r="IFQ9" s="1468"/>
      <c r="IFR9" s="1396"/>
      <c r="IFS9" s="1462"/>
      <c r="IFT9" s="1463"/>
      <c r="IFU9" s="1464"/>
      <c r="IFV9" s="1396"/>
      <c r="IFW9" s="1396"/>
      <c r="IFX9" s="1396"/>
      <c r="IFY9" s="1465"/>
      <c r="IFZ9" s="1465"/>
      <c r="IGA9" s="1396"/>
      <c r="IGB9" s="1465"/>
      <c r="IGC9" s="1465"/>
      <c r="IGD9" s="1465"/>
      <c r="IGE9" s="1465"/>
      <c r="IGF9" s="1465"/>
      <c r="IGG9" s="1396"/>
      <c r="IGH9" s="1452"/>
      <c r="IGI9" s="1467"/>
      <c r="IGJ9" s="1454"/>
      <c r="IGK9" s="1455"/>
      <c r="IGL9" s="1396"/>
      <c r="IGM9" s="1456"/>
      <c r="IGN9" s="1457"/>
      <c r="IGO9" s="1458"/>
      <c r="IGP9" s="1455"/>
      <c r="IGQ9" s="1459"/>
      <c r="IGR9" s="643"/>
      <c r="IGS9" s="1381"/>
      <c r="IGT9" s="591"/>
      <c r="IGU9" s="1392"/>
      <c r="IGV9" s="943"/>
      <c r="IGW9" s="1242"/>
      <c r="IGX9" s="1241"/>
      <c r="IGY9" s="594"/>
      <c r="IGZ9" s="1191"/>
      <c r="IHA9" s="643"/>
      <c r="IHB9" s="1460"/>
      <c r="IHC9" s="1396"/>
      <c r="IHD9" s="1396"/>
      <c r="IHE9" s="1468"/>
      <c r="IHF9" s="1468"/>
      <c r="IHG9" s="1396"/>
      <c r="IHH9" s="1462"/>
      <c r="IHI9" s="1463"/>
      <c r="IHJ9" s="1464"/>
      <c r="IHK9" s="1396"/>
      <c r="IHL9" s="1396"/>
      <c r="IHM9" s="1396"/>
      <c r="IHN9" s="1465"/>
      <c r="IHO9" s="1465"/>
      <c r="IHP9" s="1396"/>
      <c r="IHQ9" s="1465"/>
      <c r="IHR9" s="1465"/>
      <c r="IHS9" s="1465"/>
      <c r="IHT9" s="1465"/>
      <c r="IHU9" s="1465"/>
      <c r="IHV9" s="1396"/>
      <c r="IHW9" s="1452"/>
      <c r="IHX9" s="1467"/>
      <c r="IHY9" s="1454"/>
      <c r="IHZ9" s="1455"/>
      <c r="IIA9" s="1396"/>
      <c r="IIB9" s="1456"/>
      <c r="IIC9" s="1457"/>
      <c r="IID9" s="1458"/>
      <c r="IIE9" s="1455"/>
      <c r="IIF9" s="1459"/>
      <c r="IIG9" s="643"/>
      <c r="IIH9" s="1381"/>
      <c r="III9" s="591"/>
      <c r="IIJ9" s="1392"/>
      <c r="IIK9" s="943"/>
      <c r="IIL9" s="1242"/>
      <c r="IIM9" s="1241"/>
      <c r="IIN9" s="594"/>
      <c r="IIO9" s="1191"/>
      <c r="IIP9" s="643"/>
      <c r="IIQ9" s="1460"/>
      <c r="IIR9" s="1396"/>
      <c r="IIS9" s="1396"/>
      <c r="IIT9" s="1468"/>
      <c r="IIU9" s="1468"/>
      <c r="IIV9" s="1396"/>
      <c r="IIW9" s="1462"/>
      <c r="IIX9" s="1463"/>
      <c r="IIY9" s="1464"/>
      <c r="IIZ9" s="1396"/>
      <c r="IJA9" s="1396"/>
      <c r="IJB9" s="1396"/>
      <c r="IJC9" s="1465"/>
      <c r="IJD9" s="1465"/>
      <c r="IJE9" s="1396"/>
      <c r="IJF9" s="1465"/>
      <c r="IJG9" s="1465"/>
      <c r="IJH9" s="1465"/>
      <c r="IJI9" s="1465"/>
      <c r="IJJ9" s="1465"/>
      <c r="IJK9" s="1396"/>
      <c r="IJL9" s="1452"/>
      <c r="IJM9" s="1467"/>
      <c r="IJN9" s="1454"/>
      <c r="IJO9" s="1455"/>
      <c r="IJP9" s="1396"/>
      <c r="IJQ9" s="1456"/>
      <c r="IJR9" s="1457"/>
      <c r="IJS9" s="1458"/>
      <c r="IJT9" s="1455"/>
      <c r="IJU9" s="1459"/>
      <c r="IJV9" s="643"/>
      <c r="IJW9" s="1381"/>
      <c r="IJX9" s="591"/>
      <c r="IJY9" s="1392"/>
      <c r="IJZ9" s="943"/>
      <c r="IKA9" s="1242"/>
      <c r="IKB9" s="1241"/>
      <c r="IKC9" s="594"/>
      <c r="IKD9" s="1191"/>
      <c r="IKE9" s="643"/>
      <c r="IKF9" s="1460"/>
      <c r="IKG9" s="1396"/>
      <c r="IKH9" s="1396"/>
      <c r="IKI9" s="1468"/>
      <c r="IKJ9" s="1468"/>
      <c r="IKK9" s="1396"/>
      <c r="IKL9" s="1462"/>
      <c r="IKM9" s="1463"/>
      <c r="IKN9" s="1464"/>
      <c r="IKO9" s="1396"/>
      <c r="IKP9" s="1396"/>
      <c r="IKQ9" s="1396"/>
      <c r="IKR9" s="1465"/>
      <c r="IKS9" s="1465"/>
      <c r="IKT9" s="1396"/>
      <c r="IKU9" s="1465"/>
      <c r="IKV9" s="1465"/>
      <c r="IKW9" s="1465"/>
      <c r="IKX9" s="1465"/>
      <c r="IKY9" s="1465"/>
      <c r="IKZ9" s="1396"/>
      <c r="ILA9" s="1452"/>
      <c r="ILB9" s="1467"/>
      <c r="ILC9" s="1454"/>
      <c r="ILD9" s="1455"/>
      <c r="ILE9" s="1396"/>
      <c r="ILF9" s="1456"/>
      <c r="ILG9" s="1457"/>
      <c r="ILH9" s="1458"/>
      <c r="ILI9" s="1455"/>
      <c r="ILJ9" s="1459"/>
      <c r="ILK9" s="643"/>
      <c r="ILL9" s="1381"/>
      <c r="ILM9" s="591"/>
      <c r="ILN9" s="1392"/>
      <c r="ILO9" s="943"/>
      <c r="ILP9" s="1242"/>
      <c r="ILQ9" s="1241"/>
      <c r="ILR9" s="594"/>
      <c r="ILS9" s="1191"/>
      <c r="ILT9" s="643"/>
      <c r="ILU9" s="1460"/>
      <c r="ILV9" s="1396"/>
      <c r="ILW9" s="1396"/>
      <c r="ILX9" s="1468"/>
      <c r="ILY9" s="1468"/>
      <c r="ILZ9" s="1396"/>
      <c r="IMA9" s="1462"/>
      <c r="IMB9" s="1463"/>
      <c r="IMC9" s="1464"/>
      <c r="IMD9" s="1396"/>
      <c r="IME9" s="1396"/>
      <c r="IMF9" s="1396"/>
      <c r="IMG9" s="1465"/>
      <c r="IMH9" s="1465"/>
      <c r="IMI9" s="1396"/>
      <c r="IMJ9" s="1465"/>
      <c r="IMK9" s="1465"/>
      <c r="IML9" s="1465"/>
      <c r="IMM9" s="1465"/>
      <c r="IMN9" s="1465"/>
      <c r="IMO9" s="1396"/>
      <c r="IMP9" s="1452"/>
      <c r="IMQ9" s="1467"/>
      <c r="IMR9" s="1454"/>
      <c r="IMS9" s="1455"/>
      <c r="IMT9" s="1396"/>
      <c r="IMU9" s="1456"/>
      <c r="IMV9" s="1457"/>
      <c r="IMW9" s="1458"/>
      <c r="IMX9" s="1455"/>
      <c r="IMY9" s="1459"/>
      <c r="IMZ9" s="643"/>
      <c r="INA9" s="1381"/>
      <c r="INB9" s="591"/>
      <c r="INC9" s="1392"/>
      <c r="IND9" s="943"/>
      <c r="INE9" s="1242"/>
      <c r="INF9" s="1241"/>
      <c r="ING9" s="594"/>
      <c r="INH9" s="1191"/>
      <c r="INI9" s="643"/>
      <c r="INJ9" s="1460"/>
      <c r="INK9" s="1396"/>
      <c r="INL9" s="1396"/>
      <c r="INM9" s="1468"/>
      <c r="INN9" s="1468"/>
      <c r="INO9" s="1396"/>
      <c r="INP9" s="1462"/>
      <c r="INQ9" s="1463"/>
      <c r="INR9" s="1464"/>
      <c r="INS9" s="1396"/>
      <c r="INT9" s="1396"/>
      <c r="INU9" s="1396"/>
      <c r="INV9" s="1465"/>
      <c r="INW9" s="1465"/>
      <c r="INX9" s="1396"/>
      <c r="INY9" s="1465"/>
      <c r="INZ9" s="1465"/>
      <c r="IOA9" s="1465"/>
      <c r="IOB9" s="1465"/>
      <c r="IOC9" s="1465"/>
      <c r="IOD9" s="1396"/>
      <c r="IOE9" s="1452"/>
      <c r="IOF9" s="1467"/>
      <c r="IOG9" s="1454"/>
      <c r="IOH9" s="1455"/>
      <c r="IOI9" s="1396"/>
      <c r="IOJ9" s="1456"/>
      <c r="IOK9" s="1457"/>
      <c r="IOL9" s="1458"/>
      <c r="IOM9" s="1455"/>
      <c r="ION9" s="1459"/>
      <c r="IOO9" s="643"/>
      <c r="IOP9" s="1381"/>
      <c r="IOQ9" s="591"/>
      <c r="IOR9" s="1392"/>
      <c r="IOS9" s="943"/>
      <c r="IOT9" s="1242"/>
      <c r="IOU9" s="1241"/>
      <c r="IOV9" s="594"/>
      <c r="IOW9" s="1191"/>
      <c r="IOX9" s="643"/>
      <c r="IOY9" s="1460"/>
      <c r="IOZ9" s="1396"/>
      <c r="IPA9" s="1396"/>
      <c r="IPB9" s="1468"/>
      <c r="IPC9" s="1468"/>
      <c r="IPD9" s="1396"/>
      <c r="IPE9" s="1462"/>
      <c r="IPF9" s="1463"/>
      <c r="IPG9" s="1464"/>
      <c r="IPH9" s="1396"/>
      <c r="IPI9" s="1396"/>
      <c r="IPJ9" s="1396"/>
      <c r="IPK9" s="1465"/>
      <c r="IPL9" s="1465"/>
      <c r="IPM9" s="1396"/>
      <c r="IPN9" s="1465"/>
      <c r="IPO9" s="1465"/>
      <c r="IPP9" s="1465"/>
      <c r="IPQ9" s="1465"/>
      <c r="IPR9" s="1465"/>
      <c r="IPS9" s="1396"/>
      <c r="IPT9" s="1452"/>
      <c r="IPU9" s="1467"/>
      <c r="IPV9" s="1454"/>
      <c r="IPW9" s="1455"/>
      <c r="IPX9" s="1396"/>
      <c r="IPY9" s="1456"/>
      <c r="IPZ9" s="1457"/>
      <c r="IQA9" s="1458"/>
      <c r="IQB9" s="1455"/>
      <c r="IQC9" s="1459"/>
      <c r="IQD9" s="643"/>
      <c r="IQE9" s="1381"/>
      <c r="IQF9" s="591"/>
      <c r="IQG9" s="1392"/>
      <c r="IQH9" s="943"/>
      <c r="IQI9" s="1242"/>
      <c r="IQJ9" s="1241"/>
      <c r="IQK9" s="594"/>
      <c r="IQL9" s="1191"/>
      <c r="IQM9" s="643"/>
      <c r="IQN9" s="1460"/>
      <c r="IQO9" s="1396"/>
      <c r="IQP9" s="1396"/>
      <c r="IQQ9" s="1468"/>
      <c r="IQR9" s="1468"/>
      <c r="IQS9" s="1396"/>
      <c r="IQT9" s="1462"/>
      <c r="IQU9" s="1463"/>
      <c r="IQV9" s="1464"/>
      <c r="IQW9" s="1396"/>
      <c r="IQX9" s="1396"/>
      <c r="IQY9" s="1396"/>
      <c r="IQZ9" s="1465"/>
      <c r="IRA9" s="1465"/>
      <c r="IRB9" s="1396"/>
      <c r="IRC9" s="1465"/>
      <c r="IRD9" s="1465"/>
      <c r="IRE9" s="1465"/>
      <c r="IRF9" s="1465"/>
      <c r="IRG9" s="1465"/>
      <c r="IRH9" s="1396"/>
      <c r="IRI9" s="1452"/>
      <c r="IRJ9" s="1467"/>
      <c r="IRK9" s="1454"/>
      <c r="IRL9" s="1455"/>
      <c r="IRM9" s="1396"/>
      <c r="IRN9" s="1456"/>
      <c r="IRO9" s="1457"/>
      <c r="IRP9" s="1458"/>
      <c r="IRQ9" s="1455"/>
      <c r="IRR9" s="1459"/>
      <c r="IRS9" s="643"/>
      <c r="IRT9" s="1381"/>
      <c r="IRU9" s="591"/>
      <c r="IRV9" s="1392"/>
      <c r="IRW9" s="943"/>
      <c r="IRX9" s="1242"/>
      <c r="IRY9" s="1241"/>
      <c r="IRZ9" s="594"/>
      <c r="ISA9" s="1191"/>
      <c r="ISB9" s="643"/>
      <c r="ISC9" s="1460"/>
      <c r="ISD9" s="1396"/>
      <c r="ISE9" s="1396"/>
      <c r="ISF9" s="1468"/>
      <c r="ISG9" s="1468"/>
      <c r="ISH9" s="1396"/>
      <c r="ISI9" s="1462"/>
      <c r="ISJ9" s="1463"/>
      <c r="ISK9" s="1464"/>
      <c r="ISL9" s="1396"/>
      <c r="ISM9" s="1396"/>
      <c r="ISN9" s="1396"/>
      <c r="ISO9" s="1465"/>
      <c r="ISP9" s="1465"/>
      <c r="ISQ9" s="1396"/>
      <c r="ISR9" s="1465"/>
      <c r="ISS9" s="1465"/>
      <c r="IST9" s="1465"/>
      <c r="ISU9" s="1465"/>
      <c r="ISV9" s="1465"/>
      <c r="ISW9" s="1396"/>
      <c r="ISX9" s="1452"/>
      <c r="ISY9" s="1467"/>
      <c r="ISZ9" s="1454"/>
      <c r="ITA9" s="1455"/>
      <c r="ITB9" s="1396"/>
      <c r="ITC9" s="1456"/>
      <c r="ITD9" s="1457"/>
      <c r="ITE9" s="1458"/>
      <c r="ITF9" s="1455"/>
      <c r="ITG9" s="1459"/>
      <c r="ITH9" s="643"/>
      <c r="ITI9" s="1381"/>
      <c r="ITJ9" s="591"/>
      <c r="ITK9" s="1392"/>
      <c r="ITL9" s="943"/>
      <c r="ITM9" s="1242"/>
      <c r="ITN9" s="1241"/>
      <c r="ITO9" s="594"/>
      <c r="ITP9" s="1191"/>
      <c r="ITQ9" s="643"/>
      <c r="ITR9" s="1460"/>
      <c r="ITS9" s="1396"/>
      <c r="ITT9" s="1396"/>
      <c r="ITU9" s="1468"/>
      <c r="ITV9" s="1468"/>
      <c r="ITW9" s="1396"/>
      <c r="ITX9" s="1462"/>
      <c r="ITY9" s="1463"/>
      <c r="ITZ9" s="1464"/>
      <c r="IUA9" s="1396"/>
      <c r="IUB9" s="1396"/>
      <c r="IUC9" s="1396"/>
      <c r="IUD9" s="1465"/>
      <c r="IUE9" s="1465"/>
      <c r="IUF9" s="1396"/>
      <c r="IUG9" s="1465"/>
      <c r="IUH9" s="1465"/>
      <c r="IUI9" s="1465"/>
      <c r="IUJ9" s="1465"/>
      <c r="IUK9" s="1465"/>
      <c r="IUL9" s="1396"/>
      <c r="IUM9" s="1452"/>
      <c r="IUN9" s="1467"/>
      <c r="IUO9" s="1454"/>
      <c r="IUP9" s="1455"/>
      <c r="IUQ9" s="1396"/>
      <c r="IUR9" s="1456"/>
      <c r="IUS9" s="1457"/>
      <c r="IUT9" s="1458"/>
      <c r="IUU9" s="1455"/>
      <c r="IUV9" s="1459"/>
      <c r="IUW9" s="643"/>
      <c r="IUX9" s="1381"/>
      <c r="IUY9" s="591"/>
      <c r="IUZ9" s="1392"/>
      <c r="IVA9" s="943"/>
      <c r="IVB9" s="1242"/>
      <c r="IVC9" s="1241"/>
      <c r="IVD9" s="594"/>
      <c r="IVE9" s="1191"/>
      <c r="IVF9" s="643"/>
      <c r="IVG9" s="1460"/>
      <c r="IVH9" s="1396"/>
      <c r="IVI9" s="1396"/>
      <c r="IVJ9" s="1468"/>
      <c r="IVK9" s="1468"/>
      <c r="IVL9" s="1396"/>
      <c r="IVM9" s="1462"/>
      <c r="IVN9" s="1463"/>
      <c r="IVO9" s="1464"/>
      <c r="IVP9" s="1396"/>
      <c r="IVQ9" s="1396"/>
      <c r="IVR9" s="1396"/>
      <c r="IVS9" s="1465"/>
      <c r="IVT9" s="1465"/>
      <c r="IVU9" s="1396"/>
      <c r="IVV9" s="1465"/>
      <c r="IVW9" s="1465"/>
      <c r="IVX9" s="1465"/>
      <c r="IVY9" s="1465"/>
      <c r="IVZ9" s="1465"/>
      <c r="IWA9" s="1396"/>
      <c r="IWB9" s="1452"/>
      <c r="IWC9" s="1467"/>
      <c r="IWD9" s="1454"/>
      <c r="IWE9" s="1455"/>
      <c r="IWF9" s="1396"/>
      <c r="IWG9" s="1456"/>
      <c r="IWH9" s="1457"/>
      <c r="IWI9" s="1458"/>
      <c r="IWJ9" s="1455"/>
      <c r="IWK9" s="1459"/>
      <c r="IWL9" s="643"/>
      <c r="IWM9" s="1381"/>
      <c r="IWN9" s="591"/>
      <c r="IWO9" s="1392"/>
      <c r="IWP9" s="943"/>
      <c r="IWQ9" s="1242"/>
      <c r="IWR9" s="1241"/>
      <c r="IWS9" s="594"/>
      <c r="IWT9" s="1191"/>
      <c r="IWU9" s="643"/>
      <c r="IWV9" s="1460"/>
      <c r="IWW9" s="1396"/>
      <c r="IWX9" s="1396"/>
      <c r="IWY9" s="1468"/>
      <c r="IWZ9" s="1468"/>
      <c r="IXA9" s="1396"/>
      <c r="IXB9" s="1462"/>
      <c r="IXC9" s="1463"/>
      <c r="IXD9" s="1464"/>
      <c r="IXE9" s="1396"/>
      <c r="IXF9" s="1396"/>
      <c r="IXG9" s="1396"/>
      <c r="IXH9" s="1465"/>
      <c r="IXI9" s="1465"/>
      <c r="IXJ9" s="1396"/>
      <c r="IXK9" s="1465"/>
      <c r="IXL9" s="1465"/>
      <c r="IXM9" s="1465"/>
      <c r="IXN9" s="1465"/>
      <c r="IXO9" s="1465"/>
      <c r="IXP9" s="1396"/>
      <c r="IXQ9" s="1452"/>
      <c r="IXR9" s="1467"/>
      <c r="IXS9" s="1454"/>
      <c r="IXT9" s="1455"/>
      <c r="IXU9" s="1396"/>
      <c r="IXV9" s="1456"/>
      <c r="IXW9" s="1457"/>
      <c r="IXX9" s="1458"/>
      <c r="IXY9" s="1455"/>
      <c r="IXZ9" s="1459"/>
      <c r="IYA9" s="643"/>
      <c r="IYB9" s="1381"/>
      <c r="IYC9" s="591"/>
      <c r="IYD9" s="1392"/>
      <c r="IYE9" s="943"/>
      <c r="IYF9" s="1242"/>
      <c r="IYG9" s="1241"/>
      <c r="IYH9" s="594"/>
      <c r="IYI9" s="1191"/>
      <c r="IYJ9" s="643"/>
      <c r="IYK9" s="1460"/>
      <c r="IYL9" s="1396"/>
      <c r="IYM9" s="1396"/>
      <c r="IYN9" s="1468"/>
      <c r="IYO9" s="1468"/>
      <c r="IYP9" s="1396"/>
      <c r="IYQ9" s="1462"/>
      <c r="IYR9" s="1463"/>
      <c r="IYS9" s="1464"/>
      <c r="IYT9" s="1396"/>
      <c r="IYU9" s="1396"/>
      <c r="IYV9" s="1396"/>
      <c r="IYW9" s="1465"/>
      <c r="IYX9" s="1465"/>
      <c r="IYY9" s="1396"/>
      <c r="IYZ9" s="1465"/>
      <c r="IZA9" s="1465"/>
      <c r="IZB9" s="1465"/>
      <c r="IZC9" s="1465"/>
      <c r="IZD9" s="1465"/>
      <c r="IZE9" s="1396"/>
      <c r="IZF9" s="1452"/>
      <c r="IZG9" s="1467"/>
      <c r="IZH9" s="1454"/>
      <c r="IZI9" s="1455"/>
      <c r="IZJ9" s="1396"/>
      <c r="IZK9" s="1456"/>
      <c r="IZL9" s="1457"/>
      <c r="IZM9" s="1458"/>
      <c r="IZN9" s="1455"/>
      <c r="IZO9" s="1459"/>
      <c r="IZP9" s="643"/>
      <c r="IZQ9" s="1381"/>
      <c r="IZR9" s="591"/>
      <c r="IZS9" s="1392"/>
      <c r="IZT9" s="943"/>
      <c r="IZU9" s="1242"/>
      <c r="IZV9" s="1241"/>
      <c r="IZW9" s="594"/>
      <c r="IZX9" s="1191"/>
      <c r="IZY9" s="643"/>
      <c r="IZZ9" s="1460"/>
      <c r="JAA9" s="1396"/>
      <c r="JAB9" s="1396"/>
      <c r="JAC9" s="1468"/>
      <c r="JAD9" s="1468"/>
      <c r="JAE9" s="1396"/>
      <c r="JAF9" s="1462"/>
      <c r="JAG9" s="1463"/>
      <c r="JAH9" s="1464"/>
      <c r="JAI9" s="1396"/>
      <c r="JAJ9" s="1396"/>
      <c r="JAK9" s="1396"/>
      <c r="JAL9" s="1465"/>
      <c r="JAM9" s="1465"/>
      <c r="JAN9" s="1396"/>
      <c r="JAO9" s="1465"/>
      <c r="JAP9" s="1465"/>
      <c r="JAQ9" s="1465"/>
      <c r="JAR9" s="1465"/>
      <c r="JAS9" s="1465"/>
      <c r="JAT9" s="1396"/>
      <c r="JAU9" s="1452"/>
      <c r="JAV9" s="1467"/>
      <c r="JAW9" s="1454"/>
      <c r="JAX9" s="1455"/>
      <c r="JAY9" s="1396"/>
      <c r="JAZ9" s="1456"/>
      <c r="JBA9" s="1457"/>
      <c r="JBB9" s="1458"/>
      <c r="JBC9" s="1455"/>
      <c r="JBD9" s="1459"/>
      <c r="JBE9" s="643"/>
      <c r="JBF9" s="1381"/>
      <c r="JBG9" s="591"/>
      <c r="JBH9" s="1392"/>
      <c r="JBI9" s="943"/>
      <c r="JBJ9" s="1242"/>
      <c r="JBK9" s="1241"/>
      <c r="JBL9" s="594"/>
      <c r="JBM9" s="1191"/>
      <c r="JBN9" s="643"/>
      <c r="JBO9" s="1460"/>
      <c r="JBP9" s="1396"/>
      <c r="JBQ9" s="1396"/>
      <c r="JBR9" s="1468"/>
      <c r="JBS9" s="1468"/>
      <c r="JBT9" s="1396"/>
      <c r="JBU9" s="1462"/>
      <c r="JBV9" s="1463"/>
      <c r="JBW9" s="1464"/>
      <c r="JBX9" s="1396"/>
      <c r="JBY9" s="1396"/>
      <c r="JBZ9" s="1396"/>
      <c r="JCA9" s="1465"/>
      <c r="JCB9" s="1465"/>
      <c r="JCC9" s="1396"/>
      <c r="JCD9" s="1465"/>
      <c r="JCE9" s="1465"/>
      <c r="JCF9" s="1465"/>
      <c r="JCG9" s="1465"/>
      <c r="JCH9" s="1465"/>
      <c r="JCI9" s="1396"/>
      <c r="JCJ9" s="1452"/>
      <c r="JCK9" s="1467"/>
      <c r="JCL9" s="1454"/>
      <c r="JCM9" s="1455"/>
      <c r="JCN9" s="1396"/>
      <c r="JCO9" s="1456"/>
      <c r="JCP9" s="1457"/>
      <c r="JCQ9" s="1458"/>
      <c r="JCR9" s="1455"/>
      <c r="JCS9" s="1459"/>
      <c r="JCT9" s="643"/>
      <c r="JCU9" s="1381"/>
      <c r="JCV9" s="591"/>
      <c r="JCW9" s="1392"/>
      <c r="JCX9" s="943"/>
      <c r="JCY9" s="1242"/>
      <c r="JCZ9" s="1241"/>
      <c r="JDA9" s="594"/>
      <c r="JDB9" s="1191"/>
      <c r="JDC9" s="643"/>
      <c r="JDD9" s="1460"/>
      <c r="JDE9" s="1396"/>
      <c r="JDF9" s="1396"/>
      <c r="JDG9" s="1468"/>
      <c r="JDH9" s="1468"/>
      <c r="JDI9" s="1396"/>
      <c r="JDJ9" s="1462"/>
      <c r="JDK9" s="1463"/>
      <c r="JDL9" s="1464"/>
      <c r="JDM9" s="1396"/>
      <c r="JDN9" s="1396"/>
      <c r="JDO9" s="1396"/>
      <c r="JDP9" s="1465"/>
      <c r="JDQ9" s="1465"/>
      <c r="JDR9" s="1396"/>
      <c r="JDS9" s="1465"/>
      <c r="JDT9" s="1465"/>
      <c r="JDU9" s="1465"/>
      <c r="JDV9" s="1465"/>
      <c r="JDW9" s="1465"/>
      <c r="JDX9" s="1396"/>
      <c r="JDY9" s="1452"/>
      <c r="JDZ9" s="1467"/>
      <c r="JEA9" s="1454"/>
      <c r="JEB9" s="1455"/>
      <c r="JEC9" s="1396"/>
      <c r="JED9" s="1456"/>
      <c r="JEE9" s="1457"/>
      <c r="JEF9" s="1458"/>
      <c r="JEG9" s="1455"/>
      <c r="JEH9" s="1459"/>
      <c r="JEI9" s="643"/>
      <c r="JEJ9" s="1381"/>
      <c r="JEK9" s="591"/>
      <c r="JEL9" s="1392"/>
      <c r="JEM9" s="943"/>
      <c r="JEN9" s="1242"/>
      <c r="JEO9" s="1241"/>
      <c r="JEP9" s="594"/>
      <c r="JEQ9" s="1191"/>
      <c r="JER9" s="643"/>
      <c r="JES9" s="1460"/>
      <c r="JET9" s="1396"/>
      <c r="JEU9" s="1396"/>
      <c r="JEV9" s="1468"/>
      <c r="JEW9" s="1468"/>
      <c r="JEX9" s="1396"/>
      <c r="JEY9" s="1462"/>
      <c r="JEZ9" s="1463"/>
      <c r="JFA9" s="1464"/>
      <c r="JFB9" s="1396"/>
      <c r="JFC9" s="1396"/>
      <c r="JFD9" s="1396"/>
      <c r="JFE9" s="1465"/>
      <c r="JFF9" s="1465"/>
      <c r="JFG9" s="1396"/>
      <c r="JFH9" s="1465"/>
      <c r="JFI9" s="1465"/>
      <c r="JFJ9" s="1465"/>
      <c r="JFK9" s="1465"/>
      <c r="JFL9" s="1465"/>
      <c r="JFM9" s="1396"/>
      <c r="JFN9" s="1452"/>
      <c r="JFO9" s="1467"/>
      <c r="JFP9" s="1454"/>
      <c r="JFQ9" s="1455"/>
      <c r="JFR9" s="1396"/>
      <c r="JFS9" s="1456"/>
      <c r="JFT9" s="1457"/>
      <c r="JFU9" s="1458"/>
      <c r="JFV9" s="1455"/>
      <c r="JFW9" s="1459"/>
      <c r="JFX9" s="643"/>
      <c r="JFY9" s="1381"/>
      <c r="JFZ9" s="591"/>
      <c r="JGA9" s="1392"/>
      <c r="JGB9" s="943"/>
      <c r="JGC9" s="1242"/>
      <c r="JGD9" s="1241"/>
      <c r="JGE9" s="594"/>
      <c r="JGF9" s="1191"/>
      <c r="JGG9" s="643"/>
      <c r="JGH9" s="1460"/>
      <c r="JGI9" s="1396"/>
      <c r="JGJ9" s="1396"/>
      <c r="JGK9" s="1468"/>
      <c r="JGL9" s="1468"/>
      <c r="JGM9" s="1396"/>
      <c r="JGN9" s="1462"/>
      <c r="JGO9" s="1463"/>
      <c r="JGP9" s="1464"/>
      <c r="JGQ9" s="1396"/>
      <c r="JGR9" s="1396"/>
      <c r="JGS9" s="1396"/>
      <c r="JGT9" s="1465"/>
      <c r="JGU9" s="1465"/>
      <c r="JGV9" s="1396"/>
      <c r="JGW9" s="1465"/>
      <c r="JGX9" s="1465"/>
      <c r="JGY9" s="1465"/>
      <c r="JGZ9" s="1465"/>
      <c r="JHA9" s="1465"/>
      <c r="JHB9" s="1396"/>
      <c r="JHC9" s="1452"/>
      <c r="JHD9" s="1467"/>
      <c r="JHE9" s="1454"/>
      <c r="JHF9" s="1455"/>
      <c r="JHG9" s="1396"/>
      <c r="JHH9" s="1456"/>
      <c r="JHI9" s="1457"/>
      <c r="JHJ9" s="1458"/>
      <c r="JHK9" s="1455"/>
      <c r="JHL9" s="1459"/>
      <c r="JHM9" s="643"/>
      <c r="JHN9" s="1381"/>
      <c r="JHO9" s="591"/>
      <c r="JHP9" s="1392"/>
      <c r="JHQ9" s="943"/>
      <c r="JHR9" s="1242"/>
      <c r="JHS9" s="1241"/>
      <c r="JHT9" s="594"/>
      <c r="JHU9" s="1191"/>
      <c r="JHV9" s="643"/>
      <c r="JHW9" s="1460"/>
      <c r="JHX9" s="1396"/>
      <c r="JHY9" s="1396"/>
      <c r="JHZ9" s="1468"/>
      <c r="JIA9" s="1468"/>
      <c r="JIB9" s="1396"/>
      <c r="JIC9" s="1462"/>
      <c r="JID9" s="1463"/>
      <c r="JIE9" s="1464"/>
      <c r="JIF9" s="1396"/>
      <c r="JIG9" s="1396"/>
      <c r="JIH9" s="1396"/>
      <c r="JII9" s="1465"/>
      <c r="JIJ9" s="1465"/>
      <c r="JIK9" s="1396"/>
      <c r="JIL9" s="1465"/>
      <c r="JIM9" s="1465"/>
      <c r="JIN9" s="1465"/>
      <c r="JIO9" s="1465"/>
      <c r="JIP9" s="1465"/>
      <c r="JIQ9" s="1396"/>
      <c r="JIR9" s="1452"/>
      <c r="JIS9" s="1467"/>
      <c r="JIT9" s="1454"/>
      <c r="JIU9" s="1455"/>
      <c r="JIV9" s="1396"/>
      <c r="JIW9" s="1456"/>
      <c r="JIX9" s="1457"/>
      <c r="JIY9" s="1458"/>
      <c r="JIZ9" s="1455"/>
      <c r="JJA9" s="1459"/>
      <c r="JJB9" s="643"/>
      <c r="JJC9" s="1381"/>
      <c r="JJD9" s="591"/>
      <c r="JJE9" s="1392"/>
      <c r="JJF9" s="943"/>
      <c r="JJG9" s="1242"/>
      <c r="JJH9" s="1241"/>
      <c r="JJI9" s="594"/>
      <c r="JJJ9" s="1191"/>
      <c r="JJK9" s="643"/>
      <c r="JJL9" s="1460"/>
      <c r="JJM9" s="1396"/>
      <c r="JJN9" s="1396"/>
      <c r="JJO9" s="1468"/>
      <c r="JJP9" s="1468"/>
      <c r="JJQ9" s="1396"/>
      <c r="JJR9" s="1462"/>
      <c r="JJS9" s="1463"/>
      <c r="JJT9" s="1464"/>
      <c r="JJU9" s="1396"/>
      <c r="JJV9" s="1396"/>
      <c r="JJW9" s="1396"/>
      <c r="JJX9" s="1465"/>
      <c r="JJY9" s="1465"/>
      <c r="JJZ9" s="1396"/>
      <c r="JKA9" s="1465"/>
      <c r="JKB9" s="1465"/>
      <c r="JKC9" s="1465"/>
      <c r="JKD9" s="1465"/>
      <c r="JKE9" s="1465"/>
      <c r="JKF9" s="1396"/>
      <c r="JKG9" s="1452"/>
      <c r="JKH9" s="1467"/>
      <c r="JKI9" s="1454"/>
      <c r="JKJ9" s="1455"/>
      <c r="JKK9" s="1396"/>
      <c r="JKL9" s="1456"/>
      <c r="JKM9" s="1457"/>
      <c r="JKN9" s="1458"/>
      <c r="JKO9" s="1455"/>
      <c r="JKP9" s="1459"/>
      <c r="JKQ9" s="643"/>
      <c r="JKR9" s="1381"/>
      <c r="JKS9" s="591"/>
      <c r="JKT9" s="1392"/>
      <c r="JKU9" s="943"/>
      <c r="JKV9" s="1242"/>
      <c r="JKW9" s="1241"/>
      <c r="JKX9" s="594"/>
      <c r="JKY9" s="1191"/>
      <c r="JKZ9" s="643"/>
      <c r="JLA9" s="1460"/>
      <c r="JLB9" s="1396"/>
      <c r="JLC9" s="1396"/>
      <c r="JLD9" s="1468"/>
      <c r="JLE9" s="1468"/>
      <c r="JLF9" s="1396"/>
      <c r="JLG9" s="1462"/>
      <c r="JLH9" s="1463"/>
      <c r="JLI9" s="1464"/>
      <c r="JLJ9" s="1396"/>
      <c r="JLK9" s="1396"/>
      <c r="JLL9" s="1396"/>
      <c r="JLM9" s="1465"/>
      <c r="JLN9" s="1465"/>
      <c r="JLO9" s="1396"/>
      <c r="JLP9" s="1465"/>
      <c r="JLQ9" s="1465"/>
      <c r="JLR9" s="1465"/>
      <c r="JLS9" s="1465"/>
      <c r="JLT9" s="1465"/>
      <c r="JLU9" s="1396"/>
      <c r="JLV9" s="1452"/>
      <c r="JLW9" s="1467"/>
      <c r="JLX9" s="1454"/>
      <c r="JLY9" s="1455"/>
      <c r="JLZ9" s="1396"/>
      <c r="JMA9" s="1456"/>
      <c r="JMB9" s="1457"/>
      <c r="JMC9" s="1458"/>
      <c r="JMD9" s="1455"/>
      <c r="JME9" s="1459"/>
      <c r="JMF9" s="643"/>
      <c r="JMG9" s="1381"/>
      <c r="JMH9" s="591"/>
      <c r="JMI9" s="1392"/>
      <c r="JMJ9" s="943"/>
      <c r="JMK9" s="1242"/>
      <c r="JML9" s="1241"/>
      <c r="JMM9" s="594"/>
      <c r="JMN9" s="1191"/>
      <c r="JMO9" s="643"/>
      <c r="JMP9" s="1460"/>
      <c r="JMQ9" s="1396"/>
      <c r="JMR9" s="1396"/>
      <c r="JMS9" s="1468"/>
      <c r="JMT9" s="1468"/>
      <c r="JMU9" s="1396"/>
      <c r="JMV9" s="1462"/>
      <c r="JMW9" s="1463"/>
      <c r="JMX9" s="1464"/>
      <c r="JMY9" s="1396"/>
      <c r="JMZ9" s="1396"/>
      <c r="JNA9" s="1396"/>
      <c r="JNB9" s="1465"/>
      <c r="JNC9" s="1465"/>
      <c r="JND9" s="1396"/>
      <c r="JNE9" s="1465"/>
      <c r="JNF9" s="1465"/>
      <c r="JNG9" s="1465"/>
      <c r="JNH9" s="1465"/>
      <c r="JNI9" s="1465"/>
      <c r="JNJ9" s="1396"/>
      <c r="JNK9" s="1452"/>
      <c r="JNL9" s="1467"/>
      <c r="JNM9" s="1454"/>
      <c r="JNN9" s="1455"/>
      <c r="JNO9" s="1396"/>
      <c r="JNP9" s="1456"/>
      <c r="JNQ9" s="1457"/>
      <c r="JNR9" s="1458"/>
      <c r="JNS9" s="1455"/>
      <c r="JNT9" s="1459"/>
      <c r="JNU9" s="643"/>
      <c r="JNV9" s="1381"/>
      <c r="JNW9" s="591"/>
      <c r="JNX9" s="1392"/>
      <c r="JNY9" s="943"/>
      <c r="JNZ9" s="1242"/>
      <c r="JOA9" s="1241"/>
      <c r="JOB9" s="594"/>
      <c r="JOC9" s="1191"/>
      <c r="JOD9" s="643"/>
      <c r="JOE9" s="1460"/>
      <c r="JOF9" s="1396"/>
      <c r="JOG9" s="1396"/>
      <c r="JOH9" s="1468"/>
      <c r="JOI9" s="1468"/>
      <c r="JOJ9" s="1396"/>
      <c r="JOK9" s="1462"/>
      <c r="JOL9" s="1463"/>
      <c r="JOM9" s="1464"/>
      <c r="JON9" s="1396"/>
      <c r="JOO9" s="1396"/>
      <c r="JOP9" s="1396"/>
      <c r="JOQ9" s="1465"/>
      <c r="JOR9" s="1465"/>
      <c r="JOS9" s="1396"/>
      <c r="JOT9" s="1465"/>
      <c r="JOU9" s="1465"/>
      <c r="JOV9" s="1465"/>
      <c r="JOW9" s="1465"/>
      <c r="JOX9" s="1465"/>
      <c r="JOY9" s="1396"/>
      <c r="JOZ9" s="1452"/>
      <c r="JPA9" s="1467"/>
      <c r="JPB9" s="1454"/>
      <c r="JPC9" s="1455"/>
      <c r="JPD9" s="1396"/>
      <c r="JPE9" s="1456"/>
      <c r="JPF9" s="1457"/>
      <c r="JPG9" s="1458"/>
      <c r="JPH9" s="1455"/>
      <c r="JPI9" s="1459"/>
      <c r="JPJ9" s="643"/>
      <c r="JPK9" s="1381"/>
      <c r="JPL9" s="591"/>
      <c r="JPM9" s="1392"/>
      <c r="JPN9" s="943"/>
      <c r="JPO9" s="1242"/>
      <c r="JPP9" s="1241"/>
      <c r="JPQ9" s="594"/>
      <c r="JPR9" s="1191"/>
      <c r="JPS9" s="643"/>
      <c r="JPT9" s="1460"/>
      <c r="JPU9" s="1396"/>
      <c r="JPV9" s="1396"/>
      <c r="JPW9" s="1468"/>
      <c r="JPX9" s="1468"/>
      <c r="JPY9" s="1396"/>
      <c r="JPZ9" s="1462"/>
      <c r="JQA9" s="1463"/>
      <c r="JQB9" s="1464"/>
      <c r="JQC9" s="1396"/>
      <c r="JQD9" s="1396"/>
      <c r="JQE9" s="1396"/>
      <c r="JQF9" s="1465"/>
      <c r="JQG9" s="1465"/>
      <c r="JQH9" s="1396"/>
      <c r="JQI9" s="1465"/>
      <c r="JQJ9" s="1465"/>
      <c r="JQK9" s="1465"/>
      <c r="JQL9" s="1465"/>
      <c r="JQM9" s="1465"/>
      <c r="JQN9" s="1396"/>
      <c r="JQO9" s="1452"/>
      <c r="JQP9" s="1467"/>
      <c r="JQQ9" s="1454"/>
      <c r="JQR9" s="1455"/>
      <c r="JQS9" s="1396"/>
      <c r="JQT9" s="1456"/>
      <c r="JQU9" s="1457"/>
      <c r="JQV9" s="1458"/>
      <c r="JQW9" s="1455"/>
      <c r="JQX9" s="1459"/>
      <c r="JQY9" s="643"/>
      <c r="JQZ9" s="1381"/>
      <c r="JRA9" s="591"/>
      <c r="JRB9" s="1392"/>
      <c r="JRC9" s="943"/>
      <c r="JRD9" s="1242"/>
      <c r="JRE9" s="1241"/>
      <c r="JRF9" s="594"/>
      <c r="JRG9" s="1191"/>
      <c r="JRH9" s="643"/>
      <c r="JRI9" s="1460"/>
      <c r="JRJ9" s="1396"/>
      <c r="JRK9" s="1396"/>
      <c r="JRL9" s="1468"/>
      <c r="JRM9" s="1468"/>
      <c r="JRN9" s="1396"/>
      <c r="JRO9" s="1462"/>
      <c r="JRP9" s="1463"/>
      <c r="JRQ9" s="1464"/>
      <c r="JRR9" s="1396"/>
      <c r="JRS9" s="1396"/>
      <c r="JRT9" s="1396"/>
      <c r="JRU9" s="1465"/>
      <c r="JRV9" s="1465"/>
      <c r="JRW9" s="1396"/>
      <c r="JRX9" s="1465"/>
      <c r="JRY9" s="1465"/>
      <c r="JRZ9" s="1465"/>
      <c r="JSA9" s="1465"/>
      <c r="JSB9" s="1465"/>
      <c r="JSC9" s="1396"/>
      <c r="JSD9" s="1452"/>
      <c r="JSE9" s="1467"/>
      <c r="JSF9" s="1454"/>
      <c r="JSG9" s="1455"/>
      <c r="JSH9" s="1396"/>
      <c r="JSI9" s="1456"/>
      <c r="JSJ9" s="1457"/>
      <c r="JSK9" s="1458"/>
      <c r="JSL9" s="1455"/>
      <c r="JSM9" s="1459"/>
      <c r="JSN9" s="643"/>
      <c r="JSO9" s="1381"/>
      <c r="JSP9" s="591"/>
      <c r="JSQ9" s="1392"/>
      <c r="JSR9" s="943"/>
      <c r="JSS9" s="1242"/>
      <c r="JST9" s="1241"/>
      <c r="JSU9" s="594"/>
      <c r="JSV9" s="1191"/>
      <c r="JSW9" s="643"/>
      <c r="JSX9" s="1460"/>
      <c r="JSY9" s="1396"/>
      <c r="JSZ9" s="1396"/>
      <c r="JTA9" s="1468"/>
      <c r="JTB9" s="1468"/>
      <c r="JTC9" s="1396"/>
      <c r="JTD9" s="1462"/>
      <c r="JTE9" s="1463"/>
      <c r="JTF9" s="1464"/>
      <c r="JTG9" s="1396"/>
      <c r="JTH9" s="1396"/>
      <c r="JTI9" s="1396"/>
      <c r="JTJ9" s="1465"/>
      <c r="JTK9" s="1465"/>
      <c r="JTL9" s="1396"/>
      <c r="JTM9" s="1465"/>
      <c r="JTN9" s="1465"/>
      <c r="JTO9" s="1465"/>
      <c r="JTP9" s="1465"/>
      <c r="JTQ9" s="1465"/>
      <c r="JTR9" s="1396"/>
      <c r="JTS9" s="1452"/>
      <c r="JTT9" s="1467"/>
      <c r="JTU9" s="1454"/>
      <c r="JTV9" s="1455"/>
      <c r="JTW9" s="1396"/>
      <c r="JTX9" s="1456"/>
      <c r="JTY9" s="1457"/>
      <c r="JTZ9" s="1458"/>
      <c r="JUA9" s="1455"/>
      <c r="JUB9" s="1459"/>
      <c r="JUC9" s="643"/>
      <c r="JUD9" s="1381"/>
      <c r="JUE9" s="591"/>
      <c r="JUF9" s="1392"/>
      <c r="JUG9" s="943"/>
      <c r="JUH9" s="1242"/>
      <c r="JUI9" s="1241"/>
      <c r="JUJ9" s="594"/>
      <c r="JUK9" s="1191"/>
      <c r="JUL9" s="643"/>
      <c r="JUM9" s="1460"/>
      <c r="JUN9" s="1396"/>
      <c r="JUO9" s="1396"/>
      <c r="JUP9" s="1468"/>
      <c r="JUQ9" s="1468"/>
      <c r="JUR9" s="1396"/>
      <c r="JUS9" s="1462"/>
      <c r="JUT9" s="1463"/>
      <c r="JUU9" s="1464"/>
      <c r="JUV9" s="1396"/>
      <c r="JUW9" s="1396"/>
      <c r="JUX9" s="1396"/>
      <c r="JUY9" s="1465"/>
      <c r="JUZ9" s="1465"/>
      <c r="JVA9" s="1396"/>
      <c r="JVB9" s="1465"/>
      <c r="JVC9" s="1465"/>
      <c r="JVD9" s="1465"/>
      <c r="JVE9" s="1465"/>
      <c r="JVF9" s="1465"/>
      <c r="JVG9" s="1396"/>
      <c r="JVH9" s="1452"/>
      <c r="JVI9" s="1467"/>
      <c r="JVJ9" s="1454"/>
      <c r="JVK9" s="1455"/>
      <c r="JVL9" s="1396"/>
      <c r="JVM9" s="1456"/>
      <c r="JVN9" s="1457"/>
      <c r="JVO9" s="1458"/>
      <c r="JVP9" s="1455"/>
      <c r="JVQ9" s="1459"/>
      <c r="JVR9" s="643"/>
      <c r="JVS9" s="1381"/>
      <c r="JVT9" s="591"/>
      <c r="JVU9" s="1392"/>
      <c r="JVV9" s="943"/>
      <c r="JVW9" s="1242"/>
      <c r="JVX9" s="1241"/>
      <c r="JVY9" s="594"/>
      <c r="JVZ9" s="1191"/>
      <c r="JWA9" s="643"/>
      <c r="JWB9" s="1460"/>
      <c r="JWC9" s="1396"/>
      <c r="JWD9" s="1396"/>
      <c r="JWE9" s="1468"/>
      <c r="JWF9" s="1468"/>
      <c r="JWG9" s="1396"/>
      <c r="JWH9" s="1462"/>
      <c r="JWI9" s="1463"/>
      <c r="JWJ9" s="1464"/>
      <c r="JWK9" s="1396"/>
      <c r="JWL9" s="1396"/>
      <c r="JWM9" s="1396"/>
      <c r="JWN9" s="1465"/>
      <c r="JWO9" s="1465"/>
      <c r="JWP9" s="1396"/>
      <c r="JWQ9" s="1465"/>
      <c r="JWR9" s="1465"/>
      <c r="JWS9" s="1465"/>
      <c r="JWT9" s="1465"/>
      <c r="JWU9" s="1465"/>
      <c r="JWV9" s="1396"/>
      <c r="JWW9" s="1452"/>
      <c r="JWX9" s="1467"/>
      <c r="JWY9" s="1454"/>
      <c r="JWZ9" s="1455"/>
      <c r="JXA9" s="1396"/>
      <c r="JXB9" s="1456"/>
      <c r="JXC9" s="1457"/>
      <c r="JXD9" s="1458"/>
      <c r="JXE9" s="1455"/>
      <c r="JXF9" s="1459"/>
      <c r="JXG9" s="643"/>
      <c r="JXH9" s="1381"/>
      <c r="JXI9" s="591"/>
      <c r="JXJ9" s="1392"/>
      <c r="JXK9" s="943"/>
      <c r="JXL9" s="1242"/>
      <c r="JXM9" s="1241"/>
      <c r="JXN9" s="594"/>
      <c r="JXO9" s="1191"/>
      <c r="JXP9" s="643"/>
      <c r="JXQ9" s="1460"/>
      <c r="JXR9" s="1396"/>
      <c r="JXS9" s="1396"/>
      <c r="JXT9" s="1468"/>
      <c r="JXU9" s="1468"/>
      <c r="JXV9" s="1396"/>
      <c r="JXW9" s="1462"/>
      <c r="JXX9" s="1463"/>
      <c r="JXY9" s="1464"/>
      <c r="JXZ9" s="1396"/>
      <c r="JYA9" s="1396"/>
      <c r="JYB9" s="1396"/>
      <c r="JYC9" s="1465"/>
      <c r="JYD9" s="1465"/>
      <c r="JYE9" s="1396"/>
      <c r="JYF9" s="1465"/>
      <c r="JYG9" s="1465"/>
      <c r="JYH9" s="1465"/>
      <c r="JYI9" s="1465"/>
      <c r="JYJ9" s="1465"/>
      <c r="JYK9" s="1396"/>
      <c r="JYL9" s="1452"/>
      <c r="JYM9" s="1467"/>
      <c r="JYN9" s="1454"/>
      <c r="JYO9" s="1455"/>
      <c r="JYP9" s="1396"/>
      <c r="JYQ9" s="1456"/>
      <c r="JYR9" s="1457"/>
      <c r="JYS9" s="1458"/>
      <c r="JYT9" s="1455"/>
      <c r="JYU9" s="1459"/>
      <c r="JYV9" s="643"/>
      <c r="JYW9" s="1381"/>
      <c r="JYX9" s="591"/>
      <c r="JYY9" s="1392"/>
      <c r="JYZ9" s="943"/>
      <c r="JZA9" s="1242"/>
      <c r="JZB9" s="1241"/>
      <c r="JZC9" s="594"/>
      <c r="JZD9" s="1191"/>
      <c r="JZE9" s="643"/>
      <c r="JZF9" s="1460"/>
      <c r="JZG9" s="1396"/>
      <c r="JZH9" s="1396"/>
      <c r="JZI9" s="1468"/>
      <c r="JZJ9" s="1468"/>
      <c r="JZK9" s="1396"/>
      <c r="JZL9" s="1462"/>
      <c r="JZM9" s="1463"/>
      <c r="JZN9" s="1464"/>
      <c r="JZO9" s="1396"/>
      <c r="JZP9" s="1396"/>
      <c r="JZQ9" s="1396"/>
      <c r="JZR9" s="1465"/>
      <c r="JZS9" s="1465"/>
      <c r="JZT9" s="1396"/>
      <c r="JZU9" s="1465"/>
      <c r="JZV9" s="1465"/>
      <c r="JZW9" s="1465"/>
      <c r="JZX9" s="1465"/>
      <c r="JZY9" s="1465"/>
      <c r="JZZ9" s="1396"/>
      <c r="KAA9" s="1452"/>
      <c r="KAB9" s="1467"/>
      <c r="KAC9" s="1454"/>
      <c r="KAD9" s="1455"/>
      <c r="KAE9" s="1396"/>
      <c r="KAF9" s="1456"/>
      <c r="KAG9" s="1457"/>
      <c r="KAH9" s="1458"/>
      <c r="KAI9" s="1455"/>
      <c r="KAJ9" s="1459"/>
      <c r="KAK9" s="643"/>
      <c r="KAL9" s="1381"/>
      <c r="KAM9" s="591"/>
      <c r="KAN9" s="1392"/>
      <c r="KAO9" s="943"/>
      <c r="KAP9" s="1242"/>
      <c r="KAQ9" s="1241"/>
      <c r="KAR9" s="594"/>
      <c r="KAS9" s="1191"/>
      <c r="KAT9" s="643"/>
      <c r="KAU9" s="1460"/>
      <c r="KAV9" s="1396"/>
      <c r="KAW9" s="1396"/>
      <c r="KAX9" s="1468"/>
      <c r="KAY9" s="1468"/>
      <c r="KAZ9" s="1396"/>
      <c r="KBA9" s="1462"/>
      <c r="KBB9" s="1463"/>
      <c r="KBC9" s="1464"/>
      <c r="KBD9" s="1396"/>
      <c r="KBE9" s="1396"/>
      <c r="KBF9" s="1396"/>
      <c r="KBG9" s="1465"/>
      <c r="KBH9" s="1465"/>
      <c r="KBI9" s="1396"/>
      <c r="KBJ9" s="1465"/>
      <c r="KBK9" s="1465"/>
      <c r="KBL9" s="1465"/>
      <c r="KBM9" s="1465"/>
      <c r="KBN9" s="1465"/>
      <c r="KBO9" s="1396"/>
      <c r="KBP9" s="1452"/>
      <c r="KBQ9" s="1467"/>
      <c r="KBR9" s="1454"/>
      <c r="KBS9" s="1455"/>
      <c r="KBT9" s="1396"/>
      <c r="KBU9" s="1456"/>
      <c r="KBV9" s="1457"/>
      <c r="KBW9" s="1458"/>
      <c r="KBX9" s="1455"/>
      <c r="KBY9" s="1459"/>
      <c r="KBZ9" s="643"/>
      <c r="KCA9" s="1381"/>
      <c r="KCB9" s="591"/>
      <c r="KCC9" s="1392"/>
      <c r="KCD9" s="943"/>
      <c r="KCE9" s="1242"/>
      <c r="KCF9" s="1241"/>
      <c r="KCG9" s="594"/>
      <c r="KCH9" s="1191"/>
      <c r="KCI9" s="643"/>
      <c r="KCJ9" s="1460"/>
      <c r="KCK9" s="1396"/>
      <c r="KCL9" s="1396"/>
      <c r="KCM9" s="1468"/>
      <c r="KCN9" s="1468"/>
      <c r="KCO9" s="1396"/>
      <c r="KCP9" s="1462"/>
      <c r="KCQ9" s="1463"/>
      <c r="KCR9" s="1464"/>
      <c r="KCS9" s="1396"/>
      <c r="KCT9" s="1396"/>
      <c r="KCU9" s="1396"/>
      <c r="KCV9" s="1465"/>
      <c r="KCW9" s="1465"/>
      <c r="KCX9" s="1396"/>
      <c r="KCY9" s="1465"/>
      <c r="KCZ9" s="1465"/>
      <c r="KDA9" s="1465"/>
      <c r="KDB9" s="1465"/>
      <c r="KDC9" s="1465"/>
      <c r="KDD9" s="1396"/>
      <c r="KDE9" s="1452"/>
      <c r="KDF9" s="1467"/>
      <c r="KDG9" s="1454"/>
      <c r="KDH9" s="1455"/>
      <c r="KDI9" s="1396"/>
      <c r="KDJ9" s="1456"/>
      <c r="KDK9" s="1457"/>
      <c r="KDL9" s="1458"/>
      <c r="KDM9" s="1455"/>
      <c r="KDN9" s="1459"/>
      <c r="KDO9" s="643"/>
      <c r="KDP9" s="1381"/>
      <c r="KDQ9" s="591"/>
      <c r="KDR9" s="1392"/>
      <c r="KDS9" s="943"/>
      <c r="KDT9" s="1242"/>
      <c r="KDU9" s="1241"/>
      <c r="KDV9" s="594"/>
      <c r="KDW9" s="1191"/>
      <c r="KDX9" s="643"/>
      <c r="KDY9" s="1460"/>
      <c r="KDZ9" s="1396"/>
      <c r="KEA9" s="1396"/>
      <c r="KEB9" s="1468"/>
      <c r="KEC9" s="1468"/>
      <c r="KED9" s="1396"/>
      <c r="KEE9" s="1462"/>
      <c r="KEF9" s="1463"/>
      <c r="KEG9" s="1464"/>
      <c r="KEH9" s="1396"/>
      <c r="KEI9" s="1396"/>
      <c r="KEJ9" s="1396"/>
      <c r="KEK9" s="1465"/>
      <c r="KEL9" s="1465"/>
      <c r="KEM9" s="1396"/>
      <c r="KEN9" s="1465"/>
      <c r="KEO9" s="1465"/>
      <c r="KEP9" s="1465"/>
      <c r="KEQ9" s="1465"/>
      <c r="KER9" s="1465"/>
      <c r="KES9" s="1396"/>
      <c r="KET9" s="1452"/>
      <c r="KEU9" s="1467"/>
      <c r="KEV9" s="1454"/>
      <c r="KEW9" s="1455"/>
      <c r="KEX9" s="1396"/>
      <c r="KEY9" s="1456"/>
      <c r="KEZ9" s="1457"/>
      <c r="KFA9" s="1458"/>
      <c r="KFB9" s="1455"/>
      <c r="KFC9" s="1459"/>
      <c r="KFD9" s="643"/>
      <c r="KFE9" s="1381"/>
      <c r="KFF9" s="591"/>
      <c r="KFG9" s="1392"/>
      <c r="KFH9" s="943"/>
      <c r="KFI9" s="1242"/>
      <c r="KFJ9" s="1241"/>
      <c r="KFK9" s="594"/>
      <c r="KFL9" s="1191"/>
      <c r="KFM9" s="643"/>
      <c r="KFN9" s="1460"/>
      <c r="KFO9" s="1396"/>
      <c r="KFP9" s="1396"/>
      <c r="KFQ9" s="1468"/>
      <c r="KFR9" s="1468"/>
      <c r="KFS9" s="1396"/>
      <c r="KFT9" s="1462"/>
      <c r="KFU9" s="1463"/>
      <c r="KFV9" s="1464"/>
      <c r="KFW9" s="1396"/>
      <c r="KFX9" s="1396"/>
      <c r="KFY9" s="1396"/>
      <c r="KFZ9" s="1465"/>
      <c r="KGA9" s="1465"/>
      <c r="KGB9" s="1396"/>
      <c r="KGC9" s="1465"/>
      <c r="KGD9" s="1465"/>
      <c r="KGE9" s="1465"/>
      <c r="KGF9" s="1465"/>
      <c r="KGG9" s="1465"/>
      <c r="KGH9" s="1396"/>
      <c r="KGI9" s="1452"/>
      <c r="KGJ9" s="1467"/>
      <c r="KGK9" s="1454"/>
      <c r="KGL9" s="1455"/>
      <c r="KGM9" s="1396"/>
      <c r="KGN9" s="1456"/>
      <c r="KGO9" s="1457"/>
      <c r="KGP9" s="1458"/>
      <c r="KGQ9" s="1455"/>
      <c r="KGR9" s="1459"/>
      <c r="KGS9" s="643"/>
      <c r="KGT9" s="1381"/>
      <c r="KGU9" s="591"/>
      <c r="KGV9" s="1392"/>
      <c r="KGW9" s="943"/>
      <c r="KGX9" s="1242"/>
      <c r="KGY9" s="1241"/>
      <c r="KGZ9" s="594"/>
      <c r="KHA9" s="1191"/>
      <c r="KHB9" s="643"/>
      <c r="KHC9" s="1460"/>
      <c r="KHD9" s="1396"/>
      <c r="KHE9" s="1396"/>
      <c r="KHF9" s="1468"/>
      <c r="KHG9" s="1468"/>
      <c r="KHH9" s="1396"/>
      <c r="KHI9" s="1462"/>
      <c r="KHJ9" s="1463"/>
      <c r="KHK9" s="1464"/>
      <c r="KHL9" s="1396"/>
      <c r="KHM9" s="1396"/>
      <c r="KHN9" s="1396"/>
      <c r="KHO9" s="1465"/>
      <c r="KHP9" s="1465"/>
      <c r="KHQ9" s="1396"/>
      <c r="KHR9" s="1465"/>
      <c r="KHS9" s="1465"/>
      <c r="KHT9" s="1465"/>
      <c r="KHU9" s="1465"/>
      <c r="KHV9" s="1465"/>
      <c r="KHW9" s="1396"/>
      <c r="KHX9" s="1452"/>
      <c r="KHY9" s="1467"/>
      <c r="KHZ9" s="1454"/>
      <c r="KIA9" s="1455"/>
      <c r="KIB9" s="1396"/>
      <c r="KIC9" s="1456"/>
      <c r="KID9" s="1457"/>
      <c r="KIE9" s="1458"/>
      <c r="KIF9" s="1455"/>
      <c r="KIG9" s="1459"/>
      <c r="KIH9" s="643"/>
      <c r="KII9" s="1381"/>
      <c r="KIJ9" s="591"/>
      <c r="KIK9" s="1392"/>
      <c r="KIL9" s="943"/>
      <c r="KIM9" s="1242"/>
      <c r="KIN9" s="1241"/>
      <c r="KIO9" s="594"/>
      <c r="KIP9" s="1191"/>
      <c r="KIQ9" s="643"/>
      <c r="KIR9" s="1460"/>
      <c r="KIS9" s="1396"/>
      <c r="KIT9" s="1396"/>
      <c r="KIU9" s="1468"/>
      <c r="KIV9" s="1468"/>
      <c r="KIW9" s="1396"/>
      <c r="KIX9" s="1462"/>
      <c r="KIY9" s="1463"/>
      <c r="KIZ9" s="1464"/>
      <c r="KJA9" s="1396"/>
      <c r="KJB9" s="1396"/>
      <c r="KJC9" s="1396"/>
      <c r="KJD9" s="1465"/>
      <c r="KJE9" s="1465"/>
      <c r="KJF9" s="1396"/>
      <c r="KJG9" s="1465"/>
      <c r="KJH9" s="1465"/>
      <c r="KJI9" s="1465"/>
      <c r="KJJ9" s="1465"/>
      <c r="KJK9" s="1465"/>
      <c r="KJL9" s="1396"/>
      <c r="KJM9" s="1452"/>
      <c r="KJN9" s="1467"/>
      <c r="KJO9" s="1454"/>
      <c r="KJP9" s="1455"/>
      <c r="KJQ9" s="1396"/>
      <c r="KJR9" s="1456"/>
      <c r="KJS9" s="1457"/>
      <c r="KJT9" s="1458"/>
      <c r="KJU9" s="1455"/>
      <c r="KJV9" s="1459"/>
      <c r="KJW9" s="643"/>
      <c r="KJX9" s="1381"/>
      <c r="KJY9" s="591"/>
      <c r="KJZ9" s="1392"/>
      <c r="KKA9" s="943"/>
      <c r="KKB9" s="1242"/>
      <c r="KKC9" s="1241"/>
      <c r="KKD9" s="594"/>
      <c r="KKE9" s="1191"/>
      <c r="KKF9" s="643"/>
      <c r="KKG9" s="1460"/>
      <c r="KKH9" s="1396"/>
      <c r="KKI9" s="1396"/>
      <c r="KKJ9" s="1468"/>
      <c r="KKK9" s="1468"/>
      <c r="KKL9" s="1396"/>
      <c r="KKM9" s="1462"/>
      <c r="KKN9" s="1463"/>
      <c r="KKO9" s="1464"/>
      <c r="KKP9" s="1396"/>
      <c r="KKQ9" s="1396"/>
      <c r="KKR9" s="1396"/>
      <c r="KKS9" s="1465"/>
      <c r="KKT9" s="1465"/>
      <c r="KKU9" s="1396"/>
      <c r="KKV9" s="1465"/>
      <c r="KKW9" s="1465"/>
      <c r="KKX9" s="1465"/>
      <c r="KKY9" s="1465"/>
      <c r="KKZ9" s="1465"/>
      <c r="KLA9" s="1396"/>
      <c r="KLB9" s="1452"/>
      <c r="KLC9" s="1467"/>
      <c r="KLD9" s="1454"/>
      <c r="KLE9" s="1455"/>
      <c r="KLF9" s="1396"/>
      <c r="KLG9" s="1456"/>
      <c r="KLH9" s="1457"/>
      <c r="KLI9" s="1458"/>
      <c r="KLJ9" s="1455"/>
      <c r="KLK9" s="1459"/>
      <c r="KLL9" s="643"/>
      <c r="KLM9" s="1381"/>
      <c r="KLN9" s="591"/>
      <c r="KLO9" s="1392"/>
      <c r="KLP9" s="943"/>
      <c r="KLQ9" s="1242"/>
      <c r="KLR9" s="1241"/>
      <c r="KLS9" s="594"/>
      <c r="KLT9" s="1191"/>
      <c r="KLU9" s="643"/>
      <c r="KLV9" s="1460"/>
      <c r="KLW9" s="1396"/>
      <c r="KLX9" s="1396"/>
      <c r="KLY9" s="1468"/>
      <c r="KLZ9" s="1468"/>
      <c r="KMA9" s="1396"/>
      <c r="KMB9" s="1462"/>
      <c r="KMC9" s="1463"/>
      <c r="KMD9" s="1464"/>
      <c r="KME9" s="1396"/>
      <c r="KMF9" s="1396"/>
      <c r="KMG9" s="1396"/>
      <c r="KMH9" s="1465"/>
      <c r="KMI9" s="1465"/>
      <c r="KMJ9" s="1396"/>
      <c r="KMK9" s="1465"/>
      <c r="KML9" s="1465"/>
      <c r="KMM9" s="1465"/>
      <c r="KMN9" s="1465"/>
      <c r="KMO9" s="1465"/>
      <c r="KMP9" s="1396"/>
      <c r="KMQ9" s="1452"/>
      <c r="KMR9" s="1467"/>
      <c r="KMS9" s="1454"/>
      <c r="KMT9" s="1455"/>
      <c r="KMU9" s="1396"/>
      <c r="KMV9" s="1456"/>
      <c r="KMW9" s="1457"/>
      <c r="KMX9" s="1458"/>
      <c r="KMY9" s="1455"/>
      <c r="KMZ9" s="1459"/>
      <c r="KNA9" s="643"/>
      <c r="KNB9" s="1381"/>
      <c r="KNC9" s="591"/>
      <c r="KND9" s="1392"/>
      <c r="KNE9" s="943"/>
      <c r="KNF9" s="1242"/>
      <c r="KNG9" s="1241"/>
      <c r="KNH9" s="594"/>
      <c r="KNI9" s="1191"/>
      <c r="KNJ9" s="643"/>
      <c r="KNK9" s="1460"/>
      <c r="KNL9" s="1396"/>
      <c r="KNM9" s="1396"/>
      <c r="KNN9" s="1468"/>
      <c r="KNO9" s="1468"/>
      <c r="KNP9" s="1396"/>
      <c r="KNQ9" s="1462"/>
      <c r="KNR9" s="1463"/>
      <c r="KNS9" s="1464"/>
      <c r="KNT9" s="1396"/>
      <c r="KNU9" s="1396"/>
      <c r="KNV9" s="1396"/>
      <c r="KNW9" s="1465"/>
      <c r="KNX9" s="1465"/>
      <c r="KNY9" s="1396"/>
      <c r="KNZ9" s="1465"/>
      <c r="KOA9" s="1465"/>
      <c r="KOB9" s="1465"/>
      <c r="KOC9" s="1465"/>
      <c r="KOD9" s="1465"/>
      <c r="KOE9" s="1396"/>
      <c r="KOF9" s="1452"/>
      <c r="KOG9" s="1467"/>
      <c r="KOH9" s="1454"/>
      <c r="KOI9" s="1455"/>
      <c r="KOJ9" s="1396"/>
      <c r="KOK9" s="1456"/>
      <c r="KOL9" s="1457"/>
      <c r="KOM9" s="1458"/>
      <c r="KON9" s="1455"/>
      <c r="KOO9" s="1459"/>
      <c r="KOP9" s="643"/>
      <c r="KOQ9" s="1381"/>
      <c r="KOR9" s="591"/>
      <c r="KOS9" s="1392"/>
      <c r="KOT9" s="943"/>
      <c r="KOU9" s="1242"/>
      <c r="KOV9" s="1241"/>
      <c r="KOW9" s="594"/>
      <c r="KOX9" s="1191"/>
      <c r="KOY9" s="643"/>
      <c r="KOZ9" s="1460"/>
      <c r="KPA9" s="1396"/>
      <c r="KPB9" s="1396"/>
      <c r="KPC9" s="1468"/>
      <c r="KPD9" s="1468"/>
      <c r="KPE9" s="1396"/>
      <c r="KPF9" s="1462"/>
      <c r="KPG9" s="1463"/>
      <c r="KPH9" s="1464"/>
      <c r="KPI9" s="1396"/>
      <c r="KPJ9" s="1396"/>
      <c r="KPK9" s="1396"/>
      <c r="KPL9" s="1465"/>
      <c r="KPM9" s="1465"/>
      <c r="KPN9" s="1396"/>
      <c r="KPO9" s="1465"/>
      <c r="KPP9" s="1465"/>
      <c r="KPQ9" s="1465"/>
      <c r="KPR9" s="1465"/>
      <c r="KPS9" s="1465"/>
      <c r="KPT9" s="1396"/>
      <c r="KPU9" s="1452"/>
      <c r="KPV9" s="1467"/>
      <c r="KPW9" s="1454"/>
      <c r="KPX9" s="1455"/>
      <c r="KPY9" s="1396"/>
      <c r="KPZ9" s="1456"/>
      <c r="KQA9" s="1457"/>
      <c r="KQB9" s="1458"/>
      <c r="KQC9" s="1455"/>
      <c r="KQD9" s="1459"/>
      <c r="KQE9" s="643"/>
      <c r="KQF9" s="1381"/>
      <c r="KQG9" s="591"/>
      <c r="KQH9" s="1392"/>
      <c r="KQI9" s="943"/>
      <c r="KQJ9" s="1242"/>
      <c r="KQK9" s="1241"/>
      <c r="KQL9" s="594"/>
      <c r="KQM9" s="1191"/>
      <c r="KQN9" s="643"/>
      <c r="KQO9" s="1460"/>
      <c r="KQP9" s="1396"/>
      <c r="KQQ9" s="1396"/>
      <c r="KQR9" s="1468"/>
      <c r="KQS9" s="1468"/>
      <c r="KQT9" s="1396"/>
      <c r="KQU9" s="1462"/>
      <c r="KQV9" s="1463"/>
      <c r="KQW9" s="1464"/>
      <c r="KQX9" s="1396"/>
      <c r="KQY9" s="1396"/>
      <c r="KQZ9" s="1396"/>
      <c r="KRA9" s="1465"/>
      <c r="KRB9" s="1465"/>
      <c r="KRC9" s="1396"/>
      <c r="KRD9" s="1465"/>
      <c r="KRE9" s="1465"/>
      <c r="KRF9" s="1465"/>
      <c r="KRG9" s="1465"/>
      <c r="KRH9" s="1465"/>
      <c r="KRI9" s="1396"/>
      <c r="KRJ9" s="1452"/>
      <c r="KRK9" s="1467"/>
      <c r="KRL9" s="1454"/>
      <c r="KRM9" s="1455"/>
      <c r="KRN9" s="1396"/>
      <c r="KRO9" s="1456"/>
      <c r="KRP9" s="1457"/>
      <c r="KRQ9" s="1458"/>
      <c r="KRR9" s="1455"/>
      <c r="KRS9" s="1459"/>
      <c r="KRT9" s="643"/>
      <c r="KRU9" s="1381"/>
      <c r="KRV9" s="591"/>
      <c r="KRW9" s="1392"/>
      <c r="KRX9" s="943"/>
      <c r="KRY9" s="1242"/>
      <c r="KRZ9" s="1241"/>
      <c r="KSA9" s="594"/>
      <c r="KSB9" s="1191"/>
      <c r="KSC9" s="643"/>
      <c r="KSD9" s="1460"/>
      <c r="KSE9" s="1396"/>
      <c r="KSF9" s="1396"/>
      <c r="KSG9" s="1468"/>
      <c r="KSH9" s="1468"/>
      <c r="KSI9" s="1396"/>
      <c r="KSJ9" s="1462"/>
      <c r="KSK9" s="1463"/>
      <c r="KSL9" s="1464"/>
      <c r="KSM9" s="1396"/>
      <c r="KSN9" s="1396"/>
      <c r="KSO9" s="1396"/>
      <c r="KSP9" s="1465"/>
      <c r="KSQ9" s="1465"/>
      <c r="KSR9" s="1396"/>
      <c r="KSS9" s="1465"/>
      <c r="KST9" s="1465"/>
      <c r="KSU9" s="1465"/>
      <c r="KSV9" s="1465"/>
      <c r="KSW9" s="1465"/>
      <c r="KSX9" s="1396"/>
      <c r="KSY9" s="1452"/>
      <c r="KSZ9" s="1467"/>
      <c r="KTA9" s="1454"/>
      <c r="KTB9" s="1455"/>
      <c r="KTC9" s="1396"/>
      <c r="KTD9" s="1456"/>
      <c r="KTE9" s="1457"/>
      <c r="KTF9" s="1458"/>
      <c r="KTG9" s="1455"/>
      <c r="KTH9" s="1459"/>
      <c r="KTI9" s="643"/>
      <c r="KTJ9" s="1381"/>
      <c r="KTK9" s="591"/>
      <c r="KTL9" s="1392"/>
      <c r="KTM9" s="943"/>
      <c r="KTN9" s="1242"/>
      <c r="KTO9" s="1241"/>
      <c r="KTP9" s="594"/>
      <c r="KTQ9" s="1191"/>
      <c r="KTR9" s="643"/>
      <c r="KTS9" s="1460"/>
      <c r="KTT9" s="1396"/>
      <c r="KTU9" s="1396"/>
      <c r="KTV9" s="1468"/>
      <c r="KTW9" s="1468"/>
      <c r="KTX9" s="1396"/>
      <c r="KTY9" s="1462"/>
      <c r="KTZ9" s="1463"/>
      <c r="KUA9" s="1464"/>
      <c r="KUB9" s="1396"/>
      <c r="KUC9" s="1396"/>
      <c r="KUD9" s="1396"/>
      <c r="KUE9" s="1465"/>
      <c r="KUF9" s="1465"/>
      <c r="KUG9" s="1396"/>
      <c r="KUH9" s="1465"/>
      <c r="KUI9" s="1465"/>
      <c r="KUJ9" s="1465"/>
      <c r="KUK9" s="1465"/>
      <c r="KUL9" s="1465"/>
      <c r="KUM9" s="1396"/>
      <c r="KUN9" s="1452"/>
      <c r="KUO9" s="1467"/>
      <c r="KUP9" s="1454"/>
      <c r="KUQ9" s="1455"/>
      <c r="KUR9" s="1396"/>
      <c r="KUS9" s="1456"/>
      <c r="KUT9" s="1457"/>
      <c r="KUU9" s="1458"/>
      <c r="KUV9" s="1455"/>
      <c r="KUW9" s="1459"/>
      <c r="KUX9" s="643"/>
      <c r="KUY9" s="1381"/>
      <c r="KUZ9" s="591"/>
      <c r="KVA9" s="1392"/>
      <c r="KVB9" s="943"/>
      <c r="KVC9" s="1242"/>
      <c r="KVD9" s="1241"/>
      <c r="KVE9" s="594"/>
      <c r="KVF9" s="1191"/>
      <c r="KVG9" s="643"/>
      <c r="KVH9" s="1460"/>
      <c r="KVI9" s="1396"/>
      <c r="KVJ9" s="1396"/>
      <c r="KVK9" s="1468"/>
      <c r="KVL9" s="1468"/>
      <c r="KVM9" s="1396"/>
      <c r="KVN9" s="1462"/>
      <c r="KVO9" s="1463"/>
      <c r="KVP9" s="1464"/>
      <c r="KVQ9" s="1396"/>
      <c r="KVR9" s="1396"/>
      <c r="KVS9" s="1396"/>
      <c r="KVT9" s="1465"/>
      <c r="KVU9" s="1465"/>
      <c r="KVV9" s="1396"/>
      <c r="KVW9" s="1465"/>
      <c r="KVX9" s="1465"/>
      <c r="KVY9" s="1465"/>
      <c r="KVZ9" s="1465"/>
      <c r="KWA9" s="1465"/>
      <c r="KWB9" s="1396"/>
      <c r="KWC9" s="1452"/>
      <c r="KWD9" s="1467"/>
      <c r="KWE9" s="1454"/>
      <c r="KWF9" s="1455"/>
      <c r="KWG9" s="1396"/>
      <c r="KWH9" s="1456"/>
      <c r="KWI9" s="1457"/>
      <c r="KWJ9" s="1458"/>
      <c r="KWK9" s="1455"/>
      <c r="KWL9" s="1459"/>
      <c r="KWM9" s="643"/>
      <c r="KWN9" s="1381"/>
      <c r="KWO9" s="591"/>
      <c r="KWP9" s="1392"/>
      <c r="KWQ9" s="943"/>
      <c r="KWR9" s="1242"/>
      <c r="KWS9" s="1241"/>
      <c r="KWT9" s="594"/>
      <c r="KWU9" s="1191"/>
      <c r="KWV9" s="643"/>
      <c r="KWW9" s="1460"/>
      <c r="KWX9" s="1396"/>
      <c r="KWY9" s="1396"/>
      <c r="KWZ9" s="1468"/>
      <c r="KXA9" s="1468"/>
      <c r="KXB9" s="1396"/>
      <c r="KXC9" s="1462"/>
      <c r="KXD9" s="1463"/>
      <c r="KXE9" s="1464"/>
      <c r="KXF9" s="1396"/>
      <c r="KXG9" s="1396"/>
      <c r="KXH9" s="1396"/>
      <c r="KXI9" s="1465"/>
      <c r="KXJ9" s="1465"/>
      <c r="KXK9" s="1396"/>
      <c r="KXL9" s="1465"/>
      <c r="KXM9" s="1465"/>
      <c r="KXN9" s="1465"/>
      <c r="KXO9" s="1465"/>
      <c r="KXP9" s="1465"/>
      <c r="KXQ9" s="1396"/>
      <c r="KXR9" s="1452"/>
      <c r="KXS9" s="1467"/>
      <c r="KXT9" s="1454"/>
      <c r="KXU9" s="1455"/>
      <c r="KXV9" s="1396"/>
      <c r="KXW9" s="1456"/>
      <c r="KXX9" s="1457"/>
      <c r="KXY9" s="1458"/>
      <c r="KXZ9" s="1455"/>
      <c r="KYA9" s="1459"/>
      <c r="KYB9" s="643"/>
      <c r="KYC9" s="1381"/>
      <c r="KYD9" s="591"/>
      <c r="KYE9" s="1392"/>
      <c r="KYF9" s="943"/>
      <c r="KYG9" s="1242"/>
      <c r="KYH9" s="1241"/>
      <c r="KYI9" s="594"/>
      <c r="KYJ9" s="1191"/>
      <c r="KYK9" s="643"/>
      <c r="KYL9" s="1460"/>
      <c r="KYM9" s="1396"/>
      <c r="KYN9" s="1396"/>
      <c r="KYO9" s="1468"/>
      <c r="KYP9" s="1468"/>
      <c r="KYQ9" s="1396"/>
      <c r="KYR9" s="1462"/>
      <c r="KYS9" s="1463"/>
      <c r="KYT9" s="1464"/>
      <c r="KYU9" s="1396"/>
      <c r="KYV9" s="1396"/>
      <c r="KYW9" s="1396"/>
      <c r="KYX9" s="1465"/>
      <c r="KYY9" s="1465"/>
      <c r="KYZ9" s="1396"/>
      <c r="KZA9" s="1465"/>
      <c r="KZB9" s="1465"/>
      <c r="KZC9" s="1465"/>
      <c r="KZD9" s="1465"/>
      <c r="KZE9" s="1465"/>
      <c r="KZF9" s="1396"/>
      <c r="KZG9" s="1452"/>
      <c r="KZH9" s="1467"/>
      <c r="KZI9" s="1454"/>
      <c r="KZJ9" s="1455"/>
      <c r="KZK9" s="1396"/>
      <c r="KZL9" s="1456"/>
      <c r="KZM9" s="1457"/>
      <c r="KZN9" s="1458"/>
      <c r="KZO9" s="1455"/>
      <c r="KZP9" s="1459"/>
      <c r="KZQ9" s="643"/>
      <c r="KZR9" s="1381"/>
      <c r="KZS9" s="591"/>
      <c r="KZT9" s="1392"/>
      <c r="KZU9" s="943"/>
      <c r="KZV9" s="1242"/>
      <c r="KZW9" s="1241"/>
      <c r="KZX9" s="594"/>
      <c r="KZY9" s="1191"/>
      <c r="KZZ9" s="643"/>
      <c r="LAA9" s="1460"/>
      <c r="LAB9" s="1396"/>
      <c r="LAC9" s="1396"/>
      <c r="LAD9" s="1468"/>
      <c r="LAE9" s="1468"/>
      <c r="LAF9" s="1396"/>
      <c r="LAG9" s="1462"/>
      <c r="LAH9" s="1463"/>
      <c r="LAI9" s="1464"/>
      <c r="LAJ9" s="1396"/>
      <c r="LAK9" s="1396"/>
      <c r="LAL9" s="1396"/>
      <c r="LAM9" s="1465"/>
      <c r="LAN9" s="1465"/>
      <c r="LAO9" s="1396"/>
      <c r="LAP9" s="1465"/>
      <c r="LAQ9" s="1465"/>
      <c r="LAR9" s="1465"/>
      <c r="LAS9" s="1465"/>
      <c r="LAT9" s="1465"/>
      <c r="LAU9" s="1396"/>
      <c r="LAV9" s="1452"/>
      <c r="LAW9" s="1467"/>
      <c r="LAX9" s="1454"/>
      <c r="LAY9" s="1455"/>
      <c r="LAZ9" s="1396"/>
      <c r="LBA9" s="1456"/>
      <c r="LBB9" s="1457"/>
      <c r="LBC9" s="1458"/>
      <c r="LBD9" s="1455"/>
      <c r="LBE9" s="1459"/>
      <c r="LBF9" s="643"/>
      <c r="LBG9" s="1381"/>
      <c r="LBH9" s="591"/>
      <c r="LBI9" s="1392"/>
      <c r="LBJ9" s="943"/>
      <c r="LBK9" s="1242"/>
      <c r="LBL9" s="1241"/>
      <c r="LBM9" s="594"/>
      <c r="LBN9" s="1191"/>
      <c r="LBO9" s="643"/>
      <c r="LBP9" s="1460"/>
      <c r="LBQ9" s="1396"/>
      <c r="LBR9" s="1396"/>
      <c r="LBS9" s="1468"/>
      <c r="LBT9" s="1468"/>
      <c r="LBU9" s="1396"/>
      <c r="LBV9" s="1462"/>
      <c r="LBW9" s="1463"/>
      <c r="LBX9" s="1464"/>
      <c r="LBY9" s="1396"/>
      <c r="LBZ9" s="1396"/>
      <c r="LCA9" s="1396"/>
      <c r="LCB9" s="1465"/>
      <c r="LCC9" s="1465"/>
      <c r="LCD9" s="1396"/>
      <c r="LCE9" s="1465"/>
      <c r="LCF9" s="1465"/>
      <c r="LCG9" s="1465"/>
      <c r="LCH9" s="1465"/>
      <c r="LCI9" s="1465"/>
      <c r="LCJ9" s="1396"/>
      <c r="LCK9" s="1452"/>
      <c r="LCL9" s="1467"/>
      <c r="LCM9" s="1454"/>
      <c r="LCN9" s="1455"/>
      <c r="LCO9" s="1396"/>
      <c r="LCP9" s="1456"/>
      <c r="LCQ9" s="1457"/>
      <c r="LCR9" s="1458"/>
      <c r="LCS9" s="1455"/>
      <c r="LCT9" s="1459"/>
      <c r="LCU9" s="643"/>
      <c r="LCV9" s="1381"/>
      <c r="LCW9" s="591"/>
      <c r="LCX9" s="1392"/>
      <c r="LCY9" s="943"/>
      <c r="LCZ9" s="1242"/>
      <c r="LDA9" s="1241"/>
      <c r="LDB9" s="594"/>
      <c r="LDC9" s="1191"/>
      <c r="LDD9" s="643"/>
      <c r="LDE9" s="1460"/>
      <c r="LDF9" s="1396"/>
      <c r="LDG9" s="1396"/>
      <c r="LDH9" s="1468"/>
      <c r="LDI9" s="1468"/>
      <c r="LDJ9" s="1396"/>
      <c r="LDK9" s="1462"/>
      <c r="LDL9" s="1463"/>
      <c r="LDM9" s="1464"/>
      <c r="LDN9" s="1396"/>
      <c r="LDO9" s="1396"/>
      <c r="LDP9" s="1396"/>
      <c r="LDQ9" s="1465"/>
      <c r="LDR9" s="1465"/>
      <c r="LDS9" s="1396"/>
      <c r="LDT9" s="1465"/>
      <c r="LDU9" s="1465"/>
      <c r="LDV9" s="1465"/>
      <c r="LDW9" s="1465"/>
      <c r="LDX9" s="1465"/>
      <c r="LDY9" s="1396"/>
      <c r="LDZ9" s="1452"/>
      <c r="LEA9" s="1467"/>
      <c r="LEB9" s="1454"/>
      <c r="LEC9" s="1455"/>
      <c r="LED9" s="1396"/>
      <c r="LEE9" s="1456"/>
      <c r="LEF9" s="1457"/>
      <c r="LEG9" s="1458"/>
      <c r="LEH9" s="1455"/>
      <c r="LEI9" s="1459"/>
      <c r="LEJ9" s="643"/>
      <c r="LEK9" s="1381"/>
      <c r="LEL9" s="591"/>
      <c r="LEM9" s="1392"/>
      <c r="LEN9" s="943"/>
      <c r="LEO9" s="1242"/>
      <c r="LEP9" s="1241"/>
      <c r="LEQ9" s="594"/>
      <c r="LER9" s="1191"/>
      <c r="LES9" s="643"/>
      <c r="LET9" s="1460"/>
      <c r="LEU9" s="1396"/>
      <c r="LEV9" s="1396"/>
      <c r="LEW9" s="1468"/>
      <c r="LEX9" s="1468"/>
      <c r="LEY9" s="1396"/>
      <c r="LEZ9" s="1462"/>
      <c r="LFA9" s="1463"/>
      <c r="LFB9" s="1464"/>
      <c r="LFC9" s="1396"/>
      <c r="LFD9" s="1396"/>
      <c r="LFE9" s="1396"/>
      <c r="LFF9" s="1465"/>
      <c r="LFG9" s="1465"/>
      <c r="LFH9" s="1396"/>
      <c r="LFI9" s="1465"/>
      <c r="LFJ9" s="1465"/>
      <c r="LFK9" s="1465"/>
      <c r="LFL9" s="1465"/>
      <c r="LFM9" s="1465"/>
      <c r="LFN9" s="1396"/>
      <c r="LFO9" s="1452"/>
      <c r="LFP9" s="1467"/>
      <c r="LFQ9" s="1454"/>
      <c r="LFR9" s="1455"/>
      <c r="LFS9" s="1396"/>
      <c r="LFT9" s="1456"/>
      <c r="LFU9" s="1457"/>
      <c r="LFV9" s="1458"/>
      <c r="LFW9" s="1455"/>
      <c r="LFX9" s="1459"/>
      <c r="LFY9" s="643"/>
      <c r="LFZ9" s="1381"/>
      <c r="LGA9" s="591"/>
      <c r="LGB9" s="1392"/>
      <c r="LGC9" s="943"/>
      <c r="LGD9" s="1242"/>
      <c r="LGE9" s="1241"/>
      <c r="LGF9" s="594"/>
      <c r="LGG9" s="1191"/>
      <c r="LGH9" s="643"/>
      <c r="LGI9" s="1460"/>
      <c r="LGJ9" s="1396"/>
      <c r="LGK9" s="1396"/>
      <c r="LGL9" s="1468"/>
      <c r="LGM9" s="1468"/>
      <c r="LGN9" s="1396"/>
      <c r="LGO9" s="1462"/>
      <c r="LGP9" s="1463"/>
      <c r="LGQ9" s="1464"/>
      <c r="LGR9" s="1396"/>
      <c r="LGS9" s="1396"/>
      <c r="LGT9" s="1396"/>
      <c r="LGU9" s="1465"/>
      <c r="LGV9" s="1465"/>
      <c r="LGW9" s="1396"/>
      <c r="LGX9" s="1465"/>
      <c r="LGY9" s="1465"/>
      <c r="LGZ9" s="1465"/>
      <c r="LHA9" s="1465"/>
      <c r="LHB9" s="1465"/>
      <c r="LHC9" s="1396"/>
      <c r="LHD9" s="1452"/>
      <c r="LHE9" s="1467"/>
      <c r="LHF9" s="1454"/>
      <c r="LHG9" s="1455"/>
      <c r="LHH9" s="1396"/>
      <c r="LHI9" s="1456"/>
      <c r="LHJ9" s="1457"/>
      <c r="LHK9" s="1458"/>
      <c r="LHL9" s="1455"/>
      <c r="LHM9" s="1459"/>
      <c r="LHN9" s="643"/>
      <c r="LHO9" s="1381"/>
      <c r="LHP9" s="591"/>
      <c r="LHQ9" s="1392"/>
      <c r="LHR9" s="943"/>
      <c r="LHS9" s="1242"/>
      <c r="LHT9" s="1241"/>
      <c r="LHU9" s="594"/>
      <c r="LHV9" s="1191"/>
      <c r="LHW9" s="643"/>
      <c r="LHX9" s="1460"/>
      <c r="LHY9" s="1396"/>
      <c r="LHZ9" s="1396"/>
      <c r="LIA9" s="1468"/>
      <c r="LIB9" s="1468"/>
      <c r="LIC9" s="1396"/>
      <c r="LID9" s="1462"/>
      <c r="LIE9" s="1463"/>
      <c r="LIF9" s="1464"/>
      <c r="LIG9" s="1396"/>
      <c r="LIH9" s="1396"/>
      <c r="LII9" s="1396"/>
      <c r="LIJ9" s="1465"/>
      <c r="LIK9" s="1465"/>
      <c r="LIL9" s="1396"/>
      <c r="LIM9" s="1465"/>
      <c r="LIN9" s="1465"/>
      <c r="LIO9" s="1465"/>
      <c r="LIP9" s="1465"/>
      <c r="LIQ9" s="1465"/>
      <c r="LIR9" s="1396"/>
      <c r="LIS9" s="1452"/>
      <c r="LIT9" s="1467"/>
      <c r="LIU9" s="1454"/>
      <c r="LIV9" s="1455"/>
      <c r="LIW9" s="1396"/>
      <c r="LIX9" s="1456"/>
      <c r="LIY9" s="1457"/>
      <c r="LIZ9" s="1458"/>
      <c r="LJA9" s="1455"/>
      <c r="LJB9" s="1459"/>
      <c r="LJC9" s="643"/>
      <c r="LJD9" s="1381"/>
      <c r="LJE9" s="591"/>
      <c r="LJF9" s="1392"/>
      <c r="LJG9" s="943"/>
      <c r="LJH9" s="1242"/>
      <c r="LJI9" s="1241"/>
      <c r="LJJ9" s="594"/>
      <c r="LJK9" s="1191"/>
      <c r="LJL9" s="643"/>
      <c r="LJM9" s="1460"/>
      <c r="LJN9" s="1396"/>
      <c r="LJO9" s="1396"/>
      <c r="LJP9" s="1468"/>
      <c r="LJQ9" s="1468"/>
      <c r="LJR9" s="1396"/>
      <c r="LJS9" s="1462"/>
      <c r="LJT9" s="1463"/>
      <c r="LJU9" s="1464"/>
      <c r="LJV9" s="1396"/>
      <c r="LJW9" s="1396"/>
      <c r="LJX9" s="1396"/>
      <c r="LJY9" s="1465"/>
      <c r="LJZ9" s="1465"/>
      <c r="LKA9" s="1396"/>
      <c r="LKB9" s="1465"/>
      <c r="LKC9" s="1465"/>
      <c r="LKD9" s="1465"/>
      <c r="LKE9" s="1465"/>
      <c r="LKF9" s="1465"/>
      <c r="LKG9" s="1396"/>
      <c r="LKH9" s="1452"/>
      <c r="LKI9" s="1467"/>
      <c r="LKJ9" s="1454"/>
      <c r="LKK9" s="1455"/>
      <c r="LKL9" s="1396"/>
      <c r="LKM9" s="1456"/>
      <c r="LKN9" s="1457"/>
      <c r="LKO9" s="1458"/>
      <c r="LKP9" s="1455"/>
      <c r="LKQ9" s="1459"/>
      <c r="LKR9" s="643"/>
      <c r="LKS9" s="1381"/>
      <c r="LKT9" s="591"/>
      <c r="LKU9" s="1392"/>
      <c r="LKV9" s="943"/>
      <c r="LKW9" s="1242"/>
      <c r="LKX9" s="1241"/>
      <c r="LKY9" s="594"/>
      <c r="LKZ9" s="1191"/>
      <c r="LLA9" s="643"/>
      <c r="LLB9" s="1460"/>
      <c r="LLC9" s="1396"/>
      <c r="LLD9" s="1396"/>
      <c r="LLE9" s="1468"/>
      <c r="LLF9" s="1468"/>
      <c r="LLG9" s="1396"/>
      <c r="LLH9" s="1462"/>
      <c r="LLI9" s="1463"/>
      <c r="LLJ9" s="1464"/>
      <c r="LLK9" s="1396"/>
      <c r="LLL9" s="1396"/>
      <c r="LLM9" s="1396"/>
      <c r="LLN9" s="1465"/>
      <c r="LLO9" s="1465"/>
      <c r="LLP9" s="1396"/>
      <c r="LLQ9" s="1465"/>
      <c r="LLR9" s="1465"/>
      <c r="LLS9" s="1465"/>
      <c r="LLT9" s="1465"/>
      <c r="LLU9" s="1465"/>
      <c r="LLV9" s="1396"/>
      <c r="LLW9" s="1452"/>
      <c r="LLX9" s="1467"/>
      <c r="LLY9" s="1454"/>
      <c r="LLZ9" s="1455"/>
      <c r="LMA9" s="1396"/>
      <c r="LMB9" s="1456"/>
      <c r="LMC9" s="1457"/>
      <c r="LMD9" s="1458"/>
      <c r="LME9" s="1455"/>
      <c r="LMF9" s="1459"/>
      <c r="LMG9" s="643"/>
      <c r="LMH9" s="1381"/>
      <c r="LMI9" s="591"/>
      <c r="LMJ9" s="1392"/>
      <c r="LMK9" s="943"/>
      <c r="LML9" s="1242"/>
      <c r="LMM9" s="1241"/>
      <c r="LMN9" s="594"/>
      <c r="LMO9" s="1191"/>
      <c r="LMP9" s="643"/>
      <c r="LMQ9" s="1460"/>
      <c r="LMR9" s="1396"/>
      <c r="LMS9" s="1396"/>
      <c r="LMT9" s="1468"/>
      <c r="LMU9" s="1468"/>
      <c r="LMV9" s="1396"/>
      <c r="LMW9" s="1462"/>
      <c r="LMX9" s="1463"/>
      <c r="LMY9" s="1464"/>
      <c r="LMZ9" s="1396"/>
      <c r="LNA9" s="1396"/>
      <c r="LNB9" s="1396"/>
      <c r="LNC9" s="1465"/>
      <c r="LND9" s="1465"/>
      <c r="LNE9" s="1396"/>
      <c r="LNF9" s="1465"/>
      <c r="LNG9" s="1465"/>
      <c r="LNH9" s="1465"/>
      <c r="LNI9" s="1465"/>
      <c r="LNJ9" s="1465"/>
      <c r="LNK9" s="1396"/>
      <c r="LNL9" s="1452"/>
      <c r="LNM9" s="1467"/>
      <c r="LNN9" s="1454"/>
      <c r="LNO9" s="1455"/>
      <c r="LNP9" s="1396"/>
      <c r="LNQ9" s="1456"/>
      <c r="LNR9" s="1457"/>
      <c r="LNS9" s="1458"/>
      <c r="LNT9" s="1455"/>
      <c r="LNU9" s="1459"/>
      <c r="LNV9" s="643"/>
      <c r="LNW9" s="1381"/>
      <c r="LNX9" s="591"/>
      <c r="LNY9" s="1392"/>
      <c r="LNZ9" s="943"/>
      <c r="LOA9" s="1242"/>
      <c r="LOB9" s="1241"/>
      <c r="LOC9" s="594"/>
      <c r="LOD9" s="1191"/>
      <c r="LOE9" s="643"/>
      <c r="LOF9" s="1460"/>
      <c r="LOG9" s="1396"/>
      <c r="LOH9" s="1396"/>
      <c r="LOI9" s="1468"/>
      <c r="LOJ9" s="1468"/>
      <c r="LOK9" s="1396"/>
      <c r="LOL9" s="1462"/>
      <c r="LOM9" s="1463"/>
      <c r="LON9" s="1464"/>
      <c r="LOO9" s="1396"/>
      <c r="LOP9" s="1396"/>
      <c r="LOQ9" s="1396"/>
      <c r="LOR9" s="1465"/>
      <c r="LOS9" s="1465"/>
      <c r="LOT9" s="1396"/>
      <c r="LOU9" s="1465"/>
      <c r="LOV9" s="1465"/>
      <c r="LOW9" s="1465"/>
      <c r="LOX9" s="1465"/>
      <c r="LOY9" s="1465"/>
      <c r="LOZ9" s="1396"/>
      <c r="LPA9" s="1452"/>
      <c r="LPB9" s="1467"/>
      <c r="LPC9" s="1454"/>
      <c r="LPD9" s="1455"/>
      <c r="LPE9" s="1396"/>
      <c r="LPF9" s="1456"/>
      <c r="LPG9" s="1457"/>
      <c r="LPH9" s="1458"/>
      <c r="LPI9" s="1455"/>
      <c r="LPJ9" s="1459"/>
      <c r="LPK9" s="643"/>
      <c r="LPL9" s="1381"/>
      <c r="LPM9" s="591"/>
      <c r="LPN9" s="1392"/>
      <c r="LPO9" s="943"/>
      <c r="LPP9" s="1242"/>
      <c r="LPQ9" s="1241"/>
      <c r="LPR9" s="594"/>
      <c r="LPS9" s="1191"/>
      <c r="LPT9" s="643"/>
      <c r="LPU9" s="1460"/>
      <c r="LPV9" s="1396"/>
      <c r="LPW9" s="1396"/>
      <c r="LPX9" s="1468"/>
      <c r="LPY9" s="1468"/>
      <c r="LPZ9" s="1396"/>
      <c r="LQA9" s="1462"/>
      <c r="LQB9" s="1463"/>
      <c r="LQC9" s="1464"/>
      <c r="LQD9" s="1396"/>
      <c r="LQE9" s="1396"/>
      <c r="LQF9" s="1396"/>
      <c r="LQG9" s="1465"/>
      <c r="LQH9" s="1465"/>
      <c r="LQI9" s="1396"/>
      <c r="LQJ9" s="1465"/>
      <c r="LQK9" s="1465"/>
      <c r="LQL9" s="1465"/>
      <c r="LQM9" s="1465"/>
      <c r="LQN9" s="1465"/>
      <c r="LQO9" s="1396"/>
      <c r="LQP9" s="1452"/>
      <c r="LQQ9" s="1467"/>
      <c r="LQR9" s="1454"/>
      <c r="LQS9" s="1455"/>
      <c r="LQT9" s="1396"/>
      <c r="LQU9" s="1456"/>
      <c r="LQV9" s="1457"/>
      <c r="LQW9" s="1458"/>
      <c r="LQX9" s="1455"/>
      <c r="LQY9" s="1459"/>
      <c r="LQZ9" s="643"/>
      <c r="LRA9" s="1381"/>
      <c r="LRB9" s="591"/>
      <c r="LRC9" s="1392"/>
      <c r="LRD9" s="943"/>
      <c r="LRE9" s="1242"/>
      <c r="LRF9" s="1241"/>
      <c r="LRG9" s="594"/>
      <c r="LRH9" s="1191"/>
      <c r="LRI9" s="643"/>
      <c r="LRJ9" s="1460"/>
      <c r="LRK9" s="1396"/>
      <c r="LRL9" s="1396"/>
      <c r="LRM9" s="1468"/>
      <c r="LRN9" s="1468"/>
      <c r="LRO9" s="1396"/>
      <c r="LRP9" s="1462"/>
      <c r="LRQ9" s="1463"/>
      <c r="LRR9" s="1464"/>
      <c r="LRS9" s="1396"/>
      <c r="LRT9" s="1396"/>
      <c r="LRU9" s="1396"/>
      <c r="LRV9" s="1465"/>
      <c r="LRW9" s="1465"/>
      <c r="LRX9" s="1396"/>
      <c r="LRY9" s="1465"/>
      <c r="LRZ9" s="1465"/>
      <c r="LSA9" s="1465"/>
      <c r="LSB9" s="1465"/>
      <c r="LSC9" s="1465"/>
      <c r="LSD9" s="1396"/>
      <c r="LSE9" s="1452"/>
      <c r="LSF9" s="1467"/>
      <c r="LSG9" s="1454"/>
      <c r="LSH9" s="1455"/>
      <c r="LSI9" s="1396"/>
      <c r="LSJ9" s="1456"/>
      <c r="LSK9" s="1457"/>
      <c r="LSL9" s="1458"/>
      <c r="LSM9" s="1455"/>
      <c r="LSN9" s="1459"/>
      <c r="LSO9" s="643"/>
      <c r="LSP9" s="1381"/>
      <c r="LSQ9" s="591"/>
      <c r="LSR9" s="1392"/>
      <c r="LSS9" s="943"/>
      <c r="LST9" s="1242"/>
      <c r="LSU9" s="1241"/>
      <c r="LSV9" s="594"/>
      <c r="LSW9" s="1191"/>
      <c r="LSX9" s="643"/>
      <c r="LSY9" s="1460"/>
      <c r="LSZ9" s="1396"/>
      <c r="LTA9" s="1396"/>
      <c r="LTB9" s="1468"/>
      <c r="LTC9" s="1468"/>
      <c r="LTD9" s="1396"/>
      <c r="LTE9" s="1462"/>
      <c r="LTF9" s="1463"/>
      <c r="LTG9" s="1464"/>
      <c r="LTH9" s="1396"/>
      <c r="LTI9" s="1396"/>
      <c r="LTJ9" s="1396"/>
      <c r="LTK9" s="1465"/>
      <c r="LTL9" s="1465"/>
      <c r="LTM9" s="1396"/>
      <c r="LTN9" s="1465"/>
      <c r="LTO9" s="1465"/>
      <c r="LTP9" s="1465"/>
      <c r="LTQ9" s="1465"/>
      <c r="LTR9" s="1465"/>
      <c r="LTS9" s="1396"/>
      <c r="LTT9" s="1452"/>
      <c r="LTU9" s="1467"/>
      <c r="LTV9" s="1454"/>
      <c r="LTW9" s="1455"/>
      <c r="LTX9" s="1396"/>
      <c r="LTY9" s="1456"/>
      <c r="LTZ9" s="1457"/>
      <c r="LUA9" s="1458"/>
      <c r="LUB9" s="1455"/>
      <c r="LUC9" s="1459"/>
      <c r="LUD9" s="643"/>
      <c r="LUE9" s="1381"/>
      <c r="LUF9" s="591"/>
      <c r="LUG9" s="1392"/>
      <c r="LUH9" s="943"/>
      <c r="LUI9" s="1242"/>
      <c r="LUJ9" s="1241"/>
      <c r="LUK9" s="594"/>
      <c r="LUL9" s="1191"/>
      <c r="LUM9" s="643"/>
      <c r="LUN9" s="1460"/>
      <c r="LUO9" s="1396"/>
      <c r="LUP9" s="1396"/>
      <c r="LUQ9" s="1468"/>
      <c r="LUR9" s="1468"/>
      <c r="LUS9" s="1396"/>
      <c r="LUT9" s="1462"/>
      <c r="LUU9" s="1463"/>
      <c r="LUV9" s="1464"/>
      <c r="LUW9" s="1396"/>
      <c r="LUX9" s="1396"/>
      <c r="LUY9" s="1396"/>
      <c r="LUZ9" s="1465"/>
      <c r="LVA9" s="1465"/>
      <c r="LVB9" s="1396"/>
      <c r="LVC9" s="1465"/>
      <c r="LVD9" s="1465"/>
      <c r="LVE9" s="1465"/>
      <c r="LVF9" s="1465"/>
      <c r="LVG9" s="1465"/>
      <c r="LVH9" s="1396"/>
      <c r="LVI9" s="1452"/>
      <c r="LVJ9" s="1467"/>
      <c r="LVK9" s="1454"/>
      <c r="LVL9" s="1455"/>
      <c r="LVM9" s="1396"/>
      <c r="LVN9" s="1456"/>
      <c r="LVO9" s="1457"/>
      <c r="LVP9" s="1458"/>
      <c r="LVQ9" s="1455"/>
      <c r="LVR9" s="1459"/>
      <c r="LVS9" s="643"/>
      <c r="LVT9" s="1381"/>
      <c r="LVU9" s="591"/>
      <c r="LVV9" s="1392"/>
      <c r="LVW9" s="943"/>
      <c r="LVX9" s="1242"/>
      <c r="LVY9" s="1241"/>
      <c r="LVZ9" s="594"/>
      <c r="LWA9" s="1191"/>
      <c r="LWB9" s="643"/>
      <c r="LWC9" s="1460"/>
      <c r="LWD9" s="1396"/>
      <c r="LWE9" s="1396"/>
      <c r="LWF9" s="1468"/>
      <c r="LWG9" s="1468"/>
      <c r="LWH9" s="1396"/>
      <c r="LWI9" s="1462"/>
      <c r="LWJ9" s="1463"/>
      <c r="LWK9" s="1464"/>
      <c r="LWL9" s="1396"/>
      <c r="LWM9" s="1396"/>
      <c r="LWN9" s="1396"/>
      <c r="LWO9" s="1465"/>
      <c r="LWP9" s="1465"/>
      <c r="LWQ9" s="1396"/>
      <c r="LWR9" s="1465"/>
      <c r="LWS9" s="1465"/>
      <c r="LWT9" s="1465"/>
      <c r="LWU9" s="1465"/>
      <c r="LWV9" s="1465"/>
      <c r="LWW9" s="1396"/>
      <c r="LWX9" s="1452"/>
      <c r="LWY9" s="1467"/>
      <c r="LWZ9" s="1454"/>
      <c r="LXA9" s="1455"/>
      <c r="LXB9" s="1396"/>
      <c r="LXC9" s="1456"/>
      <c r="LXD9" s="1457"/>
      <c r="LXE9" s="1458"/>
      <c r="LXF9" s="1455"/>
      <c r="LXG9" s="1459"/>
      <c r="LXH9" s="643"/>
      <c r="LXI9" s="1381"/>
      <c r="LXJ9" s="591"/>
      <c r="LXK9" s="1392"/>
      <c r="LXL9" s="943"/>
      <c r="LXM9" s="1242"/>
      <c r="LXN9" s="1241"/>
      <c r="LXO9" s="594"/>
      <c r="LXP9" s="1191"/>
      <c r="LXQ9" s="643"/>
      <c r="LXR9" s="1460"/>
      <c r="LXS9" s="1396"/>
      <c r="LXT9" s="1396"/>
      <c r="LXU9" s="1468"/>
      <c r="LXV9" s="1468"/>
      <c r="LXW9" s="1396"/>
      <c r="LXX9" s="1462"/>
      <c r="LXY9" s="1463"/>
      <c r="LXZ9" s="1464"/>
      <c r="LYA9" s="1396"/>
      <c r="LYB9" s="1396"/>
      <c r="LYC9" s="1396"/>
      <c r="LYD9" s="1465"/>
      <c r="LYE9" s="1465"/>
      <c r="LYF9" s="1396"/>
      <c r="LYG9" s="1465"/>
      <c r="LYH9" s="1465"/>
      <c r="LYI9" s="1465"/>
      <c r="LYJ9" s="1465"/>
      <c r="LYK9" s="1465"/>
      <c r="LYL9" s="1396"/>
      <c r="LYM9" s="1452"/>
      <c r="LYN9" s="1467"/>
      <c r="LYO9" s="1454"/>
      <c r="LYP9" s="1455"/>
      <c r="LYQ9" s="1396"/>
      <c r="LYR9" s="1456"/>
      <c r="LYS9" s="1457"/>
      <c r="LYT9" s="1458"/>
      <c r="LYU9" s="1455"/>
      <c r="LYV9" s="1459"/>
      <c r="LYW9" s="643"/>
      <c r="LYX9" s="1381"/>
      <c r="LYY9" s="591"/>
      <c r="LYZ9" s="1392"/>
      <c r="LZA9" s="943"/>
      <c r="LZB9" s="1242"/>
      <c r="LZC9" s="1241"/>
      <c r="LZD9" s="594"/>
      <c r="LZE9" s="1191"/>
      <c r="LZF9" s="643"/>
      <c r="LZG9" s="1460"/>
      <c r="LZH9" s="1396"/>
      <c r="LZI9" s="1396"/>
      <c r="LZJ9" s="1468"/>
      <c r="LZK9" s="1468"/>
      <c r="LZL9" s="1396"/>
      <c r="LZM9" s="1462"/>
      <c r="LZN9" s="1463"/>
      <c r="LZO9" s="1464"/>
      <c r="LZP9" s="1396"/>
      <c r="LZQ9" s="1396"/>
      <c r="LZR9" s="1396"/>
      <c r="LZS9" s="1465"/>
      <c r="LZT9" s="1465"/>
      <c r="LZU9" s="1396"/>
      <c r="LZV9" s="1465"/>
      <c r="LZW9" s="1465"/>
      <c r="LZX9" s="1465"/>
      <c r="LZY9" s="1465"/>
      <c r="LZZ9" s="1465"/>
      <c r="MAA9" s="1396"/>
      <c r="MAB9" s="1452"/>
      <c r="MAC9" s="1467"/>
      <c r="MAD9" s="1454"/>
      <c r="MAE9" s="1455"/>
      <c r="MAF9" s="1396"/>
      <c r="MAG9" s="1456"/>
      <c r="MAH9" s="1457"/>
      <c r="MAI9" s="1458"/>
      <c r="MAJ9" s="1455"/>
      <c r="MAK9" s="1459"/>
      <c r="MAL9" s="643"/>
      <c r="MAM9" s="1381"/>
      <c r="MAN9" s="591"/>
      <c r="MAO9" s="1392"/>
      <c r="MAP9" s="943"/>
      <c r="MAQ9" s="1242"/>
      <c r="MAR9" s="1241"/>
      <c r="MAS9" s="594"/>
      <c r="MAT9" s="1191"/>
      <c r="MAU9" s="643"/>
      <c r="MAV9" s="1460"/>
      <c r="MAW9" s="1396"/>
      <c r="MAX9" s="1396"/>
      <c r="MAY9" s="1468"/>
      <c r="MAZ9" s="1468"/>
      <c r="MBA9" s="1396"/>
      <c r="MBB9" s="1462"/>
      <c r="MBC9" s="1463"/>
      <c r="MBD9" s="1464"/>
      <c r="MBE9" s="1396"/>
      <c r="MBF9" s="1396"/>
      <c r="MBG9" s="1396"/>
      <c r="MBH9" s="1465"/>
      <c r="MBI9" s="1465"/>
      <c r="MBJ9" s="1396"/>
      <c r="MBK9" s="1465"/>
      <c r="MBL9" s="1465"/>
      <c r="MBM9" s="1465"/>
      <c r="MBN9" s="1465"/>
      <c r="MBO9" s="1465"/>
      <c r="MBP9" s="1396"/>
      <c r="MBQ9" s="1452"/>
      <c r="MBR9" s="1467"/>
      <c r="MBS9" s="1454"/>
      <c r="MBT9" s="1455"/>
      <c r="MBU9" s="1396"/>
      <c r="MBV9" s="1456"/>
      <c r="MBW9" s="1457"/>
      <c r="MBX9" s="1458"/>
      <c r="MBY9" s="1455"/>
      <c r="MBZ9" s="1459"/>
      <c r="MCA9" s="643"/>
      <c r="MCB9" s="1381"/>
      <c r="MCC9" s="591"/>
      <c r="MCD9" s="1392"/>
      <c r="MCE9" s="943"/>
      <c r="MCF9" s="1242"/>
      <c r="MCG9" s="1241"/>
      <c r="MCH9" s="594"/>
      <c r="MCI9" s="1191"/>
      <c r="MCJ9" s="643"/>
      <c r="MCK9" s="1460"/>
      <c r="MCL9" s="1396"/>
      <c r="MCM9" s="1396"/>
      <c r="MCN9" s="1468"/>
      <c r="MCO9" s="1468"/>
      <c r="MCP9" s="1396"/>
      <c r="MCQ9" s="1462"/>
      <c r="MCR9" s="1463"/>
      <c r="MCS9" s="1464"/>
      <c r="MCT9" s="1396"/>
      <c r="MCU9" s="1396"/>
      <c r="MCV9" s="1396"/>
      <c r="MCW9" s="1465"/>
      <c r="MCX9" s="1465"/>
      <c r="MCY9" s="1396"/>
      <c r="MCZ9" s="1465"/>
      <c r="MDA9" s="1465"/>
      <c r="MDB9" s="1465"/>
      <c r="MDC9" s="1465"/>
      <c r="MDD9" s="1465"/>
      <c r="MDE9" s="1396"/>
      <c r="MDF9" s="1452"/>
      <c r="MDG9" s="1467"/>
      <c r="MDH9" s="1454"/>
      <c r="MDI9" s="1455"/>
      <c r="MDJ9" s="1396"/>
      <c r="MDK9" s="1456"/>
      <c r="MDL9" s="1457"/>
      <c r="MDM9" s="1458"/>
      <c r="MDN9" s="1455"/>
      <c r="MDO9" s="1459"/>
      <c r="MDP9" s="643"/>
      <c r="MDQ9" s="1381"/>
      <c r="MDR9" s="591"/>
      <c r="MDS9" s="1392"/>
      <c r="MDT9" s="943"/>
      <c r="MDU9" s="1242"/>
      <c r="MDV9" s="1241"/>
      <c r="MDW9" s="594"/>
      <c r="MDX9" s="1191"/>
      <c r="MDY9" s="643"/>
      <c r="MDZ9" s="1460"/>
      <c r="MEA9" s="1396"/>
      <c r="MEB9" s="1396"/>
      <c r="MEC9" s="1468"/>
      <c r="MED9" s="1468"/>
      <c r="MEE9" s="1396"/>
      <c r="MEF9" s="1462"/>
      <c r="MEG9" s="1463"/>
      <c r="MEH9" s="1464"/>
      <c r="MEI9" s="1396"/>
      <c r="MEJ9" s="1396"/>
      <c r="MEK9" s="1396"/>
      <c r="MEL9" s="1465"/>
      <c r="MEM9" s="1465"/>
      <c r="MEN9" s="1396"/>
      <c r="MEO9" s="1465"/>
      <c r="MEP9" s="1465"/>
      <c r="MEQ9" s="1465"/>
      <c r="MER9" s="1465"/>
      <c r="MES9" s="1465"/>
      <c r="MET9" s="1396"/>
      <c r="MEU9" s="1452"/>
      <c r="MEV9" s="1467"/>
      <c r="MEW9" s="1454"/>
      <c r="MEX9" s="1455"/>
      <c r="MEY9" s="1396"/>
      <c r="MEZ9" s="1456"/>
      <c r="MFA9" s="1457"/>
      <c r="MFB9" s="1458"/>
      <c r="MFC9" s="1455"/>
      <c r="MFD9" s="1459"/>
      <c r="MFE9" s="643"/>
      <c r="MFF9" s="1381"/>
      <c r="MFG9" s="591"/>
      <c r="MFH9" s="1392"/>
      <c r="MFI9" s="943"/>
      <c r="MFJ9" s="1242"/>
      <c r="MFK9" s="1241"/>
      <c r="MFL9" s="594"/>
      <c r="MFM9" s="1191"/>
      <c r="MFN9" s="643"/>
      <c r="MFO9" s="1460"/>
      <c r="MFP9" s="1396"/>
      <c r="MFQ9" s="1396"/>
      <c r="MFR9" s="1468"/>
      <c r="MFS9" s="1468"/>
      <c r="MFT9" s="1396"/>
      <c r="MFU9" s="1462"/>
      <c r="MFV9" s="1463"/>
      <c r="MFW9" s="1464"/>
      <c r="MFX9" s="1396"/>
      <c r="MFY9" s="1396"/>
      <c r="MFZ9" s="1396"/>
      <c r="MGA9" s="1465"/>
      <c r="MGB9" s="1465"/>
      <c r="MGC9" s="1396"/>
      <c r="MGD9" s="1465"/>
      <c r="MGE9" s="1465"/>
      <c r="MGF9" s="1465"/>
      <c r="MGG9" s="1465"/>
      <c r="MGH9" s="1465"/>
      <c r="MGI9" s="1396"/>
      <c r="MGJ9" s="1452"/>
      <c r="MGK9" s="1467"/>
      <c r="MGL9" s="1454"/>
      <c r="MGM9" s="1455"/>
      <c r="MGN9" s="1396"/>
      <c r="MGO9" s="1456"/>
      <c r="MGP9" s="1457"/>
      <c r="MGQ9" s="1458"/>
      <c r="MGR9" s="1455"/>
      <c r="MGS9" s="1459"/>
      <c r="MGT9" s="643"/>
      <c r="MGU9" s="1381"/>
      <c r="MGV9" s="591"/>
      <c r="MGW9" s="1392"/>
      <c r="MGX9" s="943"/>
      <c r="MGY9" s="1242"/>
      <c r="MGZ9" s="1241"/>
      <c r="MHA9" s="594"/>
      <c r="MHB9" s="1191"/>
      <c r="MHC9" s="643"/>
      <c r="MHD9" s="1460"/>
      <c r="MHE9" s="1396"/>
      <c r="MHF9" s="1396"/>
      <c r="MHG9" s="1468"/>
      <c r="MHH9" s="1468"/>
      <c r="MHI9" s="1396"/>
      <c r="MHJ9" s="1462"/>
      <c r="MHK9" s="1463"/>
      <c r="MHL9" s="1464"/>
      <c r="MHM9" s="1396"/>
      <c r="MHN9" s="1396"/>
      <c r="MHO9" s="1396"/>
      <c r="MHP9" s="1465"/>
      <c r="MHQ9" s="1465"/>
      <c r="MHR9" s="1396"/>
      <c r="MHS9" s="1465"/>
      <c r="MHT9" s="1465"/>
      <c r="MHU9" s="1465"/>
      <c r="MHV9" s="1465"/>
      <c r="MHW9" s="1465"/>
      <c r="MHX9" s="1396"/>
      <c r="MHY9" s="1452"/>
      <c r="MHZ9" s="1467"/>
      <c r="MIA9" s="1454"/>
      <c r="MIB9" s="1455"/>
      <c r="MIC9" s="1396"/>
      <c r="MID9" s="1456"/>
      <c r="MIE9" s="1457"/>
      <c r="MIF9" s="1458"/>
      <c r="MIG9" s="1455"/>
      <c r="MIH9" s="1459"/>
      <c r="MII9" s="643"/>
      <c r="MIJ9" s="1381"/>
      <c r="MIK9" s="591"/>
      <c r="MIL9" s="1392"/>
      <c r="MIM9" s="943"/>
      <c r="MIN9" s="1242"/>
      <c r="MIO9" s="1241"/>
      <c r="MIP9" s="594"/>
      <c r="MIQ9" s="1191"/>
      <c r="MIR9" s="643"/>
      <c r="MIS9" s="1460"/>
      <c r="MIT9" s="1396"/>
      <c r="MIU9" s="1396"/>
      <c r="MIV9" s="1468"/>
      <c r="MIW9" s="1468"/>
      <c r="MIX9" s="1396"/>
      <c r="MIY9" s="1462"/>
      <c r="MIZ9" s="1463"/>
      <c r="MJA9" s="1464"/>
      <c r="MJB9" s="1396"/>
      <c r="MJC9" s="1396"/>
      <c r="MJD9" s="1396"/>
      <c r="MJE9" s="1465"/>
      <c r="MJF9" s="1465"/>
      <c r="MJG9" s="1396"/>
      <c r="MJH9" s="1465"/>
      <c r="MJI9" s="1465"/>
      <c r="MJJ9" s="1465"/>
      <c r="MJK9" s="1465"/>
      <c r="MJL9" s="1465"/>
      <c r="MJM9" s="1396"/>
      <c r="MJN9" s="1452"/>
      <c r="MJO9" s="1467"/>
      <c r="MJP9" s="1454"/>
      <c r="MJQ9" s="1455"/>
      <c r="MJR9" s="1396"/>
      <c r="MJS9" s="1456"/>
      <c r="MJT9" s="1457"/>
      <c r="MJU9" s="1458"/>
      <c r="MJV9" s="1455"/>
      <c r="MJW9" s="1459"/>
      <c r="MJX9" s="643"/>
      <c r="MJY9" s="1381"/>
      <c r="MJZ9" s="591"/>
      <c r="MKA9" s="1392"/>
      <c r="MKB9" s="943"/>
      <c r="MKC9" s="1242"/>
      <c r="MKD9" s="1241"/>
      <c r="MKE9" s="594"/>
      <c r="MKF9" s="1191"/>
      <c r="MKG9" s="643"/>
      <c r="MKH9" s="1460"/>
      <c r="MKI9" s="1396"/>
      <c r="MKJ9" s="1396"/>
      <c r="MKK9" s="1468"/>
      <c r="MKL9" s="1468"/>
      <c r="MKM9" s="1396"/>
      <c r="MKN9" s="1462"/>
      <c r="MKO9" s="1463"/>
      <c r="MKP9" s="1464"/>
      <c r="MKQ9" s="1396"/>
      <c r="MKR9" s="1396"/>
      <c r="MKS9" s="1396"/>
      <c r="MKT9" s="1465"/>
      <c r="MKU9" s="1465"/>
      <c r="MKV9" s="1396"/>
      <c r="MKW9" s="1465"/>
      <c r="MKX9" s="1465"/>
      <c r="MKY9" s="1465"/>
      <c r="MKZ9" s="1465"/>
      <c r="MLA9" s="1465"/>
      <c r="MLB9" s="1396"/>
      <c r="MLC9" s="1452"/>
      <c r="MLD9" s="1467"/>
      <c r="MLE9" s="1454"/>
      <c r="MLF9" s="1455"/>
      <c r="MLG9" s="1396"/>
      <c r="MLH9" s="1456"/>
      <c r="MLI9" s="1457"/>
      <c r="MLJ9" s="1458"/>
      <c r="MLK9" s="1455"/>
      <c r="MLL9" s="1459"/>
      <c r="MLM9" s="643"/>
      <c r="MLN9" s="1381"/>
      <c r="MLO9" s="591"/>
      <c r="MLP9" s="1392"/>
      <c r="MLQ9" s="943"/>
      <c r="MLR9" s="1242"/>
      <c r="MLS9" s="1241"/>
      <c r="MLT9" s="594"/>
      <c r="MLU9" s="1191"/>
      <c r="MLV9" s="643"/>
      <c r="MLW9" s="1460"/>
      <c r="MLX9" s="1396"/>
      <c r="MLY9" s="1396"/>
      <c r="MLZ9" s="1468"/>
      <c r="MMA9" s="1468"/>
      <c r="MMB9" s="1396"/>
      <c r="MMC9" s="1462"/>
      <c r="MMD9" s="1463"/>
      <c r="MME9" s="1464"/>
      <c r="MMF9" s="1396"/>
      <c r="MMG9" s="1396"/>
      <c r="MMH9" s="1396"/>
      <c r="MMI9" s="1465"/>
      <c r="MMJ9" s="1465"/>
      <c r="MMK9" s="1396"/>
      <c r="MML9" s="1465"/>
      <c r="MMM9" s="1465"/>
      <c r="MMN9" s="1465"/>
      <c r="MMO9" s="1465"/>
      <c r="MMP9" s="1465"/>
      <c r="MMQ9" s="1396"/>
      <c r="MMR9" s="1452"/>
      <c r="MMS9" s="1467"/>
      <c r="MMT9" s="1454"/>
      <c r="MMU9" s="1455"/>
      <c r="MMV9" s="1396"/>
      <c r="MMW9" s="1456"/>
      <c r="MMX9" s="1457"/>
      <c r="MMY9" s="1458"/>
      <c r="MMZ9" s="1455"/>
      <c r="MNA9" s="1459"/>
      <c r="MNB9" s="643"/>
      <c r="MNC9" s="1381"/>
      <c r="MND9" s="591"/>
      <c r="MNE9" s="1392"/>
      <c r="MNF9" s="943"/>
      <c r="MNG9" s="1242"/>
      <c r="MNH9" s="1241"/>
      <c r="MNI9" s="594"/>
      <c r="MNJ9" s="1191"/>
      <c r="MNK9" s="643"/>
      <c r="MNL9" s="1460"/>
      <c r="MNM9" s="1396"/>
      <c r="MNN9" s="1396"/>
      <c r="MNO9" s="1468"/>
      <c r="MNP9" s="1468"/>
      <c r="MNQ9" s="1396"/>
      <c r="MNR9" s="1462"/>
      <c r="MNS9" s="1463"/>
      <c r="MNT9" s="1464"/>
      <c r="MNU9" s="1396"/>
      <c r="MNV9" s="1396"/>
      <c r="MNW9" s="1396"/>
      <c r="MNX9" s="1465"/>
      <c r="MNY9" s="1465"/>
      <c r="MNZ9" s="1396"/>
      <c r="MOA9" s="1465"/>
      <c r="MOB9" s="1465"/>
      <c r="MOC9" s="1465"/>
      <c r="MOD9" s="1465"/>
      <c r="MOE9" s="1465"/>
      <c r="MOF9" s="1396"/>
      <c r="MOG9" s="1452"/>
      <c r="MOH9" s="1467"/>
      <c r="MOI9" s="1454"/>
      <c r="MOJ9" s="1455"/>
      <c r="MOK9" s="1396"/>
      <c r="MOL9" s="1456"/>
      <c r="MOM9" s="1457"/>
      <c r="MON9" s="1458"/>
      <c r="MOO9" s="1455"/>
      <c r="MOP9" s="1459"/>
      <c r="MOQ9" s="643"/>
      <c r="MOR9" s="1381"/>
      <c r="MOS9" s="591"/>
      <c r="MOT9" s="1392"/>
      <c r="MOU9" s="943"/>
      <c r="MOV9" s="1242"/>
      <c r="MOW9" s="1241"/>
      <c r="MOX9" s="594"/>
      <c r="MOY9" s="1191"/>
      <c r="MOZ9" s="643"/>
      <c r="MPA9" s="1460"/>
      <c r="MPB9" s="1396"/>
      <c r="MPC9" s="1396"/>
      <c r="MPD9" s="1468"/>
      <c r="MPE9" s="1468"/>
      <c r="MPF9" s="1396"/>
      <c r="MPG9" s="1462"/>
      <c r="MPH9" s="1463"/>
      <c r="MPI9" s="1464"/>
      <c r="MPJ9" s="1396"/>
      <c r="MPK9" s="1396"/>
      <c r="MPL9" s="1396"/>
      <c r="MPM9" s="1465"/>
      <c r="MPN9" s="1465"/>
      <c r="MPO9" s="1396"/>
      <c r="MPP9" s="1465"/>
      <c r="MPQ9" s="1465"/>
      <c r="MPR9" s="1465"/>
      <c r="MPS9" s="1465"/>
      <c r="MPT9" s="1465"/>
      <c r="MPU9" s="1396"/>
      <c r="MPV9" s="1452"/>
      <c r="MPW9" s="1467"/>
      <c r="MPX9" s="1454"/>
      <c r="MPY9" s="1455"/>
      <c r="MPZ9" s="1396"/>
      <c r="MQA9" s="1456"/>
      <c r="MQB9" s="1457"/>
      <c r="MQC9" s="1458"/>
      <c r="MQD9" s="1455"/>
      <c r="MQE9" s="1459"/>
      <c r="MQF9" s="643"/>
      <c r="MQG9" s="1381"/>
      <c r="MQH9" s="591"/>
      <c r="MQI9" s="1392"/>
      <c r="MQJ9" s="943"/>
      <c r="MQK9" s="1242"/>
      <c r="MQL9" s="1241"/>
      <c r="MQM9" s="594"/>
      <c r="MQN9" s="1191"/>
      <c r="MQO9" s="643"/>
      <c r="MQP9" s="1460"/>
      <c r="MQQ9" s="1396"/>
      <c r="MQR9" s="1396"/>
      <c r="MQS9" s="1468"/>
      <c r="MQT9" s="1468"/>
      <c r="MQU9" s="1396"/>
      <c r="MQV9" s="1462"/>
      <c r="MQW9" s="1463"/>
      <c r="MQX9" s="1464"/>
      <c r="MQY9" s="1396"/>
      <c r="MQZ9" s="1396"/>
      <c r="MRA9" s="1396"/>
      <c r="MRB9" s="1465"/>
      <c r="MRC9" s="1465"/>
      <c r="MRD9" s="1396"/>
      <c r="MRE9" s="1465"/>
      <c r="MRF9" s="1465"/>
      <c r="MRG9" s="1465"/>
      <c r="MRH9" s="1465"/>
      <c r="MRI9" s="1465"/>
      <c r="MRJ9" s="1396"/>
      <c r="MRK9" s="1452"/>
      <c r="MRL9" s="1467"/>
      <c r="MRM9" s="1454"/>
      <c r="MRN9" s="1455"/>
      <c r="MRO9" s="1396"/>
      <c r="MRP9" s="1456"/>
      <c r="MRQ9" s="1457"/>
      <c r="MRR9" s="1458"/>
      <c r="MRS9" s="1455"/>
      <c r="MRT9" s="1459"/>
      <c r="MRU9" s="643"/>
      <c r="MRV9" s="1381"/>
      <c r="MRW9" s="591"/>
      <c r="MRX9" s="1392"/>
      <c r="MRY9" s="943"/>
      <c r="MRZ9" s="1242"/>
      <c r="MSA9" s="1241"/>
      <c r="MSB9" s="594"/>
      <c r="MSC9" s="1191"/>
      <c r="MSD9" s="643"/>
      <c r="MSE9" s="1460"/>
      <c r="MSF9" s="1396"/>
      <c r="MSG9" s="1396"/>
      <c r="MSH9" s="1468"/>
      <c r="MSI9" s="1468"/>
      <c r="MSJ9" s="1396"/>
      <c r="MSK9" s="1462"/>
      <c r="MSL9" s="1463"/>
      <c r="MSM9" s="1464"/>
      <c r="MSN9" s="1396"/>
      <c r="MSO9" s="1396"/>
      <c r="MSP9" s="1396"/>
      <c r="MSQ9" s="1465"/>
      <c r="MSR9" s="1465"/>
      <c r="MSS9" s="1396"/>
      <c r="MST9" s="1465"/>
      <c r="MSU9" s="1465"/>
      <c r="MSV9" s="1465"/>
      <c r="MSW9" s="1465"/>
      <c r="MSX9" s="1465"/>
      <c r="MSY9" s="1396"/>
      <c r="MSZ9" s="1452"/>
      <c r="MTA9" s="1467"/>
      <c r="MTB9" s="1454"/>
      <c r="MTC9" s="1455"/>
      <c r="MTD9" s="1396"/>
      <c r="MTE9" s="1456"/>
      <c r="MTF9" s="1457"/>
      <c r="MTG9" s="1458"/>
      <c r="MTH9" s="1455"/>
      <c r="MTI9" s="1459"/>
      <c r="MTJ9" s="643"/>
      <c r="MTK9" s="1381"/>
      <c r="MTL9" s="591"/>
      <c r="MTM9" s="1392"/>
      <c r="MTN9" s="943"/>
      <c r="MTO9" s="1242"/>
      <c r="MTP9" s="1241"/>
      <c r="MTQ9" s="594"/>
      <c r="MTR9" s="1191"/>
      <c r="MTS9" s="643"/>
      <c r="MTT9" s="1460"/>
      <c r="MTU9" s="1396"/>
      <c r="MTV9" s="1396"/>
      <c r="MTW9" s="1468"/>
      <c r="MTX9" s="1468"/>
      <c r="MTY9" s="1396"/>
      <c r="MTZ9" s="1462"/>
      <c r="MUA9" s="1463"/>
      <c r="MUB9" s="1464"/>
      <c r="MUC9" s="1396"/>
      <c r="MUD9" s="1396"/>
      <c r="MUE9" s="1396"/>
      <c r="MUF9" s="1465"/>
      <c r="MUG9" s="1465"/>
      <c r="MUH9" s="1396"/>
      <c r="MUI9" s="1465"/>
      <c r="MUJ9" s="1465"/>
      <c r="MUK9" s="1465"/>
      <c r="MUL9" s="1465"/>
      <c r="MUM9" s="1465"/>
      <c r="MUN9" s="1396"/>
      <c r="MUO9" s="1452"/>
      <c r="MUP9" s="1467"/>
      <c r="MUQ9" s="1454"/>
      <c r="MUR9" s="1455"/>
      <c r="MUS9" s="1396"/>
      <c r="MUT9" s="1456"/>
      <c r="MUU9" s="1457"/>
      <c r="MUV9" s="1458"/>
      <c r="MUW9" s="1455"/>
      <c r="MUX9" s="1459"/>
      <c r="MUY9" s="643"/>
      <c r="MUZ9" s="1381"/>
      <c r="MVA9" s="591"/>
      <c r="MVB9" s="1392"/>
      <c r="MVC9" s="943"/>
      <c r="MVD9" s="1242"/>
      <c r="MVE9" s="1241"/>
      <c r="MVF9" s="594"/>
      <c r="MVG9" s="1191"/>
      <c r="MVH9" s="643"/>
      <c r="MVI9" s="1460"/>
      <c r="MVJ9" s="1396"/>
      <c r="MVK9" s="1396"/>
      <c r="MVL9" s="1468"/>
      <c r="MVM9" s="1468"/>
      <c r="MVN9" s="1396"/>
      <c r="MVO9" s="1462"/>
      <c r="MVP9" s="1463"/>
      <c r="MVQ9" s="1464"/>
      <c r="MVR9" s="1396"/>
      <c r="MVS9" s="1396"/>
      <c r="MVT9" s="1396"/>
      <c r="MVU9" s="1465"/>
      <c r="MVV9" s="1465"/>
      <c r="MVW9" s="1396"/>
      <c r="MVX9" s="1465"/>
      <c r="MVY9" s="1465"/>
      <c r="MVZ9" s="1465"/>
      <c r="MWA9" s="1465"/>
      <c r="MWB9" s="1465"/>
      <c r="MWC9" s="1396"/>
      <c r="MWD9" s="1452"/>
      <c r="MWE9" s="1467"/>
      <c r="MWF9" s="1454"/>
      <c r="MWG9" s="1455"/>
      <c r="MWH9" s="1396"/>
      <c r="MWI9" s="1456"/>
      <c r="MWJ9" s="1457"/>
      <c r="MWK9" s="1458"/>
      <c r="MWL9" s="1455"/>
      <c r="MWM9" s="1459"/>
      <c r="MWN9" s="643"/>
      <c r="MWO9" s="1381"/>
      <c r="MWP9" s="591"/>
      <c r="MWQ9" s="1392"/>
      <c r="MWR9" s="943"/>
      <c r="MWS9" s="1242"/>
      <c r="MWT9" s="1241"/>
      <c r="MWU9" s="594"/>
      <c r="MWV9" s="1191"/>
      <c r="MWW9" s="643"/>
      <c r="MWX9" s="1460"/>
      <c r="MWY9" s="1396"/>
      <c r="MWZ9" s="1396"/>
      <c r="MXA9" s="1468"/>
      <c r="MXB9" s="1468"/>
      <c r="MXC9" s="1396"/>
      <c r="MXD9" s="1462"/>
      <c r="MXE9" s="1463"/>
      <c r="MXF9" s="1464"/>
      <c r="MXG9" s="1396"/>
      <c r="MXH9" s="1396"/>
      <c r="MXI9" s="1396"/>
      <c r="MXJ9" s="1465"/>
      <c r="MXK9" s="1465"/>
      <c r="MXL9" s="1396"/>
      <c r="MXM9" s="1465"/>
      <c r="MXN9" s="1465"/>
      <c r="MXO9" s="1465"/>
      <c r="MXP9" s="1465"/>
      <c r="MXQ9" s="1465"/>
      <c r="MXR9" s="1396"/>
      <c r="MXS9" s="1452"/>
      <c r="MXT9" s="1467"/>
      <c r="MXU9" s="1454"/>
      <c r="MXV9" s="1455"/>
      <c r="MXW9" s="1396"/>
      <c r="MXX9" s="1456"/>
      <c r="MXY9" s="1457"/>
      <c r="MXZ9" s="1458"/>
      <c r="MYA9" s="1455"/>
      <c r="MYB9" s="1459"/>
      <c r="MYC9" s="643"/>
      <c r="MYD9" s="1381"/>
      <c r="MYE9" s="591"/>
      <c r="MYF9" s="1392"/>
      <c r="MYG9" s="943"/>
      <c r="MYH9" s="1242"/>
      <c r="MYI9" s="1241"/>
      <c r="MYJ9" s="594"/>
      <c r="MYK9" s="1191"/>
      <c r="MYL9" s="643"/>
      <c r="MYM9" s="1460"/>
      <c r="MYN9" s="1396"/>
      <c r="MYO9" s="1396"/>
      <c r="MYP9" s="1468"/>
      <c r="MYQ9" s="1468"/>
      <c r="MYR9" s="1396"/>
      <c r="MYS9" s="1462"/>
      <c r="MYT9" s="1463"/>
      <c r="MYU9" s="1464"/>
      <c r="MYV9" s="1396"/>
      <c r="MYW9" s="1396"/>
      <c r="MYX9" s="1396"/>
      <c r="MYY9" s="1465"/>
      <c r="MYZ9" s="1465"/>
      <c r="MZA9" s="1396"/>
      <c r="MZB9" s="1465"/>
      <c r="MZC9" s="1465"/>
      <c r="MZD9" s="1465"/>
      <c r="MZE9" s="1465"/>
      <c r="MZF9" s="1465"/>
      <c r="MZG9" s="1396"/>
      <c r="MZH9" s="1452"/>
      <c r="MZI9" s="1467"/>
      <c r="MZJ9" s="1454"/>
      <c r="MZK9" s="1455"/>
      <c r="MZL9" s="1396"/>
      <c r="MZM9" s="1456"/>
      <c r="MZN9" s="1457"/>
      <c r="MZO9" s="1458"/>
      <c r="MZP9" s="1455"/>
      <c r="MZQ9" s="1459"/>
      <c r="MZR9" s="643"/>
      <c r="MZS9" s="1381"/>
      <c r="MZT9" s="591"/>
      <c r="MZU9" s="1392"/>
      <c r="MZV9" s="943"/>
      <c r="MZW9" s="1242"/>
      <c r="MZX9" s="1241"/>
      <c r="MZY9" s="594"/>
      <c r="MZZ9" s="1191"/>
      <c r="NAA9" s="643"/>
      <c r="NAB9" s="1460"/>
      <c r="NAC9" s="1396"/>
      <c r="NAD9" s="1396"/>
      <c r="NAE9" s="1468"/>
      <c r="NAF9" s="1468"/>
      <c r="NAG9" s="1396"/>
      <c r="NAH9" s="1462"/>
      <c r="NAI9" s="1463"/>
      <c r="NAJ9" s="1464"/>
      <c r="NAK9" s="1396"/>
      <c r="NAL9" s="1396"/>
      <c r="NAM9" s="1396"/>
      <c r="NAN9" s="1465"/>
      <c r="NAO9" s="1465"/>
      <c r="NAP9" s="1396"/>
      <c r="NAQ9" s="1465"/>
      <c r="NAR9" s="1465"/>
      <c r="NAS9" s="1465"/>
      <c r="NAT9" s="1465"/>
      <c r="NAU9" s="1465"/>
      <c r="NAV9" s="1396"/>
      <c r="NAW9" s="1452"/>
      <c r="NAX9" s="1467"/>
      <c r="NAY9" s="1454"/>
      <c r="NAZ9" s="1455"/>
      <c r="NBA9" s="1396"/>
      <c r="NBB9" s="1456"/>
      <c r="NBC9" s="1457"/>
      <c r="NBD9" s="1458"/>
      <c r="NBE9" s="1455"/>
      <c r="NBF9" s="1459"/>
      <c r="NBG9" s="643"/>
      <c r="NBH9" s="1381"/>
      <c r="NBI9" s="591"/>
      <c r="NBJ9" s="1392"/>
      <c r="NBK9" s="943"/>
      <c r="NBL9" s="1242"/>
      <c r="NBM9" s="1241"/>
      <c r="NBN9" s="594"/>
      <c r="NBO9" s="1191"/>
      <c r="NBP9" s="643"/>
      <c r="NBQ9" s="1460"/>
      <c r="NBR9" s="1396"/>
      <c r="NBS9" s="1396"/>
      <c r="NBT9" s="1468"/>
      <c r="NBU9" s="1468"/>
      <c r="NBV9" s="1396"/>
      <c r="NBW9" s="1462"/>
      <c r="NBX9" s="1463"/>
      <c r="NBY9" s="1464"/>
      <c r="NBZ9" s="1396"/>
      <c r="NCA9" s="1396"/>
      <c r="NCB9" s="1396"/>
      <c r="NCC9" s="1465"/>
      <c r="NCD9" s="1465"/>
      <c r="NCE9" s="1396"/>
      <c r="NCF9" s="1465"/>
      <c r="NCG9" s="1465"/>
      <c r="NCH9" s="1465"/>
      <c r="NCI9" s="1465"/>
      <c r="NCJ9" s="1465"/>
      <c r="NCK9" s="1396"/>
      <c r="NCL9" s="1452"/>
      <c r="NCM9" s="1467"/>
      <c r="NCN9" s="1454"/>
      <c r="NCO9" s="1455"/>
      <c r="NCP9" s="1396"/>
      <c r="NCQ9" s="1456"/>
      <c r="NCR9" s="1457"/>
      <c r="NCS9" s="1458"/>
      <c r="NCT9" s="1455"/>
      <c r="NCU9" s="1459"/>
      <c r="NCV9" s="643"/>
      <c r="NCW9" s="1381"/>
      <c r="NCX9" s="591"/>
      <c r="NCY9" s="1392"/>
      <c r="NCZ9" s="943"/>
      <c r="NDA9" s="1242"/>
      <c r="NDB9" s="1241"/>
      <c r="NDC9" s="594"/>
      <c r="NDD9" s="1191"/>
      <c r="NDE9" s="643"/>
      <c r="NDF9" s="1460"/>
      <c r="NDG9" s="1396"/>
      <c r="NDH9" s="1396"/>
      <c r="NDI9" s="1468"/>
      <c r="NDJ9" s="1468"/>
      <c r="NDK9" s="1396"/>
      <c r="NDL9" s="1462"/>
      <c r="NDM9" s="1463"/>
      <c r="NDN9" s="1464"/>
      <c r="NDO9" s="1396"/>
      <c r="NDP9" s="1396"/>
      <c r="NDQ9" s="1396"/>
      <c r="NDR9" s="1465"/>
      <c r="NDS9" s="1465"/>
      <c r="NDT9" s="1396"/>
      <c r="NDU9" s="1465"/>
      <c r="NDV9" s="1465"/>
      <c r="NDW9" s="1465"/>
      <c r="NDX9" s="1465"/>
      <c r="NDY9" s="1465"/>
      <c r="NDZ9" s="1396"/>
      <c r="NEA9" s="1452"/>
      <c r="NEB9" s="1467"/>
      <c r="NEC9" s="1454"/>
      <c r="NED9" s="1455"/>
      <c r="NEE9" s="1396"/>
      <c r="NEF9" s="1456"/>
      <c r="NEG9" s="1457"/>
      <c r="NEH9" s="1458"/>
      <c r="NEI9" s="1455"/>
      <c r="NEJ9" s="1459"/>
      <c r="NEK9" s="643"/>
      <c r="NEL9" s="1381"/>
      <c r="NEM9" s="591"/>
      <c r="NEN9" s="1392"/>
      <c r="NEO9" s="943"/>
      <c r="NEP9" s="1242"/>
      <c r="NEQ9" s="1241"/>
      <c r="NER9" s="594"/>
      <c r="NES9" s="1191"/>
      <c r="NET9" s="643"/>
      <c r="NEU9" s="1460"/>
      <c r="NEV9" s="1396"/>
      <c r="NEW9" s="1396"/>
      <c r="NEX9" s="1468"/>
      <c r="NEY9" s="1468"/>
      <c r="NEZ9" s="1396"/>
      <c r="NFA9" s="1462"/>
      <c r="NFB9" s="1463"/>
      <c r="NFC9" s="1464"/>
      <c r="NFD9" s="1396"/>
      <c r="NFE9" s="1396"/>
      <c r="NFF9" s="1396"/>
      <c r="NFG9" s="1465"/>
      <c r="NFH9" s="1465"/>
      <c r="NFI9" s="1396"/>
      <c r="NFJ9" s="1465"/>
      <c r="NFK9" s="1465"/>
      <c r="NFL9" s="1465"/>
      <c r="NFM9" s="1465"/>
      <c r="NFN9" s="1465"/>
      <c r="NFO9" s="1396"/>
      <c r="NFP9" s="1452"/>
      <c r="NFQ9" s="1467"/>
      <c r="NFR9" s="1454"/>
      <c r="NFS9" s="1455"/>
      <c r="NFT9" s="1396"/>
      <c r="NFU9" s="1456"/>
      <c r="NFV9" s="1457"/>
      <c r="NFW9" s="1458"/>
      <c r="NFX9" s="1455"/>
      <c r="NFY9" s="1459"/>
      <c r="NFZ9" s="643"/>
      <c r="NGA9" s="1381"/>
      <c r="NGB9" s="591"/>
      <c r="NGC9" s="1392"/>
      <c r="NGD9" s="943"/>
      <c r="NGE9" s="1242"/>
      <c r="NGF9" s="1241"/>
      <c r="NGG9" s="594"/>
      <c r="NGH9" s="1191"/>
      <c r="NGI9" s="643"/>
      <c r="NGJ9" s="1460"/>
      <c r="NGK9" s="1396"/>
      <c r="NGL9" s="1396"/>
      <c r="NGM9" s="1468"/>
      <c r="NGN9" s="1468"/>
      <c r="NGO9" s="1396"/>
      <c r="NGP9" s="1462"/>
      <c r="NGQ9" s="1463"/>
      <c r="NGR9" s="1464"/>
      <c r="NGS9" s="1396"/>
      <c r="NGT9" s="1396"/>
      <c r="NGU9" s="1396"/>
      <c r="NGV9" s="1465"/>
      <c r="NGW9" s="1465"/>
      <c r="NGX9" s="1396"/>
      <c r="NGY9" s="1465"/>
      <c r="NGZ9" s="1465"/>
      <c r="NHA9" s="1465"/>
      <c r="NHB9" s="1465"/>
      <c r="NHC9" s="1465"/>
      <c r="NHD9" s="1396"/>
      <c r="NHE9" s="1452"/>
      <c r="NHF9" s="1467"/>
      <c r="NHG9" s="1454"/>
      <c r="NHH9" s="1455"/>
      <c r="NHI9" s="1396"/>
      <c r="NHJ9" s="1456"/>
      <c r="NHK9" s="1457"/>
      <c r="NHL9" s="1458"/>
      <c r="NHM9" s="1455"/>
      <c r="NHN9" s="1459"/>
      <c r="NHO9" s="643"/>
      <c r="NHP9" s="1381"/>
      <c r="NHQ9" s="591"/>
      <c r="NHR9" s="1392"/>
      <c r="NHS9" s="943"/>
      <c r="NHT9" s="1242"/>
      <c r="NHU9" s="1241"/>
      <c r="NHV9" s="594"/>
      <c r="NHW9" s="1191"/>
      <c r="NHX9" s="643"/>
      <c r="NHY9" s="1460"/>
      <c r="NHZ9" s="1396"/>
      <c r="NIA9" s="1396"/>
      <c r="NIB9" s="1468"/>
      <c r="NIC9" s="1468"/>
      <c r="NID9" s="1396"/>
      <c r="NIE9" s="1462"/>
      <c r="NIF9" s="1463"/>
      <c r="NIG9" s="1464"/>
      <c r="NIH9" s="1396"/>
      <c r="NII9" s="1396"/>
      <c r="NIJ9" s="1396"/>
      <c r="NIK9" s="1465"/>
      <c r="NIL9" s="1465"/>
      <c r="NIM9" s="1396"/>
      <c r="NIN9" s="1465"/>
      <c r="NIO9" s="1465"/>
      <c r="NIP9" s="1465"/>
      <c r="NIQ9" s="1465"/>
      <c r="NIR9" s="1465"/>
      <c r="NIS9" s="1396"/>
      <c r="NIT9" s="1452"/>
      <c r="NIU9" s="1467"/>
      <c r="NIV9" s="1454"/>
      <c r="NIW9" s="1455"/>
      <c r="NIX9" s="1396"/>
      <c r="NIY9" s="1456"/>
      <c r="NIZ9" s="1457"/>
      <c r="NJA9" s="1458"/>
      <c r="NJB9" s="1455"/>
      <c r="NJC9" s="1459"/>
      <c r="NJD9" s="643"/>
      <c r="NJE9" s="1381"/>
      <c r="NJF9" s="591"/>
      <c r="NJG9" s="1392"/>
      <c r="NJH9" s="943"/>
      <c r="NJI9" s="1242"/>
      <c r="NJJ9" s="1241"/>
      <c r="NJK9" s="594"/>
      <c r="NJL9" s="1191"/>
      <c r="NJM9" s="643"/>
      <c r="NJN9" s="1460"/>
      <c r="NJO9" s="1396"/>
      <c r="NJP9" s="1396"/>
      <c r="NJQ9" s="1468"/>
      <c r="NJR9" s="1468"/>
      <c r="NJS9" s="1396"/>
      <c r="NJT9" s="1462"/>
      <c r="NJU9" s="1463"/>
      <c r="NJV9" s="1464"/>
      <c r="NJW9" s="1396"/>
      <c r="NJX9" s="1396"/>
      <c r="NJY9" s="1396"/>
      <c r="NJZ9" s="1465"/>
      <c r="NKA9" s="1465"/>
      <c r="NKB9" s="1396"/>
      <c r="NKC9" s="1465"/>
      <c r="NKD9" s="1465"/>
      <c r="NKE9" s="1465"/>
      <c r="NKF9" s="1465"/>
      <c r="NKG9" s="1465"/>
      <c r="NKH9" s="1396"/>
      <c r="NKI9" s="1452"/>
      <c r="NKJ9" s="1467"/>
      <c r="NKK9" s="1454"/>
      <c r="NKL9" s="1455"/>
      <c r="NKM9" s="1396"/>
      <c r="NKN9" s="1456"/>
      <c r="NKO9" s="1457"/>
      <c r="NKP9" s="1458"/>
      <c r="NKQ9" s="1455"/>
      <c r="NKR9" s="1459"/>
      <c r="NKS9" s="643"/>
      <c r="NKT9" s="1381"/>
      <c r="NKU9" s="591"/>
      <c r="NKV9" s="1392"/>
      <c r="NKW9" s="943"/>
      <c r="NKX9" s="1242"/>
      <c r="NKY9" s="1241"/>
      <c r="NKZ9" s="594"/>
      <c r="NLA9" s="1191"/>
      <c r="NLB9" s="643"/>
      <c r="NLC9" s="1460"/>
      <c r="NLD9" s="1396"/>
      <c r="NLE9" s="1396"/>
      <c r="NLF9" s="1468"/>
      <c r="NLG9" s="1468"/>
      <c r="NLH9" s="1396"/>
      <c r="NLI9" s="1462"/>
      <c r="NLJ9" s="1463"/>
      <c r="NLK9" s="1464"/>
      <c r="NLL9" s="1396"/>
      <c r="NLM9" s="1396"/>
      <c r="NLN9" s="1396"/>
      <c r="NLO9" s="1465"/>
      <c r="NLP9" s="1465"/>
      <c r="NLQ9" s="1396"/>
      <c r="NLR9" s="1465"/>
      <c r="NLS9" s="1465"/>
      <c r="NLT9" s="1465"/>
      <c r="NLU9" s="1465"/>
      <c r="NLV9" s="1465"/>
      <c r="NLW9" s="1396"/>
      <c r="NLX9" s="1452"/>
      <c r="NLY9" s="1467"/>
      <c r="NLZ9" s="1454"/>
      <c r="NMA9" s="1455"/>
      <c r="NMB9" s="1396"/>
      <c r="NMC9" s="1456"/>
      <c r="NMD9" s="1457"/>
      <c r="NME9" s="1458"/>
      <c r="NMF9" s="1455"/>
      <c r="NMG9" s="1459"/>
      <c r="NMH9" s="643"/>
      <c r="NMI9" s="1381"/>
      <c r="NMJ9" s="591"/>
      <c r="NMK9" s="1392"/>
      <c r="NML9" s="943"/>
      <c r="NMM9" s="1242"/>
      <c r="NMN9" s="1241"/>
      <c r="NMO9" s="594"/>
      <c r="NMP9" s="1191"/>
      <c r="NMQ9" s="643"/>
      <c r="NMR9" s="1460"/>
      <c r="NMS9" s="1396"/>
      <c r="NMT9" s="1396"/>
      <c r="NMU9" s="1468"/>
      <c r="NMV9" s="1468"/>
      <c r="NMW9" s="1396"/>
      <c r="NMX9" s="1462"/>
      <c r="NMY9" s="1463"/>
      <c r="NMZ9" s="1464"/>
      <c r="NNA9" s="1396"/>
      <c r="NNB9" s="1396"/>
      <c r="NNC9" s="1396"/>
      <c r="NND9" s="1465"/>
      <c r="NNE9" s="1465"/>
      <c r="NNF9" s="1396"/>
      <c r="NNG9" s="1465"/>
      <c r="NNH9" s="1465"/>
      <c r="NNI9" s="1465"/>
      <c r="NNJ9" s="1465"/>
      <c r="NNK9" s="1465"/>
      <c r="NNL9" s="1396"/>
      <c r="NNM9" s="1452"/>
      <c r="NNN9" s="1467"/>
      <c r="NNO9" s="1454"/>
      <c r="NNP9" s="1455"/>
      <c r="NNQ9" s="1396"/>
      <c r="NNR9" s="1456"/>
      <c r="NNS9" s="1457"/>
      <c r="NNT9" s="1458"/>
      <c r="NNU9" s="1455"/>
      <c r="NNV9" s="1459"/>
      <c r="NNW9" s="643"/>
      <c r="NNX9" s="1381"/>
      <c r="NNY9" s="591"/>
      <c r="NNZ9" s="1392"/>
      <c r="NOA9" s="943"/>
      <c r="NOB9" s="1242"/>
      <c r="NOC9" s="1241"/>
      <c r="NOD9" s="594"/>
      <c r="NOE9" s="1191"/>
      <c r="NOF9" s="643"/>
      <c r="NOG9" s="1460"/>
      <c r="NOH9" s="1396"/>
      <c r="NOI9" s="1396"/>
      <c r="NOJ9" s="1468"/>
      <c r="NOK9" s="1468"/>
      <c r="NOL9" s="1396"/>
      <c r="NOM9" s="1462"/>
      <c r="NON9" s="1463"/>
      <c r="NOO9" s="1464"/>
      <c r="NOP9" s="1396"/>
      <c r="NOQ9" s="1396"/>
      <c r="NOR9" s="1396"/>
      <c r="NOS9" s="1465"/>
      <c r="NOT9" s="1465"/>
      <c r="NOU9" s="1396"/>
      <c r="NOV9" s="1465"/>
      <c r="NOW9" s="1465"/>
      <c r="NOX9" s="1465"/>
      <c r="NOY9" s="1465"/>
      <c r="NOZ9" s="1465"/>
      <c r="NPA9" s="1396"/>
      <c r="NPB9" s="1452"/>
      <c r="NPC9" s="1467"/>
      <c r="NPD9" s="1454"/>
      <c r="NPE9" s="1455"/>
      <c r="NPF9" s="1396"/>
      <c r="NPG9" s="1456"/>
      <c r="NPH9" s="1457"/>
      <c r="NPI9" s="1458"/>
      <c r="NPJ9" s="1455"/>
      <c r="NPK9" s="1459"/>
      <c r="NPL9" s="643"/>
      <c r="NPM9" s="1381"/>
      <c r="NPN9" s="591"/>
      <c r="NPO9" s="1392"/>
      <c r="NPP9" s="943"/>
      <c r="NPQ9" s="1242"/>
      <c r="NPR9" s="1241"/>
      <c r="NPS9" s="594"/>
      <c r="NPT9" s="1191"/>
      <c r="NPU9" s="643"/>
      <c r="NPV9" s="1460"/>
      <c r="NPW9" s="1396"/>
      <c r="NPX9" s="1396"/>
      <c r="NPY9" s="1468"/>
      <c r="NPZ9" s="1468"/>
      <c r="NQA9" s="1396"/>
      <c r="NQB9" s="1462"/>
      <c r="NQC9" s="1463"/>
      <c r="NQD9" s="1464"/>
      <c r="NQE9" s="1396"/>
      <c r="NQF9" s="1396"/>
      <c r="NQG9" s="1396"/>
      <c r="NQH9" s="1465"/>
      <c r="NQI9" s="1465"/>
      <c r="NQJ9" s="1396"/>
      <c r="NQK9" s="1465"/>
      <c r="NQL9" s="1465"/>
      <c r="NQM9" s="1465"/>
      <c r="NQN9" s="1465"/>
      <c r="NQO9" s="1465"/>
      <c r="NQP9" s="1396"/>
      <c r="NQQ9" s="1452"/>
      <c r="NQR9" s="1467"/>
      <c r="NQS9" s="1454"/>
      <c r="NQT9" s="1455"/>
      <c r="NQU9" s="1396"/>
      <c r="NQV9" s="1456"/>
      <c r="NQW9" s="1457"/>
      <c r="NQX9" s="1458"/>
      <c r="NQY9" s="1455"/>
      <c r="NQZ9" s="1459"/>
      <c r="NRA9" s="643"/>
      <c r="NRB9" s="1381"/>
      <c r="NRC9" s="591"/>
      <c r="NRD9" s="1392"/>
      <c r="NRE9" s="943"/>
      <c r="NRF9" s="1242"/>
      <c r="NRG9" s="1241"/>
      <c r="NRH9" s="594"/>
      <c r="NRI9" s="1191"/>
      <c r="NRJ9" s="643"/>
      <c r="NRK9" s="1460"/>
      <c r="NRL9" s="1396"/>
      <c r="NRM9" s="1396"/>
      <c r="NRN9" s="1468"/>
      <c r="NRO9" s="1468"/>
      <c r="NRP9" s="1396"/>
      <c r="NRQ9" s="1462"/>
      <c r="NRR9" s="1463"/>
      <c r="NRS9" s="1464"/>
      <c r="NRT9" s="1396"/>
      <c r="NRU9" s="1396"/>
      <c r="NRV9" s="1396"/>
      <c r="NRW9" s="1465"/>
      <c r="NRX9" s="1465"/>
      <c r="NRY9" s="1396"/>
      <c r="NRZ9" s="1465"/>
      <c r="NSA9" s="1465"/>
      <c r="NSB9" s="1465"/>
      <c r="NSC9" s="1465"/>
      <c r="NSD9" s="1465"/>
      <c r="NSE9" s="1396"/>
      <c r="NSF9" s="1452"/>
      <c r="NSG9" s="1467"/>
      <c r="NSH9" s="1454"/>
      <c r="NSI9" s="1455"/>
      <c r="NSJ9" s="1396"/>
      <c r="NSK9" s="1456"/>
      <c r="NSL9" s="1457"/>
      <c r="NSM9" s="1458"/>
      <c r="NSN9" s="1455"/>
      <c r="NSO9" s="1459"/>
      <c r="NSP9" s="643"/>
      <c r="NSQ9" s="1381"/>
      <c r="NSR9" s="591"/>
      <c r="NSS9" s="1392"/>
      <c r="NST9" s="943"/>
      <c r="NSU9" s="1242"/>
      <c r="NSV9" s="1241"/>
      <c r="NSW9" s="594"/>
      <c r="NSX9" s="1191"/>
      <c r="NSY9" s="643"/>
      <c r="NSZ9" s="1460"/>
      <c r="NTA9" s="1396"/>
      <c r="NTB9" s="1396"/>
      <c r="NTC9" s="1468"/>
      <c r="NTD9" s="1468"/>
      <c r="NTE9" s="1396"/>
      <c r="NTF9" s="1462"/>
      <c r="NTG9" s="1463"/>
      <c r="NTH9" s="1464"/>
      <c r="NTI9" s="1396"/>
      <c r="NTJ9" s="1396"/>
      <c r="NTK9" s="1396"/>
      <c r="NTL9" s="1465"/>
      <c r="NTM9" s="1465"/>
      <c r="NTN9" s="1396"/>
      <c r="NTO9" s="1465"/>
      <c r="NTP9" s="1465"/>
      <c r="NTQ9" s="1465"/>
      <c r="NTR9" s="1465"/>
      <c r="NTS9" s="1465"/>
      <c r="NTT9" s="1396"/>
      <c r="NTU9" s="1452"/>
      <c r="NTV9" s="1467"/>
      <c r="NTW9" s="1454"/>
      <c r="NTX9" s="1455"/>
      <c r="NTY9" s="1396"/>
      <c r="NTZ9" s="1456"/>
      <c r="NUA9" s="1457"/>
      <c r="NUB9" s="1458"/>
      <c r="NUC9" s="1455"/>
      <c r="NUD9" s="1459"/>
      <c r="NUE9" s="643"/>
      <c r="NUF9" s="1381"/>
      <c r="NUG9" s="591"/>
      <c r="NUH9" s="1392"/>
      <c r="NUI9" s="943"/>
      <c r="NUJ9" s="1242"/>
      <c r="NUK9" s="1241"/>
      <c r="NUL9" s="594"/>
      <c r="NUM9" s="1191"/>
      <c r="NUN9" s="643"/>
      <c r="NUO9" s="1460"/>
      <c r="NUP9" s="1396"/>
      <c r="NUQ9" s="1396"/>
      <c r="NUR9" s="1468"/>
      <c r="NUS9" s="1468"/>
      <c r="NUT9" s="1396"/>
      <c r="NUU9" s="1462"/>
      <c r="NUV9" s="1463"/>
      <c r="NUW9" s="1464"/>
      <c r="NUX9" s="1396"/>
      <c r="NUY9" s="1396"/>
      <c r="NUZ9" s="1396"/>
      <c r="NVA9" s="1465"/>
      <c r="NVB9" s="1465"/>
      <c r="NVC9" s="1396"/>
      <c r="NVD9" s="1465"/>
      <c r="NVE9" s="1465"/>
      <c r="NVF9" s="1465"/>
      <c r="NVG9" s="1465"/>
      <c r="NVH9" s="1465"/>
      <c r="NVI9" s="1396"/>
      <c r="NVJ9" s="1452"/>
      <c r="NVK9" s="1467"/>
      <c r="NVL9" s="1454"/>
      <c r="NVM9" s="1455"/>
      <c r="NVN9" s="1396"/>
      <c r="NVO9" s="1456"/>
      <c r="NVP9" s="1457"/>
      <c r="NVQ9" s="1458"/>
      <c r="NVR9" s="1455"/>
      <c r="NVS9" s="1459"/>
      <c r="NVT9" s="643"/>
      <c r="NVU9" s="1381"/>
      <c r="NVV9" s="591"/>
      <c r="NVW9" s="1392"/>
      <c r="NVX9" s="943"/>
      <c r="NVY9" s="1242"/>
      <c r="NVZ9" s="1241"/>
      <c r="NWA9" s="594"/>
      <c r="NWB9" s="1191"/>
      <c r="NWC9" s="643"/>
      <c r="NWD9" s="1460"/>
      <c r="NWE9" s="1396"/>
      <c r="NWF9" s="1396"/>
      <c r="NWG9" s="1468"/>
      <c r="NWH9" s="1468"/>
      <c r="NWI9" s="1396"/>
      <c r="NWJ9" s="1462"/>
      <c r="NWK9" s="1463"/>
      <c r="NWL9" s="1464"/>
      <c r="NWM9" s="1396"/>
      <c r="NWN9" s="1396"/>
      <c r="NWO9" s="1396"/>
      <c r="NWP9" s="1465"/>
      <c r="NWQ9" s="1465"/>
      <c r="NWR9" s="1396"/>
      <c r="NWS9" s="1465"/>
      <c r="NWT9" s="1465"/>
      <c r="NWU9" s="1465"/>
      <c r="NWV9" s="1465"/>
      <c r="NWW9" s="1465"/>
      <c r="NWX9" s="1396"/>
      <c r="NWY9" s="1452"/>
      <c r="NWZ9" s="1467"/>
      <c r="NXA9" s="1454"/>
      <c r="NXB9" s="1455"/>
      <c r="NXC9" s="1396"/>
      <c r="NXD9" s="1456"/>
      <c r="NXE9" s="1457"/>
      <c r="NXF9" s="1458"/>
      <c r="NXG9" s="1455"/>
      <c r="NXH9" s="1459"/>
      <c r="NXI9" s="643"/>
      <c r="NXJ9" s="1381"/>
      <c r="NXK9" s="591"/>
      <c r="NXL9" s="1392"/>
      <c r="NXM9" s="943"/>
      <c r="NXN9" s="1242"/>
      <c r="NXO9" s="1241"/>
      <c r="NXP9" s="594"/>
      <c r="NXQ9" s="1191"/>
      <c r="NXR9" s="643"/>
      <c r="NXS9" s="1460"/>
      <c r="NXT9" s="1396"/>
      <c r="NXU9" s="1396"/>
      <c r="NXV9" s="1468"/>
      <c r="NXW9" s="1468"/>
      <c r="NXX9" s="1396"/>
      <c r="NXY9" s="1462"/>
      <c r="NXZ9" s="1463"/>
      <c r="NYA9" s="1464"/>
      <c r="NYB9" s="1396"/>
      <c r="NYC9" s="1396"/>
      <c r="NYD9" s="1396"/>
      <c r="NYE9" s="1465"/>
      <c r="NYF9" s="1465"/>
      <c r="NYG9" s="1396"/>
      <c r="NYH9" s="1465"/>
      <c r="NYI9" s="1465"/>
      <c r="NYJ9" s="1465"/>
      <c r="NYK9" s="1465"/>
      <c r="NYL9" s="1465"/>
      <c r="NYM9" s="1396"/>
      <c r="NYN9" s="1452"/>
      <c r="NYO9" s="1467"/>
      <c r="NYP9" s="1454"/>
      <c r="NYQ9" s="1455"/>
      <c r="NYR9" s="1396"/>
      <c r="NYS9" s="1456"/>
      <c r="NYT9" s="1457"/>
      <c r="NYU9" s="1458"/>
      <c r="NYV9" s="1455"/>
      <c r="NYW9" s="1459"/>
      <c r="NYX9" s="643"/>
      <c r="NYY9" s="1381"/>
      <c r="NYZ9" s="591"/>
      <c r="NZA9" s="1392"/>
      <c r="NZB9" s="943"/>
      <c r="NZC9" s="1242"/>
      <c r="NZD9" s="1241"/>
      <c r="NZE9" s="594"/>
      <c r="NZF9" s="1191"/>
      <c r="NZG9" s="643"/>
      <c r="NZH9" s="1460"/>
      <c r="NZI9" s="1396"/>
      <c r="NZJ9" s="1396"/>
      <c r="NZK9" s="1468"/>
      <c r="NZL9" s="1468"/>
      <c r="NZM9" s="1396"/>
      <c r="NZN9" s="1462"/>
      <c r="NZO9" s="1463"/>
      <c r="NZP9" s="1464"/>
      <c r="NZQ9" s="1396"/>
      <c r="NZR9" s="1396"/>
      <c r="NZS9" s="1396"/>
      <c r="NZT9" s="1465"/>
      <c r="NZU9" s="1465"/>
      <c r="NZV9" s="1396"/>
      <c r="NZW9" s="1465"/>
      <c r="NZX9" s="1465"/>
      <c r="NZY9" s="1465"/>
      <c r="NZZ9" s="1465"/>
      <c r="OAA9" s="1465"/>
      <c r="OAB9" s="1396"/>
      <c r="OAC9" s="1452"/>
      <c r="OAD9" s="1467"/>
      <c r="OAE9" s="1454"/>
      <c r="OAF9" s="1455"/>
      <c r="OAG9" s="1396"/>
      <c r="OAH9" s="1456"/>
      <c r="OAI9" s="1457"/>
      <c r="OAJ9" s="1458"/>
      <c r="OAK9" s="1455"/>
      <c r="OAL9" s="1459"/>
      <c r="OAM9" s="643"/>
      <c r="OAN9" s="1381"/>
      <c r="OAO9" s="591"/>
      <c r="OAP9" s="1392"/>
      <c r="OAQ9" s="943"/>
      <c r="OAR9" s="1242"/>
      <c r="OAS9" s="1241"/>
      <c r="OAT9" s="594"/>
      <c r="OAU9" s="1191"/>
      <c r="OAV9" s="643"/>
      <c r="OAW9" s="1460"/>
      <c r="OAX9" s="1396"/>
      <c r="OAY9" s="1396"/>
      <c r="OAZ9" s="1468"/>
      <c r="OBA9" s="1468"/>
      <c r="OBB9" s="1396"/>
      <c r="OBC9" s="1462"/>
      <c r="OBD9" s="1463"/>
      <c r="OBE9" s="1464"/>
      <c r="OBF9" s="1396"/>
      <c r="OBG9" s="1396"/>
      <c r="OBH9" s="1396"/>
      <c r="OBI9" s="1465"/>
      <c r="OBJ9" s="1465"/>
      <c r="OBK9" s="1396"/>
      <c r="OBL9" s="1465"/>
      <c r="OBM9" s="1465"/>
      <c r="OBN9" s="1465"/>
      <c r="OBO9" s="1465"/>
      <c r="OBP9" s="1465"/>
      <c r="OBQ9" s="1396"/>
      <c r="OBR9" s="1452"/>
      <c r="OBS9" s="1467"/>
      <c r="OBT9" s="1454"/>
      <c r="OBU9" s="1455"/>
      <c r="OBV9" s="1396"/>
      <c r="OBW9" s="1456"/>
      <c r="OBX9" s="1457"/>
      <c r="OBY9" s="1458"/>
      <c r="OBZ9" s="1455"/>
      <c r="OCA9" s="1459"/>
      <c r="OCB9" s="643"/>
      <c r="OCC9" s="1381"/>
      <c r="OCD9" s="591"/>
      <c r="OCE9" s="1392"/>
      <c r="OCF9" s="943"/>
      <c r="OCG9" s="1242"/>
      <c r="OCH9" s="1241"/>
      <c r="OCI9" s="594"/>
      <c r="OCJ9" s="1191"/>
      <c r="OCK9" s="643"/>
      <c r="OCL9" s="1460"/>
      <c r="OCM9" s="1396"/>
      <c r="OCN9" s="1396"/>
      <c r="OCO9" s="1468"/>
      <c r="OCP9" s="1468"/>
      <c r="OCQ9" s="1396"/>
      <c r="OCR9" s="1462"/>
      <c r="OCS9" s="1463"/>
      <c r="OCT9" s="1464"/>
      <c r="OCU9" s="1396"/>
      <c r="OCV9" s="1396"/>
      <c r="OCW9" s="1396"/>
      <c r="OCX9" s="1465"/>
      <c r="OCY9" s="1465"/>
      <c r="OCZ9" s="1396"/>
      <c r="ODA9" s="1465"/>
      <c r="ODB9" s="1465"/>
      <c r="ODC9" s="1465"/>
      <c r="ODD9" s="1465"/>
      <c r="ODE9" s="1465"/>
      <c r="ODF9" s="1396"/>
      <c r="ODG9" s="1452"/>
      <c r="ODH9" s="1467"/>
      <c r="ODI9" s="1454"/>
      <c r="ODJ9" s="1455"/>
      <c r="ODK9" s="1396"/>
      <c r="ODL9" s="1456"/>
      <c r="ODM9" s="1457"/>
      <c r="ODN9" s="1458"/>
      <c r="ODO9" s="1455"/>
      <c r="ODP9" s="1459"/>
      <c r="ODQ9" s="643"/>
      <c r="ODR9" s="1381"/>
      <c r="ODS9" s="591"/>
      <c r="ODT9" s="1392"/>
      <c r="ODU9" s="943"/>
      <c r="ODV9" s="1242"/>
      <c r="ODW9" s="1241"/>
      <c r="ODX9" s="594"/>
      <c r="ODY9" s="1191"/>
      <c r="ODZ9" s="643"/>
      <c r="OEA9" s="1460"/>
      <c r="OEB9" s="1396"/>
      <c r="OEC9" s="1396"/>
      <c r="OED9" s="1468"/>
      <c r="OEE9" s="1468"/>
      <c r="OEF9" s="1396"/>
      <c r="OEG9" s="1462"/>
      <c r="OEH9" s="1463"/>
      <c r="OEI9" s="1464"/>
      <c r="OEJ9" s="1396"/>
      <c r="OEK9" s="1396"/>
      <c r="OEL9" s="1396"/>
      <c r="OEM9" s="1465"/>
      <c r="OEN9" s="1465"/>
      <c r="OEO9" s="1396"/>
      <c r="OEP9" s="1465"/>
      <c r="OEQ9" s="1465"/>
      <c r="OER9" s="1465"/>
      <c r="OES9" s="1465"/>
      <c r="OET9" s="1465"/>
      <c r="OEU9" s="1396"/>
      <c r="OEV9" s="1452"/>
      <c r="OEW9" s="1467"/>
      <c r="OEX9" s="1454"/>
      <c r="OEY9" s="1455"/>
      <c r="OEZ9" s="1396"/>
      <c r="OFA9" s="1456"/>
      <c r="OFB9" s="1457"/>
      <c r="OFC9" s="1458"/>
      <c r="OFD9" s="1455"/>
      <c r="OFE9" s="1459"/>
      <c r="OFF9" s="643"/>
      <c r="OFG9" s="1381"/>
      <c r="OFH9" s="591"/>
      <c r="OFI9" s="1392"/>
      <c r="OFJ9" s="943"/>
      <c r="OFK9" s="1242"/>
      <c r="OFL9" s="1241"/>
      <c r="OFM9" s="594"/>
      <c r="OFN9" s="1191"/>
      <c r="OFO9" s="643"/>
      <c r="OFP9" s="1460"/>
      <c r="OFQ9" s="1396"/>
      <c r="OFR9" s="1396"/>
      <c r="OFS9" s="1468"/>
      <c r="OFT9" s="1468"/>
      <c r="OFU9" s="1396"/>
      <c r="OFV9" s="1462"/>
      <c r="OFW9" s="1463"/>
      <c r="OFX9" s="1464"/>
      <c r="OFY9" s="1396"/>
      <c r="OFZ9" s="1396"/>
      <c r="OGA9" s="1396"/>
      <c r="OGB9" s="1465"/>
      <c r="OGC9" s="1465"/>
      <c r="OGD9" s="1396"/>
      <c r="OGE9" s="1465"/>
      <c r="OGF9" s="1465"/>
      <c r="OGG9" s="1465"/>
      <c r="OGH9" s="1465"/>
      <c r="OGI9" s="1465"/>
      <c r="OGJ9" s="1396"/>
      <c r="OGK9" s="1452"/>
      <c r="OGL9" s="1467"/>
      <c r="OGM9" s="1454"/>
      <c r="OGN9" s="1455"/>
      <c r="OGO9" s="1396"/>
      <c r="OGP9" s="1456"/>
      <c r="OGQ9" s="1457"/>
      <c r="OGR9" s="1458"/>
      <c r="OGS9" s="1455"/>
      <c r="OGT9" s="1459"/>
      <c r="OGU9" s="643"/>
      <c r="OGV9" s="1381"/>
      <c r="OGW9" s="591"/>
      <c r="OGX9" s="1392"/>
      <c r="OGY9" s="943"/>
      <c r="OGZ9" s="1242"/>
      <c r="OHA9" s="1241"/>
      <c r="OHB9" s="594"/>
      <c r="OHC9" s="1191"/>
      <c r="OHD9" s="643"/>
      <c r="OHE9" s="1460"/>
      <c r="OHF9" s="1396"/>
      <c r="OHG9" s="1396"/>
      <c r="OHH9" s="1468"/>
      <c r="OHI9" s="1468"/>
      <c r="OHJ9" s="1396"/>
      <c r="OHK9" s="1462"/>
      <c r="OHL9" s="1463"/>
      <c r="OHM9" s="1464"/>
      <c r="OHN9" s="1396"/>
      <c r="OHO9" s="1396"/>
      <c r="OHP9" s="1396"/>
      <c r="OHQ9" s="1465"/>
      <c r="OHR9" s="1465"/>
      <c r="OHS9" s="1396"/>
      <c r="OHT9" s="1465"/>
      <c r="OHU9" s="1465"/>
      <c r="OHV9" s="1465"/>
      <c r="OHW9" s="1465"/>
      <c r="OHX9" s="1465"/>
      <c r="OHY9" s="1396"/>
      <c r="OHZ9" s="1452"/>
      <c r="OIA9" s="1467"/>
      <c r="OIB9" s="1454"/>
      <c r="OIC9" s="1455"/>
      <c r="OID9" s="1396"/>
      <c r="OIE9" s="1456"/>
      <c r="OIF9" s="1457"/>
      <c r="OIG9" s="1458"/>
      <c r="OIH9" s="1455"/>
      <c r="OII9" s="1459"/>
      <c r="OIJ9" s="643"/>
      <c r="OIK9" s="1381"/>
      <c r="OIL9" s="591"/>
      <c r="OIM9" s="1392"/>
      <c r="OIN9" s="943"/>
      <c r="OIO9" s="1242"/>
      <c r="OIP9" s="1241"/>
      <c r="OIQ9" s="594"/>
      <c r="OIR9" s="1191"/>
      <c r="OIS9" s="643"/>
      <c r="OIT9" s="1460"/>
      <c r="OIU9" s="1396"/>
      <c r="OIV9" s="1396"/>
      <c r="OIW9" s="1468"/>
      <c r="OIX9" s="1468"/>
      <c r="OIY9" s="1396"/>
      <c r="OIZ9" s="1462"/>
      <c r="OJA9" s="1463"/>
      <c r="OJB9" s="1464"/>
      <c r="OJC9" s="1396"/>
      <c r="OJD9" s="1396"/>
      <c r="OJE9" s="1396"/>
      <c r="OJF9" s="1465"/>
      <c r="OJG9" s="1465"/>
      <c r="OJH9" s="1396"/>
      <c r="OJI9" s="1465"/>
      <c r="OJJ9" s="1465"/>
      <c r="OJK9" s="1465"/>
      <c r="OJL9" s="1465"/>
      <c r="OJM9" s="1465"/>
      <c r="OJN9" s="1396"/>
      <c r="OJO9" s="1452"/>
      <c r="OJP9" s="1467"/>
      <c r="OJQ9" s="1454"/>
      <c r="OJR9" s="1455"/>
      <c r="OJS9" s="1396"/>
      <c r="OJT9" s="1456"/>
      <c r="OJU9" s="1457"/>
      <c r="OJV9" s="1458"/>
      <c r="OJW9" s="1455"/>
      <c r="OJX9" s="1459"/>
      <c r="OJY9" s="643"/>
      <c r="OJZ9" s="1381"/>
      <c r="OKA9" s="591"/>
      <c r="OKB9" s="1392"/>
      <c r="OKC9" s="943"/>
      <c r="OKD9" s="1242"/>
      <c r="OKE9" s="1241"/>
      <c r="OKF9" s="594"/>
      <c r="OKG9" s="1191"/>
      <c r="OKH9" s="643"/>
      <c r="OKI9" s="1460"/>
      <c r="OKJ9" s="1396"/>
      <c r="OKK9" s="1396"/>
      <c r="OKL9" s="1468"/>
      <c r="OKM9" s="1468"/>
      <c r="OKN9" s="1396"/>
      <c r="OKO9" s="1462"/>
      <c r="OKP9" s="1463"/>
      <c r="OKQ9" s="1464"/>
      <c r="OKR9" s="1396"/>
      <c r="OKS9" s="1396"/>
      <c r="OKT9" s="1396"/>
      <c r="OKU9" s="1465"/>
      <c r="OKV9" s="1465"/>
      <c r="OKW9" s="1396"/>
      <c r="OKX9" s="1465"/>
      <c r="OKY9" s="1465"/>
      <c r="OKZ9" s="1465"/>
      <c r="OLA9" s="1465"/>
      <c r="OLB9" s="1465"/>
      <c r="OLC9" s="1396"/>
      <c r="OLD9" s="1452"/>
      <c r="OLE9" s="1467"/>
      <c r="OLF9" s="1454"/>
      <c r="OLG9" s="1455"/>
      <c r="OLH9" s="1396"/>
      <c r="OLI9" s="1456"/>
      <c r="OLJ9" s="1457"/>
      <c r="OLK9" s="1458"/>
      <c r="OLL9" s="1455"/>
      <c r="OLM9" s="1459"/>
      <c r="OLN9" s="643"/>
      <c r="OLO9" s="1381"/>
      <c r="OLP9" s="591"/>
      <c r="OLQ9" s="1392"/>
      <c r="OLR9" s="943"/>
      <c r="OLS9" s="1242"/>
      <c r="OLT9" s="1241"/>
      <c r="OLU9" s="594"/>
      <c r="OLV9" s="1191"/>
      <c r="OLW9" s="643"/>
      <c r="OLX9" s="1460"/>
      <c r="OLY9" s="1396"/>
      <c r="OLZ9" s="1396"/>
      <c r="OMA9" s="1468"/>
      <c r="OMB9" s="1468"/>
      <c r="OMC9" s="1396"/>
      <c r="OMD9" s="1462"/>
      <c r="OME9" s="1463"/>
      <c r="OMF9" s="1464"/>
      <c r="OMG9" s="1396"/>
      <c r="OMH9" s="1396"/>
      <c r="OMI9" s="1396"/>
      <c r="OMJ9" s="1465"/>
      <c r="OMK9" s="1465"/>
      <c r="OML9" s="1396"/>
      <c r="OMM9" s="1465"/>
      <c r="OMN9" s="1465"/>
      <c r="OMO9" s="1465"/>
      <c r="OMP9" s="1465"/>
      <c r="OMQ9" s="1465"/>
      <c r="OMR9" s="1396"/>
      <c r="OMS9" s="1452"/>
      <c r="OMT9" s="1467"/>
      <c r="OMU9" s="1454"/>
      <c r="OMV9" s="1455"/>
      <c r="OMW9" s="1396"/>
      <c r="OMX9" s="1456"/>
      <c r="OMY9" s="1457"/>
      <c r="OMZ9" s="1458"/>
      <c r="ONA9" s="1455"/>
      <c r="ONB9" s="1459"/>
      <c r="ONC9" s="643"/>
      <c r="OND9" s="1381"/>
      <c r="ONE9" s="591"/>
      <c r="ONF9" s="1392"/>
      <c r="ONG9" s="943"/>
      <c r="ONH9" s="1242"/>
      <c r="ONI9" s="1241"/>
      <c r="ONJ9" s="594"/>
      <c r="ONK9" s="1191"/>
      <c r="ONL9" s="643"/>
      <c r="ONM9" s="1460"/>
      <c r="ONN9" s="1396"/>
      <c r="ONO9" s="1396"/>
      <c r="ONP9" s="1468"/>
      <c r="ONQ9" s="1468"/>
      <c r="ONR9" s="1396"/>
      <c r="ONS9" s="1462"/>
      <c r="ONT9" s="1463"/>
      <c r="ONU9" s="1464"/>
      <c r="ONV9" s="1396"/>
      <c r="ONW9" s="1396"/>
      <c r="ONX9" s="1396"/>
      <c r="ONY9" s="1465"/>
      <c r="ONZ9" s="1465"/>
      <c r="OOA9" s="1396"/>
      <c r="OOB9" s="1465"/>
      <c r="OOC9" s="1465"/>
      <c r="OOD9" s="1465"/>
      <c r="OOE9" s="1465"/>
      <c r="OOF9" s="1465"/>
      <c r="OOG9" s="1396"/>
      <c r="OOH9" s="1452"/>
      <c r="OOI9" s="1467"/>
      <c r="OOJ9" s="1454"/>
      <c r="OOK9" s="1455"/>
      <c r="OOL9" s="1396"/>
      <c r="OOM9" s="1456"/>
      <c r="OON9" s="1457"/>
      <c r="OOO9" s="1458"/>
      <c r="OOP9" s="1455"/>
      <c r="OOQ9" s="1459"/>
      <c r="OOR9" s="643"/>
      <c r="OOS9" s="1381"/>
      <c r="OOT9" s="591"/>
      <c r="OOU9" s="1392"/>
      <c r="OOV9" s="943"/>
      <c r="OOW9" s="1242"/>
      <c r="OOX9" s="1241"/>
      <c r="OOY9" s="594"/>
      <c r="OOZ9" s="1191"/>
      <c r="OPA9" s="643"/>
      <c r="OPB9" s="1460"/>
      <c r="OPC9" s="1396"/>
      <c r="OPD9" s="1396"/>
      <c r="OPE9" s="1468"/>
      <c r="OPF9" s="1468"/>
      <c r="OPG9" s="1396"/>
      <c r="OPH9" s="1462"/>
      <c r="OPI9" s="1463"/>
      <c r="OPJ9" s="1464"/>
      <c r="OPK9" s="1396"/>
      <c r="OPL9" s="1396"/>
      <c r="OPM9" s="1396"/>
      <c r="OPN9" s="1465"/>
      <c r="OPO9" s="1465"/>
      <c r="OPP9" s="1396"/>
      <c r="OPQ9" s="1465"/>
      <c r="OPR9" s="1465"/>
      <c r="OPS9" s="1465"/>
      <c r="OPT9" s="1465"/>
      <c r="OPU9" s="1465"/>
      <c r="OPV9" s="1396"/>
      <c r="OPW9" s="1452"/>
      <c r="OPX9" s="1467"/>
      <c r="OPY9" s="1454"/>
      <c r="OPZ9" s="1455"/>
      <c r="OQA9" s="1396"/>
      <c r="OQB9" s="1456"/>
      <c r="OQC9" s="1457"/>
      <c r="OQD9" s="1458"/>
      <c r="OQE9" s="1455"/>
      <c r="OQF9" s="1459"/>
      <c r="OQG9" s="643"/>
      <c r="OQH9" s="1381"/>
      <c r="OQI9" s="591"/>
      <c r="OQJ9" s="1392"/>
      <c r="OQK9" s="943"/>
      <c r="OQL9" s="1242"/>
      <c r="OQM9" s="1241"/>
      <c r="OQN9" s="594"/>
      <c r="OQO9" s="1191"/>
      <c r="OQP9" s="643"/>
      <c r="OQQ9" s="1460"/>
      <c r="OQR9" s="1396"/>
      <c r="OQS9" s="1396"/>
      <c r="OQT9" s="1468"/>
      <c r="OQU9" s="1468"/>
      <c r="OQV9" s="1396"/>
      <c r="OQW9" s="1462"/>
      <c r="OQX9" s="1463"/>
      <c r="OQY9" s="1464"/>
      <c r="OQZ9" s="1396"/>
      <c r="ORA9" s="1396"/>
      <c r="ORB9" s="1396"/>
      <c r="ORC9" s="1465"/>
      <c r="ORD9" s="1465"/>
      <c r="ORE9" s="1396"/>
      <c r="ORF9" s="1465"/>
      <c r="ORG9" s="1465"/>
      <c r="ORH9" s="1465"/>
      <c r="ORI9" s="1465"/>
      <c r="ORJ9" s="1465"/>
      <c r="ORK9" s="1396"/>
      <c r="ORL9" s="1452"/>
      <c r="ORM9" s="1467"/>
      <c r="ORN9" s="1454"/>
      <c r="ORO9" s="1455"/>
      <c r="ORP9" s="1396"/>
      <c r="ORQ9" s="1456"/>
      <c r="ORR9" s="1457"/>
      <c r="ORS9" s="1458"/>
      <c r="ORT9" s="1455"/>
      <c r="ORU9" s="1459"/>
      <c r="ORV9" s="643"/>
      <c r="ORW9" s="1381"/>
      <c r="ORX9" s="591"/>
      <c r="ORY9" s="1392"/>
      <c r="ORZ9" s="943"/>
      <c r="OSA9" s="1242"/>
      <c r="OSB9" s="1241"/>
      <c r="OSC9" s="594"/>
      <c r="OSD9" s="1191"/>
      <c r="OSE9" s="643"/>
      <c r="OSF9" s="1460"/>
      <c r="OSG9" s="1396"/>
      <c r="OSH9" s="1396"/>
      <c r="OSI9" s="1468"/>
      <c r="OSJ9" s="1468"/>
      <c r="OSK9" s="1396"/>
      <c r="OSL9" s="1462"/>
      <c r="OSM9" s="1463"/>
      <c r="OSN9" s="1464"/>
      <c r="OSO9" s="1396"/>
      <c r="OSP9" s="1396"/>
      <c r="OSQ9" s="1396"/>
      <c r="OSR9" s="1465"/>
      <c r="OSS9" s="1465"/>
      <c r="OST9" s="1396"/>
      <c r="OSU9" s="1465"/>
      <c r="OSV9" s="1465"/>
      <c r="OSW9" s="1465"/>
      <c r="OSX9" s="1465"/>
      <c r="OSY9" s="1465"/>
      <c r="OSZ9" s="1396"/>
      <c r="OTA9" s="1452"/>
      <c r="OTB9" s="1467"/>
      <c r="OTC9" s="1454"/>
      <c r="OTD9" s="1455"/>
      <c r="OTE9" s="1396"/>
      <c r="OTF9" s="1456"/>
      <c r="OTG9" s="1457"/>
      <c r="OTH9" s="1458"/>
      <c r="OTI9" s="1455"/>
      <c r="OTJ9" s="1459"/>
      <c r="OTK9" s="643"/>
      <c r="OTL9" s="1381"/>
      <c r="OTM9" s="591"/>
      <c r="OTN9" s="1392"/>
      <c r="OTO9" s="943"/>
      <c r="OTP9" s="1242"/>
      <c r="OTQ9" s="1241"/>
      <c r="OTR9" s="594"/>
      <c r="OTS9" s="1191"/>
      <c r="OTT9" s="643"/>
      <c r="OTU9" s="1460"/>
      <c r="OTV9" s="1396"/>
      <c r="OTW9" s="1396"/>
      <c r="OTX9" s="1468"/>
      <c r="OTY9" s="1468"/>
      <c r="OTZ9" s="1396"/>
      <c r="OUA9" s="1462"/>
      <c r="OUB9" s="1463"/>
      <c r="OUC9" s="1464"/>
      <c r="OUD9" s="1396"/>
      <c r="OUE9" s="1396"/>
      <c r="OUF9" s="1396"/>
      <c r="OUG9" s="1465"/>
      <c r="OUH9" s="1465"/>
      <c r="OUI9" s="1396"/>
      <c r="OUJ9" s="1465"/>
      <c r="OUK9" s="1465"/>
      <c r="OUL9" s="1465"/>
      <c r="OUM9" s="1465"/>
      <c r="OUN9" s="1465"/>
      <c r="OUO9" s="1396"/>
      <c r="OUP9" s="1452"/>
      <c r="OUQ9" s="1467"/>
      <c r="OUR9" s="1454"/>
      <c r="OUS9" s="1455"/>
      <c r="OUT9" s="1396"/>
      <c r="OUU9" s="1456"/>
      <c r="OUV9" s="1457"/>
      <c r="OUW9" s="1458"/>
      <c r="OUX9" s="1455"/>
      <c r="OUY9" s="1459"/>
      <c r="OUZ9" s="643"/>
      <c r="OVA9" s="1381"/>
      <c r="OVB9" s="591"/>
      <c r="OVC9" s="1392"/>
      <c r="OVD9" s="943"/>
      <c r="OVE9" s="1242"/>
      <c r="OVF9" s="1241"/>
      <c r="OVG9" s="594"/>
      <c r="OVH9" s="1191"/>
      <c r="OVI9" s="643"/>
      <c r="OVJ9" s="1460"/>
      <c r="OVK9" s="1396"/>
      <c r="OVL9" s="1396"/>
      <c r="OVM9" s="1468"/>
      <c r="OVN9" s="1468"/>
      <c r="OVO9" s="1396"/>
      <c r="OVP9" s="1462"/>
      <c r="OVQ9" s="1463"/>
      <c r="OVR9" s="1464"/>
      <c r="OVS9" s="1396"/>
      <c r="OVT9" s="1396"/>
      <c r="OVU9" s="1396"/>
      <c r="OVV9" s="1465"/>
      <c r="OVW9" s="1465"/>
      <c r="OVX9" s="1396"/>
      <c r="OVY9" s="1465"/>
      <c r="OVZ9" s="1465"/>
      <c r="OWA9" s="1465"/>
      <c r="OWB9" s="1465"/>
      <c r="OWC9" s="1465"/>
      <c r="OWD9" s="1396"/>
      <c r="OWE9" s="1452"/>
      <c r="OWF9" s="1467"/>
      <c r="OWG9" s="1454"/>
      <c r="OWH9" s="1455"/>
      <c r="OWI9" s="1396"/>
      <c r="OWJ9" s="1456"/>
      <c r="OWK9" s="1457"/>
      <c r="OWL9" s="1458"/>
      <c r="OWM9" s="1455"/>
      <c r="OWN9" s="1459"/>
      <c r="OWO9" s="643"/>
      <c r="OWP9" s="1381"/>
      <c r="OWQ9" s="591"/>
      <c r="OWR9" s="1392"/>
      <c r="OWS9" s="943"/>
      <c r="OWT9" s="1242"/>
      <c r="OWU9" s="1241"/>
      <c r="OWV9" s="594"/>
      <c r="OWW9" s="1191"/>
      <c r="OWX9" s="643"/>
      <c r="OWY9" s="1460"/>
      <c r="OWZ9" s="1396"/>
      <c r="OXA9" s="1396"/>
      <c r="OXB9" s="1468"/>
      <c r="OXC9" s="1468"/>
      <c r="OXD9" s="1396"/>
      <c r="OXE9" s="1462"/>
      <c r="OXF9" s="1463"/>
      <c r="OXG9" s="1464"/>
      <c r="OXH9" s="1396"/>
      <c r="OXI9" s="1396"/>
      <c r="OXJ9" s="1396"/>
      <c r="OXK9" s="1465"/>
      <c r="OXL9" s="1465"/>
      <c r="OXM9" s="1396"/>
      <c r="OXN9" s="1465"/>
      <c r="OXO9" s="1465"/>
      <c r="OXP9" s="1465"/>
      <c r="OXQ9" s="1465"/>
      <c r="OXR9" s="1465"/>
      <c r="OXS9" s="1396"/>
      <c r="OXT9" s="1452"/>
      <c r="OXU9" s="1467"/>
      <c r="OXV9" s="1454"/>
      <c r="OXW9" s="1455"/>
      <c r="OXX9" s="1396"/>
      <c r="OXY9" s="1456"/>
      <c r="OXZ9" s="1457"/>
      <c r="OYA9" s="1458"/>
      <c r="OYB9" s="1455"/>
      <c r="OYC9" s="1459"/>
      <c r="OYD9" s="643"/>
      <c r="OYE9" s="1381"/>
      <c r="OYF9" s="591"/>
      <c r="OYG9" s="1392"/>
      <c r="OYH9" s="943"/>
      <c r="OYI9" s="1242"/>
      <c r="OYJ9" s="1241"/>
      <c r="OYK9" s="594"/>
      <c r="OYL9" s="1191"/>
      <c r="OYM9" s="643"/>
      <c r="OYN9" s="1460"/>
      <c r="OYO9" s="1396"/>
      <c r="OYP9" s="1396"/>
      <c r="OYQ9" s="1468"/>
      <c r="OYR9" s="1468"/>
      <c r="OYS9" s="1396"/>
      <c r="OYT9" s="1462"/>
      <c r="OYU9" s="1463"/>
      <c r="OYV9" s="1464"/>
      <c r="OYW9" s="1396"/>
      <c r="OYX9" s="1396"/>
      <c r="OYY9" s="1396"/>
      <c r="OYZ9" s="1465"/>
      <c r="OZA9" s="1465"/>
      <c r="OZB9" s="1396"/>
      <c r="OZC9" s="1465"/>
      <c r="OZD9" s="1465"/>
      <c r="OZE9" s="1465"/>
      <c r="OZF9" s="1465"/>
      <c r="OZG9" s="1465"/>
      <c r="OZH9" s="1396"/>
      <c r="OZI9" s="1452"/>
      <c r="OZJ9" s="1467"/>
      <c r="OZK9" s="1454"/>
      <c r="OZL9" s="1455"/>
      <c r="OZM9" s="1396"/>
      <c r="OZN9" s="1456"/>
      <c r="OZO9" s="1457"/>
      <c r="OZP9" s="1458"/>
      <c r="OZQ9" s="1455"/>
      <c r="OZR9" s="1459"/>
      <c r="OZS9" s="643"/>
      <c r="OZT9" s="1381"/>
      <c r="OZU9" s="591"/>
      <c r="OZV9" s="1392"/>
      <c r="OZW9" s="943"/>
      <c r="OZX9" s="1242"/>
      <c r="OZY9" s="1241"/>
      <c r="OZZ9" s="594"/>
      <c r="PAA9" s="1191"/>
      <c r="PAB9" s="643"/>
      <c r="PAC9" s="1460"/>
      <c r="PAD9" s="1396"/>
      <c r="PAE9" s="1396"/>
      <c r="PAF9" s="1468"/>
      <c r="PAG9" s="1468"/>
      <c r="PAH9" s="1396"/>
      <c r="PAI9" s="1462"/>
      <c r="PAJ9" s="1463"/>
      <c r="PAK9" s="1464"/>
      <c r="PAL9" s="1396"/>
      <c r="PAM9" s="1396"/>
      <c r="PAN9" s="1396"/>
      <c r="PAO9" s="1465"/>
      <c r="PAP9" s="1465"/>
      <c r="PAQ9" s="1396"/>
      <c r="PAR9" s="1465"/>
      <c r="PAS9" s="1465"/>
      <c r="PAT9" s="1465"/>
      <c r="PAU9" s="1465"/>
      <c r="PAV9" s="1465"/>
      <c r="PAW9" s="1396"/>
      <c r="PAX9" s="1452"/>
      <c r="PAY9" s="1467"/>
      <c r="PAZ9" s="1454"/>
      <c r="PBA9" s="1455"/>
      <c r="PBB9" s="1396"/>
      <c r="PBC9" s="1456"/>
      <c r="PBD9" s="1457"/>
      <c r="PBE9" s="1458"/>
      <c r="PBF9" s="1455"/>
      <c r="PBG9" s="1459"/>
      <c r="PBH9" s="643"/>
      <c r="PBI9" s="1381"/>
      <c r="PBJ9" s="591"/>
      <c r="PBK9" s="1392"/>
      <c r="PBL9" s="943"/>
      <c r="PBM9" s="1242"/>
      <c r="PBN9" s="1241"/>
      <c r="PBO9" s="594"/>
      <c r="PBP9" s="1191"/>
      <c r="PBQ9" s="643"/>
      <c r="PBR9" s="1460"/>
      <c r="PBS9" s="1396"/>
      <c r="PBT9" s="1396"/>
      <c r="PBU9" s="1468"/>
      <c r="PBV9" s="1468"/>
      <c r="PBW9" s="1396"/>
      <c r="PBX9" s="1462"/>
      <c r="PBY9" s="1463"/>
      <c r="PBZ9" s="1464"/>
      <c r="PCA9" s="1396"/>
      <c r="PCB9" s="1396"/>
      <c r="PCC9" s="1396"/>
      <c r="PCD9" s="1465"/>
      <c r="PCE9" s="1465"/>
      <c r="PCF9" s="1396"/>
      <c r="PCG9" s="1465"/>
      <c r="PCH9" s="1465"/>
      <c r="PCI9" s="1465"/>
      <c r="PCJ9" s="1465"/>
      <c r="PCK9" s="1465"/>
      <c r="PCL9" s="1396"/>
      <c r="PCM9" s="1452"/>
      <c r="PCN9" s="1467"/>
      <c r="PCO9" s="1454"/>
      <c r="PCP9" s="1455"/>
      <c r="PCQ9" s="1396"/>
      <c r="PCR9" s="1456"/>
      <c r="PCS9" s="1457"/>
      <c r="PCT9" s="1458"/>
      <c r="PCU9" s="1455"/>
      <c r="PCV9" s="1459"/>
      <c r="PCW9" s="643"/>
      <c r="PCX9" s="1381"/>
      <c r="PCY9" s="591"/>
      <c r="PCZ9" s="1392"/>
      <c r="PDA9" s="943"/>
      <c r="PDB9" s="1242"/>
      <c r="PDC9" s="1241"/>
      <c r="PDD9" s="594"/>
      <c r="PDE9" s="1191"/>
      <c r="PDF9" s="643"/>
      <c r="PDG9" s="1460"/>
      <c r="PDH9" s="1396"/>
      <c r="PDI9" s="1396"/>
      <c r="PDJ9" s="1468"/>
      <c r="PDK9" s="1468"/>
      <c r="PDL9" s="1396"/>
      <c r="PDM9" s="1462"/>
      <c r="PDN9" s="1463"/>
      <c r="PDO9" s="1464"/>
      <c r="PDP9" s="1396"/>
      <c r="PDQ9" s="1396"/>
      <c r="PDR9" s="1396"/>
      <c r="PDS9" s="1465"/>
      <c r="PDT9" s="1465"/>
      <c r="PDU9" s="1396"/>
      <c r="PDV9" s="1465"/>
      <c r="PDW9" s="1465"/>
      <c r="PDX9" s="1465"/>
      <c r="PDY9" s="1465"/>
      <c r="PDZ9" s="1465"/>
      <c r="PEA9" s="1396"/>
      <c r="PEB9" s="1452"/>
      <c r="PEC9" s="1467"/>
      <c r="PED9" s="1454"/>
      <c r="PEE9" s="1455"/>
      <c r="PEF9" s="1396"/>
      <c r="PEG9" s="1456"/>
      <c r="PEH9" s="1457"/>
      <c r="PEI9" s="1458"/>
      <c r="PEJ9" s="1455"/>
      <c r="PEK9" s="1459"/>
      <c r="PEL9" s="643"/>
      <c r="PEM9" s="1381"/>
      <c r="PEN9" s="591"/>
      <c r="PEO9" s="1392"/>
      <c r="PEP9" s="943"/>
      <c r="PEQ9" s="1242"/>
      <c r="PER9" s="1241"/>
      <c r="PES9" s="594"/>
      <c r="PET9" s="1191"/>
      <c r="PEU9" s="643"/>
      <c r="PEV9" s="1460"/>
      <c r="PEW9" s="1396"/>
      <c r="PEX9" s="1396"/>
      <c r="PEY9" s="1468"/>
      <c r="PEZ9" s="1468"/>
      <c r="PFA9" s="1396"/>
      <c r="PFB9" s="1462"/>
      <c r="PFC9" s="1463"/>
      <c r="PFD9" s="1464"/>
      <c r="PFE9" s="1396"/>
      <c r="PFF9" s="1396"/>
      <c r="PFG9" s="1396"/>
      <c r="PFH9" s="1465"/>
      <c r="PFI9" s="1465"/>
      <c r="PFJ9" s="1396"/>
      <c r="PFK9" s="1465"/>
      <c r="PFL9" s="1465"/>
      <c r="PFM9" s="1465"/>
      <c r="PFN9" s="1465"/>
      <c r="PFO9" s="1465"/>
      <c r="PFP9" s="1396"/>
      <c r="PFQ9" s="1452"/>
      <c r="PFR9" s="1467"/>
      <c r="PFS9" s="1454"/>
      <c r="PFT9" s="1455"/>
      <c r="PFU9" s="1396"/>
      <c r="PFV9" s="1456"/>
      <c r="PFW9" s="1457"/>
      <c r="PFX9" s="1458"/>
      <c r="PFY9" s="1455"/>
      <c r="PFZ9" s="1459"/>
      <c r="PGA9" s="643"/>
      <c r="PGB9" s="1381"/>
      <c r="PGC9" s="591"/>
      <c r="PGD9" s="1392"/>
      <c r="PGE9" s="943"/>
      <c r="PGF9" s="1242"/>
      <c r="PGG9" s="1241"/>
      <c r="PGH9" s="594"/>
      <c r="PGI9" s="1191"/>
      <c r="PGJ9" s="643"/>
      <c r="PGK9" s="1460"/>
      <c r="PGL9" s="1396"/>
      <c r="PGM9" s="1396"/>
      <c r="PGN9" s="1468"/>
      <c r="PGO9" s="1468"/>
      <c r="PGP9" s="1396"/>
      <c r="PGQ9" s="1462"/>
      <c r="PGR9" s="1463"/>
      <c r="PGS9" s="1464"/>
      <c r="PGT9" s="1396"/>
      <c r="PGU9" s="1396"/>
      <c r="PGV9" s="1396"/>
      <c r="PGW9" s="1465"/>
      <c r="PGX9" s="1465"/>
      <c r="PGY9" s="1396"/>
      <c r="PGZ9" s="1465"/>
      <c r="PHA9" s="1465"/>
      <c r="PHB9" s="1465"/>
      <c r="PHC9" s="1465"/>
      <c r="PHD9" s="1465"/>
      <c r="PHE9" s="1396"/>
      <c r="PHF9" s="1452"/>
      <c r="PHG9" s="1467"/>
      <c r="PHH9" s="1454"/>
      <c r="PHI9" s="1455"/>
      <c r="PHJ9" s="1396"/>
      <c r="PHK9" s="1456"/>
      <c r="PHL9" s="1457"/>
      <c r="PHM9" s="1458"/>
      <c r="PHN9" s="1455"/>
      <c r="PHO9" s="1459"/>
      <c r="PHP9" s="643"/>
      <c r="PHQ9" s="1381"/>
      <c r="PHR9" s="591"/>
      <c r="PHS9" s="1392"/>
      <c r="PHT9" s="943"/>
      <c r="PHU9" s="1242"/>
      <c r="PHV9" s="1241"/>
      <c r="PHW9" s="594"/>
      <c r="PHX9" s="1191"/>
      <c r="PHY9" s="643"/>
      <c r="PHZ9" s="1460"/>
      <c r="PIA9" s="1396"/>
      <c r="PIB9" s="1396"/>
      <c r="PIC9" s="1468"/>
      <c r="PID9" s="1468"/>
      <c r="PIE9" s="1396"/>
      <c r="PIF9" s="1462"/>
      <c r="PIG9" s="1463"/>
      <c r="PIH9" s="1464"/>
      <c r="PII9" s="1396"/>
      <c r="PIJ9" s="1396"/>
      <c r="PIK9" s="1396"/>
      <c r="PIL9" s="1465"/>
      <c r="PIM9" s="1465"/>
      <c r="PIN9" s="1396"/>
      <c r="PIO9" s="1465"/>
      <c r="PIP9" s="1465"/>
      <c r="PIQ9" s="1465"/>
      <c r="PIR9" s="1465"/>
      <c r="PIS9" s="1465"/>
      <c r="PIT9" s="1396"/>
      <c r="PIU9" s="1452"/>
      <c r="PIV9" s="1467"/>
      <c r="PIW9" s="1454"/>
      <c r="PIX9" s="1455"/>
      <c r="PIY9" s="1396"/>
      <c r="PIZ9" s="1456"/>
      <c r="PJA9" s="1457"/>
      <c r="PJB9" s="1458"/>
      <c r="PJC9" s="1455"/>
      <c r="PJD9" s="1459"/>
      <c r="PJE9" s="643"/>
      <c r="PJF9" s="1381"/>
      <c r="PJG9" s="591"/>
      <c r="PJH9" s="1392"/>
      <c r="PJI9" s="943"/>
      <c r="PJJ9" s="1242"/>
      <c r="PJK9" s="1241"/>
      <c r="PJL9" s="594"/>
      <c r="PJM9" s="1191"/>
      <c r="PJN9" s="643"/>
      <c r="PJO9" s="1460"/>
      <c r="PJP9" s="1396"/>
      <c r="PJQ9" s="1396"/>
      <c r="PJR9" s="1468"/>
      <c r="PJS9" s="1468"/>
      <c r="PJT9" s="1396"/>
      <c r="PJU9" s="1462"/>
      <c r="PJV9" s="1463"/>
      <c r="PJW9" s="1464"/>
      <c r="PJX9" s="1396"/>
      <c r="PJY9" s="1396"/>
      <c r="PJZ9" s="1396"/>
      <c r="PKA9" s="1465"/>
      <c r="PKB9" s="1465"/>
      <c r="PKC9" s="1396"/>
      <c r="PKD9" s="1465"/>
      <c r="PKE9" s="1465"/>
      <c r="PKF9" s="1465"/>
      <c r="PKG9" s="1465"/>
      <c r="PKH9" s="1465"/>
      <c r="PKI9" s="1396"/>
      <c r="PKJ9" s="1452"/>
      <c r="PKK9" s="1467"/>
      <c r="PKL9" s="1454"/>
      <c r="PKM9" s="1455"/>
      <c r="PKN9" s="1396"/>
      <c r="PKO9" s="1456"/>
      <c r="PKP9" s="1457"/>
      <c r="PKQ9" s="1458"/>
      <c r="PKR9" s="1455"/>
      <c r="PKS9" s="1459"/>
      <c r="PKT9" s="643"/>
      <c r="PKU9" s="1381"/>
      <c r="PKV9" s="591"/>
      <c r="PKW9" s="1392"/>
      <c r="PKX9" s="943"/>
      <c r="PKY9" s="1242"/>
      <c r="PKZ9" s="1241"/>
      <c r="PLA9" s="594"/>
      <c r="PLB9" s="1191"/>
      <c r="PLC9" s="643"/>
      <c r="PLD9" s="1460"/>
      <c r="PLE9" s="1396"/>
      <c r="PLF9" s="1396"/>
      <c r="PLG9" s="1468"/>
      <c r="PLH9" s="1468"/>
      <c r="PLI9" s="1396"/>
      <c r="PLJ9" s="1462"/>
      <c r="PLK9" s="1463"/>
      <c r="PLL9" s="1464"/>
      <c r="PLM9" s="1396"/>
      <c r="PLN9" s="1396"/>
      <c r="PLO9" s="1396"/>
      <c r="PLP9" s="1465"/>
      <c r="PLQ9" s="1465"/>
      <c r="PLR9" s="1396"/>
      <c r="PLS9" s="1465"/>
      <c r="PLT9" s="1465"/>
      <c r="PLU9" s="1465"/>
      <c r="PLV9" s="1465"/>
      <c r="PLW9" s="1465"/>
      <c r="PLX9" s="1396"/>
      <c r="PLY9" s="1452"/>
      <c r="PLZ9" s="1467"/>
      <c r="PMA9" s="1454"/>
      <c r="PMB9" s="1455"/>
      <c r="PMC9" s="1396"/>
      <c r="PMD9" s="1456"/>
      <c r="PME9" s="1457"/>
      <c r="PMF9" s="1458"/>
      <c r="PMG9" s="1455"/>
      <c r="PMH9" s="1459"/>
      <c r="PMI9" s="643"/>
      <c r="PMJ9" s="1381"/>
      <c r="PMK9" s="591"/>
      <c r="PML9" s="1392"/>
      <c r="PMM9" s="943"/>
      <c r="PMN9" s="1242"/>
      <c r="PMO9" s="1241"/>
      <c r="PMP9" s="594"/>
      <c r="PMQ9" s="1191"/>
      <c r="PMR9" s="643"/>
      <c r="PMS9" s="1460"/>
      <c r="PMT9" s="1396"/>
      <c r="PMU9" s="1396"/>
      <c r="PMV9" s="1468"/>
      <c r="PMW9" s="1468"/>
      <c r="PMX9" s="1396"/>
      <c r="PMY9" s="1462"/>
      <c r="PMZ9" s="1463"/>
      <c r="PNA9" s="1464"/>
      <c r="PNB9" s="1396"/>
      <c r="PNC9" s="1396"/>
      <c r="PND9" s="1396"/>
      <c r="PNE9" s="1465"/>
      <c r="PNF9" s="1465"/>
      <c r="PNG9" s="1396"/>
      <c r="PNH9" s="1465"/>
      <c r="PNI9" s="1465"/>
      <c r="PNJ9" s="1465"/>
      <c r="PNK9" s="1465"/>
      <c r="PNL9" s="1465"/>
      <c r="PNM9" s="1396"/>
      <c r="PNN9" s="1452"/>
      <c r="PNO9" s="1467"/>
      <c r="PNP9" s="1454"/>
      <c r="PNQ9" s="1455"/>
      <c r="PNR9" s="1396"/>
      <c r="PNS9" s="1456"/>
      <c r="PNT9" s="1457"/>
      <c r="PNU9" s="1458"/>
      <c r="PNV9" s="1455"/>
      <c r="PNW9" s="1459"/>
      <c r="PNX9" s="643"/>
      <c r="PNY9" s="1381"/>
      <c r="PNZ9" s="591"/>
      <c r="POA9" s="1392"/>
      <c r="POB9" s="943"/>
      <c r="POC9" s="1242"/>
      <c r="POD9" s="1241"/>
      <c r="POE9" s="594"/>
      <c r="POF9" s="1191"/>
      <c r="POG9" s="643"/>
      <c r="POH9" s="1460"/>
      <c r="POI9" s="1396"/>
      <c r="POJ9" s="1396"/>
      <c r="POK9" s="1468"/>
      <c r="POL9" s="1468"/>
      <c r="POM9" s="1396"/>
      <c r="PON9" s="1462"/>
      <c r="POO9" s="1463"/>
      <c r="POP9" s="1464"/>
      <c r="POQ9" s="1396"/>
      <c r="POR9" s="1396"/>
      <c r="POS9" s="1396"/>
      <c r="POT9" s="1465"/>
      <c r="POU9" s="1465"/>
      <c r="POV9" s="1396"/>
      <c r="POW9" s="1465"/>
      <c r="POX9" s="1465"/>
      <c r="POY9" s="1465"/>
      <c r="POZ9" s="1465"/>
      <c r="PPA9" s="1465"/>
      <c r="PPB9" s="1396"/>
      <c r="PPC9" s="1452"/>
      <c r="PPD9" s="1467"/>
      <c r="PPE9" s="1454"/>
      <c r="PPF9" s="1455"/>
      <c r="PPG9" s="1396"/>
      <c r="PPH9" s="1456"/>
      <c r="PPI9" s="1457"/>
      <c r="PPJ9" s="1458"/>
      <c r="PPK9" s="1455"/>
      <c r="PPL9" s="1459"/>
      <c r="PPM9" s="643"/>
      <c r="PPN9" s="1381"/>
      <c r="PPO9" s="591"/>
      <c r="PPP9" s="1392"/>
      <c r="PPQ9" s="943"/>
      <c r="PPR9" s="1242"/>
      <c r="PPS9" s="1241"/>
      <c r="PPT9" s="594"/>
      <c r="PPU9" s="1191"/>
      <c r="PPV9" s="643"/>
      <c r="PPW9" s="1460"/>
      <c r="PPX9" s="1396"/>
      <c r="PPY9" s="1396"/>
      <c r="PPZ9" s="1468"/>
      <c r="PQA9" s="1468"/>
      <c r="PQB9" s="1396"/>
      <c r="PQC9" s="1462"/>
      <c r="PQD9" s="1463"/>
      <c r="PQE9" s="1464"/>
      <c r="PQF9" s="1396"/>
      <c r="PQG9" s="1396"/>
      <c r="PQH9" s="1396"/>
      <c r="PQI9" s="1465"/>
      <c r="PQJ9" s="1465"/>
      <c r="PQK9" s="1396"/>
      <c r="PQL9" s="1465"/>
      <c r="PQM9" s="1465"/>
      <c r="PQN9" s="1465"/>
      <c r="PQO9" s="1465"/>
      <c r="PQP9" s="1465"/>
      <c r="PQQ9" s="1396"/>
      <c r="PQR9" s="1452"/>
      <c r="PQS9" s="1467"/>
      <c r="PQT9" s="1454"/>
      <c r="PQU9" s="1455"/>
      <c r="PQV9" s="1396"/>
      <c r="PQW9" s="1456"/>
      <c r="PQX9" s="1457"/>
      <c r="PQY9" s="1458"/>
      <c r="PQZ9" s="1455"/>
      <c r="PRA9" s="1459"/>
      <c r="PRB9" s="643"/>
      <c r="PRC9" s="1381"/>
      <c r="PRD9" s="591"/>
      <c r="PRE9" s="1392"/>
      <c r="PRF9" s="943"/>
      <c r="PRG9" s="1242"/>
      <c r="PRH9" s="1241"/>
      <c r="PRI9" s="594"/>
      <c r="PRJ9" s="1191"/>
      <c r="PRK9" s="643"/>
      <c r="PRL9" s="1460"/>
      <c r="PRM9" s="1396"/>
      <c r="PRN9" s="1396"/>
      <c r="PRO9" s="1468"/>
      <c r="PRP9" s="1468"/>
      <c r="PRQ9" s="1396"/>
      <c r="PRR9" s="1462"/>
      <c r="PRS9" s="1463"/>
      <c r="PRT9" s="1464"/>
      <c r="PRU9" s="1396"/>
      <c r="PRV9" s="1396"/>
      <c r="PRW9" s="1396"/>
      <c r="PRX9" s="1465"/>
      <c r="PRY9" s="1465"/>
      <c r="PRZ9" s="1396"/>
      <c r="PSA9" s="1465"/>
      <c r="PSB9" s="1465"/>
      <c r="PSC9" s="1465"/>
      <c r="PSD9" s="1465"/>
      <c r="PSE9" s="1465"/>
      <c r="PSF9" s="1396"/>
      <c r="PSG9" s="1452"/>
      <c r="PSH9" s="1467"/>
      <c r="PSI9" s="1454"/>
      <c r="PSJ9" s="1455"/>
      <c r="PSK9" s="1396"/>
      <c r="PSL9" s="1456"/>
      <c r="PSM9" s="1457"/>
      <c r="PSN9" s="1458"/>
      <c r="PSO9" s="1455"/>
      <c r="PSP9" s="1459"/>
      <c r="PSQ9" s="643"/>
      <c r="PSR9" s="1381"/>
      <c r="PSS9" s="591"/>
      <c r="PST9" s="1392"/>
      <c r="PSU9" s="943"/>
      <c r="PSV9" s="1242"/>
      <c r="PSW9" s="1241"/>
      <c r="PSX9" s="594"/>
      <c r="PSY9" s="1191"/>
      <c r="PSZ9" s="643"/>
      <c r="PTA9" s="1460"/>
      <c r="PTB9" s="1396"/>
      <c r="PTC9" s="1396"/>
      <c r="PTD9" s="1468"/>
      <c r="PTE9" s="1468"/>
      <c r="PTF9" s="1396"/>
      <c r="PTG9" s="1462"/>
      <c r="PTH9" s="1463"/>
      <c r="PTI9" s="1464"/>
      <c r="PTJ9" s="1396"/>
      <c r="PTK9" s="1396"/>
      <c r="PTL9" s="1396"/>
      <c r="PTM9" s="1465"/>
      <c r="PTN9" s="1465"/>
      <c r="PTO9" s="1396"/>
      <c r="PTP9" s="1465"/>
      <c r="PTQ9" s="1465"/>
      <c r="PTR9" s="1465"/>
      <c r="PTS9" s="1465"/>
      <c r="PTT9" s="1465"/>
      <c r="PTU9" s="1396"/>
      <c r="PTV9" s="1452"/>
      <c r="PTW9" s="1467"/>
      <c r="PTX9" s="1454"/>
      <c r="PTY9" s="1455"/>
      <c r="PTZ9" s="1396"/>
      <c r="PUA9" s="1456"/>
      <c r="PUB9" s="1457"/>
      <c r="PUC9" s="1458"/>
      <c r="PUD9" s="1455"/>
      <c r="PUE9" s="1459"/>
      <c r="PUF9" s="643"/>
      <c r="PUG9" s="1381"/>
      <c r="PUH9" s="591"/>
      <c r="PUI9" s="1392"/>
      <c r="PUJ9" s="943"/>
      <c r="PUK9" s="1242"/>
      <c r="PUL9" s="1241"/>
      <c r="PUM9" s="594"/>
      <c r="PUN9" s="1191"/>
      <c r="PUO9" s="643"/>
      <c r="PUP9" s="1460"/>
      <c r="PUQ9" s="1396"/>
      <c r="PUR9" s="1396"/>
      <c r="PUS9" s="1468"/>
      <c r="PUT9" s="1468"/>
      <c r="PUU9" s="1396"/>
      <c r="PUV9" s="1462"/>
      <c r="PUW9" s="1463"/>
      <c r="PUX9" s="1464"/>
      <c r="PUY9" s="1396"/>
      <c r="PUZ9" s="1396"/>
      <c r="PVA9" s="1396"/>
      <c r="PVB9" s="1465"/>
      <c r="PVC9" s="1465"/>
      <c r="PVD9" s="1396"/>
      <c r="PVE9" s="1465"/>
      <c r="PVF9" s="1465"/>
      <c r="PVG9" s="1465"/>
      <c r="PVH9" s="1465"/>
      <c r="PVI9" s="1465"/>
      <c r="PVJ9" s="1396"/>
      <c r="PVK9" s="1452"/>
      <c r="PVL9" s="1467"/>
      <c r="PVM9" s="1454"/>
      <c r="PVN9" s="1455"/>
      <c r="PVO9" s="1396"/>
      <c r="PVP9" s="1456"/>
      <c r="PVQ9" s="1457"/>
      <c r="PVR9" s="1458"/>
      <c r="PVS9" s="1455"/>
      <c r="PVT9" s="1459"/>
      <c r="PVU9" s="643"/>
      <c r="PVV9" s="1381"/>
      <c r="PVW9" s="591"/>
      <c r="PVX9" s="1392"/>
      <c r="PVY9" s="943"/>
      <c r="PVZ9" s="1242"/>
      <c r="PWA9" s="1241"/>
      <c r="PWB9" s="594"/>
      <c r="PWC9" s="1191"/>
      <c r="PWD9" s="643"/>
      <c r="PWE9" s="1460"/>
      <c r="PWF9" s="1396"/>
      <c r="PWG9" s="1396"/>
      <c r="PWH9" s="1468"/>
      <c r="PWI9" s="1468"/>
      <c r="PWJ9" s="1396"/>
      <c r="PWK9" s="1462"/>
      <c r="PWL9" s="1463"/>
      <c r="PWM9" s="1464"/>
      <c r="PWN9" s="1396"/>
      <c r="PWO9" s="1396"/>
      <c r="PWP9" s="1396"/>
      <c r="PWQ9" s="1465"/>
      <c r="PWR9" s="1465"/>
      <c r="PWS9" s="1396"/>
      <c r="PWT9" s="1465"/>
      <c r="PWU9" s="1465"/>
      <c r="PWV9" s="1465"/>
      <c r="PWW9" s="1465"/>
      <c r="PWX9" s="1465"/>
      <c r="PWY9" s="1396"/>
      <c r="PWZ9" s="1452"/>
      <c r="PXA9" s="1467"/>
      <c r="PXB9" s="1454"/>
      <c r="PXC9" s="1455"/>
      <c r="PXD9" s="1396"/>
      <c r="PXE9" s="1456"/>
      <c r="PXF9" s="1457"/>
      <c r="PXG9" s="1458"/>
      <c r="PXH9" s="1455"/>
      <c r="PXI9" s="1459"/>
      <c r="PXJ9" s="643"/>
      <c r="PXK9" s="1381"/>
      <c r="PXL9" s="591"/>
      <c r="PXM9" s="1392"/>
      <c r="PXN9" s="943"/>
      <c r="PXO9" s="1242"/>
      <c r="PXP9" s="1241"/>
      <c r="PXQ9" s="594"/>
      <c r="PXR9" s="1191"/>
      <c r="PXS9" s="643"/>
      <c r="PXT9" s="1460"/>
      <c r="PXU9" s="1396"/>
      <c r="PXV9" s="1396"/>
      <c r="PXW9" s="1468"/>
      <c r="PXX9" s="1468"/>
      <c r="PXY9" s="1396"/>
      <c r="PXZ9" s="1462"/>
      <c r="PYA9" s="1463"/>
      <c r="PYB9" s="1464"/>
      <c r="PYC9" s="1396"/>
      <c r="PYD9" s="1396"/>
      <c r="PYE9" s="1396"/>
      <c r="PYF9" s="1465"/>
      <c r="PYG9" s="1465"/>
      <c r="PYH9" s="1396"/>
      <c r="PYI9" s="1465"/>
      <c r="PYJ9" s="1465"/>
      <c r="PYK9" s="1465"/>
      <c r="PYL9" s="1465"/>
      <c r="PYM9" s="1465"/>
      <c r="PYN9" s="1396"/>
      <c r="PYO9" s="1452"/>
      <c r="PYP9" s="1467"/>
      <c r="PYQ9" s="1454"/>
      <c r="PYR9" s="1455"/>
      <c r="PYS9" s="1396"/>
      <c r="PYT9" s="1456"/>
      <c r="PYU9" s="1457"/>
      <c r="PYV9" s="1458"/>
      <c r="PYW9" s="1455"/>
      <c r="PYX9" s="1459"/>
      <c r="PYY9" s="643"/>
      <c r="PYZ9" s="1381"/>
      <c r="PZA9" s="591"/>
      <c r="PZB9" s="1392"/>
      <c r="PZC9" s="943"/>
      <c r="PZD9" s="1242"/>
      <c r="PZE9" s="1241"/>
      <c r="PZF9" s="594"/>
      <c r="PZG9" s="1191"/>
      <c r="PZH9" s="643"/>
      <c r="PZI9" s="1460"/>
      <c r="PZJ9" s="1396"/>
      <c r="PZK9" s="1396"/>
      <c r="PZL9" s="1468"/>
      <c r="PZM9" s="1468"/>
      <c r="PZN9" s="1396"/>
      <c r="PZO9" s="1462"/>
      <c r="PZP9" s="1463"/>
      <c r="PZQ9" s="1464"/>
      <c r="PZR9" s="1396"/>
      <c r="PZS9" s="1396"/>
      <c r="PZT9" s="1396"/>
      <c r="PZU9" s="1465"/>
      <c r="PZV9" s="1465"/>
      <c r="PZW9" s="1396"/>
      <c r="PZX9" s="1465"/>
      <c r="PZY9" s="1465"/>
      <c r="PZZ9" s="1465"/>
      <c r="QAA9" s="1465"/>
      <c r="QAB9" s="1465"/>
      <c r="QAC9" s="1396"/>
      <c r="QAD9" s="1452"/>
      <c r="QAE9" s="1467"/>
      <c r="QAF9" s="1454"/>
      <c r="QAG9" s="1455"/>
      <c r="QAH9" s="1396"/>
      <c r="QAI9" s="1456"/>
      <c r="QAJ9" s="1457"/>
      <c r="QAK9" s="1458"/>
      <c r="QAL9" s="1455"/>
      <c r="QAM9" s="1459"/>
      <c r="QAN9" s="643"/>
      <c r="QAO9" s="1381"/>
      <c r="QAP9" s="591"/>
      <c r="QAQ9" s="1392"/>
      <c r="QAR9" s="943"/>
      <c r="QAS9" s="1242"/>
      <c r="QAT9" s="1241"/>
      <c r="QAU9" s="594"/>
      <c r="QAV9" s="1191"/>
      <c r="QAW9" s="643"/>
      <c r="QAX9" s="1460"/>
      <c r="QAY9" s="1396"/>
      <c r="QAZ9" s="1396"/>
      <c r="QBA9" s="1468"/>
      <c r="QBB9" s="1468"/>
      <c r="QBC9" s="1396"/>
      <c r="QBD9" s="1462"/>
      <c r="QBE9" s="1463"/>
      <c r="QBF9" s="1464"/>
      <c r="QBG9" s="1396"/>
      <c r="QBH9" s="1396"/>
      <c r="QBI9" s="1396"/>
      <c r="QBJ9" s="1465"/>
      <c r="QBK9" s="1465"/>
      <c r="QBL9" s="1396"/>
      <c r="QBM9" s="1465"/>
      <c r="QBN9" s="1465"/>
      <c r="QBO9" s="1465"/>
      <c r="QBP9" s="1465"/>
      <c r="QBQ9" s="1465"/>
      <c r="QBR9" s="1396"/>
      <c r="QBS9" s="1452"/>
      <c r="QBT9" s="1467"/>
      <c r="QBU9" s="1454"/>
      <c r="QBV9" s="1455"/>
      <c r="QBW9" s="1396"/>
      <c r="QBX9" s="1456"/>
      <c r="QBY9" s="1457"/>
      <c r="QBZ9" s="1458"/>
      <c r="QCA9" s="1455"/>
      <c r="QCB9" s="1459"/>
      <c r="QCC9" s="643"/>
      <c r="QCD9" s="1381"/>
      <c r="QCE9" s="591"/>
      <c r="QCF9" s="1392"/>
      <c r="QCG9" s="943"/>
      <c r="QCH9" s="1242"/>
      <c r="QCI9" s="1241"/>
      <c r="QCJ9" s="594"/>
      <c r="QCK9" s="1191"/>
      <c r="QCL9" s="643"/>
      <c r="QCM9" s="1460"/>
      <c r="QCN9" s="1396"/>
      <c r="QCO9" s="1396"/>
      <c r="QCP9" s="1468"/>
      <c r="QCQ9" s="1468"/>
      <c r="QCR9" s="1396"/>
      <c r="QCS9" s="1462"/>
      <c r="QCT9" s="1463"/>
      <c r="QCU9" s="1464"/>
      <c r="QCV9" s="1396"/>
      <c r="QCW9" s="1396"/>
      <c r="QCX9" s="1396"/>
      <c r="QCY9" s="1465"/>
      <c r="QCZ9" s="1465"/>
      <c r="QDA9" s="1396"/>
      <c r="QDB9" s="1465"/>
      <c r="QDC9" s="1465"/>
      <c r="QDD9" s="1465"/>
      <c r="QDE9" s="1465"/>
      <c r="QDF9" s="1465"/>
      <c r="QDG9" s="1396"/>
      <c r="QDH9" s="1452"/>
      <c r="QDI9" s="1467"/>
      <c r="QDJ9" s="1454"/>
      <c r="QDK9" s="1455"/>
      <c r="QDL9" s="1396"/>
      <c r="QDM9" s="1456"/>
      <c r="QDN9" s="1457"/>
      <c r="QDO9" s="1458"/>
      <c r="QDP9" s="1455"/>
      <c r="QDQ9" s="1459"/>
      <c r="QDR9" s="643"/>
      <c r="QDS9" s="1381"/>
      <c r="QDT9" s="591"/>
      <c r="QDU9" s="1392"/>
      <c r="QDV9" s="943"/>
      <c r="QDW9" s="1242"/>
      <c r="QDX9" s="1241"/>
      <c r="QDY9" s="594"/>
      <c r="QDZ9" s="1191"/>
      <c r="QEA9" s="643"/>
      <c r="QEB9" s="1460"/>
      <c r="QEC9" s="1396"/>
      <c r="QED9" s="1396"/>
      <c r="QEE9" s="1468"/>
      <c r="QEF9" s="1468"/>
      <c r="QEG9" s="1396"/>
      <c r="QEH9" s="1462"/>
      <c r="QEI9" s="1463"/>
      <c r="QEJ9" s="1464"/>
      <c r="QEK9" s="1396"/>
      <c r="QEL9" s="1396"/>
      <c r="QEM9" s="1396"/>
      <c r="QEN9" s="1465"/>
      <c r="QEO9" s="1465"/>
      <c r="QEP9" s="1396"/>
      <c r="QEQ9" s="1465"/>
      <c r="QER9" s="1465"/>
      <c r="QES9" s="1465"/>
      <c r="QET9" s="1465"/>
      <c r="QEU9" s="1465"/>
      <c r="QEV9" s="1396"/>
      <c r="QEW9" s="1452"/>
      <c r="QEX9" s="1467"/>
      <c r="QEY9" s="1454"/>
      <c r="QEZ9" s="1455"/>
      <c r="QFA9" s="1396"/>
      <c r="QFB9" s="1456"/>
      <c r="QFC9" s="1457"/>
      <c r="QFD9" s="1458"/>
      <c r="QFE9" s="1455"/>
      <c r="QFF9" s="1459"/>
      <c r="QFG9" s="643"/>
      <c r="QFH9" s="1381"/>
      <c r="QFI9" s="591"/>
      <c r="QFJ9" s="1392"/>
      <c r="QFK9" s="943"/>
      <c r="QFL9" s="1242"/>
      <c r="QFM9" s="1241"/>
      <c r="QFN9" s="594"/>
      <c r="QFO9" s="1191"/>
      <c r="QFP9" s="643"/>
      <c r="QFQ9" s="1460"/>
      <c r="QFR9" s="1396"/>
      <c r="QFS9" s="1396"/>
      <c r="QFT9" s="1468"/>
      <c r="QFU9" s="1468"/>
      <c r="QFV9" s="1396"/>
      <c r="QFW9" s="1462"/>
      <c r="QFX9" s="1463"/>
      <c r="QFY9" s="1464"/>
      <c r="QFZ9" s="1396"/>
      <c r="QGA9" s="1396"/>
      <c r="QGB9" s="1396"/>
      <c r="QGC9" s="1465"/>
      <c r="QGD9" s="1465"/>
      <c r="QGE9" s="1396"/>
      <c r="QGF9" s="1465"/>
      <c r="QGG9" s="1465"/>
      <c r="QGH9" s="1465"/>
      <c r="QGI9" s="1465"/>
      <c r="QGJ9" s="1465"/>
      <c r="QGK9" s="1396"/>
      <c r="QGL9" s="1452"/>
      <c r="QGM9" s="1467"/>
      <c r="QGN9" s="1454"/>
      <c r="QGO9" s="1455"/>
      <c r="QGP9" s="1396"/>
      <c r="QGQ9" s="1456"/>
      <c r="QGR9" s="1457"/>
      <c r="QGS9" s="1458"/>
      <c r="QGT9" s="1455"/>
      <c r="QGU9" s="1459"/>
      <c r="QGV9" s="643"/>
      <c r="QGW9" s="1381"/>
      <c r="QGX9" s="591"/>
      <c r="QGY9" s="1392"/>
      <c r="QGZ9" s="943"/>
      <c r="QHA9" s="1242"/>
      <c r="QHB9" s="1241"/>
      <c r="QHC9" s="594"/>
      <c r="QHD9" s="1191"/>
      <c r="QHE9" s="643"/>
      <c r="QHF9" s="1460"/>
      <c r="QHG9" s="1396"/>
      <c r="QHH9" s="1396"/>
      <c r="QHI9" s="1468"/>
      <c r="QHJ9" s="1468"/>
      <c r="QHK9" s="1396"/>
      <c r="QHL9" s="1462"/>
      <c r="QHM9" s="1463"/>
      <c r="QHN9" s="1464"/>
      <c r="QHO9" s="1396"/>
      <c r="QHP9" s="1396"/>
      <c r="QHQ9" s="1396"/>
      <c r="QHR9" s="1465"/>
      <c r="QHS9" s="1465"/>
      <c r="QHT9" s="1396"/>
      <c r="QHU9" s="1465"/>
      <c r="QHV9" s="1465"/>
      <c r="QHW9" s="1465"/>
      <c r="QHX9" s="1465"/>
      <c r="QHY9" s="1465"/>
      <c r="QHZ9" s="1396"/>
      <c r="QIA9" s="1452"/>
      <c r="QIB9" s="1467"/>
      <c r="QIC9" s="1454"/>
      <c r="QID9" s="1455"/>
      <c r="QIE9" s="1396"/>
      <c r="QIF9" s="1456"/>
      <c r="QIG9" s="1457"/>
      <c r="QIH9" s="1458"/>
      <c r="QII9" s="1455"/>
      <c r="QIJ9" s="1459"/>
      <c r="QIK9" s="643"/>
      <c r="QIL9" s="1381"/>
      <c r="QIM9" s="591"/>
      <c r="QIN9" s="1392"/>
      <c r="QIO9" s="943"/>
      <c r="QIP9" s="1242"/>
      <c r="QIQ9" s="1241"/>
      <c r="QIR9" s="594"/>
      <c r="QIS9" s="1191"/>
      <c r="QIT9" s="643"/>
      <c r="QIU9" s="1460"/>
      <c r="QIV9" s="1396"/>
      <c r="QIW9" s="1396"/>
      <c r="QIX9" s="1468"/>
      <c r="QIY9" s="1468"/>
      <c r="QIZ9" s="1396"/>
      <c r="QJA9" s="1462"/>
      <c r="QJB9" s="1463"/>
      <c r="QJC9" s="1464"/>
      <c r="QJD9" s="1396"/>
      <c r="QJE9" s="1396"/>
      <c r="QJF9" s="1396"/>
      <c r="QJG9" s="1465"/>
      <c r="QJH9" s="1465"/>
      <c r="QJI9" s="1396"/>
      <c r="QJJ9" s="1465"/>
      <c r="QJK9" s="1465"/>
      <c r="QJL9" s="1465"/>
      <c r="QJM9" s="1465"/>
      <c r="QJN9" s="1465"/>
      <c r="QJO9" s="1396"/>
      <c r="QJP9" s="1452"/>
      <c r="QJQ9" s="1467"/>
      <c r="QJR9" s="1454"/>
      <c r="QJS9" s="1455"/>
      <c r="QJT9" s="1396"/>
      <c r="QJU9" s="1456"/>
      <c r="QJV9" s="1457"/>
      <c r="QJW9" s="1458"/>
      <c r="QJX9" s="1455"/>
      <c r="QJY9" s="1459"/>
      <c r="QJZ9" s="643"/>
      <c r="QKA9" s="1381"/>
      <c r="QKB9" s="591"/>
      <c r="QKC9" s="1392"/>
      <c r="QKD9" s="943"/>
      <c r="QKE9" s="1242"/>
      <c r="QKF9" s="1241"/>
      <c r="QKG9" s="594"/>
      <c r="QKH9" s="1191"/>
      <c r="QKI9" s="643"/>
      <c r="QKJ9" s="1460"/>
      <c r="QKK9" s="1396"/>
      <c r="QKL9" s="1396"/>
      <c r="QKM9" s="1468"/>
      <c r="QKN9" s="1468"/>
      <c r="QKO9" s="1396"/>
      <c r="QKP9" s="1462"/>
      <c r="QKQ9" s="1463"/>
      <c r="QKR9" s="1464"/>
      <c r="QKS9" s="1396"/>
      <c r="QKT9" s="1396"/>
      <c r="QKU9" s="1396"/>
      <c r="QKV9" s="1465"/>
      <c r="QKW9" s="1465"/>
      <c r="QKX9" s="1396"/>
      <c r="QKY9" s="1465"/>
      <c r="QKZ9" s="1465"/>
      <c r="QLA9" s="1465"/>
      <c r="QLB9" s="1465"/>
      <c r="QLC9" s="1465"/>
      <c r="QLD9" s="1396"/>
      <c r="QLE9" s="1452"/>
      <c r="QLF9" s="1467"/>
      <c r="QLG9" s="1454"/>
      <c r="QLH9" s="1455"/>
      <c r="QLI9" s="1396"/>
      <c r="QLJ9" s="1456"/>
      <c r="QLK9" s="1457"/>
      <c r="QLL9" s="1458"/>
      <c r="QLM9" s="1455"/>
      <c r="QLN9" s="1459"/>
      <c r="QLO9" s="643"/>
      <c r="QLP9" s="1381"/>
      <c r="QLQ9" s="591"/>
      <c r="QLR9" s="1392"/>
      <c r="QLS9" s="943"/>
      <c r="QLT9" s="1242"/>
      <c r="QLU9" s="1241"/>
      <c r="QLV9" s="594"/>
      <c r="QLW9" s="1191"/>
      <c r="QLX9" s="643"/>
      <c r="QLY9" s="1460"/>
      <c r="QLZ9" s="1396"/>
      <c r="QMA9" s="1396"/>
      <c r="QMB9" s="1468"/>
      <c r="QMC9" s="1468"/>
      <c r="QMD9" s="1396"/>
      <c r="QME9" s="1462"/>
      <c r="QMF9" s="1463"/>
      <c r="QMG9" s="1464"/>
      <c r="QMH9" s="1396"/>
      <c r="QMI9" s="1396"/>
      <c r="QMJ9" s="1396"/>
      <c r="QMK9" s="1465"/>
      <c r="QML9" s="1465"/>
      <c r="QMM9" s="1396"/>
      <c r="QMN9" s="1465"/>
      <c r="QMO9" s="1465"/>
      <c r="QMP9" s="1465"/>
      <c r="QMQ9" s="1465"/>
      <c r="QMR9" s="1465"/>
      <c r="QMS9" s="1396"/>
      <c r="QMT9" s="1452"/>
      <c r="QMU9" s="1467"/>
      <c r="QMV9" s="1454"/>
      <c r="QMW9" s="1455"/>
      <c r="QMX9" s="1396"/>
      <c r="QMY9" s="1456"/>
      <c r="QMZ9" s="1457"/>
      <c r="QNA9" s="1458"/>
      <c r="QNB9" s="1455"/>
      <c r="QNC9" s="1459"/>
      <c r="QND9" s="643"/>
      <c r="QNE9" s="1381"/>
      <c r="QNF9" s="591"/>
      <c r="QNG9" s="1392"/>
      <c r="QNH9" s="943"/>
      <c r="QNI9" s="1242"/>
      <c r="QNJ9" s="1241"/>
      <c r="QNK9" s="594"/>
      <c r="QNL9" s="1191"/>
      <c r="QNM9" s="643"/>
      <c r="QNN9" s="1460"/>
      <c r="QNO9" s="1396"/>
      <c r="QNP9" s="1396"/>
      <c r="QNQ9" s="1468"/>
      <c r="QNR9" s="1468"/>
      <c r="QNS9" s="1396"/>
      <c r="QNT9" s="1462"/>
      <c r="QNU9" s="1463"/>
      <c r="QNV9" s="1464"/>
      <c r="QNW9" s="1396"/>
      <c r="QNX9" s="1396"/>
      <c r="QNY9" s="1396"/>
      <c r="QNZ9" s="1465"/>
      <c r="QOA9" s="1465"/>
      <c r="QOB9" s="1396"/>
      <c r="QOC9" s="1465"/>
      <c r="QOD9" s="1465"/>
      <c r="QOE9" s="1465"/>
      <c r="QOF9" s="1465"/>
      <c r="QOG9" s="1465"/>
      <c r="QOH9" s="1396"/>
      <c r="QOI9" s="1452"/>
      <c r="QOJ9" s="1467"/>
      <c r="QOK9" s="1454"/>
      <c r="QOL9" s="1455"/>
      <c r="QOM9" s="1396"/>
      <c r="QON9" s="1456"/>
      <c r="QOO9" s="1457"/>
      <c r="QOP9" s="1458"/>
      <c r="QOQ9" s="1455"/>
      <c r="QOR9" s="1459"/>
      <c r="QOS9" s="643"/>
      <c r="QOT9" s="1381"/>
      <c r="QOU9" s="591"/>
      <c r="QOV9" s="1392"/>
      <c r="QOW9" s="943"/>
      <c r="QOX9" s="1242"/>
      <c r="QOY9" s="1241"/>
      <c r="QOZ9" s="594"/>
      <c r="QPA9" s="1191"/>
      <c r="QPB9" s="643"/>
      <c r="QPC9" s="1460"/>
      <c r="QPD9" s="1396"/>
      <c r="QPE9" s="1396"/>
      <c r="QPF9" s="1468"/>
      <c r="QPG9" s="1468"/>
      <c r="QPH9" s="1396"/>
      <c r="QPI9" s="1462"/>
      <c r="QPJ9" s="1463"/>
      <c r="QPK9" s="1464"/>
      <c r="QPL9" s="1396"/>
      <c r="QPM9" s="1396"/>
      <c r="QPN9" s="1396"/>
      <c r="QPO9" s="1465"/>
      <c r="QPP9" s="1465"/>
      <c r="QPQ9" s="1396"/>
      <c r="QPR9" s="1465"/>
      <c r="QPS9" s="1465"/>
      <c r="QPT9" s="1465"/>
      <c r="QPU9" s="1465"/>
      <c r="QPV9" s="1465"/>
      <c r="QPW9" s="1396"/>
      <c r="QPX9" s="1452"/>
      <c r="QPY9" s="1467"/>
      <c r="QPZ9" s="1454"/>
      <c r="QQA9" s="1455"/>
      <c r="QQB9" s="1396"/>
      <c r="QQC9" s="1456"/>
      <c r="QQD9" s="1457"/>
      <c r="QQE9" s="1458"/>
      <c r="QQF9" s="1455"/>
      <c r="QQG9" s="1459"/>
      <c r="QQH9" s="643"/>
      <c r="QQI9" s="1381"/>
      <c r="QQJ9" s="591"/>
      <c r="QQK9" s="1392"/>
      <c r="QQL9" s="943"/>
      <c r="QQM9" s="1242"/>
      <c r="QQN9" s="1241"/>
      <c r="QQO9" s="594"/>
      <c r="QQP9" s="1191"/>
      <c r="QQQ9" s="643"/>
      <c r="QQR9" s="1460"/>
      <c r="QQS9" s="1396"/>
      <c r="QQT9" s="1396"/>
      <c r="QQU9" s="1468"/>
      <c r="QQV9" s="1468"/>
      <c r="QQW9" s="1396"/>
      <c r="QQX9" s="1462"/>
      <c r="QQY9" s="1463"/>
      <c r="QQZ9" s="1464"/>
      <c r="QRA9" s="1396"/>
      <c r="QRB9" s="1396"/>
      <c r="QRC9" s="1396"/>
      <c r="QRD9" s="1465"/>
      <c r="QRE9" s="1465"/>
      <c r="QRF9" s="1396"/>
      <c r="QRG9" s="1465"/>
      <c r="QRH9" s="1465"/>
      <c r="QRI9" s="1465"/>
      <c r="QRJ9" s="1465"/>
      <c r="QRK9" s="1465"/>
      <c r="QRL9" s="1396"/>
      <c r="QRM9" s="1452"/>
      <c r="QRN9" s="1467"/>
      <c r="QRO9" s="1454"/>
      <c r="QRP9" s="1455"/>
      <c r="QRQ9" s="1396"/>
      <c r="QRR9" s="1456"/>
      <c r="QRS9" s="1457"/>
      <c r="QRT9" s="1458"/>
      <c r="QRU9" s="1455"/>
      <c r="QRV9" s="1459"/>
      <c r="QRW9" s="643"/>
      <c r="QRX9" s="1381"/>
      <c r="QRY9" s="591"/>
      <c r="QRZ9" s="1392"/>
      <c r="QSA9" s="943"/>
      <c r="QSB9" s="1242"/>
      <c r="QSC9" s="1241"/>
      <c r="QSD9" s="594"/>
      <c r="QSE9" s="1191"/>
      <c r="QSF9" s="643"/>
      <c r="QSG9" s="1460"/>
      <c r="QSH9" s="1396"/>
      <c r="QSI9" s="1396"/>
      <c r="QSJ9" s="1468"/>
      <c r="QSK9" s="1468"/>
      <c r="QSL9" s="1396"/>
      <c r="QSM9" s="1462"/>
      <c r="QSN9" s="1463"/>
      <c r="QSO9" s="1464"/>
      <c r="QSP9" s="1396"/>
      <c r="QSQ9" s="1396"/>
      <c r="QSR9" s="1396"/>
      <c r="QSS9" s="1465"/>
      <c r="QST9" s="1465"/>
      <c r="QSU9" s="1396"/>
      <c r="QSV9" s="1465"/>
      <c r="QSW9" s="1465"/>
      <c r="QSX9" s="1465"/>
      <c r="QSY9" s="1465"/>
      <c r="QSZ9" s="1465"/>
      <c r="QTA9" s="1396"/>
      <c r="QTB9" s="1452"/>
      <c r="QTC9" s="1467"/>
      <c r="QTD9" s="1454"/>
      <c r="QTE9" s="1455"/>
      <c r="QTF9" s="1396"/>
      <c r="QTG9" s="1456"/>
      <c r="QTH9" s="1457"/>
      <c r="QTI9" s="1458"/>
      <c r="QTJ9" s="1455"/>
      <c r="QTK9" s="1459"/>
      <c r="QTL9" s="643"/>
      <c r="QTM9" s="1381"/>
      <c r="QTN9" s="591"/>
      <c r="QTO9" s="1392"/>
      <c r="QTP9" s="943"/>
      <c r="QTQ9" s="1242"/>
      <c r="QTR9" s="1241"/>
      <c r="QTS9" s="594"/>
      <c r="QTT9" s="1191"/>
      <c r="QTU9" s="643"/>
      <c r="QTV9" s="1460"/>
      <c r="QTW9" s="1396"/>
      <c r="QTX9" s="1396"/>
      <c r="QTY9" s="1468"/>
      <c r="QTZ9" s="1468"/>
      <c r="QUA9" s="1396"/>
      <c r="QUB9" s="1462"/>
      <c r="QUC9" s="1463"/>
      <c r="QUD9" s="1464"/>
      <c r="QUE9" s="1396"/>
      <c r="QUF9" s="1396"/>
      <c r="QUG9" s="1396"/>
      <c r="QUH9" s="1465"/>
      <c r="QUI9" s="1465"/>
      <c r="QUJ9" s="1396"/>
      <c r="QUK9" s="1465"/>
      <c r="QUL9" s="1465"/>
      <c r="QUM9" s="1465"/>
      <c r="QUN9" s="1465"/>
      <c r="QUO9" s="1465"/>
      <c r="QUP9" s="1396"/>
      <c r="QUQ9" s="1452"/>
      <c r="QUR9" s="1467"/>
      <c r="QUS9" s="1454"/>
      <c r="QUT9" s="1455"/>
      <c r="QUU9" s="1396"/>
      <c r="QUV9" s="1456"/>
      <c r="QUW9" s="1457"/>
      <c r="QUX9" s="1458"/>
      <c r="QUY9" s="1455"/>
      <c r="QUZ9" s="1459"/>
      <c r="QVA9" s="643"/>
      <c r="QVB9" s="1381"/>
      <c r="QVC9" s="591"/>
      <c r="QVD9" s="1392"/>
      <c r="QVE9" s="943"/>
      <c r="QVF9" s="1242"/>
      <c r="QVG9" s="1241"/>
      <c r="QVH9" s="594"/>
      <c r="QVI9" s="1191"/>
      <c r="QVJ9" s="643"/>
      <c r="QVK9" s="1460"/>
      <c r="QVL9" s="1396"/>
      <c r="QVM9" s="1396"/>
      <c r="QVN9" s="1468"/>
      <c r="QVO9" s="1468"/>
      <c r="QVP9" s="1396"/>
      <c r="QVQ9" s="1462"/>
      <c r="QVR9" s="1463"/>
      <c r="QVS9" s="1464"/>
      <c r="QVT9" s="1396"/>
      <c r="QVU9" s="1396"/>
      <c r="QVV9" s="1396"/>
      <c r="QVW9" s="1465"/>
      <c r="QVX9" s="1465"/>
      <c r="QVY9" s="1396"/>
      <c r="QVZ9" s="1465"/>
      <c r="QWA9" s="1465"/>
      <c r="QWB9" s="1465"/>
      <c r="QWC9" s="1465"/>
      <c r="QWD9" s="1465"/>
      <c r="QWE9" s="1396"/>
      <c r="QWF9" s="1452"/>
      <c r="QWG9" s="1467"/>
      <c r="QWH9" s="1454"/>
      <c r="QWI9" s="1455"/>
      <c r="QWJ9" s="1396"/>
      <c r="QWK9" s="1456"/>
      <c r="QWL9" s="1457"/>
      <c r="QWM9" s="1458"/>
      <c r="QWN9" s="1455"/>
      <c r="QWO9" s="1459"/>
      <c r="QWP9" s="643"/>
      <c r="QWQ9" s="1381"/>
      <c r="QWR9" s="591"/>
      <c r="QWS9" s="1392"/>
      <c r="QWT9" s="943"/>
      <c r="QWU9" s="1242"/>
      <c r="QWV9" s="1241"/>
      <c r="QWW9" s="594"/>
      <c r="QWX9" s="1191"/>
      <c r="QWY9" s="643"/>
      <c r="QWZ9" s="1460"/>
      <c r="QXA9" s="1396"/>
      <c r="QXB9" s="1396"/>
      <c r="QXC9" s="1468"/>
      <c r="QXD9" s="1468"/>
      <c r="QXE9" s="1396"/>
      <c r="QXF9" s="1462"/>
      <c r="QXG9" s="1463"/>
      <c r="QXH9" s="1464"/>
      <c r="QXI9" s="1396"/>
      <c r="QXJ9" s="1396"/>
      <c r="QXK9" s="1396"/>
      <c r="QXL9" s="1465"/>
      <c r="QXM9" s="1465"/>
      <c r="QXN9" s="1396"/>
      <c r="QXO9" s="1465"/>
      <c r="QXP9" s="1465"/>
      <c r="QXQ9" s="1465"/>
      <c r="QXR9" s="1465"/>
      <c r="QXS9" s="1465"/>
      <c r="QXT9" s="1396"/>
      <c r="QXU9" s="1452"/>
      <c r="QXV9" s="1467"/>
      <c r="QXW9" s="1454"/>
      <c r="QXX9" s="1455"/>
      <c r="QXY9" s="1396"/>
      <c r="QXZ9" s="1456"/>
      <c r="QYA9" s="1457"/>
      <c r="QYB9" s="1458"/>
      <c r="QYC9" s="1455"/>
      <c r="QYD9" s="1459"/>
      <c r="QYE9" s="643"/>
      <c r="QYF9" s="1381"/>
      <c r="QYG9" s="591"/>
      <c r="QYH9" s="1392"/>
      <c r="QYI9" s="943"/>
      <c r="QYJ9" s="1242"/>
      <c r="QYK9" s="1241"/>
      <c r="QYL9" s="594"/>
      <c r="QYM9" s="1191"/>
      <c r="QYN9" s="643"/>
      <c r="QYO9" s="1460"/>
      <c r="QYP9" s="1396"/>
      <c r="QYQ9" s="1396"/>
      <c r="QYR9" s="1468"/>
      <c r="QYS9" s="1468"/>
      <c r="QYT9" s="1396"/>
      <c r="QYU9" s="1462"/>
      <c r="QYV9" s="1463"/>
      <c r="QYW9" s="1464"/>
      <c r="QYX9" s="1396"/>
      <c r="QYY9" s="1396"/>
      <c r="QYZ9" s="1396"/>
      <c r="QZA9" s="1465"/>
      <c r="QZB9" s="1465"/>
      <c r="QZC9" s="1396"/>
      <c r="QZD9" s="1465"/>
      <c r="QZE9" s="1465"/>
      <c r="QZF9" s="1465"/>
      <c r="QZG9" s="1465"/>
      <c r="QZH9" s="1465"/>
      <c r="QZI9" s="1396"/>
      <c r="QZJ9" s="1452"/>
      <c r="QZK9" s="1467"/>
      <c r="QZL9" s="1454"/>
      <c r="QZM9" s="1455"/>
      <c r="QZN9" s="1396"/>
      <c r="QZO9" s="1456"/>
      <c r="QZP9" s="1457"/>
      <c r="QZQ9" s="1458"/>
      <c r="QZR9" s="1455"/>
      <c r="QZS9" s="1459"/>
      <c r="QZT9" s="643"/>
      <c r="QZU9" s="1381"/>
      <c r="QZV9" s="591"/>
      <c r="QZW9" s="1392"/>
      <c r="QZX9" s="943"/>
      <c r="QZY9" s="1242"/>
      <c r="QZZ9" s="1241"/>
      <c r="RAA9" s="594"/>
      <c r="RAB9" s="1191"/>
      <c r="RAC9" s="643"/>
      <c r="RAD9" s="1460"/>
      <c r="RAE9" s="1396"/>
      <c r="RAF9" s="1396"/>
      <c r="RAG9" s="1468"/>
      <c r="RAH9" s="1468"/>
      <c r="RAI9" s="1396"/>
      <c r="RAJ9" s="1462"/>
      <c r="RAK9" s="1463"/>
      <c r="RAL9" s="1464"/>
      <c r="RAM9" s="1396"/>
      <c r="RAN9" s="1396"/>
      <c r="RAO9" s="1396"/>
      <c r="RAP9" s="1465"/>
      <c r="RAQ9" s="1465"/>
      <c r="RAR9" s="1396"/>
      <c r="RAS9" s="1465"/>
      <c r="RAT9" s="1465"/>
      <c r="RAU9" s="1465"/>
      <c r="RAV9" s="1465"/>
      <c r="RAW9" s="1465"/>
      <c r="RAX9" s="1396"/>
      <c r="RAY9" s="1452"/>
      <c r="RAZ9" s="1467"/>
      <c r="RBA9" s="1454"/>
      <c r="RBB9" s="1455"/>
      <c r="RBC9" s="1396"/>
      <c r="RBD9" s="1456"/>
      <c r="RBE9" s="1457"/>
      <c r="RBF9" s="1458"/>
      <c r="RBG9" s="1455"/>
      <c r="RBH9" s="1459"/>
      <c r="RBI9" s="643"/>
      <c r="RBJ9" s="1381"/>
      <c r="RBK9" s="591"/>
      <c r="RBL9" s="1392"/>
      <c r="RBM9" s="943"/>
      <c r="RBN9" s="1242"/>
      <c r="RBO9" s="1241"/>
      <c r="RBP9" s="594"/>
      <c r="RBQ9" s="1191"/>
      <c r="RBR9" s="643"/>
      <c r="RBS9" s="1460"/>
      <c r="RBT9" s="1396"/>
      <c r="RBU9" s="1396"/>
      <c r="RBV9" s="1468"/>
      <c r="RBW9" s="1468"/>
      <c r="RBX9" s="1396"/>
      <c r="RBY9" s="1462"/>
      <c r="RBZ9" s="1463"/>
      <c r="RCA9" s="1464"/>
      <c r="RCB9" s="1396"/>
      <c r="RCC9" s="1396"/>
      <c r="RCD9" s="1396"/>
      <c r="RCE9" s="1465"/>
      <c r="RCF9" s="1465"/>
      <c r="RCG9" s="1396"/>
      <c r="RCH9" s="1465"/>
      <c r="RCI9" s="1465"/>
      <c r="RCJ9" s="1465"/>
      <c r="RCK9" s="1465"/>
      <c r="RCL9" s="1465"/>
      <c r="RCM9" s="1396"/>
      <c r="RCN9" s="1452"/>
      <c r="RCO9" s="1467"/>
      <c r="RCP9" s="1454"/>
      <c r="RCQ9" s="1455"/>
      <c r="RCR9" s="1396"/>
      <c r="RCS9" s="1456"/>
      <c r="RCT9" s="1457"/>
      <c r="RCU9" s="1458"/>
      <c r="RCV9" s="1455"/>
      <c r="RCW9" s="1459"/>
      <c r="RCX9" s="643"/>
      <c r="RCY9" s="1381"/>
      <c r="RCZ9" s="591"/>
      <c r="RDA9" s="1392"/>
      <c r="RDB9" s="943"/>
      <c r="RDC9" s="1242"/>
      <c r="RDD9" s="1241"/>
      <c r="RDE9" s="594"/>
      <c r="RDF9" s="1191"/>
      <c r="RDG9" s="643"/>
      <c r="RDH9" s="1460"/>
      <c r="RDI9" s="1396"/>
      <c r="RDJ9" s="1396"/>
      <c r="RDK9" s="1468"/>
      <c r="RDL9" s="1468"/>
      <c r="RDM9" s="1396"/>
      <c r="RDN9" s="1462"/>
      <c r="RDO9" s="1463"/>
      <c r="RDP9" s="1464"/>
      <c r="RDQ9" s="1396"/>
      <c r="RDR9" s="1396"/>
      <c r="RDS9" s="1396"/>
      <c r="RDT9" s="1465"/>
      <c r="RDU9" s="1465"/>
      <c r="RDV9" s="1396"/>
      <c r="RDW9" s="1465"/>
      <c r="RDX9" s="1465"/>
      <c r="RDY9" s="1465"/>
      <c r="RDZ9" s="1465"/>
      <c r="REA9" s="1465"/>
      <c r="REB9" s="1396"/>
      <c r="REC9" s="1452"/>
      <c r="RED9" s="1467"/>
      <c r="REE9" s="1454"/>
      <c r="REF9" s="1455"/>
      <c r="REG9" s="1396"/>
      <c r="REH9" s="1456"/>
      <c r="REI9" s="1457"/>
      <c r="REJ9" s="1458"/>
      <c r="REK9" s="1455"/>
      <c r="REL9" s="1459"/>
      <c r="REM9" s="643"/>
      <c r="REN9" s="1381"/>
      <c r="REO9" s="591"/>
      <c r="REP9" s="1392"/>
      <c r="REQ9" s="943"/>
      <c r="RER9" s="1242"/>
      <c r="RES9" s="1241"/>
      <c r="RET9" s="594"/>
      <c r="REU9" s="1191"/>
      <c r="REV9" s="643"/>
      <c r="REW9" s="1460"/>
      <c r="REX9" s="1396"/>
      <c r="REY9" s="1396"/>
      <c r="REZ9" s="1468"/>
      <c r="RFA9" s="1468"/>
      <c r="RFB9" s="1396"/>
      <c r="RFC9" s="1462"/>
      <c r="RFD9" s="1463"/>
      <c r="RFE9" s="1464"/>
      <c r="RFF9" s="1396"/>
      <c r="RFG9" s="1396"/>
      <c r="RFH9" s="1396"/>
      <c r="RFI9" s="1465"/>
      <c r="RFJ9" s="1465"/>
      <c r="RFK9" s="1396"/>
      <c r="RFL9" s="1465"/>
      <c r="RFM9" s="1465"/>
      <c r="RFN9" s="1465"/>
      <c r="RFO9" s="1465"/>
      <c r="RFP9" s="1465"/>
      <c r="RFQ9" s="1396"/>
      <c r="RFR9" s="1452"/>
      <c r="RFS9" s="1467"/>
      <c r="RFT9" s="1454"/>
      <c r="RFU9" s="1455"/>
      <c r="RFV9" s="1396"/>
      <c r="RFW9" s="1456"/>
      <c r="RFX9" s="1457"/>
      <c r="RFY9" s="1458"/>
      <c r="RFZ9" s="1455"/>
      <c r="RGA9" s="1459"/>
      <c r="RGB9" s="643"/>
      <c r="RGC9" s="1381"/>
      <c r="RGD9" s="591"/>
      <c r="RGE9" s="1392"/>
      <c r="RGF9" s="943"/>
      <c r="RGG9" s="1242"/>
      <c r="RGH9" s="1241"/>
      <c r="RGI9" s="594"/>
      <c r="RGJ9" s="1191"/>
      <c r="RGK9" s="643"/>
      <c r="RGL9" s="1460"/>
      <c r="RGM9" s="1396"/>
      <c r="RGN9" s="1396"/>
      <c r="RGO9" s="1468"/>
      <c r="RGP9" s="1468"/>
      <c r="RGQ9" s="1396"/>
      <c r="RGR9" s="1462"/>
      <c r="RGS9" s="1463"/>
      <c r="RGT9" s="1464"/>
      <c r="RGU9" s="1396"/>
      <c r="RGV9" s="1396"/>
      <c r="RGW9" s="1396"/>
      <c r="RGX9" s="1465"/>
      <c r="RGY9" s="1465"/>
      <c r="RGZ9" s="1396"/>
      <c r="RHA9" s="1465"/>
      <c r="RHB9" s="1465"/>
      <c r="RHC9" s="1465"/>
      <c r="RHD9" s="1465"/>
      <c r="RHE9" s="1465"/>
      <c r="RHF9" s="1396"/>
      <c r="RHG9" s="1452"/>
      <c r="RHH9" s="1467"/>
      <c r="RHI9" s="1454"/>
      <c r="RHJ9" s="1455"/>
      <c r="RHK9" s="1396"/>
      <c r="RHL9" s="1456"/>
      <c r="RHM9" s="1457"/>
      <c r="RHN9" s="1458"/>
      <c r="RHO9" s="1455"/>
      <c r="RHP9" s="1459"/>
      <c r="RHQ9" s="643"/>
      <c r="RHR9" s="1381"/>
      <c r="RHS9" s="591"/>
      <c r="RHT9" s="1392"/>
      <c r="RHU9" s="943"/>
      <c r="RHV9" s="1242"/>
      <c r="RHW9" s="1241"/>
      <c r="RHX9" s="594"/>
      <c r="RHY9" s="1191"/>
      <c r="RHZ9" s="643"/>
      <c r="RIA9" s="1460"/>
      <c r="RIB9" s="1396"/>
      <c r="RIC9" s="1396"/>
      <c r="RID9" s="1468"/>
      <c r="RIE9" s="1468"/>
      <c r="RIF9" s="1396"/>
      <c r="RIG9" s="1462"/>
      <c r="RIH9" s="1463"/>
      <c r="RII9" s="1464"/>
      <c r="RIJ9" s="1396"/>
      <c r="RIK9" s="1396"/>
      <c r="RIL9" s="1396"/>
      <c r="RIM9" s="1465"/>
      <c r="RIN9" s="1465"/>
      <c r="RIO9" s="1396"/>
      <c r="RIP9" s="1465"/>
      <c r="RIQ9" s="1465"/>
      <c r="RIR9" s="1465"/>
      <c r="RIS9" s="1465"/>
      <c r="RIT9" s="1465"/>
      <c r="RIU9" s="1396"/>
      <c r="RIV9" s="1452"/>
      <c r="RIW9" s="1467"/>
      <c r="RIX9" s="1454"/>
      <c r="RIY9" s="1455"/>
      <c r="RIZ9" s="1396"/>
      <c r="RJA9" s="1456"/>
      <c r="RJB9" s="1457"/>
      <c r="RJC9" s="1458"/>
      <c r="RJD9" s="1455"/>
      <c r="RJE9" s="1459"/>
      <c r="RJF9" s="643"/>
      <c r="RJG9" s="1381"/>
      <c r="RJH9" s="591"/>
      <c r="RJI9" s="1392"/>
      <c r="RJJ9" s="943"/>
      <c r="RJK9" s="1242"/>
      <c r="RJL9" s="1241"/>
      <c r="RJM9" s="594"/>
      <c r="RJN9" s="1191"/>
      <c r="RJO9" s="643"/>
      <c r="RJP9" s="1460"/>
      <c r="RJQ9" s="1396"/>
      <c r="RJR9" s="1396"/>
      <c r="RJS9" s="1468"/>
      <c r="RJT9" s="1468"/>
      <c r="RJU9" s="1396"/>
      <c r="RJV9" s="1462"/>
      <c r="RJW9" s="1463"/>
      <c r="RJX9" s="1464"/>
      <c r="RJY9" s="1396"/>
      <c r="RJZ9" s="1396"/>
      <c r="RKA9" s="1396"/>
      <c r="RKB9" s="1465"/>
      <c r="RKC9" s="1465"/>
      <c r="RKD9" s="1396"/>
      <c r="RKE9" s="1465"/>
      <c r="RKF9" s="1465"/>
      <c r="RKG9" s="1465"/>
      <c r="RKH9" s="1465"/>
      <c r="RKI9" s="1465"/>
      <c r="RKJ9" s="1396"/>
      <c r="RKK9" s="1452"/>
      <c r="RKL9" s="1467"/>
      <c r="RKM9" s="1454"/>
      <c r="RKN9" s="1455"/>
      <c r="RKO9" s="1396"/>
      <c r="RKP9" s="1456"/>
      <c r="RKQ9" s="1457"/>
      <c r="RKR9" s="1458"/>
      <c r="RKS9" s="1455"/>
      <c r="RKT9" s="1459"/>
      <c r="RKU9" s="643"/>
      <c r="RKV9" s="1381"/>
      <c r="RKW9" s="591"/>
      <c r="RKX9" s="1392"/>
      <c r="RKY9" s="943"/>
      <c r="RKZ9" s="1242"/>
      <c r="RLA9" s="1241"/>
      <c r="RLB9" s="594"/>
      <c r="RLC9" s="1191"/>
      <c r="RLD9" s="643"/>
      <c r="RLE9" s="1460"/>
      <c r="RLF9" s="1396"/>
      <c r="RLG9" s="1396"/>
      <c r="RLH9" s="1468"/>
      <c r="RLI9" s="1468"/>
      <c r="RLJ9" s="1396"/>
      <c r="RLK9" s="1462"/>
      <c r="RLL9" s="1463"/>
      <c r="RLM9" s="1464"/>
      <c r="RLN9" s="1396"/>
      <c r="RLO9" s="1396"/>
      <c r="RLP9" s="1396"/>
      <c r="RLQ9" s="1465"/>
      <c r="RLR9" s="1465"/>
      <c r="RLS9" s="1396"/>
      <c r="RLT9" s="1465"/>
      <c r="RLU9" s="1465"/>
      <c r="RLV9" s="1465"/>
      <c r="RLW9" s="1465"/>
      <c r="RLX9" s="1465"/>
      <c r="RLY9" s="1396"/>
      <c r="RLZ9" s="1452"/>
      <c r="RMA9" s="1467"/>
      <c r="RMB9" s="1454"/>
      <c r="RMC9" s="1455"/>
      <c r="RMD9" s="1396"/>
      <c r="RME9" s="1456"/>
      <c r="RMF9" s="1457"/>
      <c r="RMG9" s="1458"/>
      <c r="RMH9" s="1455"/>
      <c r="RMI9" s="1459"/>
      <c r="RMJ9" s="643"/>
      <c r="RMK9" s="1381"/>
      <c r="RML9" s="591"/>
      <c r="RMM9" s="1392"/>
      <c r="RMN9" s="943"/>
      <c r="RMO9" s="1242"/>
      <c r="RMP9" s="1241"/>
      <c r="RMQ9" s="594"/>
      <c r="RMR9" s="1191"/>
      <c r="RMS9" s="643"/>
      <c r="RMT9" s="1460"/>
      <c r="RMU9" s="1396"/>
      <c r="RMV9" s="1396"/>
      <c r="RMW9" s="1468"/>
      <c r="RMX9" s="1468"/>
      <c r="RMY9" s="1396"/>
      <c r="RMZ9" s="1462"/>
      <c r="RNA9" s="1463"/>
      <c r="RNB9" s="1464"/>
      <c r="RNC9" s="1396"/>
      <c r="RND9" s="1396"/>
      <c r="RNE9" s="1396"/>
      <c r="RNF9" s="1465"/>
      <c r="RNG9" s="1465"/>
      <c r="RNH9" s="1396"/>
      <c r="RNI9" s="1465"/>
      <c r="RNJ9" s="1465"/>
      <c r="RNK9" s="1465"/>
      <c r="RNL9" s="1465"/>
      <c r="RNM9" s="1465"/>
      <c r="RNN9" s="1396"/>
      <c r="RNO9" s="1452"/>
      <c r="RNP9" s="1467"/>
      <c r="RNQ9" s="1454"/>
      <c r="RNR9" s="1455"/>
      <c r="RNS9" s="1396"/>
      <c r="RNT9" s="1456"/>
      <c r="RNU9" s="1457"/>
      <c r="RNV9" s="1458"/>
      <c r="RNW9" s="1455"/>
      <c r="RNX9" s="1459"/>
      <c r="RNY9" s="643"/>
      <c r="RNZ9" s="1381"/>
      <c r="ROA9" s="591"/>
      <c r="ROB9" s="1392"/>
      <c r="ROC9" s="943"/>
      <c r="ROD9" s="1242"/>
      <c r="ROE9" s="1241"/>
      <c r="ROF9" s="594"/>
      <c r="ROG9" s="1191"/>
      <c r="ROH9" s="643"/>
      <c r="ROI9" s="1460"/>
      <c r="ROJ9" s="1396"/>
      <c r="ROK9" s="1396"/>
      <c r="ROL9" s="1468"/>
      <c r="ROM9" s="1468"/>
      <c r="RON9" s="1396"/>
      <c r="ROO9" s="1462"/>
      <c r="ROP9" s="1463"/>
      <c r="ROQ9" s="1464"/>
      <c r="ROR9" s="1396"/>
      <c r="ROS9" s="1396"/>
      <c r="ROT9" s="1396"/>
      <c r="ROU9" s="1465"/>
      <c r="ROV9" s="1465"/>
      <c r="ROW9" s="1396"/>
      <c r="ROX9" s="1465"/>
      <c r="ROY9" s="1465"/>
      <c r="ROZ9" s="1465"/>
      <c r="RPA9" s="1465"/>
      <c r="RPB9" s="1465"/>
      <c r="RPC9" s="1396"/>
      <c r="RPD9" s="1452"/>
      <c r="RPE9" s="1467"/>
      <c r="RPF9" s="1454"/>
      <c r="RPG9" s="1455"/>
      <c r="RPH9" s="1396"/>
      <c r="RPI9" s="1456"/>
      <c r="RPJ9" s="1457"/>
      <c r="RPK9" s="1458"/>
      <c r="RPL9" s="1455"/>
      <c r="RPM9" s="1459"/>
      <c r="RPN9" s="643"/>
      <c r="RPO9" s="1381"/>
      <c r="RPP9" s="591"/>
      <c r="RPQ9" s="1392"/>
      <c r="RPR9" s="943"/>
      <c r="RPS9" s="1242"/>
      <c r="RPT9" s="1241"/>
      <c r="RPU9" s="594"/>
      <c r="RPV9" s="1191"/>
      <c r="RPW9" s="643"/>
      <c r="RPX9" s="1460"/>
      <c r="RPY9" s="1396"/>
      <c r="RPZ9" s="1396"/>
      <c r="RQA9" s="1468"/>
      <c r="RQB9" s="1468"/>
      <c r="RQC9" s="1396"/>
      <c r="RQD9" s="1462"/>
      <c r="RQE9" s="1463"/>
      <c r="RQF9" s="1464"/>
      <c r="RQG9" s="1396"/>
      <c r="RQH9" s="1396"/>
      <c r="RQI9" s="1396"/>
      <c r="RQJ9" s="1465"/>
      <c r="RQK9" s="1465"/>
      <c r="RQL9" s="1396"/>
      <c r="RQM9" s="1465"/>
      <c r="RQN9" s="1465"/>
      <c r="RQO9" s="1465"/>
      <c r="RQP9" s="1465"/>
      <c r="RQQ9" s="1465"/>
      <c r="RQR9" s="1396"/>
      <c r="RQS9" s="1452"/>
      <c r="RQT9" s="1467"/>
      <c r="RQU9" s="1454"/>
      <c r="RQV9" s="1455"/>
      <c r="RQW9" s="1396"/>
      <c r="RQX9" s="1456"/>
      <c r="RQY9" s="1457"/>
      <c r="RQZ9" s="1458"/>
      <c r="RRA9" s="1455"/>
      <c r="RRB9" s="1459"/>
      <c r="RRC9" s="643"/>
      <c r="RRD9" s="1381"/>
      <c r="RRE9" s="591"/>
      <c r="RRF9" s="1392"/>
      <c r="RRG9" s="943"/>
      <c r="RRH9" s="1242"/>
      <c r="RRI9" s="1241"/>
      <c r="RRJ9" s="594"/>
      <c r="RRK9" s="1191"/>
      <c r="RRL9" s="643"/>
      <c r="RRM9" s="1460"/>
      <c r="RRN9" s="1396"/>
      <c r="RRO9" s="1396"/>
      <c r="RRP9" s="1468"/>
      <c r="RRQ9" s="1468"/>
      <c r="RRR9" s="1396"/>
      <c r="RRS9" s="1462"/>
      <c r="RRT9" s="1463"/>
      <c r="RRU9" s="1464"/>
      <c r="RRV9" s="1396"/>
      <c r="RRW9" s="1396"/>
      <c r="RRX9" s="1396"/>
      <c r="RRY9" s="1465"/>
      <c r="RRZ9" s="1465"/>
      <c r="RSA9" s="1396"/>
      <c r="RSB9" s="1465"/>
      <c r="RSC9" s="1465"/>
      <c r="RSD9" s="1465"/>
      <c r="RSE9" s="1465"/>
      <c r="RSF9" s="1465"/>
      <c r="RSG9" s="1396"/>
      <c r="RSH9" s="1452"/>
      <c r="RSI9" s="1467"/>
      <c r="RSJ9" s="1454"/>
      <c r="RSK9" s="1455"/>
      <c r="RSL9" s="1396"/>
      <c r="RSM9" s="1456"/>
      <c r="RSN9" s="1457"/>
      <c r="RSO9" s="1458"/>
      <c r="RSP9" s="1455"/>
      <c r="RSQ9" s="1459"/>
      <c r="RSR9" s="643"/>
      <c r="RSS9" s="1381"/>
      <c r="RST9" s="591"/>
      <c r="RSU9" s="1392"/>
      <c r="RSV9" s="943"/>
      <c r="RSW9" s="1242"/>
      <c r="RSX9" s="1241"/>
      <c r="RSY9" s="594"/>
      <c r="RSZ9" s="1191"/>
      <c r="RTA9" s="643"/>
      <c r="RTB9" s="1460"/>
      <c r="RTC9" s="1396"/>
      <c r="RTD9" s="1396"/>
      <c r="RTE9" s="1468"/>
      <c r="RTF9" s="1468"/>
      <c r="RTG9" s="1396"/>
      <c r="RTH9" s="1462"/>
      <c r="RTI9" s="1463"/>
      <c r="RTJ9" s="1464"/>
      <c r="RTK9" s="1396"/>
      <c r="RTL9" s="1396"/>
      <c r="RTM9" s="1396"/>
      <c r="RTN9" s="1465"/>
      <c r="RTO9" s="1465"/>
      <c r="RTP9" s="1396"/>
      <c r="RTQ9" s="1465"/>
      <c r="RTR9" s="1465"/>
      <c r="RTS9" s="1465"/>
      <c r="RTT9" s="1465"/>
      <c r="RTU9" s="1465"/>
      <c r="RTV9" s="1396"/>
      <c r="RTW9" s="1452"/>
      <c r="RTX9" s="1467"/>
      <c r="RTY9" s="1454"/>
      <c r="RTZ9" s="1455"/>
      <c r="RUA9" s="1396"/>
      <c r="RUB9" s="1456"/>
      <c r="RUC9" s="1457"/>
      <c r="RUD9" s="1458"/>
      <c r="RUE9" s="1455"/>
      <c r="RUF9" s="1459"/>
      <c r="RUG9" s="643"/>
      <c r="RUH9" s="1381"/>
      <c r="RUI9" s="591"/>
      <c r="RUJ9" s="1392"/>
      <c r="RUK9" s="943"/>
      <c r="RUL9" s="1242"/>
      <c r="RUM9" s="1241"/>
      <c r="RUN9" s="594"/>
      <c r="RUO9" s="1191"/>
      <c r="RUP9" s="643"/>
      <c r="RUQ9" s="1460"/>
      <c r="RUR9" s="1396"/>
      <c r="RUS9" s="1396"/>
      <c r="RUT9" s="1468"/>
      <c r="RUU9" s="1468"/>
      <c r="RUV9" s="1396"/>
      <c r="RUW9" s="1462"/>
      <c r="RUX9" s="1463"/>
      <c r="RUY9" s="1464"/>
      <c r="RUZ9" s="1396"/>
      <c r="RVA9" s="1396"/>
      <c r="RVB9" s="1396"/>
      <c r="RVC9" s="1465"/>
      <c r="RVD9" s="1465"/>
      <c r="RVE9" s="1396"/>
      <c r="RVF9" s="1465"/>
      <c r="RVG9" s="1465"/>
      <c r="RVH9" s="1465"/>
      <c r="RVI9" s="1465"/>
      <c r="RVJ9" s="1465"/>
      <c r="RVK9" s="1396"/>
      <c r="RVL9" s="1452"/>
      <c r="RVM9" s="1467"/>
      <c r="RVN9" s="1454"/>
      <c r="RVO9" s="1455"/>
      <c r="RVP9" s="1396"/>
      <c r="RVQ9" s="1456"/>
      <c r="RVR9" s="1457"/>
      <c r="RVS9" s="1458"/>
      <c r="RVT9" s="1455"/>
      <c r="RVU9" s="1459"/>
      <c r="RVV9" s="643"/>
      <c r="RVW9" s="1381"/>
      <c r="RVX9" s="591"/>
      <c r="RVY9" s="1392"/>
      <c r="RVZ9" s="943"/>
      <c r="RWA9" s="1242"/>
      <c r="RWB9" s="1241"/>
      <c r="RWC9" s="594"/>
      <c r="RWD9" s="1191"/>
      <c r="RWE9" s="643"/>
      <c r="RWF9" s="1460"/>
      <c r="RWG9" s="1396"/>
      <c r="RWH9" s="1396"/>
      <c r="RWI9" s="1468"/>
      <c r="RWJ9" s="1468"/>
      <c r="RWK9" s="1396"/>
      <c r="RWL9" s="1462"/>
      <c r="RWM9" s="1463"/>
      <c r="RWN9" s="1464"/>
      <c r="RWO9" s="1396"/>
      <c r="RWP9" s="1396"/>
      <c r="RWQ9" s="1396"/>
      <c r="RWR9" s="1465"/>
      <c r="RWS9" s="1465"/>
      <c r="RWT9" s="1396"/>
      <c r="RWU9" s="1465"/>
      <c r="RWV9" s="1465"/>
      <c r="RWW9" s="1465"/>
      <c r="RWX9" s="1465"/>
      <c r="RWY9" s="1465"/>
      <c r="RWZ9" s="1396"/>
      <c r="RXA9" s="1452"/>
      <c r="RXB9" s="1467"/>
      <c r="RXC9" s="1454"/>
      <c r="RXD9" s="1455"/>
      <c r="RXE9" s="1396"/>
      <c r="RXF9" s="1456"/>
      <c r="RXG9" s="1457"/>
      <c r="RXH9" s="1458"/>
      <c r="RXI9" s="1455"/>
      <c r="RXJ9" s="1459"/>
      <c r="RXK9" s="643"/>
      <c r="RXL9" s="1381"/>
      <c r="RXM9" s="591"/>
      <c r="RXN9" s="1392"/>
      <c r="RXO9" s="943"/>
      <c r="RXP9" s="1242"/>
      <c r="RXQ9" s="1241"/>
      <c r="RXR9" s="594"/>
      <c r="RXS9" s="1191"/>
      <c r="RXT9" s="643"/>
      <c r="RXU9" s="1460"/>
      <c r="RXV9" s="1396"/>
      <c r="RXW9" s="1396"/>
      <c r="RXX9" s="1468"/>
      <c r="RXY9" s="1468"/>
      <c r="RXZ9" s="1396"/>
      <c r="RYA9" s="1462"/>
      <c r="RYB9" s="1463"/>
      <c r="RYC9" s="1464"/>
      <c r="RYD9" s="1396"/>
      <c r="RYE9" s="1396"/>
      <c r="RYF9" s="1396"/>
      <c r="RYG9" s="1465"/>
      <c r="RYH9" s="1465"/>
      <c r="RYI9" s="1396"/>
      <c r="RYJ9" s="1465"/>
      <c r="RYK9" s="1465"/>
      <c r="RYL9" s="1465"/>
      <c r="RYM9" s="1465"/>
      <c r="RYN9" s="1465"/>
      <c r="RYO9" s="1396"/>
      <c r="RYP9" s="1452"/>
      <c r="RYQ9" s="1467"/>
      <c r="RYR9" s="1454"/>
      <c r="RYS9" s="1455"/>
      <c r="RYT9" s="1396"/>
      <c r="RYU9" s="1456"/>
      <c r="RYV9" s="1457"/>
      <c r="RYW9" s="1458"/>
      <c r="RYX9" s="1455"/>
      <c r="RYY9" s="1459"/>
      <c r="RYZ9" s="643"/>
      <c r="RZA9" s="1381"/>
      <c r="RZB9" s="591"/>
      <c r="RZC9" s="1392"/>
      <c r="RZD9" s="943"/>
      <c r="RZE9" s="1242"/>
      <c r="RZF9" s="1241"/>
      <c r="RZG9" s="594"/>
      <c r="RZH9" s="1191"/>
      <c r="RZI9" s="643"/>
      <c r="RZJ9" s="1460"/>
      <c r="RZK9" s="1396"/>
      <c r="RZL9" s="1396"/>
      <c r="RZM9" s="1468"/>
      <c r="RZN9" s="1468"/>
      <c r="RZO9" s="1396"/>
      <c r="RZP9" s="1462"/>
      <c r="RZQ9" s="1463"/>
      <c r="RZR9" s="1464"/>
      <c r="RZS9" s="1396"/>
      <c r="RZT9" s="1396"/>
      <c r="RZU9" s="1396"/>
      <c r="RZV9" s="1465"/>
      <c r="RZW9" s="1465"/>
      <c r="RZX9" s="1396"/>
      <c r="RZY9" s="1465"/>
      <c r="RZZ9" s="1465"/>
      <c r="SAA9" s="1465"/>
      <c r="SAB9" s="1465"/>
      <c r="SAC9" s="1465"/>
      <c r="SAD9" s="1396"/>
      <c r="SAE9" s="1452"/>
      <c r="SAF9" s="1467"/>
      <c r="SAG9" s="1454"/>
      <c r="SAH9" s="1455"/>
      <c r="SAI9" s="1396"/>
      <c r="SAJ9" s="1456"/>
      <c r="SAK9" s="1457"/>
      <c r="SAL9" s="1458"/>
      <c r="SAM9" s="1455"/>
      <c r="SAN9" s="1459"/>
      <c r="SAO9" s="643"/>
      <c r="SAP9" s="1381"/>
      <c r="SAQ9" s="591"/>
      <c r="SAR9" s="1392"/>
      <c r="SAS9" s="943"/>
      <c r="SAT9" s="1242"/>
      <c r="SAU9" s="1241"/>
      <c r="SAV9" s="594"/>
      <c r="SAW9" s="1191"/>
      <c r="SAX9" s="643"/>
      <c r="SAY9" s="1460"/>
      <c r="SAZ9" s="1396"/>
      <c r="SBA9" s="1396"/>
      <c r="SBB9" s="1468"/>
      <c r="SBC9" s="1468"/>
      <c r="SBD9" s="1396"/>
      <c r="SBE9" s="1462"/>
      <c r="SBF9" s="1463"/>
      <c r="SBG9" s="1464"/>
      <c r="SBH9" s="1396"/>
      <c r="SBI9" s="1396"/>
      <c r="SBJ9" s="1396"/>
      <c r="SBK9" s="1465"/>
      <c r="SBL9" s="1465"/>
      <c r="SBM9" s="1396"/>
      <c r="SBN9" s="1465"/>
      <c r="SBO9" s="1465"/>
      <c r="SBP9" s="1465"/>
      <c r="SBQ9" s="1465"/>
      <c r="SBR9" s="1465"/>
      <c r="SBS9" s="1396"/>
      <c r="SBT9" s="1452"/>
      <c r="SBU9" s="1467"/>
      <c r="SBV9" s="1454"/>
      <c r="SBW9" s="1455"/>
      <c r="SBX9" s="1396"/>
      <c r="SBY9" s="1456"/>
      <c r="SBZ9" s="1457"/>
      <c r="SCA9" s="1458"/>
      <c r="SCB9" s="1455"/>
      <c r="SCC9" s="1459"/>
      <c r="SCD9" s="643"/>
      <c r="SCE9" s="1381"/>
      <c r="SCF9" s="591"/>
      <c r="SCG9" s="1392"/>
      <c r="SCH9" s="943"/>
      <c r="SCI9" s="1242"/>
      <c r="SCJ9" s="1241"/>
      <c r="SCK9" s="594"/>
      <c r="SCL9" s="1191"/>
      <c r="SCM9" s="643"/>
      <c r="SCN9" s="1460"/>
      <c r="SCO9" s="1396"/>
      <c r="SCP9" s="1396"/>
      <c r="SCQ9" s="1468"/>
      <c r="SCR9" s="1468"/>
      <c r="SCS9" s="1396"/>
      <c r="SCT9" s="1462"/>
      <c r="SCU9" s="1463"/>
      <c r="SCV9" s="1464"/>
      <c r="SCW9" s="1396"/>
      <c r="SCX9" s="1396"/>
      <c r="SCY9" s="1396"/>
      <c r="SCZ9" s="1465"/>
      <c r="SDA9" s="1465"/>
      <c r="SDB9" s="1396"/>
      <c r="SDC9" s="1465"/>
      <c r="SDD9" s="1465"/>
      <c r="SDE9" s="1465"/>
      <c r="SDF9" s="1465"/>
      <c r="SDG9" s="1465"/>
      <c r="SDH9" s="1396"/>
      <c r="SDI9" s="1452"/>
      <c r="SDJ9" s="1467"/>
      <c r="SDK9" s="1454"/>
      <c r="SDL9" s="1455"/>
      <c r="SDM9" s="1396"/>
      <c r="SDN9" s="1456"/>
      <c r="SDO9" s="1457"/>
      <c r="SDP9" s="1458"/>
      <c r="SDQ9" s="1455"/>
      <c r="SDR9" s="1459"/>
      <c r="SDS9" s="643"/>
      <c r="SDT9" s="1381"/>
      <c r="SDU9" s="591"/>
      <c r="SDV9" s="1392"/>
      <c r="SDW9" s="943"/>
      <c r="SDX9" s="1242"/>
      <c r="SDY9" s="1241"/>
      <c r="SDZ9" s="594"/>
      <c r="SEA9" s="1191"/>
      <c r="SEB9" s="643"/>
      <c r="SEC9" s="1460"/>
      <c r="SED9" s="1396"/>
      <c r="SEE9" s="1396"/>
      <c r="SEF9" s="1468"/>
      <c r="SEG9" s="1468"/>
      <c r="SEH9" s="1396"/>
      <c r="SEI9" s="1462"/>
      <c r="SEJ9" s="1463"/>
      <c r="SEK9" s="1464"/>
      <c r="SEL9" s="1396"/>
      <c r="SEM9" s="1396"/>
      <c r="SEN9" s="1396"/>
      <c r="SEO9" s="1465"/>
      <c r="SEP9" s="1465"/>
      <c r="SEQ9" s="1396"/>
      <c r="SER9" s="1465"/>
      <c r="SES9" s="1465"/>
      <c r="SET9" s="1465"/>
      <c r="SEU9" s="1465"/>
      <c r="SEV9" s="1465"/>
      <c r="SEW9" s="1396"/>
      <c r="SEX9" s="1452"/>
      <c r="SEY9" s="1467"/>
      <c r="SEZ9" s="1454"/>
      <c r="SFA9" s="1455"/>
      <c r="SFB9" s="1396"/>
      <c r="SFC9" s="1456"/>
      <c r="SFD9" s="1457"/>
      <c r="SFE9" s="1458"/>
      <c r="SFF9" s="1455"/>
      <c r="SFG9" s="1459"/>
      <c r="SFH9" s="643"/>
      <c r="SFI9" s="1381"/>
      <c r="SFJ9" s="591"/>
      <c r="SFK9" s="1392"/>
      <c r="SFL9" s="943"/>
      <c r="SFM9" s="1242"/>
      <c r="SFN9" s="1241"/>
      <c r="SFO9" s="594"/>
      <c r="SFP9" s="1191"/>
      <c r="SFQ9" s="643"/>
      <c r="SFR9" s="1460"/>
      <c r="SFS9" s="1396"/>
      <c r="SFT9" s="1396"/>
      <c r="SFU9" s="1468"/>
      <c r="SFV9" s="1468"/>
      <c r="SFW9" s="1396"/>
      <c r="SFX9" s="1462"/>
      <c r="SFY9" s="1463"/>
      <c r="SFZ9" s="1464"/>
      <c r="SGA9" s="1396"/>
      <c r="SGB9" s="1396"/>
      <c r="SGC9" s="1396"/>
      <c r="SGD9" s="1465"/>
      <c r="SGE9" s="1465"/>
      <c r="SGF9" s="1396"/>
      <c r="SGG9" s="1465"/>
      <c r="SGH9" s="1465"/>
      <c r="SGI9" s="1465"/>
      <c r="SGJ9" s="1465"/>
      <c r="SGK9" s="1465"/>
      <c r="SGL9" s="1396"/>
      <c r="SGM9" s="1452"/>
      <c r="SGN9" s="1467"/>
      <c r="SGO9" s="1454"/>
      <c r="SGP9" s="1455"/>
      <c r="SGQ9" s="1396"/>
      <c r="SGR9" s="1456"/>
      <c r="SGS9" s="1457"/>
      <c r="SGT9" s="1458"/>
      <c r="SGU9" s="1455"/>
      <c r="SGV9" s="1459"/>
      <c r="SGW9" s="643"/>
      <c r="SGX9" s="1381"/>
      <c r="SGY9" s="591"/>
      <c r="SGZ9" s="1392"/>
      <c r="SHA9" s="943"/>
      <c r="SHB9" s="1242"/>
      <c r="SHC9" s="1241"/>
      <c r="SHD9" s="594"/>
      <c r="SHE9" s="1191"/>
      <c r="SHF9" s="643"/>
      <c r="SHG9" s="1460"/>
      <c r="SHH9" s="1396"/>
      <c r="SHI9" s="1396"/>
      <c r="SHJ9" s="1468"/>
      <c r="SHK9" s="1468"/>
      <c r="SHL9" s="1396"/>
      <c r="SHM9" s="1462"/>
      <c r="SHN9" s="1463"/>
      <c r="SHO9" s="1464"/>
      <c r="SHP9" s="1396"/>
      <c r="SHQ9" s="1396"/>
      <c r="SHR9" s="1396"/>
      <c r="SHS9" s="1465"/>
      <c r="SHT9" s="1465"/>
      <c r="SHU9" s="1396"/>
      <c r="SHV9" s="1465"/>
      <c r="SHW9" s="1465"/>
      <c r="SHX9" s="1465"/>
      <c r="SHY9" s="1465"/>
      <c r="SHZ9" s="1465"/>
      <c r="SIA9" s="1396"/>
      <c r="SIB9" s="1452"/>
      <c r="SIC9" s="1467"/>
      <c r="SID9" s="1454"/>
      <c r="SIE9" s="1455"/>
      <c r="SIF9" s="1396"/>
      <c r="SIG9" s="1456"/>
      <c r="SIH9" s="1457"/>
      <c r="SII9" s="1458"/>
      <c r="SIJ9" s="1455"/>
      <c r="SIK9" s="1459"/>
      <c r="SIL9" s="643"/>
      <c r="SIM9" s="1381"/>
      <c r="SIN9" s="591"/>
      <c r="SIO9" s="1392"/>
      <c r="SIP9" s="943"/>
      <c r="SIQ9" s="1242"/>
      <c r="SIR9" s="1241"/>
      <c r="SIS9" s="594"/>
      <c r="SIT9" s="1191"/>
      <c r="SIU9" s="643"/>
      <c r="SIV9" s="1460"/>
      <c r="SIW9" s="1396"/>
      <c r="SIX9" s="1396"/>
      <c r="SIY9" s="1468"/>
      <c r="SIZ9" s="1468"/>
      <c r="SJA9" s="1396"/>
      <c r="SJB9" s="1462"/>
      <c r="SJC9" s="1463"/>
      <c r="SJD9" s="1464"/>
      <c r="SJE9" s="1396"/>
      <c r="SJF9" s="1396"/>
      <c r="SJG9" s="1396"/>
      <c r="SJH9" s="1465"/>
      <c r="SJI9" s="1465"/>
      <c r="SJJ9" s="1396"/>
      <c r="SJK9" s="1465"/>
      <c r="SJL9" s="1465"/>
      <c r="SJM9" s="1465"/>
      <c r="SJN9" s="1465"/>
      <c r="SJO9" s="1465"/>
      <c r="SJP9" s="1396"/>
      <c r="SJQ9" s="1452"/>
      <c r="SJR9" s="1467"/>
      <c r="SJS9" s="1454"/>
      <c r="SJT9" s="1455"/>
      <c r="SJU9" s="1396"/>
      <c r="SJV9" s="1456"/>
      <c r="SJW9" s="1457"/>
      <c r="SJX9" s="1458"/>
      <c r="SJY9" s="1455"/>
      <c r="SJZ9" s="1459"/>
      <c r="SKA9" s="643"/>
      <c r="SKB9" s="1381"/>
      <c r="SKC9" s="591"/>
      <c r="SKD9" s="1392"/>
      <c r="SKE9" s="943"/>
      <c r="SKF9" s="1242"/>
      <c r="SKG9" s="1241"/>
      <c r="SKH9" s="594"/>
      <c r="SKI9" s="1191"/>
      <c r="SKJ9" s="643"/>
      <c r="SKK9" s="1460"/>
      <c r="SKL9" s="1396"/>
      <c r="SKM9" s="1396"/>
      <c r="SKN9" s="1468"/>
      <c r="SKO9" s="1468"/>
      <c r="SKP9" s="1396"/>
      <c r="SKQ9" s="1462"/>
      <c r="SKR9" s="1463"/>
      <c r="SKS9" s="1464"/>
      <c r="SKT9" s="1396"/>
      <c r="SKU9" s="1396"/>
      <c r="SKV9" s="1396"/>
      <c r="SKW9" s="1465"/>
      <c r="SKX9" s="1465"/>
      <c r="SKY9" s="1396"/>
      <c r="SKZ9" s="1465"/>
      <c r="SLA9" s="1465"/>
      <c r="SLB9" s="1465"/>
      <c r="SLC9" s="1465"/>
      <c r="SLD9" s="1465"/>
      <c r="SLE9" s="1396"/>
      <c r="SLF9" s="1452"/>
      <c r="SLG9" s="1467"/>
      <c r="SLH9" s="1454"/>
      <c r="SLI9" s="1455"/>
      <c r="SLJ9" s="1396"/>
      <c r="SLK9" s="1456"/>
      <c r="SLL9" s="1457"/>
      <c r="SLM9" s="1458"/>
      <c r="SLN9" s="1455"/>
      <c r="SLO9" s="1459"/>
      <c r="SLP9" s="643"/>
      <c r="SLQ9" s="1381"/>
      <c r="SLR9" s="591"/>
      <c r="SLS9" s="1392"/>
      <c r="SLT9" s="943"/>
      <c r="SLU9" s="1242"/>
      <c r="SLV9" s="1241"/>
      <c r="SLW9" s="594"/>
      <c r="SLX9" s="1191"/>
      <c r="SLY9" s="643"/>
      <c r="SLZ9" s="1460"/>
      <c r="SMA9" s="1396"/>
      <c r="SMB9" s="1396"/>
      <c r="SMC9" s="1468"/>
      <c r="SMD9" s="1468"/>
      <c r="SME9" s="1396"/>
      <c r="SMF9" s="1462"/>
      <c r="SMG9" s="1463"/>
      <c r="SMH9" s="1464"/>
      <c r="SMI9" s="1396"/>
      <c r="SMJ9" s="1396"/>
      <c r="SMK9" s="1396"/>
      <c r="SML9" s="1465"/>
      <c r="SMM9" s="1465"/>
      <c r="SMN9" s="1396"/>
      <c r="SMO9" s="1465"/>
      <c r="SMP9" s="1465"/>
      <c r="SMQ9" s="1465"/>
      <c r="SMR9" s="1465"/>
      <c r="SMS9" s="1465"/>
      <c r="SMT9" s="1396"/>
      <c r="SMU9" s="1452"/>
      <c r="SMV9" s="1467"/>
      <c r="SMW9" s="1454"/>
      <c r="SMX9" s="1455"/>
      <c r="SMY9" s="1396"/>
      <c r="SMZ9" s="1456"/>
      <c r="SNA9" s="1457"/>
      <c r="SNB9" s="1458"/>
      <c r="SNC9" s="1455"/>
      <c r="SND9" s="1459"/>
      <c r="SNE9" s="643"/>
      <c r="SNF9" s="1381"/>
      <c r="SNG9" s="591"/>
      <c r="SNH9" s="1392"/>
      <c r="SNI9" s="943"/>
      <c r="SNJ9" s="1242"/>
      <c r="SNK9" s="1241"/>
      <c r="SNL9" s="594"/>
      <c r="SNM9" s="1191"/>
      <c r="SNN9" s="643"/>
      <c r="SNO9" s="1460"/>
      <c r="SNP9" s="1396"/>
      <c r="SNQ9" s="1396"/>
      <c r="SNR9" s="1468"/>
      <c r="SNS9" s="1468"/>
      <c r="SNT9" s="1396"/>
      <c r="SNU9" s="1462"/>
      <c r="SNV9" s="1463"/>
      <c r="SNW9" s="1464"/>
      <c r="SNX9" s="1396"/>
      <c r="SNY9" s="1396"/>
      <c r="SNZ9" s="1396"/>
      <c r="SOA9" s="1465"/>
      <c r="SOB9" s="1465"/>
      <c r="SOC9" s="1396"/>
      <c r="SOD9" s="1465"/>
      <c r="SOE9" s="1465"/>
      <c r="SOF9" s="1465"/>
      <c r="SOG9" s="1465"/>
      <c r="SOH9" s="1465"/>
      <c r="SOI9" s="1396"/>
      <c r="SOJ9" s="1452"/>
      <c r="SOK9" s="1467"/>
      <c r="SOL9" s="1454"/>
      <c r="SOM9" s="1455"/>
      <c r="SON9" s="1396"/>
      <c r="SOO9" s="1456"/>
      <c r="SOP9" s="1457"/>
      <c r="SOQ9" s="1458"/>
      <c r="SOR9" s="1455"/>
      <c r="SOS9" s="1459"/>
      <c r="SOT9" s="643"/>
      <c r="SOU9" s="1381"/>
      <c r="SOV9" s="591"/>
      <c r="SOW9" s="1392"/>
      <c r="SOX9" s="943"/>
      <c r="SOY9" s="1242"/>
      <c r="SOZ9" s="1241"/>
      <c r="SPA9" s="594"/>
      <c r="SPB9" s="1191"/>
      <c r="SPC9" s="643"/>
      <c r="SPD9" s="1460"/>
      <c r="SPE9" s="1396"/>
      <c r="SPF9" s="1396"/>
      <c r="SPG9" s="1468"/>
      <c r="SPH9" s="1468"/>
      <c r="SPI9" s="1396"/>
      <c r="SPJ9" s="1462"/>
      <c r="SPK9" s="1463"/>
      <c r="SPL9" s="1464"/>
      <c r="SPM9" s="1396"/>
      <c r="SPN9" s="1396"/>
      <c r="SPO9" s="1396"/>
      <c r="SPP9" s="1465"/>
      <c r="SPQ9" s="1465"/>
      <c r="SPR9" s="1396"/>
      <c r="SPS9" s="1465"/>
      <c r="SPT9" s="1465"/>
      <c r="SPU9" s="1465"/>
      <c r="SPV9" s="1465"/>
      <c r="SPW9" s="1465"/>
      <c r="SPX9" s="1396"/>
      <c r="SPY9" s="1452"/>
      <c r="SPZ9" s="1467"/>
      <c r="SQA9" s="1454"/>
      <c r="SQB9" s="1455"/>
      <c r="SQC9" s="1396"/>
      <c r="SQD9" s="1456"/>
      <c r="SQE9" s="1457"/>
      <c r="SQF9" s="1458"/>
      <c r="SQG9" s="1455"/>
      <c r="SQH9" s="1459"/>
      <c r="SQI9" s="643"/>
      <c r="SQJ9" s="1381"/>
      <c r="SQK9" s="591"/>
      <c r="SQL9" s="1392"/>
      <c r="SQM9" s="943"/>
      <c r="SQN9" s="1242"/>
      <c r="SQO9" s="1241"/>
      <c r="SQP9" s="594"/>
      <c r="SQQ9" s="1191"/>
      <c r="SQR9" s="643"/>
      <c r="SQS9" s="1460"/>
      <c r="SQT9" s="1396"/>
      <c r="SQU9" s="1396"/>
      <c r="SQV9" s="1468"/>
      <c r="SQW9" s="1468"/>
      <c r="SQX9" s="1396"/>
      <c r="SQY9" s="1462"/>
      <c r="SQZ9" s="1463"/>
      <c r="SRA9" s="1464"/>
      <c r="SRB9" s="1396"/>
      <c r="SRC9" s="1396"/>
      <c r="SRD9" s="1396"/>
      <c r="SRE9" s="1465"/>
      <c r="SRF9" s="1465"/>
      <c r="SRG9" s="1396"/>
      <c r="SRH9" s="1465"/>
      <c r="SRI9" s="1465"/>
      <c r="SRJ9" s="1465"/>
      <c r="SRK9" s="1465"/>
      <c r="SRL9" s="1465"/>
      <c r="SRM9" s="1396"/>
      <c r="SRN9" s="1452"/>
      <c r="SRO9" s="1467"/>
      <c r="SRP9" s="1454"/>
      <c r="SRQ9" s="1455"/>
      <c r="SRR9" s="1396"/>
      <c r="SRS9" s="1456"/>
      <c r="SRT9" s="1457"/>
      <c r="SRU9" s="1458"/>
      <c r="SRV9" s="1455"/>
      <c r="SRW9" s="1459"/>
      <c r="SRX9" s="643"/>
      <c r="SRY9" s="1381"/>
      <c r="SRZ9" s="591"/>
      <c r="SSA9" s="1392"/>
      <c r="SSB9" s="943"/>
      <c r="SSC9" s="1242"/>
      <c r="SSD9" s="1241"/>
      <c r="SSE9" s="594"/>
      <c r="SSF9" s="1191"/>
      <c r="SSG9" s="643"/>
      <c r="SSH9" s="1460"/>
      <c r="SSI9" s="1396"/>
      <c r="SSJ9" s="1396"/>
      <c r="SSK9" s="1468"/>
      <c r="SSL9" s="1468"/>
      <c r="SSM9" s="1396"/>
      <c r="SSN9" s="1462"/>
      <c r="SSO9" s="1463"/>
      <c r="SSP9" s="1464"/>
      <c r="SSQ9" s="1396"/>
      <c r="SSR9" s="1396"/>
      <c r="SSS9" s="1396"/>
      <c r="SST9" s="1465"/>
      <c r="SSU9" s="1465"/>
      <c r="SSV9" s="1396"/>
      <c r="SSW9" s="1465"/>
      <c r="SSX9" s="1465"/>
      <c r="SSY9" s="1465"/>
      <c r="SSZ9" s="1465"/>
      <c r="STA9" s="1465"/>
      <c r="STB9" s="1396"/>
      <c r="STC9" s="1452"/>
      <c r="STD9" s="1467"/>
      <c r="STE9" s="1454"/>
      <c r="STF9" s="1455"/>
      <c r="STG9" s="1396"/>
      <c r="STH9" s="1456"/>
      <c r="STI9" s="1457"/>
      <c r="STJ9" s="1458"/>
      <c r="STK9" s="1455"/>
      <c r="STL9" s="1459"/>
      <c r="STM9" s="643"/>
      <c r="STN9" s="1381"/>
      <c r="STO9" s="591"/>
      <c r="STP9" s="1392"/>
      <c r="STQ9" s="943"/>
      <c r="STR9" s="1242"/>
      <c r="STS9" s="1241"/>
      <c r="STT9" s="594"/>
      <c r="STU9" s="1191"/>
      <c r="STV9" s="643"/>
      <c r="STW9" s="1460"/>
      <c r="STX9" s="1396"/>
      <c r="STY9" s="1396"/>
      <c r="STZ9" s="1468"/>
      <c r="SUA9" s="1468"/>
      <c r="SUB9" s="1396"/>
      <c r="SUC9" s="1462"/>
      <c r="SUD9" s="1463"/>
      <c r="SUE9" s="1464"/>
      <c r="SUF9" s="1396"/>
      <c r="SUG9" s="1396"/>
      <c r="SUH9" s="1396"/>
      <c r="SUI9" s="1465"/>
      <c r="SUJ9" s="1465"/>
      <c r="SUK9" s="1396"/>
      <c r="SUL9" s="1465"/>
      <c r="SUM9" s="1465"/>
      <c r="SUN9" s="1465"/>
      <c r="SUO9" s="1465"/>
      <c r="SUP9" s="1465"/>
      <c r="SUQ9" s="1396"/>
      <c r="SUR9" s="1452"/>
      <c r="SUS9" s="1467"/>
      <c r="SUT9" s="1454"/>
      <c r="SUU9" s="1455"/>
      <c r="SUV9" s="1396"/>
      <c r="SUW9" s="1456"/>
      <c r="SUX9" s="1457"/>
      <c r="SUY9" s="1458"/>
      <c r="SUZ9" s="1455"/>
      <c r="SVA9" s="1459"/>
      <c r="SVB9" s="643"/>
      <c r="SVC9" s="1381"/>
      <c r="SVD9" s="591"/>
      <c r="SVE9" s="1392"/>
      <c r="SVF9" s="943"/>
      <c r="SVG9" s="1242"/>
      <c r="SVH9" s="1241"/>
      <c r="SVI9" s="594"/>
      <c r="SVJ9" s="1191"/>
      <c r="SVK9" s="643"/>
      <c r="SVL9" s="1460"/>
      <c r="SVM9" s="1396"/>
      <c r="SVN9" s="1396"/>
      <c r="SVO9" s="1468"/>
      <c r="SVP9" s="1468"/>
      <c r="SVQ9" s="1396"/>
      <c r="SVR9" s="1462"/>
      <c r="SVS9" s="1463"/>
      <c r="SVT9" s="1464"/>
      <c r="SVU9" s="1396"/>
      <c r="SVV9" s="1396"/>
      <c r="SVW9" s="1396"/>
      <c r="SVX9" s="1465"/>
      <c r="SVY9" s="1465"/>
      <c r="SVZ9" s="1396"/>
      <c r="SWA9" s="1465"/>
      <c r="SWB9" s="1465"/>
      <c r="SWC9" s="1465"/>
      <c r="SWD9" s="1465"/>
      <c r="SWE9" s="1465"/>
      <c r="SWF9" s="1396"/>
      <c r="SWG9" s="1452"/>
      <c r="SWH9" s="1467"/>
      <c r="SWI9" s="1454"/>
      <c r="SWJ9" s="1455"/>
      <c r="SWK9" s="1396"/>
      <c r="SWL9" s="1456"/>
      <c r="SWM9" s="1457"/>
      <c r="SWN9" s="1458"/>
      <c r="SWO9" s="1455"/>
      <c r="SWP9" s="1459"/>
      <c r="SWQ9" s="643"/>
      <c r="SWR9" s="1381"/>
      <c r="SWS9" s="591"/>
      <c r="SWT9" s="1392"/>
      <c r="SWU9" s="943"/>
      <c r="SWV9" s="1242"/>
      <c r="SWW9" s="1241"/>
      <c r="SWX9" s="594"/>
      <c r="SWY9" s="1191"/>
      <c r="SWZ9" s="643"/>
      <c r="SXA9" s="1460"/>
      <c r="SXB9" s="1396"/>
      <c r="SXC9" s="1396"/>
      <c r="SXD9" s="1468"/>
      <c r="SXE9" s="1468"/>
      <c r="SXF9" s="1396"/>
      <c r="SXG9" s="1462"/>
      <c r="SXH9" s="1463"/>
      <c r="SXI9" s="1464"/>
      <c r="SXJ9" s="1396"/>
      <c r="SXK9" s="1396"/>
      <c r="SXL9" s="1396"/>
      <c r="SXM9" s="1465"/>
      <c r="SXN9" s="1465"/>
      <c r="SXO9" s="1396"/>
      <c r="SXP9" s="1465"/>
      <c r="SXQ9" s="1465"/>
      <c r="SXR9" s="1465"/>
      <c r="SXS9" s="1465"/>
      <c r="SXT9" s="1465"/>
      <c r="SXU9" s="1396"/>
      <c r="SXV9" s="1452"/>
      <c r="SXW9" s="1467"/>
      <c r="SXX9" s="1454"/>
      <c r="SXY9" s="1455"/>
      <c r="SXZ9" s="1396"/>
      <c r="SYA9" s="1456"/>
      <c r="SYB9" s="1457"/>
      <c r="SYC9" s="1458"/>
      <c r="SYD9" s="1455"/>
      <c r="SYE9" s="1459"/>
      <c r="SYF9" s="643"/>
      <c r="SYG9" s="1381"/>
      <c r="SYH9" s="591"/>
      <c r="SYI9" s="1392"/>
      <c r="SYJ9" s="943"/>
      <c r="SYK9" s="1242"/>
      <c r="SYL9" s="1241"/>
      <c r="SYM9" s="594"/>
      <c r="SYN9" s="1191"/>
      <c r="SYO9" s="643"/>
      <c r="SYP9" s="1460"/>
      <c r="SYQ9" s="1396"/>
      <c r="SYR9" s="1396"/>
      <c r="SYS9" s="1468"/>
      <c r="SYT9" s="1468"/>
      <c r="SYU9" s="1396"/>
      <c r="SYV9" s="1462"/>
      <c r="SYW9" s="1463"/>
      <c r="SYX9" s="1464"/>
      <c r="SYY9" s="1396"/>
      <c r="SYZ9" s="1396"/>
      <c r="SZA9" s="1396"/>
      <c r="SZB9" s="1465"/>
      <c r="SZC9" s="1465"/>
      <c r="SZD9" s="1396"/>
      <c r="SZE9" s="1465"/>
      <c r="SZF9" s="1465"/>
      <c r="SZG9" s="1465"/>
      <c r="SZH9" s="1465"/>
      <c r="SZI9" s="1465"/>
      <c r="SZJ9" s="1396"/>
      <c r="SZK9" s="1452"/>
      <c r="SZL9" s="1467"/>
      <c r="SZM9" s="1454"/>
      <c r="SZN9" s="1455"/>
      <c r="SZO9" s="1396"/>
      <c r="SZP9" s="1456"/>
      <c r="SZQ9" s="1457"/>
      <c r="SZR9" s="1458"/>
      <c r="SZS9" s="1455"/>
      <c r="SZT9" s="1459"/>
      <c r="SZU9" s="643"/>
      <c r="SZV9" s="1381"/>
      <c r="SZW9" s="591"/>
      <c r="SZX9" s="1392"/>
      <c r="SZY9" s="943"/>
      <c r="SZZ9" s="1242"/>
      <c r="TAA9" s="1241"/>
      <c r="TAB9" s="594"/>
      <c r="TAC9" s="1191"/>
      <c r="TAD9" s="643"/>
      <c r="TAE9" s="1460"/>
      <c r="TAF9" s="1396"/>
      <c r="TAG9" s="1396"/>
      <c r="TAH9" s="1468"/>
      <c r="TAI9" s="1468"/>
      <c r="TAJ9" s="1396"/>
      <c r="TAK9" s="1462"/>
      <c r="TAL9" s="1463"/>
      <c r="TAM9" s="1464"/>
      <c r="TAN9" s="1396"/>
      <c r="TAO9" s="1396"/>
      <c r="TAP9" s="1396"/>
      <c r="TAQ9" s="1465"/>
      <c r="TAR9" s="1465"/>
      <c r="TAS9" s="1396"/>
      <c r="TAT9" s="1465"/>
      <c r="TAU9" s="1465"/>
      <c r="TAV9" s="1465"/>
      <c r="TAW9" s="1465"/>
      <c r="TAX9" s="1465"/>
      <c r="TAY9" s="1396"/>
      <c r="TAZ9" s="1452"/>
      <c r="TBA9" s="1467"/>
      <c r="TBB9" s="1454"/>
      <c r="TBC9" s="1455"/>
      <c r="TBD9" s="1396"/>
      <c r="TBE9" s="1456"/>
      <c r="TBF9" s="1457"/>
      <c r="TBG9" s="1458"/>
      <c r="TBH9" s="1455"/>
      <c r="TBI9" s="1459"/>
      <c r="TBJ9" s="643"/>
      <c r="TBK9" s="1381"/>
      <c r="TBL9" s="591"/>
      <c r="TBM9" s="1392"/>
      <c r="TBN9" s="943"/>
      <c r="TBO9" s="1242"/>
      <c r="TBP9" s="1241"/>
      <c r="TBQ9" s="594"/>
      <c r="TBR9" s="1191"/>
      <c r="TBS9" s="643"/>
      <c r="TBT9" s="1460"/>
      <c r="TBU9" s="1396"/>
      <c r="TBV9" s="1396"/>
      <c r="TBW9" s="1468"/>
      <c r="TBX9" s="1468"/>
      <c r="TBY9" s="1396"/>
      <c r="TBZ9" s="1462"/>
      <c r="TCA9" s="1463"/>
      <c r="TCB9" s="1464"/>
      <c r="TCC9" s="1396"/>
      <c r="TCD9" s="1396"/>
      <c r="TCE9" s="1396"/>
      <c r="TCF9" s="1465"/>
      <c r="TCG9" s="1465"/>
      <c r="TCH9" s="1396"/>
      <c r="TCI9" s="1465"/>
      <c r="TCJ9" s="1465"/>
      <c r="TCK9" s="1465"/>
      <c r="TCL9" s="1465"/>
      <c r="TCM9" s="1465"/>
      <c r="TCN9" s="1396"/>
      <c r="TCO9" s="1452"/>
      <c r="TCP9" s="1467"/>
      <c r="TCQ9" s="1454"/>
      <c r="TCR9" s="1455"/>
      <c r="TCS9" s="1396"/>
      <c r="TCT9" s="1456"/>
      <c r="TCU9" s="1457"/>
      <c r="TCV9" s="1458"/>
      <c r="TCW9" s="1455"/>
      <c r="TCX9" s="1459"/>
      <c r="TCY9" s="643"/>
      <c r="TCZ9" s="1381"/>
      <c r="TDA9" s="591"/>
      <c r="TDB9" s="1392"/>
      <c r="TDC9" s="943"/>
      <c r="TDD9" s="1242"/>
      <c r="TDE9" s="1241"/>
      <c r="TDF9" s="594"/>
      <c r="TDG9" s="1191"/>
      <c r="TDH9" s="643"/>
      <c r="TDI9" s="1460"/>
      <c r="TDJ9" s="1396"/>
      <c r="TDK9" s="1396"/>
      <c r="TDL9" s="1468"/>
      <c r="TDM9" s="1468"/>
      <c r="TDN9" s="1396"/>
      <c r="TDO9" s="1462"/>
      <c r="TDP9" s="1463"/>
      <c r="TDQ9" s="1464"/>
      <c r="TDR9" s="1396"/>
      <c r="TDS9" s="1396"/>
      <c r="TDT9" s="1396"/>
      <c r="TDU9" s="1465"/>
      <c r="TDV9" s="1465"/>
      <c r="TDW9" s="1396"/>
      <c r="TDX9" s="1465"/>
      <c r="TDY9" s="1465"/>
      <c r="TDZ9" s="1465"/>
      <c r="TEA9" s="1465"/>
      <c r="TEB9" s="1465"/>
      <c r="TEC9" s="1396"/>
      <c r="TED9" s="1452"/>
      <c r="TEE9" s="1467"/>
      <c r="TEF9" s="1454"/>
      <c r="TEG9" s="1455"/>
      <c r="TEH9" s="1396"/>
      <c r="TEI9" s="1456"/>
      <c r="TEJ9" s="1457"/>
      <c r="TEK9" s="1458"/>
      <c r="TEL9" s="1455"/>
      <c r="TEM9" s="1459"/>
      <c r="TEN9" s="643"/>
      <c r="TEO9" s="1381"/>
      <c r="TEP9" s="591"/>
      <c r="TEQ9" s="1392"/>
      <c r="TER9" s="943"/>
      <c r="TES9" s="1242"/>
      <c r="TET9" s="1241"/>
      <c r="TEU9" s="594"/>
      <c r="TEV9" s="1191"/>
      <c r="TEW9" s="643"/>
      <c r="TEX9" s="1460"/>
      <c r="TEY9" s="1396"/>
      <c r="TEZ9" s="1396"/>
      <c r="TFA9" s="1468"/>
      <c r="TFB9" s="1468"/>
      <c r="TFC9" s="1396"/>
      <c r="TFD9" s="1462"/>
      <c r="TFE9" s="1463"/>
      <c r="TFF9" s="1464"/>
      <c r="TFG9" s="1396"/>
      <c r="TFH9" s="1396"/>
      <c r="TFI9" s="1396"/>
      <c r="TFJ9" s="1465"/>
      <c r="TFK9" s="1465"/>
      <c r="TFL9" s="1396"/>
      <c r="TFM9" s="1465"/>
      <c r="TFN9" s="1465"/>
      <c r="TFO9" s="1465"/>
      <c r="TFP9" s="1465"/>
      <c r="TFQ9" s="1465"/>
      <c r="TFR9" s="1396"/>
      <c r="TFS9" s="1452"/>
      <c r="TFT9" s="1467"/>
      <c r="TFU9" s="1454"/>
      <c r="TFV9" s="1455"/>
      <c r="TFW9" s="1396"/>
      <c r="TFX9" s="1456"/>
      <c r="TFY9" s="1457"/>
      <c r="TFZ9" s="1458"/>
      <c r="TGA9" s="1455"/>
      <c r="TGB9" s="1459"/>
      <c r="TGC9" s="643"/>
      <c r="TGD9" s="1381"/>
      <c r="TGE9" s="591"/>
      <c r="TGF9" s="1392"/>
      <c r="TGG9" s="943"/>
      <c r="TGH9" s="1242"/>
      <c r="TGI9" s="1241"/>
      <c r="TGJ9" s="594"/>
      <c r="TGK9" s="1191"/>
      <c r="TGL9" s="643"/>
      <c r="TGM9" s="1460"/>
      <c r="TGN9" s="1396"/>
      <c r="TGO9" s="1396"/>
      <c r="TGP9" s="1468"/>
      <c r="TGQ9" s="1468"/>
      <c r="TGR9" s="1396"/>
      <c r="TGS9" s="1462"/>
      <c r="TGT9" s="1463"/>
      <c r="TGU9" s="1464"/>
      <c r="TGV9" s="1396"/>
      <c r="TGW9" s="1396"/>
      <c r="TGX9" s="1396"/>
      <c r="TGY9" s="1465"/>
      <c r="TGZ9" s="1465"/>
      <c r="THA9" s="1396"/>
      <c r="THB9" s="1465"/>
      <c r="THC9" s="1465"/>
      <c r="THD9" s="1465"/>
      <c r="THE9" s="1465"/>
      <c r="THF9" s="1465"/>
      <c r="THG9" s="1396"/>
      <c r="THH9" s="1452"/>
      <c r="THI9" s="1467"/>
      <c r="THJ9" s="1454"/>
      <c r="THK9" s="1455"/>
      <c r="THL9" s="1396"/>
      <c r="THM9" s="1456"/>
      <c r="THN9" s="1457"/>
      <c r="THO9" s="1458"/>
      <c r="THP9" s="1455"/>
      <c r="THQ9" s="1459"/>
      <c r="THR9" s="643"/>
      <c r="THS9" s="1381"/>
      <c r="THT9" s="591"/>
      <c r="THU9" s="1392"/>
      <c r="THV9" s="943"/>
      <c r="THW9" s="1242"/>
      <c r="THX9" s="1241"/>
      <c r="THY9" s="594"/>
      <c r="THZ9" s="1191"/>
      <c r="TIA9" s="643"/>
      <c r="TIB9" s="1460"/>
      <c r="TIC9" s="1396"/>
      <c r="TID9" s="1396"/>
      <c r="TIE9" s="1468"/>
      <c r="TIF9" s="1468"/>
      <c r="TIG9" s="1396"/>
      <c r="TIH9" s="1462"/>
      <c r="TII9" s="1463"/>
      <c r="TIJ9" s="1464"/>
      <c r="TIK9" s="1396"/>
      <c r="TIL9" s="1396"/>
      <c r="TIM9" s="1396"/>
      <c r="TIN9" s="1465"/>
      <c r="TIO9" s="1465"/>
      <c r="TIP9" s="1396"/>
      <c r="TIQ9" s="1465"/>
      <c r="TIR9" s="1465"/>
      <c r="TIS9" s="1465"/>
      <c r="TIT9" s="1465"/>
      <c r="TIU9" s="1465"/>
      <c r="TIV9" s="1396"/>
      <c r="TIW9" s="1452"/>
      <c r="TIX9" s="1467"/>
      <c r="TIY9" s="1454"/>
      <c r="TIZ9" s="1455"/>
      <c r="TJA9" s="1396"/>
      <c r="TJB9" s="1456"/>
      <c r="TJC9" s="1457"/>
      <c r="TJD9" s="1458"/>
      <c r="TJE9" s="1455"/>
      <c r="TJF9" s="1459"/>
      <c r="TJG9" s="643"/>
      <c r="TJH9" s="1381"/>
      <c r="TJI9" s="591"/>
      <c r="TJJ9" s="1392"/>
      <c r="TJK9" s="943"/>
      <c r="TJL9" s="1242"/>
      <c r="TJM9" s="1241"/>
      <c r="TJN9" s="594"/>
      <c r="TJO9" s="1191"/>
      <c r="TJP9" s="643"/>
      <c r="TJQ9" s="1460"/>
      <c r="TJR9" s="1396"/>
      <c r="TJS9" s="1396"/>
      <c r="TJT9" s="1468"/>
      <c r="TJU9" s="1468"/>
      <c r="TJV9" s="1396"/>
      <c r="TJW9" s="1462"/>
      <c r="TJX9" s="1463"/>
      <c r="TJY9" s="1464"/>
      <c r="TJZ9" s="1396"/>
      <c r="TKA9" s="1396"/>
      <c r="TKB9" s="1396"/>
      <c r="TKC9" s="1465"/>
      <c r="TKD9" s="1465"/>
      <c r="TKE9" s="1396"/>
      <c r="TKF9" s="1465"/>
      <c r="TKG9" s="1465"/>
      <c r="TKH9" s="1465"/>
      <c r="TKI9" s="1465"/>
      <c r="TKJ9" s="1465"/>
      <c r="TKK9" s="1396"/>
      <c r="TKL9" s="1452"/>
      <c r="TKM9" s="1467"/>
      <c r="TKN9" s="1454"/>
      <c r="TKO9" s="1455"/>
      <c r="TKP9" s="1396"/>
      <c r="TKQ9" s="1456"/>
      <c r="TKR9" s="1457"/>
      <c r="TKS9" s="1458"/>
      <c r="TKT9" s="1455"/>
      <c r="TKU9" s="1459"/>
      <c r="TKV9" s="643"/>
      <c r="TKW9" s="1381"/>
      <c r="TKX9" s="591"/>
      <c r="TKY9" s="1392"/>
      <c r="TKZ9" s="943"/>
      <c r="TLA9" s="1242"/>
      <c r="TLB9" s="1241"/>
      <c r="TLC9" s="594"/>
      <c r="TLD9" s="1191"/>
      <c r="TLE9" s="643"/>
      <c r="TLF9" s="1460"/>
      <c r="TLG9" s="1396"/>
      <c r="TLH9" s="1396"/>
      <c r="TLI9" s="1468"/>
      <c r="TLJ9" s="1468"/>
      <c r="TLK9" s="1396"/>
      <c r="TLL9" s="1462"/>
      <c r="TLM9" s="1463"/>
      <c r="TLN9" s="1464"/>
      <c r="TLO9" s="1396"/>
      <c r="TLP9" s="1396"/>
      <c r="TLQ9" s="1396"/>
      <c r="TLR9" s="1465"/>
      <c r="TLS9" s="1465"/>
      <c r="TLT9" s="1396"/>
      <c r="TLU9" s="1465"/>
      <c r="TLV9" s="1465"/>
      <c r="TLW9" s="1465"/>
      <c r="TLX9" s="1465"/>
      <c r="TLY9" s="1465"/>
      <c r="TLZ9" s="1396"/>
      <c r="TMA9" s="1452"/>
      <c r="TMB9" s="1467"/>
      <c r="TMC9" s="1454"/>
      <c r="TMD9" s="1455"/>
      <c r="TME9" s="1396"/>
      <c r="TMF9" s="1456"/>
      <c r="TMG9" s="1457"/>
      <c r="TMH9" s="1458"/>
      <c r="TMI9" s="1455"/>
      <c r="TMJ9" s="1459"/>
      <c r="TMK9" s="643"/>
      <c r="TML9" s="1381"/>
      <c r="TMM9" s="591"/>
      <c r="TMN9" s="1392"/>
      <c r="TMO9" s="943"/>
      <c r="TMP9" s="1242"/>
      <c r="TMQ9" s="1241"/>
      <c r="TMR9" s="594"/>
      <c r="TMS9" s="1191"/>
      <c r="TMT9" s="643"/>
      <c r="TMU9" s="1460"/>
      <c r="TMV9" s="1396"/>
      <c r="TMW9" s="1396"/>
      <c r="TMX9" s="1468"/>
      <c r="TMY9" s="1468"/>
      <c r="TMZ9" s="1396"/>
      <c r="TNA9" s="1462"/>
      <c r="TNB9" s="1463"/>
      <c r="TNC9" s="1464"/>
      <c r="TND9" s="1396"/>
      <c r="TNE9" s="1396"/>
      <c r="TNF9" s="1396"/>
      <c r="TNG9" s="1465"/>
      <c r="TNH9" s="1465"/>
      <c r="TNI9" s="1396"/>
      <c r="TNJ9" s="1465"/>
      <c r="TNK9" s="1465"/>
      <c r="TNL9" s="1465"/>
      <c r="TNM9" s="1465"/>
      <c r="TNN9" s="1465"/>
      <c r="TNO9" s="1396"/>
      <c r="TNP9" s="1452"/>
      <c r="TNQ9" s="1467"/>
      <c r="TNR9" s="1454"/>
      <c r="TNS9" s="1455"/>
      <c r="TNT9" s="1396"/>
      <c r="TNU9" s="1456"/>
      <c r="TNV9" s="1457"/>
      <c r="TNW9" s="1458"/>
      <c r="TNX9" s="1455"/>
      <c r="TNY9" s="1459"/>
      <c r="TNZ9" s="643"/>
      <c r="TOA9" s="1381"/>
      <c r="TOB9" s="591"/>
      <c r="TOC9" s="1392"/>
      <c r="TOD9" s="943"/>
      <c r="TOE9" s="1242"/>
      <c r="TOF9" s="1241"/>
      <c r="TOG9" s="594"/>
      <c r="TOH9" s="1191"/>
      <c r="TOI9" s="643"/>
      <c r="TOJ9" s="1460"/>
      <c r="TOK9" s="1396"/>
      <c r="TOL9" s="1396"/>
      <c r="TOM9" s="1468"/>
      <c r="TON9" s="1468"/>
      <c r="TOO9" s="1396"/>
      <c r="TOP9" s="1462"/>
      <c r="TOQ9" s="1463"/>
      <c r="TOR9" s="1464"/>
      <c r="TOS9" s="1396"/>
      <c r="TOT9" s="1396"/>
      <c r="TOU9" s="1396"/>
      <c r="TOV9" s="1465"/>
      <c r="TOW9" s="1465"/>
      <c r="TOX9" s="1396"/>
      <c r="TOY9" s="1465"/>
      <c r="TOZ9" s="1465"/>
      <c r="TPA9" s="1465"/>
      <c r="TPB9" s="1465"/>
      <c r="TPC9" s="1465"/>
      <c r="TPD9" s="1396"/>
      <c r="TPE9" s="1452"/>
      <c r="TPF9" s="1467"/>
      <c r="TPG9" s="1454"/>
      <c r="TPH9" s="1455"/>
      <c r="TPI9" s="1396"/>
      <c r="TPJ9" s="1456"/>
      <c r="TPK9" s="1457"/>
      <c r="TPL9" s="1458"/>
      <c r="TPM9" s="1455"/>
      <c r="TPN9" s="1459"/>
      <c r="TPO9" s="643"/>
      <c r="TPP9" s="1381"/>
      <c r="TPQ9" s="591"/>
      <c r="TPR9" s="1392"/>
      <c r="TPS9" s="943"/>
      <c r="TPT9" s="1242"/>
      <c r="TPU9" s="1241"/>
      <c r="TPV9" s="594"/>
      <c r="TPW9" s="1191"/>
      <c r="TPX9" s="643"/>
      <c r="TPY9" s="1460"/>
      <c r="TPZ9" s="1396"/>
      <c r="TQA9" s="1396"/>
      <c r="TQB9" s="1468"/>
      <c r="TQC9" s="1468"/>
      <c r="TQD9" s="1396"/>
      <c r="TQE9" s="1462"/>
      <c r="TQF9" s="1463"/>
      <c r="TQG9" s="1464"/>
      <c r="TQH9" s="1396"/>
      <c r="TQI9" s="1396"/>
      <c r="TQJ9" s="1396"/>
      <c r="TQK9" s="1465"/>
      <c r="TQL9" s="1465"/>
      <c r="TQM9" s="1396"/>
      <c r="TQN9" s="1465"/>
      <c r="TQO9" s="1465"/>
      <c r="TQP9" s="1465"/>
      <c r="TQQ9" s="1465"/>
      <c r="TQR9" s="1465"/>
      <c r="TQS9" s="1396"/>
      <c r="TQT9" s="1452"/>
      <c r="TQU9" s="1467"/>
      <c r="TQV9" s="1454"/>
      <c r="TQW9" s="1455"/>
      <c r="TQX9" s="1396"/>
      <c r="TQY9" s="1456"/>
      <c r="TQZ9" s="1457"/>
      <c r="TRA9" s="1458"/>
      <c r="TRB9" s="1455"/>
      <c r="TRC9" s="1459"/>
      <c r="TRD9" s="643"/>
      <c r="TRE9" s="1381"/>
      <c r="TRF9" s="591"/>
      <c r="TRG9" s="1392"/>
      <c r="TRH9" s="943"/>
      <c r="TRI9" s="1242"/>
      <c r="TRJ9" s="1241"/>
      <c r="TRK9" s="594"/>
      <c r="TRL9" s="1191"/>
      <c r="TRM9" s="643"/>
      <c r="TRN9" s="1460"/>
      <c r="TRO9" s="1396"/>
      <c r="TRP9" s="1396"/>
      <c r="TRQ9" s="1468"/>
      <c r="TRR9" s="1468"/>
      <c r="TRS9" s="1396"/>
      <c r="TRT9" s="1462"/>
      <c r="TRU9" s="1463"/>
      <c r="TRV9" s="1464"/>
      <c r="TRW9" s="1396"/>
      <c r="TRX9" s="1396"/>
      <c r="TRY9" s="1396"/>
      <c r="TRZ9" s="1465"/>
      <c r="TSA9" s="1465"/>
      <c r="TSB9" s="1396"/>
      <c r="TSC9" s="1465"/>
      <c r="TSD9" s="1465"/>
      <c r="TSE9" s="1465"/>
      <c r="TSF9" s="1465"/>
      <c r="TSG9" s="1465"/>
      <c r="TSH9" s="1396"/>
      <c r="TSI9" s="1452"/>
      <c r="TSJ9" s="1467"/>
      <c r="TSK9" s="1454"/>
      <c r="TSL9" s="1455"/>
      <c r="TSM9" s="1396"/>
      <c r="TSN9" s="1456"/>
      <c r="TSO9" s="1457"/>
      <c r="TSP9" s="1458"/>
      <c r="TSQ9" s="1455"/>
      <c r="TSR9" s="1459"/>
      <c r="TSS9" s="643"/>
      <c r="TST9" s="1381"/>
      <c r="TSU9" s="591"/>
      <c r="TSV9" s="1392"/>
      <c r="TSW9" s="943"/>
      <c r="TSX9" s="1242"/>
      <c r="TSY9" s="1241"/>
      <c r="TSZ9" s="594"/>
      <c r="TTA9" s="1191"/>
      <c r="TTB9" s="643"/>
      <c r="TTC9" s="1460"/>
      <c r="TTD9" s="1396"/>
      <c r="TTE9" s="1396"/>
      <c r="TTF9" s="1468"/>
      <c r="TTG9" s="1468"/>
      <c r="TTH9" s="1396"/>
      <c r="TTI9" s="1462"/>
      <c r="TTJ9" s="1463"/>
      <c r="TTK9" s="1464"/>
      <c r="TTL9" s="1396"/>
      <c r="TTM9" s="1396"/>
      <c r="TTN9" s="1396"/>
      <c r="TTO9" s="1465"/>
      <c r="TTP9" s="1465"/>
      <c r="TTQ9" s="1396"/>
      <c r="TTR9" s="1465"/>
      <c r="TTS9" s="1465"/>
      <c r="TTT9" s="1465"/>
      <c r="TTU9" s="1465"/>
      <c r="TTV9" s="1465"/>
      <c r="TTW9" s="1396"/>
      <c r="TTX9" s="1452"/>
      <c r="TTY9" s="1467"/>
      <c r="TTZ9" s="1454"/>
      <c r="TUA9" s="1455"/>
      <c r="TUB9" s="1396"/>
      <c r="TUC9" s="1456"/>
      <c r="TUD9" s="1457"/>
      <c r="TUE9" s="1458"/>
      <c r="TUF9" s="1455"/>
      <c r="TUG9" s="1459"/>
      <c r="TUH9" s="643"/>
      <c r="TUI9" s="1381"/>
      <c r="TUJ9" s="591"/>
      <c r="TUK9" s="1392"/>
      <c r="TUL9" s="943"/>
      <c r="TUM9" s="1242"/>
      <c r="TUN9" s="1241"/>
      <c r="TUO9" s="594"/>
      <c r="TUP9" s="1191"/>
      <c r="TUQ9" s="643"/>
      <c r="TUR9" s="1460"/>
      <c r="TUS9" s="1396"/>
      <c r="TUT9" s="1396"/>
      <c r="TUU9" s="1468"/>
      <c r="TUV9" s="1468"/>
      <c r="TUW9" s="1396"/>
      <c r="TUX9" s="1462"/>
      <c r="TUY9" s="1463"/>
      <c r="TUZ9" s="1464"/>
      <c r="TVA9" s="1396"/>
      <c r="TVB9" s="1396"/>
      <c r="TVC9" s="1396"/>
      <c r="TVD9" s="1465"/>
      <c r="TVE9" s="1465"/>
      <c r="TVF9" s="1396"/>
      <c r="TVG9" s="1465"/>
      <c r="TVH9" s="1465"/>
      <c r="TVI9" s="1465"/>
      <c r="TVJ9" s="1465"/>
      <c r="TVK9" s="1465"/>
      <c r="TVL9" s="1396"/>
      <c r="TVM9" s="1452"/>
      <c r="TVN9" s="1467"/>
      <c r="TVO9" s="1454"/>
      <c r="TVP9" s="1455"/>
      <c r="TVQ9" s="1396"/>
      <c r="TVR9" s="1456"/>
      <c r="TVS9" s="1457"/>
      <c r="TVT9" s="1458"/>
      <c r="TVU9" s="1455"/>
      <c r="TVV9" s="1459"/>
      <c r="TVW9" s="643"/>
      <c r="TVX9" s="1381"/>
      <c r="TVY9" s="591"/>
      <c r="TVZ9" s="1392"/>
      <c r="TWA9" s="943"/>
      <c r="TWB9" s="1242"/>
      <c r="TWC9" s="1241"/>
      <c r="TWD9" s="594"/>
      <c r="TWE9" s="1191"/>
      <c r="TWF9" s="643"/>
      <c r="TWG9" s="1460"/>
      <c r="TWH9" s="1396"/>
      <c r="TWI9" s="1396"/>
      <c r="TWJ9" s="1468"/>
      <c r="TWK9" s="1468"/>
      <c r="TWL9" s="1396"/>
      <c r="TWM9" s="1462"/>
      <c r="TWN9" s="1463"/>
      <c r="TWO9" s="1464"/>
      <c r="TWP9" s="1396"/>
      <c r="TWQ9" s="1396"/>
      <c r="TWR9" s="1396"/>
      <c r="TWS9" s="1465"/>
      <c r="TWT9" s="1465"/>
      <c r="TWU9" s="1396"/>
      <c r="TWV9" s="1465"/>
      <c r="TWW9" s="1465"/>
      <c r="TWX9" s="1465"/>
      <c r="TWY9" s="1465"/>
      <c r="TWZ9" s="1465"/>
      <c r="TXA9" s="1396"/>
      <c r="TXB9" s="1452"/>
      <c r="TXC9" s="1467"/>
      <c r="TXD9" s="1454"/>
      <c r="TXE9" s="1455"/>
      <c r="TXF9" s="1396"/>
      <c r="TXG9" s="1456"/>
      <c r="TXH9" s="1457"/>
      <c r="TXI9" s="1458"/>
      <c r="TXJ9" s="1455"/>
      <c r="TXK9" s="1459"/>
      <c r="TXL9" s="643"/>
      <c r="TXM9" s="1381"/>
      <c r="TXN9" s="591"/>
      <c r="TXO9" s="1392"/>
      <c r="TXP9" s="943"/>
      <c r="TXQ9" s="1242"/>
      <c r="TXR9" s="1241"/>
      <c r="TXS9" s="594"/>
      <c r="TXT9" s="1191"/>
      <c r="TXU9" s="643"/>
      <c r="TXV9" s="1460"/>
      <c r="TXW9" s="1396"/>
      <c r="TXX9" s="1396"/>
      <c r="TXY9" s="1468"/>
      <c r="TXZ9" s="1468"/>
      <c r="TYA9" s="1396"/>
      <c r="TYB9" s="1462"/>
      <c r="TYC9" s="1463"/>
      <c r="TYD9" s="1464"/>
      <c r="TYE9" s="1396"/>
      <c r="TYF9" s="1396"/>
      <c r="TYG9" s="1396"/>
      <c r="TYH9" s="1465"/>
      <c r="TYI9" s="1465"/>
      <c r="TYJ9" s="1396"/>
      <c r="TYK9" s="1465"/>
      <c r="TYL9" s="1465"/>
      <c r="TYM9" s="1465"/>
      <c r="TYN9" s="1465"/>
      <c r="TYO9" s="1465"/>
      <c r="TYP9" s="1396"/>
      <c r="TYQ9" s="1452"/>
      <c r="TYR9" s="1467"/>
      <c r="TYS9" s="1454"/>
      <c r="TYT9" s="1455"/>
      <c r="TYU9" s="1396"/>
      <c r="TYV9" s="1456"/>
      <c r="TYW9" s="1457"/>
      <c r="TYX9" s="1458"/>
      <c r="TYY9" s="1455"/>
      <c r="TYZ9" s="1459"/>
      <c r="TZA9" s="643"/>
      <c r="TZB9" s="1381"/>
      <c r="TZC9" s="591"/>
      <c r="TZD9" s="1392"/>
      <c r="TZE9" s="943"/>
      <c r="TZF9" s="1242"/>
      <c r="TZG9" s="1241"/>
      <c r="TZH9" s="594"/>
      <c r="TZI9" s="1191"/>
      <c r="TZJ9" s="643"/>
      <c r="TZK9" s="1460"/>
      <c r="TZL9" s="1396"/>
      <c r="TZM9" s="1396"/>
      <c r="TZN9" s="1468"/>
      <c r="TZO9" s="1468"/>
      <c r="TZP9" s="1396"/>
      <c r="TZQ9" s="1462"/>
      <c r="TZR9" s="1463"/>
      <c r="TZS9" s="1464"/>
      <c r="TZT9" s="1396"/>
      <c r="TZU9" s="1396"/>
      <c r="TZV9" s="1396"/>
      <c r="TZW9" s="1465"/>
      <c r="TZX9" s="1465"/>
      <c r="TZY9" s="1396"/>
      <c r="TZZ9" s="1465"/>
      <c r="UAA9" s="1465"/>
      <c r="UAB9" s="1465"/>
      <c r="UAC9" s="1465"/>
      <c r="UAD9" s="1465"/>
      <c r="UAE9" s="1396"/>
      <c r="UAF9" s="1452"/>
      <c r="UAG9" s="1467"/>
      <c r="UAH9" s="1454"/>
      <c r="UAI9" s="1455"/>
      <c r="UAJ9" s="1396"/>
      <c r="UAK9" s="1456"/>
      <c r="UAL9" s="1457"/>
      <c r="UAM9" s="1458"/>
      <c r="UAN9" s="1455"/>
      <c r="UAO9" s="1459"/>
      <c r="UAP9" s="643"/>
      <c r="UAQ9" s="1381"/>
      <c r="UAR9" s="591"/>
      <c r="UAS9" s="1392"/>
      <c r="UAT9" s="943"/>
      <c r="UAU9" s="1242"/>
      <c r="UAV9" s="1241"/>
      <c r="UAW9" s="594"/>
      <c r="UAX9" s="1191"/>
      <c r="UAY9" s="643"/>
      <c r="UAZ9" s="1460"/>
      <c r="UBA9" s="1396"/>
      <c r="UBB9" s="1396"/>
      <c r="UBC9" s="1468"/>
      <c r="UBD9" s="1468"/>
      <c r="UBE9" s="1396"/>
      <c r="UBF9" s="1462"/>
      <c r="UBG9" s="1463"/>
      <c r="UBH9" s="1464"/>
      <c r="UBI9" s="1396"/>
      <c r="UBJ9" s="1396"/>
      <c r="UBK9" s="1396"/>
      <c r="UBL9" s="1465"/>
      <c r="UBM9" s="1465"/>
      <c r="UBN9" s="1396"/>
      <c r="UBO9" s="1465"/>
      <c r="UBP9" s="1465"/>
      <c r="UBQ9" s="1465"/>
      <c r="UBR9" s="1465"/>
      <c r="UBS9" s="1465"/>
      <c r="UBT9" s="1396"/>
      <c r="UBU9" s="1452"/>
      <c r="UBV9" s="1467"/>
      <c r="UBW9" s="1454"/>
      <c r="UBX9" s="1455"/>
      <c r="UBY9" s="1396"/>
      <c r="UBZ9" s="1456"/>
      <c r="UCA9" s="1457"/>
      <c r="UCB9" s="1458"/>
      <c r="UCC9" s="1455"/>
      <c r="UCD9" s="1459"/>
      <c r="UCE9" s="643"/>
      <c r="UCF9" s="1381"/>
      <c r="UCG9" s="591"/>
      <c r="UCH9" s="1392"/>
      <c r="UCI9" s="943"/>
      <c r="UCJ9" s="1242"/>
      <c r="UCK9" s="1241"/>
      <c r="UCL9" s="594"/>
      <c r="UCM9" s="1191"/>
      <c r="UCN9" s="643"/>
      <c r="UCO9" s="1460"/>
      <c r="UCP9" s="1396"/>
      <c r="UCQ9" s="1396"/>
      <c r="UCR9" s="1468"/>
      <c r="UCS9" s="1468"/>
      <c r="UCT9" s="1396"/>
      <c r="UCU9" s="1462"/>
      <c r="UCV9" s="1463"/>
      <c r="UCW9" s="1464"/>
      <c r="UCX9" s="1396"/>
      <c r="UCY9" s="1396"/>
      <c r="UCZ9" s="1396"/>
      <c r="UDA9" s="1465"/>
      <c r="UDB9" s="1465"/>
      <c r="UDC9" s="1396"/>
      <c r="UDD9" s="1465"/>
      <c r="UDE9" s="1465"/>
      <c r="UDF9" s="1465"/>
      <c r="UDG9" s="1465"/>
      <c r="UDH9" s="1465"/>
      <c r="UDI9" s="1396"/>
      <c r="UDJ9" s="1452"/>
      <c r="UDK9" s="1467"/>
      <c r="UDL9" s="1454"/>
      <c r="UDM9" s="1455"/>
      <c r="UDN9" s="1396"/>
      <c r="UDO9" s="1456"/>
      <c r="UDP9" s="1457"/>
      <c r="UDQ9" s="1458"/>
      <c r="UDR9" s="1455"/>
      <c r="UDS9" s="1459"/>
      <c r="UDT9" s="643"/>
      <c r="UDU9" s="1381"/>
      <c r="UDV9" s="591"/>
      <c r="UDW9" s="1392"/>
      <c r="UDX9" s="943"/>
      <c r="UDY9" s="1242"/>
      <c r="UDZ9" s="1241"/>
      <c r="UEA9" s="594"/>
      <c r="UEB9" s="1191"/>
      <c r="UEC9" s="643"/>
      <c r="UED9" s="1460"/>
      <c r="UEE9" s="1396"/>
      <c r="UEF9" s="1396"/>
      <c r="UEG9" s="1468"/>
      <c r="UEH9" s="1468"/>
      <c r="UEI9" s="1396"/>
      <c r="UEJ9" s="1462"/>
      <c r="UEK9" s="1463"/>
      <c r="UEL9" s="1464"/>
      <c r="UEM9" s="1396"/>
      <c r="UEN9" s="1396"/>
      <c r="UEO9" s="1396"/>
      <c r="UEP9" s="1465"/>
      <c r="UEQ9" s="1465"/>
      <c r="UER9" s="1396"/>
      <c r="UES9" s="1465"/>
      <c r="UET9" s="1465"/>
      <c r="UEU9" s="1465"/>
      <c r="UEV9" s="1465"/>
      <c r="UEW9" s="1465"/>
      <c r="UEX9" s="1396"/>
      <c r="UEY9" s="1452"/>
      <c r="UEZ9" s="1467"/>
      <c r="UFA9" s="1454"/>
      <c r="UFB9" s="1455"/>
      <c r="UFC9" s="1396"/>
      <c r="UFD9" s="1456"/>
      <c r="UFE9" s="1457"/>
      <c r="UFF9" s="1458"/>
      <c r="UFG9" s="1455"/>
      <c r="UFH9" s="1459"/>
      <c r="UFI9" s="643"/>
      <c r="UFJ9" s="1381"/>
      <c r="UFK9" s="591"/>
      <c r="UFL9" s="1392"/>
      <c r="UFM9" s="943"/>
      <c r="UFN9" s="1242"/>
      <c r="UFO9" s="1241"/>
      <c r="UFP9" s="594"/>
      <c r="UFQ9" s="1191"/>
      <c r="UFR9" s="643"/>
      <c r="UFS9" s="1460"/>
      <c r="UFT9" s="1396"/>
      <c r="UFU9" s="1396"/>
      <c r="UFV9" s="1468"/>
      <c r="UFW9" s="1468"/>
      <c r="UFX9" s="1396"/>
      <c r="UFY9" s="1462"/>
      <c r="UFZ9" s="1463"/>
      <c r="UGA9" s="1464"/>
      <c r="UGB9" s="1396"/>
      <c r="UGC9" s="1396"/>
      <c r="UGD9" s="1396"/>
      <c r="UGE9" s="1465"/>
      <c r="UGF9" s="1465"/>
      <c r="UGG9" s="1396"/>
      <c r="UGH9" s="1465"/>
      <c r="UGI9" s="1465"/>
      <c r="UGJ9" s="1465"/>
      <c r="UGK9" s="1465"/>
      <c r="UGL9" s="1465"/>
      <c r="UGM9" s="1396"/>
      <c r="UGN9" s="1452"/>
      <c r="UGO9" s="1467"/>
      <c r="UGP9" s="1454"/>
      <c r="UGQ9" s="1455"/>
      <c r="UGR9" s="1396"/>
      <c r="UGS9" s="1456"/>
      <c r="UGT9" s="1457"/>
      <c r="UGU9" s="1458"/>
      <c r="UGV9" s="1455"/>
      <c r="UGW9" s="1459"/>
      <c r="UGX9" s="643"/>
      <c r="UGY9" s="1381"/>
      <c r="UGZ9" s="591"/>
      <c r="UHA9" s="1392"/>
      <c r="UHB9" s="943"/>
      <c r="UHC9" s="1242"/>
      <c r="UHD9" s="1241"/>
      <c r="UHE9" s="594"/>
      <c r="UHF9" s="1191"/>
      <c r="UHG9" s="643"/>
      <c r="UHH9" s="1460"/>
      <c r="UHI9" s="1396"/>
      <c r="UHJ9" s="1396"/>
      <c r="UHK9" s="1468"/>
      <c r="UHL9" s="1468"/>
      <c r="UHM9" s="1396"/>
      <c r="UHN9" s="1462"/>
      <c r="UHO9" s="1463"/>
      <c r="UHP9" s="1464"/>
      <c r="UHQ9" s="1396"/>
      <c r="UHR9" s="1396"/>
      <c r="UHS9" s="1396"/>
      <c r="UHT9" s="1465"/>
      <c r="UHU9" s="1465"/>
      <c r="UHV9" s="1396"/>
      <c r="UHW9" s="1465"/>
      <c r="UHX9" s="1465"/>
      <c r="UHY9" s="1465"/>
      <c r="UHZ9" s="1465"/>
      <c r="UIA9" s="1465"/>
      <c r="UIB9" s="1396"/>
      <c r="UIC9" s="1452"/>
      <c r="UID9" s="1467"/>
      <c r="UIE9" s="1454"/>
      <c r="UIF9" s="1455"/>
      <c r="UIG9" s="1396"/>
      <c r="UIH9" s="1456"/>
      <c r="UII9" s="1457"/>
      <c r="UIJ9" s="1458"/>
      <c r="UIK9" s="1455"/>
      <c r="UIL9" s="1459"/>
      <c r="UIM9" s="643"/>
      <c r="UIN9" s="1381"/>
      <c r="UIO9" s="591"/>
      <c r="UIP9" s="1392"/>
      <c r="UIQ9" s="943"/>
      <c r="UIR9" s="1242"/>
      <c r="UIS9" s="1241"/>
      <c r="UIT9" s="594"/>
      <c r="UIU9" s="1191"/>
      <c r="UIV9" s="643"/>
      <c r="UIW9" s="1460"/>
      <c r="UIX9" s="1396"/>
      <c r="UIY9" s="1396"/>
      <c r="UIZ9" s="1468"/>
      <c r="UJA9" s="1468"/>
      <c r="UJB9" s="1396"/>
      <c r="UJC9" s="1462"/>
      <c r="UJD9" s="1463"/>
      <c r="UJE9" s="1464"/>
      <c r="UJF9" s="1396"/>
      <c r="UJG9" s="1396"/>
      <c r="UJH9" s="1396"/>
      <c r="UJI9" s="1465"/>
      <c r="UJJ9" s="1465"/>
      <c r="UJK9" s="1396"/>
      <c r="UJL9" s="1465"/>
      <c r="UJM9" s="1465"/>
      <c r="UJN9" s="1465"/>
      <c r="UJO9" s="1465"/>
      <c r="UJP9" s="1465"/>
      <c r="UJQ9" s="1396"/>
      <c r="UJR9" s="1452"/>
      <c r="UJS9" s="1467"/>
      <c r="UJT9" s="1454"/>
      <c r="UJU9" s="1455"/>
      <c r="UJV9" s="1396"/>
      <c r="UJW9" s="1456"/>
      <c r="UJX9" s="1457"/>
      <c r="UJY9" s="1458"/>
      <c r="UJZ9" s="1455"/>
      <c r="UKA9" s="1459"/>
      <c r="UKB9" s="643"/>
      <c r="UKC9" s="1381"/>
      <c r="UKD9" s="591"/>
      <c r="UKE9" s="1392"/>
      <c r="UKF9" s="943"/>
      <c r="UKG9" s="1242"/>
      <c r="UKH9" s="1241"/>
      <c r="UKI9" s="594"/>
      <c r="UKJ9" s="1191"/>
      <c r="UKK9" s="643"/>
      <c r="UKL9" s="1460"/>
      <c r="UKM9" s="1396"/>
      <c r="UKN9" s="1396"/>
      <c r="UKO9" s="1468"/>
      <c r="UKP9" s="1468"/>
      <c r="UKQ9" s="1396"/>
      <c r="UKR9" s="1462"/>
      <c r="UKS9" s="1463"/>
      <c r="UKT9" s="1464"/>
      <c r="UKU9" s="1396"/>
      <c r="UKV9" s="1396"/>
      <c r="UKW9" s="1396"/>
      <c r="UKX9" s="1465"/>
      <c r="UKY9" s="1465"/>
      <c r="UKZ9" s="1396"/>
      <c r="ULA9" s="1465"/>
      <c r="ULB9" s="1465"/>
      <c r="ULC9" s="1465"/>
      <c r="ULD9" s="1465"/>
      <c r="ULE9" s="1465"/>
      <c r="ULF9" s="1396"/>
      <c r="ULG9" s="1452"/>
      <c r="ULH9" s="1467"/>
      <c r="ULI9" s="1454"/>
      <c r="ULJ9" s="1455"/>
      <c r="ULK9" s="1396"/>
      <c r="ULL9" s="1456"/>
      <c r="ULM9" s="1457"/>
      <c r="ULN9" s="1458"/>
      <c r="ULO9" s="1455"/>
      <c r="ULP9" s="1459"/>
      <c r="ULQ9" s="643"/>
      <c r="ULR9" s="1381"/>
      <c r="ULS9" s="591"/>
      <c r="ULT9" s="1392"/>
      <c r="ULU9" s="943"/>
      <c r="ULV9" s="1242"/>
      <c r="ULW9" s="1241"/>
      <c r="ULX9" s="594"/>
      <c r="ULY9" s="1191"/>
      <c r="ULZ9" s="643"/>
      <c r="UMA9" s="1460"/>
      <c r="UMB9" s="1396"/>
      <c r="UMC9" s="1396"/>
      <c r="UMD9" s="1468"/>
      <c r="UME9" s="1468"/>
      <c r="UMF9" s="1396"/>
      <c r="UMG9" s="1462"/>
      <c r="UMH9" s="1463"/>
      <c r="UMI9" s="1464"/>
      <c r="UMJ9" s="1396"/>
      <c r="UMK9" s="1396"/>
      <c r="UML9" s="1396"/>
      <c r="UMM9" s="1465"/>
      <c r="UMN9" s="1465"/>
      <c r="UMO9" s="1396"/>
      <c r="UMP9" s="1465"/>
      <c r="UMQ9" s="1465"/>
      <c r="UMR9" s="1465"/>
      <c r="UMS9" s="1465"/>
      <c r="UMT9" s="1465"/>
      <c r="UMU9" s="1396"/>
      <c r="UMV9" s="1452"/>
      <c r="UMW9" s="1467"/>
      <c r="UMX9" s="1454"/>
      <c r="UMY9" s="1455"/>
      <c r="UMZ9" s="1396"/>
      <c r="UNA9" s="1456"/>
      <c r="UNB9" s="1457"/>
      <c r="UNC9" s="1458"/>
      <c r="UND9" s="1455"/>
      <c r="UNE9" s="1459"/>
      <c r="UNF9" s="643"/>
      <c r="UNG9" s="1381"/>
      <c r="UNH9" s="591"/>
      <c r="UNI9" s="1392"/>
      <c r="UNJ9" s="943"/>
      <c r="UNK9" s="1242"/>
      <c r="UNL9" s="1241"/>
      <c r="UNM9" s="594"/>
      <c r="UNN9" s="1191"/>
      <c r="UNO9" s="643"/>
      <c r="UNP9" s="1460"/>
      <c r="UNQ9" s="1396"/>
      <c r="UNR9" s="1396"/>
      <c r="UNS9" s="1468"/>
      <c r="UNT9" s="1468"/>
      <c r="UNU9" s="1396"/>
      <c r="UNV9" s="1462"/>
      <c r="UNW9" s="1463"/>
      <c r="UNX9" s="1464"/>
      <c r="UNY9" s="1396"/>
      <c r="UNZ9" s="1396"/>
      <c r="UOA9" s="1396"/>
      <c r="UOB9" s="1465"/>
      <c r="UOC9" s="1465"/>
      <c r="UOD9" s="1396"/>
      <c r="UOE9" s="1465"/>
      <c r="UOF9" s="1465"/>
      <c r="UOG9" s="1465"/>
      <c r="UOH9" s="1465"/>
      <c r="UOI9" s="1465"/>
      <c r="UOJ9" s="1396"/>
      <c r="UOK9" s="1452"/>
      <c r="UOL9" s="1467"/>
      <c r="UOM9" s="1454"/>
      <c r="UON9" s="1455"/>
      <c r="UOO9" s="1396"/>
      <c r="UOP9" s="1456"/>
      <c r="UOQ9" s="1457"/>
      <c r="UOR9" s="1458"/>
      <c r="UOS9" s="1455"/>
      <c r="UOT9" s="1459"/>
      <c r="UOU9" s="643"/>
      <c r="UOV9" s="1381"/>
      <c r="UOW9" s="591"/>
      <c r="UOX9" s="1392"/>
      <c r="UOY9" s="943"/>
      <c r="UOZ9" s="1242"/>
      <c r="UPA9" s="1241"/>
      <c r="UPB9" s="594"/>
      <c r="UPC9" s="1191"/>
      <c r="UPD9" s="643"/>
      <c r="UPE9" s="1460"/>
      <c r="UPF9" s="1396"/>
      <c r="UPG9" s="1396"/>
      <c r="UPH9" s="1468"/>
      <c r="UPI9" s="1468"/>
      <c r="UPJ9" s="1396"/>
      <c r="UPK9" s="1462"/>
      <c r="UPL9" s="1463"/>
      <c r="UPM9" s="1464"/>
      <c r="UPN9" s="1396"/>
      <c r="UPO9" s="1396"/>
      <c r="UPP9" s="1396"/>
      <c r="UPQ9" s="1465"/>
      <c r="UPR9" s="1465"/>
      <c r="UPS9" s="1396"/>
      <c r="UPT9" s="1465"/>
      <c r="UPU9" s="1465"/>
      <c r="UPV9" s="1465"/>
      <c r="UPW9" s="1465"/>
      <c r="UPX9" s="1465"/>
      <c r="UPY9" s="1396"/>
      <c r="UPZ9" s="1452"/>
      <c r="UQA9" s="1467"/>
      <c r="UQB9" s="1454"/>
      <c r="UQC9" s="1455"/>
      <c r="UQD9" s="1396"/>
      <c r="UQE9" s="1456"/>
      <c r="UQF9" s="1457"/>
      <c r="UQG9" s="1458"/>
      <c r="UQH9" s="1455"/>
      <c r="UQI9" s="1459"/>
      <c r="UQJ9" s="643"/>
      <c r="UQK9" s="1381"/>
      <c r="UQL9" s="591"/>
      <c r="UQM9" s="1392"/>
      <c r="UQN9" s="943"/>
      <c r="UQO9" s="1242"/>
      <c r="UQP9" s="1241"/>
      <c r="UQQ9" s="594"/>
      <c r="UQR9" s="1191"/>
      <c r="UQS9" s="643"/>
      <c r="UQT9" s="1460"/>
      <c r="UQU9" s="1396"/>
      <c r="UQV9" s="1396"/>
      <c r="UQW9" s="1468"/>
      <c r="UQX9" s="1468"/>
      <c r="UQY9" s="1396"/>
      <c r="UQZ9" s="1462"/>
      <c r="URA9" s="1463"/>
      <c r="URB9" s="1464"/>
      <c r="URC9" s="1396"/>
      <c r="URD9" s="1396"/>
      <c r="URE9" s="1396"/>
      <c r="URF9" s="1465"/>
      <c r="URG9" s="1465"/>
      <c r="URH9" s="1396"/>
      <c r="URI9" s="1465"/>
      <c r="URJ9" s="1465"/>
      <c r="URK9" s="1465"/>
      <c r="URL9" s="1465"/>
      <c r="URM9" s="1465"/>
      <c r="URN9" s="1396"/>
      <c r="URO9" s="1452"/>
      <c r="URP9" s="1467"/>
      <c r="URQ9" s="1454"/>
      <c r="URR9" s="1455"/>
      <c r="URS9" s="1396"/>
      <c r="URT9" s="1456"/>
      <c r="URU9" s="1457"/>
      <c r="URV9" s="1458"/>
      <c r="URW9" s="1455"/>
      <c r="URX9" s="1459"/>
      <c r="URY9" s="643"/>
      <c r="URZ9" s="1381"/>
      <c r="USA9" s="591"/>
      <c r="USB9" s="1392"/>
      <c r="USC9" s="943"/>
      <c r="USD9" s="1242"/>
      <c r="USE9" s="1241"/>
      <c r="USF9" s="594"/>
      <c r="USG9" s="1191"/>
      <c r="USH9" s="643"/>
      <c r="USI9" s="1460"/>
      <c r="USJ9" s="1396"/>
      <c r="USK9" s="1396"/>
      <c r="USL9" s="1468"/>
      <c r="USM9" s="1468"/>
      <c r="USN9" s="1396"/>
      <c r="USO9" s="1462"/>
      <c r="USP9" s="1463"/>
      <c r="USQ9" s="1464"/>
      <c r="USR9" s="1396"/>
      <c r="USS9" s="1396"/>
      <c r="UST9" s="1396"/>
      <c r="USU9" s="1465"/>
      <c r="USV9" s="1465"/>
      <c r="USW9" s="1396"/>
      <c r="USX9" s="1465"/>
      <c r="USY9" s="1465"/>
      <c r="USZ9" s="1465"/>
      <c r="UTA9" s="1465"/>
      <c r="UTB9" s="1465"/>
      <c r="UTC9" s="1396"/>
      <c r="UTD9" s="1452"/>
      <c r="UTE9" s="1467"/>
      <c r="UTF9" s="1454"/>
      <c r="UTG9" s="1455"/>
      <c r="UTH9" s="1396"/>
      <c r="UTI9" s="1456"/>
      <c r="UTJ9" s="1457"/>
      <c r="UTK9" s="1458"/>
      <c r="UTL9" s="1455"/>
      <c r="UTM9" s="1459"/>
      <c r="UTN9" s="643"/>
      <c r="UTO9" s="1381"/>
      <c r="UTP9" s="591"/>
      <c r="UTQ9" s="1392"/>
      <c r="UTR9" s="943"/>
      <c r="UTS9" s="1242"/>
      <c r="UTT9" s="1241"/>
      <c r="UTU9" s="594"/>
      <c r="UTV9" s="1191"/>
      <c r="UTW9" s="643"/>
      <c r="UTX9" s="1460"/>
      <c r="UTY9" s="1396"/>
      <c r="UTZ9" s="1396"/>
      <c r="UUA9" s="1468"/>
      <c r="UUB9" s="1468"/>
      <c r="UUC9" s="1396"/>
      <c r="UUD9" s="1462"/>
      <c r="UUE9" s="1463"/>
      <c r="UUF9" s="1464"/>
      <c r="UUG9" s="1396"/>
      <c r="UUH9" s="1396"/>
      <c r="UUI9" s="1396"/>
      <c r="UUJ9" s="1465"/>
      <c r="UUK9" s="1465"/>
      <c r="UUL9" s="1396"/>
      <c r="UUM9" s="1465"/>
      <c r="UUN9" s="1465"/>
      <c r="UUO9" s="1465"/>
      <c r="UUP9" s="1465"/>
      <c r="UUQ9" s="1465"/>
      <c r="UUR9" s="1396"/>
      <c r="UUS9" s="1452"/>
      <c r="UUT9" s="1467"/>
      <c r="UUU9" s="1454"/>
      <c r="UUV9" s="1455"/>
      <c r="UUW9" s="1396"/>
      <c r="UUX9" s="1456"/>
      <c r="UUY9" s="1457"/>
      <c r="UUZ9" s="1458"/>
      <c r="UVA9" s="1455"/>
      <c r="UVB9" s="1459"/>
      <c r="UVC9" s="643"/>
      <c r="UVD9" s="1381"/>
      <c r="UVE9" s="591"/>
      <c r="UVF9" s="1392"/>
      <c r="UVG9" s="943"/>
      <c r="UVH9" s="1242"/>
      <c r="UVI9" s="1241"/>
      <c r="UVJ9" s="594"/>
      <c r="UVK9" s="1191"/>
      <c r="UVL9" s="643"/>
      <c r="UVM9" s="1460"/>
      <c r="UVN9" s="1396"/>
      <c r="UVO9" s="1396"/>
      <c r="UVP9" s="1468"/>
      <c r="UVQ9" s="1468"/>
      <c r="UVR9" s="1396"/>
      <c r="UVS9" s="1462"/>
      <c r="UVT9" s="1463"/>
      <c r="UVU9" s="1464"/>
      <c r="UVV9" s="1396"/>
      <c r="UVW9" s="1396"/>
      <c r="UVX9" s="1396"/>
      <c r="UVY9" s="1465"/>
      <c r="UVZ9" s="1465"/>
      <c r="UWA9" s="1396"/>
      <c r="UWB9" s="1465"/>
      <c r="UWC9" s="1465"/>
      <c r="UWD9" s="1465"/>
      <c r="UWE9" s="1465"/>
      <c r="UWF9" s="1465"/>
      <c r="UWG9" s="1396"/>
      <c r="UWH9" s="1452"/>
      <c r="UWI9" s="1467"/>
      <c r="UWJ9" s="1454"/>
      <c r="UWK9" s="1455"/>
      <c r="UWL9" s="1396"/>
      <c r="UWM9" s="1456"/>
      <c r="UWN9" s="1457"/>
      <c r="UWO9" s="1458"/>
      <c r="UWP9" s="1455"/>
      <c r="UWQ9" s="1459"/>
      <c r="UWR9" s="643"/>
      <c r="UWS9" s="1381"/>
      <c r="UWT9" s="591"/>
      <c r="UWU9" s="1392"/>
      <c r="UWV9" s="943"/>
      <c r="UWW9" s="1242"/>
      <c r="UWX9" s="1241"/>
      <c r="UWY9" s="594"/>
      <c r="UWZ9" s="1191"/>
      <c r="UXA9" s="643"/>
      <c r="UXB9" s="1460"/>
      <c r="UXC9" s="1396"/>
      <c r="UXD9" s="1396"/>
      <c r="UXE9" s="1468"/>
      <c r="UXF9" s="1468"/>
      <c r="UXG9" s="1396"/>
      <c r="UXH9" s="1462"/>
      <c r="UXI9" s="1463"/>
      <c r="UXJ9" s="1464"/>
      <c r="UXK9" s="1396"/>
      <c r="UXL9" s="1396"/>
      <c r="UXM9" s="1396"/>
      <c r="UXN9" s="1465"/>
      <c r="UXO9" s="1465"/>
      <c r="UXP9" s="1396"/>
      <c r="UXQ9" s="1465"/>
      <c r="UXR9" s="1465"/>
      <c r="UXS9" s="1465"/>
      <c r="UXT9" s="1465"/>
      <c r="UXU9" s="1465"/>
      <c r="UXV9" s="1396"/>
      <c r="UXW9" s="1452"/>
      <c r="UXX9" s="1467"/>
      <c r="UXY9" s="1454"/>
      <c r="UXZ9" s="1455"/>
      <c r="UYA9" s="1396"/>
      <c r="UYB9" s="1456"/>
      <c r="UYC9" s="1457"/>
      <c r="UYD9" s="1458"/>
      <c r="UYE9" s="1455"/>
      <c r="UYF9" s="1459"/>
      <c r="UYG9" s="643"/>
      <c r="UYH9" s="1381"/>
      <c r="UYI9" s="591"/>
      <c r="UYJ9" s="1392"/>
      <c r="UYK9" s="943"/>
      <c r="UYL9" s="1242"/>
      <c r="UYM9" s="1241"/>
      <c r="UYN9" s="594"/>
      <c r="UYO9" s="1191"/>
      <c r="UYP9" s="643"/>
      <c r="UYQ9" s="1460"/>
      <c r="UYR9" s="1396"/>
      <c r="UYS9" s="1396"/>
      <c r="UYT9" s="1468"/>
      <c r="UYU9" s="1468"/>
      <c r="UYV9" s="1396"/>
      <c r="UYW9" s="1462"/>
      <c r="UYX9" s="1463"/>
      <c r="UYY9" s="1464"/>
      <c r="UYZ9" s="1396"/>
      <c r="UZA9" s="1396"/>
      <c r="UZB9" s="1396"/>
      <c r="UZC9" s="1465"/>
      <c r="UZD9" s="1465"/>
      <c r="UZE9" s="1396"/>
      <c r="UZF9" s="1465"/>
      <c r="UZG9" s="1465"/>
      <c r="UZH9" s="1465"/>
      <c r="UZI9" s="1465"/>
      <c r="UZJ9" s="1465"/>
      <c r="UZK9" s="1396"/>
      <c r="UZL9" s="1452"/>
      <c r="UZM9" s="1467"/>
      <c r="UZN9" s="1454"/>
      <c r="UZO9" s="1455"/>
      <c r="UZP9" s="1396"/>
      <c r="UZQ9" s="1456"/>
      <c r="UZR9" s="1457"/>
      <c r="UZS9" s="1458"/>
      <c r="UZT9" s="1455"/>
      <c r="UZU9" s="1459"/>
      <c r="UZV9" s="643"/>
      <c r="UZW9" s="1381"/>
      <c r="UZX9" s="591"/>
      <c r="UZY9" s="1392"/>
      <c r="UZZ9" s="943"/>
      <c r="VAA9" s="1242"/>
      <c r="VAB9" s="1241"/>
      <c r="VAC9" s="594"/>
      <c r="VAD9" s="1191"/>
      <c r="VAE9" s="643"/>
      <c r="VAF9" s="1460"/>
      <c r="VAG9" s="1396"/>
      <c r="VAH9" s="1396"/>
      <c r="VAI9" s="1468"/>
      <c r="VAJ9" s="1468"/>
      <c r="VAK9" s="1396"/>
      <c r="VAL9" s="1462"/>
      <c r="VAM9" s="1463"/>
      <c r="VAN9" s="1464"/>
      <c r="VAO9" s="1396"/>
      <c r="VAP9" s="1396"/>
      <c r="VAQ9" s="1396"/>
      <c r="VAR9" s="1465"/>
      <c r="VAS9" s="1465"/>
      <c r="VAT9" s="1396"/>
      <c r="VAU9" s="1465"/>
      <c r="VAV9" s="1465"/>
      <c r="VAW9" s="1465"/>
      <c r="VAX9" s="1465"/>
      <c r="VAY9" s="1465"/>
      <c r="VAZ9" s="1396"/>
      <c r="VBA9" s="1452"/>
      <c r="VBB9" s="1467"/>
      <c r="VBC9" s="1454"/>
      <c r="VBD9" s="1455"/>
      <c r="VBE9" s="1396"/>
      <c r="VBF9" s="1456"/>
      <c r="VBG9" s="1457"/>
      <c r="VBH9" s="1458"/>
      <c r="VBI9" s="1455"/>
      <c r="VBJ9" s="1459"/>
      <c r="VBK9" s="643"/>
      <c r="VBL9" s="1381"/>
      <c r="VBM9" s="591"/>
      <c r="VBN9" s="1392"/>
      <c r="VBO9" s="943"/>
      <c r="VBP9" s="1242"/>
      <c r="VBQ9" s="1241"/>
      <c r="VBR9" s="594"/>
      <c r="VBS9" s="1191"/>
      <c r="VBT9" s="643"/>
      <c r="VBU9" s="1460"/>
      <c r="VBV9" s="1396"/>
      <c r="VBW9" s="1396"/>
      <c r="VBX9" s="1468"/>
      <c r="VBY9" s="1468"/>
      <c r="VBZ9" s="1396"/>
      <c r="VCA9" s="1462"/>
      <c r="VCB9" s="1463"/>
      <c r="VCC9" s="1464"/>
      <c r="VCD9" s="1396"/>
      <c r="VCE9" s="1396"/>
      <c r="VCF9" s="1396"/>
      <c r="VCG9" s="1465"/>
      <c r="VCH9" s="1465"/>
      <c r="VCI9" s="1396"/>
      <c r="VCJ9" s="1465"/>
      <c r="VCK9" s="1465"/>
      <c r="VCL9" s="1465"/>
      <c r="VCM9" s="1465"/>
      <c r="VCN9" s="1465"/>
      <c r="VCO9" s="1396"/>
      <c r="VCP9" s="1452"/>
      <c r="VCQ9" s="1467"/>
      <c r="VCR9" s="1454"/>
      <c r="VCS9" s="1455"/>
      <c r="VCT9" s="1396"/>
      <c r="VCU9" s="1456"/>
      <c r="VCV9" s="1457"/>
      <c r="VCW9" s="1458"/>
      <c r="VCX9" s="1455"/>
      <c r="VCY9" s="1459"/>
      <c r="VCZ9" s="643"/>
      <c r="VDA9" s="1381"/>
      <c r="VDB9" s="591"/>
      <c r="VDC9" s="1392"/>
      <c r="VDD9" s="943"/>
      <c r="VDE9" s="1242"/>
      <c r="VDF9" s="1241"/>
      <c r="VDG9" s="594"/>
      <c r="VDH9" s="1191"/>
      <c r="VDI9" s="643"/>
      <c r="VDJ9" s="1460"/>
      <c r="VDK9" s="1396"/>
      <c r="VDL9" s="1396"/>
      <c r="VDM9" s="1468"/>
      <c r="VDN9" s="1468"/>
      <c r="VDO9" s="1396"/>
      <c r="VDP9" s="1462"/>
      <c r="VDQ9" s="1463"/>
      <c r="VDR9" s="1464"/>
      <c r="VDS9" s="1396"/>
      <c r="VDT9" s="1396"/>
      <c r="VDU9" s="1396"/>
      <c r="VDV9" s="1465"/>
      <c r="VDW9" s="1465"/>
      <c r="VDX9" s="1396"/>
      <c r="VDY9" s="1465"/>
      <c r="VDZ9" s="1465"/>
      <c r="VEA9" s="1465"/>
      <c r="VEB9" s="1465"/>
      <c r="VEC9" s="1465"/>
      <c r="VED9" s="1396"/>
      <c r="VEE9" s="1452"/>
      <c r="VEF9" s="1467"/>
      <c r="VEG9" s="1454"/>
      <c r="VEH9" s="1455"/>
      <c r="VEI9" s="1396"/>
      <c r="VEJ9" s="1456"/>
      <c r="VEK9" s="1457"/>
      <c r="VEL9" s="1458"/>
      <c r="VEM9" s="1455"/>
      <c r="VEN9" s="1459"/>
      <c r="VEO9" s="643"/>
      <c r="VEP9" s="1381"/>
      <c r="VEQ9" s="591"/>
      <c r="VER9" s="1392"/>
      <c r="VES9" s="943"/>
      <c r="VET9" s="1242"/>
      <c r="VEU9" s="1241"/>
      <c r="VEV9" s="594"/>
      <c r="VEW9" s="1191"/>
      <c r="VEX9" s="643"/>
      <c r="VEY9" s="1460"/>
      <c r="VEZ9" s="1396"/>
      <c r="VFA9" s="1396"/>
      <c r="VFB9" s="1468"/>
      <c r="VFC9" s="1468"/>
      <c r="VFD9" s="1396"/>
      <c r="VFE9" s="1462"/>
      <c r="VFF9" s="1463"/>
      <c r="VFG9" s="1464"/>
      <c r="VFH9" s="1396"/>
      <c r="VFI9" s="1396"/>
      <c r="VFJ9" s="1396"/>
      <c r="VFK9" s="1465"/>
      <c r="VFL9" s="1465"/>
      <c r="VFM9" s="1396"/>
      <c r="VFN9" s="1465"/>
      <c r="VFO9" s="1465"/>
      <c r="VFP9" s="1465"/>
      <c r="VFQ9" s="1465"/>
      <c r="VFR9" s="1465"/>
      <c r="VFS9" s="1396"/>
      <c r="VFT9" s="1452"/>
      <c r="VFU9" s="1467"/>
      <c r="VFV9" s="1454"/>
      <c r="VFW9" s="1455"/>
      <c r="VFX9" s="1396"/>
      <c r="VFY9" s="1456"/>
      <c r="VFZ9" s="1457"/>
      <c r="VGA9" s="1458"/>
      <c r="VGB9" s="1455"/>
      <c r="VGC9" s="1459"/>
      <c r="VGD9" s="643"/>
      <c r="VGE9" s="1381"/>
      <c r="VGF9" s="591"/>
      <c r="VGG9" s="1392"/>
      <c r="VGH9" s="943"/>
      <c r="VGI9" s="1242"/>
      <c r="VGJ9" s="1241"/>
      <c r="VGK9" s="594"/>
      <c r="VGL9" s="1191"/>
      <c r="VGM9" s="643"/>
      <c r="VGN9" s="1460"/>
      <c r="VGO9" s="1396"/>
      <c r="VGP9" s="1396"/>
      <c r="VGQ9" s="1468"/>
      <c r="VGR9" s="1468"/>
      <c r="VGS9" s="1396"/>
      <c r="VGT9" s="1462"/>
      <c r="VGU9" s="1463"/>
      <c r="VGV9" s="1464"/>
      <c r="VGW9" s="1396"/>
      <c r="VGX9" s="1396"/>
      <c r="VGY9" s="1396"/>
      <c r="VGZ9" s="1465"/>
      <c r="VHA9" s="1465"/>
      <c r="VHB9" s="1396"/>
      <c r="VHC9" s="1465"/>
      <c r="VHD9" s="1465"/>
      <c r="VHE9" s="1465"/>
      <c r="VHF9" s="1465"/>
      <c r="VHG9" s="1465"/>
      <c r="VHH9" s="1396"/>
      <c r="VHI9" s="1452"/>
      <c r="VHJ9" s="1467"/>
      <c r="VHK9" s="1454"/>
      <c r="VHL9" s="1455"/>
      <c r="VHM9" s="1396"/>
      <c r="VHN9" s="1456"/>
      <c r="VHO9" s="1457"/>
      <c r="VHP9" s="1458"/>
      <c r="VHQ9" s="1455"/>
      <c r="VHR9" s="1459"/>
      <c r="VHS9" s="643"/>
      <c r="VHT9" s="1381"/>
      <c r="VHU9" s="591"/>
      <c r="VHV9" s="1392"/>
      <c r="VHW9" s="943"/>
      <c r="VHX9" s="1242"/>
      <c r="VHY9" s="1241"/>
      <c r="VHZ9" s="594"/>
      <c r="VIA9" s="1191"/>
      <c r="VIB9" s="643"/>
      <c r="VIC9" s="1460"/>
      <c r="VID9" s="1396"/>
      <c r="VIE9" s="1396"/>
      <c r="VIF9" s="1468"/>
      <c r="VIG9" s="1468"/>
      <c r="VIH9" s="1396"/>
      <c r="VII9" s="1462"/>
      <c r="VIJ9" s="1463"/>
      <c r="VIK9" s="1464"/>
      <c r="VIL9" s="1396"/>
      <c r="VIM9" s="1396"/>
      <c r="VIN9" s="1396"/>
      <c r="VIO9" s="1465"/>
      <c r="VIP9" s="1465"/>
      <c r="VIQ9" s="1396"/>
      <c r="VIR9" s="1465"/>
      <c r="VIS9" s="1465"/>
      <c r="VIT9" s="1465"/>
      <c r="VIU9" s="1465"/>
      <c r="VIV9" s="1465"/>
      <c r="VIW9" s="1396"/>
      <c r="VIX9" s="1452"/>
      <c r="VIY9" s="1467"/>
      <c r="VIZ9" s="1454"/>
      <c r="VJA9" s="1455"/>
      <c r="VJB9" s="1396"/>
      <c r="VJC9" s="1456"/>
      <c r="VJD9" s="1457"/>
      <c r="VJE9" s="1458"/>
      <c r="VJF9" s="1455"/>
      <c r="VJG9" s="1459"/>
      <c r="VJH9" s="643"/>
      <c r="VJI9" s="1381"/>
      <c r="VJJ9" s="591"/>
      <c r="VJK9" s="1392"/>
      <c r="VJL9" s="943"/>
      <c r="VJM9" s="1242"/>
      <c r="VJN9" s="1241"/>
      <c r="VJO9" s="594"/>
      <c r="VJP9" s="1191"/>
      <c r="VJQ9" s="643"/>
      <c r="VJR9" s="1460"/>
      <c r="VJS9" s="1396"/>
      <c r="VJT9" s="1396"/>
      <c r="VJU9" s="1468"/>
      <c r="VJV9" s="1468"/>
      <c r="VJW9" s="1396"/>
      <c r="VJX9" s="1462"/>
      <c r="VJY9" s="1463"/>
      <c r="VJZ9" s="1464"/>
      <c r="VKA9" s="1396"/>
      <c r="VKB9" s="1396"/>
      <c r="VKC9" s="1396"/>
      <c r="VKD9" s="1465"/>
      <c r="VKE9" s="1465"/>
      <c r="VKF9" s="1396"/>
      <c r="VKG9" s="1465"/>
      <c r="VKH9" s="1465"/>
      <c r="VKI9" s="1465"/>
      <c r="VKJ9" s="1465"/>
      <c r="VKK9" s="1465"/>
      <c r="VKL9" s="1396"/>
      <c r="VKM9" s="1452"/>
      <c r="VKN9" s="1467"/>
      <c r="VKO9" s="1454"/>
      <c r="VKP9" s="1455"/>
      <c r="VKQ9" s="1396"/>
      <c r="VKR9" s="1456"/>
      <c r="VKS9" s="1457"/>
      <c r="VKT9" s="1458"/>
      <c r="VKU9" s="1455"/>
      <c r="VKV9" s="1459"/>
      <c r="VKW9" s="643"/>
      <c r="VKX9" s="1381"/>
      <c r="VKY9" s="591"/>
      <c r="VKZ9" s="1392"/>
      <c r="VLA9" s="943"/>
      <c r="VLB9" s="1242"/>
      <c r="VLC9" s="1241"/>
      <c r="VLD9" s="594"/>
      <c r="VLE9" s="1191"/>
      <c r="VLF9" s="643"/>
      <c r="VLG9" s="1460"/>
      <c r="VLH9" s="1396"/>
      <c r="VLI9" s="1396"/>
      <c r="VLJ9" s="1468"/>
      <c r="VLK9" s="1468"/>
      <c r="VLL9" s="1396"/>
      <c r="VLM9" s="1462"/>
      <c r="VLN9" s="1463"/>
      <c r="VLO9" s="1464"/>
      <c r="VLP9" s="1396"/>
      <c r="VLQ9" s="1396"/>
      <c r="VLR9" s="1396"/>
      <c r="VLS9" s="1465"/>
      <c r="VLT9" s="1465"/>
      <c r="VLU9" s="1396"/>
      <c r="VLV9" s="1465"/>
      <c r="VLW9" s="1465"/>
      <c r="VLX9" s="1465"/>
      <c r="VLY9" s="1465"/>
      <c r="VLZ9" s="1465"/>
      <c r="VMA9" s="1396"/>
      <c r="VMB9" s="1452"/>
      <c r="VMC9" s="1467"/>
      <c r="VMD9" s="1454"/>
      <c r="VME9" s="1455"/>
      <c r="VMF9" s="1396"/>
      <c r="VMG9" s="1456"/>
      <c r="VMH9" s="1457"/>
      <c r="VMI9" s="1458"/>
      <c r="VMJ9" s="1455"/>
      <c r="VMK9" s="1459"/>
      <c r="VML9" s="643"/>
      <c r="VMM9" s="1381"/>
      <c r="VMN9" s="591"/>
      <c r="VMO9" s="1392"/>
      <c r="VMP9" s="943"/>
      <c r="VMQ9" s="1242"/>
      <c r="VMR9" s="1241"/>
      <c r="VMS9" s="594"/>
      <c r="VMT9" s="1191"/>
      <c r="VMU9" s="643"/>
      <c r="VMV9" s="1460"/>
      <c r="VMW9" s="1396"/>
      <c r="VMX9" s="1396"/>
      <c r="VMY9" s="1468"/>
      <c r="VMZ9" s="1468"/>
      <c r="VNA9" s="1396"/>
      <c r="VNB9" s="1462"/>
      <c r="VNC9" s="1463"/>
      <c r="VND9" s="1464"/>
      <c r="VNE9" s="1396"/>
      <c r="VNF9" s="1396"/>
      <c r="VNG9" s="1396"/>
      <c r="VNH9" s="1465"/>
      <c r="VNI9" s="1465"/>
      <c r="VNJ9" s="1396"/>
      <c r="VNK9" s="1465"/>
      <c r="VNL9" s="1465"/>
      <c r="VNM9" s="1465"/>
      <c r="VNN9" s="1465"/>
      <c r="VNO9" s="1465"/>
      <c r="VNP9" s="1396"/>
      <c r="VNQ9" s="1452"/>
      <c r="VNR9" s="1467"/>
      <c r="VNS9" s="1454"/>
      <c r="VNT9" s="1455"/>
      <c r="VNU9" s="1396"/>
      <c r="VNV9" s="1456"/>
      <c r="VNW9" s="1457"/>
      <c r="VNX9" s="1458"/>
      <c r="VNY9" s="1455"/>
      <c r="VNZ9" s="1459"/>
      <c r="VOA9" s="643"/>
      <c r="VOB9" s="1381"/>
      <c r="VOC9" s="591"/>
      <c r="VOD9" s="1392"/>
      <c r="VOE9" s="943"/>
      <c r="VOF9" s="1242"/>
      <c r="VOG9" s="1241"/>
      <c r="VOH9" s="594"/>
      <c r="VOI9" s="1191"/>
      <c r="VOJ9" s="643"/>
      <c r="VOK9" s="1460"/>
      <c r="VOL9" s="1396"/>
      <c r="VOM9" s="1396"/>
      <c r="VON9" s="1468"/>
      <c r="VOO9" s="1468"/>
      <c r="VOP9" s="1396"/>
      <c r="VOQ9" s="1462"/>
      <c r="VOR9" s="1463"/>
      <c r="VOS9" s="1464"/>
      <c r="VOT9" s="1396"/>
      <c r="VOU9" s="1396"/>
      <c r="VOV9" s="1396"/>
      <c r="VOW9" s="1465"/>
      <c r="VOX9" s="1465"/>
      <c r="VOY9" s="1396"/>
      <c r="VOZ9" s="1465"/>
      <c r="VPA9" s="1465"/>
      <c r="VPB9" s="1465"/>
      <c r="VPC9" s="1465"/>
      <c r="VPD9" s="1465"/>
      <c r="VPE9" s="1396"/>
      <c r="VPF9" s="1452"/>
      <c r="VPG9" s="1467"/>
      <c r="VPH9" s="1454"/>
      <c r="VPI9" s="1455"/>
      <c r="VPJ9" s="1396"/>
      <c r="VPK9" s="1456"/>
      <c r="VPL9" s="1457"/>
      <c r="VPM9" s="1458"/>
      <c r="VPN9" s="1455"/>
      <c r="VPO9" s="1459"/>
      <c r="VPP9" s="643"/>
      <c r="VPQ9" s="1381"/>
      <c r="VPR9" s="591"/>
      <c r="VPS9" s="1392"/>
      <c r="VPT9" s="943"/>
      <c r="VPU9" s="1242"/>
      <c r="VPV9" s="1241"/>
      <c r="VPW9" s="594"/>
      <c r="VPX9" s="1191"/>
      <c r="VPY9" s="643"/>
      <c r="VPZ9" s="1460"/>
      <c r="VQA9" s="1396"/>
      <c r="VQB9" s="1396"/>
      <c r="VQC9" s="1468"/>
      <c r="VQD9" s="1468"/>
      <c r="VQE9" s="1396"/>
      <c r="VQF9" s="1462"/>
      <c r="VQG9" s="1463"/>
      <c r="VQH9" s="1464"/>
      <c r="VQI9" s="1396"/>
      <c r="VQJ9" s="1396"/>
      <c r="VQK9" s="1396"/>
      <c r="VQL9" s="1465"/>
      <c r="VQM9" s="1465"/>
      <c r="VQN9" s="1396"/>
      <c r="VQO9" s="1465"/>
      <c r="VQP9" s="1465"/>
      <c r="VQQ9" s="1465"/>
      <c r="VQR9" s="1465"/>
      <c r="VQS9" s="1465"/>
      <c r="VQT9" s="1396"/>
      <c r="VQU9" s="1452"/>
      <c r="VQV9" s="1467"/>
      <c r="VQW9" s="1454"/>
      <c r="VQX9" s="1455"/>
      <c r="VQY9" s="1396"/>
      <c r="VQZ9" s="1456"/>
      <c r="VRA9" s="1457"/>
      <c r="VRB9" s="1458"/>
      <c r="VRC9" s="1455"/>
      <c r="VRD9" s="1459"/>
      <c r="VRE9" s="643"/>
      <c r="VRF9" s="1381"/>
      <c r="VRG9" s="591"/>
      <c r="VRH9" s="1392"/>
      <c r="VRI9" s="943"/>
      <c r="VRJ9" s="1242"/>
      <c r="VRK9" s="1241"/>
      <c r="VRL9" s="594"/>
      <c r="VRM9" s="1191"/>
      <c r="VRN9" s="643"/>
      <c r="VRO9" s="1460"/>
      <c r="VRP9" s="1396"/>
      <c r="VRQ9" s="1396"/>
      <c r="VRR9" s="1468"/>
      <c r="VRS9" s="1468"/>
      <c r="VRT9" s="1396"/>
      <c r="VRU9" s="1462"/>
      <c r="VRV9" s="1463"/>
      <c r="VRW9" s="1464"/>
      <c r="VRX9" s="1396"/>
      <c r="VRY9" s="1396"/>
      <c r="VRZ9" s="1396"/>
      <c r="VSA9" s="1465"/>
      <c r="VSB9" s="1465"/>
      <c r="VSC9" s="1396"/>
      <c r="VSD9" s="1465"/>
      <c r="VSE9" s="1465"/>
      <c r="VSF9" s="1465"/>
      <c r="VSG9" s="1465"/>
      <c r="VSH9" s="1465"/>
      <c r="VSI9" s="1396"/>
      <c r="VSJ9" s="1452"/>
      <c r="VSK9" s="1467"/>
      <c r="VSL9" s="1454"/>
      <c r="VSM9" s="1455"/>
      <c r="VSN9" s="1396"/>
      <c r="VSO9" s="1456"/>
      <c r="VSP9" s="1457"/>
      <c r="VSQ9" s="1458"/>
      <c r="VSR9" s="1455"/>
      <c r="VSS9" s="1459"/>
      <c r="VST9" s="643"/>
      <c r="VSU9" s="1381"/>
      <c r="VSV9" s="591"/>
      <c r="VSW9" s="1392"/>
      <c r="VSX9" s="943"/>
      <c r="VSY9" s="1242"/>
      <c r="VSZ9" s="1241"/>
      <c r="VTA9" s="594"/>
      <c r="VTB9" s="1191"/>
      <c r="VTC9" s="643"/>
      <c r="VTD9" s="1460"/>
      <c r="VTE9" s="1396"/>
      <c r="VTF9" s="1396"/>
      <c r="VTG9" s="1468"/>
      <c r="VTH9" s="1468"/>
      <c r="VTI9" s="1396"/>
      <c r="VTJ9" s="1462"/>
      <c r="VTK9" s="1463"/>
      <c r="VTL9" s="1464"/>
      <c r="VTM9" s="1396"/>
      <c r="VTN9" s="1396"/>
      <c r="VTO9" s="1396"/>
      <c r="VTP9" s="1465"/>
      <c r="VTQ9" s="1465"/>
      <c r="VTR9" s="1396"/>
      <c r="VTS9" s="1465"/>
      <c r="VTT9" s="1465"/>
      <c r="VTU9" s="1465"/>
      <c r="VTV9" s="1465"/>
      <c r="VTW9" s="1465"/>
      <c r="VTX9" s="1396"/>
      <c r="VTY9" s="1452"/>
      <c r="VTZ9" s="1467"/>
      <c r="VUA9" s="1454"/>
      <c r="VUB9" s="1455"/>
      <c r="VUC9" s="1396"/>
      <c r="VUD9" s="1456"/>
      <c r="VUE9" s="1457"/>
      <c r="VUF9" s="1458"/>
      <c r="VUG9" s="1455"/>
      <c r="VUH9" s="1459"/>
      <c r="VUI9" s="643"/>
      <c r="VUJ9" s="1381"/>
      <c r="VUK9" s="591"/>
      <c r="VUL9" s="1392"/>
      <c r="VUM9" s="943"/>
      <c r="VUN9" s="1242"/>
      <c r="VUO9" s="1241"/>
      <c r="VUP9" s="594"/>
      <c r="VUQ9" s="1191"/>
      <c r="VUR9" s="643"/>
      <c r="VUS9" s="1460"/>
      <c r="VUT9" s="1396"/>
      <c r="VUU9" s="1396"/>
      <c r="VUV9" s="1468"/>
      <c r="VUW9" s="1468"/>
      <c r="VUX9" s="1396"/>
      <c r="VUY9" s="1462"/>
      <c r="VUZ9" s="1463"/>
      <c r="VVA9" s="1464"/>
      <c r="VVB9" s="1396"/>
      <c r="VVC9" s="1396"/>
      <c r="VVD9" s="1396"/>
      <c r="VVE9" s="1465"/>
      <c r="VVF9" s="1465"/>
      <c r="VVG9" s="1396"/>
      <c r="VVH9" s="1465"/>
      <c r="VVI9" s="1465"/>
      <c r="VVJ9" s="1465"/>
      <c r="VVK9" s="1465"/>
      <c r="VVL9" s="1465"/>
      <c r="VVM9" s="1396"/>
      <c r="VVN9" s="1452"/>
      <c r="VVO9" s="1467"/>
      <c r="VVP9" s="1454"/>
      <c r="VVQ9" s="1455"/>
      <c r="VVR9" s="1396"/>
      <c r="VVS9" s="1456"/>
      <c r="VVT9" s="1457"/>
      <c r="VVU9" s="1458"/>
      <c r="VVV9" s="1455"/>
      <c r="VVW9" s="1459"/>
      <c r="VVX9" s="643"/>
      <c r="VVY9" s="1381"/>
      <c r="VVZ9" s="591"/>
      <c r="VWA9" s="1392"/>
      <c r="VWB9" s="943"/>
      <c r="VWC9" s="1242"/>
      <c r="VWD9" s="1241"/>
      <c r="VWE9" s="594"/>
      <c r="VWF9" s="1191"/>
      <c r="VWG9" s="643"/>
      <c r="VWH9" s="1460"/>
      <c r="VWI9" s="1396"/>
      <c r="VWJ9" s="1396"/>
      <c r="VWK9" s="1468"/>
      <c r="VWL9" s="1468"/>
      <c r="VWM9" s="1396"/>
      <c r="VWN9" s="1462"/>
      <c r="VWO9" s="1463"/>
      <c r="VWP9" s="1464"/>
      <c r="VWQ9" s="1396"/>
      <c r="VWR9" s="1396"/>
      <c r="VWS9" s="1396"/>
      <c r="VWT9" s="1465"/>
      <c r="VWU9" s="1465"/>
      <c r="VWV9" s="1396"/>
      <c r="VWW9" s="1465"/>
      <c r="VWX9" s="1465"/>
      <c r="VWY9" s="1465"/>
      <c r="VWZ9" s="1465"/>
      <c r="VXA9" s="1465"/>
      <c r="VXB9" s="1396"/>
      <c r="VXC9" s="1452"/>
      <c r="VXD9" s="1467"/>
      <c r="VXE9" s="1454"/>
      <c r="VXF9" s="1455"/>
      <c r="VXG9" s="1396"/>
      <c r="VXH9" s="1456"/>
      <c r="VXI9" s="1457"/>
      <c r="VXJ9" s="1458"/>
      <c r="VXK9" s="1455"/>
      <c r="VXL9" s="1459"/>
      <c r="VXM9" s="643"/>
      <c r="VXN9" s="1381"/>
      <c r="VXO9" s="591"/>
      <c r="VXP9" s="1392"/>
      <c r="VXQ9" s="943"/>
      <c r="VXR9" s="1242"/>
      <c r="VXS9" s="1241"/>
      <c r="VXT9" s="594"/>
      <c r="VXU9" s="1191"/>
      <c r="VXV9" s="643"/>
      <c r="VXW9" s="1460"/>
      <c r="VXX9" s="1396"/>
      <c r="VXY9" s="1396"/>
      <c r="VXZ9" s="1468"/>
      <c r="VYA9" s="1468"/>
      <c r="VYB9" s="1396"/>
      <c r="VYC9" s="1462"/>
      <c r="VYD9" s="1463"/>
      <c r="VYE9" s="1464"/>
      <c r="VYF9" s="1396"/>
      <c r="VYG9" s="1396"/>
      <c r="VYH9" s="1396"/>
      <c r="VYI9" s="1465"/>
      <c r="VYJ9" s="1465"/>
      <c r="VYK9" s="1396"/>
      <c r="VYL9" s="1465"/>
      <c r="VYM9" s="1465"/>
      <c r="VYN9" s="1465"/>
      <c r="VYO9" s="1465"/>
      <c r="VYP9" s="1465"/>
      <c r="VYQ9" s="1396"/>
      <c r="VYR9" s="1452"/>
      <c r="VYS9" s="1467"/>
      <c r="VYT9" s="1454"/>
      <c r="VYU9" s="1455"/>
      <c r="VYV9" s="1396"/>
      <c r="VYW9" s="1456"/>
      <c r="VYX9" s="1457"/>
      <c r="VYY9" s="1458"/>
      <c r="VYZ9" s="1455"/>
      <c r="VZA9" s="1459"/>
      <c r="VZB9" s="643"/>
      <c r="VZC9" s="1381"/>
      <c r="VZD9" s="591"/>
      <c r="VZE9" s="1392"/>
      <c r="VZF9" s="943"/>
      <c r="VZG9" s="1242"/>
      <c r="VZH9" s="1241"/>
      <c r="VZI9" s="594"/>
      <c r="VZJ9" s="1191"/>
      <c r="VZK9" s="643"/>
      <c r="VZL9" s="1460"/>
      <c r="VZM9" s="1396"/>
      <c r="VZN9" s="1396"/>
      <c r="VZO9" s="1468"/>
      <c r="VZP9" s="1468"/>
      <c r="VZQ9" s="1396"/>
      <c r="VZR9" s="1462"/>
      <c r="VZS9" s="1463"/>
      <c r="VZT9" s="1464"/>
      <c r="VZU9" s="1396"/>
      <c r="VZV9" s="1396"/>
      <c r="VZW9" s="1396"/>
      <c r="VZX9" s="1465"/>
      <c r="VZY9" s="1465"/>
      <c r="VZZ9" s="1396"/>
      <c r="WAA9" s="1465"/>
      <c r="WAB9" s="1465"/>
      <c r="WAC9" s="1465"/>
      <c r="WAD9" s="1465"/>
      <c r="WAE9" s="1465"/>
      <c r="WAF9" s="1396"/>
      <c r="WAG9" s="1452"/>
      <c r="WAH9" s="1467"/>
      <c r="WAI9" s="1454"/>
      <c r="WAJ9" s="1455"/>
      <c r="WAK9" s="1396"/>
      <c r="WAL9" s="1456"/>
      <c r="WAM9" s="1457"/>
      <c r="WAN9" s="1458"/>
      <c r="WAO9" s="1455"/>
      <c r="WAP9" s="1459"/>
      <c r="WAQ9" s="643"/>
      <c r="WAR9" s="1381"/>
      <c r="WAS9" s="591"/>
      <c r="WAT9" s="1392"/>
      <c r="WAU9" s="943"/>
      <c r="WAV9" s="1242"/>
      <c r="WAW9" s="1241"/>
      <c r="WAX9" s="594"/>
      <c r="WAY9" s="1191"/>
      <c r="WAZ9" s="643"/>
      <c r="WBA9" s="1460"/>
      <c r="WBB9" s="1396"/>
      <c r="WBC9" s="1396"/>
      <c r="WBD9" s="1468"/>
      <c r="WBE9" s="1468"/>
      <c r="WBF9" s="1396"/>
      <c r="WBG9" s="1462"/>
      <c r="WBH9" s="1463"/>
      <c r="WBI9" s="1464"/>
      <c r="WBJ9" s="1396"/>
      <c r="WBK9" s="1396"/>
      <c r="WBL9" s="1396"/>
      <c r="WBM9" s="1465"/>
      <c r="WBN9" s="1465"/>
      <c r="WBO9" s="1396"/>
      <c r="WBP9" s="1465"/>
      <c r="WBQ9" s="1465"/>
      <c r="WBR9" s="1465"/>
      <c r="WBS9" s="1465"/>
      <c r="WBT9" s="1465"/>
      <c r="WBU9" s="1396"/>
      <c r="WBV9" s="1452"/>
      <c r="WBW9" s="1467"/>
      <c r="WBX9" s="1454"/>
      <c r="WBY9" s="1455"/>
      <c r="WBZ9" s="1396"/>
      <c r="WCA9" s="1456"/>
      <c r="WCB9" s="1457"/>
      <c r="WCC9" s="1458"/>
      <c r="WCD9" s="1455"/>
      <c r="WCE9" s="1459"/>
      <c r="WCF9" s="643"/>
      <c r="WCG9" s="1381"/>
      <c r="WCH9" s="591"/>
      <c r="WCI9" s="1392"/>
      <c r="WCJ9" s="943"/>
      <c r="WCK9" s="1242"/>
      <c r="WCL9" s="1241"/>
      <c r="WCM9" s="594"/>
      <c r="WCN9" s="1191"/>
      <c r="WCO9" s="643"/>
      <c r="WCP9" s="1460"/>
      <c r="WCQ9" s="1396"/>
      <c r="WCR9" s="1396"/>
      <c r="WCS9" s="1468"/>
      <c r="WCT9" s="1468"/>
      <c r="WCU9" s="1396"/>
      <c r="WCV9" s="1462"/>
      <c r="WCW9" s="1463"/>
      <c r="WCX9" s="1464"/>
      <c r="WCY9" s="1396"/>
      <c r="WCZ9" s="1396"/>
      <c r="WDA9" s="1396"/>
      <c r="WDB9" s="1465"/>
      <c r="WDC9" s="1465"/>
      <c r="WDD9" s="1396"/>
      <c r="WDE9" s="1465"/>
      <c r="WDF9" s="1465"/>
      <c r="WDG9" s="1465"/>
      <c r="WDH9" s="1465"/>
      <c r="WDI9" s="1465"/>
      <c r="WDJ9" s="1396"/>
      <c r="WDK9" s="1452"/>
      <c r="WDL9" s="1467"/>
      <c r="WDM9" s="1454"/>
      <c r="WDN9" s="1455"/>
      <c r="WDO9" s="1396"/>
      <c r="WDP9" s="1456"/>
      <c r="WDQ9" s="1457"/>
      <c r="WDR9" s="1458"/>
      <c r="WDS9" s="1455"/>
      <c r="WDT9" s="1459"/>
      <c r="WDU9" s="643"/>
      <c r="WDV9" s="1381"/>
      <c r="WDW9" s="591"/>
      <c r="WDX9" s="1392"/>
      <c r="WDY9" s="943"/>
      <c r="WDZ9" s="1242"/>
      <c r="WEA9" s="1241"/>
      <c r="WEB9" s="594"/>
      <c r="WEC9" s="1191"/>
      <c r="WED9" s="643"/>
      <c r="WEE9" s="1460"/>
      <c r="WEF9" s="1396"/>
      <c r="WEG9" s="1396"/>
      <c r="WEH9" s="1468"/>
      <c r="WEI9" s="1468"/>
      <c r="WEJ9" s="1396"/>
      <c r="WEK9" s="1462"/>
      <c r="WEL9" s="1463"/>
      <c r="WEM9" s="1464"/>
      <c r="WEN9" s="1396"/>
      <c r="WEO9" s="1396"/>
      <c r="WEP9" s="1396"/>
      <c r="WEQ9" s="1465"/>
      <c r="WER9" s="1465"/>
      <c r="WES9" s="1396"/>
      <c r="WET9" s="1465"/>
      <c r="WEU9" s="1465"/>
      <c r="WEV9" s="1465"/>
      <c r="WEW9" s="1465"/>
      <c r="WEX9" s="1465"/>
      <c r="WEY9" s="1396"/>
      <c r="WEZ9" s="1452"/>
      <c r="WFA9" s="1467"/>
      <c r="WFB9" s="1454"/>
      <c r="WFC9" s="1455"/>
      <c r="WFD9" s="1396"/>
      <c r="WFE9" s="1456"/>
      <c r="WFF9" s="1457"/>
      <c r="WFG9" s="1458"/>
      <c r="WFH9" s="1455"/>
      <c r="WFI9" s="1459"/>
      <c r="WFJ9" s="643"/>
      <c r="WFK9" s="1381"/>
      <c r="WFL9" s="591"/>
      <c r="WFM9" s="1392"/>
      <c r="WFN9" s="943"/>
      <c r="WFO9" s="1242"/>
      <c r="WFP9" s="1241"/>
      <c r="WFQ9" s="594"/>
      <c r="WFR9" s="1191"/>
      <c r="WFS9" s="643"/>
      <c r="WFT9" s="1460"/>
      <c r="WFU9" s="1396"/>
      <c r="WFV9" s="1396"/>
      <c r="WFW9" s="1468"/>
      <c r="WFX9" s="1468"/>
      <c r="WFY9" s="1396"/>
      <c r="WFZ9" s="1462"/>
      <c r="WGA9" s="1463"/>
      <c r="WGB9" s="1464"/>
      <c r="WGC9" s="1396"/>
      <c r="WGD9" s="1396"/>
      <c r="WGE9" s="1396"/>
      <c r="WGF9" s="1465"/>
      <c r="WGG9" s="1465"/>
      <c r="WGH9" s="1396"/>
      <c r="WGI9" s="1465"/>
      <c r="WGJ9" s="1465"/>
      <c r="WGK9" s="1465"/>
      <c r="WGL9" s="1465"/>
      <c r="WGM9" s="1465"/>
      <c r="WGN9" s="1396"/>
      <c r="WGO9" s="1452"/>
      <c r="WGP9" s="1467"/>
      <c r="WGQ9" s="1454"/>
      <c r="WGR9" s="1455"/>
      <c r="WGS9" s="1396"/>
      <c r="WGT9" s="1456"/>
      <c r="WGU9" s="1457"/>
      <c r="WGV9" s="1458"/>
      <c r="WGW9" s="1455"/>
      <c r="WGX9" s="1459"/>
      <c r="WGY9" s="643"/>
      <c r="WGZ9" s="1381"/>
      <c r="WHA9" s="591"/>
      <c r="WHB9" s="1392"/>
      <c r="WHC9" s="943"/>
      <c r="WHD9" s="1242"/>
      <c r="WHE9" s="1241"/>
      <c r="WHF9" s="594"/>
      <c r="WHG9" s="1191"/>
      <c r="WHH9" s="643"/>
      <c r="WHI9" s="1460"/>
      <c r="WHJ9" s="1396"/>
      <c r="WHK9" s="1396"/>
      <c r="WHL9" s="1468"/>
      <c r="WHM9" s="1468"/>
      <c r="WHN9" s="1396"/>
      <c r="WHO9" s="1462"/>
      <c r="WHP9" s="1463"/>
      <c r="WHQ9" s="1464"/>
      <c r="WHR9" s="1396"/>
      <c r="WHS9" s="1396"/>
      <c r="WHT9" s="1396"/>
      <c r="WHU9" s="1465"/>
      <c r="WHV9" s="1465"/>
      <c r="WHW9" s="1396"/>
      <c r="WHX9" s="1465"/>
      <c r="WHY9" s="1465"/>
      <c r="WHZ9" s="1465"/>
      <c r="WIA9" s="1465"/>
      <c r="WIB9" s="1465"/>
      <c r="WIC9" s="1396"/>
      <c r="WID9" s="1452"/>
      <c r="WIE9" s="1467"/>
      <c r="WIF9" s="1454"/>
      <c r="WIG9" s="1455"/>
      <c r="WIH9" s="1396"/>
      <c r="WII9" s="1456"/>
      <c r="WIJ9" s="1457"/>
      <c r="WIK9" s="1458"/>
      <c r="WIL9" s="1455"/>
      <c r="WIM9" s="1459"/>
      <c r="WIN9" s="643"/>
      <c r="WIO9" s="1381"/>
      <c r="WIP9" s="591"/>
      <c r="WIQ9" s="1392"/>
      <c r="WIR9" s="943"/>
      <c r="WIS9" s="1242"/>
      <c r="WIT9" s="1241"/>
      <c r="WIU9" s="594"/>
      <c r="WIV9" s="1191"/>
      <c r="WIW9" s="643"/>
      <c r="WIX9" s="1460"/>
      <c r="WIY9" s="1396"/>
      <c r="WIZ9" s="1396"/>
      <c r="WJA9" s="1468"/>
      <c r="WJB9" s="1468"/>
      <c r="WJC9" s="1396"/>
      <c r="WJD9" s="1462"/>
      <c r="WJE9" s="1463"/>
      <c r="WJF9" s="1464"/>
      <c r="WJG9" s="1396"/>
      <c r="WJH9" s="1396"/>
      <c r="WJI9" s="1396"/>
      <c r="WJJ9" s="1465"/>
      <c r="WJK9" s="1465"/>
      <c r="WJL9" s="1396"/>
      <c r="WJM9" s="1465"/>
      <c r="WJN9" s="1465"/>
      <c r="WJO9" s="1465"/>
      <c r="WJP9" s="1465"/>
      <c r="WJQ9" s="1465"/>
      <c r="WJR9" s="1396"/>
      <c r="WJS9" s="1452"/>
      <c r="WJT9" s="1467"/>
      <c r="WJU9" s="1454"/>
      <c r="WJV9" s="1455"/>
      <c r="WJW9" s="1396"/>
      <c r="WJX9" s="1456"/>
      <c r="WJY9" s="1457"/>
      <c r="WJZ9" s="1458"/>
      <c r="WKA9" s="1455"/>
      <c r="WKB9" s="1459"/>
      <c r="WKC9" s="643"/>
      <c r="WKD9" s="1381"/>
      <c r="WKE9" s="591"/>
      <c r="WKF9" s="1392"/>
      <c r="WKG9" s="943"/>
      <c r="WKH9" s="1242"/>
      <c r="WKI9" s="1241"/>
      <c r="WKJ9" s="594"/>
      <c r="WKK9" s="1191"/>
      <c r="WKL9" s="643"/>
      <c r="WKM9" s="1460"/>
      <c r="WKN9" s="1396"/>
      <c r="WKO9" s="1396"/>
      <c r="WKP9" s="1468"/>
      <c r="WKQ9" s="1468"/>
      <c r="WKR9" s="1396"/>
      <c r="WKS9" s="1462"/>
      <c r="WKT9" s="1463"/>
      <c r="WKU9" s="1464"/>
      <c r="WKV9" s="1396"/>
      <c r="WKW9" s="1396"/>
      <c r="WKX9" s="1396"/>
      <c r="WKY9" s="1465"/>
      <c r="WKZ9" s="1465"/>
      <c r="WLA9" s="1396"/>
      <c r="WLB9" s="1465"/>
      <c r="WLC9" s="1465"/>
      <c r="WLD9" s="1465"/>
      <c r="WLE9" s="1465"/>
      <c r="WLF9" s="1465"/>
      <c r="WLG9" s="1396"/>
      <c r="WLH9" s="1452"/>
      <c r="WLI9" s="1467"/>
      <c r="WLJ9" s="1454"/>
      <c r="WLK9" s="1455"/>
      <c r="WLL9" s="1396"/>
      <c r="WLM9" s="1456"/>
      <c r="WLN9" s="1457"/>
      <c r="WLO9" s="1458"/>
      <c r="WLP9" s="1455"/>
      <c r="WLQ9" s="1459"/>
      <c r="WLR9" s="643"/>
      <c r="WLS9" s="1381"/>
      <c r="WLT9" s="591"/>
      <c r="WLU9" s="1392"/>
      <c r="WLV9" s="943"/>
      <c r="WLW9" s="1242"/>
      <c r="WLX9" s="1241"/>
      <c r="WLY9" s="594"/>
      <c r="WLZ9" s="1191"/>
      <c r="WMA9" s="643"/>
      <c r="WMB9" s="1460"/>
      <c r="WMC9" s="1396"/>
      <c r="WMD9" s="1396"/>
      <c r="WME9" s="1468"/>
      <c r="WMF9" s="1468"/>
      <c r="WMG9" s="1396"/>
      <c r="WMH9" s="1462"/>
      <c r="WMI9" s="1463"/>
      <c r="WMJ9" s="1464"/>
      <c r="WMK9" s="1396"/>
      <c r="WML9" s="1396"/>
      <c r="WMM9" s="1396"/>
      <c r="WMN9" s="1465"/>
      <c r="WMO9" s="1465"/>
      <c r="WMP9" s="1396"/>
      <c r="WMQ9" s="1465"/>
      <c r="WMR9" s="1465"/>
      <c r="WMS9" s="1465"/>
      <c r="WMT9" s="1465"/>
      <c r="WMU9" s="1465"/>
      <c r="WMV9" s="1396"/>
      <c r="WMW9" s="1452"/>
      <c r="WMX9" s="1467"/>
      <c r="WMY9" s="1454"/>
      <c r="WMZ9" s="1455"/>
      <c r="WNA9" s="1396"/>
      <c r="WNB9" s="1456"/>
      <c r="WNC9" s="1457"/>
      <c r="WND9" s="1458"/>
      <c r="WNE9" s="1455"/>
      <c r="WNF9" s="1459"/>
      <c r="WNG9" s="643"/>
      <c r="WNH9" s="1381"/>
      <c r="WNI9" s="591"/>
      <c r="WNJ9" s="1392"/>
      <c r="WNK9" s="943"/>
      <c r="WNL9" s="1242"/>
      <c r="WNM9" s="1241"/>
      <c r="WNN9" s="594"/>
      <c r="WNO9" s="1191"/>
      <c r="WNP9" s="643"/>
      <c r="WNQ9" s="1460"/>
      <c r="WNR9" s="1396"/>
      <c r="WNS9" s="1396"/>
      <c r="WNT9" s="1468"/>
      <c r="WNU9" s="1468"/>
      <c r="WNV9" s="1396"/>
      <c r="WNW9" s="1462"/>
      <c r="WNX9" s="1463"/>
      <c r="WNY9" s="1464"/>
      <c r="WNZ9" s="1396"/>
      <c r="WOA9" s="1396"/>
      <c r="WOB9" s="1396"/>
      <c r="WOC9" s="1465"/>
      <c r="WOD9" s="1465"/>
      <c r="WOE9" s="1396"/>
      <c r="WOF9" s="1465"/>
      <c r="WOG9" s="1465"/>
      <c r="WOH9" s="1465"/>
      <c r="WOI9" s="1465"/>
      <c r="WOJ9" s="1465"/>
      <c r="WOK9" s="1396"/>
      <c r="WOL9" s="1452"/>
      <c r="WOM9" s="1467"/>
      <c r="WON9" s="1454"/>
      <c r="WOO9" s="1455"/>
      <c r="WOP9" s="1396"/>
      <c r="WOQ9" s="1456"/>
      <c r="WOR9" s="1457"/>
      <c r="WOS9" s="1458"/>
      <c r="WOT9" s="1455"/>
      <c r="WOU9" s="1459"/>
      <c r="WOV9" s="643"/>
      <c r="WOW9" s="1381"/>
      <c r="WOX9" s="591"/>
      <c r="WOY9" s="1392"/>
      <c r="WOZ9" s="943"/>
      <c r="WPA9" s="1242"/>
      <c r="WPB9" s="1241"/>
      <c r="WPC9" s="594"/>
      <c r="WPD9" s="1191"/>
      <c r="WPE9" s="643"/>
      <c r="WPF9" s="1460"/>
      <c r="WPG9" s="1396"/>
      <c r="WPH9" s="1396"/>
      <c r="WPI9" s="1468"/>
      <c r="WPJ9" s="1468"/>
      <c r="WPK9" s="1396"/>
      <c r="WPL9" s="1462"/>
      <c r="WPM9" s="1463"/>
      <c r="WPN9" s="1464"/>
      <c r="WPO9" s="1396"/>
      <c r="WPP9" s="1396"/>
      <c r="WPQ9" s="1396"/>
      <c r="WPR9" s="1465"/>
      <c r="WPS9" s="1465"/>
      <c r="WPT9" s="1396"/>
      <c r="WPU9" s="1465"/>
      <c r="WPV9" s="1465"/>
      <c r="WPW9" s="1465"/>
      <c r="WPX9" s="1465"/>
      <c r="WPY9" s="1465"/>
      <c r="WPZ9" s="1396"/>
      <c r="WQA9" s="1452"/>
      <c r="WQB9" s="1467"/>
      <c r="WQC9" s="1454"/>
      <c r="WQD9" s="1455"/>
      <c r="WQE9" s="1396"/>
      <c r="WQF9" s="1456"/>
      <c r="WQG9" s="1457"/>
      <c r="WQH9" s="1458"/>
      <c r="WQI9" s="1455"/>
      <c r="WQJ9" s="1459"/>
      <c r="WQK9" s="643"/>
      <c r="WQL9" s="1381"/>
      <c r="WQM9" s="591"/>
      <c r="WQN9" s="1392"/>
      <c r="WQO9" s="943"/>
      <c r="WQP9" s="1242"/>
      <c r="WQQ9" s="1241"/>
      <c r="WQR9" s="594"/>
      <c r="WQS9" s="1191"/>
      <c r="WQT9" s="643"/>
      <c r="WQU9" s="1460"/>
      <c r="WQV9" s="1396"/>
      <c r="WQW9" s="1396"/>
      <c r="WQX9" s="1468"/>
      <c r="WQY9" s="1468"/>
      <c r="WQZ9" s="1396"/>
      <c r="WRA9" s="1462"/>
      <c r="WRB9" s="1463"/>
      <c r="WRC9" s="1464"/>
      <c r="WRD9" s="1396"/>
      <c r="WRE9" s="1396"/>
      <c r="WRF9" s="1396"/>
      <c r="WRG9" s="1465"/>
      <c r="WRH9" s="1465"/>
      <c r="WRI9" s="1396"/>
      <c r="WRJ9" s="1465"/>
      <c r="WRK9" s="1465"/>
      <c r="WRL9" s="1465"/>
      <c r="WRM9" s="1465"/>
      <c r="WRN9" s="1465"/>
      <c r="WRO9" s="1396"/>
      <c r="WRP9" s="1452"/>
      <c r="WRQ9" s="1467"/>
      <c r="WRR9" s="1454"/>
      <c r="WRS9" s="1455"/>
      <c r="WRT9" s="1396"/>
      <c r="WRU9" s="1456"/>
      <c r="WRV9" s="1457"/>
      <c r="WRW9" s="1458"/>
      <c r="WRX9" s="1455"/>
      <c r="WRY9" s="1459"/>
      <c r="WRZ9" s="643"/>
      <c r="WSA9" s="1381"/>
      <c r="WSB9" s="591"/>
      <c r="WSC9" s="1392"/>
      <c r="WSD9" s="943"/>
      <c r="WSE9" s="1242"/>
      <c r="WSF9" s="1241"/>
      <c r="WSG9" s="594"/>
      <c r="WSH9" s="1191"/>
      <c r="WSI9" s="643"/>
      <c r="WSJ9" s="1460"/>
      <c r="WSK9" s="1396"/>
      <c r="WSL9" s="1396"/>
      <c r="WSM9" s="1468"/>
      <c r="WSN9" s="1468"/>
      <c r="WSO9" s="1396"/>
      <c r="WSP9" s="1462"/>
      <c r="WSQ9" s="1463"/>
      <c r="WSR9" s="1464"/>
      <c r="WSS9" s="1396"/>
      <c r="WST9" s="1396"/>
      <c r="WSU9" s="1396"/>
      <c r="WSV9" s="1465"/>
      <c r="WSW9" s="1465"/>
      <c r="WSX9" s="1396"/>
      <c r="WSY9" s="1465"/>
      <c r="WSZ9" s="1465"/>
      <c r="WTA9" s="1465"/>
      <c r="WTB9" s="1465"/>
      <c r="WTC9" s="1465"/>
      <c r="WTD9" s="1396"/>
      <c r="WTE9" s="1452"/>
      <c r="WTF9" s="1467"/>
      <c r="WTG9" s="1454"/>
      <c r="WTH9" s="1455"/>
      <c r="WTI9" s="1396"/>
      <c r="WTJ9" s="1456"/>
      <c r="WTK9" s="1457"/>
      <c r="WTL9" s="1458"/>
      <c r="WTM9" s="1455"/>
      <c r="WTN9" s="1459"/>
      <c r="WTO9" s="643"/>
      <c r="WTP9" s="1381"/>
      <c r="WTQ9" s="591"/>
      <c r="WTR9" s="1392"/>
      <c r="WTS9" s="943"/>
      <c r="WTT9" s="1242"/>
      <c r="WTU9" s="1241"/>
      <c r="WTV9" s="594"/>
      <c r="WTW9" s="1191"/>
      <c r="WTX9" s="643"/>
      <c r="WTY9" s="1460"/>
      <c r="WTZ9" s="1396"/>
      <c r="WUA9" s="1396"/>
      <c r="WUB9" s="1468"/>
      <c r="WUC9" s="1468"/>
      <c r="WUD9" s="1396"/>
      <c r="WUE9" s="1462"/>
      <c r="WUF9" s="1463"/>
      <c r="WUG9" s="1464"/>
      <c r="WUH9" s="1396"/>
      <c r="WUI9" s="1396"/>
      <c r="WUJ9" s="1396"/>
      <c r="WUK9" s="1465"/>
      <c r="WUL9" s="1465"/>
      <c r="WUM9" s="1396"/>
      <c r="WUN9" s="1465"/>
      <c r="WUO9" s="1465"/>
      <c r="WUP9" s="1465"/>
      <c r="WUQ9" s="1465"/>
      <c r="WUR9" s="1465"/>
      <c r="WUS9" s="1396"/>
      <c r="WUT9" s="1452"/>
      <c r="WUU9" s="1467"/>
      <c r="WUV9" s="1454"/>
      <c r="WUW9" s="1455"/>
      <c r="WUX9" s="1396"/>
      <c r="WUY9" s="1456"/>
      <c r="WUZ9" s="1457"/>
      <c r="WVA9" s="1458"/>
      <c r="WVB9" s="1455"/>
      <c r="WVC9" s="1459"/>
      <c r="WVD9" s="643"/>
      <c r="WVE9" s="1381"/>
      <c r="WVF9" s="591"/>
      <c r="WVG9" s="1392"/>
      <c r="WVH9" s="943"/>
      <c r="WVI9" s="1242"/>
      <c r="WVJ9" s="1241"/>
      <c r="WVK9" s="594"/>
      <c r="WVL9" s="1191"/>
      <c r="WVM9" s="643"/>
      <c r="WVN9" s="1460"/>
      <c r="WVO9" s="1396"/>
      <c r="WVP9" s="1396"/>
      <c r="WVQ9" s="1468"/>
      <c r="WVR9" s="1468"/>
      <c r="WVS9" s="1396"/>
      <c r="WVT9" s="1462"/>
      <c r="WVU9" s="1463"/>
      <c r="WVV9" s="1464"/>
      <c r="WVW9" s="1396"/>
      <c r="WVX9" s="1396"/>
      <c r="WVY9" s="1396"/>
      <c r="WVZ9" s="1465"/>
      <c r="WWA9" s="1465"/>
      <c r="WWB9" s="1396"/>
      <c r="WWC9" s="1465"/>
      <c r="WWD9" s="1465"/>
      <c r="WWE9" s="1465"/>
      <c r="WWF9" s="1465"/>
      <c r="WWG9" s="1465"/>
      <c r="WWH9" s="1396"/>
      <c r="WWI9" s="1452"/>
      <c r="WWJ9" s="1467"/>
      <c r="WWK9" s="1454"/>
      <c r="WWL9" s="1455"/>
      <c r="WWM9" s="1396"/>
      <c r="WWN9" s="1456"/>
      <c r="WWO9" s="1457"/>
      <c r="WWP9" s="1458"/>
      <c r="WWQ9" s="1455"/>
      <c r="WWR9" s="1459"/>
      <c r="WWS9" s="643"/>
      <c r="WWT9" s="1381"/>
      <c r="WWU9" s="591"/>
      <c r="WWV9" s="1392"/>
      <c r="WWW9" s="943"/>
      <c r="WWX9" s="1242"/>
      <c r="WWY9" s="1241"/>
      <c r="WWZ9" s="594"/>
      <c r="WXA9" s="1191"/>
      <c r="WXB9" s="643"/>
      <c r="WXC9" s="1460"/>
      <c r="WXD9" s="1396"/>
      <c r="WXE9" s="1396"/>
      <c r="WXF9" s="1468"/>
      <c r="WXG9" s="1468"/>
      <c r="WXH9" s="1396"/>
      <c r="WXI9" s="1462"/>
      <c r="WXJ9" s="1463"/>
      <c r="WXK9" s="1464"/>
      <c r="WXL9" s="1396"/>
      <c r="WXM9" s="1396"/>
      <c r="WXN9" s="1396"/>
      <c r="WXO9" s="1465"/>
      <c r="WXP9" s="1465"/>
      <c r="WXQ9" s="1396"/>
      <c r="WXR9" s="1465"/>
      <c r="WXS9" s="1465"/>
      <c r="WXT9" s="1465"/>
      <c r="WXU9" s="1465"/>
      <c r="WXV9" s="1465"/>
      <c r="WXW9" s="1396"/>
      <c r="WXX9" s="1452"/>
      <c r="WXY9" s="1467"/>
      <c r="WXZ9" s="1454"/>
      <c r="WYA9" s="1455"/>
      <c r="WYB9" s="1396"/>
      <c r="WYC9" s="1456"/>
      <c r="WYD9" s="1457"/>
      <c r="WYE9" s="1458"/>
      <c r="WYF9" s="1455"/>
      <c r="WYG9" s="1459"/>
      <c r="WYH9" s="643"/>
      <c r="WYI9" s="1381"/>
      <c r="WYJ9" s="591"/>
      <c r="WYK9" s="1392"/>
      <c r="WYL9" s="943"/>
      <c r="WYM9" s="1242"/>
      <c r="WYN9" s="1241"/>
      <c r="WYO9" s="594"/>
      <c r="WYP9" s="1191"/>
      <c r="WYQ9" s="643"/>
      <c r="WYR9" s="1460"/>
      <c r="WYS9" s="1396"/>
      <c r="WYT9" s="1396"/>
      <c r="WYU9" s="1468"/>
      <c r="WYV9" s="1468"/>
      <c r="WYW9" s="1396"/>
      <c r="WYX9" s="1462"/>
      <c r="WYY9" s="1463"/>
      <c r="WYZ9" s="1464"/>
      <c r="WZA9" s="1396"/>
      <c r="WZB9" s="1396"/>
      <c r="WZC9" s="1396"/>
      <c r="WZD9" s="1465"/>
      <c r="WZE9" s="1465"/>
      <c r="WZF9" s="1396"/>
      <c r="WZG9" s="1465"/>
      <c r="WZH9" s="1465"/>
      <c r="WZI9" s="1465"/>
      <c r="WZJ9" s="1465"/>
      <c r="WZK9" s="1465"/>
      <c r="WZL9" s="1396"/>
      <c r="WZM9" s="1452"/>
      <c r="WZN9" s="1467"/>
      <c r="WZO9" s="1454"/>
      <c r="WZP9" s="1455"/>
      <c r="WZQ9" s="1396"/>
      <c r="WZR9" s="1456"/>
      <c r="WZS9" s="1457"/>
      <c r="WZT9" s="1458"/>
      <c r="WZU9" s="1455"/>
      <c r="WZV9" s="1459"/>
      <c r="WZW9" s="643"/>
      <c r="WZX9" s="1381"/>
      <c r="WZY9" s="591"/>
      <c r="WZZ9" s="1392"/>
      <c r="XAA9" s="943"/>
      <c r="XAB9" s="1242"/>
      <c r="XAC9" s="1241"/>
      <c r="XAD9" s="594"/>
      <c r="XAE9" s="1191"/>
      <c r="XAF9" s="643"/>
      <c r="XAG9" s="1460"/>
      <c r="XAH9" s="1396"/>
      <c r="XAI9" s="1396"/>
      <c r="XAJ9" s="1468"/>
      <c r="XAK9" s="1468"/>
      <c r="XAL9" s="1396"/>
      <c r="XAM9" s="1462"/>
      <c r="XAN9" s="1463"/>
      <c r="XAO9" s="1464"/>
      <c r="XAP9" s="1396"/>
      <c r="XAQ9" s="1396"/>
      <c r="XAR9" s="1396"/>
      <c r="XAS9" s="1465"/>
      <c r="XAT9" s="1465"/>
      <c r="XAU9" s="1396"/>
      <c r="XAV9" s="1465"/>
      <c r="XAW9" s="1465"/>
      <c r="XAX9" s="1465"/>
      <c r="XAY9" s="1465"/>
      <c r="XAZ9" s="1465"/>
      <c r="XBA9" s="1396"/>
      <c r="XBB9" s="1452"/>
      <c r="XBC9" s="1467"/>
      <c r="XBD9" s="1454"/>
      <c r="XBE9" s="1455"/>
      <c r="XBF9" s="1396"/>
      <c r="XBG9" s="1456"/>
      <c r="XBH9" s="1457"/>
      <c r="XBI9" s="1458"/>
      <c r="XBJ9" s="1455"/>
      <c r="XBK9" s="1459"/>
      <c r="XBL9" s="643"/>
      <c r="XBM9" s="1381"/>
      <c r="XBN9" s="591"/>
      <c r="XBO9" s="1392"/>
      <c r="XBP9" s="943"/>
      <c r="XBQ9" s="1242"/>
      <c r="XBR9" s="1241"/>
      <c r="XBS9" s="594"/>
      <c r="XBT9" s="1191"/>
      <c r="XBU9" s="643"/>
      <c r="XBV9" s="1460"/>
      <c r="XBW9" s="1396"/>
      <c r="XBX9" s="1396"/>
      <c r="XBY9" s="1468"/>
      <c r="XBZ9" s="1468"/>
      <c r="XCA9" s="1396"/>
      <c r="XCB9" s="1462"/>
      <c r="XCC9" s="1463"/>
      <c r="XCD9" s="1464"/>
      <c r="XCE9" s="1396"/>
      <c r="XCF9" s="1396"/>
      <c r="XCG9" s="1396"/>
      <c r="XCH9" s="1465"/>
      <c r="XCI9" s="1465"/>
      <c r="XCJ9" s="1396"/>
      <c r="XCK9" s="1465"/>
      <c r="XCL9" s="1465"/>
      <c r="XCM9" s="1465"/>
      <c r="XCN9" s="1465"/>
      <c r="XCO9" s="1465"/>
      <c r="XCP9" s="1396"/>
      <c r="XCQ9" s="1452"/>
      <c r="XCR9" s="1467"/>
      <c r="XCS9" s="1454"/>
      <c r="XCT9" s="1455"/>
      <c r="XCU9" s="1396"/>
      <c r="XCV9" s="1456"/>
      <c r="XCW9" s="1457"/>
      <c r="XCX9" s="1458"/>
      <c r="XCY9" s="1455"/>
      <c r="XCZ9" s="1459"/>
      <c r="XDA9" s="643"/>
      <c r="XDB9" s="1381"/>
      <c r="XDC9" s="591"/>
      <c r="XDD9" s="1392"/>
      <c r="XDE9" s="943"/>
      <c r="XDF9" s="1242"/>
      <c r="XDG9" s="1241"/>
      <c r="XDH9" s="594"/>
      <c r="XDI9" s="1191"/>
      <c r="XDJ9" s="643"/>
      <c r="XDK9" s="1460"/>
      <c r="XDL9" s="1396"/>
      <c r="XDM9" s="1396"/>
      <c r="XDN9" s="1468"/>
      <c r="XDO9" s="1468"/>
      <c r="XDP9" s="1396"/>
      <c r="XDQ9" s="1462"/>
      <c r="XDR9" s="1463"/>
      <c r="XDS9" s="1464"/>
      <c r="XDT9" s="1396"/>
      <c r="XDU9" s="1396"/>
      <c r="XDV9" s="1396"/>
      <c r="XDW9" s="1465"/>
      <c r="XDX9" s="1465"/>
      <c r="XDY9" s="1396"/>
      <c r="XDZ9" s="1465"/>
      <c r="XEA9" s="1465"/>
      <c r="XEB9" s="1465"/>
      <c r="XEC9" s="1465"/>
      <c r="XED9" s="1465"/>
      <c r="XEE9" s="1396"/>
      <c r="XEF9" s="1452"/>
      <c r="XEG9" s="1467"/>
      <c r="XEH9" s="1454"/>
      <c r="XEI9" s="1455"/>
      <c r="XEJ9" s="1396"/>
      <c r="XEK9" s="1456"/>
      <c r="XEL9" s="1457"/>
      <c r="XEM9" s="1458"/>
      <c r="XEN9" s="1455"/>
      <c r="XEO9" s="1459"/>
      <c r="XEP9" s="643"/>
      <c r="XEQ9" s="1381"/>
      <c r="XER9" s="591"/>
      <c r="XES9" s="1392"/>
      <c r="XET9" s="943"/>
      <c r="XEU9" s="1242"/>
      <c r="XEV9" s="1241"/>
      <c r="XEW9" s="594"/>
      <c r="XEX9" s="1191"/>
      <c r="XEY9" s="643"/>
      <c r="XEZ9" s="1460"/>
      <c r="XFA9" s="1396"/>
      <c r="XFB9" s="1396"/>
      <c r="XFC9" s="1468"/>
      <c r="XFD9" s="1468"/>
    </row>
    <row r="10" spans="1:16384" s="1382" customFormat="1" ht="20.25" customHeight="1" x14ac:dyDescent="0.25">
      <c r="A10" s="1823"/>
      <c r="B10" s="1824"/>
      <c r="C10" s="1825"/>
      <c r="D10" s="1826"/>
      <c r="E10" s="1827"/>
      <c r="F10" s="1828"/>
      <c r="G10" s="1829"/>
      <c r="H10" s="1830"/>
      <c r="I10" s="1826"/>
      <c r="J10" s="1831"/>
      <c r="K10" s="2000"/>
      <c r="L10" s="2610"/>
      <c r="M10" s="2610"/>
      <c r="N10" s="1951"/>
      <c r="O10" s="1951"/>
      <c r="P10" s="2221"/>
      <c r="Q10" s="2000"/>
      <c r="R10" s="2001"/>
      <c r="S10" s="2001"/>
      <c r="T10" s="1946"/>
      <c r="U10" s="1669"/>
      <c r="V10" s="1827"/>
      <c r="W10" s="1827"/>
      <c r="X10" s="1834"/>
      <c r="Y10" s="1834"/>
      <c r="Z10" s="1827"/>
      <c r="AA10" s="1835"/>
      <c r="AB10" s="1836"/>
      <c r="AC10" s="1837"/>
      <c r="AD10" s="1827"/>
      <c r="AE10" s="1827"/>
      <c r="AF10" s="1827"/>
      <c r="AG10" s="1838"/>
      <c r="AH10" s="1838"/>
      <c r="AI10" s="1839"/>
      <c r="AJ10" s="1838"/>
      <c r="AK10" s="1838"/>
      <c r="AL10" s="1838"/>
      <c r="AM10" s="1838"/>
      <c r="AN10" s="1838"/>
      <c r="AO10" s="1827"/>
      <c r="AP10" s="1823"/>
      <c r="AQ10" s="1840"/>
      <c r="AR10" s="1825"/>
      <c r="AS10" s="1826"/>
      <c r="AT10" s="1827"/>
      <c r="AU10" s="1828"/>
      <c r="AV10" s="1829"/>
      <c r="AW10" s="1830"/>
      <c r="AX10" s="1826"/>
      <c r="AY10" s="1831"/>
      <c r="AZ10" s="1667"/>
      <c r="BA10" s="1832"/>
      <c r="BB10" s="1665"/>
      <c r="BC10" s="1841"/>
      <c r="BD10" s="1448"/>
      <c r="BE10" s="1666"/>
      <c r="BF10" s="1667"/>
      <c r="BG10" s="1668"/>
      <c r="BH10" s="1668"/>
      <c r="BI10" s="1667"/>
      <c r="BJ10" s="1833"/>
      <c r="BK10" s="1827"/>
      <c r="BL10" s="1827"/>
      <c r="BM10" s="1842"/>
      <c r="BN10" s="1842"/>
      <c r="BO10" s="1827"/>
      <c r="BP10" s="1835"/>
      <c r="BQ10" s="1836"/>
      <c r="BR10" s="1837"/>
      <c r="BS10" s="1827"/>
      <c r="BT10" s="1827"/>
      <c r="BU10" s="1827"/>
      <c r="BV10" s="1838"/>
      <c r="BW10" s="1838"/>
      <c r="BX10" s="1827"/>
      <c r="BY10" s="1838"/>
      <c r="BZ10" s="1838"/>
      <c r="CA10" s="1838"/>
      <c r="CB10" s="1838"/>
      <c r="CC10" s="1838"/>
      <c r="CD10" s="1827"/>
      <c r="CE10" s="1823"/>
      <c r="CF10" s="1840"/>
      <c r="CG10" s="1825"/>
      <c r="CH10" s="1826"/>
      <c r="CI10" s="1827"/>
      <c r="CJ10" s="1828"/>
      <c r="CK10" s="1829"/>
      <c r="CL10" s="1830"/>
      <c r="CM10" s="1826"/>
      <c r="CN10" s="1831"/>
      <c r="CO10" s="1667"/>
      <c r="CP10" s="1832"/>
      <c r="CQ10" s="1665"/>
      <c r="CR10" s="1841"/>
      <c r="CS10" s="1448"/>
      <c r="CT10" s="1666"/>
      <c r="CU10" s="1667"/>
      <c r="CV10" s="1668"/>
      <c r="CW10" s="1668"/>
      <c r="CX10" s="1667"/>
      <c r="CY10" s="1833"/>
      <c r="CZ10" s="1827"/>
      <c r="DA10" s="1827"/>
      <c r="DB10" s="1842"/>
      <c r="DC10" s="1842"/>
      <c r="DD10" s="1827"/>
      <c r="DE10" s="1835"/>
      <c r="DF10" s="1836"/>
      <c r="DG10" s="1837"/>
      <c r="DH10" s="1827"/>
      <c r="DI10" s="1827"/>
      <c r="DJ10" s="1827"/>
      <c r="DK10" s="1838"/>
      <c r="DL10" s="1838"/>
      <c r="DM10" s="1827"/>
      <c r="DN10" s="1838"/>
      <c r="DO10" s="1838"/>
      <c r="DP10" s="1838"/>
      <c r="DQ10" s="1838"/>
      <c r="DR10" s="1838"/>
      <c r="DS10" s="1827"/>
      <c r="DT10" s="1823"/>
      <c r="DU10" s="1840"/>
      <c r="DV10" s="1825"/>
      <c r="DW10" s="1826"/>
      <c r="DX10" s="1827"/>
      <c r="DY10" s="1828"/>
      <c r="DZ10" s="1829"/>
      <c r="EA10" s="1830"/>
      <c r="EB10" s="1826"/>
      <c r="EC10" s="1831"/>
      <c r="ED10" s="1667"/>
      <c r="EE10" s="1832"/>
      <c r="EF10" s="1665"/>
      <c r="EG10" s="1841"/>
      <c r="EH10" s="1448"/>
      <c r="EI10" s="1666"/>
      <c r="EJ10" s="1667"/>
      <c r="EK10" s="1668"/>
      <c r="EL10" s="1668"/>
      <c r="EM10" s="1667"/>
      <c r="EN10" s="1833"/>
      <c r="EO10" s="1827"/>
      <c r="EP10" s="1827"/>
      <c r="EQ10" s="1842"/>
      <c r="ER10" s="1842"/>
      <c r="ES10" s="1827"/>
      <c r="ET10" s="1835"/>
      <c r="EU10" s="1836"/>
      <c r="EV10" s="1837"/>
      <c r="EW10" s="1827"/>
      <c r="EX10" s="1827"/>
      <c r="EY10" s="1827"/>
      <c r="EZ10" s="1838"/>
      <c r="FA10" s="1838"/>
      <c r="FB10" s="1827"/>
      <c r="FC10" s="1838"/>
      <c r="FD10" s="1838"/>
      <c r="FE10" s="1838"/>
      <c r="FF10" s="1838"/>
      <c r="FG10" s="1838"/>
      <c r="FH10" s="1827"/>
      <c r="FI10" s="1823"/>
      <c r="FJ10" s="1840"/>
      <c r="FK10" s="1825"/>
      <c r="FL10" s="1826"/>
      <c r="FM10" s="1827"/>
      <c r="FN10" s="1828"/>
      <c r="FO10" s="1829"/>
      <c r="FP10" s="1830"/>
      <c r="FQ10" s="1826"/>
      <c r="FR10" s="1831"/>
      <c r="FS10" s="1667"/>
      <c r="FT10" s="1832"/>
      <c r="FU10" s="1665"/>
      <c r="FV10" s="1841"/>
      <c r="FW10" s="1448"/>
      <c r="FX10" s="1666"/>
      <c r="FY10" s="1667"/>
      <c r="FZ10" s="1668"/>
      <c r="GA10" s="1668"/>
      <c r="GB10" s="1667"/>
      <c r="GC10" s="1833"/>
      <c r="GD10" s="1827"/>
      <c r="GE10" s="1827"/>
      <c r="GF10" s="1842"/>
      <c r="GG10" s="1842"/>
      <c r="GH10" s="1827"/>
      <c r="GI10" s="1835"/>
      <c r="GJ10" s="1836"/>
      <c r="GK10" s="1837"/>
      <c r="GL10" s="1827"/>
      <c r="GM10" s="1827"/>
      <c r="GN10" s="1827"/>
      <c r="GO10" s="1838"/>
      <c r="GP10" s="1838"/>
      <c r="GQ10" s="1827"/>
      <c r="GR10" s="1838"/>
      <c r="GS10" s="1838"/>
      <c r="GT10" s="1838"/>
      <c r="GU10" s="1838"/>
      <c r="GV10" s="1838"/>
      <c r="GW10" s="1827"/>
      <c r="GX10" s="1823"/>
      <c r="GY10" s="1840"/>
      <c r="GZ10" s="1825"/>
      <c r="HA10" s="1826"/>
      <c r="HB10" s="1827"/>
      <c r="HC10" s="1828"/>
      <c r="HD10" s="1829"/>
      <c r="HE10" s="1830"/>
      <c r="HF10" s="1826"/>
      <c r="HG10" s="1831"/>
      <c r="HH10" s="1667"/>
      <c r="HI10" s="1832"/>
      <c r="HJ10" s="1665"/>
      <c r="HK10" s="1841"/>
      <c r="HL10" s="1448"/>
      <c r="HM10" s="1666"/>
      <c r="HN10" s="1667"/>
      <c r="HO10" s="1668"/>
      <c r="HP10" s="1668"/>
      <c r="HQ10" s="1667"/>
      <c r="HR10" s="1833"/>
      <c r="HS10" s="1827"/>
      <c r="HT10" s="1827"/>
      <c r="HU10" s="1842"/>
      <c r="HV10" s="1842"/>
      <c r="HW10" s="1827"/>
      <c r="HX10" s="1835"/>
      <c r="HY10" s="1836"/>
      <c r="HZ10" s="1837"/>
      <c r="IA10" s="1827"/>
      <c r="IB10" s="1827"/>
      <c r="IC10" s="1827"/>
      <c r="ID10" s="1838"/>
      <c r="IE10" s="1838"/>
      <c r="IF10" s="1827"/>
      <c r="IG10" s="1838"/>
      <c r="IH10" s="1838"/>
      <c r="II10" s="1838"/>
      <c r="IJ10" s="1838"/>
      <c r="IK10" s="1838"/>
      <c r="IL10" s="1827"/>
      <c r="IM10" s="1823"/>
      <c r="IN10" s="1840"/>
      <c r="IO10" s="1825"/>
      <c r="IP10" s="1826"/>
      <c r="IQ10" s="1827"/>
      <c r="IR10" s="1828"/>
      <c r="IS10" s="1829"/>
      <c r="IT10" s="1830"/>
      <c r="IU10" s="1826"/>
      <c r="IV10" s="1831"/>
      <c r="IW10" s="1667"/>
      <c r="IX10" s="1832"/>
      <c r="IY10" s="1665"/>
      <c r="IZ10" s="1841"/>
      <c r="JA10" s="1448"/>
      <c r="JB10" s="1666"/>
      <c r="JC10" s="1667"/>
      <c r="JD10" s="1668"/>
      <c r="JE10" s="1668"/>
      <c r="JF10" s="1667"/>
      <c r="JG10" s="1833"/>
      <c r="JH10" s="1827"/>
      <c r="JI10" s="1827"/>
      <c r="JJ10" s="1842"/>
      <c r="JK10" s="1842"/>
      <c r="JL10" s="1827"/>
      <c r="JM10" s="1835"/>
      <c r="JN10" s="1836"/>
      <c r="JO10" s="1837"/>
      <c r="JP10" s="1827"/>
      <c r="JQ10" s="1827"/>
      <c r="JR10" s="1827"/>
      <c r="JS10" s="1838"/>
      <c r="JT10" s="1838"/>
      <c r="JU10" s="1827"/>
      <c r="JV10" s="1838"/>
      <c r="JW10" s="1838"/>
      <c r="JX10" s="1838"/>
      <c r="JY10" s="1838"/>
      <c r="JZ10" s="1838"/>
      <c r="KA10" s="1827"/>
      <c r="KB10" s="1823"/>
      <c r="KC10" s="1840"/>
      <c r="KD10" s="1825"/>
      <c r="KE10" s="1826"/>
      <c r="KF10" s="1827"/>
      <c r="KG10" s="1828"/>
      <c r="KH10" s="1829"/>
      <c r="KI10" s="1830"/>
      <c r="KJ10" s="1826"/>
      <c r="KK10" s="1831"/>
      <c r="KL10" s="1667"/>
      <c r="KM10" s="1832"/>
      <c r="KN10" s="1665"/>
      <c r="KO10" s="1841"/>
      <c r="KP10" s="1448"/>
      <c r="KQ10" s="1666"/>
      <c r="KR10" s="1667"/>
      <c r="KS10" s="1668"/>
      <c r="KT10" s="1668"/>
      <c r="KU10" s="1667"/>
      <c r="KV10" s="1833"/>
      <c r="KW10" s="1827"/>
      <c r="KX10" s="1827"/>
      <c r="KY10" s="1842"/>
      <c r="KZ10" s="1842"/>
      <c r="LA10" s="1827"/>
      <c r="LB10" s="1835"/>
      <c r="LC10" s="1836"/>
      <c r="LD10" s="1837"/>
      <c r="LE10" s="1827"/>
      <c r="LF10" s="1827"/>
      <c r="LG10" s="1827"/>
      <c r="LH10" s="1838"/>
      <c r="LI10" s="1838"/>
      <c r="LJ10" s="1827"/>
      <c r="LK10" s="1838"/>
      <c r="LL10" s="1838"/>
      <c r="LM10" s="1838"/>
      <c r="LN10" s="1838"/>
      <c r="LO10" s="1838"/>
      <c r="LP10" s="1827"/>
      <c r="LQ10" s="1823"/>
      <c r="LR10" s="1840"/>
      <c r="LS10" s="1825"/>
      <c r="LT10" s="1826"/>
      <c r="LU10" s="1827"/>
      <c r="LV10" s="1828"/>
      <c r="LW10" s="1829"/>
      <c r="LX10" s="1830"/>
      <c r="LY10" s="1826"/>
      <c r="LZ10" s="1831"/>
      <c r="MA10" s="1667"/>
      <c r="MB10" s="1832"/>
      <c r="MC10" s="1665"/>
      <c r="MD10" s="1841"/>
      <c r="ME10" s="1448"/>
      <c r="MF10" s="1666"/>
      <c r="MG10" s="1667"/>
      <c r="MH10" s="1668"/>
      <c r="MI10" s="1668"/>
      <c r="MJ10" s="1667"/>
      <c r="MK10" s="1833"/>
      <c r="ML10" s="1827"/>
      <c r="MM10" s="1827"/>
      <c r="MN10" s="1842"/>
      <c r="MO10" s="1842"/>
      <c r="MP10" s="1827"/>
      <c r="MQ10" s="1835"/>
      <c r="MR10" s="1836"/>
      <c r="MS10" s="1837"/>
      <c r="MT10" s="1827"/>
      <c r="MU10" s="1827"/>
      <c r="MV10" s="1827"/>
      <c r="MW10" s="1838"/>
      <c r="MX10" s="1838"/>
      <c r="MY10" s="1827"/>
      <c r="MZ10" s="1838"/>
      <c r="NA10" s="1838"/>
      <c r="NB10" s="1838"/>
      <c r="NC10" s="1838"/>
      <c r="ND10" s="1838"/>
      <c r="NE10" s="1827"/>
      <c r="NF10" s="1823"/>
      <c r="NG10" s="1840"/>
      <c r="NH10" s="1825"/>
      <c r="NI10" s="1826"/>
      <c r="NJ10" s="1827"/>
      <c r="NK10" s="1828"/>
      <c r="NL10" s="1829"/>
      <c r="NM10" s="1830"/>
      <c r="NN10" s="1826"/>
      <c r="NO10" s="1831"/>
      <c r="NP10" s="1667"/>
      <c r="NQ10" s="1832"/>
      <c r="NR10" s="1665"/>
      <c r="NS10" s="1841"/>
      <c r="NT10" s="1448"/>
      <c r="NU10" s="1666"/>
      <c r="NV10" s="1667"/>
      <c r="NW10" s="1668"/>
      <c r="NX10" s="1668"/>
      <c r="NY10" s="1667"/>
      <c r="NZ10" s="1833"/>
      <c r="OA10" s="1827"/>
      <c r="OB10" s="1827"/>
      <c r="OC10" s="1842"/>
      <c r="OD10" s="1842"/>
      <c r="OE10" s="1827"/>
      <c r="OF10" s="1835"/>
      <c r="OG10" s="1836"/>
      <c r="OH10" s="1837"/>
      <c r="OI10" s="1827"/>
      <c r="OJ10" s="1827"/>
      <c r="OK10" s="1827"/>
      <c r="OL10" s="1838"/>
      <c r="OM10" s="1838"/>
      <c r="ON10" s="1827"/>
      <c r="OO10" s="1838"/>
      <c r="OP10" s="1838"/>
      <c r="OQ10" s="1838"/>
      <c r="OR10" s="1838"/>
      <c r="OS10" s="1838"/>
      <c r="OT10" s="1827"/>
      <c r="OU10" s="1823"/>
      <c r="OV10" s="1840"/>
      <c r="OW10" s="1825"/>
      <c r="OX10" s="1826"/>
      <c r="OY10" s="1827"/>
      <c r="OZ10" s="1828"/>
      <c r="PA10" s="1829"/>
      <c r="PB10" s="1830"/>
      <c r="PC10" s="1826"/>
      <c r="PD10" s="1831"/>
      <c r="PE10" s="1667"/>
      <c r="PF10" s="1832"/>
      <c r="PG10" s="1665"/>
      <c r="PH10" s="1841"/>
      <c r="PI10" s="1448"/>
      <c r="PJ10" s="1666"/>
      <c r="PK10" s="1667"/>
      <c r="PL10" s="1668"/>
      <c r="PM10" s="1668"/>
      <c r="PN10" s="1667"/>
      <c r="PO10" s="1833"/>
      <c r="PP10" s="1827"/>
      <c r="PQ10" s="1827"/>
      <c r="PR10" s="1842"/>
      <c r="PS10" s="1842"/>
      <c r="PT10" s="1827"/>
      <c r="PU10" s="1835"/>
      <c r="PV10" s="1836"/>
      <c r="PW10" s="1837"/>
      <c r="PX10" s="1827"/>
      <c r="PY10" s="1827"/>
      <c r="PZ10" s="1827"/>
      <c r="QA10" s="1838"/>
      <c r="QB10" s="1838"/>
      <c r="QC10" s="1827"/>
      <c r="QD10" s="1838"/>
      <c r="QE10" s="1838"/>
      <c r="QF10" s="1838"/>
      <c r="QG10" s="1838"/>
      <c r="QH10" s="1838"/>
      <c r="QI10" s="1827"/>
      <c r="QJ10" s="1823"/>
      <c r="QK10" s="1840"/>
      <c r="QL10" s="1825"/>
      <c r="QM10" s="1826"/>
      <c r="QN10" s="1827"/>
      <c r="QO10" s="1828"/>
      <c r="QP10" s="1829"/>
      <c r="QQ10" s="1830"/>
      <c r="QR10" s="1826"/>
      <c r="QS10" s="1831"/>
      <c r="QT10" s="1667"/>
      <c r="QU10" s="1832"/>
      <c r="QV10" s="1665"/>
      <c r="QW10" s="1841"/>
      <c r="QX10" s="1448"/>
      <c r="QY10" s="1666"/>
      <c r="QZ10" s="1667"/>
      <c r="RA10" s="1668"/>
      <c r="RB10" s="1668"/>
      <c r="RC10" s="1667"/>
      <c r="RD10" s="1833"/>
      <c r="RE10" s="1827"/>
      <c r="RF10" s="1827"/>
      <c r="RG10" s="1842"/>
      <c r="RH10" s="1842"/>
      <c r="RI10" s="1827"/>
      <c r="RJ10" s="1835"/>
      <c r="RK10" s="1836"/>
      <c r="RL10" s="1837"/>
      <c r="RM10" s="1827"/>
      <c r="RN10" s="1827"/>
      <c r="RO10" s="1827"/>
      <c r="RP10" s="1838"/>
      <c r="RQ10" s="1838"/>
      <c r="RR10" s="1827"/>
      <c r="RS10" s="1838"/>
      <c r="RT10" s="1838"/>
      <c r="RU10" s="1838"/>
      <c r="RV10" s="1838"/>
      <c r="RW10" s="1838"/>
      <c r="RX10" s="1827"/>
      <c r="RY10" s="1823"/>
      <c r="RZ10" s="1840"/>
      <c r="SA10" s="1825"/>
      <c r="SB10" s="1826"/>
      <c r="SC10" s="1827"/>
      <c r="SD10" s="1828"/>
      <c r="SE10" s="1829"/>
      <c r="SF10" s="1830"/>
      <c r="SG10" s="1826"/>
      <c r="SH10" s="1831"/>
      <c r="SI10" s="1667"/>
      <c r="SJ10" s="1832"/>
      <c r="SK10" s="1665"/>
      <c r="SL10" s="1841"/>
      <c r="SM10" s="1448"/>
      <c r="SN10" s="1666"/>
      <c r="SO10" s="1667"/>
      <c r="SP10" s="1668"/>
      <c r="SQ10" s="1668"/>
      <c r="SR10" s="1667"/>
      <c r="SS10" s="1833"/>
      <c r="ST10" s="1827"/>
      <c r="SU10" s="1827"/>
      <c r="SV10" s="1842"/>
      <c r="SW10" s="1842"/>
      <c r="SX10" s="1827"/>
      <c r="SY10" s="1835"/>
      <c r="SZ10" s="1836"/>
      <c r="TA10" s="1837"/>
      <c r="TB10" s="1827"/>
      <c r="TC10" s="1827"/>
      <c r="TD10" s="1827"/>
      <c r="TE10" s="1838"/>
      <c r="TF10" s="1838"/>
      <c r="TG10" s="1827"/>
      <c r="TH10" s="1838"/>
      <c r="TI10" s="1838"/>
      <c r="TJ10" s="1838"/>
      <c r="TK10" s="1838"/>
      <c r="TL10" s="1838"/>
      <c r="TM10" s="1827"/>
      <c r="TN10" s="1823"/>
      <c r="TO10" s="1840"/>
      <c r="TP10" s="1825"/>
      <c r="TQ10" s="1826"/>
      <c r="TR10" s="1827"/>
      <c r="TS10" s="1828"/>
      <c r="TT10" s="1829"/>
      <c r="TU10" s="1830"/>
      <c r="TV10" s="1826"/>
      <c r="TW10" s="1831"/>
      <c r="TX10" s="1667"/>
      <c r="TY10" s="1832"/>
      <c r="TZ10" s="1665"/>
      <c r="UA10" s="1841"/>
      <c r="UB10" s="1448"/>
      <c r="UC10" s="1666"/>
      <c r="UD10" s="1667"/>
      <c r="UE10" s="1668"/>
      <c r="UF10" s="1668"/>
      <c r="UG10" s="1667"/>
      <c r="UH10" s="1833"/>
      <c r="UI10" s="1827"/>
      <c r="UJ10" s="1827"/>
      <c r="UK10" s="1842"/>
      <c r="UL10" s="1842"/>
      <c r="UM10" s="1827"/>
      <c r="UN10" s="1835"/>
      <c r="UO10" s="1836"/>
      <c r="UP10" s="1837"/>
      <c r="UQ10" s="1827"/>
      <c r="UR10" s="1827"/>
      <c r="US10" s="1827"/>
      <c r="UT10" s="1838"/>
      <c r="UU10" s="1838"/>
      <c r="UV10" s="1827"/>
      <c r="UW10" s="1838"/>
      <c r="UX10" s="1838"/>
      <c r="UY10" s="1838"/>
      <c r="UZ10" s="1838"/>
      <c r="VA10" s="1838"/>
      <c r="VB10" s="1827"/>
      <c r="VC10" s="1823"/>
      <c r="VD10" s="1840"/>
      <c r="VE10" s="1825"/>
      <c r="VF10" s="1826"/>
      <c r="VG10" s="1827"/>
      <c r="VH10" s="1828"/>
      <c r="VI10" s="1829"/>
      <c r="VJ10" s="1830"/>
      <c r="VK10" s="1826"/>
      <c r="VL10" s="1831"/>
      <c r="VM10" s="1667"/>
      <c r="VN10" s="1832"/>
      <c r="VO10" s="1665"/>
      <c r="VP10" s="1841"/>
      <c r="VQ10" s="1448"/>
      <c r="VR10" s="1666"/>
      <c r="VS10" s="1667"/>
      <c r="VT10" s="1668"/>
      <c r="VU10" s="1668"/>
      <c r="VV10" s="1667"/>
      <c r="VW10" s="1833"/>
      <c r="VX10" s="1827"/>
      <c r="VY10" s="1827"/>
      <c r="VZ10" s="1842"/>
      <c r="WA10" s="1842"/>
      <c r="WB10" s="1827"/>
      <c r="WC10" s="1835"/>
      <c r="WD10" s="1836"/>
      <c r="WE10" s="1837"/>
      <c r="WF10" s="1827"/>
      <c r="WG10" s="1827"/>
      <c r="WH10" s="1827"/>
      <c r="WI10" s="1838"/>
      <c r="WJ10" s="1838"/>
      <c r="WK10" s="1827"/>
      <c r="WL10" s="1838"/>
      <c r="WM10" s="1838"/>
      <c r="WN10" s="1838"/>
      <c r="WO10" s="1838"/>
      <c r="WP10" s="1838"/>
      <c r="WQ10" s="1827"/>
      <c r="WR10" s="1823"/>
      <c r="WS10" s="1840"/>
      <c r="WT10" s="1825"/>
      <c r="WU10" s="1826"/>
      <c r="WV10" s="1827"/>
      <c r="WW10" s="1828"/>
      <c r="WX10" s="1829"/>
      <c r="WY10" s="1830"/>
      <c r="WZ10" s="1826"/>
      <c r="XA10" s="1831"/>
      <c r="XB10" s="1667"/>
      <c r="XC10" s="1832"/>
      <c r="XD10" s="1665"/>
      <c r="XE10" s="1841"/>
      <c r="XF10" s="1448"/>
      <c r="XG10" s="1666"/>
      <c r="XH10" s="1667"/>
      <c r="XI10" s="1668"/>
      <c r="XJ10" s="1668"/>
      <c r="XK10" s="1667"/>
      <c r="XL10" s="1833"/>
      <c r="XM10" s="1827"/>
      <c r="XN10" s="1827"/>
      <c r="XO10" s="1842"/>
      <c r="XP10" s="1842"/>
      <c r="XQ10" s="1827"/>
      <c r="XR10" s="1835"/>
      <c r="XS10" s="1836"/>
      <c r="XT10" s="1837"/>
      <c r="XU10" s="1827"/>
      <c r="XV10" s="1827"/>
      <c r="XW10" s="1827"/>
      <c r="XX10" s="1838"/>
      <c r="XY10" s="1838"/>
      <c r="XZ10" s="1827"/>
      <c r="YA10" s="1838"/>
      <c r="YB10" s="1838"/>
      <c r="YC10" s="1838"/>
      <c r="YD10" s="1838"/>
      <c r="YE10" s="1838"/>
      <c r="YF10" s="1827"/>
      <c r="YG10" s="1823"/>
      <c r="YH10" s="1840"/>
      <c r="YI10" s="1825"/>
      <c r="YJ10" s="1826"/>
      <c r="YK10" s="1827"/>
      <c r="YL10" s="1828"/>
      <c r="YM10" s="1829"/>
      <c r="YN10" s="1830"/>
      <c r="YO10" s="1826"/>
      <c r="YP10" s="1831"/>
      <c r="YQ10" s="1667"/>
      <c r="YR10" s="1832"/>
      <c r="YS10" s="1665"/>
      <c r="YT10" s="1841"/>
      <c r="YU10" s="1448"/>
      <c r="YV10" s="1666"/>
      <c r="YW10" s="1667"/>
      <c r="YX10" s="1668"/>
      <c r="YY10" s="1668"/>
      <c r="YZ10" s="1667"/>
      <c r="ZA10" s="1833"/>
      <c r="ZB10" s="1827"/>
      <c r="ZC10" s="1827"/>
      <c r="ZD10" s="1842"/>
      <c r="ZE10" s="1842"/>
      <c r="ZF10" s="1827"/>
      <c r="ZG10" s="1835"/>
      <c r="ZH10" s="1836"/>
      <c r="ZI10" s="1837"/>
      <c r="ZJ10" s="1827"/>
      <c r="ZK10" s="1827"/>
      <c r="ZL10" s="1827"/>
      <c r="ZM10" s="1838"/>
      <c r="ZN10" s="1838"/>
      <c r="ZO10" s="1827"/>
      <c r="ZP10" s="1838"/>
      <c r="ZQ10" s="1838"/>
      <c r="ZR10" s="1838"/>
      <c r="ZS10" s="1838"/>
      <c r="ZT10" s="1838"/>
      <c r="ZU10" s="1827"/>
      <c r="ZV10" s="1823"/>
      <c r="ZW10" s="1840"/>
      <c r="ZX10" s="1825"/>
      <c r="ZY10" s="1826"/>
      <c r="ZZ10" s="1827"/>
      <c r="AAA10" s="1828"/>
      <c r="AAB10" s="1829"/>
      <c r="AAC10" s="1830"/>
      <c r="AAD10" s="1826"/>
      <c r="AAE10" s="1831"/>
      <c r="AAF10" s="1667"/>
      <c r="AAG10" s="1832"/>
      <c r="AAH10" s="1665"/>
      <c r="AAI10" s="1841"/>
      <c r="AAJ10" s="1448"/>
      <c r="AAK10" s="1666"/>
      <c r="AAL10" s="1667"/>
      <c r="AAM10" s="1668"/>
      <c r="AAN10" s="1668"/>
      <c r="AAO10" s="1667"/>
      <c r="AAP10" s="1833"/>
      <c r="AAQ10" s="1827"/>
      <c r="AAR10" s="1827"/>
      <c r="AAS10" s="1842"/>
      <c r="AAT10" s="1842"/>
      <c r="AAU10" s="1827"/>
      <c r="AAV10" s="1835"/>
      <c r="AAW10" s="1836"/>
      <c r="AAX10" s="1837"/>
      <c r="AAY10" s="1827"/>
      <c r="AAZ10" s="1827"/>
      <c r="ABA10" s="1827"/>
      <c r="ABB10" s="1838"/>
      <c r="ABC10" s="1838"/>
      <c r="ABD10" s="1827"/>
      <c r="ABE10" s="1838"/>
      <c r="ABF10" s="1838"/>
      <c r="ABG10" s="1838"/>
      <c r="ABH10" s="1838"/>
      <c r="ABI10" s="1838"/>
      <c r="ABJ10" s="1827"/>
      <c r="ABK10" s="1823"/>
      <c r="ABL10" s="1840"/>
      <c r="ABM10" s="1825"/>
      <c r="ABN10" s="1826"/>
      <c r="ABO10" s="1827"/>
      <c r="ABP10" s="1828"/>
      <c r="ABQ10" s="1829"/>
      <c r="ABR10" s="1830"/>
      <c r="ABS10" s="1826"/>
      <c r="ABT10" s="1831"/>
      <c r="ABU10" s="1667"/>
      <c r="ABV10" s="1832"/>
      <c r="ABW10" s="1665"/>
      <c r="ABX10" s="1841"/>
      <c r="ABY10" s="1448"/>
      <c r="ABZ10" s="1666"/>
      <c r="ACA10" s="1667"/>
      <c r="ACB10" s="1668"/>
      <c r="ACC10" s="1668"/>
      <c r="ACD10" s="1667"/>
      <c r="ACE10" s="1833"/>
      <c r="ACF10" s="1827"/>
      <c r="ACG10" s="1827"/>
      <c r="ACH10" s="1842"/>
      <c r="ACI10" s="1842"/>
      <c r="ACJ10" s="1827"/>
      <c r="ACK10" s="1835"/>
      <c r="ACL10" s="1836"/>
      <c r="ACM10" s="1837"/>
      <c r="ACN10" s="1827"/>
      <c r="ACO10" s="1827"/>
      <c r="ACP10" s="1827"/>
      <c r="ACQ10" s="1838"/>
      <c r="ACR10" s="1838"/>
      <c r="ACS10" s="1827"/>
      <c r="ACT10" s="1838"/>
      <c r="ACU10" s="1838"/>
      <c r="ACV10" s="1838"/>
      <c r="ACW10" s="1838"/>
      <c r="ACX10" s="1838"/>
      <c r="ACY10" s="1827"/>
      <c r="ACZ10" s="1823"/>
      <c r="ADA10" s="1840"/>
      <c r="ADB10" s="1825"/>
      <c r="ADC10" s="1826"/>
      <c r="ADD10" s="1827"/>
      <c r="ADE10" s="1828"/>
      <c r="ADF10" s="1829"/>
      <c r="ADG10" s="1830"/>
      <c r="ADH10" s="1826"/>
      <c r="ADI10" s="1831"/>
      <c r="ADJ10" s="1667"/>
      <c r="ADK10" s="1832"/>
      <c r="ADL10" s="1665"/>
      <c r="ADM10" s="1841"/>
      <c r="ADN10" s="1448"/>
      <c r="ADO10" s="1666"/>
      <c r="ADP10" s="1667"/>
      <c r="ADQ10" s="1668"/>
      <c r="ADR10" s="1668"/>
      <c r="ADS10" s="1667"/>
      <c r="ADT10" s="1833"/>
      <c r="ADU10" s="1827"/>
      <c r="ADV10" s="1827"/>
      <c r="ADW10" s="1842"/>
      <c r="ADX10" s="1842"/>
      <c r="ADY10" s="1827"/>
      <c r="ADZ10" s="1835"/>
      <c r="AEA10" s="1836"/>
      <c r="AEB10" s="1837"/>
      <c r="AEC10" s="1827"/>
      <c r="AED10" s="1827"/>
      <c r="AEE10" s="1827"/>
      <c r="AEF10" s="1838"/>
      <c r="AEG10" s="1838"/>
      <c r="AEH10" s="1827"/>
      <c r="AEI10" s="1838"/>
      <c r="AEJ10" s="1838"/>
      <c r="AEK10" s="1838"/>
      <c r="AEL10" s="1838"/>
      <c r="AEM10" s="1838"/>
      <c r="AEN10" s="1827"/>
      <c r="AEO10" s="1823"/>
      <c r="AEP10" s="1840"/>
      <c r="AEQ10" s="1825"/>
      <c r="AER10" s="1826"/>
      <c r="AES10" s="1827"/>
      <c r="AET10" s="1828"/>
      <c r="AEU10" s="1829"/>
      <c r="AEV10" s="1830"/>
      <c r="AEW10" s="1826"/>
      <c r="AEX10" s="1831"/>
      <c r="AEY10" s="1667"/>
      <c r="AEZ10" s="1832"/>
      <c r="AFA10" s="1665"/>
      <c r="AFB10" s="1841"/>
      <c r="AFC10" s="1448"/>
      <c r="AFD10" s="1666"/>
      <c r="AFE10" s="1667"/>
      <c r="AFF10" s="1668"/>
      <c r="AFG10" s="1668"/>
      <c r="AFH10" s="1667"/>
      <c r="AFI10" s="1833"/>
      <c r="AFJ10" s="1827"/>
      <c r="AFK10" s="1827"/>
      <c r="AFL10" s="1842"/>
      <c r="AFM10" s="1842"/>
      <c r="AFN10" s="1827"/>
      <c r="AFO10" s="1835"/>
      <c r="AFP10" s="1836"/>
      <c r="AFQ10" s="1837"/>
      <c r="AFR10" s="1827"/>
      <c r="AFS10" s="1827"/>
      <c r="AFT10" s="1827"/>
      <c r="AFU10" s="1838"/>
      <c r="AFV10" s="1838"/>
      <c r="AFW10" s="1827"/>
      <c r="AFX10" s="1838"/>
      <c r="AFY10" s="1838"/>
      <c r="AFZ10" s="1838"/>
      <c r="AGA10" s="1838"/>
      <c r="AGB10" s="1838"/>
      <c r="AGC10" s="1827"/>
      <c r="AGD10" s="1823"/>
      <c r="AGE10" s="1840"/>
      <c r="AGF10" s="1825"/>
      <c r="AGG10" s="1826"/>
      <c r="AGH10" s="1827"/>
      <c r="AGI10" s="1828"/>
      <c r="AGJ10" s="1829"/>
      <c r="AGK10" s="1830"/>
      <c r="AGL10" s="1826"/>
      <c r="AGM10" s="1831"/>
      <c r="AGN10" s="1667"/>
      <c r="AGO10" s="1832"/>
      <c r="AGP10" s="1665"/>
      <c r="AGQ10" s="1841"/>
      <c r="AGR10" s="1448"/>
      <c r="AGS10" s="1666"/>
      <c r="AGT10" s="1667"/>
      <c r="AGU10" s="1668"/>
      <c r="AGV10" s="1668"/>
      <c r="AGW10" s="1667"/>
      <c r="AGX10" s="1833"/>
      <c r="AGY10" s="1827"/>
      <c r="AGZ10" s="1827"/>
      <c r="AHA10" s="1842"/>
      <c r="AHB10" s="1842"/>
      <c r="AHC10" s="1827"/>
      <c r="AHD10" s="1835"/>
      <c r="AHE10" s="1836"/>
      <c r="AHF10" s="1837"/>
      <c r="AHG10" s="1827"/>
      <c r="AHH10" s="1827"/>
      <c r="AHI10" s="1827"/>
      <c r="AHJ10" s="1838"/>
      <c r="AHK10" s="1838"/>
      <c r="AHL10" s="1827"/>
      <c r="AHM10" s="1838"/>
      <c r="AHN10" s="1838"/>
      <c r="AHO10" s="1838"/>
      <c r="AHP10" s="1838"/>
      <c r="AHQ10" s="1838"/>
      <c r="AHR10" s="1827"/>
      <c r="AHS10" s="1823"/>
      <c r="AHT10" s="1840"/>
      <c r="AHU10" s="1825"/>
      <c r="AHV10" s="1826"/>
      <c r="AHW10" s="1827"/>
      <c r="AHX10" s="1828"/>
      <c r="AHY10" s="1829"/>
      <c r="AHZ10" s="1830"/>
      <c r="AIA10" s="1826"/>
      <c r="AIB10" s="1831"/>
      <c r="AIC10" s="1667"/>
      <c r="AID10" s="1832"/>
      <c r="AIE10" s="1665"/>
      <c r="AIF10" s="1841"/>
      <c r="AIG10" s="1448"/>
      <c r="AIH10" s="1666"/>
      <c r="AII10" s="1667"/>
      <c r="AIJ10" s="1668"/>
      <c r="AIK10" s="1668"/>
      <c r="AIL10" s="1667"/>
      <c r="AIM10" s="1833"/>
      <c r="AIN10" s="1827"/>
      <c r="AIO10" s="1827"/>
      <c r="AIP10" s="1842"/>
      <c r="AIQ10" s="1842"/>
      <c r="AIR10" s="1827"/>
      <c r="AIS10" s="1835"/>
      <c r="AIT10" s="1836"/>
      <c r="AIU10" s="1837"/>
      <c r="AIV10" s="1827"/>
      <c r="AIW10" s="1827"/>
      <c r="AIX10" s="1827"/>
      <c r="AIY10" s="1838"/>
      <c r="AIZ10" s="1838"/>
      <c r="AJA10" s="1827"/>
      <c r="AJB10" s="1838"/>
      <c r="AJC10" s="1838"/>
      <c r="AJD10" s="1838"/>
      <c r="AJE10" s="1838"/>
      <c r="AJF10" s="1838"/>
      <c r="AJG10" s="1827"/>
      <c r="AJH10" s="1823"/>
      <c r="AJI10" s="1840"/>
      <c r="AJJ10" s="1825"/>
      <c r="AJK10" s="1826"/>
      <c r="AJL10" s="1827"/>
      <c r="AJM10" s="1828"/>
      <c r="AJN10" s="1829"/>
      <c r="AJO10" s="1830"/>
      <c r="AJP10" s="1826"/>
      <c r="AJQ10" s="1831"/>
      <c r="AJR10" s="1667"/>
      <c r="AJS10" s="1832"/>
      <c r="AJT10" s="1665"/>
      <c r="AJU10" s="1841"/>
      <c r="AJV10" s="1448"/>
      <c r="AJW10" s="1666"/>
      <c r="AJX10" s="1667"/>
      <c r="AJY10" s="1668"/>
      <c r="AJZ10" s="1668"/>
      <c r="AKA10" s="1667"/>
      <c r="AKB10" s="1833"/>
      <c r="AKC10" s="1827"/>
      <c r="AKD10" s="1827"/>
      <c r="AKE10" s="1842"/>
      <c r="AKF10" s="1842"/>
      <c r="AKG10" s="1827"/>
      <c r="AKH10" s="1835"/>
      <c r="AKI10" s="1836"/>
      <c r="AKJ10" s="1837"/>
      <c r="AKK10" s="1827"/>
      <c r="AKL10" s="1827"/>
      <c r="AKM10" s="1827"/>
      <c r="AKN10" s="1838"/>
      <c r="AKO10" s="1838"/>
      <c r="AKP10" s="1827"/>
      <c r="AKQ10" s="1838"/>
      <c r="AKR10" s="1838"/>
      <c r="AKS10" s="1838"/>
      <c r="AKT10" s="1838"/>
      <c r="AKU10" s="1838"/>
      <c r="AKV10" s="1827"/>
      <c r="AKW10" s="1823"/>
      <c r="AKX10" s="1840"/>
      <c r="AKY10" s="1825"/>
      <c r="AKZ10" s="1826"/>
      <c r="ALA10" s="1827"/>
      <c r="ALB10" s="1828"/>
      <c r="ALC10" s="1829"/>
      <c r="ALD10" s="1830"/>
      <c r="ALE10" s="1826"/>
      <c r="ALF10" s="1831"/>
      <c r="ALG10" s="1667"/>
      <c r="ALH10" s="1832"/>
      <c r="ALI10" s="1665"/>
      <c r="ALJ10" s="1841"/>
      <c r="ALK10" s="1448"/>
      <c r="ALL10" s="1666"/>
      <c r="ALM10" s="1667"/>
      <c r="ALN10" s="1668"/>
      <c r="ALO10" s="1668"/>
      <c r="ALP10" s="1667"/>
      <c r="ALQ10" s="1833"/>
      <c r="ALR10" s="1827"/>
      <c r="ALS10" s="1827"/>
      <c r="ALT10" s="1842"/>
      <c r="ALU10" s="1842"/>
      <c r="ALV10" s="1827"/>
      <c r="ALW10" s="1835"/>
      <c r="ALX10" s="1836"/>
      <c r="ALY10" s="1837"/>
      <c r="ALZ10" s="1827"/>
      <c r="AMA10" s="1827"/>
      <c r="AMB10" s="1827"/>
      <c r="AMC10" s="1838"/>
      <c r="AMD10" s="1838"/>
      <c r="AME10" s="1827"/>
      <c r="AMF10" s="1838"/>
      <c r="AMG10" s="1838"/>
      <c r="AMH10" s="1838"/>
      <c r="AMI10" s="1838"/>
      <c r="AMJ10" s="1838"/>
      <c r="AMK10" s="1827"/>
      <c r="AML10" s="1823"/>
      <c r="AMM10" s="1840"/>
      <c r="AMN10" s="1825"/>
      <c r="AMO10" s="1826"/>
      <c r="AMP10" s="1827"/>
      <c r="AMQ10" s="1828"/>
      <c r="AMR10" s="1829"/>
      <c r="AMS10" s="1830"/>
      <c r="AMT10" s="1826"/>
      <c r="AMU10" s="1831"/>
      <c r="AMV10" s="1667"/>
      <c r="AMW10" s="1832"/>
      <c r="AMX10" s="1665"/>
      <c r="AMY10" s="1841"/>
      <c r="AMZ10" s="1448"/>
      <c r="ANA10" s="1666"/>
      <c r="ANB10" s="1667"/>
      <c r="ANC10" s="1668"/>
      <c r="AND10" s="1668"/>
      <c r="ANE10" s="1667"/>
      <c r="ANF10" s="1833"/>
      <c r="ANG10" s="1827"/>
      <c r="ANH10" s="1827"/>
      <c r="ANI10" s="1842"/>
      <c r="ANJ10" s="1842"/>
      <c r="ANK10" s="1827"/>
      <c r="ANL10" s="1835"/>
      <c r="ANM10" s="1836"/>
      <c r="ANN10" s="1837"/>
      <c r="ANO10" s="1827"/>
      <c r="ANP10" s="1827"/>
      <c r="ANQ10" s="1827"/>
      <c r="ANR10" s="1838"/>
      <c r="ANS10" s="1838"/>
      <c r="ANT10" s="1827"/>
      <c r="ANU10" s="1838"/>
      <c r="ANV10" s="1838"/>
      <c r="ANW10" s="1838"/>
      <c r="ANX10" s="1838"/>
      <c r="ANY10" s="1838"/>
      <c r="ANZ10" s="1827"/>
      <c r="AOA10" s="1823"/>
      <c r="AOB10" s="1840"/>
      <c r="AOC10" s="1825"/>
      <c r="AOD10" s="1826"/>
      <c r="AOE10" s="1827"/>
      <c r="AOF10" s="1828"/>
      <c r="AOG10" s="1829"/>
      <c r="AOH10" s="1830"/>
      <c r="AOI10" s="1826"/>
      <c r="AOJ10" s="1831"/>
      <c r="AOK10" s="1667"/>
      <c r="AOL10" s="1832"/>
      <c r="AOM10" s="1665"/>
      <c r="AON10" s="1841"/>
      <c r="AOO10" s="1448"/>
      <c r="AOP10" s="1666"/>
      <c r="AOQ10" s="1667"/>
      <c r="AOR10" s="1668"/>
      <c r="AOS10" s="1668"/>
      <c r="AOT10" s="1667"/>
      <c r="AOU10" s="1833"/>
      <c r="AOV10" s="1827"/>
      <c r="AOW10" s="1827"/>
      <c r="AOX10" s="1842"/>
      <c r="AOY10" s="1842"/>
      <c r="AOZ10" s="1827"/>
      <c r="APA10" s="1835"/>
      <c r="APB10" s="1836"/>
      <c r="APC10" s="1837"/>
      <c r="APD10" s="1827"/>
      <c r="APE10" s="1827"/>
      <c r="APF10" s="1827"/>
      <c r="APG10" s="1838"/>
      <c r="APH10" s="1838"/>
      <c r="API10" s="1827"/>
      <c r="APJ10" s="1838"/>
      <c r="APK10" s="1838"/>
      <c r="APL10" s="1838"/>
      <c r="APM10" s="1838"/>
      <c r="APN10" s="1838"/>
      <c r="APO10" s="1827"/>
      <c r="APP10" s="1823"/>
      <c r="APQ10" s="1840"/>
      <c r="APR10" s="1825"/>
      <c r="APS10" s="1826"/>
      <c r="APT10" s="1827"/>
      <c r="APU10" s="1828"/>
      <c r="APV10" s="1829"/>
      <c r="APW10" s="1830"/>
      <c r="APX10" s="1826"/>
      <c r="APY10" s="1831"/>
      <c r="APZ10" s="1667"/>
      <c r="AQA10" s="1832"/>
      <c r="AQB10" s="1665"/>
      <c r="AQC10" s="1841"/>
      <c r="AQD10" s="1448"/>
      <c r="AQE10" s="1666"/>
      <c r="AQF10" s="1667"/>
      <c r="AQG10" s="1668"/>
      <c r="AQH10" s="1668"/>
      <c r="AQI10" s="1667"/>
      <c r="AQJ10" s="1833"/>
      <c r="AQK10" s="1827"/>
      <c r="AQL10" s="1827"/>
      <c r="AQM10" s="1842"/>
      <c r="AQN10" s="1842"/>
      <c r="AQO10" s="1827"/>
      <c r="AQP10" s="1835"/>
      <c r="AQQ10" s="1836"/>
      <c r="AQR10" s="1837"/>
      <c r="AQS10" s="1827"/>
      <c r="AQT10" s="1827"/>
      <c r="AQU10" s="1827"/>
      <c r="AQV10" s="1838"/>
      <c r="AQW10" s="1838"/>
      <c r="AQX10" s="1827"/>
      <c r="AQY10" s="1838"/>
      <c r="AQZ10" s="1838"/>
      <c r="ARA10" s="1838"/>
      <c r="ARB10" s="1838"/>
      <c r="ARC10" s="1838"/>
      <c r="ARD10" s="1827"/>
      <c r="ARE10" s="1823"/>
      <c r="ARF10" s="1840"/>
      <c r="ARG10" s="1825"/>
      <c r="ARH10" s="1826"/>
      <c r="ARI10" s="1827"/>
      <c r="ARJ10" s="1828"/>
      <c r="ARK10" s="1829"/>
      <c r="ARL10" s="1830"/>
      <c r="ARM10" s="1826"/>
      <c r="ARN10" s="1831"/>
      <c r="ARO10" s="1667"/>
      <c r="ARP10" s="1832"/>
      <c r="ARQ10" s="1665"/>
      <c r="ARR10" s="1841"/>
      <c r="ARS10" s="1448"/>
      <c r="ART10" s="1666"/>
      <c r="ARU10" s="1667"/>
      <c r="ARV10" s="1668"/>
      <c r="ARW10" s="1668"/>
      <c r="ARX10" s="1667"/>
      <c r="ARY10" s="1833"/>
      <c r="ARZ10" s="1827"/>
      <c r="ASA10" s="1827"/>
      <c r="ASB10" s="1842"/>
      <c r="ASC10" s="1842"/>
      <c r="ASD10" s="1827"/>
      <c r="ASE10" s="1835"/>
      <c r="ASF10" s="1836"/>
      <c r="ASG10" s="1837"/>
      <c r="ASH10" s="1827"/>
      <c r="ASI10" s="1827"/>
      <c r="ASJ10" s="1827"/>
      <c r="ASK10" s="1838"/>
      <c r="ASL10" s="1838"/>
      <c r="ASM10" s="1827"/>
      <c r="ASN10" s="1838"/>
      <c r="ASO10" s="1838"/>
      <c r="ASP10" s="1838"/>
      <c r="ASQ10" s="1838"/>
      <c r="ASR10" s="1838"/>
      <c r="ASS10" s="1827"/>
      <c r="AST10" s="1823"/>
      <c r="ASU10" s="1840"/>
      <c r="ASV10" s="1825"/>
      <c r="ASW10" s="1826"/>
      <c r="ASX10" s="1827"/>
      <c r="ASY10" s="1828"/>
      <c r="ASZ10" s="1829"/>
      <c r="ATA10" s="1830"/>
      <c r="ATB10" s="1826"/>
      <c r="ATC10" s="1831"/>
      <c r="ATD10" s="1667"/>
      <c r="ATE10" s="1832"/>
      <c r="ATF10" s="1665"/>
      <c r="ATG10" s="1841"/>
      <c r="ATH10" s="1448"/>
      <c r="ATI10" s="1666"/>
      <c r="ATJ10" s="1667"/>
      <c r="ATK10" s="1668"/>
      <c r="ATL10" s="1668"/>
      <c r="ATM10" s="1667"/>
      <c r="ATN10" s="1833"/>
      <c r="ATO10" s="1827"/>
      <c r="ATP10" s="1827"/>
      <c r="ATQ10" s="1842"/>
      <c r="ATR10" s="1842"/>
      <c r="ATS10" s="1827"/>
      <c r="ATT10" s="1835"/>
      <c r="ATU10" s="1836"/>
      <c r="ATV10" s="1837"/>
      <c r="ATW10" s="1827"/>
      <c r="ATX10" s="1827"/>
      <c r="ATY10" s="1827"/>
      <c r="ATZ10" s="1838"/>
      <c r="AUA10" s="1838"/>
      <c r="AUB10" s="1827"/>
      <c r="AUC10" s="1838"/>
      <c r="AUD10" s="1838"/>
      <c r="AUE10" s="1838"/>
      <c r="AUF10" s="1838"/>
      <c r="AUG10" s="1838"/>
      <c r="AUH10" s="1827"/>
      <c r="AUI10" s="1823"/>
      <c r="AUJ10" s="1840"/>
      <c r="AUK10" s="1825"/>
      <c r="AUL10" s="1826"/>
      <c r="AUM10" s="1827"/>
      <c r="AUN10" s="1828"/>
      <c r="AUO10" s="1829"/>
      <c r="AUP10" s="1830"/>
      <c r="AUQ10" s="1826"/>
      <c r="AUR10" s="1831"/>
      <c r="AUS10" s="1667"/>
      <c r="AUT10" s="1832"/>
      <c r="AUU10" s="1665"/>
      <c r="AUV10" s="1841"/>
      <c r="AUW10" s="1448"/>
      <c r="AUX10" s="1666"/>
      <c r="AUY10" s="1667"/>
      <c r="AUZ10" s="1668"/>
      <c r="AVA10" s="1668"/>
      <c r="AVB10" s="1667"/>
      <c r="AVC10" s="1833"/>
      <c r="AVD10" s="1827"/>
      <c r="AVE10" s="1827"/>
      <c r="AVF10" s="1842"/>
      <c r="AVG10" s="1842"/>
      <c r="AVH10" s="1827"/>
      <c r="AVI10" s="1835"/>
      <c r="AVJ10" s="1836"/>
      <c r="AVK10" s="1837"/>
      <c r="AVL10" s="1827"/>
      <c r="AVM10" s="1827"/>
      <c r="AVN10" s="1827"/>
      <c r="AVO10" s="1838"/>
      <c r="AVP10" s="1838"/>
      <c r="AVQ10" s="1827"/>
      <c r="AVR10" s="1838"/>
      <c r="AVS10" s="1838"/>
      <c r="AVT10" s="1838"/>
      <c r="AVU10" s="1838"/>
      <c r="AVV10" s="1838"/>
      <c r="AVW10" s="1827"/>
      <c r="AVX10" s="1823"/>
      <c r="AVY10" s="1840"/>
      <c r="AVZ10" s="1825"/>
      <c r="AWA10" s="1826"/>
      <c r="AWB10" s="1827"/>
      <c r="AWC10" s="1828"/>
      <c r="AWD10" s="1829"/>
      <c r="AWE10" s="1830"/>
      <c r="AWF10" s="1826"/>
      <c r="AWG10" s="1831"/>
      <c r="AWH10" s="1667"/>
      <c r="AWI10" s="1832"/>
      <c r="AWJ10" s="1665"/>
      <c r="AWK10" s="1841"/>
      <c r="AWL10" s="1448"/>
      <c r="AWM10" s="1666"/>
      <c r="AWN10" s="1667"/>
      <c r="AWO10" s="1668"/>
      <c r="AWP10" s="1668"/>
      <c r="AWQ10" s="1667"/>
      <c r="AWR10" s="1833"/>
      <c r="AWS10" s="1827"/>
      <c r="AWT10" s="1827"/>
      <c r="AWU10" s="1842"/>
      <c r="AWV10" s="1842"/>
      <c r="AWW10" s="1827"/>
      <c r="AWX10" s="1835"/>
      <c r="AWY10" s="1836"/>
      <c r="AWZ10" s="1837"/>
      <c r="AXA10" s="1827"/>
      <c r="AXB10" s="1827"/>
      <c r="AXC10" s="1827"/>
      <c r="AXD10" s="1838"/>
      <c r="AXE10" s="1838"/>
      <c r="AXF10" s="1827"/>
      <c r="AXG10" s="1838"/>
      <c r="AXH10" s="1838"/>
      <c r="AXI10" s="1838"/>
      <c r="AXJ10" s="1838"/>
      <c r="AXK10" s="1838"/>
      <c r="AXL10" s="1827"/>
      <c r="AXM10" s="1823"/>
      <c r="AXN10" s="1840"/>
      <c r="AXO10" s="1825"/>
      <c r="AXP10" s="1826"/>
      <c r="AXQ10" s="1827"/>
      <c r="AXR10" s="1828"/>
      <c r="AXS10" s="1829"/>
      <c r="AXT10" s="1830"/>
      <c r="AXU10" s="1826"/>
      <c r="AXV10" s="1831"/>
      <c r="AXW10" s="1667"/>
      <c r="AXX10" s="1832"/>
      <c r="AXY10" s="1665"/>
      <c r="AXZ10" s="1841"/>
      <c r="AYA10" s="1448"/>
      <c r="AYB10" s="1666"/>
      <c r="AYC10" s="1667"/>
      <c r="AYD10" s="1668"/>
      <c r="AYE10" s="1668"/>
      <c r="AYF10" s="1667"/>
      <c r="AYG10" s="1833"/>
      <c r="AYH10" s="1827"/>
      <c r="AYI10" s="1827"/>
      <c r="AYJ10" s="1842"/>
      <c r="AYK10" s="1842"/>
      <c r="AYL10" s="1827"/>
      <c r="AYM10" s="1835"/>
      <c r="AYN10" s="1836"/>
      <c r="AYO10" s="1837"/>
      <c r="AYP10" s="1827"/>
      <c r="AYQ10" s="1827"/>
      <c r="AYR10" s="1827"/>
      <c r="AYS10" s="1838"/>
      <c r="AYT10" s="1838"/>
      <c r="AYU10" s="1827"/>
      <c r="AYV10" s="1838"/>
      <c r="AYW10" s="1838"/>
      <c r="AYX10" s="1838"/>
      <c r="AYY10" s="1838"/>
      <c r="AYZ10" s="1838"/>
      <c r="AZA10" s="1827"/>
      <c r="AZB10" s="1823"/>
      <c r="AZC10" s="1840"/>
      <c r="AZD10" s="1825"/>
      <c r="AZE10" s="1826"/>
      <c r="AZF10" s="1827"/>
      <c r="AZG10" s="1828"/>
      <c r="AZH10" s="1829"/>
      <c r="AZI10" s="1830"/>
      <c r="AZJ10" s="1826"/>
      <c r="AZK10" s="1831"/>
      <c r="AZL10" s="1667"/>
      <c r="AZM10" s="1832"/>
      <c r="AZN10" s="1665"/>
      <c r="AZO10" s="1841"/>
      <c r="AZP10" s="1448"/>
      <c r="AZQ10" s="1666"/>
      <c r="AZR10" s="1667"/>
      <c r="AZS10" s="1668"/>
      <c r="AZT10" s="1668"/>
      <c r="AZU10" s="1667"/>
      <c r="AZV10" s="1833"/>
      <c r="AZW10" s="1827"/>
      <c r="AZX10" s="1827"/>
      <c r="AZY10" s="1842"/>
      <c r="AZZ10" s="1842"/>
      <c r="BAA10" s="1827"/>
      <c r="BAB10" s="1835"/>
      <c r="BAC10" s="1836"/>
      <c r="BAD10" s="1837"/>
      <c r="BAE10" s="1827"/>
      <c r="BAF10" s="1827"/>
      <c r="BAG10" s="1827"/>
      <c r="BAH10" s="1838"/>
      <c r="BAI10" s="1838"/>
      <c r="BAJ10" s="1827"/>
      <c r="BAK10" s="1838"/>
      <c r="BAL10" s="1838"/>
      <c r="BAM10" s="1838"/>
      <c r="BAN10" s="1838"/>
      <c r="BAO10" s="1838"/>
      <c r="BAP10" s="1827"/>
      <c r="BAQ10" s="1823"/>
      <c r="BAR10" s="1840"/>
      <c r="BAS10" s="1825"/>
      <c r="BAT10" s="1826"/>
      <c r="BAU10" s="1827"/>
      <c r="BAV10" s="1828"/>
      <c r="BAW10" s="1829"/>
      <c r="BAX10" s="1830"/>
      <c r="BAY10" s="1826"/>
      <c r="BAZ10" s="1831"/>
      <c r="BBA10" s="1667"/>
      <c r="BBB10" s="1832"/>
      <c r="BBC10" s="1665"/>
      <c r="BBD10" s="1841"/>
      <c r="BBE10" s="1448"/>
      <c r="BBF10" s="1666"/>
      <c r="BBG10" s="1667"/>
      <c r="BBH10" s="1668"/>
      <c r="BBI10" s="1668"/>
      <c r="BBJ10" s="1667"/>
      <c r="BBK10" s="1833"/>
      <c r="BBL10" s="1827"/>
      <c r="BBM10" s="1827"/>
      <c r="BBN10" s="1842"/>
      <c r="BBO10" s="1842"/>
      <c r="BBP10" s="1827"/>
      <c r="BBQ10" s="1835"/>
      <c r="BBR10" s="1836"/>
      <c r="BBS10" s="1837"/>
      <c r="BBT10" s="1827"/>
      <c r="BBU10" s="1827"/>
      <c r="BBV10" s="1827"/>
      <c r="BBW10" s="1838"/>
      <c r="BBX10" s="1838"/>
      <c r="BBY10" s="1827"/>
      <c r="BBZ10" s="1838"/>
      <c r="BCA10" s="1838"/>
      <c r="BCB10" s="1838"/>
      <c r="BCC10" s="1838"/>
      <c r="BCD10" s="1838"/>
      <c r="BCE10" s="1827"/>
      <c r="BCF10" s="1823"/>
      <c r="BCG10" s="1840"/>
      <c r="BCH10" s="1825"/>
      <c r="BCI10" s="1826"/>
      <c r="BCJ10" s="1827"/>
      <c r="BCK10" s="1828"/>
      <c r="BCL10" s="1829"/>
      <c r="BCM10" s="1830"/>
      <c r="BCN10" s="1826"/>
      <c r="BCO10" s="1831"/>
      <c r="BCP10" s="1667"/>
      <c r="BCQ10" s="1832"/>
      <c r="BCR10" s="1665"/>
      <c r="BCS10" s="1841"/>
      <c r="BCT10" s="1448"/>
      <c r="BCU10" s="1666"/>
      <c r="BCV10" s="1667"/>
      <c r="BCW10" s="1668"/>
      <c r="BCX10" s="1668"/>
      <c r="BCY10" s="1667"/>
      <c r="BCZ10" s="1833"/>
      <c r="BDA10" s="1827"/>
      <c r="BDB10" s="1827"/>
      <c r="BDC10" s="1842"/>
      <c r="BDD10" s="1842"/>
      <c r="BDE10" s="1827"/>
      <c r="BDF10" s="1835"/>
      <c r="BDG10" s="1836"/>
      <c r="BDH10" s="1837"/>
      <c r="BDI10" s="1827"/>
      <c r="BDJ10" s="1827"/>
      <c r="BDK10" s="1827"/>
      <c r="BDL10" s="1838"/>
      <c r="BDM10" s="1838"/>
      <c r="BDN10" s="1827"/>
      <c r="BDO10" s="1838"/>
      <c r="BDP10" s="1838"/>
      <c r="BDQ10" s="1838"/>
      <c r="BDR10" s="1838"/>
      <c r="BDS10" s="1838"/>
      <c r="BDT10" s="1827"/>
      <c r="BDU10" s="1823"/>
      <c r="BDV10" s="1840"/>
      <c r="BDW10" s="1825"/>
      <c r="BDX10" s="1826"/>
      <c r="BDY10" s="1827"/>
      <c r="BDZ10" s="1828"/>
      <c r="BEA10" s="1829"/>
      <c r="BEB10" s="1830"/>
      <c r="BEC10" s="1826"/>
      <c r="BED10" s="1831"/>
      <c r="BEE10" s="1667"/>
      <c r="BEF10" s="1832"/>
      <c r="BEG10" s="1665"/>
      <c r="BEH10" s="1841"/>
      <c r="BEI10" s="1448"/>
      <c r="BEJ10" s="1666"/>
      <c r="BEK10" s="1667"/>
      <c r="BEL10" s="1668"/>
      <c r="BEM10" s="1668"/>
      <c r="BEN10" s="1667"/>
      <c r="BEO10" s="1833"/>
      <c r="BEP10" s="1827"/>
      <c r="BEQ10" s="1827"/>
      <c r="BER10" s="1842"/>
      <c r="BES10" s="1842"/>
      <c r="BET10" s="1827"/>
      <c r="BEU10" s="1835"/>
      <c r="BEV10" s="1836"/>
      <c r="BEW10" s="1837"/>
      <c r="BEX10" s="1827"/>
      <c r="BEY10" s="1827"/>
      <c r="BEZ10" s="1827"/>
      <c r="BFA10" s="1838"/>
      <c r="BFB10" s="1838"/>
      <c r="BFC10" s="1827"/>
      <c r="BFD10" s="1838"/>
      <c r="BFE10" s="1838"/>
      <c r="BFF10" s="1838"/>
      <c r="BFG10" s="1838"/>
      <c r="BFH10" s="1838"/>
      <c r="BFI10" s="1827"/>
      <c r="BFJ10" s="1823"/>
      <c r="BFK10" s="1840"/>
      <c r="BFL10" s="1825"/>
      <c r="BFM10" s="1826"/>
      <c r="BFN10" s="1827"/>
      <c r="BFO10" s="1828"/>
      <c r="BFP10" s="1829"/>
      <c r="BFQ10" s="1830"/>
      <c r="BFR10" s="1826"/>
      <c r="BFS10" s="1831"/>
      <c r="BFT10" s="1667"/>
      <c r="BFU10" s="1832"/>
      <c r="BFV10" s="1665"/>
      <c r="BFW10" s="1841"/>
      <c r="BFX10" s="1448"/>
      <c r="BFY10" s="1666"/>
      <c r="BFZ10" s="1667"/>
      <c r="BGA10" s="1668"/>
      <c r="BGB10" s="1668"/>
      <c r="BGC10" s="1667"/>
      <c r="BGD10" s="1833"/>
      <c r="BGE10" s="1827"/>
      <c r="BGF10" s="1827"/>
      <c r="BGG10" s="1842"/>
      <c r="BGH10" s="1842"/>
      <c r="BGI10" s="1827"/>
      <c r="BGJ10" s="1835"/>
      <c r="BGK10" s="1836"/>
      <c r="BGL10" s="1837"/>
      <c r="BGM10" s="1827"/>
      <c r="BGN10" s="1827"/>
      <c r="BGO10" s="1827"/>
      <c r="BGP10" s="1838"/>
      <c r="BGQ10" s="1838"/>
      <c r="BGR10" s="1827"/>
      <c r="BGS10" s="1838"/>
      <c r="BGT10" s="1838"/>
      <c r="BGU10" s="1838"/>
      <c r="BGV10" s="1838"/>
      <c r="BGW10" s="1838"/>
      <c r="BGX10" s="1827"/>
      <c r="BGY10" s="1823"/>
      <c r="BGZ10" s="1840"/>
      <c r="BHA10" s="1825"/>
      <c r="BHB10" s="1826"/>
      <c r="BHC10" s="1827"/>
      <c r="BHD10" s="1828"/>
      <c r="BHE10" s="1829"/>
      <c r="BHF10" s="1830"/>
      <c r="BHG10" s="1826"/>
      <c r="BHH10" s="1831"/>
      <c r="BHI10" s="1667"/>
      <c r="BHJ10" s="1832"/>
      <c r="BHK10" s="1665"/>
      <c r="BHL10" s="1841"/>
      <c r="BHM10" s="1448"/>
      <c r="BHN10" s="1666"/>
      <c r="BHO10" s="1667"/>
      <c r="BHP10" s="1668"/>
      <c r="BHQ10" s="1668"/>
      <c r="BHR10" s="1667"/>
      <c r="BHS10" s="1833"/>
      <c r="BHT10" s="1827"/>
      <c r="BHU10" s="1827"/>
      <c r="BHV10" s="1842"/>
      <c r="BHW10" s="1842"/>
      <c r="BHX10" s="1827"/>
      <c r="BHY10" s="1835"/>
      <c r="BHZ10" s="1836"/>
      <c r="BIA10" s="1837"/>
      <c r="BIB10" s="1827"/>
      <c r="BIC10" s="1827"/>
      <c r="BID10" s="1827"/>
      <c r="BIE10" s="1838"/>
      <c r="BIF10" s="1838"/>
      <c r="BIG10" s="1827"/>
      <c r="BIH10" s="1838"/>
      <c r="BII10" s="1838"/>
      <c r="BIJ10" s="1838"/>
      <c r="BIK10" s="1838"/>
      <c r="BIL10" s="1838"/>
      <c r="BIM10" s="1827"/>
      <c r="BIN10" s="1823"/>
      <c r="BIO10" s="1840"/>
      <c r="BIP10" s="1825"/>
      <c r="BIQ10" s="1826"/>
      <c r="BIR10" s="1827"/>
      <c r="BIS10" s="1828"/>
      <c r="BIT10" s="1829"/>
      <c r="BIU10" s="1830"/>
      <c r="BIV10" s="1826"/>
      <c r="BIW10" s="1831"/>
      <c r="BIX10" s="1667"/>
      <c r="BIY10" s="1832"/>
      <c r="BIZ10" s="1665"/>
      <c r="BJA10" s="1841"/>
      <c r="BJB10" s="1448"/>
      <c r="BJC10" s="1666"/>
      <c r="BJD10" s="1667"/>
      <c r="BJE10" s="1668"/>
      <c r="BJF10" s="1668"/>
      <c r="BJG10" s="1667"/>
      <c r="BJH10" s="1833"/>
      <c r="BJI10" s="1827"/>
      <c r="BJJ10" s="1827"/>
      <c r="BJK10" s="1842"/>
      <c r="BJL10" s="1842"/>
      <c r="BJM10" s="1827"/>
      <c r="BJN10" s="1835"/>
      <c r="BJO10" s="1836"/>
      <c r="BJP10" s="1837"/>
      <c r="BJQ10" s="1827"/>
      <c r="BJR10" s="1827"/>
      <c r="BJS10" s="1827"/>
      <c r="BJT10" s="1838"/>
      <c r="BJU10" s="1838"/>
      <c r="BJV10" s="1827"/>
      <c r="BJW10" s="1838"/>
      <c r="BJX10" s="1838"/>
      <c r="BJY10" s="1838"/>
      <c r="BJZ10" s="1838"/>
      <c r="BKA10" s="1838"/>
      <c r="BKB10" s="1827"/>
      <c r="BKC10" s="1823"/>
      <c r="BKD10" s="1840"/>
      <c r="BKE10" s="1825"/>
      <c r="BKF10" s="1826"/>
      <c r="BKG10" s="1827"/>
      <c r="BKH10" s="1828"/>
      <c r="BKI10" s="1829"/>
      <c r="BKJ10" s="1830"/>
      <c r="BKK10" s="1826"/>
      <c r="BKL10" s="1831"/>
      <c r="BKM10" s="1667"/>
      <c r="BKN10" s="1832"/>
      <c r="BKO10" s="1665"/>
      <c r="BKP10" s="1841"/>
      <c r="BKQ10" s="1448"/>
      <c r="BKR10" s="1666"/>
      <c r="BKS10" s="1667"/>
      <c r="BKT10" s="1668"/>
      <c r="BKU10" s="1668"/>
      <c r="BKV10" s="1667"/>
      <c r="BKW10" s="1833"/>
      <c r="BKX10" s="1827"/>
      <c r="BKY10" s="1827"/>
      <c r="BKZ10" s="1842"/>
      <c r="BLA10" s="1842"/>
      <c r="BLB10" s="1827"/>
      <c r="BLC10" s="1835"/>
      <c r="BLD10" s="1836"/>
      <c r="BLE10" s="1837"/>
      <c r="BLF10" s="1827"/>
      <c r="BLG10" s="1827"/>
      <c r="BLH10" s="1827"/>
      <c r="BLI10" s="1838"/>
      <c r="BLJ10" s="1838"/>
      <c r="BLK10" s="1827"/>
      <c r="BLL10" s="1838"/>
      <c r="BLM10" s="1838"/>
      <c r="BLN10" s="1838"/>
      <c r="BLO10" s="1838"/>
      <c r="BLP10" s="1838"/>
      <c r="BLQ10" s="1827"/>
      <c r="BLR10" s="1823"/>
      <c r="BLS10" s="1840"/>
      <c r="BLT10" s="1825"/>
      <c r="BLU10" s="1826"/>
      <c r="BLV10" s="1827"/>
      <c r="BLW10" s="1828"/>
      <c r="BLX10" s="1829"/>
      <c r="BLY10" s="1830"/>
      <c r="BLZ10" s="1826"/>
      <c r="BMA10" s="1831"/>
      <c r="BMB10" s="1667"/>
      <c r="BMC10" s="1832"/>
      <c r="BMD10" s="1665"/>
      <c r="BME10" s="1841"/>
      <c r="BMF10" s="1448"/>
      <c r="BMG10" s="1666"/>
      <c r="BMH10" s="1667"/>
      <c r="BMI10" s="1668"/>
      <c r="BMJ10" s="1668"/>
      <c r="BMK10" s="1667"/>
      <c r="BML10" s="1833"/>
      <c r="BMM10" s="1827"/>
      <c r="BMN10" s="1827"/>
      <c r="BMO10" s="1842"/>
      <c r="BMP10" s="1842"/>
      <c r="BMQ10" s="1827"/>
      <c r="BMR10" s="1835"/>
      <c r="BMS10" s="1836"/>
      <c r="BMT10" s="1837"/>
      <c r="BMU10" s="1827"/>
      <c r="BMV10" s="1827"/>
      <c r="BMW10" s="1827"/>
      <c r="BMX10" s="1838"/>
      <c r="BMY10" s="1838"/>
      <c r="BMZ10" s="1827"/>
      <c r="BNA10" s="1838"/>
      <c r="BNB10" s="1838"/>
      <c r="BNC10" s="1838"/>
      <c r="BND10" s="1838"/>
      <c r="BNE10" s="1838"/>
      <c r="BNF10" s="1827"/>
      <c r="BNG10" s="1823"/>
      <c r="BNH10" s="1840"/>
      <c r="BNI10" s="1825"/>
      <c r="BNJ10" s="1826"/>
      <c r="BNK10" s="1827"/>
      <c r="BNL10" s="1828"/>
      <c r="BNM10" s="1829"/>
      <c r="BNN10" s="1830"/>
      <c r="BNO10" s="1826"/>
      <c r="BNP10" s="1831"/>
      <c r="BNQ10" s="1667"/>
      <c r="BNR10" s="1832"/>
      <c r="BNS10" s="1665"/>
      <c r="BNT10" s="1841"/>
      <c r="BNU10" s="1448"/>
      <c r="BNV10" s="1666"/>
      <c r="BNW10" s="1667"/>
      <c r="BNX10" s="1668"/>
      <c r="BNY10" s="1668"/>
      <c r="BNZ10" s="1667"/>
      <c r="BOA10" s="1833"/>
      <c r="BOB10" s="1827"/>
      <c r="BOC10" s="1827"/>
      <c r="BOD10" s="1842"/>
      <c r="BOE10" s="1842"/>
      <c r="BOF10" s="1827"/>
      <c r="BOG10" s="1835"/>
      <c r="BOH10" s="1836"/>
      <c r="BOI10" s="1837"/>
      <c r="BOJ10" s="1827"/>
      <c r="BOK10" s="1827"/>
      <c r="BOL10" s="1827"/>
      <c r="BOM10" s="1838"/>
      <c r="BON10" s="1838"/>
      <c r="BOO10" s="1827"/>
      <c r="BOP10" s="1838"/>
      <c r="BOQ10" s="1838"/>
      <c r="BOR10" s="1838"/>
      <c r="BOS10" s="1838"/>
      <c r="BOT10" s="1838"/>
      <c r="BOU10" s="1827"/>
      <c r="BOV10" s="1823"/>
      <c r="BOW10" s="1840"/>
      <c r="BOX10" s="1825"/>
      <c r="BOY10" s="1826"/>
      <c r="BOZ10" s="1827"/>
      <c r="BPA10" s="1828"/>
      <c r="BPB10" s="1829"/>
      <c r="BPC10" s="1830"/>
      <c r="BPD10" s="1826"/>
      <c r="BPE10" s="1831"/>
      <c r="BPF10" s="1667"/>
      <c r="BPG10" s="1832"/>
      <c r="BPH10" s="1665"/>
      <c r="BPI10" s="1841"/>
      <c r="BPJ10" s="1448"/>
      <c r="BPK10" s="1666"/>
      <c r="BPL10" s="1667"/>
      <c r="BPM10" s="1668"/>
      <c r="BPN10" s="1668"/>
      <c r="BPO10" s="1667"/>
      <c r="BPP10" s="1833"/>
      <c r="BPQ10" s="1827"/>
      <c r="BPR10" s="1827"/>
      <c r="BPS10" s="1842"/>
      <c r="BPT10" s="1842"/>
      <c r="BPU10" s="1827"/>
      <c r="BPV10" s="1835"/>
      <c r="BPW10" s="1836"/>
      <c r="BPX10" s="1837"/>
      <c r="BPY10" s="1827"/>
      <c r="BPZ10" s="1827"/>
      <c r="BQA10" s="1827"/>
      <c r="BQB10" s="1838"/>
      <c r="BQC10" s="1838"/>
      <c r="BQD10" s="1827"/>
      <c r="BQE10" s="1838"/>
      <c r="BQF10" s="1838"/>
      <c r="BQG10" s="1838"/>
      <c r="BQH10" s="1838"/>
      <c r="BQI10" s="1838"/>
      <c r="BQJ10" s="1827"/>
      <c r="BQK10" s="1823"/>
      <c r="BQL10" s="1840"/>
      <c r="BQM10" s="1825"/>
      <c r="BQN10" s="1826"/>
      <c r="BQO10" s="1827"/>
      <c r="BQP10" s="1828"/>
      <c r="BQQ10" s="1829"/>
      <c r="BQR10" s="1830"/>
      <c r="BQS10" s="1826"/>
      <c r="BQT10" s="1831"/>
      <c r="BQU10" s="1667"/>
      <c r="BQV10" s="1832"/>
      <c r="BQW10" s="1665"/>
      <c r="BQX10" s="1841"/>
      <c r="BQY10" s="1448"/>
      <c r="BQZ10" s="1666"/>
      <c r="BRA10" s="1667"/>
      <c r="BRB10" s="1668"/>
      <c r="BRC10" s="1668"/>
      <c r="BRD10" s="1667"/>
      <c r="BRE10" s="1833"/>
      <c r="BRF10" s="1827"/>
      <c r="BRG10" s="1827"/>
      <c r="BRH10" s="1842"/>
      <c r="BRI10" s="1842"/>
      <c r="BRJ10" s="1827"/>
      <c r="BRK10" s="1835"/>
      <c r="BRL10" s="1836"/>
      <c r="BRM10" s="1837"/>
      <c r="BRN10" s="1827"/>
      <c r="BRO10" s="1827"/>
      <c r="BRP10" s="1827"/>
      <c r="BRQ10" s="1838"/>
      <c r="BRR10" s="1838"/>
      <c r="BRS10" s="1827"/>
      <c r="BRT10" s="1838"/>
      <c r="BRU10" s="1838"/>
      <c r="BRV10" s="1838"/>
      <c r="BRW10" s="1838"/>
      <c r="BRX10" s="1838"/>
      <c r="BRY10" s="1827"/>
      <c r="BRZ10" s="1823"/>
      <c r="BSA10" s="1840"/>
      <c r="BSB10" s="1825"/>
      <c r="BSC10" s="1826"/>
      <c r="BSD10" s="1827"/>
      <c r="BSE10" s="1828"/>
      <c r="BSF10" s="1829"/>
      <c r="BSG10" s="1830"/>
      <c r="BSH10" s="1826"/>
      <c r="BSI10" s="1831"/>
      <c r="BSJ10" s="1667"/>
      <c r="BSK10" s="1832"/>
      <c r="BSL10" s="1665"/>
      <c r="BSM10" s="1841"/>
      <c r="BSN10" s="1448"/>
      <c r="BSO10" s="1666"/>
      <c r="BSP10" s="1667"/>
      <c r="BSQ10" s="1668"/>
      <c r="BSR10" s="1668"/>
      <c r="BSS10" s="1667"/>
      <c r="BST10" s="1833"/>
      <c r="BSU10" s="1827"/>
      <c r="BSV10" s="1827"/>
      <c r="BSW10" s="1842"/>
      <c r="BSX10" s="1842"/>
      <c r="BSY10" s="1827"/>
      <c r="BSZ10" s="1835"/>
      <c r="BTA10" s="1836"/>
      <c r="BTB10" s="1837"/>
      <c r="BTC10" s="1827"/>
      <c r="BTD10" s="1827"/>
      <c r="BTE10" s="1827"/>
      <c r="BTF10" s="1838"/>
      <c r="BTG10" s="1838"/>
      <c r="BTH10" s="1827"/>
      <c r="BTI10" s="1838"/>
      <c r="BTJ10" s="1838"/>
      <c r="BTK10" s="1838"/>
      <c r="BTL10" s="1838"/>
      <c r="BTM10" s="1838"/>
      <c r="BTN10" s="1827"/>
      <c r="BTO10" s="1823"/>
      <c r="BTP10" s="1840"/>
      <c r="BTQ10" s="1825"/>
      <c r="BTR10" s="1826"/>
      <c r="BTS10" s="1827"/>
      <c r="BTT10" s="1828"/>
      <c r="BTU10" s="1829"/>
      <c r="BTV10" s="1830"/>
      <c r="BTW10" s="1826"/>
      <c r="BTX10" s="1831"/>
      <c r="BTY10" s="1667"/>
      <c r="BTZ10" s="1832"/>
      <c r="BUA10" s="1665"/>
      <c r="BUB10" s="1841"/>
      <c r="BUC10" s="1448"/>
      <c r="BUD10" s="1666"/>
      <c r="BUE10" s="1667"/>
      <c r="BUF10" s="1668"/>
      <c r="BUG10" s="1668"/>
      <c r="BUH10" s="1667"/>
      <c r="BUI10" s="1833"/>
      <c r="BUJ10" s="1827"/>
      <c r="BUK10" s="1827"/>
      <c r="BUL10" s="1842"/>
      <c r="BUM10" s="1842"/>
      <c r="BUN10" s="1827"/>
      <c r="BUO10" s="1835"/>
      <c r="BUP10" s="1836"/>
      <c r="BUQ10" s="1837"/>
      <c r="BUR10" s="1827"/>
      <c r="BUS10" s="1827"/>
      <c r="BUT10" s="1827"/>
      <c r="BUU10" s="1838"/>
      <c r="BUV10" s="1838"/>
      <c r="BUW10" s="1827"/>
      <c r="BUX10" s="1838"/>
      <c r="BUY10" s="1838"/>
      <c r="BUZ10" s="1838"/>
      <c r="BVA10" s="1838"/>
      <c r="BVB10" s="1838"/>
      <c r="BVC10" s="1827"/>
      <c r="BVD10" s="1823"/>
      <c r="BVE10" s="1840"/>
      <c r="BVF10" s="1825"/>
      <c r="BVG10" s="1826"/>
      <c r="BVH10" s="1827"/>
      <c r="BVI10" s="1828"/>
      <c r="BVJ10" s="1829"/>
      <c r="BVK10" s="1830"/>
      <c r="BVL10" s="1826"/>
      <c r="BVM10" s="1831"/>
      <c r="BVN10" s="1667"/>
      <c r="BVO10" s="1832"/>
      <c r="BVP10" s="1665"/>
      <c r="BVQ10" s="1841"/>
      <c r="BVR10" s="1448"/>
      <c r="BVS10" s="1666"/>
      <c r="BVT10" s="1667"/>
      <c r="BVU10" s="1668"/>
      <c r="BVV10" s="1668"/>
      <c r="BVW10" s="1667"/>
      <c r="BVX10" s="1833"/>
      <c r="BVY10" s="1827"/>
      <c r="BVZ10" s="1827"/>
      <c r="BWA10" s="1842"/>
      <c r="BWB10" s="1842"/>
      <c r="BWC10" s="1827"/>
      <c r="BWD10" s="1835"/>
      <c r="BWE10" s="1836"/>
      <c r="BWF10" s="1837"/>
      <c r="BWG10" s="1827"/>
      <c r="BWH10" s="1827"/>
      <c r="BWI10" s="1827"/>
      <c r="BWJ10" s="1838"/>
      <c r="BWK10" s="1838"/>
      <c r="BWL10" s="1827"/>
      <c r="BWM10" s="1838"/>
      <c r="BWN10" s="1838"/>
      <c r="BWO10" s="1838"/>
      <c r="BWP10" s="1838"/>
      <c r="BWQ10" s="1838"/>
      <c r="BWR10" s="1827"/>
      <c r="BWS10" s="1823"/>
      <c r="BWT10" s="1840"/>
      <c r="BWU10" s="1825"/>
      <c r="BWV10" s="1826"/>
      <c r="BWW10" s="1827"/>
      <c r="BWX10" s="1828"/>
      <c r="BWY10" s="1829"/>
      <c r="BWZ10" s="1830"/>
      <c r="BXA10" s="1826"/>
      <c r="BXB10" s="1831"/>
      <c r="BXC10" s="1667"/>
      <c r="BXD10" s="1832"/>
      <c r="BXE10" s="1665"/>
      <c r="BXF10" s="1841"/>
      <c r="BXG10" s="1448"/>
      <c r="BXH10" s="1666"/>
      <c r="BXI10" s="1667"/>
      <c r="BXJ10" s="1668"/>
      <c r="BXK10" s="1668"/>
      <c r="BXL10" s="1667"/>
      <c r="BXM10" s="1833"/>
      <c r="BXN10" s="1827"/>
      <c r="BXO10" s="1827"/>
      <c r="BXP10" s="1842"/>
      <c r="BXQ10" s="1842"/>
      <c r="BXR10" s="1827"/>
      <c r="BXS10" s="1835"/>
      <c r="BXT10" s="1836"/>
      <c r="BXU10" s="1837"/>
      <c r="BXV10" s="1827"/>
      <c r="BXW10" s="1827"/>
      <c r="BXX10" s="1827"/>
      <c r="BXY10" s="1838"/>
      <c r="BXZ10" s="1838"/>
      <c r="BYA10" s="1827"/>
      <c r="BYB10" s="1838"/>
      <c r="BYC10" s="1838"/>
      <c r="BYD10" s="1838"/>
      <c r="BYE10" s="1838"/>
      <c r="BYF10" s="1838"/>
      <c r="BYG10" s="1827"/>
      <c r="BYH10" s="1823"/>
      <c r="BYI10" s="1840"/>
      <c r="BYJ10" s="1825"/>
      <c r="BYK10" s="1826"/>
      <c r="BYL10" s="1827"/>
      <c r="BYM10" s="1828"/>
      <c r="BYN10" s="1829"/>
      <c r="BYO10" s="1830"/>
      <c r="BYP10" s="1826"/>
      <c r="BYQ10" s="1831"/>
      <c r="BYR10" s="1667"/>
      <c r="BYS10" s="1832"/>
      <c r="BYT10" s="1665"/>
      <c r="BYU10" s="1841"/>
      <c r="BYV10" s="1448"/>
      <c r="BYW10" s="1666"/>
      <c r="BYX10" s="1667"/>
      <c r="BYY10" s="1668"/>
      <c r="BYZ10" s="1668"/>
      <c r="BZA10" s="1667"/>
      <c r="BZB10" s="1833"/>
      <c r="BZC10" s="1827"/>
      <c r="BZD10" s="1827"/>
      <c r="BZE10" s="1842"/>
      <c r="BZF10" s="1842"/>
      <c r="BZG10" s="1827"/>
      <c r="BZH10" s="1835"/>
      <c r="BZI10" s="1836"/>
      <c r="BZJ10" s="1837"/>
      <c r="BZK10" s="1827"/>
      <c r="BZL10" s="1827"/>
      <c r="BZM10" s="1827"/>
      <c r="BZN10" s="1838"/>
      <c r="BZO10" s="1838"/>
      <c r="BZP10" s="1827"/>
      <c r="BZQ10" s="1838"/>
      <c r="BZR10" s="1838"/>
      <c r="BZS10" s="1838"/>
      <c r="BZT10" s="1838"/>
      <c r="BZU10" s="1838"/>
      <c r="BZV10" s="1827"/>
      <c r="BZW10" s="1823"/>
      <c r="BZX10" s="1840"/>
      <c r="BZY10" s="1825"/>
      <c r="BZZ10" s="1826"/>
      <c r="CAA10" s="1827"/>
      <c r="CAB10" s="1828"/>
      <c r="CAC10" s="1829"/>
      <c r="CAD10" s="1830"/>
      <c r="CAE10" s="1826"/>
      <c r="CAF10" s="1831"/>
      <c r="CAG10" s="1667"/>
      <c r="CAH10" s="1832"/>
      <c r="CAI10" s="1665"/>
      <c r="CAJ10" s="1841"/>
      <c r="CAK10" s="1448"/>
      <c r="CAL10" s="1666"/>
      <c r="CAM10" s="1667"/>
      <c r="CAN10" s="1668"/>
      <c r="CAO10" s="1668"/>
      <c r="CAP10" s="1667"/>
      <c r="CAQ10" s="1833"/>
      <c r="CAR10" s="1827"/>
      <c r="CAS10" s="1827"/>
      <c r="CAT10" s="1842"/>
      <c r="CAU10" s="1842"/>
      <c r="CAV10" s="1827"/>
      <c r="CAW10" s="1835"/>
      <c r="CAX10" s="1836"/>
      <c r="CAY10" s="1837"/>
      <c r="CAZ10" s="1827"/>
      <c r="CBA10" s="1827"/>
      <c r="CBB10" s="1827"/>
      <c r="CBC10" s="1838"/>
      <c r="CBD10" s="1838"/>
      <c r="CBE10" s="1827"/>
      <c r="CBF10" s="1838"/>
      <c r="CBG10" s="1838"/>
      <c r="CBH10" s="1838"/>
      <c r="CBI10" s="1838"/>
      <c r="CBJ10" s="1838"/>
      <c r="CBK10" s="1827"/>
      <c r="CBL10" s="1823"/>
      <c r="CBM10" s="1840"/>
      <c r="CBN10" s="1825"/>
      <c r="CBO10" s="1826"/>
      <c r="CBP10" s="1827"/>
      <c r="CBQ10" s="1828"/>
      <c r="CBR10" s="1829"/>
      <c r="CBS10" s="1830"/>
      <c r="CBT10" s="1826"/>
      <c r="CBU10" s="1831"/>
      <c r="CBV10" s="1667"/>
      <c r="CBW10" s="1832"/>
      <c r="CBX10" s="1665"/>
      <c r="CBY10" s="1841"/>
      <c r="CBZ10" s="1448"/>
      <c r="CCA10" s="1666"/>
      <c r="CCB10" s="1667"/>
      <c r="CCC10" s="1668"/>
      <c r="CCD10" s="1668"/>
      <c r="CCE10" s="1667"/>
      <c r="CCF10" s="1833"/>
      <c r="CCG10" s="1827"/>
      <c r="CCH10" s="1827"/>
      <c r="CCI10" s="1842"/>
      <c r="CCJ10" s="1842"/>
      <c r="CCK10" s="1827"/>
      <c r="CCL10" s="1835"/>
      <c r="CCM10" s="1836"/>
      <c r="CCN10" s="1837"/>
      <c r="CCO10" s="1827"/>
      <c r="CCP10" s="1827"/>
      <c r="CCQ10" s="1827"/>
      <c r="CCR10" s="1838"/>
      <c r="CCS10" s="1838"/>
      <c r="CCT10" s="1827"/>
      <c r="CCU10" s="1838"/>
      <c r="CCV10" s="1838"/>
      <c r="CCW10" s="1838"/>
      <c r="CCX10" s="1838"/>
      <c r="CCY10" s="1838"/>
      <c r="CCZ10" s="1827"/>
      <c r="CDA10" s="1823"/>
      <c r="CDB10" s="1840"/>
      <c r="CDC10" s="1825"/>
      <c r="CDD10" s="1826"/>
      <c r="CDE10" s="1827"/>
      <c r="CDF10" s="1828"/>
      <c r="CDG10" s="1829"/>
      <c r="CDH10" s="1830"/>
      <c r="CDI10" s="1826"/>
      <c r="CDJ10" s="1831"/>
      <c r="CDK10" s="1667"/>
      <c r="CDL10" s="1832"/>
      <c r="CDM10" s="1665"/>
      <c r="CDN10" s="1841"/>
      <c r="CDO10" s="1448"/>
      <c r="CDP10" s="1666"/>
      <c r="CDQ10" s="1667"/>
      <c r="CDR10" s="1668"/>
      <c r="CDS10" s="1668"/>
      <c r="CDT10" s="1667"/>
      <c r="CDU10" s="1833"/>
      <c r="CDV10" s="1827"/>
      <c r="CDW10" s="1827"/>
      <c r="CDX10" s="1842"/>
      <c r="CDY10" s="1842"/>
      <c r="CDZ10" s="1827"/>
      <c r="CEA10" s="1835"/>
      <c r="CEB10" s="1836"/>
      <c r="CEC10" s="1837"/>
      <c r="CED10" s="1827"/>
      <c r="CEE10" s="1827"/>
      <c r="CEF10" s="1827"/>
      <c r="CEG10" s="1838"/>
      <c r="CEH10" s="1838"/>
      <c r="CEI10" s="1827"/>
      <c r="CEJ10" s="1838"/>
      <c r="CEK10" s="1838"/>
      <c r="CEL10" s="1838"/>
      <c r="CEM10" s="1838"/>
      <c r="CEN10" s="1838"/>
      <c r="CEO10" s="1827"/>
      <c r="CEP10" s="1823"/>
      <c r="CEQ10" s="1840"/>
      <c r="CER10" s="1825"/>
      <c r="CES10" s="1826"/>
      <c r="CET10" s="1827"/>
      <c r="CEU10" s="1828"/>
      <c r="CEV10" s="1829"/>
      <c r="CEW10" s="1830"/>
      <c r="CEX10" s="1826"/>
      <c r="CEY10" s="1831"/>
      <c r="CEZ10" s="1667"/>
      <c r="CFA10" s="1832"/>
      <c r="CFB10" s="1665"/>
      <c r="CFC10" s="1841"/>
      <c r="CFD10" s="1448"/>
      <c r="CFE10" s="1666"/>
      <c r="CFF10" s="1667"/>
      <c r="CFG10" s="1668"/>
      <c r="CFH10" s="1668"/>
      <c r="CFI10" s="1667"/>
      <c r="CFJ10" s="1833"/>
      <c r="CFK10" s="1827"/>
      <c r="CFL10" s="1827"/>
      <c r="CFM10" s="1842"/>
      <c r="CFN10" s="1842"/>
      <c r="CFO10" s="1827"/>
      <c r="CFP10" s="1835"/>
      <c r="CFQ10" s="1836"/>
      <c r="CFR10" s="1837"/>
      <c r="CFS10" s="1827"/>
      <c r="CFT10" s="1827"/>
      <c r="CFU10" s="1827"/>
      <c r="CFV10" s="1838"/>
      <c r="CFW10" s="1838"/>
      <c r="CFX10" s="1827"/>
      <c r="CFY10" s="1838"/>
      <c r="CFZ10" s="1838"/>
      <c r="CGA10" s="1838"/>
      <c r="CGB10" s="1838"/>
      <c r="CGC10" s="1838"/>
      <c r="CGD10" s="1827"/>
      <c r="CGE10" s="1823"/>
      <c r="CGF10" s="1840"/>
      <c r="CGG10" s="1825"/>
      <c r="CGH10" s="1826"/>
      <c r="CGI10" s="1827"/>
      <c r="CGJ10" s="1828"/>
      <c r="CGK10" s="1829"/>
      <c r="CGL10" s="1830"/>
      <c r="CGM10" s="1826"/>
      <c r="CGN10" s="1831"/>
      <c r="CGO10" s="1667"/>
      <c r="CGP10" s="1832"/>
      <c r="CGQ10" s="1665"/>
      <c r="CGR10" s="1841"/>
      <c r="CGS10" s="1448"/>
      <c r="CGT10" s="1666"/>
      <c r="CGU10" s="1667"/>
      <c r="CGV10" s="1668"/>
      <c r="CGW10" s="1668"/>
      <c r="CGX10" s="1667"/>
      <c r="CGY10" s="1833"/>
      <c r="CGZ10" s="1827"/>
      <c r="CHA10" s="1827"/>
      <c r="CHB10" s="1842"/>
      <c r="CHC10" s="1842"/>
      <c r="CHD10" s="1827"/>
      <c r="CHE10" s="1835"/>
      <c r="CHF10" s="1836"/>
      <c r="CHG10" s="1837"/>
      <c r="CHH10" s="1827"/>
      <c r="CHI10" s="1827"/>
      <c r="CHJ10" s="1827"/>
      <c r="CHK10" s="1838"/>
      <c r="CHL10" s="1838"/>
      <c r="CHM10" s="1827"/>
      <c r="CHN10" s="1838"/>
      <c r="CHO10" s="1838"/>
      <c r="CHP10" s="1838"/>
      <c r="CHQ10" s="1838"/>
      <c r="CHR10" s="1838"/>
      <c r="CHS10" s="1827"/>
      <c r="CHT10" s="1823"/>
      <c r="CHU10" s="1840"/>
      <c r="CHV10" s="1825"/>
      <c r="CHW10" s="1826"/>
      <c r="CHX10" s="1827"/>
      <c r="CHY10" s="1828"/>
      <c r="CHZ10" s="1829"/>
      <c r="CIA10" s="1830"/>
      <c r="CIB10" s="1826"/>
      <c r="CIC10" s="1831"/>
      <c r="CID10" s="1667"/>
      <c r="CIE10" s="1832"/>
      <c r="CIF10" s="1665"/>
      <c r="CIG10" s="1841"/>
      <c r="CIH10" s="1448"/>
      <c r="CII10" s="1666"/>
      <c r="CIJ10" s="1667"/>
      <c r="CIK10" s="1668"/>
      <c r="CIL10" s="1668"/>
      <c r="CIM10" s="1667"/>
      <c r="CIN10" s="1833"/>
      <c r="CIO10" s="1827"/>
      <c r="CIP10" s="1827"/>
      <c r="CIQ10" s="1842"/>
      <c r="CIR10" s="1842"/>
      <c r="CIS10" s="1827"/>
      <c r="CIT10" s="1835"/>
      <c r="CIU10" s="1836"/>
      <c r="CIV10" s="1837"/>
      <c r="CIW10" s="1827"/>
      <c r="CIX10" s="1827"/>
      <c r="CIY10" s="1827"/>
      <c r="CIZ10" s="1838"/>
      <c r="CJA10" s="1838"/>
      <c r="CJB10" s="1827"/>
      <c r="CJC10" s="1838"/>
      <c r="CJD10" s="1838"/>
      <c r="CJE10" s="1838"/>
      <c r="CJF10" s="1838"/>
      <c r="CJG10" s="1838"/>
      <c r="CJH10" s="1827"/>
      <c r="CJI10" s="1823"/>
      <c r="CJJ10" s="1840"/>
      <c r="CJK10" s="1825"/>
      <c r="CJL10" s="1826"/>
      <c r="CJM10" s="1827"/>
      <c r="CJN10" s="1828"/>
      <c r="CJO10" s="1829"/>
      <c r="CJP10" s="1830"/>
      <c r="CJQ10" s="1826"/>
      <c r="CJR10" s="1831"/>
      <c r="CJS10" s="1667"/>
      <c r="CJT10" s="1832"/>
      <c r="CJU10" s="1665"/>
      <c r="CJV10" s="1841"/>
      <c r="CJW10" s="1448"/>
      <c r="CJX10" s="1666"/>
      <c r="CJY10" s="1667"/>
      <c r="CJZ10" s="1668"/>
      <c r="CKA10" s="1668"/>
      <c r="CKB10" s="1667"/>
      <c r="CKC10" s="1833"/>
      <c r="CKD10" s="1827"/>
      <c r="CKE10" s="1827"/>
      <c r="CKF10" s="1842"/>
      <c r="CKG10" s="1842"/>
      <c r="CKH10" s="1827"/>
      <c r="CKI10" s="1835"/>
      <c r="CKJ10" s="1836"/>
      <c r="CKK10" s="1837"/>
      <c r="CKL10" s="1827"/>
      <c r="CKM10" s="1827"/>
      <c r="CKN10" s="1827"/>
      <c r="CKO10" s="1838"/>
      <c r="CKP10" s="1838"/>
      <c r="CKQ10" s="1827"/>
      <c r="CKR10" s="1838"/>
      <c r="CKS10" s="1838"/>
      <c r="CKT10" s="1838"/>
      <c r="CKU10" s="1838"/>
      <c r="CKV10" s="1838"/>
      <c r="CKW10" s="1827"/>
      <c r="CKX10" s="1823"/>
      <c r="CKY10" s="1840"/>
      <c r="CKZ10" s="1825"/>
      <c r="CLA10" s="1826"/>
      <c r="CLB10" s="1827"/>
      <c r="CLC10" s="1828"/>
      <c r="CLD10" s="1829"/>
      <c r="CLE10" s="1830"/>
      <c r="CLF10" s="1826"/>
      <c r="CLG10" s="1831"/>
      <c r="CLH10" s="1667"/>
      <c r="CLI10" s="1832"/>
      <c r="CLJ10" s="1665"/>
      <c r="CLK10" s="1841"/>
      <c r="CLL10" s="1448"/>
      <c r="CLM10" s="1666"/>
      <c r="CLN10" s="1667"/>
      <c r="CLO10" s="1668"/>
      <c r="CLP10" s="1668"/>
      <c r="CLQ10" s="1667"/>
      <c r="CLR10" s="1833"/>
      <c r="CLS10" s="1827"/>
      <c r="CLT10" s="1827"/>
      <c r="CLU10" s="1842"/>
      <c r="CLV10" s="1842"/>
      <c r="CLW10" s="1827"/>
      <c r="CLX10" s="1835"/>
      <c r="CLY10" s="1836"/>
      <c r="CLZ10" s="1837"/>
      <c r="CMA10" s="1827"/>
      <c r="CMB10" s="1827"/>
      <c r="CMC10" s="1827"/>
      <c r="CMD10" s="1838"/>
      <c r="CME10" s="1838"/>
      <c r="CMF10" s="1827"/>
      <c r="CMG10" s="1838"/>
      <c r="CMH10" s="1838"/>
      <c r="CMI10" s="1838"/>
      <c r="CMJ10" s="1838"/>
      <c r="CMK10" s="1838"/>
      <c r="CML10" s="1827"/>
      <c r="CMM10" s="1823"/>
      <c r="CMN10" s="1840"/>
      <c r="CMO10" s="1825"/>
      <c r="CMP10" s="1826"/>
      <c r="CMQ10" s="1827"/>
      <c r="CMR10" s="1828"/>
      <c r="CMS10" s="1829"/>
      <c r="CMT10" s="1830"/>
      <c r="CMU10" s="1826"/>
      <c r="CMV10" s="1831"/>
      <c r="CMW10" s="1667"/>
      <c r="CMX10" s="1832"/>
      <c r="CMY10" s="1665"/>
      <c r="CMZ10" s="1841"/>
      <c r="CNA10" s="1448"/>
      <c r="CNB10" s="1666"/>
      <c r="CNC10" s="1667"/>
      <c r="CND10" s="1668"/>
      <c r="CNE10" s="1668"/>
      <c r="CNF10" s="1667"/>
      <c r="CNG10" s="1833"/>
      <c r="CNH10" s="1827"/>
      <c r="CNI10" s="1827"/>
      <c r="CNJ10" s="1842"/>
      <c r="CNK10" s="1842"/>
      <c r="CNL10" s="1827"/>
      <c r="CNM10" s="1835"/>
      <c r="CNN10" s="1836"/>
      <c r="CNO10" s="1837"/>
      <c r="CNP10" s="1827"/>
      <c r="CNQ10" s="1827"/>
      <c r="CNR10" s="1827"/>
      <c r="CNS10" s="1838"/>
      <c r="CNT10" s="1838"/>
      <c r="CNU10" s="1827"/>
      <c r="CNV10" s="1838"/>
      <c r="CNW10" s="1838"/>
      <c r="CNX10" s="1838"/>
      <c r="CNY10" s="1838"/>
      <c r="CNZ10" s="1838"/>
      <c r="COA10" s="1827"/>
      <c r="COB10" s="1823"/>
      <c r="COC10" s="1840"/>
      <c r="COD10" s="1825"/>
      <c r="COE10" s="1826"/>
      <c r="COF10" s="1827"/>
      <c r="COG10" s="1828"/>
      <c r="COH10" s="1829"/>
      <c r="COI10" s="1830"/>
      <c r="COJ10" s="1826"/>
      <c r="COK10" s="1831"/>
      <c r="COL10" s="1667"/>
      <c r="COM10" s="1832"/>
      <c r="CON10" s="1665"/>
      <c r="COO10" s="1841"/>
      <c r="COP10" s="1448"/>
      <c r="COQ10" s="1666"/>
      <c r="COR10" s="1667"/>
      <c r="COS10" s="1668"/>
      <c r="COT10" s="1668"/>
      <c r="COU10" s="1667"/>
      <c r="COV10" s="1833"/>
      <c r="COW10" s="1827"/>
      <c r="COX10" s="1827"/>
      <c r="COY10" s="1842"/>
      <c r="COZ10" s="1842"/>
      <c r="CPA10" s="1827"/>
      <c r="CPB10" s="1835"/>
      <c r="CPC10" s="1836"/>
      <c r="CPD10" s="1837"/>
      <c r="CPE10" s="1827"/>
      <c r="CPF10" s="1827"/>
      <c r="CPG10" s="1827"/>
      <c r="CPH10" s="1838"/>
      <c r="CPI10" s="1838"/>
      <c r="CPJ10" s="1827"/>
      <c r="CPK10" s="1838"/>
      <c r="CPL10" s="1838"/>
      <c r="CPM10" s="1838"/>
      <c r="CPN10" s="1838"/>
      <c r="CPO10" s="1838"/>
      <c r="CPP10" s="1827"/>
      <c r="CPQ10" s="1823"/>
      <c r="CPR10" s="1840"/>
      <c r="CPS10" s="1825"/>
      <c r="CPT10" s="1826"/>
      <c r="CPU10" s="1827"/>
      <c r="CPV10" s="1828"/>
      <c r="CPW10" s="1829"/>
      <c r="CPX10" s="1830"/>
      <c r="CPY10" s="1826"/>
      <c r="CPZ10" s="1831"/>
      <c r="CQA10" s="1667"/>
      <c r="CQB10" s="1832"/>
      <c r="CQC10" s="1665"/>
      <c r="CQD10" s="1841"/>
      <c r="CQE10" s="1448"/>
      <c r="CQF10" s="1666"/>
      <c r="CQG10" s="1667"/>
      <c r="CQH10" s="1668"/>
      <c r="CQI10" s="1668"/>
      <c r="CQJ10" s="1667"/>
      <c r="CQK10" s="1833"/>
      <c r="CQL10" s="1827"/>
      <c r="CQM10" s="1827"/>
      <c r="CQN10" s="1842"/>
      <c r="CQO10" s="1842"/>
      <c r="CQP10" s="1827"/>
      <c r="CQQ10" s="1835"/>
      <c r="CQR10" s="1836"/>
      <c r="CQS10" s="1837"/>
      <c r="CQT10" s="1827"/>
      <c r="CQU10" s="1827"/>
      <c r="CQV10" s="1827"/>
      <c r="CQW10" s="1838"/>
      <c r="CQX10" s="1838"/>
      <c r="CQY10" s="1827"/>
      <c r="CQZ10" s="1838"/>
      <c r="CRA10" s="1838"/>
      <c r="CRB10" s="1838"/>
      <c r="CRC10" s="1838"/>
      <c r="CRD10" s="1838"/>
      <c r="CRE10" s="1827"/>
      <c r="CRF10" s="1823"/>
      <c r="CRG10" s="1840"/>
      <c r="CRH10" s="1825"/>
      <c r="CRI10" s="1826"/>
      <c r="CRJ10" s="1827"/>
      <c r="CRK10" s="1828"/>
      <c r="CRL10" s="1829"/>
      <c r="CRM10" s="1830"/>
      <c r="CRN10" s="1826"/>
      <c r="CRO10" s="1831"/>
      <c r="CRP10" s="1667"/>
      <c r="CRQ10" s="1832"/>
      <c r="CRR10" s="1665"/>
      <c r="CRS10" s="1841"/>
      <c r="CRT10" s="1448"/>
      <c r="CRU10" s="1666"/>
      <c r="CRV10" s="1667"/>
      <c r="CRW10" s="1668"/>
      <c r="CRX10" s="1668"/>
      <c r="CRY10" s="1667"/>
      <c r="CRZ10" s="1833"/>
      <c r="CSA10" s="1827"/>
      <c r="CSB10" s="1827"/>
      <c r="CSC10" s="1842"/>
      <c r="CSD10" s="1842"/>
      <c r="CSE10" s="1827"/>
      <c r="CSF10" s="1835"/>
      <c r="CSG10" s="1836"/>
      <c r="CSH10" s="1837"/>
      <c r="CSI10" s="1827"/>
      <c r="CSJ10" s="1827"/>
      <c r="CSK10" s="1827"/>
      <c r="CSL10" s="1838"/>
      <c r="CSM10" s="1838"/>
      <c r="CSN10" s="1827"/>
      <c r="CSO10" s="1838"/>
      <c r="CSP10" s="1838"/>
      <c r="CSQ10" s="1838"/>
      <c r="CSR10" s="1838"/>
      <c r="CSS10" s="1838"/>
      <c r="CST10" s="1827"/>
      <c r="CSU10" s="1823"/>
      <c r="CSV10" s="1840"/>
      <c r="CSW10" s="1825"/>
      <c r="CSX10" s="1826"/>
      <c r="CSY10" s="1827"/>
      <c r="CSZ10" s="1828"/>
      <c r="CTA10" s="1829"/>
      <c r="CTB10" s="1830"/>
      <c r="CTC10" s="1826"/>
      <c r="CTD10" s="1831"/>
      <c r="CTE10" s="1667"/>
      <c r="CTF10" s="1832"/>
      <c r="CTG10" s="1665"/>
      <c r="CTH10" s="1841"/>
      <c r="CTI10" s="1448"/>
      <c r="CTJ10" s="1666"/>
      <c r="CTK10" s="1667"/>
      <c r="CTL10" s="1668"/>
      <c r="CTM10" s="1668"/>
      <c r="CTN10" s="1667"/>
      <c r="CTO10" s="1833"/>
      <c r="CTP10" s="1827"/>
      <c r="CTQ10" s="1827"/>
      <c r="CTR10" s="1842"/>
      <c r="CTS10" s="1842"/>
      <c r="CTT10" s="1827"/>
      <c r="CTU10" s="1835"/>
      <c r="CTV10" s="1836"/>
      <c r="CTW10" s="1837"/>
      <c r="CTX10" s="1827"/>
      <c r="CTY10" s="1827"/>
      <c r="CTZ10" s="1827"/>
      <c r="CUA10" s="1838"/>
      <c r="CUB10" s="1838"/>
      <c r="CUC10" s="1827"/>
      <c r="CUD10" s="1838"/>
      <c r="CUE10" s="1838"/>
      <c r="CUF10" s="1838"/>
      <c r="CUG10" s="1838"/>
      <c r="CUH10" s="1838"/>
      <c r="CUI10" s="1827"/>
      <c r="CUJ10" s="1823"/>
      <c r="CUK10" s="1840"/>
      <c r="CUL10" s="1825"/>
      <c r="CUM10" s="1826"/>
      <c r="CUN10" s="1827"/>
      <c r="CUO10" s="1828"/>
      <c r="CUP10" s="1829"/>
      <c r="CUQ10" s="1830"/>
      <c r="CUR10" s="1826"/>
      <c r="CUS10" s="1831"/>
      <c r="CUT10" s="1667"/>
      <c r="CUU10" s="1832"/>
      <c r="CUV10" s="1665"/>
      <c r="CUW10" s="1841"/>
      <c r="CUX10" s="1448"/>
      <c r="CUY10" s="1666"/>
      <c r="CUZ10" s="1667"/>
      <c r="CVA10" s="1668"/>
      <c r="CVB10" s="1668"/>
      <c r="CVC10" s="1667"/>
      <c r="CVD10" s="1833"/>
      <c r="CVE10" s="1827"/>
      <c r="CVF10" s="1827"/>
      <c r="CVG10" s="1842"/>
      <c r="CVH10" s="1842"/>
      <c r="CVI10" s="1827"/>
      <c r="CVJ10" s="1835"/>
      <c r="CVK10" s="1836"/>
      <c r="CVL10" s="1837"/>
      <c r="CVM10" s="1827"/>
      <c r="CVN10" s="1827"/>
      <c r="CVO10" s="1827"/>
      <c r="CVP10" s="1838"/>
      <c r="CVQ10" s="1838"/>
      <c r="CVR10" s="1827"/>
      <c r="CVS10" s="1838"/>
      <c r="CVT10" s="1838"/>
      <c r="CVU10" s="1838"/>
      <c r="CVV10" s="1838"/>
      <c r="CVW10" s="1838"/>
      <c r="CVX10" s="1827"/>
      <c r="CVY10" s="1823"/>
      <c r="CVZ10" s="1840"/>
      <c r="CWA10" s="1825"/>
      <c r="CWB10" s="1826"/>
      <c r="CWC10" s="1827"/>
      <c r="CWD10" s="1828"/>
      <c r="CWE10" s="1829"/>
      <c r="CWF10" s="1830"/>
      <c r="CWG10" s="1826"/>
      <c r="CWH10" s="1831"/>
      <c r="CWI10" s="1667"/>
      <c r="CWJ10" s="1832"/>
      <c r="CWK10" s="1665"/>
      <c r="CWL10" s="1841"/>
      <c r="CWM10" s="1448"/>
      <c r="CWN10" s="1666"/>
      <c r="CWO10" s="1667"/>
      <c r="CWP10" s="1668"/>
      <c r="CWQ10" s="1668"/>
      <c r="CWR10" s="1667"/>
      <c r="CWS10" s="1833"/>
      <c r="CWT10" s="1827"/>
      <c r="CWU10" s="1827"/>
      <c r="CWV10" s="1842"/>
      <c r="CWW10" s="1842"/>
      <c r="CWX10" s="1827"/>
      <c r="CWY10" s="1835"/>
      <c r="CWZ10" s="1836"/>
      <c r="CXA10" s="1837"/>
      <c r="CXB10" s="1827"/>
      <c r="CXC10" s="1827"/>
      <c r="CXD10" s="1827"/>
      <c r="CXE10" s="1838"/>
      <c r="CXF10" s="1838"/>
      <c r="CXG10" s="1827"/>
      <c r="CXH10" s="1838"/>
      <c r="CXI10" s="1838"/>
      <c r="CXJ10" s="1838"/>
      <c r="CXK10" s="1838"/>
      <c r="CXL10" s="1838"/>
      <c r="CXM10" s="1827"/>
      <c r="CXN10" s="1823"/>
      <c r="CXO10" s="1840"/>
      <c r="CXP10" s="1825"/>
      <c r="CXQ10" s="1826"/>
      <c r="CXR10" s="1827"/>
      <c r="CXS10" s="1828"/>
      <c r="CXT10" s="1829"/>
      <c r="CXU10" s="1830"/>
      <c r="CXV10" s="1826"/>
      <c r="CXW10" s="1831"/>
      <c r="CXX10" s="1667"/>
      <c r="CXY10" s="1832"/>
      <c r="CXZ10" s="1665"/>
      <c r="CYA10" s="1841"/>
      <c r="CYB10" s="1448"/>
      <c r="CYC10" s="1666"/>
      <c r="CYD10" s="1667"/>
      <c r="CYE10" s="1668"/>
      <c r="CYF10" s="1668"/>
      <c r="CYG10" s="1667"/>
      <c r="CYH10" s="1833"/>
      <c r="CYI10" s="1827"/>
      <c r="CYJ10" s="1827"/>
      <c r="CYK10" s="1842"/>
      <c r="CYL10" s="1842"/>
      <c r="CYM10" s="1827"/>
      <c r="CYN10" s="1835"/>
      <c r="CYO10" s="1836"/>
      <c r="CYP10" s="1837"/>
      <c r="CYQ10" s="1827"/>
      <c r="CYR10" s="1827"/>
      <c r="CYS10" s="1827"/>
      <c r="CYT10" s="1838"/>
      <c r="CYU10" s="1838"/>
      <c r="CYV10" s="1827"/>
      <c r="CYW10" s="1838"/>
      <c r="CYX10" s="1838"/>
      <c r="CYY10" s="1838"/>
      <c r="CYZ10" s="1838"/>
      <c r="CZA10" s="1838"/>
      <c r="CZB10" s="1827"/>
      <c r="CZC10" s="1823"/>
      <c r="CZD10" s="1840"/>
      <c r="CZE10" s="1825"/>
      <c r="CZF10" s="1826"/>
      <c r="CZG10" s="1827"/>
      <c r="CZH10" s="1828"/>
      <c r="CZI10" s="1829"/>
      <c r="CZJ10" s="1830"/>
      <c r="CZK10" s="1826"/>
      <c r="CZL10" s="1831"/>
      <c r="CZM10" s="1667"/>
      <c r="CZN10" s="1832"/>
      <c r="CZO10" s="1665"/>
      <c r="CZP10" s="1841"/>
      <c r="CZQ10" s="1448"/>
      <c r="CZR10" s="1666"/>
      <c r="CZS10" s="1667"/>
      <c r="CZT10" s="1668"/>
      <c r="CZU10" s="1668"/>
      <c r="CZV10" s="1667"/>
      <c r="CZW10" s="1833"/>
      <c r="CZX10" s="1827"/>
      <c r="CZY10" s="1827"/>
      <c r="CZZ10" s="1842"/>
      <c r="DAA10" s="1842"/>
      <c r="DAB10" s="1827"/>
      <c r="DAC10" s="1835"/>
      <c r="DAD10" s="1836"/>
      <c r="DAE10" s="1837"/>
      <c r="DAF10" s="1827"/>
      <c r="DAG10" s="1827"/>
      <c r="DAH10" s="1827"/>
      <c r="DAI10" s="1838"/>
      <c r="DAJ10" s="1838"/>
      <c r="DAK10" s="1827"/>
      <c r="DAL10" s="1838"/>
      <c r="DAM10" s="1838"/>
      <c r="DAN10" s="1838"/>
      <c r="DAO10" s="1838"/>
      <c r="DAP10" s="1838"/>
      <c r="DAQ10" s="1827"/>
      <c r="DAR10" s="1823"/>
      <c r="DAS10" s="1840"/>
      <c r="DAT10" s="1825"/>
      <c r="DAU10" s="1826"/>
      <c r="DAV10" s="1827"/>
      <c r="DAW10" s="1828"/>
      <c r="DAX10" s="1829"/>
      <c r="DAY10" s="1830"/>
      <c r="DAZ10" s="1826"/>
      <c r="DBA10" s="1831"/>
      <c r="DBB10" s="1667"/>
      <c r="DBC10" s="1832"/>
      <c r="DBD10" s="1665"/>
      <c r="DBE10" s="1841"/>
      <c r="DBF10" s="1448"/>
      <c r="DBG10" s="1666"/>
      <c r="DBH10" s="1667"/>
      <c r="DBI10" s="1668"/>
      <c r="DBJ10" s="1668"/>
      <c r="DBK10" s="1667"/>
      <c r="DBL10" s="1833"/>
      <c r="DBM10" s="1827"/>
      <c r="DBN10" s="1827"/>
      <c r="DBO10" s="1842"/>
      <c r="DBP10" s="1842"/>
      <c r="DBQ10" s="1827"/>
      <c r="DBR10" s="1835"/>
      <c r="DBS10" s="1836"/>
      <c r="DBT10" s="1837"/>
      <c r="DBU10" s="1827"/>
      <c r="DBV10" s="1827"/>
      <c r="DBW10" s="1827"/>
      <c r="DBX10" s="1838"/>
      <c r="DBY10" s="1838"/>
      <c r="DBZ10" s="1827"/>
      <c r="DCA10" s="1838"/>
      <c r="DCB10" s="1838"/>
      <c r="DCC10" s="1838"/>
      <c r="DCD10" s="1838"/>
      <c r="DCE10" s="1838"/>
      <c r="DCF10" s="1827"/>
      <c r="DCG10" s="1823"/>
      <c r="DCH10" s="1840"/>
      <c r="DCI10" s="1825"/>
      <c r="DCJ10" s="1826"/>
      <c r="DCK10" s="1827"/>
      <c r="DCL10" s="1828"/>
      <c r="DCM10" s="1829"/>
      <c r="DCN10" s="1830"/>
      <c r="DCO10" s="1826"/>
      <c r="DCP10" s="1831"/>
      <c r="DCQ10" s="1667"/>
      <c r="DCR10" s="1832"/>
      <c r="DCS10" s="1665"/>
      <c r="DCT10" s="1841"/>
      <c r="DCU10" s="1448"/>
      <c r="DCV10" s="1666"/>
      <c r="DCW10" s="1667"/>
      <c r="DCX10" s="1668"/>
      <c r="DCY10" s="1668"/>
      <c r="DCZ10" s="1667"/>
      <c r="DDA10" s="1833"/>
      <c r="DDB10" s="1827"/>
      <c r="DDC10" s="1827"/>
      <c r="DDD10" s="1842"/>
      <c r="DDE10" s="1842"/>
      <c r="DDF10" s="1827"/>
      <c r="DDG10" s="1835"/>
      <c r="DDH10" s="1836"/>
      <c r="DDI10" s="1837"/>
      <c r="DDJ10" s="1827"/>
      <c r="DDK10" s="1827"/>
      <c r="DDL10" s="1827"/>
      <c r="DDM10" s="1838"/>
      <c r="DDN10" s="1838"/>
      <c r="DDO10" s="1827"/>
      <c r="DDP10" s="1838"/>
      <c r="DDQ10" s="1838"/>
      <c r="DDR10" s="1838"/>
      <c r="DDS10" s="1838"/>
      <c r="DDT10" s="1838"/>
      <c r="DDU10" s="1827"/>
      <c r="DDV10" s="1823"/>
      <c r="DDW10" s="1840"/>
      <c r="DDX10" s="1825"/>
      <c r="DDY10" s="1826"/>
      <c r="DDZ10" s="1827"/>
      <c r="DEA10" s="1828"/>
      <c r="DEB10" s="1829"/>
      <c r="DEC10" s="1830"/>
      <c r="DED10" s="1826"/>
      <c r="DEE10" s="1831"/>
      <c r="DEF10" s="1667"/>
      <c r="DEG10" s="1832"/>
      <c r="DEH10" s="1665"/>
      <c r="DEI10" s="1841"/>
      <c r="DEJ10" s="1448"/>
      <c r="DEK10" s="1666"/>
      <c r="DEL10" s="1667"/>
      <c r="DEM10" s="1668"/>
      <c r="DEN10" s="1668"/>
      <c r="DEO10" s="1667"/>
      <c r="DEP10" s="1833"/>
      <c r="DEQ10" s="1827"/>
      <c r="DER10" s="1827"/>
      <c r="DES10" s="1842"/>
      <c r="DET10" s="1842"/>
      <c r="DEU10" s="1827"/>
      <c r="DEV10" s="1835"/>
      <c r="DEW10" s="1836"/>
      <c r="DEX10" s="1837"/>
      <c r="DEY10" s="1827"/>
      <c r="DEZ10" s="1827"/>
      <c r="DFA10" s="1827"/>
      <c r="DFB10" s="1838"/>
      <c r="DFC10" s="1838"/>
      <c r="DFD10" s="1827"/>
      <c r="DFE10" s="1838"/>
      <c r="DFF10" s="1838"/>
      <c r="DFG10" s="1838"/>
      <c r="DFH10" s="1838"/>
      <c r="DFI10" s="1838"/>
      <c r="DFJ10" s="1827"/>
      <c r="DFK10" s="1823"/>
      <c r="DFL10" s="1840"/>
      <c r="DFM10" s="1825"/>
      <c r="DFN10" s="1826"/>
      <c r="DFO10" s="1827"/>
      <c r="DFP10" s="1828"/>
      <c r="DFQ10" s="1829"/>
      <c r="DFR10" s="1830"/>
      <c r="DFS10" s="1826"/>
      <c r="DFT10" s="1831"/>
      <c r="DFU10" s="1667"/>
      <c r="DFV10" s="1832"/>
      <c r="DFW10" s="1665"/>
      <c r="DFX10" s="1841"/>
      <c r="DFY10" s="1448"/>
      <c r="DFZ10" s="1666"/>
      <c r="DGA10" s="1667"/>
      <c r="DGB10" s="1668"/>
      <c r="DGC10" s="1668"/>
      <c r="DGD10" s="1667"/>
      <c r="DGE10" s="1833"/>
      <c r="DGF10" s="1827"/>
      <c r="DGG10" s="1827"/>
      <c r="DGH10" s="1842"/>
      <c r="DGI10" s="1842"/>
      <c r="DGJ10" s="1827"/>
      <c r="DGK10" s="1835"/>
      <c r="DGL10" s="1836"/>
      <c r="DGM10" s="1837"/>
      <c r="DGN10" s="1827"/>
      <c r="DGO10" s="1827"/>
      <c r="DGP10" s="1827"/>
      <c r="DGQ10" s="1838"/>
      <c r="DGR10" s="1838"/>
      <c r="DGS10" s="1827"/>
      <c r="DGT10" s="1838"/>
      <c r="DGU10" s="1838"/>
      <c r="DGV10" s="1838"/>
      <c r="DGW10" s="1838"/>
      <c r="DGX10" s="1838"/>
      <c r="DGY10" s="1827"/>
      <c r="DGZ10" s="1823"/>
      <c r="DHA10" s="1840"/>
      <c r="DHB10" s="1825"/>
      <c r="DHC10" s="1826"/>
      <c r="DHD10" s="1827"/>
      <c r="DHE10" s="1828"/>
      <c r="DHF10" s="1829"/>
      <c r="DHG10" s="1830"/>
      <c r="DHH10" s="1826"/>
      <c r="DHI10" s="1831"/>
      <c r="DHJ10" s="1667"/>
      <c r="DHK10" s="1832"/>
      <c r="DHL10" s="1665"/>
      <c r="DHM10" s="1841"/>
      <c r="DHN10" s="1448"/>
      <c r="DHO10" s="1666"/>
      <c r="DHP10" s="1667"/>
      <c r="DHQ10" s="1668"/>
      <c r="DHR10" s="1668"/>
      <c r="DHS10" s="1667"/>
      <c r="DHT10" s="1833"/>
      <c r="DHU10" s="1827"/>
      <c r="DHV10" s="1827"/>
      <c r="DHW10" s="1842"/>
      <c r="DHX10" s="1842"/>
      <c r="DHY10" s="1827"/>
      <c r="DHZ10" s="1835"/>
      <c r="DIA10" s="1836"/>
      <c r="DIB10" s="1837"/>
      <c r="DIC10" s="1827"/>
      <c r="DID10" s="1827"/>
      <c r="DIE10" s="1827"/>
      <c r="DIF10" s="1838"/>
      <c r="DIG10" s="1838"/>
      <c r="DIH10" s="1827"/>
      <c r="DII10" s="1838"/>
      <c r="DIJ10" s="1838"/>
      <c r="DIK10" s="1838"/>
      <c r="DIL10" s="1838"/>
      <c r="DIM10" s="1838"/>
      <c r="DIN10" s="1827"/>
      <c r="DIO10" s="1823"/>
      <c r="DIP10" s="1840"/>
      <c r="DIQ10" s="1825"/>
      <c r="DIR10" s="1826"/>
      <c r="DIS10" s="1827"/>
      <c r="DIT10" s="1828"/>
      <c r="DIU10" s="1829"/>
      <c r="DIV10" s="1830"/>
      <c r="DIW10" s="1826"/>
      <c r="DIX10" s="1831"/>
      <c r="DIY10" s="1667"/>
      <c r="DIZ10" s="1832"/>
      <c r="DJA10" s="1665"/>
      <c r="DJB10" s="1841"/>
      <c r="DJC10" s="1448"/>
      <c r="DJD10" s="1666"/>
      <c r="DJE10" s="1667"/>
      <c r="DJF10" s="1668"/>
      <c r="DJG10" s="1668"/>
      <c r="DJH10" s="1667"/>
      <c r="DJI10" s="1833"/>
      <c r="DJJ10" s="1827"/>
      <c r="DJK10" s="1827"/>
      <c r="DJL10" s="1842"/>
      <c r="DJM10" s="1842"/>
      <c r="DJN10" s="1827"/>
      <c r="DJO10" s="1835"/>
      <c r="DJP10" s="1836"/>
      <c r="DJQ10" s="1837"/>
      <c r="DJR10" s="1827"/>
      <c r="DJS10" s="1827"/>
      <c r="DJT10" s="1827"/>
      <c r="DJU10" s="1838"/>
      <c r="DJV10" s="1838"/>
      <c r="DJW10" s="1827"/>
      <c r="DJX10" s="1838"/>
      <c r="DJY10" s="1838"/>
      <c r="DJZ10" s="1838"/>
      <c r="DKA10" s="1838"/>
      <c r="DKB10" s="1838"/>
      <c r="DKC10" s="1827"/>
      <c r="DKD10" s="1823"/>
      <c r="DKE10" s="1840"/>
      <c r="DKF10" s="1825"/>
      <c r="DKG10" s="1826"/>
      <c r="DKH10" s="1827"/>
      <c r="DKI10" s="1828"/>
      <c r="DKJ10" s="1829"/>
      <c r="DKK10" s="1830"/>
      <c r="DKL10" s="1826"/>
      <c r="DKM10" s="1831"/>
      <c r="DKN10" s="1667"/>
      <c r="DKO10" s="1832"/>
      <c r="DKP10" s="1665"/>
      <c r="DKQ10" s="1841"/>
      <c r="DKR10" s="1448"/>
      <c r="DKS10" s="1666"/>
      <c r="DKT10" s="1667"/>
      <c r="DKU10" s="1668"/>
      <c r="DKV10" s="1668"/>
      <c r="DKW10" s="1667"/>
      <c r="DKX10" s="1833"/>
      <c r="DKY10" s="1827"/>
      <c r="DKZ10" s="1827"/>
      <c r="DLA10" s="1842"/>
      <c r="DLB10" s="1842"/>
      <c r="DLC10" s="1827"/>
      <c r="DLD10" s="1835"/>
      <c r="DLE10" s="1836"/>
      <c r="DLF10" s="1837"/>
      <c r="DLG10" s="1827"/>
      <c r="DLH10" s="1827"/>
      <c r="DLI10" s="1827"/>
      <c r="DLJ10" s="1838"/>
      <c r="DLK10" s="1838"/>
      <c r="DLL10" s="1827"/>
      <c r="DLM10" s="1838"/>
      <c r="DLN10" s="1838"/>
      <c r="DLO10" s="1838"/>
      <c r="DLP10" s="1838"/>
      <c r="DLQ10" s="1838"/>
      <c r="DLR10" s="1827"/>
      <c r="DLS10" s="1823"/>
      <c r="DLT10" s="1840"/>
      <c r="DLU10" s="1825"/>
      <c r="DLV10" s="1826"/>
      <c r="DLW10" s="1827"/>
      <c r="DLX10" s="1828"/>
      <c r="DLY10" s="1829"/>
      <c r="DLZ10" s="1830"/>
      <c r="DMA10" s="1826"/>
      <c r="DMB10" s="1831"/>
      <c r="DMC10" s="1667"/>
      <c r="DMD10" s="1832"/>
      <c r="DME10" s="1665"/>
      <c r="DMF10" s="1841"/>
      <c r="DMG10" s="1448"/>
      <c r="DMH10" s="1666"/>
      <c r="DMI10" s="1667"/>
      <c r="DMJ10" s="1668"/>
      <c r="DMK10" s="1668"/>
      <c r="DML10" s="1667"/>
      <c r="DMM10" s="1833"/>
      <c r="DMN10" s="1827"/>
      <c r="DMO10" s="1827"/>
      <c r="DMP10" s="1842"/>
      <c r="DMQ10" s="1842"/>
      <c r="DMR10" s="1827"/>
      <c r="DMS10" s="1835"/>
      <c r="DMT10" s="1836"/>
      <c r="DMU10" s="1837"/>
      <c r="DMV10" s="1827"/>
      <c r="DMW10" s="1827"/>
      <c r="DMX10" s="1827"/>
      <c r="DMY10" s="1838"/>
      <c r="DMZ10" s="1838"/>
      <c r="DNA10" s="1827"/>
      <c r="DNB10" s="1838"/>
      <c r="DNC10" s="1838"/>
      <c r="DND10" s="1838"/>
      <c r="DNE10" s="1838"/>
      <c r="DNF10" s="1838"/>
      <c r="DNG10" s="1827"/>
      <c r="DNH10" s="1823"/>
      <c r="DNI10" s="1840"/>
      <c r="DNJ10" s="1825"/>
      <c r="DNK10" s="1826"/>
      <c r="DNL10" s="1827"/>
      <c r="DNM10" s="1828"/>
      <c r="DNN10" s="1829"/>
      <c r="DNO10" s="1830"/>
      <c r="DNP10" s="1826"/>
      <c r="DNQ10" s="1831"/>
      <c r="DNR10" s="1667"/>
      <c r="DNS10" s="1832"/>
      <c r="DNT10" s="1665"/>
      <c r="DNU10" s="1841"/>
      <c r="DNV10" s="1448"/>
      <c r="DNW10" s="1666"/>
      <c r="DNX10" s="1667"/>
      <c r="DNY10" s="1668"/>
      <c r="DNZ10" s="1668"/>
      <c r="DOA10" s="1667"/>
      <c r="DOB10" s="1833"/>
      <c r="DOC10" s="1827"/>
      <c r="DOD10" s="1827"/>
      <c r="DOE10" s="1842"/>
      <c r="DOF10" s="1842"/>
      <c r="DOG10" s="1827"/>
      <c r="DOH10" s="1835"/>
      <c r="DOI10" s="1836"/>
      <c r="DOJ10" s="1837"/>
      <c r="DOK10" s="1827"/>
      <c r="DOL10" s="1827"/>
      <c r="DOM10" s="1827"/>
      <c r="DON10" s="1838"/>
      <c r="DOO10" s="1838"/>
      <c r="DOP10" s="1827"/>
      <c r="DOQ10" s="1838"/>
      <c r="DOR10" s="1838"/>
      <c r="DOS10" s="1838"/>
      <c r="DOT10" s="1838"/>
      <c r="DOU10" s="1838"/>
      <c r="DOV10" s="1827"/>
      <c r="DOW10" s="1823"/>
      <c r="DOX10" s="1840"/>
      <c r="DOY10" s="1825"/>
      <c r="DOZ10" s="1826"/>
      <c r="DPA10" s="1827"/>
      <c r="DPB10" s="1828"/>
      <c r="DPC10" s="1829"/>
      <c r="DPD10" s="1830"/>
      <c r="DPE10" s="1826"/>
      <c r="DPF10" s="1831"/>
      <c r="DPG10" s="1667"/>
      <c r="DPH10" s="1832"/>
      <c r="DPI10" s="1665"/>
      <c r="DPJ10" s="1841"/>
      <c r="DPK10" s="1448"/>
      <c r="DPL10" s="1666"/>
      <c r="DPM10" s="1667"/>
      <c r="DPN10" s="1668"/>
      <c r="DPO10" s="1668"/>
      <c r="DPP10" s="1667"/>
      <c r="DPQ10" s="1833"/>
      <c r="DPR10" s="1827"/>
      <c r="DPS10" s="1827"/>
      <c r="DPT10" s="1842"/>
      <c r="DPU10" s="1842"/>
      <c r="DPV10" s="1827"/>
      <c r="DPW10" s="1835"/>
      <c r="DPX10" s="1836"/>
      <c r="DPY10" s="1837"/>
      <c r="DPZ10" s="1827"/>
      <c r="DQA10" s="1827"/>
      <c r="DQB10" s="1827"/>
      <c r="DQC10" s="1838"/>
      <c r="DQD10" s="1838"/>
      <c r="DQE10" s="1827"/>
      <c r="DQF10" s="1838"/>
      <c r="DQG10" s="1838"/>
      <c r="DQH10" s="1838"/>
      <c r="DQI10" s="1838"/>
      <c r="DQJ10" s="1838"/>
      <c r="DQK10" s="1827"/>
      <c r="DQL10" s="1823"/>
      <c r="DQM10" s="1840"/>
      <c r="DQN10" s="1825"/>
      <c r="DQO10" s="1826"/>
      <c r="DQP10" s="1827"/>
      <c r="DQQ10" s="1828"/>
      <c r="DQR10" s="1829"/>
      <c r="DQS10" s="1830"/>
      <c r="DQT10" s="1826"/>
      <c r="DQU10" s="1831"/>
      <c r="DQV10" s="1667"/>
      <c r="DQW10" s="1832"/>
      <c r="DQX10" s="1665"/>
      <c r="DQY10" s="1841"/>
      <c r="DQZ10" s="1448"/>
      <c r="DRA10" s="1666"/>
      <c r="DRB10" s="1667"/>
      <c r="DRC10" s="1668"/>
      <c r="DRD10" s="1668"/>
      <c r="DRE10" s="1667"/>
      <c r="DRF10" s="1833"/>
      <c r="DRG10" s="1827"/>
      <c r="DRH10" s="1827"/>
      <c r="DRI10" s="1842"/>
      <c r="DRJ10" s="1842"/>
      <c r="DRK10" s="1827"/>
      <c r="DRL10" s="1835"/>
      <c r="DRM10" s="1836"/>
      <c r="DRN10" s="1837"/>
      <c r="DRO10" s="1827"/>
      <c r="DRP10" s="1827"/>
      <c r="DRQ10" s="1827"/>
      <c r="DRR10" s="1838"/>
      <c r="DRS10" s="1838"/>
      <c r="DRT10" s="1827"/>
      <c r="DRU10" s="1838"/>
      <c r="DRV10" s="1838"/>
      <c r="DRW10" s="1838"/>
      <c r="DRX10" s="1838"/>
      <c r="DRY10" s="1838"/>
      <c r="DRZ10" s="1827"/>
      <c r="DSA10" s="1823"/>
      <c r="DSB10" s="1840"/>
      <c r="DSC10" s="1825"/>
      <c r="DSD10" s="1826"/>
      <c r="DSE10" s="1827"/>
      <c r="DSF10" s="1828"/>
      <c r="DSG10" s="1829"/>
      <c r="DSH10" s="1830"/>
      <c r="DSI10" s="1826"/>
      <c r="DSJ10" s="1831"/>
      <c r="DSK10" s="1667"/>
      <c r="DSL10" s="1832"/>
      <c r="DSM10" s="1665"/>
      <c r="DSN10" s="1841"/>
      <c r="DSO10" s="1448"/>
      <c r="DSP10" s="1666"/>
      <c r="DSQ10" s="1667"/>
      <c r="DSR10" s="1668"/>
      <c r="DSS10" s="1668"/>
      <c r="DST10" s="1667"/>
      <c r="DSU10" s="1833"/>
      <c r="DSV10" s="1827"/>
      <c r="DSW10" s="1827"/>
      <c r="DSX10" s="1842"/>
      <c r="DSY10" s="1842"/>
      <c r="DSZ10" s="1827"/>
      <c r="DTA10" s="1835"/>
      <c r="DTB10" s="1836"/>
      <c r="DTC10" s="1837"/>
      <c r="DTD10" s="1827"/>
      <c r="DTE10" s="1827"/>
      <c r="DTF10" s="1827"/>
      <c r="DTG10" s="1838"/>
      <c r="DTH10" s="1838"/>
      <c r="DTI10" s="1827"/>
      <c r="DTJ10" s="1838"/>
      <c r="DTK10" s="1838"/>
      <c r="DTL10" s="1838"/>
      <c r="DTM10" s="1838"/>
      <c r="DTN10" s="1838"/>
      <c r="DTO10" s="1827"/>
      <c r="DTP10" s="1823"/>
      <c r="DTQ10" s="1840"/>
      <c r="DTR10" s="1825"/>
      <c r="DTS10" s="1826"/>
      <c r="DTT10" s="1827"/>
      <c r="DTU10" s="1828"/>
      <c r="DTV10" s="1829"/>
      <c r="DTW10" s="1830"/>
      <c r="DTX10" s="1826"/>
      <c r="DTY10" s="1831"/>
      <c r="DTZ10" s="1667"/>
      <c r="DUA10" s="1832"/>
      <c r="DUB10" s="1665"/>
      <c r="DUC10" s="1841"/>
      <c r="DUD10" s="1448"/>
      <c r="DUE10" s="1666"/>
      <c r="DUF10" s="1667"/>
      <c r="DUG10" s="1668"/>
      <c r="DUH10" s="1668"/>
      <c r="DUI10" s="1667"/>
      <c r="DUJ10" s="1833"/>
      <c r="DUK10" s="1827"/>
      <c r="DUL10" s="1827"/>
      <c r="DUM10" s="1842"/>
      <c r="DUN10" s="1842"/>
      <c r="DUO10" s="1827"/>
      <c r="DUP10" s="1835"/>
      <c r="DUQ10" s="1836"/>
      <c r="DUR10" s="1837"/>
      <c r="DUS10" s="1827"/>
      <c r="DUT10" s="1827"/>
      <c r="DUU10" s="1827"/>
      <c r="DUV10" s="1838"/>
      <c r="DUW10" s="1838"/>
      <c r="DUX10" s="1827"/>
      <c r="DUY10" s="1838"/>
      <c r="DUZ10" s="1838"/>
      <c r="DVA10" s="1838"/>
      <c r="DVB10" s="1838"/>
      <c r="DVC10" s="1838"/>
      <c r="DVD10" s="1827"/>
      <c r="DVE10" s="1823"/>
      <c r="DVF10" s="1840"/>
      <c r="DVG10" s="1825"/>
      <c r="DVH10" s="1826"/>
      <c r="DVI10" s="1827"/>
      <c r="DVJ10" s="1828"/>
      <c r="DVK10" s="1829"/>
      <c r="DVL10" s="1830"/>
      <c r="DVM10" s="1826"/>
      <c r="DVN10" s="1831"/>
      <c r="DVO10" s="1667"/>
      <c r="DVP10" s="1832"/>
      <c r="DVQ10" s="1665"/>
      <c r="DVR10" s="1841"/>
      <c r="DVS10" s="1448"/>
      <c r="DVT10" s="1666"/>
      <c r="DVU10" s="1667"/>
      <c r="DVV10" s="1668"/>
      <c r="DVW10" s="1668"/>
      <c r="DVX10" s="1667"/>
      <c r="DVY10" s="1833"/>
      <c r="DVZ10" s="1827"/>
      <c r="DWA10" s="1827"/>
      <c r="DWB10" s="1842"/>
      <c r="DWC10" s="1842"/>
      <c r="DWD10" s="1827"/>
      <c r="DWE10" s="1835"/>
      <c r="DWF10" s="1836"/>
      <c r="DWG10" s="1837"/>
      <c r="DWH10" s="1827"/>
      <c r="DWI10" s="1827"/>
      <c r="DWJ10" s="1827"/>
      <c r="DWK10" s="1838"/>
      <c r="DWL10" s="1838"/>
      <c r="DWM10" s="1827"/>
      <c r="DWN10" s="1838"/>
      <c r="DWO10" s="1838"/>
      <c r="DWP10" s="1838"/>
      <c r="DWQ10" s="1838"/>
      <c r="DWR10" s="1838"/>
      <c r="DWS10" s="1827"/>
      <c r="DWT10" s="1823"/>
      <c r="DWU10" s="1840"/>
      <c r="DWV10" s="1825"/>
      <c r="DWW10" s="1826"/>
      <c r="DWX10" s="1827"/>
      <c r="DWY10" s="1828"/>
      <c r="DWZ10" s="1829"/>
      <c r="DXA10" s="1830"/>
      <c r="DXB10" s="1826"/>
      <c r="DXC10" s="1831"/>
      <c r="DXD10" s="1667"/>
      <c r="DXE10" s="1832"/>
      <c r="DXF10" s="1665"/>
      <c r="DXG10" s="1841"/>
      <c r="DXH10" s="1448"/>
      <c r="DXI10" s="1666"/>
      <c r="DXJ10" s="1667"/>
      <c r="DXK10" s="1668"/>
      <c r="DXL10" s="1668"/>
      <c r="DXM10" s="1667"/>
      <c r="DXN10" s="1833"/>
      <c r="DXO10" s="1827"/>
      <c r="DXP10" s="1827"/>
      <c r="DXQ10" s="1842"/>
      <c r="DXR10" s="1842"/>
      <c r="DXS10" s="1827"/>
      <c r="DXT10" s="1835"/>
      <c r="DXU10" s="1836"/>
      <c r="DXV10" s="1837"/>
      <c r="DXW10" s="1827"/>
      <c r="DXX10" s="1827"/>
      <c r="DXY10" s="1827"/>
      <c r="DXZ10" s="1838"/>
      <c r="DYA10" s="1838"/>
      <c r="DYB10" s="1827"/>
      <c r="DYC10" s="1838"/>
      <c r="DYD10" s="1838"/>
      <c r="DYE10" s="1838"/>
      <c r="DYF10" s="1838"/>
      <c r="DYG10" s="1838"/>
      <c r="DYH10" s="1827"/>
      <c r="DYI10" s="1823"/>
      <c r="DYJ10" s="1840"/>
      <c r="DYK10" s="1825"/>
      <c r="DYL10" s="1826"/>
      <c r="DYM10" s="1827"/>
      <c r="DYN10" s="1828"/>
      <c r="DYO10" s="1829"/>
      <c r="DYP10" s="1830"/>
      <c r="DYQ10" s="1826"/>
      <c r="DYR10" s="1831"/>
      <c r="DYS10" s="1667"/>
      <c r="DYT10" s="1832"/>
      <c r="DYU10" s="1665"/>
      <c r="DYV10" s="1841"/>
      <c r="DYW10" s="1448"/>
      <c r="DYX10" s="1666"/>
      <c r="DYY10" s="1667"/>
      <c r="DYZ10" s="1668"/>
      <c r="DZA10" s="1668"/>
      <c r="DZB10" s="1667"/>
      <c r="DZC10" s="1833"/>
      <c r="DZD10" s="1827"/>
      <c r="DZE10" s="1827"/>
      <c r="DZF10" s="1842"/>
      <c r="DZG10" s="1842"/>
      <c r="DZH10" s="1827"/>
      <c r="DZI10" s="1835"/>
      <c r="DZJ10" s="1836"/>
      <c r="DZK10" s="1837"/>
      <c r="DZL10" s="1827"/>
      <c r="DZM10" s="1827"/>
      <c r="DZN10" s="1827"/>
      <c r="DZO10" s="1838"/>
      <c r="DZP10" s="1838"/>
      <c r="DZQ10" s="1827"/>
      <c r="DZR10" s="1838"/>
      <c r="DZS10" s="1838"/>
      <c r="DZT10" s="1838"/>
      <c r="DZU10" s="1838"/>
      <c r="DZV10" s="1838"/>
      <c r="DZW10" s="1827"/>
      <c r="DZX10" s="1823"/>
      <c r="DZY10" s="1840"/>
      <c r="DZZ10" s="1825"/>
      <c r="EAA10" s="1826"/>
      <c r="EAB10" s="1827"/>
      <c r="EAC10" s="1828"/>
      <c r="EAD10" s="1829"/>
      <c r="EAE10" s="1830"/>
      <c r="EAF10" s="1826"/>
      <c r="EAG10" s="1831"/>
      <c r="EAH10" s="1667"/>
      <c r="EAI10" s="1832"/>
      <c r="EAJ10" s="1665"/>
      <c r="EAK10" s="1841"/>
      <c r="EAL10" s="1448"/>
      <c r="EAM10" s="1666"/>
      <c r="EAN10" s="1667"/>
      <c r="EAO10" s="1668"/>
      <c r="EAP10" s="1668"/>
      <c r="EAQ10" s="1667"/>
      <c r="EAR10" s="1833"/>
      <c r="EAS10" s="1827"/>
      <c r="EAT10" s="1827"/>
      <c r="EAU10" s="1842"/>
      <c r="EAV10" s="1842"/>
      <c r="EAW10" s="1827"/>
      <c r="EAX10" s="1835"/>
      <c r="EAY10" s="1836"/>
      <c r="EAZ10" s="1837"/>
      <c r="EBA10" s="1827"/>
      <c r="EBB10" s="1827"/>
      <c r="EBC10" s="1827"/>
      <c r="EBD10" s="1838"/>
      <c r="EBE10" s="1838"/>
      <c r="EBF10" s="1827"/>
      <c r="EBG10" s="1838"/>
      <c r="EBH10" s="1838"/>
      <c r="EBI10" s="1838"/>
      <c r="EBJ10" s="1838"/>
      <c r="EBK10" s="1838"/>
      <c r="EBL10" s="1827"/>
      <c r="EBM10" s="1823"/>
      <c r="EBN10" s="1840"/>
      <c r="EBO10" s="1825"/>
      <c r="EBP10" s="1826"/>
      <c r="EBQ10" s="1827"/>
      <c r="EBR10" s="1828"/>
      <c r="EBS10" s="1829"/>
      <c r="EBT10" s="1830"/>
      <c r="EBU10" s="1826"/>
      <c r="EBV10" s="1831"/>
      <c r="EBW10" s="1667"/>
      <c r="EBX10" s="1832"/>
      <c r="EBY10" s="1665"/>
      <c r="EBZ10" s="1841"/>
      <c r="ECA10" s="1448"/>
      <c r="ECB10" s="1666"/>
      <c r="ECC10" s="1667"/>
      <c r="ECD10" s="1668"/>
      <c r="ECE10" s="1668"/>
      <c r="ECF10" s="1667"/>
      <c r="ECG10" s="1833"/>
      <c r="ECH10" s="1827"/>
      <c r="ECI10" s="1827"/>
      <c r="ECJ10" s="1842"/>
      <c r="ECK10" s="1842"/>
      <c r="ECL10" s="1827"/>
      <c r="ECM10" s="1835"/>
      <c r="ECN10" s="1836"/>
      <c r="ECO10" s="1837"/>
      <c r="ECP10" s="1827"/>
      <c r="ECQ10" s="1827"/>
      <c r="ECR10" s="1827"/>
      <c r="ECS10" s="1838"/>
      <c r="ECT10" s="1838"/>
      <c r="ECU10" s="1827"/>
      <c r="ECV10" s="1838"/>
      <c r="ECW10" s="1838"/>
      <c r="ECX10" s="1838"/>
      <c r="ECY10" s="1838"/>
      <c r="ECZ10" s="1838"/>
      <c r="EDA10" s="1827"/>
      <c r="EDB10" s="1823"/>
      <c r="EDC10" s="1840"/>
      <c r="EDD10" s="1825"/>
      <c r="EDE10" s="1826"/>
      <c r="EDF10" s="1827"/>
      <c r="EDG10" s="1828"/>
      <c r="EDH10" s="1829"/>
      <c r="EDI10" s="1830"/>
      <c r="EDJ10" s="1826"/>
      <c r="EDK10" s="1831"/>
      <c r="EDL10" s="1667"/>
      <c r="EDM10" s="1832"/>
      <c r="EDN10" s="1665"/>
      <c r="EDO10" s="1841"/>
      <c r="EDP10" s="1448"/>
      <c r="EDQ10" s="1666"/>
      <c r="EDR10" s="1667"/>
      <c r="EDS10" s="1668"/>
      <c r="EDT10" s="1668"/>
      <c r="EDU10" s="1667"/>
      <c r="EDV10" s="1833"/>
      <c r="EDW10" s="1827"/>
      <c r="EDX10" s="1827"/>
      <c r="EDY10" s="1842"/>
      <c r="EDZ10" s="1842"/>
      <c r="EEA10" s="1827"/>
      <c r="EEB10" s="1835"/>
      <c r="EEC10" s="1836"/>
      <c r="EED10" s="1837"/>
      <c r="EEE10" s="1827"/>
      <c r="EEF10" s="1827"/>
      <c r="EEG10" s="1827"/>
      <c r="EEH10" s="1838"/>
      <c r="EEI10" s="1838"/>
      <c r="EEJ10" s="1827"/>
      <c r="EEK10" s="1838"/>
      <c r="EEL10" s="1838"/>
      <c r="EEM10" s="1838"/>
      <c r="EEN10" s="1838"/>
      <c r="EEO10" s="1838"/>
      <c r="EEP10" s="1827"/>
      <c r="EEQ10" s="1823"/>
      <c r="EER10" s="1840"/>
      <c r="EES10" s="1825"/>
      <c r="EET10" s="1826"/>
      <c r="EEU10" s="1827"/>
      <c r="EEV10" s="1828"/>
      <c r="EEW10" s="1829"/>
      <c r="EEX10" s="1830"/>
      <c r="EEY10" s="1826"/>
      <c r="EEZ10" s="1831"/>
      <c r="EFA10" s="1667"/>
      <c r="EFB10" s="1832"/>
      <c r="EFC10" s="1665"/>
      <c r="EFD10" s="1841"/>
      <c r="EFE10" s="1448"/>
      <c r="EFF10" s="1666"/>
      <c r="EFG10" s="1667"/>
      <c r="EFH10" s="1668"/>
      <c r="EFI10" s="1668"/>
      <c r="EFJ10" s="1667"/>
      <c r="EFK10" s="1833"/>
      <c r="EFL10" s="1827"/>
      <c r="EFM10" s="1827"/>
      <c r="EFN10" s="1842"/>
      <c r="EFO10" s="1842"/>
      <c r="EFP10" s="1827"/>
      <c r="EFQ10" s="1835"/>
      <c r="EFR10" s="1836"/>
      <c r="EFS10" s="1837"/>
      <c r="EFT10" s="1827"/>
      <c r="EFU10" s="1827"/>
      <c r="EFV10" s="1827"/>
      <c r="EFW10" s="1838"/>
      <c r="EFX10" s="1838"/>
      <c r="EFY10" s="1827"/>
      <c r="EFZ10" s="1838"/>
      <c r="EGA10" s="1838"/>
      <c r="EGB10" s="1838"/>
      <c r="EGC10" s="1838"/>
      <c r="EGD10" s="1838"/>
      <c r="EGE10" s="1827"/>
      <c r="EGF10" s="1823"/>
      <c r="EGG10" s="1840"/>
      <c r="EGH10" s="1825"/>
      <c r="EGI10" s="1826"/>
      <c r="EGJ10" s="1827"/>
      <c r="EGK10" s="1828"/>
      <c r="EGL10" s="1829"/>
      <c r="EGM10" s="1830"/>
      <c r="EGN10" s="1826"/>
      <c r="EGO10" s="1831"/>
      <c r="EGP10" s="1667"/>
      <c r="EGQ10" s="1832"/>
      <c r="EGR10" s="1665"/>
      <c r="EGS10" s="1841"/>
      <c r="EGT10" s="1448"/>
      <c r="EGU10" s="1666"/>
      <c r="EGV10" s="1667"/>
      <c r="EGW10" s="1668"/>
      <c r="EGX10" s="1668"/>
      <c r="EGY10" s="1667"/>
      <c r="EGZ10" s="1833"/>
      <c r="EHA10" s="1827"/>
      <c r="EHB10" s="1827"/>
      <c r="EHC10" s="1842"/>
      <c r="EHD10" s="1842"/>
      <c r="EHE10" s="1827"/>
      <c r="EHF10" s="1835"/>
      <c r="EHG10" s="1836"/>
      <c r="EHH10" s="1837"/>
      <c r="EHI10" s="1827"/>
      <c r="EHJ10" s="1827"/>
      <c r="EHK10" s="1827"/>
      <c r="EHL10" s="1838"/>
      <c r="EHM10" s="1838"/>
      <c r="EHN10" s="1827"/>
      <c r="EHO10" s="1838"/>
      <c r="EHP10" s="1838"/>
      <c r="EHQ10" s="1838"/>
      <c r="EHR10" s="1838"/>
      <c r="EHS10" s="1838"/>
      <c r="EHT10" s="1827"/>
      <c r="EHU10" s="1823"/>
      <c r="EHV10" s="1840"/>
      <c r="EHW10" s="1825"/>
      <c r="EHX10" s="1826"/>
      <c r="EHY10" s="1827"/>
      <c r="EHZ10" s="1828"/>
      <c r="EIA10" s="1829"/>
      <c r="EIB10" s="1830"/>
      <c r="EIC10" s="1826"/>
      <c r="EID10" s="1831"/>
      <c r="EIE10" s="1667"/>
      <c r="EIF10" s="1832"/>
      <c r="EIG10" s="1665"/>
      <c r="EIH10" s="1841"/>
      <c r="EII10" s="1448"/>
      <c r="EIJ10" s="1666"/>
      <c r="EIK10" s="1667"/>
      <c r="EIL10" s="1668"/>
      <c r="EIM10" s="1668"/>
      <c r="EIN10" s="1667"/>
      <c r="EIO10" s="1833"/>
      <c r="EIP10" s="1827"/>
      <c r="EIQ10" s="1827"/>
      <c r="EIR10" s="1842"/>
      <c r="EIS10" s="1842"/>
      <c r="EIT10" s="1827"/>
      <c r="EIU10" s="1835"/>
      <c r="EIV10" s="1836"/>
      <c r="EIW10" s="1837"/>
      <c r="EIX10" s="1827"/>
      <c r="EIY10" s="1827"/>
      <c r="EIZ10" s="1827"/>
      <c r="EJA10" s="1838"/>
      <c r="EJB10" s="1838"/>
      <c r="EJC10" s="1827"/>
      <c r="EJD10" s="1838"/>
      <c r="EJE10" s="1838"/>
      <c r="EJF10" s="1838"/>
      <c r="EJG10" s="1838"/>
      <c r="EJH10" s="1838"/>
      <c r="EJI10" s="1827"/>
      <c r="EJJ10" s="1823"/>
      <c r="EJK10" s="1840"/>
      <c r="EJL10" s="1825"/>
      <c r="EJM10" s="1826"/>
      <c r="EJN10" s="1827"/>
      <c r="EJO10" s="1828"/>
      <c r="EJP10" s="1829"/>
      <c r="EJQ10" s="1830"/>
      <c r="EJR10" s="1826"/>
      <c r="EJS10" s="1831"/>
      <c r="EJT10" s="1667"/>
      <c r="EJU10" s="1832"/>
      <c r="EJV10" s="1665"/>
      <c r="EJW10" s="1841"/>
      <c r="EJX10" s="1448"/>
      <c r="EJY10" s="1666"/>
      <c r="EJZ10" s="1667"/>
      <c r="EKA10" s="1668"/>
      <c r="EKB10" s="1668"/>
      <c r="EKC10" s="1667"/>
      <c r="EKD10" s="1833"/>
      <c r="EKE10" s="1827"/>
      <c r="EKF10" s="1827"/>
      <c r="EKG10" s="1842"/>
      <c r="EKH10" s="1842"/>
      <c r="EKI10" s="1827"/>
      <c r="EKJ10" s="1835"/>
      <c r="EKK10" s="1836"/>
      <c r="EKL10" s="1837"/>
      <c r="EKM10" s="1827"/>
      <c r="EKN10" s="1827"/>
      <c r="EKO10" s="1827"/>
      <c r="EKP10" s="1838"/>
      <c r="EKQ10" s="1838"/>
      <c r="EKR10" s="1827"/>
      <c r="EKS10" s="1838"/>
      <c r="EKT10" s="1838"/>
      <c r="EKU10" s="1838"/>
      <c r="EKV10" s="1838"/>
      <c r="EKW10" s="1838"/>
      <c r="EKX10" s="1827"/>
      <c r="EKY10" s="1823"/>
      <c r="EKZ10" s="1840"/>
      <c r="ELA10" s="1825"/>
      <c r="ELB10" s="1826"/>
      <c r="ELC10" s="1827"/>
      <c r="ELD10" s="1828"/>
      <c r="ELE10" s="1829"/>
      <c r="ELF10" s="1830"/>
      <c r="ELG10" s="1826"/>
      <c r="ELH10" s="1831"/>
      <c r="ELI10" s="1667"/>
      <c r="ELJ10" s="1832"/>
      <c r="ELK10" s="1665"/>
      <c r="ELL10" s="1841"/>
      <c r="ELM10" s="1448"/>
      <c r="ELN10" s="1666"/>
      <c r="ELO10" s="1667"/>
      <c r="ELP10" s="1668"/>
      <c r="ELQ10" s="1668"/>
      <c r="ELR10" s="1667"/>
      <c r="ELS10" s="1833"/>
      <c r="ELT10" s="1827"/>
      <c r="ELU10" s="1827"/>
      <c r="ELV10" s="1842"/>
      <c r="ELW10" s="1842"/>
      <c r="ELX10" s="1827"/>
      <c r="ELY10" s="1835"/>
      <c r="ELZ10" s="1836"/>
      <c r="EMA10" s="1837"/>
      <c r="EMB10" s="1827"/>
      <c r="EMC10" s="1827"/>
      <c r="EMD10" s="1827"/>
      <c r="EME10" s="1838"/>
      <c r="EMF10" s="1838"/>
      <c r="EMG10" s="1827"/>
      <c r="EMH10" s="1838"/>
      <c r="EMI10" s="1838"/>
      <c r="EMJ10" s="1838"/>
      <c r="EMK10" s="1838"/>
      <c r="EML10" s="1838"/>
      <c r="EMM10" s="1827"/>
      <c r="EMN10" s="1823"/>
      <c r="EMO10" s="1840"/>
      <c r="EMP10" s="1825"/>
      <c r="EMQ10" s="1826"/>
      <c r="EMR10" s="1827"/>
      <c r="EMS10" s="1828"/>
      <c r="EMT10" s="1829"/>
      <c r="EMU10" s="1830"/>
      <c r="EMV10" s="1826"/>
      <c r="EMW10" s="1831"/>
      <c r="EMX10" s="1667"/>
      <c r="EMY10" s="1832"/>
      <c r="EMZ10" s="1665"/>
      <c r="ENA10" s="1841"/>
      <c r="ENB10" s="1448"/>
      <c r="ENC10" s="1666"/>
      <c r="END10" s="1667"/>
      <c r="ENE10" s="1668"/>
      <c r="ENF10" s="1668"/>
      <c r="ENG10" s="1667"/>
      <c r="ENH10" s="1833"/>
      <c r="ENI10" s="1827"/>
      <c r="ENJ10" s="1827"/>
      <c r="ENK10" s="1842"/>
      <c r="ENL10" s="1842"/>
      <c r="ENM10" s="1827"/>
      <c r="ENN10" s="1835"/>
      <c r="ENO10" s="1836"/>
      <c r="ENP10" s="1837"/>
      <c r="ENQ10" s="1827"/>
      <c r="ENR10" s="1827"/>
      <c r="ENS10" s="1827"/>
      <c r="ENT10" s="1838"/>
      <c r="ENU10" s="1838"/>
      <c r="ENV10" s="1827"/>
      <c r="ENW10" s="1838"/>
      <c r="ENX10" s="1838"/>
      <c r="ENY10" s="1838"/>
      <c r="ENZ10" s="1838"/>
      <c r="EOA10" s="1838"/>
      <c r="EOB10" s="1827"/>
      <c r="EOC10" s="1823"/>
      <c r="EOD10" s="1840"/>
      <c r="EOE10" s="1825"/>
      <c r="EOF10" s="1826"/>
      <c r="EOG10" s="1827"/>
      <c r="EOH10" s="1828"/>
      <c r="EOI10" s="1829"/>
      <c r="EOJ10" s="1830"/>
      <c r="EOK10" s="1826"/>
      <c r="EOL10" s="1831"/>
      <c r="EOM10" s="1667"/>
      <c r="EON10" s="1832"/>
      <c r="EOO10" s="1665"/>
      <c r="EOP10" s="1841"/>
      <c r="EOQ10" s="1448"/>
      <c r="EOR10" s="1666"/>
      <c r="EOS10" s="1667"/>
      <c r="EOT10" s="1668"/>
      <c r="EOU10" s="1668"/>
      <c r="EOV10" s="1667"/>
      <c r="EOW10" s="1833"/>
      <c r="EOX10" s="1827"/>
      <c r="EOY10" s="1827"/>
      <c r="EOZ10" s="1842"/>
      <c r="EPA10" s="1842"/>
      <c r="EPB10" s="1827"/>
      <c r="EPC10" s="1835"/>
      <c r="EPD10" s="1836"/>
      <c r="EPE10" s="1837"/>
      <c r="EPF10" s="1827"/>
      <c r="EPG10" s="1827"/>
      <c r="EPH10" s="1827"/>
      <c r="EPI10" s="1838"/>
      <c r="EPJ10" s="1838"/>
      <c r="EPK10" s="1827"/>
      <c r="EPL10" s="1838"/>
      <c r="EPM10" s="1838"/>
      <c r="EPN10" s="1838"/>
      <c r="EPO10" s="1838"/>
      <c r="EPP10" s="1838"/>
      <c r="EPQ10" s="1827"/>
      <c r="EPR10" s="1823"/>
      <c r="EPS10" s="1840"/>
      <c r="EPT10" s="1825"/>
      <c r="EPU10" s="1826"/>
      <c r="EPV10" s="1827"/>
      <c r="EPW10" s="1828"/>
      <c r="EPX10" s="1829"/>
      <c r="EPY10" s="1830"/>
      <c r="EPZ10" s="1826"/>
      <c r="EQA10" s="1831"/>
      <c r="EQB10" s="1667"/>
      <c r="EQC10" s="1832"/>
      <c r="EQD10" s="1665"/>
      <c r="EQE10" s="1841"/>
      <c r="EQF10" s="1448"/>
      <c r="EQG10" s="1666"/>
      <c r="EQH10" s="1667"/>
      <c r="EQI10" s="1668"/>
      <c r="EQJ10" s="1668"/>
      <c r="EQK10" s="1667"/>
      <c r="EQL10" s="1833"/>
      <c r="EQM10" s="1827"/>
      <c r="EQN10" s="1827"/>
      <c r="EQO10" s="1842"/>
      <c r="EQP10" s="1842"/>
      <c r="EQQ10" s="1827"/>
      <c r="EQR10" s="1835"/>
      <c r="EQS10" s="1836"/>
      <c r="EQT10" s="1837"/>
      <c r="EQU10" s="1827"/>
      <c r="EQV10" s="1827"/>
      <c r="EQW10" s="1827"/>
      <c r="EQX10" s="1838"/>
      <c r="EQY10" s="1838"/>
      <c r="EQZ10" s="1827"/>
      <c r="ERA10" s="1838"/>
      <c r="ERB10" s="1838"/>
      <c r="ERC10" s="1838"/>
      <c r="ERD10" s="1838"/>
      <c r="ERE10" s="1838"/>
      <c r="ERF10" s="1827"/>
      <c r="ERG10" s="1823"/>
      <c r="ERH10" s="1840"/>
      <c r="ERI10" s="1825"/>
      <c r="ERJ10" s="1826"/>
      <c r="ERK10" s="1827"/>
      <c r="ERL10" s="1828"/>
      <c r="ERM10" s="1829"/>
      <c r="ERN10" s="1830"/>
      <c r="ERO10" s="1826"/>
      <c r="ERP10" s="1831"/>
      <c r="ERQ10" s="1667"/>
      <c r="ERR10" s="1832"/>
      <c r="ERS10" s="1665"/>
      <c r="ERT10" s="1841"/>
      <c r="ERU10" s="1448"/>
      <c r="ERV10" s="1666"/>
      <c r="ERW10" s="1667"/>
      <c r="ERX10" s="1668"/>
      <c r="ERY10" s="1668"/>
      <c r="ERZ10" s="1667"/>
      <c r="ESA10" s="1833"/>
      <c r="ESB10" s="1827"/>
      <c r="ESC10" s="1827"/>
      <c r="ESD10" s="1842"/>
      <c r="ESE10" s="1842"/>
      <c r="ESF10" s="1827"/>
      <c r="ESG10" s="1835"/>
      <c r="ESH10" s="1836"/>
      <c r="ESI10" s="1837"/>
      <c r="ESJ10" s="1827"/>
      <c r="ESK10" s="1827"/>
      <c r="ESL10" s="1827"/>
      <c r="ESM10" s="1838"/>
      <c r="ESN10" s="1838"/>
      <c r="ESO10" s="1827"/>
      <c r="ESP10" s="1838"/>
      <c r="ESQ10" s="1838"/>
      <c r="ESR10" s="1838"/>
      <c r="ESS10" s="1838"/>
      <c r="EST10" s="1838"/>
      <c r="ESU10" s="1827"/>
      <c r="ESV10" s="1823"/>
      <c r="ESW10" s="1840"/>
      <c r="ESX10" s="1825"/>
      <c r="ESY10" s="1826"/>
      <c r="ESZ10" s="1827"/>
      <c r="ETA10" s="1828"/>
      <c r="ETB10" s="1829"/>
      <c r="ETC10" s="1830"/>
      <c r="ETD10" s="1826"/>
      <c r="ETE10" s="1831"/>
      <c r="ETF10" s="1667"/>
      <c r="ETG10" s="1832"/>
      <c r="ETH10" s="1665"/>
      <c r="ETI10" s="1841"/>
      <c r="ETJ10" s="1448"/>
      <c r="ETK10" s="1666"/>
      <c r="ETL10" s="1667"/>
      <c r="ETM10" s="1668"/>
      <c r="ETN10" s="1668"/>
      <c r="ETO10" s="1667"/>
      <c r="ETP10" s="1833"/>
      <c r="ETQ10" s="1827"/>
      <c r="ETR10" s="1827"/>
      <c r="ETS10" s="1842"/>
      <c r="ETT10" s="1842"/>
      <c r="ETU10" s="1827"/>
      <c r="ETV10" s="1835"/>
      <c r="ETW10" s="1836"/>
      <c r="ETX10" s="1837"/>
      <c r="ETY10" s="1827"/>
      <c r="ETZ10" s="1827"/>
      <c r="EUA10" s="1827"/>
      <c r="EUB10" s="1838"/>
      <c r="EUC10" s="1838"/>
      <c r="EUD10" s="1827"/>
      <c r="EUE10" s="1838"/>
      <c r="EUF10" s="1838"/>
      <c r="EUG10" s="1838"/>
      <c r="EUH10" s="1838"/>
      <c r="EUI10" s="1838"/>
      <c r="EUJ10" s="1827"/>
      <c r="EUK10" s="1823"/>
      <c r="EUL10" s="1840"/>
      <c r="EUM10" s="1825"/>
      <c r="EUN10" s="1826"/>
      <c r="EUO10" s="1827"/>
      <c r="EUP10" s="1828"/>
      <c r="EUQ10" s="1829"/>
      <c r="EUR10" s="1830"/>
      <c r="EUS10" s="1826"/>
      <c r="EUT10" s="1831"/>
      <c r="EUU10" s="1667"/>
      <c r="EUV10" s="1832"/>
      <c r="EUW10" s="1665"/>
      <c r="EUX10" s="1841"/>
      <c r="EUY10" s="1448"/>
      <c r="EUZ10" s="1666"/>
      <c r="EVA10" s="1667"/>
      <c r="EVB10" s="1668"/>
      <c r="EVC10" s="1668"/>
      <c r="EVD10" s="1667"/>
      <c r="EVE10" s="1833"/>
      <c r="EVF10" s="1827"/>
      <c r="EVG10" s="1827"/>
      <c r="EVH10" s="1842"/>
      <c r="EVI10" s="1842"/>
      <c r="EVJ10" s="1827"/>
      <c r="EVK10" s="1835"/>
      <c r="EVL10" s="1836"/>
      <c r="EVM10" s="1837"/>
      <c r="EVN10" s="1827"/>
      <c r="EVO10" s="1827"/>
      <c r="EVP10" s="1827"/>
      <c r="EVQ10" s="1838"/>
      <c r="EVR10" s="1838"/>
      <c r="EVS10" s="1827"/>
      <c r="EVT10" s="1838"/>
      <c r="EVU10" s="1838"/>
      <c r="EVV10" s="1838"/>
      <c r="EVW10" s="1838"/>
      <c r="EVX10" s="1838"/>
      <c r="EVY10" s="1827"/>
      <c r="EVZ10" s="1823"/>
      <c r="EWA10" s="1840"/>
      <c r="EWB10" s="1825"/>
      <c r="EWC10" s="1826"/>
      <c r="EWD10" s="1827"/>
      <c r="EWE10" s="1828"/>
      <c r="EWF10" s="1829"/>
      <c r="EWG10" s="1830"/>
      <c r="EWH10" s="1826"/>
      <c r="EWI10" s="1831"/>
      <c r="EWJ10" s="1667"/>
      <c r="EWK10" s="1832"/>
      <c r="EWL10" s="1665"/>
      <c r="EWM10" s="1841"/>
      <c r="EWN10" s="1448"/>
      <c r="EWO10" s="1666"/>
      <c r="EWP10" s="1667"/>
      <c r="EWQ10" s="1668"/>
      <c r="EWR10" s="1668"/>
      <c r="EWS10" s="1667"/>
      <c r="EWT10" s="1833"/>
      <c r="EWU10" s="1827"/>
      <c r="EWV10" s="1827"/>
      <c r="EWW10" s="1842"/>
      <c r="EWX10" s="1842"/>
      <c r="EWY10" s="1827"/>
      <c r="EWZ10" s="1835"/>
      <c r="EXA10" s="1836"/>
      <c r="EXB10" s="1837"/>
      <c r="EXC10" s="1827"/>
      <c r="EXD10" s="1827"/>
      <c r="EXE10" s="1827"/>
      <c r="EXF10" s="1838"/>
      <c r="EXG10" s="1838"/>
      <c r="EXH10" s="1827"/>
      <c r="EXI10" s="1838"/>
      <c r="EXJ10" s="1838"/>
      <c r="EXK10" s="1838"/>
      <c r="EXL10" s="1838"/>
      <c r="EXM10" s="1838"/>
      <c r="EXN10" s="1827"/>
      <c r="EXO10" s="1823"/>
      <c r="EXP10" s="1840"/>
      <c r="EXQ10" s="1825"/>
      <c r="EXR10" s="1826"/>
      <c r="EXS10" s="1827"/>
      <c r="EXT10" s="1828"/>
      <c r="EXU10" s="1829"/>
      <c r="EXV10" s="1830"/>
      <c r="EXW10" s="1826"/>
      <c r="EXX10" s="1831"/>
      <c r="EXY10" s="1667"/>
      <c r="EXZ10" s="1832"/>
      <c r="EYA10" s="1665"/>
      <c r="EYB10" s="1841"/>
      <c r="EYC10" s="1448"/>
      <c r="EYD10" s="1666"/>
      <c r="EYE10" s="1667"/>
      <c r="EYF10" s="1668"/>
      <c r="EYG10" s="1668"/>
      <c r="EYH10" s="1667"/>
      <c r="EYI10" s="1833"/>
      <c r="EYJ10" s="1827"/>
      <c r="EYK10" s="1827"/>
      <c r="EYL10" s="1842"/>
      <c r="EYM10" s="1842"/>
      <c r="EYN10" s="1827"/>
      <c r="EYO10" s="1835"/>
      <c r="EYP10" s="1836"/>
      <c r="EYQ10" s="1837"/>
      <c r="EYR10" s="1827"/>
      <c r="EYS10" s="1827"/>
      <c r="EYT10" s="1827"/>
      <c r="EYU10" s="1838"/>
      <c r="EYV10" s="1838"/>
      <c r="EYW10" s="1827"/>
      <c r="EYX10" s="1838"/>
      <c r="EYY10" s="1838"/>
      <c r="EYZ10" s="1838"/>
      <c r="EZA10" s="1838"/>
      <c r="EZB10" s="1838"/>
      <c r="EZC10" s="1827"/>
      <c r="EZD10" s="1823"/>
      <c r="EZE10" s="1840"/>
      <c r="EZF10" s="1825"/>
      <c r="EZG10" s="1826"/>
      <c r="EZH10" s="1827"/>
      <c r="EZI10" s="1828"/>
      <c r="EZJ10" s="1829"/>
      <c r="EZK10" s="1830"/>
      <c r="EZL10" s="1826"/>
      <c r="EZM10" s="1831"/>
      <c r="EZN10" s="1667"/>
      <c r="EZO10" s="1832"/>
      <c r="EZP10" s="1665"/>
      <c r="EZQ10" s="1841"/>
      <c r="EZR10" s="1448"/>
      <c r="EZS10" s="1666"/>
      <c r="EZT10" s="1667"/>
      <c r="EZU10" s="1668"/>
      <c r="EZV10" s="1668"/>
      <c r="EZW10" s="1667"/>
      <c r="EZX10" s="1833"/>
      <c r="EZY10" s="1827"/>
      <c r="EZZ10" s="1827"/>
      <c r="FAA10" s="1842"/>
      <c r="FAB10" s="1842"/>
      <c r="FAC10" s="1827"/>
      <c r="FAD10" s="1835"/>
      <c r="FAE10" s="1836"/>
      <c r="FAF10" s="1837"/>
      <c r="FAG10" s="1827"/>
      <c r="FAH10" s="1827"/>
      <c r="FAI10" s="1827"/>
      <c r="FAJ10" s="1838"/>
      <c r="FAK10" s="1838"/>
      <c r="FAL10" s="1827"/>
      <c r="FAM10" s="1838"/>
      <c r="FAN10" s="1838"/>
      <c r="FAO10" s="1838"/>
      <c r="FAP10" s="1838"/>
      <c r="FAQ10" s="1838"/>
      <c r="FAR10" s="1827"/>
      <c r="FAS10" s="1823"/>
      <c r="FAT10" s="1840"/>
      <c r="FAU10" s="1825"/>
      <c r="FAV10" s="1826"/>
      <c r="FAW10" s="1827"/>
      <c r="FAX10" s="1828"/>
      <c r="FAY10" s="1829"/>
      <c r="FAZ10" s="1830"/>
      <c r="FBA10" s="1826"/>
      <c r="FBB10" s="1831"/>
      <c r="FBC10" s="1667"/>
      <c r="FBD10" s="1832"/>
      <c r="FBE10" s="1665"/>
      <c r="FBF10" s="1841"/>
      <c r="FBG10" s="1448"/>
      <c r="FBH10" s="1666"/>
      <c r="FBI10" s="1667"/>
      <c r="FBJ10" s="1668"/>
      <c r="FBK10" s="1668"/>
      <c r="FBL10" s="1667"/>
      <c r="FBM10" s="1833"/>
      <c r="FBN10" s="1827"/>
      <c r="FBO10" s="1827"/>
      <c r="FBP10" s="1842"/>
      <c r="FBQ10" s="1842"/>
      <c r="FBR10" s="1827"/>
      <c r="FBS10" s="1835"/>
      <c r="FBT10" s="1836"/>
      <c r="FBU10" s="1837"/>
      <c r="FBV10" s="1827"/>
      <c r="FBW10" s="1827"/>
      <c r="FBX10" s="1827"/>
      <c r="FBY10" s="1838"/>
      <c r="FBZ10" s="1838"/>
      <c r="FCA10" s="1827"/>
      <c r="FCB10" s="1838"/>
      <c r="FCC10" s="1838"/>
      <c r="FCD10" s="1838"/>
      <c r="FCE10" s="1838"/>
      <c r="FCF10" s="1838"/>
      <c r="FCG10" s="1827"/>
      <c r="FCH10" s="1823"/>
      <c r="FCI10" s="1840"/>
      <c r="FCJ10" s="1825"/>
      <c r="FCK10" s="1826"/>
      <c r="FCL10" s="1827"/>
      <c r="FCM10" s="1828"/>
      <c r="FCN10" s="1829"/>
      <c r="FCO10" s="1830"/>
      <c r="FCP10" s="1826"/>
      <c r="FCQ10" s="1831"/>
      <c r="FCR10" s="1667"/>
      <c r="FCS10" s="1832"/>
      <c r="FCT10" s="1665"/>
      <c r="FCU10" s="1841"/>
      <c r="FCV10" s="1448"/>
      <c r="FCW10" s="1666"/>
      <c r="FCX10" s="1667"/>
      <c r="FCY10" s="1668"/>
      <c r="FCZ10" s="1668"/>
      <c r="FDA10" s="1667"/>
      <c r="FDB10" s="1833"/>
      <c r="FDC10" s="1827"/>
      <c r="FDD10" s="1827"/>
      <c r="FDE10" s="1842"/>
      <c r="FDF10" s="1842"/>
      <c r="FDG10" s="1827"/>
      <c r="FDH10" s="1835"/>
      <c r="FDI10" s="1836"/>
      <c r="FDJ10" s="1837"/>
      <c r="FDK10" s="1827"/>
      <c r="FDL10" s="1827"/>
      <c r="FDM10" s="1827"/>
      <c r="FDN10" s="1838"/>
      <c r="FDO10" s="1838"/>
      <c r="FDP10" s="1827"/>
      <c r="FDQ10" s="1838"/>
      <c r="FDR10" s="1838"/>
      <c r="FDS10" s="1838"/>
      <c r="FDT10" s="1838"/>
      <c r="FDU10" s="1838"/>
      <c r="FDV10" s="1827"/>
      <c r="FDW10" s="1823"/>
      <c r="FDX10" s="1840"/>
      <c r="FDY10" s="1825"/>
      <c r="FDZ10" s="1826"/>
      <c r="FEA10" s="1827"/>
      <c r="FEB10" s="1828"/>
      <c r="FEC10" s="1829"/>
      <c r="FED10" s="1830"/>
      <c r="FEE10" s="1826"/>
      <c r="FEF10" s="1831"/>
      <c r="FEG10" s="1667"/>
      <c r="FEH10" s="1832"/>
      <c r="FEI10" s="1665"/>
      <c r="FEJ10" s="1841"/>
      <c r="FEK10" s="1448"/>
      <c r="FEL10" s="1666"/>
      <c r="FEM10" s="1667"/>
      <c r="FEN10" s="1668"/>
      <c r="FEO10" s="1668"/>
      <c r="FEP10" s="1667"/>
      <c r="FEQ10" s="1833"/>
      <c r="FER10" s="1827"/>
      <c r="FES10" s="1827"/>
      <c r="FET10" s="1842"/>
      <c r="FEU10" s="1842"/>
      <c r="FEV10" s="1827"/>
      <c r="FEW10" s="1835"/>
      <c r="FEX10" s="1836"/>
      <c r="FEY10" s="1837"/>
      <c r="FEZ10" s="1827"/>
      <c r="FFA10" s="1827"/>
      <c r="FFB10" s="1827"/>
      <c r="FFC10" s="1838"/>
      <c r="FFD10" s="1838"/>
      <c r="FFE10" s="1827"/>
      <c r="FFF10" s="1838"/>
      <c r="FFG10" s="1838"/>
      <c r="FFH10" s="1838"/>
      <c r="FFI10" s="1838"/>
      <c r="FFJ10" s="1838"/>
      <c r="FFK10" s="1827"/>
      <c r="FFL10" s="1823"/>
      <c r="FFM10" s="1840"/>
      <c r="FFN10" s="1825"/>
      <c r="FFO10" s="1826"/>
      <c r="FFP10" s="1827"/>
      <c r="FFQ10" s="1828"/>
      <c r="FFR10" s="1829"/>
      <c r="FFS10" s="1830"/>
      <c r="FFT10" s="1826"/>
      <c r="FFU10" s="1831"/>
      <c r="FFV10" s="1667"/>
      <c r="FFW10" s="1832"/>
      <c r="FFX10" s="1665"/>
      <c r="FFY10" s="1841"/>
      <c r="FFZ10" s="1448"/>
      <c r="FGA10" s="1666"/>
      <c r="FGB10" s="1667"/>
      <c r="FGC10" s="1668"/>
      <c r="FGD10" s="1668"/>
      <c r="FGE10" s="1667"/>
      <c r="FGF10" s="1833"/>
      <c r="FGG10" s="1827"/>
      <c r="FGH10" s="1827"/>
      <c r="FGI10" s="1842"/>
      <c r="FGJ10" s="1842"/>
      <c r="FGK10" s="1827"/>
      <c r="FGL10" s="1835"/>
      <c r="FGM10" s="1836"/>
      <c r="FGN10" s="1837"/>
      <c r="FGO10" s="1827"/>
      <c r="FGP10" s="1827"/>
      <c r="FGQ10" s="1827"/>
      <c r="FGR10" s="1838"/>
      <c r="FGS10" s="1838"/>
      <c r="FGT10" s="1827"/>
      <c r="FGU10" s="1838"/>
      <c r="FGV10" s="1838"/>
      <c r="FGW10" s="1838"/>
      <c r="FGX10" s="1838"/>
      <c r="FGY10" s="1838"/>
      <c r="FGZ10" s="1827"/>
      <c r="FHA10" s="1823"/>
      <c r="FHB10" s="1840"/>
      <c r="FHC10" s="1825"/>
      <c r="FHD10" s="1826"/>
      <c r="FHE10" s="1827"/>
      <c r="FHF10" s="1828"/>
      <c r="FHG10" s="1829"/>
      <c r="FHH10" s="1830"/>
      <c r="FHI10" s="1826"/>
      <c r="FHJ10" s="1831"/>
      <c r="FHK10" s="1667"/>
      <c r="FHL10" s="1832"/>
      <c r="FHM10" s="1665"/>
      <c r="FHN10" s="1841"/>
      <c r="FHO10" s="1448"/>
      <c r="FHP10" s="1666"/>
      <c r="FHQ10" s="1667"/>
      <c r="FHR10" s="1668"/>
      <c r="FHS10" s="1668"/>
      <c r="FHT10" s="1667"/>
      <c r="FHU10" s="1833"/>
      <c r="FHV10" s="1827"/>
      <c r="FHW10" s="1827"/>
      <c r="FHX10" s="1842"/>
      <c r="FHY10" s="1842"/>
      <c r="FHZ10" s="1827"/>
      <c r="FIA10" s="1835"/>
      <c r="FIB10" s="1836"/>
      <c r="FIC10" s="1837"/>
      <c r="FID10" s="1827"/>
      <c r="FIE10" s="1827"/>
      <c r="FIF10" s="1827"/>
      <c r="FIG10" s="1838"/>
      <c r="FIH10" s="1838"/>
      <c r="FII10" s="1827"/>
      <c r="FIJ10" s="1838"/>
      <c r="FIK10" s="1838"/>
      <c r="FIL10" s="1838"/>
      <c r="FIM10" s="1838"/>
      <c r="FIN10" s="1838"/>
      <c r="FIO10" s="1827"/>
      <c r="FIP10" s="1823"/>
      <c r="FIQ10" s="1840"/>
      <c r="FIR10" s="1825"/>
      <c r="FIS10" s="1826"/>
      <c r="FIT10" s="1827"/>
      <c r="FIU10" s="1828"/>
      <c r="FIV10" s="1829"/>
      <c r="FIW10" s="1830"/>
      <c r="FIX10" s="1826"/>
      <c r="FIY10" s="1831"/>
      <c r="FIZ10" s="1667"/>
      <c r="FJA10" s="1832"/>
      <c r="FJB10" s="1665"/>
      <c r="FJC10" s="1841"/>
      <c r="FJD10" s="1448"/>
      <c r="FJE10" s="1666"/>
      <c r="FJF10" s="1667"/>
      <c r="FJG10" s="1668"/>
      <c r="FJH10" s="1668"/>
      <c r="FJI10" s="1667"/>
      <c r="FJJ10" s="1833"/>
      <c r="FJK10" s="1827"/>
      <c r="FJL10" s="1827"/>
      <c r="FJM10" s="1842"/>
      <c r="FJN10" s="1842"/>
      <c r="FJO10" s="1827"/>
      <c r="FJP10" s="1835"/>
      <c r="FJQ10" s="1836"/>
      <c r="FJR10" s="1837"/>
      <c r="FJS10" s="1827"/>
      <c r="FJT10" s="1827"/>
      <c r="FJU10" s="1827"/>
      <c r="FJV10" s="1838"/>
      <c r="FJW10" s="1838"/>
      <c r="FJX10" s="1827"/>
      <c r="FJY10" s="1838"/>
      <c r="FJZ10" s="1838"/>
      <c r="FKA10" s="1838"/>
      <c r="FKB10" s="1838"/>
      <c r="FKC10" s="1838"/>
      <c r="FKD10" s="1827"/>
      <c r="FKE10" s="1823"/>
      <c r="FKF10" s="1840"/>
      <c r="FKG10" s="1825"/>
      <c r="FKH10" s="1826"/>
      <c r="FKI10" s="1827"/>
      <c r="FKJ10" s="1828"/>
      <c r="FKK10" s="1829"/>
      <c r="FKL10" s="1830"/>
      <c r="FKM10" s="1826"/>
      <c r="FKN10" s="1831"/>
      <c r="FKO10" s="1667"/>
      <c r="FKP10" s="1832"/>
      <c r="FKQ10" s="1665"/>
      <c r="FKR10" s="1841"/>
      <c r="FKS10" s="1448"/>
      <c r="FKT10" s="1666"/>
      <c r="FKU10" s="1667"/>
      <c r="FKV10" s="1668"/>
      <c r="FKW10" s="1668"/>
      <c r="FKX10" s="1667"/>
      <c r="FKY10" s="1833"/>
      <c r="FKZ10" s="1827"/>
      <c r="FLA10" s="1827"/>
      <c r="FLB10" s="1842"/>
      <c r="FLC10" s="1842"/>
      <c r="FLD10" s="1827"/>
      <c r="FLE10" s="1835"/>
      <c r="FLF10" s="1836"/>
      <c r="FLG10" s="1837"/>
      <c r="FLH10" s="1827"/>
      <c r="FLI10" s="1827"/>
      <c r="FLJ10" s="1827"/>
      <c r="FLK10" s="1838"/>
      <c r="FLL10" s="1838"/>
      <c r="FLM10" s="1827"/>
      <c r="FLN10" s="1838"/>
      <c r="FLO10" s="1838"/>
      <c r="FLP10" s="1838"/>
      <c r="FLQ10" s="1838"/>
      <c r="FLR10" s="1838"/>
      <c r="FLS10" s="1827"/>
      <c r="FLT10" s="1823"/>
      <c r="FLU10" s="1840"/>
      <c r="FLV10" s="1825"/>
      <c r="FLW10" s="1826"/>
      <c r="FLX10" s="1827"/>
      <c r="FLY10" s="1828"/>
      <c r="FLZ10" s="1829"/>
      <c r="FMA10" s="1830"/>
      <c r="FMB10" s="1826"/>
      <c r="FMC10" s="1831"/>
      <c r="FMD10" s="1667"/>
      <c r="FME10" s="1832"/>
      <c r="FMF10" s="1665"/>
      <c r="FMG10" s="1841"/>
      <c r="FMH10" s="1448"/>
      <c r="FMI10" s="1666"/>
      <c r="FMJ10" s="1667"/>
      <c r="FMK10" s="1668"/>
      <c r="FML10" s="1668"/>
      <c r="FMM10" s="1667"/>
      <c r="FMN10" s="1833"/>
      <c r="FMO10" s="1827"/>
      <c r="FMP10" s="1827"/>
      <c r="FMQ10" s="1842"/>
      <c r="FMR10" s="1842"/>
      <c r="FMS10" s="1827"/>
      <c r="FMT10" s="1835"/>
      <c r="FMU10" s="1836"/>
      <c r="FMV10" s="1837"/>
      <c r="FMW10" s="1827"/>
      <c r="FMX10" s="1827"/>
      <c r="FMY10" s="1827"/>
      <c r="FMZ10" s="1838"/>
      <c r="FNA10" s="1838"/>
      <c r="FNB10" s="1827"/>
      <c r="FNC10" s="1838"/>
      <c r="FND10" s="1838"/>
      <c r="FNE10" s="1838"/>
      <c r="FNF10" s="1838"/>
      <c r="FNG10" s="1838"/>
      <c r="FNH10" s="1827"/>
      <c r="FNI10" s="1823"/>
      <c r="FNJ10" s="1840"/>
      <c r="FNK10" s="1825"/>
      <c r="FNL10" s="1826"/>
      <c r="FNM10" s="1827"/>
      <c r="FNN10" s="1828"/>
      <c r="FNO10" s="1829"/>
      <c r="FNP10" s="1830"/>
      <c r="FNQ10" s="1826"/>
      <c r="FNR10" s="1831"/>
      <c r="FNS10" s="1667"/>
      <c r="FNT10" s="1832"/>
      <c r="FNU10" s="1665"/>
      <c r="FNV10" s="1841"/>
      <c r="FNW10" s="1448"/>
      <c r="FNX10" s="1666"/>
      <c r="FNY10" s="1667"/>
      <c r="FNZ10" s="1668"/>
      <c r="FOA10" s="1668"/>
      <c r="FOB10" s="1667"/>
      <c r="FOC10" s="1833"/>
      <c r="FOD10" s="1827"/>
      <c r="FOE10" s="1827"/>
      <c r="FOF10" s="1842"/>
      <c r="FOG10" s="1842"/>
      <c r="FOH10" s="1827"/>
      <c r="FOI10" s="1835"/>
      <c r="FOJ10" s="1836"/>
      <c r="FOK10" s="1837"/>
      <c r="FOL10" s="1827"/>
      <c r="FOM10" s="1827"/>
      <c r="FON10" s="1827"/>
      <c r="FOO10" s="1838"/>
      <c r="FOP10" s="1838"/>
      <c r="FOQ10" s="1827"/>
      <c r="FOR10" s="1838"/>
      <c r="FOS10" s="1838"/>
      <c r="FOT10" s="1838"/>
      <c r="FOU10" s="1838"/>
      <c r="FOV10" s="1838"/>
      <c r="FOW10" s="1827"/>
      <c r="FOX10" s="1823"/>
      <c r="FOY10" s="1840"/>
      <c r="FOZ10" s="1825"/>
      <c r="FPA10" s="1826"/>
      <c r="FPB10" s="1827"/>
      <c r="FPC10" s="1828"/>
      <c r="FPD10" s="1829"/>
      <c r="FPE10" s="1830"/>
      <c r="FPF10" s="1826"/>
      <c r="FPG10" s="1831"/>
      <c r="FPH10" s="1667"/>
      <c r="FPI10" s="1832"/>
      <c r="FPJ10" s="1665"/>
      <c r="FPK10" s="1841"/>
      <c r="FPL10" s="1448"/>
      <c r="FPM10" s="1666"/>
      <c r="FPN10" s="1667"/>
      <c r="FPO10" s="1668"/>
      <c r="FPP10" s="1668"/>
      <c r="FPQ10" s="1667"/>
      <c r="FPR10" s="1833"/>
      <c r="FPS10" s="1827"/>
      <c r="FPT10" s="1827"/>
      <c r="FPU10" s="1842"/>
      <c r="FPV10" s="1842"/>
      <c r="FPW10" s="1827"/>
      <c r="FPX10" s="1835"/>
      <c r="FPY10" s="1836"/>
      <c r="FPZ10" s="1837"/>
      <c r="FQA10" s="1827"/>
      <c r="FQB10" s="1827"/>
      <c r="FQC10" s="1827"/>
      <c r="FQD10" s="1838"/>
      <c r="FQE10" s="1838"/>
      <c r="FQF10" s="1827"/>
      <c r="FQG10" s="1838"/>
      <c r="FQH10" s="1838"/>
      <c r="FQI10" s="1838"/>
      <c r="FQJ10" s="1838"/>
      <c r="FQK10" s="1838"/>
      <c r="FQL10" s="1827"/>
      <c r="FQM10" s="1823"/>
      <c r="FQN10" s="1840"/>
      <c r="FQO10" s="1825"/>
      <c r="FQP10" s="1826"/>
      <c r="FQQ10" s="1827"/>
      <c r="FQR10" s="1828"/>
      <c r="FQS10" s="1829"/>
      <c r="FQT10" s="1830"/>
      <c r="FQU10" s="1826"/>
      <c r="FQV10" s="1831"/>
      <c r="FQW10" s="1667"/>
      <c r="FQX10" s="1832"/>
      <c r="FQY10" s="1665"/>
      <c r="FQZ10" s="1841"/>
      <c r="FRA10" s="1448"/>
      <c r="FRB10" s="1666"/>
      <c r="FRC10" s="1667"/>
      <c r="FRD10" s="1668"/>
      <c r="FRE10" s="1668"/>
      <c r="FRF10" s="1667"/>
      <c r="FRG10" s="1833"/>
      <c r="FRH10" s="1827"/>
      <c r="FRI10" s="1827"/>
      <c r="FRJ10" s="1842"/>
      <c r="FRK10" s="1842"/>
      <c r="FRL10" s="1827"/>
      <c r="FRM10" s="1835"/>
      <c r="FRN10" s="1836"/>
      <c r="FRO10" s="1837"/>
      <c r="FRP10" s="1827"/>
      <c r="FRQ10" s="1827"/>
      <c r="FRR10" s="1827"/>
      <c r="FRS10" s="1838"/>
      <c r="FRT10" s="1838"/>
      <c r="FRU10" s="1827"/>
      <c r="FRV10" s="1838"/>
      <c r="FRW10" s="1838"/>
      <c r="FRX10" s="1838"/>
      <c r="FRY10" s="1838"/>
      <c r="FRZ10" s="1838"/>
      <c r="FSA10" s="1827"/>
      <c r="FSB10" s="1823"/>
      <c r="FSC10" s="1840"/>
      <c r="FSD10" s="1825"/>
      <c r="FSE10" s="1826"/>
      <c r="FSF10" s="1827"/>
      <c r="FSG10" s="1828"/>
      <c r="FSH10" s="1829"/>
      <c r="FSI10" s="1830"/>
      <c r="FSJ10" s="1826"/>
      <c r="FSK10" s="1831"/>
      <c r="FSL10" s="1667"/>
      <c r="FSM10" s="1832"/>
      <c r="FSN10" s="1665"/>
      <c r="FSO10" s="1841"/>
      <c r="FSP10" s="1448"/>
      <c r="FSQ10" s="1666"/>
      <c r="FSR10" s="1667"/>
      <c r="FSS10" s="1668"/>
      <c r="FST10" s="1668"/>
      <c r="FSU10" s="1667"/>
      <c r="FSV10" s="1833"/>
      <c r="FSW10" s="1827"/>
      <c r="FSX10" s="1827"/>
      <c r="FSY10" s="1842"/>
      <c r="FSZ10" s="1842"/>
      <c r="FTA10" s="1827"/>
      <c r="FTB10" s="1835"/>
      <c r="FTC10" s="1836"/>
      <c r="FTD10" s="1837"/>
      <c r="FTE10" s="1827"/>
      <c r="FTF10" s="1827"/>
      <c r="FTG10" s="1827"/>
      <c r="FTH10" s="1838"/>
      <c r="FTI10" s="1838"/>
      <c r="FTJ10" s="1827"/>
      <c r="FTK10" s="1838"/>
      <c r="FTL10" s="1838"/>
      <c r="FTM10" s="1838"/>
      <c r="FTN10" s="1838"/>
      <c r="FTO10" s="1838"/>
      <c r="FTP10" s="1827"/>
      <c r="FTQ10" s="1823"/>
      <c r="FTR10" s="1840"/>
      <c r="FTS10" s="1825"/>
      <c r="FTT10" s="1826"/>
      <c r="FTU10" s="1827"/>
      <c r="FTV10" s="1828"/>
      <c r="FTW10" s="1829"/>
      <c r="FTX10" s="1830"/>
      <c r="FTY10" s="1826"/>
      <c r="FTZ10" s="1831"/>
      <c r="FUA10" s="1667"/>
      <c r="FUB10" s="1832"/>
      <c r="FUC10" s="1665"/>
      <c r="FUD10" s="1841"/>
      <c r="FUE10" s="1448"/>
      <c r="FUF10" s="1666"/>
      <c r="FUG10" s="1667"/>
      <c r="FUH10" s="1668"/>
      <c r="FUI10" s="1668"/>
      <c r="FUJ10" s="1667"/>
      <c r="FUK10" s="1833"/>
      <c r="FUL10" s="1827"/>
      <c r="FUM10" s="1827"/>
      <c r="FUN10" s="1842"/>
      <c r="FUO10" s="1842"/>
      <c r="FUP10" s="1827"/>
      <c r="FUQ10" s="1835"/>
      <c r="FUR10" s="1836"/>
      <c r="FUS10" s="1837"/>
      <c r="FUT10" s="1827"/>
      <c r="FUU10" s="1827"/>
      <c r="FUV10" s="1827"/>
      <c r="FUW10" s="1838"/>
      <c r="FUX10" s="1838"/>
      <c r="FUY10" s="1827"/>
      <c r="FUZ10" s="1838"/>
      <c r="FVA10" s="1838"/>
      <c r="FVB10" s="1838"/>
      <c r="FVC10" s="1838"/>
      <c r="FVD10" s="1838"/>
      <c r="FVE10" s="1827"/>
      <c r="FVF10" s="1823"/>
      <c r="FVG10" s="1840"/>
      <c r="FVH10" s="1825"/>
      <c r="FVI10" s="1826"/>
      <c r="FVJ10" s="1827"/>
      <c r="FVK10" s="1828"/>
      <c r="FVL10" s="1829"/>
      <c r="FVM10" s="1830"/>
      <c r="FVN10" s="1826"/>
      <c r="FVO10" s="1831"/>
      <c r="FVP10" s="1667"/>
      <c r="FVQ10" s="1832"/>
      <c r="FVR10" s="1665"/>
      <c r="FVS10" s="1841"/>
      <c r="FVT10" s="1448"/>
      <c r="FVU10" s="1666"/>
      <c r="FVV10" s="1667"/>
      <c r="FVW10" s="1668"/>
      <c r="FVX10" s="1668"/>
      <c r="FVY10" s="1667"/>
      <c r="FVZ10" s="1833"/>
      <c r="FWA10" s="1827"/>
      <c r="FWB10" s="1827"/>
      <c r="FWC10" s="1842"/>
      <c r="FWD10" s="1842"/>
      <c r="FWE10" s="1827"/>
      <c r="FWF10" s="1835"/>
      <c r="FWG10" s="1836"/>
      <c r="FWH10" s="1837"/>
      <c r="FWI10" s="1827"/>
      <c r="FWJ10" s="1827"/>
      <c r="FWK10" s="1827"/>
      <c r="FWL10" s="1838"/>
      <c r="FWM10" s="1838"/>
      <c r="FWN10" s="1827"/>
      <c r="FWO10" s="1838"/>
      <c r="FWP10" s="1838"/>
      <c r="FWQ10" s="1838"/>
      <c r="FWR10" s="1838"/>
      <c r="FWS10" s="1838"/>
      <c r="FWT10" s="1827"/>
      <c r="FWU10" s="1823"/>
      <c r="FWV10" s="1840"/>
      <c r="FWW10" s="1825"/>
      <c r="FWX10" s="1826"/>
      <c r="FWY10" s="1827"/>
      <c r="FWZ10" s="1828"/>
      <c r="FXA10" s="1829"/>
      <c r="FXB10" s="1830"/>
      <c r="FXC10" s="1826"/>
      <c r="FXD10" s="1831"/>
      <c r="FXE10" s="1667"/>
      <c r="FXF10" s="1832"/>
      <c r="FXG10" s="1665"/>
      <c r="FXH10" s="1841"/>
      <c r="FXI10" s="1448"/>
      <c r="FXJ10" s="1666"/>
      <c r="FXK10" s="1667"/>
      <c r="FXL10" s="1668"/>
      <c r="FXM10" s="1668"/>
      <c r="FXN10" s="1667"/>
      <c r="FXO10" s="1833"/>
      <c r="FXP10" s="1827"/>
      <c r="FXQ10" s="1827"/>
      <c r="FXR10" s="1842"/>
      <c r="FXS10" s="1842"/>
      <c r="FXT10" s="1827"/>
      <c r="FXU10" s="1835"/>
      <c r="FXV10" s="1836"/>
      <c r="FXW10" s="1837"/>
      <c r="FXX10" s="1827"/>
      <c r="FXY10" s="1827"/>
      <c r="FXZ10" s="1827"/>
      <c r="FYA10" s="1838"/>
      <c r="FYB10" s="1838"/>
      <c r="FYC10" s="1827"/>
      <c r="FYD10" s="1838"/>
      <c r="FYE10" s="1838"/>
      <c r="FYF10" s="1838"/>
      <c r="FYG10" s="1838"/>
      <c r="FYH10" s="1838"/>
      <c r="FYI10" s="1827"/>
      <c r="FYJ10" s="1823"/>
      <c r="FYK10" s="1840"/>
      <c r="FYL10" s="1825"/>
      <c r="FYM10" s="1826"/>
      <c r="FYN10" s="1827"/>
      <c r="FYO10" s="1828"/>
      <c r="FYP10" s="1829"/>
      <c r="FYQ10" s="1830"/>
      <c r="FYR10" s="1826"/>
      <c r="FYS10" s="1831"/>
      <c r="FYT10" s="1667"/>
      <c r="FYU10" s="1832"/>
      <c r="FYV10" s="1665"/>
      <c r="FYW10" s="1841"/>
      <c r="FYX10" s="1448"/>
      <c r="FYY10" s="1666"/>
      <c r="FYZ10" s="1667"/>
      <c r="FZA10" s="1668"/>
      <c r="FZB10" s="1668"/>
      <c r="FZC10" s="1667"/>
      <c r="FZD10" s="1833"/>
      <c r="FZE10" s="1827"/>
      <c r="FZF10" s="1827"/>
      <c r="FZG10" s="1842"/>
      <c r="FZH10" s="1842"/>
      <c r="FZI10" s="1827"/>
      <c r="FZJ10" s="1835"/>
      <c r="FZK10" s="1836"/>
      <c r="FZL10" s="1837"/>
      <c r="FZM10" s="1827"/>
      <c r="FZN10" s="1827"/>
      <c r="FZO10" s="1827"/>
      <c r="FZP10" s="1838"/>
      <c r="FZQ10" s="1838"/>
      <c r="FZR10" s="1827"/>
      <c r="FZS10" s="1838"/>
      <c r="FZT10" s="1838"/>
      <c r="FZU10" s="1838"/>
      <c r="FZV10" s="1838"/>
      <c r="FZW10" s="1838"/>
      <c r="FZX10" s="1827"/>
      <c r="FZY10" s="1823"/>
      <c r="FZZ10" s="1840"/>
      <c r="GAA10" s="1825"/>
      <c r="GAB10" s="1826"/>
      <c r="GAC10" s="1827"/>
      <c r="GAD10" s="1828"/>
      <c r="GAE10" s="1829"/>
      <c r="GAF10" s="1830"/>
      <c r="GAG10" s="1826"/>
      <c r="GAH10" s="1831"/>
      <c r="GAI10" s="1667"/>
      <c r="GAJ10" s="1832"/>
      <c r="GAK10" s="1665"/>
      <c r="GAL10" s="1841"/>
      <c r="GAM10" s="1448"/>
      <c r="GAN10" s="1666"/>
      <c r="GAO10" s="1667"/>
      <c r="GAP10" s="1668"/>
      <c r="GAQ10" s="1668"/>
      <c r="GAR10" s="1667"/>
      <c r="GAS10" s="1833"/>
      <c r="GAT10" s="1827"/>
      <c r="GAU10" s="1827"/>
      <c r="GAV10" s="1842"/>
      <c r="GAW10" s="1842"/>
      <c r="GAX10" s="1827"/>
      <c r="GAY10" s="1835"/>
      <c r="GAZ10" s="1836"/>
      <c r="GBA10" s="1837"/>
      <c r="GBB10" s="1827"/>
      <c r="GBC10" s="1827"/>
      <c r="GBD10" s="1827"/>
      <c r="GBE10" s="1838"/>
      <c r="GBF10" s="1838"/>
      <c r="GBG10" s="1827"/>
      <c r="GBH10" s="1838"/>
      <c r="GBI10" s="1838"/>
      <c r="GBJ10" s="1838"/>
      <c r="GBK10" s="1838"/>
      <c r="GBL10" s="1838"/>
      <c r="GBM10" s="1827"/>
      <c r="GBN10" s="1823"/>
      <c r="GBO10" s="1840"/>
      <c r="GBP10" s="1825"/>
      <c r="GBQ10" s="1826"/>
      <c r="GBR10" s="1827"/>
      <c r="GBS10" s="1828"/>
      <c r="GBT10" s="1829"/>
      <c r="GBU10" s="1830"/>
      <c r="GBV10" s="1826"/>
      <c r="GBW10" s="1831"/>
      <c r="GBX10" s="1667"/>
      <c r="GBY10" s="1832"/>
      <c r="GBZ10" s="1665"/>
      <c r="GCA10" s="1841"/>
      <c r="GCB10" s="1448"/>
      <c r="GCC10" s="1666"/>
      <c r="GCD10" s="1667"/>
      <c r="GCE10" s="1668"/>
      <c r="GCF10" s="1668"/>
      <c r="GCG10" s="1667"/>
      <c r="GCH10" s="1833"/>
      <c r="GCI10" s="1827"/>
      <c r="GCJ10" s="1827"/>
      <c r="GCK10" s="1842"/>
      <c r="GCL10" s="1842"/>
      <c r="GCM10" s="1827"/>
      <c r="GCN10" s="1835"/>
      <c r="GCO10" s="1836"/>
      <c r="GCP10" s="1837"/>
      <c r="GCQ10" s="1827"/>
      <c r="GCR10" s="1827"/>
      <c r="GCS10" s="1827"/>
      <c r="GCT10" s="1838"/>
      <c r="GCU10" s="1838"/>
      <c r="GCV10" s="1827"/>
      <c r="GCW10" s="1838"/>
      <c r="GCX10" s="1838"/>
      <c r="GCY10" s="1838"/>
      <c r="GCZ10" s="1838"/>
      <c r="GDA10" s="1838"/>
      <c r="GDB10" s="1827"/>
      <c r="GDC10" s="1823"/>
      <c r="GDD10" s="1840"/>
      <c r="GDE10" s="1825"/>
      <c r="GDF10" s="1826"/>
      <c r="GDG10" s="1827"/>
      <c r="GDH10" s="1828"/>
      <c r="GDI10" s="1829"/>
      <c r="GDJ10" s="1830"/>
      <c r="GDK10" s="1826"/>
      <c r="GDL10" s="1831"/>
      <c r="GDM10" s="1667"/>
      <c r="GDN10" s="1832"/>
      <c r="GDO10" s="1665"/>
      <c r="GDP10" s="1841"/>
      <c r="GDQ10" s="1448"/>
      <c r="GDR10" s="1666"/>
      <c r="GDS10" s="1667"/>
      <c r="GDT10" s="1668"/>
      <c r="GDU10" s="1668"/>
      <c r="GDV10" s="1667"/>
      <c r="GDW10" s="1833"/>
      <c r="GDX10" s="1827"/>
      <c r="GDY10" s="1827"/>
      <c r="GDZ10" s="1842"/>
      <c r="GEA10" s="1842"/>
      <c r="GEB10" s="1827"/>
      <c r="GEC10" s="1835"/>
      <c r="GED10" s="1836"/>
      <c r="GEE10" s="1837"/>
      <c r="GEF10" s="1827"/>
      <c r="GEG10" s="1827"/>
      <c r="GEH10" s="1827"/>
      <c r="GEI10" s="1838"/>
      <c r="GEJ10" s="1838"/>
      <c r="GEK10" s="1827"/>
      <c r="GEL10" s="1838"/>
      <c r="GEM10" s="1838"/>
      <c r="GEN10" s="1838"/>
      <c r="GEO10" s="1838"/>
      <c r="GEP10" s="1838"/>
      <c r="GEQ10" s="1827"/>
      <c r="GER10" s="1823"/>
      <c r="GES10" s="1840"/>
      <c r="GET10" s="1825"/>
      <c r="GEU10" s="1826"/>
      <c r="GEV10" s="1827"/>
      <c r="GEW10" s="1828"/>
      <c r="GEX10" s="1829"/>
      <c r="GEY10" s="1830"/>
      <c r="GEZ10" s="1826"/>
      <c r="GFA10" s="1831"/>
      <c r="GFB10" s="1667"/>
      <c r="GFC10" s="1832"/>
      <c r="GFD10" s="1665"/>
      <c r="GFE10" s="1841"/>
      <c r="GFF10" s="1448"/>
      <c r="GFG10" s="1666"/>
      <c r="GFH10" s="1667"/>
      <c r="GFI10" s="1668"/>
      <c r="GFJ10" s="1668"/>
      <c r="GFK10" s="1667"/>
      <c r="GFL10" s="1833"/>
      <c r="GFM10" s="1827"/>
      <c r="GFN10" s="1827"/>
      <c r="GFO10" s="1842"/>
      <c r="GFP10" s="1842"/>
      <c r="GFQ10" s="1827"/>
      <c r="GFR10" s="1835"/>
      <c r="GFS10" s="1836"/>
      <c r="GFT10" s="1837"/>
      <c r="GFU10" s="1827"/>
      <c r="GFV10" s="1827"/>
      <c r="GFW10" s="1827"/>
      <c r="GFX10" s="1838"/>
      <c r="GFY10" s="1838"/>
      <c r="GFZ10" s="1827"/>
      <c r="GGA10" s="1838"/>
      <c r="GGB10" s="1838"/>
      <c r="GGC10" s="1838"/>
      <c r="GGD10" s="1838"/>
      <c r="GGE10" s="1838"/>
      <c r="GGF10" s="1827"/>
      <c r="GGG10" s="1823"/>
      <c r="GGH10" s="1840"/>
      <c r="GGI10" s="1825"/>
      <c r="GGJ10" s="1826"/>
      <c r="GGK10" s="1827"/>
      <c r="GGL10" s="1828"/>
      <c r="GGM10" s="1829"/>
      <c r="GGN10" s="1830"/>
      <c r="GGO10" s="1826"/>
      <c r="GGP10" s="1831"/>
      <c r="GGQ10" s="1667"/>
      <c r="GGR10" s="1832"/>
      <c r="GGS10" s="1665"/>
      <c r="GGT10" s="1841"/>
      <c r="GGU10" s="1448"/>
      <c r="GGV10" s="1666"/>
      <c r="GGW10" s="1667"/>
      <c r="GGX10" s="1668"/>
      <c r="GGY10" s="1668"/>
      <c r="GGZ10" s="1667"/>
      <c r="GHA10" s="1833"/>
      <c r="GHB10" s="1827"/>
      <c r="GHC10" s="1827"/>
      <c r="GHD10" s="1842"/>
      <c r="GHE10" s="1842"/>
      <c r="GHF10" s="1827"/>
      <c r="GHG10" s="1835"/>
      <c r="GHH10" s="1836"/>
      <c r="GHI10" s="1837"/>
      <c r="GHJ10" s="1827"/>
      <c r="GHK10" s="1827"/>
      <c r="GHL10" s="1827"/>
      <c r="GHM10" s="1838"/>
      <c r="GHN10" s="1838"/>
      <c r="GHO10" s="1827"/>
      <c r="GHP10" s="1838"/>
      <c r="GHQ10" s="1838"/>
      <c r="GHR10" s="1838"/>
      <c r="GHS10" s="1838"/>
      <c r="GHT10" s="1838"/>
      <c r="GHU10" s="1827"/>
      <c r="GHV10" s="1823"/>
      <c r="GHW10" s="1840"/>
      <c r="GHX10" s="1825"/>
      <c r="GHY10" s="1826"/>
      <c r="GHZ10" s="1827"/>
      <c r="GIA10" s="1828"/>
      <c r="GIB10" s="1829"/>
      <c r="GIC10" s="1830"/>
      <c r="GID10" s="1826"/>
      <c r="GIE10" s="1831"/>
      <c r="GIF10" s="1667"/>
      <c r="GIG10" s="1832"/>
      <c r="GIH10" s="1665"/>
      <c r="GII10" s="1841"/>
      <c r="GIJ10" s="1448"/>
      <c r="GIK10" s="1666"/>
      <c r="GIL10" s="1667"/>
      <c r="GIM10" s="1668"/>
      <c r="GIN10" s="1668"/>
      <c r="GIO10" s="1667"/>
      <c r="GIP10" s="1833"/>
      <c r="GIQ10" s="1827"/>
      <c r="GIR10" s="1827"/>
      <c r="GIS10" s="1842"/>
      <c r="GIT10" s="1842"/>
      <c r="GIU10" s="1827"/>
      <c r="GIV10" s="1835"/>
      <c r="GIW10" s="1836"/>
      <c r="GIX10" s="1837"/>
      <c r="GIY10" s="1827"/>
      <c r="GIZ10" s="1827"/>
      <c r="GJA10" s="1827"/>
      <c r="GJB10" s="1838"/>
      <c r="GJC10" s="1838"/>
      <c r="GJD10" s="1827"/>
      <c r="GJE10" s="1838"/>
      <c r="GJF10" s="1838"/>
      <c r="GJG10" s="1838"/>
      <c r="GJH10" s="1838"/>
      <c r="GJI10" s="1838"/>
      <c r="GJJ10" s="1827"/>
      <c r="GJK10" s="1823"/>
      <c r="GJL10" s="1840"/>
      <c r="GJM10" s="1825"/>
      <c r="GJN10" s="1826"/>
      <c r="GJO10" s="1827"/>
      <c r="GJP10" s="1828"/>
      <c r="GJQ10" s="1829"/>
      <c r="GJR10" s="1830"/>
      <c r="GJS10" s="1826"/>
      <c r="GJT10" s="1831"/>
      <c r="GJU10" s="1667"/>
      <c r="GJV10" s="1832"/>
      <c r="GJW10" s="1665"/>
      <c r="GJX10" s="1841"/>
      <c r="GJY10" s="1448"/>
      <c r="GJZ10" s="1666"/>
      <c r="GKA10" s="1667"/>
      <c r="GKB10" s="1668"/>
      <c r="GKC10" s="1668"/>
      <c r="GKD10" s="1667"/>
      <c r="GKE10" s="1833"/>
      <c r="GKF10" s="1827"/>
      <c r="GKG10" s="1827"/>
      <c r="GKH10" s="1842"/>
      <c r="GKI10" s="1842"/>
      <c r="GKJ10" s="1827"/>
      <c r="GKK10" s="1835"/>
      <c r="GKL10" s="1836"/>
      <c r="GKM10" s="1837"/>
      <c r="GKN10" s="1827"/>
      <c r="GKO10" s="1827"/>
      <c r="GKP10" s="1827"/>
      <c r="GKQ10" s="1838"/>
      <c r="GKR10" s="1838"/>
      <c r="GKS10" s="1827"/>
      <c r="GKT10" s="1838"/>
      <c r="GKU10" s="1838"/>
      <c r="GKV10" s="1838"/>
      <c r="GKW10" s="1838"/>
      <c r="GKX10" s="1838"/>
      <c r="GKY10" s="1827"/>
      <c r="GKZ10" s="1823"/>
      <c r="GLA10" s="1840"/>
      <c r="GLB10" s="1825"/>
      <c r="GLC10" s="1826"/>
      <c r="GLD10" s="1827"/>
      <c r="GLE10" s="1828"/>
      <c r="GLF10" s="1829"/>
      <c r="GLG10" s="1830"/>
      <c r="GLH10" s="1826"/>
      <c r="GLI10" s="1831"/>
      <c r="GLJ10" s="1667"/>
      <c r="GLK10" s="1832"/>
      <c r="GLL10" s="1665"/>
      <c r="GLM10" s="1841"/>
      <c r="GLN10" s="1448"/>
      <c r="GLO10" s="1666"/>
      <c r="GLP10" s="1667"/>
      <c r="GLQ10" s="1668"/>
      <c r="GLR10" s="1668"/>
      <c r="GLS10" s="1667"/>
      <c r="GLT10" s="1833"/>
      <c r="GLU10" s="1827"/>
      <c r="GLV10" s="1827"/>
      <c r="GLW10" s="1842"/>
      <c r="GLX10" s="1842"/>
      <c r="GLY10" s="1827"/>
      <c r="GLZ10" s="1835"/>
      <c r="GMA10" s="1836"/>
      <c r="GMB10" s="1837"/>
      <c r="GMC10" s="1827"/>
      <c r="GMD10" s="1827"/>
      <c r="GME10" s="1827"/>
      <c r="GMF10" s="1838"/>
      <c r="GMG10" s="1838"/>
      <c r="GMH10" s="1827"/>
      <c r="GMI10" s="1838"/>
      <c r="GMJ10" s="1838"/>
      <c r="GMK10" s="1838"/>
      <c r="GML10" s="1838"/>
      <c r="GMM10" s="1838"/>
      <c r="GMN10" s="1827"/>
      <c r="GMO10" s="1823"/>
      <c r="GMP10" s="1840"/>
      <c r="GMQ10" s="1825"/>
      <c r="GMR10" s="1826"/>
      <c r="GMS10" s="1827"/>
      <c r="GMT10" s="1828"/>
      <c r="GMU10" s="1829"/>
      <c r="GMV10" s="1830"/>
      <c r="GMW10" s="1826"/>
      <c r="GMX10" s="1831"/>
      <c r="GMY10" s="1667"/>
      <c r="GMZ10" s="1832"/>
      <c r="GNA10" s="1665"/>
      <c r="GNB10" s="1841"/>
      <c r="GNC10" s="1448"/>
      <c r="GND10" s="1666"/>
      <c r="GNE10" s="1667"/>
      <c r="GNF10" s="1668"/>
      <c r="GNG10" s="1668"/>
      <c r="GNH10" s="1667"/>
      <c r="GNI10" s="1833"/>
      <c r="GNJ10" s="1827"/>
      <c r="GNK10" s="1827"/>
      <c r="GNL10" s="1842"/>
      <c r="GNM10" s="1842"/>
      <c r="GNN10" s="1827"/>
      <c r="GNO10" s="1835"/>
      <c r="GNP10" s="1836"/>
      <c r="GNQ10" s="1837"/>
      <c r="GNR10" s="1827"/>
      <c r="GNS10" s="1827"/>
      <c r="GNT10" s="1827"/>
      <c r="GNU10" s="1838"/>
      <c r="GNV10" s="1838"/>
      <c r="GNW10" s="1827"/>
      <c r="GNX10" s="1838"/>
      <c r="GNY10" s="1838"/>
      <c r="GNZ10" s="1838"/>
      <c r="GOA10" s="1838"/>
      <c r="GOB10" s="1838"/>
      <c r="GOC10" s="1827"/>
      <c r="GOD10" s="1823"/>
      <c r="GOE10" s="1840"/>
      <c r="GOF10" s="1825"/>
      <c r="GOG10" s="1826"/>
      <c r="GOH10" s="1827"/>
      <c r="GOI10" s="1828"/>
      <c r="GOJ10" s="1829"/>
      <c r="GOK10" s="1830"/>
      <c r="GOL10" s="1826"/>
      <c r="GOM10" s="1831"/>
      <c r="GON10" s="1667"/>
      <c r="GOO10" s="1832"/>
      <c r="GOP10" s="1665"/>
      <c r="GOQ10" s="1841"/>
      <c r="GOR10" s="1448"/>
      <c r="GOS10" s="1666"/>
      <c r="GOT10" s="1667"/>
      <c r="GOU10" s="1668"/>
      <c r="GOV10" s="1668"/>
      <c r="GOW10" s="1667"/>
      <c r="GOX10" s="1833"/>
      <c r="GOY10" s="1827"/>
      <c r="GOZ10" s="1827"/>
      <c r="GPA10" s="1842"/>
      <c r="GPB10" s="1842"/>
      <c r="GPC10" s="1827"/>
      <c r="GPD10" s="1835"/>
      <c r="GPE10" s="1836"/>
      <c r="GPF10" s="1837"/>
      <c r="GPG10" s="1827"/>
      <c r="GPH10" s="1827"/>
      <c r="GPI10" s="1827"/>
      <c r="GPJ10" s="1838"/>
      <c r="GPK10" s="1838"/>
      <c r="GPL10" s="1827"/>
      <c r="GPM10" s="1838"/>
      <c r="GPN10" s="1838"/>
      <c r="GPO10" s="1838"/>
      <c r="GPP10" s="1838"/>
      <c r="GPQ10" s="1838"/>
      <c r="GPR10" s="1827"/>
      <c r="GPS10" s="1823"/>
      <c r="GPT10" s="1840"/>
      <c r="GPU10" s="1825"/>
      <c r="GPV10" s="1826"/>
      <c r="GPW10" s="1827"/>
      <c r="GPX10" s="1828"/>
      <c r="GPY10" s="1829"/>
      <c r="GPZ10" s="1830"/>
      <c r="GQA10" s="1826"/>
      <c r="GQB10" s="1831"/>
      <c r="GQC10" s="1667"/>
      <c r="GQD10" s="1832"/>
      <c r="GQE10" s="1665"/>
      <c r="GQF10" s="1841"/>
      <c r="GQG10" s="1448"/>
      <c r="GQH10" s="1666"/>
      <c r="GQI10" s="1667"/>
      <c r="GQJ10" s="1668"/>
      <c r="GQK10" s="1668"/>
      <c r="GQL10" s="1667"/>
      <c r="GQM10" s="1833"/>
      <c r="GQN10" s="1827"/>
      <c r="GQO10" s="1827"/>
      <c r="GQP10" s="1842"/>
      <c r="GQQ10" s="1842"/>
      <c r="GQR10" s="1827"/>
      <c r="GQS10" s="1835"/>
      <c r="GQT10" s="1836"/>
      <c r="GQU10" s="1837"/>
      <c r="GQV10" s="1827"/>
      <c r="GQW10" s="1827"/>
      <c r="GQX10" s="1827"/>
      <c r="GQY10" s="1838"/>
      <c r="GQZ10" s="1838"/>
      <c r="GRA10" s="1827"/>
      <c r="GRB10" s="1838"/>
      <c r="GRC10" s="1838"/>
      <c r="GRD10" s="1838"/>
      <c r="GRE10" s="1838"/>
      <c r="GRF10" s="1838"/>
      <c r="GRG10" s="1827"/>
      <c r="GRH10" s="1823"/>
      <c r="GRI10" s="1840"/>
      <c r="GRJ10" s="1825"/>
      <c r="GRK10" s="1826"/>
      <c r="GRL10" s="1827"/>
      <c r="GRM10" s="1828"/>
      <c r="GRN10" s="1829"/>
      <c r="GRO10" s="1830"/>
      <c r="GRP10" s="1826"/>
      <c r="GRQ10" s="1831"/>
      <c r="GRR10" s="1667"/>
      <c r="GRS10" s="1832"/>
      <c r="GRT10" s="1665"/>
      <c r="GRU10" s="1841"/>
      <c r="GRV10" s="1448"/>
      <c r="GRW10" s="1666"/>
      <c r="GRX10" s="1667"/>
      <c r="GRY10" s="1668"/>
      <c r="GRZ10" s="1668"/>
      <c r="GSA10" s="1667"/>
      <c r="GSB10" s="1833"/>
      <c r="GSC10" s="1827"/>
      <c r="GSD10" s="1827"/>
      <c r="GSE10" s="1842"/>
      <c r="GSF10" s="1842"/>
      <c r="GSG10" s="1827"/>
      <c r="GSH10" s="1835"/>
      <c r="GSI10" s="1836"/>
      <c r="GSJ10" s="1837"/>
      <c r="GSK10" s="1827"/>
      <c r="GSL10" s="1827"/>
      <c r="GSM10" s="1827"/>
      <c r="GSN10" s="1838"/>
      <c r="GSO10" s="1838"/>
      <c r="GSP10" s="1827"/>
      <c r="GSQ10" s="1838"/>
      <c r="GSR10" s="1838"/>
      <c r="GSS10" s="1838"/>
      <c r="GST10" s="1838"/>
      <c r="GSU10" s="1838"/>
      <c r="GSV10" s="1827"/>
      <c r="GSW10" s="1823"/>
      <c r="GSX10" s="1840"/>
      <c r="GSY10" s="1825"/>
      <c r="GSZ10" s="1826"/>
      <c r="GTA10" s="1827"/>
      <c r="GTB10" s="1828"/>
      <c r="GTC10" s="1829"/>
      <c r="GTD10" s="1830"/>
      <c r="GTE10" s="1826"/>
      <c r="GTF10" s="1831"/>
      <c r="GTG10" s="1667"/>
      <c r="GTH10" s="1832"/>
      <c r="GTI10" s="1665"/>
      <c r="GTJ10" s="1841"/>
      <c r="GTK10" s="1448"/>
      <c r="GTL10" s="1666"/>
      <c r="GTM10" s="1667"/>
      <c r="GTN10" s="1668"/>
      <c r="GTO10" s="1668"/>
      <c r="GTP10" s="1667"/>
      <c r="GTQ10" s="1833"/>
      <c r="GTR10" s="1827"/>
      <c r="GTS10" s="1827"/>
      <c r="GTT10" s="1842"/>
      <c r="GTU10" s="1842"/>
      <c r="GTV10" s="1827"/>
      <c r="GTW10" s="1835"/>
      <c r="GTX10" s="1836"/>
      <c r="GTY10" s="1837"/>
      <c r="GTZ10" s="1827"/>
      <c r="GUA10" s="1827"/>
      <c r="GUB10" s="1827"/>
      <c r="GUC10" s="1838"/>
      <c r="GUD10" s="1838"/>
      <c r="GUE10" s="1827"/>
      <c r="GUF10" s="1838"/>
      <c r="GUG10" s="1838"/>
      <c r="GUH10" s="1838"/>
      <c r="GUI10" s="1838"/>
      <c r="GUJ10" s="1838"/>
      <c r="GUK10" s="1827"/>
      <c r="GUL10" s="1823"/>
      <c r="GUM10" s="1840"/>
      <c r="GUN10" s="1825"/>
      <c r="GUO10" s="1826"/>
      <c r="GUP10" s="1827"/>
      <c r="GUQ10" s="1828"/>
      <c r="GUR10" s="1829"/>
      <c r="GUS10" s="1830"/>
      <c r="GUT10" s="1826"/>
      <c r="GUU10" s="1831"/>
      <c r="GUV10" s="1667"/>
      <c r="GUW10" s="1832"/>
      <c r="GUX10" s="1665"/>
      <c r="GUY10" s="1841"/>
      <c r="GUZ10" s="1448"/>
      <c r="GVA10" s="1666"/>
      <c r="GVB10" s="1667"/>
      <c r="GVC10" s="1668"/>
      <c r="GVD10" s="1668"/>
      <c r="GVE10" s="1667"/>
      <c r="GVF10" s="1833"/>
      <c r="GVG10" s="1827"/>
      <c r="GVH10" s="1827"/>
      <c r="GVI10" s="1842"/>
      <c r="GVJ10" s="1842"/>
      <c r="GVK10" s="1827"/>
      <c r="GVL10" s="1835"/>
      <c r="GVM10" s="1836"/>
      <c r="GVN10" s="1837"/>
      <c r="GVO10" s="1827"/>
      <c r="GVP10" s="1827"/>
      <c r="GVQ10" s="1827"/>
      <c r="GVR10" s="1838"/>
      <c r="GVS10" s="1838"/>
      <c r="GVT10" s="1827"/>
      <c r="GVU10" s="1838"/>
      <c r="GVV10" s="1838"/>
      <c r="GVW10" s="1838"/>
      <c r="GVX10" s="1838"/>
      <c r="GVY10" s="1838"/>
      <c r="GVZ10" s="1827"/>
      <c r="GWA10" s="1823"/>
      <c r="GWB10" s="1840"/>
      <c r="GWC10" s="1825"/>
      <c r="GWD10" s="1826"/>
      <c r="GWE10" s="1827"/>
      <c r="GWF10" s="1828"/>
      <c r="GWG10" s="1829"/>
      <c r="GWH10" s="1830"/>
      <c r="GWI10" s="1826"/>
      <c r="GWJ10" s="1831"/>
      <c r="GWK10" s="1667"/>
      <c r="GWL10" s="1832"/>
      <c r="GWM10" s="1665"/>
      <c r="GWN10" s="1841"/>
      <c r="GWO10" s="1448"/>
      <c r="GWP10" s="1666"/>
      <c r="GWQ10" s="1667"/>
      <c r="GWR10" s="1668"/>
      <c r="GWS10" s="1668"/>
      <c r="GWT10" s="1667"/>
      <c r="GWU10" s="1833"/>
      <c r="GWV10" s="1827"/>
      <c r="GWW10" s="1827"/>
      <c r="GWX10" s="1842"/>
      <c r="GWY10" s="1842"/>
      <c r="GWZ10" s="1827"/>
      <c r="GXA10" s="1835"/>
      <c r="GXB10" s="1836"/>
      <c r="GXC10" s="1837"/>
      <c r="GXD10" s="1827"/>
      <c r="GXE10" s="1827"/>
      <c r="GXF10" s="1827"/>
      <c r="GXG10" s="1838"/>
      <c r="GXH10" s="1838"/>
      <c r="GXI10" s="1827"/>
      <c r="GXJ10" s="1838"/>
      <c r="GXK10" s="1838"/>
      <c r="GXL10" s="1838"/>
      <c r="GXM10" s="1838"/>
      <c r="GXN10" s="1838"/>
      <c r="GXO10" s="1827"/>
      <c r="GXP10" s="1823"/>
      <c r="GXQ10" s="1840"/>
      <c r="GXR10" s="1825"/>
      <c r="GXS10" s="1826"/>
      <c r="GXT10" s="1827"/>
      <c r="GXU10" s="1828"/>
      <c r="GXV10" s="1829"/>
      <c r="GXW10" s="1830"/>
      <c r="GXX10" s="1826"/>
      <c r="GXY10" s="1831"/>
      <c r="GXZ10" s="1667"/>
      <c r="GYA10" s="1832"/>
      <c r="GYB10" s="1665"/>
      <c r="GYC10" s="1841"/>
      <c r="GYD10" s="1448"/>
      <c r="GYE10" s="1666"/>
      <c r="GYF10" s="1667"/>
      <c r="GYG10" s="1668"/>
      <c r="GYH10" s="1668"/>
      <c r="GYI10" s="1667"/>
      <c r="GYJ10" s="1833"/>
      <c r="GYK10" s="1827"/>
      <c r="GYL10" s="1827"/>
      <c r="GYM10" s="1842"/>
      <c r="GYN10" s="1842"/>
      <c r="GYO10" s="1827"/>
      <c r="GYP10" s="1835"/>
      <c r="GYQ10" s="1836"/>
      <c r="GYR10" s="1837"/>
      <c r="GYS10" s="1827"/>
      <c r="GYT10" s="1827"/>
      <c r="GYU10" s="1827"/>
      <c r="GYV10" s="1838"/>
      <c r="GYW10" s="1838"/>
      <c r="GYX10" s="1827"/>
      <c r="GYY10" s="1838"/>
      <c r="GYZ10" s="1838"/>
      <c r="GZA10" s="1838"/>
      <c r="GZB10" s="1838"/>
      <c r="GZC10" s="1838"/>
      <c r="GZD10" s="1827"/>
      <c r="GZE10" s="1823"/>
      <c r="GZF10" s="1840"/>
      <c r="GZG10" s="1825"/>
      <c r="GZH10" s="1826"/>
      <c r="GZI10" s="1827"/>
      <c r="GZJ10" s="1828"/>
      <c r="GZK10" s="1829"/>
      <c r="GZL10" s="1830"/>
      <c r="GZM10" s="1826"/>
      <c r="GZN10" s="1831"/>
      <c r="GZO10" s="1667"/>
      <c r="GZP10" s="1832"/>
      <c r="GZQ10" s="1665"/>
      <c r="GZR10" s="1841"/>
      <c r="GZS10" s="1448"/>
      <c r="GZT10" s="1666"/>
      <c r="GZU10" s="1667"/>
      <c r="GZV10" s="1668"/>
      <c r="GZW10" s="1668"/>
      <c r="GZX10" s="1667"/>
      <c r="GZY10" s="1833"/>
      <c r="GZZ10" s="1827"/>
      <c r="HAA10" s="1827"/>
      <c r="HAB10" s="1842"/>
      <c r="HAC10" s="1842"/>
      <c r="HAD10" s="1827"/>
      <c r="HAE10" s="1835"/>
      <c r="HAF10" s="1836"/>
      <c r="HAG10" s="1837"/>
      <c r="HAH10" s="1827"/>
      <c r="HAI10" s="1827"/>
      <c r="HAJ10" s="1827"/>
      <c r="HAK10" s="1838"/>
      <c r="HAL10" s="1838"/>
      <c r="HAM10" s="1827"/>
      <c r="HAN10" s="1838"/>
      <c r="HAO10" s="1838"/>
      <c r="HAP10" s="1838"/>
      <c r="HAQ10" s="1838"/>
      <c r="HAR10" s="1838"/>
      <c r="HAS10" s="1827"/>
      <c r="HAT10" s="1823"/>
      <c r="HAU10" s="1840"/>
      <c r="HAV10" s="1825"/>
      <c r="HAW10" s="1826"/>
      <c r="HAX10" s="1827"/>
      <c r="HAY10" s="1828"/>
      <c r="HAZ10" s="1829"/>
      <c r="HBA10" s="1830"/>
      <c r="HBB10" s="1826"/>
      <c r="HBC10" s="1831"/>
      <c r="HBD10" s="1667"/>
      <c r="HBE10" s="1832"/>
      <c r="HBF10" s="1665"/>
      <c r="HBG10" s="1841"/>
      <c r="HBH10" s="1448"/>
      <c r="HBI10" s="1666"/>
      <c r="HBJ10" s="1667"/>
      <c r="HBK10" s="1668"/>
      <c r="HBL10" s="1668"/>
      <c r="HBM10" s="1667"/>
      <c r="HBN10" s="1833"/>
      <c r="HBO10" s="1827"/>
      <c r="HBP10" s="1827"/>
      <c r="HBQ10" s="1842"/>
      <c r="HBR10" s="1842"/>
      <c r="HBS10" s="1827"/>
      <c r="HBT10" s="1835"/>
      <c r="HBU10" s="1836"/>
      <c r="HBV10" s="1837"/>
      <c r="HBW10" s="1827"/>
      <c r="HBX10" s="1827"/>
      <c r="HBY10" s="1827"/>
      <c r="HBZ10" s="1838"/>
      <c r="HCA10" s="1838"/>
      <c r="HCB10" s="1827"/>
      <c r="HCC10" s="1838"/>
      <c r="HCD10" s="1838"/>
      <c r="HCE10" s="1838"/>
      <c r="HCF10" s="1838"/>
      <c r="HCG10" s="1838"/>
      <c r="HCH10" s="1827"/>
      <c r="HCI10" s="1823"/>
      <c r="HCJ10" s="1840"/>
      <c r="HCK10" s="1825"/>
      <c r="HCL10" s="1826"/>
      <c r="HCM10" s="1827"/>
      <c r="HCN10" s="1828"/>
      <c r="HCO10" s="1829"/>
      <c r="HCP10" s="1830"/>
      <c r="HCQ10" s="1826"/>
      <c r="HCR10" s="1831"/>
      <c r="HCS10" s="1667"/>
      <c r="HCT10" s="1832"/>
      <c r="HCU10" s="1665"/>
      <c r="HCV10" s="1841"/>
      <c r="HCW10" s="1448"/>
      <c r="HCX10" s="1666"/>
      <c r="HCY10" s="1667"/>
      <c r="HCZ10" s="1668"/>
      <c r="HDA10" s="1668"/>
      <c r="HDB10" s="1667"/>
      <c r="HDC10" s="1833"/>
      <c r="HDD10" s="1827"/>
      <c r="HDE10" s="1827"/>
      <c r="HDF10" s="1842"/>
      <c r="HDG10" s="1842"/>
      <c r="HDH10" s="1827"/>
      <c r="HDI10" s="1835"/>
      <c r="HDJ10" s="1836"/>
      <c r="HDK10" s="1837"/>
      <c r="HDL10" s="1827"/>
      <c r="HDM10" s="1827"/>
      <c r="HDN10" s="1827"/>
      <c r="HDO10" s="1838"/>
      <c r="HDP10" s="1838"/>
      <c r="HDQ10" s="1827"/>
      <c r="HDR10" s="1838"/>
      <c r="HDS10" s="1838"/>
      <c r="HDT10" s="1838"/>
      <c r="HDU10" s="1838"/>
      <c r="HDV10" s="1838"/>
      <c r="HDW10" s="1827"/>
      <c r="HDX10" s="1823"/>
      <c r="HDY10" s="1840"/>
      <c r="HDZ10" s="1825"/>
      <c r="HEA10" s="1826"/>
      <c r="HEB10" s="1827"/>
      <c r="HEC10" s="1828"/>
      <c r="HED10" s="1829"/>
      <c r="HEE10" s="1830"/>
      <c r="HEF10" s="1826"/>
      <c r="HEG10" s="1831"/>
      <c r="HEH10" s="1667"/>
      <c r="HEI10" s="1832"/>
      <c r="HEJ10" s="1665"/>
      <c r="HEK10" s="1841"/>
      <c r="HEL10" s="1448"/>
      <c r="HEM10" s="1666"/>
      <c r="HEN10" s="1667"/>
      <c r="HEO10" s="1668"/>
      <c r="HEP10" s="1668"/>
      <c r="HEQ10" s="1667"/>
      <c r="HER10" s="1833"/>
      <c r="HES10" s="1827"/>
      <c r="HET10" s="1827"/>
      <c r="HEU10" s="1842"/>
      <c r="HEV10" s="1842"/>
      <c r="HEW10" s="1827"/>
      <c r="HEX10" s="1835"/>
      <c r="HEY10" s="1836"/>
      <c r="HEZ10" s="1837"/>
      <c r="HFA10" s="1827"/>
      <c r="HFB10" s="1827"/>
      <c r="HFC10" s="1827"/>
      <c r="HFD10" s="1838"/>
      <c r="HFE10" s="1838"/>
      <c r="HFF10" s="1827"/>
      <c r="HFG10" s="1838"/>
      <c r="HFH10" s="1838"/>
      <c r="HFI10" s="1838"/>
      <c r="HFJ10" s="1838"/>
      <c r="HFK10" s="1838"/>
      <c r="HFL10" s="1827"/>
      <c r="HFM10" s="1823"/>
      <c r="HFN10" s="1840"/>
      <c r="HFO10" s="1825"/>
      <c r="HFP10" s="1826"/>
      <c r="HFQ10" s="1827"/>
      <c r="HFR10" s="1828"/>
      <c r="HFS10" s="1829"/>
      <c r="HFT10" s="1830"/>
      <c r="HFU10" s="1826"/>
      <c r="HFV10" s="1831"/>
      <c r="HFW10" s="1667"/>
      <c r="HFX10" s="1832"/>
      <c r="HFY10" s="1665"/>
      <c r="HFZ10" s="1841"/>
      <c r="HGA10" s="1448"/>
      <c r="HGB10" s="1666"/>
      <c r="HGC10" s="1667"/>
      <c r="HGD10" s="1668"/>
      <c r="HGE10" s="1668"/>
      <c r="HGF10" s="1667"/>
      <c r="HGG10" s="1833"/>
      <c r="HGH10" s="1827"/>
      <c r="HGI10" s="1827"/>
      <c r="HGJ10" s="1842"/>
      <c r="HGK10" s="1842"/>
      <c r="HGL10" s="1827"/>
      <c r="HGM10" s="1835"/>
      <c r="HGN10" s="1836"/>
      <c r="HGO10" s="1837"/>
      <c r="HGP10" s="1827"/>
      <c r="HGQ10" s="1827"/>
      <c r="HGR10" s="1827"/>
      <c r="HGS10" s="1838"/>
      <c r="HGT10" s="1838"/>
      <c r="HGU10" s="1827"/>
      <c r="HGV10" s="1838"/>
      <c r="HGW10" s="1838"/>
      <c r="HGX10" s="1838"/>
      <c r="HGY10" s="1838"/>
      <c r="HGZ10" s="1838"/>
      <c r="HHA10" s="1827"/>
      <c r="HHB10" s="1823"/>
      <c r="HHC10" s="1840"/>
      <c r="HHD10" s="1825"/>
      <c r="HHE10" s="1826"/>
      <c r="HHF10" s="1827"/>
      <c r="HHG10" s="1828"/>
      <c r="HHH10" s="1829"/>
      <c r="HHI10" s="1830"/>
      <c r="HHJ10" s="1826"/>
      <c r="HHK10" s="1831"/>
      <c r="HHL10" s="1667"/>
      <c r="HHM10" s="1832"/>
      <c r="HHN10" s="1665"/>
      <c r="HHO10" s="1841"/>
      <c r="HHP10" s="1448"/>
      <c r="HHQ10" s="1666"/>
      <c r="HHR10" s="1667"/>
      <c r="HHS10" s="1668"/>
      <c r="HHT10" s="1668"/>
      <c r="HHU10" s="1667"/>
      <c r="HHV10" s="1833"/>
      <c r="HHW10" s="1827"/>
      <c r="HHX10" s="1827"/>
      <c r="HHY10" s="1842"/>
      <c r="HHZ10" s="1842"/>
      <c r="HIA10" s="1827"/>
      <c r="HIB10" s="1835"/>
      <c r="HIC10" s="1836"/>
      <c r="HID10" s="1837"/>
      <c r="HIE10" s="1827"/>
      <c r="HIF10" s="1827"/>
      <c r="HIG10" s="1827"/>
      <c r="HIH10" s="1838"/>
      <c r="HII10" s="1838"/>
      <c r="HIJ10" s="1827"/>
      <c r="HIK10" s="1838"/>
      <c r="HIL10" s="1838"/>
      <c r="HIM10" s="1838"/>
      <c r="HIN10" s="1838"/>
      <c r="HIO10" s="1838"/>
      <c r="HIP10" s="1827"/>
      <c r="HIQ10" s="1823"/>
      <c r="HIR10" s="1840"/>
      <c r="HIS10" s="1825"/>
      <c r="HIT10" s="1826"/>
      <c r="HIU10" s="1827"/>
      <c r="HIV10" s="1828"/>
      <c r="HIW10" s="1829"/>
      <c r="HIX10" s="1830"/>
      <c r="HIY10" s="1826"/>
      <c r="HIZ10" s="1831"/>
      <c r="HJA10" s="1667"/>
      <c r="HJB10" s="1832"/>
      <c r="HJC10" s="1665"/>
      <c r="HJD10" s="1841"/>
      <c r="HJE10" s="1448"/>
      <c r="HJF10" s="1666"/>
      <c r="HJG10" s="1667"/>
      <c r="HJH10" s="1668"/>
      <c r="HJI10" s="1668"/>
      <c r="HJJ10" s="1667"/>
      <c r="HJK10" s="1833"/>
      <c r="HJL10" s="1827"/>
      <c r="HJM10" s="1827"/>
      <c r="HJN10" s="1842"/>
      <c r="HJO10" s="1842"/>
      <c r="HJP10" s="1827"/>
      <c r="HJQ10" s="1835"/>
      <c r="HJR10" s="1836"/>
      <c r="HJS10" s="1837"/>
      <c r="HJT10" s="1827"/>
      <c r="HJU10" s="1827"/>
      <c r="HJV10" s="1827"/>
      <c r="HJW10" s="1838"/>
      <c r="HJX10" s="1838"/>
      <c r="HJY10" s="1827"/>
      <c r="HJZ10" s="1838"/>
      <c r="HKA10" s="1838"/>
      <c r="HKB10" s="1838"/>
      <c r="HKC10" s="1838"/>
      <c r="HKD10" s="1838"/>
      <c r="HKE10" s="1827"/>
      <c r="HKF10" s="1823"/>
      <c r="HKG10" s="1840"/>
      <c r="HKH10" s="1825"/>
      <c r="HKI10" s="1826"/>
      <c r="HKJ10" s="1827"/>
      <c r="HKK10" s="1828"/>
      <c r="HKL10" s="1829"/>
      <c r="HKM10" s="1830"/>
      <c r="HKN10" s="1826"/>
      <c r="HKO10" s="1831"/>
      <c r="HKP10" s="1667"/>
      <c r="HKQ10" s="1832"/>
      <c r="HKR10" s="1665"/>
      <c r="HKS10" s="1841"/>
      <c r="HKT10" s="1448"/>
      <c r="HKU10" s="1666"/>
      <c r="HKV10" s="1667"/>
      <c r="HKW10" s="1668"/>
      <c r="HKX10" s="1668"/>
      <c r="HKY10" s="1667"/>
      <c r="HKZ10" s="1833"/>
      <c r="HLA10" s="1827"/>
      <c r="HLB10" s="1827"/>
      <c r="HLC10" s="1842"/>
      <c r="HLD10" s="1842"/>
      <c r="HLE10" s="1827"/>
      <c r="HLF10" s="1835"/>
      <c r="HLG10" s="1836"/>
      <c r="HLH10" s="1837"/>
      <c r="HLI10" s="1827"/>
      <c r="HLJ10" s="1827"/>
      <c r="HLK10" s="1827"/>
      <c r="HLL10" s="1838"/>
      <c r="HLM10" s="1838"/>
      <c r="HLN10" s="1827"/>
      <c r="HLO10" s="1838"/>
      <c r="HLP10" s="1838"/>
      <c r="HLQ10" s="1838"/>
      <c r="HLR10" s="1838"/>
      <c r="HLS10" s="1838"/>
      <c r="HLT10" s="1827"/>
      <c r="HLU10" s="1823"/>
      <c r="HLV10" s="1840"/>
      <c r="HLW10" s="1825"/>
      <c r="HLX10" s="1826"/>
      <c r="HLY10" s="1827"/>
      <c r="HLZ10" s="1828"/>
      <c r="HMA10" s="1829"/>
      <c r="HMB10" s="1830"/>
      <c r="HMC10" s="1826"/>
      <c r="HMD10" s="1831"/>
      <c r="HME10" s="1667"/>
      <c r="HMF10" s="1832"/>
      <c r="HMG10" s="1665"/>
      <c r="HMH10" s="1841"/>
      <c r="HMI10" s="1448"/>
      <c r="HMJ10" s="1666"/>
      <c r="HMK10" s="1667"/>
      <c r="HML10" s="1668"/>
      <c r="HMM10" s="1668"/>
      <c r="HMN10" s="1667"/>
      <c r="HMO10" s="1833"/>
      <c r="HMP10" s="1827"/>
      <c r="HMQ10" s="1827"/>
      <c r="HMR10" s="1842"/>
      <c r="HMS10" s="1842"/>
      <c r="HMT10" s="1827"/>
      <c r="HMU10" s="1835"/>
      <c r="HMV10" s="1836"/>
      <c r="HMW10" s="1837"/>
      <c r="HMX10" s="1827"/>
      <c r="HMY10" s="1827"/>
      <c r="HMZ10" s="1827"/>
      <c r="HNA10" s="1838"/>
      <c r="HNB10" s="1838"/>
      <c r="HNC10" s="1827"/>
      <c r="HND10" s="1838"/>
      <c r="HNE10" s="1838"/>
      <c r="HNF10" s="1838"/>
      <c r="HNG10" s="1838"/>
      <c r="HNH10" s="1838"/>
      <c r="HNI10" s="1827"/>
      <c r="HNJ10" s="1823"/>
      <c r="HNK10" s="1840"/>
      <c r="HNL10" s="1825"/>
      <c r="HNM10" s="1826"/>
      <c r="HNN10" s="1827"/>
      <c r="HNO10" s="1828"/>
      <c r="HNP10" s="1829"/>
      <c r="HNQ10" s="1830"/>
      <c r="HNR10" s="1826"/>
      <c r="HNS10" s="1831"/>
      <c r="HNT10" s="1667"/>
      <c r="HNU10" s="1832"/>
      <c r="HNV10" s="1665"/>
      <c r="HNW10" s="1841"/>
      <c r="HNX10" s="1448"/>
      <c r="HNY10" s="1666"/>
      <c r="HNZ10" s="1667"/>
      <c r="HOA10" s="1668"/>
      <c r="HOB10" s="1668"/>
      <c r="HOC10" s="1667"/>
      <c r="HOD10" s="1833"/>
      <c r="HOE10" s="1827"/>
      <c r="HOF10" s="1827"/>
      <c r="HOG10" s="1842"/>
      <c r="HOH10" s="1842"/>
      <c r="HOI10" s="1827"/>
      <c r="HOJ10" s="1835"/>
      <c r="HOK10" s="1836"/>
      <c r="HOL10" s="1837"/>
      <c r="HOM10" s="1827"/>
      <c r="HON10" s="1827"/>
      <c r="HOO10" s="1827"/>
      <c r="HOP10" s="1838"/>
      <c r="HOQ10" s="1838"/>
      <c r="HOR10" s="1827"/>
      <c r="HOS10" s="1838"/>
      <c r="HOT10" s="1838"/>
      <c r="HOU10" s="1838"/>
      <c r="HOV10" s="1838"/>
      <c r="HOW10" s="1838"/>
      <c r="HOX10" s="1827"/>
      <c r="HOY10" s="1823"/>
      <c r="HOZ10" s="1840"/>
      <c r="HPA10" s="1825"/>
      <c r="HPB10" s="1826"/>
      <c r="HPC10" s="1827"/>
      <c r="HPD10" s="1828"/>
      <c r="HPE10" s="1829"/>
      <c r="HPF10" s="1830"/>
      <c r="HPG10" s="1826"/>
      <c r="HPH10" s="1831"/>
      <c r="HPI10" s="1667"/>
      <c r="HPJ10" s="1832"/>
      <c r="HPK10" s="1665"/>
      <c r="HPL10" s="1841"/>
      <c r="HPM10" s="1448"/>
      <c r="HPN10" s="1666"/>
      <c r="HPO10" s="1667"/>
      <c r="HPP10" s="1668"/>
      <c r="HPQ10" s="1668"/>
      <c r="HPR10" s="1667"/>
      <c r="HPS10" s="1833"/>
      <c r="HPT10" s="1827"/>
      <c r="HPU10" s="1827"/>
      <c r="HPV10" s="1842"/>
      <c r="HPW10" s="1842"/>
      <c r="HPX10" s="1827"/>
      <c r="HPY10" s="1835"/>
      <c r="HPZ10" s="1836"/>
      <c r="HQA10" s="1837"/>
      <c r="HQB10" s="1827"/>
      <c r="HQC10" s="1827"/>
      <c r="HQD10" s="1827"/>
      <c r="HQE10" s="1838"/>
      <c r="HQF10" s="1838"/>
      <c r="HQG10" s="1827"/>
      <c r="HQH10" s="1838"/>
      <c r="HQI10" s="1838"/>
      <c r="HQJ10" s="1838"/>
      <c r="HQK10" s="1838"/>
      <c r="HQL10" s="1838"/>
      <c r="HQM10" s="1827"/>
      <c r="HQN10" s="1823"/>
      <c r="HQO10" s="1840"/>
      <c r="HQP10" s="1825"/>
      <c r="HQQ10" s="1826"/>
      <c r="HQR10" s="1827"/>
      <c r="HQS10" s="1828"/>
      <c r="HQT10" s="1829"/>
      <c r="HQU10" s="1830"/>
      <c r="HQV10" s="1826"/>
      <c r="HQW10" s="1831"/>
      <c r="HQX10" s="1667"/>
      <c r="HQY10" s="1832"/>
      <c r="HQZ10" s="1665"/>
      <c r="HRA10" s="1841"/>
      <c r="HRB10" s="1448"/>
      <c r="HRC10" s="1666"/>
      <c r="HRD10" s="1667"/>
      <c r="HRE10" s="1668"/>
      <c r="HRF10" s="1668"/>
      <c r="HRG10" s="1667"/>
      <c r="HRH10" s="1833"/>
      <c r="HRI10" s="1827"/>
      <c r="HRJ10" s="1827"/>
      <c r="HRK10" s="1842"/>
      <c r="HRL10" s="1842"/>
      <c r="HRM10" s="1827"/>
      <c r="HRN10" s="1835"/>
      <c r="HRO10" s="1836"/>
      <c r="HRP10" s="1837"/>
      <c r="HRQ10" s="1827"/>
      <c r="HRR10" s="1827"/>
      <c r="HRS10" s="1827"/>
      <c r="HRT10" s="1838"/>
      <c r="HRU10" s="1838"/>
      <c r="HRV10" s="1827"/>
      <c r="HRW10" s="1838"/>
      <c r="HRX10" s="1838"/>
      <c r="HRY10" s="1838"/>
      <c r="HRZ10" s="1838"/>
      <c r="HSA10" s="1838"/>
      <c r="HSB10" s="1827"/>
      <c r="HSC10" s="1823"/>
      <c r="HSD10" s="1840"/>
      <c r="HSE10" s="1825"/>
      <c r="HSF10" s="1826"/>
      <c r="HSG10" s="1827"/>
      <c r="HSH10" s="1828"/>
      <c r="HSI10" s="1829"/>
      <c r="HSJ10" s="1830"/>
      <c r="HSK10" s="1826"/>
      <c r="HSL10" s="1831"/>
      <c r="HSM10" s="1667"/>
      <c r="HSN10" s="1832"/>
      <c r="HSO10" s="1665"/>
      <c r="HSP10" s="1841"/>
      <c r="HSQ10" s="1448"/>
      <c r="HSR10" s="1666"/>
      <c r="HSS10" s="1667"/>
      <c r="HST10" s="1668"/>
      <c r="HSU10" s="1668"/>
      <c r="HSV10" s="1667"/>
      <c r="HSW10" s="1833"/>
      <c r="HSX10" s="1827"/>
      <c r="HSY10" s="1827"/>
      <c r="HSZ10" s="1842"/>
      <c r="HTA10" s="1842"/>
      <c r="HTB10" s="1827"/>
      <c r="HTC10" s="1835"/>
      <c r="HTD10" s="1836"/>
      <c r="HTE10" s="1837"/>
      <c r="HTF10" s="1827"/>
      <c r="HTG10" s="1827"/>
      <c r="HTH10" s="1827"/>
      <c r="HTI10" s="1838"/>
      <c r="HTJ10" s="1838"/>
      <c r="HTK10" s="1827"/>
      <c r="HTL10" s="1838"/>
      <c r="HTM10" s="1838"/>
      <c r="HTN10" s="1838"/>
      <c r="HTO10" s="1838"/>
      <c r="HTP10" s="1838"/>
      <c r="HTQ10" s="1827"/>
      <c r="HTR10" s="1823"/>
      <c r="HTS10" s="1840"/>
      <c r="HTT10" s="1825"/>
      <c r="HTU10" s="1826"/>
      <c r="HTV10" s="1827"/>
      <c r="HTW10" s="1828"/>
      <c r="HTX10" s="1829"/>
      <c r="HTY10" s="1830"/>
      <c r="HTZ10" s="1826"/>
      <c r="HUA10" s="1831"/>
      <c r="HUB10" s="1667"/>
      <c r="HUC10" s="1832"/>
      <c r="HUD10" s="1665"/>
      <c r="HUE10" s="1841"/>
      <c r="HUF10" s="1448"/>
      <c r="HUG10" s="1666"/>
      <c r="HUH10" s="1667"/>
      <c r="HUI10" s="1668"/>
      <c r="HUJ10" s="1668"/>
      <c r="HUK10" s="1667"/>
      <c r="HUL10" s="1833"/>
      <c r="HUM10" s="1827"/>
      <c r="HUN10" s="1827"/>
      <c r="HUO10" s="1842"/>
      <c r="HUP10" s="1842"/>
      <c r="HUQ10" s="1827"/>
      <c r="HUR10" s="1835"/>
      <c r="HUS10" s="1836"/>
      <c r="HUT10" s="1837"/>
      <c r="HUU10" s="1827"/>
      <c r="HUV10" s="1827"/>
      <c r="HUW10" s="1827"/>
      <c r="HUX10" s="1838"/>
      <c r="HUY10" s="1838"/>
      <c r="HUZ10" s="1827"/>
      <c r="HVA10" s="1838"/>
      <c r="HVB10" s="1838"/>
      <c r="HVC10" s="1838"/>
      <c r="HVD10" s="1838"/>
      <c r="HVE10" s="1838"/>
      <c r="HVF10" s="1827"/>
      <c r="HVG10" s="1823"/>
      <c r="HVH10" s="1840"/>
      <c r="HVI10" s="1825"/>
      <c r="HVJ10" s="1826"/>
      <c r="HVK10" s="1827"/>
      <c r="HVL10" s="1828"/>
      <c r="HVM10" s="1829"/>
      <c r="HVN10" s="1830"/>
      <c r="HVO10" s="1826"/>
      <c r="HVP10" s="1831"/>
      <c r="HVQ10" s="1667"/>
      <c r="HVR10" s="1832"/>
      <c r="HVS10" s="1665"/>
      <c r="HVT10" s="1841"/>
      <c r="HVU10" s="1448"/>
      <c r="HVV10" s="1666"/>
      <c r="HVW10" s="1667"/>
      <c r="HVX10" s="1668"/>
      <c r="HVY10" s="1668"/>
      <c r="HVZ10" s="1667"/>
      <c r="HWA10" s="1833"/>
      <c r="HWB10" s="1827"/>
      <c r="HWC10" s="1827"/>
      <c r="HWD10" s="1842"/>
      <c r="HWE10" s="1842"/>
      <c r="HWF10" s="1827"/>
      <c r="HWG10" s="1835"/>
      <c r="HWH10" s="1836"/>
      <c r="HWI10" s="1837"/>
      <c r="HWJ10" s="1827"/>
      <c r="HWK10" s="1827"/>
      <c r="HWL10" s="1827"/>
      <c r="HWM10" s="1838"/>
      <c r="HWN10" s="1838"/>
      <c r="HWO10" s="1827"/>
      <c r="HWP10" s="1838"/>
      <c r="HWQ10" s="1838"/>
      <c r="HWR10" s="1838"/>
      <c r="HWS10" s="1838"/>
      <c r="HWT10" s="1838"/>
      <c r="HWU10" s="1827"/>
      <c r="HWV10" s="1823"/>
      <c r="HWW10" s="1840"/>
      <c r="HWX10" s="1825"/>
      <c r="HWY10" s="1826"/>
      <c r="HWZ10" s="1827"/>
      <c r="HXA10" s="1828"/>
      <c r="HXB10" s="1829"/>
      <c r="HXC10" s="1830"/>
      <c r="HXD10" s="1826"/>
      <c r="HXE10" s="1831"/>
      <c r="HXF10" s="1667"/>
      <c r="HXG10" s="1832"/>
      <c r="HXH10" s="1665"/>
      <c r="HXI10" s="1841"/>
      <c r="HXJ10" s="1448"/>
      <c r="HXK10" s="1666"/>
      <c r="HXL10" s="1667"/>
      <c r="HXM10" s="1668"/>
      <c r="HXN10" s="1668"/>
      <c r="HXO10" s="1667"/>
      <c r="HXP10" s="1833"/>
      <c r="HXQ10" s="1827"/>
      <c r="HXR10" s="1827"/>
      <c r="HXS10" s="1842"/>
      <c r="HXT10" s="1842"/>
      <c r="HXU10" s="1827"/>
      <c r="HXV10" s="1835"/>
      <c r="HXW10" s="1836"/>
      <c r="HXX10" s="1837"/>
      <c r="HXY10" s="1827"/>
      <c r="HXZ10" s="1827"/>
      <c r="HYA10" s="1827"/>
      <c r="HYB10" s="1838"/>
      <c r="HYC10" s="1838"/>
      <c r="HYD10" s="1827"/>
      <c r="HYE10" s="1838"/>
      <c r="HYF10" s="1838"/>
      <c r="HYG10" s="1838"/>
      <c r="HYH10" s="1838"/>
      <c r="HYI10" s="1838"/>
      <c r="HYJ10" s="1827"/>
      <c r="HYK10" s="1823"/>
      <c r="HYL10" s="1840"/>
      <c r="HYM10" s="1825"/>
      <c r="HYN10" s="1826"/>
      <c r="HYO10" s="1827"/>
      <c r="HYP10" s="1828"/>
      <c r="HYQ10" s="1829"/>
      <c r="HYR10" s="1830"/>
      <c r="HYS10" s="1826"/>
      <c r="HYT10" s="1831"/>
      <c r="HYU10" s="1667"/>
      <c r="HYV10" s="1832"/>
      <c r="HYW10" s="1665"/>
      <c r="HYX10" s="1841"/>
      <c r="HYY10" s="1448"/>
      <c r="HYZ10" s="1666"/>
      <c r="HZA10" s="1667"/>
      <c r="HZB10" s="1668"/>
      <c r="HZC10" s="1668"/>
      <c r="HZD10" s="1667"/>
      <c r="HZE10" s="1833"/>
      <c r="HZF10" s="1827"/>
      <c r="HZG10" s="1827"/>
      <c r="HZH10" s="1842"/>
      <c r="HZI10" s="1842"/>
      <c r="HZJ10" s="1827"/>
      <c r="HZK10" s="1835"/>
      <c r="HZL10" s="1836"/>
      <c r="HZM10" s="1837"/>
      <c r="HZN10" s="1827"/>
      <c r="HZO10" s="1827"/>
      <c r="HZP10" s="1827"/>
      <c r="HZQ10" s="1838"/>
      <c r="HZR10" s="1838"/>
      <c r="HZS10" s="1827"/>
      <c r="HZT10" s="1838"/>
      <c r="HZU10" s="1838"/>
      <c r="HZV10" s="1838"/>
      <c r="HZW10" s="1838"/>
      <c r="HZX10" s="1838"/>
      <c r="HZY10" s="1827"/>
      <c r="HZZ10" s="1823"/>
      <c r="IAA10" s="1840"/>
      <c r="IAB10" s="1825"/>
      <c r="IAC10" s="1826"/>
      <c r="IAD10" s="1827"/>
      <c r="IAE10" s="1828"/>
      <c r="IAF10" s="1829"/>
      <c r="IAG10" s="1830"/>
      <c r="IAH10" s="1826"/>
      <c r="IAI10" s="1831"/>
      <c r="IAJ10" s="1667"/>
      <c r="IAK10" s="1832"/>
      <c r="IAL10" s="1665"/>
      <c r="IAM10" s="1841"/>
      <c r="IAN10" s="1448"/>
      <c r="IAO10" s="1666"/>
      <c r="IAP10" s="1667"/>
      <c r="IAQ10" s="1668"/>
      <c r="IAR10" s="1668"/>
      <c r="IAS10" s="1667"/>
      <c r="IAT10" s="1833"/>
      <c r="IAU10" s="1827"/>
      <c r="IAV10" s="1827"/>
      <c r="IAW10" s="1842"/>
      <c r="IAX10" s="1842"/>
      <c r="IAY10" s="1827"/>
      <c r="IAZ10" s="1835"/>
      <c r="IBA10" s="1836"/>
      <c r="IBB10" s="1837"/>
      <c r="IBC10" s="1827"/>
      <c r="IBD10" s="1827"/>
      <c r="IBE10" s="1827"/>
      <c r="IBF10" s="1838"/>
      <c r="IBG10" s="1838"/>
      <c r="IBH10" s="1827"/>
      <c r="IBI10" s="1838"/>
      <c r="IBJ10" s="1838"/>
      <c r="IBK10" s="1838"/>
      <c r="IBL10" s="1838"/>
      <c r="IBM10" s="1838"/>
      <c r="IBN10" s="1827"/>
      <c r="IBO10" s="1823"/>
      <c r="IBP10" s="1840"/>
      <c r="IBQ10" s="1825"/>
      <c r="IBR10" s="1826"/>
      <c r="IBS10" s="1827"/>
      <c r="IBT10" s="1828"/>
      <c r="IBU10" s="1829"/>
      <c r="IBV10" s="1830"/>
      <c r="IBW10" s="1826"/>
      <c r="IBX10" s="1831"/>
      <c r="IBY10" s="1667"/>
      <c r="IBZ10" s="1832"/>
      <c r="ICA10" s="1665"/>
      <c r="ICB10" s="1841"/>
      <c r="ICC10" s="1448"/>
      <c r="ICD10" s="1666"/>
      <c r="ICE10" s="1667"/>
      <c r="ICF10" s="1668"/>
      <c r="ICG10" s="1668"/>
      <c r="ICH10" s="1667"/>
      <c r="ICI10" s="1833"/>
      <c r="ICJ10" s="1827"/>
      <c r="ICK10" s="1827"/>
      <c r="ICL10" s="1842"/>
      <c r="ICM10" s="1842"/>
      <c r="ICN10" s="1827"/>
      <c r="ICO10" s="1835"/>
      <c r="ICP10" s="1836"/>
      <c r="ICQ10" s="1837"/>
      <c r="ICR10" s="1827"/>
      <c r="ICS10" s="1827"/>
      <c r="ICT10" s="1827"/>
      <c r="ICU10" s="1838"/>
      <c r="ICV10" s="1838"/>
      <c r="ICW10" s="1827"/>
      <c r="ICX10" s="1838"/>
      <c r="ICY10" s="1838"/>
      <c r="ICZ10" s="1838"/>
      <c r="IDA10" s="1838"/>
      <c r="IDB10" s="1838"/>
      <c r="IDC10" s="1827"/>
      <c r="IDD10" s="1823"/>
      <c r="IDE10" s="1840"/>
      <c r="IDF10" s="1825"/>
      <c r="IDG10" s="1826"/>
      <c r="IDH10" s="1827"/>
      <c r="IDI10" s="1828"/>
      <c r="IDJ10" s="1829"/>
      <c r="IDK10" s="1830"/>
      <c r="IDL10" s="1826"/>
      <c r="IDM10" s="1831"/>
      <c r="IDN10" s="1667"/>
      <c r="IDO10" s="1832"/>
      <c r="IDP10" s="1665"/>
      <c r="IDQ10" s="1841"/>
      <c r="IDR10" s="1448"/>
      <c r="IDS10" s="1666"/>
      <c r="IDT10" s="1667"/>
      <c r="IDU10" s="1668"/>
      <c r="IDV10" s="1668"/>
      <c r="IDW10" s="1667"/>
      <c r="IDX10" s="1833"/>
      <c r="IDY10" s="1827"/>
      <c r="IDZ10" s="1827"/>
      <c r="IEA10" s="1842"/>
      <c r="IEB10" s="1842"/>
      <c r="IEC10" s="1827"/>
      <c r="IED10" s="1835"/>
      <c r="IEE10" s="1836"/>
      <c r="IEF10" s="1837"/>
      <c r="IEG10" s="1827"/>
      <c r="IEH10" s="1827"/>
      <c r="IEI10" s="1827"/>
      <c r="IEJ10" s="1838"/>
      <c r="IEK10" s="1838"/>
      <c r="IEL10" s="1827"/>
      <c r="IEM10" s="1838"/>
      <c r="IEN10" s="1838"/>
      <c r="IEO10" s="1838"/>
      <c r="IEP10" s="1838"/>
      <c r="IEQ10" s="1838"/>
      <c r="IER10" s="1827"/>
      <c r="IES10" s="1823"/>
      <c r="IET10" s="1840"/>
      <c r="IEU10" s="1825"/>
      <c r="IEV10" s="1826"/>
      <c r="IEW10" s="1827"/>
      <c r="IEX10" s="1828"/>
      <c r="IEY10" s="1829"/>
      <c r="IEZ10" s="1830"/>
      <c r="IFA10" s="1826"/>
      <c r="IFB10" s="1831"/>
      <c r="IFC10" s="1667"/>
      <c r="IFD10" s="1832"/>
      <c r="IFE10" s="1665"/>
      <c r="IFF10" s="1841"/>
      <c r="IFG10" s="1448"/>
      <c r="IFH10" s="1666"/>
      <c r="IFI10" s="1667"/>
      <c r="IFJ10" s="1668"/>
      <c r="IFK10" s="1668"/>
      <c r="IFL10" s="1667"/>
      <c r="IFM10" s="1833"/>
      <c r="IFN10" s="1827"/>
      <c r="IFO10" s="1827"/>
      <c r="IFP10" s="1842"/>
      <c r="IFQ10" s="1842"/>
      <c r="IFR10" s="1827"/>
      <c r="IFS10" s="1835"/>
      <c r="IFT10" s="1836"/>
      <c r="IFU10" s="1837"/>
      <c r="IFV10" s="1827"/>
      <c r="IFW10" s="1827"/>
      <c r="IFX10" s="1827"/>
      <c r="IFY10" s="1838"/>
      <c r="IFZ10" s="1838"/>
      <c r="IGA10" s="1827"/>
      <c r="IGB10" s="1838"/>
      <c r="IGC10" s="1838"/>
      <c r="IGD10" s="1838"/>
      <c r="IGE10" s="1838"/>
      <c r="IGF10" s="1838"/>
      <c r="IGG10" s="1827"/>
      <c r="IGH10" s="1823"/>
      <c r="IGI10" s="1840"/>
      <c r="IGJ10" s="1825"/>
      <c r="IGK10" s="1826"/>
      <c r="IGL10" s="1827"/>
      <c r="IGM10" s="1828"/>
      <c r="IGN10" s="1829"/>
      <c r="IGO10" s="1830"/>
      <c r="IGP10" s="1826"/>
      <c r="IGQ10" s="1831"/>
      <c r="IGR10" s="1667"/>
      <c r="IGS10" s="1832"/>
      <c r="IGT10" s="1665"/>
      <c r="IGU10" s="1841"/>
      <c r="IGV10" s="1448"/>
      <c r="IGW10" s="1666"/>
      <c r="IGX10" s="1667"/>
      <c r="IGY10" s="1668"/>
      <c r="IGZ10" s="1668"/>
      <c r="IHA10" s="1667"/>
      <c r="IHB10" s="1833"/>
      <c r="IHC10" s="1827"/>
      <c r="IHD10" s="1827"/>
      <c r="IHE10" s="1842"/>
      <c r="IHF10" s="1842"/>
      <c r="IHG10" s="1827"/>
      <c r="IHH10" s="1835"/>
      <c r="IHI10" s="1836"/>
      <c r="IHJ10" s="1837"/>
      <c r="IHK10" s="1827"/>
      <c r="IHL10" s="1827"/>
      <c r="IHM10" s="1827"/>
      <c r="IHN10" s="1838"/>
      <c r="IHO10" s="1838"/>
      <c r="IHP10" s="1827"/>
      <c r="IHQ10" s="1838"/>
      <c r="IHR10" s="1838"/>
      <c r="IHS10" s="1838"/>
      <c r="IHT10" s="1838"/>
      <c r="IHU10" s="1838"/>
      <c r="IHV10" s="1827"/>
      <c r="IHW10" s="1823"/>
      <c r="IHX10" s="1840"/>
      <c r="IHY10" s="1825"/>
      <c r="IHZ10" s="1826"/>
      <c r="IIA10" s="1827"/>
      <c r="IIB10" s="1828"/>
      <c r="IIC10" s="1829"/>
      <c r="IID10" s="1830"/>
      <c r="IIE10" s="1826"/>
      <c r="IIF10" s="1831"/>
      <c r="IIG10" s="1667"/>
      <c r="IIH10" s="1832"/>
      <c r="III10" s="1665"/>
      <c r="IIJ10" s="1841"/>
      <c r="IIK10" s="1448"/>
      <c r="IIL10" s="1666"/>
      <c r="IIM10" s="1667"/>
      <c r="IIN10" s="1668"/>
      <c r="IIO10" s="1668"/>
      <c r="IIP10" s="1667"/>
      <c r="IIQ10" s="1833"/>
      <c r="IIR10" s="1827"/>
      <c r="IIS10" s="1827"/>
      <c r="IIT10" s="1842"/>
      <c r="IIU10" s="1842"/>
      <c r="IIV10" s="1827"/>
      <c r="IIW10" s="1835"/>
      <c r="IIX10" s="1836"/>
      <c r="IIY10" s="1837"/>
      <c r="IIZ10" s="1827"/>
      <c r="IJA10" s="1827"/>
      <c r="IJB10" s="1827"/>
      <c r="IJC10" s="1838"/>
      <c r="IJD10" s="1838"/>
      <c r="IJE10" s="1827"/>
      <c r="IJF10" s="1838"/>
      <c r="IJG10" s="1838"/>
      <c r="IJH10" s="1838"/>
      <c r="IJI10" s="1838"/>
      <c r="IJJ10" s="1838"/>
      <c r="IJK10" s="1827"/>
      <c r="IJL10" s="1823"/>
      <c r="IJM10" s="1840"/>
      <c r="IJN10" s="1825"/>
      <c r="IJO10" s="1826"/>
      <c r="IJP10" s="1827"/>
      <c r="IJQ10" s="1828"/>
      <c r="IJR10" s="1829"/>
      <c r="IJS10" s="1830"/>
      <c r="IJT10" s="1826"/>
      <c r="IJU10" s="1831"/>
      <c r="IJV10" s="1667"/>
      <c r="IJW10" s="1832"/>
      <c r="IJX10" s="1665"/>
      <c r="IJY10" s="1841"/>
      <c r="IJZ10" s="1448"/>
      <c r="IKA10" s="1666"/>
      <c r="IKB10" s="1667"/>
      <c r="IKC10" s="1668"/>
      <c r="IKD10" s="1668"/>
      <c r="IKE10" s="1667"/>
      <c r="IKF10" s="1833"/>
      <c r="IKG10" s="1827"/>
      <c r="IKH10" s="1827"/>
      <c r="IKI10" s="1842"/>
      <c r="IKJ10" s="1842"/>
      <c r="IKK10" s="1827"/>
      <c r="IKL10" s="1835"/>
      <c r="IKM10" s="1836"/>
      <c r="IKN10" s="1837"/>
      <c r="IKO10" s="1827"/>
      <c r="IKP10" s="1827"/>
      <c r="IKQ10" s="1827"/>
      <c r="IKR10" s="1838"/>
      <c r="IKS10" s="1838"/>
      <c r="IKT10" s="1827"/>
      <c r="IKU10" s="1838"/>
      <c r="IKV10" s="1838"/>
      <c r="IKW10" s="1838"/>
      <c r="IKX10" s="1838"/>
      <c r="IKY10" s="1838"/>
      <c r="IKZ10" s="1827"/>
      <c r="ILA10" s="1823"/>
      <c r="ILB10" s="1840"/>
      <c r="ILC10" s="1825"/>
      <c r="ILD10" s="1826"/>
      <c r="ILE10" s="1827"/>
      <c r="ILF10" s="1828"/>
      <c r="ILG10" s="1829"/>
      <c r="ILH10" s="1830"/>
      <c r="ILI10" s="1826"/>
      <c r="ILJ10" s="1831"/>
      <c r="ILK10" s="1667"/>
      <c r="ILL10" s="1832"/>
      <c r="ILM10" s="1665"/>
      <c r="ILN10" s="1841"/>
      <c r="ILO10" s="1448"/>
      <c r="ILP10" s="1666"/>
      <c r="ILQ10" s="1667"/>
      <c r="ILR10" s="1668"/>
      <c r="ILS10" s="1668"/>
      <c r="ILT10" s="1667"/>
      <c r="ILU10" s="1833"/>
      <c r="ILV10" s="1827"/>
      <c r="ILW10" s="1827"/>
      <c r="ILX10" s="1842"/>
      <c r="ILY10" s="1842"/>
      <c r="ILZ10" s="1827"/>
      <c r="IMA10" s="1835"/>
      <c r="IMB10" s="1836"/>
      <c r="IMC10" s="1837"/>
      <c r="IMD10" s="1827"/>
      <c r="IME10" s="1827"/>
      <c r="IMF10" s="1827"/>
      <c r="IMG10" s="1838"/>
      <c r="IMH10" s="1838"/>
      <c r="IMI10" s="1827"/>
      <c r="IMJ10" s="1838"/>
      <c r="IMK10" s="1838"/>
      <c r="IML10" s="1838"/>
      <c r="IMM10" s="1838"/>
      <c r="IMN10" s="1838"/>
      <c r="IMO10" s="1827"/>
      <c r="IMP10" s="1823"/>
      <c r="IMQ10" s="1840"/>
      <c r="IMR10" s="1825"/>
      <c r="IMS10" s="1826"/>
      <c r="IMT10" s="1827"/>
      <c r="IMU10" s="1828"/>
      <c r="IMV10" s="1829"/>
      <c r="IMW10" s="1830"/>
      <c r="IMX10" s="1826"/>
      <c r="IMY10" s="1831"/>
      <c r="IMZ10" s="1667"/>
      <c r="INA10" s="1832"/>
      <c r="INB10" s="1665"/>
      <c r="INC10" s="1841"/>
      <c r="IND10" s="1448"/>
      <c r="INE10" s="1666"/>
      <c r="INF10" s="1667"/>
      <c r="ING10" s="1668"/>
      <c r="INH10" s="1668"/>
      <c r="INI10" s="1667"/>
      <c r="INJ10" s="1833"/>
      <c r="INK10" s="1827"/>
      <c r="INL10" s="1827"/>
      <c r="INM10" s="1842"/>
      <c r="INN10" s="1842"/>
      <c r="INO10" s="1827"/>
      <c r="INP10" s="1835"/>
      <c r="INQ10" s="1836"/>
      <c r="INR10" s="1837"/>
      <c r="INS10" s="1827"/>
      <c r="INT10" s="1827"/>
      <c r="INU10" s="1827"/>
      <c r="INV10" s="1838"/>
      <c r="INW10" s="1838"/>
      <c r="INX10" s="1827"/>
      <c r="INY10" s="1838"/>
      <c r="INZ10" s="1838"/>
      <c r="IOA10" s="1838"/>
      <c r="IOB10" s="1838"/>
      <c r="IOC10" s="1838"/>
      <c r="IOD10" s="1827"/>
      <c r="IOE10" s="1823"/>
      <c r="IOF10" s="1840"/>
      <c r="IOG10" s="1825"/>
      <c r="IOH10" s="1826"/>
      <c r="IOI10" s="1827"/>
      <c r="IOJ10" s="1828"/>
      <c r="IOK10" s="1829"/>
      <c r="IOL10" s="1830"/>
      <c r="IOM10" s="1826"/>
      <c r="ION10" s="1831"/>
      <c r="IOO10" s="1667"/>
      <c r="IOP10" s="1832"/>
      <c r="IOQ10" s="1665"/>
      <c r="IOR10" s="1841"/>
      <c r="IOS10" s="1448"/>
      <c r="IOT10" s="1666"/>
      <c r="IOU10" s="1667"/>
      <c r="IOV10" s="1668"/>
      <c r="IOW10" s="1668"/>
      <c r="IOX10" s="1667"/>
      <c r="IOY10" s="1833"/>
      <c r="IOZ10" s="1827"/>
      <c r="IPA10" s="1827"/>
      <c r="IPB10" s="1842"/>
      <c r="IPC10" s="1842"/>
      <c r="IPD10" s="1827"/>
      <c r="IPE10" s="1835"/>
      <c r="IPF10" s="1836"/>
      <c r="IPG10" s="1837"/>
      <c r="IPH10" s="1827"/>
      <c r="IPI10" s="1827"/>
      <c r="IPJ10" s="1827"/>
      <c r="IPK10" s="1838"/>
      <c r="IPL10" s="1838"/>
      <c r="IPM10" s="1827"/>
      <c r="IPN10" s="1838"/>
      <c r="IPO10" s="1838"/>
      <c r="IPP10" s="1838"/>
      <c r="IPQ10" s="1838"/>
      <c r="IPR10" s="1838"/>
      <c r="IPS10" s="1827"/>
      <c r="IPT10" s="1823"/>
      <c r="IPU10" s="1840"/>
      <c r="IPV10" s="1825"/>
      <c r="IPW10" s="1826"/>
      <c r="IPX10" s="1827"/>
      <c r="IPY10" s="1828"/>
      <c r="IPZ10" s="1829"/>
      <c r="IQA10" s="1830"/>
      <c r="IQB10" s="1826"/>
      <c r="IQC10" s="1831"/>
      <c r="IQD10" s="1667"/>
      <c r="IQE10" s="1832"/>
      <c r="IQF10" s="1665"/>
      <c r="IQG10" s="1841"/>
      <c r="IQH10" s="1448"/>
      <c r="IQI10" s="1666"/>
      <c r="IQJ10" s="1667"/>
      <c r="IQK10" s="1668"/>
      <c r="IQL10" s="1668"/>
      <c r="IQM10" s="1667"/>
      <c r="IQN10" s="1833"/>
      <c r="IQO10" s="1827"/>
      <c r="IQP10" s="1827"/>
      <c r="IQQ10" s="1842"/>
      <c r="IQR10" s="1842"/>
      <c r="IQS10" s="1827"/>
      <c r="IQT10" s="1835"/>
      <c r="IQU10" s="1836"/>
      <c r="IQV10" s="1837"/>
      <c r="IQW10" s="1827"/>
      <c r="IQX10" s="1827"/>
      <c r="IQY10" s="1827"/>
      <c r="IQZ10" s="1838"/>
      <c r="IRA10" s="1838"/>
      <c r="IRB10" s="1827"/>
      <c r="IRC10" s="1838"/>
      <c r="IRD10" s="1838"/>
      <c r="IRE10" s="1838"/>
      <c r="IRF10" s="1838"/>
      <c r="IRG10" s="1838"/>
      <c r="IRH10" s="1827"/>
      <c r="IRI10" s="1823"/>
      <c r="IRJ10" s="1840"/>
      <c r="IRK10" s="1825"/>
      <c r="IRL10" s="1826"/>
      <c r="IRM10" s="1827"/>
      <c r="IRN10" s="1828"/>
      <c r="IRO10" s="1829"/>
      <c r="IRP10" s="1830"/>
      <c r="IRQ10" s="1826"/>
      <c r="IRR10" s="1831"/>
      <c r="IRS10" s="1667"/>
      <c r="IRT10" s="1832"/>
      <c r="IRU10" s="1665"/>
      <c r="IRV10" s="1841"/>
      <c r="IRW10" s="1448"/>
      <c r="IRX10" s="1666"/>
      <c r="IRY10" s="1667"/>
      <c r="IRZ10" s="1668"/>
      <c r="ISA10" s="1668"/>
      <c r="ISB10" s="1667"/>
      <c r="ISC10" s="1833"/>
      <c r="ISD10" s="1827"/>
      <c r="ISE10" s="1827"/>
      <c r="ISF10" s="1842"/>
      <c r="ISG10" s="1842"/>
      <c r="ISH10" s="1827"/>
      <c r="ISI10" s="1835"/>
      <c r="ISJ10" s="1836"/>
      <c r="ISK10" s="1837"/>
      <c r="ISL10" s="1827"/>
      <c r="ISM10" s="1827"/>
      <c r="ISN10" s="1827"/>
      <c r="ISO10" s="1838"/>
      <c r="ISP10" s="1838"/>
      <c r="ISQ10" s="1827"/>
      <c r="ISR10" s="1838"/>
      <c r="ISS10" s="1838"/>
      <c r="IST10" s="1838"/>
      <c r="ISU10" s="1838"/>
      <c r="ISV10" s="1838"/>
      <c r="ISW10" s="1827"/>
      <c r="ISX10" s="1823"/>
      <c r="ISY10" s="1840"/>
      <c r="ISZ10" s="1825"/>
      <c r="ITA10" s="1826"/>
      <c r="ITB10" s="1827"/>
      <c r="ITC10" s="1828"/>
      <c r="ITD10" s="1829"/>
      <c r="ITE10" s="1830"/>
      <c r="ITF10" s="1826"/>
      <c r="ITG10" s="1831"/>
      <c r="ITH10" s="1667"/>
      <c r="ITI10" s="1832"/>
      <c r="ITJ10" s="1665"/>
      <c r="ITK10" s="1841"/>
      <c r="ITL10" s="1448"/>
      <c r="ITM10" s="1666"/>
      <c r="ITN10" s="1667"/>
      <c r="ITO10" s="1668"/>
      <c r="ITP10" s="1668"/>
      <c r="ITQ10" s="1667"/>
      <c r="ITR10" s="1833"/>
      <c r="ITS10" s="1827"/>
      <c r="ITT10" s="1827"/>
      <c r="ITU10" s="1842"/>
      <c r="ITV10" s="1842"/>
      <c r="ITW10" s="1827"/>
      <c r="ITX10" s="1835"/>
      <c r="ITY10" s="1836"/>
      <c r="ITZ10" s="1837"/>
      <c r="IUA10" s="1827"/>
      <c r="IUB10" s="1827"/>
      <c r="IUC10" s="1827"/>
      <c r="IUD10" s="1838"/>
      <c r="IUE10" s="1838"/>
      <c r="IUF10" s="1827"/>
      <c r="IUG10" s="1838"/>
      <c r="IUH10" s="1838"/>
      <c r="IUI10" s="1838"/>
      <c r="IUJ10" s="1838"/>
      <c r="IUK10" s="1838"/>
      <c r="IUL10" s="1827"/>
      <c r="IUM10" s="1823"/>
      <c r="IUN10" s="1840"/>
      <c r="IUO10" s="1825"/>
      <c r="IUP10" s="1826"/>
      <c r="IUQ10" s="1827"/>
      <c r="IUR10" s="1828"/>
      <c r="IUS10" s="1829"/>
      <c r="IUT10" s="1830"/>
      <c r="IUU10" s="1826"/>
      <c r="IUV10" s="1831"/>
      <c r="IUW10" s="1667"/>
      <c r="IUX10" s="1832"/>
      <c r="IUY10" s="1665"/>
      <c r="IUZ10" s="1841"/>
      <c r="IVA10" s="1448"/>
      <c r="IVB10" s="1666"/>
      <c r="IVC10" s="1667"/>
      <c r="IVD10" s="1668"/>
      <c r="IVE10" s="1668"/>
      <c r="IVF10" s="1667"/>
      <c r="IVG10" s="1833"/>
      <c r="IVH10" s="1827"/>
      <c r="IVI10" s="1827"/>
      <c r="IVJ10" s="1842"/>
      <c r="IVK10" s="1842"/>
      <c r="IVL10" s="1827"/>
      <c r="IVM10" s="1835"/>
      <c r="IVN10" s="1836"/>
      <c r="IVO10" s="1837"/>
      <c r="IVP10" s="1827"/>
      <c r="IVQ10" s="1827"/>
      <c r="IVR10" s="1827"/>
      <c r="IVS10" s="1838"/>
      <c r="IVT10" s="1838"/>
      <c r="IVU10" s="1827"/>
      <c r="IVV10" s="1838"/>
      <c r="IVW10" s="1838"/>
      <c r="IVX10" s="1838"/>
      <c r="IVY10" s="1838"/>
      <c r="IVZ10" s="1838"/>
      <c r="IWA10" s="1827"/>
      <c r="IWB10" s="1823"/>
      <c r="IWC10" s="1840"/>
      <c r="IWD10" s="1825"/>
      <c r="IWE10" s="1826"/>
      <c r="IWF10" s="1827"/>
      <c r="IWG10" s="1828"/>
      <c r="IWH10" s="1829"/>
      <c r="IWI10" s="1830"/>
      <c r="IWJ10" s="1826"/>
      <c r="IWK10" s="1831"/>
      <c r="IWL10" s="1667"/>
      <c r="IWM10" s="1832"/>
      <c r="IWN10" s="1665"/>
      <c r="IWO10" s="1841"/>
      <c r="IWP10" s="1448"/>
      <c r="IWQ10" s="1666"/>
      <c r="IWR10" s="1667"/>
      <c r="IWS10" s="1668"/>
      <c r="IWT10" s="1668"/>
      <c r="IWU10" s="1667"/>
      <c r="IWV10" s="1833"/>
      <c r="IWW10" s="1827"/>
      <c r="IWX10" s="1827"/>
      <c r="IWY10" s="1842"/>
      <c r="IWZ10" s="1842"/>
      <c r="IXA10" s="1827"/>
      <c r="IXB10" s="1835"/>
      <c r="IXC10" s="1836"/>
      <c r="IXD10" s="1837"/>
      <c r="IXE10" s="1827"/>
      <c r="IXF10" s="1827"/>
      <c r="IXG10" s="1827"/>
      <c r="IXH10" s="1838"/>
      <c r="IXI10" s="1838"/>
      <c r="IXJ10" s="1827"/>
      <c r="IXK10" s="1838"/>
      <c r="IXL10" s="1838"/>
      <c r="IXM10" s="1838"/>
      <c r="IXN10" s="1838"/>
      <c r="IXO10" s="1838"/>
      <c r="IXP10" s="1827"/>
      <c r="IXQ10" s="1823"/>
      <c r="IXR10" s="1840"/>
      <c r="IXS10" s="1825"/>
      <c r="IXT10" s="1826"/>
      <c r="IXU10" s="1827"/>
      <c r="IXV10" s="1828"/>
      <c r="IXW10" s="1829"/>
      <c r="IXX10" s="1830"/>
      <c r="IXY10" s="1826"/>
      <c r="IXZ10" s="1831"/>
      <c r="IYA10" s="1667"/>
      <c r="IYB10" s="1832"/>
      <c r="IYC10" s="1665"/>
      <c r="IYD10" s="1841"/>
      <c r="IYE10" s="1448"/>
      <c r="IYF10" s="1666"/>
      <c r="IYG10" s="1667"/>
      <c r="IYH10" s="1668"/>
      <c r="IYI10" s="1668"/>
      <c r="IYJ10" s="1667"/>
      <c r="IYK10" s="1833"/>
      <c r="IYL10" s="1827"/>
      <c r="IYM10" s="1827"/>
      <c r="IYN10" s="1842"/>
      <c r="IYO10" s="1842"/>
      <c r="IYP10" s="1827"/>
      <c r="IYQ10" s="1835"/>
      <c r="IYR10" s="1836"/>
      <c r="IYS10" s="1837"/>
      <c r="IYT10" s="1827"/>
      <c r="IYU10" s="1827"/>
      <c r="IYV10" s="1827"/>
      <c r="IYW10" s="1838"/>
      <c r="IYX10" s="1838"/>
      <c r="IYY10" s="1827"/>
      <c r="IYZ10" s="1838"/>
      <c r="IZA10" s="1838"/>
      <c r="IZB10" s="1838"/>
      <c r="IZC10" s="1838"/>
      <c r="IZD10" s="1838"/>
      <c r="IZE10" s="1827"/>
      <c r="IZF10" s="1823"/>
      <c r="IZG10" s="1840"/>
      <c r="IZH10" s="1825"/>
      <c r="IZI10" s="1826"/>
      <c r="IZJ10" s="1827"/>
      <c r="IZK10" s="1828"/>
      <c r="IZL10" s="1829"/>
      <c r="IZM10" s="1830"/>
      <c r="IZN10" s="1826"/>
      <c r="IZO10" s="1831"/>
      <c r="IZP10" s="1667"/>
      <c r="IZQ10" s="1832"/>
      <c r="IZR10" s="1665"/>
      <c r="IZS10" s="1841"/>
      <c r="IZT10" s="1448"/>
      <c r="IZU10" s="1666"/>
      <c r="IZV10" s="1667"/>
      <c r="IZW10" s="1668"/>
      <c r="IZX10" s="1668"/>
      <c r="IZY10" s="1667"/>
      <c r="IZZ10" s="1833"/>
      <c r="JAA10" s="1827"/>
      <c r="JAB10" s="1827"/>
      <c r="JAC10" s="1842"/>
      <c r="JAD10" s="1842"/>
      <c r="JAE10" s="1827"/>
      <c r="JAF10" s="1835"/>
      <c r="JAG10" s="1836"/>
      <c r="JAH10" s="1837"/>
      <c r="JAI10" s="1827"/>
      <c r="JAJ10" s="1827"/>
      <c r="JAK10" s="1827"/>
      <c r="JAL10" s="1838"/>
      <c r="JAM10" s="1838"/>
      <c r="JAN10" s="1827"/>
      <c r="JAO10" s="1838"/>
      <c r="JAP10" s="1838"/>
      <c r="JAQ10" s="1838"/>
      <c r="JAR10" s="1838"/>
      <c r="JAS10" s="1838"/>
      <c r="JAT10" s="1827"/>
      <c r="JAU10" s="1823"/>
      <c r="JAV10" s="1840"/>
      <c r="JAW10" s="1825"/>
      <c r="JAX10" s="1826"/>
      <c r="JAY10" s="1827"/>
      <c r="JAZ10" s="1828"/>
      <c r="JBA10" s="1829"/>
      <c r="JBB10" s="1830"/>
      <c r="JBC10" s="1826"/>
      <c r="JBD10" s="1831"/>
      <c r="JBE10" s="1667"/>
      <c r="JBF10" s="1832"/>
      <c r="JBG10" s="1665"/>
      <c r="JBH10" s="1841"/>
      <c r="JBI10" s="1448"/>
      <c r="JBJ10" s="1666"/>
      <c r="JBK10" s="1667"/>
      <c r="JBL10" s="1668"/>
      <c r="JBM10" s="1668"/>
      <c r="JBN10" s="1667"/>
      <c r="JBO10" s="1833"/>
      <c r="JBP10" s="1827"/>
      <c r="JBQ10" s="1827"/>
      <c r="JBR10" s="1842"/>
      <c r="JBS10" s="1842"/>
      <c r="JBT10" s="1827"/>
      <c r="JBU10" s="1835"/>
      <c r="JBV10" s="1836"/>
      <c r="JBW10" s="1837"/>
      <c r="JBX10" s="1827"/>
      <c r="JBY10" s="1827"/>
      <c r="JBZ10" s="1827"/>
      <c r="JCA10" s="1838"/>
      <c r="JCB10" s="1838"/>
      <c r="JCC10" s="1827"/>
      <c r="JCD10" s="1838"/>
      <c r="JCE10" s="1838"/>
      <c r="JCF10" s="1838"/>
      <c r="JCG10" s="1838"/>
      <c r="JCH10" s="1838"/>
      <c r="JCI10" s="1827"/>
      <c r="JCJ10" s="1823"/>
      <c r="JCK10" s="1840"/>
      <c r="JCL10" s="1825"/>
      <c r="JCM10" s="1826"/>
      <c r="JCN10" s="1827"/>
      <c r="JCO10" s="1828"/>
      <c r="JCP10" s="1829"/>
      <c r="JCQ10" s="1830"/>
      <c r="JCR10" s="1826"/>
      <c r="JCS10" s="1831"/>
      <c r="JCT10" s="1667"/>
      <c r="JCU10" s="1832"/>
      <c r="JCV10" s="1665"/>
      <c r="JCW10" s="1841"/>
      <c r="JCX10" s="1448"/>
      <c r="JCY10" s="1666"/>
      <c r="JCZ10" s="1667"/>
      <c r="JDA10" s="1668"/>
      <c r="JDB10" s="1668"/>
      <c r="JDC10" s="1667"/>
      <c r="JDD10" s="1833"/>
      <c r="JDE10" s="1827"/>
      <c r="JDF10" s="1827"/>
      <c r="JDG10" s="1842"/>
      <c r="JDH10" s="1842"/>
      <c r="JDI10" s="1827"/>
      <c r="JDJ10" s="1835"/>
      <c r="JDK10" s="1836"/>
      <c r="JDL10" s="1837"/>
      <c r="JDM10" s="1827"/>
      <c r="JDN10" s="1827"/>
      <c r="JDO10" s="1827"/>
      <c r="JDP10" s="1838"/>
      <c r="JDQ10" s="1838"/>
      <c r="JDR10" s="1827"/>
      <c r="JDS10" s="1838"/>
      <c r="JDT10" s="1838"/>
      <c r="JDU10" s="1838"/>
      <c r="JDV10" s="1838"/>
      <c r="JDW10" s="1838"/>
      <c r="JDX10" s="1827"/>
      <c r="JDY10" s="1823"/>
      <c r="JDZ10" s="1840"/>
      <c r="JEA10" s="1825"/>
      <c r="JEB10" s="1826"/>
      <c r="JEC10" s="1827"/>
      <c r="JED10" s="1828"/>
      <c r="JEE10" s="1829"/>
      <c r="JEF10" s="1830"/>
      <c r="JEG10" s="1826"/>
      <c r="JEH10" s="1831"/>
      <c r="JEI10" s="1667"/>
      <c r="JEJ10" s="1832"/>
      <c r="JEK10" s="1665"/>
      <c r="JEL10" s="1841"/>
      <c r="JEM10" s="1448"/>
      <c r="JEN10" s="1666"/>
      <c r="JEO10" s="1667"/>
      <c r="JEP10" s="1668"/>
      <c r="JEQ10" s="1668"/>
      <c r="JER10" s="1667"/>
      <c r="JES10" s="1833"/>
      <c r="JET10" s="1827"/>
      <c r="JEU10" s="1827"/>
      <c r="JEV10" s="1842"/>
      <c r="JEW10" s="1842"/>
      <c r="JEX10" s="1827"/>
      <c r="JEY10" s="1835"/>
      <c r="JEZ10" s="1836"/>
      <c r="JFA10" s="1837"/>
      <c r="JFB10" s="1827"/>
      <c r="JFC10" s="1827"/>
      <c r="JFD10" s="1827"/>
      <c r="JFE10" s="1838"/>
      <c r="JFF10" s="1838"/>
      <c r="JFG10" s="1827"/>
      <c r="JFH10" s="1838"/>
      <c r="JFI10" s="1838"/>
      <c r="JFJ10" s="1838"/>
      <c r="JFK10" s="1838"/>
      <c r="JFL10" s="1838"/>
      <c r="JFM10" s="1827"/>
      <c r="JFN10" s="1823"/>
      <c r="JFO10" s="1840"/>
      <c r="JFP10" s="1825"/>
      <c r="JFQ10" s="1826"/>
      <c r="JFR10" s="1827"/>
      <c r="JFS10" s="1828"/>
      <c r="JFT10" s="1829"/>
      <c r="JFU10" s="1830"/>
      <c r="JFV10" s="1826"/>
      <c r="JFW10" s="1831"/>
      <c r="JFX10" s="1667"/>
      <c r="JFY10" s="1832"/>
      <c r="JFZ10" s="1665"/>
      <c r="JGA10" s="1841"/>
      <c r="JGB10" s="1448"/>
      <c r="JGC10" s="1666"/>
      <c r="JGD10" s="1667"/>
      <c r="JGE10" s="1668"/>
      <c r="JGF10" s="1668"/>
      <c r="JGG10" s="1667"/>
      <c r="JGH10" s="1833"/>
      <c r="JGI10" s="1827"/>
      <c r="JGJ10" s="1827"/>
      <c r="JGK10" s="1842"/>
      <c r="JGL10" s="1842"/>
      <c r="JGM10" s="1827"/>
      <c r="JGN10" s="1835"/>
      <c r="JGO10" s="1836"/>
      <c r="JGP10" s="1837"/>
      <c r="JGQ10" s="1827"/>
      <c r="JGR10" s="1827"/>
      <c r="JGS10" s="1827"/>
      <c r="JGT10" s="1838"/>
      <c r="JGU10" s="1838"/>
      <c r="JGV10" s="1827"/>
      <c r="JGW10" s="1838"/>
      <c r="JGX10" s="1838"/>
      <c r="JGY10" s="1838"/>
      <c r="JGZ10" s="1838"/>
      <c r="JHA10" s="1838"/>
      <c r="JHB10" s="1827"/>
      <c r="JHC10" s="1823"/>
      <c r="JHD10" s="1840"/>
      <c r="JHE10" s="1825"/>
      <c r="JHF10" s="1826"/>
      <c r="JHG10" s="1827"/>
      <c r="JHH10" s="1828"/>
      <c r="JHI10" s="1829"/>
      <c r="JHJ10" s="1830"/>
      <c r="JHK10" s="1826"/>
      <c r="JHL10" s="1831"/>
      <c r="JHM10" s="1667"/>
      <c r="JHN10" s="1832"/>
      <c r="JHO10" s="1665"/>
      <c r="JHP10" s="1841"/>
      <c r="JHQ10" s="1448"/>
      <c r="JHR10" s="1666"/>
      <c r="JHS10" s="1667"/>
      <c r="JHT10" s="1668"/>
      <c r="JHU10" s="1668"/>
      <c r="JHV10" s="1667"/>
      <c r="JHW10" s="1833"/>
      <c r="JHX10" s="1827"/>
      <c r="JHY10" s="1827"/>
      <c r="JHZ10" s="1842"/>
      <c r="JIA10" s="1842"/>
      <c r="JIB10" s="1827"/>
      <c r="JIC10" s="1835"/>
      <c r="JID10" s="1836"/>
      <c r="JIE10" s="1837"/>
      <c r="JIF10" s="1827"/>
      <c r="JIG10" s="1827"/>
      <c r="JIH10" s="1827"/>
      <c r="JII10" s="1838"/>
      <c r="JIJ10" s="1838"/>
      <c r="JIK10" s="1827"/>
      <c r="JIL10" s="1838"/>
      <c r="JIM10" s="1838"/>
      <c r="JIN10" s="1838"/>
      <c r="JIO10" s="1838"/>
      <c r="JIP10" s="1838"/>
      <c r="JIQ10" s="1827"/>
      <c r="JIR10" s="1823"/>
      <c r="JIS10" s="1840"/>
      <c r="JIT10" s="1825"/>
      <c r="JIU10" s="1826"/>
      <c r="JIV10" s="1827"/>
      <c r="JIW10" s="1828"/>
      <c r="JIX10" s="1829"/>
      <c r="JIY10" s="1830"/>
      <c r="JIZ10" s="1826"/>
      <c r="JJA10" s="1831"/>
      <c r="JJB10" s="1667"/>
      <c r="JJC10" s="1832"/>
      <c r="JJD10" s="1665"/>
      <c r="JJE10" s="1841"/>
      <c r="JJF10" s="1448"/>
      <c r="JJG10" s="1666"/>
      <c r="JJH10" s="1667"/>
      <c r="JJI10" s="1668"/>
      <c r="JJJ10" s="1668"/>
      <c r="JJK10" s="1667"/>
      <c r="JJL10" s="1833"/>
      <c r="JJM10" s="1827"/>
      <c r="JJN10" s="1827"/>
      <c r="JJO10" s="1842"/>
      <c r="JJP10" s="1842"/>
      <c r="JJQ10" s="1827"/>
      <c r="JJR10" s="1835"/>
      <c r="JJS10" s="1836"/>
      <c r="JJT10" s="1837"/>
      <c r="JJU10" s="1827"/>
      <c r="JJV10" s="1827"/>
      <c r="JJW10" s="1827"/>
      <c r="JJX10" s="1838"/>
      <c r="JJY10" s="1838"/>
      <c r="JJZ10" s="1827"/>
      <c r="JKA10" s="1838"/>
      <c r="JKB10" s="1838"/>
      <c r="JKC10" s="1838"/>
      <c r="JKD10" s="1838"/>
      <c r="JKE10" s="1838"/>
      <c r="JKF10" s="1827"/>
      <c r="JKG10" s="1823"/>
      <c r="JKH10" s="1840"/>
      <c r="JKI10" s="1825"/>
      <c r="JKJ10" s="1826"/>
      <c r="JKK10" s="1827"/>
      <c r="JKL10" s="1828"/>
      <c r="JKM10" s="1829"/>
      <c r="JKN10" s="1830"/>
      <c r="JKO10" s="1826"/>
      <c r="JKP10" s="1831"/>
      <c r="JKQ10" s="1667"/>
      <c r="JKR10" s="1832"/>
      <c r="JKS10" s="1665"/>
      <c r="JKT10" s="1841"/>
      <c r="JKU10" s="1448"/>
      <c r="JKV10" s="1666"/>
      <c r="JKW10" s="1667"/>
      <c r="JKX10" s="1668"/>
      <c r="JKY10" s="1668"/>
      <c r="JKZ10" s="1667"/>
      <c r="JLA10" s="1833"/>
      <c r="JLB10" s="1827"/>
      <c r="JLC10" s="1827"/>
      <c r="JLD10" s="1842"/>
      <c r="JLE10" s="1842"/>
      <c r="JLF10" s="1827"/>
      <c r="JLG10" s="1835"/>
      <c r="JLH10" s="1836"/>
      <c r="JLI10" s="1837"/>
      <c r="JLJ10" s="1827"/>
      <c r="JLK10" s="1827"/>
      <c r="JLL10" s="1827"/>
      <c r="JLM10" s="1838"/>
      <c r="JLN10" s="1838"/>
      <c r="JLO10" s="1827"/>
      <c r="JLP10" s="1838"/>
      <c r="JLQ10" s="1838"/>
      <c r="JLR10" s="1838"/>
      <c r="JLS10" s="1838"/>
      <c r="JLT10" s="1838"/>
      <c r="JLU10" s="1827"/>
      <c r="JLV10" s="1823"/>
      <c r="JLW10" s="1840"/>
      <c r="JLX10" s="1825"/>
      <c r="JLY10" s="1826"/>
      <c r="JLZ10" s="1827"/>
      <c r="JMA10" s="1828"/>
      <c r="JMB10" s="1829"/>
      <c r="JMC10" s="1830"/>
      <c r="JMD10" s="1826"/>
      <c r="JME10" s="1831"/>
      <c r="JMF10" s="1667"/>
      <c r="JMG10" s="1832"/>
      <c r="JMH10" s="1665"/>
      <c r="JMI10" s="1841"/>
      <c r="JMJ10" s="1448"/>
      <c r="JMK10" s="1666"/>
      <c r="JML10" s="1667"/>
      <c r="JMM10" s="1668"/>
      <c r="JMN10" s="1668"/>
      <c r="JMO10" s="1667"/>
      <c r="JMP10" s="1833"/>
      <c r="JMQ10" s="1827"/>
      <c r="JMR10" s="1827"/>
      <c r="JMS10" s="1842"/>
      <c r="JMT10" s="1842"/>
      <c r="JMU10" s="1827"/>
      <c r="JMV10" s="1835"/>
      <c r="JMW10" s="1836"/>
      <c r="JMX10" s="1837"/>
      <c r="JMY10" s="1827"/>
      <c r="JMZ10" s="1827"/>
      <c r="JNA10" s="1827"/>
      <c r="JNB10" s="1838"/>
      <c r="JNC10" s="1838"/>
      <c r="JND10" s="1827"/>
      <c r="JNE10" s="1838"/>
      <c r="JNF10" s="1838"/>
      <c r="JNG10" s="1838"/>
      <c r="JNH10" s="1838"/>
      <c r="JNI10" s="1838"/>
      <c r="JNJ10" s="1827"/>
      <c r="JNK10" s="1823"/>
      <c r="JNL10" s="1840"/>
      <c r="JNM10" s="1825"/>
      <c r="JNN10" s="1826"/>
      <c r="JNO10" s="1827"/>
      <c r="JNP10" s="1828"/>
      <c r="JNQ10" s="1829"/>
      <c r="JNR10" s="1830"/>
      <c r="JNS10" s="1826"/>
      <c r="JNT10" s="1831"/>
      <c r="JNU10" s="1667"/>
      <c r="JNV10" s="1832"/>
      <c r="JNW10" s="1665"/>
      <c r="JNX10" s="1841"/>
      <c r="JNY10" s="1448"/>
      <c r="JNZ10" s="1666"/>
      <c r="JOA10" s="1667"/>
      <c r="JOB10" s="1668"/>
      <c r="JOC10" s="1668"/>
      <c r="JOD10" s="1667"/>
      <c r="JOE10" s="1833"/>
      <c r="JOF10" s="1827"/>
      <c r="JOG10" s="1827"/>
      <c r="JOH10" s="1842"/>
      <c r="JOI10" s="1842"/>
      <c r="JOJ10" s="1827"/>
      <c r="JOK10" s="1835"/>
      <c r="JOL10" s="1836"/>
      <c r="JOM10" s="1837"/>
      <c r="JON10" s="1827"/>
      <c r="JOO10" s="1827"/>
      <c r="JOP10" s="1827"/>
      <c r="JOQ10" s="1838"/>
      <c r="JOR10" s="1838"/>
      <c r="JOS10" s="1827"/>
      <c r="JOT10" s="1838"/>
      <c r="JOU10" s="1838"/>
      <c r="JOV10" s="1838"/>
      <c r="JOW10" s="1838"/>
      <c r="JOX10" s="1838"/>
      <c r="JOY10" s="1827"/>
      <c r="JOZ10" s="1823"/>
      <c r="JPA10" s="1840"/>
      <c r="JPB10" s="1825"/>
      <c r="JPC10" s="1826"/>
      <c r="JPD10" s="1827"/>
      <c r="JPE10" s="1828"/>
      <c r="JPF10" s="1829"/>
      <c r="JPG10" s="1830"/>
      <c r="JPH10" s="1826"/>
      <c r="JPI10" s="1831"/>
      <c r="JPJ10" s="1667"/>
      <c r="JPK10" s="1832"/>
      <c r="JPL10" s="1665"/>
      <c r="JPM10" s="1841"/>
      <c r="JPN10" s="1448"/>
      <c r="JPO10" s="1666"/>
      <c r="JPP10" s="1667"/>
      <c r="JPQ10" s="1668"/>
      <c r="JPR10" s="1668"/>
      <c r="JPS10" s="1667"/>
      <c r="JPT10" s="1833"/>
      <c r="JPU10" s="1827"/>
      <c r="JPV10" s="1827"/>
      <c r="JPW10" s="1842"/>
      <c r="JPX10" s="1842"/>
      <c r="JPY10" s="1827"/>
      <c r="JPZ10" s="1835"/>
      <c r="JQA10" s="1836"/>
      <c r="JQB10" s="1837"/>
      <c r="JQC10" s="1827"/>
      <c r="JQD10" s="1827"/>
      <c r="JQE10" s="1827"/>
      <c r="JQF10" s="1838"/>
      <c r="JQG10" s="1838"/>
      <c r="JQH10" s="1827"/>
      <c r="JQI10" s="1838"/>
      <c r="JQJ10" s="1838"/>
      <c r="JQK10" s="1838"/>
      <c r="JQL10" s="1838"/>
      <c r="JQM10" s="1838"/>
      <c r="JQN10" s="1827"/>
      <c r="JQO10" s="1823"/>
      <c r="JQP10" s="1840"/>
      <c r="JQQ10" s="1825"/>
      <c r="JQR10" s="1826"/>
      <c r="JQS10" s="1827"/>
      <c r="JQT10" s="1828"/>
      <c r="JQU10" s="1829"/>
      <c r="JQV10" s="1830"/>
      <c r="JQW10" s="1826"/>
      <c r="JQX10" s="1831"/>
      <c r="JQY10" s="1667"/>
      <c r="JQZ10" s="1832"/>
      <c r="JRA10" s="1665"/>
      <c r="JRB10" s="1841"/>
      <c r="JRC10" s="1448"/>
      <c r="JRD10" s="1666"/>
      <c r="JRE10" s="1667"/>
      <c r="JRF10" s="1668"/>
      <c r="JRG10" s="1668"/>
      <c r="JRH10" s="1667"/>
      <c r="JRI10" s="1833"/>
      <c r="JRJ10" s="1827"/>
      <c r="JRK10" s="1827"/>
      <c r="JRL10" s="1842"/>
      <c r="JRM10" s="1842"/>
      <c r="JRN10" s="1827"/>
      <c r="JRO10" s="1835"/>
      <c r="JRP10" s="1836"/>
      <c r="JRQ10" s="1837"/>
      <c r="JRR10" s="1827"/>
      <c r="JRS10" s="1827"/>
      <c r="JRT10" s="1827"/>
      <c r="JRU10" s="1838"/>
      <c r="JRV10" s="1838"/>
      <c r="JRW10" s="1827"/>
      <c r="JRX10" s="1838"/>
      <c r="JRY10" s="1838"/>
      <c r="JRZ10" s="1838"/>
      <c r="JSA10" s="1838"/>
      <c r="JSB10" s="1838"/>
      <c r="JSC10" s="1827"/>
      <c r="JSD10" s="1823"/>
      <c r="JSE10" s="1840"/>
      <c r="JSF10" s="1825"/>
      <c r="JSG10" s="1826"/>
      <c r="JSH10" s="1827"/>
      <c r="JSI10" s="1828"/>
      <c r="JSJ10" s="1829"/>
      <c r="JSK10" s="1830"/>
      <c r="JSL10" s="1826"/>
      <c r="JSM10" s="1831"/>
      <c r="JSN10" s="1667"/>
      <c r="JSO10" s="1832"/>
      <c r="JSP10" s="1665"/>
      <c r="JSQ10" s="1841"/>
      <c r="JSR10" s="1448"/>
      <c r="JSS10" s="1666"/>
      <c r="JST10" s="1667"/>
      <c r="JSU10" s="1668"/>
      <c r="JSV10" s="1668"/>
      <c r="JSW10" s="1667"/>
      <c r="JSX10" s="1833"/>
      <c r="JSY10" s="1827"/>
      <c r="JSZ10" s="1827"/>
      <c r="JTA10" s="1842"/>
      <c r="JTB10" s="1842"/>
      <c r="JTC10" s="1827"/>
      <c r="JTD10" s="1835"/>
      <c r="JTE10" s="1836"/>
      <c r="JTF10" s="1837"/>
      <c r="JTG10" s="1827"/>
      <c r="JTH10" s="1827"/>
      <c r="JTI10" s="1827"/>
      <c r="JTJ10" s="1838"/>
      <c r="JTK10" s="1838"/>
      <c r="JTL10" s="1827"/>
      <c r="JTM10" s="1838"/>
      <c r="JTN10" s="1838"/>
      <c r="JTO10" s="1838"/>
      <c r="JTP10" s="1838"/>
      <c r="JTQ10" s="1838"/>
      <c r="JTR10" s="1827"/>
      <c r="JTS10" s="1823"/>
      <c r="JTT10" s="1840"/>
      <c r="JTU10" s="1825"/>
      <c r="JTV10" s="1826"/>
      <c r="JTW10" s="1827"/>
      <c r="JTX10" s="1828"/>
      <c r="JTY10" s="1829"/>
      <c r="JTZ10" s="1830"/>
      <c r="JUA10" s="1826"/>
      <c r="JUB10" s="1831"/>
      <c r="JUC10" s="1667"/>
      <c r="JUD10" s="1832"/>
      <c r="JUE10" s="1665"/>
      <c r="JUF10" s="1841"/>
      <c r="JUG10" s="1448"/>
      <c r="JUH10" s="1666"/>
      <c r="JUI10" s="1667"/>
      <c r="JUJ10" s="1668"/>
      <c r="JUK10" s="1668"/>
      <c r="JUL10" s="1667"/>
      <c r="JUM10" s="1833"/>
      <c r="JUN10" s="1827"/>
      <c r="JUO10" s="1827"/>
      <c r="JUP10" s="1842"/>
      <c r="JUQ10" s="1842"/>
      <c r="JUR10" s="1827"/>
      <c r="JUS10" s="1835"/>
      <c r="JUT10" s="1836"/>
      <c r="JUU10" s="1837"/>
      <c r="JUV10" s="1827"/>
      <c r="JUW10" s="1827"/>
      <c r="JUX10" s="1827"/>
      <c r="JUY10" s="1838"/>
      <c r="JUZ10" s="1838"/>
      <c r="JVA10" s="1827"/>
      <c r="JVB10" s="1838"/>
      <c r="JVC10" s="1838"/>
      <c r="JVD10" s="1838"/>
      <c r="JVE10" s="1838"/>
      <c r="JVF10" s="1838"/>
      <c r="JVG10" s="1827"/>
      <c r="JVH10" s="1823"/>
      <c r="JVI10" s="1840"/>
      <c r="JVJ10" s="1825"/>
      <c r="JVK10" s="1826"/>
      <c r="JVL10" s="1827"/>
      <c r="JVM10" s="1828"/>
      <c r="JVN10" s="1829"/>
      <c r="JVO10" s="1830"/>
      <c r="JVP10" s="1826"/>
      <c r="JVQ10" s="1831"/>
      <c r="JVR10" s="1667"/>
      <c r="JVS10" s="1832"/>
      <c r="JVT10" s="1665"/>
      <c r="JVU10" s="1841"/>
      <c r="JVV10" s="1448"/>
      <c r="JVW10" s="1666"/>
      <c r="JVX10" s="1667"/>
      <c r="JVY10" s="1668"/>
      <c r="JVZ10" s="1668"/>
      <c r="JWA10" s="1667"/>
      <c r="JWB10" s="1833"/>
      <c r="JWC10" s="1827"/>
      <c r="JWD10" s="1827"/>
      <c r="JWE10" s="1842"/>
      <c r="JWF10" s="1842"/>
      <c r="JWG10" s="1827"/>
      <c r="JWH10" s="1835"/>
      <c r="JWI10" s="1836"/>
      <c r="JWJ10" s="1837"/>
      <c r="JWK10" s="1827"/>
      <c r="JWL10" s="1827"/>
      <c r="JWM10" s="1827"/>
      <c r="JWN10" s="1838"/>
      <c r="JWO10" s="1838"/>
      <c r="JWP10" s="1827"/>
      <c r="JWQ10" s="1838"/>
      <c r="JWR10" s="1838"/>
      <c r="JWS10" s="1838"/>
      <c r="JWT10" s="1838"/>
      <c r="JWU10" s="1838"/>
      <c r="JWV10" s="1827"/>
      <c r="JWW10" s="1823"/>
      <c r="JWX10" s="1840"/>
      <c r="JWY10" s="1825"/>
      <c r="JWZ10" s="1826"/>
      <c r="JXA10" s="1827"/>
      <c r="JXB10" s="1828"/>
      <c r="JXC10" s="1829"/>
      <c r="JXD10" s="1830"/>
      <c r="JXE10" s="1826"/>
      <c r="JXF10" s="1831"/>
      <c r="JXG10" s="1667"/>
      <c r="JXH10" s="1832"/>
      <c r="JXI10" s="1665"/>
      <c r="JXJ10" s="1841"/>
      <c r="JXK10" s="1448"/>
      <c r="JXL10" s="1666"/>
      <c r="JXM10" s="1667"/>
      <c r="JXN10" s="1668"/>
      <c r="JXO10" s="1668"/>
      <c r="JXP10" s="1667"/>
      <c r="JXQ10" s="1833"/>
      <c r="JXR10" s="1827"/>
      <c r="JXS10" s="1827"/>
      <c r="JXT10" s="1842"/>
      <c r="JXU10" s="1842"/>
      <c r="JXV10" s="1827"/>
      <c r="JXW10" s="1835"/>
      <c r="JXX10" s="1836"/>
      <c r="JXY10" s="1837"/>
      <c r="JXZ10" s="1827"/>
      <c r="JYA10" s="1827"/>
      <c r="JYB10" s="1827"/>
      <c r="JYC10" s="1838"/>
      <c r="JYD10" s="1838"/>
      <c r="JYE10" s="1827"/>
      <c r="JYF10" s="1838"/>
      <c r="JYG10" s="1838"/>
      <c r="JYH10" s="1838"/>
      <c r="JYI10" s="1838"/>
      <c r="JYJ10" s="1838"/>
      <c r="JYK10" s="1827"/>
      <c r="JYL10" s="1823"/>
      <c r="JYM10" s="1840"/>
      <c r="JYN10" s="1825"/>
      <c r="JYO10" s="1826"/>
      <c r="JYP10" s="1827"/>
      <c r="JYQ10" s="1828"/>
      <c r="JYR10" s="1829"/>
      <c r="JYS10" s="1830"/>
      <c r="JYT10" s="1826"/>
      <c r="JYU10" s="1831"/>
      <c r="JYV10" s="1667"/>
      <c r="JYW10" s="1832"/>
      <c r="JYX10" s="1665"/>
      <c r="JYY10" s="1841"/>
      <c r="JYZ10" s="1448"/>
      <c r="JZA10" s="1666"/>
      <c r="JZB10" s="1667"/>
      <c r="JZC10" s="1668"/>
      <c r="JZD10" s="1668"/>
      <c r="JZE10" s="1667"/>
      <c r="JZF10" s="1833"/>
      <c r="JZG10" s="1827"/>
      <c r="JZH10" s="1827"/>
      <c r="JZI10" s="1842"/>
      <c r="JZJ10" s="1842"/>
      <c r="JZK10" s="1827"/>
      <c r="JZL10" s="1835"/>
      <c r="JZM10" s="1836"/>
      <c r="JZN10" s="1837"/>
      <c r="JZO10" s="1827"/>
      <c r="JZP10" s="1827"/>
      <c r="JZQ10" s="1827"/>
      <c r="JZR10" s="1838"/>
      <c r="JZS10" s="1838"/>
      <c r="JZT10" s="1827"/>
      <c r="JZU10" s="1838"/>
      <c r="JZV10" s="1838"/>
      <c r="JZW10" s="1838"/>
      <c r="JZX10" s="1838"/>
      <c r="JZY10" s="1838"/>
      <c r="JZZ10" s="1827"/>
      <c r="KAA10" s="1823"/>
      <c r="KAB10" s="1840"/>
      <c r="KAC10" s="1825"/>
      <c r="KAD10" s="1826"/>
      <c r="KAE10" s="1827"/>
      <c r="KAF10" s="1828"/>
      <c r="KAG10" s="1829"/>
      <c r="KAH10" s="1830"/>
      <c r="KAI10" s="1826"/>
      <c r="KAJ10" s="1831"/>
      <c r="KAK10" s="1667"/>
      <c r="KAL10" s="1832"/>
      <c r="KAM10" s="1665"/>
      <c r="KAN10" s="1841"/>
      <c r="KAO10" s="1448"/>
      <c r="KAP10" s="1666"/>
      <c r="KAQ10" s="1667"/>
      <c r="KAR10" s="1668"/>
      <c r="KAS10" s="1668"/>
      <c r="KAT10" s="1667"/>
      <c r="KAU10" s="1833"/>
      <c r="KAV10" s="1827"/>
      <c r="KAW10" s="1827"/>
      <c r="KAX10" s="1842"/>
      <c r="KAY10" s="1842"/>
      <c r="KAZ10" s="1827"/>
      <c r="KBA10" s="1835"/>
      <c r="KBB10" s="1836"/>
      <c r="KBC10" s="1837"/>
      <c r="KBD10" s="1827"/>
      <c r="KBE10" s="1827"/>
      <c r="KBF10" s="1827"/>
      <c r="KBG10" s="1838"/>
      <c r="KBH10" s="1838"/>
      <c r="KBI10" s="1827"/>
      <c r="KBJ10" s="1838"/>
      <c r="KBK10" s="1838"/>
      <c r="KBL10" s="1838"/>
      <c r="KBM10" s="1838"/>
      <c r="KBN10" s="1838"/>
      <c r="KBO10" s="1827"/>
      <c r="KBP10" s="1823"/>
      <c r="KBQ10" s="1840"/>
      <c r="KBR10" s="1825"/>
      <c r="KBS10" s="1826"/>
      <c r="KBT10" s="1827"/>
      <c r="KBU10" s="1828"/>
      <c r="KBV10" s="1829"/>
      <c r="KBW10" s="1830"/>
      <c r="KBX10" s="1826"/>
      <c r="KBY10" s="1831"/>
      <c r="KBZ10" s="1667"/>
      <c r="KCA10" s="1832"/>
      <c r="KCB10" s="1665"/>
      <c r="KCC10" s="1841"/>
      <c r="KCD10" s="1448"/>
      <c r="KCE10" s="1666"/>
      <c r="KCF10" s="1667"/>
      <c r="KCG10" s="1668"/>
      <c r="KCH10" s="1668"/>
      <c r="KCI10" s="1667"/>
      <c r="KCJ10" s="1833"/>
      <c r="KCK10" s="1827"/>
      <c r="KCL10" s="1827"/>
      <c r="KCM10" s="1842"/>
      <c r="KCN10" s="1842"/>
      <c r="KCO10" s="1827"/>
      <c r="KCP10" s="1835"/>
      <c r="KCQ10" s="1836"/>
      <c r="KCR10" s="1837"/>
      <c r="KCS10" s="1827"/>
      <c r="KCT10" s="1827"/>
      <c r="KCU10" s="1827"/>
      <c r="KCV10" s="1838"/>
      <c r="KCW10" s="1838"/>
      <c r="KCX10" s="1827"/>
      <c r="KCY10" s="1838"/>
      <c r="KCZ10" s="1838"/>
      <c r="KDA10" s="1838"/>
      <c r="KDB10" s="1838"/>
      <c r="KDC10" s="1838"/>
      <c r="KDD10" s="1827"/>
      <c r="KDE10" s="1823"/>
      <c r="KDF10" s="1840"/>
      <c r="KDG10" s="1825"/>
      <c r="KDH10" s="1826"/>
      <c r="KDI10" s="1827"/>
      <c r="KDJ10" s="1828"/>
      <c r="KDK10" s="1829"/>
      <c r="KDL10" s="1830"/>
      <c r="KDM10" s="1826"/>
      <c r="KDN10" s="1831"/>
      <c r="KDO10" s="1667"/>
      <c r="KDP10" s="1832"/>
      <c r="KDQ10" s="1665"/>
      <c r="KDR10" s="1841"/>
      <c r="KDS10" s="1448"/>
      <c r="KDT10" s="1666"/>
      <c r="KDU10" s="1667"/>
      <c r="KDV10" s="1668"/>
      <c r="KDW10" s="1668"/>
      <c r="KDX10" s="1667"/>
      <c r="KDY10" s="1833"/>
      <c r="KDZ10" s="1827"/>
      <c r="KEA10" s="1827"/>
      <c r="KEB10" s="1842"/>
      <c r="KEC10" s="1842"/>
      <c r="KED10" s="1827"/>
      <c r="KEE10" s="1835"/>
      <c r="KEF10" s="1836"/>
      <c r="KEG10" s="1837"/>
      <c r="KEH10" s="1827"/>
      <c r="KEI10" s="1827"/>
      <c r="KEJ10" s="1827"/>
      <c r="KEK10" s="1838"/>
      <c r="KEL10" s="1838"/>
      <c r="KEM10" s="1827"/>
      <c r="KEN10" s="1838"/>
      <c r="KEO10" s="1838"/>
      <c r="KEP10" s="1838"/>
      <c r="KEQ10" s="1838"/>
      <c r="KER10" s="1838"/>
      <c r="KES10" s="1827"/>
      <c r="KET10" s="1823"/>
      <c r="KEU10" s="1840"/>
      <c r="KEV10" s="1825"/>
      <c r="KEW10" s="1826"/>
      <c r="KEX10" s="1827"/>
      <c r="KEY10" s="1828"/>
      <c r="KEZ10" s="1829"/>
      <c r="KFA10" s="1830"/>
      <c r="KFB10" s="1826"/>
      <c r="KFC10" s="1831"/>
      <c r="KFD10" s="1667"/>
      <c r="KFE10" s="1832"/>
      <c r="KFF10" s="1665"/>
      <c r="KFG10" s="1841"/>
      <c r="KFH10" s="1448"/>
      <c r="KFI10" s="1666"/>
      <c r="KFJ10" s="1667"/>
      <c r="KFK10" s="1668"/>
      <c r="KFL10" s="1668"/>
      <c r="KFM10" s="1667"/>
      <c r="KFN10" s="1833"/>
      <c r="KFO10" s="1827"/>
      <c r="KFP10" s="1827"/>
      <c r="KFQ10" s="1842"/>
      <c r="KFR10" s="1842"/>
      <c r="KFS10" s="1827"/>
      <c r="KFT10" s="1835"/>
      <c r="KFU10" s="1836"/>
      <c r="KFV10" s="1837"/>
      <c r="KFW10" s="1827"/>
      <c r="KFX10" s="1827"/>
      <c r="KFY10" s="1827"/>
      <c r="KFZ10" s="1838"/>
      <c r="KGA10" s="1838"/>
      <c r="KGB10" s="1827"/>
      <c r="KGC10" s="1838"/>
      <c r="KGD10" s="1838"/>
      <c r="KGE10" s="1838"/>
      <c r="KGF10" s="1838"/>
      <c r="KGG10" s="1838"/>
      <c r="KGH10" s="1827"/>
      <c r="KGI10" s="1823"/>
      <c r="KGJ10" s="1840"/>
      <c r="KGK10" s="1825"/>
      <c r="KGL10" s="1826"/>
      <c r="KGM10" s="1827"/>
      <c r="KGN10" s="1828"/>
      <c r="KGO10" s="1829"/>
      <c r="KGP10" s="1830"/>
      <c r="KGQ10" s="1826"/>
      <c r="KGR10" s="1831"/>
      <c r="KGS10" s="1667"/>
      <c r="KGT10" s="1832"/>
      <c r="KGU10" s="1665"/>
      <c r="KGV10" s="1841"/>
      <c r="KGW10" s="1448"/>
      <c r="KGX10" s="1666"/>
      <c r="KGY10" s="1667"/>
      <c r="KGZ10" s="1668"/>
      <c r="KHA10" s="1668"/>
      <c r="KHB10" s="1667"/>
      <c r="KHC10" s="1833"/>
      <c r="KHD10" s="1827"/>
      <c r="KHE10" s="1827"/>
      <c r="KHF10" s="1842"/>
      <c r="KHG10" s="1842"/>
      <c r="KHH10" s="1827"/>
      <c r="KHI10" s="1835"/>
      <c r="KHJ10" s="1836"/>
      <c r="KHK10" s="1837"/>
      <c r="KHL10" s="1827"/>
      <c r="KHM10" s="1827"/>
      <c r="KHN10" s="1827"/>
      <c r="KHO10" s="1838"/>
      <c r="KHP10" s="1838"/>
      <c r="KHQ10" s="1827"/>
      <c r="KHR10" s="1838"/>
      <c r="KHS10" s="1838"/>
      <c r="KHT10" s="1838"/>
      <c r="KHU10" s="1838"/>
      <c r="KHV10" s="1838"/>
      <c r="KHW10" s="1827"/>
      <c r="KHX10" s="1823"/>
      <c r="KHY10" s="1840"/>
      <c r="KHZ10" s="1825"/>
      <c r="KIA10" s="1826"/>
      <c r="KIB10" s="1827"/>
      <c r="KIC10" s="1828"/>
      <c r="KID10" s="1829"/>
      <c r="KIE10" s="1830"/>
      <c r="KIF10" s="1826"/>
      <c r="KIG10" s="1831"/>
      <c r="KIH10" s="1667"/>
      <c r="KII10" s="1832"/>
      <c r="KIJ10" s="1665"/>
      <c r="KIK10" s="1841"/>
      <c r="KIL10" s="1448"/>
      <c r="KIM10" s="1666"/>
      <c r="KIN10" s="1667"/>
      <c r="KIO10" s="1668"/>
      <c r="KIP10" s="1668"/>
      <c r="KIQ10" s="1667"/>
      <c r="KIR10" s="1833"/>
      <c r="KIS10" s="1827"/>
      <c r="KIT10" s="1827"/>
      <c r="KIU10" s="1842"/>
      <c r="KIV10" s="1842"/>
      <c r="KIW10" s="1827"/>
      <c r="KIX10" s="1835"/>
      <c r="KIY10" s="1836"/>
      <c r="KIZ10" s="1837"/>
      <c r="KJA10" s="1827"/>
      <c r="KJB10" s="1827"/>
      <c r="KJC10" s="1827"/>
      <c r="KJD10" s="1838"/>
      <c r="KJE10" s="1838"/>
      <c r="KJF10" s="1827"/>
      <c r="KJG10" s="1838"/>
      <c r="KJH10" s="1838"/>
      <c r="KJI10" s="1838"/>
      <c r="KJJ10" s="1838"/>
      <c r="KJK10" s="1838"/>
      <c r="KJL10" s="1827"/>
      <c r="KJM10" s="1823"/>
      <c r="KJN10" s="1840"/>
      <c r="KJO10" s="1825"/>
      <c r="KJP10" s="1826"/>
      <c r="KJQ10" s="1827"/>
      <c r="KJR10" s="1828"/>
      <c r="KJS10" s="1829"/>
      <c r="KJT10" s="1830"/>
      <c r="KJU10" s="1826"/>
      <c r="KJV10" s="1831"/>
      <c r="KJW10" s="1667"/>
      <c r="KJX10" s="1832"/>
      <c r="KJY10" s="1665"/>
      <c r="KJZ10" s="1841"/>
      <c r="KKA10" s="1448"/>
      <c r="KKB10" s="1666"/>
      <c r="KKC10" s="1667"/>
      <c r="KKD10" s="1668"/>
      <c r="KKE10" s="1668"/>
      <c r="KKF10" s="1667"/>
      <c r="KKG10" s="1833"/>
      <c r="KKH10" s="1827"/>
      <c r="KKI10" s="1827"/>
      <c r="KKJ10" s="1842"/>
      <c r="KKK10" s="1842"/>
      <c r="KKL10" s="1827"/>
      <c r="KKM10" s="1835"/>
      <c r="KKN10" s="1836"/>
      <c r="KKO10" s="1837"/>
      <c r="KKP10" s="1827"/>
      <c r="KKQ10" s="1827"/>
      <c r="KKR10" s="1827"/>
      <c r="KKS10" s="1838"/>
      <c r="KKT10" s="1838"/>
      <c r="KKU10" s="1827"/>
      <c r="KKV10" s="1838"/>
      <c r="KKW10" s="1838"/>
      <c r="KKX10" s="1838"/>
      <c r="KKY10" s="1838"/>
      <c r="KKZ10" s="1838"/>
      <c r="KLA10" s="1827"/>
      <c r="KLB10" s="1823"/>
      <c r="KLC10" s="1840"/>
      <c r="KLD10" s="1825"/>
      <c r="KLE10" s="1826"/>
      <c r="KLF10" s="1827"/>
      <c r="KLG10" s="1828"/>
      <c r="KLH10" s="1829"/>
      <c r="KLI10" s="1830"/>
      <c r="KLJ10" s="1826"/>
      <c r="KLK10" s="1831"/>
      <c r="KLL10" s="1667"/>
      <c r="KLM10" s="1832"/>
      <c r="KLN10" s="1665"/>
      <c r="KLO10" s="1841"/>
      <c r="KLP10" s="1448"/>
      <c r="KLQ10" s="1666"/>
      <c r="KLR10" s="1667"/>
      <c r="KLS10" s="1668"/>
      <c r="KLT10" s="1668"/>
      <c r="KLU10" s="1667"/>
      <c r="KLV10" s="1833"/>
      <c r="KLW10" s="1827"/>
      <c r="KLX10" s="1827"/>
      <c r="KLY10" s="1842"/>
      <c r="KLZ10" s="1842"/>
      <c r="KMA10" s="1827"/>
      <c r="KMB10" s="1835"/>
      <c r="KMC10" s="1836"/>
      <c r="KMD10" s="1837"/>
      <c r="KME10" s="1827"/>
      <c r="KMF10" s="1827"/>
      <c r="KMG10" s="1827"/>
      <c r="KMH10" s="1838"/>
      <c r="KMI10" s="1838"/>
      <c r="KMJ10" s="1827"/>
      <c r="KMK10" s="1838"/>
      <c r="KML10" s="1838"/>
      <c r="KMM10" s="1838"/>
      <c r="KMN10" s="1838"/>
      <c r="KMO10" s="1838"/>
      <c r="KMP10" s="1827"/>
      <c r="KMQ10" s="1823"/>
      <c r="KMR10" s="1840"/>
      <c r="KMS10" s="1825"/>
      <c r="KMT10" s="1826"/>
      <c r="KMU10" s="1827"/>
      <c r="KMV10" s="1828"/>
      <c r="KMW10" s="1829"/>
      <c r="KMX10" s="1830"/>
      <c r="KMY10" s="1826"/>
      <c r="KMZ10" s="1831"/>
      <c r="KNA10" s="1667"/>
      <c r="KNB10" s="1832"/>
      <c r="KNC10" s="1665"/>
      <c r="KND10" s="1841"/>
      <c r="KNE10" s="1448"/>
      <c r="KNF10" s="1666"/>
      <c r="KNG10" s="1667"/>
      <c r="KNH10" s="1668"/>
      <c r="KNI10" s="1668"/>
      <c r="KNJ10" s="1667"/>
      <c r="KNK10" s="1833"/>
      <c r="KNL10" s="1827"/>
      <c r="KNM10" s="1827"/>
      <c r="KNN10" s="1842"/>
      <c r="KNO10" s="1842"/>
      <c r="KNP10" s="1827"/>
      <c r="KNQ10" s="1835"/>
      <c r="KNR10" s="1836"/>
      <c r="KNS10" s="1837"/>
      <c r="KNT10" s="1827"/>
      <c r="KNU10" s="1827"/>
      <c r="KNV10" s="1827"/>
      <c r="KNW10" s="1838"/>
      <c r="KNX10" s="1838"/>
      <c r="KNY10" s="1827"/>
      <c r="KNZ10" s="1838"/>
      <c r="KOA10" s="1838"/>
      <c r="KOB10" s="1838"/>
      <c r="KOC10" s="1838"/>
      <c r="KOD10" s="1838"/>
      <c r="KOE10" s="1827"/>
      <c r="KOF10" s="1823"/>
      <c r="KOG10" s="1840"/>
      <c r="KOH10" s="1825"/>
      <c r="KOI10" s="1826"/>
      <c r="KOJ10" s="1827"/>
      <c r="KOK10" s="1828"/>
      <c r="KOL10" s="1829"/>
      <c r="KOM10" s="1830"/>
      <c r="KON10" s="1826"/>
      <c r="KOO10" s="1831"/>
      <c r="KOP10" s="1667"/>
      <c r="KOQ10" s="1832"/>
      <c r="KOR10" s="1665"/>
      <c r="KOS10" s="1841"/>
      <c r="KOT10" s="1448"/>
      <c r="KOU10" s="1666"/>
      <c r="KOV10" s="1667"/>
      <c r="KOW10" s="1668"/>
      <c r="KOX10" s="1668"/>
      <c r="KOY10" s="1667"/>
      <c r="KOZ10" s="1833"/>
      <c r="KPA10" s="1827"/>
      <c r="KPB10" s="1827"/>
      <c r="KPC10" s="1842"/>
      <c r="KPD10" s="1842"/>
      <c r="KPE10" s="1827"/>
      <c r="KPF10" s="1835"/>
      <c r="KPG10" s="1836"/>
      <c r="KPH10" s="1837"/>
      <c r="KPI10" s="1827"/>
      <c r="KPJ10" s="1827"/>
      <c r="KPK10" s="1827"/>
      <c r="KPL10" s="1838"/>
      <c r="KPM10" s="1838"/>
      <c r="KPN10" s="1827"/>
      <c r="KPO10" s="1838"/>
      <c r="KPP10" s="1838"/>
      <c r="KPQ10" s="1838"/>
      <c r="KPR10" s="1838"/>
      <c r="KPS10" s="1838"/>
      <c r="KPT10" s="1827"/>
      <c r="KPU10" s="1823"/>
      <c r="KPV10" s="1840"/>
      <c r="KPW10" s="1825"/>
      <c r="KPX10" s="1826"/>
      <c r="KPY10" s="1827"/>
      <c r="KPZ10" s="1828"/>
      <c r="KQA10" s="1829"/>
      <c r="KQB10" s="1830"/>
      <c r="KQC10" s="1826"/>
      <c r="KQD10" s="1831"/>
      <c r="KQE10" s="1667"/>
      <c r="KQF10" s="1832"/>
      <c r="KQG10" s="1665"/>
      <c r="KQH10" s="1841"/>
      <c r="KQI10" s="1448"/>
      <c r="KQJ10" s="1666"/>
      <c r="KQK10" s="1667"/>
      <c r="KQL10" s="1668"/>
      <c r="KQM10" s="1668"/>
      <c r="KQN10" s="1667"/>
      <c r="KQO10" s="1833"/>
      <c r="KQP10" s="1827"/>
      <c r="KQQ10" s="1827"/>
      <c r="KQR10" s="1842"/>
      <c r="KQS10" s="1842"/>
      <c r="KQT10" s="1827"/>
      <c r="KQU10" s="1835"/>
      <c r="KQV10" s="1836"/>
      <c r="KQW10" s="1837"/>
      <c r="KQX10" s="1827"/>
      <c r="KQY10" s="1827"/>
      <c r="KQZ10" s="1827"/>
      <c r="KRA10" s="1838"/>
      <c r="KRB10" s="1838"/>
      <c r="KRC10" s="1827"/>
      <c r="KRD10" s="1838"/>
      <c r="KRE10" s="1838"/>
      <c r="KRF10" s="1838"/>
      <c r="KRG10" s="1838"/>
      <c r="KRH10" s="1838"/>
      <c r="KRI10" s="1827"/>
      <c r="KRJ10" s="1823"/>
      <c r="KRK10" s="1840"/>
      <c r="KRL10" s="1825"/>
      <c r="KRM10" s="1826"/>
      <c r="KRN10" s="1827"/>
      <c r="KRO10" s="1828"/>
      <c r="KRP10" s="1829"/>
      <c r="KRQ10" s="1830"/>
      <c r="KRR10" s="1826"/>
      <c r="KRS10" s="1831"/>
      <c r="KRT10" s="1667"/>
      <c r="KRU10" s="1832"/>
      <c r="KRV10" s="1665"/>
      <c r="KRW10" s="1841"/>
      <c r="KRX10" s="1448"/>
      <c r="KRY10" s="1666"/>
      <c r="KRZ10" s="1667"/>
      <c r="KSA10" s="1668"/>
      <c r="KSB10" s="1668"/>
      <c r="KSC10" s="1667"/>
      <c r="KSD10" s="1833"/>
      <c r="KSE10" s="1827"/>
      <c r="KSF10" s="1827"/>
      <c r="KSG10" s="1842"/>
      <c r="KSH10" s="1842"/>
      <c r="KSI10" s="1827"/>
      <c r="KSJ10" s="1835"/>
      <c r="KSK10" s="1836"/>
      <c r="KSL10" s="1837"/>
      <c r="KSM10" s="1827"/>
      <c r="KSN10" s="1827"/>
      <c r="KSO10" s="1827"/>
      <c r="KSP10" s="1838"/>
      <c r="KSQ10" s="1838"/>
      <c r="KSR10" s="1827"/>
      <c r="KSS10" s="1838"/>
      <c r="KST10" s="1838"/>
      <c r="KSU10" s="1838"/>
      <c r="KSV10" s="1838"/>
      <c r="KSW10" s="1838"/>
      <c r="KSX10" s="1827"/>
      <c r="KSY10" s="1823"/>
      <c r="KSZ10" s="1840"/>
      <c r="KTA10" s="1825"/>
      <c r="KTB10" s="1826"/>
      <c r="KTC10" s="1827"/>
      <c r="KTD10" s="1828"/>
      <c r="KTE10" s="1829"/>
      <c r="KTF10" s="1830"/>
      <c r="KTG10" s="1826"/>
      <c r="KTH10" s="1831"/>
      <c r="KTI10" s="1667"/>
      <c r="KTJ10" s="1832"/>
      <c r="KTK10" s="1665"/>
      <c r="KTL10" s="1841"/>
      <c r="KTM10" s="1448"/>
      <c r="KTN10" s="1666"/>
      <c r="KTO10" s="1667"/>
      <c r="KTP10" s="1668"/>
      <c r="KTQ10" s="1668"/>
      <c r="KTR10" s="1667"/>
      <c r="KTS10" s="1833"/>
      <c r="KTT10" s="1827"/>
      <c r="KTU10" s="1827"/>
      <c r="KTV10" s="1842"/>
      <c r="KTW10" s="1842"/>
      <c r="KTX10" s="1827"/>
      <c r="KTY10" s="1835"/>
      <c r="KTZ10" s="1836"/>
      <c r="KUA10" s="1837"/>
      <c r="KUB10" s="1827"/>
      <c r="KUC10" s="1827"/>
      <c r="KUD10" s="1827"/>
      <c r="KUE10" s="1838"/>
      <c r="KUF10" s="1838"/>
      <c r="KUG10" s="1827"/>
      <c r="KUH10" s="1838"/>
      <c r="KUI10" s="1838"/>
      <c r="KUJ10" s="1838"/>
      <c r="KUK10" s="1838"/>
      <c r="KUL10" s="1838"/>
      <c r="KUM10" s="1827"/>
      <c r="KUN10" s="1823"/>
      <c r="KUO10" s="1840"/>
      <c r="KUP10" s="1825"/>
      <c r="KUQ10" s="1826"/>
      <c r="KUR10" s="1827"/>
      <c r="KUS10" s="1828"/>
      <c r="KUT10" s="1829"/>
      <c r="KUU10" s="1830"/>
      <c r="KUV10" s="1826"/>
      <c r="KUW10" s="1831"/>
      <c r="KUX10" s="1667"/>
      <c r="KUY10" s="1832"/>
      <c r="KUZ10" s="1665"/>
      <c r="KVA10" s="1841"/>
      <c r="KVB10" s="1448"/>
      <c r="KVC10" s="1666"/>
      <c r="KVD10" s="1667"/>
      <c r="KVE10" s="1668"/>
      <c r="KVF10" s="1668"/>
      <c r="KVG10" s="1667"/>
      <c r="KVH10" s="1833"/>
      <c r="KVI10" s="1827"/>
      <c r="KVJ10" s="1827"/>
      <c r="KVK10" s="1842"/>
      <c r="KVL10" s="1842"/>
      <c r="KVM10" s="1827"/>
      <c r="KVN10" s="1835"/>
      <c r="KVO10" s="1836"/>
      <c r="KVP10" s="1837"/>
      <c r="KVQ10" s="1827"/>
      <c r="KVR10" s="1827"/>
      <c r="KVS10" s="1827"/>
      <c r="KVT10" s="1838"/>
      <c r="KVU10" s="1838"/>
      <c r="KVV10" s="1827"/>
      <c r="KVW10" s="1838"/>
      <c r="KVX10" s="1838"/>
      <c r="KVY10" s="1838"/>
      <c r="KVZ10" s="1838"/>
      <c r="KWA10" s="1838"/>
      <c r="KWB10" s="1827"/>
      <c r="KWC10" s="1823"/>
      <c r="KWD10" s="1840"/>
      <c r="KWE10" s="1825"/>
      <c r="KWF10" s="1826"/>
      <c r="KWG10" s="1827"/>
      <c r="KWH10" s="1828"/>
      <c r="KWI10" s="1829"/>
      <c r="KWJ10" s="1830"/>
      <c r="KWK10" s="1826"/>
      <c r="KWL10" s="1831"/>
      <c r="KWM10" s="1667"/>
      <c r="KWN10" s="1832"/>
      <c r="KWO10" s="1665"/>
      <c r="KWP10" s="1841"/>
      <c r="KWQ10" s="1448"/>
      <c r="KWR10" s="1666"/>
      <c r="KWS10" s="1667"/>
      <c r="KWT10" s="1668"/>
      <c r="KWU10" s="1668"/>
      <c r="KWV10" s="1667"/>
      <c r="KWW10" s="1833"/>
      <c r="KWX10" s="1827"/>
      <c r="KWY10" s="1827"/>
      <c r="KWZ10" s="1842"/>
      <c r="KXA10" s="1842"/>
      <c r="KXB10" s="1827"/>
      <c r="KXC10" s="1835"/>
      <c r="KXD10" s="1836"/>
      <c r="KXE10" s="1837"/>
      <c r="KXF10" s="1827"/>
      <c r="KXG10" s="1827"/>
      <c r="KXH10" s="1827"/>
      <c r="KXI10" s="1838"/>
      <c r="KXJ10" s="1838"/>
      <c r="KXK10" s="1827"/>
      <c r="KXL10" s="1838"/>
      <c r="KXM10" s="1838"/>
      <c r="KXN10" s="1838"/>
      <c r="KXO10" s="1838"/>
      <c r="KXP10" s="1838"/>
      <c r="KXQ10" s="1827"/>
      <c r="KXR10" s="1823"/>
      <c r="KXS10" s="1840"/>
      <c r="KXT10" s="1825"/>
      <c r="KXU10" s="1826"/>
      <c r="KXV10" s="1827"/>
      <c r="KXW10" s="1828"/>
      <c r="KXX10" s="1829"/>
      <c r="KXY10" s="1830"/>
      <c r="KXZ10" s="1826"/>
      <c r="KYA10" s="1831"/>
      <c r="KYB10" s="1667"/>
      <c r="KYC10" s="1832"/>
      <c r="KYD10" s="1665"/>
      <c r="KYE10" s="1841"/>
      <c r="KYF10" s="1448"/>
      <c r="KYG10" s="1666"/>
      <c r="KYH10" s="1667"/>
      <c r="KYI10" s="1668"/>
      <c r="KYJ10" s="1668"/>
      <c r="KYK10" s="1667"/>
      <c r="KYL10" s="1833"/>
      <c r="KYM10" s="1827"/>
      <c r="KYN10" s="1827"/>
      <c r="KYO10" s="1842"/>
      <c r="KYP10" s="1842"/>
      <c r="KYQ10" s="1827"/>
      <c r="KYR10" s="1835"/>
      <c r="KYS10" s="1836"/>
      <c r="KYT10" s="1837"/>
      <c r="KYU10" s="1827"/>
      <c r="KYV10" s="1827"/>
      <c r="KYW10" s="1827"/>
      <c r="KYX10" s="1838"/>
      <c r="KYY10" s="1838"/>
      <c r="KYZ10" s="1827"/>
      <c r="KZA10" s="1838"/>
      <c r="KZB10" s="1838"/>
      <c r="KZC10" s="1838"/>
      <c r="KZD10" s="1838"/>
      <c r="KZE10" s="1838"/>
      <c r="KZF10" s="1827"/>
      <c r="KZG10" s="1823"/>
      <c r="KZH10" s="1840"/>
      <c r="KZI10" s="1825"/>
      <c r="KZJ10" s="1826"/>
      <c r="KZK10" s="1827"/>
      <c r="KZL10" s="1828"/>
      <c r="KZM10" s="1829"/>
      <c r="KZN10" s="1830"/>
      <c r="KZO10" s="1826"/>
      <c r="KZP10" s="1831"/>
      <c r="KZQ10" s="1667"/>
      <c r="KZR10" s="1832"/>
      <c r="KZS10" s="1665"/>
      <c r="KZT10" s="1841"/>
      <c r="KZU10" s="1448"/>
      <c r="KZV10" s="1666"/>
      <c r="KZW10" s="1667"/>
      <c r="KZX10" s="1668"/>
      <c r="KZY10" s="1668"/>
      <c r="KZZ10" s="1667"/>
      <c r="LAA10" s="1833"/>
      <c r="LAB10" s="1827"/>
      <c r="LAC10" s="1827"/>
      <c r="LAD10" s="1842"/>
      <c r="LAE10" s="1842"/>
      <c r="LAF10" s="1827"/>
      <c r="LAG10" s="1835"/>
      <c r="LAH10" s="1836"/>
      <c r="LAI10" s="1837"/>
      <c r="LAJ10" s="1827"/>
      <c r="LAK10" s="1827"/>
      <c r="LAL10" s="1827"/>
      <c r="LAM10" s="1838"/>
      <c r="LAN10" s="1838"/>
      <c r="LAO10" s="1827"/>
      <c r="LAP10" s="1838"/>
      <c r="LAQ10" s="1838"/>
      <c r="LAR10" s="1838"/>
      <c r="LAS10" s="1838"/>
      <c r="LAT10" s="1838"/>
      <c r="LAU10" s="1827"/>
      <c r="LAV10" s="1823"/>
      <c r="LAW10" s="1840"/>
      <c r="LAX10" s="1825"/>
      <c r="LAY10" s="1826"/>
      <c r="LAZ10" s="1827"/>
      <c r="LBA10" s="1828"/>
      <c r="LBB10" s="1829"/>
      <c r="LBC10" s="1830"/>
      <c r="LBD10" s="1826"/>
      <c r="LBE10" s="1831"/>
      <c r="LBF10" s="1667"/>
      <c r="LBG10" s="1832"/>
      <c r="LBH10" s="1665"/>
      <c r="LBI10" s="1841"/>
      <c r="LBJ10" s="1448"/>
      <c r="LBK10" s="1666"/>
      <c r="LBL10" s="1667"/>
      <c r="LBM10" s="1668"/>
      <c r="LBN10" s="1668"/>
      <c r="LBO10" s="1667"/>
      <c r="LBP10" s="1833"/>
      <c r="LBQ10" s="1827"/>
      <c r="LBR10" s="1827"/>
      <c r="LBS10" s="1842"/>
      <c r="LBT10" s="1842"/>
      <c r="LBU10" s="1827"/>
      <c r="LBV10" s="1835"/>
      <c r="LBW10" s="1836"/>
      <c r="LBX10" s="1837"/>
      <c r="LBY10" s="1827"/>
      <c r="LBZ10" s="1827"/>
      <c r="LCA10" s="1827"/>
      <c r="LCB10" s="1838"/>
      <c r="LCC10" s="1838"/>
      <c r="LCD10" s="1827"/>
      <c r="LCE10" s="1838"/>
      <c r="LCF10" s="1838"/>
      <c r="LCG10" s="1838"/>
      <c r="LCH10" s="1838"/>
      <c r="LCI10" s="1838"/>
      <c r="LCJ10" s="1827"/>
      <c r="LCK10" s="1823"/>
      <c r="LCL10" s="1840"/>
      <c r="LCM10" s="1825"/>
      <c r="LCN10" s="1826"/>
      <c r="LCO10" s="1827"/>
      <c r="LCP10" s="1828"/>
      <c r="LCQ10" s="1829"/>
      <c r="LCR10" s="1830"/>
      <c r="LCS10" s="1826"/>
      <c r="LCT10" s="1831"/>
      <c r="LCU10" s="1667"/>
      <c r="LCV10" s="1832"/>
      <c r="LCW10" s="1665"/>
      <c r="LCX10" s="1841"/>
      <c r="LCY10" s="1448"/>
      <c r="LCZ10" s="1666"/>
      <c r="LDA10" s="1667"/>
      <c r="LDB10" s="1668"/>
      <c r="LDC10" s="1668"/>
      <c r="LDD10" s="1667"/>
      <c r="LDE10" s="1833"/>
      <c r="LDF10" s="1827"/>
      <c r="LDG10" s="1827"/>
      <c r="LDH10" s="1842"/>
      <c r="LDI10" s="1842"/>
      <c r="LDJ10" s="1827"/>
      <c r="LDK10" s="1835"/>
      <c r="LDL10" s="1836"/>
      <c r="LDM10" s="1837"/>
      <c r="LDN10" s="1827"/>
      <c r="LDO10" s="1827"/>
      <c r="LDP10" s="1827"/>
      <c r="LDQ10" s="1838"/>
      <c r="LDR10" s="1838"/>
      <c r="LDS10" s="1827"/>
      <c r="LDT10" s="1838"/>
      <c r="LDU10" s="1838"/>
      <c r="LDV10" s="1838"/>
      <c r="LDW10" s="1838"/>
      <c r="LDX10" s="1838"/>
      <c r="LDY10" s="1827"/>
      <c r="LDZ10" s="1823"/>
      <c r="LEA10" s="1840"/>
      <c r="LEB10" s="1825"/>
      <c r="LEC10" s="1826"/>
      <c r="LED10" s="1827"/>
      <c r="LEE10" s="1828"/>
      <c r="LEF10" s="1829"/>
      <c r="LEG10" s="1830"/>
      <c r="LEH10" s="1826"/>
      <c r="LEI10" s="1831"/>
      <c r="LEJ10" s="1667"/>
      <c r="LEK10" s="1832"/>
      <c r="LEL10" s="1665"/>
      <c r="LEM10" s="1841"/>
      <c r="LEN10" s="1448"/>
      <c r="LEO10" s="1666"/>
      <c r="LEP10" s="1667"/>
      <c r="LEQ10" s="1668"/>
      <c r="LER10" s="1668"/>
      <c r="LES10" s="1667"/>
      <c r="LET10" s="1833"/>
      <c r="LEU10" s="1827"/>
      <c r="LEV10" s="1827"/>
      <c r="LEW10" s="1842"/>
      <c r="LEX10" s="1842"/>
      <c r="LEY10" s="1827"/>
      <c r="LEZ10" s="1835"/>
      <c r="LFA10" s="1836"/>
      <c r="LFB10" s="1837"/>
      <c r="LFC10" s="1827"/>
      <c r="LFD10" s="1827"/>
      <c r="LFE10" s="1827"/>
      <c r="LFF10" s="1838"/>
      <c r="LFG10" s="1838"/>
      <c r="LFH10" s="1827"/>
      <c r="LFI10" s="1838"/>
      <c r="LFJ10" s="1838"/>
      <c r="LFK10" s="1838"/>
      <c r="LFL10" s="1838"/>
      <c r="LFM10" s="1838"/>
      <c r="LFN10" s="1827"/>
      <c r="LFO10" s="1823"/>
      <c r="LFP10" s="1840"/>
      <c r="LFQ10" s="1825"/>
      <c r="LFR10" s="1826"/>
      <c r="LFS10" s="1827"/>
      <c r="LFT10" s="1828"/>
      <c r="LFU10" s="1829"/>
      <c r="LFV10" s="1830"/>
      <c r="LFW10" s="1826"/>
      <c r="LFX10" s="1831"/>
      <c r="LFY10" s="1667"/>
      <c r="LFZ10" s="1832"/>
      <c r="LGA10" s="1665"/>
      <c r="LGB10" s="1841"/>
      <c r="LGC10" s="1448"/>
      <c r="LGD10" s="1666"/>
      <c r="LGE10" s="1667"/>
      <c r="LGF10" s="1668"/>
      <c r="LGG10" s="1668"/>
      <c r="LGH10" s="1667"/>
      <c r="LGI10" s="1833"/>
      <c r="LGJ10" s="1827"/>
      <c r="LGK10" s="1827"/>
      <c r="LGL10" s="1842"/>
      <c r="LGM10" s="1842"/>
      <c r="LGN10" s="1827"/>
      <c r="LGO10" s="1835"/>
      <c r="LGP10" s="1836"/>
      <c r="LGQ10" s="1837"/>
      <c r="LGR10" s="1827"/>
      <c r="LGS10" s="1827"/>
      <c r="LGT10" s="1827"/>
      <c r="LGU10" s="1838"/>
      <c r="LGV10" s="1838"/>
      <c r="LGW10" s="1827"/>
      <c r="LGX10" s="1838"/>
      <c r="LGY10" s="1838"/>
      <c r="LGZ10" s="1838"/>
      <c r="LHA10" s="1838"/>
      <c r="LHB10" s="1838"/>
      <c r="LHC10" s="1827"/>
      <c r="LHD10" s="1823"/>
      <c r="LHE10" s="1840"/>
      <c r="LHF10" s="1825"/>
      <c r="LHG10" s="1826"/>
      <c r="LHH10" s="1827"/>
      <c r="LHI10" s="1828"/>
      <c r="LHJ10" s="1829"/>
      <c r="LHK10" s="1830"/>
      <c r="LHL10" s="1826"/>
      <c r="LHM10" s="1831"/>
      <c r="LHN10" s="1667"/>
      <c r="LHO10" s="1832"/>
      <c r="LHP10" s="1665"/>
      <c r="LHQ10" s="1841"/>
      <c r="LHR10" s="1448"/>
      <c r="LHS10" s="1666"/>
      <c r="LHT10" s="1667"/>
      <c r="LHU10" s="1668"/>
      <c r="LHV10" s="1668"/>
      <c r="LHW10" s="1667"/>
      <c r="LHX10" s="1833"/>
      <c r="LHY10" s="1827"/>
      <c r="LHZ10" s="1827"/>
      <c r="LIA10" s="1842"/>
      <c r="LIB10" s="1842"/>
      <c r="LIC10" s="1827"/>
      <c r="LID10" s="1835"/>
      <c r="LIE10" s="1836"/>
      <c r="LIF10" s="1837"/>
      <c r="LIG10" s="1827"/>
      <c r="LIH10" s="1827"/>
      <c r="LII10" s="1827"/>
      <c r="LIJ10" s="1838"/>
      <c r="LIK10" s="1838"/>
      <c r="LIL10" s="1827"/>
      <c r="LIM10" s="1838"/>
      <c r="LIN10" s="1838"/>
      <c r="LIO10" s="1838"/>
      <c r="LIP10" s="1838"/>
      <c r="LIQ10" s="1838"/>
      <c r="LIR10" s="1827"/>
      <c r="LIS10" s="1823"/>
      <c r="LIT10" s="1840"/>
      <c r="LIU10" s="1825"/>
      <c r="LIV10" s="1826"/>
      <c r="LIW10" s="1827"/>
      <c r="LIX10" s="1828"/>
      <c r="LIY10" s="1829"/>
      <c r="LIZ10" s="1830"/>
      <c r="LJA10" s="1826"/>
      <c r="LJB10" s="1831"/>
      <c r="LJC10" s="1667"/>
      <c r="LJD10" s="1832"/>
      <c r="LJE10" s="1665"/>
      <c r="LJF10" s="1841"/>
      <c r="LJG10" s="1448"/>
      <c r="LJH10" s="1666"/>
      <c r="LJI10" s="1667"/>
      <c r="LJJ10" s="1668"/>
      <c r="LJK10" s="1668"/>
      <c r="LJL10" s="1667"/>
      <c r="LJM10" s="1833"/>
      <c r="LJN10" s="1827"/>
      <c r="LJO10" s="1827"/>
      <c r="LJP10" s="1842"/>
      <c r="LJQ10" s="1842"/>
      <c r="LJR10" s="1827"/>
      <c r="LJS10" s="1835"/>
      <c r="LJT10" s="1836"/>
      <c r="LJU10" s="1837"/>
      <c r="LJV10" s="1827"/>
      <c r="LJW10" s="1827"/>
      <c r="LJX10" s="1827"/>
      <c r="LJY10" s="1838"/>
      <c r="LJZ10" s="1838"/>
      <c r="LKA10" s="1827"/>
      <c r="LKB10" s="1838"/>
      <c r="LKC10" s="1838"/>
      <c r="LKD10" s="1838"/>
      <c r="LKE10" s="1838"/>
      <c r="LKF10" s="1838"/>
      <c r="LKG10" s="1827"/>
      <c r="LKH10" s="1823"/>
      <c r="LKI10" s="1840"/>
      <c r="LKJ10" s="1825"/>
      <c r="LKK10" s="1826"/>
      <c r="LKL10" s="1827"/>
      <c r="LKM10" s="1828"/>
      <c r="LKN10" s="1829"/>
      <c r="LKO10" s="1830"/>
      <c r="LKP10" s="1826"/>
      <c r="LKQ10" s="1831"/>
      <c r="LKR10" s="1667"/>
      <c r="LKS10" s="1832"/>
      <c r="LKT10" s="1665"/>
      <c r="LKU10" s="1841"/>
      <c r="LKV10" s="1448"/>
      <c r="LKW10" s="1666"/>
      <c r="LKX10" s="1667"/>
      <c r="LKY10" s="1668"/>
      <c r="LKZ10" s="1668"/>
      <c r="LLA10" s="1667"/>
      <c r="LLB10" s="1833"/>
      <c r="LLC10" s="1827"/>
      <c r="LLD10" s="1827"/>
      <c r="LLE10" s="1842"/>
      <c r="LLF10" s="1842"/>
      <c r="LLG10" s="1827"/>
      <c r="LLH10" s="1835"/>
      <c r="LLI10" s="1836"/>
      <c r="LLJ10" s="1837"/>
      <c r="LLK10" s="1827"/>
      <c r="LLL10" s="1827"/>
      <c r="LLM10" s="1827"/>
      <c r="LLN10" s="1838"/>
      <c r="LLO10" s="1838"/>
      <c r="LLP10" s="1827"/>
      <c r="LLQ10" s="1838"/>
      <c r="LLR10" s="1838"/>
      <c r="LLS10" s="1838"/>
      <c r="LLT10" s="1838"/>
      <c r="LLU10" s="1838"/>
      <c r="LLV10" s="1827"/>
      <c r="LLW10" s="1823"/>
      <c r="LLX10" s="1840"/>
      <c r="LLY10" s="1825"/>
      <c r="LLZ10" s="1826"/>
      <c r="LMA10" s="1827"/>
      <c r="LMB10" s="1828"/>
      <c r="LMC10" s="1829"/>
      <c r="LMD10" s="1830"/>
      <c r="LME10" s="1826"/>
      <c r="LMF10" s="1831"/>
      <c r="LMG10" s="1667"/>
      <c r="LMH10" s="1832"/>
      <c r="LMI10" s="1665"/>
      <c r="LMJ10" s="1841"/>
      <c r="LMK10" s="1448"/>
      <c r="LML10" s="1666"/>
      <c r="LMM10" s="1667"/>
      <c r="LMN10" s="1668"/>
      <c r="LMO10" s="1668"/>
      <c r="LMP10" s="1667"/>
      <c r="LMQ10" s="1833"/>
      <c r="LMR10" s="1827"/>
      <c r="LMS10" s="1827"/>
      <c r="LMT10" s="1842"/>
      <c r="LMU10" s="1842"/>
      <c r="LMV10" s="1827"/>
      <c r="LMW10" s="1835"/>
      <c r="LMX10" s="1836"/>
      <c r="LMY10" s="1837"/>
      <c r="LMZ10" s="1827"/>
      <c r="LNA10" s="1827"/>
      <c r="LNB10" s="1827"/>
      <c r="LNC10" s="1838"/>
      <c r="LND10" s="1838"/>
      <c r="LNE10" s="1827"/>
      <c r="LNF10" s="1838"/>
      <c r="LNG10" s="1838"/>
      <c r="LNH10" s="1838"/>
      <c r="LNI10" s="1838"/>
      <c r="LNJ10" s="1838"/>
      <c r="LNK10" s="1827"/>
      <c r="LNL10" s="1823"/>
      <c r="LNM10" s="1840"/>
      <c r="LNN10" s="1825"/>
      <c r="LNO10" s="1826"/>
      <c r="LNP10" s="1827"/>
      <c r="LNQ10" s="1828"/>
      <c r="LNR10" s="1829"/>
      <c r="LNS10" s="1830"/>
      <c r="LNT10" s="1826"/>
      <c r="LNU10" s="1831"/>
      <c r="LNV10" s="1667"/>
      <c r="LNW10" s="1832"/>
      <c r="LNX10" s="1665"/>
      <c r="LNY10" s="1841"/>
      <c r="LNZ10" s="1448"/>
      <c r="LOA10" s="1666"/>
      <c r="LOB10" s="1667"/>
      <c r="LOC10" s="1668"/>
      <c r="LOD10" s="1668"/>
      <c r="LOE10" s="1667"/>
      <c r="LOF10" s="1833"/>
      <c r="LOG10" s="1827"/>
      <c r="LOH10" s="1827"/>
      <c r="LOI10" s="1842"/>
      <c r="LOJ10" s="1842"/>
      <c r="LOK10" s="1827"/>
      <c r="LOL10" s="1835"/>
      <c r="LOM10" s="1836"/>
      <c r="LON10" s="1837"/>
      <c r="LOO10" s="1827"/>
      <c r="LOP10" s="1827"/>
      <c r="LOQ10" s="1827"/>
      <c r="LOR10" s="1838"/>
      <c r="LOS10" s="1838"/>
      <c r="LOT10" s="1827"/>
      <c r="LOU10" s="1838"/>
      <c r="LOV10" s="1838"/>
      <c r="LOW10" s="1838"/>
      <c r="LOX10" s="1838"/>
      <c r="LOY10" s="1838"/>
      <c r="LOZ10" s="1827"/>
      <c r="LPA10" s="1823"/>
      <c r="LPB10" s="1840"/>
      <c r="LPC10" s="1825"/>
      <c r="LPD10" s="1826"/>
      <c r="LPE10" s="1827"/>
      <c r="LPF10" s="1828"/>
      <c r="LPG10" s="1829"/>
      <c r="LPH10" s="1830"/>
      <c r="LPI10" s="1826"/>
      <c r="LPJ10" s="1831"/>
      <c r="LPK10" s="1667"/>
      <c r="LPL10" s="1832"/>
      <c r="LPM10" s="1665"/>
      <c r="LPN10" s="1841"/>
      <c r="LPO10" s="1448"/>
      <c r="LPP10" s="1666"/>
      <c r="LPQ10" s="1667"/>
      <c r="LPR10" s="1668"/>
      <c r="LPS10" s="1668"/>
      <c r="LPT10" s="1667"/>
      <c r="LPU10" s="1833"/>
      <c r="LPV10" s="1827"/>
      <c r="LPW10" s="1827"/>
      <c r="LPX10" s="1842"/>
      <c r="LPY10" s="1842"/>
      <c r="LPZ10" s="1827"/>
      <c r="LQA10" s="1835"/>
      <c r="LQB10" s="1836"/>
      <c r="LQC10" s="1837"/>
      <c r="LQD10" s="1827"/>
      <c r="LQE10" s="1827"/>
      <c r="LQF10" s="1827"/>
      <c r="LQG10" s="1838"/>
      <c r="LQH10" s="1838"/>
      <c r="LQI10" s="1827"/>
      <c r="LQJ10" s="1838"/>
      <c r="LQK10" s="1838"/>
      <c r="LQL10" s="1838"/>
      <c r="LQM10" s="1838"/>
      <c r="LQN10" s="1838"/>
      <c r="LQO10" s="1827"/>
      <c r="LQP10" s="1823"/>
      <c r="LQQ10" s="1840"/>
      <c r="LQR10" s="1825"/>
      <c r="LQS10" s="1826"/>
      <c r="LQT10" s="1827"/>
      <c r="LQU10" s="1828"/>
      <c r="LQV10" s="1829"/>
      <c r="LQW10" s="1830"/>
      <c r="LQX10" s="1826"/>
      <c r="LQY10" s="1831"/>
      <c r="LQZ10" s="1667"/>
      <c r="LRA10" s="1832"/>
      <c r="LRB10" s="1665"/>
      <c r="LRC10" s="1841"/>
      <c r="LRD10" s="1448"/>
      <c r="LRE10" s="1666"/>
      <c r="LRF10" s="1667"/>
      <c r="LRG10" s="1668"/>
      <c r="LRH10" s="1668"/>
      <c r="LRI10" s="1667"/>
      <c r="LRJ10" s="1833"/>
      <c r="LRK10" s="1827"/>
      <c r="LRL10" s="1827"/>
      <c r="LRM10" s="1842"/>
      <c r="LRN10" s="1842"/>
      <c r="LRO10" s="1827"/>
      <c r="LRP10" s="1835"/>
      <c r="LRQ10" s="1836"/>
      <c r="LRR10" s="1837"/>
      <c r="LRS10" s="1827"/>
      <c r="LRT10" s="1827"/>
      <c r="LRU10" s="1827"/>
      <c r="LRV10" s="1838"/>
      <c r="LRW10" s="1838"/>
      <c r="LRX10" s="1827"/>
      <c r="LRY10" s="1838"/>
      <c r="LRZ10" s="1838"/>
      <c r="LSA10" s="1838"/>
      <c r="LSB10" s="1838"/>
      <c r="LSC10" s="1838"/>
      <c r="LSD10" s="1827"/>
      <c r="LSE10" s="1823"/>
      <c r="LSF10" s="1840"/>
      <c r="LSG10" s="1825"/>
      <c r="LSH10" s="1826"/>
      <c r="LSI10" s="1827"/>
      <c r="LSJ10" s="1828"/>
      <c r="LSK10" s="1829"/>
      <c r="LSL10" s="1830"/>
      <c r="LSM10" s="1826"/>
      <c r="LSN10" s="1831"/>
      <c r="LSO10" s="1667"/>
      <c r="LSP10" s="1832"/>
      <c r="LSQ10" s="1665"/>
      <c r="LSR10" s="1841"/>
      <c r="LSS10" s="1448"/>
      <c r="LST10" s="1666"/>
      <c r="LSU10" s="1667"/>
      <c r="LSV10" s="1668"/>
      <c r="LSW10" s="1668"/>
      <c r="LSX10" s="1667"/>
      <c r="LSY10" s="1833"/>
      <c r="LSZ10" s="1827"/>
      <c r="LTA10" s="1827"/>
      <c r="LTB10" s="1842"/>
      <c r="LTC10" s="1842"/>
      <c r="LTD10" s="1827"/>
      <c r="LTE10" s="1835"/>
      <c r="LTF10" s="1836"/>
      <c r="LTG10" s="1837"/>
      <c r="LTH10" s="1827"/>
      <c r="LTI10" s="1827"/>
      <c r="LTJ10" s="1827"/>
      <c r="LTK10" s="1838"/>
      <c r="LTL10" s="1838"/>
      <c r="LTM10" s="1827"/>
      <c r="LTN10" s="1838"/>
      <c r="LTO10" s="1838"/>
      <c r="LTP10" s="1838"/>
      <c r="LTQ10" s="1838"/>
      <c r="LTR10" s="1838"/>
      <c r="LTS10" s="1827"/>
      <c r="LTT10" s="1823"/>
      <c r="LTU10" s="1840"/>
      <c r="LTV10" s="1825"/>
      <c r="LTW10" s="1826"/>
      <c r="LTX10" s="1827"/>
      <c r="LTY10" s="1828"/>
      <c r="LTZ10" s="1829"/>
      <c r="LUA10" s="1830"/>
      <c r="LUB10" s="1826"/>
      <c r="LUC10" s="1831"/>
      <c r="LUD10" s="1667"/>
      <c r="LUE10" s="1832"/>
      <c r="LUF10" s="1665"/>
      <c r="LUG10" s="1841"/>
      <c r="LUH10" s="1448"/>
      <c r="LUI10" s="1666"/>
      <c r="LUJ10" s="1667"/>
      <c r="LUK10" s="1668"/>
      <c r="LUL10" s="1668"/>
      <c r="LUM10" s="1667"/>
      <c r="LUN10" s="1833"/>
      <c r="LUO10" s="1827"/>
      <c r="LUP10" s="1827"/>
      <c r="LUQ10" s="1842"/>
      <c r="LUR10" s="1842"/>
      <c r="LUS10" s="1827"/>
      <c r="LUT10" s="1835"/>
      <c r="LUU10" s="1836"/>
      <c r="LUV10" s="1837"/>
      <c r="LUW10" s="1827"/>
      <c r="LUX10" s="1827"/>
      <c r="LUY10" s="1827"/>
      <c r="LUZ10" s="1838"/>
      <c r="LVA10" s="1838"/>
      <c r="LVB10" s="1827"/>
      <c r="LVC10" s="1838"/>
      <c r="LVD10" s="1838"/>
      <c r="LVE10" s="1838"/>
      <c r="LVF10" s="1838"/>
      <c r="LVG10" s="1838"/>
      <c r="LVH10" s="1827"/>
      <c r="LVI10" s="1823"/>
      <c r="LVJ10" s="1840"/>
      <c r="LVK10" s="1825"/>
      <c r="LVL10" s="1826"/>
      <c r="LVM10" s="1827"/>
      <c r="LVN10" s="1828"/>
      <c r="LVO10" s="1829"/>
      <c r="LVP10" s="1830"/>
      <c r="LVQ10" s="1826"/>
      <c r="LVR10" s="1831"/>
      <c r="LVS10" s="1667"/>
      <c r="LVT10" s="1832"/>
      <c r="LVU10" s="1665"/>
      <c r="LVV10" s="1841"/>
      <c r="LVW10" s="1448"/>
      <c r="LVX10" s="1666"/>
      <c r="LVY10" s="1667"/>
      <c r="LVZ10" s="1668"/>
      <c r="LWA10" s="1668"/>
      <c r="LWB10" s="1667"/>
      <c r="LWC10" s="1833"/>
      <c r="LWD10" s="1827"/>
      <c r="LWE10" s="1827"/>
      <c r="LWF10" s="1842"/>
      <c r="LWG10" s="1842"/>
      <c r="LWH10" s="1827"/>
      <c r="LWI10" s="1835"/>
      <c r="LWJ10" s="1836"/>
      <c r="LWK10" s="1837"/>
      <c r="LWL10" s="1827"/>
      <c r="LWM10" s="1827"/>
      <c r="LWN10" s="1827"/>
      <c r="LWO10" s="1838"/>
      <c r="LWP10" s="1838"/>
      <c r="LWQ10" s="1827"/>
      <c r="LWR10" s="1838"/>
      <c r="LWS10" s="1838"/>
      <c r="LWT10" s="1838"/>
      <c r="LWU10" s="1838"/>
      <c r="LWV10" s="1838"/>
      <c r="LWW10" s="1827"/>
      <c r="LWX10" s="1823"/>
      <c r="LWY10" s="1840"/>
      <c r="LWZ10" s="1825"/>
      <c r="LXA10" s="1826"/>
      <c r="LXB10" s="1827"/>
      <c r="LXC10" s="1828"/>
      <c r="LXD10" s="1829"/>
      <c r="LXE10" s="1830"/>
      <c r="LXF10" s="1826"/>
      <c r="LXG10" s="1831"/>
      <c r="LXH10" s="1667"/>
      <c r="LXI10" s="1832"/>
      <c r="LXJ10" s="1665"/>
      <c r="LXK10" s="1841"/>
      <c r="LXL10" s="1448"/>
      <c r="LXM10" s="1666"/>
      <c r="LXN10" s="1667"/>
      <c r="LXO10" s="1668"/>
      <c r="LXP10" s="1668"/>
      <c r="LXQ10" s="1667"/>
      <c r="LXR10" s="1833"/>
      <c r="LXS10" s="1827"/>
      <c r="LXT10" s="1827"/>
      <c r="LXU10" s="1842"/>
      <c r="LXV10" s="1842"/>
      <c r="LXW10" s="1827"/>
      <c r="LXX10" s="1835"/>
      <c r="LXY10" s="1836"/>
      <c r="LXZ10" s="1837"/>
      <c r="LYA10" s="1827"/>
      <c r="LYB10" s="1827"/>
      <c r="LYC10" s="1827"/>
      <c r="LYD10" s="1838"/>
      <c r="LYE10" s="1838"/>
      <c r="LYF10" s="1827"/>
      <c r="LYG10" s="1838"/>
      <c r="LYH10" s="1838"/>
      <c r="LYI10" s="1838"/>
      <c r="LYJ10" s="1838"/>
      <c r="LYK10" s="1838"/>
      <c r="LYL10" s="1827"/>
      <c r="LYM10" s="1823"/>
      <c r="LYN10" s="1840"/>
      <c r="LYO10" s="1825"/>
      <c r="LYP10" s="1826"/>
      <c r="LYQ10" s="1827"/>
      <c r="LYR10" s="1828"/>
      <c r="LYS10" s="1829"/>
      <c r="LYT10" s="1830"/>
      <c r="LYU10" s="1826"/>
      <c r="LYV10" s="1831"/>
      <c r="LYW10" s="1667"/>
      <c r="LYX10" s="1832"/>
      <c r="LYY10" s="1665"/>
      <c r="LYZ10" s="1841"/>
      <c r="LZA10" s="1448"/>
      <c r="LZB10" s="1666"/>
      <c r="LZC10" s="1667"/>
      <c r="LZD10" s="1668"/>
      <c r="LZE10" s="1668"/>
      <c r="LZF10" s="1667"/>
      <c r="LZG10" s="1833"/>
      <c r="LZH10" s="1827"/>
      <c r="LZI10" s="1827"/>
      <c r="LZJ10" s="1842"/>
      <c r="LZK10" s="1842"/>
      <c r="LZL10" s="1827"/>
      <c r="LZM10" s="1835"/>
      <c r="LZN10" s="1836"/>
      <c r="LZO10" s="1837"/>
      <c r="LZP10" s="1827"/>
      <c r="LZQ10" s="1827"/>
      <c r="LZR10" s="1827"/>
      <c r="LZS10" s="1838"/>
      <c r="LZT10" s="1838"/>
      <c r="LZU10" s="1827"/>
      <c r="LZV10" s="1838"/>
      <c r="LZW10" s="1838"/>
      <c r="LZX10" s="1838"/>
      <c r="LZY10" s="1838"/>
      <c r="LZZ10" s="1838"/>
      <c r="MAA10" s="1827"/>
      <c r="MAB10" s="1823"/>
      <c r="MAC10" s="1840"/>
      <c r="MAD10" s="1825"/>
      <c r="MAE10" s="1826"/>
      <c r="MAF10" s="1827"/>
      <c r="MAG10" s="1828"/>
      <c r="MAH10" s="1829"/>
      <c r="MAI10" s="1830"/>
      <c r="MAJ10" s="1826"/>
      <c r="MAK10" s="1831"/>
      <c r="MAL10" s="1667"/>
      <c r="MAM10" s="1832"/>
      <c r="MAN10" s="1665"/>
      <c r="MAO10" s="1841"/>
      <c r="MAP10" s="1448"/>
      <c r="MAQ10" s="1666"/>
      <c r="MAR10" s="1667"/>
      <c r="MAS10" s="1668"/>
      <c r="MAT10" s="1668"/>
      <c r="MAU10" s="1667"/>
      <c r="MAV10" s="1833"/>
      <c r="MAW10" s="1827"/>
      <c r="MAX10" s="1827"/>
      <c r="MAY10" s="1842"/>
      <c r="MAZ10" s="1842"/>
      <c r="MBA10" s="1827"/>
      <c r="MBB10" s="1835"/>
      <c r="MBC10" s="1836"/>
      <c r="MBD10" s="1837"/>
      <c r="MBE10" s="1827"/>
      <c r="MBF10" s="1827"/>
      <c r="MBG10" s="1827"/>
      <c r="MBH10" s="1838"/>
      <c r="MBI10" s="1838"/>
      <c r="MBJ10" s="1827"/>
      <c r="MBK10" s="1838"/>
      <c r="MBL10" s="1838"/>
      <c r="MBM10" s="1838"/>
      <c r="MBN10" s="1838"/>
      <c r="MBO10" s="1838"/>
      <c r="MBP10" s="1827"/>
      <c r="MBQ10" s="1823"/>
      <c r="MBR10" s="1840"/>
      <c r="MBS10" s="1825"/>
      <c r="MBT10" s="1826"/>
      <c r="MBU10" s="1827"/>
      <c r="MBV10" s="1828"/>
      <c r="MBW10" s="1829"/>
      <c r="MBX10" s="1830"/>
      <c r="MBY10" s="1826"/>
      <c r="MBZ10" s="1831"/>
      <c r="MCA10" s="1667"/>
      <c r="MCB10" s="1832"/>
      <c r="MCC10" s="1665"/>
      <c r="MCD10" s="1841"/>
      <c r="MCE10" s="1448"/>
      <c r="MCF10" s="1666"/>
      <c r="MCG10" s="1667"/>
      <c r="MCH10" s="1668"/>
      <c r="MCI10" s="1668"/>
      <c r="MCJ10" s="1667"/>
      <c r="MCK10" s="1833"/>
      <c r="MCL10" s="1827"/>
      <c r="MCM10" s="1827"/>
      <c r="MCN10" s="1842"/>
      <c r="MCO10" s="1842"/>
      <c r="MCP10" s="1827"/>
      <c r="MCQ10" s="1835"/>
      <c r="MCR10" s="1836"/>
      <c r="MCS10" s="1837"/>
      <c r="MCT10" s="1827"/>
      <c r="MCU10" s="1827"/>
      <c r="MCV10" s="1827"/>
      <c r="MCW10" s="1838"/>
      <c r="MCX10" s="1838"/>
      <c r="MCY10" s="1827"/>
      <c r="MCZ10" s="1838"/>
      <c r="MDA10" s="1838"/>
      <c r="MDB10" s="1838"/>
      <c r="MDC10" s="1838"/>
      <c r="MDD10" s="1838"/>
      <c r="MDE10" s="1827"/>
      <c r="MDF10" s="1823"/>
      <c r="MDG10" s="1840"/>
      <c r="MDH10" s="1825"/>
      <c r="MDI10" s="1826"/>
      <c r="MDJ10" s="1827"/>
      <c r="MDK10" s="1828"/>
      <c r="MDL10" s="1829"/>
      <c r="MDM10" s="1830"/>
      <c r="MDN10" s="1826"/>
      <c r="MDO10" s="1831"/>
      <c r="MDP10" s="1667"/>
      <c r="MDQ10" s="1832"/>
      <c r="MDR10" s="1665"/>
      <c r="MDS10" s="1841"/>
      <c r="MDT10" s="1448"/>
      <c r="MDU10" s="1666"/>
      <c r="MDV10" s="1667"/>
      <c r="MDW10" s="1668"/>
      <c r="MDX10" s="1668"/>
      <c r="MDY10" s="1667"/>
      <c r="MDZ10" s="1833"/>
      <c r="MEA10" s="1827"/>
      <c r="MEB10" s="1827"/>
      <c r="MEC10" s="1842"/>
      <c r="MED10" s="1842"/>
      <c r="MEE10" s="1827"/>
      <c r="MEF10" s="1835"/>
      <c r="MEG10" s="1836"/>
      <c r="MEH10" s="1837"/>
      <c r="MEI10" s="1827"/>
      <c r="MEJ10" s="1827"/>
      <c r="MEK10" s="1827"/>
      <c r="MEL10" s="1838"/>
      <c r="MEM10" s="1838"/>
      <c r="MEN10" s="1827"/>
      <c r="MEO10" s="1838"/>
      <c r="MEP10" s="1838"/>
      <c r="MEQ10" s="1838"/>
      <c r="MER10" s="1838"/>
      <c r="MES10" s="1838"/>
      <c r="MET10" s="1827"/>
      <c r="MEU10" s="1823"/>
      <c r="MEV10" s="1840"/>
      <c r="MEW10" s="1825"/>
      <c r="MEX10" s="1826"/>
      <c r="MEY10" s="1827"/>
      <c r="MEZ10" s="1828"/>
      <c r="MFA10" s="1829"/>
      <c r="MFB10" s="1830"/>
      <c r="MFC10" s="1826"/>
      <c r="MFD10" s="1831"/>
      <c r="MFE10" s="1667"/>
      <c r="MFF10" s="1832"/>
      <c r="MFG10" s="1665"/>
      <c r="MFH10" s="1841"/>
      <c r="MFI10" s="1448"/>
      <c r="MFJ10" s="1666"/>
      <c r="MFK10" s="1667"/>
      <c r="MFL10" s="1668"/>
      <c r="MFM10" s="1668"/>
      <c r="MFN10" s="1667"/>
      <c r="MFO10" s="1833"/>
      <c r="MFP10" s="1827"/>
      <c r="MFQ10" s="1827"/>
      <c r="MFR10" s="1842"/>
      <c r="MFS10" s="1842"/>
      <c r="MFT10" s="1827"/>
      <c r="MFU10" s="1835"/>
      <c r="MFV10" s="1836"/>
      <c r="MFW10" s="1837"/>
      <c r="MFX10" s="1827"/>
      <c r="MFY10" s="1827"/>
      <c r="MFZ10" s="1827"/>
      <c r="MGA10" s="1838"/>
      <c r="MGB10" s="1838"/>
      <c r="MGC10" s="1827"/>
      <c r="MGD10" s="1838"/>
      <c r="MGE10" s="1838"/>
      <c r="MGF10" s="1838"/>
      <c r="MGG10" s="1838"/>
      <c r="MGH10" s="1838"/>
      <c r="MGI10" s="1827"/>
      <c r="MGJ10" s="1823"/>
      <c r="MGK10" s="1840"/>
      <c r="MGL10" s="1825"/>
      <c r="MGM10" s="1826"/>
      <c r="MGN10" s="1827"/>
      <c r="MGO10" s="1828"/>
      <c r="MGP10" s="1829"/>
      <c r="MGQ10" s="1830"/>
      <c r="MGR10" s="1826"/>
      <c r="MGS10" s="1831"/>
      <c r="MGT10" s="1667"/>
      <c r="MGU10" s="1832"/>
      <c r="MGV10" s="1665"/>
      <c r="MGW10" s="1841"/>
      <c r="MGX10" s="1448"/>
      <c r="MGY10" s="1666"/>
      <c r="MGZ10" s="1667"/>
      <c r="MHA10" s="1668"/>
      <c r="MHB10" s="1668"/>
      <c r="MHC10" s="1667"/>
      <c r="MHD10" s="1833"/>
      <c r="MHE10" s="1827"/>
      <c r="MHF10" s="1827"/>
      <c r="MHG10" s="1842"/>
      <c r="MHH10" s="1842"/>
      <c r="MHI10" s="1827"/>
      <c r="MHJ10" s="1835"/>
      <c r="MHK10" s="1836"/>
      <c r="MHL10" s="1837"/>
      <c r="MHM10" s="1827"/>
      <c r="MHN10" s="1827"/>
      <c r="MHO10" s="1827"/>
      <c r="MHP10" s="1838"/>
      <c r="MHQ10" s="1838"/>
      <c r="MHR10" s="1827"/>
      <c r="MHS10" s="1838"/>
      <c r="MHT10" s="1838"/>
      <c r="MHU10" s="1838"/>
      <c r="MHV10" s="1838"/>
      <c r="MHW10" s="1838"/>
      <c r="MHX10" s="1827"/>
      <c r="MHY10" s="1823"/>
      <c r="MHZ10" s="1840"/>
      <c r="MIA10" s="1825"/>
      <c r="MIB10" s="1826"/>
      <c r="MIC10" s="1827"/>
      <c r="MID10" s="1828"/>
      <c r="MIE10" s="1829"/>
      <c r="MIF10" s="1830"/>
      <c r="MIG10" s="1826"/>
      <c r="MIH10" s="1831"/>
      <c r="MII10" s="1667"/>
      <c r="MIJ10" s="1832"/>
      <c r="MIK10" s="1665"/>
      <c r="MIL10" s="1841"/>
      <c r="MIM10" s="1448"/>
      <c r="MIN10" s="1666"/>
      <c r="MIO10" s="1667"/>
      <c r="MIP10" s="1668"/>
      <c r="MIQ10" s="1668"/>
      <c r="MIR10" s="1667"/>
      <c r="MIS10" s="1833"/>
      <c r="MIT10" s="1827"/>
      <c r="MIU10" s="1827"/>
      <c r="MIV10" s="1842"/>
      <c r="MIW10" s="1842"/>
      <c r="MIX10" s="1827"/>
      <c r="MIY10" s="1835"/>
      <c r="MIZ10" s="1836"/>
      <c r="MJA10" s="1837"/>
      <c r="MJB10" s="1827"/>
      <c r="MJC10" s="1827"/>
      <c r="MJD10" s="1827"/>
      <c r="MJE10" s="1838"/>
      <c r="MJF10" s="1838"/>
      <c r="MJG10" s="1827"/>
      <c r="MJH10" s="1838"/>
      <c r="MJI10" s="1838"/>
      <c r="MJJ10" s="1838"/>
      <c r="MJK10" s="1838"/>
      <c r="MJL10" s="1838"/>
      <c r="MJM10" s="1827"/>
      <c r="MJN10" s="1823"/>
      <c r="MJO10" s="1840"/>
      <c r="MJP10" s="1825"/>
      <c r="MJQ10" s="1826"/>
      <c r="MJR10" s="1827"/>
      <c r="MJS10" s="1828"/>
      <c r="MJT10" s="1829"/>
      <c r="MJU10" s="1830"/>
      <c r="MJV10" s="1826"/>
      <c r="MJW10" s="1831"/>
      <c r="MJX10" s="1667"/>
      <c r="MJY10" s="1832"/>
      <c r="MJZ10" s="1665"/>
      <c r="MKA10" s="1841"/>
      <c r="MKB10" s="1448"/>
      <c r="MKC10" s="1666"/>
      <c r="MKD10" s="1667"/>
      <c r="MKE10" s="1668"/>
      <c r="MKF10" s="1668"/>
      <c r="MKG10" s="1667"/>
      <c r="MKH10" s="1833"/>
      <c r="MKI10" s="1827"/>
      <c r="MKJ10" s="1827"/>
      <c r="MKK10" s="1842"/>
      <c r="MKL10" s="1842"/>
      <c r="MKM10" s="1827"/>
      <c r="MKN10" s="1835"/>
      <c r="MKO10" s="1836"/>
      <c r="MKP10" s="1837"/>
      <c r="MKQ10" s="1827"/>
      <c r="MKR10" s="1827"/>
      <c r="MKS10" s="1827"/>
      <c r="MKT10" s="1838"/>
      <c r="MKU10" s="1838"/>
      <c r="MKV10" s="1827"/>
      <c r="MKW10" s="1838"/>
      <c r="MKX10" s="1838"/>
      <c r="MKY10" s="1838"/>
      <c r="MKZ10" s="1838"/>
      <c r="MLA10" s="1838"/>
      <c r="MLB10" s="1827"/>
      <c r="MLC10" s="1823"/>
      <c r="MLD10" s="1840"/>
      <c r="MLE10" s="1825"/>
      <c r="MLF10" s="1826"/>
      <c r="MLG10" s="1827"/>
      <c r="MLH10" s="1828"/>
      <c r="MLI10" s="1829"/>
      <c r="MLJ10" s="1830"/>
      <c r="MLK10" s="1826"/>
      <c r="MLL10" s="1831"/>
      <c r="MLM10" s="1667"/>
      <c r="MLN10" s="1832"/>
      <c r="MLO10" s="1665"/>
      <c r="MLP10" s="1841"/>
      <c r="MLQ10" s="1448"/>
      <c r="MLR10" s="1666"/>
      <c r="MLS10" s="1667"/>
      <c r="MLT10" s="1668"/>
      <c r="MLU10" s="1668"/>
      <c r="MLV10" s="1667"/>
      <c r="MLW10" s="1833"/>
      <c r="MLX10" s="1827"/>
      <c r="MLY10" s="1827"/>
      <c r="MLZ10" s="1842"/>
      <c r="MMA10" s="1842"/>
      <c r="MMB10" s="1827"/>
      <c r="MMC10" s="1835"/>
      <c r="MMD10" s="1836"/>
      <c r="MME10" s="1837"/>
      <c r="MMF10" s="1827"/>
      <c r="MMG10" s="1827"/>
      <c r="MMH10" s="1827"/>
      <c r="MMI10" s="1838"/>
      <c r="MMJ10" s="1838"/>
      <c r="MMK10" s="1827"/>
      <c r="MML10" s="1838"/>
      <c r="MMM10" s="1838"/>
      <c r="MMN10" s="1838"/>
      <c r="MMO10" s="1838"/>
      <c r="MMP10" s="1838"/>
      <c r="MMQ10" s="1827"/>
      <c r="MMR10" s="1823"/>
      <c r="MMS10" s="1840"/>
      <c r="MMT10" s="1825"/>
      <c r="MMU10" s="1826"/>
      <c r="MMV10" s="1827"/>
      <c r="MMW10" s="1828"/>
      <c r="MMX10" s="1829"/>
      <c r="MMY10" s="1830"/>
      <c r="MMZ10" s="1826"/>
      <c r="MNA10" s="1831"/>
      <c r="MNB10" s="1667"/>
      <c r="MNC10" s="1832"/>
      <c r="MND10" s="1665"/>
      <c r="MNE10" s="1841"/>
      <c r="MNF10" s="1448"/>
      <c r="MNG10" s="1666"/>
      <c r="MNH10" s="1667"/>
      <c r="MNI10" s="1668"/>
      <c r="MNJ10" s="1668"/>
      <c r="MNK10" s="1667"/>
      <c r="MNL10" s="1833"/>
      <c r="MNM10" s="1827"/>
      <c r="MNN10" s="1827"/>
      <c r="MNO10" s="1842"/>
      <c r="MNP10" s="1842"/>
      <c r="MNQ10" s="1827"/>
      <c r="MNR10" s="1835"/>
      <c r="MNS10" s="1836"/>
      <c r="MNT10" s="1837"/>
      <c r="MNU10" s="1827"/>
      <c r="MNV10" s="1827"/>
      <c r="MNW10" s="1827"/>
      <c r="MNX10" s="1838"/>
      <c r="MNY10" s="1838"/>
      <c r="MNZ10" s="1827"/>
      <c r="MOA10" s="1838"/>
      <c r="MOB10" s="1838"/>
      <c r="MOC10" s="1838"/>
      <c r="MOD10" s="1838"/>
      <c r="MOE10" s="1838"/>
      <c r="MOF10" s="1827"/>
      <c r="MOG10" s="1823"/>
      <c r="MOH10" s="1840"/>
      <c r="MOI10" s="1825"/>
      <c r="MOJ10" s="1826"/>
      <c r="MOK10" s="1827"/>
      <c r="MOL10" s="1828"/>
      <c r="MOM10" s="1829"/>
      <c r="MON10" s="1830"/>
      <c r="MOO10" s="1826"/>
      <c r="MOP10" s="1831"/>
      <c r="MOQ10" s="1667"/>
      <c r="MOR10" s="1832"/>
      <c r="MOS10" s="1665"/>
      <c r="MOT10" s="1841"/>
      <c r="MOU10" s="1448"/>
      <c r="MOV10" s="1666"/>
      <c r="MOW10" s="1667"/>
      <c r="MOX10" s="1668"/>
      <c r="MOY10" s="1668"/>
      <c r="MOZ10" s="1667"/>
      <c r="MPA10" s="1833"/>
      <c r="MPB10" s="1827"/>
      <c r="MPC10" s="1827"/>
      <c r="MPD10" s="1842"/>
      <c r="MPE10" s="1842"/>
      <c r="MPF10" s="1827"/>
      <c r="MPG10" s="1835"/>
      <c r="MPH10" s="1836"/>
      <c r="MPI10" s="1837"/>
      <c r="MPJ10" s="1827"/>
      <c r="MPK10" s="1827"/>
      <c r="MPL10" s="1827"/>
      <c r="MPM10" s="1838"/>
      <c r="MPN10" s="1838"/>
      <c r="MPO10" s="1827"/>
      <c r="MPP10" s="1838"/>
      <c r="MPQ10" s="1838"/>
      <c r="MPR10" s="1838"/>
      <c r="MPS10" s="1838"/>
      <c r="MPT10" s="1838"/>
      <c r="MPU10" s="1827"/>
      <c r="MPV10" s="1823"/>
      <c r="MPW10" s="1840"/>
      <c r="MPX10" s="1825"/>
      <c r="MPY10" s="1826"/>
      <c r="MPZ10" s="1827"/>
      <c r="MQA10" s="1828"/>
      <c r="MQB10" s="1829"/>
      <c r="MQC10" s="1830"/>
      <c r="MQD10" s="1826"/>
      <c r="MQE10" s="1831"/>
      <c r="MQF10" s="1667"/>
      <c r="MQG10" s="1832"/>
      <c r="MQH10" s="1665"/>
      <c r="MQI10" s="1841"/>
      <c r="MQJ10" s="1448"/>
      <c r="MQK10" s="1666"/>
      <c r="MQL10" s="1667"/>
      <c r="MQM10" s="1668"/>
      <c r="MQN10" s="1668"/>
      <c r="MQO10" s="1667"/>
      <c r="MQP10" s="1833"/>
      <c r="MQQ10" s="1827"/>
      <c r="MQR10" s="1827"/>
      <c r="MQS10" s="1842"/>
      <c r="MQT10" s="1842"/>
      <c r="MQU10" s="1827"/>
      <c r="MQV10" s="1835"/>
      <c r="MQW10" s="1836"/>
      <c r="MQX10" s="1837"/>
      <c r="MQY10" s="1827"/>
      <c r="MQZ10" s="1827"/>
      <c r="MRA10" s="1827"/>
      <c r="MRB10" s="1838"/>
      <c r="MRC10" s="1838"/>
      <c r="MRD10" s="1827"/>
      <c r="MRE10" s="1838"/>
      <c r="MRF10" s="1838"/>
      <c r="MRG10" s="1838"/>
      <c r="MRH10" s="1838"/>
      <c r="MRI10" s="1838"/>
      <c r="MRJ10" s="1827"/>
      <c r="MRK10" s="1823"/>
      <c r="MRL10" s="1840"/>
      <c r="MRM10" s="1825"/>
      <c r="MRN10" s="1826"/>
      <c r="MRO10" s="1827"/>
      <c r="MRP10" s="1828"/>
      <c r="MRQ10" s="1829"/>
      <c r="MRR10" s="1830"/>
      <c r="MRS10" s="1826"/>
      <c r="MRT10" s="1831"/>
      <c r="MRU10" s="1667"/>
      <c r="MRV10" s="1832"/>
      <c r="MRW10" s="1665"/>
      <c r="MRX10" s="1841"/>
      <c r="MRY10" s="1448"/>
      <c r="MRZ10" s="1666"/>
      <c r="MSA10" s="1667"/>
      <c r="MSB10" s="1668"/>
      <c r="MSC10" s="1668"/>
      <c r="MSD10" s="1667"/>
      <c r="MSE10" s="1833"/>
      <c r="MSF10" s="1827"/>
      <c r="MSG10" s="1827"/>
      <c r="MSH10" s="1842"/>
      <c r="MSI10" s="1842"/>
      <c r="MSJ10" s="1827"/>
      <c r="MSK10" s="1835"/>
      <c r="MSL10" s="1836"/>
      <c r="MSM10" s="1837"/>
      <c r="MSN10" s="1827"/>
      <c r="MSO10" s="1827"/>
      <c r="MSP10" s="1827"/>
      <c r="MSQ10" s="1838"/>
      <c r="MSR10" s="1838"/>
      <c r="MSS10" s="1827"/>
      <c r="MST10" s="1838"/>
      <c r="MSU10" s="1838"/>
      <c r="MSV10" s="1838"/>
      <c r="MSW10" s="1838"/>
      <c r="MSX10" s="1838"/>
      <c r="MSY10" s="1827"/>
      <c r="MSZ10" s="1823"/>
      <c r="MTA10" s="1840"/>
      <c r="MTB10" s="1825"/>
      <c r="MTC10" s="1826"/>
      <c r="MTD10" s="1827"/>
      <c r="MTE10" s="1828"/>
      <c r="MTF10" s="1829"/>
      <c r="MTG10" s="1830"/>
      <c r="MTH10" s="1826"/>
      <c r="MTI10" s="1831"/>
      <c r="MTJ10" s="1667"/>
      <c r="MTK10" s="1832"/>
      <c r="MTL10" s="1665"/>
      <c r="MTM10" s="1841"/>
      <c r="MTN10" s="1448"/>
      <c r="MTO10" s="1666"/>
      <c r="MTP10" s="1667"/>
      <c r="MTQ10" s="1668"/>
      <c r="MTR10" s="1668"/>
      <c r="MTS10" s="1667"/>
      <c r="MTT10" s="1833"/>
      <c r="MTU10" s="1827"/>
      <c r="MTV10" s="1827"/>
      <c r="MTW10" s="1842"/>
      <c r="MTX10" s="1842"/>
      <c r="MTY10" s="1827"/>
      <c r="MTZ10" s="1835"/>
      <c r="MUA10" s="1836"/>
      <c r="MUB10" s="1837"/>
      <c r="MUC10" s="1827"/>
      <c r="MUD10" s="1827"/>
      <c r="MUE10" s="1827"/>
      <c r="MUF10" s="1838"/>
      <c r="MUG10" s="1838"/>
      <c r="MUH10" s="1827"/>
      <c r="MUI10" s="1838"/>
      <c r="MUJ10" s="1838"/>
      <c r="MUK10" s="1838"/>
      <c r="MUL10" s="1838"/>
      <c r="MUM10" s="1838"/>
      <c r="MUN10" s="1827"/>
      <c r="MUO10" s="1823"/>
      <c r="MUP10" s="1840"/>
      <c r="MUQ10" s="1825"/>
      <c r="MUR10" s="1826"/>
      <c r="MUS10" s="1827"/>
      <c r="MUT10" s="1828"/>
      <c r="MUU10" s="1829"/>
      <c r="MUV10" s="1830"/>
      <c r="MUW10" s="1826"/>
      <c r="MUX10" s="1831"/>
      <c r="MUY10" s="1667"/>
      <c r="MUZ10" s="1832"/>
      <c r="MVA10" s="1665"/>
      <c r="MVB10" s="1841"/>
      <c r="MVC10" s="1448"/>
      <c r="MVD10" s="1666"/>
      <c r="MVE10" s="1667"/>
      <c r="MVF10" s="1668"/>
      <c r="MVG10" s="1668"/>
      <c r="MVH10" s="1667"/>
      <c r="MVI10" s="1833"/>
      <c r="MVJ10" s="1827"/>
      <c r="MVK10" s="1827"/>
      <c r="MVL10" s="1842"/>
      <c r="MVM10" s="1842"/>
      <c r="MVN10" s="1827"/>
      <c r="MVO10" s="1835"/>
      <c r="MVP10" s="1836"/>
      <c r="MVQ10" s="1837"/>
      <c r="MVR10" s="1827"/>
      <c r="MVS10" s="1827"/>
      <c r="MVT10" s="1827"/>
      <c r="MVU10" s="1838"/>
      <c r="MVV10" s="1838"/>
      <c r="MVW10" s="1827"/>
      <c r="MVX10" s="1838"/>
      <c r="MVY10" s="1838"/>
      <c r="MVZ10" s="1838"/>
      <c r="MWA10" s="1838"/>
      <c r="MWB10" s="1838"/>
      <c r="MWC10" s="1827"/>
      <c r="MWD10" s="1823"/>
      <c r="MWE10" s="1840"/>
      <c r="MWF10" s="1825"/>
      <c r="MWG10" s="1826"/>
      <c r="MWH10" s="1827"/>
      <c r="MWI10" s="1828"/>
      <c r="MWJ10" s="1829"/>
      <c r="MWK10" s="1830"/>
      <c r="MWL10" s="1826"/>
      <c r="MWM10" s="1831"/>
      <c r="MWN10" s="1667"/>
      <c r="MWO10" s="1832"/>
      <c r="MWP10" s="1665"/>
      <c r="MWQ10" s="1841"/>
      <c r="MWR10" s="1448"/>
      <c r="MWS10" s="1666"/>
      <c r="MWT10" s="1667"/>
      <c r="MWU10" s="1668"/>
      <c r="MWV10" s="1668"/>
      <c r="MWW10" s="1667"/>
      <c r="MWX10" s="1833"/>
      <c r="MWY10" s="1827"/>
      <c r="MWZ10" s="1827"/>
      <c r="MXA10" s="1842"/>
      <c r="MXB10" s="1842"/>
      <c r="MXC10" s="1827"/>
      <c r="MXD10" s="1835"/>
      <c r="MXE10" s="1836"/>
      <c r="MXF10" s="1837"/>
      <c r="MXG10" s="1827"/>
      <c r="MXH10" s="1827"/>
      <c r="MXI10" s="1827"/>
      <c r="MXJ10" s="1838"/>
      <c r="MXK10" s="1838"/>
      <c r="MXL10" s="1827"/>
      <c r="MXM10" s="1838"/>
      <c r="MXN10" s="1838"/>
      <c r="MXO10" s="1838"/>
      <c r="MXP10" s="1838"/>
      <c r="MXQ10" s="1838"/>
      <c r="MXR10" s="1827"/>
      <c r="MXS10" s="1823"/>
      <c r="MXT10" s="1840"/>
      <c r="MXU10" s="1825"/>
      <c r="MXV10" s="1826"/>
      <c r="MXW10" s="1827"/>
      <c r="MXX10" s="1828"/>
      <c r="MXY10" s="1829"/>
      <c r="MXZ10" s="1830"/>
      <c r="MYA10" s="1826"/>
      <c r="MYB10" s="1831"/>
      <c r="MYC10" s="1667"/>
      <c r="MYD10" s="1832"/>
      <c r="MYE10" s="1665"/>
      <c r="MYF10" s="1841"/>
      <c r="MYG10" s="1448"/>
      <c r="MYH10" s="1666"/>
      <c r="MYI10" s="1667"/>
      <c r="MYJ10" s="1668"/>
      <c r="MYK10" s="1668"/>
      <c r="MYL10" s="1667"/>
      <c r="MYM10" s="1833"/>
      <c r="MYN10" s="1827"/>
      <c r="MYO10" s="1827"/>
      <c r="MYP10" s="1842"/>
      <c r="MYQ10" s="1842"/>
      <c r="MYR10" s="1827"/>
      <c r="MYS10" s="1835"/>
      <c r="MYT10" s="1836"/>
      <c r="MYU10" s="1837"/>
      <c r="MYV10" s="1827"/>
      <c r="MYW10" s="1827"/>
      <c r="MYX10" s="1827"/>
      <c r="MYY10" s="1838"/>
      <c r="MYZ10" s="1838"/>
      <c r="MZA10" s="1827"/>
      <c r="MZB10" s="1838"/>
      <c r="MZC10" s="1838"/>
      <c r="MZD10" s="1838"/>
      <c r="MZE10" s="1838"/>
      <c r="MZF10" s="1838"/>
      <c r="MZG10" s="1827"/>
      <c r="MZH10" s="1823"/>
      <c r="MZI10" s="1840"/>
      <c r="MZJ10" s="1825"/>
      <c r="MZK10" s="1826"/>
      <c r="MZL10" s="1827"/>
      <c r="MZM10" s="1828"/>
      <c r="MZN10" s="1829"/>
      <c r="MZO10" s="1830"/>
      <c r="MZP10" s="1826"/>
      <c r="MZQ10" s="1831"/>
      <c r="MZR10" s="1667"/>
      <c r="MZS10" s="1832"/>
      <c r="MZT10" s="1665"/>
      <c r="MZU10" s="1841"/>
      <c r="MZV10" s="1448"/>
      <c r="MZW10" s="1666"/>
      <c r="MZX10" s="1667"/>
      <c r="MZY10" s="1668"/>
      <c r="MZZ10" s="1668"/>
      <c r="NAA10" s="1667"/>
      <c r="NAB10" s="1833"/>
      <c r="NAC10" s="1827"/>
      <c r="NAD10" s="1827"/>
      <c r="NAE10" s="1842"/>
      <c r="NAF10" s="1842"/>
      <c r="NAG10" s="1827"/>
      <c r="NAH10" s="1835"/>
      <c r="NAI10" s="1836"/>
      <c r="NAJ10" s="1837"/>
      <c r="NAK10" s="1827"/>
      <c r="NAL10" s="1827"/>
      <c r="NAM10" s="1827"/>
      <c r="NAN10" s="1838"/>
      <c r="NAO10" s="1838"/>
      <c r="NAP10" s="1827"/>
      <c r="NAQ10" s="1838"/>
      <c r="NAR10" s="1838"/>
      <c r="NAS10" s="1838"/>
      <c r="NAT10" s="1838"/>
      <c r="NAU10" s="1838"/>
      <c r="NAV10" s="1827"/>
      <c r="NAW10" s="1823"/>
      <c r="NAX10" s="1840"/>
      <c r="NAY10" s="1825"/>
      <c r="NAZ10" s="1826"/>
      <c r="NBA10" s="1827"/>
      <c r="NBB10" s="1828"/>
      <c r="NBC10" s="1829"/>
      <c r="NBD10" s="1830"/>
      <c r="NBE10" s="1826"/>
      <c r="NBF10" s="1831"/>
      <c r="NBG10" s="1667"/>
      <c r="NBH10" s="1832"/>
      <c r="NBI10" s="1665"/>
      <c r="NBJ10" s="1841"/>
      <c r="NBK10" s="1448"/>
      <c r="NBL10" s="1666"/>
      <c r="NBM10" s="1667"/>
      <c r="NBN10" s="1668"/>
      <c r="NBO10" s="1668"/>
      <c r="NBP10" s="1667"/>
      <c r="NBQ10" s="1833"/>
      <c r="NBR10" s="1827"/>
      <c r="NBS10" s="1827"/>
      <c r="NBT10" s="1842"/>
      <c r="NBU10" s="1842"/>
      <c r="NBV10" s="1827"/>
      <c r="NBW10" s="1835"/>
      <c r="NBX10" s="1836"/>
      <c r="NBY10" s="1837"/>
      <c r="NBZ10" s="1827"/>
      <c r="NCA10" s="1827"/>
      <c r="NCB10" s="1827"/>
      <c r="NCC10" s="1838"/>
      <c r="NCD10" s="1838"/>
      <c r="NCE10" s="1827"/>
      <c r="NCF10" s="1838"/>
      <c r="NCG10" s="1838"/>
      <c r="NCH10" s="1838"/>
      <c r="NCI10" s="1838"/>
      <c r="NCJ10" s="1838"/>
      <c r="NCK10" s="1827"/>
      <c r="NCL10" s="1823"/>
      <c r="NCM10" s="1840"/>
      <c r="NCN10" s="1825"/>
      <c r="NCO10" s="1826"/>
      <c r="NCP10" s="1827"/>
      <c r="NCQ10" s="1828"/>
      <c r="NCR10" s="1829"/>
      <c r="NCS10" s="1830"/>
      <c r="NCT10" s="1826"/>
      <c r="NCU10" s="1831"/>
      <c r="NCV10" s="1667"/>
      <c r="NCW10" s="1832"/>
      <c r="NCX10" s="1665"/>
      <c r="NCY10" s="1841"/>
      <c r="NCZ10" s="1448"/>
      <c r="NDA10" s="1666"/>
      <c r="NDB10" s="1667"/>
      <c r="NDC10" s="1668"/>
      <c r="NDD10" s="1668"/>
      <c r="NDE10" s="1667"/>
      <c r="NDF10" s="1833"/>
      <c r="NDG10" s="1827"/>
      <c r="NDH10" s="1827"/>
      <c r="NDI10" s="1842"/>
      <c r="NDJ10" s="1842"/>
      <c r="NDK10" s="1827"/>
      <c r="NDL10" s="1835"/>
      <c r="NDM10" s="1836"/>
      <c r="NDN10" s="1837"/>
      <c r="NDO10" s="1827"/>
      <c r="NDP10" s="1827"/>
      <c r="NDQ10" s="1827"/>
      <c r="NDR10" s="1838"/>
      <c r="NDS10" s="1838"/>
      <c r="NDT10" s="1827"/>
      <c r="NDU10" s="1838"/>
      <c r="NDV10" s="1838"/>
      <c r="NDW10" s="1838"/>
      <c r="NDX10" s="1838"/>
      <c r="NDY10" s="1838"/>
      <c r="NDZ10" s="1827"/>
      <c r="NEA10" s="1823"/>
      <c r="NEB10" s="1840"/>
      <c r="NEC10" s="1825"/>
      <c r="NED10" s="1826"/>
      <c r="NEE10" s="1827"/>
      <c r="NEF10" s="1828"/>
      <c r="NEG10" s="1829"/>
      <c r="NEH10" s="1830"/>
      <c r="NEI10" s="1826"/>
      <c r="NEJ10" s="1831"/>
      <c r="NEK10" s="1667"/>
      <c r="NEL10" s="1832"/>
      <c r="NEM10" s="1665"/>
      <c r="NEN10" s="1841"/>
      <c r="NEO10" s="1448"/>
      <c r="NEP10" s="1666"/>
      <c r="NEQ10" s="1667"/>
      <c r="NER10" s="1668"/>
      <c r="NES10" s="1668"/>
      <c r="NET10" s="1667"/>
      <c r="NEU10" s="1833"/>
      <c r="NEV10" s="1827"/>
      <c r="NEW10" s="1827"/>
      <c r="NEX10" s="1842"/>
      <c r="NEY10" s="1842"/>
      <c r="NEZ10" s="1827"/>
      <c r="NFA10" s="1835"/>
      <c r="NFB10" s="1836"/>
      <c r="NFC10" s="1837"/>
      <c r="NFD10" s="1827"/>
      <c r="NFE10" s="1827"/>
      <c r="NFF10" s="1827"/>
      <c r="NFG10" s="1838"/>
      <c r="NFH10" s="1838"/>
      <c r="NFI10" s="1827"/>
      <c r="NFJ10" s="1838"/>
      <c r="NFK10" s="1838"/>
      <c r="NFL10" s="1838"/>
      <c r="NFM10" s="1838"/>
      <c r="NFN10" s="1838"/>
      <c r="NFO10" s="1827"/>
      <c r="NFP10" s="1823"/>
      <c r="NFQ10" s="1840"/>
      <c r="NFR10" s="1825"/>
      <c r="NFS10" s="1826"/>
      <c r="NFT10" s="1827"/>
      <c r="NFU10" s="1828"/>
      <c r="NFV10" s="1829"/>
      <c r="NFW10" s="1830"/>
      <c r="NFX10" s="1826"/>
      <c r="NFY10" s="1831"/>
      <c r="NFZ10" s="1667"/>
      <c r="NGA10" s="1832"/>
      <c r="NGB10" s="1665"/>
      <c r="NGC10" s="1841"/>
      <c r="NGD10" s="1448"/>
      <c r="NGE10" s="1666"/>
      <c r="NGF10" s="1667"/>
      <c r="NGG10" s="1668"/>
      <c r="NGH10" s="1668"/>
      <c r="NGI10" s="1667"/>
      <c r="NGJ10" s="1833"/>
      <c r="NGK10" s="1827"/>
      <c r="NGL10" s="1827"/>
      <c r="NGM10" s="1842"/>
      <c r="NGN10" s="1842"/>
      <c r="NGO10" s="1827"/>
      <c r="NGP10" s="1835"/>
      <c r="NGQ10" s="1836"/>
      <c r="NGR10" s="1837"/>
      <c r="NGS10" s="1827"/>
      <c r="NGT10" s="1827"/>
      <c r="NGU10" s="1827"/>
      <c r="NGV10" s="1838"/>
      <c r="NGW10" s="1838"/>
      <c r="NGX10" s="1827"/>
      <c r="NGY10" s="1838"/>
      <c r="NGZ10" s="1838"/>
      <c r="NHA10" s="1838"/>
      <c r="NHB10" s="1838"/>
      <c r="NHC10" s="1838"/>
      <c r="NHD10" s="1827"/>
      <c r="NHE10" s="1823"/>
      <c r="NHF10" s="1840"/>
      <c r="NHG10" s="1825"/>
      <c r="NHH10" s="1826"/>
      <c r="NHI10" s="1827"/>
      <c r="NHJ10" s="1828"/>
      <c r="NHK10" s="1829"/>
      <c r="NHL10" s="1830"/>
      <c r="NHM10" s="1826"/>
      <c r="NHN10" s="1831"/>
      <c r="NHO10" s="1667"/>
      <c r="NHP10" s="1832"/>
      <c r="NHQ10" s="1665"/>
      <c r="NHR10" s="1841"/>
      <c r="NHS10" s="1448"/>
      <c r="NHT10" s="1666"/>
      <c r="NHU10" s="1667"/>
      <c r="NHV10" s="1668"/>
      <c r="NHW10" s="1668"/>
      <c r="NHX10" s="1667"/>
      <c r="NHY10" s="1833"/>
      <c r="NHZ10" s="1827"/>
      <c r="NIA10" s="1827"/>
      <c r="NIB10" s="1842"/>
      <c r="NIC10" s="1842"/>
      <c r="NID10" s="1827"/>
      <c r="NIE10" s="1835"/>
      <c r="NIF10" s="1836"/>
      <c r="NIG10" s="1837"/>
      <c r="NIH10" s="1827"/>
      <c r="NII10" s="1827"/>
      <c r="NIJ10" s="1827"/>
      <c r="NIK10" s="1838"/>
      <c r="NIL10" s="1838"/>
      <c r="NIM10" s="1827"/>
      <c r="NIN10" s="1838"/>
      <c r="NIO10" s="1838"/>
      <c r="NIP10" s="1838"/>
      <c r="NIQ10" s="1838"/>
      <c r="NIR10" s="1838"/>
      <c r="NIS10" s="1827"/>
      <c r="NIT10" s="1823"/>
      <c r="NIU10" s="1840"/>
      <c r="NIV10" s="1825"/>
      <c r="NIW10" s="1826"/>
      <c r="NIX10" s="1827"/>
      <c r="NIY10" s="1828"/>
      <c r="NIZ10" s="1829"/>
      <c r="NJA10" s="1830"/>
      <c r="NJB10" s="1826"/>
      <c r="NJC10" s="1831"/>
      <c r="NJD10" s="1667"/>
      <c r="NJE10" s="1832"/>
      <c r="NJF10" s="1665"/>
      <c r="NJG10" s="1841"/>
      <c r="NJH10" s="1448"/>
      <c r="NJI10" s="1666"/>
      <c r="NJJ10" s="1667"/>
      <c r="NJK10" s="1668"/>
      <c r="NJL10" s="1668"/>
      <c r="NJM10" s="1667"/>
      <c r="NJN10" s="1833"/>
      <c r="NJO10" s="1827"/>
      <c r="NJP10" s="1827"/>
      <c r="NJQ10" s="1842"/>
      <c r="NJR10" s="1842"/>
      <c r="NJS10" s="1827"/>
      <c r="NJT10" s="1835"/>
      <c r="NJU10" s="1836"/>
      <c r="NJV10" s="1837"/>
      <c r="NJW10" s="1827"/>
      <c r="NJX10" s="1827"/>
      <c r="NJY10" s="1827"/>
      <c r="NJZ10" s="1838"/>
      <c r="NKA10" s="1838"/>
      <c r="NKB10" s="1827"/>
      <c r="NKC10" s="1838"/>
      <c r="NKD10" s="1838"/>
      <c r="NKE10" s="1838"/>
      <c r="NKF10" s="1838"/>
      <c r="NKG10" s="1838"/>
      <c r="NKH10" s="1827"/>
      <c r="NKI10" s="1823"/>
      <c r="NKJ10" s="1840"/>
      <c r="NKK10" s="1825"/>
      <c r="NKL10" s="1826"/>
      <c r="NKM10" s="1827"/>
      <c r="NKN10" s="1828"/>
      <c r="NKO10" s="1829"/>
      <c r="NKP10" s="1830"/>
      <c r="NKQ10" s="1826"/>
      <c r="NKR10" s="1831"/>
      <c r="NKS10" s="1667"/>
      <c r="NKT10" s="1832"/>
      <c r="NKU10" s="1665"/>
      <c r="NKV10" s="1841"/>
      <c r="NKW10" s="1448"/>
      <c r="NKX10" s="1666"/>
      <c r="NKY10" s="1667"/>
      <c r="NKZ10" s="1668"/>
      <c r="NLA10" s="1668"/>
      <c r="NLB10" s="1667"/>
      <c r="NLC10" s="1833"/>
      <c r="NLD10" s="1827"/>
      <c r="NLE10" s="1827"/>
      <c r="NLF10" s="1842"/>
      <c r="NLG10" s="1842"/>
      <c r="NLH10" s="1827"/>
      <c r="NLI10" s="1835"/>
      <c r="NLJ10" s="1836"/>
      <c r="NLK10" s="1837"/>
      <c r="NLL10" s="1827"/>
      <c r="NLM10" s="1827"/>
      <c r="NLN10" s="1827"/>
      <c r="NLO10" s="1838"/>
      <c r="NLP10" s="1838"/>
      <c r="NLQ10" s="1827"/>
      <c r="NLR10" s="1838"/>
      <c r="NLS10" s="1838"/>
      <c r="NLT10" s="1838"/>
      <c r="NLU10" s="1838"/>
      <c r="NLV10" s="1838"/>
      <c r="NLW10" s="1827"/>
      <c r="NLX10" s="1823"/>
      <c r="NLY10" s="1840"/>
      <c r="NLZ10" s="1825"/>
      <c r="NMA10" s="1826"/>
      <c r="NMB10" s="1827"/>
      <c r="NMC10" s="1828"/>
      <c r="NMD10" s="1829"/>
      <c r="NME10" s="1830"/>
      <c r="NMF10" s="1826"/>
      <c r="NMG10" s="1831"/>
      <c r="NMH10" s="1667"/>
      <c r="NMI10" s="1832"/>
      <c r="NMJ10" s="1665"/>
      <c r="NMK10" s="1841"/>
      <c r="NML10" s="1448"/>
      <c r="NMM10" s="1666"/>
      <c r="NMN10" s="1667"/>
      <c r="NMO10" s="1668"/>
      <c r="NMP10" s="1668"/>
      <c r="NMQ10" s="1667"/>
      <c r="NMR10" s="1833"/>
      <c r="NMS10" s="1827"/>
      <c r="NMT10" s="1827"/>
      <c r="NMU10" s="1842"/>
      <c r="NMV10" s="1842"/>
      <c r="NMW10" s="1827"/>
      <c r="NMX10" s="1835"/>
      <c r="NMY10" s="1836"/>
      <c r="NMZ10" s="1837"/>
      <c r="NNA10" s="1827"/>
      <c r="NNB10" s="1827"/>
      <c r="NNC10" s="1827"/>
      <c r="NND10" s="1838"/>
      <c r="NNE10" s="1838"/>
      <c r="NNF10" s="1827"/>
      <c r="NNG10" s="1838"/>
      <c r="NNH10" s="1838"/>
      <c r="NNI10" s="1838"/>
      <c r="NNJ10" s="1838"/>
      <c r="NNK10" s="1838"/>
      <c r="NNL10" s="1827"/>
      <c r="NNM10" s="1823"/>
      <c r="NNN10" s="1840"/>
      <c r="NNO10" s="1825"/>
      <c r="NNP10" s="1826"/>
      <c r="NNQ10" s="1827"/>
      <c r="NNR10" s="1828"/>
      <c r="NNS10" s="1829"/>
      <c r="NNT10" s="1830"/>
      <c r="NNU10" s="1826"/>
      <c r="NNV10" s="1831"/>
      <c r="NNW10" s="1667"/>
      <c r="NNX10" s="1832"/>
      <c r="NNY10" s="1665"/>
      <c r="NNZ10" s="1841"/>
      <c r="NOA10" s="1448"/>
      <c r="NOB10" s="1666"/>
      <c r="NOC10" s="1667"/>
      <c r="NOD10" s="1668"/>
      <c r="NOE10" s="1668"/>
      <c r="NOF10" s="1667"/>
      <c r="NOG10" s="1833"/>
      <c r="NOH10" s="1827"/>
      <c r="NOI10" s="1827"/>
      <c r="NOJ10" s="1842"/>
      <c r="NOK10" s="1842"/>
      <c r="NOL10" s="1827"/>
      <c r="NOM10" s="1835"/>
      <c r="NON10" s="1836"/>
      <c r="NOO10" s="1837"/>
      <c r="NOP10" s="1827"/>
      <c r="NOQ10" s="1827"/>
      <c r="NOR10" s="1827"/>
      <c r="NOS10" s="1838"/>
      <c r="NOT10" s="1838"/>
      <c r="NOU10" s="1827"/>
      <c r="NOV10" s="1838"/>
      <c r="NOW10" s="1838"/>
      <c r="NOX10" s="1838"/>
      <c r="NOY10" s="1838"/>
      <c r="NOZ10" s="1838"/>
      <c r="NPA10" s="1827"/>
      <c r="NPB10" s="1823"/>
      <c r="NPC10" s="1840"/>
      <c r="NPD10" s="1825"/>
      <c r="NPE10" s="1826"/>
      <c r="NPF10" s="1827"/>
      <c r="NPG10" s="1828"/>
      <c r="NPH10" s="1829"/>
      <c r="NPI10" s="1830"/>
      <c r="NPJ10" s="1826"/>
      <c r="NPK10" s="1831"/>
      <c r="NPL10" s="1667"/>
      <c r="NPM10" s="1832"/>
      <c r="NPN10" s="1665"/>
      <c r="NPO10" s="1841"/>
      <c r="NPP10" s="1448"/>
      <c r="NPQ10" s="1666"/>
      <c r="NPR10" s="1667"/>
      <c r="NPS10" s="1668"/>
      <c r="NPT10" s="1668"/>
      <c r="NPU10" s="1667"/>
      <c r="NPV10" s="1833"/>
      <c r="NPW10" s="1827"/>
      <c r="NPX10" s="1827"/>
      <c r="NPY10" s="1842"/>
      <c r="NPZ10" s="1842"/>
      <c r="NQA10" s="1827"/>
      <c r="NQB10" s="1835"/>
      <c r="NQC10" s="1836"/>
      <c r="NQD10" s="1837"/>
      <c r="NQE10" s="1827"/>
      <c r="NQF10" s="1827"/>
      <c r="NQG10" s="1827"/>
      <c r="NQH10" s="1838"/>
      <c r="NQI10" s="1838"/>
      <c r="NQJ10" s="1827"/>
      <c r="NQK10" s="1838"/>
      <c r="NQL10" s="1838"/>
      <c r="NQM10" s="1838"/>
      <c r="NQN10" s="1838"/>
      <c r="NQO10" s="1838"/>
      <c r="NQP10" s="1827"/>
      <c r="NQQ10" s="1823"/>
      <c r="NQR10" s="1840"/>
      <c r="NQS10" s="1825"/>
      <c r="NQT10" s="1826"/>
      <c r="NQU10" s="1827"/>
      <c r="NQV10" s="1828"/>
      <c r="NQW10" s="1829"/>
      <c r="NQX10" s="1830"/>
      <c r="NQY10" s="1826"/>
      <c r="NQZ10" s="1831"/>
      <c r="NRA10" s="1667"/>
      <c r="NRB10" s="1832"/>
      <c r="NRC10" s="1665"/>
      <c r="NRD10" s="1841"/>
      <c r="NRE10" s="1448"/>
      <c r="NRF10" s="1666"/>
      <c r="NRG10" s="1667"/>
      <c r="NRH10" s="1668"/>
      <c r="NRI10" s="1668"/>
      <c r="NRJ10" s="1667"/>
      <c r="NRK10" s="1833"/>
      <c r="NRL10" s="1827"/>
      <c r="NRM10" s="1827"/>
      <c r="NRN10" s="1842"/>
      <c r="NRO10" s="1842"/>
      <c r="NRP10" s="1827"/>
      <c r="NRQ10" s="1835"/>
      <c r="NRR10" s="1836"/>
      <c r="NRS10" s="1837"/>
      <c r="NRT10" s="1827"/>
      <c r="NRU10" s="1827"/>
      <c r="NRV10" s="1827"/>
      <c r="NRW10" s="1838"/>
      <c r="NRX10" s="1838"/>
      <c r="NRY10" s="1827"/>
      <c r="NRZ10" s="1838"/>
      <c r="NSA10" s="1838"/>
      <c r="NSB10" s="1838"/>
      <c r="NSC10" s="1838"/>
      <c r="NSD10" s="1838"/>
      <c r="NSE10" s="1827"/>
      <c r="NSF10" s="1823"/>
      <c r="NSG10" s="1840"/>
      <c r="NSH10" s="1825"/>
      <c r="NSI10" s="1826"/>
      <c r="NSJ10" s="1827"/>
      <c r="NSK10" s="1828"/>
      <c r="NSL10" s="1829"/>
      <c r="NSM10" s="1830"/>
      <c r="NSN10" s="1826"/>
      <c r="NSO10" s="1831"/>
      <c r="NSP10" s="1667"/>
      <c r="NSQ10" s="1832"/>
      <c r="NSR10" s="1665"/>
      <c r="NSS10" s="1841"/>
      <c r="NST10" s="1448"/>
      <c r="NSU10" s="1666"/>
      <c r="NSV10" s="1667"/>
      <c r="NSW10" s="1668"/>
      <c r="NSX10" s="1668"/>
      <c r="NSY10" s="1667"/>
      <c r="NSZ10" s="1833"/>
      <c r="NTA10" s="1827"/>
      <c r="NTB10" s="1827"/>
      <c r="NTC10" s="1842"/>
      <c r="NTD10" s="1842"/>
      <c r="NTE10" s="1827"/>
      <c r="NTF10" s="1835"/>
      <c r="NTG10" s="1836"/>
      <c r="NTH10" s="1837"/>
      <c r="NTI10" s="1827"/>
      <c r="NTJ10" s="1827"/>
      <c r="NTK10" s="1827"/>
      <c r="NTL10" s="1838"/>
      <c r="NTM10" s="1838"/>
      <c r="NTN10" s="1827"/>
      <c r="NTO10" s="1838"/>
      <c r="NTP10" s="1838"/>
      <c r="NTQ10" s="1838"/>
      <c r="NTR10" s="1838"/>
      <c r="NTS10" s="1838"/>
      <c r="NTT10" s="1827"/>
      <c r="NTU10" s="1823"/>
      <c r="NTV10" s="1840"/>
      <c r="NTW10" s="1825"/>
      <c r="NTX10" s="1826"/>
      <c r="NTY10" s="1827"/>
      <c r="NTZ10" s="1828"/>
      <c r="NUA10" s="1829"/>
      <c r="NUB10" s="1830"/>
      <c r="NUC10" s="1826"/>
      <c r="NUD10" s="1831"/>
      <c r="NUE10" s="1667"/>
      <c r="NUF10" s="1832"/>
      <c r="NUG10" s="1665"/>
      <c r="NUH10" s="1841"/>
      <c r="NUI10" s="1448"/>
      <c r="NUJ10" s="1666"/>
      <c r="NUK10" s="1667"/>
      <c r="NUL10" s="1668"/>
      <c r="NUM10" s="1668"/>
      <c r="NUN10" s="1667"/>
      <c r="NUO10" s="1833"/>
      <c r="NUP10" s="1827"/>
      <c r="NUQ10" s="1827"/>
      <c r="NUR10" s="1842"/>
      <c r="NUS10" s="1842"/>
      <c r="NUT10" s="1827"/>
      <c r="NUU10" s="1835"/>
      <c r="NUV10" s="1836"/>
      <c r="NUW10" s="1837"/>
      <c r="NUX10" s="1827"/>
      <c r="NUY10" s="1827"/>
      <c r="NUZ10" s="1827"/>
      <c r="NVA10" s="1838"/>
      <c r="NVB10" s="1838"/>
      <c r="NVC10" s="1827"/>
      <c r="NVD10" s="1838"/>
      <c r="NVE10" s="1838"/>
      <c r="NVF10" s="1838"/>
      <c r="NVG10" s="1838"/>
      <c r="NVH10" s="1838"/>
      <c r="NVI10" s="1827"/>
      <c r="NVJ10" s="1823"/>
      <c r="NVK10" s="1840"/>
      <c r="NVL10" s="1825"/>
      <c r="NVM10" s="1826"/>
      <c r="NVN10" s="1827"/>
      <c r="NVO10" s="1828"/>
      <c r="NVP10" s="1829"/>
      <c r="NVQ10" s="1830"/>
      <c r="NVR10" s="1826"/>
      <c r="NVS10" s="1831"/>
      <c r="NVT10" s="1667"/>
      <c r="NVU10" s="1832"/>
      <c r="NVV10" s="1665"/>
      <c r="NVW10" s="1841"/>
      <c r="NVX10" s="1448"/>
      <c r="NVY10" s="1666"/>
      <c r="NVZ10" s="1667"/>
      <c r="NWA10" s="1668"/>
      <c r="NWB10" s="1668"/>
      <c r="NWC10" s="1667"/>
      <c r="NWD10" s="1833"/>
      <c r="NWE10" s="1827"/>
      <c r="NWF10" s="1827"/>
      <c r="NWG10" s="1842"/>
      <c r="NWH10" s="1842"/>
      <c r="NWI10" s="1827"/>
      <c r="NWJ10" s="1835"/>
      <c r="NWK10" s="1836"/>
      <c r="NWL10" s="1837"/>
      <c r="NWM10" s="1827"/>
      <c r="NWN10" s="1827"/>
      <c r="NWO10" s="1827"/>
      <c r="NWP10" s="1838"/>
      <c r="NWQ10" s="1838"/>
      <c r="NWR10" s="1827"/>
      <c r="NWS10" s="1838"/>
      <c r="NWT10" s="1838"/>
      <c r="NWU10" s="1838"/>
      <c r="NWV10" s="1838"/>
      <c r="NWW10" s="1838"/>
      <c r="NWX10" s="1827"/>
      <c r="NWY10" s="1823"/>
      <c r="NWZ10" s="1840"/>
      <c r="NXA10" s="1825"/>
      <c r="NXB10" s="1826"/>
      <c r="NXC10" s="1827"/>
      <c r="NXD10" s="1828"/>
      <c r="NXE10" s="1829"/>
      <c r="NXF10" s="1830"/>
      <c r="NXG10" s="1826"/>
      <c r="NXH10" s="1831"/>
      <c r="NXI10" s="1667"/>
      <c r="NXJ10" s="1832"/>
      <c r="NXK10" s="1665"/>
      <c r="NXL10" s="1841"/>
      <c r="NXM10" s="1448"/>
      <c r="NXN10" s="1666"/>
      <c r="NXO10" s="1667"/>
      <c r="NXP10" s="1668"/>
      <c r="NXQ10" s="1668"/>
      <c r="NXR10" s="1667"/>
      <c r="NXS10" s="1833"/>
      <c r="NXT10" s="1827"/>
      <c r="NXU10" s="1827"/>
      <c r="NXV10" s="1842"/>
      <c r="NXW10" s="1842"/>
      <c r="NXX10" s="1827"/>
      <c r="NXY10" s="1835"/>
      <c r="NXZ10" s="1836"/>
      <c r="NYA10" s="1837"/>
      <c r="NYB10" s="1827"/>
      <c r="NYC10" s="1827"/>
      <c r="NYD10" s="1827"/>
      <c r="NYE10" s="1838"/>
      <c r="NYF10" s="1838"/>
      <c r="NYG10" s="1827"/>
      <c r="NYH10" s="1838"/>
      <c r="NYI10" s="1838"/>
      <c r="NYJ10" s="1838"/>
      <c r="NYK10" s="1838"/>
      <c r="NYL10" s="1838"/>
      <c r="NYM10" s="1827"/>
      <c r="NYN10" s="1823"/>
      <c r="NYO10" s="1840"/>
      <c r="NYP10" s="1825"/>
      <c r="NYQ10" s="1826"/>
      <c r="NYR10" s="1827"/>
      <c r="NYS10" s="1828"/>
      <c r="NYT10" s="1829"/>
      <c r="NYU10" s="1830"/>
      <c r="NYV10" s="1826"/>
      <c r="NYW10" s="1831"/>
      <c r="NYX10" s="1667"/>
      <c r="NYY10" s="1832"/>
      <c r="NYZ10" s="1665"/>
      <c r="NZA10" s="1841"/>
      <c r="NZB10" s="1448"/>
      <c r="NZC10" s="1666"/>
      <c r="NZD10" s="1667"/>
      <c r="NZE10" s="1668"/>
      <c r="NZF10" s="1668"/>
      <c r="NZG10" s="1667"/>
      <c r="NZH10" s="1833"/>
      <c r="NZI10" s="1827"/>
      <c r="NZJ10" s="1827"/>
      <c r="NZK10" s="1842"/>
      <c r="NZL10" s="1842"/>
      <c r="NZM10" s="1827"/>
      <c r="NZN10" s="1835"/>
      <c r="NZO10" s="1836"/>
      <c r="NZP10" s="1837"/>
      <c r="NZQ10" s="1827"/>
      <c r="NZR10" s="1827"/>
      <c r="NZS10" s="1827"/>
      <c r="NZT10" s="1838"/>
      <c r="NZU10" s="1838"/>
      <c r="NZV10" s="1827"/>
      <c r="NZW10" s="1838"/>
      <c r="NZX10" s="1838"/>
      <c r="NZY10" s="1838"/>
      <c r="NZZ10" s="1838"/>
      <c r="OAA10" s="1838"/>
      <c r="OAB10" s="1827"/>
      <c r="OAC10" s="1823"/>
      <c r="OAD10" s="1840"/>
      <c r="OAE10" s="1825"/>
      <c r="OAF10" s="1826"/>
      <c r="OAG10" s="1827"/>
      <c r="OAH10" s="1828"/>
      <c r="OAI10" s="1829"/>
      <c r="OAJ10" s="1830"/>
      <c r="OAK10" s="1826"/>
      <c r="OAL10" s="1831"/>
      <c r="OAM10" s="1667"/>
      <c r="OAN10" s="1832"/>
      <c r="OAO10" s="1665"/>
      <c r="OAP10" s="1841"/>
      <c r="OAQ10" s="1448"/>
      <c r="OAR10" s="1666"/>
      <c r="OAS10" s="1667"/>
      <c r="OAT10" s="1668"/>
      <c r="OAU10" s="1668"/>
      <c r="OAV10" s="1667"/>
      <c r="OAW10" s="1833"/>
      <c r="OAX10" s="1827"/>
      <c r="OAY10" s="1827"/>
      <c r="OAZ10" s="1842"/>
      <c r="OBA10" s="1842"/>
      <c r="OBB10" s="1827"/>
      <c r="OBC10" s="1835"/>
      <c r="OBD10" s="1836"/>
      <c r="OBE10" s="1837"/>
      <c r="OBF10" s="1827"/>
      <c r="OBG10" s="1827"/>
      <c r="OBH10" s="1827"/>
      <c r="OBI10" s="1838"/>
      <c r="OBJ10" s="1838"/>
      <c r="OBK10" s="1827"/>
      <c r="OBL10" s="1838"/>
      <c r="OBM10" s="1838"/>
      <c r="OBN10" s="1838"/>
      <c r="OBO10" s="1838"/>
      <c r="OBP10" s="1838"/>
      <c r="OBQ10" s="1827"/>
      <c r="OBR10" s="1823"/>
      <c r="OBS10" s="1840"/>
      <c r="OBT10" s="1825"/>
      <c r="OBU10" s="1826"/>
      <c r="OBV10" s="1827"/>
      <c r="OBW10" s="1828"/>
      <c r="OBX10" s="1829"/>
      <c r="OBY10" s="1830"/>
      <c r="OBZ10" s="1826"/>
      <c r="OCA10" s="1831"/>
      <c r="OCB10" s="1667"/>
      <c r="OCC10" s="1832"/>
      <c r="OCD10" s="1665"/>
      <c r="OCE10" s="1841"/>
      <c r="OCF10" s="1448"/>
      <c r="OCG10" s="1666"/>
      <c r="OCH10" s="1667"/>
      <c r="OCI10" s="1668"/>
      <c r="OCJ10" s="1668"/>
      <c r="OCK10" s="1667"/>
      <c r="OCL10" s="1833"/>
      <c r="OCM10" s="1827"/>
      <c r="OCN10" s="1827"/>
      <c r="OCO10" s="1842"/>
      <c r="OCP10" s="1842"/>
      <c r="OCQ10" s="1827"/>
      <c r="OCR10" s="1835"/>
      <c r="OCS10" s="1836"/>
      <c r="OCT10" s="1837"/>
      <c r="OCU10" s="1827"/>
      <c r="OCV10" s="1827"/>
      <c r="OCW10" s="1827"/>
      <c r="OCX10" s="1838"/>
      <c r="OCY10" s="1838"/>
      <c r="OCZ10" s="1827"/>
      <c r="ODA10" s="1838"/>
      <c r="ODB10" s="1838"/>
      <c r="ODC10" s="1838"/>
      <c r="ODD10" s="1838"/>
      <c r="ODE10" s="1838"/>
      <c r="ODF10" s="1827"/>
      <c r="ODG10" s="1823"/>
      <c r="ODH10" s="1840"/>
      <c r="ODI10" s="1825"/>
      <c r="ODJ10" s="1826"/>
      <c r="ODK10" s="1827"/>
      <c r="ODL10" s="1828"/>
      <c r="ODM10" s="1829"/>
      <c r="ODN10" s="1830"/>
      <c r="ODO10" s="1826"/>
      <c r="ODP10" s="1831"/>
      <c r="ODQ10" s="1667"/>
      <c r="ODR10" s="1832"/>
      <c r="ODS10" s="1665"/>
      <c r="ODT10" s="1841"/>
      <c r="ODU10" s="1448"/>
      <c r="ODV10" s="1666"/>
      <c r="ODW10" s="1667"/>
      <c r="ODX10" s="1668"/>
      <c r="ODY10" s="1668"/>
      <c r="ODZ10" s="1667"/>
      <c r="OEA10" s="1833"/>
      <c r="OEB10" s="1827"/>
      <c r="OEC10" s="1827"/>
      <c r="OED10" s="1842"/>
      <c r="OEE10" s="1842"/>
      <c r="OEF10" s="1827"/>
      <c r="OEG10" s="1835"/>
      <c r="OEH10" s="1836"/>
      <c r="OEI10" s="1837"/>
      <c r="OEJ10" s="1827"/>
      <c r="OEK10" s="1827"/>
      <c r="OEL10" s="1827"/>
      <c r="OEM10" s="1838"/>
      <c r="OEN10" s="1838"/>
      <c r="OEO10" s="1827"/>
      <c r="OEP10" s="1838"/>
      <c r="OEQ10" s="1838"/>
      <c r="OER10" s="1838"/>
      <c r="OES10" s="1838"/>
      <c r="OET10" s="1838"/>
      <c r="OEU10" s="1827"/>
      <c r="OEV10" s="1823"/>
      <c r="OEW10" s="1840"/>
      <c r="OEX10" s="1825"/>
      <c r="OEY10" s="1826"/>
      <c r="OEZ10" s="1827"/>
      <c r="OFA10" s="1828"/>
      <c r="OFB10" s="1829"/>
      <c r="OFC10" s="1830"/>
      <c r="OFD10" s="1826"/>
      <c r="OFE10" s="1831"/>
      <c r="OFF10" s="1667"/>
      <c r="OFG10" s="1832"/>
      <c r="OFH10" s="1665"/>
      <c r="OFI10" s="1841"/>
      <c r="OFJ10" s="1448"/>
      <c r="OFK10" s="1666"/>
      <c r="OFL10" s="1667"/>
      <c r="OFM10" s="1668"/>
      <c r="OFN10" s="1668"/>
      <c r="OFO10" s="1667"/>
      <c r="OFP10" s="1833"/>
      <c r="OFQ10" s="1827"/>
      <c r="OFR10" s="1827"/>
      <c r="OFS10" s="1842"/>
      <c r="OFT10" s="1842"/>
      <c r="OFU10" s="1827"/>
      <c r="OFV10" s="1835"/>
      <c r="OFW10" s="1836"/>
      <c r="OFX10" s="1837"/>
      <c r="OFY10" s="1827"/>
      <c r="OFZ10" s="1827"/>
      <c r="OGA10" s="1827"/>
      <c r="OGB10" s="1838"/>
      <c r="OGC10" s="1838"/>
      <c r="OGD10" s="1827"/>
      <c r="OGE10" s="1838"/>
      <c r="OGF10" s="1838"/>
      <c r="OGG10" s="1838"/>
      <c r="OGH10" s="1838"/>
      <c r="OGI10" s="1838"/>
      <c r="OGJ10" s="1827"/>
      <c r="OGK10" s="1823"/>
      <c r="OGL10" s="1840"/>
      <c r="OGM10" s="1825"/>
      <c r="OGN10" s="1826"/>
      <c r="OGO10" s="1827"/>
      <c r="OGP10" s="1828"/>
      <c r="OGQ10" s="1829"/>
      <c r="OGR10" s="1830"/>
      <c r="OGS10" s="1826"/>
      <c r="OGT10" s="1831"/>
      <c r="OGU10" s="1667"/>
      <c r="OGV10" s="1832"/>
      <c r="OGW10" s="1665"/>
      <c r="OGX10" s="1841"/>
      <c r="OGY10" s="1448"/>
      <c r="OGZ10" s="1666"/>
      <c r="OHA10" s="1667"/>
      <c r="OHB10" s="1668"/>
      <c r="OHC10" s="1668"/>
      <c r="OHD10" s="1667"/>
      <c r="OHE10" s="1833"/>
      <c r="OHF10" s="1827"/>
      <c r="OHG10" s="1827"/>
      <c r="OHH10" s="1842"/>
      <c r="OHI10" s="1842"/>
      <c r="OHJ10" s="1827"/>
      <c r="OHK10" s="1835"/>
      <c r="OHL10" s="1836"/>
      <c r="OHM10" s="1837"/>
      <c r="OHN10" s="1827"/>
      <c r="OHO10" s="1827"/>
      <c r="OHP10" s="1827"/>
      <c r="OHQ10" s="1838"/>
      <c r="OHR10" s="1838"/>
      <c r="OHS10" s="1827"/>
      <c r="OHT10" s="1838"/>
      <c r="OHU10" s="1838"/>
      <c r="OHV10" s="1838"/>
      <c r="OHW10" s="1838"/>
      <c r="OHX10" s="1838"/>
      <c r="OHY10" s="1827"/>
      <c r="OHZ10" s="1823"/>
      <c r="OIA10" s="1840"/>
      <c r="OIB10" s="1825"/>
      <c r="OIC10" s="1826"/>
      <c r="OID10" s="1827"/>
      <c r="OIE10" s="1828"/>
      <c r="OIF10" s="1829"/>
      <c r="OIG10" s="1830"/>
      <c r="OIH10" s="1826"/>
      <c r="OII10" s="1831"/>
      <c r="OIJ10" s="1667"/>
      <c r="OIK10" s="1832"/>
      <c r="OIL10" s="1665"/>
      <c r="OIM10" s="1841"/>
      <c r="OIN10" s="1448"/>
      <c r="OIO10" s="1666"/>
      <c r="OIP10" s="1667"/>
      <c r="OIQ10" s="1668"/>
      <c r="OIR10" s="1668"/>
      <c r="OIS10" s="1667"/>
      <c r="OIT10" s="1833"/>
      <c r="OIU10" s="1827"/>
      <c r="OIV10" s="1827"/>
      <c r="OIW10" s="1842"/>
      <c r="OIX10" s="1842"/>
      <c r="OIY10" s="1827"/>
      <c r="OIZ10" s="1835"/>
      <c r="OJA10" s="1836"/>
      <c r="OJB10" s="1837"/>
      <c r="OJC10" s="1827"/>
      <c r="OJD10" s="1827"/>
      <c r="OJE10" s="1827"/>
      <c r="OJF10" s="1838"/>
      <c r="OJG10" s="1838"/>
      <c r="OJH10" s="1827"/>
      <c r="OJI10" s="1838"/>
      <c r="OJJ10" s="1838"/>
      <c r="OJK10" s="1838"/>
      <c r="OJL10" s="1838"/>
      <c r="OJM10" s="1838"/>
      <c r="OJN10" s="1827"/>
      <c r="OJO10" s="1823"/>
      <c r="OJP10" s="1840"/>
      <c r="OJQ10" s="1825"/>
      <c r="OJR10" s="1826"/>
      <c r="OJS10" s="1827"/>
      <c r="OJT10" s="1828"/>
      <c r="OJU10" s="1829"/>
      <c r="OJV10" s="1830"/>
      <c r="OJW10" s="1826"/>
      <c r="OJX10" s="1831"/>
      <c r="OJY10" s="1667"/>
      <c r="OJZ10" s="1832"/>
      <c r="OKA10" s="1665"/>
      <c r="OKB10" s="1841"/>
      <c r="OKC10" s="1448"/>
      <c r="OKD10" s="1666"/>
      <c r="OKE10" s="1667"/>
      <c r="OKF10" s="1668"/>
      <c r="OKG10" s="1668"/>
      <c r="OKH10" s="1667"/>
      <c r="OKI10" s="1833"/>
      <c r="OKJ10" s="1827"/>
      <c r="OKK10" s="1827"/>
      <c r="OKL10" s="1842"/>
      <c r="OKM10" s="1842"/>
      <c r="OKN10" s="1827"/>
      <c r="OKO10" s="1835"/>
      <c r="OKP10" s="1836"/>
      <c r="OKQ10" s="1837"/>
      <c r="OKR10" s="1827"/>
      <c r="OKS10" s="1827"/>
      <c r="OKT10" s="1827"/>
      <c r="OKU10" s="1838"/>
      <c r="OKV10" s="1838"/>
      <c r="OKW10" s="1827"/>
      <c r="OKX10" s="1838"/>
      <c r="OKY10" s="1838"/>
      <c r="OKZ10" s="1838"/>
      <c r="OLA10" s="1838"/>
      <c r="OLB10" s="1838"/>
      <c r="OLC10" s="1827"/>
      <c r="OLD10" s="1823"/>
      <c r="OLE10" s="1840"/>
      <c r="OLF10" s="1825"/>
      <c r="OLG10" s="1826"/>
      <c r="OLH10" s="1827"/>
      <c r="OLI10" s="1828"/>
      <c r="OLJ10" s="1829"/>
      <c r="OLK10" s="1830"/>
      <c r="OLL10" s="1826"/>
      <c r="OLM10" s="1831"/>
      <c r="OLN10" s="1667"/>
      <c r="OLO10" s="1832"/>
      <c r="OLP10" s="1665"/>
      <c r="OLQ10" s="1841"/>
      <c r="OLR10" s="1448"/>
      <c r="OLS10" s="1666"/>
      <c r="OLT10" s="1667"/>
      <c r="OLU10" s="1668"/>
      <c r="OLV10" s="1668"/>
      <c r="OLW10" s="1667"/>
      <c r="OLX10" s="1833"/>
      <c r="OLY10" s="1827"/>
      <c r="OLZ10" s="1827"/>
      <c r="OMA10" s="1842"/>
      <c r="OMB10" s="1842"/>
      <c r="OMC10" s="1827"/>
      <c r="OMD10" s="1835"/>
      <c r="OME10" s="1836"/>
      <c r="OMF10" s="1837"/>
      <c r="OMG10" s="1827"/>
      <c r="OMH10" s="1827"/>
      <c r="OMI10" s="1827"/>
      <c r="OMJ10" s="1838"/>
      <c r="OMK10" s="1838"/>
      <c r="OML10" s="1827"/>
      <c r="OMM10" s="1838"/>
      <c r="OMN10" s="1838"/>
      <c r="OMO10" s="1838"/>
      <c r="OMP10" s="1838"/>
      <c r="OMQ10" s="1838"/>
      <c r="OMR10" s="1827"/>
      <c r="OMS10" s="1823"/>
      <c r="OMT10" s="1840"/>
      <c r="OMU10" s="1825"/>
      <c r="OMV10" s="1826"/>
      <c r="OMW10" s="1827"/>
      <c r="OMX10" s="1828"/>
      <c r="OMY10" s="1829"/>
      <c r="OMZ10" s="1830"/>
      <c r="ONA10" s="1826"/>
      <c r="ONB10" s="1831"/>
      <c r="ONC10" s="1667"/>
      <c r="OND10" s="1832"/>
      <c r="ONE10" s="1665"/>
      <c r="ONF10" s="1841"/>
      <c r="ONG10" s="1448"/>
      <c r="ONH10" s="1666"/>
      <c r="ONI10" s="1667"/>
      <c r="ONJ10" s="1668"/>
      <c r="ONK10" s="1668"/>
      <c r="ONL10" s="1667"/>
      <c r="ONM10" s="1833"/>
      <c r="ONN10" s="1827"/>
      <c r="ONO10" s="1827"/>
      <c r="ONP10" s="1842"/>
      <c r="ONQ10" s="1842"/>
      <c r="ONR10" s="1827"/>
      <c r="ONS10" s="1835"/>
      <c r="ONT10" s="1836"/>
      <c r="ONU10" s="1837"/>
      <c r="ONV10" s="1827"/>
      <c r="ONW10" s="1827"/>
      <c r="ONX10" s="1827"/>
      <c r="ONY10" s="1838"/>
      <c r="ONZ10" s="1838"/>
      <c r="OOA10" s="1827"/>
      <c r="OOB10" s="1838"/>
      <c r="OOC10" s="1838"/>
      <c r="OOD10" s="1838"/>
      <c r="OOE10" s="1838"/>
      <c r="OOF10" s="1838"/>
      <c r="OOG10" s="1827"/>
      <c r="OOH10" s="1823"/>
      <c r="OOI10" s="1840"/>
      <c r="OOJ10" s="1825"/>
      <c r="OOK10" s="1826"/>
      <c r="OOL10" s="1827"/>
      <c r="OOM10" s="1828"/>
      <c r="OON10" s="1829"/>
      <c r="OOO10" s="1830"/>
      <c r="OOP10" s="1826"/>
      <c r="OOQ10" s="1831"/>
      <c r="OOR10" s="1667"/>
      <c r="OOS10" s="1832"/>
      <c r="OOT10" s="1665"/>
      <c r="OOU10" s="1841"/>
      <c r="OOV10" s="1448"/>
      <c r="OOW10" s="1666"/>
      <c r="OOX10" s="1667"/>
      <c r="OOY10" s="1668"/>
      <c r="OOZ10" s="1668"/>
      <c r="OPA10" s="1667"/>
      <c r="OPB10" s="1833"/>
      <c r="OPC10" s="1827"/>
      <c r="OPD10" s="1827"/>
      <c r="OPE10" s="1842"/>
      <c r="OPF10" s="1842"/>
      <c r="OPG10" s="1827"/>
      <c r="OPH10" s="1835"/>
      <c r="OPI10" s="1836"/>
      <c r="OPJ10" s="1837"/>
      <c r="OPK10" s="1827"/>
      <c r="OPL10" s="1827"/>
      <c r="OPM10" s="1827"/>
      <c r="OPN10" s="1838"/>
      <c r="OPO10" s="1838"/>
      <c r="OPP10" s="1827"/>
      <c r="OPQ10" s="1838"/>
      <c r="OPR10" s="1838"/>
      <c r="OPS10" s="1838"/>
      <c r="OPT10" s="1838"/>
      <c r="OPU10" s="1838"/>
      <c r="OPV10" s="1827"/>
      <c r="OPW10" s="1823"/>
      <c r="OPX10" s="1840"/>
      <c r="OPY10" s="1825"/>
      <c r="OPZ10" s="1826"/>
      <c r="OQA10" s="1827"/>
      <c r="OQB10" s="1828"/>
      <c r="OQC10" s="1829"/>
      <c r="OQD10" s="1830"/>
      <c r="OQE10" s="1826"/>
      <c r="OQF10" s="1831"/>
      <c r="OQG10" s="1667"/>
      <c r="OQH10" s="1832"/>
      <c r="OQI10" s="1665"/>
      <c r="OQJ10" s="1841"/>
      <c r="OQK10" s="1448"/>
      <c r="OQL10" s="1666"/>
      <c r="OQM10" s="1667"/>
      <c r="OQN10" s="1668"/>
      <c r="OQO10" s="1668"/>
      <c r="OQP10" s="1667"/>
      <c r="OQQ10" s="1833"/>
      <c r="OQR10" s="1827"/>
      <c r="OQS10" s="1827"/>
      <c r="OQT10" s="1842"/>
      <c r="OQU10" s="1842"/>
      <c r="OQV10" s="1827"/>
      <c r="OQW10" s="1835"/>
      <c r="OQX10" s="1836"/>
      <c r="OQY10" s="1837"/>
      <c r="OQZ10" s="1827"/>
      <c r="ORA10" s="1827"/>
      <c r="ORB10" s="1827"/>
      <c r="ORC10" s="1838"/>
      <c r="ORD10" s="1838"/>
      <c r="ORE10" s="1827"/>
      <c r="ORF10" s="1838"/>
      <c r="ORG10" s="1838"/>
      <c r="ORH10" s="1838"/>
      <c r="ORI10" s="1838"/>
      <c r="ORJ10" s="1838"/>
      <c r="ORK10" s="1827"/>
      <c r="ORL10" s="1823"/>
      <c r="ORM10" s="1840"/>
      <c r="ORN10" s="1825"/>
      <c r="ORO10" s="1826"/>
      <c r="ORP10" s="1827"/>
      <c r="ORQ10" s="1828"/>
      <c r="ORR10" s="1829"/>
      <c r="ORS10" s="1830"/>
      <c r="ORT10" s="1826"/>
      <c r="ORU10" s="1831"/>
      <c r="ORV10" s="1667"/>
      <c r="ORW10" s="1832"/>
      <c r="ORX10" s="1665"/>
      <c r="ORY10" s="1841"/>
      <c r="ORZ10" s="1448"/>
      <c r="OSA10" s="1666"/>
      <c r="OSB10" s="1667"/>
      <c r="OSC10" s="1668"/>
      <c r="OSD10" s="1668"/>
      <c r="OSE10" s="1667"/>
      <c r="OSF10" s="1833"/>
      <c r="OSG10" s="1827"/>
      <c r="OSH10" s="1827"/>
      <c r="OSI10" s="1842"/>
      <c r="OSJ10" s="1842"/>
      <c r="OSK10" s="1827"/>
      <c r="OSL10" s="1835"/>
      <c r="OSM10" s="1836"/>
      <c r="OSN10" s="1837"/>
      <c r="OSO10" s="1827"/>
      <c r="OSP10" s="1827"/>
      <c r="OSQ10" s="1827"/>
      <c r="OSR10" s="1838"/>
      <c r="OSS10" s="1838"/>
      <c r="OST10" s="1827"/>
      <c r="OSU10" s="1838"/>
      <c r="OSV10" s="1838"/>
      <c r="OSW10" s="1838"/>
      <c r="OSX10" s="1838"/>
      <c r="OSY10" s="1838"/>
      <c r="OSZ10" s="1827"/>
      <c r="OTA10" s="1823"/>
      <c r="OTB10" s="1840"/>
      <c r="OTC10" s="1825"/>
      <c r="OTD10" s="1826"/>
      <c r="OTE10" s="1827"/>
      <c r="OTF10" s="1828"/>
      <c r="OTG10" s="1829"/>
      <c r="OTH10" s="1830"/>
      <c r="OTI10" s="1826"/>
      <c r="OTJ10" s="1831"/>
      <c r="OTK10" s="1667"/>
      <c r="OTL10" s="1832"/>
      <c r="OTM10" s="1665"/>
      <c r="OTN10" s="1841"/>
      <c r="OTO10" s="1448"/>
      <c r="OTP10" s="1666"/>
      <c r="OTQ10" s="1667"/>
      <c r="OTR10" s="1668"/>
      <c r="OTS10" s="1668"/>
      <c r="OTT10" s="1667"/>
      <c r="OTU10" s="1833"/>
      <c r="OTV10" s="1827"/>
      <c r="OTW10" s="1827"/>
      <c r="OTX10" s="1842"/>
      <c r="OTY10" s="1842"/>
      <c r="OTZ10" s="1827"/>
      <c r="OUA10" s="1835"/>
      <c r="OUB10" s="1836"/>
      <c r="OUC10" s="1837"/>
      <c r="OUD10" s="1827"/>
      <c r="OUE10" s="1827"/>
      <c r="OUF10" s="1827"/>
      <c r="OUG10" s="1838"/>
      <c r="OUH10" s="1838"/>
      <c r="OUI10" s="1827"/>
      <c r="OUJ10" s="1838"/>
      <c r="OUK10" s="1838"/>
      <c r="OUL10" s="1838"/>
      <c r="OUM10" s="1838"/>
      <c r="OUN10" s="1838"/>
      <c r="OUO10" s="1827"/>
      <c r="OUP10" s="1823"/>
      <c r="OUQ10" s="1840"/>
      <c r="OUR10" s="1825"/>
      <c r="OUS10" s="1826"/>
      <c r="OUT10" s="1827"/>
      <c r="OUU10" s="1828"/>
      <c r="OUV10" s="1829"/>
      <c r="OUW10" s="1830"/>
      <c r="OUX10" s="1826"/>
      <c r="OUY10" s="1831"/>
      <c r="OUZ10" s="1667"/>
      <c r="OVA10" s="1832"/>
      <c r="OVB10" s="1665"/>
      <c r="OVC10" s="1841"/>
      <c r="OVD10" s="1448"/>
      <c r="OVE10" s="1666"/>
      <c r="OVF10" s="1667"/>
      <c r="OVG10" s="1668"/>
      <c r="OVH10" s="1668"/>
      <c r="OVI10" s="1667"/>
      <c r="OVJ10" s="1833"/>
      <c r="OVK10" s="1827"/>
      <c r="OVL10" s="1827"/>
      <c r="OVM10" s="1842"/>
      <c r="OVN10" s="1842"/>
      <c r="OVO10" s="1827"/>
      <c r="OVP10" s="1835"/>
      <c r="OVQ10" s="1836"/>
      <c r="OVR10" s="1837"/>
      <c r="OVS10" s="1827"/>
      <c r="OVT10" s="1827"/>
      <c r="OVU10" s="1827"/>
      <c r="OVV10" s="1838"/>
      <c r="OVW10" s="1838"/>
      <c r="OVX10" s="1827"/>
      <c r="OVY10" s="1838"/>
      <c r="OVZ10" s="1838"/>
      <c r="OWA10" s="1838"/>
      <c r="OWB10" s="1838"/>
      <c r="OWC10" s="1838"/>
      <c r="OWD10" s="1827"/>
      <c r="OWE10" s="1823"/>
      <c r="OWF10" s="1840"/>
      <c r="OWG10" s="1825"/>
      <c r="OWH10" s="1826"/>
      <c r="OWI10" s="1827"/>
      <c r="OWJ10" s="1828"/>
      <c r="OWK10" s="1829"/>
      <c r="OWL10" s="1830"/>
      <c r="OWM10" s="1826"/>
      <c r="OWN10" s="1831"/>
      <c r="OWO10" s="1667"/>
      <c r="OWP10" s="1832"/>
      <c r="OWQ10" s="1665"/>
      <c r="OWR10" s="1841"/>
      <c r="OWS10" s="1448"/>
      <c r="OWT10" s="1666"/>
      <c r="OWU10" s="1667"/>
      <c r="OWV10" s="1668"/>
      <c r="OWW10" s="1668"/>
      <c r="OWX10" s="1667"/>
      <c r="OWY10" s="1833"/>
      <c r="OWZ10" s="1827"/>
      <c r="OXA10" s="1827"/>
      <c r="OXB10" s="1842"/>
      <c r="OXC10" s="1842"/>
      <c r="OXD10" s="1827"/>
      <c r="OXE10" s="1835"/>
      <c r="OXF10" s="1836"/>
      <c r="OXG10" s="1837"/>
      <c r="OXH10" s="1827"/>
      <c r="OXI10" s="1827"/>
      <c r="OXJ10" s="1827"/>
      <c r="OXK10" s="1838"/>
      <c r="OXL10" s="1838"/>
      <c r="OXM10" s="1827"/>
      <c r="OXN10" s="1838"/>
      <c r="OXO10" s="1838"/>
      <c r="OXP10" s="1838"/>
      <c r="OXQ10" s="1838"/>
      <c r="OXR10" s="1838"/>
      <c r="OXS10" s="1827"/>
      <c r="OXT10" s="1823"/>
      <c r="OXU10" s="1840"/>
      <c r="OXV10" s="1825"/>
      <c r="OXW10" s="1826"/>
      <c r="OXX10" s="1827"/>
      <c r="OXY10" s="1828"/>
      <c r="OXZ10" s="1829"/>
      <c r="OYA10" s="1830"/>
      <c r="OYB10" s="1826"/>
      <c r="OYC10" s="1831"/>
      <c r="OYD10" s="1667"/>
      <c r="OYE10" s="1832"/>
      <c r="OYF10" s="1665"/>
      <c r="OYG10" s="1841"/>
      <c r="OYH10" s="1448"/>
      <c r="OYI10" s="1666"/>
      <c r="OYJ10" s="1667"/>
      <c r="OYK10" s="1668"/>
      <c r="OYL10" s="1668"/>
      <c r="OYM10" s="1667"/>
      <c r="OYN10" s="1833"/>
      <c r="OYO10" s="1827"/>
      <c r="OYP10" s="1827"/>
      <c r="OYQ10" s="1842"/>
      <c r="OYR10" s="1842"/>
      <c r="OYS10" s="1827"/>
      <c r="OYT10" s="1835"/>
      <c r="OYU10" s="1836"/>
      <c r="OYV10" s="1837"/>
      <c r="OYW10" s="1827"/>
      <c r="OYX10" s="1827"/>
      <c r="OYY10" s="1827"/>
      <c r="OYZ10" s="1838"/>
      <c r="OZA10" s="1838"/>
      <c r="OZB10" s="1827"/>
      <c r="OZC10" s="1838"/>
      <c r="OZD10" s="1838"/>
      <c r="OZE10" s="1838"/>
      <c r="OZF10" s="1838"/>
      <c r="OZG10" s="1838"/>
      <c r="OZH10" s="1827"/>
      <c r="OZI10" s="1823"/>
      <c r="OZJ10" s="1840"/>
      <c r="OZK10" s="1825"/>
      <c r="OZL10" s="1826"/>
      <c r="OZM10" s="1827"/>
      <c r="OZN10" s="1828"/>
      <c r="OZO10" s="1829"/>
      <c r="OZP10" s="1830"/>
      <c r="OZQ10" s="1826"/>
      <c r="OZR10" s="1831"/>
      <c r="OZS10" s="1667"/>
      <c r="OZT10" s="1832"/>
      <c r="OZU10" s="1665"/>
      <c r="OZV10" s="1841"/>
      <c r="OZW10" s="1448"/>
      <c r="OZX10" s="1666"/>
      <c r="OZY10" s="1667"/>
      <c r="OZZ10" s="1668"/>
      <c r="PAA10" s="1668"/>
      <c r="PAB10" s="1667"/>
      <c r="PAC10" s="1833"/>
      <c r="PAD10" s="1827"/>
      <c r="PAE10" s="1827"/>
      <c r="PAF10" s="1842"/>
      <c r="PAG10" s="1842"/>
      <c r="PAH10" s="1827"/>
      <c r="PAI10" s="1835"/>
      <c r="PAJ10" s="1836"/>
      <c r="PAK10" s="1837"/>
      <c r="PAL10" s="1827"/>
      <c r="PAM10" s="1827"/>
      <c r="PAN10" s="1827"/>
      <c r="PAO10" s="1838"/>
      <c r="PAP10" s="1838"/>
      <c r="PAQ10" s="1827"/>
      <c r="PAR10" s="1838"/>
      <c r="PAS10" s="1838"/>
      <c r="PAT10" s="1838"/>
      <c r="PAU10" s="1838"/>
      <c r="PAV10" s="1838"/>
      <c r="PAW10" s="1827"/>
      <c r="PAX10" s="1823"/>
      <c r="PAY10" s="1840"/>
      <c r="PAZ10" s="1825"/>
      <c r="PBA10" s="1826"/>
      <c r="PBB10" s="1827"/>
      <c r="PBC10" s="1828"/>
      <c r="PBD10" s="1829"/>
      <c r="PBE10" s="1830"/>
      <c r="PBF10" s="1826"/>
      <c r="PBG10" s="1831"/>
      <c r="PBH10" s="1667"/>
      <c r="PBI10" s="1832"/>
      <c r="PBJ10" s="1665"/>
      <c r="PBK10" s="1841"/>
      <c r="PBL10" s="1448"/>
      <c r="PBM10" s="1666"/>
      <c r="PBN10" s="1667"/>
      <c r="PBO10" s="1668"/>
      <c r="PBP10" s="1668"/>
      <c r="PBQ10" s="1667"/>
      <c r="PBR10" s="1833"/>
      <c r="PBS10" s="1827"/>
      <c r="PBT10" s="1827"/>
      <c r="PBU10" s="1842"/>
      <c r="PBV10" s="1842"/>
      <c r="PBW10" s="1827"/>
      <c r="PBX10" s="1835"/>
      <c r="PBY10" s="1836"/>
      <c r="PBZ10" s="1837"/>
      <c r="PCA10" s="1827"/>
      <c r="PCB10" s="1827"/>
      <c r="PCC10" s="1827"/>
      <c r="PCD10" s="1838"/>
      <c r="PCE10" s="1838"/>
      <c r="PCF10" s="1827"/>
      <c r="PCG10" s="1838"/>
      <c r="PCH10" s="1838"/>
      <c r="PCI10" s="1838"/>
      <c r="PCJ10" s="1838"/>
      <c r="PCK10" s="1838"/>
      <c r="PCL10" s="1827"/>
      <c r="PCM10" s="1823"/>
      <c r="PCN10" s="1840"/>
      <c r="PCO10" s="1825"/>
      <c r="PCP10" s="1826"/>
      <c r="PCQ10" s="1827"/>
      <c r="PCR10" s="1828"/>
      <c r="PCS10" s="1829"/>
      <c r="PCT10" s="1830"/>
      <c r="PCU10" s="1826"/>
      <c r="PCV10" s="1831"/>
      <c r="PCW10" s="1667"/>
      <c r="PCX10" s="1832"/>
      <c r="PCY10" s="1665"/>
      <c r="PCZ10" s="1841"/>
      <c r="PDA10" s="1448"/>
      <c r="PDB10" s="1666"/>
      <c r="PDC10" s="1667"/>
      <c r="PDD10" s="1668"/>
      <c r="PDE10" s="1668"/>
      <c r="PDF10" s="1667"/>
      <c r="PDG10" s="1833"/>
      <c r="PDH10" s="1827"/>
      <c r="PDI10" s="1827"/>
      <c r="PDJ10" s="1842"/>
      <c r="PDK10" s="1842"/>
      <c r="PDL10" s="1827"/>
      <c r="PDM10" s="1835"/>
      <c r="PDN10" s="1836"/>
      <c r="PDO10" s="1837"/>
      <c r="PDP10" s="1827"/>
      <c r="PDQ10" s="1827"/>
      <c r="PDR10" s="1827"/>
      <c r="PDS10" s="1838"/>
      <c r="PDT10" s="1838"/>
      <c r="PDU10" s="1827"/>
      <c r="PDV10" s="1838"/>
      <c r="PDW10" s="1838"/>
      <c r="PDX10" s="1838"/>
      <c r="PDY10" s="1838"/>
      <c r="PDZ10" s="1838"/>
      <c r="PEA10" s="1827"/>
      <c r="PEB10" s="1823"/>
      <c r="PEC10" s="1840"/>
      <c r="PED10" s="1825"/>
      <c r="PEE10" s="1826"/>
      <c r="PEF10" s="1827"/>
      <c r="PEG10" s="1828"/>
      <c r="PEH10" s="1829"/>
      <c r="PEI10" s="1830"/>
      <c r="PEJ10" s="1826"/>
      <c r="PEK10" s="1831"/>
      <c r="PEL10" s="1667"/>
      <c r="PEM10" s="1832"/>
      <c r="PEN10" s="1665"/>
      <c r="PEO10" s="1841"/>
      <c r="PEP10" s="1448"/>
      <c r="PEQ10" s="1666"/>
      <c r="PER10" s="1667"/>
      <c r="PES10" s="1668"/>
      <c r="PET10" s="1668"/>
      <c r="PEU10" s="1667"/>
      <c r="PEV10" s="1833"/>
      <c r="PEW10" s="1827"/>
      <c r="PEX10" s="1827"/>
      <c r="PEY10" s="1842"/>
      <c r="PEZ10" s="1842"/>
      <c r="PFA10" s="1827"/>
      <c r="PFB10" s="1835"/>
      <c r="PFC10" s="1836"/>
      <c r="PFD10" s="1837"/>
      <c r="PFE10" s="1827"/>
      <c r="PFF10" s="1827"/>
      <c r="PFG10" s="1827"/>
      <c r="PFH10" s="1838"/>
      <c r="PFI10" s="1838"/>
      <c r="PFJ10" s="1827"/>
      <c r="PFK10" s="1838"/>
      <c r="PFL10" s="1838"/>
      <c r="PFM10" s="1838"/>
      <c r="PFN10" s="1838"/>
      <c r="PFO10" s="1838"/>
      <c r="PFP10" s="1827"/>
      <c r="PFQ10" s="1823"/>
      <c r="PFR10" s="1840"/>
      <c r="PFS10" s="1825"/>
      <c r="PFT10" s="1826"/>
      <c r="PFU10" s="1827"/>
      <c r="PFV10" s="1828"/>
      <c r="PFW10" s="1829"/>
      <c r="PFX10" s="1830"/>
      <c r="PFY10" s="1826"/>
      <c r="PFZ10" s="1831"/>
      <c r="PGA10" s="1667"/>
      <c r="PGB10" s="1832"/>
      <c r="PGC10" s="1665"/>
      <c r="PGD10" s="1841"/>
      <c r="PGE10" s="1448"/>
      <c r="PGF10" s="1666"/>
      <c r="PGG10" s="1667"/>
      <c r="PGH10" s="1668"/>
      <c r="PGI10" s="1668"/>
      <c r="PGJ10" s="1667"/>
      <c r="PGK10" s="1833"/>
      <c r="PGL10" s="1827"/>
      <c r="PGM10" s="1827"/>
      <c r="PGN10" s="1842"/>
      <c r="PGO10" s="1842"/>
      <c r="PGP10" s="1827"/>
      <c r="PGQ10" s="1835"/>
      <c r="PGR10" s="1836"/>
      <c r="PGS10" s="1837"/>
      <c r="PGT10" s="1827"/>
      <c r="PGU10" s="1827"/>
      <c r="PGV10" s="1827"/>
      <c r="PGW10" s="1838"/>
      <c r="PGX10" s="1838"/>
      <c r="PGY10" s="1827"/>
      <c r="PGZ10" s="1838"/>
      <c r="PHA10" s="1838"/>
      <c r="PHB10" s="1838"/>
      <c r="PHC10" s="1838"/>
      <c r="PHD10" s="1838"/>
      <c r="PHE10" s="1827"/>
      <c r="PHF10" s="1823"/>
      <c r="PHG10" s="1840"/>
      <c r="PHH10" s="1825"/>
      <c r="PHI10" s="1826"/>
      <c r="PHJ10" s="1827"/>
      <c r="PHK10" s="1828"/>
      <c r="PHL10" s="1829"/>
      <c r="PHM10" s="1830"/>
      <c r="PHN10" s="1826"/>
      <c r="PHO10" s="1831"/>
      <c r="PHP10" s="1667"/>
      <c r="PHQ10" s="1832"/>
      <c r="PHR10" s="1665"/>
      <c r="PHS10" s="1841"/>
      <c r="PHT10" s="1448"/>
      <c r="PHU10" s="1666"/>
      <c r="PHV10" s="1667"/>
      <c r="PHW10" s="1668"/>
      <c r="PHX10" s="1668"/>
      <c r="PHY10" s="1667"/>
      <c r="PHZ10" s="1833"/>
      <c r="PIA10" s="1827"/>
      <c r="PIB10" s="1827"/>
      <c r="PIC10" s="1842"/>
      <c r="PID10" s="1842"/>
      <c r="PIE10" s="1827"/>
      <c r="PIF10" s="1835"/>
      <c r="PIG10" s="1836"/>
      <c r="PIH10" s="1837"/>
      <c r="PII10" s="1827"/>
      <c r="PIJ10" s="1827"/>
      <c r="PIK10" s="1827"/>
      <c r="PIL10" s="1838"/>
      <c r="PIM10" s="1838"/>
      <c r="PIN10" s="1827"/>
      <c r="PIO10" s="1838"/>
      <c r="PIP10" s="1838"/>
      <c r="PIQ10" s="1838"/>
      <c r="PIR10" s="1838"/>
      <c r="PIS10" s="1838"/>
      <c r="PIT10" s="1827"/>
      <c r="PIU10" s="1823"/>
      <c r="PIV10" s="1840"/>
      <c r="PIW10" s="1825"/>
      <c r="PIX10" s="1826"/>
      <c r="PIY10" s="1827"/>
      <c r="PIZ10" s="1828"/>
      <c r="PJA10" s="1829"/>
      <c r="PJB10" s="1830"/>
      <c r="PJC10" s="1826"/>
      <c r="PJD10" s="1831"/>
      <c r="PJE10" s="1667"/>
      <c r="PJF10" s="1832"/>
      <c r="PJG10" s="1665"/>
      <c r="PJH10" s="1841"/>
      <c r="PJI10" s="1448"/>
      <c r="PJJ10" s="1666"/>
      <c r="PJK10" s="1667"/>
      <c r="PJL10" s="1668"/>
      <c r="PJM10" s="1668"/>
      <c r="PJN10" s="1667"/>
      <c r="PJO10" s="1833"/>
      <c r="PJP10" s="1827"/>
      <c r="PJQ10" s="1827"/>
      <c r="PJR10" s="1842"/>
      <c r="PJS10" s="1842"/>
      <c r="PJT10" s="1827"/>
      <c r="PJU10" s="1835"/>
      <c r="PJV10" s="1836"/>
      <c r="PJW10" s="1837"/>
      <c r="PJX10" s="1827"/>
      <c r="PJY10" s="1827"/>
      <c r="PJZ10" s="1827"/>
      <c r="PKA10" s="1838"/>
      <c r="PKB10" s="1838"/>
      <c r="PKC10" s="1827"/>
      <c r="PKD10" s="1838"/>
      <c r="PKE10" s="1838"/>
      <c r="PKF10" s="1838"/>
      <c r="PKG10" s="1838"/>
      <c r="PKH10" s="1838"/>
      <c r="PKI10" s="1827"/>
      <c r="PKJ10" s="1823"/>
      <c r="PKK10" s="1840"/>
      <c r="PKL10" s="1825"/>
      <c r="PKM10" s="1826"/>
      <c r="PKN10" s="1827"/>
      <c r="PKO10" s="1828"/>
      <c r="PKP10" s="1829"/>
      <c r="PKQ10" s="1830"/>
      <c r="PKR10" s="1826"/>
      <c r="PKS10" s="1831"/>
      <c r="PKT10" s="1667"/>
      <c r="PKU10" s="1832"/>
      <c r="PKV10" s="1665"/>
      <c r="PKW10" s="1841"/>
      <c r="PKX10" s="1448"/>
      <c r="PKY10" s="1666"/>
      <c r="PKZ10" s="1667"/>
      <c r="PLA10" s="1668"/>
      <c r="PLB10" s="1668"/>
      <c r="PLC10" s="1667"/>
      <c r="PLD10" s="1833"/>
      <c r="PLE10" s="1827"/>
      <c r="PLF10" s="1827"/>
      <c r="PLG10" s="1842"/>
      <c r="PLH10" s="1842"/>
      <c r="PLI10" s="1827"/>
      <c r="PLJ10" s="1835"/>
      <c r="PLK10" s="1836"/>
      <c r="PLL10" s="1837"/>
      <c r="PLM10" s="1827"/>
      <c r="PLN10" s="1827"/>
      <c r="PLO10" s="1827"/>
      <c r="PLP10" s="1838"/>
      <c r="PLQ10" s="1838"/>
      <c r="PLR10" s="1827"/>
      <c r="PLS10" s="1838"/>
      <c r="PLT10" s="1838"/>
      <c r="PLU10" s="1838"/>
      <c r="PLV10" s="1838"/>
      <c r="PLW10" s="1838"/>
      <c r="PLX10" s="1827"/>
      <c r="PLY10" s="1823"/>
      <c r="PLZ10" s="1840"/>
      <c r="PMA10" s="1825"/>
      <c r="PMB10" s="1826"/>
      <c r="PMC10" s="1827"/>
      <c r="PMD10" s="1828"/>
      <c r="PME10" s="1829"/>
      <c r="PMF10" s="1830"/>
      <c r="PMG10" s="1826"/>
      <c r="PMH10" s="1831"/>
      <c r="PMI10" s="1667"/>
      <c r="PMJ10" s="1832"/>
      <c r="PMK10" s="1665"/>
      <c r="PML10" s="1841"/>
      <c r="PMM10" s="1448"/>
      <c r="PMN10" s="1666"/>
      <c r="PMO10" s="1667"/>
      <c r="PMP10" s="1668"/>
      <c r="PMQ10" s="1668"/>
      <c r="PMR10" s="1667"/>
      <c r="PMS10" s="1833"/>
      <c r="PMT10" s="1827"/>
      <c r="PMU10" s="1827"/>
      <c r="PMV10" s="1842"/>
      <c r="PMW10" s="1842"/>
      <c r="PMX10" s="1827"/>
      <c r="PMY10" s="1835"/>
      <c r="PMZ10" s="1836"/>
      <c r="PNA10" s="1837"/>
      <c r="PNB10" s="1827"/>
      <c r="PNC10" s="1827"/>
      <c r="PND10" s="1827"/>
      <c r="PNE10" s="1838"/>
      <c r="PNF10" s="1838"/>
      <c r="PNG10" s="1827"/>
      <c r="PNH10" s="1838"/>
      <c r="PNI10" s="1838"/>
      <c r="PNJ10" s="1838"/>
      <c r="PNK10" s="1838"/>
      <c r="PNL10" s="1838"/>
      <c r="PNM10" s="1827"/>
      <c r="PNN10" s="1823"/>
      <c r="PNO10" s="1840"/>
      <c r="PNP10" s="1825"/>
      <c r="PNQ10" s="1826"/>
      <c r="PNR10" s="1827"/>
      <c r="PNS10" s="1828"/>
      <c r="PNT10" s="1829"/>
      <c r="PNU10" s="1830"/>
      <c r="PNV10" s="1826"/>
      <c r="PNW10" s="1831"/>
      <c r="PNX10" s="1667"/>
      <c r="PNY10" s="1832"/>
      <c r="PNZ10" s="1665"/>
      <c r="POA10" s="1841"/>
      <c r="POB10" s="1448"/>
      <c r="POC10" s="1666"/>
      <c r="POD10" s="1667"/>
      <c r="POE10" s="1668"/>
      <c r="POF10" s="1668"/>
      <c r="POG10" s="1667"/>
      <c r="POH10" s="1833"/>
      <c r="POI10" s="1827"/>
      <c r="POJ10" s="1827"/>
      <c r="POK10" s="1842"/>
      <c r="POL10" s="1842"/>
      <c r="POM10" s="1827"/>
      <c r="PON10" s="1835"/>
      <c r="POO10" s="1836"/>
      <c r="POP10" s="1837"/>
      <c r="POQ10" s="1827"/>
      <c r="POR10" s="1827"/>
      <c r="POS10" s="1827"/>
      <c r="POT10" s="1838"/>
      <c r="POU10" s="1838"/>
      <c r="POV10" s="1827"/>
      <c r="POW10" s="1838"/>
      <c r="POX10" s="1838"/>
      <c r="POY10" s="1838"/>
      <c r="POZ10" s="1838"/>
      <c r="PPA10" s="1838"/>
      <c r="PPB10" s="1827"/>
      <c r="PPC10" s="1823"/>
      <c r="PPD10" s="1840"/>
      <c r="PPE10" s="1825"/>
      <c r="PPF10" s="1826"/>
      <c r="PPG10" s="1827"/>
      <c r="PPH10" s="1828"/>
      <c r="PPI10" s="1829"/>
      <c r="PPJ10" s="1830"/>
      <c r="PPK10" s="1826"/>
      <c r="PPL10" s="1831"/>
      <c r="PPM10" s="1667"/>
      <c r="PPN10" s="1832"/>
      <c r="PPO10" s="1665"/>
      <c r="PPP10" s="1841"/>
      <c r="PPQ10" s="1448"/>
      <c r="PPR10" s="1666"/>
      <c r="PPS10" s="1667"/>
      <c r="PPT10" s="1668"/>
      <c r="PPU10" s="1668"/>
      <c r="PPV10" s="1667"/>
      <c r="PPW10" s="1833"/>
      <c r="PPX10" s="1827"/>
      <c r="PPY10" s="1827"/>
      <c r="PPZ10" s="1842"/>
      <c r="PQA10" s="1842"/>
      <c r="PQB10" s="1827"/>
      <c r="PQC10" s="1835"/>
      <c r="PQD10" s="1836"/>
      <c r="PQE10" s="1837"/>
      <c r="PQF10" s="1827"/>
      <c r="PQG10" s="1827"/>
      <c r="PQH10" s="1827"/>
      <c r="PQI10" s="1838"/>
      <c r="PQJ10" s="1838"/>
      <c r="PQK10" s="1827"/>
      <c r="PQL10" s="1838"/>
      <c r="PQM10" s="1838"/>
      <c r="PQN10" s="1838"/>
      <c r="PQO10" s="1838"/>
      <c r="PQP10" s="1838"/>
      <c r="PQQ10" s="1827"/>
      <c r="PQR10" s="1823"/>
      <c r="PQS10" s="1840"/>
      <c r="PQT10" s="1825"/>
      <c r="PQU10" s="1826"/>
      <c r="PQV10" s="1827"/>
      <c r="PQW10" s="1828"/>
      <c r="PQX10" s="1829"/>
      <c r="PQY10" s="1830"/>
      <c r="PQZ10" s="1826"/>
      <c r="PRA10" s="1831"/>
      <c r="PRB10" s="1667"/>
      <c r="PRC10" s="1832"/>
      <c r="PRD10" s="1665"/>
      <c r="PRE10" s="1841"/>
      <c r="PRF10" s="1448"/>
      <c r="PRG10" s="1666"/>
      <c r="PRH10" s="1667"/>
      <c r="PRI10" s="1668"/>
      <c r="PRJ10" s="1668"/>
      <c r="PRK10" s="1667"/>
      <c r="PRL10" s="1833"/>
      <c r="PRM10" s="1827"/>
      <c r="PRN10" s="1827"/>
      <c r="PRO10" s="1842"/>
      <c r="PRP10" s="1842"/>
      <c r="PRQ10" s="1827"/>
      <c r="PRR10" s="1835"/>
      <c r="PRS10" s="1836"/>
      <c r="PRT10" s="1837"/>
      <c r="PRU10" s="1827"/>
      <c r="PRV10" s="1827"/>
      <c r="PRW10" s="1827"/>
      <c r="PRX10" s="1838"/>
      <c r="PRY10" s="1838"/>
      <c r="PRZ10" s="1827"/>
      <c r="PSA10" s="1838"/>
      <c r="PSB10" s="1838"/>
      <c r="PSC10" s="1838"/>
      <c r="PSD10" s="1838"/>
      <c r="PSE10" s="1838"/>
      <c r="PSF10" s="1827"/>
      <c r="PSG10" s="1823"/>
      <c r="PSH10" s="1840"/>
      <c r="PSI10" s="1825"/>
      <c r="PSJ10" s="1826"/>
      <c r="PSK10" s="1827"/>
      <c r="PSL10" s="1828"/>
      <c r="PSM10" s="1829"/>
      <c r="PSN10" s="1830"/>
      <c r="PSO10" s="1826"/>
      <c r="PSP10" s="1831"/>
      <c r="PSQ10" s="1667"/>
      <c r="PSR10" s="1832"/>
      <c r="PSS10" s="1665"/>
      <c r="PST10" s="1841"/>
      <c r="PSU10" s="1448"/>
      <c r="PSV10" s="1666"/>
      <c r="PSW10" s="1667"/>
      <c r="PSX10" s="1668"/>
      <c r="PSY10" s="1668"/>
      <c r="PSZ10" s="1667"/>
      <c r="PTA10" s="1833"/>
      <c r="PTB10" s="1827"/>
      <c r="PTC10" s="1827"/>
      <c r="PTD10" s="1842"/>
      <c r="PTE10" s="1842"/>
      <c r="PTF10" s="1827"/>
      <c r="PTG10" s="1835"/>
      <c r="PTH10" s="1836"/>
      <c r="PTI10" s="1837"/>
      <c r="PTJ10" s="1827"/>
      <c r="PTK10" s="1827"/>
      <c r="PTL10" s="1827"/>
      <c r="PTM10" s="1838"/>
      <c r="PTN10" s="1838"/>
      <c r="PTO10" s="1827"/>
      <c r="PTP10" s="1838"/>
      <c r="PTQ10" s="1838"/>
      <c r="PTR10" s="1838"/>
      <c r="PTS10" s="1838"/>
      <c r="PTT10" s="1838"/>
      <c r="PTU10" s="1827"/>
      <c r="PTV10" s="1823"/>
      <c r="PTW10" s="1840"/>
      <c r="PTX10" s="1825"/>
      <c r="PTY10" s="1826"/>
      <c r="PTZ10" s="1827"/>
      <c r="PUA10" s="1828"/>
      <c r="PUB10" s="1829"/>
      <c r="PUC10" s="1830"/>
      <c r="PUD10" s="1826"/>
      <c r="PUE10" s="1831"/>
      <c r="PUF10" s="1667"/>
      <c r="PUG10" s="1832"/>
      <c r="PUH10" s="1665"/>
      <c r="PUI10" s="1841"/>
      <c r="PUJ10" s="1448"/>
      <c r="PUK10" s="1666"/>
      <c r="PUL10" s="1667"/>
      <c r="PUM10" s="1668"/>
      <c r="PUN10" s="1668"/>
      <c r="PUO10" s="1667"/>
      <c r="PUP10" s="1833"/>
      <c r="PUQ10" s="1827"/>
      <c r="PUR10" s="1827"/>
      <c r="PUS10" s="1842"/>
      <c r="PUT10" s="1842"/>
      <c r="PUU10" s="1827"/>
      <c r="PUV10" s="1835"/>
      <c r="PUW10" s="1836"/>
      <c r="PUX10" s="1837"/>
      <c r="PUY10" s="1827"/>
      <c r="PUZ10" s="1827"/>
      <c r="PVA10" s="1827"/>
      <c r="PVB10" s="1838"/>
      <c r="PVC10" s="1838"/>
      <c r="PVD10" s="1827"/>
      <c r="PVE10" s="1838"/>
      <c r="PVF10" s="1838"/>
      <c r="PVG10" s="1838"/>
      <c r="PVH10" s="1838"/>
      <c r="PVI10" s="1838"/>
      <c r="PVJ10" s="1827"/>
      <c r="PVK10" s="1823"/>
      <c r="PVL10" s="1840"/>
      <c r="PVM10" s="1825"/>
      <c r="PVN10" s="1826"/>
      <c r="PVO10" s="1827"/>
      <c r="PVP10" s="1828"/>
      <c r="PVQ10" s="1829"/>
      <c r="PVR10" s="1830"/>
      <c r="PVS10" s="1826"/>
      <c r="PVT10" s="1831"/>
      <c r="PVU10" s="1667"/>
      <c r="PVV10" s="1832"/>
      <c r="PVW10" s="1665"/>
      <c r="PVX10" s="1841"/>
      <c r="PVY10" s="1448"/>
      <c r="PVZ10" s="1666"/>
      <c r="PWA10" s="1667"/>
      <c r="PWB10" s="1668"/>
      <c r="PWC10" s="1668"/>
      <c r="PWD10" s="1667"/>
      <c r="PWE10" s="1833"/>
      <c r="PWF10" s="1827"/>
      <c r="PWG10" s="1827"/>
      <c r="PWH10" s="1842"/>
      <c r="PWI10" s="1842"/>
      <c r="PWJ10" s="1827"/>
      <c r="PWK10" s="1835"/>
      <c r="PWL10" s="1836"/>
      <c r="PWM10" s="1837"/>
      <c r="PWN10" s="1827"/>
      <c r="PWO10" s="1827"/>
      <c r="PWP10" s="1827"/>
      <c r="PWQ10" s="1838"/>
      <c r="PWR10" s="1838"/>
      <c r="PWS10" s="1827"/>
      <c r="PWT10" s="1838"/>
      <c r="PWU10" s="1838"/>
      <c r="PWV10" s="1838"/>
      <c r="PWW10" s="1838"/>
      <c r="PWX10" s="1838"/>
      <c r="PWY10" s="1827"/>
      <c r="PWZ10" s="1823"/>
      <c r="PXA10" s="1840"/>
      <c r="PXB10" s="1825"/>
      <c r="PXC10" s="1826"/>
      <c r="PXD10" s="1827"/>
      <c r="PXE10" s="1828"/>
      <c r="PXF10" s="1829"/>
      <c r="PXG10" s="1830"/>
      <c r="PXH10" s="1826"/>
      <c r="PXI10" s="1831"/>
      <c r="PXJ10" s="1667"/>
      <c r="PXK10" s="1832"/>
      <c r="PXL10" s="1665"/>
      <c r="PXM10" s="1841"/>
      <c r="PXN10" s="1448"/>
      <c r="PXO10" s="1666"/>
      <c r="PXP10" s="1667"/>
      <c r="PXQ10" s="1668"/>
      <c r="PXR10" s="1668"/>
      <c r="PXS10" s="1667"/>
      <c r="PXT10" s="1833"/>
      <c r="PXU10" s="1827"/>
      <c r="PXV10" s="1827"/>
      <c r="PXW10" s="1842"/>
      <c r="PXX10" s="1842"/>
      <c r="PXY10" s="1827"/>
      <c r="PXZ10" s="1835"/>
      <c r="PYA10" s="1836"/>
      <c r="PYB10" s="1837"/>
      <c r="PYC10" s="1827"/>
      <c r="PYD10" s="1827"/>
      <c r="PYE10" s="1827"/>
      <c r="PYF10" s="1838"/>
      <c r="PYG10" s="1838"/>
      <c r="PYH10" s="1827"/>
      <c r="PYI10" s="1838"/>
      <c r="PYJ10" s="1838"/>
      <c r="PYK10" s="1838"/>
      <c r="PYL10" s="1838"/>
      <c r="PYM10" s="1838"/>
      <c r="PYN10" s="1827"/>
      <c r="PYO10" s="1823"/>
      <c r="PYP10" s="1840"/>
      <c r="PYQ10" s="1825"/>
      <c r="PYR10" s="1826"/>
      <c r="PYS10" s="1827"/>
      <c r="PYT10" s="1828"/>
      <c r="PYU10" s="1829"/>
      <c r="PYV10" s="1830"/>
      <c r="PYW10" s="1826"/>
      <c r="PYX10" s="1831"/>
      <c r="PYY10" s="1667"/>
      <c r="PYZ10" s="1832"/>
      <c r="PZA10" s="1665"/>
      <c r="PZB10" s="1841"/>
      <c r="PZC10" s="1448"/>
      <c r="PZD10" s="1666"/>
      <c r="PZE10" s="1667"/>
      <c r="PZF10" s="1668"/>
      <c r="PZG10" s="1668"/>
      <c r="PZH10" s="1667"/>
      <c r="PZI10" s="1833"/>
      <c r="PZJ10" s="1827"/>
      <c r="PZK10" s="1827"/>
      <c r="PZL10" s="1842"/>
      <c r="PZM10" s="1842"/>
      <c r="PZN10" s="1827"/>
      <c r="PZO10" s="1835"/>
      <c r="PZP10" s="1836"/>
      <c r="PZQ10" s="1837"/>
      <c r="PZR10" s="1827"/>
      <c r="PZS10" s="1827"/>
      <c r="PZT10" s="1827"/>
      <c r="PZU10" s="1838"/>
      <c r="PZV10" s="1838"/>
      <c r="PZW10" s="1827"/>
      <c r="PZX10" s="1838"/>
      <c r="PZY10" s="1838"/>
      <c r="PZZ10" s="1838"/>
      <c r="QAA10" s="1838"/>
      <c r="QAB10" s="1838"/>
      <c r="QAC10" s="1827"/>
      <c r="QAD10" s="1823"/>
      <c r="QAE10" s="1840"/>
      <c r="QAF10" s="1825"/>
      <c r="QAG10" s="1826"/>
      <c r="QAH10" s="1827"/>
      <c r="QAI10" s="1828"/>
      <c r="QAJ10" s="1829"/>
      <c r="QAK10" s="1830"/>
      <c r="QAL10" s="1826"/>
      <c r="QAM10" s="1831"/>
      <c r="QAN10" s="1667"/>
      <c r="QAO10" s="1832"/>
      <c r="QAP10" s="1665"/>
      <c r="QAQ10" s="1841"/>
      <c r="QAR10" s="1448"/>
      <c r="QAS10" s="1666"/>
      <c r="QAT10" s="1667"/>
      <c r="QAU10" s="1668"/>
      <c r="QAV10" s="1668"/>
      <c r="QAW10" s="1667"/>
      <c r="QAX10" s="1833"/>
      <c r="QAY10" s="1827"/>
      <c r="QAZ10" s="1827"/>
      <c r="QBA10" s="1842"/>
      <c r="QBB10" s="1842"/>
      <c r="QBC10" s="1827"/>
      <c r="QBD10" s="1835"/>
      <c r="QBE10" s="1836"/>
      <c r="QBF10" s="1837"/>
      <c r="QBG10" s="1827"/>
      <c r="QBH10" s="1827"/>
      <c r="QBI10" s="1827"/>
      <c r="QBJ10" s="1838"/>
      <c r="QBK10" s="1838"/>
      <c r="QBL10" s="1827"/>
      <c r="QBM10" s="1838"/>
      <c r="QBN10" s="1838"/>
      <c r="QBO10" s="1838"/>
      <c r="QBP10" s="1838"/>
      <c r="QBQ10" s="1838"/>
      <c r="QBR10" s="1827"/>
      <c r="QBS10" s="1823"/>
      <c r="QBT10" s="1840"/>
      <c r="QBU10" s="1825"/>
      <c r="QBV10" s="1826"/>
      <c r="QBW10" s="1827"/>
      <c r="QBX10" s="1828"/>
      <c r="QBY10" s="1829"/>
      <c r="QBZ10" s="1830"/>
      <c r="QCA10" s="1826"/>
      <c r="QCB10" s="1831"/>
      <c r="QCC10" s="1667"/>
      <c r="QCD10" s="1832"/>
      <c r="QCE10" s="1665"/>
      <c r="QCF10" s="1841"/>
      <c r="QCG10" s="1448"/>
      <c r="QCH10" s="1666"/>
      <c r="QCI10" s="1667"/>
      <c r="QCJ10" s="1668"/>
      <c r="QCK10" s="1668"/>
      <c r="QCL10" s="1667"/>
      <c r="QCM10" s="1833"/>
      <c r="QCN10" s="1827"/>
      <c r="QCO10" s="1827"/>
      <c r="QCP10" s="1842"/>
      <c r="QCQ10" s="1842"/>
      <c r="QCR10" s="1827"/>
      <c r="QCS10" s="1835"/>
      <c r="QCT10" s="1836"/>
      <c r="QCU10" s="1837"/>
      <c r="QCV10" s="1827"/>
      <c r="QCW10" s="1827"/>
      <c r="QCX10" s="1827"/>
      <c r="QCY10" s="1838"/>
      <c r="QCZ10" s="1838"/>
      <c r="QDA10" s="1827"/>
      <c r="QDB10" s="1838"/>
      <c r="QDC10" s="1838"/>
      <c r="QDD10" s="1838"/>
      <c r="QDE10" s="1838"/>
      <c r="QDF10" s="1838"/>
      <c r="QDG10" s="1827"/>
      <c r="QDH10" s="1823"/>
      <c r="QDI10" s="1840"/>
      <c r="QDJ10" s="1825"/>
      <c r="QDK10" s="1826"/>
      <c r="QDL10" s="1827"/>
      <c r="QDM10" s="1828"/>
      <c r="QDN10" s="1829"/>
      <c r="QDO10" s="1830"/>
      <c r="QDP10" s="1826"/>
      <c r="QDQ10" s="1831"/>
      <c r="QDR10" s="1667"/>
      <c r="QDS10" s="1832"/>
      <c r="QDT10" s="1665"/>
      <c r="QDU10" s="1841"/>
      <c r="QDV10" s="1448"/>
      <c r="QDW10" s="1666"/>
      <c r="QDX10" s="1667"/>
      <c r="QDY10" s="1668"/>
      <c r="QDZ10" s="1668"/>
      <c r="QEA10" s="1667"/>
      <c r="QEB10" s="1833"/>
      <c r="QEC10" s="1827"/>
      <c r="QED10" s="1827"/>
      <c r="QEE10" s="1842"/>
      <c r="QEF10" s="1842"/>
      <c r="QEG10" s="1827"/>
      <c r="QEH10" s="1835"/>
      <c r="QEI10" s="1836"/>
      <c r="QEJ10" s="1837"/>
      <c r="QEK10" s="1827"/>
      <c r="QEL10" s="1827"/>
      <c r="QEM10" s="1827"/>
      <c r="QEN10" s="1838"/>
      <c r="QEO10" s="1838"/>
      <c r="QEP10" s="1827"/>
      <c r="QEQ10" s="1838"/>
      <c r="QER10" s="1838"/>
      <c r="QES10" s="1838"/>
      <c r="QET10" s="1838"/>
      <c r="QEU10" s="1838"/>
      <c r="QEV10" s="1827"/>
      <c r="QEW10" s="1823"/>
      <c r="QEX10" s="1840"/>
      <c r="QEY10" s="1825"/>
      <c r="QEZ10" s="1826"/>
      <c r="QFA10" s="1827"/>
      <c r="QFB10" s="1828"/>
      <c r="QFC10" s="1829"/>
      <c r="QFD10" s="1830"/>
      <c r="QFE10" s="1826"/>
      <c r="QFF10" s="1831"/>
      <c r="QFG10" s="1667"/>
      <c r="QFH10" s="1832"/>
      <c r="QFI10" s="1665"/>
      <c r="QFJ10" s="1841"/>
      <c r="QFK10" s="1448"/>
      <c r="QFL10" s="1666"/>
      <c r="QFM10" s="1667"/>
      <c r="QFN10" s="1668"/>
      <c r="QFO10" s="1668"/>
      <c r="QFP10" s="1667"/>
      <c r="QFQ10" s="1833"/>
      <c r="QFR10" s="1827"/>
      <c r="QFS10" s="1827"/>
      <c r="QFT10" s="1842"/>
      <c r="QFU10" s="1842"/>
      <c r="QFV10" s="1827"/>
      <c r="QFW10" s="1835"/>
      <c r="QFX10" s="1836"/>
      <c r="QFY10" s="1837"/>
      <c r="QFZ10" s="1827"/>
      <c r="QGA10" s="1827"/>
      <c r="QGB10" s="1827"/>
      <c r="QGC10" s="1838"/>
      <c r="QGD10" s="1838"/>
      <c r="QGE10" s="1827"/>
      <c r="QGF10" s="1838"/>
      <c r="QGG10" s="1838"/>
      <c r="QGH10" s="1838"/>
      <c r="QGI10" s="1838"/>
      <c r="QGJ10" s="1838"/>
      <c r="QGK10" s="1827"/>
      <c r="QGL10" s="1823"/>
      <c r="QGM10" s="1840"/>
      <c r="QGN10" s="1825"/>
      <c r="QGO10" s="1826"/>
      <c r="QGP10" s="1827"/>
      <c r="QGQ10" s="1828"/>
      <c r="QGR10" s="1829"/>
      <c r="QGS10" s="1830"/>
      <c r="QGT10" s="1826"/>
      <c r="QGU10" s="1831"/>
      <c r="QGV10" s="1667"/>
      <c r="QGW10" s="1832"/>
      <c r="QGX10" s="1665"/>
      <c r="QGY10" s="1841"/>
      <c r="QGZ10" s="1448"/>
      <c r="QHA10" s="1666"/>
      <c r="QHB10" s="1667"/>
      <c r="QHC10" s="1668"/>
      <c r="QHD10" s="1668"/>
      <c r="QHE10" s="1667"/>
      <c r="QHF10" s="1833"/>
      <c r="QHG10" s="1827"/>
      <c r="QHH10" s="1827"/>
      <c r="QHI10" s="1842"/>
      <c r="QHJ10" s="1842"/>
      <c r="QHK10" s="1827"/>
      <c r="QHL10" s="1835"/>
      <c r="QHM10" s="1836"/>
      <c r="QHN10" s="1837"/>
      <c r="QHO10" s="1827"/>
      <c r="QHP10" s="1827"/>
      <c r="QHQ10" s="1827"/>
      <c r="QHR10" s="1838"/>
      <c r="QHS10" s="1838"/>
      <c r="QHT10" s="1827"/>
      <c r="QHU10" s="1838"/>
      <c r="QHV10" s="1838"/>
      <c r="QHW10" s="1838"/>
      <c r="QHX10" s="1838"/>
      <c r="QHY10" s="1838"/>
      <c r="QHZ10" s="1827"/>
      <c r="QIA10" s="1823"/>
      <c r="QIB10" s="1840"/>
      <c r="QIC10" s="1825"/>
      <c r="QID10" s="1826"/>
      <c r="QIE10" s="1827"/>
      <c r="QIF10" s="1828"/>
      <c r="QIG10" s="1829"/>
      <c r="QIH10" s="1830"/>
      <c r="QII10" s="1826"/>
      <c r="QIJ10" s="1831"/>
      <c r="QIK10" s="1667"/>
      <c r="QIL10" s="1832"/>
      <c r="QIM10" s="1665"/>
      <c r="QIN10" s="1841"/>
      <c r="QIO10" s="1448"/>
      <c r="QIP10" s="1666"/>
      <c r="QIQ10" s="1667"/>
      <c r="QIR10" s="1668"/>
      <c r="QIS10" s="1668"/>
      <c r="QIT10" s="1667"/>
      <c r="QIU10" s="1833"/>
      <c r="QIV10" s="1827"/>
      <c r="QIW10" s="1827"/>
      <c r="QIX10" s="1842"/>
      <c r="QIY10" s="1842"/>
      <c r="QIZ10" s="1827"/>
      <c r="QJA10" s="1835"/>
      <c r="QJB10" s="1836"/>
      <c r="QJC10" s="1837"/>
      <c r="QJD10" s="1827"/>
      <c r="QJE10" s="1827"/>
      <c r="QJF10" s="1827"/>
      <c r="QJG10" s="1838"/>
      <c r="QJH10" s="1838"/>
      <c r="QJI10" s="1827"/>
      <c r="QJJ10" s="1838"/>
      <c r="QJK10" s="1838"/>
      <c r="QJL10" s="1838"/>
      <c r="QJM10" s="1838"/>
      <c r="QJN10" s="1838"/>
      <c r="QJO10" s="1827"/>
      <c r="QJP10" s="1823"/>
      <c r="QJQ10" s="1840"/>
      <c r="QJR10" s="1825"/>
      <c r="QJS10" s="1826"/>
      <c r="QJT10" s="1827"/>
      <c r="QJU10" s="1828"/>
      <c r="QJV10" s="1829"/>
      <c r="QJW10" s="1830"/>
      <c r="QJX10" s="1826"/>
      <c r="QJY10" s="1831"/>
      <c r="QJZ10" s="1667"/>
      <c r="QKA10" s="1832"/>
      <c r="QKB10" s="1665"/>
      <c r="QKC10" s="1841"/>
      <c r="QKD10" s="1448"/>
      <c r="QKE10" s="1666"/>
      <c r="QKF10" s="1667"/>
      <c r="QKG10" s="1668"/>
      <c r="QKH10" s="1668"/>
      <c r="QKI10" s="1667"/>
      <c r="QKJ10" s="1833"/>
      <c r="QKK10" s="1827"/>
      <c r="QKL10" s="1827"/>
      <c r="QKM10" s="1842"/>
      <c r="QKN10" s="1842"/>
      <c r="QKO10" s="1827"/>
      <c r="QKP10" s="1835"/>
      <c r="QKQ10" s="1836"/>
      <c r="QKR10" s="1837"/>
      <c r="QKS10" s="1827"/>
      <c r="QKT10" s="1827"/>
      <c r="QKU10" s="1827"/>
      <c r="QKV10" s="1838"/>
      <c r="QKW10" s="1838"/>
      <c r="QKX10" s="1827"/>
      <c r="QKY10" s="1838"/>
      <c r="QKZ10" s="1838"/>
      <c r="QLA10" s="1838"/>
      <c r="QLB10" s="1838"/>
      <c r="QLC10" s="1838"/>
      <c r="QLD10" s="1827"/>
      <c r="QLE10" s="1823"/>
      <c r="QLF10" s="1840"/>
      <c r="QLG10" s="1825"/>
      <c r="QLH10" s="1826"/>
      <c r="QLI10" s="1827"/>
      <c r="QLJ10" s="1828"/>
      <c r="QLK10" s="1829"/>
      <c r="QLL10" s="1830"/>
      <c r="QLM10" s="1826"/>
      <c r="QLN10" s="1831"/>
      <c r="QLO10" s="1667"/>
      <c r="QLP10" s="1832"/>
      <c r="QLQ10" s="1665"/>
      <c r="QLR10" s="1841"/>
      <c r="QLS10" s="1448"/>
      <c r="QLT10" s="1666"/>
      <c r="QLU10" s="1667"/>
      <c r="QLV10" s="1668"/>
      <c r="QLW10" s="1668"/>
      <c r="QLX10" s="1667"/>
      <c r="QLY10" s="1833"/>
      <c r="QLZ10" s="1827"/>
      <c r="QMA10" s="1827"/>
      <c r="QMB10" s="1842"/>
      <c r="QMC10" s="1842"/>
      <c r="QMD10" s="1827"/>
      <c r="QME10" s="1835"/>
      <c r="QMF10" s="1836"/>
      <c r="QMG10" s="1837"/>
      <c r="QMH10" s="1827"/>
      <c r="QMI10" s="1827"/>
      <c r="QMJ10" s="1827"/>
      <c r="QMK10" s="1838"/>
      <c r="QML10" s="1838"/>
      <c r="QMM10" s="1827"/>
      <c r="QMN10" s="1838"/>
      <c r="QMO10" s="1838"/>
      <c r="QMP10" s="1838"/>
      <c r="QMQ10" s="1838"/>
      <c r="QMR10" s="1838"/>
      <c r="QMS10" s="1827"/>
      <c r="QMT10" s="1823"/>
      <c r="QMU10" s="1840"/>
      <c r="QMV10" s="1825"/>
      <c r="QMW10" s="1826"/>
      <c r="QMX10" s="1827"/>
      <c r="QMY10" s="1828"/>
      <c r="QMZ10" s="1829"/>
      <c r="QNA10" s="1830"/>
      <c r="QNB10" s="1826"/>
      <c r="QNC10" s="1831"/>
      <c r="QND10" s="1667"/>
      <c r="QNE10" s="1832"/>
      <c r="QNF10" s="1665"/>
      <c r="QNG10" s="1841"/>
      <c r="QNH10" s="1448"/>
      <c r="QNI10" s="1666"/>
      <c r="QNJ10" s="1667"/>
      <c r="QNK10" s="1668"/>
      <c r="QNL10" s="1668"/>
      <c r="QNM10" s="1667"/>
      <c r="QNN10" s="1833"/>
      <c r="QNO10" s="1827"/>
      <c r="QNP10" s="1827"/>
      <c r="QNQ10" s="1842"/>
      <c r="QNR10" s="1842"/>
      <c r="QNS10" s="1827"/>
      <c r="QNT10" s="1835"/>
      <c r="QNU10" s="1836"/>
      <c r="QNV10" s="1837"/>
      <c r="QNW10" s="1827"/>
      <c r="QNX10" s="1827"/>
      <c r="QNY10" s="1827"/>
      <c r="QNZ10" s="1838"/>
      <c r="QOA10" s="1838"/>
      <c r="QOB10" s="1827"/>
      <c r="QOC10" s="1838"/>
      <c r="QOD10" s="1838"/>
      <c r="QOE10" s="1838"/>
      <c r="QOF10" s="1838"/>
      <c r="QOG10" s="1838"/>
      <c r="QOH10" s="1827"/>
      <c r="QOI10" s="1823"/>
      <c r="QOJ10" s="1840"/>
      <c r="QOK10" s="1825"/>
      <c r="QOL10" s="1826"/>
      <c r="QOM10" s="1827"/>
      <c r="QON10" s="1828"/>
      <c r="QOO10" s="1829"/>
      <c r="QOP10" s="1830"/>
      <c r="QOQ10" s="1826"/>
      <c r="QOR10" s="1831"/>
      <c r="QOS10" s="1667"/>
      <c r="QOT10" s="1832"/>
      <c r="QOU10" s="1665"/>
      <c r="QOV10" s="1841"/>
      <c r="QOW10" s="1448"/>
      <c r="QOX10" s="1666"/>
      <c r="QOY10" s="1667"/>
      <c r="QOZ10" s="1668"/>
      <c r="QPA10" s="1668"/>
      <c r="QPB10" s="1667"/>
      <c r="QPC10" s="1833"/>
      <c r="QPD10" s="1827"/>
      <c r="QPE10" s="1827"/>
      <c r="QPF10" s="1842"/>
      <c r="QPG10" s="1842"/>
      <c r="QPH10" s="1827"/>
      <c r="QPI10" s="1835"/>
      <c r="QPJ10" s="1836"/>
      <c r="QPK10" s="1837"/>
      <c r="QPL10" s="1827"/>
      <c r="QPM10" s="1827"/>
      <c r="QPN10" s="1827"/>
      <c r="QPO10" s="1838"/>
      <c r="QPP10" s="1838"/>
      <c r="QPQ10" s="1827"/>
      <c r="QPR10" s="1838"/>
      <c r="QPS10" s="1838"/>
      <c r="QPT10" s="1838"/>
      <c r="QPU10" s="1838"/>
      <c r="QPV10" s="1838"/>
      <c r="QPW10" s="1827"/>
      <c r="QPX10" s="1823"/>
      <c r="QPY10" s="1840"/>
      <c r="QPZ10" s="1825"/>
      <c r="QQA10" s="1826"/>
      <c r="QQB10" s="1827"/>
      <c r="QQC10" s="1828"/>
      <c r="QQD10" s="1829"/>
      <c r="QQE10" s="1830"/>
      <c r="QQF10" s="1826"/>
      <c r="QQG10" s="1831"/>
      <c r="QQH10" s="1667"/>
      <c r="QQI10" s="1832"/>
      <c r="QQJ10" s="1665"/>
      <c r="QQK10" s="1841"/>
      <c r="QQL10" s="1448"/>
      <c r="QQM10" s="1666"/>
      <c r="QQN10" s="1667"/>
      <c r="QQO10" s="1668"/>
      <c r="QQP10" s="1668"/>
      <c r="QQQ10" s="1667"/>
      <c r="QQR10" s="1833"/>
      <c r="QQS10" s="1827"/>
      <c r="QQT10" s="1827"/>
      <c r="QQU10" s="1842"/>
      <c r="QQV10" s="1842"/>
      <c r="QQW10" s="1827"/>
      <c r="QQX10" s="1835"/>
      <c r="QQY10" s="1836"/>
      <c r="QQZ10" s="1837"/>
      <c r="QRA10" s="1827"/>
      <c r="QRB10" s="1827"/>
      <c r="QRC10" s="1827"/>
      <c r="QRD10" s="1838"/>
      <c r="QRE10" s="1838"/>
      <c r="QRF10" s="1827"/>
      <c r="QRG10" s="1838"/>
      <c r="QRH10" s="1838"/>
      <c r="QRI10" s="1838"/>
      <c r="QRJ10" s="1838"/>
      <c r="QRK10" s="1838"/>
      <c r="QRL10" s="1827"/>
      <c r="QRM10" s="1823"/>
      <c r="QRN10" s="1840"/>
      <c r="QRO10" s="1825"/>
      <c r="QRP10" s="1826"/>
      <c r="QRQ10" s="1827"/>
      <c r="QRR10" s="1828"/>
      <c r="QRS10" s="1829"/>
      <c r="QRT10" s="1830"/>
      <c r="QRU10" s="1826"/>
      <c r="QRV10" s="1831"/>
      <c r="QRW10" s="1667"/>
      <c r="QRX10" s="1832"/>
      <c r="QRY10" s="1665"/>
      <c r="QRZ10" s="1841"/>
      <c r="QSA10" s="1448"/>
      <c r="QSB10" s="1666"/>
      <c r="QSC10" s="1667"/>
      <c r="QSD10" s="1668"/>
      <c r="QSE10" s="1668"/>
      <c r="QSF10" s="1667"/>
      <c r="QSG10" s="1833"/>
      <c r="QSH10" s="1827"/>
      <c r="QSI10" s="1827"/>
      <c r="QSJ10" s="1842"/>
      <c r="QSK10" s="1842"/>
      <c r="QSL10" s="1827"/>
      <c r="QSM10" s="1835"/>
      <c r="QSN10" s="1836"/>
      <c r="QSO10" s="1837"/>
      <c r="QSP10" s="1827"/>
      <c r="QSQ10" s="1827"/>
      <c r="QSR10" s="1827"/>
      <c r="QSS10" s="1838"/>
      <c r="QST10" s="1838"/>
      <c r="QSU10" s="1827"/>
      <c r="QSV10" s="1838"/>
      <c r="QSW10" s="1838"/>
      <c r="QSX10" s="1838"/>
      <c r="QSY10" s="1838"/>
      <c r="QSZ10" s="1838"/>
      <c r="QTA10" s="1827"/>
      <c r="QTB10" s="1823"/>
      <c r="QTC10" s="1840"/>
      <c r="QTD10" s="1825"/>
      <c r="QTE10" s="1826"/>
      <c r="QTF10" s="1827"/>
      <c r="QTG10" s="1828"/>
      <c r="QTH10" s="1829"/>
      <c r="QTI10" s="1830"/>
      <c r="QTJ10" s="1826"/>
      <c r="QTK10" s="1831"/>
      <c r="QTL10" s="1667"/>
      <c r="QTM10" s="1832"/>
      <c r="QTN10" s="1665"/>
      <c r="QTO10" s="1841"/>
      <c r="QTP10" s="1448"/>
      <c r="QTQ10" s="1666"/>
      <c r="QTR10" s="1667"/>
      <c r="QTS10" s="1668"/>
      <c r="QTT10" s="1668"/>
      <c r="QTU10" s="1667"/>
      <c r="QTV10" s="1833"/>
      <c r="QTW10" s="1827"/>
      <c r="QTX10" s="1827"/>
      <c r="QTY10" s="1842"/>
      <c r="QTZ10" s="1842"/>
      <c r="QUA10" s="1827"/>
      <c r="QUB10" s="1835"/>
      <c r="QUC10" s="1836"/>
      <c r="QUD10" s="1837"/>
      <c r="QUE10" s="1827"/>
      <c r="QUF10" s="1827"/>
      <c r="QUG10" s="1827"/>
      <c r="QUH10" s="1838"/>
      <c r="QUI10" s="1838"/>
      <c r="QUJ10" s="1827"/>
      <c r="QUK10" s="1838"/>
      <c r="QUL10" s="1838"/>
      <c r="QUM10" s="1838"/>
      <c r="QUN10" s="1838"/>
      <c r="QUO10" s="1838"/>
      <c r="QUP10" s="1827"/>
      <c r="QUQ10" s="1823"/>
      <c r="QUR10" s="1840"/>
      <c r="QUS10" s="1825"/>
      <c r="QUT10" s="1826"/>
      <c r="QUU10" s="1827"/>
      <c r="QUV10" s="1828"/>
      <c r="QUW10" s="1829"/>
      <c r="QUX10" s="1830"/>
      <c r="QUY10" s="1826"/>
      <c r="QUZ10" s="1831"/>
      <c r="QVA10" s="1667"/>
      <c r="QVB10" s="1832"/>
      <c r="QVC10" s="1665"/>
      <c r="QVD10" s="1841"/>
      <c r="QVE10" s="1448"/>
      <c r="QVF10" s="1666"/>
      <c r="QVG10" s="1667"/>
      <c r="QVH10" s="1668"/>
      <c r="QVI10" s="1668"/>
      <c r="QVJ10" s="1667"/>
      <c r="QVK10" s="1833"/>
      <c r="QVL10" s="1827"/>
      <c r="QVM10" s="1827"/>
      <c r="QVN10" s="1842"/>
      <c r="QVO10" s="1842"/>
      <c r="QVP10" s="1827"/>
      <c r="QVQ10" s="1835"/>
      <c r="QVR10" s="1836"/>
      <c r="QVS10" s="1837"/>
      <c r="QVT10" s="1827"/>
      <c r="QVU10" s="1827"/>
      <c r="QVV10" s="1827"/>
      <c r="QVW10" s="1838"/>
      <c r="QVX10" s="1838"/>
      <c r="QVY10" s="1827"/>
      <c r="QVZ10" s="1838"/>
      <c r="QWA10" s="1838"/>
      <c r="QWB10" s="1838"/>
      <c r="QWC10" s="1838"/>
      <c r="QWD10" s="1838"/>
      <c r="QWE10" s="1827"/>
      <c r="QWF10" s="1823"/>
      <c r="QWG10" s="1840"/>
      <c r="QWH10" s="1825"/>
      <c r="QWI10" s="1826"/>
      <c r="QWJ10" s="1827"/>
      <c r="QWK10" s="1828"/>
      <c r="QWL10" s="1829"/>
      <c r="QWM10" s="1830"/>
      <c r="QWN10" s="1826"/>
      <c r="QWO10" s="1831"/>
      <c r="QWP10" s="1667"/>
      <c r="QWQ10" s="1832"/>
      <c r="QWR10" s="1665"/>
      <c r="QWS10" s="1841"/>
      <c r="QWT10" s="1448"/>
      <c r="QWU10" s="1666"/>
      <c r="QWV10" s="1667"/>
      <c r="QWW10" s="1668"/>
      <c r="QWX10" s="1668"/>
      <c r="QWY10" s="1667"/>
      <c r="QWZ10" s="1833"/>
      <c r="QXA10" s="1827"/>
      <c r="QXB10" s="1827"/>
      <c r="QXC10" s="1842"/>
      <c r="QXD10" s="1842"/>
      <c r="QXE10" s="1827"/>
      <c r="QXF10" s="1835"/>
      <c r="QXG10" s="1836"/>
      <c r="QXH10" s="1837"/>
      <c r="QXI10" s="1827"/>
      <c r="QXJ10" s="1827"/>
      <c r="QXK10" s="1827"/>
      <c r="QXL10" s="1838"/>
      <c r="QXM10" s="1838"/>
      <c r="QXN10" s="1827"/>
      <c r="QXO10" s="1838"/>
      <c r="QXP10" s="1838"/>
      <c r="QXQ10" s="1838"/>
      <c r="QXR10" s="1838"/>
      <c r="QXS10" s="1838"/>
      <c r="QXT10" s="1827"/>
      <c r="QXU10" s="1823"/>
      <c r="QXV10" s="1840"/>
      <c r="QXW10" s="1825"/>
      <c r="QXX10" s="1826"/>
      <c r="QXY10" s="1827"/>
      <c r="QXZ10" s="1828"/>
      <c r="QYA10" s="1829"/>
      <c r="QYB10" s="1830"/>
      <c r="QYC10" s="1826"/>
      <c r="QYD10" s="1831"/>
      <c r="QYE10" s="1667"/>
      <c r="QYF10" s="1832"/>
      <c r="QYG10" s="1665"/>
      <c r="QYH10" s="1841"/>
      <c r="QYI10" s="1448"/>
      <c r="QYJ10" s="1666"/>
      <c r="QYK10" s="1667"/>
      <c r="QYL10" s="1668"/>
      <c r="QYM10" s="1668"/>
      <c r="QYN10" s="1667"/>
      <c r="QYO10" s="1833"/>
      <c r="QYP10" s="1827"/>
      <c r="QYQ10" s="1827"/>
      <c r="QYR10" s="1842"/>
      <c r="QYS10" s="1842"/>
      <c r="QYT10" s="1827"/>
      <c r="QYU10" s="1835"/>
      <c r="QYV10" s="1836"/>
      <c r="QYW10" s="1837"/>
      <c r="QYX10" s="1827"/>
      <c r="QYY10" s="1827"/>
      <c r="QYZ10" s="1827"/>
      <c r="QZA10" s="1838"/>
      <c r="QZB10" s="1838"/>
      <c r="QZC10" s="1827"/>
      <c r="QZD10" s="1838"/>
      <c r="QZE10" s="1838"/>
      <c r="QZF10" s="1838"/>
      <c r="QZG10" s="1838"/>
      <c r="QZH10" s="1838"/>
      <c r="QZI10" s="1827"/>
      <c r="QZJ10" s="1823"/>
      <c r="QZK10" s="1840"/>
      <c r="QZL10" s="1825"/>
      <c r="QZM10" s="1826"/>
      <c r="QZN10" s="1827"/>
      <c r="QZO10" s="1828"/>
      <c r="QZP10" s="1829"/>
      <c r="QZQ10" s="1830"/>
      <c r="QZR10" s="1826"/>
      <c r="QZS10" s="1831"/>
      <c r="QZT10" s="1667"/>
      <c r="QZU10" s="1832"/>
      <c r="QZV10" s="1665"/>
      <c r="QZW10" s="1841"/>
      <c r="QZX10" s="1448"/>
      <c r="QZY10" s="1666"/>
      <c r="QZZ10" s="1667"/>
      <c r="RAA10" s="1668"/>
      <c r="RAB10" s="1668"/>
      <c r="RAC10" s="1667"/>
      <c r="RAD10" s="1833"/>
      <c r="RAE10" s="1827"/>
      <c r="RAF10" s="1827"/>
      <c r="RAG10" s="1842"/>
      <c r="RAH10" s="1842"/>
      <c r="RAI10" s="1827"/>
      <c r="RAJ10" s="1835"/>
      <c r="RAK10" s="1836"/>
      <c r="RAL10" s="1837"/>
      <c r="RAM10" s="1827"/>
      <c r="RAN10" s="1827"/>
      <c r="RAO10" s="1827"/>
      <c r="RAP10" s="1838"/>
      <c r="RAQ10" s="1838"/>
      <c r="RAR10" s="1827"/>
      <c r="RAS10" s="1838"/>
      <c r="RAT10" s="1838"/>
      <c r="RAU10" s="1838"/>
      <c r="RAV10" s="1838"/>
      <c r="RAW10" s="1838"/>
      <c r="RAX10" s="1827"/>
      <c r="RAY10" s="1823"/>
      <c r="RAZ10" s="1840"/>
      <c r="RBA10" s="1825"/>
      <c r="RBB10" s="1826"/>
      <c r="RBC10" s="1827"/>
      <c r="RBD10" s="1828"/>
      <c r="RBE10" s="1829"/>
      <c r="RBF10" s="1830"/>
      <c r="RBG10" s="1826"/>
      <c r="RBH10" s="1831"/>
      <c r="RBI10" s="1667"/>
      <c r="RBJ10" s="1832"/>
      <c r="RBK10" s="1665"/>
      <c r="RBL10" s="1841"/>
      <c r="RBM10" s="1448"/>
      <c r="RBN10" s="1666"/>
      <c r="RBO10" s="1667"/>
      <c r="RBP10" s="1668"/>
      <c r="RBQ10" s="1668"/>
      <c r="RBR10" s="1667"/>
      <c r="RBS10" s="1833"/>
      <c r="RBT10" s="1827"/>
      <c r="RBU10" s="1827"/>
      <c r="RBV10" s="1842"/>
      <c r="RBW10" s="1842"/>
      <c r="RBX10" s="1827"/>
      <c r="RBY10" s="1835"/>
      <c r="RBZ10" s="1836"/>
      <c r="RCA10" s="1837"/>
      <c r="RCB10" s="1827"/>
      <c r="RCC10" s="1827"/>
      <c r="RCD10" s="1827"/>
      <c r="RCE10" s="1838"/>
      <c r="RCF10" s="1838"/>
      <c r="RCG10" s="1827"/>
      <c r="RCH10" s="1838"/>
      <c r="RCI10" s="1838"/>
      <c r="RCJ10" s="1838"/>
      <c r="RCK10" s="1838"/>
      <c r="RCL10" s="1838"/>
      <c r="RCM10" s="1827"/>
      <c r="RCN10" s="1823"/>
      <c r="RCO10" s="1840"/>
      <c r="RCP10" s="1825"/>
      <c r="RCQ10" s="1826"/>
      <c r="RCR10" s="1827"/>
      <c r="RCS10" s="1828"/>
      <c r="RCT10" s="1829"/>
      <c r="RCU10" s="1830"/>
      <c r="RCV10" s="1826"/>
      <c r="RCW10" s="1831"/>
      <c r="RCX10" s="1667"/>
      <c r="RCY10" s="1832"/>
      <c r="RCZ10" s="1665"/>
      <c r="RDA10" s="1841"/>
      <c r="RDB10" s="1448"/>
      <c r="RDC10" s="1666"/>
      <c r="RDD10" s="1667"/>
      <c r="RDE10" s="1668"/>
      <c r="RDF10" s="1668"/>
      <c r="RDG10" s="1667"/>
      <c r="RDH10" s="1833"/>
      <c r="RDI10" s="1827"/>
      <c r="RDJ10" s="1827"/>
      <c r="RDK10" s="1842"/>
      <c r="RDL10" s="1842"/>
      <c r="RDM10" s="1827"/>
      <c r="RDN10" s="1835"/>
      <c r="RDO10" s="1836"/>
      <c r="RDP10" s="1837"/>
      <c r="RDQ10" s="1827"/>
      <c r="RDR10" s="1827"/>
      <c r="RDS10" s="1827"/>
      <c r="RDT10" s="1838"/>
      <c r="RDU10" s="1838"/>
      <c r="RDV10" s="1827"/>
      <c r="RDW10" s="1838"/>
      <c r="RDX10" s="1838"/>
      <c r="RDY10" s="1838"/>
      <c r="RDZ10" s="1838"/>
      <c r="REA10" s="1838"/>
      <c r="REB10" s="1827"/>
      <c r="REC10" s="1823"/>
      <c r="RED10" s="1840"/>
      <c r="REE10" s="1825"/>
      <c r="REF10" s="1826"/>
      <c r="REG10" s="1827"/>
      <c r="REH10" s="1828"/>
      <c r="REI10" s="1829"/>
      <c r="REJ10" s="1830"/>
      <c r="REK10" s="1826"/>
      <c r="REL10" s="1831"/>
      <c r="REM10" s="1667"/>
      <c r="REN10" s="1832"/>
      <c r="REO10" s="1665"/>
      <c r="REP10" s="1841"/>
      <c r="REQ10" s="1448"/>
      <c r="RER10" s="1666"/>
      <c r="RES10" s="1667"/>
      <c r="RET10" s="1668"/>
      <c r="REU10" s="1668"/>
      <c r="REV10" s="1667"/>
      <c r="REW10" s="1833"/>
      <c r="REX10" s="1827"/>
      <c r="REY10" s="1827"/>
      <c r="REZ10" s="1842"/>
      <c r="RFA10" s="1842"/>
      <c r="RFB10" s="1827"/>
      <c r="RFC10" s="1835"/>
      <c r="RFD10" s="1836"/>
      <c r="RFE10" s="1837"/>
      <c r="RFF10" s="1827"/>
      <c r="RFG10" s="1827"/>
      <c r="RFH10" s="1827"/>
      <c r="RFI10" s="1838"/>
      <c r="RFJ10" s="1838"/>
      <c r="RFK10" s="1827"/>
      <c r="RFL10" s="1838"/>
      <c r="RFM10" s="1838"/>
      <c r="RFN10" s="1838"/>
      <c r="RFO10" s="1838"/>
      <c r="RFP10" s="1838"/>
      <c r="RFQ10" s="1827"/>
      <c r="RFR10" s="1823"/>
      <c r="RFS10" s="1840"/>
      <c r="RFT10" s="1825"/>
      <c r="RFU10" s="1826"/>
      <c r="RFV10" s="1827"/>
      <c r="RFW10" s="1828"/>
      <c r="RFX10" s="1829"/>
      <c r="RFY10" s="1830"/>
      <c r="RFZ10" s="1826"/>
      <c r="RGA10" s="1831"/>
      <c r="RGB10" s="1667"/>
      <c r="RGC10" s="1832"/>
      <c r="RGD10" s="1665"/>
      <c r="RGE10" s="1841"/>
      <c r="RGF10" s="1448"/>
      <c r="RGG10" s="1666"/>
      <c r="RGH10" s="1667"/>
      <c r="RGI10" s="1668"/>
      <c r="RGJ10" s="1668"/>
      <c r="RGK10" s="1667"/>
      <c r="RGL10" s="1833"/>
      <c r="RGM10" s="1827"/>
      <c r="RGN10" s="1827"/>
      <c r="RGO10" s="1842"/>
      <c r="RGP10" s="1842"/>
      <c r="RGQ10" s="1827"/>
      <c r="RGR10" s="1835"/>
      <c r="RGS10" s="1836"/>
      <c r="RGT10" s="1837"/>
      <c r="RGU10" s="1827"/>
      <c r="RGV10" s="1827"/>
      <c r="RGW10" s="1827"/>
      <c r="RGX10" s="1838"/>
      <c r="RGY10" s="1838"/>
      <c r="RGZ10" s="1827"/>
      <c r="RHA10" s="1838"/>
      <c r="RHB10" s="1838"/>
      <c r="RHC10" s="1838"/>
      <c r="RHD10" s="1838"/>
      <c r="RHE10" s="1838"/>
      <c r="RHF10" s="1827"/>
      <c r="RHG10" s="1823"/>
      <c r="RHH10" s="1840"/>
      <c r="RHI10" s="1825"/>
      <c r="RHJ10" s="1826"/>
      <c r="RHK10" s="1827"/>
      <c r="RHL10" s="1828"/>
      <c r="RHM10" s="1829"/>
      <c r="RHN10" s="1830"/>
      <c r="RHO10" s="1826"/>
      <c r="RHP10" s="1831"/>
      <c r="RHQ10" s="1667"/>
      <c r="RHR10" s="1832"/>
      <c r="RHS10" s="1665"/>
      <c r="RHT10" s="1841"/>
      <c r="RHU10" s="1448"/>
      <c r="RHV10" s="1666"/>
      <c r="RHW10" s="1667"/>
      <c r="RHX10" s="1668"/>
      <c r="RHY10" s="1668"/>
      <c r="RHZ10" s="1667"/>
      <c r="RIA10" s="1833"/>
      <c r="RIB10" s="1827"/>
      <c r="RIC10" s="1827"/>
      <c r="RID10" s="1842"/>
      <c r="RIE10" s="1842"/>
      <c r="RIF10" s="1827"/>
      <c r="RIG10" s="1835"/>
      <c r="RIH10" s="1836"/>
      <c r="RII10" s="1837"/>
      <c r="RIJ10" s="1827"/>
      <c r="RIK10" s="1827"/>
      <c r="RIL10" s="1827"/>
      <c r="RIM10" s="1838"/>
      <c r="RIN10" s="1838"/>
      <c r="RIO10" s="1827"/>
      <c r="RIP10" s="1838"/>
      <c r="RIQ10" s="1838"/>
      <c r="RIR10" s="1838"/>
      <c r="RIS10" s="1838"/>
      <c r="RIT10" s="1838"/>
      <c r="RIU10" s="1827"/>
      <c r="RIV10" s="1823"/>
      <c r="RIW10" s="1840"/>
      <c r="RIX10" s="1825"/>
      <c r="RIY10" s="1826"/>
      <c r="RIZ10" s="1827"/>
      <c r="RJA10" s="1828"/>
      <c r="RJB10" s="1829"/>
      <c r="RJC10" s="1830"/>
      <c r="RJD10" s="1826"/>
      <c r="RJE10" s="1831"/>
      <c r="RJF10" s="1667"/>
      <c r="RJG10" s="1832"/>
      <c r="RJH10" s="1665"/>
      <c r="RJI10" s="1841"/>
      <c r="RJJ10" s="1448"/>
      <c r="RJK10" s="1666"/>
      <c r="RJL10" s="1667"/>
      <c r="RJM10" s="1668"/>
      <c r="RJN10" s="1668"/>
      <c r="RJO10" s="1667"/>
      <c r="RJP10" s="1833"/>
      <c r="RJQ10" s="1827"/>
      <c r="RJR10" s="1827"/>
      <c r="RJS10" s="1842"/>
      <c r="RJT10" s="1842"/>
      <c r="RJU10" s="1827"/>
      <c r="RJV10" s="1835"/>
      <c r="RJW10" s="1836"/>
      <c r="RJX10" s="1837"/>
      <c r="RJY10" s="1827"/>
      <c r="RJZ10" s="1827"/>
      <c r="RKA10" s="1827"/>
      <c r="RKB10" s="1838"/>
      <c r="RKC10" s="1838"/>
      <c r="RKD10" s="1827"/>
      <c r="RKE10" s="1838"/>
      <c r="RKF10" s="1838"/>
      <c r="RKG10" s="1838"/>
      <c r="RKH10" s="1838"/>
      <c r="RKI10" s="1838"/>
      <c r="RKJ10" s="1827"/>
      <c r="RKK10" s="1823"/>
      <c r="RKL10" s="1840"/>
      <c r="RKM10" s="1825"/>
      <c r="RKN10" s="1826"/>
      <c r="RKO10" s="1827"/>
      <c r="RKP10" s="1828"/>
      <c r="RKQ10" s="1829"/>
      <c r="RKR10" s="1830"/>
      <c r="RKS10" s="1826"/>
      <c r="RKT10" s="1831"/>
      <c r="RKU10" s="1667"/>
      <c r="RKV10" s="1832"/>
      <c r="RKW10" s="1665"/>
      <c r="RKX10" s="1841"/>
      <c r="RKY10" s="1448"/>
      <c r="RKZ10" s="1666"/>
      <c r="RLA10" s="1667"/>
      <c r="RLB10" s="1668"/>
      <c r="RLC10" s="1668"/>
      <c r="RLD10" s="1667"/>
      <c r="RLE10" s="1833"/>
      <c r="RLF10" s="1827"/>
      <c r="RLG10" s="1827"/>
      <c r="RLH10" s="1842"/>
      <c r="RLI10" s="1842"/>
      <c r="RLJ10" s="1827"/>
      <c r="RLK10" s="1835"/>
      <c r="RLL10" s="1836"/>
      <c r="RLM10" s="1837"/>
      <c r="RLN10" s="1827"/>
      <c r="RLO10" s="1827"/>
      <c r="RLP10" s="1827"/>
      <c r="RLQ10" s="1838"/>
      <c r="RLR10" s="1838"/>
      <c r="RLS10" s="1827"/>
      <c r="RLT10" s="1838"/>
      <c r="RLU10" s="1838"/>
      <c r="RLV10" s="1838"/>
      <c r="RLW10" s="1838"/>
      <c r="RLX10" s="1838"/>
      <c r="RLY10" s="1827"/>
      <c r="RLZ10" s="1823"/>
      <c r="RMA10" s="1840"/>
      <c r="RMB10" s="1825"/>
      <c r="RMC10" s="1826"/>
      <c r="RMD10" s="1827"/>
      <c r="RME10" s="1828"/>
      <c r="RMF10" s="1829"/>
      <c r="RMG10" s="1830"/>
      <c r="RMH10" s="1826"/>
      <c r="RMI10" s="1831"/>
      <c r="RMJ10" s="1667"/>
      <c r="RMK10" s="1832"/>
      <c r="RML10" s="1665"/>
      <c r="RMM10" s="1841"/>
      <c r="RMN10" s="1448"/>
      <c r="RMO10" s="1666"/>
      <c r="RMP10" s="1667"/>
      <c r="RMQ10" s="1668"/>
      <c r="RMR10" s="1668"/>
      <c r="RMS10" s="1667"/>
      <c r="RMT10" s="1833"/>
      <c r="RMU10" s="1827"/>
      <c r="RMV10" s="1827"/>
      <c r="RMW10" s="1842"/>
      <c r="RMX10" s="1842"/>
      <c r="RMY10" s="1827"/>
      <c r="RMZ10" s="1835"/>
      <c r="RNA10" s="1836"/>
      <c r="RNB10" s="1837"/>
      <c r="RNC10" s="1827"/>
      <c r="RND10" s="1827"/>
      <c r="RNE10" s="1827"/>
      <c r="RNF10" s="1838"/>
      <c r="RNG10" s="1838"/>
      <c r="RNH10" s="1827"/>
      <c r="RNI10" s="1838"/>
      <c r="RNJ10" s="1838"/>
      <c r="RNK10" s="1838"/>
      <c r="RNL10" s="1838"/>
      <c r="RNM10" s="1838"/>
      <c r="RNN10" s="1827"/>
      <c r="RNO10" s="1823"/>
      <c r="RNP10" s="1840"/>
      <c r="RNQ10" s="1825"/>
      <c r="RNR10" s="1826"/>
      <c r="RNS10" s="1827"/>
      <c r="RNT10" s="1828"/>
      <c r="RNU10" s="1829"/>
      <c r="RNV10" s="1830"/>
      <c r="RNW10" s="1826"/>
      <c r="RNX10" s="1831"/>
      <c r="RNY10" s="1667"/>
      <c r="RNZ10" s="1832"/>
      <c r="ROA10" s="1665"/>
      <c r="ROB10" s="1841"/>
      <c r="ROC10" s="1448"/>
      <c r="ROD10" s="1666"/>
      <c r="ROE10" s="1667"/>
      <c r="ROF10" s="1668"/>
      <c r="ROG10" s="1668"/>
      <c r="ROH10" s="1667"/>
      <c r="ROI10" s="1833"/>
      <c r="ROJ10" s="1827"/>
      <c r="ROK10" s="1827"/>
      <c r="ROL10" s="1842"/>
      <c r="ROM10" s="1842"/>
      <c r="RON10" s="1827"/>
      <c r="ROO10" s="1835"/>
      <c r="ROP10" s="1836"/>
      <c r="ROQ10" s="1837"/>
      <c r="ROR10" s="1827"/>
      <c r="ROS10" s="1827"/>
      <c r="ROT10" s="1827"/>
      <c r="ROU10" s="1838"/>
      <c r="ROV10" s="1838"/>
      <c r="ROW10" s="1827"/>
      <c r="ROX10" s="1838"/>
      <c r="ROY10" s="1838"/>
      <c r="ROZ10" s="1838"/>
      <c r="RPA10" s="1838"/>
      <c r="RPB10" s="1838"/>
      <c r="RPC10" s="1827"/>
      <c r="RPD10" s="1823"/>
      <c r="RPE10" s="1840"/>
      <c r="RPF10" s="1825"/>
      <c r="RPG10" s="1826"/>
      <c r="RPH10" s="1827"/>
      <c r="RPI10" s="1828"/>
      <c r="RPJ10" s="1829"/>
      <c r="RPK10" s="1830"/>
      <c r="RPL10" s="1826"/>
      <c r="RPM10" s="1831"/>
      <c r="RPN10" s="1667"/>
      <c r="RPO10" s="1832"/>
      <c r="RPP10" s="1665"/>
      <c r="RPQ10" s="1841"/>
      <c r="RPR10" s="1448"/>
      <c r="RPS10" s="1666"/>
      <c r="RPT10" s="1667"/>
      <c r="RPU10" s="1668"/>
      <c r="RPV10" s="1668"/>
      <c r="RPW10" s="1667"/>
      <c r="RPX10" s="1833"/>
      <c r="RPY10" s="1827"/>
      <c r="RPZ10" s="1827"/>
      <c r="RQA10" s="1842"/>
      <c r="RQB10" s="1842"/>
      <c r="RQC10" s="1827"/>
      <c r="RQD10" s="1835"/>
      <c r="RQE10" s="1836"/>
      <c r="RQF10" s="1837"/>
      <c r="RQG10" s="1827"/>
      <c r="RQH10" s="1827"/>
      <c r="RQI10" s="1827"/>
      <c r="RQJ10" s="1838"/>
      <c r="RQK10" s="1838"/>
      <c r="RQL10" s="1827"/>
      <c r="RQM10" s="1838"/>
      <c r="RQN10" s="1838"/>
      <c r="RQO10" s="1838"/>
      <c r="RQP10" s="1838"/>
      <c r="RQQ10" s="1838"/>
      <c r="RQR10" s="1827"/>
      <c r="RQS10" s="1823"/>
      <c r="RQT10" s="1840"/>
      <c r="RQU10" s="1825"/>
      <c r="RQV10" s="1826"/>
      <c r="RQW10" s="1827"/>
      <c r="RQX10" s="1828"/>
      <c r="RQY10" s="1829"/>
      <c r="RQZ10" s="1830"/>
      <c r="RRA10" s="1826"/>
      <c r="RRB10" s="1831"/>
      <c r="RRC10" s="1667"/>
      <c r="RRD10" s="1832"/>
      <c r="RRE10" s="1665"/>
      <c r="RRF10" s="1841"/>
      <c r="RRG10" s="1448"/>
      <c r="RRH10" s="1666"/>
      <c r="RRI10" s="1667"/>
      <c r="RRJ10" s="1668"/>
      <c r="RRK10" s="1668"/>
      <c r="RRL10" s="1667"/>
      <c r="RRM10" s="1833"/>
      <c r="RRN10" s="1827"/>
      <c r="RRO10" s="1827"/>
      <c r="RRP10" s="1842"/>
      <c r="RRQ10" s="1842"/>
      <c r="RRR10" s="1827"/>
      <c r="RRS10" s="1835"/>
      <c r="RRT10" s="1836"/>
      <c r="RRU10" s="1837"/>
      <c r="RRV10" s="1827"/>
      <c r="RRW10" s="1827"/>
      <c r="RRX10" s="1827"/>
      <c r="RRY10" s="1838"/>
      <c r="RRZ10" s="1838"/>
      <c r="RSA10" s="1827"/>
      <c r="RSB10" s="1838"/>
      <c r="RSC10" s="1838"/>
      <c r="RSD10" s="1838"/>
      <c r="RSE10" s="1838"/>
      <c r="RSF10" s="1838"/>
      <c r="RSG10" s="1827"/>
      <c r="RSH10" s="1823"/>
      <c r="RSI10" s="1840"/>
      <c r="RSJ10" s="1825"/>
      <c r="RSK10" s="1826"/>
      <c r="RSL10" s="1827"/>
      <c r="RSM10" s="1828"/>
      <c r="RSN10" s="1829"/>
      <c r="RSO10" s="1830"/>
      <c r="RSP10" s="1826"/>
      <c r="RSQ10" s="1831"/>
      <c r="RSR10" s="1667"/>
      <c r="RSS10" s="1832"/>
      <c r="RST10" s="1665"/>
      <c r="RSU10" s="1841"/>
      <c r="RSV10" s="1448"/>
      <c r="RSW10" s="1666"/>
      <c r="RSX10" s="1667"/>
      <c r="RSY10" s="1668"/>
      <c r="RSZ10" s="1668"/>
      <c r="RTA10" s="1667"/>
      <c r="RTB10" s="1833"/>
      <c r="RTC10" s="1827"/>
      <c r="RTD10" s="1827"/>
      <c r="RTE10" s="1842"/>
      <c r="RTF10" s="1842"/>
      <c r="RTG10" s="1827"/>
      <c r="RTH10" s="1835"/>
      <c r="RTI10" s="1836"/>
      <c r="RTJ10" s="1837"/>
      <c r="RTK10" s="1827"/>
      <c r="RTL10" s="1827"/>
      <c r="RTM10" s="1827"/>
      <c r="RTN10" s="1838"/>
      <c r="RTO10" s="1838"/>
      <c r="RTP10" s="1827"/>
      <c r="RTQ10" s="1838"/>
      <c r="RTR10" s="1838"/>
      <c r="RTS10" s="1838"/>
      <c r="RTT10" s="1838"/>
      <c r="RTU10" s="1838"/>
      <c r="RTV10" s="1827"/>
      <c r="RTW10" s="1823"/>
      <c r="RTX10" s="1840"/>
      <c r="RTY10" s="1825"/>
      <c r="RTZ10" s="1826"/>
      <c r="RUA10" s="1827"/>
      <c r="RUB10" s="1828"/>
      <c r="RUC10" s="1829"/>
      <c r="RUD10" s="1830"/>
      <c r="RUE10" s="1826"/>
      <c r="RUF10" s="1831"/>
      <c r="RUG10" s="1667"/>
      <c r="RUH10" s="1832"/>
      <c r="RUI10" s="1665"/>
      <c r="RUJ10" s="1841"/>
      <c r="RUK10" s="1448"/>
      <c r="RUL10" s="1666"/>
      <c r="RUM10" s="1667"/>
      <c r="RUN10" s="1668"/>
      <c r="RUO10" s="1668"/>
      <c r="RUP10" s="1667"/>
      <c r="RUQ10" s="1833"/>
      <c r="RUR10" s="1827"/>
      <c r="RUS10" s="1827"/>
      <c r="RUT10" s="1842"/>
      <c r="RUU10" s="1842"/>
      <c r="RUV10" s="1827"/>
      <c r="RUW10" s="1835"/>
      <c r="RUX10" s="1836"/>
      <c r="RUY10" s="1837"/>
      <c r="RUZ10" s="1827"/>
      <c r="RVA10" s="1827"/>
      <c r="RVB10" s="1827"/>
      <c r="RVC10" s="1838"/>
      <c r="RVD10" s="1838"/>
      <c r="RVE10" s="1827"/>
      <c r="RVF10" s="1838"/>
      <c r="RVG10" s="1838"/>
      <c r="RVH10" s="1838"/>
      <c r="RVI10" s="1838"/>
      <c r="RVJ10" s="1838"/>
      <c r="RVK10" s="1827"/>
      <c r="RVL10" s="1823"/>
      <c r="RVM10" s="1840"/>
      <c r="RVN10" s="1825"/>
      <c r="RVO10" s="1826"/>
      <c r="RVP10" s="1827"/>
      <c r="RVQ10" s="1828"/>
      <c r="RVR10" s="1829"/>
      <c r="RVS10" s="1830"/>
      <c r="RVT10" s="1826"/>
      <c r="RVU10" s="1831"/>
      <c r="RVV10" s="1667"/>
      <c r="RVW10" s="1832"/>
      <c r="RVX10" s="1665"/>
      <c r="RVY10" s="1841"/>
      <c r="RVZ10" s="1448"/>
      <c r="RWA10" s="1666"/>
      <c r="RWB10" s="1667"/>
      <c r="RWC10" s="1668"/>
      <c r="RWD10" s="1668"/>
      <c r="RWE10" s="1667"/>
      <c r="RWF10" s="1833"/>
      <c r="RWG10" s="1827"/>
      <c r="RWH10" s="1827"/>
      <c r="RWI10" s="1842"/>
      <c r="RWJ10" s="1842"/>
      <c r="RWK10" s="1827"/>
      <c r="RWL10" s="1835"/>
      <c r="RWM10" s="1836"/>
      <c r="RWN10" s="1837"/>
      <c r="RWO10" s="1827"/>
      <c r="RWP10" s="1827"/>
      <c r="RWQ10" s="1827"/>
      <c r="RWR10" s="1838"/>
      <c r="RWS10" s="1838"/>
      <c r="RWT10" s="1827"/>
      <c r="RWU10" s="1838"/>
      <c r="RWV10" s="1838"/>
      <c r="RWW10" s="1838"/>
      <c r="RWX10" s="1838"/>
      <c r="RWY10" s="1838"/>
      <c r="RWZ10" s="1827"/>
      <c r="RXA10" s="1823"/>
      <c r="RXB10" s="1840"/>
      <c r="RXC10" s="1825"/>
      <c r="RXD10" s="1826"/>
      <c r="RXE10" s="1827"/>
      <c r="RXF10" s="1828"/>
      <c r="RXG10" s="1829"/>
      <c r="RXH10" s="1830"/>
      <c r="RXI10" s="1826"/>
      <c r="RXJ10" s="1831"/>
      <c r="RXK10" s="1667"/>
      <c r="RXL10" s="1832"/>
      <c r="RXM10" s="1665"/>
      <c r="RXN10" s="1841"/>
      <c r="RXO10" s="1448"/>
      <c r="RXP10" s="1666"/>
      <c r="RXQ10" s="1667"/>
      <c r="RXR10" s="1668"/>
      <c r="RXS10" s="1668"/>
      <c r="RXT10" s="1667"/>
      <c r="RXU10" s="1833"/>
      <c r="RXV10" s="1827"/>
      <c r="RXW10" s="1827"/>
      <c r="RXX10" s="1842"/>
      <c r="RXY10" s="1842"/>
      <c r="RXZ10" s="1827"/>
      <c r="RYA10" s="1835"/>
      <c r="RYB10" s="1836"/>
      <c r="RYC10" s="1837"/>
      <c r="RYD10" s="1827"/>
      <c r="RYE10" s="1827"/>
      <c r="RYF10" s="1827"/>
      <c r="RYG10" s="1838"/>
      <c r="RYH10" s="1838"/>
      <c r="RYI10" s="1827"/>
      <c r="RYJ10" s="1838"/>
      <c r="RYK10" s="1838"/>
      <c r="RYL10" s="1838"/>
      <c r="RYM10" s="1838"/>
      <c r="RYN10" s="1838"/>
      <c r="RYO10" s="1827"/>
      <c r="RYP10" s="1823"/>
      <c r="RYQ10" s="1840"/>
      <c r="RYR10" s="1825"/>
      <c r="RYS10" s="1826"/>
      <c r="RYT10" s="1827"/>
      <c r="RYU10" s="1828"/>
      <c r="RYV10" s="1829"/>
      <c r="RYW10" s="1830"/>
      <c r="RYX10" s="1826"/>
      <c r="RYY10" s="1831"/>
      <c r="RYZ10" s="1667"/>
      <c r="RZA10" s="1832"/>
      <c r="RZB10" s="1665"/>
      <c r="RZC10" s="1841"/>
      <c r="RZD10" s="1448"/>
      <c r="RZE10" s="1666"/>
      <c r="RZF10" s="1667"/>
      <c r="RZG10" s="1668"/>
      <c r="RZH10" s="1668"/>
      <c r="RZI10" s="1667"/>
      <c r="RZJ10" s="1833"/>
      <c r="RZK10" s="1827"/>
      <c r="RZL10" s="1827"/>
      <c r="RZM10" s="1842"/>
      <c r="RZN10" s="1842"/>
      <c r="RZO10" s="1827"/>
      <c r="RZP10" s="1835"/>
      <c r="RZQ10" s="1836"/>
      <c r="RZR10" s="1837"/>
      <c r="RZS10" s="1827"/>
      <c r="RZT10" s="1827"/>
      <c r="RZU10" s="1827"/>
      <c r="RZV10" s="1838"/>
      <c r="RZW10" s="1838"/>
      <c r="RZX10" s="1827"/>
      <c r="RZY10" s="1838"/>
      <c r="RZZ10" s="1838"/>
      <c r="SAA10" s="1838"/>
      <c r="SAB10" s="1838"/>
      <c r="SAC10" s="1838"/>
      <c r="SAD10" s="1827"/>
      <c r="SAE10" s="1823"/>
      <c r="SAF10" s="1840"/>
      <c r="SAG10" s="1825"/>
      <c r="SAH10" s="1826"/>
      <c r="SAI10" s="1827"/>
      <c r="SAJ10" s="1828"/>
      <c r="SAK10" s="1829"/>
      <c r="SAL10" s="1830"/>
      <c r="SAM10" s="1826"/>
      <c r="SAN10" s="1831"/>
      <c r="SAO10" s="1667"/>
      <c r="SAP10" s="1832"/>
      <c r="SAQ10" s="1665"/>
      <c r="SAR10" s="1841"/>
      <c r="SAS10" s="1448"/>
      <c r="SAT10" s="1666"/>
      <c r="SAU10" s="1667"/>
      <c r="SAV10" s="1668"/>
      <c r="SAW10" s="1668"/>
      <c r="SAX10" s="1667"/>
      <c r="SAY10" s="1833"/>
      <c r="SAZ10" s="1827"/>
      <c r="SBA10" s="1827"/>
      <c r="SBB10" s="1842"/>
      <c r="SBC10" s="1842"/>
      <c r="SBD10" s="1827"/>
      <c r="SBE10" s="1835"/>
      <c r="SBF10" s="1836"/>
      <c r="SBG10" s="1837"/>
      <c r="SBH10" s="1827"/>
      <c r="SBI10" s="1827"/>
      <c r="SBJ10" s="1827"/>
      <c r="SBK10" s="1838"/>
      <c r="SBL10" s="1838"/>
      <c r="SBM10" s="1827"/>
      <c r="SBN10" s="1838"/>
      <c r="SBO10" s="1838"/>
      <c r="SBP10" s="1838"/>
      <c r="SBQ10" s="1838"/>
      <c r="SBR10" s="1838"/>
      <c r="SBS10" s="1827"/>
      <c r="SBT10" s="1823"/>
      <c r="SBU10" s="1840"/>
      <c r="SBV10" s="1825"/>
      <c r="SBW10" s="1826"/>
      <c r="SBX10" s="1827"/>
      <c r="SBY10" s="1828"/>
      <c r="SBZ10" s="1829"/>
      <c r="SCA10" s="1830"/>
      <c r="SCB10" s="1826"/>
      <c r="SCC10" s="1831"/>
      <c r="SCD10" s="1667"/>
      <c r="SCE10" s="1832"/>
      <c r="SCF10" s="1665"/>
      <c r="SCG10" s="1841"/>
      <c r="SCH10" s="1448"/>
      <c r="SCI10" s="1666"/>
      <c r="SCJ10" s="1667"/>
      <c r="SCK10" s="1668"/>
      <c r="SCL10" s="1668"/>
      <c r="SCM10" s="1667"/>
      <c r="SCN10" s="1833"/>
      <c r="SCO10" s="1827"/>
      <c r="SCP10" s="1827"/>
      <c r="SCQ10" s="1842"/>
      <c r="SCR10" s="1842"/>
      <c r="SCS10" s="1827"/>
      <c r="SCT10" s="1835"/>
      <c r="SCU10" s="1836"/>
      <c r="SCV10" s="1837"/>
      <c r="SCW10" s="1827"/>
      <c r="SCX10" s="1827"/>
      <c r="SCY10" s="1827"/>
      <c r="SCZ10" s="1838"/>
      <c r="SDA10" s="1838"/>
      <c r="SDB10" s="1827"/>
      <c r="SDC10" s="1838"/>
      <c r="SDD10" s="1838"/>
      <c r="SDE10" s="1838"/>
      <c r="SDF10" s="1838"/>
      <c r="SDG10" s="1838"/>
      <c r="SDH10" s="1827"/>
      <c r="SDI10" s="1823"/>
      <c r="SDJ10" s="1840"/>
      <c r="SDK10" s="1825"/>
      <c r="SDL10" s="1826"/>
      <c r="SDM10" s="1827"/>
      <c r="SDN10" s="1828"/>
      <c r="SDO10" s="1829"/>
      <c r="SDP10" s="1830"/>
      <c r="SDQ10" s="1826"/>
      <c r="SDR10" s="1831"/>
      <c r="SDS10" s="1667"/>
      <c r="SDT10" s="1832"/>
      <c r="SDU10" s="1665"/>
      <c r="SDV10" s="1841"/>
      <c r="SDW10" s="1448"/>
      <c r="SDX10" s="1666"/>
      <c r="SDY10" s="1667"/>
      <c r="SDZ10" s="1668"/>
      <c r="SEA10" s="1668"/>
      <c r="SEB10" s="1667"/>
      <c r="SEC10" s="1833"/>
      <c r="SED10" s="1827"/>
      <c r="SEE10" s="1827"/>
      <c r="SEF10" s="1842"/>
      <c r="SEG10" s="1842"/>
      <c r="SEH10" s="1827"/>
      <c r="SEI10" s="1835"/>
      <c r="SEJ10" s="1836"/>
      <c r="SEK10" s="1837"/>
      <c r="SEL10" s="1827"/>
      <c r="SEM10" s="1827"/>
      <c r="SEN10" s="1827"/>
      <c r="SEO10" s="1838"/>
      <c r="SEP10" s="1838"/>
      <c r="SEQ10" s="1827"/>
      <c r="SER10" s="1838"/>
      <c r="SES10" s="1838"/>
      <c r="SET10" s="1838"/>
      <c r="SEU10" s="1838"/>
      <c r="SEV10" s="1838"/>
      <c r="SEW10" s="1827"/>
      <c r="SEX10" s="1823"/>
      <c r="SEY10" s="1840"/>
      <c r="SEZ10" s="1825"/>
      <c r="SFA10" s="1826"/>
      <c r="SFB10" s="1827"/>
      <c r="SFC10" s="1828"/>
      <c r="SFD10" s="1829"/>
      <c r="SFE10" s="1830"/>
      <c r="SFF10" s="1826"/>
      <c r="SFG10" s="1831"/>
      <c r="SFH10" s="1667"/>
      <c r="SFI10" s="1832"/>
      <c r="SFJ10" s="1665"/>
      <c r="SFK10" s="1841"/>
      <c r="SFL10" s="1448"/>
      <c r="SFM10" s="1666"/>
      <c r="SFN10" s="1667"/>
      <c r="SFO10" s="1668"/>
      <c r="SFP10" s="1668"/>
      <c r="SFQ10" s="1667"/>
      <c r="SFR10" s="1833"/>
      <c r="SFS10" s="1827"/>
      <c r="SFT10" s="1827"/>
      <c r="SFU10" s="1842"/>
      <c r="SFV10" s="1842"/>
      <c r="SFW10" s="1827"/>
      <c r="SFX10" s="1835"/>
      <c r="SFY10" s="1836"/>
      <c r="SFZ10" s="1837"/>
      <c r="SGA10" s="1827"/>
      <c r="SGB10" s="1827"/>
      <c r="SGC10" s="1827"/>
      <c r="SGD10" s="1838"/>
      <c r="SGE10" s="1838"/>
      <c r="SGF10" s="1827"/>
      <c r="SGG10" s="1838"/>
      <c r="SGH10" s="1838"/>
      <c r="SGI10" s="1838"/>
      <c r="SGJ10" s="1838"/>
      <c r="SGK10" s="1838"/>
      <c r="SGL10" s="1827"/>
      <c r="SGM10" s="1823"/>
      <c r="SGN10" s="1840"/>
      <c r="SGO10" s="1825"/>
      <c r="SGP10" s="1826"/>
      <c r="SGQ10" s="1827"/>
      <c r="SGR10" s="1828"/>
      <c r="SGS10" s="1829"/>
      <c r="SGT10" s="1830"/>
      <c r="SGU10" s="1826"/>
      <c r="SGV10" s="1831"/>
      <c r="SGW10" s="1667"/>
      <c r="SGX10" s="1832"/>
      <c r="SGY10" s="1665"/>
      <c r="SGZ10" s="1841"/>
      <c r="SHA10" s="1448"/>
      <c r="SHB10" s="1666"/>
      <c r="SHC10" s="1667"/>
      <c r="SHD10" s="1668"/>
      <c r="SHE10" s="1668"/>
      <c r="SHF10" s="1667"/>
      <c r="SHG10" s="1833"/>
      <c r="SHH10" s="1827"/>
      <c r="SHI10" s="1827"/>
      <c r="SHJ10" s="1842"/>
      <c r="SHK10" s="1842"/>
      <c r="SHL10" s="1827"/>
      <c r="SHM10" s="1835"/>
      <c r="SHN10" s="1836"/>
      <c r="SHO10" s="1837"/>
      <c r="SHP10" s="1827"/>
      <c r="SHQ10" s="1827"/>
      <c r="SHR10" s="1827"/>
      <c r="SHS10" s="1838"/>
      <c r="SHT10" s="1838"/>
      <c r="SHU10" s="1827"/>
      <c r="SHV10" s="1838"/>
      <c r="SHW10" s="1838"/>
      <c r="SHX10" s="1838"/>
      <c r="SHY10" s="1838"/>
      <c r="SHZ10" s="1838"/>
      <c r="SIA10" s="1827"/>
      <c r="SIB10" s="1823"/>
      <c r="SIC10" s="1840"/>
      <c r="SID10" s="1825"/>
      <c r="SIE10" s="1826"/>
      <c r="SIF10" s="1827"/>
      <c r="SIG10" s="1828"/>
      <c r="SIH10" s="1829"/>
      <c r="SII10" s="1830"/>
      <c r="SIJ10" s="1826"/>
      <c r="SIK10" s="1831"/>
      <c r="SIL10" s="1667"/>
      <c r="SIM10" s="1832"/>
      <c r="SIN10" s="1665"/>
      <c r="SIO10" s="1841"/>
      <c r="SIP10" s="1448"/>
      <c r="SIQ10" s="1666"/>
      <c r="SIR10" s="1667"/>
      <c r="SIS10" s="1668"/>
      <c r="SIT10" s="1668"/>
      <c r="SIU10" s="1667"/>
      <c r="SIV10" s="1833"/>
      <c r="SIW10" s="1827"/>
      <c r="SIX10" s="1827"/>
      <c r="SIY10" s="1842"/>
      <c r="SIZ10" s="1842"/>
      <c r="SJA10" s="1827"/>
      <c r="SJB10" s="1835"/>
      <c r="SJC10" s="1836"/>
      <c r="SJD10" s="1837"/>
      <c r="SJE10" s="1827"/>
      <c r="SJF10" s="1827"/>
      <c r="SJG10" s="1827"/>
      <c r="SJH10" s="1838"/>
      <c r="SJI10" s="1838"/>
      <c r="SJJ10" s="1827"/>
      <c r="SJK10" s="1838"/>
      <c r="SJL10" s="1838"/>
      <c r="SJM10" s="1838"/>
      <c r="SJN10" s="1838"/>
      <c r="SJO10" s="1838"/>
      <c r="SJP10" s="1827"/>
      <c r="SJQ10" s="1823"/>
      <c r="SJR10" s="1840"/>
      <c r="SJS10" s="1825"/>
      <c r="SJT10" s="1826"/>
      <c r="SJU10" s="1827"/>
      <c r="SJV10" s="1828"/>
      <c r="SJW10" s="1829"/>
      <c r="SJX10" s="1830"/>
      <c r="SJY10" s="1826"/>
      <c r="SJZ10" s="1831"/>
      <c r="SKA10" s="1667"/>
      <c r="SKB10" s="1832"/>
      <c r="SKC10" s="1665"/>
      <c r="SKD10" s="1841"/>
      <c r="SKE10" s="1448"/>
      <c r="SKF10" s="1666"/>
      <c r="SKG10" s="1667"/>
      <c r="SKH10" s="1668"/>
      <c r="SKI10" s="1668"/>
      <c r="SKJ10" s="1667"/>
      <c r="SKK10" s="1833"/>
      <c r="SKL10" s="1827"/>
      <c r="SKM10" s="1827"/>
      <c r="SKN10" s="1842"/>
      <c r="SKO10" s="1842"/>
      <c r="SKP10" s="1827"/>
      <c r="SKQ10" s="1835"/>
      <c r="SKR10" s="1836"/>
      <c r="SKS10" s="1837"/>
      <c r="SKT10" s="1827"/>
      <c r="SKU10" s="1827"/>
      <c r="SKV10" s="1827"/>
      <c r="SKW10" s="1838"/>
      <c r="SKX10" s="1838"/>
      <c r="SKY10" s="1827"/>
      <c r="SKZ10" s="1838"/>
      <c r="SLA10" s="1838"/>
      <c r="SLB10" s="1838"/>
      <c r="SLC10" s="1838"/>
      <c r="SLD10" s="1838"/>
      <c r="SLE10" s="1827"/>
      <c r="SLF10" s="1823"/>
      <c r="SLG10" s="1840"/>
      <c r="SLH10" s="1825"/>
      <c r="SLI10" s="1826"/>
      <c r="SLJ10" s="1827"/>
      <c r="SLK10" s="1828"/>
      <c r="SLL10" s="1829"/>
      <c r="SLM10" s="1830"/>
      <c r="SLN10" s="1826"/>
      <c r="SLO10" s="1831"/>
      <c r="SLP10" s="1667"/>
      <c r="SLQ10" s="1832"/>
      <c r="SLR10" s="1665"/>
      <c r="SLS10" s="1841"/>
      <c r="SLT10" s="1448"/>
      <c r="SLU10" s="1666"/>
      <c r="SLV10" s="1667"/>
      <c r="SLW10" s="1668"/>
      <c r="SLX10" s="1668"/>
      <c r="SLY10" s="1667"/>
      <c r="SLZ10" s="1833"/>
      <c r="SMA10" s="1827"/>
      <c r="SMB10" s="1827"/>
      <c r="SMC10" s="1842"/>
      <c r="SMD10" s="1842"/>
      <c r="SME10" s="1827"/>
      <c r="SMF10" s="1835"/>
      <c r="SMG10" s="1836"/>
      <c r="SMH10" s="1837"/>
      <c r="SMI10" s="1827"/>
      <c r="SMJ10" s="1827"/>
      <c r="SMK10" s="1827"/>
      <c r="SML10" s="1838"/>
      <c r="SMM10" s="1838"/>
      <c r="SMN10" s="1827"/>
      <c r="SMO10" s="1838"/>
      <c r="SMP10" s="1838"/>
      <c r="SMQ10" s="1838"/>
      <c r="SMR10" s="1838"/>
      <c r="SMS10" s="1838"/>
      <c r="SMT10" s="1827"/>
      <c r="SMU10" s="1823"/>
      <c r="SMV10" s="1840"/>
      <c r="SMW10" s="1825"/>
      <c r="SMX10" s="1826"/>
      <c r="SMY10" s="1827"/>
      <c r="SMZ10" s="1828"/>
      <c r="SNA10" s="1829"/>
      <c r="SNB10" s="1830"/>
      <c r="SNC10" s="1826"/>
      <c r="SND10" s="1831"/>
      <c r="SNE10" s="1667"/>
      <c r="SNF10" s="1832"/>
      <c r="SNG10" s="1665"/>
      <c r="SNH10" s="1841"/>
      <c r="SNI10" s="1448"/>
      <c r="SNJ10" s="1666"/>
      <c r="SNK10" s="1667"/>
      <c r="SNL10" s="1668"/>
      <c r="SNM10" s="1668"/>
      <c r="SNN10" s="1667"/>
      <c r="SNO10" s="1833"/>
      <c r="SNP10" s="1827"/>
      <c r="SNQ10" s="1827"/>
      <c r="SNR10" s="1842"/>
      <c r="SNS10" s="1842"/>
      <c r="SNT10" s="1827"/>
      <c r="SNU10" s="1835"/>
      <c r="SNV10" s="1836"/>
      <c r="SNW10" s="1837"/>
      <c r="SNX10" s="1827"/>
      <c r="SNY10" s="1827"/>
      <c r="SNZ10" s="1827"/>
      <c r="SOA10" s="1838"/>
      <c r="SOB10" s="1838"/>
      <c r="SOC10" s="1827"/>
      <c r="SOD10" s="1838"/>
      <c r="SOE10" s="1838"/>
      <c r="SOF10" s="1838"/>
      <c r="SOG10" s="1838"/>
      <c r="SOH10" s="1838"/>
      <c r="SOI10" s="1827"/>
      <c r="SOJ10" s="1823"/>
      <c r="SOK10" s="1840"/>
      <c r="SOL10" s="1825"/>
      <c r="SOM10" s="1826"/>
      <c r="SON10" s="1827"/>
      <c r="SOO10" s="1828"/>
      <c r="SOP10" s="1829"/>
      <c r="SOQ10" s="1830"/>
      <c r="SOR10" s="1826"/>
      <c r="SOS10" s="1831"/>
      <c r="SOT10" s="1667"/>
      <c r="SOU10" s="1832"/>
      <c r="SOV10" s="1665"/>
      <c r="SOW10" s="1841"/>
      <c r="SOX10" s="1448"/>
      <c r="SOY10" s="1666"/>
      <c r="SOZ10" s="1667"/>
      <c r="SPA10" s="1668"/>
      <c r="SPB10" s="1668"/>
      <c r="SPC10" s="1667"/>
      <c r="SPD10" s="1833"/>
      <c r="SPE10" s="1827"/>
      <c r="SPF10" s="1827"/>
      <c r="SPG10" s="1842"/>
      <c r="SPH10" s="1842"/>
      <c r="SPI10" s="1827"/>
      <c r="SPJ10" s="1835"/>
      <c r="SPK10" s="1836"/>
      <c r="SPL10" s="1837"/>
      <c r="SPM10" s="1827"/>
      <c r="SPN10" s="1827"/>
      <c r="SPO10" s="1827"/>
      <c r="SPP10" s="1838"/>
      <c r="SPQ10" s="1838"/>
      <c r="SPR10" s="1827"/>
      <c r="SPS10" s="1838"/>
      <c r="SPT10" s="1838"/>
      <c r="SPU10" s="1838"/>
      <c r="SPV10" s="1838"/>
      <c r="SPW10" s="1838"/>
      <c r="SPX10" s="1827"/>
      <c r="SPY10" s="1823"/>
      <c r="SPZ10" s="1840"/>
      <c r="SQA10" s="1825"/>
      <c r="SQB10" s="1826"/>
      <c r="SQC10" s="1827"/>
      <c r="SQD10" s="1828"/>
      <c r="SQE10" s="1829"/>
      <c r="SQF10" s="1830"/>
      <c r="SQG10" s="1826"/>
      <c r="SQH10" s="1831"/>
      <c r="SQI10" s="1667"/>
      <c r="SQJ10" s="1832"/>
      <c r="SQK10" s="1665"/>
      <c r="SQL10" s="1841"/>
      <c r="SQM10" s="1448"/>
      <c r="SQN10" s="1666"/>
      <c r="SQO10" s="1667"/>
      <c r="SQP10" s="1668"/>
      <c r="SQQ10" s="1668"/>
      <c r="SQR10" s="1667"/>
      <c r="SQS10" s="1833"/>
      <c r="SQT10" s="1827"/>
      <c r="SQU10" s="1827"/>
      <c r="SQV10" s="1842"/>
      <c r="SQW10" s="1842"/>
      <c r="SQX10" s="1827"/>
      <c r="SQY10" s="1835"/>
      <c r="SQZ10" s="1836"/>
      <c r="SRA10" s="1837"/>
      <c r="SRB10" s="1827"/>
      <c r="SRC10" s="1827"/>
      <c r="SRD10" s="1827"/>
      <c r="SRE10" s="1838"/>
      <c r="SRF10" s="1838"/>
      <c r="SRG10" s="1827"/>
      <c r="SRH10" s="1838"/>
      <c r="SRI10" s="1838"/>
      <c r="SRJ10" s="1838"/>
      <c r="SRK10" s="1838"/>
      <c r="SRL10" s="1838"/>
      <c r="SRM10" s="1827"/>
      <c r="SRN10" s="1823"/>
      <c r="SRO10" s="1840"/>
      <c r="SRP10" s="1825"/>
      <c r="SRQ10" s="1826"/>
      <c r="SRR10" s="1827"/>
      <c r="SRS10" s="1828"/>
      <c r="SRT10" s="1829"/>
      <c r="SRU10" s="1830"/>
      <c r="SRV10" s="1826"/>
      <c r="SRW10" s="1831"/>
      <c r="SRX10" s="1667"/>
      <c r="SRY10" s="1832"/>
      <c r="SRZ10" s="1665"/>
      <c r="SSA10" s="1841"/>
      <c r="SSB10" s="1448"/>
      <c r="SSC10" s="1666"/>
      <c r="SSD10" s="1667"/>
      <c r="SSE10" s="1668"/>
      <c r="SSF10" s="1668"/>
      <c r="SSG10" s="1667"/>
      <c r="SSH10" s="1833"/>
      <c r="SSI10" s="1827"/>
      <c r="SSJ10" s="1827"/>
      <c r="SSK10" s="1842"/>
      <c r="SSL10" s="1842"/>
      <c r="SSM10" s="1827"/>
      <c r="SSN10" s="1835"/>
      <c r="SSO10" s="1836"/>
      <c r="SSP10" s="1837"/>
      <c r="SSQ10" s="1827"/>
      <c r="SSR10" s="1827"/>
      <c r="SSS10" s="1827"/>
      <c r="SST10" s="1838"/>
      <c r="SSU10" s="1838"/>
      <c r="SSV10" s="1827"/>
      <c r="SSW10" s="1838"/>
      <c r="SSX10" s="1838"/>
      <c r="SSY10" s="1838"/>
      <c r="SSZ10" s="1838"/>
      <c r="STA10" s="1838"/>
      <c r="STB10" s="1827"/>
      <c r="STC10" s="1823"/>
      <c r="STD10" s="1840"/>
      <c r="STE10" s="1825"/>
      <c r="STF10" s="1826"/>
      <c r="STG10" s="1827"/>
      <c r="STH10" s="1828"/>
      <c r="STI10" s="1829"/>
      <c r="STJ10" s="1830"/>
      <c r="STK10" s="1826"/>
      <c r="STL10" s="1831"/>
      <c r="STM10" s="1667"/>
      <c r="STN10" s="1832"/>
      <c r="STO10" s="1665"/>
      <c r="STP10" s="1841"/>
      <c r="STQ10" s="1448"/>
      <c r="STR10" s="1666"/>
      <c r="STS10" s="1667"/>
      <c r="STT10" s="1668"/>
      <c r="STU10" s="1668"/>
      <c r="STV10" s="1667"/>
      <c r="STW10" s="1833"/>
      <c r="STX10" s="1827"/>
      <c r="STY10" s="1827"/>
      <c r="STZ10" s="1842"/>
      <c r="SUA10" s="1842"/>
      <c r="SUB10" s="1827"/>
      <c r="SUC10" s="1835"/>
      <c r="SUD10" s="1836"/>
      <c r="SUE10" s="1837"/>
      <c r="SUF10" s="1827"/>
      <c r="SUG10" s="1827"/>
      <c r="SUH10" s="1827"/>
      <c r="SUI10" s="1838"/>
      <c r="SUJ10" s="1838"/>
      <c r="SUK10" s="1827"/>
      <c r="SUL10" s="1838"/>
      <c r="SUM10" s="1838"/>
      <c r="SUN10" s="1838"/>
      <c r="SUO10" s="1838"/>
      <c r="SUP10" s="1838"/>
      <c r="SUQ10" s="1827"/>
      <c r="SUR10" s="1823"/>
      <c r="SUS10" s="1840"/>
      <c r="SUT10" s="1825"/>
      <c r="SUU10" s="1826"/>
      <c r="SUV10" s="1827"/>
      <c r="SUW10" s="1828"/>
      <c r="SUX10" s="1829"/>
      <c r="SUY10" s="1830"/>
      <c r="SUZ10" s="1826"/>
      <c r="SVA10" s="1831"/>
      <c r="SVB10" s="1667"/>
      <c r="SVC10" s="1832"/>
      <c r="SVD10" s="1665"/>
      <c r="SVE10" s="1841"/>
      <c r="SVF10" s="1448"/>
      <c r="SVG10" s="1666"/>
      <c r="SVH10" s="1667"/>
      <c r="SVI10" s="1668"/>
      <c r="SVJ10" s="1668"/>
      <c r="SVK10" s="1667"/>
      <c r="SVL10" s="1833"/>
      <c r="SVM10" s="1827"/>
      <c r="SVN10" s="1827"/>
      <c r="SVO10" s="1842"/>
      <c r="SVP10" s="1842"/>
      <c r="SVQ10" s="1827"/>
      <c r="SVR10" s="1835"/>
      <c r="SVS10" s="1836"/>
      <c r="SVT10" s="1837"/>
      <c r="SVU10" s="1827"/>
      <c r="SVV10" s="1827"/>
      <c r="SVW10" s="1827"/>
      <c r="SVX10" s="1838"/>
      <c r="SVY10" s="1838"/>
      <c r="SVZ10" s="1827"/>
      <c r="SWA10" s="1838"/>
      <c r="SWB10" s="1838"/>
      <c r="SWC10" s="1838"/>
      <c r="SWD10" s="1838"/>
      <c r="SWE10" s="1838"/>
      <c r="SWF10" s="1827"/>
      <c r="SWG10" s="1823"/>
      <c r="SWH10" s="1840"/>
      <c r="SWI10" s="1825"/>
      <c r="SWJ10" s="1826"/>
      <c r="SWK10" s="1827"/>
      <c r="SWL10" s="1828"/>
      <c r="SWM10" s="1829"/>
      <c r="SWN10" s="1830"/>
      <c r="SWO10" s="1826"/>
      <c r="SWP10" s="1831"/>
      <c r="SWQ10" s="1667"/>
      <c r="SWR10" s="1832"/>
      <c r="SWS10" s="1665"/>
      <c r="SWT10" s="1841"/>
      <c r="SWU10" s="1448"/>
      <c r="SWV10" s="1666"/>
      <c r="SWW10" s="1667"/>
      <c r="SWX10" s="1668"/>
      <c r="SWY10" s="1668"/>
      <c r="SWZ10" s="1667"/>
      <c r="SXA10" s="1833"/>
      <c r="SXB10" s="1827"/>
      <c r="SXC10" s="1827"/>
      <c r="SXD10" s="1842"/>
      <c r="SXE10" s="1842"/>
      <c r="SXF10" s="1827"/>
      <c r="SXG10" s="1835"/>
      <c r="SXH10" s="1836"/>
      <c r="SXI10" s="1837"/>
      <c r="SXJ10" s="1827"/>
      <c r="SXK10" s="1827"/>
      <c r="SXL10" s="1827"/>
      <c r="SXM10" s="1838"/>
      <c r="SXN10" s="1838"/>
      <c r="SXO10" s="1827"/>
      <c r="SXP10" s="1838"/>
      <c r="SXQ10" s="1838"/>
      <c r="SXR10" s="1838"/>
      <c r="SXS10" s="1838"/>
      <c r="SXT10" s="1838"/>
      <c r="SXU10" s="1827"/>
      <c r="SXV10" s="1823"/>
      <c r="SXW10" s="1840"/>
      <c r="SXX10" s="1825"/>
      <c r="SXY10" s="1826"/>
      <c r="SXZ10" s="1827"/>
      <c r="SYA10" s="1828"/>
      <c r="SYB10" s="1829"/>
      <c r="SYC10" s="1830"/>
      <c r="SYD10" s="1826"/>
      <c r="SYE10" s="1831"/>
      <c r="SYF10" s="1667"/>
      <c r="SYG10" s="1832"/>
      <c r="SYH10" s="1665"/>
      <c r="SYI10" s="1841"/>
      <c r="SYJ10" s="1448"/>
      <c r="SYK10" s="1666"/>
      <c r="SYL10" s="1667"/>
      <c r="SYM10" s="1668"/>
      <c r="SYN10" s="1668"/>
      <c r="SYO10" s="1667"/>
      <c r="SYP10" s="1833"/>
      <c r="SYQ10" s="1827"/>
      <c r="SYR10" s="1827"/>
      <c r="SYS10" s="1842"/>
      <c r="SYT10" s="1842"/>
      <c r="SYU10" s="1827"/>
      <c r="SYV10" s="1835"/>
      <c r="SYW10" s="1836"/>
      <c r="SYX10" s="1837"/>
      <c r="SYY10" s="1827"/>
      <c r="SYZ10" s="1827"/>
      <c r="SZA10" s="1827"/>
      <c r="SZB10" s="1838"/>
      <c r="SZC10" s="1838"/>
      <c r="SZD10" s="1827"/>
      <c r="SZE10" s="1838"/>
      <c r="SZF10" s="1838"/>
      <c r="SZG10" s="1838"/>
      <c r="SZH10" s="1838"/>
      <c r="SZI10" s="1838"/>
      <c r="SZJ10" s="1827"/>
      <c r="SZK10" s="1823"/>
      <c r="SZL10" s="1840"/>
      <c r="SZM10" s="1825"/>
      <c r="SZN10" s="1826"/>
      <c r="SZO10" s="1827"/>
      <c r="SZP10" s="1828"/>
      <c r="SZQ10" s="1829"/>
      <c r="SZR10" s="1830"/>
      <c r="SZS10" s="1826"/>
      <c r="SZT10" s="1831"/>
      <c r="SZU10" s="1667"/>
      <c r="SZV10" s="1832"/>
      <c r="SZW10" s="1665"/>
      <c r="SZX10" s="1841"/>
      <c r="SZY10" s="1448"/>
      <c r="SZZ10" s="1666"/>
      <c r="TAA10" s="1667"/>
      <c r="TAB10" s="1668"/>
      <c r="TAC10" s="1668"/>
      <c r="TAD10" s="1667"/>
      <c r="TAE10" s="1833"/>
      <c r="TAF10" s="1827"/>
      <c r="TAG10" s="1827"/>
      <c r="TAH10" s="1842"/>
      <c r="TAI10" s="1842"/>
      <c r="TAJ10" s="1827"/>
      <c r="TAK10" s="1835"/>
      <c r="TAL10" s="1836"/>
      <c r="TAM10" s="1837"/>
      <c r="TAN10" s="1827"/>
      <c r="TAO10" s="1827"/>
      <c r="TAP10" s="1827"/>
      <c r="TAQ10" s="1838"/>
      <c r="TAR10" s="1838"/>
      <c r="TAS10" s="1827"/>
      <c r="TAT10" s="1838"/>
      <c r="TAU10" s="1838"/>
      <c r="TAV10" s="1838"/>
      <c r="TAW10" s="1838"/>
      <c r="TAX10" s="1838"/>
      <c r="TAY10" s="1827"/>
      <c r="TAZ10" s="1823"/>
      <c r="TBA10" s="1840"/>
      <c r="TBB10" s="1825"/>
      <c r="TBC10" s="1826"/>
      <c r="TBD10" s="1827"/>
      <c r="TBE10" s="1828"/>
      <c r="TBF10" s="1829"/>
      <c r="TBG10" s="1830"/>
      <c r="TBH10" s="1826"/>
      <c r="TBI10" s="1831"/>
      <c r="TBJ10" s="1667"/>
      <c r="TBK10" s="1832"/>
      <c r="TBL10" s="1665"/>
      <c r="TBM10" s="1841"/>
      <c r="TBN10" s="1448"/>
      <c r="TBO10" s="1666"/>
      <c r="TBP10" s="1667"/>
      <c r="TBQ10" s="1668"/>
      <c r="TBR10" s="1668"/>
      <c r="TBS10" s="1667"/>
      <c r="TBT10" s="1833"/>
      <c r="TBU10" s="1827"/>
      <c r="TBV10" s="1827"/>
      <c r="TBW10" s="1842"/>
      <c r="TBX10" s="1842"/>
      <c r="TBY10" s="1827"/>
      <c r="TBZ10" s="1835"/>
      <c r="TCA10" s="1836"/>
      <c r="TCB10" s="1837"/>
      <c r="TCC10" s="1827"/>
      <c r="TCD10" s="1827"/>
      <c r="TCE10" s="1827"/>
      <c r="TCF10" s="1838"/>
      <c r="TCG10" s="1838"/>
      <c r="TCH10" s="1827"/>
      <c r="TCI10" s="1838"/>
      <c r="TCJ10" s="1838"/>
      <c r="TCK10" s="1838"/>
      <c r="TCL10" s="1838"/>
      <c r="TCM10" s="1838"/>
      <c r="TCN10" s="1827"/>
      <c r="TCO10" s="1823"/>
      <c r="TCP10" s="1840"/>
      <c r="TCQ10" s="1825"/>
      <c r="TCR10" s="1826"/>
      <c r="TCS10" s="1827"/>
      <c r="TCT10" s="1828"/>
      <c r="TCU10" s="1829"/>
      <c r="TCV10" s="1830"/>
      <c r="TCW10" s="1826"/>
      <c r="TCX10" s="1831"/>
      <c r="TCY10" s="1667"/>
      <c r="TCZ10" s="1832"/>
      <c r="TDA10" s="1665"/>
      <c r="TDB10" s="1841"/>
      <c r="TDC10" s="1448"/>
      <c r="TDD10" s="1666"/>
      <c r="TDE10" s="1667"/>
      <c r="TDF10" s="1668"/>
      <c r="TDG10" s="1668"/>
      <c r="TDH10" s="1667"/>
      <c r="TDI10" s="1833"/>
      <c r="TDJ10" s="1827"/>
      <c r="TDK10" s="1827"/>
      <c r="TDL10" s="1842"/>
      <c r="TDM10" s="1842"/>
      <c r="TDN10" s="1827"/>
      <c r="TDO10" s="1835"/>
      <c r="TDP10" s="1836"/>
      <c r="TDQ10" s="1837"/>
      <c r="TDR10" s="1827"/>
      <c r="TDS10" s="1827"/>
      <c r="TDT10" s="1827"/>
      <c r="TDU10" s="1838"/>
      <c r="TDV10" s="1838"/>
      <c r="TDW10" s="1827"/>
      <c r="TDX10" s="1838"/>
      <c r="TDY10" s="1838"/>
      <c r="TDZ10" s="1838"/>
      <c r="TEA10" s="1838"/>
      <c r="TEB10" s="1838"/>
      <c r="TEC10" s="1827"/>
      <c r="TED10" s="1823"/>
      <c r="TEE10" s="1840"/>
      <c r="TEF10" s="1825"/>
      <c r="TEG10" s="1826"/>
      <c r="TEH10" s="1827"/>
      <c r="TEI10" s="1828"/>
      <c r="TEJ10" s="1829"/>
      <c r="TEK10" s="1830"/>
      <c r="TEL10" s="1826"/>
      <c r="TEM10" s="1831"/>
      <c r="TEN10" s="1667"/>
      <c r="TEO10" s="1832"/>
      <c r="TEP10" s="1665"/>
      <c r="TEQ10" s="1841"/>
      <c r="TER10" s="1448"/>
      <c r="TES10" s="1666"/>
      <c r="TET10" s="1667"/>
      <c r="TEU10" s="1668"/>
      <c r="TEV10" s="1668"/>
      <c r="TEW10" s="1667"/>
      <c r="TEX10" s="1833"/>
      <c r="TEY10" s="1827"/>
      <c r="TEZ10" s="1827"/>
      <c r="TFA10" s="1842"/>
      <c r="TFB10" s="1842"/>
      <c r="TFC10" s="1827"/>
      <c r="TFD10" s="1835"/>
      <c r="TFE10" s="1836"/>
      <c r="TFF10" s="1837"/>
      <c r="TFG10" s="1827"/>
      <c r="TFH10" s="1827"/>
      <c r="TFI10" s="1827"/>
      <c r="TFJ10" s="1838"/>
      <c r="TFK10" s="1838"/>
      <c r="TFL10" s="1827"/>
      <c r="TFM10" s="1838"/>
      <c r="TFN10" s="1838"/>
      <c r="TFO10" s="1838"/>
      <c r="TFP10" s="1838"/>
      <c r="TFQ10" s="1838"/>
      <c r="TFR10" s="1827"/>
      <c r="TFS10" s="1823"/>
      <c r="TFT10" s="1840"/>
      <c r="TFU10" s="1825"/>
      <c r="TFV10" s="1826"/>
      <c r="TFW10" s="1827"/>
      <c r="TFX10" s="1828"/>
      <c r="TFY10" s="1829"/>
      <c r="TFZ10" s="1830"/>
      <c r="TGA10" s="1826"/>
      <c r="TGB10" s="1831"/>
      <c r="TGC10" s="1667"/>
      <c r="TGD10" s="1832"/>
      <c r="TGE10" s="1665"/>
      <c r="TGF10" s="1841"/>
      <c r="TGG10" s="1448"/>
      <c r="TGH10" s="1666"/>
      <c r="TGI10" s="1667"/>
      <c r="TGJ10" s="1668"/>
      <c r="TGK10" s="1668"/>
      <c r="TGL10" s="1667"/>
      <c r="TGM10" s="1833"/>
      <c r="TGN10" s="1827"/>
      <c r="TGO10" s="1827"/>
      <c r="TGP10" s="1842"/>
      <c r="TGQ10" s="1842"/>
      <c r="TGR10" s="1827"/>
      <c r="TGS10" s="1835"/>
      <c r="TGT10" s="1836"/>
      <c r="TGU10" s="1837"/>
      <c r="TGV10" s="1827"/>
      <c r="TGW10" s="1827"/>
      <c r="TGX10" s="1827"/>
      <c r="TGY10" s="1838"/>
      <c r="TGZ10" s="1838"/>
      <c r="THA10" s="1827"/>
      <c r="THB10" s="1838"/>
      <c r="THC10" s="1838"/>
      <c r="THD10" s="1838"/>
      <c r="THE10" s="1838"/>
      <c r="THF10" s="1838"/>
      <c r="THG10" s="1827"/>
      <c r="THH10" s="1823"/>
      <c r="THI10" s="1840"/>
      <c r="THJ10" s="1825"/>
      <c r="THK10" s="1826"/>
      <c r="THL10" s="1827"/>
      <c r="THM10" s="1828"/>
      <c r="THN10" s="1829"/>
      <c r="THO10" s="1830"/>
      <c r="THP10" s="1826"/>
      <c r="THQ10" s="1831"/>
      <c r="THR10" s="1667"/>
      <c r="THS10" s="1832"/>
      <c r="THT10" s="1665"/>
      <c r="THU10" s="1841"/>
      <c r="THV10" s="1448"/>
      <c r="THW10" s="1666"/>
      <c r="THX10" s="1667"/>
      <c r="THY10" s="1668"/>
      <c r="THZ10" s="1668"/>
      <c r="TIA10" s="1667"/>
      <c r="TIB10" s="1833"/>
      <c r="TIC10" s="1827"/>
      <c r="TID10" s="1827"/>
      <c r="TIE10" s="1842"/>
      <c r="TIF10" s="1842"/>
      <c r="TIG10" s="1827"/>
      <c r="TIH10" s="1835"/>
      <c r="TII10" s="1836"/>
      <c r="TIJ10" s="1837"/>
      <c r="TIK10" s="1827"/>
      <c r="TIL10" s="1827"/>
      <c r="TIM10" s="1827"/>
      <c r="TIN10" s="1838"/>
      <c r="TIO10" s="1838"/>
      <c r="TIP10" s="1827"/>
      <c r="TIQ10" s="1838"/>
      <c r="TIR10" s="1838"/>
      <c r="TIS10" s="1838"/>
      <c r="TIT10" s="1838"/>
      <c r="TIU10" s="1838"/>
      <c r="TIV10" s="1827"/>
      <c r="TIW10" s="1823"/>
      <c r="TIX10" s="1840"/>
      <c r="TIY10" s="1825"/>
      <c r="TIZ10" s="1826"/>
      <c r="TJA10" s="1827"/>
      <c r="TJB10" s="1828"/>
      <c r="TJC10" s="1829"/>
      <c r="TJD10" s="1830"/>
      <c r="TJE10" s="1826"/>
      <c r="TJF10" s="1831"/>
      <c r="TJG10" s="1667"/>
      <c r="TJH10" s="1832"/>
      <c r="TJI10" s="1665"/>
      <c r="TJJ10" s="1841"/>
      <c r="TJK10" s="1448"/>
      <c r="TJL10" s="1666"/>
      <c r="TJM10" s="1667"/>
      <c r="TJN10" s="1668"/>
      <c r="TJO10" s="1668"/>
      <c r="TJP10" s="1667"/>
      <c r="TJQ10" s="1833"/>
      <c r="TJR10" s="1827"/>
      <c r="TJS10" s="1827"/>
      <c r="TJT10" s="1842"/>
      <c r="TJU10" s="1842"/>
      <c r="TJV10" s="1827"/>
      <c r="TJW10" s="1835"/>
      <c r="TJX10" s="1836"/>
      <c r="TJY10" s="1837"/>
      <c r="TJZ10" s="1827"/>
      <c r="TKA10" s="1827"/>
      <c r="TKB10" s="1827"/>
      <c r="TKC10" s="1838"/>
      <c r="TKD10" s="1838"/>
      <c r="TKE10" s="1827"/>
      <c r="TKF10" s="1838"/>
      <c r="TKG10" s="1838"/>
      <c r="TKH10" s="1838"/>
      <c r="TKI10" s="1838"/>
      <c r="TKJ10" s="1838"/>
      <c r="TKK10" s="1827"/>
      <c r="TKL10" s="1823"/>
      <c r="TKM10" s="1840"/>
      <c r="TKN10" s="1825"/>
      <c r="TKO10" s="1826"/>
      <c r="TKP10" s="1827"/>
      <c r="TKQ10" s="1828"/>
      <c r="TKR10" s="1829"/>
      <c r="TKS10" s="1830"/>
      <c r="TKT10" s="1826"/>
      <c r="TKU10" s="1831"/>
      <c r="TKV10" s="1667"/>
      <c r="TKW10" s="1832"/>
      <c r="TKX10" s="1665"/>
      <c r="TKY10" s="1841"/>
      <c r="TKZ10" s="1448"/>
      <c r="TLA10" s="1666"/>
      <c r="TLB10" s="1667"/>
      <c r="TLC10" s="1668"/>
      <c r="TLD10" s="1668"/>
      <c r="TLE10" s="1667"/>
      <c r="TLF10" s="1833"/>
      <c r="TLG10" s="1827"/>
      <c r="TLH10" s="1827"/>
      <c r="TLI10" s="1842"/>
      <c r="TLJ10" s="1842"/>
      <c r="TLK10" s="1827"/>
      <c r="TLL10" s="1835"/>
      <c r="TLM10" s="1836"/>
      <c r="TLN10" s="1837"/>
      <c r="TLO10" s="1827"/>
      <c r="TLP10" s="1827"/>
      <c r="TLQ10" s="1827"/>
      <c r="TLR10" s="1838"/>
      <c r="TLS10" s="1838"/>
      <c r="TLT10" s="1827"/>
      <c r="TLU10" s="1838"/>
      <c r="TLV10" s="1838"/>
      <c r="TLW10" s="1838"/>
      <c r="TLX10" s="1838"/>
      <c r="TLY10" s="1838"/>
      <c r="TLZ10" s="1827"/>
      <c r="TMA10" s="1823"/>
      <c r="TMB10" s="1840"/>
      <c r="TMC10" s="1825"/>
      <c r="TMD10" s="1826"/>
      <c r="TME10" s="1827"/>
      <c r="TMF10" s="1828"/>
      <c r="TMG10" s="1829"/>
      <c r="TMH10" s="1830"/>
      <c r="TMI10" s="1826"/>
      <c r="TMJ10" s="1831"/>
      <c r="TMK10" s="1667"/>
      <c r="TML10" s="1832"/>
      <c r="TMM10" s="1665"/>
      <c r="TMN10" s="1841"/>
      <c r="TMO10" s="1448"/>
      <c r="TMP10" s="1666"/>
      <c r="TMQ10" s="1667"/>
      <c r="TMR10" s="1668"/>
      <c r="TMS10" s="1668"/>
      <c r="TMT10" s="1667"/>
      <c r="TMU10" s="1833"/>
      <c r="TMV10" s="1827"/>
      <c r="TMW10" s="1827"/>
      <c r="TMX10" s="1842"/>
      <c r="TMY10" s="1842"/>
      <c r="TMZ10" s="1827"/>
      <c r="TNA10" s="1835"/>
      <c r="TNB10" s="1836"/>
      <c r="TNC10" s="1837"/>
      <c r="TND10" s="1827"/>
      <c r="TNE10" s="1827"/>
      <c r="TNF10" s="1827"/>
      <c r="TNG10" s="1838"/>
      <c r="TNH10" s="1838"/>
      <c r="TNI10" s="1827"/>
      <c r="TNJ10" s="1838"/>
      <c r="TNK10" s="1838"/>
      <c r="TNL10" s="1838"/>
      <c r="TNM10" s="1838"/>
      <c r="TNN10" s="1838"/>
      <c r="TNO10" s="1827"/>
      <c r="TNP10" s="1823"/>
      <c r="TNQ10" s="1840"/>
      <c r="TNR10" s="1825"/>
      <c r="TNS10" s="1826"/>
      <c r="TNT10" s="1827"/>
      <c r="TNU10" s="1828"/>
      <c r="TNV10" s="1829"/>
      <c r="TNW10" s="1830"/>
      <c r="TNX10" s="1826"/>
      <c r="TNY10" s="1831"/>
      <c r="TNZ10" s="1667"/>
      <c r="TOA10" s="1832"/>
      <c r="TOB10" s="1665"/>
      <c r="TOC10" s="1841"/>
      <c r="TOD10" s="1448"/>
      <c r="TOE10" s="1666"/>
      <c r="TOF10" s="1667"/>
      <c r="TOG10" s="1668"/>
      <c r="TOH10" s="1668"/>
      <c r="TOI10" s="1667"/>
      <c r="TOJ10" s="1833"/>
      <c r="TOK10" s="1827"/>
      <c r="TOL10" s="1827"/>
      <c r="TOM10" s="1842"/>
      <c r="TON10" s="1842"/>
      <c r="TOO10" s="1827"/>
      <c r="TOP10" s="1835"/>
      <c r="TOQ10" s="1836"/>
      <c r="TOR10" s="1837"/>
      <c r="TOS10" s="1827"/>
      <c r="TOT10" s="1827"/>
      <c r="TOU10" s="1827"/>
      <c r="TOV10" s="1838"/>
      <c r="TOW10" s="1838"/>
      <c r="TOX10" s="1827"/>
      <c r="TOY10" s="1838"/>
      <c r="TOZ10" s="1838"/>
      <c r="TPA10" s="1838"/>
      <c r="TPB10" s="1838"/>
      <c r="TPC10" s="1838"/>
      <c r="TPD10" s="1827"/>
      <c r="TPE10" s="1823"/>
      <c r="TPF10" s="1840"/>
      <c r="TPG10" s="1825"/>
      <c r="TPH10" s="1826"/>
      <c r="TPI10" s="1827"/>
      <c r="TPJ10" s="1828"/>
      <c r="TPK10" s="1829"/>
      <c r="TPL10" s="1830"/>
      <c r="TPM10" s="1826"/>
      <c r="TPN10" s="1831"/>
      <c r="TPO10" s="1667"/>
      <c r="TPP10" s="1832"/>
      <c r="TPQ10" s="1665"/>
      <c r="TPR10" s="1841"/>
      <c r="TPS10" s="1448"/>
      <c r="TPT10" s="1666"/>
      <c r="TPU10" s="1667"/>
      <c r="TPV10" s="1668"/>
      <c r="TPW10" s="1668"/>
      <c r="TPX10" s="1667"/>
      <c r="TPY10" s="1833"/>
      <c r="TPZ10" s="1827"/>
      <c r="TQA10" s="1827"/>
      <c r="TQB10" s="1842"/>
      <c r="TQC10" s="1842"/>
      <c r="TQD10" s="1827"/>
      <c r="TQE10" s="1835"/>
      <c r="TQF10" s="1836"/>
      <c r="TQG10" s="1837"/>
      <c r="TQH10" s="1827"/>
      <c r="TQI10" s="1827"/>
      <c r="TQJ10" s="1827"/>
      <c r="TQK10" s="1838"/>
      <c r="TQL10" s="1838"/>
      <c r="TQM10" s="1827"/>
      <c r="TQN10" s="1838"/>
      <c r="TQO10" s="1838"/>
      <c r="TQP10" s="1838"/>
      <c r="TQQ10" s="1838"/>
      <c r="TQR10" s="1838"/>
      <c r="TQS10" s="1827"/>
      <c r="TQT10" s="1823"/>
      <c r="TQU10" s="1840"/>
      <c r="TQV10" s="1825"/>
      <c r="TQW10" s="1826"/>
      <c r="TQX10" s="1827"/>
      <c r="TQY10" s="1828"/>
      <c r="TQZ10" s="1829"/>
      <c r="TRA10" s="1830"/>
      <c r="TRB10" s="1826"/>
      <c r="TRC10" s="1831"/>
      <c r="TRD10" s="1667"/>
      <c r="TRE10" s="1832"/>
      <c r="TRF10" s="1665"/>
      <c r="TRG10" s="1841"/>
      <c r="TRH10" s="1448"/>
      <c r="TRI10" s="1666"/>
      <c r="TRJ10" s="1667"/>
      <c r="TRK10" s="1668"/>
      <c r="TRL10" s="1668"/>
      <c r="TRM10" s="1667"/>
      <c r="TRN10" s="1833"/>
      <c r="TRO10" s="1827"/>
      <c r="TRP10" s="1827"/>
      <c r="TRQ10" s="1842"/>
      <c r="TRR10" s="1842"/>
      <c r="TRS10" s="1827"/>
      <c r="TRT10" s="1835"/>
      <c r="TRU10" s="1836"/>
      <c r="TRV10" s="1837"/>
      <c r="TRW10" s="1827"/>
      <c r="TRX10" s="1827"/>
      <c r="TRY10" s="1827"/>
      <c r="TRZ10" s="1838"/>
      <c r="TSA10" s="1838"/>
      <c r="TSB10" s="1827"/>
      <c r="TSC10" s="1838"/>
      <c r="TSD10" s="1838"/>
      <c r="TSE10" s="1838"/>
      <c r="TSF10" s="1838"/>
      <c r="TSG10" s="1838"/>
      <c r="TSH10" s="1827"/>
      <c r="TSI10" s="1823"/>
      <c r="TSJ10" s="1840"/>
      <c r="TSK10" s="1825"/>
      <c r="TSL10" s="1826"/>
      <c r="TSM10" s="1827"/>
      <c r="TSN10" s="1828"/>
      <c r="TSO10" s="1829"/>
      <c r="TSP10" s="1830"/>
      <c r="TSQ10" s="1826"/>
      <c r="TSR10" s="1831"/>
      <c r="TSS10" s="1667"/>
      <c r="TST10" s="1832"/>
      <c r="TSU10" s="1665"/>
      <c r="TSV10" s="1841"/>
      <c r="TSW10" s="1448"/>
      <c r="TSX10" s="1666"/>
      <c r="TSY10" s="1667"/>
      <c r="TSZ10" s="1668"/>
      <c r="TTA10" s="1668"/>
      <c r="TTB10" s="1667"/>
      <c r="TTC10" s="1833"/>
      <c r="TTD10" s="1827"/>
      <c r="TTE10" s="1827"/>
      <c r="TTF10" s="1842"/>
      <c r="TTG10" s="1842"/>
      <c r="TTH10" s="1827"/>
      <c r="TTI10" s="1835"/>
      <c r="TTJ10" s="1836"/>
      <c r="TTK10" s="1837"/>
      <c r="TTL10" s="1827"/>
      <c r="TTM10" s="1827"/>
      <c r="TTN10" s="1827"/>
      <c r="TTO10" s="1838"/>
      <c r="TTP10" s="1838"/>
      <c r="TTQ10" s="1827"/>
      <c r="TTR10" s="1838"/>
      <c r="TTS10" s="1838"/>
      <c r="TTT10" s="1838"/>
      <c r="TTU10" s="1838"/>
      <c r="TTV10" s="1838"/>
      <c r="TTW10" s="1827"/>
      <c r="TTX10" s="1823"/>
      <c r="TTY10" s="1840"/>
      <c r="TTZ10" s="1825"/>
      <c r="TUA10" s="1826"/>
      <c r="TUB10" s="1827"/>
      <c r="TUC10" s="1828"/>
      <c r="TUD10" s="1829"/>
      <c r="TUE10" s="1830"/>
      <c r="TUF10" s="1826"/>
      <c r="TUG10" s="1831"/>
      <c r="TUH10" s="1667"/>
      <c r="TUI10" s="1832"/>
      <c r="TUJ10" s="1665"/>
      <c r="TUK10" s="1841"/>
      <c r="TUL10" s="1448"/>
      <c r="TUM10" s="1666"/>
      <c r="TUN10" s="1667"/>
      <c r="TUO10" s="1668"/>
      <c r="TUP10" s="1668"/>
      <c r="TUQ10" s="1667"/>
      <c r="TUR10" s="1833"/>
      <c r="TUS10" s="1827"/>
      <c r="TUT10" s="1827"/>
      <c r="TUU10" s="1842"/>
      <c r="TUV10" s="1842"/>
      <c r="TUW10" s="1827"/>
      <c r="TUX10" s="1835"/>
      <c r="TUY10" s="1836"/>
      <c r="TUZ10" s="1837"/>
      <c r="TVA10" s="1827"/>
      <c r="TVB10" s="1827"/>
      <c r="TVC10" s="1827"/>
      <c r="TVD10" s="1838"/>
      <c r="TVE10" s="1838"/>
      <c r="TVF10" s="1827"/>
      <c r="TVG10" s="1838"/>
      <c r="TVH10" s="1838"/>
      <c r="TVI10" s="1838"/>
      <c r="TVJ10" s="1838"/>
      <c r="TVK10" s="1838"/>
      <c r="TVL10" s="1827"/>
      <c r="TVM10" s="1823"/>
      <c r="TVN10" s="1840"/>
      <c r="TVO10" s="1825"/>
      <c r="TVP10" s="1826"/>
      <c r="TVQ10" s="1827"/>
      <c r="TVR10" s="1828"/>
      <c r="TVS10" s="1829"/>
      <c r="TVT10" s="1830"/>
      <c r="TVU10" s="1826"/>
      <c r="TVV10" s="1831"/>
      <c r="TVW10" s="1667"/>
      <c r="TVX10" s="1832"/>
      <c r="TVY10" s="1665"/>
      <c r="TVZ10" s="1841"/>
      <c r="TWA10" s="1448"/>
      <c r="TWB10" s="1666"/>
      <c r="TWC10" s="1667"/>
      <c r="TWD10" s="1668"/>
      <c r="TWE10" s="1668"/>
      <c r="TWF10" s="1667"/>
      <c r="TWG10" s="1833"/>
      <c r="TWH10" s="1827"/>
      <c r="TWI10" s="1827"/>
      <c r="TWJ10" s="1842"/>
      <c r="TWK10" s="1842"/>
      <c r="TWL10" s="1827"/>
      <c r="TWM10" s="1835"/>
      <c r="TWN10" s="1836"/>
      <c r="TWO10" s="1837"/>
      <c r="TWP10" s="1827"/>
      <c r="TWQ10" s="1827"/>
      <c r="TWR10" s="1827"/>
      <c r="TWS10" s="1838"/>
      <c r="TWT10" s="1838"/>
      <c r="TWU10" s="1827"/>
      <c r="TWV10" s="1838"/>
      <c r="TWW10" s="1838"/>
      <c r="TWX10" s="1838"/>
      <c r="TWY10" s="1838"/>
      <c r="TWZ10" s="1838"/>
      <c r="TXA10" s="1827"/>
      <c r="TXB10" s="1823"/>
      <c r="TXC10" s="1840"/>
      <c r="TXD10" s="1825"/>
      <c r="TXE10" s="1826"/>
      <c r="TXF10" s="1827"/>
      <c r="TXG10" s="1828"/>
      <c r="TXH10" s="1829"/>
      <c r="TXI10" s="1830"/>
      <c r="TXJ10" s="1826"/>
      <c r="TXK10" s="1831"/>
      <c r="TXL10" s="1667"/>
      <c r="TXM10" s="1832"/>
      <c r="TXN10" s="1665"/>
      <c r="TXO10" s="1841"/>
      <c r="TXP10" s="1448"/>
      <c r="TXQ10" s="1666"/>
      <c r="TXR10" s="1667"/>
      <c r="TXS10" s="1668"/>
      <c r="TXT10" s="1668"/>
      <c r="TXU10" s="1667"/>
      <c r="TXV10" s="1833"/>
      <c r="TXW10" s="1827"/>
      <c r="TXX10" s="1827"/>
      <c r="TXY10" s="1842"/>
      <c r="TXZ10" s="1842"/>
      <c r="TYA10" s="1827"/>
      <c r="TYB10" s="1835"/>
      <c r="TYC10" s="1836"/>
      <c r="TYD10" s="1837"/>
      <c r="TYE10" s="1827"/>
      <c r="TYF10" s="1827"/>
      <c r="TYG10" s="1827"/>
      <c r="TYH10" s="1838"/>
      <c r="TYI10" s="1838"/>
      <c r="TYJ10" s="1827"/>
      <c r="TYK10" s="1838"/>
      <c r="TYL10" s="1838"/>
      <c r="TYM10" s="1838"/>
      <c r="TYN10" s="1838"/>
      <c r="TYO10" s="1838"/>
      <c r="TYP10" s="1827"/>
      <c r="TYQ10" s="1823"/>
      <c r="TYR10" s="1840"/>
      <c r="TYS10" s="1825"/>
      <c r="TYT10" s="1826"/>
      <c r="TYU10" s="1827"/>
      <c r="TYV10" s="1828"/>
      <c r="TYW10" s="1829"/>
      <c r="TYX10" s="1830"/>
      <c r="TYY10" s="1826"/>
      <c r="TYZ10" s="1831"/>
      <c r="TZA10" s="1667"/>
      <c r="TZB10" s="1832"/>
      <c r="TZC10" s="1665"/>
      <c r="TZD10" s="1841"/>
      <c r="TZE10" s="1448"/>
      <c r="TZF10" s="1666"/>
      <c r="TZG10" s="1667"/>
      <c r="TZH10" s="1668"/>
      <c r="TZI10" s="1668"/>
      <c r="TZJ10" s="1667"/>
      <c r="TZK10" s="1833"/>
      <c r="TZL10" s="1827"/>
      <c r="TZM10" s="1827"/>
      <c r="TZN10" s="1842"/>
      <c r="TZO10" s="1842"/>
      <c r="TZP10" s="1827"/>
      <c r="TZQ10" s="1835"/>
      <c r="TZR10" s="1836"/>
      <c r="TZS10" s="1837"/>
      <c r="TZT10" s="1827"/>
      <c r="TZU10" s="1827"/>
      <c r="TZV10" s="1827"/>
      <c r="TZW10" s="1838"/>
      <c r="TZX10" s="1838"/>
      <c r="TZY10" s="1827"/>
      <c r="TZZ10" s="1838"/>
      <c r="UAA10" s="1838"/>
      <c r="UAB10" s="1838"/>
      <c r="UAC10" s="1838"/>
      <c r="UAD10" s="1838"/>
      <c r="UAE10" s="1827"/>
      <c r="UAF10" s="1823"/>
      <c r="UAG10" s="1840"/>
      <c r="UAH10" s="1825"/>
      <c r="UAI10" s="1826"/>
      <c r="UAJ10" s="1827"/>
      <c r="UAK10" s="1828"/>
      <c r="UAL10" s="1829"/>
      <c r="UAM10" s="1830"/>
      <c r="UAN10" s="1826"/>
      <c r="UAO10" s="1831"/>
      <c r="UAP10" s="1667"/>
      <c r="UAQ10" s="1832"/>
      <c r="UAR10" s="1665"/>
      <c r="UAS10" s="1841"/>
      <c r="UAT10" s="1448"/>
      <c r="UAU10" s="1666"/>
      <c r="UAV10" s="1667"/>
      <c r="UAW10" s="1668"/>
      <c r="UAX10" s="1668"/>
      <c r="UAY10" s="1667"/>
      <c r="UAZ10" s="1833"/>
      <c r="UBA10" s="1827"/>
      <c r="UBB10" s="1827"/>
      <c r="UBC10" s="1842"/>
      <c r="UBD10" s="1842"/>
      <c r="UBE10" s="1827"/>
      <c r="UBF10" s="1835"/>
      <c r="UBG10" s="1836"/>
      <c r="UBH10" s="1837"/>
      <c r="UBI10" s="1827"/>
      <c r="UBJ10" s="1827"/>
      <c r="UBK10" s="1827"/>
      <c r="UBL10" s="1838"/>
      <c r="UBM10" s="1838"/>
      <c r="UBN10" s="1827"/>
      <c r="UBO10" s="1838"/>
      <c r="UBP10" s="1838"/>
      <c r="UBQ10" s="1838"/>
      <c r="UBR10" s="1838"/>
      <c r="UBS10" s="1838"/>
      <c r="UBT10" s="1827"/>
      <c r="UBU10" s="1823"/>
      <c r="UBV10" s="1840"/>
      <c r="UBW10" s="1825"/>
      <c r="UBX10" s="1826"/>
      <c r="UBY10" s="1827"/>
      <c r="UBZ10" s="1828"/>
      <c r="UCA10" s="1829"/>
      <c r="UCB10" s="1830"/>
      <c r="UCC10" s="1826"/>
      <c r="UCD10" s="1831"/>
      <c r="UCE10" s="1667"/>
      <c r="UCF10" s="1832"/>
      <c r="UCG10" s="1665"/>
      <c r="UCH10" s="1841"/>
      <c r="UCI10" s="1448"/>
      <c r="UCJ10" s="1666"/>
      <c r="UCK10" s="1667"/>
      <c r="UCL10" s="1668"/>
      <c r="UCM10" s="1668"/>
      <c r="UCN10" s="1667"/>
      <c r="UCO10" s="1833"/>
      <c r="UCP10" s="1827"/>
      <c r="UCQ10" s="1827"/>
      <c r="UCR10" s="1842"/>
      <c r="UCS10" s="1842"/>
      <c r="UCT10" s="1827"/>
      <c r="UCU10" s="1835"/>
      <c r="UCV10" s="1836"/>
      <c r="UCW10" s="1837"/>
      <c r="UCX10" s="1827"/>
      <c r="UCY10" s="1827"/>
      <c r="UCZ10" s="1827"/>
      <c r="UDA10" s="1838"/>
      <c r="UDB10" s="1838"/>
      <c r="UDC10" s="1827"/>
      <c r="UDD10" s="1838"/>
      <c r="UDE10" s="1838"/>
      <c r="UDF10" s="1838"/>
      <c r="UDG10" s="1838"/>
      <c r="UDH10" s="1838"/>
      <c r="UDI10" s="1827"/>
      <c r="UDJ10" s="1823"/>
      <c r="UDK10" s="1840"/>
      <c r="UDL10" s="1825"/>
      <c r="UDM10" s="1826"/>
      <c r="UDN10" s="1827"/>
      <c r="UDO10" s="1828"/>
      <c r="UDP10" s="1829"/>
      <c r="UDQ10" s="1830"/>
      <c r="UDR10" s="1826"/>
      <c r="UDS10" s="1831"/>
      <c r="UDT10" s="1667"/>
      <c r="UDU10" s="1832"/>
      <c r="UDV10" s="1665"/>
      <c r="UDW10" s="1841"/>
      <c r="UDX10" s="1448"/>
      <c r="UDY10" s="1666"/>
      <c r="UDZ10" s="1667"/>
      <c r="UEA10" s="1668"/>
      <c r="UEB10" s="1668"/>
      <c r="UEC10" s="1667"/>
      <c r="UED10" s="1833"/>
      <c r="UEE10" s="1827"/>
      <c r="UEF10" s="1827"/>
      <c r="UEG10" s="1842"/>
      <c r="UEH10" s="1842"/>
      <c r="UEI10" s="1827"/>
      <c r="UEJ10" s="1835"/>
      <c r="UEK10" s="1836"/>
      <c r="UEL10" s="1837"/>
      <c r="UEM10" s="1827"/>
      <c r="UEN10" s="1827"/>
      <c r="UEO10" s="1827"/>
      <c r="UEP10" s="1838"/>
      <c r="UEQ10" s="1838"/>
      <c r="UER10" s="1827"/>
      <c r="UES10" s="1838"/>
      <c r="UET10" s="1838"/>
      <c r="UEU10" s="1838"/>
      <c r="UEV10" s="1838"/>
      <c r="UEW10" s="1838"/>
      <c r="UEX10" s="1827"/>
      <c r="UEY10" s="1823"/>
      <c r="UEZ10" s="1840"/>
      <c r="UFA10" s="1825"/>
      <c r="UFB10" s="1826"/>
      <c r="UFC10" s="1827"/>
      <c r="UFD10" s="1828"/>
      <c r="UFE10" s="1829"/>
      <c r="UFF10" s="1830"/>
      <c r="UFG10" s="1826"/>
      <c r="UFH10" s="1831"/>
      <c r="UFI10" s="1667"/>
      <c r="UFJ10" s="1832"/>
      <c r="UFK10" s="1665"/>
      <c r="UFL10" s="1841"/>
      <c r="UFM10" s="1448"/>
      <c r="UFN10" s="1666"/>
      <c r="UFO10" s="1667"/>
      <c r="UFP10" s="1668"/>
      <c r="UFQ10" s="1668"/>
      <c r="UFR10" s="1667"/>
      <c r="UFS10" s="1833"/>
      <c r="UFT10" s="1827"/>
      <c r="UFU10" s="1827"/>
      <c r="UFV10" s="1842"/>
      <c r="UFW10" s="1842"/>
      <c r="UFX10" s="1827"/>
      <c r="UFY10" s="1835"/>
      <c r="UFZ10" s="1836"/>
      <c r="UGA10" s="1837"/>
      <c r="UGB10" s="1827"/>
      <c r="UGC10" s="1827"/>
      <c r="UGD10" s="1827"/>
      <c r="UGE10" s="1838"/>
      <c r="UGF10" s="1838"/>
      <c r="UGG10" s="1827"/>
      <c r="UGH10" s="1838"/>
      <c r="UGI10" s="1838"/>
      <c r="UGJ10" s="1838"/>
      <c r="UGK10" s="1838"/>
      <c r="UGL10" s="1838"/>
      <c r="UGM10" s="1827"/>
      <c r="UGN10" s="1823"/>
      <c r="UGO10" s="1840"/>
      <c r="UGP10" s="1825"/>
      <c r="UGQ10" s="1826"/>
      <c r="UGR10" s="1827"/>
      <c r="UGS10" s="1828"/>
      <c r="UGT10" s="1829"/>
      <c r="UGU10" s="1830"/>
      <c r="UGV10" s="1826"/>
      <c r="UGW10" s="1831"/>
      <c r="UGX10" s="1667"/>
      <c r="UGY10" s="1832"/>
      <c r="UGZ10" s="1665"/>
      <c r="UHA10" s="1841"/>
      <c r="UHB10" s="1448"/>
      <c r="UHC10" s="1666"/>
      <c r="UHD10" s="1667"/>
      <c r="UHE10" s="1668"/>
      <c r="UHF10" s="1668"/>
      <c r="UHG10" s="1667"/>
      <c r="UHH10" s="1833"/>
      <c r="UHI10" s="1827"/>
      <c r="UHJ10" s="1827"/>
      <c r="UHK10" s="1842"/>
      <c r="UHL10" s="1842"/>
      <c r="UHM10" s="1827"/>
      <c r="UHN10" s="1835"/>
      <c r="UHO10" s="1836"/>
      <c r="UHP10" s="1837"/>
      <c r="UHQ10" s="1827"/>
      <c r="UHR10" s="1827"/>
      <c r="UHS10" s="1827"/>
      <c r="UHT10" s="1838"/>
      <c r="UHU10" s="1838"/>
      <c r="UHV10" s="1827"/>
      <c r="UHW10" s="1838"/>
      <c r="UHX10" s="1838"/>
      <c r="UHY10" s="1838"/>
      <c r="UHZ10" s="1838"/>
      <c r="UIA10" s="1838"/>
      <c r="UIB10" s="1827"/>
      <c r="UIC10" s="1823"/>
      <c r="UID10" s="1840"/>
      <c r="UIE10" s="1825"/>
      <c r="UIF10" s="1826"/>
      <c r="UIG10" s="1827"/>
      <c r="UIH10" s="1828"/>
      <c r="UII10" s="1829"/>
      <c r="UIJ10" s="1830"/>
      <c r="UIK10" s="1826"/>
      <c r="UIL10" s="1831"/>
      <c r="UIM10" s="1667"/>
      <c r="UIN10" s="1832"/>
      <c r="UIO10" s="1665"/>
      <c r="UIP10" s="1841"/>
      <c r="UIQ10" s="1448"/>
      <c r="UIR10" s="1666"/>
      <c r="UIS10" s="1667"/>
      <c r="UIT10" s="1668"/>
      <c r="UIU10" s="1668"/>
      <c r="UIV10" s="1667"/>
      <c r="UIW10" s="1833"/>
      <c r="UIX10" s="1827"/>
      <c r="UIY10" s="1827"/>
      <c r="UIZ10" s="1842"/>
      <c r="UJA10" s="1842"/>
      <c r="UJB10" s="1827"/>
      <c r="UJC10" s="1835"/>
      <c r="UJD10" s="1836"/>
      <c r="UJE10" s="1837"/>
      <c r="UJF10" s="1827"/>
      <c r="UJG10" s="1827"/>
      <c r="UJH10" s="1827"/>
      <c r="UJI10" s="1838"/>
      <c r="UJJ10" s="1838"/>
      <c r="UJK10" s="1827"/>
      <c r="UJL10" s="1838"/>
      <c r="UJM10" s="1838"/>
      <c r="UJN10" s="1838"/>
      <c r="UJO10" s="1838"/>
      <c r="UJP10" s="1838"/>
      <c r="UJQ10" s="1827"/>
      <c r="UJR10" s="1823"/>
      <c r="UJS10" s="1840"/>
      <c r="UJT10" s="1825"/>
      <c r="UJU10" s="1826"/>
      <c r="UJV10" s="1827"/>
      <c r="UJW10" s="1828"/>
      <c r="UJX10" s="1829"/>
      <c r="UJY10" s="1830"/>
      <c r="UJZ10" s="1826"/>
      <c r="UKA10" s="1831"/>
      <c r="UKB10" s="1667"/>
      <c r="UKC10" s="1832"/>
      <c r="UKD10" s="1665"/>
      <c r="UKE10" s="1841"/>
      <c r="UKF10" s="1448"/>
      <c r="UKG10" s="1666"/>
      <c r="UKH10" s="1667"/>
      <c r="UKI10" s="1668"/>
      <c r="UKJ10" s="1668"/>
      <c r="UKK10" s="1667"/>
      <c r="UKL10" s="1833"/>
      <c r="UKM10" s="1827"/>
      <c r="UKN10" s="1827"/>
      <c r="UKO10" s="1842"/>
      <c r="UKP10" s="1842"/>
      <c r="UKQ10" s="1827"/>
      <c r="UKR10" s="1835"/>
      <c r="UKS10" s="1836"/>
      <c r="UKT10" s="1837"/>
      <c r="UKU10" s="1827"/>
      <c r="UKV10" s="1827"/>
      <c r="UKW10" s="1827"/>
      <c r="UKX10" s="1838"/>
      <c r="UKY10" s="1838"/>
      <c r="UKZ10" s="1827"/>
      <c r="ULA10" s="1838"/>
      <c r="ULB10" s="1838"/>
      <c r="ULC10" s="1838"/>
      <c r="ULD10" s="1838"/>
      <c r="ULE10" s="1838"/>
      <c r="ULF10" s="1827"/>
      <c r="ULG10" s="1823"/>
      <c r="ULH10" s="1840"/>
      <c r="ULI10" s="1825"/>
      <c r="ULJ10" s="1826"/>
      <c r="ULK10" s="1827"/>
      <c r="ULL10" s="1828"/>
      <c r="ULM10" s="1829"/>
      <c r="ULN10" s="1830"/>
      <c r="ULO10" s="1826"/>
      <c r="ULP10" s="1831"/>
      <c r="ULQ10" s="1667"/>
      <c r="ULR10" s="1832"/>
      <c r="ULS10" s="1665"/>
      <c r="ULT10" s="1841"/>
      <c r="ULU10" s="1448"/>
      <c r="ULV10" s="1666"/>
      <c r="ULW10" s="1667"/>
      <c r="ULX10" s="1668"/>
      <c r="ULY10" s="1668"/>
      <c r="ULZ10" s="1667"/>
      <c r="UMA10" s="1833"/>
      <c r="UMB10" s="1827"/>
      <c r="UMC10" s="1827"/>
      <c r="UMD10" s="1842"/>
      <c r="UME10" s="1842"/>
      <c r="UMF10" s="1827"/>
      <c r="UMG10" s="1835"/>
      <c r="UMH10" s="1836"/>
      <c r="UMI10" s="1837"/>
      <c r="UMJ10" s="1827"/>
      <c r="UMK10" s="1827"/>
      <c r="UML10" s="1827"/>
      <c r="UMM10" s="1838"/>
      <c r="UMN10" s="1838"/>
      <c r="UMO10" s="1827"/>
      <c r="UMP10" s="1838"/>
      <c r="UMQ10" s="1838"/>
      <c r="UMR10" s="1838"/>
      <c r="UMS10" s="1838"/>
      <c r="UMT10" s="1838"/>
      <c r="UMU10" s="1827"/>
      <c r="UMV10" s="1823"/>
      <c r="UMW10" s="1840"/>
      <c r="UMX10" s="1825"/>
      <c r="UMY10" s="1826"/>
      <c r="UMZ10" s="1827"/>
      <c r="UNA10" s="1828"/>
      <c r="UNB10" s="1829"/>
      <c r="UNC10" s="1830"/>
      <c r="UND10" s="1826"/>
      <c r="UNE10" s="1831"/>
      <c r="UNF10" s="1667"/>
      <c r="UNG10" s="1832"/>
      <c r="UNH10" s="1665"/>
      <c r="UNI10" s="1841"/>
      <c r="UNJ10" s="1448"/>
      <c r="UNK10" s="1666"/>
      <c r="UNL10" s="1667"/>
      <c r="UNM10" s="1668"/>
      <c r="UNN10" s="1668"/>
      <c r="UNO10" s="1667"/>
      <c r="UNP10" s="1833"/>
      <c r="UNQ10" s="1827"/>
      <c r="UNR10" s="1827"/>
      <c r="UNS10" s="1842"/>
      <c r="UNT10" s="1842"/>
      <c r="UNU10" s="1827"/>
      <c r="UNV10" s="1835"/>
      <c r="UNW10" s="1836"/>
      <c r="UNX10" s="1837"/>
      <c r="UNY10" s="1827"/>
      <c r="UNZ10" s="1827"/>
      <c r="UOA10" s="1827"/>
      <c r="UOB10" s="1838"/>
      <c r="UOC10" s="1838"/>
      <c r="UOD10" s="1827"/>
      <c r="UOE10" s="1838"/>
      <c r="UOF10" s="1838"/>
      <c r="UOG10" s="1838"/>
      <c r="UOH10" s="1838"/>
      <c r="UOI10" s="1838"/>
      <c r="UOJ10" s="1827"/>
      <c r="UOK10" s="1823"/>
      <c r="UOL10" s="1840"/>
      <c r="UOM10" s="1825"/>
      <c r="UON10" s="1826"/>
      <c r="UOO10" s="1827"/>
      <c r="UOP10" s="1828"/>
      <c r="UOQ10" s="1829"/>
      <c r="UOR10" s="1830"/>
      <c r="UOS10" s="1826"/>
      <c r="UOT10" s="1831"/>
      <c r="UOU10" s="1667"/>
      <c r="UOV10" s="1832"/>
      <c r="UOW10" s="1665"/>
      <c r="UOX10" s="1841"/>
      <c r="UOY10" s="1448"/>
      <c r="UOZ10" s="1666"/>
      <c r="UPA10" s="1667"/>
      <c r="UPB10" s="1668"/>
      <c r="UPC10" s="1668"/>
      <c r="UPD10" s="1667"/>
      <c r="UPE10" s="1833"/>
      <c r="UPF10" s="1827"/>
      <c r="UPG10" s="1827"/>
      <c r="UPH10" s="1842"/>
      <c r="UPI10" s="1842"/>
      <c r="UPJ10" s="1827"/>
      <c r="UPK10" s="1835"/>
      <c r="UPL10" s="1836"/>
      <c r="UPM10" s="1837"/>
      <c r="UPN10" s="1827"/>
      <c r="UPO10" s="1827"/>
      <c r="UPP10" s="1827"/>
      <c r="UPQ10" s="1838"/>
      <c r="UPR10" s="1838"/>
      <c r="UPS10" s="1827"/>
      <c r="UPT10" s="1838"/>
      <c r="UPU10" s="1838"/>
      <c r="UPV10" s="1838"/>
      <c r="UPW10" s="1838"/>
      <c r="UPX10" s="1838"/>
      <c r="UPY10" s="1827"/>
      <c r="UPZ10" s="1823"/>
      <c r="UQA10" s="1840"/>
      <c r="UQB10" s="1825"/>
      <c r="UQC10" s="1826"/>
      <c r="UQD10" s="1827"/>
      <c r="UQE10" s="1828"/>
      <c r="UQF10" s="1829"/>
      <c r="UQG10" s="1830"/>
      <c r="UQH10" s="1826"/>
      <c r="UQI10" s="1831"/>
      <c r="UQJ10" s="1667"/>
      <c r="UQK10" s="1832"/>
      <c r="UQL10" s="1665"/>
      <c r="UQM10" s="1841"/>
      <c r="UQN10" s="1448"/>
      <c r="UQO10" s="1666"/>
      <c r="UQP10" s="1667"/>
      <c r="UQQ10" s="1668"/>
      <c r="UQR10" s="1668"/>
      <c r="UQS10" s="1667"/>
      <c r="UQT10" s="1833"/>
      <c r="UQU10" s="1827"/>
      <c r="UQV10" s="1827"/>
      <c r="UQW10" s="1842"/>
      <c r="UQX10" s="1842"/>
      <c r="UQY10" s="1827"/>
      <c r="UQZ10" s="1835"/>
      <c r="URA10" s="1836"/>
      <c r="URB10" s="1837"/>
      <c r="URC10" s="1827"/>
      <c r="URD10" s="1827"/>
      <c r="URE10" s="1827"/>
      <c r="URF10" s="1838"/>
      <c r="URG10" s="1838"/>
      <c r="URH10" s="1827"/>
      <c r="URI10" s="1838"/>
      <c r="URJ10" s="1838"/>
      <c r="URK10" s="1838"/>
      <c r="URL10" s="1838"/>
      <c r="URM10" s="1838"/>
      <c r="URN10" s="1827"/>
      <c r="URO10" s="1823"/>
      <c r="URP10" s="1840"/>
      <c r="URQ10" s="1825"/>
      <c r="URR10" s="1826"/>
      <c r="URS10" s="1827"/>
      <c r="URT10" s="1828"/>
      <c r="URU10" s="1829"/>
      <c r="URV10" s="1830"/>
      <c r="URW10" s="1826"/>
      <c r="URX10" s="1831"/>
      <c r="URY10" s="1667"/>
      <c r="URZ10" s="1832"/>
      <c r="USA10" s="1665"/>
      <c r="USB10" s="1841"/>
      <c r="USC10" s="1448"/>
      <c r="USD10" s="1666"/>
      <c r="USE10" s="1667"/>
      <c r="USF10" s="1668"/>
      <c r="USG10" s="1668"/>
      <c r="USH10" s="1667"/>
      <c r="USI10" s="1833"/>
      <c r="USJ10" s="1827"/>
      <c r="USK10" s="1827"/>
      <c r="USL10" s="1842"/>
      <c r="USM10" s="1842"/>
      <c r="USN10" s="1827"/>
      <c r="USO10" s="1835"/>
      <c r="USP10" s="1836"/>
      <c r="USQ10" s="1837"/>
      <c r="USR10" s="1827"/>
      <c r="USS10" s="1827"/>
      <c r="UST10" s="1827"/>
      <c r="USU10" s="1838"/>
      <c r="USV10" s="1838"/>
      <c r="USW10" s="1827"/>
      <c r="USX10" s="1838"/>
      <c r="USY10" s="1838"/>
      <c r="USZ10" s="1838"/>
      <c r="UTA10" s="1838"/>
      <c r="UTB10" s="1838"/>
      <c r="UTC10" s="1827"/>
      <c r="UTD10" s="1823"/>
      <c r="UTE10" s="1840"/>
      <c r="UTF10" s="1825"/>
      <c r="UTG10" s="1826"/>
      <c r="UTH10" s="1827"/>
      <c r="UTI10" s="1828"/>
      <c r="UTJ10" s="1829"/>
      <c r="UTK10" s="1830"/>
      <c r="UTL10" s="1826"/>
      <c r="UTM10" s="1831"/>
      <c r="UTN10" s="1667"/>
      <c r="UTO10" s="1832"/>
      <c r="UTP10" s="1665"/>
      <c r="UTQ10" s="1841"/>
      <c r="UTR10" s="1448"/>
      <c r="UTS10" s="1666"/>
      <c r="UTT10" s="1667"/>
      <c r="UTU10" s="1668"/>
      <c r="UTV10" s="1668"/>
      <c r="UTW10" s="1667"/>
      <c r="UTX10" s="1833"/>
      <c r="UTY10" s="1827"/>
      <c r="UTZ10" s="1827"/>
      <c r="UUA10" s="1842"/>
      <c r="UUB10" s="1842"/>
      <c r="UUC10" s="1827"/>
      <c r="UUD10" s="1835"/>
      <c r="UUE10" s="1836"/>
      <c r="UUF10" s="1837"/>
      <c r="UUG10" s="1827"/>
      <c r="UUH10" s="1827"/>
      <c r="UUI10" s="1827"/>
      <c r="UUJ10" s="1838"/>
      <c r="UUK10" s="1838"/>
      <c r="UUL10" s="1827"/>
      <c r="UUM10" s="1838"/>
      <c r="UUN10" s="1838"/>
      <c r="UUO10" s="1838"/>
      <c r="UUP10" s="1838"/>
      <c r="UUQ10" s="1838"/>
      <c r="UUR10" s="1827"/>
      <c r="UUS10" s="1823"/>
      <c r="UUT10" s="1840"/>
      <c r="UUU10" s="1825"/>
      <c r="UUV10" s="1826"/>
      <c r="UUW10" s="1827"/>
      <c r="UUX10" s="1828"/>
      <c r="UUY10" s="1829"/>
      <c r="UUZ10" s="1830"/>
      <c r="UVA10" s="1826"/>
      <c r="UVB10" s="1831"/>
      <c r="UVC10" s="1667"/>
      <c r="UVD10" s="1832"/>
      <c r="UVE10" s="1665"/>
      <c r="UVF10" s="1841"/>
      <c r="UVG10" s="1448"/>
      <c r="UVH10" s="1666"/>
      <c r="UVI10" s="1667"/>
      <c r="UVJ10" s="1668"/>
      <c r="UVK10" s="1668"/>
      <c r="UVL10" s="1667"/>
      <c r="UVM10" s="1833"/>
      <c r="UVN10" s="1827"/>
      <c r="UVO10" s="1827"/>
      <c r="UVP10" s="1842"/>
      <c r="UVQ10" s="1842"/>
      <c r="UVR10" s="1827"/>
      <c r="UVS10" s="1835"/>
      <c r="UVT10" s="1836"/>
      <c r="UVU10" s="1837"/>
      <c r="UVV10" s="1827"/>
      <c r="UVW10" s="1827"/>
      <c r="UVX10" s="1827"/>
      <c r="UVY10" s="1838"/>
      <c r="UVZ10" s="1838"/>
      <c r="UWA10" s="1827"/>
      <c r="UWB10" s="1838"/>
      <c r="UWC10" s="1838"/>
      <c r="UWD10" s="1838"/>
      <c r="UWE10" s="1838"/>
      <c r="UWF10" s="1838"/>
      <c r="UWG10" s="1827"/>
      <c r="UWH10" s="1823"/>
      <c r="UWI10" s="1840"/>
      <c r="UWJ10" s="1825"/>
      <c r="UWK10" s="1826"/>
      <c r="UWL10" s="1827"/>
      <c r="UWM10" s="1828"/>
      <c r="UWN10" s="1829"/>
      <c r="UWO10" s="1830"/>
      <c r="UWP10" s="1826"/>
      <c r="UWQ10" s="1831"/>
      <c r="UWR10" s="1667"/>
      <c r="UWS10" s="1832"/>
      <c r="UWT10" s="1665"/>
      <c r="UWU10" s="1841"/>
      <c r="UWV10" s="1448"/>
      <c r="UWW10" s="1666"/>
      <c r="UWX10" s="1667"/>
      <c r="UWY10" s="1668"/>
      <c r="UWZ10" s="1668"/>
      <c r="UXA10" s="1667"/>
      <c r="UXB10" s="1833"/>
      <c r="UXC10" s="1827"/>
      <c r="UXD10" s="1827"/>
      <c r="UXE10" s="1842"/>
      <c r="UXF10" s="1842"/>
      <c r="UXG10" s="1827"/>
      <c r="UXH10" s="1835"/>
      <c r="UXI10" s="1836"/>
      <c r="UXJ10" s="1837"/>
      <c r="UXK10" s="1827"/>
      <c r="UXL10" s="1827"/>
      <c r="UXM10" s="1827"/>
      <c r="UXN10" s="1838"/>
      <c r="UXO10" s="1838"/>
      <c r="UXP10" s="1827"/>
      <c r="UXQ10" s="1838"/>
      <c r="UXR10" s="1838"/>
      <c r="UXS10" s="1838"/>
      <c r="UXT10" s="1838"/>
      <c r="UXU10" s="1838"/>
      <c r="UXV10" s="1827"/>
      <c r="UXW10" s="1823"/>
      <c r="UXX10" s="1840"/>
      <c r="UXY10" s="1825"/>
      <c r="UXZ10" s="1826"/>
      <c r="UYA10" s="1827"/>
      <c r="UYB10" s="1828"/>
      <c r="UYC10" s="1829"/>
      <c r="UYD10" s="1830"/>
      <c r="UYE10" s="1826"/>
      <c r="UYF10" s="1831"/>
      <c r="UYG10" s="1667"/>
      <c r="UYH10" s="1832"/>
      <c r="UYI10" s="1665"/>
      <c r="UYJ10" s="1841"/>
      <c r="UYK10" s="1448"/>
      <c r="UYL10" s="1666"/>
      <c r="UYM10" s="1667"/>
      <c r="UYN10" s="1668"/>
      <c r="UYO10" s="1668"/>
      <c r="UYP10" s="1667"/>
      <c r="UYQ10" s="1833"/>
      <c r="UYR10" s="1827"/>
      <c r="UYS10" s="1827"/>
      <c r="UYT10" s="1842"/>
      <c r="UYU10" s="1842"/>
      <c r="UYV10" s="1827"/>
      <c r="UYW10" s="1835"/>
      <c r="UYX10" s="1836"/>
      <c r="UYY10" s="1837"/>
      <c r="UYZ10" s="1827"/>
      <c r="UZA10" s="1827"/>
      <c r="UZB10" s="1827"/>
      <c r="UZC10" s="1838"/>
      <c r="UZD10" s="1838"/>
      <c r="UZE10" s="1827"/>
      <c r="UZF10" s="1838"/>
      <c r="UZG10" s="1838"/>
      <c r="UZH10" s="1838"/>
      <c r="UZI10" s="1838"/>
      <c r="UZJ10" s="1838"/>
      <c r="UZK10" s="1827"/>
      <c r="UZL10" s="1823"/>
      <c r="UZM10" s="1840"/>
      <c r="UZN10" s="1825"/>
      <c r="UZO10" s="1826"/>
      <c r="UZP10" s="1827"/>
      <c r="UZQ10" s="1828"/>
      <c r="UZR10" s="1829"/>
      <c r="UZS10" s="1830"/>
      <c r="UZT10" s="1826"/>
      <c r="UZU10" s="1831"/>
      <c r="UZV10" s="1667"/>
      <c r="UZW10" s="1832"/>
      <c r="UZX10" s="1665"/>
      <c r="UZY10" s="1841"/>
      <c r="UZZ10" s="1448"/>
      <c r="VAA10" s="1666"/>
      <c r="VAB10" s="1667"/>
      <c r="VAC10" s="1668"/>
      <c r="VAD10" s="1668"/>
      <c r="VAE10" s="1667"/>
      <c r="VAF10" s="1833"/>
      <c r="VAG10" s="1827"/>
      <c r="VAH10" s="1827"/>
      <c r="VAI10" s="1842"/>
      <c r="VAJ10" s="1842"/>
      <c r="VAK10" s="1827"/>
      <c r="VAL10" s="1835"/>
      <c r="VAM10" s="1836"/>
      <c r="VAN10" s="1837"/>
      <c r="VAO10" s="1827"/>
      <c r="VAP10" s="1827"/>
      <c r="VAQ10" s="1827"/>
      <c r="VAR10" s="1838"/>
      <c r="VAS10" s="1838"/>
      <c r="VAT10" s="1827"/>
      <c r="VAU10" s="1838"/>
      <c r="VAV10" s="1838"/>
      <c r="VAW10" s="1838"/>
      <c r="VAX10" s="1838"/>
      <c r="VAY10" s="1838"/>
      <c r="VAZ10" s="1827"/>
      <c r="VBA10" s="1823"/>
      <c r="VBB10" s="1840"/>
      <c r="VBC10" s="1825"/>
      <c r="VBD10" s="1826"/>
      <c r="VBE10" s="1827"/>
      <c r="VBF10" s="1828"/>
      <c r="VBG10" s="1829"/>
      <c r="VBH10" s="1830"/>
      <c r="VBI10" s="1826"/>
      <c r="VBJ10" s="1831"/>
      <c r="VBK10" s="1667"/>
      <c r="VBL10" s="1832"/>
      <c r="VBM10" s="1665"/>
      <c r="VBN10" s="1841"/>
      <c r="VBO10" s="1448"/>
      <c r="VBP10" s="1666"/>
      <c r="VBQ10" s="1667"/>
      <c r="VBR10" s="1668"/>
      <c r="VBS10" s="1668"/>
      <c r="VBT10" s="1667"/>
      <c r="VBU10" s="1833"/>
      <c r="VBV10" s="1827"/>
      <c r="VBW10" s="1827"/>
      <c r="VBX10" s="1842"/>
      <c r="VBY10" s="1842"/>
      <c r="VBZ10" s="1827"/>
      <c r="VCA10" s="1835"/>
      <c r="VCB10" s="1836"/>
      <c r="VCC10" s="1837"/>
      <c r="VCD10" s="1827"/>
      <c r="VCE10" s="1827"/>
      <c r="VCF10" s="1827"/>
      <c r="VCG10" s="1838"/>
      <c r="VCH10" s="1838"/>
      <c r="VCI10" s="1827"/>
      <c r="VCJ10" s="1838"/>
      <c r="VCK10" s="1838"/>
      <c r="VCL10" s="1838"/>
      <c r="VCM10" s="1838"/>
      <c r="VCN10" s="1838"/>
      <c r="VCO10" s="1827"/>
      <c r="VCP10" s="1823"/>
      <c r="VCQ10" s="1840"/>
      <c r="VCR10" s="1825"/>
      <c r="VCS10" s="1826"/>
      <c r="VCT10" s="1827"/>
      <c r="VCU10" s="1828"/>
      <c r="VCV10" s="1829"/>
      <c r="VCW10" s="1830"/>
      <c r="VCX10" s="1826"/>
      <c r="VCY10" s="1831"/>
      <c r="VCZ10" s="1667"/>
      <c r="VDA10" s="1832"/>
      <c r="VDB10" s="1665"/>
      <c r="VDC10" s="1841"/>
      <c r="VDD10" s="1448"/>
      <c r="VDE10" s="1666"/>
      <c r="VDF10" s="1667"/>
      <c r="VDG10" s="1668"/>
      <c r="VDH10" s="1668"/>
      <c r="VDI10" s="1667"/>
      <c r="VDJ10" s="1833"/>
      <c r="VDK10" s="1827"/>
      <c r="VDL10" s="1827"/>
      <c r="VDM10" s="1842"/>
      <c r="VDN10" s="1842"/>
      <c r="VDO10" s="1827"/>
      <c r="VDP10" s="1835"/>
      <c r="VDQ10" s="1836"/>
      <c r="VDR10" s="1837"/>
      <c r="VDS10" s="1827"/>
      <c r="VDT10" s="1827"/>
      <c r="VDU10" s="1827"/>
      <c r="VDV10" s="1838"/>
      <c r="VDW10" s="1838"/>
      <c r="VDX10" s="1827"/>
      <c r="VDY10" s="1838"/>
      <c r="VDZ10" s="1838"/>
      <c r="VEA10" s="1838"/>
      <c r="VEB10" s="1838"/>
      <c r="VEC10" s="1838"/>
      <c r="VED10" s="1827"/>
      <c r="VEE10" s="1823"/>
      <c r="VEF10" s="1840"/>
      <c r="VEG10" s="1825"/>
      <c r="VEH10" s="1826"/>
      <c r="VEI10" s="1827"/>
      <c r="VEJ10" s="1828"/>
      <c r="VEK10" s="1829"/>
      <c r="VEL10" s="1830"/>
      <c r="VEM10" s="1826"/>
      <c r="VEN10" s="1831"/>
      <c r="VEO10" s="1667"/>
      <c r="VEP10" s="1832"/>
      <c r="VEQ10" s="1665"/>
      <c r="VER10" s="1841"/>
      <c r="VES10" s="1448"/>
      <c r="VET10" s="1666"/>
      <c r="VEU10" s="1667"/>
      <c r="VEV10" s="1668"/>
      <c r="VEW10" s="1668"/>
      <c r="VEX10" s="1667"/>
      <c r="VEY10" s="1833"/>
      <c r="VEZ10" s="1827"/>
      <c r="VFA10" s="1827"/>
      <c r="VFB10" s="1842"/>
      <c r="VFC10" s="1842"/>
      <c r="VFD10" s="1827"/>
      <c r="VFE10" s="1835"/>
      <c r="VFF10" s="1836"/>
      <c r="VFG10" s="1837"/>
      <c r="VFH10" s="1827"/>
      <c r="VFI10" s="1827"/>
      <c r="VFJ10" s="1827"/>
      <c r="VFK10" s="1838"/>
      <c r="VFL10" s="1838"/>
      <c r="VFM10" s="1827"/>
      <c r="VFN10" s="1838"/>
      <c r="VFO10" s="1838"/>
      <c r="VFP10" s="1838"/>
      <c r="VFQ10" s="1838"/>
      <c r="VFR10" s="1838"/>
      <c r="VFS10" s="1827"/>
      <c r="VFT10" s="1823"/>
      <c r="VFU10" s="1840"/>
      <c r="VFV10" s="1825"/>
      <c r="VFW10" s="1826"/>
      <c r="VFX10" s="1827"/>
      <c r="VFY10" s="1828"/>
      <c r="VFZ10" s="1829"/>
      <c r="VGA10" s="1830"/>
      <c r="VGB10" s="1826"/>
      <c r="VGC10" s="1831"/>
      <c r="VGD10" s="1667"/>
      <c r="VGE10" s="1832"/>
      <c r="VGF10" s="1665"/>
      <c r="VGG10" s="1841"/>
      <c r="VGH10" s="1448"/>
      <c r="VGI10" s="1666"/>
      <c r="VGJ10" s="1667"/>
      <c r="VGK10" s="1668"/>
      <c r="VGL10" s="1668"/>
      <c r="VGM10" s="1667"/>
      <c r="VGN10" s="1833"/>
      <c r="VGO10" s="1827"/>
      <c r="VGP10" s="1827"/>
      <c r="VGQ10" s="1842"/>
      <c r="VGR10" s="1842"/>
      <c r="VGS10" s="1827"/>
      <c r="VGT10" s="1835"/>
      <c r="VGU10" s="1836"/>
      <c r="VGV10" s="1837"/>
      <c r="VGW10" s="1827"/>
      <c r="VGX10" s="1827"/>
      <c r="VGY10" s="1827"/>
      <c r="VGZ10" s="1838"/>
      <c r="VHA10" s="1838"/>
      <c r="VHB10" s="1827"/>
      <c r="VHC10" s="1838"/>
      <c r="VHD10" s="1838"/>
      <c r="VHE10" s="1838"/>
      <c r="VHF10" s="1838"/>
      <c r="VHG10" s="1838"/>
      <c r="VHH10" s="1827"/>
      <c r="VHI10" s="1823"/>
      <c r="VHJ10" s="1840"/>
      <c r="VHK10" s="1825"/>
      <c r="VHL10" s="1826"/>
      <c r="VHM10" s="1827"/>
      <c r="VHN10" s="1828"/>
      <c r="VHO10" s="1829"/>
      <c r="VHP10" s="1830"/>
      <c r="VHQ10" s="1826"/>
      <c r="VHR10" s="1831"/>
      <c r="VHS10" s="1667"/>
      <c r="VHT10" s="1832"/>
      <c r="VHU10" s="1665"/>
      <c r="VHV10" s="1841"/>
      <c r="VHW10" s="1448"/>
      <c r="VHX10" s="1666"/>
      <c r="VHY10" s="1667"/>
      <c r="VHZ10" s="1668"/>
      <c r="VIA10" s="1668"/>
      <c r="VIB10" s="1667"/>
      <c r="VIC10" s="1833"/>
      <c r="VID10" s="1827"/>
      <c r="VIE10" s="1827"/>
      <c r="VIF10" s="1842"/>
      <c r="VIG10" s="1842"/>
      <c r="VIH10" s="1827"/>
      <c r="VII10" s="1835"/>
      <c r="VIJ10" s="1836"/>
      <c r="VIK10" s="1837"/>
      <c r="VIL10" s="1827"/>
      <c r="VIM10" s="1827"/>
      <c r="VIN10" s="1827"/>
      <c r="VIO10" s="1838"/>
      <c r="VIP10" s="1838"/>
      <c r="VIQ10" s="1827"/>
      <c r="VIR10" s="1838"/>
      <c r="VIS10" s="1838"/>
      <c r="VIT10" s="1838"/>
      <c r="VIU10" s="1838"/>
      <c r="VIV10" s="1838"/>
      <c r="VIW10" s="1827"/>
      <c r="VIX10" s="1823"/>
      <c r="VIY10" s="1840"/>
      <c r="VIZ10" s="1825"/>
      <c r="VJA10" s="1826"/>
      <c r="VJB10" s="1827"/>
      <c r="VJC10" s="1828"/>
      <c r="VJD10" s="1829"/>
      <c r="VJE10" s="1830"/>
      <c r="VJF10" s="1826"/>
      <c r="VJG10" s="1831"/>
      <c r="VJH10" s="1667"/>
      <c r="VJI10" s="1832"/>
      <c r="VJJ10" s="1665"/>
      <c r="VJK10" s="1841"/>
      <c r="VJL10" s="1448"/>
      <c r="VJM10" s="1666"/>
      <c r="VJN10" s="1667"/>
      <c r="VJO10" s="1668"/>
      <c r="VJP10" s="1668"/>
      <c r="VJQ10" s="1667"/>
      <c r="VJR10" s="1833"/>
      <c r="VJS10" s="1827"/>
      <c r="VJT10" s="1827"/>
      <c r="VJU10" s="1842"/>
      <c r="VJV10" s="1842"/>
      <c r="VJW10" s="1827"/>
      <c r="VJX10" s="1835"/>
      <c r="VJY10" s="1836"/>
      <c r="VJZ10" s="1837"/>
      <c r="VKA10" s="1827"/>
      <c r="VKB10" s="1827"/>
      <c r="VKC10" s="1827"/>
      <c r="VKD10" s="1838"/>
      <c r="VKE10" s="1838"/>
      <c r="VKF10" s="1827"/>
      <c r="VKG10" s="1838"/>
      <c r="VKH10" s="1838"/>
      <c r="VKI10" s="1838"/>
      <c r="VKJ10" s="1838"/>
      <c r="VKK10" s="1838"/>
      <c r="VKL10" s="1827"/>
      <c r="VKM10" s="1823"/>
      <c r="VKN10" s="1840"/>
      <c r="VKO10" s="1825"/>
      <c r="VKP10" s="1826"/>
      <c r="VKQ10" s="1827"/>
      <c r="VKR10" s="1828"/>
      <c r="VKS10" s="1829"/>
      <c r="VKT10" s="1830"/>
      <c r="VKU10" s="1826"/>
      <c r="VKV10" s="1831"/>
      <c r="VKW10" s="1667"/>
      <c r="VKX10" s="1832"/>
      <c r="VKY10" s="1665"/>
      <c r="VKZ10" s="1841"/>
      <c r="VLA10" s="1448"/>
      <c r="VLB10" s="1666"/>
      <c r="VLC10" s="1667"/>
      <c r="VLD10" s="1668"/>
      <c r="VLE10" s="1668"/>
      <c r="VLF10" s="1667"/>
      <c r="VLG10" s="1833"/>
      <c r="VLH10" s="1827"/>
      <c r="VLI10" s="1827"/>
      <c r="VLJ10" s="1842"/>
      <c r="VLK10" s="1842"/>
      <c r="VLL10" s="1827"/>
      <c r="VLM10" s="1835"/>
      <c r="VLN10" s="1836"/>
      <c r="VLO10" s="1837"/>
      <c r="VLP10" s="1827"/>
      <c r="VLQ10" s="1827"/>
      <c r="VLR10" s="1827"/>
      <c r="VLS10" s="1838"/>
      <c r="VLT10" s="1838"/>
      <c r="VLU10" s="1827"/>
      <c r="VLV10" s="1838"/>
      <c r="VLW10" s="1838"/>
      <c r="VLX10" s="1838"/>
      <c r="VLY10" s="1838"/>
      <c r="VLZ10" s="1838"/>
      <c r="VMA10" s="1827"/>
      <c r="VMB10" s="1823"/>
      <c r="VMC10" s="1840"/>
      <c r="VMD10" s="1825"/>
      <c r="VME10" s="1826"/>
      <c r="VMF10" s="1827"/>
      <c r="VMG10" s="1828"/>
      <c r="VMH10" s="1829"/>
      <c r="VMI10" s="1830"/>
      <c r="VMJ10" s="1826"/>
      <c r="VMK10" s="1831"/>
      <c r="VML10" s="1667"/>
      <c r="VMM10" s="1832"/>
      <c r="VMN10" s="1665"/>
      <c r="VMO10" s="1841"/>
      <c r="VMP10" s="1448"/>
      <c r="VMQ10" s="1666"/>
      <c r="VMR10" s="1667"/>
      <c r="VMS10" s="1668"/>
      <c r="VMT10" s="1668"/>
      <c r="VMU10" s="1667"/>
      <c r="VMV10" s="1833"/>
      <c r="VMW10" s="1827"/>
      <c r="VMX10" s="1827"/>
      <c r="VMY10" s="1842"/>
      <c r="VMZ10" s="1842"/>
      <c r="VNA10" s="1827"/>
      <c r="VNB10" s="1835"/>
      <c r="VNC10" s="1836"/>
      <c r="VND10" s="1837"/>
      <c r="VNE10" s="1827"/>
      <c r="VNF10" s="1827"/>
      <c r="VNG10" s="1827"/>
      <c r="VNH10" s="1838"/>
      <c r="VNI10" s="1838"/>
      <c r="VNJ10" s="1827"/>
      <c r="VNK10" s="1838"/>
      <c r="VNL10" s="1838"/>
      <c r="VNM10" s="1838"/>
      <c r="VNN10" s="1838"/>
      <c r="VNO10" s="1838"/>
      <c r="VNP10" s="1827"/>
      <c r="VNQ10" s="1823"/>
      <c r="VNR10" s="1840"/>
      <c r="VNS10" s="1825"/>
      <c r="VNT10" s="1826"/>
      <c r="VNU10" s="1827"/>
      <c r="VNV10" s="1828"/>
      <c r="VNW10" s="1829"/>
      <c r="VNX10" s="1830"/>
      <c r="VNY10" s="1826"/>
      <c r="VNZ10" s="1831"/>
      <c r="VOA10" s="1667"/>
      <c r="VOB10" s="1832"/>
      <c r="VOC10" s="1665"/>
      <c r="VOD10" s="1841"/>
      <c r="VOE10" s="1448"/>
      <c r="VOF10" s="1666"/>
      <c r="VOG10" s="1667"/>
      <c r="VOH10" s="1668"/>
      <c r="VOI10" s="1668"/>
      <c r="VOJ10" s="1667"/>
      <c r="VOK10" s="1833"/>
      <c r="VOL10" s="1827"/>
      <c r="VOM10" s="1827"/>
      <c r="VON10" s="1842"/>
      <c r="VOO10" s="1842"/>
      <c r="VOP10" s="1827"/>
      <c r="VOQ10" s="1835"/>
      <c r="VOR10" s="1836"/>
      <c r="VOS10" s="1837"/>
      <c r="VOT10" s="1827"/>
      <c r="VOU10" s="1827"/>
      <c r="VOV10" s="1827"/>
      <c r="VOW10" s="1838"/>
      <c r="VOX10" s="1838"/>
      <c r="VOY10" s="1827"/>
      <c r="VOZ10" s="1838"/>
      <c r="VPA10" s="1838"/>
      <c r="VPB10" s="1838"/>
      <c r="VPC10" s="1838"/>
      <c r="VPD10" s="1838"/>
      <c r="VPE10" s="1827"/>
      <c r="VPF10" s="1823"/>
      <c r="VPG10" s="1840"/>
      <c r="VPH10" s="1825"/>
      <c r="VPI10" s="1826"/>
      <c r="VPJ10" s="1827"/>
      <c r="VPK10" s="1828"/>
      <c r="VPL10" s="1829"/>
      <c r="VPM10" s="1830"/>
      <c r="VPN10" s="1826"/>
      <c r="VPO10" s="1831"/>
      <c r="VPP10" s="1667"/>
      <c r="VPQ10" s="1832"/>
      <c r="VPR10" s="1665"/>
      <c r="VPS10" s="1841"/>
      <c r="VPT10" s="1448"/>
      <c r="VPU10" s="1666"/>
      <c r="VPV10" s="1667"/>
      <c r="VPW10" s="1668"/>
      <c r="VPX10" s="1668"/>
      <c r="VPY10" s="1667"/>
      <c r="VPZ10" s="1833"/>
      <c r="VQA10" s="1827"/>
      <c r="VQB10" s="1827"/>
      <c r="VQC10" s="1842"/>
      <c r="VQD10" s="1842"/>
      <c r="VQE10" s="1827"/>
      <c r="VQF10" s="1835"/>
      <c r="VQG10" s="1836"/>
      <c r="VQH10" s="1837"/>
      <c r="VQI10" s="1827"/>
      <c r="VQJ10" s="1827"/>
      <c r="VQK10" s="1827"/>
      <c r="VQL10" s="1838"/>
      <c r="VQM10" s="1838"/>
      <c r="VQN10" s="1827"/>
      <c r="VQO10" s="1838"/>
      <c r="VQP10" s="1838"/>
      <c r="VQQ10" s="1838"/>
      <c r="VQR10" s="1838"/>
      <c r="VQS10" s="1838"/>
      <c r="VQT10" s="1827"/>
      <c r="VQU10" s="1823"/>
      <c r="VQV10" s="1840"/>
      <c r="VQW10" s="1825"/>
      <c r="VQX10" s="1826"/>
      <c r="VQY10" s="1827"/>
      <c r="VQZ10" s="1828"/>
      <c r="VRA10" s="1829"/>
      <c r="VRB10" s="1830"/>
      <c r="VRC10" s="1826"/>
      <c r="VRD10" s="1831"/>
      <c r="VRE10" s="1667"/>
      <c r="VRF10" s="1832"/>
      <c r="VRG10" s="1665"/>
      <c r="VRH10" s="1841"/>
      <c r="VRI10" s="1448"/>
      <c r="VRJ10" s="1666"/>
      <c r="VRK10" s="1667"/>
      <c r="VRL10" s="1668"/>
      <c r="VRM10" s="1668"/>
      <c r="VRN10" s="1667"/>
      <c r="VRO10" s="1833"/>
      <c r="VRP10" s="1827"/>
      <c r="VRQ10" s="1827"/>
      <c r="VRR10" s="1842"/>
      <c r="VRS10" s="1842"/>
      <c r="VRT10" s="1827"/>
      <c r="VRU10" s="1835"/>
      <c r="VRV10" s="1836"/>
      <c r="VRW10" s="1837"/>
      <c r="VRX10" s="1827"/>
      <c r="VRY10" s="1827"/>
      <c r="VRZ10" s="1827"/>
      <c r="VSA10" s="1838"/>
      <c r="VSB10" s="1838"/>
      <c r="VSC10" s="1827"/>
      <c r="VSD10" s="1838"/>
      <c r="VSE10" s="1838"/>
      <c r="VSF10" s="1838"/>
      <c r="VSG10" s="1838"/>
      <c r="VSH10" s="1838"/>
      <c r="VSI10" s="1827"/>
      <c r="VSJ10" s="1823"/>
      <c r="VSK10" s="1840"/>
      <c r="VSL10" s="1825"/>
      <c r="VSM10" s="1826"/>
      <c r="VSN10" s="1827"/>
      <c r="VSO10" s="1828"/>
      <c r="VSP10" s="1829"/>
      <c r="VSQ10" s="1830"/>
      <c r="VSR10" s="1826"/>
      <c r="VSS10" s="1831"/>
      <c r="VST10" s="1667"/>
      <c r="VSU10" s="1832"/>
      <c r="VSV10" s="1665"/>
      <c r="VSW10" s="1841"/>
      <c r="VSX10" s="1448"/>
      <c r="VSY10" s="1666"/>
      <c r="VSZ10" s="1667"/>
      <c r="VTA10" s="1668"/>
      <c r="VTB10" s="1668"/>
      <c r="VTC10" s="1667"/>
      <c r="VTD10" s="1833"/>
      <c r="VTE10" s="1827"/>
      <c r="VTF10" s="1827"/>
      <c r="VTG10" s="1842"/>
      <c r="VTH10" s="1842"/>
      <c r="VTI10" s="1827"/>
      <c r="VTJ10" s="1835"/>
      <c r="VTK10" s="1836"/>
      <c r="VTL10" s="1837"/>
      <c r="VTM10" s="1827"/>
      <c r="VTN10" s="1827"/>
      <c r="VTO10" s="1827"/>
      <c r="VTP10" s="1838"/>
      <c r="VTQ10" s="1838"/>
      <c r="VTR10" s="1827"/>
      <c r="VTS10" s="1838"/>
      <c r="VTT10" s="1838"/>
      <c r="VTU10" s="1838"/>
      <c r="VTV10" s="1838"/>
      <c r="VTW10" s="1838"/>
      <c r="VTX10" s="1827"/>
      <c r="VTY10" s="1823"/>
      <c r="VTZ10" s="1840"/>
      <c r="VUA10" s="1825"/>
      <c r="VUB10" s="1826"/>
      <c r="VUC10" s="1827"/>
      <c r="VUD10" s="1828"/>
      <c r="VUE10" s="1829"/>
      <c r="VUF10" s="1830"/>
      <c r="VUG10" s="1826"/>
      <c r="VUH10" s="1831"/>
      <c r="VUI10" s="1667"/>
      <c r="VUJ10" s="1832"/>
      <c r="VUK10" s="1665"/>
      <c r="VUL10" s="1841"/>
      <c r="VUM10" s="1448"/>
      <c r="VUN10" s="1666"/>
      <c r="VUO10" s="1667"/>
      <c r="VUP10" s="1668"/>
      <c r="VUQ10" s="1668"/>
      <c r="VUR10" s="1667"/>
      <c r="VUS10" s="1833"/>
      <c r="VUT10" s="1827"/>
      <c r="VUU10" s="1827"/>
      <c r="VUV10" s="1842"/>
      <c r="VUW10" s="1842"/>
      <c r="VUX10" s="1827"/>
      <c r="VUY10" s="1835"/>
      <c r="VUZ10" s="1836"/>
      <c r="VVA10" s="1837"/>
      <c r="VVB10" s="1827"/>
      <c r="VVC10" s="1827"/>
      <c r="VVD10" s="1827"/>
      <c r="VVE10" s="1838"/>
      <c r="VVF10" s="1838"/>
      <c r="VVG10" s="1827"/>
      <c r="VVH10" s="1838"/>
      <c r="VVI10" s="1838"/>
      <c r="VVJ10" s="1838"/>
      <c r="VVK10" s="1838"/>
      <c r="VVL10" s="1838"/>
      <c r="VVM10" s="1827"/>
      <c r="VVN10" s="1823"/>
      <c r="VVO10" s="1840"/>
      <c r="VVP10" s="1825"/>
      <c r="VVQ10" s="1826"/>
      <c r="VVR10" s="1827"/>
      <c r="VVS10" s="1828"/>
      <c r="VVT10" s="1829"/>
      <c r="VVU10" s="1830"/>
      <c r="VVV10" s="1826"/>
      <c r="VVW10" s="1831"/>
      <c r="VVX10" s="1667"/>
      <c r="VVY10" s="1832"/>
      <c r="VVZ10" s="1665"/>
      <c r="VWA10" s="1841"/>
      <c r="VWB10" s="1448"/>
      <c r="VWC10" s="1666"/>
      <c r="VWD10" s="1667"/>
      <c r="VWE10" s="1668"/>
      <c r="VWF10" s="1668"/>
      <c r="VWG10" s="1667"/>
      <c r="VWH10" s="1833"/>
      <c r="VWI10" s="1827"/>
      <c r="VWJ10" s="1827"/>
      <c r="VWK10" s="1842"/>
      <c r="VWL10" s="1842"/>
      <c r="VWM10" s="1827"/>
      <c r="VWN10" s="1835"/>
      <c r="VWO10" s="1836"/>
      <c r="VWP10" s="1837"/>
      <c r="VWQ10" s="1827"/>
      <c r="VWR10" s="1827"/>
      <c r="VWS10" s="1827"/>
      <c r="VWT10" s="1838"/>
      <c r="VWU10" s="1838"/>
      <c r="VWV10" s="1827"/>
      <c r="VWW10" s="1838"/>
      <c r="VWX10" s="1838"/>
      <c r="VWY10" s="1838"/>
      <c r="VWZ10" s="1838"/>
      <c r="VXA10" s="1838"/>
      <c r="VXB10" s="1827"/>
      <c r="VXC10" s="1823"/>
      <c r="VXD10" s="1840"/>
      <c r="VXE10" s="1825"/>
      <c r="VXF10" s="1826"/>
      <c r="VXG10" s="1827"/>
      <c r="VXH10" s="1828"/>
      <c r="VXI10" s="1829"/>
      <c r="VXJ10" s="1830"/>
      <c r="VXK10" s="1826"/>
      <c r="VXL10" s="1831"/>
      <c r="VXM10" s="1667"/>
      <c r="VXN10" s="1832"/>
      <c r="VXO10" s="1665"/>
      <c r="VXP10" s="1841"/>
      <c r="VXQ10" s="1448"/>
      <c r="VXR10" s="1666"/>
      <c r="VXS10" s="1667"/>
      <c r="VXT10" s="1668"/>
      <c r="VXU10" s="1668"/>
      <c r="VXV10" s="1667"/>
      <c r="VXW10" s="1833"/>
      <c r="VXX10" s="1827"/>
      <c r="VXY10" s="1827"/>
      <c r="VXZ10" s="1842"/>
      <c r="VYA10" s="1842"/>
      <c r="VYB10" s="1827"/>
      <c r="VYC10" s="1835"/>
      <c r="VYD10" s="1836"/>
      <c r="VYE10" s="1837"/>
      <c r="VYF10" s="1827"/>
      <c r="VYG10" s="1827"/>
      <c r="VYH10" s="1827"/>
      <c r="VYI10" s="1838"/>
      <c r="VYJ10" s="1838"/>
      <c r="VYK10" s="1827"/>
      <c r="VYL10" s="1838"/>
      <c r="VYM10" s="1838"/>
      <c r="VYN10" s="1838"/>
      <c r="VYO10" s="1838"/>
      <c r="VYP10" s="1838"/>
      <c r="VYQ10" s="1827"/>
      <c r="VYR10" s="1823"/>
      <c r="VYS10" s="1840"/>
      <c r="VYT10" s="1825"/>
      <c r="VYU10" s="1826"/>
      <c r="VYV10" s="1827"/>
      <c r="VYW10" s="1828"/>
      <c r="VYX10" s="1829"/>
      <c r="VYY10" s="1830"/>
      <c r="VYZ10" s="1826"/>
      <c r="VZA10" s="1831"/>
      <c r="VZB10" s="1667"/>
      <c r="VZC10" s="1832"/>
      <c r="VZD10" s="1665"/>
      <c r="VZE10" s="1841"/>
      <c r="VZF10" s="1448"/>
      <c r="VZG10" s="1666"/>
      <c r="VZH10" s="1667"/>
      <c r="VZI10" s="1668"/>
      <c r="VZJ10" s="1668"/>
      <c r="VZK10" s="1667"/>
      <c r="VZL10" s="1833"/>
      <c r="VZM10" s="1827"/>
      <c r="VZN10" s="1827"/>
      <c r="VZO10" s="1842"/>
      <c r="VZP10" s="1842"/>
      <c r="VZQ10" s="1827"/>
      <c r="VZR10" s="1835"/>
      <c r="VZS10" s="1836"/>
      <c r="VZT10" s="1837"/>
      <c r="VZU10" s="1827"/>
      <c r="VZV10" s="1827"/>
      <c r="VZW10" s="1827"/>
      <c r="VZX10" s="1838"/>
      <c r="VZY10" s="1838"/>
      <c r="VZZ10" s="1827"/>
      <c r="WAA10" s="1838"/>
      <c r="WAB10" s="1838"/>
      <c r="WAC10" s="1838"/>
      <c r="WAD10" s="1838"/>
      <c r="WAE10" s="1838"/>
      <c r="WAF10" s="1827"/>
      <c r="WAG10" s="1823"/>
      <c r="WAH10" s="1840"/>
      <c r="WAI10" s="1825"/>
      <c r="WAJ10" s="1826"/>
      <c r="WAK10" s="1827"/>
      <c r="WAL10" s="1828"/>
      <c r="WAM10" s="1829"/>
      <c r="WAN10" s="1830"/>
      <c r="WAO10" s="1826"/>
      <c r="WAP10" s="1831"/>
      <c r="WAQ10" s="1667"/>
      <c r="WAR10" s="1832"/>
      <c r="WAS10" s="1665"/>
      <c r="WAT10" s="1841"/>
      <c r="WAU10" s="1448"/>
      <c r="WAV10" s="1666"/>
      <c r="WAW10" s="1667"/>
      <c r="WAX10" s="1668"/>
      <c r="WAY10" s="1668"/>
      <c r="WAZ10" s="1667"/>
      <c r="WBA10" s="1833"/>
      <c r="WBB10" s="1827"/>
      <c r="WBC10" s="1827"/>
      <c r="WBD10" s="1842"/>
      <c r="WBE10" s="1842"/>
      <c r="WBF10" s="1827"/>
      <c r="WBG10" s="1835"/>
      <c r="WBH10" s="1836"/>
      <c r="WBI10" s="1837"/>
      <c r="WBJ10" s="1827"/>
      <c r="WBK10" s="1827"/>
      <c r="WBL10" s="1827"/>
      <c r="WBM10" s="1838"/>
      <c r="WBN10" s="1838"/>
      <c r="WBO10" s="1827"/>
      <c r="WBP10" s="1838"/>
      <c r="WBQ10" s="1838"/>
      <c r="WBR10" s="1838"/>
      <c r="WBS10" s="1838"/>
      <c r="WBT10" s="1838"/>
      <c r="WBU10" s="1827"/>
      <c r="WBV10" s="1823"/>
      <c r="WBW10" s="1840"/>
      <c r="WBX10" s="1825"/>
      <c r="WBY10" s="1826"/>
      <c r="WBZ10" s="1827"/>
      <c r="WCA10" s="1828"/>
      <c r="WCB10" s="1829"/>
      <c r="WCC10" s="1830"/>
      <c r="WCD10" s="1826"/>
      <c r="WCE10" s="1831"/>
      <c r="WCF10" s="1667"/>
      <c r="WCG10" s="1832"/>
      <c r="WCH10" s="1665"/>
      <c r="WCI10" s="1841"/>
      <c r="WCJ10" s="1448"/>
      <c r="WCK10" s="1666"/>
      <c r="WCL10" s="1667"/>
      <c r="WCM10" s="1668"/>
      <c r="WCN10" s="1668"/>
      <c r="WCO10" s="1667"/>
      <c r="WCP10" s="1833"/>
      <c r="WCQ10" s="1827"/>
      <c r="WCR10" s="1827"/>
      <c r="WCS10" s="1842"/>
      <c r="WCT10" s="1842"/>
      <c r="WCU10" s="1827"/>
      <c r="WCV10" s="1835"/>
      <c r="WCW10" s="1836"/>
      <c r="WCX10" s="1837"/>
      <c r="WCY10" s="1827"/>
      <c r="WCZ10" s="1827"/>
      <c r="WDA10" s="1827"/>
      <c r="WDB10" s="1838"/>
      <c r="WDC10" s="1838"/>
      <c r="WDD10" s="1827"/>
      <c r="WDE10" s="1838"/>
      <c r="WDF10" s="1838"/>
      <c r="WDG10" s="1838"/>
      <c r="WDH10" s="1838"/>
      <c r="WDI10" s="1838"/>
      <c r="WDJ10" s="1827"/>
      <c r="WDK10" s="1823"/>
      <c r="WDL10" s="1840"/>
      <c r="WDM10" s="1825"/>
      <c r="WDN10" s="1826"/>
      <c r="WDO10" s="1827"/>
      <c r="WDP10" s="1828"/>
      <c r="WDQ10" s="1829"/>
      <c r="WDR10" s="1830"/>
      <c r="WDS10" s="1826"/>
      <c r="WDT10" s="1831"/>
      <c r="WDU10" s="1667"/>
      <c r="WDV10" s="1832"/>
      <c r="WDW10" s="1665"/>
      <c r="WDX10" s="1841"/>
      <c r="WDY10" s="1448"/>
      <c r="WDZ10" s="1666"/>
      <c r="WEA10" s="1667"/>
      <c r="WEB10" s="1668"/>
      <c r="WEC10" s="1668"/>
      <c r="WED10" s="1667"/>
      <c r="WEE10" s="1833"/>
      <c r="WEF10" s="1827"/>
      <c r="WEG10" s="1827"/>
      <c r="WEH10" s="1842"/>
      <c r="WEI10" s="1842"/>
      <c r="WEJ10" s="1827"/>
      <c r="WEK10" s="1835"/>
      <c r="WEL10" s="1836"/>
      <c r="WEM10" s="1837"/>
      <c r="WEN10" s="1827"/>
      <c r="WEO10" s="1827"/>
      <c r="WEP10" s="1827"/>
      <c r="WEQ10" s="1838"/>
      <c r="WER10" s="1838"/>
      <c r="WES10" s="1827"/>
      <c r="WET10" s="1838"/>
      <c r="WEU10" s="1838"/>
      <c r="WEV10" s="1838"/>
      <c r="WEW10" s="1838"/>
      <c r="WEX10" s="1838"/>
      <c r="WEY10" s="1827"/>
      <c r="WEZ10" s="1823"/>
      <c r="WFA10" s="1840"/>
      <c r="WFB10" s="1825"/>
      <c r="WFC10" s="1826"/>
      <c r="WFD10" s="1827"/>
      <c r="WFE10" s="1828"/>
      <c r="WFF10" s="1829"/>
      <c r="WFG10" s="1830"/>
      <c r="WFH10" s="1826"/>
      <c r="WFI10" s="1831"/>
      <c r="WFJ10" s="1667"/>
      <c r="WFK10" s="1832"/>
      <c r="WFL10" s="1665"/>
      <c r="WFM10" s="1841"/>
      <c r="WFN10" s="1448"/>
      <c r="WFO10" s="1666"/>
      <c r="WFP10" s="1667"/>
      <c r="WFQ10" s="1668"/>
      <c r="WFR10" s="1668"/>
      <c r="WFS10" s="1667"/>
      <c r="WFT10" s="1833"/>
      <c r="WFU10" s="1827"/>
      <c r="WFV10" s="1827"/>
      <c r="WFW10" s="1842"/>
      <c r="WFX10" s="1842"/>
      <c r="WFY10" s="1827"/>
      <c r="WFZ10" s="1835"/>
      <c r="WGA10" s="1836"/>
      <c r="WGB10" s="1837"/>
      <c r="WGC10" s="1827"/>
      <c r="WGD10" s="1827"/>
      <c r="WGE10" s="1827"/>
      <c r="WGF10" s="1838"/>
      <c r="WGG10" s="1838"/>
      <c r="WGH10" s="1827"/>
      <c r="WGI10" s="1838"/>
      <c r="WGJ10" s="1838"/>
      <c r="WGK10" s="1838"/>
      <c r="WGL10" s="1838"/>
      <c r="WGM10" s="1838"/>
      <c r="WGN10" s="1827"/>
      <c r="WGO10" s="1823"/>
      <c r="WGP10" s="1840"/>
      <c r="WGQ10" s="1825"/>
      <c r="WGR10" s="1826"/>
      <c r="WGS10" s="1827"/>
      <c r="WGT10" s="1828"/>
      <c r="WGU10" s="1829"/>
      <c r="WGV10" s="1830"/>
      <c r="WGW10" s="1826"/>
      <c r="WGX10" s="1831"/>
      <c r="WGY10" s="1667"/>
      <c r="WGZ10" s="1832"/>
      <c r="WHA10" s="1665"/>
      <c r="WHB10" s="1841"/>
      <c r="WHC10" s="1448"/>
      <c r="WHD10" s="1666"/>
      <c r="WHE10" s="1667"/>
      <c r="WHF10" s="1668"/>
      <c r="WHG10" s="1668"/>
      <c r="WHH10" s="1667"/>
      <c r="WHI10" s="1833"/>
      <c r="WHJ10" s="1827"/>
      <c r="WHK10" s="1827"/>
      <c r="WHL10" s="1842"/>
      <c r="WHM10" s="1842"/>
      <c r="WHN10" s="1827"/>
      <c r="WHO10" s="1835"/>
      <c r="WHP10" s="1836"/>
      <c r="WHQ10" s="1837"/>
      <c r="WHR10" s="1827"/>
      <c r="WHS10" s="1827"/>
      <c r="WHT10" s="1827"/>
      <c r="WHU10" s="1838"/>
      <c r="WHV10" s="1838"/>
      <c r="WHW10" s="1827"/>
      <c r="WHX10" s="1838"/>
      <c r="WHY10" s="1838"/>
      <c r="WHZ10" s="1838"/>
      <c r="WIA10" s="1838"/>
      <c r="WIB10" s="1838"/>
      <c r="WIC10" s="1827"/>
      <c r="WID10" s="1823"/>
      <c r="WIE10" s="1840"/>
      <c r="WIF10" s="1825"/>
      <c r="WIG10" s="1826"/>
      <c r="WIH10" s="1827"/>
      <c r="WII10" s="1828"/>
      <c r="WIJ10" s="1829"/>
      <c r="WIK10" s="1830"/>
      <c r="WIL10" s="1826"/>
      <c r="WIM10" s="1831"/>
      <c r="WIN10" s="1667"/>
      <c r="WIO10" s="1832"/>
      <c r="WIP10" s="1665"/>
      <c r="WIQ10" s="1841"/>
      <c r="WIR10" s="1448"/>
      <c r="WIS10" s="1666"/>
      <c r="WIT10" s="1667"/>
      <c r="WIU10" s="1668"/>
      <c r="WIV10" s="1668"/>
      <c r="WIW10" s="1667"/>
      <c r="WIX10" s="1833"/>
      <c r="WIY10" s="1827"/>
      <c r="WIZ10" s="1827"/>
      <c r="WJA10" s="1842"/>
      <c r="WJB10" s="1842"/>
      <c r="WJC10" s="1827"/>
      <c r="WJD10" s="1835"/>
      <c r="WJE10" s="1836"/>
      <c r="WJF10" s="1837"/>
      <c r="WJG10" s="1827"/>
      <c r="WJH10" s="1827"/>
      <c r="WJI10" s="1827"/>
      <c r="WJJ10" s="1838"/>
      <c r="WJK10" s="1838"/>
      <c r="WJL10" s="1827"/>
      <c r="WJM10" s="1838"/>
      <c r="WJN10" s="1838"/>
      <c r="WJO10" s="1838"/>
      <c r="WJP10" s="1838"/>
      <c r="WJQ10" s="1838"/>
      <c r="WJR10" s="1827"/>
      <c r="WJS10" s="1823"/>
      <c r="WJT10" s="1840"/>
      <c r="WJU10" s="1825"/>
      <c r="WJV10" s="1826"/>
      <c r="WJW10" s="1827"/>
      <c r="WJX10" s="1828"/>
      <c r="WJY10" s="1829"/>
      <c r="WJZ10" s="1830"/>
      <c r="WKA10" s="1826"/>
      <c r="WKB10" s="1831"/>
      <c r="WKC10" s="1667"/>
      <c r="WKD10" s="1832"/>
      <c r="WKE10" s="1665"/>
      <c r="WKF10" s="1841"/>
      <c r="WKG10" s="1448"/>
      <c r="WKH10" s="1666"/>
      <c r="WKI10" s="1667"/>
      <c r="WKJ10" s="1668"/>
      <c r="WKK10" s="1668"/>
      <c r="WKL10" s="1667"/>
      <c r="WKM10" s="1833"/>
      <c r="WKN10" s="1827"/>
      <c r="WKO10" s="1827"/>
      <c r="WKP10" s="1842"/>
      <c r="WKQ10" s="1842"/>
      <c r="WKR10" s="1827"/>
      <c r="WKS10" s="1835"/>
      <c r="WKT10" s="1836"/>
      <c r="WKU10" s="1837"/>
      <c r="WKV10" s="1827"/>
      <c r="WKW10" s="1827"/>
      <c r="WKX10" s="1827"/>
      <c r="WKY10" s="1838"/>
      <c r="WKZ10" s="1838"/>
      <c r="WLA10" s="1827"/>
      <c r="WLB10" s="1838"/>
      <c r="WLC10" s="1838"/>
      <c r="WLD10" s="1838"/>
      <c r="WLE10" s="1838"/>
      <c r="WLF10" s="1838"/>
      <c r="WLG10" s="1827"/>
      <c r="WLH10" s="1823"/>
      <c r="WLI10" s="1840"/>
      <c r="WLJ10" s="1825"/>
      <c r="WLK10" s="1826"/>
      <c r="WLL10" s="1827"/>
      <c r="WLM10" s="1828"/>
      <c r="WLN10" s="1829"/>
      <c r="WLO10" s="1830"/>
      <c r="WLP10" s="1826"/>
      <c r="WLQ10" s="1831"/>
      <c r="WLR10" s="1667"/>
      <c r="WLS10" s="1832"/>
      <c r="WLT10" s="1665"/>
      <c r="WLU10" s="1841"/>
      <c r="WLV10" s="1448"/>
      <c r="WLW10" s="1666"/>
      <c r="WLX10" s="1667"/>
      <c r="WLY10" s="1668"/>
      <c r="WLZ10" s="1668"/>
      <c r="WMA10" s="1667"/>
      <c r="WMB10" s="1833"/>
      <c r="WMC10" s="1827"/>
      <c r="WMD10" s="1827"/>
      <c r="WME10" s="1842"/>
      <c r="WMF10" s="1842"/>
      <c r="WMG10" s="1827"/>
      <c r="WMH10" s="1835"/>
      <c r="WMI10" s="1836"/>
      <c r="WMJ10" s="1837"/>
      <c r="WMK10" s="1827"/>
      <c r="WML10" s="1827"/>
      <c r="WMM10" s="1827"/>
      <c r="WMN10" s="1838"/>
      <c r="WMO10" s="1838"/>
      <c r="WMP10" s="1827"/>
      <c r="WMQ10" s="1838"/>
      <c r="WMR10" s="1838"/>
      <c r="WMS10" s="1838"/>
      <c r="WMT10" s="1838"/>
      <c r="WMU10" s="1838"/>
      <c r="WMV10" s="1827"/>
      <c r="WMW10" s="1823"/>
      <c r="WMX10" s="1840"/>
      <c r="WMY10" s="1825"/>
      <c r="WMZ10" s="1826"/>
      <c r="WNA10" s="1827"/>
      <c r="WNB10" s="1828"/>
      <c r="WNC10" s="1829"/>
      <c r="WND10" s="1830"/>
      <c r="WNE10" s="1826"/>
      <c r="WNF10" s="1831"/>
      <c r="WNG10" s="1667"/>
      <c r="WNH10" s="1832"/>
      <c r="WNI10" s="1665"/>
      <c r="WNJ10" s="1841"/>
      <c r="WNK10" s="1448"/>
      <c r="WNL10" s="1666"/>
      <c r="WNM10" s="1667"/>
      <c r="WNN10" s="1668"/>
      <c r="WNO10" s="1668"/>
      <c r="WNP10" s="1667"/>
      <c r="WNQ10" s="1833"/>
      <c r="WNR10" s="1827"/>
      <c r="WNS10" s="1827"/>
      <c r="WNT10" s="1842"/>
      <c r="WNU10" s="1842"/>
      <c r="WNV10" s="1827"/>
      <c r="WNW10" s="1835"/>
      <c r="WNX10" s="1836"/>
      <c r="WNY10" s="1837"/>
      <c r="WNZ10" s="1827"/>
      <c r="WOA10" s="1827"/>
      <c r="WOB10" s="1827"/>
      <c r="WOC10" s="1838"/>
      <c r="WOD10" s="1838"/>
      <c r="WOE10" s="1827"/>
      <c r="WOF10" s="1838"/>
      <c r="WOG10" s="1838"/>
      <c r="WOH10" s="1838"/>
      <c r="WOI10" s="1838"/>
      <c r="WOJ10" s="1838"/>
      <c r="WOK10" s="1827"/>
      <c r="WOL10" s="1823"/>
      <c r="WOM10" s="1840"/>
      <c r="WON10" s="1825"/>
      <c r="WOO10" s="1826"/>
      <c r="WOP10" s="1827"/>
      <c r="WOQ10" s="1828"/>
      <c r="WOR10" s="1829"/>
      <c r="WOS10" s="1830"/>
      <c r="WOT10" s="1826"/>
      <c r="WOU10" s="1831"/>
      <c r="WOV10" s="1667"/>
      <c r="WOW10" s="1832"/>
      <c r="WOX10" s="1665"/>
      <c r="WOY10" s="1841"/>
      <c r="WOZ10" s="1448"/>
      <c r="WPA10" s="1666"/>
      <c r="WPB10" s="1667"/>
      <c r="WPC10" s="1668"/>
      <c r="WPD10" s="1668"/>
      <c r="WPE10" s="1667"/>
      <c r="WPF10" s="1833"/>
      <c r="WPG10" s="1827"/>
      <c r="WPH10" s="1827"/>
      <c r="WPI10" s="1842"/>
      <c r="WPJ10" s="1842"/>
      <c r="WPK10" s="1827"/>
      <c r="WPL10" s="1835"/>
      <c r="WPM10" s="1836"/>
      <c r="WPN10" s="1837"/>
      <c r="WPO10" s="1827"/>
      <c r="WPP10" s="1827"/>
      <c r="WPQ10" s="1827"/>
      <c r="WPR10" s="1838"/>
      <c r="WPS10" s="1838"/>
      <c r="WPT10" s="1827"/>
      <c r="WPU10" s="1838"/>
      <c r="WPV10" s="1838"/>
      <c r="WPW10" s="1838"/>
      <c r="WPX10" s="1838"/>
      <c r="WPY10" s="1838"/>
      <c r="WPZ10" s="1827"/>
      <c r="WQA10" s="1823"/>
      <c r="WQB10" s="1840"/>
      <c r="WQC10" s="1825"/>
      <c r="WQD10" s="1826"/>
      <c r="WQE10" s="1827"/>
      <c r="WQF10" s="1828"/>
      <c r="WQG10" s="1829"/>
      <c r="WQH10" s="1830"/>
      <c r="WQI10" s="1826"/>
      <c r="WQJ10" s="1831"/>
      <c r="WQK10" s="1667"/>
      <c r="WQL10" s="1832"/>
      <c r="WQM10" s="1665"/>
      <c r="WQN10" s="1841"/>
      <c r="WQO10" s="1448"/>
      <c r="WQP10" s="1666"/>
      <c r="WQQ10" s="1667"/>
      <c r="WQR10" s="1668"/>
      <c r="WQS10" s="1668"/>
      <c r="WQT10" s="1667"/>
      <c r="WQU10" s="1833"/>
      <c r="WQV10" s="1827"/>
      <c r="WQW10" s="1827"/>
      <c r="WQX10" s="1842"/>
      <c r="WQY10" s="1842"/>
      <c r="WQZ10" s="1827"/>
      <c r="WRA10" s="1835"/>
      <c r="WRB10" s="1836"/>
      <c r="WRC10" s="1837"/>
      <c r="WRD10" s="1827"/>
      <c r="WRE10" s="1827"/>
      <c r="WRF10" s="1827"/>
      <c r="WRG10" s="1838"/>
      <c r="WRH10" s="1838"/>
      <c r="WRI10" s="1827"/>
      <c r="WRJ10" s="1838"/>
      <c r="WRK10" s="1838"/>
      <c r="WRL10" s="1838"/>
      <c r="WRM10" s="1838"/>
      <c r="WRN10" s="1838"/>
      <c r="WRO10" s="1827"/>
      <c r="WRP10" s="1823"/>
      <c r="WRQ10" s="1840"/>
      <c r="WRR10" s="1825"/>
      <c r="WRS10" s="1826"/>
      <c r="WRT10" s="1827"/>
      <c r="WRU10" s="1828"/>
      <c r="WRV10" s="1829"/>
      <c r="WRW10" s="1830"/>
      <c r="WRX10" s="1826"/>
      <c r="WRY10" s="1831"/>
      <c r="WRZ10" s="1667"/>
      <c r="WSA10" s="1832"/>
      <c r="WSB10" s="1665"/>
      <c r="WSC10" s="1841"/>
      <c r="WSD10" s="1448"/>
      <c r="WSE10" s="1666"/>
      <c r="WSF10" s="1667"/>
      <c r="WSG10" s="1668"/>
      <c r="WSH10" s="1668"/>
      <c r="WSI10" s="1667"/>
      <c r="WSJ10" s="1833"/>
      <c r="WSK10" s="1827"/>
      <c r="WSL10" s="1827"/>
      <c r="WSM10" s="1842"/>
      <c r="WSN10" s="1842"/>
      <c r="WSO10" s="1827"/>
      <c r="WSP10" s="1835"/>
      <c r="WSQ10" s="1836"/>
      <c r="WSR10" s="1837"/>
      <c r="WSS10" s="1827"/>
      <c r="WST10" s="1827"/>
      <c r="WSU10" s="1827"/>
      <c r="WSV10" s="1838"/>
      <c r="WSW10" s="1838"/>
      <c r="WSX10" s="1827"/>
      <c r="WSY10" s="1838"/>
      <c r="WSZ10" s="1838"/>
      <c r="WTA10" s="1838"/>
      <c r="WTB10" s="1838"/>
      <c r="WTC10" s="1838"/>
      <c r="WTD10" s="1827"/>
      <c r="WTE10" s="1823"/>
      <c r="WTF10" s="1840"/>
      <c r="WTG10" s="1825"/>
      <c r="WTH10" s="1826"/>
      <c r="WTI10" s="1827"/>
      <c r="WTJ10" s="1828"/>
      <c r="WTK10" s="1829"/>
      <c r="WTL10" s="1830"/>
      <c r="WTM10" s="1826"/>
      <c r="WTN10" s="1831"/>
      <c r="WTO10" s="1667"/>
      <c r="WTP10" s="1832"/>
      <c r="WTQ10" s="1665"/>
      <c r="WTR10" s="1841"/>
      <c r="WTS10" s="1448"/>
      <c r="WTT10" s="1666"/>
      <c r="WTU10" s="1667"/>
      <c r="WTV10" s="1668"/>
      <c r="WTW10" s="1668"/>
      <c r="WTX10" s="1667"/>
      <c r="WTY10" s="1833"/>
      <c r="WTZ10" s="1827"/>
      <c r="WUA10" s="1827"/>
      <c r="WUB10" s="1842"/>
      <c r="WUC10" s="1842"/>
      <c r="WUD10" s="1827"/>
      <c r="WUE10" s="1835"/>
      <c r="WUF10" s="1836"/>
      <c r="WUG10" s="1837"/>
      <c r="WUH10" s="1827"/>
      <c r="WUI10" s="1827"/>
      <c r="WUJ10" s="1827"/>
      <c r="WUK10" s="1838"/>
      <c r="WUL10" s="1838"/>
      <c r="WUM10" s="1827"/>
      <c r="WUN10" s="1838"/>
      <c r="WUO10" s="1838"/>
      <c r="WUP10" s="1838"/>
      <c r="WUQ10" s="1838"/>
      <c r="WUR10" s="1838"/>
      <c r="WUS10" s="1827"/>
      <c r="WUT10" s="1823"/>
      <c r="WUU10" s="1840"/>
      <c r="WUV10" s="1825"/>
      <c r="WUW10" s="1826"/>
      <c r="WUX10" s="1827"/>
      <c r="WUY10" s="1828"/>
      <c r="WUZ10" s="1829"/>
      <c r="WVA10" s="1830"/>
      <c r="WVB10" s="1826"/>
      <c r="WVC10" s="1831"/>
      <c r="WVD10" s="1667"/>
      <c r="WVE10" s="1832"/>
      <c r="WVF10" s="1665"/>
      <c r="WVG10" s="1841"/>
      <c r="WVH10" s="1448"/>
      <c r="WVI10" s="1666"/>
      <c r="WVJ10" s="1667"/>
      <c r="WVK10" s="1668"/>
      <c r="WVL10" s="1668"/>
      <c r="WVM10" s="1667"/>
      <c r="WVN10" s="1833"/>
      <c r="WVO10" s="1827"/>
      <c r="WVP10" s="1827"/>
      <c r="WVQ10" s="1842"/>
      <c r="WVR10" s="1842"/>
      <c r="WVS10" s="1827"/>
      <c r="WVT10" s="1835"/>
      <c r="WVU10" s="1836"/>
      <c r="WVV10" s="1837"/>
      <c r="WVW10" s="1827"/>
      <c r="WVX10" s="1827"/>
      <c r="WVY10" s="1827"/>
      <c r="WVZ10" s="1838"/>
      <c r="WWA10" s="1838"/>
      <c r="WWB10" s="1827"/>
      <c r="WWC10" s="1838"/>
      <c r="WWD10" s="1838"/>
      <c r="WWE10" s="1838"/>
      <c r="WWF10" s="1838"/>
      <c r="WWG10" s="1838"/>
      <c r="WWH10" s="1827"/>
      <c r="WWI10" s="1823"/>
      <c r="WWJ10" s="1840"/>
      <c r="WWK10" s="1825"/>
      <c r="WWL10" s="1826"/>
      <c r="WWM10" s="1827"/>
      <c r="WWN10" s="1828"/>
      <c r="WWO10" s="1829"/>
      <c r="WWP10" s="1830"/>
      <c r="WWQ10" s="1826"/>
      <c r="WWR10" s="1831"/>
      <c r="WWS10" s="1667"/>
      <c r="WWT10" s="1832"/>
      <c r="WWU10" s="1665"/>
      <c r="WWV10" s="1841"/>
      <c r="WWW10" s="1448"/>
      <c r="WWX10" s="1666"/>
      <c r="WWY10" s="1667"/>
      <c r="WWZ10" s="1668"/>
      <c r="WXA10" s="1668"/>
      <c r="WXB10" s="1667"/>
      <c r="WXC10" s="1833"/>
      <c r="WXD10" s="1827"/>
      <c r="WXE10" s="1827"/>
      <c r="WXF10" s="1842"/>
      <c r="WXG10" s="1842"/>
      <c r="WXH10" s="1827"/>
      <c r="WXI10" s="1835"/>
      <c r="WXJ10" s="1836"/>
      <c r="WXK10" s="1837"/>
      <c r="WXL10" s="1827"/>
      <c r="WXM10" s="1827"/>
      <c r="WXN10" s="1827"/>
      <c r="WXO10" s="1838"/>
      <c r="WXP10" s="1838"/>
      <c r="WXQ10" s="1827"/>
      <c r="WXR10" s="1838"/>
      <c r="WXS10" s="1838"/>
      <c r="WXT10" s="1838"/>
      <c r="WXU10" s="1838"/>
      <c r="WXV10" s="1838"/>
      <c r="WXW10" s="1827"/>
      <c r="WXX10" s="1823"/>
      <c r="WXY10" s="1840"/>
      <c r="WXZ10" s="1825"/>
      <c r="WYA10" s="1826"/>
      <c r="WYB10" s="1827"/>
      <c r="WYC10" s="1828"/>
      <c r="WYD10" s="1829"/>
      <c r="WYE10" s="1830"/>
      <c r="WYF10" s="1826"/>
      <c r="WYG10" s="1831"/>
      <c r="WYH10" s="1667"/>
      <c r="WYI10" s="1832"/>
      <c r="WYJ10" s="1665"/>
      <c r="WYK10" s="1841"/>
      <c r="WYL10" s="1448"/>
      <c r="WYM10" s="1666"/>
      <c r="WYN10" s="1667"/>
      <c r="WYO10" s="1668"/>
      <c r="WYP10" s="1668"/>
      <c r="WYQ10" s="1667"/>
      <c r="WYR10" s="1833"/>
      <c r="WYS10" s="1827"/>
      <c r="WYT10" s="1827"/>
      <c r="WYU10" s="1842"/>
      <c r="WYV10" s="1842"/>
      <c r="WYW10" s="1827"/>
      <c r="WYX10" s="1835"/>
      <c r="WYY10" s="1836"/>
      <c r="WYZ10" s="1837"/>
      <c r="WZA10" s="1827"/>
      <c r="WZB10" s="1827"/>
      <c r="WZC10" s="1827"/>
      <c r="WZD10" s="1838"/>
      <c r="WZE10" s="1838"/>
      <c r="WZF10" s="1827"/>
      <c r="WZG10" s="1838"/>
      <c r="WZH10" s="1838"/>
      <c r="WZI10" s="1838"/>
      <c r="WZJ10" s="1838"/>
      <c r="WZK10" s="1838"/>
      <c r="WZL10" s="1827"/>
      <c r="WZM10" s="1823"/>
      <c r="WZN10" s="1840"/>
      <c r="WZO10" s="1825"/>
      <c r="WZP10" s="1826"/>
      <c r="WZQ10" s="1827"/>
      <c r="WZR10" s="1828"/>
      <c r="WZS10" s="1829"/>
      <c r="WZT10" s="1830"/>
      <c r="WZU10" s="1826"/>
      <c r="WZV10" s="1831"/>
      <c r="WZW10" s="1667"/>
      <c r="WZX10" s="1832"/>
      <c r="WZY10" s="1665"/>
      <c r="WZZ10" s="1841"/>
      <c r="XAA10" s="1448"/>
      <c r="XAB10" s="1666"/>
      <c r="XAC10" s="1667"/>
      <c r="XAD10" s="1668"/>
      <c r="XAE10" s="1668"/>
      <c r="XAF10" s="1667"/>
      <c r="XAG10" s="1833"/>
      <c r="XAH10" s="1827"/>
      <c r="XAI10" s="1827"/>
      <c r="XAJ10" s="1842"/>
      <c r="XAK10" s="1842"/>
      <c r="XAL10" s="1827"/>
      <c r="XAM10" s="1835"/>
      <c r="XAN10" s="1836"/>
      <c r="XAO10" s="1837"/>
      <c r="XAP10" s="1827"/>
      <c r="XAQ10" s="1827"/>
      <c r="XAR10" s="1827"/>
      <c r="XAS10" s="1838"/>
      <c r="XAT10" s="1838"/>
      <c r="XAU10" s="1827"/>
      <c r="XAV10" s="1838"/>
      <c r="XAW10" s="1838"/>
      <c r="XAX10" s="1838"/>
      <c r="XAY10" s="1838"/>
      <c r="XAZ10" s="1838"/>
      <c r="XBA10" s="1827"/>
      <c r="XBB10" s="1823"/>
      <c r="XBC10" s="1840"/>
      <c r="XBD10" s="1825"/>
      <c r="XBE10" s="1826"/>
      <c r="XBF10" s="1827"/>
      <c r="XBG10" s="1828"/>
      <c r="XBH10" s="1829"/>
      <c r="XBI10" s="1830"/>
      <c r="XBJ10" s="1826"/>
      <c r="XBK10" s="1831"/>
      <c r="XBL10" s="1667"/>
      <c r="XBM10" s="1832"/>
      <c r="XBN10" s="1665"/>
      <c r="XBO10" s="1841"/>
      <c r="XBP10" s="1448"/>
      <c r="XBQ10" s="1666"/>
      <c r="XBR10" s="1667"/>
      <c r="XBS10" s="1668"/>
      <c r="XBT10" s="1668"/>
      <c r="XBU10" s="1667"/>
      <c r="XBV10" s="1833"/>
      <c r="XBW10" s="1827"/>
      <c r="XBX10" s="1827"/>
      <c r="XBY10" s="1842"/>
      <c r="XBZ10" s="1842"/>
      <c r="XCA10" s="1827"/>
      <c r="XCB10" s="1835"/>
      <c r="XCC10" s="1836"/>
      <c r="XCD10" s="1837"/>
      <c r="XCE10" s="1827"/>
      <c r="XCF10" s="1827"/>
      <c r="XCG10" s="1827"/>
      <c r="XCH10" s="1838"/>
      <c r="XCI10" s="1838"/>
      <c r="XCJ10" s="1827"/>
      <c r="XCK10" s="1838"/>
      <c r="XCL10" s="1838"/>
      <c r="XCM10" s="1838"/>
      <c r="XCN10" s="1838"/>
      <c r="XCO10" s="1838"/>
      <c r="XCP10" s="1827"/>
      <c r="XCQ10" s="1823"/>
      <c r="XCR10" s="1840"/>
      <c r="XCS10" s="1825"/>
      <c r="XCT10" s="1826"/>
      <c r="XCU10" s="1827"/>
      <c r="XCV10" s="1828"/>
      <c r="XCW10" s="1829"/>
      <c r="XCX10" s="1830"/>
      <c r="XCY10" s="1826"/>
      <c r="XCZ10" s="1831"/>
      <c r="XDA10" s="1667"/>
      <c r="XDB10" s="1832"/>
      <c r="XDC10" s="1665"/>
      <c r="XDD10" s="1841"/>
      <c r="XDE10" s="1448"/>
      <c r="XDF10" s="1666"/>
      <c r="XDG10" s="1667"/>
      <c r="XDH10" s="1668"/>
      <c r="XDI10" s="1668"/>
      <c r="XDJ10" s="1667"/>
      <c r="XDK10" s="1833"/>
      <c r="XDL10" s="1827"/>
      <c r="XDM10" s="1827"/>
      <c r="XDN10" s="1842"/>
      <c r="XDO10" s="1842"/>
      <c r="XDP10" s="1827"/>
      <c r="XDQ10" s="1835"/>
      <c r="XDR10" s="1836"/>
      <c r="XDS10" s="1837"/>
      <c r="XDT10" s="1827"/>
      <c r="XDU10" s="1827"/>
      <c r="XDV10" s="1827"/>
      <c r="XDW10" s="1838"/>
      <c r="XDX10" s="1838"/>
      <c r="XDY10" s="1827"/>
      <c r="XDZ10" s="1838"/>
      <c r="XEA10" s="1838"/>
      <c r="XEB10" s="1838"/>
      <c r="XEC10" s="1838"/>
      <c r="XED10" s="1838"/>
      <c r="XEE10" s="1827"/>
      <c r="XEF10" s="1823"/>
      <c r="XEG10" s="1840"/>
      <c r="XEH10" s="1825"/>
      <c r="XEI10" s="1826"/>
      <c r="XEJ10" s="1827"/>
      <c r="XEK10" s="1828"/>
      <c r="XEL10" s="1829"/>
      <c r="XEM10" s="1830"/>
      <c r="XEN10" s="1826"/>
      <c r="XEO10" s="1831"/>
      <c r="XEP10" s="1667"/>
      <c r="XEQ10" s="1832"/>
      <c r="XER10" s="1665"/>
      <c r="XES10" s="1841"/>
      <c r="XET10" s="1448"/>
      <c r="XEU10" s="1666"/>
      <c r="XEV10" s="1667"/>
      <c r="XEW10" s="1668"/>
      <c r="XEX10" s="1668"/>
      <c r="XEY10" s="1667"/>
      <c r="XEZ10" s="1833"/>
      <c r="XFA10" s="1827"/>
      <c r="XFB10" s="1827"/>
      <c r="XFC10" s="1842"/>
      <c r="XFD10" s="1842"/>
    </row>
    <row r="11" spans="1:16384" s="1382" customFormat="1" ht="15.75" customHeight="1" x14ac:dyDescent="0.25">
      <c r="A11" s="1823"/>
      <c r="B11" s="1824"/>
      <c r="C11" s="1825"/>
      <c r="D11" s="1826"/>
      <c r="E11" s="1827"/>
      <c r="F11" s="1828"/>
      <c r="G11" s="1829"/>
      <c r="H11" s="1830"/>
      <c r="I11" s="1826"/>
      <c r="J11" s="1831"/>
      <c r="K11" s="2000" t="s">
        <v>2740</v>
      </c>
      <c r="L11" s="2610"/>
      <c r="M11" s="2610"/>
      <c r="N11" s="1951"/>
      <c r="O11" s="1951"/>
      <c r="P11" s="2221"/>
      <c r="Q11" s="2000"/>
      <c r="R11" s="2001"/>
      <c r="S11" s="2001"/>
      <c r="T11" s="1946"/>
      <c r="U11" s="1669"/>
      <c r="V11" s="1827"/>
      <c r="W11" s="1827"/>
      <c r="X11" s="1834"/>
      <c r="Y11" s="1834"/>
      <c r="Z11" s="1827"/>
      <c r="AA11" s="1835"/>
      <c r="AB11" s="1836"/>
      <c r="AC11" s="1837"/>
      <c r="AD11" s="1827"/>
      <c r="AE11" s="1827"/>
      <c r="AF11" s="1827"/>
      <c r="AG11" s="1838"/>
      <c r="AH11" s="1838"/>
      <c r="AI11" s="1839"/>
      <c r="AJ11" s="1838"/>
      <c r="AK11" s="1838"/>
      <c r="AL11" s="1838"/>
      <c r="AM11" s="1838"/>
      <c r="AN11" s="1838"/>
      <c r="AO11" s="1827"/>
      <c r="AP11" s="1823"/>
      <c r="AQ11" s="1840"/>
      <c r="AR11" s="1825"/>
      <c r="AS11" s="1826"/>
      <c r="AT11" s="1827"/>
      <c r="AU11" s="1828"/>
      <c r="AV11" s="1829"/>
      <c r="AW11" s="1830"/>
      <c r="AX11" s="1826"/>
      <c r="AY11" s="1831"/>
      <c r="AZ11" s="1667"/>
      <c r="BA11" s="1832"/>
      <c r="BB11" s="1665"/>
      <c r="BC11" s="1841"/>
      <c r="BD11" s="1448"/>
      <c r="BE11" s="1666"/>
      <c r="BF11" s="1667"/>
      <c r="BG11" s="1668"/>
      <c r="BH11" s="1668"/>
      <c r="BI11" s="1667"/>
      <c r="BJ11" s="1833"/>
      <c r="BK11" s="1827"/>
      <c r="BL11" s="1827"/>
      <c r="BM11" s="1842"/>
      <c r="BN11" s="1842"/>
      <c r="BO11" s="1827"/>
      <c r="BP11" s="1835"/>
      <c r="BQ11" s="1836"/>
      <c r="BR11" s="1837"/>
      <c r="BS11" s="1827"/>
      <c r="BT11" s="1827"/>
      <c r="BU11" s="1827"/>
      <c r="BV11" s="1838"/>
      <c r="BW11" s="1838"/>
      <c r="BX11" s="1827"/>
      <c r="BY11" s="1838"/>
      <c r="BZ11" s="1838"/>
      <c r="CA11" s="1838"/>
      <c r="CB11" s="1838"/>
      <c r="CC11" s="1838"/>
      <c r="CD11" s="1827"/>
      <c r="CE11" s="1823"/>
      <c r="CF11" s="1840"/>
      <c r="CG11" s="1825"/>
      <c r="CH11" s="1826"/>
      <c r="CI11" s="1827"/>
      <c r="CJ11" s="1828"/>
      <c r="CK11" s="1829"/>
      <c r="CL11" s="1830"/>
      <c r="CM11" s="1826"/>
      <c r="CN11" s="1831"/>
      <c r="CO11" s="1667"/>
      <c r="CP11" s="1832"/>
      <c r="CQ11" s="1665"/>
      <c r="CR11" s="1841"/>
      <c r="CS11" s="1448"/>
      <c r="CT11" s="1666"/>
      <c r="CU11" s="1667"/>
      <c r="CV11" s="1668"/>
      <c r="CW11" s="1668"/>
      <c r="CX11" s="1667"/>
      <c r="CY11" s="1833"/>
      <c r="CZ11" s="1827"/>
      <c r="DA11" s="1827"/>
      <c r="DB11" s="1842"/>
      <c r="DC11" s="1842"/>
      <c r="DD11" s="1827"/>
      <c r="DE11" s="1835"/>
      <c r="DF11" s="1836"/>
      <c r="DG11" s="1837"/>
      <c r="DH11" s="1827"/>
      <c r="DI11" s="1827"/>
      <c r="DJ11" s="1827"/>
      <c r="DK11" s="1838"/>
      <c r="DL11" s="1838"/>
      <c r="DM11" s="1827"/>
      <c r="DN11" s="1838"/>
      <c r="DO11" s="1838"/>
      <c r="DP11" s="1838"/>
      <c r="DQ11" s="1838"/>
      <c r="DR11" s="1838"/>
      <c r="DS11" s="1827"/>
      <c r="DT11" s="1823"/>
      <c r="DU11" s="1840"/>
      <c r="DV11" s="1825"/>
      <c r="DW11" s="1826"/>
      <c r="DX11" s="1827"/>
      <c r="DY11" s="1828"/>
      <c r="DZ11" s="1829"/>
      <c r="EA11" s="1830"/>
      <c r="EB11" s="1826"/>
      <c r="EC11" s="1831"/>
      <c r="ED11" s="1667"/>
      <c r="EE11" s="1832"/>
      <c r="EF11" s="1665"/>
      <c r="EG11" s="1841"/>
      <c r="EH11" s="1448"/>
      <c r="EI11" s="1666"/>
      <c r="EJ11" s="1667"/>
      <c r="EK11" s="1668"/>
      <c r="EL11" s="1668"/>
      <c r="EM11" s="1667"/>
      <c r="EN11" s="1833"/>
      <c r="EO11" s="1827"/>
      <c r="EP11" s="1827"/>
      <c r="EQ11" s="1842"/>
      <c r="ER11" s="1842"/>
      <c r="ES11" s="1827"/>
      <c r="ET11" s="1835"/>
      <c r="EU11" s="1836"/>
      <c r="EV11" s="1837"/>
      <c r="EW11" s="1827"/>
      <c r="EX11" s="1827"/>
      <c r="EY11" s="1827"/>
      <c r="EZ11" s="1838"/>
      <c r="FA11" s="1838"/>
      <c r="FB11" s="1827"/>
      <c r="FC11" s="1838"/>
      <c r="FD11" s="1838"/>
      <c r="FE11" s="1838"/>
      <c r="FF11" s="1838"/>
      <c r="FG11" s="1838"/>
      <c r="FH11" s="1827"/>
      <c r="FI11" s="1823"/>
      <c r="FJ11" s="1840"/>
      <c r="FK11" s="1825"/>
      <c r="FL11" s="1826"/>
      <c r="FM11" s="1827"/>
      <c r="FN11" s="1828"/>
      <c r="FO11" s="1829"/>
      <c r="FP11" s="1830"/>
      <c r="FQ11" s="1826"/>
      <c r="FR11" s="1831"/>
      <c r="FS11" s="1667"/>
      <c r="FT11" s="1832"/>
      <c r="FU11" s="1665"/>
      <c r="FV11" s="1841"/>
      <c r="FW11" s="1448"/>
      <c r="FX11" s="1666"/>
      <c r="FY11" s="1667"/>
      <c r="FZ11" s="1668"/>
      <c r="GA11" s="1668"/>
      <c r="GB11" s="1667"/>
      <c r="GC11" s="1833"/>
      <c r="GD11" s="1827"/>
      <c r="GE11" s="1827"/>
      <c r="GF11" s="1842"/>
      <c r="GG11" s="1842"/>
      <c r="GH11" s="1827"/>
      <c r="GI11" s="1835"/>
      <c r="GJ11" s="1836"/>
      <c r="GK11" s="1837"/>
      <c r="GL11" s="1827"/>
      <c r="GM11" s="1827"/>
      <c r="GN11" s="1827"/>
      <c r="GO11" s="1838"/>
      <c r="GP11" s="1838"/>
      <c r="GQ11" s="1827"/>
      <c r="GR11" s="1838"/>
      <c r="GS11" s="1838"/>
      <c r="GT11" s="1838"/>
      <c r="GU11" s="1838"/>
      <c r="GV11" s="1838"/>
      <c r="GW11" s="1827"/>
      <c r="GX11" s="1823"/>
      <c r="GY11" s="1840"/>
      <c r="GZ11" s="1825"/>
      <c r="HA11" s="1826"/>
      <c r="HB11" s="1827"/>
      <c r="HC11" s="1828"/>
      <c r="HD11" s="1829"/>
      <c r="HE11" s="1830"/>
      <c r="HF11" s="1826"/>
      <c r="HG11" s="1831"/>
      <c r="HH11" s="1667"/>
      <c r="HI11" s="1832"/>
      <c r="HJ11" s="1665"/>
      <c r="HK11" s="1841"/>
      <c r="HL11" s="1448"/>
      <c r="HM11" s="1666"/>
      <c r="HN11" s="1667"/>
      <c r="HO11" s="1668"/>
      <c r="HP11" s="1668"/>
      <c r="HQ11" s="1667"/>
      <c r="HR11" s="1833"/>
      <c r="HS11" s="1827"/>
      <c r="HT11" s="1827"/>
      <c r="HU11" s="1842"/>
      <c r="HV11" s="1842"/>
      <c r="HW11" s="1827"/>
      <c r="HX11" s="1835"/>
      <c r="HY11" s="1836"/>
      <c r="HZ11" s="1837"/>
      <c r="IA11" s="1827"/>
      <c r="IB11" s="1827"/>
      <c r="IC11" s="1827"/>
      <c r="ID11" s="1838"/>
      <c r="IE11" s="1838"/>
      <c r="IF11" s="1827"/>
      <c r="IG11" s="1838"/>
      <c r="IH11" s="1838"/>
      <c r="II11" s="1838"/>
      <c r="IJ11" s="1838"/>
      <c r="IK11" s="1838"/>
      <c r="IL11" s="1827"/>
      <c r="IM11" s="1823"/>
      <c r="IN11" s="1840"/>
      <c r="IO11" s="1825"/>
      <c r="IP11" s="1826"/>
      <c r="IQ11" s="1827"/>
      <c r="IR11" s="1828"/>
      <c r="IS11" s="1829"/>
      <c r="IT11" s="1830"/>
      <c r="IU11" s="1826"/>
      <c r="IV11" s="1831"/>
      <c r="IW11" s="1667"/>
      <c r="IX11" s="1832"/>
      <c r="IY11" s="1665"/>
      <c r="IZ11" s="1841"/>
      <c r="JA11" s="1448"/>
      <c r="JB11" s="1666"/>
      <c r="JC11" s="1667"/>
      <c r="JD11" s="1668"/>
      <c r="JE11" s="1668"/>
      <c r="JF11" s="1667"/>
      <c r="JG11" s="1833"/>
      <c r="JH11" s="1827"/>
      <c r="JI11" s="1827"/>
      <c r="JJ11" s="1842"/>
      <c r="JK11" s="1842"/>
      <c r="JL11" s="1827"/>
      <c r="JM11" s="1835"/>
      <c r="JN11" s="1836"/>
      <c r="JO11" s="1837"/>
      <c r="JP11" s="1827"/>
      <c r="JQ11" s="1827"/>
      <c r="JR11" s="1827"/>
      <c r="JS11" s="1838"/>
      <c r="JT11" s="1838"/>
      <c r="JU11" s="1827"/>
      <c r="JV11" s="1838"/>
      <c r="JW11" s="1838"/>
      <c r="JX11" s="1838"/>
      <c r="JY11" s="1838"/>
      <c r="JZ11" s="1838"/>
      <c r="KA11" s="1827"/>
      <c r="KB11" s="1823"/>
      <c r="KC11" s="1840"/>
      <c r="KD11" s="1825"/>
      <c r="KE11" s="1826"/>
      <c r="KF11" s="1827"/>
      <c r="KG11" s="1828"/>
      <c r="KH11" s="1829"/>
      <c r="KI11" s="1830"/>
      <c r="KJ11" s="1826"/>
      <c r="KK11" s="1831"/>
      <c r="KL11" s="1667"/>
      <c r="KM11" s="1832"/>
      <c r="KN11" s="1665"/>
      <c r="KO11" s="1841"/>
      <c r="KP11" s="1448"/>
      <c r="KQ11" s="1666"/>
      <c r="KR11" s="1667"/>
      <c r="KS11" s="1668"/>
      <c r="KT11" s="1668"/>
      <c r="KU11" s="1667"/>
      <c r="KV11" s="1833"/>
      <c r="KW11" s="1827"/>
      <c r="KX11" s="1827"/>
      <c r="KY11" s="1842"/>
      <c r="KZ11" s="1842"/>
      <c r="LA11" s="1827"/>
      <c r="LB11" s="1835"/>
      <c r="LC11" s="1836"/>
      <c r="LD11" s="1837"/>
      <c r="LE11" s="1827"/>
      <c r="LF11" s="1827"/>
      <c r="LG11" s="1827"/>
      <c r="LH11" s="1838"/>
      <c r="LI11" s="1838"/>
      <c r="LJ11" s="1827"/>
      <c r="LK11" s="1838"/>
      <c r="LL11" s="1838"/>
      <c r="LM11" s="1838"/>
      <c r="LN11" s="1838"/>
      <c r="LO11" s="1838"/>
      <c r="LP11" s="1827"/>
      <c r="LQ11" s="1823"/>
      <c r="LR11" s="1840"/>
      <c r="LS11" s="1825"/>
      <c r="LT11" s="1826"/>
      <c r="LU11" s="1827"/>
      <c r="LV11" s="1828"/>
      <c r="LW11" s="1829"/>
      <c r="LX11" s="1830"/>
      <c r="LY11" s="1826"/>
      <c r="LZ11" s="1831"/>
      <c r="MA11" s="1667"/>
      <c r="MB11" s="1832"/>
      <c r="MC11" s="1665"/>
      <c r="MD11" s="1841"/>
      <c r="ME11" s="1448"/>
      <c r="MF11" s="1666"/>
      <c r="MG11" s="1667"/>
      <c r="MH11" s="1668"/>
      <c r="MI11" s="1668"/>
      <c r="MJ11" s="1667"/>
      <c r="MK11" s="1833"/>
      <c r="ML11" s="1827"/>
      <c r="MM11" s="1827"/>
      <c r="MN11" s="1842"/>
      <c r="MO11" s="1842"/>
      <c r="MP11" s="1827"/>
      <c r="MQ11" s="1835"/>
      <c r="MR11" s="1836"/>
      <c r="MS11" s="1837"/>
      <c r="MT11" s="1827"/>
      <c r="MU11" s="1827"/>
      <c r="MV11" s="1827"/>
      <c r="MW11" s="1838"/>
      <c r="MX11" s="1838"/>
      <c r="MY11" s="1827"/>
      <c r="MZ11" s="1838"/>
      <c r="NA11" s="1838"/>
      <c r="NB11" s="1838"/>
      <c r="NC11" s="1838"/>
      <c r="ND11" s="1838"/>
      <c r="NE11" s="1827"/>
      <c r="NF11" s="1823"/>
      <c r="NG11" s="1840"/>
      <c r="NH11" s="1825"/>
      <c r="NI11" s="1826"/>
      <c r="NJ11" s="1827"/>
      <c r="NK11" s="1828"/>
      <c r="NL11" s="1829"/>
      <c r="NM11" s="1830"/>
      <c r="NN11" s="1826"/>
      <c r="NO11" s="1831"/>
      <c r="NP11" s="1667"/>
      <c r="NQ11" s="1832"/>
      <c r="NR11" s="1665"/>
      <c r="NS11" s="1841"/>
      <c r="NT11" s="1448"/>
      <c r="NU11" s="1666"/>
      <c r="NV11" s="1667"/>
      <c r="NW11" s="1668"/>
      <c r="NX11" s="1668"/>
      <c r="NY11" s="1667"/>
      <c r="NZ11" s="1833"/>
      <c r="OA11" s="1827"/>
      <c r="OB11" s="1827"/>
      <c r="OC11" s="1842"/>
      <c r="OD11" s="1842"/>
      <c r="OE11" s="1827"/>
      <c r="OF11" s="1835"/>
      <c r="OG11" s="1836"/>
      <c r="OH11" s="1837"/>
      <c r="OI11" s="1827"/>
      <c r="OJ11" s="1827"/>
      <c r="OK11" s="1827"/>
      <c r="OL11" s="1838"/>
      <c r="OM11" s="1838"/>
      <c r="ON11" s="1827"/>
      <c r="OO11" s="1838"/>
      <c r="OP11" s="1838"/>
      <c r="OQ11" s="1838"/>
      <c r="OR11" s="1838"/>
      <c r="OS11" s="1838"/>
      <c r="OT11" s="1827"/>
      <c r="OU11" s="1823"/>
      <c r="OV11" s="1840"/>
      <c r="OW11" s="1825"/>
      <c r="OX11" s="1826"/>
      <c r="OY11" s="1827"/>
      <c r="OZ11" s="1828"/>
      <c r="PA11" s="1829"/>
      <c r="PB11" s="1830"/>
      <c r="PC11" s="1826"/>
      <c r="PD11" s="1831"/>
      <c r="PE11" s="1667"/>
      <c r="PF11" s="1832"/>
      <c r="PG11" s="1665"/>
      <c r="PH11" s="1841"/>
      <c r="PI11" s="1448"/>
      <c r="PJ11" s="1666"/>
      <c r="PK11" s="1667"/>
      <c r="PL11" s="1668"/>
      <c r="PM11" s="1668"/>
      <c r="PN11" s="1667"/>
      <c r="PO11" s="1833"/>
      <c r="PP11" s="1827"/>
      <c r="PQ11" s="1827"/>
      <c r="PR11" s="1842"/>
      <c r="PS11" s="1842"/>
      <c r="PT11" s="1827"/>
      <c r="PU11" s="1835"/>
      <c r="PV11" s="1836"/>
      <c r="PW11" s="1837"/>
      <c r="PX11" s="1827"/>
      <c r="PY11" s="1827"/>
      <c r="PZ11" s="1827"/>
      <c r="QA11" s="1838"/>
      <c r="QB11" s="1838"/>
      <c r="QC11" s="1827"/>
      <c r="QD11" s="1838"/>
      <c r="QE11" s="1838"/>
      <c r="QF11" s="1838"/>
      <c r="QG11" s="1838"/>
      <c r="QH11" s="1838"/>
      <c r="QI11" s="1827"/>
      <c r="QJ11" s="1823"/>
      <c r="QK11" s="1840"/>
      <c r="QL11" s="1825"/>
      <c r="QM11" s="1826"/>
      <c r="QN11" s="1827"/>
      <c r="QO11" s="1828"/>
      <c r="QP11" s="1829"/>
      <c r="QQ11" s="1830"/>
      <c r="QR11" s="1826"/>
      <c r="QS11" s="1831"/>
      <c r="QT11" s="1667"/>
      <c r="QU11" s="1832"/>
      <c r="QV11" s="1665"/>
      <c r="QW11" s="1841"/>
      <c r="QX11" s="1448"/>
      <c r="QY11" s="1666"/>
      <c r="QZ11" s="1667"/>
      <c r="RA11" s="1668"/>
      <c r="RB11" s="1668"/>
      <c r="RC11" s="1667"/>
      <c r="RD11" s="1833"/>
      <c r="RE11" s="1827"/>
      <c r="RF11" s="1827"/>
      <c r="RG11" s="1842"/>
      <c r="RH11" s="1842"/>
      <c r="RI11" s="1827"/>
      <c r="RJ11" s="1835"/>
      <c r="RK11" s="1836"/>
      <c r="RL11" s="1837"/>
      <c r="RM11" s="1827"/>
      <c r="RN11" s="1827"/>
      <c r="RO11" s="1827"/>
      <c r="RP11" s="1838"/>
      <c r="RQ11" s="1838"/>
      <c r="RR11" s="1827"/>
      <c r="RS11" s="1838"/>
      <c r="RT11" s="1838"/>
      <c r="RU11" s="1838"/>
      <c r="RV11" s="1838"/>
      <c r="RW11" s="1838"/>
      <c r="RX11" s="1827"/>
      <c r="RY11" s="1823"/>
      <c r="RZ11" s="1840"/>
      <c r="SA11" s="1825"/>
      <c r="SB11" s="1826"/>
      <c r="SC11" s="1827"/>
      <c r="SD11" s="1828"/>
      <c r="SE11" s="1829"/>
      <c r="SF11" s="1830"/>
      <c r="SG11" s="1826"/>
      <c r="SH11" s="1831"/>
      <c r="SI11" s="1667"/>
      <c r="SJ11" s="1832"/>
      <c r="SK11" s="1665"/>
      <c r="SL11" s="1841"/>
      <c r="SM11" s="1448"/>
      <c r="SN11" s="1666"/>
      <c r="SO11" s="1667"/>
      <c r="SP11" s="1668"/>
      <c r="SQ11" s="1668"/>
      <c r="SR11" s="1667"/>
      <c r="SS11" s="1833"/>
      <c r="ST11" s="1827"/>
      <c r="SU11" s="1827"/>
      <c r="SV11" s="1842"/>
      <c r="SW11" s="1842"/>
      <c r="SX11" s="1827"/>
      <c r="SY11" s="1835"/>
      <c r="SZ11" s="1836"/>
      <c r="TA11" s="1837"/>
      <c r="TB11" s="1827"/>
      <c r="TC11" s="1827"/>
      <c r="TD11" s="1827"/>
      <c r="TE11" s="1838"/>
      <c r="TF11" s="1838"/>
      <c r="TG11" s="1827"/>
      <c r="TH11" s="1838"/>
      <c r="TI11" s="1838"/>
      <c r="TJ11" s="1838"/>
      <c r="TK11" s="1838"/>
      <c r="TL11" s="1838"/>
      <c r="TM11" s="1827"/>
      <c r="TN11" s="1823"/>
      <c r="TO11" s="1840"/>
      <c r="TP11" s="1825"/>
      <c r="TQ11" s="1826"/>
      <c r="TR11" s="1827"/>
      <c r="TS11" s="1828"/>
      <c r="TT11" s="1829"/>
      <c r="TU11" s="1830"/>
      <c r="TV11" s="1826"/>
      <c r="TW11" s="1831"/>
      <c r="TX11" s="1667"/>
      <c r="TY11" s="1832"/>
      <c r="TZ11" s="1665"/>
      <c r="UA11" s="1841"/>
      <c r="UB11" s="1448"/>
      <c r="UC11" s="1666"/>
      <c r="UD11" s="1667"/>
      <c r="UE11" s="1668"/>
      <c r="UF11" s="1668"/>
      <c r="UG11" s="1667"/>
      <c r="UH11" s="1833"/>
      <c r="UI11" s="1827"/>
      <c r="UJ11" s="1827"/>
      <c r="UK11" s="1842"/>
      <c r="UL11" s="1842"/>
      <c r="UM11" s="1827"/>
      <c r="UN11" s="1835"/>
      <c r="UO11" s="1836"/>
      <c r="UP11" s="1837"/>
      <c r="UQ11" s="1827"/>
      <c r="UR11" s="1827"/>
      <c r="US11" s="1827"/>
      <c r="UT11" s="1838"/>
      <c r="UU11" s="1838"/>
      <c r="UV11" s="1827"/>
      <c r="UW11" s="1838"/>
      <c r="UX11" s="1838"/>
      <c r="UY11" s="1838"/>
      <c r="UZ11" s="1838"/>
      <c r="VA11" s="1838"/>
      <c r="VB11" s="1827"/>
      <c r="VC11" s="1823"/>
      <c r="VD11" s="1840"/>
      <c r="VE11" s="1825"/>
      <c r="VF11" s="1826"/>
      <c r="VG11" s="1827"/>
      <c r="VH11" s="1828"/>
      <c r="VI11" s="1829"/>
      <c r="VJ11" s="1830"/>
      <c r="VK11" s="1826"/>
      <c r="VL11" s="1831"/>
      <c r="VM11" s="1667"/>
      <c r="VN11" s="1832"/>
      <c r="VO11" s="1665"/>
      <c r="VP11" s="1841"/>
      <c r="VQ11" s="1448"/>
      <c r="VR11" s="1666"/>
      <c r="VS11" s="1667"/>
      <c r="VT11" s="1668"/>
      <c r="VU11" s="1668"/>
      <c r="VV11" s="1667"/>
      <c r="VW11" s="1833"/>
      <c r="VX11" s="1827"/>
      <c r="VY11" s="1827"/>
      <c r="VZ11" s="1842"/>
      <c r="WA11" s="1842"/>
      <c r="WB11" s="1827"/>
      <c r="WC11" s="1835"/>
      <c r="WD11" s="1836"/>
      <c r="WE11" s="1837"/>
      <c r="WF11" s="1827"/>
      <c r="WG11" s="1827"/>
      <c r="WH11" s="1827"/>
      <c r="WI11" s="1838"/>
      <c r="WJ11" s="1838"/>
      <c r="WK11" s="1827"/>
      <c r="WL11" s="1838"/>
      <c r="WM11" s="1838"/>
      <c r="WN11" s="1838"/>
      <c r="WO11" s="1838"/>
      <c r="WP11" s="1838"/>
      <c r="WQ11" s="1827"/>
      <c r="WR11" s="1823"/>
      <c r="WS11" s="1840"/>
      <c r="WT11" s="1825"/>
      <c r="WU11" s="1826"/>
      <c r="WV11" s="1827"/>
      <c r="WW11" s="1828"/>
      <c r="WX11" s="1829"/>
      <c r="WY11" s="1830"/>
      <c r="WZ11" s="1826"/>
      <c r="XA11" s="1831"/>
      <c r="XB11" s="1667"/>
      <c r="XC11" s="1832"/>
      <c r="XD11" s="1665"/>
      <c r="XE11" s="1841"/>
      <c r="XF11" s="1448"/>
      <c r="XG11" s="1666"/>
      <c r="XH11" s="1667"/>
      <c r="XI11" s="1668"/>
      <c r="XJ11" s="1668"/>
      <c r="XK11" s="1667"/>
      <c r="XL11" s="1833"/>
      <c r="XM11" s="1827"/>
      <c r="XN11" s="1827"/>
      <c r="XO11" s="1842"/>
      <c r="XP11" s="1842"/>
      <c r="XQ11" s="1827"/>
      <c r="XR11" s="1835"/>
      <c r="XS11" s="1836"/>
      <c r="XT11" s="1837"/>
      <c r="XU11" s="1827"/>
      <c r="XV11" s="1827"/>
      <c r="XW11" s="1827"/>
      <c r="XX11" s="1838"/>
      <c r="XY11" s="1838"/>
      <c r="XZ11" s="1827"/>
      <c r="YA11" s="1838"/>
      <c r="YB11" s="1838"/>
      <c r="YC11" s="1838"/>
      <c r="YD11" s="1838"/>
      <c r="YE11" s="1838"/>
      <c r="YF11" s="1827"/>
      <c r="YG11" s="1823"/>
      <c r="YH11" s="1840"/>
      <c r="YI11" s="1825"/>
      <c r="YJ11" s="1826"/>
      <c r="YK11" s="1827"/>
      <c r="YL11" s="1828"/>
      <c r="YM11" s="1829"/>
      <c r="YN11" s="1830"/>
      <c r="YO11" s="1826"/>
      <c r="YP11" s="1831"/>
      <c r="YQ11" s="1667"/>
      <c r="YR11" s="1832"/>
      <c r="YS11" s="1665"/>
      <c r="YT11" s="1841"/>
      <c r="YU11" s="1448"/>
      <c r="YV11" s="1666"/>
      <c r="YW11" s="1667"/>
      <c r="YX11" s="1668"/>
      <c r="YY11" s="1668"/>
      <c r="YZ11" s="1667"/>
      <c r="ZA11" s="1833"/>
      <c r="ZB11" s="1827"/>
      <c r="ZC11" s="1827"/>
      <c r="ZD11" s="1842"/>
      <c r="ZE11" s="1842"/>
      <c r="ZF11" s="1827"/>
      <c r="ZG11" s="1835"/>
      <c r="ZH11" s="1836"/>
      <c r="ZI11" s="1837"/>
      <c r="ZJ11" s="1827"/>
      <c r="ZK11" s="1827"/>
      <c r="ZL11" s="1827"/>
      <c r="ZM11" s="1838"/>
      <c r="ZN11" s="1838"/>
      <c r="ZO11" s="1827"/>
      <c r="ZP11" s="1838"/>
      <c r="ZQ11" s="1838"/>
      <c r="ZR11" s="1838"/>
      <c r="ZS11" s="1838"/>
      <c r="ZT11" s="1838"/>
      <c r="ZU11" s="1827"/>
      <c r="ZV11" s="1823"/>
      <c r="ZW11" s="1840"/>
      <c r="ZX11" s="1825"/>
      <c r="ZY11" s="1826"/>
      <c r="ZZ11" s="1827"/>
      <c r="AAA11" s="1828"/>
      <c r="AAB11" s="1829"/>
      <c r="AAC11" s="1830"/>
      <c r="AAD11" s="1826"/>
      <c r="AAE11" s="1831"/>
      <c r="AAF11" s="1667"/>
      <c r="AAG11" s="1832"/>
      <c r="AAH11" s="1665"/>
      <c r="AAI11" s="1841"/>
      <c r="AAJ11" s="1448"/>
      <c r="AAK11" s="1666"/>
      <c r="AAL11" s="1667"/>
      <c r="AAM11" s="1668"/>
      <c r="AAN11" s="1668"/>
      <c r="AAO11" s="1667"/>
      <c r="AAP11" s="1833"/>
      <c r="AAQ11" s="1827"/>
      <c r="AAR11" s="1827"/>
      <c r="AAS11" s="1842"/>
      <c r="AAT11" s="1842"/>
      <c r="AAU11" s="1827"/>
      <c r="AAV11" s="1835"/>
      <c r="AAW11" s="1836"/>
      <c r="AAX11" s="1837"/>
      <c r="AAY11" s="1827"/>
      <c r="AAZ11" s="1827"/>
      <c r="ABA11" s="1827"/>
      <c r="ABB11" s="1838"/>
      <c r="ABC11" s="1838"/>
      <c r="ABD11" s="1827"/>
      <c r="ABE11" s="1838"/>
      <c r="ABF11" s="1838"/>
      <c r="ABG11" s="1838"/>
      <c r="ABH11" s="1838"/>
      <c r="ABI11" s="1838"/>
      <c r="ABJ11" s="1827"/>
      <c r="ABK11" s="1823"/>
      <c r="ABL11" s="1840"/>
      <c r="ABM11" s="1825"/>
      <c r="ABN11" s="1826"/>
      <c r="ABO11" s="1827"/>
      <c r="ABP11" s="1828"/>
      <c r="ABQ11" s="1829"/>
      <c r="ABR11" s="1830"/>
      <c r="ABS11" s="1826"/>
      <c r="ABT11" s="1831"/>
      <c r="ABU11" s="1667"/>
      <c r="ABV11" s="1832"/>
      <c r="ABW11" s="1665"/>
      <c r="ABX11" s="1841"/>
      <c r="ABY11" s="1448"/>
      <c r="ABZ11" s="1666"/>
      <c r="ACA11" s="1667"/>
      <c r="ACB11" s="1668"/>
      <c r="ACC11" s="1668"/>
      <c r="ACD11" s="1667"/>
      <c r="ACE11" s="1833"/>
      <c r="ACF11" s="1827"/>
      <c r="ACG11" s="1827"/>
      <c r="ACH11" s="1842"/>
      <c r="ACI11" s="1842"/>
      <c r="ACJ11" s="1827"/>
      <c r="ACK11" s="1835"/>
      <c r="ACL11" s="1836"/>
      <c r="ACM11" s="1837"/>
      <c r="ACN11" s="1827"/>
      <c r="ACO11" s="1827"/>
      <c r="ACP11" s="1827"/>
      <c r="ACQ11" s="1838"/>
      <c r="ACR11" s="1838"/>
      <c r="ACS11" s="1827"/>
      <c r="ACT11" s="1838"/>
      <c r="ACU11" s="1838"/>
      <c r="ACV11" s="1838"/>
      <c r="ACW11" s="1838"/>
      <c r="ACX11" s="1838"/>
      <c r="ACY11" s="1827"/>
      <c r="ACZ11" s="1823"/>
      <c r="ADA11" s="1840"/>
      <c r="ADB11" s="1825"/>
      <c r="ADC11" s="1826"/>
      <c r="ADD11" s="1827"/>
      <c r="ADE11" s="1828"/>
      <c r="ADF11" s="1829"/>
      <c r="ADG11" s="1830"/>
      <c r="ADH11" s="1826"/>
      <c r="ADI11" s="1831"/>
      <c r="ADJ11" s="1667"/>
      <c r="ADK11" s="1832"/>
      <c r="ADL11" s="1665"/>
      <c r="ADM11" s="1841"/>
      <c r="ADN11" s="1448"/>
      <c r="ADO11" s="1666"/>
      <c r="ADP11" s="1667"/>
      <c r="ADQ11" s="1668"/>
      <c r="ADR11" s="1668"/>
      <c r="ADS11" s="1667"/>
      <c r="ADT11" s="1833"/>
      <c r="ADU11" s="1827"/>
      <c r="ADV11" s="1827"/>
      <c r="ADW11" s="1842"/>
      <c r="ADX11" s="1842"/>
      <c r="ADY11" s="1827"/>
      <c r="ADZ11" s="1835"/>
      <c r="AEA11" s="1836"/>
      <c r="AEB11" s="1837"/>
      <c r="AEC11" s="1827"/>
      <c r="AED11" s="1827"/>
      <c r="AEE11" s="1827"/>
      <c r="AEF11" s="1838"/>
      <c r="AEG11" s="1838"/>
      <c r="AEH11" s="1827"/>
      <c r="AEI11" s="1838"/>
      <c r="AEJ11" s="1838"/>
      <c r="AEK11" s="1838"/>
      <c r="AEL11" s="1838"/>
      <c r="AEM11" s="1838"/>
      <c r="AEN11" s="1827"/>
      <c r="AEO11" s="1823"/>
      <c r="AEP11" s="1840"/>
      <c r="AEQ11" s="1825"/>
      <c r="AER11" s="1826"/>
      <c r="AES11" s="1827"/>
      <c r="AET11" s="1828"/>
      <c r="AEU11" s="1829"/>
      <c r="AEV11" s="1830"/>
      <c r="AEW11" s="1826"/>
      <c r="AEX11" s="1831"/>
      <c r="AEY11" s="1667"/>
      <c r="AEZ11" s="1832"/>
      <c r="AFA11" s="1665"/>
      <c r="AFB11" s="1841"/>
      <c r="AFC11" s="1448"/>
      <c r="AFD11" s="1666"/>
      <c r="AFE11" s="1667"/>
      <c r="AFF11" s="1668"/>
      <c r="AFG11" s="1668"/>
      <c r="AFH11" s="1667"/>
      <c r="AFI11" s="1833"/>
      <c r="AFJ11" s="1827"/>
      <c r="AFK11" s="1827"/>
      <c r="AFL11" s="1842"/>
      <c r="AFM11" s="1842"/>
      <c r="AFN11" s="1827"/>
      <c r="AFO11" s="1835"/>
      <c r="AFP11" s="1836"/>
      <c r="AFQ11" s="1837"/>
      <c r="AFR11" s="1827"/>
      <c r="AFS11" s="1827"/>
      <c r="AFT11" s="1827"/>
      <c r="AFU11" s="1838"/>
      <c r="AFV11" s="1838"/>
      <c r="AFW11" s="1827"/>
      <c r="AFX11" s="1838"/>
      <c r="AFY11" s="1838"/>
      <c r="AFZ11" s="1838"/>
      <c r="AGA11" s="1838"/>
      <c r="AGB11" s="1838"/>
      <c r="AGC11" s="1827"/>
      <c r="AGD11" s="1823"/>
      <c r="AGE11" s="1840"/>
      <c r="AGF11" s="1825"/>
      <c r="AGG11" s="1826"/>
      <c r="AGH11" s="1827"/>
      <c r="AGI11" s="1828"/>
      <c r="AGJ11" s="1829"/>
      <c r="AGK11" s="1830"/>
      <c r="AGL11" s="1826"/>
      <c r="AGM11" s="1831"/>
      <c r="AGN11" s="1667"/>
      <c r="AGO11" s="1832"/>
      <c r="AGP11" s="1665"/>
      <c r="AGQ11" s="1841"/>
      <c r="AGR11" s="1448"/>
      <c r="AGS11" s="1666"/>
      <c r="AGT11" s="1667"/>
      <c r="AGU11" s="1668"/>
      <c r="AGV11" s="1668"/>
      <c r="AGW11" s="1667"/>
      <c r="AGX11" s="1833"/>
      <c r="AGY11" s="1827"/>
      <c r="AGZ11" s="1827"/>
      <c r="AHA11" s="1842"/>
      <c r="AHB11" s="1842"/>
      <c r="AHC11" s="1827"/>
      <c r="AHD11" s="1835"/>
      <c r="AHE11" s="1836"/>
      <c r="AHF11" s="1837"/>
      <c r="AHG11" s="1827"/>
      <c r="AHH11" s="1827"/>
      <c r="AHI11" s="1827"/>
      <c r="AHJ11" s="1838"/>
      <c r="AHK11" s="1838"/>
      <c r="AHL11" s="1827"/>
      <c r="AHM11" s="1838"/>
      <c r="AHN11" s="1838"/>
      <c r="AHO11" s="1838"/>
      <c r="AHP11" s="1838"/>
      <c r="AHQ11" s="1838"/>
      <c r="AHR11" s="1827"/>
      <c r="AHS11" s="1823"/>
      <c r="AHT11" s="1840"/>
      <c r="AHU11" s="1825"/>
      <c r="AHV11" s="1826"/>
      <c r="AHW11" s="1827"/>
      <c r="AHX11" s="1828"/>
      <c r="AHY11" s="1829"/>
      <c r="AHZ11" s="1830"/>
      <c r="AIA11" s="1826"/>
      <c r="AIB11" s="1831"/>
      <c r="AIC11" s="1667"/>
      <c r="AID11" s="1832"/>
      <c r="AIE11" s="1665"/>
      <c r="AIF11" s="1841"/>
      <c r="AIG11" s="1448"/>
      <c r="AIH11" s="1666"/>
      <c r="AII11" s="1667"/>
      <c r="AIJ11" s="1668"/>
      <c r="AIK11" s="1668"/>
      <c r="AIL11" s="1667"/>
      <c r="AIM11" s="1833"/>
      <c r="AIN11" s="1827"/>
      <c r="AIO11" s="1827"/>
      <c r="AIP11" s="1842"/>
      <c r="AIQ11" s="1842"/>
      <c r="AIR11" s="1827"/>
      <c r="AIS11" s="1835"/>
      <c r="AIT11" s="1836"/>
      <c r="AIU11" s="1837"/>
      <c r="AIV11" s="1827"/>
      <c r="AIW11" s="1827"/>
      <c r="AIX11" s="1827"/>
      <c r="AIY11" s="1838"/>
      <c r="AIZ11" s="1838"/>
      <c r="AJA11" s="1827"/>
      <c r="AJB11" s="1838"/>
      <c r="AJC11" s="1838"/>
      <c r="AJD11" s="1838"/>
      <c r="AJE11" s="1838"/>
      <c r="AJF11" s="1838"/>
      <c r="AJG11" s="1827"/>
      <c r="AJH11" s="1823"/>
      <c r="AJI11" s="1840"/>
      <c r="AJJ11" s="1825"/>
      <c r="AJK11" s="1826"/>
      <c r="AJL11" s="1827"/>
      <c r="AJM11" s="1828"/>
      <c r="AJN11" s="1829"/>
      <c r="AJO11" s="1830"/>
      <c r="AJP11" s="1826"/>
      <c r="AJQ11" s="1831"/>
      <c r="AJR11" s="1667"/>
      <c r="AJS11" s="1832"/>
      <c r="AJT11" s="1665"/>
      <c r="AJU11" s="1841"/>
      <c r="AJV11" s="1448"/>
      <c r="AJW11" s="1666"/>
      <c r="AJX11" s="1667"/>
      <c r="AJY11" s="1668"/>
      <c r="AJZ11" s="1668"/>
      <c r="AKA11" s="1667"/>
      <c r="AKB11" s="1833"/>
      <c r="AKC11" s="1827"/>
      <c r="AKD11" s="1827"/>
      <c r="AKE11" s="1842"/>
      <c r="AKF11" s="1842"/>
      <c r="AKG11" s="1827"/>
      <c r="AKH11" s="1835"/>
      <c r="AKI11" s="1836"/>
      <c r="AKJ11" s="1837"/>
      <c r="AKK11" s="1827"/>
      <c r="AKL11" s="1827"/>
      <c r="AKM11" s="1827"/>
      <c r="AKN11" s="1838"/>
      <c r="AKO11" s="1838"/>
      <c r="AKP11" s="1827"/>
      <c r="AKQ11" s="1838"/>
      <c r="AKR11" s="1838"/>
      <c r="AKS11" s="1838"/>
      <c r="AKT11" s="1838"/>
      <c r="AKU11" s="1838"/>
      <c r="AKV11" s="1827"/>
      <c r="AKW11" s="1823"/>
      <c r="AKX11" s="1840"/>
      <c r="AKY11" s="1825"/>
      <c r="AKZ11" s="1826"/>
      <c r="ALA11" s="1827"/>
      <c r="ALB11" s="1828"/>
      <c r="ALC11" s="1829"/>
      <c r="ALD11" s="1830"/>
      <c r="ALE11" s="1826"/>
      <c r="ALF11" s="1831"/>
      <c r="ALG11" s="1667"/>
      <c r="ALH11" s="1832"/>
      <c r="ALI11" s="1665"/>
      <c r="ALJ11" s="1841"/>
      <c r="ALK11" s="1448"/>
      <c r="ALL11" s="1666"/>
      <c r="ALM11" s="1667"/>
      <c r="ALN11" s="1668"/>
      <c r="ALO11" s="1668"/>
      <c r="ALP11" s="1667"/>
      <c r="ALQ11" s="1833"/>
      <c r="ALR11" s="1827"/>
      <c r="ALS11" s="1827"/>
      <c r="ALT11" s="1842"/>
      <c r="ALU11" s="1842"/>
      <c r="ALV11" s="1827"/>
      <c r="ALW11" s="1835"/>
      <c r="ALX11" s="1836"/>
      <c r="ALY11" s="1837"/>
      <c r="ALZ11" s="1827"/>
      <c r="AMA11" s="1827"/>
      <c r="AMB11" s="1827"/>
      <c r="AMC11" s="1838"/>
      <c r="AMD11" s="1838"/>
      <c r="AME11" s="1827"/>
      <c r="AMF11" s="1838"/>
      <c r="AMG11" s="1838"/>
      <c r="AMH11" s="1838"/>
      <c r="AMI11" s="1838"/>
      <c r="AMJ11" s="1838"/>
      <c r="AMK11" s="1827"/>
      <c r="AML11" s="1823"/>
      <c r="AMM11" s="1840"/>
      <c r="AMN11" s="1825"/>
      <c r="AMO11" s="1826"/>
      <c r="AMP11" s="1827"/>
      <c r="AMQ11" s="1828"/>
      <c r="AMR11" s="1829"/>
      <c r="AMS11" s="1830"/>
      <c r="AMT11" s="1826"/>
      <c r="AMU11" s="1831"/>
      <c r="AMV11" s="1667"/>
      <c r="AMW11" s="1832"/>
      <c r="AMX11" s="1665"/>
      <c r="AMY11" s="1841"/>
      <c r="AMZ11" s="1448"/>
      <c r="ANA11" s="1666"/>
      <c r="ANB11" s="1667"/>
      <c r="ANC11" s="1668"/>
      <c r="AND11" s="1668"/>
      <c r="ANE11" s="1667"/>
      <c r="ANF11" s="1833"/>
      <c r="ANG11" s="1827"/>
      <c r="ANH11" s="1827"/>
      <c r="ANI11" s="1842"/>
      <c r="ANJ11" s="1842"/>
      <c r="ANK11" s="1827"/>
      <c r="ANL11" s="1835"/>
      <c r="ANM11" s="1836"/>
      <c r="ANN11" s="1837"/>
      <c r="ANO11" s="1827"/>
      <c r="ANP11" s="1827"/>
      <c r="ANQ11" s="1827"/>
      <c r="ANR11" s="1838"/>
      <c r="ANS11" s="1838"/>
      <c r="ANT11" s="1827"/>
      <c r="ANU11" s="1838"/>
      <c r="ANV11" s="1838"/>
      <c r="ANW11" s="1838"/>
      <c r="ANX11" s="1838"/>
      <c r="ANY11" s="1838"/>
      <c r="ANZ11" s="1827"/>
      <c r="AOA11" s="1823"/>
      <c r="AOB11" s="1840"/>
      <c r="AOC11" s="1825"/>
      <c r="AOD11" s="1826"/>
      <c r="AOE11" s="1827"/>
      <c r="AOF11" s="1828"/>
      <c r="AOG11" s="1829"/>
      <c r="AOH11" s="1830"/>
      <c r="AOI11" s="1826"/>
      <c r="AOJ11" s="1831"/>
      <c r="AOK11" s="1667"/>
      <c r="AOL11" s="1832"/>
      <c r="AOM11" s="1665"/>
      <c r="AON11" s="1841"/>
      <c r="AOO11" s="1448"/>
      <c r="AOP11" s="1666"/>
      <c r="AOQ11" s="1667"/>
      <c r="AOR11" s="1668"/>
      <c r="AOS11" s="1668"/>
      <c r="AOT11" s="1667"/>
      <c r="AOU11" s="1833"/>
      <c r="AOV11" s="1827"/>
      <c r="AOW11" s="1827"/>
      <c r="AOX11" s="1842"/>
      <c r="AOY11" s="1842"/>
      <c r="AOZ11" s="1827"/>
      <c r="APA11" s="1835"/>
      <c r="APB11" s="1836"/>
      <c r="APC11" s="1837"/>
      <c r="APD11" s="1827"/>
      <c r="APE11" s="1827"/>
      <c r="APF11" s="1827"/>
      <c r="APG11" s="1838"/>
      <c r="APH11" s="1838"/>
      <c r="API11" s="1827"/>
      <c r="APJ11" s="1838"/>
      <c r="APK11" s="1838"/>
      <c r="APL11" s="1838"/>
      <c r="APM11" s="1838"/>
      <c r="APN11" s="1838"/>
      <c r="APO11" s="1827"/>
      <c r="APP11" s="1823"/>
      <c r="APQ11" s="1840"/>
      <c r="APR11" s="1825"/>
      <c r="APS11" s="1826"/>
      <c r="APT11" s="1827"/>
      <c r="APU11" s="1828"/>
      <c r="APV11" s="1829"/>
      <c r="APW11" s="1830"/>
      <c r="APX11" s="1826"/>
      <c r="APY11" s="1831"/>
      <c r="APZ11" s="1667"/>
      <c r="AQA11" s="1832"/>
      <c r="AQB11" s="1665"/>
      <c r="AQC11" s="1841"/>
      <c r="AQD11" s="1448"/>
      <c r="AQE11" s="1666"/>
      <c r="AQF11" s="1667"/>
      <c r="AQG11" s="1668"/>
      <c r="AQH11" s="1668"/>
      <c r="AQI11" s="1667"/>
      <c r="AQJ11" s="1833"/>
      <c r="AQK11" s="1827"/>
      <c r="AQL11" s="1827"/>
      <c r="AQM11" s="1842"/>
      <c r="AQN11" s="1842"/>
      <c r="AQO11" s="1827"/>
      <c r="AQP11" s="1835"/>
      <c r="AQQ11" s="1836"/>
      <c r="AQR11" s="1837"/>
      <c r="AQS11" s="1827"/>
      <c r="AQT11" s="1827"/>
      <c r="AQU11" s="1827"/>
      <c r="AQV11" s="1838"/>
      <c r="AQW11" s="1838"/>
      <c r="AQX11" s="1827"/>
      <c r="AQY11" s="1838"/>
      <c r="AQZ11" s="1838"/>
      <c r="ARA11" s="1838"/>
      <c r="ARB11" s="1838"/>
      <c r="ARC11" s="1838"/>
      <c r="ARD11" s="1827"/>
      <c r="ARE11" s="1823"/>
      <c r="ARF11" s="1840"/>
      <c r="ARG11" s="1825"/>
      <c r="ARH11" s="1826"/>
      <c r="ARI11" s="1827"/>
      <c r="ARJ11" s="1828"/>
      <c r="ARK11" s="1829"/>
      <c r="ARL11" s="1830"/>
      <c r="ARM11" s="1826"/>
      <c r="ARN11" s="1831"/>
      <c r="ARO11" s="1667"/>
      <c r="ARP11" s="1832"/>
      <c r="ARQ11" s="1665"/>
      <c r="ARR11" s="1841"/>
      <c r="ARS11" s="1448"/>
      <c r="ART11" s="1666"/>
      <c r="ARU11" s="1667"/>
      <c r="ARV11" s="1668"/>
      <c r="ARW11" s="1668"/>
      <c r="ARX11" s="1667"/>
      <c r="ARY11" s="1833"/>
      <c r="ARZ11" s="1827"/>
      <c r="ASA11" s="1827"/>
      <c r="ASB11" s="1842"/>
      <c r="ASC11" s="1842"/>
      <c r="ASD11" s="1827"/>
      <c r="ASE11" s="1835"/>
      <c r="ASF11" s="1836"/>
      <c r="ASG11" s="1837"/>
      <c r="ASH11" s="1827"/>
      <c r="ASI11" s="1827"/>
      <c r="ASJ11" s="1827"/>
      <c r="ASK11" s="1838"/>
      <c r="ASL11" s="1838"/>
      <c r="ASM11" s="1827"/>
      <c r="ASN11" s="1838"/>
      <c r="ASO11" s="1838"/>
      <c r="ASP11" s="1838"/>
      <c r="ASQ11" s="1838"/>
      <c r="ASR11" s="1838"/>
      <c r="ASS11" s="1827"/>
      <c r="AST11" s="1823"/>
      <c r="ASU11" s="1840"/>
      <c r="ASV11" s="1825"/>
      <c r="ASW11" s="1826"/>
      <c r="ASX11" s="1827"/>
      <c r="ASY11" s="1828"/>
      <c r="ASZ11" s="1829"/>
      <c r="ATA11" s="1830"/>
      <c r="ATB11" s="1826"/>
      <c r="ATC11" s="1831"/>
      <c r="ATD11" s="1667"/>
      <c r="ATE11" s="1832"/>
      <c r="ATF11" s="1665"/>
      <c r="ATG11" s="1841"/>
      <c r="ATH11" s="1448"/>
      <c r="ATI11" s="1666"/>
      <c r="ATJ11" s="1667"/>
      <c r="ATK11" s="1668"/>
      <c r="ATL11" s="1668"/>
      <c r="ATM11" s="1667"/>
      <c r="ATN11" s="1833"/>
      <c r="ATO11" s="1827"/>
      <c r="ATP11" s="1827"/>
      <c r="ATQ11" s="1842"/>
      <c r="ATR11" s="1842"/>
      <c r="ATS11" s="1827"/>
      <c r="ATT11" s="1835"/>
      <c r="ATU11" s="1836"/>
      <c r="ATV11" s="1837"/>
      <c r="ATW11" s="1827"/>
      <c r="ATX11" s="1827"/>
      <c r="ATY11" s="1827"/>
      <c r="ATZ11" s="1838"/>
      <c r="AUA11" s="1838"/>
      <c r="AUB11" s="1827"/>
      <c r="AUC11" s="1838"/>
      <c r="AUD11" s="1838"/>
      <c r="AUE11" s="1838"/>
      <c r="AUF11" s="1838"/>
      <c r="AUG11" s="1838"/>
      <c r="AUH11" s="1827"/>
      <c r="AUI11" s="1823"/>
      <c r="AUJ11" s="1840"/>
      <c r="AUK11" s="1825"/>
      <c r="AUL11" s="1826"/>
      <c r="AUM11" s="1827"/>
      <c r="AUN11" s="1828"/>
      <c r="AUO11" s="1829"/>
      <c r="AUP11" s="1830"/>
      <c r="AUQ11" s="1826"/>
      <c r="AUR11" s="1831"/>
      <c r="AUS11" s="1667"/>
      <c r="AUT11" s="1832"/>
      <c r="AUU11" s="1665"/>
      <c r="AUV11" s="1841"/>
      <c r="AUW11" s="1448"/>
      <c r="AUX11" s="1666"/>
      <c r="AUY11" s="1667"/>
      <c r="AUZ11" s="1668"/>
      <c r="AVA11" s="1668"/>
      <c r="AVB11" s="1667"/>
      <c r="AVC11" s="1833"/>
      <c r="AVD11" s="1827"/>
      <c r="AVE11" s="1827"/>
      <c r="AVF11" s="1842"/>
      <c r="AVG11" s="1842"/>
      <c r="AVH11" s="1827"/>
      <c r="AVI11" s="1835"/>
      <c r="AVJ11" s="1836"/>
      <c r="AVK11" s="1837"/>
      <c r="AVL11" s="1827"/>
      <c r="AVM11" s="1827"/>
      <c r="AVN11" s="1827"/>
      <c r="AVO11" s="1838"/>
      <c r="AVP11" s="1838"/>
      <c r="AVQ11" s="1827"/>
      <c r="AVR11" s="1838"/>
      <c r="AVS11" s="1838"/>
      <c r="AVT11" s="1838"/>
      <c r="AVU11" s="1838"/>
      <c r="AVV11" s="1838"/>
      <c r="AVW11" s="1827"/>
      <c r="AVX11" s="1823"/>
      <c r="AVY11" s="1840"/>
      <c r="AVZ11" s="1825"/>
      <c r="AWA11" s="1826"/>
      <c r="AWB11" s="1827"/>
      <c r="AWC11" s="1828"/>
      <c r="AWD11" s="1829"/>
      <c r="AWE11" s="1830"/>
      <c r="AWF11" s="1826"/>
      <c r="AWG11" s="1831"/>
      <c r="AWH11" s="1667"/>
      <c r="AWI11" s="1832"/>
      <c r="AWJ11" s="1665"/>
      <c r="AWK11" s="1841"/>
      <c r="AWL11" s="1448"/>
      <c r="AWM11" s="1666"/>
      <c r="AWN11" s="1667"/>
      <c r="AWO11" s="1668"/>
      <c r="AWP11" s="1668"/>
      <c r="AWQ11" s="1667"/>
      <c r="AWR11" s="1833"/>
      <c r="AWS11" s="1827"/>
      <c r="AWT11" s="1827"/>
      <c r="AWU11" s="1842"/>
      <c r="AWV11" s="1842"/>
      <c r="AWW11" s="1827"/>
      <c r="AWX11" s="1835"/>
      <c r="AWY11" s="1836"/>
      <c r="AWZ11" s="1837"/>
      <c r="AXA11" s="1827"/>
      <c r="AXB11" s="1827"/>
      <c r="AXC11" s="1827"/>
      <c r="AXD11" s="1838"/>
      <c r="AXE11" s="1838"/>
      <c r="AXF11" s="1827"/>
      <c r="AXG11" s="1838"/>
      <c r="AXH11" s="1838"/>
      <c r="AXI11" s="1838"/>
      <c r="AXJ11" s="1838"/>
      <c r="AXK11" s="1838"/>
      <c r="AXL11" s="1827"/>
      <c r="AXM11" s="1823"/>
      <c r="AXN11" s="1840"/>
      <c r="AXO11" s="1825"/>
      <c r="AXP11" s="1826"/>
      <c r="AXQ11" s="1827"/>
      <c r="AXR11" s="1828"/>
      <c r="AXS11" s="1829"/>
      <c r="AXT11" s="1830"/>
      <c r="AXU11" s="1826"/>
      <c r="AXV11" s="1831"/>
      <c r="AXW11" s="1667"/>
      <c r="AXX11" s="1832"/>
      <c r="AXY11" s="1665"/>
      <c r="AXZ11" s="1841"/>
      <c r="AYA11" s="1448"/>
      <c r="AYB11" s="1666"/>
      <c r="AYC11" s="1667"/>
      <c r="AYD11" s="1668"/>
      <c r="AYE11" s="1668"/>
      <c r="AYF11" s="1667"/>
      <c r="AYG11" s="1833"/>
      <c r="AYH11" s="1827"/>
      <c r="AYI11" s="1827"/>
      <c r="AYJ11" s="1842"/>
      <c r="AYK11" s="1842"/>
      <c r="AYL11" s="1827"/>
      <c r="AYM11" s="1835"/>
      <c r="AYN11" s="1836"/>
      <c r="AYO11" s="1837"/>
      <c r="AYP11" s="1827"/>
      <c r="AYQ11" s="1827"/>
      <c r="AYR11" s="1827"/>
      <c r="AYS11" s="1838"/>
      <c r="AYT11" s="1838"/>
      <c r="AYU11" s="1827"/>
      <c r="AYV11" s="1838"/>
      <c r="AYW11" s="1838"/>
      <c r="AYX11" s="1838"/>
      <c r="AYY11" s="1838"/>
      <c r="AYZ11" s="1838"/>
      <c r="AZA11" s="1827"/>
      <c r="AZB11" s="1823"/>
      <c r="AZC11" s="1840"/>
      <c r="AZD11" s="1825"/>
      <c r="AZE11" s="1826"/>
      <c r="AZF11" s="1827"/>
      <c r="AZG11" s="1828"/>
      <c r="AZH11" s="1829"/>
      <c r="AZI11" s="1830"/>
      <c r="AZJ11" s="1826"/>
      <c r="AZK11" s="1831"/>
      <c r="AZL11" s="1667"/>
      <c r="AZM11" s="1832"/>
      <c r="AZN11" s="1665"/>
      <c r="AZO11" s="1841"/>
      <c r="AZP11" s="1448"/>
      <c r="AZQ11" s="1666"/>
      <c r="AZR11" s="1667"/>
      <c r="AZS11" s="1668"/>
      <c r="AZT11" s="1668"/>
      <c r="AZU11" s="1667"/>
      <c r="AZV11" s="1833"/>
      <c r="AZW11" s="1827"/>
      <c r="AZX11" s="1827"/>
      <c r="AZY11" s="1842"/>
      <c r="AZZ11" s="1842"/>
      <c r="BAA11" s="1827"/>
      <c r="BAB11" s="1835"/>
      <c r="BAC11" s="1836"/>
      <c r="BAD11" s="1837"/>
      <c r="BAE11" s="1827"/>
      <c r="BAF11" s="1827"/>
      <c r="BAG11" s="1827"/>
      <c r="BAH11" s="1838"/>
      <c r="BAI11" s="1838"/>
      <c r="BAJ11" s="1827"/>
      <c r="BAK11" s="1838"/>
      <c r="BAL11" s="1838"/>
      <c r="BAM11" s="1838"/>
      <c r="BAN11" s="1838"/>
      <c r="BAO11" s="1838"/>
      <c r="BAP11" s="1827"/>
      <c r="BAQ11" s="1823"/>
      <c r="BAR11" s="1840"/>
      <c r="BAS11" s="1825"/>
      <c r="BAT11" s="1826"/>
      <c r="BAU11" s="1827"/>
      <c r="BAV11" s="1828"/>
      <c r="BAW11" s="1829"/>
      <c r="BAX11" s="1830"/>
      <c r="BAY11" s="1826"/>
      <c r="BAZ11" s="1831"/>
      <c r="BBA11" s="1667"/>
      <c r="BBB11" s="1832"/>
      <c r="BBC11" s="1665"/>
      <c r="BBD11" s="1841"/>
      <c r="BBE11" s="1448"/>
      <c r="BBF11" s="1666"/>
      <c r="BBG11" s="1667"/>
      <c r="BBH11" s="1668"/>
      <c r="BBI11" s="1668"/>
      <c r="BBJ11" s="1667"/>
      <c r="BBK11" s="1833"/>
      <c r="BBL11" s="1827"/>
      <c r="BBM11" s="1827"/>
      <c r="BBN11" s="1842"/>
      <c r="BBO11" s="1842"/>
      <c r="BBP11" s="1827"/>
      <c r="BBQ11" s="1835"/>
      <c r="BBR11" s="1836"/>
      <c r="BBS11" s="1837"/>
      <c r="BBT11" s="1827"/>
      <c r="BBU11" s="1827"/>
      <c r="BBV11" s="1827"/>
      <c r="BBW11" s="1838"/>
      <c r="BBX11" s="1838"/>
      <c r="BBY11" s="1827"/>
      <c r="BBZ11" s="1838"/>
      <c r="BCA11" s="1838"/>
      <c r="BCB11" s="1838"/>
      <c r="BCC11" s="1838"/>
      <c r="BCD11" s="1838"/>
      <c r="BCE11" s="1827"/>
      <c r="BCF11" s="1823"/>
      <c r="BCG11" s="1840"/>
      <c r="BCH11" s="1825"/>
      <c r="BCI11" s="1826"/>
      <c r="BCJ11" s="1827"/>
      <c r="BCK11" s="1828"/>
      <c r="BCL11" s="1829"/>
      <c r="BCM11" s="1830"/>
      <c r="BCN11" s="1826"/>
      <c r="BCO11" s="1831"/>
      <c r="BCP11" s="1667"/>
      <c r="BCQ11" s="1832"/>
      <c r="BCR11" s="1665"/>
      <c r="BCS11" s="1841"/>
      <c r="BCT11" s="1448"/>
      <c r="BCU11" s="1666"/>
      <c r="BCV11" s="1667"/>
      <c r="BCW11" s="1668"/>
      <c r="BCX11" s="1668"/>
      <c r="BCY11" s="1667"/>
      <c r="BCZ11" s="1833"/>
      <c r="BDA11" s="1827"/>
      <c r="BDB11" s="1827"/>
      <c r="BDC11" s="1842"/>
      <c r="BDD11" s="1842"/>
      <c r="BDE11" s="1827"/>
      <c r="BDF11" s="1835"/>
      <c r="BDG11" s="1836"/>
      <c r="BDH11" s="1837"/>
      <c r="BDI11" s="1827"/>
      <c r="BDJ11" s="1827"/>
      <c r="BDK11" s="1827"/>
      <c r="BDL11" s="1838"/>
      <c r="BDM11" s="1838"/>
      <c r="BDN11" s="1827"/>
      <c r="BDO11" s="1838"/>
      <c r="BDP11" s="1838"/>
      <c r="BDQ11" s="1838"/>
      <c r="BDR11" s="1838"/>
      <c r="BDS11" s="1838"/>
      <c r="BDT11" s="1827"/>
      <c r="BDU11" s="1823"/>
      <c r="BDV11" s="1840"/>
      <c r="BDW11" s="1825"/>
      <c r="BDX11" s="1826"/>
      <c r="BDY11" s="1827"/>
      <c r="BDZ11" s="1828"/>
      <c r="BEA11" s="1829"/>
      <c r="BEB11" s="1830"/>
      <c r="BEC11" s="1826"/>
      <c r="BED11" s="1831"/>
      <c r="BEE11" s="1667"/>
      <c r="BEF11" s="1832"/>
      <c r="BEG11" s="1665"/>
      <c r="BEH11" s="1841"/>
      <c r="BEI11" s="1448"/>
      <c r="BEJ11" s="1666"/>
      <c r="BEK11" s="1667"/>
      <c r="BEL11" s="1668"/>
      <c r="BEM11" s="1668"/>
      <c r="BEN11" s="1667"/>
      <c r="BEO11" s="1833"/>
      <c r="BEP11" s="1827"/>
      <c r="BEQ11" s="1827"/>
      <c r="BER11" s="1842"/>
      <c r="BES11" s="1842"/>
      <c r="BET11" s="1827"/>
      <c r="BEU11" s="1835"/>
      <c r="BEV11" s="1836"/>
      <c r="BEW11" s="1837"/>
      <c r="BEX11" s="1827"/>
      <c r="BEY11" s="1827"/>
      <c r="BEZ11" s="1827"/>
      <c r="BFA11" s="1838"/>
      <c r="BFB11" s="1838"/>
      <c r="BFC11" s="1827"/>
      <c r="BFD11" s="1838"/>
      <c r="BFE11" s="1838"/>
      <c r="BFF11" s="1838"/>
      <c r="BFG11" s="1838"/>
      <c r="BFH11" s="1838"/>
      <c r="BFI11" s="1827"/>
      <c r="BFJ11" s="1823"/>
      <c r="BFK11" s="1840"/>
      <c r="BFL11" s="1825"/>
      <c r="BFM11" s="1826"/>
      <c r="BFN11" s="1827"/>
      <c r="BFO11" s="1828"/>
      <c r="BFP11" s="1829"/>
      <c r="BFQ11" s="1830"/>
      <c r="BFR11" s="1826"/>
      <c r="BFS11" s="1831"/>
      <c r="BFT11" s="1667"/>
      <c r="BFU11" s="1832"/>
      <c r="BFV11" s="1665"/>
      <c r="BFW11" s="1841"/>
      <c r="BFX11" s="1448"/>
      <c r="BFY11" s="1666"/>
      <c r="BFZ11" s="1667"/>
      <c r="BGA11" s="1668"/>
      <c r="BGB11" s="1668"/>
      <c r="BGC11" s="1667"/>
      <c r="BGD11" s="1833"/>
      <c r="BGE11" s="1827"/>
      <c r="BGF11" s="1827"/>
      <c r="BGG11" s="1842"/>
      <c r="BGH11" s="1842"/>
      <c r="BGI11" s="1827"/>
      <c r="BGJ11" s="1835"/>
      <c r="BGK11" s="1836"/>
      <c r="BGL11" s="1837"/>
      <c r="BGM11" s="1827"/>
      <c r="BGN11" s="1827"/>
      <c r="BGO11" s="1827"/>
      <c r="BGP11" s="1838"/>
      <c r="BGQ11" s="1838"/>
      <c r="BGR11" s="1827"/>
      <c r="BGS11" s="1838"/>
      <c r="BGT11" s="1838"/>
      <c r="BGU11" s="1838"/>
      <c r="BGV11" s="1838"/>
      <c r="BGW11" s="1838"/>
      <c r="BGX11" s="1827"/>
      <c r="BGY11" s="1823"/>
      <c r="BGZ11" s="1840"/>
      <c r="BHA11" s="1825"/>
      <c r="BHB11" s="1826"/>
      <c r="BHC11" s="1827"/>
      <c r="BHD11" s="1828"/>
      <c r="BHE11" s="1829"/>
      <c r="BHF11" s="1830"/>
      <c r="BHG11" s="1826"/>
      <c r="BHH11" s="1831"/>
      <c r="BHI11" s="1667"/>
      <c r="BHJ11" s="1832"/>
      <c r="BHK11" s="1665"/>
      <c r="BHL11" s="1841"/>
      <c r="BHM11" s="1448"/>
      <c r="BHN11" s="1666"/>
      <c r="BHO11" s="1667"/>
      <c r="BHP11" s="1668"/>
      <c r="BHQ11" s="1668"/>
      <c r="BHR11" s="1667"/>
      <c r="BHS11" s="1833"/>
      <c r="BHT11" s="1827"/>
      <c r="BHU11" s="1827"/>
      <c r="BHV11" s="1842"/>
      <c r="BHW11" s="1842"/>
      <c r="BHX11" s="1827"/>
      <c r="BHY11" s="1835"/>
      <c r="BHZ11" s="1836"/>
      <c r="BIA11" s="1837"/>
      <c r="BIB11" s="1827"/>
      <c r="BIC11" s="1827"/>
      <c r="BID11" s="1827"/>
      <c r="BIE11" s="1838"/>
      <c r="BIF11" s="1838"/>
      <c r="BIG11" s="1827"/>
      <c r="BIH11" s="1838"/>
      <c r="BII11" s="1838"/>
      <c r="BIJ11" s="1838"/>
      <c r="BIK11" s="1838"/>
      <c r="BIL11" s="1838"/>
      <c r="BIM11" s="1827"/>
      <c r="BIN11" s="1823"/>
      <c r="BIO11" s="1840"/>
      <c r="BIP11" s="1825"/>
      <c r="BIQ11" s="1826"/>
      <c r="BIR11" s="1827"/>
      <c r="BIS11" s="1828"/>
      <c r="BIT11" s="1829"/>
      <c r="BIU11" s="1830"/>
      <c r="BIV11" s="1826"/>
      <c r="BIW11" s="1831"/>
      <c r="BIX11" s="1667"/>
      <c r="BIY11" s="1832"/>
      <c r="BIZ11" s="1665"/>
      <c r="BJA11" s="1841"/>
      <c r="BJB11" s="1448"/>
      <c r="BJC11" s="1666"/>
      <c r="BJD11" s="1667"/>
      <c r="BJE11" s="1668"/>
      <c r="BJF11" s="1668"/>
      <c r="BJG11" s="1667"/>
      <c r="BJH11" s="1833"/>
      <c r="BJI11" s="1827"/>
      <c r="BJJ11" s="1827"/>
      <c r="BJK11" s="1842"/>
      <c r="BJL11" s="1842"/>
      <c r="BJM11" s="1827"/>
      <c r="BJN11" s="1835"/>
      <c r="BJO11" s="1836"/>
      <c r="BJP11" s="1837"/>
      <c r="BJQ11" s="1827"/>
      <c r="BJR11" s="1827"/>
      <c r="BJS11" s="1827"/>
      <c r="BJT11" s="1838"/>
      <c r="BJU11" s="1838"/>
      <c r="BJV11" s="1827"/>
      <c r="BJW11" s="1838"/>
      <c r="BJX11" s="1838"/>
      <c r="BJY11" s="1838"/>
      <c r="BJZ11" s="1838"/>
      <c r="BKA11" s="1838"/>
      <c r="BKB11" s="1827"/>
      <c r="BKC11" s="1823"/>
      <c r="BKD11" s="1840"/>
      <c r="BKE11" s="1825"/>
      <c r="BKF11" s="1826"/>
      <c r="BKG11" s="1827"/>
      <c r="BKH11" s="1828"/>
      <c r="BKI11" s="1829"/>
      <c r="BKJ11" s="1830"/>
      <c r="BKK11" s="1826"/>
      <c r="BKL11" s="1831"/>
      <c r="BKM11" s="1667"/>
      <c r="BKN11" s="1832"/>
      <c r="BKO11" s="1665"/>
      <c r="BKP11" s="1841"/>
      <c r="BKQ11" s="1448"/>
      <c r="BKR11" s="1666"/>
      <c r="BKS11" s="1667"/>
      <c r="BKT11" s="1668"/>
      <c r="BKU11" s="1668"/>
      <c r="BKV11" s="1667"/>
      <c r="BKW11" s="1833"/>
      <c r="BKX11" s="1827"/>
      <c r="BKY11" s="1827"/>
      <c r="BKZ11" s="1842"/>
      <c r="BLA11" s="1842"/>
      <c r="BLB11" s="1827"/>
      <c r="BLC11" s="1835"/>
      <c r="BLD11" s="1836"/>
      <c r="BLE11" s="1837"/>
      <c r="BLF11" s="1827"/>
      <c r="BLG11" s="1827"/>
      <c r="BLH11" s="1827"/>
      <c r="BLI11" s="1838"/>
      <c r="BLJ11" s="1838"/>
      <c r="BLK11" s="1827"/>
      <c r="BLL11" s="1838"/>
      <c r="BLM11" s="1838"/>
      <c r="BLN11" s="1838"/>
      <c r="BLO11" s="1838"/>
      <c r="BLP11" s="1838"/>
      <c r="BLQ11" s="1827"/>
      <c r="BLR11" s="1823"/>
      <c r="BLS11" s="1840"/>
      <c r="BLT11" s="1825"/>
      <c r="BLU11" s="1826"/>
      <c r="BLV11" s="1827"/>
      <c r="BLW11" s="1828"/>
      <c r="BLX11" s="1829"/>
      <c r="BLY11" s="1830"/>
      <c r="BLZ11" s="1826"/>
      <c r="BMA11" s="1831"/>
      <c r="BMB11" s="1667"/>
      <c r="BMC11" s="1832"/>
      <c r="BMD11" s="1665"/>
      <c r="BME11" s="1841"/>
      <c r="BMF11" s="1448"/>
      <c r="BMG11" s="1666"/>
      <c r="BMH11" s="1667"/>
      <c r="BMI11" s="1668"/>
      <c r="BMJ11" s="1668"/>
      <c r="BMK11" s="1667"/>
      <c r="BML11" s="1833"/>
      <c r="BMM11" s="1827"/>
      <c r="BMN11" s="1827"/>
      <c r="BMO11" s="1842"/>
      <c r="BMP11" s="1842"/>
      <c r="BMQ11" s="1827"/>
      <c r="BMR11" s="1835"/>
      <c r="BMS11" s="1836"/>
      <c r="BMT11" s="1837"/>
      <c r="BMU11" s="1827"/>
      <c r="BMV11" s="1827"/>
      <c r="BMW11" s="1827"/>
      <c r="BMX11" s="1838"/>
      <c r="BMY11" s="1838"/>
      <c r="BMZ11" s="1827"/>
      <c r="BNA11" s="1838"/>
      <c r="BNB11" s="1838"/>
      <c r="BNC11" s="1838"/>
      <c r="BND11" s="1838"/>
      <c r="BNE11" s="1838"/>
      <c r="BNF11" s="1827"/>
      <c r="BNG11" s="1823"/>
      <c r="BNH11" s="1840"/>
      <c r="BNI11" s="1825"/>
      <c r="BNJ11" s="1826"/>
      <c r="BNK11" s="1827"/>
      <c r="BNL11" s="1828"/>
      <c r="BNM11" s="1829"/>
      <c r="BNN11" s="1830"/>
      <c r="BNO11" s="1826"/>
      <c r="BNP11" s="1831"/>
      <c r="BNQ11" s="1667"/>
      <c r="BNR11" s="1832"/>
      <c r="BNS11" s="1665"/>
      <c r="BNT11" s="1841"/>
      <c r="BNU11" s="1448"/>
      <c r="BNV11" s="1666"/>
      <c r="BNW11" s="1667"/>
      <c r="BNX11" s="1668"/>
      <c r="BNY11" s="1668"/>
      <c r="BNZ11" s="1667"/>
      <c r="BOA11" s="1833"/>
      <c r="BOB11" s="1827"/>
      <c r="BOC11" s="1827"/>
      <c r="BOD11" s="1842"/>
      <c r="BOE11" s="1842"/>
      <c r="BOF11" s="1827"/>
      <c r="BOG11" s="1835"/>
      <c r="BOH11" s="1836"/>
      <c r="BOI11" s="1837"/>
      <c r="BOJ11" s="1827"/>
      <c r="BOK11" s="1827"/>
      <c r="BOL11" s="1827"/>
      <c r="BOM11" s="1838"/>
      <c r="BON11" s="1838"/>
      <c r="BOO11" s="1827"/>
      <c r="BOP11" s="1838"/>
      <c r="BOQ11" s="1838"/>
      <c r="BOR11" s="1838"/>
      <c r="BOS11" s="1838"/>
      <c r="BOT11" s="1838"/>
      <c r="BOU11" s="1827"/>
      <c r="BOV11" s="1823"/>
      <c r="BOW11" s="1840"/>
      <c r="BOX11" s="1825"/>
      <c r="BOY11" s="1826"/>
      <c r="BOZ11" s="1827"/>
      <c r="BPA11" s="1828"/>
      <c r="BPB11" s="1829"/>
      <c r="BPC11" s="1830"/>
      <c r="BPD11" s="1826"/>
      <c r="BPE11" s="1831"/>
      <c r="BPF11" s="1667"/>
      <c r="BPG11" s="1832"/>
      <c r="BPH11" s="1665"/>
      <c r="BPI11" s="1841"/>
      <c r="BPJ11" s="1448"/>
      <c r="BPK11" s="1666"/>
      <c r="BPL11" s="1667"/>
      <c r="BPM11" s="1668"/>
      <c r="BPN11" s="1668"/>
      <c r="BPO11" s="1667"/>
      <c r="BPP11" s="1833"/>
      <c r="BPQ11" s="1827"/>
      <c r="BPR11" s="1827"/>
      <c r="BPS11" s="1842"/>
      <c r="BPT11" s="1842"/>
      <c r="BPU11" s="1827"/>
      <c r="BPV11" s="1835"/>
      <c r="BPW11" s="1836"/>
      <c r="BPX11" s="1837"/>
      <c r="BPY11" s="1827"/>
      <c r="BPZ11" s="1827"/>
      <c r="BQA11" s="1827"/>
      <c r="BQB11" s="1838"/>
      <c r="BQC11" s="1838"/>
      <c r="BQD11" s="1827"/>
      <c r="BQE11" s="1838"/>
      <c r="BQF11" s="1838"/>
      <c r="BQG11" s="1838"/>
      <c r="BQH11" s="1838"/>
      <c r="BQI11" s="1838"/>
      <c r="BQJ11" s="1827"/>
      <c r="BQK11" s="1823"/>
      <c r="BQL11" s="1840"/>
      <c r="BQM11" s="1825"/>
      <c r="BQN11" s="1826"/>
      <c r="BQO11" s="1827"/>
      <c r="BQP11" s="1828"/>
      <c r="BQQ11" s="1829"/>
      <c r="BQR11" s="1830"/>
      <c r="BQS11" s="1826"/>
      <c r="BQT11" s="1831"/>
      <c r="BQU11" s="1667"/>
      <c r="BQV11" s="1832"/>
      <c r="BQW11" s="1665"/>
      <c r="BQX11" s="1841"/>
      <c r="BQY11" s="1448"/>
      <c r="BQZ11" s="1666"/>
      <c r="BRA11" s="1667"/>
      <c r="BRB11" s="1668"/>
      <c r="BRC11" s="1668"/>
      <c r="BRD11" s="1667"/>
      <c r="BRE11" s="1833"/>
      <c r="BRF11" s="1827"/>
      <c r="BRG11" s="1827"/>
      <c r="BRH11" s="1842"/>
      <c r="BRI11" s="1842"/>
      <c r="BRJ11" s="1827"/>
      <c r="BRK11" s="1835"/>
      <c r="BRL11" s="1836"/>
      <c r="BRM11" s="1837"/>
      <c r="BRN11" s="1827"/>
      <c r="BRO11" s="1827"/>
      <c r="BRP11" s="1827"/>
      <c r="BRQ11" s="1838"/>
      <c r="BRR11" s="1838"/>
      <c r="BRS11" s="1827"/>
      <c r="BRT11" s="1838"/>
      <c r="BRU11" s="1838"/>
      <c r="BRV11" s="1838"/>
      <c r="BRW11" s="1838"/>
      <c r="BRX11" s="1838"/>
      <c r="BRY11" s="1827"/>
      <c r="BRZ11" s="1823"/>
      <c r="BSA11" s="1840"/>
      <c r="BSB11" s="1825"/>
      <c r="BSC11" s="1826"/>
      <c r="BSD11" s="1827"/>
      <c r="BSE11" s="1828"/>
      <c r="BSF11" s="1829"/>
      <c r="BSG11" s="1830"/>
      <c r="BSH11" s="1826"/>
      <c r="BSI11" s="1831"/>
      <c r="BSJ11" s="1667"/>
      <c r="BSK11" s="1832"/>
      <c r="BSL11" s="1665"/>
      <c r="BSM11" s="1841"/>
      <c r="BSN11" s="1448"/>
      <c r="BSO11" s="1666"/>
      <c r="BSP11" s="1667"/>
      <c r="BSQ11" s="1668"/>
      <c r="BSR11" s="1668"/>
      <c r="BSS11" s="1667"/>
      <c r="BST11" s="1833"/>
      <c r="BSU11" s="1827"/>
      <c r="BSV11" s="1827"/>
      <c r="BSW11" s="1842"/>
      <c r="BSX11" s="1842"/>
      <c r="BSY11" s="1827"/>
      <c r="BSZ11" s="1835"/>
      <c r="BTA11" s="1836"/>
      <c r="BTB11" s="1837"/>
      <c r="BTC11" s="1827"/>
      <c r="BTD11" s="1827"/>
      <c r="BTE11" s="1827"/>
      <c r="BTF11" s="1838"/>
      <c r="BTG11" s="1838"/>
      <c r="BTH11" s="1827"/>
      <c r="BTI11" s="1838"/>
      <c r="BTJ11" s="1838"/>
      <c r="BTK11" s="1838"/>
      <c r="BTL11" s="1838"/>
      <c r="BTM11" s="1838"/>
      <c r="BTN11" s="1827"/>
      <c r="BTO11" s="1823"/>
      <c r="BTP11" s="1840"/>
      <c r="BTQ11" s="1825"/>
      <c r="BTR11" s="1826"/>
      <c r="BTS11" s="1827"/>
      <c r="BTT11" s="1828"/>
      <c r="BTU11" s="1829"/>
      <c r="BTV11" s="1830"/>
      <c r="BTW11" s="1826"/>
      <c r="BTX11" s="1831"/>
      <c r="BTY11" s="1667"/>
      <c r="BTZ11" s="1832"/>
      <c r="BUA11" s="1665"/>
      <c r="BUB11" s="1841"/>
      <c r="BUC11" s="1448"/>
      <c r="BUD11" s="1666"/>
      <c r="BUE11" s="1667"/>
      <c r="BUF11" s="1668"/>
      <c r="BUG11" s="1668"/>
      <c r="BUH11" s="1667"/>
      <c r="BUI11" s="1833"/>
      <c r="BUJ11" s="1827"/>
      <c r="BUK11" s="1827"/>
      <c r="BUL11" s="1842"/>
      <c r="BUM11" s="1842"/>
      <c r="BUN11" s="1827"/>
      <c r="BUO11" s="1835"/>
      <c r="BUP11" s="1836"/>
      <c r="BUQ11" s="1837"/>
      <c r="BUR11" s="1827"/>
      <c r="BUS11" s="1827"/>
      <c r="BUT11" s="1827"/>
      <c r="BUU11" s="1838"/>
      <c r="BUV11" s="1838"/>
      <c r="BUW11" s="1827"/>
      <c r="BUX11" s="1838"/>
      <c r="BUY11" s="1838"/>
      <c r="BUZ11" s="1838"/>
      <c r="BVA11" s="1838"/>
      <c r="BVB11" s="1838"/>
      <c r="BVC11" s="1827"/>
      <c r="BVD11" s="1823"/>
      <c r="BVE11" s="1840"/>
      <c r="BVF11" s="1825"/>
      <c r="BVG11" s="1826"/>
      <c r="BVH11" s="1827"/>
      <c r="BVI11" s="1828"/>
      <c r="BVJ11" s="1829"/>
      <c r="BVK11" s="1830"/>
      <c r="BVL11" s="1826"/>
      <c r="BVM11" s="1831"/>
      <c r="BVN11" s="1667"/>
      <c r="BVO11" s="1832"/>
      <c r="BVP11" s="1665"/>
      <c r="BVQ11" s="1841"/>
      <c r="BVR11" s="1448"/>
      <c r="BVS11" s="1666"/>
      <c r="BVT11" s="1667"/>
      <c r="BVU11" s="1668"/>
      <c r="BVV11" s="1668"/>
      <c r="BVW11" s="1667"/>
      <c r="BVX11" s="1833"/>
      <c r="BVY11" s="1827"/>
      <c r="BVZ11" s="1827"/>
      <c r="BWA11" s="1842"/>
      <c r="BWB11" s="1842"/>
      <c r="BWC11" s="1827"/>
      <c r="BWD11" s="1835"/>
      <c r="BWE11" s="1836"/>
      <c r="BWF11" s="1837"/>
      <c r="BWG11" s="1827"/>
      <c r="BWH11" s="1827"/>
      <c r="BWI11" s="1827"/>
      <c r="BWJ11" s="1838"/>
      <c r="BWK11" s="1838"/>
      <c r="BWL11" s="1827"/>
      <c r="BWM11" s="1838"/>
      <c r="BWN11" s="1838"/>
      <c r="BWO11" s="1838"/>
      <c r="BWP11" s="1838"/>
      <c r="BWQ11" s="1838"/>
      <c r="BWR11" s="1827"/>
      <c r="BWS11" s="1823"/>
      <c r="BWT11" s="1840"/>
      <c r="BWU11" s="1825"/>
      <c r="BWV11" s="1826"/>
      <c r="BWW11" s="1827"/>
      <c r="BWX11" s="1828"/>
      <c r="BWY11" s="1829"/>
      <c r="BWZ11" s="1830"/>
      <c r="BXA11" s="1826"/>
      <c r="BXB11" s="1831"/>
      <c r="BXC11" s="1667"/>
      <c r="BXD11" s="1832"/>
      <c r="BXE11" s="1665"/>
      <c r="BXF11" s="1841"/>
      <c r="BXG11" s="1448"/>
      <c r="BXH11" s="1666"/>
      <c r="BXI11" s="1667"/>
      <c r="BXJ11" s="1668"/>
      <c r="BXK11" s="1668"/>
      <c r="BXL11" s="1667"/>
      <c r="BXM11" s="1833"/>
      <c r="BXN11" s="1827"/>
      <c r="BXO11" s="1827"/>
      <c r="BXP11" s="1842"/>
      <c r="BXQ11" s="1842"/>
      <c r="BXR11" s="1827"/>
      <c r="BXS11" s="1835"/>
      <c r="BXT11" s="1836"/>
      <c r="BXU11" s="1837"/>
      <c r="BXV11" s="1827"/>
      <c r="BXW11" s="1827"/>
      <c r="BXX11" s="1827"/>
      <c r="BXY11" s="1838"/>
      <c r="BXZ11" s="1838"/>
      <c r="BYA11" s="1827"/>
      <c r="BYB11" s="1838"/>
      <c r="BYC11" s="1838"/>
      <c r="BYD11" s="1838"/>
      <c r="BYE11" s="1838"/>
      <c r="BYF11" s="1838"/>
      <c r="BYG11" s="1827"/>
      <c r="BYH11" s="1823"/>
      <c r="BYI11" s="1840"/>
      <c r="BYJ11" s="1825"/>
      <c r="BYK11" s="1826"/>
      <c r="BYL11" s="1827"/>
      <c r="BYM11" s="1828"/>
      <c r="BYN11" s="1829"/>
      <c r="BYO11" s="1830"/>
      <c r="BYP11" s="1826"/>
      <c r="BYQ11" s="1831"/>
      <c r="BYR11" s="1667"/>
      <c r="BYS11" s="1832"/>
      <c r="BYT11" s="1665"/>
      <c r="BYU11" s="1841"/>
      <c r="BYV11" s="1448"/>
      <c r="BYW11" s="1666"/>
      <c r="BYX11" s="1667"/>
      <c r="BYY11" s="1668"/>
      <c r="BYZ11" s="1668"/>
      <c r="BZA11" s="1667"/>
      <c r="BZB11" s="1833"/>
      <c r="BZC11" s="1827"/>
      <c r="BZD11" s="1827"/>
      <c r="BZE11" s="1842"/>
      <c r="BZF11" s="1842"/>
      <c r="BZG11" s="1827"/>
      <c r="BZH11" s="1835"/>
      <c r="BZI11" s="1836"/>
      <c r="BZJ11" s="1837"/>
      <c r="BZK11" s="1827"/>
      <c r="BZL11" s="1827"/>
      <c r="BZM11" s="1827"/>
      <c r="BZN11" s="1838"/>
      <c r="BZO11" s="1838"/>
      <c r="BZP11" s="1827"/>
      <c r="BZQ11" s="1838"/>
      <c r="BZR11" s="1838"/>
      <c r="BZS11" s="1838"/>
      <c r="BZT11" s="1838"/>
      <c r="BZU11" s="1838"/>
      <c r="BZV11" s="1827"/>
      <c r="BZW11" s="1823"/>
      <c r="BZX11" s="1840"/>
      <c r="BZY11" s="1825"/>
      <c r="BZZ11" s="1826"/>
      <c r="CAA11" s="1827"/>
      <c r="CAB11" s="1828"/>
      <c r="CAC11" s="1829"/>
      <c r="CAD11" s="1830"/>
      <c r="CAE11" s="1826"/>
      <c r="CAF11" s="1831"/>
      <c r="CAG11" s="1667"/>
      <c r="CAH11" s="1832"/>
      <c r="CAI11" s="1665"/>
      <c r="CAJ11" s="1841"/>
      <c r="CAK11" s="1448"/>
      <c r="CAL11" s="1666"/>
      <c r="CAM11" s="1667"/>
      <c r="CAN11" s="1668"/>
      <c r="CAO11" s="1668"/>
      <c r="CAP11" s="1667"/>
      <c r="CAQ11" s="1833"/>
      <c r="CAR11" s="1827"/>
      <c r="CAS11" s="1827"/>
      <c r="CAT11" s="1842"/>
      <c r="CAU11" s="1842"/>
      <c r="CAV11" s="1827"/>
      <c r="CAW11" s="1835"/>
      <c r="CAX11" s="1836"/>
      <c r="CAY11" s="1837"/>
      <c r="CAZ11" s="1827"/>
      <c r="CBA11" s="1827"/>
      <c r="CBB11" s="1827"/>
      <c r="CBC11" s="1838"/>
      <c r="CBD11" s="1838"/>
      <c r="CBE11" s="1827"/>
      <c r="CBF11" s="1838"/>
      <c r="CBG11" s="1838"/>
      <c r="CBH11" s="1838"/>
      <c r="CBI11" s="1838"/>
      <c r="CBJ11" s="1838"/>
      <c r="CBK11" s="1827"/>
      <c r="CBL11" s="1823"/>
      <c r="CBM11" s="1840"/>
      <c r="CBN11" s="1825"/>
      <c r="CBO11" s="1826"/>
      <c r="CBP11" s="1827"/>
      <c r="CBQ11" s="1828"/>
      <c r="CBR11" s="1829"/>
      <c r="CBS11" s="1830"/>
      <c r="CBT11" s="1826"/>
      <c r="CBU11" s="1831"/>
      <c r="CBV11" s="1667"/>
      <c r="CBW11" s="1832"/>
      <c r="CBX11" s="1665"/>
      <c r="CBY11" s="1841"/>
      <c r="CBZ11" s="1448"/>
      <c r="CCA11" s="1666"/>
      <c r="CCB11" s="1667"/>
      <c r="CCC11" s="1668"/>
      <c r="CCD11" s="1668"/>
      <c r="CCE11" s="1667"/>
      <c r="CCF11" s="1833"/>
      <c r="CCG11" s="1827"/>
      <c r="CCH11" s="1827"/>
      <c r="CCI11" s="1842"/>
      <c r="CCJ11" s="1842"/>
      <c r="CCK11" s="1827"/>
      <c r="CCL11" s="1835"/>
      <c r="CCM11" s="1836"/>
      <c r="CCN11" s="1837"/>
      <c r="CCO11" s="1827"/>
      <c r="CCP11" s="1827"/>
      <c r="CCQ11" s="1827"/>
      <c r="CCR11" s="1838"/>
      <c r="CCS11" s="1838"/>
      <c r="CCT11" s="1827"/>
      <c r="CCU11" s="1838"/>
      <c r="CCV11" s="1838"/>
      <c r="CCW11" s="1838"/>
      <c r="CCX11" s="1838"/>
      <c r="CCY11" s="1838"/>
      <c r="CCZ11" s="1827"/>
      <c r="CDA11" s="1823"/>
      <c r="CDB11" s="1840"/>
      <c r="CDC11" s="1825"/>
      <c r="CDD11" s="1826"/>
      <c r="CDE11" s="1827"/>
      <c r="CDF11" s="1828"/>
      <c r="CDG11" s="1829"/>
      <c r="CDH11" s="1830"/>
      <c r="CDI11" s="1826"/>
      <c r="CDJ11" s="1831"/>
      <c r="CDK11" s="1667"/>
      <c r="CDL11" s="1832"/>
      <c r="CDM11" s="1665"/>
      <c r="CDN11" s="1841"/>
      <c r="CDO11" s="1448"/>
      <c r="CDP11" s="1666"/>
      <c r="CDQ11" s="1667"/>
      <c r="CDR11" s="1668"/>
      <c r="CDS11" s="1668"/>
      <c r="CDT11" s="1667"/>
      <c r="CDU11" s="1833"/>
      <c r="CDV11" s="1827"/>
      <c r="CDW11" s="1827"/>
      <c r="CDX11" s="1842"/>
      <c r="CDY11" s="1842"/>
      <c r="CDZ11" s="1827"/>
      <c r="CEA11" s="1835"/>
      <c r="CEB11" s="1836"/>
      <c r="CEC11" s="1837"/>
      <c r="CED11" s="1827"/>
      <c r="CEE11" s="1827"/>
      <c r="CEF11" s="1827"/>
      <c r="CEG11" s="1838"/>
      <c r="CEH11" s="1838"/>
      <c r="CEI11" s="1827"/>
      <c r="CEJ11" s="1838"/>
      <c r="CEK11" s="1838"/>
      <c r="CEL11" s="1838"/>
      <c r="CEM11" s="1838"/>
      <c r="CEN11" s="1838"/>
      <c r="CEO11" s="1827"/>
      <c r="CEP11" s="1823"/>
      <c r="CEQ11" s="1840"/>
      <c r="CER11" s="1825"/>
      <c r="CES11" s="1826"/>
      <c r="CET11" s="1827"/>
      <c r="CEU11" s="1828"/>
      <c r="CEV11" s="1829"/>
      <c r="CEW11" s="1830"/>
      <c r="CEX11" s="1826"/>
      <c r="CEY11" s="1831"/>
      <c r="CEZ11" s="1667"/>
      <c r="CFA11" s="1832"/>
      <c r="CFB11" s="1665"/>
      <c r="CFC11" s="1841"/>
      <c r="CFD11" s="1448"/>
      <c r="CFE11" s="1666"/>
      <c r="CFF11" s="1667"/>
      <c r="CFG11" s="1668"/>
      <c r="CFH11" s="1668"/>
      <c r="CFI11" s="1667"/>
      <c r="CFJ11" s="1833"/>
      <c r="CFK11" s="1827"/>
      <c r="CFL11" s="1827"/>
      <c r="CFM11" s="1842"/>
      <c r="CFN11" s="1842"/>
      <c r="CFO11" s="1827"/>
      <c r="CFP11" s="1835"/>
      <c r="CFQ11" s="1836"/>
      <c r="CFR11" s="1837"/>
      <c r="CFS11" s="1827"/>
      <c r="CFT11" s="1827"/>
      <c r="CFU11" s="1827"/>
      <c r="CFV11" s="1838"/>
      <c r="CFW11" s="1838"/>
      <c r="CFX11" s="1827"/>
      <c r="CFY11" s="1838"/>
      <c r="CFZ11" s="1838"/>
      <c r="CGA11" s="1838"/>
      <c r="CGB11" s="1838"/>
      <c r="CGC11" s="1838"/>
      <c r="CGD11" s="1827"/>
      <c r="CGE11" s="1823"/>
      <c r="CGF11" s="1840"/>
      <c r="CGG11" s="1825"/>
      <c r="CGH11" s="1826"/>
      <c r="CGI11" s="1827"/>
      <c r="CGJ11" s="1828"/>
      <c r="CGK11" s="1829"/>
      <c r="CGL11" s="1830"/>
      <c r="CGM11" s="1826"/>
      <c r="CGN11" s="1831"/>
      <c r="CGO11" s="1667"/>
      <c r="CGP11" s="1832"/>
      <c r="CGQ11" s="1665"/>
      <c r="CGR11" s="1841"/>
      <c r="CGS11" s="1448"/>
      <c r="CGT11" s="1666"/>
      <c r="CGU11" s="1667"/>
      <c r="CGV11" s="1668"/>
      <c r="CGW11" s="1668"/>
      <c r="CGX11" s="1667"/>
      <c r="CGY11" s="1833"/>
      <c r="CGZ11" s="1827"/>
      <c r="CHA11" s="1827"/>
      <c r="CHB11" s="1842"/>
      <c r="CHC11" s="1842"/>
      <c r="CHD11" s="1827"/>
      <c r="CHE11" s="1835"/>
      <c r="CHF11" s="1836"/>
      <c r="CHG11" s="1837"/>
      <c r="CHH11" s="1827"/>
      <c r="CHI11" s="1827"/>
      <c r="CHJ11" s="1827"/>
      <c r="CHK11" s="1838"/>
      <c r="CHL11" s="1838"/>
      <c r="CHM11" s="1827"/>
      <c r="CHN11" s="1838"/>
      <c r="CHO11" s="1838"/>
      <c r="CHP11" s="1838"/>
      <c r="CHQ11" s="1838"/>
      <c r="CHR11" s="1838"/>
      <c r="CHS11" s="1827"/>
      <c r="CHT11" s="1823"/>
      <c r="CHU11" s="1840"/>
      <c r="CHV11" s="1825"/>
      <c r="CHW11" s="1826"/>
      <c r="CHX11" s="1827"/>
      <c r="CHY11" s="1828"/>
      <c r="CHZ11" s="1829"/>
      <c r="CIA11" s="1830"/>
      <c r="CIB11" s="1826"/>
      <c r="CIC11" s="1831"/>
      <c r="CID11" s="1667"/>
      <c r="CIE11" s="1832"/>
      <c r="CIF11" s="1665"/>
      <c r="CIG11" s="1841"/>
      <c r="CIH11" s="1448"/>
      <c r="CII11" s="1666"/>
      <c r="CIJ11" s="1667"/>
      <c r="CIK11" s="1668"/>
      <c r="CIL11" s="1668"/>
      <c r="CIM11" s="1667"/>
      <c r="CIN11" s="1833"/>
      <c r="CIO11" s="1827"/>
      <c r="CIP11" s="1827"/>
      <c r="CIQ11" s="1842"/>
      <c r="CIR11" s="1842"/>
      <c r="CIS11" s="1827"/>
      <c r="CIT11" s="1835"/>
      <c r="CIU11" s="1836"/>
      <c r="CIV11" s="1837"/>
      <c r="CIW11" s="1827"/>
      <c r="CIX11" s="1827"/>
      <c r="CIY11" s="1827"/>
      <c r="CIZ11" s="1838"/>
      <c r="CJA11" s="1838"/>
      <c r="CJB11" s="1827"/>
      <c r="CJC11" s="1838"/>
      <c r="CJD11" s="1838"/>
      <c r="CJE11" s="1838"/>
      <c r="CJF11" s="1838"/>
      <c r="CJG11" s="1838"/>
      <c r="CJH11" s="1827"/>
      <c r="CJI11" s="1823"/>
      <c r="CJJ11" s="1840"/>
      <c r="CJK11" s="1825"/>
      <c r="CJL11" s="1826"/>
      <c r="CJM11" s="1827"/>
      <c r="CJN11" s="1828"/>
      <c r="CJO11" s="1829"/>
      <c r="CJP11" s="1830"/>
      <c r="CJQ11" s="1826"/>
      <c r="CJR11" s="1831"/>
      <c r="CJS11" s="1667"/>
      <c r="CJT11" s="1832"/>
      <c r="CJU11" s="1665"/>
      <c r="CJV11" s="1841"/>
      <c r="CJW11" s="1448"/>
      <c r="CJX11" s="1666"/>
      <c r="CJY11" s="1667"/>
      <c r="CJZ11" s="1668"/>
      <c r="CKA11" s="1668"/>
      <c r="CKB11" s="1667"/>
      <c r="CKC11" s="1833"/>
      <c r="CKD11" s="1827"/>
      <c r="CKE11" s="1827"/>
      <c r="CKF11" s="1842"/>
      <c r="CKG11" s="1842"/>
      <c r="CKH11" s="1827"/>
      <c r="CKI11" s="1835"/>
      <c r="CKJ11" s="1836"/>
      <c r="CKK11" s="1837"/>
      <c r="CKL11" s="1827"/>
      <c r="CKM11" s="1827"/>
      <c r="CKN11" s="1827"/>
      <c r="CKO11" s="1838"/>
      <c r="CKP11" s="1838"/>
      <c r="CKQ11" s="1827"/>
      <c r="CKR11" s="1838"/>
      <c r="CKS11" s="1838"/>
      <c r="CKT11" s="1838"/>
      <c r="CKU11" s="1838"/>
      <c r="CKV11" s="1838"/>
      <c r="CKW11" s="1827"/>
      <c r="CKX11" s="1823"/>
      <c r="CKY11" s="1840"/>
      <c r="CKZ11" s="1825"/>
      <c r="CLA11" s="1826"/>
      <c r="CLB11" s="1827"/>
      <c r="CLC11" s="1828"/>
      <c r="CLD11" s="1829"/>
      <c r="CLE11" s="1830"/>
      <c r="CLF11" s="1826"/>
      <c r="CLG11" s="1831"/>
      <c r="CLH11" s="1667"/>
      <c r="CLI11" s="1832"/>
      <c r="CLJ11" s="1665"/>
      <c r="CLK11" s="1841"/>
      <c r="CLL11" s="1448"/>
      <c r="CLM11" s="1666"/>
      <c r="CLN11" s="1667"/>
      <c r="CLO11" s="1668"/>
      <c r="CLP11" s="1668"/>
      <c r="CLQ11" s="1667"/>
      <c r="CLR11" s="1833"/>
      <c r="CLS11" s="1827"/>
      <c r="CLT11" s="1827"/>
      <c r="CLU11" s="1842"/>
      <c r="CLV11" s="1842"/>
      <c r="CLW11" s="1827"/>
      <c r="CLX11" s="1835"/>
      <c r="CLY11" s="1836"/>
      <c r="CLZ11" s="1837"/>
      <c r="CMA11" s="1827"/>
      <c r="CMB11" s="1827"/>
      <c r="CMC11" s="1827"/>
      <c r="CMD11" s="1838"/>
      <c r="CME11" s="1838"/>
      <c r="CMF11" s="1827"/>
      <c r="CMG11" s="1838"/>
      <c r="CMH11" s="1838"/>
      <c r="CMI11" s="1838"/>
      <c r="CMJ11" s="1838"/>
      <c r="CMK11" s="1838"/>
      <c r="CML11" s="1827"/>
      <c r="CMM11" s="1823"/>
      <c r="CMN11" s="1840"/>
      <c r="CMO11" s="1825"/>
      <c r="CMP11" s="1826"/>
      <c r="CMQ11" s="1827"/>
      <c r="CMR11" s="1828"/>
      <c r="CMS11" s="1829"/>
      <c r="CMT11" s="1830"/>
      <c r="CMU11" s="1826"/>
      <c r="CMV11" s="1831"/>
      <c r="CMW11" s="1667"/>
      <c r="CMX11" s="1832"/>
      <c r="CMY11" s="1665"/>
      <c r="CMZ11" s="1841"/>
      <c r="CNA11" s="1448"/>
      <c r="CNB11" s="1666"/>
      <c r="CNC11" s="1667"/>
      <c r="CND11" s="1668"/>
      <c r="CNE11" s="1668"/>
      <c r="CNF11" s="1667"/>
      <c r="CNG11" s="1833"/>
      <c r="CNH11" s="1827"/>
      <c r="CNI11" s="1827"/>
      <c r="CNJ11" s="1842"/>
      <c r="CNK11" s="1842"/>
      <c r="CNL11" s="1827"/>
      <c r="CNM11" s="1835"/>
      <c r="CNN11" s="1836"/>
      <c r="CNO11" s="1837"/>
      <c r="CNP11" s="1827"/>
      <c r="CNQ11" s="1827"/>
      <c r="CNR11" s="1827"/>
      <c r="CNS11" s="1838"/>
      <c r="CNT11" s="1838"/>
      <c r="CNU11" s="1827"/>
      <c r="CNV11" s="1838"/>
      <c r="CNW11" s="1838"/>
      <c r="CNX11" s="1838"/>
      <c r="CNY11" s="1838"/>
      <c r="CNZ11" s="1838"/>
      <c r="COA11" s="1827"/>
      <c r="COB11" s="1823"/>
      <c r="COC11" s="1840"/>
      <c r="COD11" s="1825"/>
      <c r="COE11" s="1826"/>
      <c r="COF11" s="1827"/>
      <c r="COG11" s="1828"/>
      <c r="COH11" s="1829"/>
      <c r="COI11" s="1830"/>
      <c r="COJ11" s="1826"/>
      <c r="COK11" s="1831"/>
      <c r="COL11" s="1667"/>
      <c r="COM11" s="1832"/>
      <c r="CON11" s="1665"/>
      <c r="COO11" s="1841"/>
      <c r="COP11" s="1448"/>
      <c r="COQ11" s="1666"/>
      <c r="COR11" s="1667"/>
      <c r="COS11" s="1668"/>
      <c r="COT11" s="1668"/>
      <c r="COU11" s="1667"/>
      <c r="COV11" s="1833"/>
      <c r="COW11" s="1827"/>
      <c r="COX11" s="1827"/>
      <c r="COY11" s="1842"/>
      <c r="COZ11" s="1842"/>
      <c r="CPA11" s="1827"/>
      <c r="CPB11" s="1835"/>
      <c r="CPC11" s="1836"/>
      <c r="CPD11" s="1837"/>
      <c r="CPE11" s="1827"/>
      <c r="CPF11" s="1827"/>
      <c r="CPG11" s="1827"/>
      <c r="CPH11" s="1838"/>
      <c r="CPI11" s="1838"/>
      <c r="CPJ11" s="1827"/>
      <c r="CPK11" s="1838"/>
      <c r="CPL11" s="1838"/>
      <c r="CPM11" s="1838"/>
      <c r="CPN11" s="1838"/>
      <c r="CPO11" s="1838"/>
      <c r="CPP11" s="1827"/>
      <c r="CPQ11" s="1823"/>
      <c r="CPR11" s="1840"/>
      <c r="CPS11" s="1825"/>
      <c r="CPT11" s="1826"/>
      <c r="CPU11" s="1827"/>
      <c r="CPV11" s="1828"/>
      <c r="CPW11" s="1829"/>
      <c r="CPX11" s="1830"/>
      <c r="CPY11" s="1826"/>
      <c r="CPZ11" s="1831"/>
      <c r="CQA11" s="1667"/>
      <c r="CQB11" s="1832"/>
      <c r="CQC11" s="1665"/>
      <c r="CQD11" s="1841"/>
      <c r="CQE11" s="1448"/>
      <c r="CQF11" s="1666"/>
      <c r="CQG11" s="1667"/>
      <c r="CQH11" s="1668"/>
      <c r="CQI11" s="1668"/>
      <c r="CQJ11" s="1667"/>
      <c r="CQK11" s="1833"/>
      <c r="CQL11" s="1827"/>
      <c r="CQM11" s="1827"/>
      <c r="CQN11" s="1842"/>
      <c r="CQO11" s="1842"/>
      <c r="CQP11" s="1827"/>
      <c r="CQQ11" s="1835"/>
      <c r="CQR11" s="1836"/>
      <c r="CQS11" s="1837"/>
      <c r="CQT11" s="1827"/>
      <c r="CQU11" s="1827"/>
      <c r="CQV11" s="1827"/>
      <c r="CQW11" s="1838"/>
      <c r="CQX11" s="1838"/>
      <c r="CQY11" s="1827"/>
      <c r="CQZ11" s="1838"/>
      <c r="CRA11" s="1838"/>
      <c r="CRB11" s="1838"/>
      <c r="CRC11" s="1838"/>
      <c r="CRD11" s="1838"/>
      <c r="CRE11" s="1827"/>
      <c r="CRF11" s="1823"/>
      <c r="CRG11" s="1840"/>
      <c r="CRH11" s="1825"/>
      <c r="CRI11" s="1826"/>
      <c r="CRJ11" s="1827"/>
      <c r="CRK11" s="1828"/>
      <c r="CRL11" s="1829"/>
      <c r="CRM11" s="1830"/>
      <c r="CRN11" s="1826"/>
      <c r="CRO11" s="1831"/>
      <c r="CRP11" s="1667"/>
      <c r="CRQ11" s="1832"/>
      <c r="CRR11" s="1665"/>
      <c r="CRS11" s="1841"/>
      <c r="CRT11" s="1448"/>
      <c r="CRU11" s="1666"/>
      <c r="CRV11" s="1667"/>
      <c r="CRW11" s="1668"/>
      <c r="CRX11" s="1668"/>
      <c r="CRY11" s="1667"/>
      <c r="CRZ11" s="1833"/>
      <c r="CSA11" s="1827"/>
      <c r="CSB11" s="1827"/>
      <c r="CSC11" s="1842"/>
      <c r="CSD11" s="1842"/>
      <c r="CSE11" s="1827"/>
      <c r="CSF11" s="1835"/>
      <c r="CSG11" s="1836"/>
      <c r="CSH11" s="1837"/>
      <c r="CSI11" s="1827"/>
      <c r="CSJ11" s="1827"/>
      <c r="CSK11" s="1827"/>
      <c r="CSL11" s="1838"/>
      <c r="CSM11" s="1838"/>
      <c r="CSN11" s="1827"/>
      <c r="CSO11" s="1838"/>
      <c r="CSP11" s="1838"/>
      <c r="CSQ11" s="1838"/>
      <c r="CSR11" s="1838"/>
      <c r="CSS11" s="1838"/>
      <c r="CST11" s="1827"/>
      <c r="CSU11" s="1823"/>
      <c r="CSV11" s="1840"/>
      <c r="CSW11" s="1825"/>
      <c r="CSX11" s="1826"/>
      <c r="CSY11" s="1827"/>
      <c r="CSZ11" s="1828"/>
      <c r="CTA11" s="1829"/>
      <c r="CTB11" s="1830"/>
      <c r="CTC11" s="1826"/>
      <c r="CTD11" s="1831"/>
      <c r="CTE11" s="1667"/>
      <c r="CTF11" s="1832"/>
      <c r="CTG11" s="1665"/>
      <c r="CTH11" s="1841"/>
      <c r="CTI11" s="1448"/>
      <c r="CTJ11" s="1666"/>
      <c r="CTK11" s="1667"/>
      <c r="CTL11" s="1668"/>
      <c r="CTM11" s="1668"/>
      <c r="CTN11" s="1667"/>
      <c r="CTO11" s="1833"/>
      <c r="CTP11" s="1827"/>
      <c r="CTQ11" s="1827"/>
      <c r="CTR11" s="1842"/>
      <c r="CTS11" s="1842"/>
      <c r="CTT11" s="1827"/>
      <c r="CTU11" s="1835"/>
      <c r="CTV11" s="1836"/>
      <c r="CTW11" s="1837"/>
      <c r="CTX11" s="1827"/>
      <c r="CTY11" s="1827"/>
      <c r="CTZ11" s="1827"/>
      <c r="CUA11" s="1838"/>
      <c r="CUB11" s="1838"/>
      <c r="CUC11" s="1827"/>
      <c r="CUD11" s="1838"/>
      <c r="CUE11" s="1838"/>
      <c r="CUF11" s="1838"/>
      <c r="CUG11" s="1838"/>
      <c r="CUH11" s="1838"/>
      <c r="CUI11" s="1827"/>
      <c r="CUJ11" s="1823"/>
      <c r="CUK11" s="1840"/>
      <c r="CUL11" s="1825"/>
      <c r="CUM11" s="1826"/>
      <c r="CUN11" s="1827"/>
      <c r="CUO11" s="1828"/>
      <c r="CUP11" s="1829"/>
      <c r="CUQ11" s="1830"/>
      <c r="CUR11" s="1826"/>
      <c r="CUS11" s="1831"/>
      <c r="CUT11" s="1667"/>
      <c r="CUU11" s="1832"/>
      <c r="CUV11" s="1665"/>
      <c r="CUW11" s="1841"/>
      <c r="CUX11" s="1448"/>
      <c r="CUY11" s="1666"/>
      <c r="CUZ11" s="1667"/>
      <c r="CVA11" s="1668"/>
      <c r="CVB11" s="1668"/>
      <c r="CVC11" s="1667"/>
      <c r="CVD11" s="1833"/>
      <c r="CVE11" s="1827"/>
      <c r="CVF11" s="1827"/>
      <c r="CVG11" s="1842"/>
      <c r="CVH11" s="1842"/>
      <c r="CVI11" s="1827"/>
      <c r="CVJ11" s="1835"/>
      <c r="CVK11" s="1836"/>
      <c r="CVL11" s="1837"/>
      <c r="CVM11" s="1827"/>
      <c r="CVN11" s="1827"/>
      <c r="CVO11" s="1827"/>
      <c r="CVP11" s="1838"/>
      <c r="CVQ11" s="1838"/>
      <c r="CVR11" s="1827"/>
      <c r="CVS11" s="1838"/>
      <c r="CVT11" s="1838"/>
      <c r="CVU11" s="1838"/>
      <c r="CVV11" s="1838"/>
      <c r="CVW11" s="1838"/>
      <c r="CVX11" s="1827"/>
      <c r="CVY11" s="1823"/>
      <c r="CVZ11" s="1840"/>
      <c r="CWA11" s="1825"/>
      <c r="CWB11" s="1826"/>
      <c r="CWC11" s="1827"/>
      <c r="CWD11" s="1828"/>
      <c r="CWE11" s="1829"/>
      <c r="CWF11" s="1830"/>
      <c r="CWG11" s="1826"/>
      <c r="CWH11" s="1831"/>
      <c r="CWI11" s="1667"/>
      <c r="CWJ11" s="1832"/>
      <c r="CWK11" s="1665"/>
      <c r="CWL11" s="1841"/>
      <c r="CWM11" s="1448"/>
      <c r="CWN11" s="1666"/>
      <c r="CWO11" s="1667"/>
      <c r="CWP11" s="1668"/>
      <c r="CWQ11" s="1668"/>
      <c r="CWR11" s="1667"/>
      <c r="CWS11" s="1833"/>
      <c r="CWT11" s="1827"/>
      <c r="CWU11" s="1827"/>
      <c r="CWV11" s="1842"/>
      <c r="CWW11" s="1842"/>
      <c r="CWX11" s="1827"/>
      <c r="CWY11" s="1835"/>
      <c r="CWZ11" s="1836"/>
      <c r="CXA11" s="1837"/>
      <c r="CXB11" s="1827"/>
      <c r="CXC11" s="1827"/>
      <c r="CXD11" s="1827"/>
      <c r="CXE11" s="1838"/>
      <c r="CXF11" s="1838"/>
      <c r="CXG11" s="1827"/>
      <c r="CXH11" s="1838"/>
      <c r="CXI11" s="1838"/>
      <c r="CXJ11" s="1838"/>
      <c r="CXK11" s="1838"/>
      <c r="CXL11" s="1838"/>
      <c r="CXM11" s="1827"/>
      <c r="CXN11" s="1823"/>
      <c r="CXO11" s="1840"/>
      <c r="CXP11" s="1825"/>
      <c r="CXQ11" s="1826"/>
      <c r="CXR11" s="1827"/>
      <c r="CXS11" s="1828"/>
      <c r="CXT11" s="1829"/>
      <c r="CXU11" s="1830"/>
      <c r="CXV11" s="1826"/>
      <c r="CXW11" s="1831"/>
      <c r="CXX11" s="1667"/>
      <c r="CXY11" s="1832"/>
      <c r="CXZ11" s="1665"/>
      <c r="CYA11" s="1841"/>
      <c r="CYB11" s="1448"/>
      <c r="CYC11" s="1666"/>
      <c r="CYD11" s="1667"/>
      <c r="CYE11" s="1668"/>
      <c r="CYF11" s="1668"/>
      <c r="CYG11" s="1667"/>
      <c r="CYH11" s="1833"/>
      <c r="CYI11" s="1827"/>
      <c r="CYJ11" s="1827"/>
      <c r="CYK11" s="1842"/>
      <c r="CYL11" s="1842"/>
      <c r="CYM11" s="1827"/>
      <c r="CYN11" s="1835"/>
      <c r="CYO11" s="1836"/>
      <c r="CYP11" s="1837"/>
      <c r="CYQ11" s="1827"/>
      <c r="CYR11" s="1827"/>
      <c r="CYS11" s="1827"/>
      <c r="CYT11" s="1838"/>
      <c r="CYU11" s="1838"/>
      <c r="CYV11" s="1827"/>
      <c r="CYW11" s="1838"/>
      <c r="CYX11" s="1838"/>
      <c r="CYY11" s="1838"/>
      <c r="CYZ11" s="1838"/>
      <c r="CZA11" s="1838"/>
      <c r="CZB11" s="1827"/>
      <c r="CZC11" s="1823"/>
      <c r="CZD11" s="1840"/>
      <c r="CZE11" s="1825"/>
      <c r="CZF11" s="1826"/>
      <c r="CZG11" s="1827"/>
      <c r="CZH11" s="1828"/>
      <c r="CZI11" s="1829"/>
      <c r="CZJ11" s="1830"/>
      <c r="CZK11" s="1826"/>
      <c r="CZL11" s="1831"/>
      <c r="CZM11" s="1667"/>
      <c r="CZN11" s="1832"/>
      <c r="CZO11" s="1665"/>
      <c r="CZP11" s="1841"/>
      <c r="CZQ11" s="1448"/>
      <c r="CZR11" s="1666"/>
      <c r="CZS11" s="1667"/>
      <c r="CZT11" s="1668"/>
      <c r="CZU11" s="1668"/>
      <c r="CZV11" s="1667"/>
      <c r="CZW11" s="1833"/>
      <c r="CZX11" s="1827"/>
      <c r="CZY11" s="1827"/>
      <c r="CZZ11" s="1842"/>
      <c r="DAA11" s="1842"/>
      <c r="DAB11" s="1827"/>
      <c r="DAC11" s="1835"/>
      <c r="DAD11" s="1836"/>
      <c r="DAE11" s="1837"/>
      <c r="DAF11" s="1827"/>
      <c r="DAG11" s="1827"/>
      <c r="DAH11" s="1827"/>
      <c r="DAI11" s="1838"/>
      <c r="DAJ11" s="1838"/>
      <c r="DAK11" s="1827"/>
      <c r="DAL11" s="1838"/>
      <c r="DAM11" s="1838"/>
      <c r="DAN11" s="1838"/>
      <c r="DAO11" s="1838"/>
      <c r="DAP11" s="1838"/>
      <c r="DAQ11" s="1827"/>
      <c r="DAR11" s="1823"/>
      <c r="DAS11" s="1840"/>
      <c r="DAT11" s="1825"/>
      <c r="DAU11" s="1826"/>
      <c r="DAV11" s="1827"/>
      <c r="DAW11" s="1828"/>
      <c r="DAX11" s="1829"/>
      <c r="DAY11" s="1830"/>
      <c r="DAZ11" s="1826"/>
      <c r="DBA11" s="1831"/>
      <c r="DBB11" s="1667"/>
      <c r="DBC11" s="1832"/>
      <c r="DBD11" s="1665"/>
      <c r="DBE11" s="1841"/>
      <c r="DBF11" s="1448"/>
      <c r="DBG11" s="1666"/>
      <c r="DBH11" s="1667"/>
      <c r="DBI11" s="1668"/>
      <c r="DBJ11" s="1668"/>
      <c r="DBK11" s="1667"/>
      <c r="DBL11" s="1833"/>
      <c r="DBM11" s="1827"/>
      <c r="DBN11" s="1827"/>
      <c r="DBO11" s="1842"/>
      <c r="DBP11" s="1842"/>
      <c r="DBQ11" s="1827"/>
      <c r="DBR11" s="1835"/>
      <c r="DBS11" s="1836"/>
      <c r="DBT11" s="1837"/>
      <c r="DBU11" s="1827"/>
      <c r="DBV11" s="1827"/>
      <c r="DBW11" s="1827"/>
      <c r="DBX11" s="1838"/>
      <c r="DBY11" s="1838"/>
      <c r="DBZ11" s="1827"/>
      <c r="DCA11" s="1838"/>
      <c r="DCB11" s="1838"/>
      <c r="DCC11" s="1838"/>
      <c r="DCD11" s="1838"/>
      <c r="DCE11" s="1838"/>
      <c r="DCF11" s="1827"/>
      <c r="DCG11" s="1823"/>
      <c r="DCH11" s="1840"/>
      <c r="DCI11" s="1825"/>
      <c r="DCJ11" s="1826"/>
      <c r="DCK11" s="1827"/>
      <c r="DCL11" s="1828"/>
      <c r="DCM11" s="1829"/>
      <c r="DCN11" s="1830"/>
      <c r="DCO11" s="1826"/>
      <c r="DCP11" s="1831"/>
      <c r="DCQ11" s="1667"/>
      <c r="DCR11" s="1832"/>
      <c r="DCS11" s="1665"/>
      <c r="DCT11" s="1841"/>
      <c r="DCU11" s="1448"/>
      <c r="DCV11" s="1666"/>
      <c r="DCW11" s="1667"/>
      <c r="DCX11" s="1668"/>
      <c r="DCY11" s="1668"/>
      <c r="DCZ11" s="1667"/>
      <c r="DDA11" s="1833"/>
      <c r="DDB11" s="1827"/>
      <c r="DDC11" s="1827"/>
      <c r="DDD11" s="1842"/>
      <c r="DDE11" s="1842"/>
      <c r="DDF11" s="1827"/>
      <c r="DDG11" s="1835"/>
      <c r="DDH11" s="1836"/>
      <c r="DDI11" s="1837"/>
      <c r="DDJ11" s="1827"/>
      <c r="DDK11" s="1827"/>
      <c r="DDL11" s="1827"/>
      <c r="DDM11" s="1838"/>
      <c r="DDN11" s="1838"/>
      <c r="DDO11" s="1827"/>
      <c r="DDP11" s="1838"/>
      <c r="DDQ11" s="1838"/>
      <c r="DDR11" s="1838"/>
      <c r="DDS11" s="1838"/>
      <c r="DDT11" s="1838"/>
      <c r="DDU11" s="1827"/>
      <c r="DDV11" s="1823"/>
      <c r="DDW11" s="1840"/>
      <c r="DDX11" s="1825"/>
      <c r="DDY11" s="1826"/>
      <c r="DDZ11" s="1827"/>
      <c r="DEA11" s="1828"/>
      <c r="DEB11" s="1829"/>
      <c r="DEC11" s="1830"/>
      <c r="DED11" s="1826"/>
      <c r="DEE11" s="1831"/>
      <c r="DEF11" s="1667"/>
      <c r="DEG11" s="1832"/>
      <c r="DEH11" s="1665"/>
      <c r="DEI11" s="1841"/>
      <c r="DEJ11" s="1448"/>
      <c r="DEK11" s="1666"/>
      <c r="DEL11" s="1667"/>
      <c r="DEM11" s="1668"/>
      <c r="DEN11" s="1668"/>
      <c r="DEO11" s="1667"/>
      <c r="DEP11" s="1833"/>
      <c r="DEQ11" s="1827"/>
      <c r="DER11" s="1827"/>
      <c r="DES11" s="1842"/>
      <c r="DET11" s="1842"/>
      <c r="DEU11" s="1827"/>
      <c r="DEV11" s="1835"/>
      <c r="DEW11" s="1836"/>
      <c r="DEX11" s="1837"/>
      <c r="DEY11" s="1827"/>
      <c r="DEZ11" s="1827"/>
      <c r="DFA11" s="1827"/>
      <c r="DFB11" s="1838"/>
      <c r="DFC11" s="1838"/>
      <c r="DFD11" s="1827"/>
      <c r="DFE11" s="1838"/>
      <c r="DFF11" s="1838"/>
      <c r="DFG11" s="1838"/>
      <c r="DFH11" s="1838"/>
      <c r="DFI11" s="1838"/>
      <c r="DFJ11" s="1827"/>
      <c r="DFK11" s="1823"/>
      <c r="DFL11" s="1840"/>
      <c r="DFM11" s="1825"/>
      <c r="DFN11" s="1826"/>
      <c r="DFO11" s="1827"/>
      <c r="DFP11" s="1828"/>
      <c r="DFQ11" s="1829"/>
      <c r="DFR11" s="1830"/>
      <c r="DFS11" s="1826"/>
      <c r="DFT11" s="1831"/>
      <c r="DFU11" s="1667"/>
      <c r="DFV11" s="1832"/>
      <c r="DFW11" s="1665"/>
      <c r="DFX11" s="1841"/>
      <c r="DFY11" s="1448"/>
      <c r="DFZ11" s="1666"/>
      <c r="DGA11" s="1667"/>
      <c r="DGB11" s="1668"/>
      <c r="DGC11" s="1668"/>
      <c r="DGD11" s="1667"/>
      <c r="DGE11" s="1833"/>
      <c r="DGF11" s="1827"/>
      <c r="DGG11" s="1827"/>
      <c r="DGH11" s="1842"/>
      <c r="DGI11" s="1842"/>
      <c r="DGJ11" s="1827"/>
      <c r="DGK11" s="1835"/>
      <c r="DGL11" s="1836"/>
      <c r="DGM11" s="1837"/>
      <c r="DGN11" s="1827"/>
      <c r="DGO11" s="1827"/>
      <c r="DGP11" s="1827"/>
      <c r="DGQ11" s="1838"/>
      <c r="DGR11" s="1838"/>
      <c r="DGS11" s="1827"/>
      <c r="DGT11" s="1838"/>
      <c r="DGU11" s="1838"/>
      <c r="DGV11" s="1838"/>
      <c r="DGW11" s="1838"/>
      <c r="DGX11" s="1838"/>
      <c r="DGY11" s="1827"/>
      <c r="DGZ11" s="1823"/>
      <c r="DHA11" s="1840"/>
      <c r="DHB11" s="1825"/>
      <c r="DHC11" s="1826"/>
      <c r="DHD11" s="1827"/>
      <c r="DHE11" s="1828"/>
      <c r="DHF11" s="1829"/>
      <c r="DHG11" s="1830"/>
      <c r="DHH11" s="1826"/>
      <c r="DHI11" s="1831"/>
      <c r="DHJ11" s="1667"/>
      <c r="DHK11" s="1832"/>
      <c r="DHL11" s="1665"/>
      <c r="DHM11" s="1841"/>
      <c r="DHN11" s="1448"/>
      <c r="DHO11" s="1666"/>
      <c r="DHP11" s="1667"/>
      <c r="DHQ11" s="1668"/>
      <c r="DHR11" s="1668"/>
      <c r="DHS11" s="1667"/>
      <c r="DHT11" s="1833"/>
      <c r="DHU11" s="1827"/>
      <c r="DHV11" s="1827"/>
      <c r="DHW11" s="1842"/>
      <c r="DHX11" s="1842"/>
      <c r="DHY11" s="1827"/>
      <c r="DHZ11" s="1835"/>
      <c r="DIA11" s="1836"/>
      <c r="DIB11" s="1837"/>
      <c r="DIC11" s="1827"/>
      <c r="DID11" s="1827"/>
      <c r="DIE11" s="1827"/>
      <c r="DIF11" s="1838"/>
      <c r="DIG11" s="1838"/>
      <c r="DIH11" s="1827"/>
      <c r="DII11" s="1838"/>
      <c r="DIJ11" s="1838"/>
      <c r="DIK11" s="1838"/>
      <c r="DIL11" s="1838"/>
      <c r="DIM11" s="1838"/>
      <c r="DIN11" s="1827"/>
      <c r="DIO11" s="1823"/>
      <c r="DIP11" s="1840"/>
      <c r="DIQ11" s="1825"/>
      <c r="DIR11" s="1826"/>
      <c r="DIS11" s="1827"/>
      <c r="DIT11" s="1828"/>
      <c r="DIU11" s="1829"/>
      <c r="DIV11" s="1830"/>
      <c r="DIW11" s="1826"/>
      <c r="DIX11" s="1831"/>
      <c r="DIY11" s="1667"/>
      <c r="DIZ11" s="1832"/>
      <c r="DJA11" s="1665"/>
      <c r="DJB11" s="1841"/>
      <c r="DJC11" s="1448"/>
      <c r="DJD11" s="1666"/>
      <c r="DJE11" s="1667"/>
      <c r="DJF11" s="1668"/>
      <c r="DJG11" s="1668"/>
      <c r="DJH11" s="1667"/>
      <c r="DJI11" s="1833"/>
      <c r="DJJ11" s="1827"/>
      <c r="DJK11" s="1827"/>
      <c r="DJL11" s="1842"/>
      <c r="DJM11" s="1842"/>
      <c r="DJN11" s="1827"/>
      <c r="DJO11" s="1835"/>
      <c r="DJP11" s="1836"/>
      <c r="DJQ11" s="1837"/>
      <c r="DJR11" s="1827"/>
      <c r="DJS11" s="1827"/>
      <c r="DJT11" s="1827"/>
      <c r="DJU11" s="1838"/>
      <c r="DJV11" s="1838"/>
      <c r="DJW11" s="1827"/>
      <c r="DJX11" s="1838"/>
      <c r="DJY11" s="1838"/>
      <c r="DJZ11" s="1838"/>
      <c r="DKA11" s="1838"/>
      <c r="DKB11" s="1838"/>
      <c r="DKC11" s="1827"/>
      <c r="DKD11" s="1823"/>
      <c r="DKE11" s="1840"/>
      <c r="DKF11" s="1825"/>
      <c r="DKG11" s="1826"/>
      <c r="DKH11" s="1827"/>
      <c r="DKI11" s="1828"/>
      <c r="DKJ11" s="1829"/>
      <c r="DKK11" s="1830"/>
      <c r="DKL11" s="1826"/>
      <c r="DKM11" s="1831"/>
      <c r="DKN11" s="1667"/>
      <c r="DKO11" s="1832"/>
      <c r="DKP11" s="1665"/>
      <c r="DKQ11" s="1841"/>
      <c r="DKR11" s="1448"/>
      <c r="DKS11" s="1666"/>
      <c r="DKT11" s="1667"/>
      <c r="DKU11" s="1668"/>
      <c r="DKV11" s="1668"/>
      <c r="DKW11" s="1667"/>
      <c r="DKX11" s="1833"/>
      <c r="DKY11" s="1827"/>
      <c r="DKZ11" s="1827"/>
      <c r="DLA11" s="1842"/>
      <c r="DLB11" s="1842"/>
      <c r="DLC11" s="1827"/>
      <c r="DLD11" s="1835"/>
      <c r="DLE11" s="1836"/>
      <c r="DLF11" s="1837"/>
      <c r="DLG11" s="1827"/>
      <c r="DLH11" s="1827"/>
      <c r="DLI11" s="1827"/>
      <c r="DLJ11" s="1838"/>
      <c r="DLK11" s="1838"/>
      <c r="DLL11" s="1827"/>
      <c r="DLM11" s="1838"/>
      <c r="DLN11" s="1838"/>
      <c r="DLO11" s="1838"/>
      <c r="DLP11" s="1838"/>
      <c r="DLQ11" s="1838"/>
      <c r="DLR11" s="1827"/>
      <c r="DLS11" s="1823"/>
      <c r="DLT11" s="1840"/>
      <c r="DLU11" s="1825"/>
      <c r="DLV11" s="1826"/>
      <c r="DLW11" s="1827"/>
      <c r="DLX11" s="1828"/>
      <c r="DLY11" s="1829"/>
      <c r="DLZ11" s="1830"/>
      <c r="DMA11" s="1826"/>
      <c r="DMB11" s="1831"/>
      <c r="DMC11" s="1667"/>
      <c r="DMD11" s="1832"/>
      <c r="DME11" s="1665"/>
      <c r="DMF11" s="1841"/>
      <c r="DMG11" s="1448"/>
      <c r="DMH11" s="1666"/>
      <c r="DMI11" s="1667"/>
      <c r="DMJ11" s="1668"/>
      <c r="DMK11" s="1668"/>
      <c r="DML11" s="1667"/>
      <c r="DMM11" s="1833"/>
      <c r="DMN11" s="1827"/>
      <c r="DMO11" s="1827"/>
      <c r="DMP11" s="1842"/>
      <c r="DMQ11" s="1842"/>
      <c r="DMR11" s="1827"/>
      <c r="DMS11" s="1835"/>
      <c r="DMT11" s="1836"/>
      <c r="DMU11" s="1837"/>
      <c r="DMV11" s="1827"/>
      <c r="DMW11" s="1827"/>
      <c r="DMX11" s="1827"/>
      <c r="DMY11" s="1838"/>
      <c r="DMZ11" s="1838"/>
      <c r="DNA11" s="1827"/>
      <c r="DNB11" s="1838"/>
      <c r="DNC11" s="1838"/>
      <c r="DND11" s="1838"/>
      <c r="DNE11" s="1838"/>
      <c r="DNF11" s="1838"/>
      <c r="DNG11" s="1827"/>
      <c r="DNH11" s="1823"/>
      <c r="DNI11" s="1840"/>
      <c r="DNJ11" s="1825"/>
      <c r="DNK11" s="1826"/>
      <c r="DNL11" s="1827"/>
      <c r="DNM11" s="1828"/>
      <c r="DNN11" s="1829"/>
      <c r="DNO11" s="1830"/>
      <c r="DNP11" s="1826"/>
      <c r="DNQ11" s="1831"/>
      <c r="DNR11" s="1667"/>
      <c r="DNS11" s="1832"/>
      <c r="DNT11" s="1665"/>
      <c r="DNU11" s="1841"/>
      <c r="DNV11" s="1448"/>
      <c r="DNW11" s="1666"/>
      <c r="DNX11" s="1667"/>
      <c r="DNY11" s="1668"/>
      <c r="DNZ11" s="1668"/>
      <c r="DOA11" s="1667"/>
      <c r="DOB11" s="1833"/>
      <c r="DOC11" s="1827"/>
      <c r="DOD11" s="1827"/>
      <c r="DOE11" s="1842"/>
      <c r="DOF11" s="1842"/>
      <c r="DOG11" s="1827"/>
      <c r="DOH11" s="1835"/>
      <c r="DOI11" s="1836"/>
      <c r="DOJ11" s="1837"/>
      <c r="DOK11" s="1827"/>
      <c r="DOL11" s="1827"/>
      <c r="DOM11" s="1827"/>
      <c r="DON11" s="1838"/>
      <c r="DOO11" s="1838"/>
      <c r="DOP11" s="1827"/>
      <c r="DOQ11" s="1838"/>
      <c r="DOR11" s="1838"/>
      <c r="DOS11" s="1838"/>
      <c r="DOT11" s="1838"/>
      <c r="DOU11" s="1838"/>
      <c r="DOV11" s="1827"/>
      <c r="DOW11" s="1823"/>
      <c r="DOX11" s="1840"/>
      <c r="DOY11" s="1825"/>
      <c r="DOZ11" s="1826"/>
      <c r="DPA11" s="1827"/>
      <c r="DPB11" s="1828"/>
      <c r="DPC11" s="1829"/>
      <c r="DPD11" s="1830"/>
      <c r="DPE11" s="1826"/>
      <c r="DPF11" s="1831"/>
      <c r="DPG11" s="1667"/>
      <c r="DPH11" s="1832"/>
      <c r="DPI11" s="1665"/>
      <c r="DPJ11" s="1841"/>
      <c r="DPK11" s="1448"/>
      <c r="DPL11" s="1666"/>
      <c r="DPM11" s="1667"/>
      <c r="DPN11" s="1668"/>
      <c r="DPO11" s="1668"/>
      <c r="DPP11" s="1667"/>
      <c r="DPQ11" s="1833"/>
      <c r="DPR11" s="1827"/>
      <c r="DPS11" s="1827"/>
      <c r="DPT11" s="1842"/>
      <c r="DPU11" s="1842"/>
      <c r="DPV11" s="1827"/>
      <c r="DPW11" s="1835"/>
      <c r="DPX11" s="1836"/>
      <c r="DPY11" s="1837"/>
      <c r="DPZ11" s="1827"/>
      <c r="DQA11" s="1827"/>
      <c r="DQB11" s="1827"/>
      <c r="DQC11" s="1838"/>
      <c r="DQD11" s="1838"/>
      <c r="DQE11" s="1827"/>
      <c r="DQF11" s="1838"/>
      <c r="DQG11" s="1838"/>
      <c r="DQH11" s="1838"/>
      <c r="DQI11" s="1838"/>
      <c r="DQJ11" s="1838"/>
      <c r="DQK11" s="1827"/>
      <c r="DQL11" s="1823"/>
      <c r="DQM11" s="1840"/>
      <c r="DQN11" s="1825"/>
      <c r="DQO11" s="1826"/>
      <c r="DQP11" s="1827"/>
      <c r="DQQ11" s="1828"/>
      <c r="DQR11" s="1829"/>
      <c r="DQS11" s="1830"/>
      <c r="DQT11" s="1826"/>
      <c r="DQU11" s="1831"/>
      <c r="DQV11" s="1667"/>
      <c r="DQW11" s="1832"/>
      <c r="DQX11" s="1665"/>
      <c r="DQY11" s="1841"/>
      <c r="DQZ11" s="1448"/>
      <c r="DRA11" s="1666"/>
      <c r="DRB11" s="1667"/>
      <c r="DRC11" s="1668"/>
      <c r="DRD11" s="1668"/>
      <c r="DRE11" s="1667"/>
      <c r="DRF11" s="1833"/>
      <c r="DRG11" s="1827"/>
      <c r="DRH11" s="1827"/>
      <c r="DRI11" s="1842"/>
      <c r="DRJ11" s="1842"/>
      <c r="DRK11" s="1827"/>
      <c r="DRL11" s="1835"/>
      <c r="DRM11" s="1836"/>
      <c r="DRN11" s="1837"/>
      <c r="DRO11" s="1827"/>
      <c r="DRP11" s="1827"/>
      <c r="DRQ11" s="1827"/>
      <c r="DRR11" s="1838"/>
      <c r="DRS11" s="1838"/>
      <c r="DRT11" s="1827"/>
      <c r="DRU11" s="1838"/>
      <c r="DRV11" s="1838"/>
      <c r="DRW11" s="1838"/>
      <c r="DRX11" s="1838"/>
      <c r="DRY11" s="1838"/>
      <c r="DRZ11" s="1827"/>
      <c r="DSA11" s="1823"/>
      <c r="DSB11" s="1840"/>
      <c r="DSC11" s="1825"/>
      <c r="DSD11" s="1826"/>
      <c r="DSE11" s="1827"/>
      <c r="DSF11" s="1828"/>
      <c r="DSG11" s="1829"/>
      <c r="DSH11" s="1830"/>
      <c r="DSI11" s="1826"/>
      <c r="DSJ11" s="1831"/>
      <c r="DSK11" s="1667"/>
      <c r="DSL11" s="1832"/>
      <c r="DSM11" s="1665"/>
      <c r="DSN11" s="1841"/>
      <c r="DSO11" s="1448"/>
      <c r="DSP11" s="1666"/>
      <c r="DSQ11" s="1667"/>
      <c r="DSR11" s="1668"/>
      <c r="DSS11" s="1668"/>
      <c r="DST11" s="1667"/>
      <c r="DSU11" s="1833"/>
      <c r="DSV11" s="1827"/>
      <c r="DSW11" s="1827"/>
      <c r="DSX11" s="1842"/>
      <c r="DSY11" s="1842"/>
      <c r="DSZ11" s="1827"/>
      <c r="DTA11" s="1835"/>
      <c r="DTB11" s="1836"/>
      <c r="DTC11" s="1837"/>
      <c r="DTD11" s="1827"/>
      <c r="DTE11" s="1827"/>
      <c r="DTF11" s="1827"/>
      <c r="DTG11" s="1838"/>
      <c r="DTH11" s="1838"/>
      <c r="DTI11" s="1827"/>
      <c r="DTJ11" s="1838"/>
      <c r="DTK11" s="1838"/>
      <c r="DTL11" s="1838"/>
      <c r="DTM11" s="1838"/>
      <c r="DTN11" s="1838"/>
      <c r="DTO11" s="1827"/>
      <c r="DTP11" s="1823"/>
      <c r="DTQ11" s="1840"/>
      <c r="DTR11" s="1825"/>
      <c r="DTS11" s="1826"/>
      <c r="DTT11" s="1827"/>
      <c r="DTU11" s="1828"/>
      <c r="DTV11" s="1829"/>
      <c r="DTW11" s="1830"/>
      <c r="DTX11" s="1826"/>
      <c r="DTY11" s="1831"/>
      <c r="DTZ11" s="1667"/>
      <c r="DUA11" s="1832"/>
      <c r="DUB11" s="1665"/>
      <c r="DUC11" s="1841"/>
      <c r="DUD11" s="1448"/>
      <c r="DUE11" s="1666"/>
      <c r="DUF11" s="1667"/>
      <c r="DUG11" s="1668"/>
      <c r="DUH11" s="1668"/>
      <c r="DUI11" s="1667"/>
      <c r="DUJ11" s="1833"/>
      <c r="DUK11" s="1827"/>
      <c r="DUL11" s="1827"/>
      <c r="DUM11" s="1842"/>
      <c r="DUN11" s="1842"/>
      <c r="DUO11" s="1827"/>
      <c r="DUP11" s="1835"/>
      <c r="DUQ11" s="1836"/>
      <c r="DUR11" s="1837"/>
      <c r="DUS11" s="1827"/>
      <c r="DUT11" s="1827"/>
      <c r="DUU11" s="1827"/>
      <c r="DUV11" s="1838"/>
      <c r="DUW11" s="1838"/>
      <c r="DUX11" s="1827"/>
      <c r="DUY11" s="1838"/>
      <c r="DUZ11" s="1838"/>
      <c r="DVA11" s="1838"/>
      <c r="DVB11" s="1838"/>
      <c r="DVC11" s="1838"/>
      <c r="DVD11" s="1827"/>
      <c r="DVE11" s="1823"/>
      <c r="DVF11" s="1840"/>
      <c r="DVG11" s="1825"/>
      <c r="DVH11" s="1826"/>
      <c r="DVI11" s="1827"/>
      <c r="DVJ11" s="1828"/>
      <c r="DVK11" s="1829"/>
      <c r="DVL11" s="1830"/>
      <c r="DVM11" s="1826"/>
      <c r="DVN11" s="1831"/>
      <c r="DVO11" s="1667"/>
      <c r="DVP11" s="1832"/>
      <c r="DVQ11" s="1665"/>
      <c r="DVR11" s="1841"/>
      <c r="DVS11" s="1448"/>
      <c r="DVT11" s="1666"/>
      <c r="DVU11" s="1667"/>
      <c r="DVV11" s="1668"/>
      <c r="DVW11" s="1668"/>
      <c r="DVX11" s="1667"/>
      <c r="DVY11" s="1833"/>
      <c r="DVZ11" s="1827"/>
      <c r="DWA11" s="1827"/>
      <c r="DWB11" s="1842"/>
      <c r="DWC11" s="1842"/>
      <c r="DWD11" s="1827"/>
      <c r="DWE11" s="1835"/>
      <c r="DWF11" s="1836"/>
      <c r="DWG11" s="1837"/>
      <c r="DWH11" s="1827"/>
      <c r="DWI11" s="1827"/>
      <c r="DWJ11" s="1827"/>
      <c r="DWK11" s="1838"/>
      <c r="DWL11" s="1838"/>
      <c r="DWM11" s="1827"/>
      <c r="DWN11" s="1838"/>
      <c r="DWO11" s="1838"/>
      <c r="DWP11" s="1838"/>
      <c r="DWQ11" s="1838"/>
      <c r="DWR11" s="1838"/>
      <c r="DWS11" s="1827"/>
      <c r="DWT11" s="1823"/>
      <c r="DWU11" s="1840"/>
      <c r="DWV11" s="1825"/>
      <c r="DWW11" s="1826"/>
      <c r="DWX11" s="1827"/>
      <c r="DWY11" s="1828"/>
      <c r="DWZ11" s="1829"/>
      <c r="DXA11" s="1830"/>
      <c r="DXB11" s="1826"/>
      <c r="DXC11" s="1831"/>
      <c r="DXD11" s="1667"/>
      <c r="DXE11" s="1832"/>
      <c r="DXF11" s="1665"/>
      <c r="DXG11" s="1841"/>
      <c r="DXH11" s="1448"/>
      <c r="DXI11" s="1666"/>
      <c r="DXJ11" s="1667"/>
      <c r="DXK11" s="1668"/>
      <c r="DXL11" s="1668"/>
      <c r="DXM11" s="1667"/>
      <c r="DXN11" s="1833"/>
      <c r="DXO11" s="1827"/>
      <c r="DXP11" s="1827"/>
      <c r="DXQ11" s="1842"/>
      <c r="DXR11" s="1842"/>
      <c r="DXS11" s="1827"/>
      <c r="DXT11" s="1835"/>
      <c r="DXU11" s="1836"/>
      <c r="DXV11" s="1837"/>
      <c r="DXW11" s="1827"/>
      <c r="DXX11" s="1827"/>
      <c r="DXY11" s="1827"/>
      <c r="DXZ11" s="1838"/>
      <c r="DYA11" s="1838"/>
      <c r="DYB11" s="1827"/>
      <c r="DYC11" s="1838"/>
      <c r="DYD11" s="1838"/>
      <c r="DYE11" s="1838"/>
      <c r="DYF11" s="1838"/>
      <c r="DYG11" s="1838"/>
      <c r="DYH11" s="1827"/>
      <c r="DYI11" s="1823"/>
      <c r="DYJ11" s="1840"/>
      <c r="DYK11" s="1825"/>
      <c r="DYL11" s="1826"/>
      <c r="DYM11" s="1827"/>
      <c r="DYN11" s="1828"/>
      <c r="DYO11" s="1829"/>
      <c r="DYP11" s="1830"/>
      <c r="DYQ11" s="1826"/>
      <c r="DYR11" s="1831"/>
      <c r="DYS11" s="1667"/>
      <c r="DYT11" s="1832"/>
      <c r="DYU11" s="1665"/>
      <c r="DYV11" s="1841"/>
      <c r="DYW11" s="1448"/>
      <c r="DYX11" s="1666"/>
      <c r="DYY11" s="1667"/>
      <c r="DYZ11" s="1668"/>
      <c r="DZA11" s="1668"/>
      <c r="DZB11" s="1667"/>
      <c r="DZC11" s="1833"/>
      <c r="DZD11" s="1827"/>
      <c r="DZE11" s="1827"/>
      <c r="DZF11" s="1842"/>
      <c r="DZG11" s="1842"/>
      <c r="DZH11" s="1827"/>
      <c r="DZI11" s="1835"/>
      <c r="DZJ11" s="1836"/>
      <c r="DZK11" s="1837"/>
      <c r="DZL11" s="1827"/>
      <c r="DZM11" s="1827"/>
      <c r="DZN11" s="1827"/>
      <c r="DZO11" s="1838"/>
      <c r="DZP11" s="1838"/>
      <c r="DZQ11" s="1827"/>
      <c r="DZR11" s="1838"/>
      <c r="DZS11" s="1838"/>
      <c r="DZT11" s="1838"/>
      <c r="DZU11" s="1838"/>
      <c r="DZV11" s="1838"/>
      <c r="DZW11" s="1827"/>
      <c r="DZX11" s="1823"/>
      <c r="DZY11" s="1840"/>
      <c r="DZZ11" s="1825"/>
      <c r="EAA11" s="1826"/>
      <c r="EAB11" s="1827"/>
      <c r="EAC11" s="1828"/>
      <c r="EAD11" s="1829"/>
      <c r="EAE11" s="1830"/>
      <c r="EAF11" s="1826"/>
      <c r="EAG11" s="1831"/>
      <c r="EAH11" s="1667"/>
      <c r="EAI11" s="1832"/>
      <c r="EAJ11" s="1665"/>
      <c r="EAK11" s="1841"/>
      <c r="EAL11" s="1448"/>
      <c r="EAM11" s="1666"/>
      <c r="EAN11" s="1667"/>
      <c r="EAO11" s="1668"/>
      <c r="EAP11" s="1668"/>
      <c r="EAQ11" s="1667"/>
      <c r="EAR11" s="1833"/>
      <c r="EAS11" s="1827"/>
      <c r="EAT11" s="1827"/>
      <c r="EAU11" s="1842"/>
      <c r="EAV11" s="1842"/>
      <c r="EAW11" s="1827"/>
      <c r="EAX11" s="1835"/>
      <c r="EAY11" s="1836"/>
      <c r="EAZ11" s="1837"/>
      <c r="EBA11" s="1827"/>
      <c r="EBB11" s="1827"/>
      <c r="EBC11" s="1827"/>
      <c r="EBD11" s="1838"/>
      <c r="EBE11" s="1838"/>
      <c r="EBF11" s="1827"/>
      <c r="EBG11" s="1838"/>
      <c r="EBH11" s="1838"/>
      <c r="EBI11" s="1838"/>
      <c r="EBJ11" s="1838"/>
      <c r="EBK11" s="1838"/>
      <c r="EBL11" s="1827"/>
      <c r="EBM11" s="1823"/>
      <c r="EBN11" s="1840"/>
      <c r="EBO11" s="1825"/>
      <c r="EBP11" s="1826"/>
      <c r="EBQ11" s="1827"/>
      <c r="EBR11" s="1828"/>
      <c r="EBS11" s="1829"/>
      <c r="EBT11" s="1830"/>
      <c r="EBU11" s="1826"/>
      <c r="EBV11" s="1831"/>
      <c r="EBW11" s="1667"/>
      <c r="EBX11" s="1832"/>
      <c r="EBY11" s="1665"/>
      <c r="EBZ11" s="1841"/>
      <c r="ECA11" s="1448"/>
      <c r="ECB11" s="1666"/>
      <c r="ECC11" s="1667"/>
      <c r="ECD11" s="1668"/>
      <c r="ECE11" s="1668"/>
      <c r="ECF11" s="1667"/>
      <c r="ECG11" s="1833"/>
      <c r="ECH11" s="1827"/>
      <c r="ECI11" s="1827"/>
      <c r="ECJ11" s="1842"/>
      <c r="ECK11" s="1842"/>
      <c r="ECL11" s="1827"/>
      <c r="ECM11" s="1835"/>
      <c r="ECN11" s="1836"/>
      <c r="ECO11" s="1837"/>
      <c r="ECP11" s="1827"/>
      <c r="ECQ11" s="1827"/>
      <c r="ECR11" s="1827"/>
      <c r="ECS11" s="1838"/>
      <c r="ECT11" s="1838"/>
      <c r="ECU11" s="1827"/>
      <c r="ECV11" s="1838"/>
      <c r="ECW11" s="1838"/>
      <c r="ECX11" s="1838"/>
      <c r="ECY11" s="1838"/>
      <c r="ECZ11" s="1838"/>
      <c r="EDA11" s="1827"/>
      <c r="EDB11" s="1823"/>
      <c r="EDC11" s="1840"/>
      <c r="EDD11" s="1825"/>
      <c r="EDE11" s="1826"/>
      <c r="EDF11" s="1827"/>
      <c r="EDG11" s="1828"/>
      <c r="EDH11" s="1829"/>
      <c r="EDI11" s="1830"/>
      <c r="EDJ11" s="1826"/>
      <c r="EDK11" s="1831"/>
      <c r="EDL11" s="1667"/>
      <c r="EDM11" s="1832"/>
      <c r="EDN11" s="1665"/>
      <c r="EDO11" s="1841"/>
      <c r="EDP11" s="1448"/>
      <c r="EDQ11" s="1666"/>
      <c r="EDR11" s="1667"/>
      <c r="EDS11" s="1668"/>
      <c r="EDT11" s="1668"/>
      <c r="EDU11" s="1667"/>
      <c r="EDV11" s="1833"/>
      <c r="EDW11" s="1827"/>
      <c r="EDX11" s="1827"/>
      <c r="EDY11" s="1842"/>
      <c r="EDZ11" s="1842"/>
      <c r="EEA11" s="1827"/>
      <c r="EEB11" s="1835"/>
      <c r="EEC11" s="1836"/>
      <c r="EED11" s="1837"/>
      <c r="EEE11" s="1827"/>
      <c r="EEF11" s="1827"/>
      <c r="EEG11" s="1827"/>
      <c r="EEH11" s="1838"/>
      <c r="EEI11" s="1838"/>
      <c r="EEJ11" s="1827"/>
      <c r="EEK11" s="1838"/>
      <c r="EEL11" s="1838"/>
      <c r="EEM11" s="1838"/>
      <c r="EEN11" s="1838"/>
      <c r="EEO11" s="1838"/>
      <c r="EEP11" s="1827"/>
      <c r="EEQ11" s="1823"/>
      <c r="EER11" s="1840"/>
      <c r="EES11" s="1825"/>
      <c r="EET11" s="1826"/>
      <c r="EEU11" s="1827"/>
      <c r="EEV11" s="1828"/>
      <c r="EEW11" s="1829"/>
      <c r="EEX11" s="1830"/>
      <c r="EEY11" s="1826"/>
      <c r="EEZ11" s="1831"/>
      <c r="EFA11" s="1667"/>
      <c r="EFB11" s="1832"/>
      <c r="EFC11" s="1665"/>
      <c r="EFD11" s="1841"/>
      <c r="EFE11" s="1448"/>
      <c r="EFF11" s="1666"/>
      <c r="EFG11" s="1667"/>
      <c r="EFH11" s="1668"/>
      <c r="EFI11" s="1668"/>
      <c r="EFJ11" s="1667"/>
      <c r="EFK11" s="1833"/>
      <c r="EFL11" s="1827"/>
      <c r="EFM11" s="1827"/>
      <c r="EFN11" s="1842"/>
      <c r="EFO11" s="1842"/>
      <c r="EFP11" s="1827"/>
      <c r="EFQ11" s="1835"/>
      <c r="EFR11" s="1836"/>
      <c r="EFS11" s="1837"/>
      <c r="EFT11" s="1827"/>
      <c r="EFU11" s="1827"/>
      <c r="EFV11" s="1827"/>
      <c r="EFW11" s="1838"/>
      <c r="EFX11" s="1838"/>
      <c r="EFY11" s="1827"/>
      <c r="EFZ11" s="1838"/>
      <c r="EGA11" s="1838"/>
      <c r="EGB11" s="1838"/>
      <c r="EGC11" s="1838"/>
      <c r="EGD11" s="1838"/>
      <c r="EGE11" s="1827"/>
      <c r="EGF11" s="1823"/>
      <c r="EGG11" s="1840"/>
      <c r="EGH11" s="1825"/>
      <c r="EGI11" s="1826"/>
      <c r="EGJ11" s="1827"/>
      <c r="EGK11" s="1828"/>
      <c r="EGL11" s="1829"/>
      <c r="EGM11" s="1830"/>
      <c r="EGN11" s="1826"/>
      <c r="EGO11" s="1831"/>
      <c r="EGP11" s="1667"/>
      <c r="EGQ11" s="1832"/>
      <c r="EGR11" s="1665"/>
      <c r="EGS11" s="1841"/>
      <c r="EGT11" s="1448"/>
      <c r="EGU11" s="1666"/>
      <c r="EGV11" s="1667"/>
      <c r="EGW11" s="1668"/>
      <c r="EGX11" s="1668"/>
      <c r="EGY11" s="1667"/>
      <c r="EGZ11" s="1833"/>
      <c r="EHA11" s="1827"/>
      <c r="EHB11" s="1827"/>
      <c r="EHC11" s="1842"/>
      <c r="EHD11" s="1842"/>
      <c r="EHE11" s="1827"/>
      <c r="EHF11" s="1835"/>
      <c r="EHG11" s="1836"/>
      <c r="EHH11" s="1837"/>
      <c r="EHI11" s="1827"/>
      <c r="EHJ11" s="1827"/>
      <c r="EHK11" s="1827"/>
      <c r="EHL11" s="1838"/>
      <c r="EHM11" s="1838"/>
      <c r="EHN11" s="1827"/>
      <c r="EHO11" s="1838"/>
      <c r="EHP11" s="1838"/>
      <c r="EHQ11" s="1838"/>
      <c r="EHR11" s="1838"/>
      <c r="EHS11" s="1838"/>
      <c r="EHT11" s="1827"/>
      <c r="EHU11" s="1823"/>
      <c r="EHV11" s="1840"/>
      <c r="EHW11" s="1825"/>
      <c r="EHX11" s="1826"/>
      <c r="EHY11" s="1827"/>
      <c r="EHZ11" s="1828"/>
      <c r="EIA11" s="1829"/>
      <c r="EIB11" s="1830"/>
      <c r="EIC11" s="1826"/>
      <c r="EID11" s="1831"/>
      <c r="EIE11" s="1667"/>
      <c r="EIF11" s="1832"/>
      <c r="EIG11" s="1665"/>
      <c r="EIH11" s="1841"/>
      <c r="EII11" s="1448"/>
      <c r="EIJ11" s="1666"/>
      <c r="EIK11" s="1667"/>
      <c r="EIL11" s="1668"/>
      <c r="EIM11" s="1668"/>
      <c r="EIN11" s="1667"/>
      <c r="EIO11" s="1833"/>
      <c r="EIP11" s="1827"/>
      <c r="EIQ11" s="1827"/>
      <c r="EIR11" s="1842"/>
      <c r="EIS11" s="1842"/>
      <c r="EIT11" s="1827"/>
      <c r="EIU11" s="1835"/>
      <c r="EIV11" s="1836"/>
      <c r="EIW11" s="1837"/>
      <c r="EIX11" s="1827"/>
      <c r="EIY11" s="1827"/>
      <c r="EIZ11" s="1827"/>
      <c r="EJA11" s="1838"/>
      <c r="EJB11" s="1838"/>
      <c r="EJC11" s="1827"/>
      <c r="EJD11" s="1838"/>
      <c r="EJE11" s="1838"/>
      <c r="EJF11" s="1838"/>
      <c r="EJG11" s="1838"/>
      <c r="EJH11" s="1838"/>
      <c r="EJI11" s="1827"/>
      <c r="EJJ11" s="1823"/>
      <c r="EJK11" s="1840"/>
      <c r="EJL11" s="1825"/>
      <c r="EJM11" s="1826"/>
      <c r="EJN11" s="1827"/>
      <c r="EJO11" s="1828"/>
      <c r="EJP11" s="1829"/>
      <c r="EJQ11" s="1830"/>
      <c r="EJR11" s="1826"/>
      <c r="EJS11" s="1831"/>
      <c r="EJT11" s="1667"/>
      <c r="EJU11" s="1832"/>
      <c r="EJV11" s="1665"/>
      <c r="EJW11" s="1841"/>
      <c r="EJX11" s="1448"/>
      <c r="EJY11" s="1666"/>
      <c r="EJZ11" s="1667"/>
      <c r="EKA11" s="1668"/>
      <c r="EKB11" s="1668"/>
      <c r="EKC11" s="1667"/>
      <c r="EKD11" s="1833"/>
      <c r="EKE11" s="1827"/>
      <c r="EKF11" s="1827"/>
      <c r="EKG11" s="1842"/>
      <c r="EKH11" s="1842"/>
      <c r="EKI11" s="1827"/>
      <c r="EKJ11" s="1835"/>
      <c r="EKK11" s="1836"/>
      <c r="EKL11" s="1837"/>
      <c r="EKM11" s="1827"/>
      <c r="EKN11" s="1827"/>
      <c r="EKO11" s="1827"/>
      <c r="EKP11" s="1838"/>
      <c r="EKQ11" s="1838"/>
      <c r="EKR11" s="1827"/>
      <c r="EKS11" s="1838"/>
      <c r="EKT11" s="1838"/>
      <c r="EKU11" s="1838"/>
      <c r="EKV11" s="1838"/>
      <c r="EKW11" s="1838"/>
      <c r="EKX11" s="1827"/>
      <c r="EKY11" s="1823"/>
      <c r="EKZ11" s="1840"/>
      <c r="ELA11" s="1825"/>
      <c r="ELB11" s="1826"/>
      <c r="ELC11" s="1827"/>
      <c r="ELD11" s="1828"/>
      <c r="ELE11" s="1829"/>
      <c r="ELF11" s="1830"/>
      <c r="ELG11" s="1826"/>
      <c r="ELH11" s="1831"/>
      <c r="ELI11" s="1667"/>
      <c r="ELJ11" s="1832"/>
      <c r="ELK11" s="1665"/>
      <c r="ELL11" s="1841"/>
      <c r="ELM11" s="1448"/>
      <c r="ELN11" s="1666"/>
      <c r="ELO11" s="1667"/>
      <c r="ELP11" s="1668"/>
      <c r="ELQ11" s="1668"/>
      <c r="ELR11" s="1667"/>
      <c r="ELS11" s="1833"/>
      <c r="ELT11" s="1827"/>
      <c r="ELU11" s="1827"/>
      <c r="ELV11" s="1842"/>
      <c r="ELW11" s="1842"/>
      <c r="ELX11" s="1827"/>
      <c r="ELY11" s="1835"/>
      <c r="ELZ11" s="1836"/>
      <c r="EMA11" s="1837"/>
      <c r="EMB11" s="1827"/>
      <c r="EMC11" s="1827"/>
      <c r="EMD11" s="1827"/>
      <c r="EME11" s="1838"/>
      <c r="EMF11" s="1838"/>
      <c r="EMG11" s="1827"/>
      <c r="EMH11" s="1838"/>
      <c r="EMI11" s="1838"/>
      <c r="EMJ11" s="1838"/>
      <c r="EMK11" s="1838"/>
      <c r="EML11" s="1838"/>
      <c r="EMM11" s="1827"/>
      <c r="EMN11" s="1823"/>
      <c r="EMO11" s="1840"/>
      <c r="EMP11" s="1825"/>
      <c r="EMQ11" s="1826"/>
      <c r="EMR11" s="1827"/>
      <c r="EMS11" s="1828"/>
      <c r="EMT11" s="1829"/>
      <c r="EMU11" s="1830"/>
      <c r="EMV11" s="1826"/>
      <c r="EMW11" s="1831"/>
      <c r="EMX11" s="1667"/>
      <c r="EMY11" s="1832"/>
      <c r="EMZ11" s="1665"/>
      <c r="ENA11" s="1841"/>
      <c r="ENB11" s="1448"/>
      <c r="ENC11" s="1666"/>
      <c r="END11" s="1667"/>
      <c r="ENE11" s="1668"/>
      <c r="ENF11" s="1668"/>
      <c r="ENG11" s="1667"/>
      <c r="ENH11" s="1833"/>
      <c r="ENI11" s="1827"/>
      <c r="ENJ11" s="1827"/>
      <c r="ENK11" s="1842"/>
      <c r="ENL11" s="1842"/>
      <c r="ENM11" s="1827"/>
      <c r="ENN11" s="1835"/>
      <c r="ENO11" s="1836"/>
      <c r="ENP11" s="1837"/>
      <c r="ENQ11" s="1827"/>
      <c r="ENR11" s="1827"/>
      <c r="ENS11" s="1827"/>
      <c r="ENT11" s="1838"/>
      <c r="ENU11" s="1838"/>
      <c r="ENV11" s="1827"/>
      <c r="ENW11" s="1838"/>
      <c r="ENX11" s="1838"/>
      <c r="ENY11" s="1838"/>
      <c r="ENZ11" s="1838"/>
      <c r="EOA11" s="1838"/>
      <c r="EOB11" s="1827"/>
      <c r="EOC11" s="1823"/>
      <c r="EOD11" s="1840"/>
      <c r="EOE11" s="1825"/>
      <c r="EOF11" s="1826"/>
      <c r="EOG11" s="1827"/>
      <c r="EOH11" s="1828"/>
      <c r="EOI11" s="1829"/>
      <c r="EOJ11" s="1830"/>
      <c r="EOK11" s="1826"/>
      <c r="EOL11" s="1831"/>
      <c r="EOM11" s="1667"/>
      <c r="EON11" s="1832"/>
      <c r="EOO11" s="1665"/>
      <c r="EOP11" s="1841"/>
      <c r="EOQ11" s="1448"/>
      <c r="EOR11" s="1666"/>
      <c r="EOS11" s="1667"/>
      <c r="EOT11" s="1668"/>
      <c r="EOU11" s="1668"/>
      <c r="EOV11" s="1667"/>
      <c r="EOW11" s="1833"/>
      <c r="EOX11" s="1827"/>
      <c r="EOY11" s="1827"/>
      <c r="EOZ11" s="1842"/>
      <c r="EPA11" s="1842"/>
      <c r="EPB11" s="1827"/>
      <c r="EPC11" s="1835"/>
      <c r="EPD11" s="1836"/>
      <c r="EPE11" s="1837"/>
      <c r="EPF11" s="1827"/>
      <c r="EPG11" s="1827"/>
      <c r="EPH11" s="1827"/>
      <c r="EPI11" s="1838"/>
      <c r="EPJ11" s="1838"/>
      <c r="EPK11" s="1827"/>
      <c r="EPL11" s="1838"/>
      <c r="EPM11" s="1838"/>
      <c r="EPN11" s="1838"/>
      <c r="EPO11" s="1838"/>
      <c r="EPP11" s="1838"/>
      <c r="EPQ11" s="1827"/>
      <c r="EPR11" s="1823"/>
      <c r="EPS11" s="1840"/>
      <c r="EPT11" s="1825"/>
      <c r="EPU11" s="1826"/>
      <c r="EPV11" s="1827"/>
      <c r="EPW11" s="1828"/>
      <c r="EPX11" s="1829"/>
      <c r="EPY11" s="1830"/>
      <c r="EPZ11" s="1826"/>
      <c r="EQA11" s="1831"/>
      <c r="EQB11" s="1667"/>
      <c r="EQC11" s="1832"/>
      <c r="EQD11" s="1665"/>
      <c r="EQE11" s="1841"/>
      <c r="EQF11" s="1448"/>
      <c r="EQG11" s="1666"/>
      <c r="EQH11" s="1667"/>
      <c r="EQI11" s="1668"/>
      <c r="EQJ11" s="1668"/>
      <c r="EQK11" s="1667"/>
      <c r="EQL11" s="1833"/>
      <c r="EQM11" s="1827"/>
      <c r="EQN11" s="1827"/>
      <c r="EQO11" s="1842"/>
      <c r="EQP11" s="1842"/>
      <c r="EQQ11" s="1827"/>
      <c r="EQR11" s="1835"/>
      <c r="EQS11" s="1836"/>
      <c r="EQT11" s="1837"/>
      <c r="EQU11" s="1827"/>
      <c r="EQV11" s="1827"/>
      <c r="EQW11" s="1827"/>
      <c r="EQX11" s="1838"/>
      <c r="EQY11" s="1838"/>
      <c r="EQZ11" s="1827"/>
      <c r="ERA11" s="1838"/>
      <c r="ERB11" s="1838"/>
      <c r="ERC11" s="1838"/>
      <c r="ERD11" s="1838"/>
      <c r="ERE11" s="1838"/>
      <c r="ERF11" s="1827"/>
      <c r="ERG11" s="1823"/>
      <c r="ERH11" s="1840"/>
      <c r="ERI11" s="1825"/>
      <c r="ERJ11" s="1826"/>
      <c r="ERK11" s="1827"/>
      <c r="ERL11" s="1828"/>
      <c r="ERM11" s="1829"/>
      <c r="ERN11" s="1830"/>
      <c r="ERO11" s="1826"/>
      <c r="ERP11" s="1831"/>
      <c r="ERQ11" s="1667"/>
      <c r="ERR11" s="1832"/>
      <c r="ERS11" s="1665"/>
      <c r="ERT11" s="1841"/>
      <c r="ERU11" s="1448"/>
      <c r="ERV11" s="1666"/>
      <c r="ERW11" s="1667"/>
      <c r="ERX11" s="1668"/>
      <c r="ERY11" s="1668"/>
      <c r="ERZ11" s="1667"/>
      <c r="ESA11" s="1833"/>
      <c r="ESB11" s="1827"/>
      <c r="ESC11" s="1827"/>
      <c r="ESD11" s="1842"/>
      <c r="ESE11" s="1842"/>
      <c r="ESF11" s="1827"/>
      <c r="ESG11" s="1835"/>
      <c r="ESH11" s="1836"/>
      <c r="ESI11" s="1837"/>
      <c r="ESJ11" s="1827"/>
      <c r="ESK11" s="1827"/>
      <c r="ESL11" s="1827"/>
      <c r="ESM11" s="1838"/>
      <c r="ESN11" s="1838"/>
      <c r="ESO11" s="1827"/>
      <c r="ESP11" s="1838"/>
      <c r="ESQ11" s="1838"/>
      <c r="ESR11" s="1838"/>
      <c r="ESS11" s="1838"/>
      <c r="EST11" s="1838"/>
      <c r="ESU11" s="1827"/>
      <c r="ESV11" s="1823"/>
      <c r="ESW11" s="1840"/>
      <c r="ESX11" s="1825"/>
      <c r="ESY11" s="1826"/>
      <c r="ESZ11" s="1827"/>
      <c r="ETA11" s="1828"/>
      <c r="ETB11" s="1829"/>
      <c r="ETC11" s="1830"/>
      <c r="ETD11" s="1826"/>
      <c r="ETE11" s="1831"/>
      <c r="ETF11" s="1667"/>
      <c r="ETG11" s="1832"/>
      <c r="ETH11" s="1665"/>
      <c r="ETI11" s="1841"/>
      <c r="ETJ11" s="1448"/>
      <c r="ETK11" s="1666"/>
      <c r="ETL11" s="1667"/>
      <c r="ETM11" s="1668"/>
      <c r="ETN11" s="1668"/>
      <c r="ETO11" s="1667"/>
      <c r="ETP11" s="1833"/>
      <c r="ETQ11" s="1827"/>
      <c r="ETR11" s="1827"/>
      <c r="ETS11" s="1842"/>
      <c r="ETT11" s="1842"/>
      <c r="ETU11" s="1827"/>
      <c r="ETV11" s="1835"/>
      <c r="ETW11" s="1836"/>
      <c r="ETX11" s="1837"/>
      <c r="ETY11" s="1827"/>
      <c r="ETZ11" s="1827"/>
      <c r="EUA11" s="1827"/>
      <c r="EUB11" s="1838"/>
      <c r="EUC11" s="1838"/>
      <c r="EUD11" s="1827"/>
      <c r="EUE11" s="1838"/>
      <c r="EUF11" s="1838"/>
      <c r="EUG11" s="1838"/>
      <c r="EUH11" s="1838"/>
      <c r="EUI11" s="1838"/>
      <c r="EUJ11" s="1827"/>
      <c r="EUK11" s="1823"/>
      <c r="EUL11" s="1840"/>
      <c r="EUM11" s="1825"/>
      <c r="EUN11" s="1826"/>
      <c r="EUO11" s="1827"/>
      <c r="EUP11" s="1828"/>
      <c r="EUQ11" s="1829"/>
      <c r="EUR11" s="1830"/>
      <c r="EUS11" s="1826"/>
      <c r="EUT11" s="1831"/>
      <c r="EUU11" s="1667"/>
      <c r="EUV11" s="1832"/>
      <c r="EUW11" s="1665"/>
      <c r="EUX11" s="1841"/>
      <c r="EUY11" s="1448"/>
      <c r="EUZ11" s="1666"/>
      <c r="EVA11" s="1667"/>
      <c r="EVB11" s="1668"/>
      <c r="EVC11" s="1668"/>
      <c r="EVD11" s="1667"/>
      <c r="EVE11" s="1833"/>
      <c r="EVF11" s="1827"/>
      <c r="EVG11" s="1827"/>
      <c r="EVH11" s="1842"/>
      <c r="EVI11" s="1842"/>
      <c r="EVJ11" s="1827"/>
      <c r="EVK11" s="1835"/>
      <c r="EVL11" s="1836"/>
      <c r="EVM11" s="1837"/>
      <c r="EVN11" s="1827"/>
      <c r="EVO11" s="1827"/>
      <c r="EVP11" s="1827"/>
      <c r="EVQ11" s="1838"/>
      <c r="EVR11" s="1838"/>
      <c r="EVS11" s="1827"/>
      <c r="EVT11" s="1838"/>
      <c r="EVU11" s="1838"/>
      <c r="EVV11" s="1838"/>
      <c r="EVW11" s="1838"/>
      <c r="EVX11" s="1838"/>
      <c r="EVY11" s="1827"/>
      <c r="EVZ11" s="1823"/>
      <c r="EWA11" s="1840"/>
      <c r="EWB11" s="1825"/>
      <c r="EWC11" s="1826"/>
      <c r="EWD11" s="1827"/>
      <c r="EWE11" s="1828"/>
      <c r="EWF11" s="1829"/>
      <c r="EWG11" s="1830"/>
      <c r="EWH11" s="1826"/>
      <c r="EWI11" s="1831"/>
      <c r="EWJ11" s="1667"/>
      <c r="EWK11" s="1832"/>
      <c r="EWL11" s="1665"/>
      <c r="EWM11" s="1841"/>
      <c r="EWN11" s="1448"/>
      <c r="EWO11" s="1666"/>
      <c r="EWP11" s="1667"/>
      <c r="EWQ11" s="1668"/>
      <c r="EWR11" s="1668"/>
      <c r="EWS11" s="1667"/>
      <c r="EWT11" s="1833"/>
      <c r="EWU11" s="1827"/>
      <c r="EWV11" s="1827"/>
      <c r="EWW11" s="1842"/>
      <c r="EWX11" s="1842"/>
      <c r="EWY11" s="1827"/>
      <c r="EWZ11" s="1835"/>
      <c r="EXA11" s="1836"/>
      <c r="EXB11" s="1837"/>
      <c r="EXC11" s="1827"/>
      <c r="EXD11" s="1827"/>
      <c r="EXE11" s="1827"/>
      <c r="EXF11" s="1838"/>
      <c r="EXG11" s="1838"/>
      <c r="EXH11" s="1827"/>
      <c r="EXI11" s="1838"/>
      <c r="EXJ11" s="1838"/>
      <c r="EXK11" s="1838"/>
      <c r="EXL11" s="1838"/>
      <c r="EXM11" s="1838"/>
      <c r="EXN11" s="1827"/>
      <c r="EXO11" s="1823"/>
      <c r="EXP11" s="1840"/>
      <c r="EXQ11" s="1825"/>
      <c r="EXR11" s="1826"/>
      <c r="EXS11" s="1827"/>
      <c r="EXT11" s="1828"/>
      <c r="EXU11" s="1829"/>
      <c r="EXV11" s="1830"/>
      <c r="EXW11" s="1826"/>
      <c r="EXX11" s="1831"/>
      <c r="EXY11" s="1667"/>
      <c r="EXZ11" s="1832"/>
      <c r="EYA11" s="1665"/>
      <c r="EYB11" s="1841"/>
      <c r="EYC11" s="1448"/>
      <c r="EYD11" s="1666"/>
      <c r="EYE11" s="1667"/>
      <c r="EYF11" s="1668"/>
      <c r="EYG11" s="1668"/>
      <c r="EYH11" s="1667"/>
      <c r="EYI11" s="1833"/>
      <c r="EYJ11" s="1827"/>
      <c r="EYK11" s="1827"/>
      <c r="EYL11" s="1842"/>
      <c r="EYM11" s="1842"/>
      <c r="EYN11" s="1827"/>
      <c r="EYO11" s="1835"/>
      <c r="EYP11" s="1836"/>
      <c r="EYQ11" s="1837"/>
      <c r="EYR11" s="1827"/>
      <c r="EYS11" s="1827"/>
      <c r="EYT11" s="1827"/>
      <c r="EYU11" s="1838"/>
      <c r="EYV11" s="1838"/>
      <c r="EYW11" s="1827"/>
      <c r="EYX11" s="1838"/>
      <c r="EYY11" s="1838"/>
      <c r="EYZ11" s="1838"/>
      <c r="EZA11" s="1838"/>
      <c r="EZB11" s="1838"/>
      <c r="EZC11" s="1827"/>
      <c r="EZD11" s="1823"/>
      <c r="EZE11" s="1840"/>
      <c r="EZF11" s="1825"/>
      <c r="EZG11" s="1826"/>
      <c r="EZH11" s="1827"/>
      <c r="EZI11" s="1828"/>
      <c r="EZJ11" s="1829"/>
      <c r="EZK11" s="1830"/>
      <c r="EZL11" s="1826"/>
      <c r="EZM11" s="1831"/>
      <c r="EZN11" s="1667"/>
      <c r="EZO11" s="1832"/>
      <c r="EZP11" s="1665"/>
      <c r="EZQ11" s="1841"/>
      <c r="EZR11" s="1448"/>
      <c r="EZS11" s="1666"/>
      <c r="EZT11" s="1667"/>
      <c r="EZU11" s="1668"/>
      <c r="EZV11" s="1668"/>
      <c r="EZW11" s="1667"/>
      <c r="EZX11" s="1833"/>
      <c r="EZY11" s="1827"/>
      <c r="EZZ11" s="1827"/>
      <c r="FAA11" s="1842"/>
      <c r="FAB11" s="1842"/>
      <c r="FAC11" s="1827"/>
      <c r="FAD11" s="1835"/>
      <c r="FAE11" s="1836"/>
      <c r="FAF11" s="1837"/>
      <c r="FAG11" s="1827"/>
      <c r="FAH11" s="1827"/>
      <c r="FAI11" s="1827"/>
      <c r="FAJ11" s="1838"/>
      <c r="FAK11" s="1838"/>
      <c r="FAL11" s="1827"/>
      <c r="FAM11" s="1838"/>
      <c r="FAN11" s="1838"/>
      <c r="FAO11" s="1838"/>
      <c r="FAP11" s="1838"/>
      <c r="FAQ11" s="1838"/>
      <c r="FAR11" s="1827"/>
      <c r="FAS11" s="1823"/>
      <c r="FAT11" s="1840"/>
      <c r="FAU11" s="1825"/>
      <c r="FAV11" s="1826"/>
      <c r="FAW11" s="1827"/>
      <c r="FAX11" s="1828"/>
      <c r="FAY11" s="1829"/>
      <c r="FAZ11" s="1830"/>
      <c r="FBA11" s="1826"/>
      <c r="FBB11" s="1831"/>
      <c r="FBC11" s="1667"/>
      <c r="FBD11" s="1832"/>
      <c r="FBE11" s="1665"/>
      <c r="FBF11" s="1841"/>
      <c r="FBG11" s="1448"/>
      <c r="FBH11" s="1666"/>
      <c r="FBI11" s="1667"/>
      <c r="FBJ11" s="1668"/>
      <c r="FBK11" s="1668"/>
      <c r="FBL11" s="1667"/>
      <c r="FBM11" s="1833"/>
      <c r="FBN11" s="1827"/>
      <c r="FBO11" s="1827"/>
      <c r="FBP11" s="1842"/>
      <c r="FBQ11" s="1842"/>
      <c r="FBR11" s="1827"/>
      <c r="FBS11" s="1835"/>
      <c r="FBT11" s="1836"/>
      <c r="FBU11" s="1837"/>
      <c r="FBV11" s="1827"/>
      <c r="FBW11" s="1827"/>
      <c r="FBX11" s="1827"/>
      <c r="FBY11" s="1838"/>
      <c r="FBZ11" s="1838"/>
      <c r="FCA11" s="1827"/>
      <c r="FCB11" s="1838"/>
      <c r="FCC11" s="1838"/>
      <c r="FCD11" s="1838"/>
      <c r="FCE11" s="1838"/>
      <c r="FCF11" s="1838"/>
      <c r="FCG11" s="1827"/>
      <c r="FCH11" s="1823"/>
      <c r="FCI11" s="1840"/>
      <c r="FCJ11" s="1825"/>
      <c r="FCK11" s="1826"/>
      <c r="FCL11" s="1827"/>
      <c r="FCM11" s="1828"/>
      <c r="FCN11" s="1829"/>
      <c r="FCO11" s="1830"/>
      <c r="FCP11" s="1826"/>
      <c r="FCQ11" s="1831"/>
      <c r="FCR11" s="1667"/>
      <c r="FCS11" s="1832"/>
      <c r="FCT11" s="1665"/>
      <c r="FCU11" s="1841"/>
      <c r="FCV11" s="1448"/>
      <c r="FCW11" s="1666"/>
      <c r="FCX11" s="1667"/>
      <c r="FCY11" s="1668"/>
      <c r="FCZ11" s="1668"/>
      <c r="FDA11" s="1667"/>
      <c r="FDB11" s="1833"/>
      <c r="FDC11" s="1827"/>
      <c r="FDD11" s="1827"/>
      <c r="FDE11" s="1842"/>
      <c r="FDF11" s="1842"/>
      <c r="FDG11" s="1827"/>
      <c r="FDH11" s="1835"/>
      <c r="FDI11" s="1836"/>
      <c r="FDJ11" s="1837"/>
      <c r="FDK11" s="1827"/>
      <c r="FDL11" s="1827"/>
      <c r="FDM11" s="1827"/>
      <c r="FDN11" s="1838"/>
      <c r="FDO11" s="1838"/>
      <c r="FDP11" s="1827"/>
      <c r="FDQ11" s="1838"/>
      <c r="FDR11" s="1838"/>
      <c r="FDS11" s="1838"/>
      <c r="FDT11" s="1838"/>
      <c r="FDU11" s="1838"/>
      <c r="FDV11" s="1827"/>
      <c r="FDW11" s="1823"/>
      <c r="FDX11" s="1840"/>
      <c r="FDY11" s="1825"/>
      <c r="FDZ11" s="1826"/>
      <c r="FEA11" s="1827"/>
      <c r="FEB11" s="1828"/>
      <c r="FEC11" s="1829"/>
      <c r="FED11" s="1830"/>
      <c r="FEE11" s="1826"/>
      <c r="FEF11" s="1831"/>
      <c r="FEG11" s="1667"/>
      <c r="FEH11" s="1832"/>
      <c r="FEI11" s="1665"/>
      <c r="FEJ11" s="1841"/>
      <c r="FEK11" s="1448"/>
      <c r="FEL11" s="1666"/>
      <c r="FEM11" s="1667"/>
      <c r="FEN11" s="1668"/>
      <c r="FEO11" s="1668"/>
      <c r="FEP11" s="1667"/>
      <c r="FEQ11" s="1833"/>
      <c r="FER11" s="1827"/>
      <c r="FES11" s="1827"/>
      <c r="FET11" s="1842"/>
      <c r="FEU11" s="1842"/>
      <c r="FEV11" s="1827"/>
      <c r="FEW11" s="1835"/>
      <c r="FEX11" s="1836"/>
      <c r="FEY11" s="1837"/>
      <c r="FEZ11" s="1827"/>
      <c r="FFA11" s="1827"/>
      <c r="FFB11" s="1827"/>
      <c r="FFC11" s="1838"/>
      <c r="FFD11" s="1838"/>
      <c r="FFE11" s="1827"/>
      <c r="FFF11" s="1838"/>
      <c r="FFG11" s="1838"/>
      <c r="FFH11" s="1838"/>
      <c r="FFI11" s="1838"/>
      <c r="FFJ11" s="1838"/>
      <c r="FFK11" s="1827"/>
      <c r="FFL11" s="1823"/>
      <c r="FFM11" s="1840"/>
      <c r="FFN11" s="1825"/>
      <c r="FFO11" s="1826"/>
      <c r="FFP11" s="1827"/>
      <c r="FFQ11" s="1828"/>
      <c r="FFR11" s="1829"/>
      <c r="FFS11" s="1830"/>
      <c r="FFT11" s="1826"/>
      <c r="FFU11" s="1831"/>
      <c r="FFV11" s="1667"/>
      <c r="FFW11" s="1832"/>
      <c r="FFX11" s="1665"/>
      <c r="FFY11" s="1841"/>
      <c r="FFZ11" s="1448"/>
      <c r="FGA11" s="1666"/>
      <c r="FGB11" s="1667"/>
      <c r="FGC11" s="1668"/>
      <c r="FGD11" s="1668"/>
      <c r="FGE11" s="1667"/>
      <c r="FGF11" s="1833"/>
      <c r="FGG11" s="1827"/>
      <c r="FGH11" s="1827"/>
      <c r="FGI11" s="1842"/>
      <c r="FGJ11" s="1842"/>
      <c r="FGK11" s="1827"/>
      <c r="FGL11" s="1835"/>
      <c r="FGM11" s="1836"/>
      <c r="FGN11" s="1837"/>
      <c r="FGO11" s="1827"/>
      <c r="FGP11" s="1827"/>
      <c r="FGQ11" s="1827"/>
      <c r="FGR11" s="1838"/>
      <c r="FGS11" s="1838"/>
      <c r="FGT11" s="1827"/>
      <c r="FGU11" s="1838"/>
      <c r="FGV11" s="1838"/>
      <c r="FGW11" s="1838"/>
      <c r="FGX11" s="1838"/>
      <c r="FGY11" s="1838"/>
      <c r="FGZ11" s="1827"/>
      <c r="FHA11" s="1823"/>
      <c r="FHB11" s="1840"/>
      <c r="FHC11" s="1825"/>
      <c r="FHD11" s="1826"/>
      <c r="FHE11" s="1827"/>
      <c r="FHF11" s="1828"/>
      <c r="FHG11" s="1829"/>
      <c r="FHH11" s="1830"/>
      <c r="FHI11" s="1826"/>
      <c r="FHJ11" s="1831"/>
      <c r="FHK11" s="1667"/>
      <c r="FHL11" s="1832"/>
      <c r="FHM11" s="1665"/>
      <c r="FHN11" s="1841"/>
      <c r="FHO11" s="1448"/>
      <c r="FHP11" s="1666"/>
      <c r="FHQ11" s="1667"/>
      <c r="FHR11" s="1668"/>
      <c r="FHS11" s="1668"/>
      <c r="FHT11" s="1667"/>
      <c r="FHU11" s="1833"/>
      <c r="FHV11" s="1827"/>
      <c r="FHW11" s="1827"/>
      <c r="FHX11" s="1842"/>
      <c r="FHY11" s="1842"/>
      <c r="FHZ11" s="1827"/>
      <c r="FIA11" s="1835"/>
      <c r="FIB11" s="1836"/>
      <c r="FIC11" s="1837"/>
      <c r="FID11" s="1827"/>
      <c r="FIE11" s="1827"/>
      <c r="FIF11" s="1827"/>
      <c r="FIG11" s="1838"/>
      <c r="FIH11" s="1838"/>
      <c r="FII11" s="1827"/>
      <c r="FIJ11" s="1838"/>
      <c r="FIK11" s="1838"/>
      <c r="FIL11" s="1838"/>
      <c r="FIM11" s="1838"/>
      <c r="FIN11" s="1838"/>
      <c r="FIO11" s="1827"/>
      <c r="FIP11" s="1823"/>
      <c r="FIQ11" s="1840"/>
      <c r="FIR11" s="1825"/>
      <c r="FIS11" s="1826"/>
      <c r="FIT11" s="1827"/>
      <c r="FIU11" s="1828"/>
      <c r="FIV11" s="1829"/>
      <c r="FIW11" s="1830"/>
      <c r="FIX11" s="1826"/>
      <c r="FIY11" s="1831"/>
      <c r="FIZ11" s="1667"/>
      <c r="FJA11" s="1832"/>
      <c r="FJB11" s="1665"/>
      <c r="FJC11" s="1841"/>
      <c r="FJD11" s="1448"/>
      <c r="FJE11" s="1666"/>
      <c r="FJF11" s="1667"/>
      <c r="FJG11" s="1668"/>
      <c r="FJH11" s="1668"/>
      <c r="FJI11" s="1667"/>
      <c r="FJJ11" s="1833"/>
      <c r="FJK11" s="1827"/>
      <c r="FJL11" s="1827"/>
      <c r="FJM11" s="1842"/>
      <c r="FJN11" s="1842"/>
      <c r="FJO11" s="1827"/>
      <c r="FJP11" s="1835"/>
      <c r="FJQ11" s="1836"/>
      <c r="FJR11" s="1837"/>
      <c r="FJS11" s="1827"/>
      <c r="FJT11" s="1827"/>
      <c r="FJU11" s="1827"/>
      <c r="FJV11" s="1838"/>
      <c r="FJW11" s="1838"/>
      <c r="FJX11" s="1827"/>
      <c r="FJY11" s="1838"/>
      <c r="FJZ11" s="1838"/>
      <c r="FKA11" s="1838"/>
      <c r="FKB11" s="1838"/>
      <c r="FKC11" s="1838"/>
      <c r="FKD11" s="1827"/>
      <c r="FKE11" s="1823"/>
      <c r="FKF11" s="1840"/>
      <c r="FKG11" s="1825"/>
      <c r="FKH11" s="1826"/>
      <c r="FKI11" s="1827"/>
      <c r="FKJ11" s="1828"/>
      <c r="FKK11" s="1829"/>
      <c r="FKL11" s="1830"/>
      <c r="FKM11" s="1826"/>
      <c r="FKN11" s="1831"/>
      <c r="FKO11" s="1667"/>
      <c r="FKP11" s="1832"/>
      <c r="FKQ11" s="1665"/>
      <c r="FKR11" s="1841"/>
      <c r="FKS11" s="1448"/>
      <c r="FKT11" s="1666"/>
      <c r="FKU11" s="1667"/>
      <c r="FKV11" s="1668"/>
      <c r="FKW11" s="1668"/>
      <c r="FKX11" s="1667"/>
      <c r="FKY11" s="1833"/>
      <c r="FKZ11" s="1827"/>
      <c r="FLA11" s="1827"/>
      <c r="FLB11" s="1842"/>
      <c r="FLC11" s="1842"/>
      <c r="FLD11" s="1827"/>
      <c r="FLE11" s="1835"/>
      <c r="FLF11" s="1836"/>
      <c r="FLG11" s="1837"/>
      <c r="FLH11" s="1827"/>
      <c r="FLI11" s="1827"/>
      <c r="FLJ11" s="1827"/>
      <c r="FLK11" s="1838"/>
      <c r="FLL11" s="1838"/>
      <c r="FLM11" s="1827"/>
      <c r="FLN11" s="1838"/>
      <c r="FLO11" s="1838"/>
      <c r="FLP11" s="1838"/>
      <c r="FLQ11" s="1838"/>
      <c r="FLR11" s="1838"/>
      <c r="FLS11" s="1827"/>
      <c r="FLT11" s="1823"/>
      <c r="FLU11" s="1840"/>
      <c r="FLV11" s="1825"/>
      <c r="FLW11" s="1826"/>
      <c r="FLX11" s="1827"/>
      <c r="FLY11" s="1828"/>
      <c r="FLZ11" s="1829"/>
      <c r="FMA11" s="1830"/>
      <c r="FMB11" s="1826"/>
      <c r="FMC11" s="1831"/>
      <c r="FMD11" s="1667"/>
      <c r="FME11" s="1832"/>
      <c r="FMF11" s="1665"/>
      <c r="FMG11" s="1841"/>
      <c r="FMH11" s="1448"/>
      <c r="FMI11" s="1666"/>
      <c r="FMJ11" s="1667"/>
      <c r="FMK11" s="1668"/>
      <c r="FML11" s="1668"/>
      <c r="FMM11" s="1667"/>
      <c r="FMN11" s="1833"/>
      <c r="FMO11" s="1827"/>
      <c r="FMP11" s="1827"/>
      <c r="FMQ11" s="1842"/>
      <c r="FMR11" s="1842"/>
      <c r="FMS11" s="1827"/>
      <c r="FMT11" s="1835"/>
      <c r="FMU11" s="1836"/>
      <c r="FMV11" s="1837"/>
      <c r="FMW11" s="1827"/>
      <c r="FMX11" s="1827"/>
      <c r="FMY11" s="1827"/>
      <c r="FMZ11" s="1838"/>
      <c r="FNA11" s="1838"/>
      <c r="FNB11" s="1827"/>
      <c r="FNC11" s="1838"/>
      <c r="FND11" s="1838"/>
      <c r="FNE11" s="1838"/>
      <c r="FNF11" s="1838"/>
      <c r="FNG11" s="1838"/>
      <c r="FNH11" s="1827"/>
      <c r="FNI11" s="1823"/>
      <c r="FNJ11" s="1840"/>
      <c r="FNK11" s="1825"/>
      <c r="FNL11" s="1826"/>
      <c r="FNM11" s="1827"/>
      <c r="FNN11" s="1828"/>
      <c r="FNO11" s="1829"/>
      <c r="FNP11" s="1830"/>
      <c r="FNQ11" s="1826"/>
      <c r="FNR11" s="1831"/>
      <c r="FNS11" s="1667"/>
      <c r="FNT11" s="1832"/>
      <c r="FNU11" s="1665"/>
      <c r="FNV11" s="1841"/>
      <c r="FNW11" s="1448"/>
      <c r="FNX11" s="1666"/>
      <c r="FNY11" s="1667"/>
      <c r="FNZ11" s="1668"/>
      <c r="FOA11" s="1668"/>
      <c r="FOB11" s="1667"/>
      <c r="FOC11" s="1833"/>
      <c r="FOD11" s="1827"/>
      <c r="FOE11" s="1827"/>
      <c r="FOF11" s="1842"/>
      <c r="FOG11" s="1842"/>
      <c r="FOH11" s="1827"/>
      <c r="FOI11" s="1835"/>
      <c r="FOJ11" s="1836"/>
      <c r="FOK11" s="1837"/>
      <c r="FOL11" s="1827"/>
      <c r="FOM11" s="1827"/>
      <c r="FON11" s="1827"/>
      <c r="FOO11" s="1838"/>
      <c r="FOP11" s="1838"/>
      <c r="FOQ11" s="1827"/>
      <c r="FOR11" s="1838"/>
      <c r="FOS11" s="1838"/>
      <c r="FOT11" s="1838"/>
      <c r="FOU11" s="1838"/>
      <c r="FOV11" s="1838"/>
      <c r="FOW11" s="1827"/>
      <c r="FOX11" s="1823"/>
      <c r="FOY11" s="1840"/>
      <c r="FOZ11" s="1825"/>
      <c r="FPA11" s="1826"/>
      <c r="FPB11" s="1827"/>
      <c r="FPC11" s="1828"/>
      <c r="FPD11" s="1829"/>
      <c r="FPE11" s="1830"/>
      <c r="FPF11" s="1826"/>
      <c r="FPG11" s="1831"/>
      <c r="FPH11" s="1667"/>
      <c r="FPI11" s="1832"/>
      <c r="FPJ11" s="1665"/>
      <c r="FPK11" s="1841"/>
      <c r="FPL11" s="1448"/>
      <c r="FPM11" s="1666"/>
      <c r="FPN11" s="1667"/>
      <c r="FPO11" s="1668"/>
      <c r="FPP11" s="1668"/>
      <c r="FPQ11" s="1667"/>
      <c r="FPR11" s="1833"/>
      <c r="FPS11" s="1827"/>
      <c r="FPT11" s="1827"/>
      <c r="FPU11" s="1842"/>
      <c r="FPV11" s="1842"/>
      <c r="FPW11" s="1827"/>
      <c r="FPX11" s="1835"/>
      <c r="FPY11" s="1836"/>
      <c r="FPZ11" s="1837"/>
      <c r="FQA11" s="1827"/>
      <c r="FQB11" s="1827"/>
      <c r="FQC11" s="1827"/>
      <c r="FQD11" s="1838"/>
      <c r="FQE11" s="1838"/>
      <c r="FQF11" s="1827"/>
      <c r="FQG11" s="1838"/>
      <c r="FQH11" s="1838"/>
      <c r="FQI11" s="1838"/>
      <c r="FQJ11" s="1838"/>
      <c r="FQK11" s="1838"/>
      <c r="FQL11" s="1827"/>
      <c r="FQM11" s="1823"/>
      <c r="FQN11" s="1840"/>
      <c r="FQO11" s="1825"/>
      <c r="FQP11" s="1826"/>
      <c r="FQQ11" s="1827"/>
      <c r="FQR11" s="1828"/>
      <c r="FQS11" s="1829"/>
      <c r="FQT11" s="1830"/>
      <c r="FQU11" s="1826"/>
      <c r="FQV11" s="1831"/>
      <c r="FQW11" s="1667"/>
      <c r="FQX11" s="1832"/>
      <c r="FQY11" s="1665"/>
      <c r="FQZ11" s="1841"/>
      <c r="FRA11" s="1448"/>
      <c r="FRB11" s="1666"/>
      <c r="FRC11" s="1667"/>
      <c r="FRD11" s="1668"/>
      <c r="FRE11" s="1668"/>
      <c r="FRF11" s="1667"/>
      <c r="FRG11" s="1833"/>
      <c r="FRH11" s="1827"/>
      <c r="FRI11" s="1827"/>
      <c r="FRJ11" s="1842"/>
      <c r="FRK11" s="1842"/>
      <c r="FRL11" s="1827"/>
      <c r="FRM11" s="1835"/>
      <c r="FRN11" s="1836"/>
      <c r="FRO11" s="1837"/>
      <c r="FRP11" s="1827"/>
      <c r="FRQ11" s="1827"/>
      <c r="FRR11" s="1827"/>
      <c r="FRS11" s="1838"/>
      <c r="FRT11" s="1838"/>
      <c r="FRU11" s="1827"/>
      <c r="FRV11" s="1838"/>
      <c r="FRW11" s="1838"/>
      <c r="FRX11" s="1838"/>
      <c r="FRY11" s="1838"/>
      <c r="FRZ11" s="1838"/>
      <c r="FSA11" s="1827"/>
      <c r="FSB11" s="1823"/>
      <c r="FSC11" s="1840"/>
      <c r="FSD11" s="1825"/>
      <c r="FSE11" s="1826"/>
      <c r="FSF11" s="1827"/>
      <c r="FSG11" s="1828"/>
      <c r="FSH11" s="1829"/>
      <c r="FSI11" s="1830"/>
      <c r="FSJ11" s="1826"/>
      <c r="FSK11" s="1831"/>
      <c r="FSL11" s="1667"/>
      <c r="FSM11" s="1832"/>
      <c r="FSN11" s="1665"/>
      <c r="FSO11" s="1841"/>
      <c r="FSP11" s="1448"/>
      <c r="FSQ11" s="1666"/>
      <c r="FSR11" s="1667"/>
      <c r="FSS11" s="1668"/>
      <c r="FST11" s="1668"/>
      <c r="FSU11" s="1667"/>
      <c r="FSV11" s="1833"/>
      <c r="FSW11" s="1827"/>
      <c r="FSX11" s="1827"/>
      <c r="FSY11" s="1842"/>
      <c r="FSZ11" s="1842"/>
      <c r="FTA11" s="1827"/>
      <c r="FTB11" s="1835"/>
      <c r="FTC11" s="1836"/>
      <c r="FTD11" s="1837"/>
      <c r="FTE11" s="1827"/>
      <c r="FTF11" s="1827"/>
      <c r="FTG11" s="1827"/>
      <c r="FTH11" s="1838"/>
      <c r="FTI11" s="1838"/>
      <c r="FTJ11" s="1827"/>
      <c r="FTK11" s="1838"/>
      <c r="FTL11" s="1838"/>
      <c r="FTM11" s="1838"/>
      <c r="FTN11" s="1838"/>
      <c r="FTO11" s="1838"/>
      <c r="FTP11" s="1827"/>
      <c r="FTQ11" s="1823"/>
      <c r="FTR11" s="1840"/>
      <c r="FTS11" s="1825"/>
      <c r="FTT11" s="1826"/>
      <c r="FTU11" s="1827"/>
      <c r="FTV11" s="1828"/>
      <c r="FTW11" s="1829"/>
      <c r="FTX11" s="1830"/>
      <c r="FTY11" s="1826"/>
      <c r="FTZ11" s="1831"/>
      <c r="FUA11" s="1667"/>
      <c r="FUB11" s="1832"/>
      <c r="FUC11" s="1665"/>
      <c r="FUD11" s="1841"/>
      <c r="FUE11" s="1448"/>
      <c r="FUF11" s="1666"/>
      <c r="FUG11" s="1667"/>
      <c r="FUH11" s="1668"/>
      <c r="FUI11" s="1668"/>
      <c r="FUJ11" s="1667"/>
      <c r="FUK11" s="1833"/>
      <c r="FUL11" s="1827"/>
      <c r="FUM11" s="1827"/>
      <c r="FUN11" s="1842"/>
      <c r="FUO11" s="1842"/>
      <c r="FUP11" s="1827"/>
      <c r="FUQ11" s="1835"/>
      <c r="FUR11" s="1836"/>
      <c r="FUS11" s="1837"/>
      <c r="FUT11" s="1827"/>
      <c r="FUU11" s="1827"/>
      <c r="FUV11" s="1827"/>
      <c r="FUW11" s="1838"/>
      <c r="FUX11" s="1838"/>
      <c r="FUY11" s="1827"/>
      <c r="FUZ11" s="1838"/>
      <c r="FVA11" s="1838"/>
      <c r="FVB11" s="1838"/>
      <c r="FVC11" s="1838"/>
      <c r="FVD11" s="1838"/>
      <c r="FVE11" s="1827"/>
      <c r="FVF11" s="1823"/>
      <c r="FVG11" s="1840"/>
      <c r="FVH11" s="1825"/>
      <c r="FVI11" s="1826"/>
      <c r="FVJ11" s="1827"/>
      <c r="FVK11" s="1828"/>
      <c r="FVL11" s="1829"/>
      <c r="FVM11" s="1830"/>
      <c r="FVN11" s="1826"/>
      <c r="FVO11" s="1831"/>
      <c r="FVP11" s="1667"/>
      <c r="FVQ11" s="1832"/>
      <c r="FVR11" s="1665"/>
      <c r="FVS11" s="1841"/>
      <c r="FVT11" s="1448"/>
      <c r="FVU11" s="1666"/>
      <c r="FVV11" s="1667"/>
      <c r="FVW11" s="1668"/>
      <c r="FVX11" s="1668"/>
      <c r="FVY11" s="1667"/>
      <c r="FVZ11" s="1833"/>
      <c r="FWA11" s="1827"/>
      <c r="FWB11" s="1827"/>
      <c r="FWC11" s="1842"/>
      <c r="FWD11" s="1842"/>
      <c r="FWE11" s="1827"/>
      <c r="FWF11" s="1835"/>
      <c r="FWG11" s="1836"/>
      <c r="FWH11" s="1837"/>
      <c r="FWI11" s="1827"/>
      <c r="FWJ11" s="1827"/>
      <c r="FWK11" s="1827"/>
      <c r="FWL11" s="1838"/>
      <c r="FWM11" s="1838"/>
      <c r="FWN11" s="1827"/>
      <c r="FWO11" s="1838"/>
      <c r="FWP11" s="1838"/>
      <c r="FWQ11" s="1838"/>
      <c r="FWR11" s="1838"/>
      <c r="FWS11" s="1838"/>
      <c r="FWT11" s="1827"/>
      <c r="FWU11" s="1823"/>
      <c r="FWV11" s="1840"/>
      <c r="FWW11" s="1825"/>
      <c r="FWX11" s="1826"/>
      <c r="FWY11" s="1827"/>
      <c r="FWZ11" s="1828"/>
      <c r="FXA11" s="1829"/>
      <c r="FXB11" s="1830"/>
      <c r="FXC11" s="1826"/>
      <c r="FXD11" s="1831"/>
      <c r="FXE11" s="1667"/>
      <c r="FXF11" s="1832"/>
      <c r="FXG11" s="1665"/>
      <c r="FXH11" s="1841"/>
      <c r="FXI11" s="1448"/>
      <c r="FXJ11" s="1666"/>
      <c r="FXK11" s="1667"/>
      <c r="FXL11" s="1668"/>
      <c r="FXM11" s="1668"/>
      <c r="FXN11" s="1667"/>
      <c r="FXO11" s="1833"/>
      <c r="FXP11" s="1827"/>
      <c r="FXQ11" s="1827"/>
      <c r="FXR11" s="1842"/>
      <c r="FXS11" s="1842"/>
      <c r="FXT11" s="1827"/>
      <c r="FXU11" s="1835"/>
      <c r="FXV11" s="1836"/>
      <c r="FXW11" s="1837"/>
      <c r="FXX11" s="1827"/>
      <c r="FXY11" s="1827"/>
      <c r="FXZ11" s="1827"/>
      <c r="FYA11" s="1838"/>
      <c r="FYB11" s="1838"/>
      <c r="FYC11" s="1827"/>
      <c r="FYD11" s="1838"/>
      <c r="FYE11" s="1838"/>
      <c r="FYF11" s="1838"/>
      <c r="FYG11" s="1838"/>
      <c r="FYH11" s="1838"/>
      <c r="FYI11" s="1827"/>
      <c r="FYJ11" s="1823"/>
      <c r="FYK11" s="1840"/>
      <c r="FYL11" s="1825"/>
      <c r="FYM11" s="1826"/>
      <c r="FYN11" s="1827"/>
      <c r="FYO11" s="1828"/>
      <c r="FYP11" s="1829"/>
      <c r="FYQ11" s="1830"/>
      <c r="FYR11" s="1826"/>
      <c r="FYS11" s="1831"/>
      <c r="FYT11" s="1667"/>
      <c r="FYU11" s="1832"/>
      <c r="FYV11" s="1665"/>
      <c r="FYW11" s="1841"/>
      <c r="FYX11" s="1448"/>
      <c r="FYY11" s="1666"/>
      <c r="FYZ11" s="1667"/>
      <c r="FZA11" s="1668"/>
      <c r="FZB11" s="1668"/>
      <c r="FZC11" s="1667"/>
      <c r="FZD11" s="1833"/>
      <c r="FZE11" s="1827"/>
      <c r="FZF11" s="1827"/>
      <c r="FZG11" s="1842"/>
      <c r="FZH11" s="1842"/>
      <c r="FZI11" s="1827"/>
      <c r="FZJ11" s="1835"/>
      <c r="FZK11" s="1836"/>
      <c r="FZL11" s="1837"/>
      <c r="FZM11" s="1827"/>
      <c r="FZN11" s="1827"/>
      <c r="FZO11" s="1827"/>
      <c r="FZP11" s="1838"/>
      <c r="FZQ11" s="1838"/>
      <c r="FZR11" s="1827"/>
      <c r="FZS11" s="1838"/>
      <c r="FZT11" s="1838"/>
      <c r="FZU11" s="1838"/>
      <c r="FZV11" s="1838"/>
      <c r="FZW11" s="1838"/>
      <c r="FZX11" s="1827"/>
      <c r="FZY11" s="1823"/>
      <c r="FZZ11" s="1840"/>
      <c r="GAA11" s="1825"/>
      <c r="GAB11" s="1826"/>
      <c r="GAC11" s="1827"/>
      <c r="GAD11" s="1828"/>
      <c r="GAE11" s="1829"/>
      <c r="GAF11" s="1830"/>
      <c r="GAG11" s="1826"/>
      <c r="GAH11" s="1831"/>
      <c r="GAI11" s="1667"/>
      <c r="GAJ11" s="1832"/>
      <c r="GAK11" s="1665"/>
      <c r="GAL11" s="1841"/>
      <c r="GAM11" s="1448"/>
      <c r="GAN11" s="1666"/>
      <c r="GAO11" s="1667"/>
      <c r="GAP11" s="1668"/>
      <c r="GAQ11" s="1668"/>
      <c r="GAR11" s="1667"/>
      <c r="GAS11" s="1833"/>
      <c r="GAT11" s="1827"/>
      <c r="GAU11" s="1827"/>
      <c r="GAV11" s="1842"/>
      <c r="GAW11" s="1842"/>
      <c r="GAX11" s="1827"/>
      <c r="GAY11" s="1835"/>
      <c r="GAZ11" s="1836"/>
      <c r="GBA11" s="1837"/>
      <c r="GBB11" s="1827"/>
      <c r="GBC11" s="1827"/>
      <c r="GBD11" s="1827"/>
      <c r="GBE11" s="1838"/>
      <c r="GBF11" s="1838"/>
      <c r="GBG11" s="1827"/>
      <c r="GBH11" s="1838"/>
      <c r="GBI11" s="1838"/>
      <c r="GBJ11" s="1838"/>
      <c r="GBK11" s="1838"/>
      <c r="GBL11" s="1838"/>
      <c r="GBM11" s="1827"/>
      <c r="GBN11" s="1823"/>
      <c r="GBO11" s="1840"/>
      <c r="GBP11" s="1825"/>
      <c r="GBQ11" s="1826"/>
      <c r="GBR11" s="1827"/>
      <c r="GBS11" s="1828"/>
      <c r="GBT11" s="1829"/>
      <c r="GBU11" s="1830"/>
      <c r="GBV11" s="1826"/>
      <c r="GBW11" s="1831"/>
      <c r="GBX11" s="1667"/>
      <c r="GBY11" s="1832"/>
      <c r="GBZ11" s="1665"/>
      <c r="GCA11" s="1841"/>
      <c r="GCB11" s="1448"/>
      <c r="GCC11" s="1666"/>
      <c r="GCD11" s="1667"/>
      <c r="GCE11" s="1668"/>
      <c r="GCF11" s="1668"/>
      <c r="GCG11" s="1667"/>
      <c r="GCH11" s="1833"/>
      <c r="GCI11" s="1827"/>
      <c r="GCJ11" s="1827"/>
      <c r="GCK11" s="1842"/>
      <c r="GCL11" s="1842"/>
      <c r="GCM11" s="1827"/>
      <c r="GCN11" s="1835"/>
      <c r="GCO11" s="1836"/>
      <c r="GCP11" s="1837"/>
      <c r="GCQ11" s="1827"/>
      <c r="GCR11" s="1827"/>
      <c r="GCS11" s="1827"/>
      <c r="GCT11" s="1838"/>
      <c r="GCU11" s="1838"/>
      <c r="GCV11" s="1827"/>
      <c r="GCW11" s="1838"/>
      <c r="GCX11" s="1838"/>
      <c r="GCY11" s="1838"/>
      <c r="GCZ11" s="1838"/>
      <c r="GDA11" s="1838"/>
      <c r="GDB11" s="1827"/>
      <c r="GDC11" s="1823"/>
      <c r="GDD11" s="1840"/>
      <c r="GDE11" s="1825"/>
      <c r="GDF11" s="1826"/>
      <c r="GDG11" s="1827"/>
      <c r="GDH11" s="1828"/>
      <c r="GDI11" s="1829"/>
      <c r="GDJ11" s="1830"/>
      <c r="GDK11" s="1826"/>
      <c r="GDL11" s="1831"/>
      <c r="GDM11" s="1667"/>
      <c r="GDN11" s="1832"/>
      <c r="GDO11" s="1665"/>
      <c r="GDP11" s="1841"/>
      <c r="GDQ11" s="1448"/>
      <c r="GDR11" s="1666"/>
      <c r="GDS11" s="1667"/>
      <c r="GDT11" s="1668"/>
      <c r="GDU11" s="1668"/>
      <c r="GDV11" s="1667"/>
      <c r="GDW11" s="1833"/>
      <c r="GDX11" s="1827"/>
      <c r="GDY11" s="1827"/>
      <c r="GDZ11" s="1842"/>
      <c r="GEA11" s="1842"/>
      <c r="GEB11" s="1827"/>
      <c r="GEC11" s="1835"/>
      <c r="GED11" s="1836"/>
      <c r="GEE11" s="1837"/>
      <c r="GEF11" s="1827"/>
      <c r="GEG11" s="1827"/>
      <c r="GEH11" s="1827"/>
      <c r="GEI11" s="1838"/>
      <c r="GEJ11" s="1838"/>
      <c r="GEK11" s="1827"/>
      <c r="GEL11" s="1838"/>
      <c r="GEM11" s="1838"/>
      <c r="GEN11" s="1838"/>
      <c r="GEO11" s="1838"/>
      <c r="GEP11" s="1838"/>
      <c r="GEQ11" s="1827"/>
      <c r="GER11" s="1823"/>
      <c r="GES11" s="1840"/>
      <c r="GET11" s="1825"/>
      <c r="GEU11" s="1826"/>
      <c r="GEV11" s="1827"/>
      <c r="GEW11" s="1828"/>
      <c r="GEX11" s="1829"/>
      <c r="GEY11" s="1830"/>
      <c r="GEZ11" s="1826"/>
      <c r="GFA11" s="1831"/>
      <c r="GFB11" s="1667"/>
      <c r="GFC11" s="1832"/>
      <c r="GFD11" s="1665"/>
      <c r="GFE11" s="1841"/>
      <c r="GFF11" s="1448"/>
      <c r="GFG11" s="1666"/>
      <c r="GFH11" s="1667"/>
      <c r="GFI11" s="1668"/>
      <c r="GFJ11" s="1668"/>
      <c r="GFK11" s="1667"/>
      <c r="GFL11" s="1833"/>
      <c r="GFM11" s="1827"/>
      <c r="GFN11" s="1827"/>
      <c r="GFO11" s="1842"/>
      <c r="GFP11" s="1842"/>
      <c r="GFQ11" s="1827"/>
      <c r="GFR11" s="1835"/>
      <c r="GFS11" s="1836"/>
      <c r="GFT11" s="1837"/>
      <c r="GFU11" s="1827"/>
      <c r="GFV11" s="1827"/>
      <c r="GFW11" s="1827"/>
      <c r="GFX11" s="1838"/>
      <c r="GFY11" s="1838"/>
      <c r="GFZ11" s="1827"/>
      <c r="GGA11" s="1838"/>
      <c r="GGB11" s="1838"/>
      <c r="GGC11" s="1838"/>
      <c r="GGD11" s="1838"/>
      <c r="GGE11" s="1838"/>
      <c r="GGF11" s="1827"/>
      <c r="GGG11" s="1823"/>
      <c r="GGH11" s="1840"/>
      <c r="GGI11" s="1825"/>
      <c r="GGJ11" s="1826"/>
      <c r="GGK11" s="1827"/>
      <c r="GGL11" s="1828"/>
      <c r="GGM11" s="1829"/>
      <c r="GGN11" s="1830"/>
      <c r="GGO11" s="1826"/>
      <c r="GGP11" s="1831"/>
      <c r="GGQ11" s="1667"/>
      <c r="GGR11" s="1832"/>
      <c r="GGS11" s="1665"/>
      <c r="GGT11" s="1841"/>
      <c r="GGU11" s="1448"/>
      <c r="GGV11" s="1666"/>
      <c r="GGW11" s="1667"/>
      <c r="GGX11" s="1668"/>
      <c r="GGY11" s="1668"/>
      <c r="GGZ11" s="1667"/>
      <c r="GHA11" s="1833"/>
      <c r="GHB11" s="1827"/>
      <c r="GHC11" s="1827"/>
      <c r="GHD11" s="1842"/>
      <c r="GHE11" s="1842"/>
      <c r="GHF11" s="1827"/>
      <c r="GHG11" s="1835"/>
      <c r="GHH11" s="1836"/>
      <c r="GHI11" s="1837"/>
      <c r="GHJ11" s="1827"/>
      <c r="GHK11" s="1827"/>
      <c r="GHL11" s="1827"/>
      <c r="GHM11" s="1838"/>
      <c r="GHN11" s="1838"/>
      <c r="GHO11" s="1827"/>
      <c r="GHP11" s="1838"/>
      <c r="GHQ11" s="1838"/>
      <c r="GHR11" s="1838"/>
      <c r="GHS11" s="1838"/>
      <c r="GHT11" s="1838"/>
      <c r="GHU11" s="1827"/>
      <c r="GHV11" s="1823"/>
      <c r="GHW11" s="1840"/>
      <c r="GHX11" s="1825"/>
      <c r="GHY11" s="1826"/>
      <c r="GHZ11" s="1827"/>
      <c r="GIA11" s="1828"/>
      <c r="GIB11" s="1829"/>
      <c r="GIC11" s="1830"/>
      <c r="GID11" s="1826"/>
      <c r="GIE11" s="1831"/>
      <c r="GIF11" s="1667"/>
      <c r="GIG11" s="1832"/>
      <c r="GIH11" s="1665"/>
      <c r="GII11" s="1841"/>
      <c r="GIJ11" s="1448"/>
      <c r="GIK11" s="1666"/>
      <c r="GIL11" s="1667"/>
      <c r="GIM11" s="1668"/>
      <c r="GIN11" s="1668"/>
      <c r="GIO11" s="1667"/>
      <c r="GIP11" s="1833"/>
      <c r="GIQ11" s="1827"/>
      <c r="GIR11" s="1827"/>
      <c r="GIS11" s="1842"/>
      <c r="GIT11" s="1842"/>
      <c r="GIU11" s="1827"/>
      <c r="GIV11" s="1835"/>
      <c r="GIW11" s="1836"/>
      <c r="GIX11" s="1837"/>
      <c r="GIY11" s="1827"/>
      <c r="GIZ11" s="1827"/>
      <c r="GJA11" s="1827"/>
      <c r="GJB11" s="1838"/>
      <c r="GJC11" s="1838"/>
      <c r="GJD11" s="1827"/>
      <c r="GJE11" s="1838"/>
      <c r="GJF11" s="1838"/>
      <c r="GJG11" s="1838"/>
      <c r="GJH11" s="1838"/>
      <c r="GJI11" s="1838"/>
      <c r="GJJ11" s="1827"/>
      <c r="GJK11" s="1823"/>
      <c r="GJL11" s="1840"/>
      <c r="GJM11" s="1825"/>
      <c r="GJN11" s="1826"/>
      <c r="GJO11" s="1827"/>
      <c r="GJP11" s="1828"/>
      <c r="GJQ11" s="1829"/>
      <c r="GJR11" s="1830"/>
      <c r="GJS11" s="1826"/>
      <c r="GJT11" s="1831"/>
      <c r="GJU11" s="1667"/>
      <c r="GJV11" s="1832"/>
      <c r="GJW11" s="1665"/>
      <c r="GJX11" s="1841"/>
      <c r="GJY11" s="1448"/>
      <c r="GJZ11" s="1666"/>
      <c r="GKA11" s="1667"/>
      <c r="GKB11" s="1668"/>
      <c r="GKC11" s="1668"/>
      <c r="GKD11" s="1667"/>
      <c r="GKE11" s="1833"/>
      <c r="GKF11" s="1827"/>
      <c r="GKG11" s="1827"/>
      <c r="GKH11" s="1842"/>
      <c r="GKI11" s="1842"/>
      <c r="GKJ11" s="1827"/>
      <c r="GKK11" s="1835"/>
      <c r="GKL11" s="1836"/>
      <c r="GKM11" s="1837"/>
      <c r="GKN11" s="1827"/>
      <c r="GKO11" s="1827"/>
      <c r="GKP11" s="1827"/>
      <c r="GKQ11" s="1838"/>
      <c r="GKR11" s="1838"/>
      <c r="GKS11" s="1827"/>
      <c r="GKT11" s="1838"/>
      <c r="GKU11" s="1838"/>
      <c r="GKV11" s="1838"/>
      <c r="GKW11" s="1838"/>
      <c r="GKX11" s="1838"/>
      <c r="GKY11" s="1827"/>
      <c r="GKZ11" s="1823"/>
      <c r="GLA11" s="1840"/>
      <c r="GLB11" s="1825"/>
      <c r="GLC11" s="1826"/>
      <c r="GLD11" s="1827"/>
      <c r="GLE11" s="1828"/>
      <c r="GLF11" s="1829"/>
      <c r="GLG11" s="1830"/>
      <c r="GLH11" s="1826"/>
      <c r="GLI11" s="1831"/>
      <c r="GLJ11" s="1667"/>
      <c r="GLK11" s="1832"/>
      <c r="GLL11" s="1665"/>
      <c r="GLM11" s="1841"/>
      <c r="GLN11" s="1448"/>
      <c r="GLO11" s="1666"/>
      <c r="GLP11" s="1667"/>
      <c r="GLQ11" s="1668"/>
      <c r="GLR11" s="1668"/>
      <c r="GLS11" s="1667"/>
      <c r="GLT11" s="1833"/>
      <c r="GLU11" s="1827"/>
      <c r="GLV11" s="1827"/>
      <c r="GLW11" s="1842"/>
      <c r="GLX11" s="1842"/>
      <c r="GLY11" s="1827"/>
      <c r="GLZ11" s="1835"/>
      <c r="GMA11" s="1836"/>
      <c r="GMB11" s="1837"/>
      <c r="GMC11" s="1827"/>
      <c r="GMD11" s="1827"/>
      <c r="GME11" s="1827"/>
      <c r="GMF11" s="1838"/>
      <c r="GMG11" s="1838"/>
      <c r="GMH11" s="1827"/>
      <c r="GMI11" s="1838"/>
      <c r="GMJ11" s="1838"/>
      <c r="GMK11" s="1838"/>
      <c r="GML11" s="1838"/>
      <c r="GMM11" s="1838"/>
      <c r="GMN11" s="1827"/>
      <c r="GMO11" s="1823"/>
      <c r="GMP11" s="1840"/>
      <c r="GMQ11" s="1825"/>
      <c r="GMR11" s="1826"/>
      <c r="GMS11" s="1827"/>
      <c r="GMT11" s="1828"/>
      <c r="GMU11" s="1829"/>
      <c r="GMV11" s="1830"/>
      <c r="GMW11" s="1826"/>
      <c r="GMX11" s="1831"/>
      <c r="GMY11" s="1667"/>
      <c r="GMZ11" s="1832"/>
      <c r="GNA11" s="1665"/>
      <c r="GNB11" s="1841"/>
      <c r="GNC11" s="1448"/>
      <c r="GND11" s="1666"/>
      <c r="GNE11" s="1667"/>
      <c r="GNF11" s="1668"/>
      <c r="GNG11" s="1668"/>
      <c r="GNH11" s="1667"/>
      <c r="GNI11" s="1833"/>
      <c r="GNJ11" s="1827"/>
      <c r="GNK11" s="1827"/>
      <c r="GNL11" s="1842"/>
      <c r="GNM11" s="1842"/>
      <c r="GNN11" s="1827"/>
      <c r="GNO11" s="1835"/>
      <c r="GNP11" s="1836"/>
      <c r="GNQ11" s="1837"/>
      <c r="GNR11" s="1827"/>
      <c r="GNS11" s="1827"/>
      <c r="GNT11" s="1827"/>
      <c r="GNU11" s="1838"/>
      <c r="GNV11" s="1838"/>
      <c r="GNW11" s="1827"/>
      <c r="GNX11" s="1838"/>
      <c r="GNY11" s="1838"/>
      <c r="GNZ11" s="1838"/>
      <c r="GOA11" s="1838"/>
      <c r="GOB11" s="1838"/>
      <c r="GOC11" s="1827"/>
      <c r="GOD11" s="1823"/>
      <c r="GOE11" s="1840"/>
      <c r="GOF11" s="1825"/>
      <c r="GOG11" s="1826"/>
      <c r="GOH11" s="1827"/>
      <c r="GOI11" s="1828"/>
      <c r="GOJ11" s="1829"/>
      <c r="GOK11" s="1830"/>
      <c r="GOL11" s="1826"/>
      <c r="GOM11" s="1831"/>
      <c r="GON11" s="1667"/>
      <c r="GOO11" s="1832"/>
      <c r="GOP11" s="1665"/>
      <c r="GOQ11" s="1841"/>
      <c r="GOR11" s="1448"/>
      <c r="GOS11" s="1666"/>
      <c r="GOT11" s="1667"/>
      <c r="GOU11" s="1668"/>
      <c r="GOV11" s="1668"/>
      <c r="GOW11" s="1667"/>
      <c r="GOX11" s="1833"/>
      <c r="GOY11" s="1827"/>
      <c r="GOZ11" s="1827"/>
      <c r="GPA11" s="1842"/>
      <c r="GPB11" s="1842"/>
      <c r="GPC11" s="1827"/>
      <c r="GPD11" s="1835"/>
      <c r="GPE11" s="1836"/>
      <c r="GPF11" s="1837"/>
      <c r="GPG11" s="1827"/>
      <c r="GPH11" s="1827"/>
      <c r="GPI11" s="1827"/>
      <c r="GPJ11" s="1838"/>
      <c r="GPK11" s="1838"/>
      <c r="GPL11" s="1827"/>
      <c r="GPM11" s="1838"/>
      <c r="GPN11" s="1838"/>
      <c r="GPO11" s="1838"/>
      <c r="GPP11" s="1838"/>
      <c r="GPQ11" s="1838"/>
      <c r="GPR11" s="1827"/>
      <c r="GPS11" s="1823"/>
      <c r="GPT11" s="1840"/>
      <c r="GPU11" s="1825"/>
      <c r="GPV11" s="1826"/>
      <c r="GPW11" s="1827"/>
      <c r="GPX11" s="1828"/>
      <c r="GPY11" s="1829"/>
      <c r="GPZ11" s="1830"/>
      <c r="GQA11" s="1826"/>
      <c r="GQB11" s="1831"/>
      <c r="GQC11" s="1667"/>
      <c r="GQD11" s="1832"/>
      <c r="GQE11" s="1665"/>
      <c r="GQF11" s="1841"/>
      <c r="GQG11" s="1448"/>
      <c r="GQH11" s="1666"/>
      <c r="GQI11" s="1667"/>
      <c r="GQJ11" s="1668"/>
      <c r="GQK11" s="1668"/>
      <c r="GQL11" s="1667"/>
      <c r="GQM11" s="1833"/>
      <c r="GQN11" s="1827"/>
      <c r="GQO11" s="1827"/>
      <c r="GQP11" s="1842"/>
      <c r="GQQ11" s="1842"/>
      <c r="GQR11" s="1827"/>
      <c r="GQS11" s="1835"/>
      <c r="GQT11" s="1836"/>
      <c r="GQU11" s="1837"/>
      <c r="GQV11" s="1827"/>
      <c r="GQW11" s="1827"/>
      <c r="GQX11" s="1827"/>
      <c r="GQY11" s="1838"/>
      <c r="GQZ11" s="1838"/>
      <c r="GRA11" s="1827"/>
      <c r="GRB11" s="1838"/>
      <c r="GRC11" s="1838"/>
      <c r="GRD11" s="1838"/>
      <c r="GRE11" s="1838"/>
      <c r="GRF11" s="1838"/>
      <c r="GRG11" s="1827"/>
      <c r="GRH11" s="1823"/>
      <c r="GRI11" s="1840"/>
      <c r="GRJ11" s="1825"/>
      <c r="GRK11" s="1826"/>
      <c r="GRL11" s="1827"/>
      <c r="GRM11" s="1828"/>
      <c r="GRN11" s="1829"/>
      <c r="GRO11" s="1830"/>
      <c r="GRP11" s="1826"/>
      <c r="GRQ11" s="1831"/>
      <c r="GRR11" s="1667"/>
      <c r="GRS11" s="1832"/>
      <c r="GRT11" s="1665"/>
      <c r="GRU11" s="1841"/>
      <c r="GRV11" s="1448"/>
      <c r="GRW11" s="1666"/>
      <c r="GRX11" s="1667"/>
      <c r="GRY11" s="1668"/>
      <c r="GRZ11" s="1668"/>
      <c r="GSA11" s="1667"/>
      <c r="GSB11" s="1833"/>
      <c r="GSC11" s="1827"/>
      <c r="GSD11" s="1827"/>
      <c r="GSE11" s="1842"/>
      <c r="GSF11" s="1842"/>
      <c r="GSG11" s="1827"/>
      <c r="GSH11" s="1835"/>
      <c r="GSI11" s="1836"/>
      <c r="GSJ11" s="1837"/>
      <c r="GSK11" s="1827"/>
      <c r="GSL11" s="1827"/>
      <c r="GSM11" s="1827"/>
      <c r="GSN11" s="1838"/>
      <c r="GSO11" s="1838"/>
      <c r="GSP11" s="1827"/>
      <c r="GSQ11" s="1838"/>
      <c r="GSR11" s="1838"/>
      <c r="GSS11" s="1838"/>
      <c r="GST11" s="1838"/>
      <c r="GSU11" s="1838"/>
      <c r="GSV11" s="1827"/>
      <c r="GSW11" s="1823"/>
      <c r="GSX11" s="1840"/>
      <c r="GSY11" s="1825"/>
      <c r="GSZ11" s="1826"/>
      <c r="GTA11" s="1827"/>
      <c r="GTB11" s="1828"/>
      <c r="GTC11" s="1829"/>
      <c r="GTD11" s="1830"/>
      <c r="GTE11" s="1826"/>
      <c r="GTF11" s="1831"/>
      <c r="GTG11" s="1667"/>
      <c r="GTH11" s="1832"/>
      <c r="GTI11" s="1665"/>
      <c r="GTJ11" s="1841"/>
      <c r="GTK11" s="1448"/>
      <c r="GTL11" s="1666"/>
      <c r="GTM11" s="1667"/>
      <c r="GTN11" s="1668"/>
      <c r="GTO11" s="1668"/>
      <c r="GTP11" s="1667"/>
      <c r="GTQ11" s="1833"/>
      <c r="GTR11" s="1827"/>
      <c r="GTS11" s="1827"/>
      <c r="GTT11" s="1842"/>
      <c r="GTU11" s="1842"/>
      <c r="GTV11" s="1827"/>
      <c r="GTW11" s="1835"/>
      <c r="GTX11" s="1836"/>
      <c r="GTY11" s="1837"/>
      <c r="GTZ11" s="1827"/>
      <c r="GUA11" s="1827"/>
      <c r="GUB11" s="1827"/>
      <c r="GUC11" s="1838"/>
      <c r="GUD11" s="1838"/>
      <c r="GUE11" s="1827"/>
      <c r="GUF11" s="1838"/>
      <c r="GUG11" s="1838"/>
      <c r="GUH11" s="1838"/>
      <c r="GUI11" s="1838"/>
      <c r="GUJ11" s="1838"/>
      <c r="GUK11" s="1827"/>
      <c r="GUL11" s="1823"/>
      <c r="GUM11" s="1840"/>
      <c r="GUN11" s="1825"/>
      <c r="GUO11" s="1826"/>
      <c r="GUP11" s="1827"/>
      <c r="GUQ11" s="1828"/>
      <c r="GUR11" s="1829"/>
      <c r="GUS11" s="1830"/>
      <c r="GUT11" s="1826"/>
      <c r="GUU11" s="1831"/>
      <c r="GUV11" s="1667"/>
      <c r="GUW11" s="1832"/>
      <c r="GUX11" s="1665"/>
      <c r="GUY11" s="1841"/>
      <c r="GUZ11" s="1448"/>
      <c r="GVA11" s="1666"/>
      <c r="GVB11" s="1667"/>
      <c r="GVC11" s="1668"/>
      <c r="GVD11" s="1668"/>
      <c r="GVE11" s="1667"/>
      <c r="GVF11" s="1833"/>
      <c r="GVG11" s="1827"/>
      <c r="GVH11" s="1827"/>
      <c r="GVI11" s="1842"/>
      <c r="GVJ11" s="1842"/>
      <c r="GVK11" s="1827"/>
      <c r="GVL11" s="1835"/>
      <c r="GVM11" s="1836"/>
      <c r="GVN11" s="1837"/>
      <c r="GVO11" s="1827"/>
      <c r="GVP11" s="1827"/>
      <c r="GVQ11" s="1827"/>
      <c r="GVR11" s="1838"/>
      <c r="GVS11" s="1838"/>
      <c r="GVT11" s="1827"/>
      <c r="GVU11" s="1838"/>
      <c r="GVV11" s="1838"/>
      <c r="GVW11" s="1838"/>
      <c r="GVX11" s="1838"/>
      <c r="GVY11" s="1838"/>
      <c r="GVZ11" s="1827"/>
      <c r="GWA11" s="1823"/>
      <c r="GWB11" s="1840"/>
      <c r="GWC11" s="1825"/>
      <c r="GWD11" s="1826"/>
      <c r="GWE11" s="1827"/>
      <c r="GWF11" s="1828"/>
      <c r="GWG11" s="1829"/>
      <c r="GWH11" s="1830"/>
      <c r="GWI11" s="1826"/>
      <c r="GWJ11" s="1831"/>
      <c r="GWK11" s="1667"/>
      <c r="GWL11" s="1832"/>
      <c r="GWM11" s="1665"/>
      <c r="GWN11" s="1841"/>
      <c r="GWO11" s="1448"/>
      <c r="GWP11" s="1666"/>
      <c r="GWQ11" s="1667"/>
      <c r="GWR11" s="1668"/>
      <c r="GWS11" s="1668"/>
      <c r="GWT11" s="1667"/>
      <c r="GWU11" s="1833"/>
      <c r="GWV11" s="1827"/>
      <c r="GWW11" s="1827"/>
      <c r="GWX11" s="1842"/>
      <c r="GWY11" s="1842"/>
      <c r="GWZ11" s="1827"/>
      <c r="GXA11" s="1835"/>
      <c r="GXB11" s="1836"/>
      <c r="GXC11" s="1837"/>
      <c r="GXD11" s="1827"/>
      <c r="GXE11" s="1827"/>
      <c r="GXF11" s="1827"/>
      <c r="GXG11" s="1838"/>
      <c r="GXH11" s="1838"/>
      <c r="GXI11" s="1827"/>
      <c r="GXJ11" s="1838"/>
      <c r="GXK11" s="1838"/>
      <c r="GXL11" s="1838"/>
      <c r="GXM11" s="1838"/>
      <c r="GXN11" s="1838"/>
      <c r="GXO11" s="1827"/>
      <c r="GXP11" s="1823"/>
      <c r="GXQ11" s="1840"/>
      <c r="GXR11" s="1825"/>
      <c r="GXS11" s="1826"/>
      <c r="GXT11" s="1827"/>
      <c r="GXU11" s="1828"/>
      <c r="GXV11" s="1829"/>
      <c r="GXW11" s="1830"/>
      <c r="GXX11" s="1826"/>
      <c r="GXY11" s="1831"/>
      <c r="GXZ11" s="1667"/>
      <c r="GYA11" s="1832"/>
      <c r="GYB11" s="1665"/>
      <c r="GYC11" s="1841"/>
      <c r="GYD11" s="1448"/>
      <c r="GYE11" s="1666"/>
      <c r="GYF11" s="1667"/>
      <c r="GYG11" s="1668"/>
      <c r="GYH11" s="1668"/>
      <c r="GYI11" s="1667"/>
      <c r="GYJ11" s="1833"/>
      <c r="GYK11" s="1827"/>
      <c r="GYL11" s="1827"/>
      <c r="GYM11" s="1842"/>
      <c r="GYN11" s="1842"/>
      <c r="GYO11" s="1827"/>
      <c r="GYP11" s="1835"/>
      <c r="GYQ11" s="1836"/>
      <c r="GYR11" s="1837"/>
      <c r="GYS11" s="1827"/>
      <c r="GYT11" s="1827"/>
      <c r="GYU11" s="1827"/>
      <c r="GYV11" s="1838"/>
      <c r="GYW11" s="1838"/>
      <c r="GYX11" s="1827"/>
      <c r="GYY11" s="1838"/>
      <c r="GYZ11" s="1838"/>
      <c r="GZA11" s="1838"/>
      <c r="GZB11" s="1838"/>
      <c r="GZC11" s="1838"/>
      <c r="GZD11" s="1827"/>
      <c r="GZE11" s="1823"/>
      <c r="GZF11" s="1840"/>
      <c r="GZG11" s="1825"/>
      <c r="GZH11" s="1826"/>
      <c r="GZI11" s="1827"/>
      <c r="GZJ11" s="1828"/>
      <c r="GZK11" s="1829"/>
      <c r="GZL11" s="1830"/>
      <c r="GZM11" s="1826"/>
      <c r="GZN11" s="1831"/>
      <c r="GZO11" s="1667"/>
      <c r="GZP11" s="1832"/>
      <c r="GZQ11" s="1665"/>
      <c r="GZR11" s="1841"/>
      <c r="GZS11" s="1448"/>
      <c r="GZT11" s="1666"/>
      <c r="GZU11" s="1667"/>
      <c r="GZV11" s="1668"/>
      <c r="GZW11" s="1668"/>
      <c r="GZX11" s="1667"/>
      <c r="GZY11" s="1833"/>
      <c r="GZZ11" s="1827"/>
      <c r="HAA11" s="1827"/>
      <c r="HAB11" s="1842"/>
      <c r="HAC11" s="1842"/>
      <c r="HAD11" s="1827"/>
      <c r="HAE11" s="1835"/>
      <c r="HAF11" s="1836"/>
      <c r="HAG11" s="1837"/>
      <c r="HAH11" s="1827"/>
      <c r="HAI11" s="1827"/>
      <c r="HAJ11" s="1827"/>
      <c r="HAK11" s="1838"/>
      <c r="HAL11" s="1838"/>
      <c r="HAM11" s="1827"/>
      <c r="HAN11" s="1838"/>
      <c r="HAO11" s="1838"/>
      <c r="HAP11" s="1838"/>
      <c r="HAQ11" s="1838"/>
      <c r="HAR11" s="1838"/>
      <c r="HAS11" s="1827"/>
      <c r="HAT11" s="1823"/>
      <c r="HAU11" s="1840"/>
      <c r="HAV11" s="1825"/>
      <c r="HAW11" s="1826"/>
      <c r="HAX11" s="1827"/>
      <c r="HAY11" s="1828"/>
      <c r="HAZ11" s="1829"/>
      <c r="HBA11" s="1830"/>
      <c r="HBB11" s="1826"/>
      <c r="HBC11" s="1831"/>
      <c r="HBD11" s="1667"/>
      <c r="HBE11" s="1832"/>
      <c r="HBF11" s="1665"/>
      <c r="HBG11" s="1841"/>
      <c r="HBH11" s="1448"/>
      <c r="HBI11" s="1666"/>
      <c r="HBJ11" s="1667"/>
      <c r="HBK11" s="1668"/>
      <c r="HBL11" s="1668"/>
      <c r="HBM11" s="1667"/>
      <c r="HBN11" s="1833"/>
      <c r="HBO11" s="1827"/>
      <c r="HBP11" s="1827"/>
      <c r="HBQ11" s="1842"/>
      <c r="HBR11" s="1842"/>
      <c r="HBS11" s="1827"/>
      <c r="HBT11" s="1835"/>
      <c r="HBU11" s="1836"/>
      <c r="HBV11" s="1837"/>
      <c r="HBW11" s="1827"/>
      <c r="HBX11" s="1827"/>
      <c r="HBY11" s="1827"/>
      <c r="HBZ11" s="1838"/>
      <c r="HCA11" s="1838"/>
      <c r="HCB11" s="1827"/>
      <c r="HCC11" s="1838"/>
      <c r="HCD11" s="1838"/>
      <c r="HCE11" s="1838"/>
      <c r="HCF11" s="1838"/>
      <c r="HCG11" s="1838"/>
      <c r="HCH11" s="1827"/>
      <c r="HCI11" s="1823"/>
      <c r="HCJ11" s="1840"/>
      <c r="HCK11" s="1825"/>
      <c r="HCL11" s="1826"/>
      <c r="HCM11" s="1827"/>
      <c r="HCN11" s="1828"/>
      <c r="HCO11" s="1829"/>
      <c r="HCP11" s="1830"/>
      <c r="HCQ11" s="1826"/>
      <c r="HCR11" s="1831"/>
      <c r="HCS11" s="1667"/>
      <c r="HCT11" s="1832"/>
      <c r="HCU11" s="1665"/>
      <c r="HCV11" s="1841"/>
      <c r="HCW11" s="1448"/>
      <c r="HCX11" s="1666"/>
      <c r="HCY11" s="1667"/>
      <c r="HCZ11" s="1668"/>
      <c r="HDA11" s="1668"/>
      <c r="HDB11" s="1667"/>
      <c r="HDC11" s="1833"/>
      <c r="HDD11" s="1827"/>
      <c r="HDE11" s="1827"/>
      <c r="HDF11" s="1842"/>
      <c r="HDG11" s="1842"/>
      <c r="HDH11" s="1827"/>
      <c r="HDI11" s="1835"/>
      <c r="HDJ11" s="1836"/>
      <c r="HDK11" s="1837"/>
      <c r="HDL11" s="1827"/>
      <c r="HDM11" s="1827"/>
      <c r="HDN11" s="1827"/>
      <c r="HDO11" s="1838"/>
      <c r="HDP11" s="1838"/>
      <c r="HDQ11" s="1827"/>
      <c r="HDR11" s="1838"/>
      <c r="HDS11" s="1838"/>
      <c r="HDT11" s="1838"/>
      <c r="HDU11" s="1838"/>
      <c r="HDV11" s="1838"/>
      <c r="HDW11" s="1827"/>
      <c r="HDX11" s="1823"/>
      <c r="HDY11" s="1840"/>
      <c r="HDZ11" s="1825"/>
      <c r="HEA11" s="1826"/>
      <c r="HEB11" s="1827"/>
      <c r="HEC11" s="1828"/>
      <c r="HED11" s="1829"/>
      <c r="HEE11" s="1830"/>
      <c r="HEF11" s="1826"/>
      <c r="HEG11" s="1831"/>
      <c r="HEH11" s="1667"/>
      <c r="HEI11" s="1832"/>
      <c r="HEJ11" s="1665"/>
      <c r="HEK11" s="1841"/>
      <c r="HEL11" s="1448"/>
      <c r="HEM11" s="1666"/>
      <c r="HEN11" s="1667"/>
      <c r="HEO11" s="1668"/>
      <c r="HEP11" s="1668"/>
      <c r="HEQ11" s="1667"/>
      <c r="HER11" s="1833"/>
      <c r="HES11" s="1827"/>
      <c r="HET11" s="1827"/>
      <c r="HEU11" s="1842"/>
      <c r="HEV11" s="1842"/>
      <c r="HEW11" s="1827"/>
      <c r="HEX11" s="1835"/>
      <c r="HEY11" s="1836"/>
      <c r="HEZ11" s="1837"/>
      <c r="HFA11" s="1827"/>
      <c r="HFB11" s="1827"/>
      <c r="HFC11" s="1827"/>
      <c r="HFD11" s="1838"/>
      <c r="HFE11" s="1838"/>
      <c r="HFF11" s="1827"/>
      <c r="HFG11" s="1838"/>
      <c r="HFH11" s="1838"/>
      <c r="HFI11" s="1838"/>
      <c r="HFJ11" s="1838"/>
      <c r="HFK11" s="1838"/>
      <c r="HFL11" s="1827"/>
      <c r="HFM11" s="1823"/>
      <c r="HFN11" s="1840"/>
      <c r="HFO11" s="1825"/>
      <c r="HFP11" s="1826"/>
      <c r="HFQ11" s="1827"/>
      <c r="HFR11" s="1828"/>
      <c r="HFS11" s="1829"/>
      <c r="HFT11" s="1830"/>
      <c r="HFU11" s="1826"/>
      <c r="HFV11" s="1831"/>
      <c r="HFW11" s="1667"/>
      <c r="HFX11" s="1832"/>
      <c r="HFY11" s="1665"/>
      <c r="HFZ11" s="1841"/>
      <c r="HGA11" s="1448"/>
      <c r="HGB11" s="1666"/>
      <c r="HGC11" s="1667"/>
      <c r="HGD11" s="1668"/>
      <c r="HGE11" s="1668"/>
      <c r="HGF11" s="1667"/>
      <c r="HGG11" s="1833"/>
      <c r="HGH11" s="1827"/>
      <c r="HGI11" s="1827"/>
      <c r="HGJ11" s="1842"/>
      <c r="HGK11" s="1842"/>
      <c r="HGL11" s="1827"/>
      <c r="HGM11" s="1835"/>
      <c r="HGN11" s="1836"/>
      <c r="HGO11" s="1837"/>
      <c r="HGP11" s="1827"/>
      <c r="HGQ11" s="1827"/>
      <c r="HGR11" s="1827"/>
      <c r="HGS11" s="1838"/>
      <c r="HGT11" s="1838"/>
      <c r="HGU11" s="1827"/>
      <c r="HGV11" s="1838"/>
      <c r="HGW11" s="1838"/>
      <c r="HGX11" s="1838"/>
      <c r="HGY11" s="1838"/>
      <c r="HGZ11" s="1838"/>
      <c r="HHA11" s="1827"/>
      <c r="HHB11" s="1823"/>
      <c r="HHC11" s="1840"/>
      <c r="HHD11" s="1825"/>
      <c r="HHE11" s="1826"/>
      <c r="HHF11" s="1827"/>
      <c r="HHG11" s="1828"/>
      <c r="HHH11" s="1829"/>
      <c r="HHI11" s="1830"/>
      <c r="HHJ11" s="1826"/>
      <c r="HHK11" s="1831"/>
      <c r="HHL11" s="1667"/>
      <c r="HHM11" s="1832"/>
      <c r="HHN11" s="1665"/>
      <c r="HHO11" s="1841"/>
      <c r="HHP11" s="1448"/>
      <c r="HHQ11" s="1666"/>
      <c r="HHR11" s="1667"/>
      <c r="HHS11" s="1668"/>
      <c r="HHT11" s="1668"/>
      <c r="HHU11" s="1667"/>
      <c r="HHV11" s="1833"/>
      <c r="HHW11" s="1827"/>
      <c r="HHX11" s="1827"/>
      <c r="HHY11" s="1842"/>
      <c r="HHZ11" s="1842"/>
      <c r="HIA11" s="1827"/>
      <c r="HIB11" s="1835"/>
      <c r="HIC11" s="1836"/>
      <c r="HID11" s="1837"/>
      <c r="HIE11" s="1827"/>
      <c r="HIF11" s="1827"/>
      <c r="HIG11" s="1827"/>
      <c r="HIH11" s="1838"/>
      <c r="HII11" s="1838"/>
      <c r="HIJ11" s="1827"/>
      <c r="HIK11" s="1838"/>
      <c r="HIL11" s="1838"/>
      <c r="HIM11" s="1838"/>
      <c r="HIN11" s="1838"/>
      <c r="HIO11" s="1838"/>
      <c r="HIP11" s="1827"/>
      <c r="HIQ11" s="1823"/>
      <c r="HIR11" s="1840"/>
      <c r="HIS11" s="1825"/>
      <c r="HIT11" s="1826"/>
      <c r="HIU11" s="1827"/>
      <c r="HIV11" s="1828"/>
      <c r="HIW11" s="1829"/>
      <c r="HIX11" s="1830"/>
      <c r="HIY11" s="1826"/>
      <c r="HIZ11" s="1831"/>
      <c r="HJA11" s="1667"/>
      <c r="HJB11" s="1832"/>
      <c r="HJC11" s="1665"/>
      <c r="HJD11" s="1841"/>
      <c r="HJE11" s="1448"/>
      <c r="HJF11" s="1666"/>
      <c r="HJG11" s="1667"/>
      <c r="HJH11" s="1668"/>
      <c r="HJI11" s="1668"/>
      <c r="HJJ11" s="1667"/>
      <c r="HJK11" s="1833"/>
      <c r="HJL11" s="1827"/>
      <c r="HJM11" s="1827"/>
      <c r="HJN11" s="1842"/>
      <c r="HJO11" s="1842"/>
      <c r="HJP11" s="1827"/>
      <c r="HJQ11" s="1835"/>
      <c r="HJR11" s="1836"/>
      <c r="HJS11" s="1837"/>
      <c r="HJT11" s="1827"/>
      <c r="HJU11" s="1827"/>
      <c r="HJV11" s="1827"/>
      <c r="HJW11" s="1838"/>
      <c r="HJX11" s="1838"/>
      <c r="HJY11" s="1827"/>
      <c r="HJZ11" s="1838"/>
      <c r="HKA11" s="1838"/>
      <c r="HKB11" s="1838"/>
      <c r="HKC11" s="1838"/>
      <c r="HKD11" s="1838"/>
      <c r="HKE11" s="1827"/>
      <c r="HKF11" s="1823"/>
      <c r="HKG11" s="1840"/>
      <c r="HKH11" s="1825"/>
      <c r="HKI11" s="1826"/>
      <c r="HKJ11" s="1827"/>
      <c r="HKK11" s="1828"/>
      <c r="HKL11" s="1829"/>
      <c r="HKM11" s="1830"/>
      <c r="HKN11" s="1826"/>
      <c r="HKO11" s="1831"/>
      <c r="HKP11" s="1667"/>
      <c r="HKQ11" s="1832"/>
      <c r="HKR11" s="1665"/>
      <c r="HKS11" s="1841"/>
      <c r="HKT11" s="1448"/>
      <c r="HKU11" s="1666"/>
      <c r="HKV11" s="1667"/>
      <c r="HKW11" s="1668"/>
      <c r="HKX11" s="1668"/>
      <c r="HKY11" s="1667"/>
      <c r="HKZ11" s="1833"/>
      <c r="HLA11" s="1827"/>
      <c r="HLB11" s="1827"/>
      <c r="HLC11" s="1842"/>
      <c r="HLD11" s="1842"/>
      <c r="HLE11" s="1827"/>
      <c r="HLF11" s="1835"/>
      <c r="HLG11" s="1836"/>
      <c r="HLH11" s="1837"/>
      <c r="HLI11" s="1827"/>
      <c r="HLJ11" s="1827"/>
      <c r="HLK11" s="1827"/>
      <c r="HLL11" s="1838"/>
      <c r="HLM11" s="1838"/>
      <c r="HLN11" s="1827"/>
      <c r="HLO11" s="1838"/>
      <c r="HLP11" s="1838"/>
      <c r="HLQ11" s="1838"/>
      <c r="HLR11" s="1838"/>
      <c r="HLS11" s="1838"/>
      <c r="HLT11" s="1827"/>
      <c r="HLU11" s="1823"/>
      <c r="HLV11" s="1840"/>
      <c r="HLW11" s="1825"/>
      <c r="HLX11" s="1826"/>
      <c r="HLY11" s="1827"/>
      <c r="HLZ11" s="1828"/>
      <c r="HMA11" s="1829"/>
      <c r="HMB11" s="1830"/>
      <c r="HMC11" s="1826"/>
      <c r="HMD11" s="1831"/>
      <c r="HME11" s="1667"/>
      <c r="HMF11" s="1832"/>
      <c r="HMG11" s="1665"/>
      <c r="HMH11" s="1841"/>
      <c r="HMI11" s="1448"/>
      <c r="HMJ11" s="1666"/>
      <c r="HMK11" s="1667"/>
      <c r="HML11" s="1668"/>
      <c r="HMM11" s="1668"/>
      <c r="HMN11" s="1667"/>
      <c r="HMO11" s="1833"/>
      <c r="HMP11" s="1827"/>
      <c r="HMQ11" s="1827"/>
      <c r="HMR11" s="1842"/>
      <c r="HMS11" s="1842"/>
      <c r="HMT11" s="1827"/>
      <c r="HMU11" s="1835"/>
      <c r="HMV11" s="1836"/>
      <c r="HMW11" s="1837"/>
      <c r="HMX11" s="1827"/>
      <c r="HMY11" s="1827"/>
      <c r="HMZ11" s="1827"/>
      <c r="HNA11" s="1838"/>
      <c r="HNB11" s="1838"/>
      <c r="HNC11" s="1827"/>
      <c r="HND11" s="1838"/>
      <c r="HNE11" s="1838"/>
      <c r="HNF11" s="1838"/>
      <c r="HNG11" s="1838"/>
      <c r="HNH11" s="1838"/>
      <c r="HNI11" s="1827"/>
      <c r="HNJ11" s="1823"/>
      <c r="HNK11" s="1840"/>
      <c r="HNL11" s="1825"/>
      <c r="HNM11" s="1826"/>
      <c r="HNN11" s="1827"/>
      <c r="HNO11" s="1828"/>
      <c r="HNP11" s="1829"/>
      <c r="HNQ11" s="1830"/>
      <c r="HNR11" s="1826"/>
      <c r="HNS11" s="1831"/>
      <c r="HNT11" s="1667"/>
      <c r="HNU11" s="1832"/>
      <c r="HNV11" s="1665"/>
      <c r="HNW11" s="1841"/>
      <c r="HNX11" s="1448"/>
      <c r="HNY11" s="1666"/>
      <c r="HNZ11" s="1667"/>
      <c r="HOA11" s="1668"/>
      <c r="HOB11" s="1668"/>
      <c r="HOC11" s="1667"/>
      <c r="HOD11" s="1833"/>
      <c r="HOE11" s="1827"/>
      <c r="HOF11" s="1827"/>
      <c r="HOG11" s="1842"/>
      <c r="HOH11" s="1842"/>
      <c r="HOI11" s="1827"/>
      <c r="HOJ11" s="1835"/>
      <c r="HOK11" s="1836"/>
      <c r="HOL11" s="1837"/>
      <c r="HOM11" s="1827"/>
      <c r="HON11" s="1827"/>
      <c r="HOO11" s="1827"/>
      <c r="HOP11" s="1838"/>
      <c r="HOQ11" s="1838"/>
      <c r="HOR11" s="1827"/>
      <c r="HOS11" s="1838"/>
      <c r="HOT11" s="1838"/>
      <c r="HOU11" s="1838"/>
      <c r="HOV11" s="1838"/>
      <c r="HOW11" s="1838"/>
      <c r="HOX11" s="1827"/>
      <c r="HOY11" s="1823"/>
      <c r="HOZ11" s="1840"/>
      <c r="HPA11" s="1825"/>
      <c r="HPB11" s="1826"/>
      <c r="HPC11" s="1827"/>
      <c r="HPD11" s="1828"/>
      <c r="HPE11" s="1829"/>
      <c r="HPF11" s="1830"/>
      <c r="HPG11" s="1826"/>
      <c r="HPH11" s="1831"/>
      <c r="HPI11" s="1667"/>
      <c r="HPJ11" s="1832"/>
      <c r="HPK11" s="1665"/>
      <c r="HPL11" s="1841"/>
      <c r="HPM11" s="1448"/>
      <c r="HPN11" s="1666"/>
      <c r="HPO11" s="1667"/>
      <c r="HPP11" s="1668"/>
      <c r="HPQ11" s="1668"/>
      <c r="HPR11" s="1667"/>
      <c r="HPS11" s="1833"/>
      <c r="HPT11" s="1827"/>
      <c r="HPU11" s="1827"/>
      <c r="HPV11" s="1842"/>
      <c r="HPW11" s="1842"/>
      <c r="HPX11" s="1827"/>
      <c r="HPY11" s="1835"/>
      <c r="HPZ11" s="1836"/>
      <c r="HQA11" s="1837"/>
      <c r="HQB11" s="1827"/>
      <c r="HQC11" s="1827"/>
      <c r="HQD11" s="1827"/>
      <c r="HQE11" s="1838"/>
      <c r="HQF11" s="1838"/>
      <c r="HQG11" s="1827"/>
      <c r="HQH11" s="1838"/>
      <c r="HQI11" s="1838"/>
      <c r="HQJ11" s="1838"/>
      <c r="HQK11" s="1838"/>
      <c r="HQL11" s="1838"/>
      <c r="HQM11" s="1827"/>
      <c r="HQN11" s="1823"/>
      <c r="HQO11" s="1840"/>
      <c r="HQP11" s="1825"/>
      <c r="HQQ11" s="1826"/>
      <c r="HQR11" s="1827"/>
      <c r="HQS11" s="1828"/>
      <c r="HQT11" s="1829"/>
      <c r="HQU11" s="1830"/>
      <c r="HQV11" s="1826"/>
      <c r="HQW11" s="1831"/>
      <c r="HQX11" s="1667"/>
      <c r="HQY11" s="1832"/>
      <c r="HQZ11" s="1665"/>
      <c r="HRA11" s="1841"/>
      <c r="HRB11" s="1448"/>
      <c r="HRC11" s="1666"/>
      <c r="HRD11" s="1667"/>
      <c r="HRE11" s="1668"/>
      <c r="HRF11" s="1668"/>
      <c r="HRG11" s="1667"/>
      <c r="HRH11" s="1833"/>
      <c r="HRI11" s="1827"/>
      <c r="HRJ11" s="1827"/>
      <c r="HRK11" s="1842"/>
      <c r="HRL11" s="1842"/>
      <c r="HRM11" s="1827"/>
      <c r="HRN11" s="1835"/>
      <c r="HRO11" s="1836"/>
      <c r="HRP11" s="1837"/>
      <c r="HRQ11" s="1827"/>
      <c r="HRR11" s="1827"/>
      <c r="HRS11" s="1827"/>
      <c r="HRT11" s="1838"/>
      <c r="HRU11" s="1838"/>
      <c r="HRV11" s="1827"/>
      <c r="HRW11" s="1838"/>
      <c r="HRX11" s="1838"/>
      <c r="HRY11" s="1838"/>
      <c r="HRZ11" s="1838"/>
      <c r="HSA11" s="1838"/>
      <c r="HSB11" s="1827"/>
      <c r="HSC11" s="1823"/>
      <c r="HSD11" s="1840"/>
      <c r="HSE11" s="1825"/>
      <c r="HSF11" s="1826"/>
      <c r="HSG11" s="1827"/>
      <c r="HSH11" s="1828"/>
      <c r="HSI11" s="1829"/>
      <c r="HSJ11" s="1830"/>
      <c r="HSK11" s="1826"/>
      <c r="HSL11" s="1831"/>
      <c r="HSM11" s="1667"/>
      <c r="HSN11" s="1832"/>
      <c r="HSO11" s="1665"/>
      <c r="HSP11" s="1841"/>
      <c r="HSQ11" s="1448"/>
      <c r="HSR11" s="1666"/>
      <c r="HSS11" s="1667"/>
      <c r="HST11" s="1668"/>
      <c r="HSU11" s="1668"/>
      <c r="HSV11" s="1667"/>
      <c r="HSW11" s="1833"/>
      <c r="HSX11" s="1827"/>
      <c r="HSY11" s="1827"/>
      <c r="HSZ11" s="1842"/>
      <c r="HTA11" s="1842"/>
      <c r="HTB11" s="1827"/>
      <c r="HTC11" s="1835"/>
      <c r="HTD11" s="1836"/>
      <c r="HTE11" s="1837"/>
      <c r="HTF11" s="1827"/>
      <c r="HTG11" s="1827"/>
      <c r="HTH11" s="1827"/>
      <c r="HTI11" s="1838"/>
      <c r="HTJ11" s="1838"/>
      <c r="HTK11" s="1827"/>
      <c r="HTL11" s="1838"/>
      <c r="HTM11" s="1838"/>
      <c r="HTN11" s="1838"/>
      <c r="HTO11" s="1838"/>
      <c r="HTP11" s="1838"/>
      <c r="HTQ11" s="1827"/>
      <c r="HTR11" s="1823"/>
      <c r="HTS11" s="1840"/>
      <c r="HTT11" s="1825"/>
      <c r="HTU11" s="1826"/>
      <c r="HTV11" s="1827"/>
      <c r="HTW11" s="1828"/>
      <c r="HTX11" s="1829"/>
      <c r="HTY11" s="1830"/>
      <c r="HTZ11" s="1826"/>
      <c r="HUA11" s="1831"/>
      <c r="HUB11" s="1667"/>
      <c r="HUC11" s="1832"/>
      <c r="HUD11" s="1665"/>
      <c r="HUE11" s="1841"/>
      <c r="HUF11" s="1448"/>
      <c r="HUG11" s="1666"/>
      <c r="HUH11" s="1667"/>
      <c r="HUI11" s="1668"/>
      <c r="HUJ11" s="1668"/>
      <c r="HUK11" s="1667"/>
      <c r="HUL11" s="1833"/>
      <c r="HUM11" s="1827"/>
      <c r="HUN11" s="1827"/>
      <c r="HUO11" s="1842"/>
      <c r="HUP11" s="1842"/>
      <c r="HUQ11" s="1827"/>
      <c r="HUR11" s="1835"/>
      <c r="HUS11" s="1836"/>
      <c r="HUT11" s="1837"/>
      <c r="HUU11" s="1827"/>
      <c r="HUV11" s="1827"/>
      <c r="HUW11" s="1827"/>
      <c r="HUX11" s="1838"/>
      <c r="HUY11" s="1838"/>
      <c r="HUZ11" s="1827"/>
      <c r="HVA11" s="1838"/>
      <c r="HVB11" s="1838"/>
      <c r="HVC11" s="1838"/>
      <c r="HVD11" s="1838"/>
      <c r="HVE11" s="1838"/>
      <c r="HVF11" s="1827"/>
      <c r="HVG11" s="1823"/>
      <c r="HVH11" s="1840"/>
      <c r="HVI11" s="1825"/>
      <c r="HVJ11" s="1826"/>
      <c r="HVK11" s="1827"/>
      <c r="HVL11" s="1828"/>
      <c r="HVM11" s="1829"/>
      <c r="HVN11" s="1830"/>
      <c r="HVO11" s="1826"/>
      <c r="HVP11" s="1831"/>
      <c r="HVQ11" s="1667"/>
      <c r="HVR11" s="1832"/>
      <c r="HVS11" s="1665"/>
      <c r="HVT11" s="1841"/>
      <c r="HVU11" s="1448"/>
      <c r="HVV11" s="1666"/>
      <c r="HVW11" s="1667"/>
      <c r="HVX11" s="1668"/>
      <c r="HVY11" s="1668"/>
      <c r="HVZ11" s="1667"/>
      <c r="HWA11" s="1833"/>
      <c r="HWB11" s="1827"/>
      <c r="HWC11" s="1827"/>
      <c r="HWD11" s="1842"/>
      <c r="HWE11" s="1842"/>
      <c r="HWF11" s="1827"/>
      <c r="HWG11" s="1835"/>
      <c r="HWH11" s="1836"/>
      <c r="HWI11" s="1837"/>
      <c r="HWJ11" s="1827"/>
      <c r="HWK11" s="1827"/>
      <c r="HWL11" s="1827"/>
      <c r="HWM11" s="1838"/>
      <c r="HWN11" s="1838"/>
      <c r="HWO11" s="1827"/>
      <c r="HWP11" s="1838"/>
      <c r="HWQ11" s="1838"/>
      <c r="HWR11" s="1838"/>
      <c r="HWS11" s="1838"/>
      <c r="HWT11" s="1838"/>
      <c r="HWU11" s="1827"/>
      <c r="HWV11" s="1823"/>
      <c r="HWW11" s="1840"/>
      <c r="HWX11" s="1825"/>
      <c r="HWY11" s="1826"/>
      <c r="HWZ11" s="1827"/>
      <c r="HXA11" s="1828"/>
      <c r="HXB11" s="1829"/>
      <c r="HXC11" s="1830"/>
      <c r="HXD11" s="1826"/>
      <c r="HXE11" s="1831"/>
      <c r="HXF11" s="1667"/>
      <c r="HXG11" s="1832"/>
      <c r="HXH11" s="1665"/>
      <c r="HXI11" s="1841"/>
      <c r="HXJ11" s="1448"/>
      <c r="HXK11" s="1666"/>
      <c r="HXL11" s="1667"/>
      <c r="HXM11" s="1668"/>
      <c r="HXN11" s="1668"/>
      <c r="HXO11" s="1667"/>
      <c r="HXP11" s="1833"/>
      <c r="HXQ11" s="1827"/>
      <c r="HXR11" s="1827"/>
      <c r="HXS11" s="1842"/>
      <c r="HXT11" s="1842"/>
      <c r="HXU11" s="1827"/>
      <c r="HXV11" s="1835"/>
      <c r="HXW11" s="1836"/>
      <c r="HXX11" s="1837"/>
      <c r="HXY11" s="1827"/>
      <c r="HXZ11" s="1827"/>
      <c r="HYA11" s="1827"/>
      <c r="HYB11" s="1838"/>
      <c r="HYC11" s="1838"/>
      <c r="HYD11" s="1827"/>
      <c r="HYE11" s="1838"/>
      <c r="HYF11" s="1838"/>
      <c r="HYG11" s="1838"/>
      <c r="HYH11" s="1838"/>
      <c r="HYI11" s="1838"/>
      <c r="HYJ11" s="1827"/>
      <c r="HYK11" s="1823"/>
      <c r="HYL11" s="1840"/>
      <c r="HYM11" s="1825"/>
      <c r="HYN11" s="1826"/>
      <c r="HYO11" s="1827"/>
      <c r="HYP11" s="1828"/>
      <c r="HYQ11" s="1829"/>
      <c r="HYR11" s="1830"/>
      <c r="HYS11" s="1826"/>
      <c r="HYT11" s="1831"/>
      <c r="HYU11" s="1667"/>
      <c r="HYV11" s="1832"/>
      <c r="HYW11" s="1665"/>
      <c r="HYX11" s="1841"/>
      <c r="HYY11" s="1448"/>
      <c r="HYZ11" s="1666"/>
      <c r="HZA11" s="1667"/>
      <c r="HZB11" s="1668"/>
      <c r="HZC11" s="1668"/>
      <c r="HZD11" s="1667"/>
      <c r="HZE11" s="1833"/>
      <c r="HZF11" s="1827"/>
      <c r="HZG11" s="1827"/>
      <c r="HZH11" s="1842"/>
      <c r="HZI11" s="1842"/>
      <c r="HZJ11" s="1827"/>
      <c r="HZK11" s="1835"/>
      <c r="HZL11" s="1836"/>
      <c r="HZM11" s="1837"/>
      <c r="HZN11" s="1827"/>
      <c r="HZO11" s="1827"/>
      <c r="HZP11" s="1827"/>
      <c r="HZQ11" s="1838"/>
      <c r="HZR11" s="1838"/>
      <c r="HZS11" s="1827"/>
      <c r="HZT11" s="1838"/>
      <c r="HZU11" s="1838"/>
      <c r="HZV11" s="1838"/>
      <c r="HZW11" s="1838"/>
      <c r="HZX11" s="1838"/>
      <c r="HZY11" s="1827"/>
      <c r="HZZ11" s="1823"/>
      <c r="IAA11" s="1840"/>
      <c r="IAB11" s="1825"/>
      <c r="IAC11" s="1826"/>
      <c r="IAD11" s="1827"/>
      <c r="IAE11" s="1828"/>
      <c r="IAF11" s="1829"/>
      <c r="IAG11" s="1830"/>
      <c r="IAH11" s="1826"/>
      <c r="IAI11" s="1831"/>
      <c r="IAJ11" s="1667"/>
      <c r="IAK11" s="1832"/>
      <c r="IAL11" s="1665"/>
      <c r="IAM11" s="1841"/>
      <c r="IAN11" s="1448"/>
      <c r="IAO11" s="1666"/>
      <c r="IAP11" s="1667"/>
      <c r="IAQ11" s="1668"/>
      <c r="IAR11" s="1668"/>
      <c r="IAS11" s="1667"/>
      <c r="IAT11" s="1833"/>
      <c r="IAU11" s="1827"/>
      <c r="IAV11" s="1827"/>
      <c r="IAW11" s="1842"/>
      <c r="IAX11" s="1842"/>
      <c r="IAY11" s="1827"/>
      <c r="IAZ11" s="1835"/>
      <c r="IBA11" s="1836"/>
      <c r="IBB11" s="1837"/>
      <c r="IBC11" s="1827"/>
      <c r="IBD11" s="1827"/>
      <c r="IBE11" s="1827"/>
      <c r="IBF11" s="1838"/>
      <c r="IBG11" s="1838"/>
      <c r="IBH11" s="1827"/>
      <c r="IBI11" s="1838"/>
      <c r="IBJ11" s="1838"/>
      <c r="IBK11" s="1838"/>
      <c r="IBL11" s="1838"/>
      <c r="IBM11" s="1838"/>
      <c r="IBN11" s="1827"/>
      <c r="IBO11" s="1823"/>
      <c r="IBP11" s="1840"/>
      <c r="IBQ11" s="1825"/>
      <c r="IBR11" s="1826"/>
      <c r="IBS11" s="1827"/>
      <c r="IBT11" s="1828"/>
      <c r="IBU11" s="1829"/>
      <c r="IBV11" s="1830"/>
      <c r="IBW11" s="1826"/>
      <c r="IBX11" s="1831"/>
      <c r="IBY11" s="1667"/>
      <c r="IBZ11" s="1832"/>
      <c r="ICA11" s="1665"/>
      <c r="ICB11" s="1841"/>
      <c r="ICC11" s="1448"/>
      <c r="ICD11" s="1666"/>
      <c r="ICE11" s="1667"/>
      <c r="ICF11" s="1668"/>
      <c r="ICG11" s="1668"/>
      <c r="ICH11" s="1667"/>
      <c r="ICI11" s="1833"/>
      <c r="ICJ11" s="1827"/>
      <c r="ICK11" s="1827"/>
      <c r="ICL11" s="1842"/>
      <c r="ICM11" s="1842"/>
      <c r="ICN11" s="1827"/>
      <c r="ICO11" s="1835"/>
      <c r="ICP11" s="1836"/>
      <c r="ICQ11" s="1837"/>
      <c r="ICR11" s="1827"/>
      <c r="ICS11" s="1827"/>
      <c r="ICT11" s="1827"/>
      <c r="ICU11" s="1838"/>
      <c r="ICV11" s="1838"/>
      <c r="ICW11" s="1827"/>
      <c r="ICX11" s="1838"/>
      <c r="ICY11" s="1838"/>
      <c r="ICZ11" s="1838"/>
      <c r="IDA11" s="1838"/>
      <c r="IDB11" s="1838"/>
      <c r="IDC11" s="1827"/>
      <c r="IDD11" s="1823"/>
      <c r="IDE11" s="1840"/>
      <c r="IDF11" s="1825"/>
      <c r="IDG11" s="1826"/>
      <c r="IDH11" s="1827"/>
      <c r="IDI11" s="1828"/>
      <c r="IDJ11" s="1829"/>
      <c r="IDK11" s="1830"/>
      <c r="IDL11" s="1826"/>
      <c r="IDM11" s="1831"/>
      <c r="IDN11" s="1667"/>
      <c r="IDO11" s="1832"/>
      <c r="IDP11" s="1665"/>
      <c r="IDQ11" s="1841"/>
      <c r="IDR11" s="1448"/>
      <c r="IDS11" s="1666"/>
      <c r="IDT11" s="1667"/>
      <c r="IDU11" s="1668"/>
      <c r="IDV11" s="1668"/>
      <c r="IDW11" s="1667"/>
      <c r="IDX11" s="1833"/>
      <c r="IDY11" s="1827"/>
      <c r="IDZ11" s="1827"/>
      <c r="IEA11" s="1842"/>
      <c r="IEB11" s="1842"/>
      <c r="IEC11" s="1827"/>
      <c r="IED11" s="1835"/>
      <c r="IEE11" s="1836"/>
      <c r="IEF11" s="1837"/>
      <c r="IEG11" s="1827"/>
      <c r="IEH11" s="1827"/>
      <c r="IEI11" s="1827"/>
      <c r="IEJ11" s="1838"/>
      <c r="IEK11" s="1838"/>
      <c r="IEL11" s="1827"/>
      <c r="IEM11" s="1838"/>
      <c r="IEN11" s="1838"/>
      <c r="IEO11" s="1838"/>
      <c r="IEP11" s="1838"/>
      <c r="IEQ11" s="1838"/>
      <c r="IER11" s="1827"/>
      <c r="IES11" s="1823"/>
      <c r="IET11" s="1840"/>
      <c r="IEU11" s="1825"/>
      <c r="IEV11" s="1826"/>
      <c r="IEW11" s="1827"/>
      <c r="IEX11" s="1828"/>
      <c r="IEY11" s="1829"/>
      <c r="IEZ11" s="1830"/>
      <c r="IFA11" s="1826"/>
      <c r="IFB11" s="1831"/>
      <c r="IFC11" s="1667"/>
      <c r="IFD11" s="1832"/>
      <c r="IFE11" s="1665"/>
      <c r="IFF11" s="1841"/>
      <c r="IFG11" s="1448"/>
      <c r="IFH11" s="1666"/>
      <c r="IFI11" s="1667"/>
      <c r="IFJ11" s="1668"/>
      <c r="IFK11" s="1668"/>
      <c r="IFL11" s="1667"/>
      <c r="IFM11" s="1833"/>
      <c r="IFN11" s="1827"/>
      <c r="IFO11" s="1827"/>
      <c r="IFP11" s="1842"/>
      <c r="IFQ11" s="1842"/>
      <c r="IFR11" s="1827"/>
      <c r="IFS11" s="1835"/>
      <c r="IFT11" s="1836"/>
      <c r="IFU11" s="1837"/>
      <c r="IFV11" s="1827"/>
      <c r="IFW11" s="1827"/>
      <c r="IFX11" s="1827"/>
      <c r="IFY11" s="1838"/>
      <c r="IFZ11" s="1838"/>
      <c r="IGA11" s="1827"/>
      <c r="IGB11" s="1838"/>
      <c r="IGC11" s="1838"/>
      <c r="IGD11" s="1838"/>
      <c r="IGE11" s="1838"/>
      <c r="IGF11" s="1838"/>
      <c r="IGG11" s="1827"/>
      <c r="IGH11" s="1823"/>
      <c r="IGI11" s="1840"/>
      <c r="IGJ11" s="1825"/>
      <c r="IGK11" s="1826"/>
      <c r="IGL11" s="1827"/>
      <c r="IGM11" s="1828"/>
      <c r="IGN11" s="1829"/>
      <c r="IGO11" s="1830"/>
      <c r="IGP11" s="1826"/>
      <c r="IGQ11" s="1831"/>
      <c r="IGR11" s="1667"/>
      <c r="IGS11" s="1832"/>
      <c r="IGT11" s="1665"/>
      <c r="IGU11" s="1841"/>
      <c r="IGV11" s="1448"/>
      <c r="IGW11" s="1666"/>
      <c r="IGX11" s="1667"/>
      <c r="IGY11" s="1668"/>
      <c r="IGZ11" s="1668"/>
      <c r="IHA11" s="1667"/>
      <c r="IHB11" s="1833"/>
      <c r="IHC11" s="1827"/>
      <c r="IHD11" s="1827"/>
      <c r="IHE11" s="1842"/>
      <c r="IHF11" s="1842"/>
      <c r="IHG11" s="1827"/>
      <c r="IHH11" s="1835"/>
      <c r="IHI11" s="1836"/>
      <c r="IHJ11" s="1837"/>
      <c r="IHK11" s="1827"/>
      <c r="IHL11" s="1827"/>
      <c r="IHM11" s="1827"/>
      <c r="IHN11" s="1838"/>
      <c r="IHO11" s="1838"/>
      <c r="IHP11" s="1827"/>
      <c r="IHQ11" s="1838"/>
      <c r="IHR11" s="1838"/>
      <c r="IHS11" s="1838"/>
      <c r="IHT11" s="1838"/>
      <c r="IHU11" s="1838"/>
      <c r="IHV11" s="1827"/>
      <c r="IHW11" s="1823"/>
      <c r="IHX11" s="1840"/>
      <c r="IHY11" s="1825"/>
      <c r="IHZ11" s="1826"/>
      <c r="IIA11" s="1827"/>
      <c r="IIB11" s="1828"/>
      <c r="IIC11" s="1829"/>
      <c r="IID11" s="1830"/>
      <c r="IIE11" s="1826"/>
      <c r="IIF11" s="1831"/>
      <c r="IIG11" s="1667"/>
      <c r="IIH11" s="1832"/>
      <c r="III11" s="1665"/>
      <c r="IIJ11" s="1841"/>
      <c r="IIK11" s="1448"/>
      <c r="IIL11" s="1666"/>
      <c r="IIM11" s="1667"/>
      <c r="IIN11" s="1668"/>
      <c r="IIO11" s="1668"/>
      <c r="IIP11" s="1667"/>
      <c r="IIQ11" s="1833"/>
      <c r="IIR11" s="1827"/>
      <c r="IIS11" s="1827"/>
      <c r="IIT11" s="1842"/>
      <c r="IIU11" s="1842"/>
      <c r="IIV11" s="1827"/>
      <c r="IIW11" s="1835"/>
      <c r="IIX11" s="1836"/>
      <c r="IIY11" s="1837"/>
      <c r="IIZ11" s="1827"/>
      <c r="IJA11" s="1827"/>
      <c r="IJB11" s="1827"/>
      <c r="IJC11" s="1838"/>
      <c r="IJD11" s="1838"/>
      <c r="IJE11" s="1827"/>
      <c r="IJF11" s="1838"/>
      <c r="IJG11" s="1838"/>
      <c r="IJH11" s="1838"/>
      <c r="IJI11" s="1838"/>
      <c r="IJJ11" s="1838"/>
      <c r="IJK11" s="1827"/>
      <c r="IJL11" s="1823"/>
      <c r="IJM11" s="1840"/>
      <c r="IJN11" s="1825"/>
      <c r="IJO11" s="1826"/>
      <c r="IJP11" s="1827"/>
      <c r="IJQ11" s="1828"/>
      <c r="IJR11" s="1829"/>
      <c r="IJS11" s="1830"/>
      <c r="IJT11" s="1826"/>
      <c r="IJU11" s="1831"/>
      <c r="IJV11" s="1667"/>
      <c r="IJW11" s="1832"/>
      <c r="IJX11" s="1665"/>
      <c r="IJY11" s="1841"/>
      <c r="IJZ11" s="1448"/>
      <c r="IKA11" s="1666"/>
      <c r="IKB11" s="1667"/>
      <c r="IKC11" s="1668"/>
      <c r="IKD11" s="1668"/>
      <c r="IKE11" s="1667"/>
      <c r="IKF11" s="1833"/>
      <c r="IKG11" s="1827"/>
      <c r="IKH11" s="1827"/>
      <c r="IKI11" s="1842"/>
      <c r="IKJ11" s="1842"/>
      <c r="IKK11" s="1827"/>
      <c r="IKL11" s="1835"/>
      <c r="IKM11" s="1836"/>
      <c r="IKN11" s="1837"/>
      <c r="IKO11" s="1827"/>
      <c r="IKP11" s="1827"/>
      <c r="IKQ11" s="1827"/>
      <c r="IKR11" s="1838"/>
      <c r="IKS11" s="1838"/>
      <c r="IKT11" s="1827"/>
      <c r="IKU11" s="1838"/>
      <c r="IKV11" s="1838"/>
      <c r="IKW11" s="1838"/>
      <c r="IKX11" s="1838"/>
      <c r="IKY11" s="1838"/>
      <c r="IKZ11" s="1827"/>
      <c r="ILA11" s="1823"/>
      <c r="ILB11" s="1840"/>
      <c r="ILC11" s="1825"/>
      <c r="ILD11" s="1826"/>
      <c r="ILE11" s="1827"/>
      <c r="ILF11" s="1828"/>
      <c r="ILG11" s="1829"/>
      <c r="ILH11" s="1830"/>
      <c r="ILI11" s="1826"/>
      <c r="ILJ11" s="1831"/>
      <c r="ILK11" s="1667"/>
      <c r="ILL11" s="1832"/>
      <c r="ILM11" s="1665"/>
      <c r="ILN11" s="1841"/>
      <c r="ILO11" s="1448"/>
      <c r="ILP11" s="1666"/>
      <c r="ILQ11" s="1667"/>
      <c r="ILR11" s="1668"/>
      <c r="ILS11" s="1668"/>
      <c r="ILT11" s="1667"/>
      <c r="ILU11" s="1833"/>
      <c r="ILV11" s="1827"/>
      <c r="ILW11" s="1827"/>
      <c r="ILX11" s="1842"/>
      <c r="ILY11" s="1842"/>
      <c r="ILZ11" s="1827"/>
      <c r="IMA11" s="1835"/>
      <c r="IMB11" s="1836"/>
      <c r="IMC11" s="1837"/>
      <c r="IMD11" s="1827"/>
      <c r="IME11" s="1827"/>
      <c r="IMF11" s="1827"/>
      <c r="IMG11" s="1838"/>
      <c r="IMH11" s="1838"/>
      <c r="IMI11" s="1827"/>
      <c r="IMJ11" s="1838"/>
      <c r="IMK11" s="1838"/>
      <c r="IML11" s="1838"/>
      <c r="IMM11" s="1838"/>
      <c r="IMN11" s="1838"/>
      <c r="IMO11" s="1827"/>
      <c r="IMP11" s="1823"/>
      <c r="IMQ11" s="1840"/>
      <c r="IMR11" s="1825"/>
      <c r="IMS11" s="1826"/>
      <c r="IMT11" s="1827"/>
      <c r="IMU11" s="1828"/>
      <c r="IMV11" s="1829"/>
      <c r="IMW11" s="1830"/>
      <c r="IMX11" s="1826"/>
      <c r="IMY11" s="1831"/>
      <c r="IMZ11" s="1667"/>
      <c r="INA11" s="1832"/>
      <c r="INB11" s="1665"/>
      <c r="INC11" s="1841"/>
      <c r="IND11" s="1448"/>
      <c r="INE11" s="1666"/>
      <c r="INF11" s="1667"/>
      <c r="ING11" s="1668"/>
      <c r="INH11" s="1668"/>
      <c r="INI11" s="1667"/>
      <c r="INJ11" s="1833"/>
      <c r="INK11" s="1827"/>
      <c r="INL11" s="1827"/>
      <c r="INM11" s="1842"/>
      <c r="INN11" s="1842"/>
      <c r="INO11" s="1827"/>
      <c r="INP11" s="1835"/>
      <c r="INQ11" s="1836"/>
      <c r="INR11" s="1837"/>
      <c r="INS11" s="1827"/>
      <c r="INT11" s="1827"/>
      <c r="INU11" s="1827"/>
      <c r="INV11" s="1838"/>
      <c r="INW11" s="1838"/>
      <c r="INX11" s="1827"/>
      <c r="INY11" s="1838"/>
      <c r="INZ11" s="1838"/>
      <c r="IOA11" s="1838"/>
      <c r="IOB11" s="1838"/>
      <c r="IOC11" s="1838"/>
      <c r="IOD11" s="1827"/>
      <c r="IOE11" s="1823"/>
      <c r="IOF11" s="1840"/>
      <c r="IOG11" s="1825"/>
      <c r="IOH11" s="1826"/>
      <c r="IOI11" s="1827"/>
      <c r="IOJ11" s="1828"/>
      <c r="IOK11" s="1829"/>
      <c r="IOL11" s="1830"/>
      <c r="IOM11" s="1826"/>
      <c r="ION11" s="1831"/>
      <c r="IOO11" s="1667"/>
      <c r="IOP11" s="1832"/>
      <c r="IOQ11" s="1665"/>
      <c r="IOR11" s="1841"/>
      <c r="IOS11" s="1448"/>
      <c r="IOT11" s="1666"/>
      <c r="IOU11" s="1667"/>
      <c r="IOV11" s="1668"/>
      <c r="IOW11" s="1668"/>
      <c r="IOX11" s="1667"/>
      <c r="IOY11" s="1833"/>
      <c r="IOZ11" s="1827"/>
      <c r="IPA11" s="1827"/>
      <c r="IPB11" s="1842"/>
      <c r="IPC11" s="1842"/>
      <c r="IPD11" s="1827"/>
      <c r="IPE11" s="1835"/>
      <c r="IPF11" s="1836"/>
      <c r="IPG11" s="1837"/>
      <c r="IPH11" s="1827"/>
      <c r="IPI11" s="1827"/>
      <c r="IPJ11" s="1827"/>
      <c r="IPK11" s="1838"/>
      <c r="IPL11" s="1838"/>
      <c r="IPM11" s="1827"/>
      <c r="IPN11" s="1838"/>
      <c r="IPO11" s="1838"/>
      <c r="IPP11" s="1838"/>
      <c r="IPQ11" s="1838"/>
      <c r="IPR11" s="1838"/>
      <c r="IPS11" s="1827"/>
      <c r="IPT11" s="1823"/>
      <c r="IPU11" s="1840"/>
      <c r="IPV11" s="1825"/>
      <c r="IPW11" s="1826"/>
      <c r="IPX11" s="1827"/>
      <c r="IPY11" s="1828"/>
      <c r="IPZ11" s="1829"/>
      <c r="IQA11" s="1830"/>
      <c r="IQB11" s="1826"/>
      <c r="IQC11" s="1831"/>
      <c r="IQD11" s="1667"/>
      <c r="IQE11" s="1832"/>
      <c r="IQF11" s="1665"/>
      <c r="IQG11" s="1841"/>
      <c r="IQH11" s="1448"/>
      <c r="IQI11" s="1666"/>
      <c r="IQJ11" s="1667"/>
      <c r="IQK11" s="1668"/>
      <c r="IQL11" s="1668"/>
      <c r="IQM11" s="1667"/>
      <c r="IQN11" s="1833"/>
      <c r="IQO11" s="1827"/>
      <c r="IQP11" s="1827"/>
      <c r="IQQ11" s="1842"/>
      <c r="IQR11" s="1842"/>
      <c r="IQS11" s="1827"/>
      <c r="IQT11" s="1835"/>
      <c r="IQU11" s="1836"/>
      <c r="IQV11" s="1837"/>
      <c r="IQW11" s="1827"/>
      <c r="IQX11" s="1827"/>
      <c r="IQY11" s="1827"/>
      <c r="IQZ11" s="1838"/>
      <c r="IRA11" s="1838"/>
      <c r="IRB11" s="1827"/>
      <c r="IRC11" s="1838"/>
      <c r="IRD11" s="1838"/>
      <c r="IRE11" s="1838"/>
      <c r="IRF11" s="1838"/>
      <c r="IRG11" s="1838"/>
      <c r="IRH11" s="1827"/>
      <c r="IRI11" s="1823"/>
      <c r="IRJ11" s="1840"/>
      <c r="IRK11" s="1825"/>
      <c r="IRL11" s="1826"/>
      <c r="IRM11" s="1827"/>
      <c r="IRN11" s="1828"/>
      <c r="IRO11" s="1829"/>
      <c r="IRP11" s="1830"/>
      <c r="IRQ11" s="1826"/>
      <c r="IRR11" s="1831"/>
      <c r="IRS11" s="1667"/>
      <c r="IRT11" s="1832"/>
      <c r="IRU11" s="1665"/>
      <c r="IRV11" s="1841"/>
      <c r="IRW11" s="1448"/>
      <c r="IRX11" s="1666"/>
      <c r="IRY11" s="1667"/>
      <c r="IRZ11" s="1668"/>
      <c r="ISA11" s="1668"/>
      <c r="ISB11" s="1667"/>
      <c r="ISC11" s="1833"/>
      <c r="ISD11" s="1827"/>
      <c r="ISE11" s="1827"/>
      <c r="ISF11" s="1842"/>
      <c r="ISG11" s="1842"/>
      <c r="ISH11" s="1827"/>
      <c r="ISI11" s="1835"/>
      <c r="ISJ11" s="1836"/>
      <c r="ISK11" s="1837"/>
      <c r="ISL11" s="1827"/>
      <c r="ISM11" s="1827"/>
      <c r="ISN11" s="1827"/>
      <c r="ISO11" s="1838"/>
      <c r="ISP11" s="1838"/>
      <c r="ISQ11" s="1827"/>
      <c r="ISR11" s="1838"/>
      <c r="ISS11" s="1838"/>
      <c r="IST11" s="1838"/>
      <c r="ISU11" s="1838"/>
      <c r="ISV11" s="1838"/>
      <c r="ISW11" s="1827"/>
      <c r="ISX11" s="1823"/>
      <c r="ISY11" s="1840"/>
      <c r="ISZ11" s="1825"/>
      <c r="ITA11" s="1826"/>
      <c r="ITB11" s="1827"/>
      <c r="ITC11" s="1828"/>
      <c r="ITD11" s="1829"/>
      <c r="ITE11" s="1830"/>
      <c r="ITF11" s="1826"/>
      <c r="ITG11" s="1831"/>
      <c r="ITH11" s="1667"/>
      <c r="ITI11" s="1832"/>
      <c r="ITJ11" s="1665"/>
      <c r="ITK11" s="1841"/>
      <c r="ITL11" s="1448"/>
      <c r="ITM11" s="1666"/>
      <c r="ITN11" s="1667"/>
      <c r="ITO11" s="1668"/>
      <c r="ITP11" s="1668"/>
      <c r="ITQ11" s="1667"/>
      <c r="ITR11" s="1833"/>
      <c r="ITS11" s="1827"/>
      <c r="ITT11" s="1827"/>
      <c r="ITU11" s="1842"/>
      <c r="ITV11" s="1842"/>
      <c r="ITW11" s="1827"/>
      <c r="ITX11" s="1835"/>
      <c r="ITY11" s="1836"/>
      <c r="ITZ11" s="1837"/>
      <c r="IUA11" s="1827"/>
      <c r="IUB11" s="1827"/>
      <c r="IUC11" s="1827"/>
      <c r="IUD11" s="1838"/>
      <c r="IUE11" s="1838"/>
      <c r="IUF11" s="1827"/>
      <c r="IUG11" s="1838"/>
      <c r="IUH11" s="1838"/>
      <c r="IUI11" s="1838"/>
      <c r="IUJ11" s="1838"/>
      <c r="IUK11" s="1838"/>
      <c r="IUL11" s="1827"/>
      <c r="IUM11" s="1823"/>
      <c r="IUN11" s="1840"/>
      <c r="IUO11" s="1825"/>
      <c r="IUP11" s="1826"/>
      <c r="IUQ11" s="1827"/>
      <c r="IUR11" s="1828"/>
      <c r="IUS11" s="1829"/>
      <c r="IUT11" s="1830"/>
      <c r="IUU11" s="1826"/>
      <c r="IUV11" s="1831"/>
      <c r="IUW11" s="1667"/>
      <c r="IUX11" s="1832"/>
      <c r="IUY11" s="1665"/>
      <c r="IUZ11" s="1841"/>
      <c r="IVA11" s="1448"/>
      <c r="IVB11" s="1666"/>
      <c r="IVC11" s="1667"/>
      <c r="IVD11" s="1668"/>
      <c r="IVE11" s="1668"/>
      <c r="IVF11" s="1667"/>
      <c r="IVG11" s="1833"/>
      <c r="IVH11" s="1827"/>
      <c r="IVI11" s="1827"/>
      <c r="IVJ11" s="1842"/>
      <c r="IVK11" s="1842"/>
      <c r="IVL11" s="1827"/>
      <c r="IVM11" s="1835"/>
      <c r="IVN11" s="1836"/>
      <c r="IVO11" s="1837"/>
      <c r="IVP11" s="1827"/>
      <c r="IVQ11" s="1827"/>
      <c r="IVR11" s="1827"/>
      <c r="IVS11" s="1838"/>
      <c r="IVT11" s="1838"/>
      <c r="IVU11" s="1827"/>
      <c r="IVV11" s="1838"/>
      <c r="IVW11" s="1838"/>
      <c r="IVX11" s="1838"/>
      <c r="IVY11" s="1838"/>
      <c r="IVZ11" s="1838"/>
      <c r="IWA11" s="1827"/>
      <c r="IWB11" s="1823"/>
      <c r="IWC11" s="1840"/>
      <c r="IWD11" s="1825"/>
      <c r="IWE11" s="1826"/>
      <c r="IWF11" s="1827"/>
      <c r="IWG11" s="1828"/>
      <c r="IWH11" s="1829"/>
      <c r="IWI11" s="1830"/>
      <c r="IWJ11" s="1826"/>
      <c r="IWK11" s="1831"/>
      <c r="IWL11" s="1667"/>
      <c r="IWM11" s="1832"/>
      <c r="IWN11" s="1665"/>
      <c r="IWO11" s="1841"/>
      <c r="IWP11" s="1448"/>
      <c r="IWQ11" s="1666"/>
      <c r="IWR11" s="1667"/>
      <c r="IWS11" s="1668"/>
      <c r="IWT11" s="1668"/>
      <c r="IWU11" s="1667"/>
      <c r="IWV11" s="1833"/>
      <c r="IWW11" s="1827"/>
      <c r="IWX11" s="1827"/>
      <c r="IWY11" s="1842"/>
      <c r="IWZ11" s="1842"/>
      <c r="IXA11" s="1827"/>
      <c r="IXB11" s="1835"/>
      <c r="IXC11" s="1836"/>
      <c r="IXD11" s="1837"/>
      <c r="IXE11" s="1827"/>
      <c r="IXF11" s="1827"/>
      <c r="IXG11" s="1827"/>
      <c r="IXH11" s="1838"/>
      <c r="IXI11" s="1838"/>
      <c r="IXJ11" s="1827"/>
      <c r="IXK11" s="1838"/>
      <c r="IXL11" s="1838"/>
      <c r="IXM11" s="1838"/>
      <c r="IXN11" s="1838"/>
      <c r="IXO11" s="1838"/>
      <c r="IXP11" s="1827"/>
      <c r="IXQ11" s="1823"/>
      <c r="IXR11" s="1840"/>
      <c r="IXS11" s="1825"/>
      <c r="IXT11" s="1826"/>
      <c r="IXU11" s="1827"/>
      <c r="IXV11" s="1828"/>
      <c r="IXW11" s="1829"/>
      <c r="IXX11" s="1830"/>
      <c r="IXY11" s="1826"/>
      <c r="IXZ11" s="1831"/>
      <c r="IYA11" s="1667"/>
      <c r="IYB11" s="1832"/>
      <c r="IYC11" s="1665"/>
      <c r="IYD11" s="1841"/>
      <c r="IYE11" s="1448"/>
      <c r="IYF11" s="1666"/>
      <c r="IYG11" s="1667"/>
      <c r="IYH11" s="1668"/>
      <c r="IYI11" s="1668"/>
      <c r="IYJ11" s="1667"/>
      <c r="IYK11" s="1833"/>
      <c r="IYL11" s="1827"/>
      <c r="IYM11" s="1827"/>
      <c r="IYN11" s="1842"/>
      <c r="IYO11" s="1842"/>
      <c r="IYP11" s="1827"/>
      <c r="IYQ11" s="1835"/>
      <c r="IYR11" s="1836"/>
      <c r="IYS11" s="1837"/>
      <c r="IYT11" s="1827"/>
      <c r="IYU11" s="1827"/>
      <c r="IYV11" s="1827"/>
      <c r="IYW11" s="1838"/>
      <c r="IYX11" s="1838"/>
      <c r="IYY11" s="1827"/>
      <c r="IYZ11" s="1838"/>
      <c r="IZA11" s="1838"/>
      <c r="IZB11" s="1838"/>
      <c r="IZC11" s="1838"/>
      <c r="IZD11" s="1838"/>
      <c r="IZE11" s="1827"/>
      <c r="IZF11" s="1823"/>
      <c r="IZG11" s="1840"/>
      <c r="IZH11" s="1825"/>
      <c r="IZI11" s="1826"/>
      <c r="IZJ11" s="1827"/>
      <c r="IZK11" s="1828"/>
      <c r="IZL11" s="1829"/>
      <c r="IZM11" s="1830"/>
      <c r="IZN11" s="1826"/>
      <c r="IZO11" s="1831"/>
      <c r="IZP11" s="1667"/>
      <c r="IZQ11" s="1832"/>
      <c r="IZR11" s="1665"/>
      <c r="IZS11" s="1841"/>
      <c r="IZT11" s="1448"/>
      <c r="IZU11" s="1666"/>
      <c r="IZV11" s="1667"/>
      <c r="IZW11" s="1668"/>
      <c r="IZX11" s="1668"/>
      <c r="IZY11" s="1667"/>
      <c r="IZZ11" s="1833"/>
      <c r="JAA11" s="1827"/>
      <c r="JAB11" s="1827"/>
      <c r="JAC11" s="1842"/>
      <c r="JAD11" s="1842"/>
      <c r="JAE11" s="1827"/>
      <c r="JAF11" s="1835"/>
      <c r="JAG11" s="1836"/>
      <c r="JAH11" s="1837"/>
      <c r="JAI11" s="1827"/>
      <c r="JAJ11" s="1827"/>
      <c r="JAK11" s="1827"/>
      <c r="JAL11" s="1838"/>
      <c r="JAM11" s="1838"/>
      <c r="JAN11" s="1827"/>
      <c r="JAO11" s="1838"/>
      <c r="JAP11" s="1838"/>
      <c r="JAQ11" s="1838"/>
      <c r="JAR11" s="1838"/>
      <c r="JAS11" s="1838"/>
      <c r="JAT11" s="1827"/>
      <c r="JAU11" s="1823"/>
      <c r="JAV11" s="1840"/>
      <c r="JAW11" s="1825"/>
      <c r="JAX11" s="1826"/>
      <c r="JAY11" s="1827"/>
      <c r="JAZ11" s="1828"/>
      <c r="JBA11" s="1829"/>
      <c r="JBB11" s="1830"/>
      <c r="JBC11" s="1826"/>
      <c r="JBD11" s="1831"/>
      <c r="JBE11" s="1667"/>
      <c r="JBF11" s="1832"/>
      <c r="JBG11" s="1665"/>
      <c r="JBH11" s="1841"/>
      <c r="JBI11" s="1448"/>
      <c r="JBJ11" s="1666"/>
      <c r="JBK11" s="1667"/>
      <c r="JBL11" s="1668"/>
      <c r="JBM11" s="1668"/>
      <c r="JBN11" s="1667"/>
      <c r="JBO11" s="1833"/>
      <c r="JBP11" s="1827"/>
      <c r="JBQ11" s="1827"/>
      <c r="JBR11" s="1842"/>
      <c r="JBS11" s="1842"/>
      <c r="JBT11" s="1827"/>
      <c r="JBU11" s="1835"/>
      <c r="JBV11" s="1836"/>
      <c r="JBW11" s="1837"/>
      <c r="JBX11" s="1827"/>
      <c r="JBY11" s="1827"/>
      <c r="JBZ11" s="1827"/>
      <c r="JCA11" s="1838"/>
      <c r="JCB11" s="1838"/>
      <c r="JCC11" s="1827"/>
      <c r="JCD11" s="1838"/>
      <c r="JCE11" s="1838"/>
      <c r="JCF11" s="1838"/>
      <c r="JCG11" s="1838"/>
      <c r="JCH11" s="1838"/>
      <c r="JCI11" s="1827"/>
      <c r="JCJ11" s="1823"/>
      <c r="JCK11" s="1840"/>
      <c r="JCL11" s="1825"/>
      <c r="JCM11" s="1826"/>
      <c r="JCN11" s="1827"/>
      <c r="JCO11" s="1828"/>
      <c r="JCP11" s="1829"/>
      <c r="JCQ11" s="1830"/>
      <c r="JCR11" s="1826"/>
      <c r="JCS11" s="1831"/>
      <c r="JCT11" s="1667"/>
      <c r="JCU11" s="1832"/>
      <c r="JCV11" s="1665"/>
      <c r="JCW11" s="1841"/>
      <c r="JCX11" s="1448"/>
      <c r="JCY11" s="1666"/>
      <c r="JCZ11" s="1667"/>
      <c r="JDA11" s="1668"/>
      <c r="JDB11" s="1668"/>
      <c r="JDC11" s="1667"/>
      <c r="JDD11" s="1833"/>
      <c r="JDE11" s="1827"/>
      <c r="JDF11" s="1827"/>
      <c r="JDG11" s="1842"/>
      <c r="JDH11" s="1842"/>
      <c r="JDI11" s="1827"/>
      <c r="JDJ11" s="1835"/>
      <c r="JDK11" s="1836"/>
      <c r="JDL11" s="1837"/>
      <c r="JDM11" s="1827"/>
      <c r="JDN11" s="1827"/>
      <c r="JDO11" s="1827"/>
      <c r="JDP11" s="1838"/>
      <c r="JDQ11" s="1838"/>
      <c r="JDR11" s="1827"/>
      <c r="JDS11" s="1838"/>
      <c r="JDT11" s="1838"/>
      <c r="JDU11" s="1838"/>
      <c r="JDV11" s="1838"/>
      <c r="JDW11" s="1838"/>
      <c r="JDX11" s="1827"/>
      <c r="JDY11" s="1823"/>
      <c r="JDZ11" s="1840"/>
      <c r="JEA11" s="1825"/>
      <c r="JEB11" s="1826"/>
      <c r="JEC11" s="1827"/>
      <c r="JED11" s="1828"/>
      <c r="JEE11" s="1829"/>
      <c r="JEF11" s="1830"/>
      <c r="JEG11" s="1826"/>
      <c r="JEH11" s="1831"/>
      <c r="JEI11" s="1667"/>
      <c r="JEJ11" s="1832"/>
      <c r="JEK11" s="1665"/>
      <c r="JEL11" s="1841"/>
      <c r="JEM11" s="1448"/>
      <c r="JEN11" s="1666"/>
      <c r="JEO11" s="1667"/>
      <c r="JEP11" s="1668"/>
      <c r="JEQ11" s="1668"/>
      <c r="JER11" s="1667"/>
      <c r="JES11" s="1833"/>
      <c r="JET11" s="1827"/>
      <c r="JEU11" s="1827"/>
      <c r="JEV11" s="1842"/>
      <c r="JEW11" s="1842"/>
      <c r="JEX11" s="1827"/>
      <c r="JEY11" s="1835"/>
      <c r="JEZ11" s="1836"/>
      <c r="JFA11" s="1837"/>
      <c r="JFB11" s="1827"/>
      <c r="JFC11" s="1827"/>
      <c r="JFD11" s="1827"/>
      <c r="JFE11" s="1838"/>
      <c r="JFF11" s="1838"/>
      <c r="JFG11" s="1827"/>
      <c r="JFH11" s="1838"/>
      <c r="JFI11" s="1838"/>
      <c r="JFJ11" s="1838"/>
      <c r="JFK11" s="1838"/>
      <c r="JFL11" s="1838"/>
      <c r="JFM11" s="1827"/>
      <c r="JFN11" s="1823"/>
      <c r="JFO11" s="1840"/>
      <c r="JFP11" s="1825"/>
      <c r="JFQ11" s="1826"/>
      <c r="JFR11" s="1827"/>
      <c r="JFS11" s="1828"/>
      <c r="JFT11" s="1829"/>
      <c r="JFU11" s="1830"/>
      <c r="JFV11" s="1826"/>
      <c r="JFW11" s="1831"/>
      <c r="JFX11" s="1667"/>
      <c r="JFY11" s="1832"/>
      <c r="JFZ11" s="1665"/>
      <c r="JGA11" s="1841"/>
      <c r="JGB11" s="1448"/>
      <c r="JGC11" s="1666"/>
      <c r="JGD11" s="1667"/>
      <c r="JGE11" s="1668"/>
      <c r="JGF11" s="1668"/>
      <c r="JGG11" s="1667"/>
      <c r="JGH11" s="1833"/>
      <c r="JGI11" s="1827"/>
      <c r="JGJ11" s="1827"/>
      <c r="JGK11" s="1842"/>
      <c r="JGL11" s="1842"/>
      <c r="JGM11" s="1827"/>
      <c r="JGN11" s="1835"/>
      <c r="JGO11" s="1836"/>
      <c r="JGP11" s="1837"/>
      <c r="JGQ11" s="1827"/>
      <c r="JGR11" s="1827"/>
      <c r="JGS11" s="1827"/>
      <c r="JGT11" s="1838"/>
      <c r="JGU11" s="1838"/>
      <c r="JGV11" s="1827"/>
      <c r="JGW11" s="1838"/>
      <c r="JGX11" s="1838"/>
      <c r="JGY11" s="1838"/>
      <c r="JGZ11" s="1838"/>
      <c r="JHA11" s="1838"/>
      <c r="JHB11" s="1827"/>
      <c r="JHC11" s="1823"/>
      <c r="JHD11" s="1840"/>
      <c r="JHE11" s="1825"/>
      <c r="JHF11" s="1826"/>
      <c r="JHG11" s="1827"/>
      <c r="JHH11" s="1828"/>
      <c r="JHI11" s="1829"/>
      <c r="JHJ11" s="1830"/>
      <c r="JHK11" s="1826"/>
      <c r="JHL11" s="1831"/>
      <c r="JHM11" s="1667"/>
      <c r="JHN11" s="1832"/>
      <c r="JHO11" s="1665"/>
      <c r="JHP11" s="1841"/>
      <c r="JHQ11" s="1448"/>
      <c r="JHR11" s="1666"/>
      <c r="JHS11" s="1667"/>
      <c r="JHT11" s="1668"/>
      <c r="JHU11" s="1668"/>
      <c r="JHV11" s="1667"/>
      <c r="JHW11" s="1833"/>
      <c r="JHX11" s="1827"/>
      <c r="JHY11" s="1827"/>
      <c r="JHZ11" s="1842"/>
      <c r="JIA11" s="1842"/>
      <c r="JIB11" s="1827"/>
      <c r="JIC11" s="1835"/>
      <c r="JID11" s="1836"/>
      <c r="JIE11" s="1837"/>
      <c r="JIF11" s="1827"/>
      <c r="JIG11" s="1827"/>
      <c r="JIH11" s="1827"/>
      <c r="JII11" s="1838"/>
      <c r="JIJ11" s="1838"/>
      <c r="JIK11" s="1827"/>
      <c r="JIL11" s="1838"/>
      <c r="JIM11" s="1838"/>
      <c r="JIN11" s="1838"/>
      <c r="JIO11" s="1838"/>
      <c r="JIP11" s="1838"/>
      <c r="JIQ11" s="1827"/>
      <c r="JIR11" s="1823"/>
      <c r="JIS11" s="1840"/>
      <c r="JIT11" s="1825"/>
      <c r="JIU11" s="1826"/>
      <c r="JIV11" s="1827"/>
      <c r="JIW11" s="1828"/>
      <c r="JIX11" s="1829"/>
      <c r="JIY11" s="1830"/>
      <c r="JIZ11" s="1826"/>
      <c r="JJA11" s="1831"/>
      <c r="JJB11" s="1667"/>
      <c r="JJC11" s="1832"/>
      <c r="JJD11" s="1665"/>
      <c r="JJE11" s="1841"/>
      <c r="JJF11" s="1448"/>
      <c r="JJG11" s="1666"/>
      <c r="JJH11" s="1667"/>
      <c r="JJI11" s="1668"/>
      <c r="JJJ11" s="1668"/>
      <c r="JJK11" s="1667"/>
      <c r="JJL11" s="1833"/>
      <c r="JJM11" s="1827"/>
      <c r="JJN11" s="1827"/>
      <c r="JJO11" s="1842"/>
      <c r="JJP11" s="1842"/>
      <c r="JJQ11" s="1827"/>
      <c r="JJR11" s="1835"/>
      <c r="JJS11" s="1836"/>
      <c r="JJT11" s="1837"/>
      <c r="JJU11" s="1827"/>
      <c r="JJV11" s="1827"/>
      <c r="JJW11" s="1827"/>
      <c r="JJX11" s="1838"/>
      <c r="JJY11" s="1838"/>
      <c r="JJZ11" s="1827"/>
      <c r="JKA11" s="1838"/>
      <c r="JKB11" s="1838"/>
      <c r="JKC11" s="1838"/>
      <c r="JKD11" s="1838"/>
      <c r="JKE11" s="1838"/>
      <c r="JKF11" s="1827"/>
      <c r="JKG11" s="1823"/>
      <c r="JKH11" s="1840"/>
      <c r="JKI11" s="1825"/>
      <c r="JKJ11" s="1826"/>
      <c r="JKK11" s="1827"/>
      <c r="JKL11" s="1828"/>
      <c r="JKM11" s="1829"/>
      <c r="JKN11" s="1830"/>
      <c r="JKO11" s="1826"/>
      <c r="JKP11" s="1831"/>
      <c r="JKQ11" s="1667"/>
      <c r="JKR11" s="1832"/>
      <c r="JKS11" s="1665"/>
      <c r="JKT11" s="1841"/>
      <c r="JKU11" s="1448"/>
      <c r="JKV11" s="1666"/>
      <c r="JKW11" s="1667"/>
      <c r="JKX11" s="1668"/>
      <c r="JKY11" s="1668"/>
      <c r="JKZ11" s="1667"/>
      <c r="JLA11" s="1833"/>
      <c r="JLB11" s="1827"/>
      <c r="JLC11" s="1827"/>
      <c r="JLD11" s="1842"/>
      <c r="JLE11" s="1842"/>
      <c r="JLF11" s="1827"/>
      <c r="JLG11" s="1835"/>
      <c r="JLH11" s="1836"/>
      <c r="JLI11" s="1837"/>
      <c r="JLJ11" s="1827"/>
      <c r="JLK11" s="1827"/>
      <c r="JLL11" s="1827"/>
      <c r="JLM11" s="1838"/>
      <c r="JLN11" s="1838"/>
      <c r="JLO11" s="1827"/>
      <c r="JLP11" s="1838"/>
      <c r="JLQ11" s="1838"/>
      <c r="JLR11" s="1838"/>
      <c r="JLS11" s="1838"/>
      <c r="JLT11" s="1838"/>
      <c r="JLU11" s="1827"/>
      <c r="JLV11" s="1823"/>
      <c r="JLW11" s="1840"/>
      <c r="JLX11" s="1825"/>
      <c r="JLY11" s="1826"/>
      <c r="JLZ11" s="1827"/>
      <c r="JMA11" s="1828"/>
      <c r="JMB11" s="1829"/>
      <c r="JMC11" s="1830"/>
      <c r="JMD11" s="1826"/>
      <c r="JME11" s="1831"/>
      <c r="JMF11" s="1667"/>
      <c r="JMG11" s="1832"/>
      <c r="JMH11" s="1665"/>
      <c r="JMI11" s="1841"/>
      <c r="JMJ11" s="1448"/>
      <c r="JMK11" s="1666"/>
      <c r="JML11" s="1667"/>
      <c r="JMM11" s="1668"/>
      <c r="JMN11" s="1668"/>
      <c r="JMO11" s="1667"/>
      <c r="JMP11" s="1833"/>
      <c r="JMQ11" s="1827"/>
      <c r="JMR11" s="1827"/>
      <c r="JMS11" s="1842"/>
      <c r="JMT11" s="1842"/>
      <c r="JMU11" s="1827"/>
      <c r="JMV11" s="1835"/>
      <c r="JMW11" s="1836"/>
      <c r="JMX11" s="1837"/>
      <c r="JMY11" s="1827"/>
      <c r="JMZ11" s="1827"/>
      <c r="JNA11" s="1827"/>
      <c r="JNB11" s="1838"/>
      <c r="JNC11" s="1838"/>
      <c r="JND11" s="1827"/>
      <c r="JNE11" s="1838"/>
      <c r="JNF11" s="1838"/>
      <c r="JNG11" s="1838"/>
      <c r="JNH11" s="1838"/>
      <c r="JNI11" s="1838"/>
      <c r="JNJ11" s="1827"/>
      <c r="JNK11" s="1823"/>
      <c r="JNL11" s="1840"/>
      <c r="JNM11" s="1825"/>
      <c r="JNN11" s="1826"/>
      <c r="JNO11" s="1827"/>
      <c r="JNP11" s="1828"/>
      <c r="JNQ11" s="1829"/>
      <c r="JNR11" s="1830"/>
      <c r="JNS11" s="1826"/>
      <c r="JNT11" s="1831"/>
      <c r="JNU11" s="1667"/>
      <c r="JNV11" s="1832"/>
      <c r="JNW11" s="1665"/>
      <c r="JNX11" s="1841"/>
      <c r="JNY11" s="1448"/>
      <c r="JNZ11" s="1666"/>
      <c r="JOA11" s="1667"/>
      <c r="JOB11" s="1668"/>
      <c r="JOC11" s="1668"/>
      <c r="JOD11" s="1667"/>
      <c r="JOE11" s="1833"/>
      <c r="JOF11" s="1827"/>
      <c r="JOG11" s="1827"/>
      <c r="JOH11" s="1842"/>
      <c r="JOI11" s="1842"/>
      <c r="JOJ11" s="1827"/>
      <c r="JOK11" s="1835"/>
      <c r="JOL11" s="1836"/>
      <c r="JOM11" s="1837"/>
      <c r="JON11" s="1827"/>
      <c r="JOO11" s="1827"/>
      <c r="JOP11" s="1827"/>
      <c r="JOQ11" s="1838"/>
      <c r="JOR11" s="1838"/>
      <c r="JOS11" s="1827"/>
      <c r="JOT11" s="1838"/>
      <c r="JOU11" s="1838"/>
      <c r="JOV11" s="1838"/>
      <c r="JOW11" s="1838"/>
      <c r="JOX11" s="1838"/>
      <c r="JOY11" s="1827"/>
      <c r="JOZ11" s="1823"/>
      <c r="JPA11" s="1840"/>
      <c r="JPB11" s="1825"/>
      <c r="JPC11" s="1826"/>
      <c r="JPD11" s="1827"/>
      <c r="JPE11" s="1828"/>
      <c r="JPF11" s="1829"/>
      <c r="JPG11" s="1830"/>
      <c r="JPH11" s="1826"/>
      <c r="JPI11" s="1831"/>
      <c r="JPJ11" s="1667"/>
      <c r="JPK11" s="1832"/>
      <c r="JPL11" s="1665"/>
      <c r="JPM11" s="1841"/>
      <c r="JPN11" s="1448"/>
      <c r="JPO11" s="1666"/>
      <c r="JPP11" s="1667"/>
      <c r="JPQ11" s="1668"/>
      <c r="JPR11" s="1668"/>
      <c r="JPS11" s="1667"/>
      <c r="JPT11" s="1833"/>
      <c r="JPU11" s="1827"/>
      <c r="JPV11" s="1827"/>
      <c r="JPW11" s="1842"/>
      <c r="JPX11" s="1842"/>
      <c r="JPY11" s="1827"/>
      <c r="JPZ11" s="1835"/>
      <c r="JQA11" s="1836"/>
      <c r="JQB11" s="1837"/>
      <c r="JQC11" s="1827"/>
      <c r="JQD11" s="1827"/>
      <c r="JQE11" s="1827"/>
      <c r="JQF11" s="1838"/>
      <c r="JQG11" s="1838"/>
      <c r="JQH11" s="1827"/>
      <c r="JQI11" s="1838"/>
      <c r="JQJ11" s="1838"/>
      <c r="JQK11" s="1838"/>
      <c r="JQL11" s="1838"/>
      <c r="JQM11" s="1838"/>
      <c r="JQN11" s="1827"/>
      <c r="JQO11" s="1823"/>
      <c r="JQP11" s="1840"/>
      <c r="JQQ11" s="1825"/>
      <c r="JQR11" s="1826"/>
      <c r="JQS11" s="1827"/>
      <c r="JQT11" s="1828"/>
      <c r="JQU11" s="1829"/>
      <c r="JQV11" s="1830"/>
      <c r="JQW11" s="1826"/>
      <c r="JQX11" s="1831"/>
      <c r="JQY11" s="1667"/>
      <c r="JQZ11" s="1832"/>
      <c r="JRA11" s="1665"/>
      <c r="JRB11" s="1841"/>
      <c r="JRC11" s="1448"/>
      <c r="JRD11" s="1666"/>
      <c r="JRE11" s="1667"/>
      <c r="JRF11" s="1668"/>
      <c r="JRG11" s="1668"/>
      <c r="JRH11" s="1667"/>
      <c r="JRI11" s="1833"/>
      <c r="JRJ11" s="1827"/>
      <c r="JRK11" s="1827"/>
      <c r="JRL11" s="1842"/>
      <c r="JRM11" s="1842"/>
      <c r="JRN11" s="1827"/>
      <c r="JRO11" s="1835"/>
      <c r="JRP11" s="1836"/>
      <c r="JRQ11" s="1837"/>
      <c r="JRR11" s="1827"/>
      <c r="JRS11" s="1827"/>
      <c r="JRT11" s="1827"/>
      <c r="JRU11" s="1838"/>
      <c r="JRV11" s="1838"/>
      <c r="JRW11" s="1827"/>
      <c r="JRX11" s="1838"/>
      <c r="JRY11" s="1838"/>
      <c r="JRZ11" s="1838"/>
      <c r="JSA11" s="1838"/>
      <c r="JSB11" s="1838"/>
      <c r="JSC11" s="1827"/>
      <c r="JSD11" s="1823"/>
      <c r="JSE11" s="1840"/>
      <c r="JSF11" s="1825"/>
      <c r="JSG11" s="1826"/>
      <c r="JSH11" s="1827"/>
      <c r="JSI11" s="1828"/>
      <c r="JSJ11" s="1829"/>
      <c r="JSK11" s="1830"/>
      <c r="JSL11" s="1826"/>
      <c r="JSM11" s="1831"/>
      <c r="JSN11" s="1667"/>
      <c r="JSO11" s="1832"/>
      <c r="JSP11" s="1665"/>
      <c r="JSQ11" s="1841"/>
      <c r="JSR11" s="1448"/>
      <c r="JSS11" s="1666"/>
      <c r="JST11" s="1667"/>
      <c r="JSU11" s="1668"/>
      <c r="JSV11" s="1668"/>
      <c r="JSW11" s="1667"/>
      <c r="JSX11" s="1833"/>
      <c r="JSY11" s="1827"/>
      <c r="JSZ11" s="1827"/>
      <c r="JTA11" s="1842"/>
      <c r="JTB11" s="1842"/>
      <c r="JTC11" s="1827"/>
      <c r="JTD11" s="1835"/>
      <c r="JTE11" s="1836"/>
      <c r="JTF11" s="1837"/>
      <c r="JTG11" s="1827"/>
      <c r="JTH11" s="1827"/>
      <c r="JTI11" s="1827"/>
      <c r="JTJ11" s="1838"/>
      <c r="JTK11" s="1838"/>
      <c r="JTL11" s="1827"/>
      <c r="JTM11" s="1838"/>
      <c r="JTN11" s="1838"/>
      <c r="JTO11" s="1838"/>
      <c r="JTP11" s="1838"/>
      <c r="JTQ11" s="1838"/>
      <c r="JTR11" s="1827"/>
      <c r="JTS11" s="1823"/>
      <c r="JTT11" s="1840"/>
      <c r="JTU11" s="1825"/>
      <c r="JTV11" s="1826"/>
      <c r="JTW11" s="1827"/>
      <c r="JTX11" s="1828"/>
      <c r="JTY11" s="1829"/>
      <c r="JTZ11" s="1830"/>
      <c r="JUA11" s="1826"/>
      <c r="JUB11" s="1831"/>
      <c r="JUC11" s="1667"/>
      <c r="JUD11" s="1832"/>
      <c r="JUE11" s="1665"/>
      <c r="JUF11" s="1841"/>
      <c r="JUG11" s="1448"/>
      <c r="JUH11" s="1666"/>
      <c r="JUI11" s="1667"/>
      <c r="JUJ11" s="1668"/>
      <c r="JUK11" s="1668"/>
      <c r="JUL11" s="1667"/>
      <c r="JUM11" s="1833"/>
      <c r="JUN11" s="1827"/>
      <c r="JUO11" s="1827"/>
      <c r="JUP11" s="1842"/>
      <c r="JUQ11" s="1842"/>
      <c r="JUR11" s="1827"/>
      <c r="JUS11" s="1835"/>
      <c r="JUT11" s="1836"/>
      <c r="JUU11" s="1837"/>
      <c r="JUV11" s="1827"/>
      <c r="JUW11" s="1827"/>
      <c r="JUX11" s="1827"/>
      <c r="JUY11" s="1838"/>
      <c r="JUZ11" s="1838"/>
      <c r="JVA11" s="1827"/>
      <c r="JVB11" s="1838"/>
      <c r="JVC11" s="1838"/>
      <c r="JVD11" s="1838"/>
      <c r="JVE11" s="1838"/>
      <c r="JVF11" s="1838"/>
      <c r="JVG11" s="1827"/>
      <c r="JVH11" s="1823"/>
      <c r="JVI11" s="1840"/>
      <c r="JVJ11" s="1825"/>
      <c r="JVK11" s="1826"/>
      <c r="JVL11" s="1827"/>
      <c r="JVM11" s="1828"/>
      <c r="JVN11" s="1829"/>
      <c r="JVO11" s="1830"/>
      <c r="JVP11" s="1826"/>
      <c r="JVQ11" s="1831"/>
      <c r="JVR11" s="1667"/>
      <c r="JVS11" s="1832"/>
      <c r="JVT11" s="1665"/>
      <c r="JVU11" s="1841"/>
      <c r="JVV11" s="1448"/>
      <c r="JVW11" s="1666"/>
      <c r="JVX11" s="1667"/>
      <c r="JVY11" s="1668"/>
      <c r="JVZ11" s="1668"/>
      <c r="JWA11" s="1667"/>
      <c r="JWB11" s="1833"/>
      <c r="JWC11" s="1827"/>
      <c r="JWD11" s="1827"/>
      <c r="JWE11" s="1842"/>
      <c r="JWF11" s="1842"/>
      <c r="JWG11" s="1827"/>
      <c r="JWH11" s="1835"/>
      <c r="JWI11" s="1836"/>
      <c r="JWJ11" s="1837"/>
      <c r="JWK11" s="1827"/>
      <c r="JWL11" s="1827"/>
      <c r="JWM11" s="1827"/>
      <c r="JWN11" s="1838"/>
      <c r="JWO11" s="1838"/>
      <c r="JWP11" s="1827"/>
      <c r="JWQ11" s="1838"/>
      <c r="JWR11" s="1838"/>
      <c r="JWS11" s="1838"/>
      <c r="JWT11" s="1838"/>
      <c r="JWU11" s="1838"/>
      <c r="JWV11" s="1827"/>
      <c r="JWW11" s="1823"/>
      <c r="JWX11" s="1840"/>
      <c r="JWY11" s="1825"/>
      <c r="JWZ11" s="1826"/>
      <c r="JXA11" s="1827"/>
      <c r="JXB11" s="1828"/>
      <c r="JXC11" s="1829"/>
      <c r="JXD11" s="1830"/>
      <c r="JXE11" s="1826"/>
      <c r="JXF11" s="1831"/>
      <c r="JXG11" s="1667"/>
      <c r="JXH11" s="1832"/>
      <c r="JXI11" s="1665"/>
      <c r="JXJ11" s="1841"/>
      <c r="JXK11" s="1448"/>
      <c r="JXL11" s="1666"/>
      <c r="JXM11" s="1667"/>
      <c r="JXN11" s="1668"/>
      <c r="JXO11" s="1668"/>
      <c r="JXP11" s="1667"/>
      <c r="JXQ11" s="1833"/>
      <c r="JXR11" s="1827"/>
      <c r="JXS11" s="1827"/>
      <c r="JXT11" s="1842"/>
      <c r="JXU11" s="1842"/>
      <c r="JXV11" s="1827"/>
      <c r="JXW11" s="1835"/>
      <c r="JXX11" s="1836"/>
      <c r="JXY11" s="1837"/>
      <c r="JXZ11" s="1827"/>
      <c r="JYA11" s="1827"/>
      <c r="JYB11" s="1827"/>
      <c r="JYC11" s="1838"/>
      <c r="JYD11" s="1838"/>
      <c r="JYE11" s="1827"/>
      <c r="JYF11" s="1838"/>
      <c r="JYG11" s="1838"/>
      <c r="JYH11" s="1838"/>
      <c r="JYI11" s="1838"/>
      <c r="JYJ11" s="1838"/>
      <c r="JYK11" s="1827"/>
      <c r="JYL11" s="1823"/>
      <c r="JYM11" s="1840"/>
      <c r="JYN11" s="1825"/>
      <c r="JYO11" s="1826"/>
      <c r="JYP11" s="1827"/>
      <c r="JYQ11" s="1828"/>
      <c r="JYR11" s="1829"/>
      <c r="JYS11" s="1830"/>
      <c r="JYT11" s="1826"/>
      <c r="JYU11" s="1831"/>
      <c r="JYV11" s="1667"/>
      <c r="JYW11" s="1832"/>
      <c r="JYX11" s="1665"/>
      <c r="JYY11" s="1841"/>
      <c r="JYZ11" s="1448"/>
      <c r="JZA11" s="1666"/>
      <c r="JZB11" s="1667"/>
      <c r="JZC11" s="1668"/>
      <c r="JZD11" s="1668"/>
      <c r="JZE11" s="1667"/>
      <c r="JZF11" s="1833"/>
      <c r="JZG11" s="1827"/>
      <c r="JZH11" s="1827"/>
      <c r="JZI11" s="1842"/>
      <c r="JZJ11" s="1842"/>
      <c r="JZK11" s="1827"/>
      <c r="JZL11" s="1835"/>
      <c r="JZM11" s="1836"/>
      <c r="JZN11" s="1837"/>
      <c r="JZO11" s="1827"/>
      <c r="JZP11" s="1827"/>
      <c r="JZQ11" s="1827"/>
      <c r="JZR11" s="1838"/>
      <c r="JZS11" s="1838"/>
      <c r="JZT11" s="1827"/>
      <c r="JZU11" s="1838"/>
      <c r="JZV11" s="1838"/>
      <c r="JZW11" s="1838"/>
      <c r="JZX11" s="1838"/>
      <c r="JZY11" s="1838"/>
      <c r="JZZ11" s="1827"/>
      <c r="KAA11" s="1823"/>
      <c r="KAB11" s="1840"/>
      <c r="KAC11" s="1825"/>
      <c r="KAD11" s="1826"/>
      <c r="KAE11" s="1827"/>
      <c r="KAF11" s="1828"/>
      <c r="KAG11" s="1829"/>
      <c r="KAH11" s="1830"/>
      <c r="KAI11" s="1826"/>
      <c r="KAJ11" s="1831"/>
      <c r="KAK11" s="1667"/>
      <c r="KAL11" s="1832"/>
      <c r="KAM11" s="1665"/>
      <c r="KAN11" s="1841"/>
      <c r="KAO11" s="1448"/>
      <c r="KAP11" s="1666"/>
      <c r="KAQ11" s="1667"/>
      <c r="KAR11" s="1668"/>
      <c r="KAS11" s="1668"/>
      <c r="KAT11" s="1667"/>
      <c r="KAU11" s="1833"/>
      <c r="KAV11" s="1827"/>
      <c r="KAW11" s="1827"/>
      <c r="KAX11" s="1842"/>
      <c r="KAY11" s="1842"/>
      <c r="KAZ11" s="1827"/>
      <c r="KBA11" s="1835"/>
      <c r="KBB11" s="1836"/>
      <c r="KBC11" s="1837"/>
      <c r="KBD11" s="1827"/>
      <c r="KBE11" s="1827"/>
      <c r="KBF11" s="1827"/>
      <c r="KBG11" s="1838"/>
      <c r="KBH11" s="1838"/>
      <c r="KBI11" s="1827"/>
      <c r="KBJ11" s="1838"/>
      <c r="KBK11" s="1838"/>
      <c r="KBL11" s="1838"/>
      <c r="KBM11" s="1838"/>
      <c r="KBN11" s="1838"/>
      <c r="KBO11" s="1827"/>
      <c r="KBP11" s="1823"/>
      <c r="KBQ11" s="1840"/>
      <c r="KBR11" s="1825"/>
      <c r="KBS11" s="1826"/>
      <c r="KBT11" s="1827"/>
      <c r="KBU11" s="1828"/>
      <c r="KBV11" s="1829"/>
      <c r="KBW11" s="1830"/>
      <c r="KBX11" s="1826"/>
      <c r="KBY11" s="1831"/>
      <c r="KBZ11" s="1667"/>
      <c r="KCA11" s="1832"/>
      <c r="KCB11" s="1665"/>
      <c r="KCC11" s="1841"/>
      <c r="KCD11" s="1448"/>
      <c r="KCE11" s="1666"/>
      <c r="KCF11" s="1667"/>
      <c r="KCG11" s="1668"/>
      <c r="KCH11" s="1668"/>
      <c r="KCI11" s="1667"/>
      <c r="KCJ11" s="1833"/>
      <c r="KCK11" s="1827"/>
      <c r="KCL11" s="1827"/>
      <c r="KCM11" s="1842"/>
      <c r="KCN11" s="1842"/>
      <c r="KCO11" s="1827"/>
      <c r="KCP11" s="1835"/>
      <c r="KCQ11" s="1836"/>
      <c r="KCR11" s="1837"/>
      <c r="KCS11" s="1827"/>
      <c r="KCT11" s="1827"/>
      <c r="KCU11" s="1827"/>
      <c r="KCV11" s="1838"/>
      <c r="KCW11" s="1838"/>
      <c r="KCX11" s="1827"/>
      <c r="KCY11" s="1838"/>
      <c r="KCZ11" s="1838"/>
      <c r="KDA11" s="1838"/>
      <c r="KDB11" s="1838"/>
      <c r="KDC11" s="1838"/>
      <c r="KDD11" s="1827"/>
      <c r="KDE11" s="1823"/>
      <c r="KDF11" s="1840"/>
      <c r="KDG11" s="1825"/>
      <c r="KDH11" s="1826"/>
      <c r="KDI11" s="1827"/>
      <c r="KDJ11" s="1828"/>
      <c r="KDK11" s="1829"/>
      <c r="KDL11" s="1830"/>
      <c r="KDM11" s="1826"/>
      <c r="KDN11" s="1831"/>
      <c r="KDO11" s="1667"/>
      <c r="KDP11" s="1832"/>
      <c r="KDQ11" s="1665"/>
      <c r="KDR11" s="1841"/>
      <c r="KDS11" s="1448"/>
      <c r="KDT11" s="1666"/>
      <c r="KDU11" s="1667"/>
      <c r="KDV11" s="1668"/>
      <c r="KDW11" s="1668"/>
      <c r="KDX11" s="1667"/>
      <c r="KDY11" s="1833"/>
      <c r="KDZ11" s="1827"/>
      <c r="KEA11" s="1827"/>
      <c r="KEB11" s="1842"/>
      <c r="KEC11" s="1842"/>
      <c r="KED11" s="1827"/>
      <c r="KEE11" s="1835"/>
      <c r="KEF11" s="1836"/>
      <c r="KEG11" s="1837"/>
      <c r="KEH11" s="1827"/>
      <c r="KEI11" s="1827"/>
      <c r="KEJ11" s="1827"/>
      <c r="KEK11" s="1838"/>
      <c r="KEL11" s="1838"/>
      <c r="KEM11" s="1827"/>
      <c r="KEN11" s="1838"/>
      <c r="KEO11" s="1838"/>
      <c r="KEP11" s="1838"/>
      <c r="KEQ11" s="1838"/>
      <c r="KER11" s="1838"/>
      <c r="KES11" s="1827"/>
      <c r="KET11" s="1823"/>
      <c r="KEU11" s="1840"/>
      <c r="KEV11" s="1825"/>
      <c r="KEW11" s="1826"/>
      <c r="KEX11" s="1827"/>
      <c r="KEY11" s="1828"/>
      <c r="KEZ11" s="1829"/>
      <c r="KFA11" s="1830"/>
      <c r="KFB11" s="1826"/>
      <c r="KFC11" s="1831"/>
      <c r="KFD11" s="1667"/>
      <c r="KFE11" s="1832"/>
      <c r="KFF11" s="1665"/>
      <c r="KFG11" s="1841"/>
      <c r="KFH11" s="1448"/>
      <c r="KFI11" s="1666"/>
      <c r="KFJ11" s="1667"/>
      <c r="KFK11" s="1668"/>
      <c r="KFL11" s="1668"/>
      <c r="KFM11" s="1667"/>
      <c r="KFN11" s="1833"/>
      <c r="KFO11" s="1827"/>
      <c r="KFP11" s="1827"/>
      <c r="KFQ11" s="1842"/>
      <c r="KFR11" s="1842"/>
      <c r="KFS11" s="1827"/>
      <c r="KFT11" s="1835"/>
      <c r="KFU11" s="1836"/>
      <c r="KFV11" s="1837"/>
      <c r="KFW11" s="1827"/>
      <c r="KFX11" s="1827"/>
      <c r="KFY11" s="1827"/>
      <c r="KFZ11" s="1838"/>
      <c r="KGA11" s="1838"/>
      <c r="KGB11" s="1827"/>
      <c r="KGC11" s="1838"/>
      <c r="KGD11" s="1838"/>
      <c r="KGE11" s="1838"/>
      <c r="KGF11" s="1838"/>
      <c r="KGG11" s="1838"/>
      <c r="KGH11" s="1827"/>
      <c r="KGI11" s="1823"/>
      <c r="KGJ11" s="1840"/>
      <c r="KGK11" s="1825"/>
      <c r="KGL11" s="1826"/>
      <c r="KGM11" s="1827"/>
      <c r="KGN11" s="1828"/>
      <c r="KGO11" s="1829"/>
      <c r="KGP11" s="1830"/>
      <c r="KGQ11" s="1826"/>
      <c r="KGR11" s="1831"/>
      <c r="KGS11" s="1667"/>
      <c r="KGT11" s="1832"/>
      <c r="KGU11" s="1665"/>
      <c r="KGV11" s="1841"/>
      <c r="KGW11" s="1448"/>
      <c r="KGX11" s="1666"/>
      <c r="KGY11" s="1667"/>
      <c r="KGZ11" s="1668"/>
      <c r="KHA11" s="1668"/>
      <c r="KHB11" s="1667"/>
      <c r="KHC11" s="1833"/>
      <c r="KHD11" s="1827"/>
      <c r="KHE11" s="1827"/>
      <c r="KHF11" s="1842"/>
      <c r="KHG11" s="1842"/>
      <c r="KHH11" s="1827"/>
      <c r="KHI11" s="1835"/>
      <c r="KHJ11" s="1836"/>
      <c r="KHK11" s="1837"/>
      <c r="KHL11" s="1827"/>
      <c r="KHM11" s="1827"/>
      <c r="KHN11" s="1827"/>
      <c r="KHO11" s="1838"/>
      <c r="KHP11" s="1838"/>
      <c r="KHQ11" s="1827"/>
      <c r="KHR11" s="1838"/>
      <c r="KHS11" s="1838"/>
      <c r="KHT11" s="1838"/>
      <c r="KHU11" s="1838"/>
      <c r="KHV11" s="1838"/>
      <c r="KHW11" s="1827"/>
      <c r="KHX11" s="1823"/>
      <c r="KHY11" s="1840"/>
      <c r="KHZ11" s="1825"/>
      <c r="KIA11" s="1826"/>
      <c r="KIB11" s="1827"/>
      <c r="KIC11" s="1828"/>
      <c r="KID11" s="1829"/>
      <c r="KIE11" s="1830"/>
      <c r="KIF11" s="1826"/>
      <c r="KIG11" s="1831"/>
      <c r="KIH11" s="1667"/>
      <c r="KII11" s="1832"/>
      <c r="KIJ11" s="1665"/>
      <c r="KIK11" s="1841"/>
      <c r="KIL11" s="1448"/>
      <c r="KIM11" s="1666"/>
      <c r="KIN11" s="1667"/>
      <c r="KIO11" s="1668"/>
      <c r="KIP11" s="1668"/>
      <c r="KIQ11" s="1667"/>
      <c r="KIR11" s="1833"/>
      <c r="KIS11" s="1827"/>
      <c r="KIT11" s="1827"/>
      <c r="KIU11" s="1842"/>
      <c r="KIV11" s="1842"/>
      <c r="KIW11" s="1827"/>
      <c r="KIX11" s="1835"/>
      <c r="KIY11" s="1836"/>
      <c r="KIZ11" s="1837"/>
      <c r="KJA11" s="1827"/>
      <c r="KJB11" s="1827"/>
      <c r="KJC11" s="1827"/>
      <c r="KJD11" s="1838"/>
      <c r="KJE11" s="1838"/>
      <c r="KJF11" s="1827"/>
      <c r="KJG11" s="1838"/>
      <c r="KJH11" s="1838"/>
      <c r="KJI11" s="1838"/>
      <c r="KJJ11" s="1838"/>
      <c r="KJK11" s="1838"/>
      <c r="KJL11" s="1827"/>
      <c r="KJM11" s="1823"/>
      <c r="KJN11" s="1840"/>
      <c r="KJO11" s="1825"/>
      <c r="KJP11" s="1826"/>
      <c r="KJQ11" s="1827"/>
      <c r="KJR11" s="1828"/>
      <c r="KJS11" s="1829"/>
      <c r="KJT11" s="1830"/>
      <c r="KJU11" s="1826"/>
      <c r="KJV11" s="1831"/>
      <c r="KJW11" s="1667"/>
      <c r="KJX11" s="1832"/>
      <c r="KJY11" s="1665"/>
      <c r="KJZ11" s="1841"/>
      <c r="KKA11" s="1448"/>
      <c r="KKB11" s="1666"/>
      <c r="KKC11" s="1667"/>
      <c r="KKD11" s="1668"/>
      <c r="KKE11" s="1668"/>
      <c r="KKF11" s="1667"/>
      <c r="KKG11" s="1833"/>
      <c r="KKH11" s="1827"/>
      <c r="KKI11" s="1827"/>
      <c r="KKJ11" s="1842"/>
      <c r="KKK11" s="1842"/>
      <c r="KKL11" s="1827"/>
      <c r="KKM11" s="1835"/>
      <c r="KKN11" s="1836"/>
      <c r="KKO11" s="1837"/>
      <c r="KKP11" s="1827"/>
      <c r="KKQ11" s="1827"/>
      <c r="KKR11" s="1827"/>
      <c r="KKS11" s="1838"/>
      <c r="KKT11" s="1838"/>
      <c r="KKU11" s="1827"/>
      <c r="KKV11" s="1838"/>
      <c r="KKW11" s="1838"/>
      <c r="KKX11" s="1838"/>
      <c r="KKY11" s="1838"/>
      <c r="KKZ11" s="1838"/>
      <c r="KLA11" s="1827"/>
      <c r="KLB11" s="1823"/>
      <c r="KLC11" s="1840"/>
      <c r="KLD11" s="1825"/>
      <c r="KLE11" s="1826"/>
      <c r="KLF11" s="1827"/>
      <c r="KLG11" s="1828"/>
      <c r="KLH11" s="1829"/>
      <c r="KLI11" s="1830"/>
      <c r="KLJ11" s="1826"/>
      <c r="KLK11" s="1831"/>
      <c r="KLL11" s="1667"/>
      <c r="KLM11" s="1832"/>
      <c r="KLN11" s="1665"/>
      <c r="KLO11" s="1841"/>
      <c r="KLP11" s="1448"/>
      <c r="KLQ11" s="1666"/>
      <c r="KLR11" s="1667"/>
      <c r="KLS11" s="1668"/>
      <c r="KLT11" s="1668"/>
      <c r="KLU11" s="1667"/>
      <c r="KLV11" s="1833"/>
      <c r="KLW11" s="1827"/>
      <c r="KLX11" s="1827"/>
      <c r="KLY11" s="1842"/>
      <c r="KLZ11" s="1842"/>
      <c r="KMA11" s="1827"/>
      <c r="KMB11" s="1835"/>
      <c r="KMC11" s="1836"/>
      <c r="KMD11" s="1837"/>
      <c r="KME11" s="1827"/>
      <c r="KMF11" s="1827"/>
      <c r="KMG11" s="1827"/>
      <c r="KMH11" s="1838"/>
      <c r="KMI11" s="1838"/>
      <c r="KMJ11" s="1827"/>
      <c r="KMK11" s="1838"/>
      <c r="KML11" s="1838"/>
      <c r="KMM11" s="1838"/>
      <c r="KMN11" s="1838"/>
      <c r="KMO11" s="1838"/>
      <c r="KMP11" s="1827"/>
      <c r="KMQ11" s="1823"/>
      <c r="KMR11" s="1840"/>
      <c r="KMS11" s="1825"/>
      <c r="KMT11" s="1826"/>
      <c r="KMU11" s="1827"/>
      <c r="KMV11" s="1828"/>
      <c r="KMW11" s="1829"/>
      <c r="KMX11" s="1830"/>
      <c r="KMY11" s="1826"/>
      <c r="KMZ11" s="1831"/>
      <c r="KNA11" s="1667"/>
      <c r="KNB11" s="1832"/>
      <c r="KNC11" s="1665"/>
      <c r="KND11" s="1841"/>
      <c r="KNE11" s="1448"/>
      <c r="KNF11" s="1666"/>
      <c r="KNG11" s="1667"/>
      <c r="KNH11" s="1668"/>
      <c r="KNI11" s="1668"/>
      <c r="KNJ11" s="1667"/>
      <c r="KNK11" s="1833"/>
      <c r="KNL11" s="1827"/>
      <c r="KNM11" s="1827"/>
      <c r="KNN11" s="1842"/>
      <c r="KNO11" s="1842"/>
      <c r="KNP11" s="1827"/>
      <c r="KNQ11" s="1835"/>
      <c r="KNR11" s="1836"/>
      <c r="KNS11" s="1837"/>
      <c r="KNT11" s="1827"/>
      <c r="KNU11" s="1827"/>
      <c r="KNV11" s="1827"/>
      <c r="KNW11" s="1838"/>
      <c r="KNX11" s="1838"/>
      <c r="KNY11" s="1827"/>
      <c r="KNZ11" s="1838"/>
      <c r="KOA11" s="1838"/>
      <c r="KOB11" s="1838"/>
      <c r="KOC11" s="1838"/>
      <c r="KOD11" s="1838"/>
      <c r="KOE11" s="1827"/>
      <c r="KOF11" s="1823"/>
      <c r="KOG11" s="1840"/>
      <c r="KOH11" s="1825"/>
      <c r="KOI11" s="1826"/>
      <c r="KOJ11" s="1827"/>
      <c r="KOK11" s="1828"/>
      <c r="KOL11" s="1829"/>
      <c r="KOM11" s="1830"/>
      <c r="KON11" s="1826"/>
      <c r="KOO11" s="1831"/>
      <c r="KOP11" s="1667"/>
      <c r="KOQ11" s="1832"/>
      <c r="KOR11" s="1665"/>
      <c r="KOS11" s="1841"/>
      <c r="KOT11" s="1448"/>
      <c r="KOU11" s="1666"/>
      <c r="KOV11" s="1667"/>
      <c r="KOW11" s="1668"/>
      <c r="KOX11" s="1668"/>
      <c r="KOY11" s="1667"/>
      <c r="KOZ11" s="1833"/>
      <c r="KPA11" s="1827"/>
      <c r="KPB11" s="1827"/>
      <c r="KPC11" s="1842"/>
      <c r="KPD11" s="1842"/>
      <c r="KPE11" s="1827"/>
      <c r="KPF11" s="1835"/>
      <c r="KPG11" s="1836"/>
      <c r="KPH11" s="1837"/>
      <c r="KPI11" s="1827"/>
      <c r="KPJ11" s="1827"/>
      <c r="KPK11" s="1827"/>
      <c r="KPL11" s="1838"/>
      <c r="KPM11" s="1838"/>
      <c r="KPN11" s="1827"/>
      <c r="KPO11" s="1838"/>
      <c r="KPP11" s="1838"/>
      <c r="KPQ11" s="1838"/>
      <c r="KPR11" s="1838"/>
      <c r="KPS11" s="1838"/>
      <c r="KPT11" s="1827"/>
      <c r="KPU11" s="1823"/>
      <c r="KPV11" s="1840"/>
      <c r="KPW11" s="1825"/>
      <c r="KPX11" s="1826"/>
      <c r="KPY11" s="1827"/>
      <c r="KPZ11" s="1828"/>
      <c r="KQA11" s="1829"/>
      <c r="KQB11" s="1830"/>
      <c r="KQC11" s="1826"/>
      <c r="KQD11" s="1831"/>
      <c r="KQE11" s="1667"/>
      <c r="KQF11" s="1832"/>
      <c r="KQG11" s="1665"/>
      <c r="KQH11" s="1841"/>
      <c r="KQI11" s="1448"/>
      <c r="KQJ11" s="1666"/>
      <c r="KQK11" s="1667"/>
      <c r="KQL11" s="1668"/>
      <c r="KQM11" s="1668"/>
      <c r="KQN11" s="1667"/>
      <c r="KQO11" s="1833"/>
      <c r="KQP11" s="1827"/>
      <c r="KQQ11" s="1827"/>
      <c r="KQR11" s="1842"/>
      <c r="KQS11" s="1842"/>
      <c r="KQT11" s="1827"/>
      <c r="KQU11" s="1835"/>
      <c r="KQV11" s="1836"/>
      <c r="KQW11" s="1837"/>
      <c r="KQX11" s="1827"/>
      <c r="KQY11" s="1827"/>
      <c r="KQZ11" s="1827"/>
      <c r="KRA11" s="1838"/>
      <c r="KRB11" s="1838"/>
      <c r="KRC11" s="1827"/>
      <c r="KRD11" s="1838"/>
      <c r="KRE11" s="1838"/>
      <c r="KRF11" s="1838"/>
      <c r="KRG11" s="1838"/>
      <c r="KRH11" s="1838"/>
      <c r="KRI11" s="1827"/>
      <c r="KRJ11" s="1823"/>
      <c r="KRK11" s="1840"/>
      <c r="KRL11" s="1825"/>
      <c r="KRM11" s="1826"/>
      <c r="KRN11" s="1827"/>
      <c r="KRO11" s="1828"/>
      <c r="KRP11" s="1829"/>
      <c r="KRQ11" s="1830"/>
      <c r="KRR11" s="1826"/>
      <c r="KRS11" s="1831"/>
      <c r="KRT11" s="1667"/>
      <c r="KRU11" s="1832"/>
      <c r="KRV11" s="1665"/>
      <c r="KRW11" s="1841"/>
      <c r="KRX11" s="1448"/>
      <c r="KRY11" s="1666"/>
      <c r="KRZ11" s="1667"/>
      <c r="KSA11" s="1668"/>
      <c r="KSB11" s="1668"/>
      <c r="KSC11" s="1667"/>
      <c r="KSD11" s="1833"/>
      <c r="KSE11" s="1827"/>
      <c r="KSF11" s="1827"/>
      <c r="KSG11" s="1842"/>
      <c r="KSH11" s="1842"/>
      <c r="KSI11" s="1827"/>
      <c r="KSJ11" s="1835"/>
      <c r="KSK11" s="1836"/>
      <c r="KSL11" s="1837"/>
      <c r="KSM11" s="1827"/>
      <c r="KSN11" s="1827"/>
      <c r="KSO11" s="1827"/>
      <c r="KSP11" s="1838"/>
      <c r="KSQ11" s="1838"/>
      <c r="KSR11" s="1827"/>
      <c r="KSS11" s="1838"/>
      <c r="KST11" s="1838"/>
      <c r="KSU11" s="1838"/>
      <c r="KSV11" s="1838"/>
      <c r="KSW11" s="1838"/>
      <c r="KSX11" s="1827"/>
      <c r="KSY11" s="1823"/>
      <c r="KSZ11" s="1840"/>
      <c r="KTA11" s="1825"/>
      <c r="KTB11" s="1826"/>
      <c r="KTC11" s="1827"/>
      <c r="KTD11" s="1828"/>
      <c r="KTE11" s="1829"/>
      <c r="KTF11" s="1830"/>
      <c r="KTG11" s="1826"/>
      <c r="KTH11" s="1831"/>
      <c r="KTI11" s="1667"/>
      <c r="KTJ11" s="1832"/>
      <c r="KTK11" s="1665"/>
      <c r="KTL11" s="1841"/>
      <c r="KTM11" s="1448"/>
      <c r="KTN11" s="1666"/>
      <c r="KTO11" s="1667"/>
      <c r="KTP11" s="1668"/>
      <c r="KTQ11" s="1668"/>
      <c r="KTR11" s="1667"/>
      <c r="KTS11" s="1833"/>
      <c r="KTT11" s="1827"/>
      <c r="KTU11" s="1827"/>
      <c r="KTV11" s="1842"/>
      <c r="KTW11" s="1842"/>
      <c r="KTX11" s="1827"/>
      <c r="KTY11" s="1835"/>
      <c r="KTZ11" s="1836"/>
      <c r="KUA11" s="1837"/>
      <c r="KUB11" s="1827"/>
      <c r="KUC11" s="1827"/>
      <c r="KUD11" s="1827"/>
      <c r="KUE11" s="1838"/>
      <c r="KUF11" s="1838"/>
      <c r="KUG11" s="1827"/>
      <c r="KUH11" s="1838"/>
      <c r="KUI11" s="1838"/>
      <c r="KUJ11" s="1838"/>
      <c r="KUK11" s="1838"/>
      <c r="KUL11" s="1838"/>
      <c r="KUM11" s="1827"/>
      <c r="KUN11" s="1823"/>
      <c r="KUO11" s="1840"/>
      <c r="KUP11" s="1825"/>
      <c r="KUQ11" s="1826"/>
      <c r="KUR11" s="1827"/>
      <c r="KUS11" s="1828"/>
      <c r="KUT11" s="1829"/>
      <c r="KUU11" s="1830"/>
      <c r="KUV11" s="1826"/>
      <c r="KUW11" s="1831"/>
      <c r="KUX11" s="1667"/>
      <c r="KUY11" s="1832"/>
      <c r="KUZ11" s="1665"/>
      <c r="KVA11" s="1841"/>
      <c r="KVB11" s="1448"/>
      <c r="KVC11" s="1666"/>
      <c r="KVD11" s="1667"/>
      <c r="KVE11" s="1668"/>
      <c r="KVF11" s="1668"/>
      <c r="KVG11" s="1667"/>
      <c r="KVH11" s="1833"/>
      <c r="KVI11" s="1827"/>
      <c r="KVJ11" s="1827"/>
      <c r="KVK11" s="1842"/>
      <c r="KVL11" s="1842"/>
      <c r="KVM11" s="1827"/>
      <c r="KVN11" s="1835"/>
      <c r="KVO11" s="1836"/>
      <c r="KVP11" s="1837"/>
      <c r="KVQ11" s="1827"/>
      <c r="KVR11" s="1827"/>
      <c r="KVS11" s="1827"/>
      <c r="KVT11" s="1838"/>
      <c r="KVU11" s="1838"/>
      <c r="KVV11" s="1827"/>
      <c r="KVW11" s="1838"/>
      <c r="KVX11" s="1838"/>
      <c r="KVY11" s="1838"/>
      <c r="KVZ11" s="1838"/>
      <c r="KWA11" s="1838"/>
      <c r="KWB11" s="1827"/>
      <c r="KWC11" s="1823"/>
      <c r="KWD11" s="1840"/>
      <c r="KWE11" s="1825"/>
      <c r="KWF11" s="1826"/>
      <c r="KWG11" s="1827"/>
      <c r="KWH11" s="1828"/>
      <c r="KWI11" s="1829"/>
      <c r="KWJ11" s="1830"/>
      <c r="KWK11" s="1826"/>
      <c r="KWL11" s="1831"/>
      <c r="KWM11" s="1667"/>
      <c r="KWN11" s="1832"/>
      <c r="KWO11" s="1665"/>
      <c r="KWP11" s="1841"/>
      <c r="KWQ11" s="1448"/>
      <c r="KWR11" s="1666"/>
      <c r="KWS11" s="1667"/>
      <c r="KWT11" s="1668"/>
      <c r="KWU11" s="1668"/>
      <c r="KWV11" s="1667"/>
      <c r="KWW11" s="1833"/>
      <c r="KWX11" s="1827"/>
      <c r="KWY11" s="1827"/>
      <c r="KWZ11" s="1842"/>
      <c r="KXA11" s="1842"/>
      <c r="KXB11" s="1827"/>
      <c r="KXC11" s="1835"/>
      <c r="KXD11" s="1836"/>
      <c r="KXE11" s="1837"/>
      <c r="KXF11" s="1827"/>
      <c r="KXG11" s="1827"/>
      <c r="KXH11" s="1827"/>
      <c r="KXI11" s="1838"/>
      <c r="KXJ11" s="1838"/>
      <c r="KXK11" s="1827"/>
      <c r="KXL11" s="1838"/>
      <c r="KXM11" s="1838"/>
      <c r="KXN11" s="1838"/>
      <c r="KXO11" s="1838"/>
      <c r="KXP11" s="1838"/>
      <c r="KXQ11" s="1827"/>
      <c r="KXR11" s="1823"/>
      <c r="KXS11" s="1840"/>
      <c r="KXT11" s="1825"/>
      <c r="KXU11" s="1826"/>
      <c r="KXV11" s="1827"/>
      <c r="KXW11" s="1828"/>
      <c r="KXX11" s="1829"/>
      <c r="KXY11" s="1830"/>
      <c r="KXZ11" s="1826"/>
      <c r="KYA11" s="1831"/>
      <c r="KYB11" s="1667"/>
      <c r="KYC11" s="1832"/>
      <c r="KYD11" s="1665"/>
      <c r="KYE11" s="1841"/>
      <c r="KYF11" s="1448"/>
      <c r="KYG11" s="1666"/>
      <c r="KYH11" s="1667"/>
      <c r="KYI11" s="1668"/>
      <c r="KYJ11" s="1668"/>
      <c r="KYK11" s="1667"/>
      <c r="KYL11" s="1833"/>
      <c r="KYM11" s="1827"/>
      <c r="KYN11" s="1827"/>
      <c r="KYO11" s="1842"/>
      <c r="KYP11" s="1842"/>
      <c r="KYQ11" s="1827"/>
      <c r="KYR11" s="1835"/>
      <c r="KYS11" s="1836"/>
      <c r="KYT11" s="1837"/>
      <c r="KYU11" s="1827"/>
      <c r="KYV11" s="1827"/>
      <c r="KYW11" s="1827"/>
      <c r="KYX11" s="1838"/>
      <c r="KYY11" s="1838"/>
      <c r="KYZ11" s="1827"/>
      <c r="KZA11" s="1838"/>
      <c r="KZB11" s="1838"/>
      <c r="KZC11" s="1838"/>
      <c r="KZD11" s="1838"/>
      <c r="KZE11" s="1838"/>
      <c r="KZF11" s="1827"/>
      <c r="KZG11" s="1823"/>
      <c r="KZH11" s="1840"/>
      <c r="KZI11" s="1825"/>
      <c r="KZJ11" s="1826"/>
      <c r="KZK11" s="1827"/>
      <c r="KZL11" s="1828"/>
      <c r="KZM11" s="1829"/>
      <c r="KZN11" s="1830"/>
      <c r="KZO11" s="1826"/>
      <c r="KZP11" s="1831"/>
      <c r="KZQ11" s="1667"/>
      <c r="KZR11" s="1832"/>
      <c r="KZS11" s="1665"/>
      <c r="KZT11" s="1841"/>
      <c r="KZU11" s="1448"/>
      <c r="KZV11" s="1666"/>
      <c r="KZW11" s="1667"/>
      <c r="KZX11" s="1668"/>
      <c r="KZY11" s="1668"/>
      <c r="KZZ11" s="1667"/>
      <c r="LAA11" s="1833"/>
      <c r="LAB11" s="1827"/>
      <c r="LAC11" s="1827"/>
      <c r="LAD11" s="1842"/>
      <c r="LAE11" s="1842"/>
      <c r="LAF11" s="1827"/>
      <c r="LAG11" s="1835"/>
      <c r="LAH11" s="1836"/>
      <c r="LAI11" s="1837"/>
      <c r="LAJ11" s="1827"/>
      <c r="LAK11" s="1827"/>
      <c r="LAL11" s="1827"/>
      <c r="LAM11" s="1838"/>
      <c r="LAN11" s="1838"/>
      <c r="LAO11" s="1827"/>
      <c r="LAP11" s="1838"/>
      <c r="LAQ11" s="1838"/>
      <c r="LAR11" s="1838"/>
      <c r="LAS11" s="1838"/>
      <c r="LAT11" s="1838"/>
      <c r="LAU11" s="1827"/>
      <c r="LAV11" s="1823"/>
      <c r="LAW11" s="1840"/>
      <c r="LAX11" s="1825"/>
      <c r="LAY11" s="1826"/>
      <c r="LAZ11" s="1827"/>
      <c r="LBA11" s="1828"/>
      <c r="LBB11" s="1829"/>
      <c r="LBC11" s="1830"/>
      <c r="LBD11" s="1826"/>
      <c r="LBE11" s="1831"/>
      <c r="LBF11" s="1667"/>
      <c r="LBG11" s="1832"/>
      <c r="LBH11" s="1665"/>
      <c r="LBI11" s="1841"/>
      <c r="LBJ11" s="1448"/>
      <c r="LBK11" s="1666"/>
      <c r="LBL11" s="1667"/>
      <c r="LBM11" s="1668"/>
      <c r="LBN11" s="1668"/>
      <c r="LBO11" s="1667"/>
      <c r="LBP11" s="1833"/>
      <c r="LBQ11" s="1827"/>
      <c r="LBR11" s="1827"/>
      <c r="LBS11" s="1842"/>
      <c r="LBT11" s="1842"/>
      <c r="LBU11" s="1827"/>
      <c r="LBV11" s="1835"/>
      <c r="LBW11" s="1836"/>
      <c r="LBX11" s="1837"/>
      <c r="LBY11" s="1827"/>
      <c r="LBZ11" s="1827"/>
      <c r="LCA11" s="1827"/>
      <c r="LCB11" s="1838"/>
      <c r="LCC11" s="1838"/>
      <c r="LCD11" s="1827"/>
      <c r="LCE11" s="1838"/>
      <c r="LCF11" s="1838"/>
      <c r="LCG11" s="1838"/>
      <c r="LCH11" s="1838"/>
      <c r="LCI11" s="1838"/>
      <c r="LCJ11" s="1827"/>
      <c r="LCK11" s="1823"/>
      <c r="LCL11" s="1840"/>
      <c r="LCM11" s="1825"/>
      <c r="LCN11" s="1826"/>
      <c r="LCO11" s="1827"/>
      <c r="LCP11" s="1828"/>
      <c r="LCQ11" s="1829"/>
      <c r="LCR11" s="1830"/>
      <c r="LCS11" s="1826"/>
      <c r="LCT11" s="1831"/>
      <c r="LCU11" s="1667"/>
      <c r="LCV11" s="1832"/>
      <c r="LCW11" s="1665"/>
      <c r="LCX11" s="1841"/>
      <c r="LCY11" s="1448"/>
      <c r="LCZ11" s="1666"/>
      <c r="LDA11" s="1667"/>
      <c r="LDB11" s="1668"/>
      <c r="LDC11" s="1668"/>
      <c r="LDD11" s="1667"/>
      <c r="LDE11" s="1833"/>
      <c r="LDF11" s="1827"/>
      <c r="LDG11" s="1827"/>
      <c r="LDH11" s="1842"/>
      <c r="LDI11" s="1842"/>
      <c r="LDJ11" s="1827"/>
      <c r="LDK11" s="1835"/>
      <c r="LDL11" s="1836"/>
      <c r="LDM11" s="1837"/>
      <c r="LDN11" s="1827"/>
      <c r="LDO11" s="1827"/>
      <c r="LDP11" s="1827"/>
      <c r="LDQ11" s="1838"/>
      <c r="LDR11" s="1838"/>
      <c r="LDS11" s="1827"/>
      <c r="LDT11" s="1838"/>
      <c r="LDU11" s="1838"/>
      <c r="LDV11" s="1838"/>
      <c r="LDW11" s="1838"/>
      <c r="LDX11" s="1838"/>
      <c r="LDY11" s="1827"/>
      <c r="LDZ11" s="1823"/>
      <c r="LEA11" s="1840"/>
      <c r="LEB11" s="1825"/>
      <c r="LEC11" s="1826"/>
      <c r="LED11" s="1827"/>
      <c r="LEE11" s="1828"/>
      <c r="LEF11" s="1829"/>
      <c r="LEG11" s="1830"/>
      <c r="LEH11" s="1826"/>
      <c r="LEI11" s="1831"/>
      <c r="LEJ11" s="1667"/>
      <c r="LEK11" s="1832"/>
      <c r="LEL11" s="1665"/>
      <c r="LEM11" s="1841"/>
      <c r="LEN11" s="1448"/>
      <c r="LEO11" s="1666"/>
      <c r="LEP11" s="1667"/>
      <c r="LEQ11" s="1668"/>
      <c r="LER11" s="1668"/>
      <c r="LES11" s="1667"/>
      <c r="LET11" s="1833"/>
      <c r="LEU11" s="1827"/>
      <c r="LEV11" s="1827"/>
      <c r="LEW11" s="1842"/>
      <c r="LEX11" s="1842"/>
      <c r="LEY11" s="1827"/>
      <c r="LEZ11" s="1835"/>
      <c r="LFA11" s="1836"/>
      <c r="LFB11" s="1837"/>
      <c r="LFC11" s="1827"/>
      <c r="LFD11" s="1827"/>
      <c r="LFE11" s="1827"/>
      <c r="LFF11" s="1838"/>
      <c r="LFG11" s="1838"/>
      <c r="LFH11" s="1827"/>
      <c r="LFI11" s="1838"/>
      <c r="LFJ11" s="1838"/>
      <c r="LFK11" s="1838"/>
      <c r="LFL11" s="1838"/>
      <c r="LFM11" s="1838"/>
      <c r="LFN11" s="1827"/>
      <c r="LFO11" s="1823"/>
      <c r="LFP11" s="1840"/>
      <c r="LFQ11" s="1825"/>
      <c r="LFR11" s="1826"/>
      <c r="LFS11" s="1827"/>
      <c r="LFT11" s="1828"/>
      <c r="LFU11" s="1829"/>
      <c r="LFV11" s="1830"/>
      <c r="LFW11" s="1826"/>
      <c r="LFX11" s="1831"/>
      <c r="LFY11" s="1667"/>
      <c r="LFZ11" s="1832"/>
      <c r="LGA11" s="1665"/>
      <c r="LGB11" s="1841"/>
      <c r="LGC11" s="1448"/>
      <c r="LGD11" s="1666"/>
      <c r="LGE11" s="1667"/>
      <c r="LGF11" s="1668"/>
      <c r="LGG11" s="1668"/>
      <c r="LGH11" s="1667"/>
      <c r="LGI11" s="1833"/>
      <c r="LGJ11" s="1827"/>
      <c r="LGK11" s="1827"/>
      <c r="LGL11" s="1842"/>
      <c r="LGM11" s="1842"/>
      <c r="LGN11" s="1827"/>
      <c r="LGO11" s="1835"/>
      <c r="LGP11" s="1836"/>
      <c r="LGQ11" s="1837"/>
      <c r="LGR11" s="1827"/>
      <c r="LGS11" s="1827"/>
      <c r="LGT11" s="1827"/>
      <c r="LGU11" s="1838"/>
      <c r="LGV11" s="1838"/>
      <c r="LGW11" s="1827"/>
      <c r="LGX11" s="1838"/>
      <c r="LGY11" s="1838"/>
      <c r="LGZ11" s="1838"/>
      <c r="LHA11" s="1838"/>
      <c r="LHB11" s="1838"/>
      <c r="LHC11" s="1827"/>
      <c r="LHD11" s="1823"/>
      <c r="LHE11" s="1840"/>
      <c r="LHF11" s="1825"/>
      <c r="LHG11" s="1826"/>
      <c r="LHH11" s="1827"/>
      <c r="LHI11" s="1828"/>
      <c r="LHJ11" s="1829"/>
      <c r="LHK11" s="1830"/>
      <c r="LHL11" s="1826"/>
      <c r="LHM11" s="1831"/>
      <c r="LHN11" s="1667"/>
      <c r="LHO11" s="1832"/>
      <c r="LHP11" s="1665"/>
      <c r="LHQ11" s="1841"/>
      <c r="LHR11" s="1448"/>
      <c r="LHS11" s="1666"/>
      <c r="LHT11" s="1667"/>
      <c r="LHU11" s="1668"/>
      <c r="LHV11" s="1668"/>
      <c r="LHW11" s="1667"/>
      <c r="LHX11" s="1833"/>
      <c r="LHY11" s="1827"/>
      <c r="LHZ11" s="1827"/>
      <c r="LIA11" s="1842"/>
      <c r="LIB11" s="1842"/>
      <c r="LIC11" s="1827"/>
      <c r="LID11" s="1835"/>
      <c r="LIE11" s="1836"/>
      <c r="LIF11" s="1837"/>
      <c r="LIG11" s="1827"/>
      <c r="LIH11" s="1827"/>
      <c r="LII11" s="1827"/>
      <c r="LIJ11" s="1838"/>
      <c r="LIK11" s="1838"/>
      <c r="LIL11" s="1827"/>
      <c r="LIM11" s="1838"/>
      <c r="LIN11" s="1838"/>
      <c r="LIO11" s="1838"/>
      <c r="LIP11" s="1838"/>
      <c r="LIQ11" s="1838"/>
      <c r="LIR11" s="1827"/>
      <c r="LIS11" s="1823"/>
      <c r="LIT11" s="1840"/>
      <c r="LIU11" s="1825"/>
      <c r="LIV11" s="1826"/>
      <c r="LIW11" s="1827"/>
      <c r="LIX11" s="1828"/>
      <c r="LIY11" s="1829"/>
      <c r="LIZ11" s="1830"/>
      <c r="LJA11" s="1826"/>
      <c r="LJB11" s="1831"/>
      <c r="LJC11" s="1667"/>
      <c r="LJD11" s="1832"/>
      <c r="LJE11" s="1665"/>
      <c r="LJF11" s="1841"/>
      <c r="LJG11" s="1448"/>
      <c r="LJH11" s="1666"/>
      <c r="LJI11" s="1667"/>
      <c r="LJJ11" s="1668"/>
      <c r="LJK11" s="1668"/>
      <c r="LJL11" s="1667"/>
      <c r="LJM11" s="1833"/>
      <c r="LJN11" s="1827"/>
      <c r="LJO11" s="1827"/>
      <c r="LJP11" s="1842"/>
      <c r="LJQ11" s="1842"/>
      <c r="LJR11" s="1827"/>
      <c r="LJS11" s="1835"/>
      <c r="LJT11" s="1836"/>
      <c r="LJU11" s="1837"/>
      <c r="LJV11" s="1827"/>
      <c r="LJW11" s="1827"/>
      <c r="LJX11" s="1827"/>
      <c r="LJY11" s="1838"/>
      <c r="LJZ11" s="1838"/>
      <c r="LKA11" s="1827"/>
      <c r="LKB11" s="1838"/>
      <c r="LKC11" s="1838"/>
      <c r="LKD11" s="1838"/>
      <c r="LKE11" s="1838"/>
      <c r="LKF11" s="1838"/>
      <c r="LKG11" s="1827"/>
      <c r="LKH11" s="1823"/>
      <c r="LKI11" s="1840"/>
      <c r="LKJ11" s="1825"/>
      <c r="LKK11" s="1826"/>
      <c r="LKL11" s="1827"/>
      <c r="LKM11" s="1828"/>
      <c r="LKN11" s="1829"/>
      <c r="LKO11" s="1830"/>
      <c r="LKP11" s="1826"/>
      <c r="LKQ11" s="1831"/>
      <c r="LKR11" s="1667"/>
      <c r="LKS11" s="1832"/>
      <c r="LKT11" s="1665"/>
      <c r="LKU11" s="1841"/>
      <c r="LKV11" s="1448"/>
      <c r="LKW11" s="1666"/>
      <c r="LKX11" s="1667"/>
      <c r="LKY11" s="1668"/>
      <c r="LKZ11" s="1668"/>
      <c r="LLA11" s="1667"/>
      <c r="LLB11" s="1833"/>
      <c r="LLC11" s="1827"/>
      <c r="LLD11" s="1827"/>
      <c r="LLE11" s="1842"/>
      <c r="LLF11" s="1842"/>
      <c r="LLG11" s="1827"/>
      <c r="LLH11" s="1835"/>
      <c r="LLI11" s="1836"/>
      <c r="LLJ11" s="1837"/>
      <c r="LLK11" s="1827"/>
      <c r="LLL11" s="1827"/>
      <c r="LLM11" s="1827"/>
      <c r="LLN11" s="1838"/>
      <c r="LLO11" s="1838"/>
      <c r="LLP11" s="1827"/>
      <c r="LLQ11" s="1838"/>
      <c r="LLR11" s="1838"/>
      <c r="LLS11" s="1838"/>
      <c r="LLT11" s="1838"/>
      <c r="LLU11" s="1838"/>
      <c r="LLV11" s="1827"/>
      <c r="LLW11" s="1823"/>
      <c r="LLX11" s="1840"/>
      <c r="LLY11" s="1825"/>
      <c r="LLZ11" s="1826"/>
      <c r="LMA11" s="1827"/>
      <c r="LMB11" s="1828"/>
      <c r="LMC11" s="1829"/>
      <c r="LMD11" s="1830"/>
      <c r="LME11" s="1826"/>
      <c r="LMF11" s="1831"/>
      <c r="LMG11" s="1667"/>
      <c r="LMH11" s="1832"/>
      <c r="LMI11" s="1665"/>
      <c r="LMJ11" s="1841"/>
      <c r="LMK11" s="1448"/>
      <c r="LML11" s="1666"/>
      <c r="LMM11" s="1667"/>
      <c r="LMN11" s="1668"/>
      <c r="LMO11" s="1668"/>
      <c r="LMP11" s="1667"/>
      <c r="LMQ11" s="1833"/>
      <c r="LMR11" s="1827"/>
      <c r="LMS11" s="1827"/>
      <c r="LMT11" s="1842"/>
      <c r="LMU11" s="1842"/>
      <c r="LMV11" s="1827"/>
      <c r="LMW11" s="1835"/>
      <c r="LMX11" s="1836"/>
      <c r="LMY11" s="1837"/>
      <c r="LMZ11" s="1827"/>
      <c r="LNA11" s="1827"/>
      <c r="LNB11" s="1827"/>
      <c r="LNC11" s="1838"/>
      <c r="LND11" s="1838"/>
      <c r="LNE11" s="1827"/>
      <c r="LNF11" s="1838"/>
      <c r="LNG11" s="1838"/>
      <c r="LNH11" s="1838"/>
      <c r="LNI11" s="1838"/>
      <c r="LNJ11" s="1838"/>
      <c r="LNK11" s="1827"/>
      <c r="LNL11" s="1823"/>
      <c r="LNM11" s="1840"/>
      <c r="LNN11" s="1825"/>
      <c r="LNO11" s="1826"/>
      <c r="LNP11" s="1827"/>
      <c r="LNQ11" s="1828"/>
      <c r="LNR11" s="1829"/>
      <c r="LNS11" s="1830"/>
      <c r="LNT11" s="1826"/>
      <c r="LNU11" s="1831"/>
      <c r="LNV11" s="1667"/>
      <c r="LNW11" s="1832"/>
      <c r="LNX11" s="1665"/>
      <c r="LNY11" s="1841"/>
      <c r="LNZ11" s="1448"/>
      <c r="LOA11" s="1666"/>
      <c r="LOB11" s="1667"/>
      <c r="LOC11" s="1668"/>
      <c r="LOD11" s="1668"/>
      <c r="LOE11" s="1667"/>
      <c r="LOF11" s="1833"/>
      <c r="LOG11" s="1827"/>
      <c r="LOH11" s="1827"/>
      <c r="LOI11" s="1842"/>
      <c r="LOJ11" s="1842"/>
      <c r="LOK11" s="1827"/>
      <c r="LOL11" s="1835"/>
      <c r="LOM11" s="1836"/>
      <c r="LON11" s="1837"/>
      <c r="LOO11" s="1827"/>
      <c r="LOP11" s="1827"/>
      <c r="LOQ11" s="1827"/>
      <c r="LOR11" s="1838"/>
      <c r="LOS11" s="1838"/>
      <c r="LOT11" s="1827"/>
      <c r="LOU11" s="1838"/>
      <c r="LOV11" s="1838"/>
      <c r="LOW11" s="1838"/>
      <c r="LOX11" s="1838"/>
      <c r="LOY11" s="1838"/>
      <c r="LOZ11" s="1827"/>
      <c r="LPA11" s="1823"/>
      <c r="LPB11" s="1840"/>
      <c r="LPC11" s="1825"/>
      <c r="LPD11" s="1826"/>
      <c r="LPE11" s="1827"/>
      <c r="LPF11" s="1828"/>
      <c r="LPG11" s="1829"/>
      <c r="LPH11" s="1830"/>
      <c r="LPI11" s="1826"/>
      <c r="LPJ11" s="1831"/>
      <c r="LPK11" s="1667"/>
      <c r="LPL11" s="1832"/>
      <c r="LPM11" s="1665"/>
      <c r="LPN11" s="1841"/>
      <c r="LPO11" s="1448"/>
      <c r="LPP11" s="1666"/>
      <c r="LPQ11" s="1667"/>
      <c r="LPR11" s="1668"/>
      <c r="LPS11" s="1668"/>
      <c r="LPT11" s="1667"/>
      <c r="LPU11" s="1833"/>
      <c r="LPV11" s="1827"/>
      <c r="LPW11" s="1827"/>
      <c r="LPX11" s="1842"/>
      <c r="LPY11" s="1842"/>
      <c r="LPZ11" s="1827"/>
      <c r="LQA11" s="1835"/>
      <c r="LQB11" s="1836"/>
      <c r="LQC11" s="1837"/>
      <c r="LQD11" s="1827"/>
      <c r="LQE11" s="1827"/>
      <c r="LQF11" s="1827"/>
      <c r="LQG11" s="1838"/>
      <c r="LQH11" s="1838"/>
      <c r="LQI11" s="1827"/>
      <c r="LQJ11" s="1838"/>
      <c r="LQK11" s="1838"/>
      <c r="LQL11" s="1838"/>
      <c r="LQM11" s="1838"/>
      <c r="LQN11" s="1838"/>
      <c r="LQO11" s="1827"/>
      <c r="LQP11" s="1823"/>
      <c r="LQQ11" s="1840"/>
      <c r="LQR11" s="1825"/>
      <c r="LQS11" s="1826"/>
      <c r="LQT11" s="1827"/>
      <c r="LQU11" s="1828"/>
      <c r="LQV11" s="1829"/>
      <c r="LQW11" s="1830"/>
      <c r="LQX11" s="1826"/>
      <c r="LQY11" s="1831"/>
      <c r="LQZ11" s="1667"/>
      <c r="LRA11" s="1832"/>
      <c r="LRB11" s="1665"/>
      <c r="LRC11" s="1841"/>
      <c r="LRD11" s="1448"/>
      <c r="LRE11" s="1666"/>
      <c r="LRF11" s="1667"/>
      <c r="LRG11" s="1668"/>
      <c r="LRH11" s="1668"/>
      <c r="LRI11" s="1667"/>
      <c r="LRJ11" s="1833"/>
      <c r="LRK11" s="1827"/>
      <c r="LRL11" s="1827"/>
      <c r="LRM11" s="1842"/>
      <c r="LRN11" s="1842"/>
      <c r="LRO11" s="1827"/>
      <c r="LRP11" s="1835"/>
      <c r="LRQ11" s="1836"/>
      <c r="LRR11" s="1837"/>
      <c r="LRS11" s="1827"/>
      <c r="LRT11" s="1827"/>
      <c r="LRU11" s="1827"/>
      <c r="LRV11" s="1838"/>
      <c r="LRW11" s="1838"/>
      <c r="LRX11" s="1827"/>
      <c r="LRY11" s="1838"/>
      <c r="LRZ11" s="1838"/>
      <c r="LSA11" s="1838"/>
      <c r="LSB11" s="1838"/>
      <c r="LSC11" s="1838"/>
      <c r="LSD11" s="1827"/>
      <c r="LSE11" s="1823"/>
      <c r="LSF11" s="1840"/>
      <c r="LSG11" s="1825"/>
      <c r="LSH11" s="1826"/>
      <c r="LSI11" s="1827"/>
      <c r="LSJ11" s="1828"/>
      <c r="LSK11" s="1829"/>
      <c r="LSL11" s="1830"/>
      <c r="LSM11" s="1826"/>
      <c r="LSN11" s="1831"/>
      <c r="LSO11" s="1667"/>
      <c r="LSP11" s="1832"/>
      <c r="LSQ11" s="1665"/>
      <c r="LSR11" s="1841"/>
      <c r="LSS11" s="1448"/>
      <c r="LST11" s="1666"/>
      <c r="LSU11" s="1667"/>
      <c r="LSV11" s="1668"/>
      <c r="LSW11" s="1668"/>
      <c r="LSX11" s="1667"/>
      <c r="LSY11" s="1833"/>
      <c r="LSZ11" s="1827"/>
      <c r="LTA11" s="1827"/>
      <c r="LTB11" s="1842"/>
      <c r="LTC11" s="1842"/>
      <c r="LTD11" s="1827"/>
      <c r="LTE11" s="1835"/>
      <c r="LTF11" s="1836"/>
      <c r="LTG11" s="1837"/>
      <c r="LTH11" s="1827"/>
      <c r="LTI11" s="1827"/>
      <c r="LTJ11" s="1827"/>
      <c r="LTK11" s="1838"/>
      <c r="LTL11" s="1838"/>
      <c r="LTM11" s="1827"/>
      <c r="LTN11" s="1838"/>
      <c r="LTO11" s="1838"/>
      <c r="LTP11" s="1838"/>
      <c r="LTQ11" s="1838"/>
      <c r="LTR11" s="1838"/>
      <c r="LTS11" s="1827"/>
      <c r="LTT11" s="1823"/>
      <c r="LTU11" s="1840"/>
      <c r="LTV11" s="1825"/>
      <c r="LTW11" s="1826"/>
      <c r="LTX11" s="1827"/>
      <c r="LTY11" s="1828"/>
      <c r="LTZ11" s="1829"/>
      <c r="LUA11" s="1830"/>
      <c r="LUB11" s="1826"/>
      <c r="LUC11" s="1831"/>
      <c r="LUD11" s="1667"/>
      <c r="LUE11" s="1832"/>
      <c r="LUF11" s="1665"/>
      <c r="LUG11" s="1841"/>
      <c r="LUH11" s="1448"/>
      <c r="LUI11" s="1666"/>
      <c r="LUJ11" s="1667"/>
      <c r="LUK11" s="1668"/>
      <c r="LUL11" s="1668"/>
      <c r="LUM11" s="1667"/>
      <c r="LUN11" s="1833"/>
      <c r="LUO11" s="1827"/>
      <c r="LUP11" s="1827"/>
      <c r="LUQ11" s="1842"/>
      <c r="LUR11" s="1842"/>
      <c r="LUS11" s="1827"/>
      <c r="LUT11" s="1835"/>
      <c r="LUU11" s="1836"/>
      <c r="LUV11" s="1837"/>
      <c r="LUW11" s="1827"/>
      <c r="LUX11" s="1827"/>
      <c r="LUY11" s="1827"/>
      <c r="LUZ11" s="1838"/>
      <c r="LVA11" s="1838"/>
      <c r="LVB11" s="1827"/>
      <c r="LVC11" s="1838"/>
      <c r="LVD11" s="1838"/>
      <c r="LVE11" s="1838"/>
      <c r="LVF11" s="1838"/>
      <c r="LVG11" s="1838"/>
      <c r="LVH11" s="1827"/>
      <c r="LVI11" s="1823"/>
      <c r="LVJ11" s="1840"/>
      <c r="LVK11" s="1825"/>
      <c r="LVL11" s="1826"/>
      <c r="LVM11" s="1827"/>
      <c r="LVN11" s="1828"/>
      <c r="LVO11" s="1829"/>
      <c r="LVP11" s="1830"/>
      <c r="LVQ11" s="1826"/>
      <c r="LVR11" s="1831"/>
      <c r="LVS11" s="1667"/>
      <c r="LVT11" s="1832"/>
      <c r="LVU11" s="1665"/>
      <c r="LVV11" s="1841"/>
      <c r="LVW11" s="1448"/>
      <c r="LVX11" s="1666"/>
      <c r="LVY11" s="1667"/>
      <c r="LVZ11" s="1668"/>
      <c r="LWA11" s="1668"/>
      <c r="LWB11" s="1667"/>
      <c r="LWC11" s="1833"/>
      <c r="LWD11" s="1827"/>
      <c r="LWE11" s="1827"/>
      <c r="LWF11" s="1842"/>
      <c r="LWG11" s="1842"/>
      <c r="LWH11" s="1827"/>
      <c r="LWI11" s="1835"/>
      <c r="LWJ11" s="1836"/>
      <c r="LWK11" s="1837"/>
      <c r="LWL11" s="1827"/>
      <c r="LWM11" s="1827"/>
      <c r="LWN11" s="1827"/>
      <c r="LWO11" s="1838"/>
      <c r="LWP11" s="1838"/>
      <c r="LWQ11" s="1827"/>
      <c r="LWR11" s="1838"/>
      <c r="LWS11" s="1838"/>
      <c r="LWT11" s="1838"/>
      <c r="LWU11" s="1838"/>
      <c r="LWV11" s="1838"/>
      <c r="LWW11" s="1827"/>
      <c r="LWX11" s="1823"/>
      <c r="LWY11" s="1840"/>
      <c r="LWZ11" s="1825"/>
      <c r="LXA11" s="1826"/>
      <c r="LXB11" s="1827"/>
      <c r="LXC11" s="1828"/>
      <c r="LXD11" s="1829"/>
      <c r="LXE11" s="1830"/>
      <c r="LXF11" s="1826"/>
      <c r="LXG11" s="1831"/>
      <c r="LXH11" s="1667"/>
      <c r="LXI11" s="1832"/>
      <c r="LXJ11" s="1665"/>
      <c r="LXK11" s="1841"/>
      <c r="LXL11" s="1448"/>
      <c r="LXM11" s="1666"/>
      <c r="LXN11" s="1667"/>
      <c r="LXO11" s="1668"/>
      <c r="LXP11" s="1668"/>
      <c r="LXQ11" s="1667"/>
      <c r="LXR11" s="1833"/>
      <c r="LXS11" s="1827"/>
      <c r="LXT11" s="1827"/>
      <c r="LXU11" s="1842"/>
      <c r="LXV11" s="1842"/>
      <c r="LXW11" s="1827"/>
      <c r="LXX11" s="1835"/>
      <c r="LXY11" s="1836"/>
      <c r="LXZ11" s="1837"/>
      <c r="LYA11" s="1827"/>
      <c r="LYB11" s="1827"/>
      <c r="LYC11" s="1827"/>
      <c r="LYD11" s="1838"/>
      <c r="LYE11" s="1838"/>
      <c r="LYF11" s="1827"/>
      <c r="LYG11" s="1838"/>
      <c r="LYH11" s="1838"/>
      <c r="LYI11" s="1838"/>
      <c r="LYJ11" s="1838"/>
      <c r="LYK11" s="1838"/>
      <c r="LYL11" s="1827"/>
      <c r="LYM11" s="1823"/>
      <c r="LYN11" s="1840"/>
      <c r="LYO11" s="1825"/>
      <c r="LYP11" s="1826"/>
      <c r="LYQ11" s="1827"/>
      <c r="LYR11" s="1828"/>
      <c r="LYS11" s="1829"/>
      <c r="LYT11" s="1830"/>
      <c r="LYU11" s="1826"/>
      <c r="LYV11" s="1831"/>
      <c r="LYW11" s="1667"/>
      <c r="LYX11" s="1832"/>
      <c r="LYY11" s="1665"/>
      <c r="LYZ11" s="1841"/>
      <c r="LZA11" s="1448"/>
      <c r="LZB11" s="1666"/>
      <c r="LZC11" s="1667"/>
      <c r="LZD11" s="1668"/>
      <c r="LZE11" s="1668"/>
      <c r="LZF11" s="1667"/>
      <c r="LZG11" s="1833"/>
      <c r="LZH11" s="1827"/>
      <c r="LZI11" s="1827"/>
      <c r="LZJ11" s="1842"/>
      <c r="LZK11" s="1842"/>
      <c r="LZL11" s="1827"/>
      <c r="LZM11" s="1835"/>
      <c r="LZN11" s="1836"/>
      <c r="LZO11" s="1837"/>
      <c r="LZP11" s="1827"/>
      <c r="LZQ11" s="1827"/>
      <c r="LZR11" s="1827"/>
      <c r="LZS11" s="1838"/>
      <c r="LZT11" s="1838"/>
      <c r="LZU11" s="1827"/>
      <c r="LZV11" s="1838"/>
      <c r="LZW11" s="1838"/>
      <c r="LZX11" s="1838"/>
      <c r="LZY11" s="1838"/>
      <c r="LZZ11" s="1838"/>
      <c r="MAA11" s="1827"/>
      <c r="MAB11" s="1823"/>
      <c r="MAC11" s="1840"/>
      <c r="MAD11" s="1825"/>
      <c r="MAE11" s="1826"/>
      <c r="MAF11" s="1827"/>
      <c r="MAG11" s="1828"/>
      <c r="MAH11" s="1829"/>
      <c r="MAI11" s="1830"/>
      <c r="MAJ11" s="1826"/>
      <c r="MAK11" s="1831"/>
      <c r="MAL11" s="1667"/>
      <c r="MAM11" s="1832"/>
      <c r="MAN11" s="1665"/>
      <c r="MAO11" s="1841"/>
      <c r="MAP11" s="1448"/>
      <c r="MAQ11" s="1666"/>
      <c r="MAR11" s="1667"/>
      <c r="MAS11" s="1668"/>
      <c r="MAT11" s="1668"/>
      <c r="MAU11" s="1667"/>
      <c r="MAV11" s="1833"/>
      <c r="MAW11" s="1827"/>
      <c r="MAX11" s="1827"/>
      <c r="MAY11" s="1842"/>
      <c r="MAZ11" s="1842"/>
      <c r="MBA11" s="1827"/>
      <c r="MBB11" s="1835"/>
      <c r="MBC11" s="1836"/>
      <c r="MBD11" s="1837"/>
      <c r="MBE11" s="1827"/>
      <c r="MBF11" s="1827"/>
      <c r="MBG11" s="1827"/>
      <c r="MBH11" s="1838"/>
      <c r="MBI11" s="1838"/>
      <c r="MBJ11" s="1827"/>
      <c r="MBK11" s="1838"/>
      <c r="MBL11" s="1838"/>
      <c r="MBM11" s="1838"/>
      <c r="MBN11" s="1838"/>
      <c r="MBO11" s="1838"/>
      <c r="MBP11" s="1827"/>
      <c r="MBQ11" s="1823"/>
      <c r="MBR11" s="1840"/>
      <c r="MBS11" s="1825"/>
      <c r="MBT11" s="1826"/>
      <c r="MBU11" s="1827"/>
      <c r="MBV11" s="1828"/>
      <c r="MBW11" s="1829"/>
      <c r="MBX11" s="1830"/>
      <c r="MBY11" s="1826"/>
      <c r="MBZ11" s="1831"/>
      <c r="MCA11" s="1667"/>
      <c r="MCB11" s="1832"/>
      <c r="MCC11" s="1665"/>
      <c r="MCD11" s="1841"/>
      <c r="MCE11" s="1448"/>
      <c r="MCF11" s="1666"/>
      <c r="MCG11" s="1667"/>
      <c r="MCH11" s="1668"/>
      <c r="MCI11" s="1668"/>
      <c r="MCJ11" s="1667"/>
      <c r="MCK11" s="1833"/>
      <c r="MCL11" s="1827"/>
      <c r="MCM11" s="1827"/>
      <c r="MCN11" s="1842"/>
      <c r="MCO11" s="1842"/>
      <c r="MCP11" s="1827"/>
      <c r="MCQ11" s="1835"/>
      <c r="MCR11" s="1836"/>
      <c r="MCS11" s="1837"/>
      <c r="MCT11" s="1827"/>
      <c r="MCU11" s="1827"/>
      <c r="MCV11" s="1827"/>
      <c r="MCW11" s="1838"/>
      <c r="MCX11" s="1838"/>
      <c r="MCY11" s="1827"/>
      <c r="MCZ11" s="1838"/>
      <c r="MDA11" s="1838"/>
      <c r="MDB11" s="1838"/>
      <c r="MDC11" s="1838"/>
      <c r="MDD11" s="1838"/>
      <c r="MDE11" s="1827"/>
      <c r="MDF11" s="1823"/>
      <c r="MDG11" s="1840"/>
      <c r="MDH11" s="1825"/>
      <c r="MDI11" s="1826"/>
      <c r="MDJ11" s="1827"/>
      <c r="MDK11" s="1828"/>
      <c r="MDL11" s="1829"/>
      <c r="MDM11" s="1830"/>
      <c r="MDN11" s="1826"/>
      <c r="MDO11" s="1831"/>
      <c r="MDP11" s="1667"/>
      <c r="MDQ11" s="1832"/>
      <c r="MDR11" s="1665"/>
      <c r="MDS11" s="1841"/>
      <c r="MDT11" s="1448"/>
      <c r="MDU11" s="1666"/>
      <c r="MDV11" s="1667"/>
      <c r="MDW11" s="1668"/>
      <c r="MDX11" s="1668"/>
      <c r="MDY11" s="1667"/>
      <c r="MDZ11" s="1833"/>
      <c r="MEA11" s="1827"/>
      <c r="MEB11" s="1827"/>
      <c r="MEC11" s="1842"/>
      <c r="MED11" s="1842"/>
      <c r="MEE11" s="1827"/>
      <c r="MEF11" s="1835"/>
      <c r="MEG11" s="1836"/>
      <c r="MEH11" s="1837"/>
      <c r="MEI11" s="1827"/>
      <c r="MEJ11" s="1827"/>
      <c r="MEK11" s="1827"/>
      <c r="MEL11" s="1838"/>
      <c r="MEM11" s="1838"/>
      <c r="MEN11" s="1827"/>
      <c r="MEO11" s="1838"/>
      <c r="MEP11" s="1838"/>
      <c r="MEQ11" s="1838"/>
      <c r="MER11" s="1838"/>
      <c r="MES11" s="1838"/>
      <c r="MET11" s="1827"/>
      <c r="MEU11" s="1823"/>
      <c r="MEV11" s="1840"/>
      <c r="MEW11" s="1825"/>
      <c r="MEX11" s="1826"/>
      <c r="MEY11" s="1827"/>
      <c r="MEZ11" s="1828"/>
      <c r="MFA11" s="1829"/>
      <c r="MFB11" s="1830"/>
      <c r="MFC11" s="1826"/>
      <c r="MFD11" s="1831"/>
      <c r="MFE11" s="1667"/>
      <c r="MFF11" s="1832"/>
      <c r="MFG11" s="1665"/>
      <c r="MFH11" s="1841"/>
      <c r="MFI11" s="1448"/>
      <c r="MFJ11" s="1666"/>
      <c r="MFK11" s="1667"/>
      <c r="MFL11" s="1668"/>
      <c r="MFM11" s="1668"/>
      <c r="MFN11" s="1667"/>
      <c r="MFO11" s="1833"/>
      <c r="MFP11" s="1827"/>
      <c r="MFQ11" s="1827"/>
      <c r="MFR11" s="1842"/>
      <c r="MFS11" s="1842"/>
      <c r="MFT11" s="1827"/>
      <c r="MFU11" s="1835"/>
      <c r="MFV11" s="1836"/>
      <c r="MFW11" s="1837"/>
      <c r="MFX11" s="1827"/>
      <c r="MFY11" s="1827"/>
      <c r="MFZ11" s="1827"/>
      <c r="MGA11" s="1838"/>
      <c r="MGB11" s="1838"/>
      <c r="MGC11" s="1827"/>
      <c r="MGD11" s="1838"/>
      <c r="MGE11" s="1838"/>
      <c r="MGF11" s="1838"/>
      <c r="MGG11" s="1838"/>
      <c r="MGH11" s="1838"/>
      <c r="MGI11" s="1827"/>
      <c r="MGJ11" s="1823"/>
      <c r="MGK11" s="1840"/>
      <c r="MGL11" s="1825"/>
      <c r="MGM11" s="1826"/>
      <c r="MGN11" s="1827"/>
      <c r="MGO11" s="1828"/>
      <c r="MGP11" s="1829"/>
      <c r="MGQ11" s="1830"/>
      <c r="MGR11" s="1826"/>
      <c r="MGS11" s="1831"/>
      <c r="MGT11" s="1667"/>
      <c r="MGU11" s="1832"/>
      <c r="MGV11" s="1665"/>
      <c r="MGW11" s="1841"/>
      <c r="MGX11" s="1448"/>
      <c r="MGY11" s="1666"/>
      <c r="MGZ11" s="1667"/>
      <c r="MHA11" s="1668"/>
      <c r="MHB11" s="1668"/>
      <c r="MHC11" s="1667"/>
      <c r="MHD11" s="1833"/>
      <c r="MHE11" s="1827"/>
      <c r="MHF11" s="1827"/>
      <c r="MHG11" s="1842"/>
      <c r="MHH11" s="1842"/>
      <c r="MHI11" s="1827"/>
      <c r="MHJ11" s="1835"/>
      <c r="MHK11" s="1836"/>
      <c r="MHL11" s="1837"/>
      <c r="MHM11" s="1827"/>
      <c r="MHN11" s="1827"/>
      <c r="MHO11" s="1827"/>
      <c r="MHP11" s="1838"/>
      <c r="MHQ11" s="1838"/>
      <c r="MHR11" s="1827"/>
      <c r="MHS11" s="1838"/>
      <c r="MHT11" s="1838"/>
      <c r="MHU11" s="1838"/>
      <c r="MHV11" s="1838"/>
      <c r="MHW11" s="1838"/>
      <c r="MHX11" s="1827"/>
      <c r="MHY11" s="1823"/>
      <c r="MHZ11" s="1840"/>
      <c r="MIA11" s="1825"/>
      <c r="MIB11" s="1826"/>
      <c r="MIC11" s="1827"/>
      <c r="MID11" s="1828"/>
      <c r="MIE11" s="1829"/>
      <c r="MIF11" s="1830"/>
      <c r="MIG11" s="1826"/>
      <c r="MIH11" s="1831"/>
      <c r="MII11" s="1667"/>
      <c r="MIJ11" s="1832"/>
      <c r="MIK11" s="1665"/>
      <c r="MIL11" s="1841"/>
      <c r="MIM11" s="1448"/>
      <c r="MIN11" s="1666"/>
      <c r="MIO11" s="1667"/>
      <c r="MIP11" s="1668"/>
      <c r="MIQ11" s="1668"/>
      <c r="MIR11" s="1667"/>
      <c r="MIS11" s="1833"/>
      <c r="MIT11" s="1827"/>
      <c r="MIU11" s="1827"/>
      <c r="MIV11" s="1842"/>
      <c r="MIW11" s="1842"/>
      <c r="MIX11" s="1827"/>
      <c r="MIY11" s="1835"/>
      <c r="MIZ11" s="1836"/>
      <c r="MJA11" s="1837"/>
      <c r="MJB11" s="1827"/>
      <c r="MJC11" s="1827"/>
      <c r="MJD11" s="1827"/>
      <c r="MJE11" s="1838"/>
      <c r="MJF11" s="1838"/>
      <c r="MJG11" s="1827"/>
      <c r="MJH11" s="1838"/>
      <c r="MJI11" s="1838"/>
      <c r="MJJ11" s="1838"/>
      <c r="MJK11" s="1838"/>
      <c r="MJL11" s="1838"/>
      <c r="MJM11" s="1827"/>
      <c r="MJN11" s="1823"/>
      <c r="MJO11" s="1840"/>
      <c r="MJP11" s="1825"/>
      <c r="MJQ11" s="1826"/>
      <c r="MJR11" s="1827"/>
      <c r="MJS11" s="1828"/>
      <c r="MJT11" s="1829"/>
      <c r="MJU11" s="1830"/>
      <c r="MJV11" s="1826"/>
      <c r="MJW11" s="1831"/>
      <c r="MJX11" s="1667"/>
      <c r="MJY11" s="1832"/>
      <c r="MJZ11" s="1665"/>
      <c r="MKA11" s="1841"/>
      <c r="MKB11" s="1448"/>
      <c r="MKC11" s="1666"/>
      <c r="MKD11" s="1667"/>
      <c r="MKE11" s="1668"/>
      <c r="MKF11" s="1668"/>
      <c r="MKG11" s="1667"/>
      <c r="MKH11" s="1833"/>
      <c r="MKI11" s="1827"/>
      <c r="MKJ11" s="1827"/>
      <c r="MKK11" s="1842"/>
      <c r="MKL11" s="1842"/>
      <c r="MKM11" s="1827"/>
      <c r="MKN11" s="1835"/>
      <c r="MKO11" s="1836"/>
      <c r="MKP11" s="1837"/>
      <c r="MKQ11" s="1827"/>
      <c r="MKR11" s="1827"/>
      <c r="MKS11" s="1827"/>
      <c r="MKT11" s="1838"/>
      <c r="MKU11" s="1838"/>
      <c r="MKV11" s="1827"/>
      <c r="MKW11" s="1838"/>
      <c r="MKX11" s="1838"/>
      <c r="MKY11" s="1838"/>
      <c r="MKZ11" s="1838"/>
      <c r="MLA11" s="1838"/>
      <c r="MLB11" s="1827"/>
      <c r="MLC11" s="1823"/>
      <c r="MLD11" s="1840"/>
      <c r="MLE11" s="1825"/>
      <c r="MLF11" s="1826"/>
      <c r="MLG11" s="1827"/>
      <c r="MLH11" s="1828"/>
      <c r="MLI11" s="1829"/>
      <c r="MLJ11" s="1830"/>
      <c r="MLK11" s="1826"/>
      <c r="MLL11" s="1831"/>
      <c r="MLM11" s="1667"/>
      <c r="MLN11" s="1832"/>
      <c r="MLO11" s="1665"/>
      <c r="MLP11" s="1841"/>
      <c r="MLQ11" s="1448"/>
      <c r="MLR11" s="1666"/>
      <c r="MLS11" s="1667"/>
      <c r="MLT11" s="1668"/>
      <c r="MLU11" s="1668"/>
      <c r="MLV11" s="1667"/>
      <c r="MLW11" s="1833"/>
      <c r="MLX11" s="1827"/>
      <c r="MLY11" s="1827"/>
      <c r="MLZ11" s="1842"/>
      <c r="MMA11" s="1842"/>
      <c r="MMB11" s="1827"/>
      <c r="MMC11" s="1835"/>
      <c r="MMD11" s="1836"/>
      <c r="MME11" s="1837"/>
      <c r="MMF11" s="1827"/>
      <c r="MMG11" s="1827"/>
      <c r="MMH11" s="1827"/>
      <c r="MMI11" s="1838"/>
      <c r="MMJ11" s="1838"/>
      <c r="MMK11" s="1827"/>
      <c r="MML11" s="1838"/>
      <c r="MMM11" s="1838"/>
      <c r="MMN11" s="1838"/>
      <c r="MMO11" s="1838"/>
      <c r="MMP11" s="1838"/>
      <c r="MMQ11" s="1827"/>
      <c r="MMR11" s="1823"/>
      <c r="MMS11" s="1840"/>
      <c r="MMT11" s="1825"/>
      <c r="MMU11" s="1826"/>
      <c r="MMV11" s="1827"/>
      <c r="MMW11" s="1828"/>
      <c r="MMX11" s="1829"/>
      <c r="MMY11" s="1830"/>
      <c r="MMZ11" s="1826"/>
      <c r="MNA11" s="1831"/>
      <c r="MNB11" s="1667"/>
      <c r="MNC11" s="1832"/>
      <c r="MND11" s="1665"/>
      <c r="MNE11" s="1841"/>
      <c r="MNF11" s="1448"/>
      <c r="MNG11" s="1666"/>
      <c r="MNH11" s="1667"/>
      <c r="MNI11" s="1668"/>
      <c r="MNJ11" s="1668"/>
      <c r="MNK11" s="1667"/>
      <c r="MNL11" s="1833"/>
      <c r="MNM11" s="1827"/>
      <c r="MNN11" s="1827"/>
      <c r="MNO11" s="1842"/>
      <c r="MNP11" s="1842"/>
      <c r="MNQ11" s="1827"/>
      <c r="MNR11" s="1835"/>
      <c r="MNS11" s="1836"/>
      <c r="MNT11" s="1837"/>
      <c r="MNU11" s="1827"/>
      <c r="MNV11" s="1827"/>
      <c r="MNW11" s="1827"/>
      <c r="MNX11" s="1838"/>
      <c r="MNY11" s="1838"/>
      <c r="MNZ11" s="1827"/>
      <c r="MOA11" s="1838"/>
      <c r="MOB11" s="1838"/>
      <c r="MOC11" s="1838"/>
      <c r="MOD11" s="1838"/>
      <c r="MOE11" s="1838"/>
      <c r="MOF11" s="1827"/>
      <c r="MOG11" s="1823"/>
      <c r="MOH11" s="1840"/>
      <c r="MOI11" s="1825"/>
      <c r="MOJ11" s="1826"/>
      <c r="MOK11" s="1827"/>
      <c r="MOL11" s="1828"/>
      <c r="MOM11" s="1829"/>
      <c r="MON11" s="1830"/>
      <c r="MOO11" s="1826"/>
      <c r="MOP11" s="1831"/>
      <c r="MOQ11" s="1667"/>
      <c r="MOR11" s="1832"/>
      <c r="MOS11" s="1665"/>
      <c r="MOT11" s="1841"/>
      <c r="MOU11" s="1448"/>
      <c r="MOV11" s="1666"/>
      <c r="MOW11" s="1667"/>
      <c r="MOX11" s="1668"/>
      <c r="MOY11" s="1668"/>
      <c r="MOZ11" s="1667"/>
      <c r="MPA11" s="1833"/>
      <c r="MPB11" s="1827"/>
      <c r="MPC11" s="1827"/>
      <c r="MPD11" s="1842"/>
      <c r="MPE11" s="1842"/>
      <c r="MPF11" s="1827"/>
      <c r="MPG11" s="1835"/>
      <c r="MPH11" s="1836"/>
      <c r="MPI11" s="1837"/>
      <c r="MPJ11" s="1827"/>
      <c r="MPK11" s="1827"/>
      <c r="MPL11" s="1827"/>
      <c r="MPM11" s="1838"/>
      <c r="MPN11" s="1838"/>
      <c r="MPO11" s="1827"/>
      <c r="MPP11" s="1838"/>
      <c r="MPQ11" s="1838"/>
      <c r="MPR11" s="1838"/>
      <c r="MPS11" s="1838"/>
      <c r="MPT11" s="1838"/>
      <c r="MPU11" s="1827"/>
      <c r="MPV11" s="1823"/>
      <c r="MPW11" s="1840"/>
      <c r="MPX11" s="1825"/>
      <c r="MPY11" s="1826"/>
      <c r="MPZ11" s="1827"/>
      <c r="MQA11" s="1828"/>
      <c r="MQB11" s="1829"/>
      <c r="MQC11" s="1830"/>
      <c r="MQD11" s="1826"/>
      <c r="MQE11" s="1831"/>
      <c r="MQF11" s="1667"/>
      <c r="MQG11" s="1832"/>
      <c r="MQH11" s="1665"/>
      <c r="MQI11" s="1841"/>
      <c r="MQJ11" s="1448"/>
      <c r="MQK11" s="1666"/>
      <c r="MQL11" s="1667"/>
      <c r="MQM11" s="1668"/>
      <c r="MQN11" s="1668"/>
      <c r="MQO11" s="1667"/>
      <c r="MQP11" s="1833"/>
      <c r="MQQ11" s="1827"/>
      <c r="MQR11" s="1827"/>
      <c r="MQS11" s="1842"/>
      <c r="MQT11" s="1842"/>
      <c r="MQU11" s="1827"/>
      <c r="MQV11" s="1835"/>
      <c r="MQW11" s="1836"/>
      <c r="MQX11" s="1837"/>
      <c r="MQY11" s="1827"/>
      <c r="MQZ11" s="1827"/>
      <c r="MRA11" s="1827"/>
      <c r="MRB11" s="1838"/>
      <c r="MRC11" s="1838"/>
      <c r="MRD11" s="1827"/>
      <c r="MRE11" s="1838"/>
      <c r="MRF11" s="1838"/>
      <c r="MRG11" s="1838"/>
      <c r="MRH11" s="1838"/>
      <c r="MRI11" s="1838"/>
      <c r="MRJ11" s="1827"/>
      <c r="MRK11" s="1823"/>
      <c r="MRL11" s="1840"/>
      <c r="MRM11" s="1825"/>
      <c r="MRN11" s="1826"/>
      <c r="MRO11" s="1827"/>
      <c r="MRP11" s="1828"/>
      <c r="MRQ11" s="1829"/>
      <c r="MRR11" s="1830"/>
      <c r="MRS11" s="1826"/>
      <c r="MRT11" s="1831"/>
      <c r="MRU11" s="1667"/>
      <c r="MRV11" s="1832"/>
      <c r="MRW11" s="1665"/>
      <c r="MRX11" s="1841"/>
      <c r="MRY11" s="1448"/>
      <c r="MRZ11" s="1666"/>
      <c r="MSA11" s="1667"/>
      <c r="MSB11" s="1668"/>
      <c r="MSC11" s="1668"/>
      <c r="MSD11" s="1667"/>
      <c r="MSE11" s="1833"/>
      <c r="MSF11" s="1827"/>
      <c r="MSG11" s="1827"/>
      <c r="MSH11" s="1842"/>
      <c r="MSI11" s="1842"/>
      <c r="MSJ11" s="1827"/>
      <c r="MSK11" s="1835"/>
      <c r="MSL11" s="1836"/>
      <c r="MSM11" s="1837"/>
      <c r="MSN11" s="1827"/>
      <c r="MSO11" s="1827"/>
      <c r="MSP11" s="1827"/>
      <c r="MSQ11" s="1838"/>
      <c r="MSR11" s="1838"/>
      <c r="MSS11" s="1827"/>
      <c r="MST11" s="1838"/>
      <c r="MSU11" s="1838"/>
      <c r="MSV11" s="1838"/>
      <c r="MSW11" s="1838"/>
      <c r="MSX11" s="1838"/>
      <c r="MSY11" s="1827"/>
      <c r="MSZ11" s="1823"/>
      <c r="MTA11" s="1840"/>
      <c r="MTB11" s="1825"/>
      <c r="MTC11" s="1826"/>
      <c r="MTD11" s="1827"/>
      <c r="MTE11" s="1828"/>
      <c r="MTF11" s="1829"/>
      <c r="MTG11" s="1830"/>
      <c r="MTH11" s="1826"/>
      <c r="MTI11" s="1831"/>
      <c r="MTJ11" s="1667"/>
      <c r="MTK11" s="1832"/>
      <c r="MTL11" s="1665"/>
      <c r="MTM11" s="1841"/>
      <c r="MTN11" s="1448"/>
      <c r="MTO11" s="1666"/>
      <c r="MTP11" s="1667"/>
      <c r="MTQ11" s="1668"/>
      <c r="MTR11" s="1668"/>
      <c r="MTS11" s="1667"/>
      <c r="MTT11" s="1833"/>
      <c r="MTU11" s="1827"/>
      <c r="MTV11" s="1827"/>
      <c r="MTW11" s="1842"/>
      <c r="MTX11" s="1842"/>
      <c r="MTY11" s="1827"/>
      <c r="MTZ11" s="1835"/>
      <c r="MUA11" s="1836"/>
      <c r="MUB11" s="1837"/>
      <c r="MUC11" s="1827"/>
      <c r="MUD11" s="1827"/>
      <c r="MUE11" s="1827"/>
      <c r="MUF11" s="1838"/>
      <c r="MUG11" s="1838"/>
      <c r="MUH11" s="1827"/>
      <c r="MUI11" s="1838"/>
      <c r="MUJ11" s="1838"/>
      <c r="MUK11" s="1838"/>
      <c r="MUL11" s="1838"/>
      <c r="MUM11" s="1838"/>
      <c r="MUN11" s="1827"/>
      <c r="MUO11" s="1823"/>
      <c r="MUP11" s="1840"/>
      <c r="MUQ11" s="1825"/>
      <c r="MUR11" s="1826"/>
      <c r="MUS11" s="1827"/>
      <c r="MUT11" s="1828"/>
      <c r="MUU11" s="1829"/>
      <c r="MUV11" s="1830"/>
      <c r="MUW11" s="1826"/>
      <c r="MUX11" s="1831"/>
      <c r="MUY11" s="1667"/>
      <c r="MUZ11" s="1832"/>
      <c r="MVA11" s="1665"/>
      <c r="MVB11" s="1841"/>
      <c r="MVC11" s="1448"/>
      <c r="MVD11" s="1666"/>
      <c r="MVE11" s="1667"/>
      <c r="MVF11" s="1668"/>
      <c r="MVG11" s="1668"/>
      <c r="MVH11" s="1667"/>
      <c r="MVI11" s="1833"/>
      <c r="MVJ11" s="1827"/>
      <c r="MVK11" s="1827"/>
      <c r="MVL11" s="1842"/>
      <c r="MVM11" s="1842"/>
      <c r="MVN11" s="1827"/>
      <c r="MVO11" s="1835"/>
      <c r="MVP11" s="1836"/>
      <c r="MVQ11" s="1837"/>
      <c r="MVR11" s="1827"/>
      <c r="MVS11" s="1827"/>
      <c r="MVT11" s="1827"/>
      <c r="MVU11" s="1838"/>
      <c r="MVV11" s="1838"/>
      <c r="MVW11" s="1827"/>
      <c r="MVX11" s="1838"/>
      <c r="MVY11" s="1838"/>
      <c r="MVZ11" s="1838"/>
      <c r="MWA11" s="1838"/>
      <c r="MWB11" s="1838"/>
      <c r="MWC11" s="1827"/>
      <c r="MWD11" s="1823"/>
      <c r="MWE11" s="1840"/>
      <c r="MWF11" s="1825"/>
      <c r="MWG11" s="1826"/>
      <c r="MWH11" s="1827"/>
      <c r="MWI11" s="1828"/>
      <c r="MWJ11" s="1829"/>
      <c r="MWK11" s="1830"/>
      <c r="MWL11" s="1826"/>
      <c r="MWM11" s="1831"/>
      <c r="MWN11" s="1667"/>
      <c r="MWO11" s="1832"/>
      <c r="MWP11" s="1665"/>
      <c r="MWQ11" s="1841"/>
      <c r="MWR11" s="1448"/>
      <c r="MWS11" s="1666"/>
      <c r="MWT11" s="1667"/>
      <c r="MWU11" s="1668"/>
      <c r="MWV11" s="1668"/>
      <c r="MWW11" s="1667"/>
      <c r="MWX11" s="1833"/>
      <c r="MWY11" s="1827"/>
      <c r="MWZ11" s="1827"/>
      <c r="MXA11" s="1842"/>
      <c r="MXB11" s="1842"/>
      <c r="MXC11" s="1827"/>
      <c r="MXD11" s="1835"/>
      <c r="MXE11" s="1836"/>
      <c r="MXF11" s="1837"/>
      <c r="MXG11" s="1827"/>
      <c r="MXH11" s="1827"/>
      <c r="MXI11" s="1827"/>
      <c r="MXJ11" s="1838"/>
      <c r="MXK11" s="1838"/>
      <c r="MXL11" s="1827"/>
      <c r="MXM11" s="1838"/>
      <c r="MXN11" s="1838"/>
      <c r="MXO11" s="1838"/>
      <c r="MXP11" s="1838"/>
      <c r="MXQ11" s="1838"/>
      <c r="MXR11" s="1827"/>
      <c r="MXS11" s="1823"/>
      <c r="MXT11" s="1840"/>
      <c r="MXU11" s="1825"/>
      <c r="MXV11" s="1826"/>
      <c r="MXW11" s="1827"/>
      <c r="MXX11" s="1828"/>
      <c r="MXY11" s="1829"/>
      <c r="MXZ11" s="1830"/>
      <c r="MYA11" s="1826"/>
      <c r="MYB11" s="1831"/>
      <c r="MYC11" s="1667"/>
      <c r="MYD11" s="1832"/>
      <c r="MYE11" s="1665"/>
      <c r="MYF11" s="1841"/>
      <c r="MYG11" s="1448"/>
      <c r="MYH11" s="1666"/>
      <c r="MYI11" s="1667"/>
      <c r="MYJ11" s="1668"/>
      <c r="MYK11" s="1668"/>
      <c r="MYL11" s="1667"/>
      <c r="MYM11" s="1833"/>
      <c r="MYN11" s="1827"/>
      <c r="MYO11" s="1827"/>
      <c r="MYP11" s="1842"/>
      <c r="MYQ11" s="1842"/>
      <c r="MYR11" s="1827"/>
      <c r="MYS11" s="1835"/>
      <c r="MYT11" s="1836"/>
      <c r="MYU11" s="1837"/>
      <c r="MYV11" s="1827"/>
      <c r="MYW11" s="1827"/>
      <c r="MYX11" s="1827"/>
      <c r="MYY11" s="1838"/>
      <c r="MYZ11" s="1838"/>
      <c r="MZA11" s="1827"/>
      <c r="MZB11" s="1838"/>
      <c r="MZC11" s="1838"/>
      <c r="MZD11" s="1838"/>
      <c r="MZE11" s="1838"/>
      <c r="MZF11" s="1838"/>
      <c r="MZG11" s="1827"/>
      <c r="MZH11" s="1823"/>
      <c r="MZI11" s="1840"/>
      <c r="MZJ11" s="1825"/>
      <c r="MZK11" s="1826"/>
      <c r="MZL11" s="1827"/>
      <c r="MZM11" s="1828"/>
      <c r="MZN11" s="1829"/>
      <c r="MZO11" s="1830"/>
      <c r="MZP11" s="1826"/>
      <c r="MZQ11" s="1831"/>
      <c r="MZR11" s="1667"/>
      <c r="MZS11" s="1832"/>
      <c r="MZT11" s="1665"/>
      <c r="MZU11" s="1841"/>
      <c r="MZV11" s="1448"/>
      <c r="MZW11" s="1666"/>
      <c r="MZX11" s="1667"/>
      <c r="MZY11" s="1668"/>
      <c r="MZZ11" s="1668"/>
      <c r="NAA11" s="1667"/>
      <c r="NAB11" s="1833"/>
      <c r="NAC11" s="1827"/>
      <c r="NAD11" s="1827"/>
      <c r="NAE11" s="1842"/>
      <c r="NAF11" s="1842"/>
      <c r="NAG11" s="1827"/>
      <c r="NAH11" s="1835"/>
      <c r="NAI11" s="1836"/>
      <c r="NAJ11" s="1837"/>
      <c r="NAK11" s="1827"/>
      <c r="NAL11" s="1827"/>
      <c r="NAM11" s="1827"/>
      <c r="NAN11" s="1838"/>
      <c r="NAO11" s="1838"/>
      <c r="NAP11" s="1827"/>
      <c r="NAQ11" s="1838"/>
      <c r="NAR11" s="1838"/>
      <c r="NAS11" s="1838"/>
      <c r="NAT11" s="1838"/>
      <c r="NAU11" s="1838"/>
      <c r="NAV11" s="1827"/>
      <c r="NAW11" s="1823"/>
      <c r="NAX11" s="1840"/>
      <c r="NAY11" s="1825"/>
      <c r="NAZ11" s="1826"/>
      <c r="NBA11" s="1827"/>
      <c r="NBB11" s="1828"/>
      <c r="NBC11" s="1829"/>
      <c r="NBD11" s="1830"/>
      <c r="NBE11" s="1826"/>
      <c r="NBF11" s="1831"/>
      <c r="NBG11" s="1667"/>
      <c r="NBH11" s="1832"/>
      <c r="NBI11" s="1665"/>
      <c r="NBJ11" s="1841"/>
      <c r="NBK11" s="1448"/>
      <c r="NBL11" s="1666"/>
      <c r="NBM11" s="1667"/>
      <c r="NBN11" s="1668"/>
      <c r="NBO11" s="1668"/>
      <c r="NBP11" s="1667"/>
      <c r="NBQ11" s="1833"/>
      <c r="NBR11" s="1827"/>
      <c r="NBS11" s="1827"/>
      <c r="NBT11" s="1842"/>
      <c r="NBU11" s="1842"/>
      <c r="NBV11" s="1827"/>
      <c r="NBW11" s="1835"/>
      <c r="NBX11" s="1836"/>
      <c r="NBY11" s="1837"/>
      <c r="NBZ11" s="1827"/>
      <c r="NCA11" s="1827"/>
      <c r="NCB11" s="1827"/>
      <c r="NCC11" s="1838"/>
      <c r="NCD11" s="1838"/>
      <c r="NCE11" s="1827"/>
      <c r="NCF11" s="1838"/>
      <c r="NCG11" s="1838"/>
      <c r="NCH11" s="1838"/>
      <c r="NCI11" s="1838"/>
      <c r="NCJ11" s="1838"/>
      <c r="NCK11" s="1827"/>
      <c r="NCL11" s="1823"/>
      <c r="NCM11" s="1840"/>
      <c r="NCN11" s="1825"/>
      <c r="NCO11" s="1826"/>
      <c r="NCP11" s="1827"/>
      <c r="NCQ11" s="1828"/>
      <c r="NCR11" s="1829"/>
      <c r="NCS11" s="1830"/>
      <c r="NCT11" s="1826"/>
      <c r="NCU11" s="1831"/>
      <c r="NCV11" s="1667"/>
      <c r="NCW11" s="1832"/>
      <c r="NCX11" s="1665"/>
      <c r="NCY11" s="1841"/>
      <c r="NCZ11" s="1448"/>
      <c r="NDA11" s="1666"/>
      <c r="NDB11" s="1667"/>
      <c r="NDC11" s="1668"/>
      <c r="NDD11" s="1668"/>
      <c r="NDE11" s="1667"/>
      <c r="NDF11" s="1833"/>
      <c r="NDG11" s="1827"/>
      <c r="NDH11" s="1827"/>
      <c r="NDI11" s="1842"/>
      <c r="NDJ11" s="1842"/>
      <c r="NDK11" s="1827"/>
      <c r="NDL11" s="1835"/>
      <c r="NDM11" s="1836"/>
      <c r="NDN11" s="1837"/>
      <c r="NDO11" s="1827"/>
      <c r="NDP11" s="1827"/>
      <c r="NDQ11" s="1827"/>
      <c r="NDR11" s="1838"/>
      <c r="NDS11" s="1838"/>
      <c r="NDT11" s="1827"/>
      <c r="NDU11" s="1838"/>
      <c r="NDV11" s="1838"/>
      <c r="NDW11" s="1838"/>
      <c r="NDX11" s="1838"/>
      <c r="NDY11" s="1838"/>
      <c r="NDZ11" s="1827"/>
      <c r="NEA11" s="1823"/>
      <c r="NEB11" s="1840"/>
      <c r="NEC11" s="1825"/>
      <c r="NED11" s="1826"/>
      <c r="NEE11" s="1827"/>
      <c r="NEF11" s="1828"/>
      <c r="NEG11" s="1829"/>
      <c r="NEH11" s="1830"/>
      <c r="NEI11" s="1826"/>
      <c r="NEJ11" s="1831"/>
      <c r="NEK11" s="1667"/>
      <c r="NEL11" s="1832"/>
      <c r="NEM11" s="1665"/>
      <c r="NEN11" s="1841"/>
      <c r="NEO11" s="1448"/>
      <c r="NEP11" s="1666"/>
      <c r="NEQ11" s="1667"/>
      <c r="NER11" s="1668"/>
      <c r="NES11" s="1668"/>
      <c r="NET11" s="1667"/>
      <c r="NEU11" s="1833"/>
      <c r="NEV11" s="1827"/>
      <c r="NEW11" s="1827"/>
      <c r="NEX11" s="1842"/>
      <c r="NEY11" s="1842"/>
      <c r="NEZ11" s="1827"/>
      <c r="NFA11" s="1835"/>
      <c r="NFB11" s="1836"/>
      <c r="NFC11" s="1837"/>
      <c r="NFD11" s="1827"/>
      <c r="NFE11" s="1827"/>
      <c r="NFF11" s="1827"/>
      <c r="NFG11" s="1838"/>
      <c r="NFH11" s="1838"/>
      <c r="NFI11" s="1827"/>
      <c r="NFJ11" s="1838"/>
      <c r="NFK11" s="1838"/>
      <c r="NFL11" s="1838"/>
      <c r="NFM11" s="1838"/>
      <c r="NFN11" s="1838"/>
      <c r="NFO11" s="1827"/>
      <c r="NFP11" s="1823"/>
      <c r="NFQ11" s="1840"/>
      <c r="NFR11" s="1825"/>
      <c r="NFS11" s="1826"/>
      <c r="NFT11" s="1827"/>
      <c r="NFU11" s="1828"/>
      <c r="NFV11" s="1829"/>
      <c r="NFW11" s="1830"/>
      <c r="NFX11" s="1826"/>
      <c r="NFY11" s="1831"/>
      <c r="NFZ11" s="1667"/>
      <c r="NGA11" s="1832"/>
      <c r="NGB11" s="1665"/>
      <c r="NGC11" s="1841"/>
      <c r="NGD11" s="1448"/>
      <c r="NGE11" s="1666"/>
      <c r="NGF11" s="1667"/>
      <c r="NGG11" s="1668"/>
      <c r="NGH11" s="1668"/>
      <c r="NGI11" s="1667"/>
      <c r="NGJ11" s="1833"/>
      <c r="NGK11" s="1827"/>
      <c r="NGL11" s="1827"/>
      <c r="NGM11" s="1842"/>
      <c r="NGN11" s="1842"/>
      <c r="NGO11" s="1827"/>
      <c r="NGP11" s="1835"/>
      <c r="NGQ11" s="1836"/>
      <c r="NGR11" s="1837"/>
      <c r="NGS11" s="1827"/>
      <c r="NGT11" s="1827"/>
      <c r="NGU11" s="1827"/>
      <c r="NGV11" s="1838"/>
      <c r="NGW11" s="1838"/>
      <c r="NGX11" s="1827"/>
      <c r="NGY11" s="1838"/>
      <c r="NGZ11" s="1838"/>
      <c r="NHA11" s="1838"/>
      <c r="NHB11" s="1838"/>
      <c r="NHC11" s="1838"/>
      <c r="NHD11" s="1827"/>
      <c r="NHE11" s="1823"/>
      <c r="NHF11" s="1840"/>
      <c r="NHG11" s="1825"/>
      <c r="NHH11" s="1826"/>
      <c r="NHI11" s="1827"/>
      <c r="NHJ11" s="1828"/>
      <c r="NHK11" s="1829"/>
      <c r="NHL11" s="1830"/>
      <c r="NHM11" s="1826"/>
      <c r="NHN11" s="1831"/>
      <c r="NHO11" s="1667"/>
      <c r="NHP11" s="1832"/>
      <c r="NHQ11" s="1665"/>
      <c r="NHR11" s="1841"/>
      <c r="NHS11" s="1448"/>
      <c r="NHT11" s="1666"/>
      <c r="NHU11" s="1667"/>
      <c r="NHV11" s="1668"/>
      <c r="NHW11" s="1668"/>
      <c r="NHX11" s="1667"/>
      <c r="NHY11" s="1833"/>
      <c r="NHZ11" s="1827"/>
      <c r="NIA11" s="1827"/>
      <c r="NIB11" s="1842"/>
      <c r="NIC11" s="1842"/>
      <c r="NID11" s="1827"/>
      <c r="NIE11" s="1835"/>
      <c r="NIF11" s="1836"/>
      <c r="NIG11" s="1837"/>
      <c r="NIH11" s="1827"/>
      <c r="NII11" s="1827"/>
      <c r="NIJ11" s="1827"/>
      <c r="NIK11" s="1838"/>
      <c r="NIL11" s="1838"/>
      <c r="NIM11" s="1827"/>
      <c r="NIN11" s="1838"/>
      <c r="NIO11" s="1838"/>
      <c r="NIP11" s="1838"/>
      <c r="NIQ11" s="1838"/>
      <c r="NIR11" s="1838"/>
      <c r="NIS11" s="1827"/>
      <c r="NIT11" s="1823"/>
      <c r="NIU11" s="1840"/>
      <c r="NIV11" s="1825"/>
      <c r="NIW11" s="1826"/>
      <c r="NIX11" s="1827"/>
      <c r="NIY11" s="1828"/>
      <c r="NIZ11" s="1829"/>
      <c r="NJA11" s="1830"/>
      <c r="NJB11" s="1826"/>
      <c r="NJC11" s="1831"/>
      <c r="NJD11" s="1667"/>
      <c r="NJE11" s="1832"/>
      <c r="NJF11" s="1665"/>
      <c r="NJG11" s="1841"/>
      <c r="NJH11" s="1448"/>
      <c r="NJI11" s="1666"/>
      <c r="NJJ11" s="1667"/>
      <c r="NJK11" s="1668"/>
      <c r="NJL11" s="1668"/>
      <c r="NJM11" s="1667"/>
      <c r="NJN11" s="1833"/>
      <c r="NJO11" s="1827"/>
      <c r="NJP11" s="1827"/>
      <c r="NJQ11" s="1842"/>
      <c r="NJR11" s="1842"/>
      <c r="NJS11" s="1827"/>
      <c r="NJT11" s="1835"/>
      <c r="NJU11" s="1836"/>
      <c r="NJV11" s="1837"/>
      <c r="NJW11" s="1827"/>
      <c r="NJX11" s="1827"/>
      <c r="NJY11" s="1827"/>
      <c r="NJZ11" s="1838"/>
      <c r="NKA11" s="1838"/>
      <c r="NKB11" s="1827"/>
      <c r="NKC11" s="1838"/>
      <c r="NKD11" s="1838"/>
      <c r="NKE11" s="1838"/>
      <c r="NKF11" s="1838"/>
      <c r="NKG11" s="1838"/>
      <c r="NKH11" s="1827"/>
      <c r="NKI11" s="1823"/>
      <c r="NKJ11" s="1840"/>
      <c r="NKK11" s="1825"/>
      <c r="NKL11" s="1826"/>
      <c r="NKM11" s="1827"/>
      <c r="NKN11" s="1828"/>
      <c r="NKO11" s="1829"/>
      <c r="NKP11" s="1830"/>
      <c r="NKQ11" s="1826"/>
      <c r="NKR11" s="1831"/>
      <c r="NKS11" s="1667"/>
      <c r="NKT11" s="1832"/>
      <c r="NKU11" s="1665"/>
      <c r="NKV11" s="1841"/>
      <c r="NKW11" s="1448"/>
      <c r="NKX11" s="1666"/>
      <c r="NKY11" s="1667"/>
      <c r="NKZ11" s="1668"/>
      <c r="NLA11" s="1668"/>
      <c r="NLB11" s="1667"/>
      <c r="NLC11" s="1833"/>
      <c r="NLD11" s="1827"/>
      <c r="NLE11" s="1827"/>
      <c r="NLF11" s="1842"/>
      <c r="NLG11" s="1842"/>
      <c r="NLH11" s="1827"/>
      <c r="NLI11" s="1835"/>
      <c r="NLJ11" s="1836"/>
      <c r="NLK11" s="1837"/>
      <c r="NLL11" s="1827"/>
      <c r="NLM11" s="1827"/>
      <c r="NLN11" s="1827"/>
      <c r="NLO11" s="1838"/>
      <c r="NLP11" s="1838"/>
      <c r="NLQ11" s="1827"/>
      <c r="NLR11" s="1838"/>
      <c r="NLS11" s="1838"/>
      <c r="NLT11" s="1838"/>
      <c r="NLU11" s="1838"/>
      <c r="NLV11" s="1838"/>
      <c r="NLW11" s="1827"/>
      <c r="NLX11" s="1823"/>
      <c r="NLY11" s="1840"/>
      <c r="NLZ11" s="1825"/>
      <c r="NMA11" s="1826"/>
      <c r="NMB11" s="1827"/>
      <c r="NMC11" s="1828"/>
      <c r="NMD11" s="1829"/>
      <c r="NME11" s="1830"/>
      <c r="NMF11" s="1826"/>
      <c r="NMG11" s="1831"/>
      <c r="NMH11" s="1667"/>
      <c r="NMI11" s="1832"/>
      <c r="NMJ11" s="1665"/>
      <c r="NMK11" s="1841"/>
      <c r="NML11" s="1448"/>
      <c r="NMM11" s="1666"/>
      <c r="NMN11" s="1667"/>
      <c r="NMO11" s="1668"/>
      <c r="NMP11" s="1668"/>
      <c r="NMQ11" s="1667"/>
      <c r="NMR11" s="1833"/>
      <c r="NMS11" s="1827"/>
      <c r="NMT11" s="1827"/>
      <c r="NMU11" s="1842"/>
      <c r="NMV11" s="1842"/>
      <c r="NMW11" s="1827"/>
      <c r="NMX11" s="1835"/>
      <c r="NMY11" s="1836"/>
      <c r="NMZ11" s="1837"/>
      <c r="NNA11" s="1827"/>
      <c r="NNB11" s="1827"/>
      <c r="NNC11" s="1827"/>
      <c r="NND11" s="1838"/>
      <c r="NNE11" s="1838"/>
      <c r="NNF11" s="1827"/>
      <c r="NNG11" s="1838"/>
      <c r="NNH11" s="1838"/>
      <c r="NNI11" s="1838"/>
      <c r="NNJ11" s="1838"/>
      <c r="NNK11" s="1838"/>
      <c r="NNL11" s="1827"/>
      <c r="NNM11" s="1823"/>
      <c r="NNN11" s="1840"/>
      <c r="NNO11" s="1825"/>
      <c r="NNP11" s="1826"/>
      <c r="NNQ11" s="1827"/>
      <c r="NNR11" s="1828"/>
      <c r="NNS11" s="1829"/>
      <c r="NNT11" s="1830"/>
      <c r="NNU11" s="1826"/>
      <c r="NNV11" s="1831"/>
      <c r="NNW11" s="1667"/>
      <c r="NNX11" s="1832"/>
      <c r="NNY11" s="1665"/>
      <c r="NNZ11" s="1841"/>
      <c r="NOA11" s="1448"/>
      <c r="NOB11" s="1666"/>
      <c r="NOC11" s="1667"/>
      <c r="NOD11" s="1668"/>
      <c r="NOE11" s="1668"/>
      <c r="NOF11" s="1667"/>
      <c r="NOG11" s="1833"/>
      <c r="NOH11" s="1827"/>
      <c r="NOI11" s="1827"/>
      <c r="NOJ11" s="1842"/>
      <c r="NOK11" s="1842"/>
      <c r="NOL11" s="1827"/>
      <c r="NOM11" s="1835"/>
      <c r="NON11" s="1836"/>
      <c r="NOO11" s="1837"/>
      <c r="NOP11" s="1827"/>
      <c r="NOQ11" s="1827"/>
      <c r="NOR11" s="1827"/>
      <c r="NOS11" s="1838"/>
      <c r="NOT11" s="1838"/>
      <c r="NOU11" s="1827"/>
      <c r="NOV11" s="1838"/>
      <c r="NOW11" s="1838"/>
      <c r="NOX11" s="1838"/>
      <c r="NOY11" s="1838"/>
      <c r="NOZ11" s="1838"/>
      <c r="NPA11" s="1827"/>
      <c r="NPB11" s="1823"/>
      <c r="NPC11" s="1840"/>
      <c r="NPD11" s="1825"/>
      <c r="NPE11" s="1826"/>
      <c r="NPF11" s="1827"/>
      <c r="NPG11" s="1828"/>
      <c r="NPH11" s="1829"/>
      <c r="NPI11" s="1830"/>
      <c r="NPJ11" s="1826"/>
      <c r="NPK11" s="1831"/>
      <c r="NPL11" s="1667"/>
      <c r="NPM11" s="1832"/>
      <c r="NPN11" s="1665"/>
      <c r="NPO11" s="1841"/>
      <c r="NPP11" s="1448"/>
      <c r="NPQ11" s="1666"/>
      <c r="NPR11" s="1667"/>
      <c r="NPS11" s="1668"/>
      <c r="NPT11" s="1668"/>
      <c r="NPU11" s="1667"/>
      <c r="NPV11" s="1833"/>
      <c r="NPW11" s="1827"/>
      <c r="NPX11" s="1827"/>
      <c r="NPY11" s="1842"/>
      <c r="NPZ11" s="1842"/>
      <c r="NQA11" s="1827"/>
      <c r="NQB11" s="1835"/>
      <c r="NQC11" s="1836"/>
      <c r="NQD11" s="1837"/>
      <c r="NQE11" s="1827"/>
      <c r="NQF11" s="1827"/>
      <c r="NQG11" s="1827"/>
      <c r="NQH11" s="1838"/>
      <c r="NQI11" s="1838"/>
      <c r="NQJ11" s="1827"/>
      <c r="NQK11" s="1838"/>
      <c r="NQL11" s="1838"/>
      <c r="NQM11" s="1838"/>
      <c r="NQN11" s="1838"/>
      <c r="NQO11" s="1838"/>
      <c r="NQP11" s="1827"/>
      <c r="NQQ11" s="1823"/>
      <c r="NQR11" s="1840"/>
      <c r="NQS11" s="1825"/>
      <c r="NQT11" s="1826"/>
      <c r="NQU11" s="1827"/>
      <c r="NQV11" s="1828"/>
      <c r="NQW11" s="1829"/>
      <c r="NQX11" s="1830"/>
      <c r="NQY11" s="1826"/>
      <c r="NQZ11" s="1831"/>
      <c r="NRA11" s="1667"/>
      <c r="NRB11" s="1832"/>
      <c r="NRC11" s="1665"/>
      <c r="NRD11" s="1841"/>
      <c r="NRE11" s="1448"/>
      <c r="NRF11" s="1666"/>
      <c r="NRG11" s="1667"/>
      <c r="NRH11" s="1668"/>
      <c r="NRI11" s="1668"/>
      <c r="NRJ11" s="1667"/>
      <c r="NRK11" s="1833"/>
      <c r="NRL11" s="1827"/>
      <c r="NRM11" s="1827"/>
      <c r="NRN11" s="1842"/>
      <c r="NRO11" s="1842"/>
      <c r="NRP11" s="1827"/>
      <c r="NRQ11" s="1835"/>
      <c r="NRR11" s="1836"/>
      <c r="NRS11" s="1837"/>
      <c r="NRT11" s="1827"/>
      <c r="NRU11" s="1827"/>
      <c r="NRV11" s="1827"/>
      <c r="NRW11" s="1838"/>
      <c r="NRX11" s="1838"/>
      <c r="NRY11" s="1827"/>
      <c r="NRZ11" s="1838"/>
      <c r="NSA11" s="1838"/>
      <c r="NSB11" s="1838"/>
      <c r="NSC11" s="1838"/>
      <c r="NSD11" s="1838"/>
      <c r="NSE11" s="1827"/>
      <c r="NSF11" s="1823"/>
      <c r="NSG11" s="1840"/>
      <c r="NSH11" s="1825"/>
      <c r="NSI11" s="1826"/>
      <c r="NSJ11" s="1827"/>
      <c r="NSK11" s="1828"/>
      <c r="NSL11" s="1829"/>
      <c r="NSM11" s="1830"/>
      <c r="NSN11" s="1826"/>
      <c r="NSO11" s="1831"/>
      <c r="NSP11" s="1667"/>
      <c r="NSQ11" s="1832"/>
      <c r="NSR11" s="1665"/>
      <c r="NSS11" s="1841"/>
      <c r="NST11" s="1448"/>
      <c r="NSU11" s="1666"/>
      <c r="NSV11" s="1667"/>
      <c r="NSW11" s="1668"/>
      <c r="NSX11" s="1668"/>
      <c r="NSY11" s="1667"/>
      <c r="NSZ11" s="1833"/>
      <c r="NTA11" s="1827"/>
      <c r="NTB11" s="1827"/>
      <c r="NTC11" s="1842"/>
      <c r="NTD11" s="1842"/>
      <c r="NTE11" s="1827"/>
      <c r="NTF11" s="1835"/>
      <c r="NTG11" s="1836"/>
      <c r="NTH11" s="1837"/>
      <c r="NTI11" s="1827"/>
      <c r="NTJ11" s="1827"/>
      <c r="NTK11" s="1827"/>
      <c r="NTL11" s="1838"/>
      <c r="NTM11" s="1838"/>
      <c r="NTN11" s="1827"/>
      <c r="NTO11" s="1838"/>
      <c r="NTP11" s="1838"/>
      <c r="NTQ11" s="1838"/>
      <c r="NTR11" s="1838"/>
      <c r="NTS11" s="1838"/>
      <c r="NTT11" s="1827"/>
      <c r="NTU11" s="1823"/>
      <c r="NTV11" s="1840"/>
      <c r="NTW11" s="1825"/>
      <c r="NTX11" s="1826"/>
      <c r="NTY11" s="1827"/>
      <c r="NTZ11" s="1828"/>
      <c r="NUA11" s="1829"/>
      <c r="NUB11" s="1830"/>
      <c r="NUC11" s="1826"/>
      <c r="NUD11" s="1831"/>
      <c r="NUE11" s="1667"/>
      <c r="NUF11" s="1832"/>
      <c r="NUG11" s="1665"/>
      <c r="NUH11" s="1841"/>
      <c r="NUI11" s="1448"/>
      <c r="NUJ11" s="1666"/>
      <c r="NUK11" s="1667"/>
      <c r="NUL11" s="1668"/>
      <c r="NUM11" s="1668"/>
      <c r="NUN11" s="1667"/>
      <c r="NUO11" s="1833"/>
      <c r="NUP11" s="1827"/>
      <c r="NUQ11" s="1827"/>
      <c r="NUR11" s="1842"/>
      <c r="NUS11" s="1842"/>
      <c r="NUT11" s="1827"/>
      <c r="NUU11" s="1835"/>
      <c r="NUV11" s="1836"/>
      <c r="NUW11" s="1837"/>
      <c r="NUX11" s="1827"/>
      <c r="NUY11" s="1827"/>
      <c r="NUZ11" s="1827"/>
      <c r="NVA11" s="1838"/>
      <c r="NVB11" s="1838"/>
      <c r="NVC11" s="1827"/>
      <c r="NVD11" s="1838"/>
      <c r="NVE11" s="1838"/>
      <c r="NVF11" s="1838"/>
      <c r="NVG11" s="1838"/>
      <c r="NVH11" s="1838"/>
      <c r="NVI11" s="1827"/>
      <c r="NVJ11" s="1823"/>
      <c r="NVK11" s="1840"/>
      <c r="NVL11" s="1825"/>
      <c r="NVM11" s="1826"/>
      <c r="NVN11" s="1827"/>
      <c r="NVO11" s="1828"/>
      <c r="NVP11" s="1829"/>
      <c r="NVQ11" s="1830"/>
      <c r="NVR11" s="1826"/>
      <c r="NVS11" s="1831"/>
      <c r="NVT11" s="1667"/>
      <c r="NVU11" s="1832"/>
      <c r="NVV11" s="1665"/>
      <c r="NVW11" s="1841"/>
      <c r="NVX11" s="1448"/>
      <c r="NVY11" s="1666"/>
      <c r="NVZ11" s="1667"/>
      <c r="NWA11" s="1668"/>
      <c r="NWB11" s="1668"/>
      <c r="NWC11" s="1667"/>
      <c r="NWD11" s="1833"/>
      <c r="NWE11" s="1827"/>
      <c r="NWF11" s="1827"/>
      <c r="NWG11" s="1842"/>
      <c r="NWH11" s="1842"/>
      <c r="NWI11" s="1827"/>
      <c r="NWJ11" s="1835"/>
      <c r="NWK11" s="1836"/>
      <c r="NWL11" s="1837"/>
      <c r="NWM11" s="1827"/>
      <c r="NWN11" s="1827"/>
      <c r="NWO11" s="1827"/>
      <c r="NWP11" s="1838"/>
      <c r="NWQ11" s="1838"/>
      <c r="NWR11" s="1827"/>
      <c r="NWS11" s="1838"/>
      <c r="NWT11" s="1838"/>
      <c r="NWU11" s="1838"/>
      <c r="NWV11" s="1838"/>
      <c r="NWW11" s="1838"/>
      <c r="NWX11" s="1827"/>
      <c r="NWY11" s="1823"/>
      <c r="NWZ11" s="1840"/>
      <c r="NXA11" s="1825"/>
      <c r="NXB11" s="1826"/>
      <c r="NXC11" s="1827"/>
      <c r="NXD11" s="1828"/>
      <c r="NXE11" s="1829"/>
      <c r="NXF11" s="1830"/>
      <c r="NXG11" s="1826"/>
      <c r="NXH11" s="1831"/>
      <c r="NXI11" s="1667"/>
      <c r="NXJ11" s="1832"/>
      <c r="NXK11" s="1665"/>
      <c r="NXL11" s="1841"/>
      <c r="NXM11" s="1448"/>
      <c r="NXN11" s="1666"/>
      <c r="NXO11" s="1667"/>
      <c r="NXP11" s="1668"/>
      <c r="NXQ11" s="1668"/>
      <c r="NXR11" s="1667"/>
      <c r="NXS11" s="1833"/>
      <c r="NXT11" s="1827"/>
      <c r="NXU11" s="1827"/>
      <c r="NXV11" s="1842"/>
      <c r="NXW11" s="1842"/>
      <c r="NXX11" s="1827"/>
      <c r="NXY11" s="1835"/>
      <c r="NXZ11" s="1836"/>
      <c r="NYA11" s="1837"/>
      <c r="NYB11" s="1827"/>
      <c r="NYC11" s="1827"/>
      <c r="NYD11" s="1827"/>
      <c r="NYE11" s="1838"/>
      <c r="NYF11" s="1838"/>
      <c r="NYG11" s="1827"/>
      <c r="NYH11" s="1838"/>
      <c r="NYI11" s="1838"/>
      <c r="NYJ11" s="1838"/>
      <c r="NYK11" s="1838"/>
      <c r="NYL11" s="1838"/>
      <c r="NYM11" s="1827"/>
      <c r="NYN11" s="1823"/>
      <c r="NYO11" s="1840"/>
      <c r="NYP11" s="1825"/>
      <c r="NYQ11" s="1826"/>
      <c r="NYR11" s="1827"/>
      <c r="NYS11" s="1828"/>
      <c r="NYT11" s="1829"/>
      <c r="NYU11" s="1830"/>
      <c r="NYV11" s="1826"/>
      <c r="NYW11" s="1831"/>
      <c r="NYX11" s="1667"/>
      <c r="NYY11" s="1832"/>
      <c r="NYZ11" s="1665"/>
      <c r="NZA11" s="1841"/>
      <c r="NZB11" s="1448"/>
      <c r="NZC11" s="1666"/>
      <c r="NZD11" s="1667"/>
      <c r="NZE11" s="1668"/>
      <c r="NZF11" s="1668"/>
      <c r="NZG11" s="1667"/>
      <c r="NZH11" s="1833"/>
      <c r="NZI11" s="1827"/>
      <c r="NZJ11" s="1827"/>
      <c r="NZK11" s="1842"/>
      <c r="NZL11" s="1842"/>
      <c r="NZM11" s="1827"/>
      <c r="NZN11" s="1835"/>
      <c r="NZO11" s="1836"/>
      <c r="NZP11" s="1837"/>
      <c r="NZQ11" s="1827"/>
      <c r="NZR11" s="1827"/>
      <c r="NZS11" s="1827"/>
      <c r="NZT11" s="1838"/>
      <c r="NZU11" s="1838"/>
      <c r="NZV11" s="1827"/>
      <c r="NZW11" s="1838"/>
      <c r="NZX11" s="1838"/>
      <c r="NZY11" s="1838"/>
      <c r="NZZ11" s="1838"/>
      <c r="OAA11" s="1838"/>
      <c r="OAB11" s="1827"/>
      <c r="OAC11" s="1823"/>
      <c r="OAD11" s="1840"/>
      <c r="OAE11" s="1825"/>
      <c r="OAF11" s="1826"/>
      <c r="OAG11" s="1827"/>
      <c r="OAH11" s="1828"/>
      <c r="OAI11" s="1829"/>
      <c r="OAJ11" s="1830"/>
      <c r="OAK11" s="1826"/>
      <c r="OAL11" s="1831"/>
      <c r="OAM11" s="1667"/>
      <c r="OAN11" s="1832"/>
      <c r="OAO11" s="1665"/>
      <c r="OAP11" s="1841"/>
      <c r="OAQ11" s="1448"/>
      <c r="OAR11" s="1666"/>
      <c r="OAS11" s="1667"/>
      <c r="OAT11" s="1668"/>
      <c r="OAU11" s="1668"/>
      <c r="OAV11" s="1667"/>
      <c r="OAW11" s="1833"/>
      <c r="OAX11" s="1827"/>
      <c r="OAY11" s="1827"/>
      <c r="OAZ11" s="1842"/>
      <c r="OBA11" s="1842"/>
      <c r="OBB11" s="1827"/>
      <c r="OBC11" s="1835"/>
      <c r="OBD11" s="1836"/>
      <c r="OBE11" s="1837"/>
      <c r="OBF11" s="1827"/>
      <c r="OBG11" s="1827"/>
      <c r="OBH11" s="1827"/>
      <c r="OBI11" s="1838"/>
      <c r="OBJ11" s="1838"/>
      <c r="OBK11" s="1827"/>
      <c r="OBL11" s="1838"/>
      <c r="OBM11" s="1838"/>
      <c r="OBN11" s="1838"/>
      <c r="OBO11" s="1838"/>
      <c r="OBP11" s="1838"/>
      <c r="OBQ11" s="1827"/>
      <c r="OBR11" s="1823"/>
      <c r="OBS11" s="1840"/>
      <c r="OBT11" s="1825"/>
      <c r="OBU11" s="1826"/>
      <c r="OBV11" s="1827"/>
      <c r="OBW11" s="1828"/>
      <c r="OBX11" s="1829"/>
      <c r="OBY11" s="1830"/>
      <c r="OBZ11" s="1826"/>
      <c r="OCA11" s="1831"/>
      <c r="OCB11" s="1667"/>
      <c r="OCC11" s="1832"/>
      <c r="OCD11" s="1665"/>
      <c r="OCE11" s="1841"/>
      <c r="OCF11" s="1448"/>
      <c r="OCG11" s="1666"/>
      <c r="OCH11" s="1667"/>
      <c r="OCI11" s="1668"/>
      <c r="OCJ11" s="1668"/>
      <c r="OCK11" s="1667"/>
      <c r="OCL11" s="1833"/>
      <c r="OCM11" s="1827"/>
      <c r="OCN11" s="1827"/>
      <c r="OCO11" s="1842"/>
      <c r="OCP11" s="1842"/>
      <c r="OCQ11" s="1827"/>
      <c r="OCR11" s="1835"/>
      <c r="OCS11" s="1836"/>
      <c r="OCT11" s="1837"/>
      <c r="OCU11" s="1827"/>
      <c r="OCV11" s="1827"/>
      <c r="OCW11" s="1827"/>
      <c r="OCX11" s="1838"/>
      <c r="OCY11" s="1838"/>
      <c r="OCZ11" s="1827"/>
      <c r="ODA11" s="1838"/>
      <c r="ODB11" s="1838"/>
      <c r="ODC11" s="1838"/>
      <c r="ODD11" s="1838"/>
      <c r="ODE11" s="1838"/>
      <c r="ODF11" s="1827"/>
      <c r="ODG11" s="1823"/>
      <c r="ODH11" s="1840"/>
      <c r="ODI11" s="1825"/>
      <c r="ODJ11" s="1826"/>
      <c r="ODK11" s="1827"/>
      <c r="ODL11" s="1828"/>
      <c r="ODM11" s="1829"/>
      <c r="ODN11" s="1830"/>
      <c r="ODO11" s="1826"/>
      <c r="ODP11" s="1831"/>
      <c r="ODQ11" s="1667"/>
      <c r="ODR11" s="1832"/>
      <c r="ODS11" s="1665"/>
      <c r="ODT11" s="1841"/>
      <c r="ODU11" s="1448"/>
      <c r="ODV11" s="1666"/>
      <c r="ODW11" s="1667"/>
      <c r="ODX11" s="1668"/>
      <c r="ODY11" s="1668"/>
      <c r="ODZ11" s="1667"/>
      <c r="OEA11" s="1833"/>
      <c r="OEB11" s="1827"/>
      <c r="OEC11" s="1827"/>
      <c r="OED11" s="1842"/>
      <c r="OEE11" s="1842"/>
      <c r="OEF11" s="1827"/>
      <c r="OEG11" s="1835"/>
      <c r="OEH11" s="1836"/>
      <c r="OEI11" s="1837"/>
      <c r="OEJ11" s="1827"/>
      <c r="OEK11" s="1827"/>
      <c r="OEL11" s="1827"/>
      <c r="OEM11" s="1838"/>
      <c r="OEN11" s="1838"/>
      <c r="OEO11" s="1827"/>
      <c r="OEP11" s="1838"/>
      <c r="OEQ11" s="1838"/>
      <c r="OER11" s="1838"/>
      <c r="OES11" s="1838"/>
      <c r="OET11" s="1838"/>
      <c r="OEU11" s="1827"/>
      <c r="OEV11" s="1823"/>
      <c r="OEW11" s="1840"/>
      <c r="OEX11" s="1825"/>
      <c r="OEY11" s="1826"/>
      <c r="OEZ11" s="1827"/>
      <c r="OFA11" s="1828"/>
      <c r="OFB11" s="1829"/>
      <c r="OFC11" s="1830"/>
      <c r="OFD11" s="1826"/>
      <c r="OFE11" s="1831"/>
      <c r="OFF11" s="1667"/>
      <c r="OFG11" s="1832"/>
      <c r="OFH11" s="1665"/>
      <c r="OFI11" s="1841"/>
      <c r="OFJ11" s="1448"/>
      <c r="OFK11" s="1666"/>
      <c r="OFL11" s="1667"/>
      <c r="OFM11" s="1668"/>
      <c r="OFN11" s="1668"/>
      <c r="OFO11" s="1667"/>
      <c r="OFP11" s="1833"/>
      <c r="OFQ11" s="1827"/>
      <c r="OFR11" s="1827"/>
      <c r="OFS11" s="1842"/>
      <c r="OFT11" s="1842"/>
      <c r="OFU11" s="1827"/>
      <c r="OFV11" s="1835"/>
      <c r="OFW11" s="1836"/>
      <c r="OFX11" s="1837"/>
      <c r="OFY11" s="1827"/>
      <c r="OFZ11" s="1827"/>
      <c r="OGA11" s="1827"/>
      <c r="OGB11" s="1838"/>
      <c r="OGC11" s="1838"/>
      <c r="OGD11" s="1827"/>
      <c r="OGE11" s="1838"/>
      <c r="OGF11" s="1838"/>
      <c r="OGG11" s="1838"/>
      <c r="OGH11" s="1838"/>
      <c r="OGI11" s="1838"/>
      <c r="OGJ11" s="1827"/>
      <c r="OGK11" s="1823"/>
      <c r="OGL11" s="1840"/>
      <c r="OGM11" s="1825"/>
      <c r="OGN11" s="1826"/>
      <c r="OGO11" s="1827"/>
      <c r="OGP11" s="1828"/>
      <c r="OGQ11" s="1829"/>
      <c r="OGR11" s="1830"/>
      <c r="OGS11" s="1826"/>
      <c r="OGT11" s="1831"/>
      <c r="OGU11" s="1667"/>
      <c r="OGV11" s="1832"/>
      <c r="OGW11" s="1665"/>
      <c r="OGX11" s="1841"/>
      <c r="OGY11" s="1448"/>
      <c r="OGZ11" s="1666"/>
      <c r="OHA11" s="1667"/>
      <c r="OHB11" s="1668"/>
      <c r="OHC11" s="1668"/>
      <c r="OHD11" s="1667"/>
      <c r="OHE11" s="1833"/>
      <c r="OHF11" s="1827"/>
      <c r="OHG11" s="1827"/>
      <c r="OHH11" s="1842"/>
      <c r="OHI11" s="1842"/>
      <c r="OHJ11" s="1827"/>
      <c r="OHK11" s="1835"/>
      <c r="OHL11" s="1836"/>
      <c r="OHM11" s="1837"/>
      <c r="OHN11" s="1827"/>
      <c r="OHO11" s="1827"/>
      <c r="OHP11" s="1827"/>
      <c r="OHQ11" s="1838"/>
      <c r="OHR11" s="1838"/>
      <c r="OHS11" s="1827"/>
      <c r="OHT11" s="1838"/>
      <c r="OHU11" s="1838"/>
      <c r="OHV11" s="1838"/>
      <c r="OHW11" s="1838"/>
      <c r="OHX11" s="1838"/>
      <c r="OHY11" s="1827"/>
      <c r="OHZ11" s="1823"/>
      <c r="OIA11" s="1840"/>
      <c r="OIB11" s="1825"/>
      <c r="OIC11" s="1826"/>
      <c r="OID11" s="1827"/>
      <c r="OIE11" s="1828"/>
      <c r="OIF11" s="1829"/>
      <c r="OIG11" s="1830"/>
      <c r="OIH11" s="1826"/>
      <c r="OII11" s="1831"/>
      <c r="OIJ11" s="1667"/>
      <c r="OIK11" s="1832"/>
      <c r="OIL11" s="1665"/>
      <c r="OIM11" s="1841"/>
      <c r="OIN11" s="1448"/>
      <c r="OIO11" s="1666"/>
      <c r="OIP11" s="1667"/>
      <c r="OIQ11" s="1668"/>
      <c r="OIR11" s="1668"/>
      <c r="OIS11" s="1667"/>
      <c r="OIT11" s="1833"/>
      <c r="OIU11" s="1827"/>
      <c r="OIV11" s="1827"/>
      <c r="OIW11" s="1842"/>
      <c r="OIX11" s="1842"/>
      <c r="OIY11" s="1827"/>
      <c r="OIZ11" s="1835"/>
      <c r="OJA11" s="1836"/>
      <c r="OJB11" s="1837"/>
      <c r="OJC11" s="1827"/>
      <c r="OJD11" s="1827"/>
      <c r="OJE11" s="1827"/>
      <c r="OJF11" s="1838"/>
      <c r="OJG11" s="1838"/>
      <c r="OJH11" s="1827"/>
      <c r="OJI11" s="1838"/>
      <c r="OJJ11" s="1838"/>
      <c r="OJK11" s="1838"/>
      <c r="OJL11" s="1838"/>
      <c r="OJM11" s="1838"/>
      <c r="OJN11" s="1827"/>
      <c r="OJO11" s="1823"/>
      <c r="OJP11" s="1840"/>
      <c r="OJQ11" s="1825"/>
      <c r="OJR11" s="1826"/>
      <c r="OJS11" s="1827"/>
      <c r="OJT11" s="1828"/>
      <c r="OJU11" s="1829"/>
      <c r="OJV11" s="1830"/>
      <c r="OJW11" s="1826"/>
      <c r="OJX11" s="1831"/>
      <c r="OJY11" s="1667"/>
      <c r="OJZ11" s="1832"/>
      <c r="OKA11" s="1665"/>
      <c r="OKB11" s="1841"/>
      <c r="OKC11" s="1448"/>
      <c r="OKD11" s="1666"/>
      <c r="OKE11" s="1667"/>
      <c r="OKF11" s="1668"/>
      <c r="OKG11" s="1668"/>
      <c r="OKH11" s="1667"/>
      <c r="OKI11" s="1833"/>
      <c r="OKJ11" s="1827"/>
      <c r="OKK11" s="1827"/>
      <c r="OKL11" s="1842"/>
      <c r="OKM11" s="1842"/>
      <c r="OKN11" s="1827"/>
      <c r="OKO11" s="1835"/>
      <c r="OKP11" s="1836"/>
      <c r="OKQ11" s="1837"/>
      <c r="OKR11" s="1827"/>
      <c r="OKS11" s="1827"/>
      <c r="OKT11" s="1827"/>
      <c r="OKU11" s="1838"/>
      <c r="OKV11" s="1838"/>
      <c r="OKW11" s="1827"/>
      <c r="OKX11" s="1838"/>
      <c r="OKY11" s="1838"/>
      <c r="OKZ11" s="1838"/>
      <c r="OLA11" s="1838"/>
      <c r="OLB11" s="1838"/>
      <c r="OLC11" s="1827"/>
      <c r="OLD11" s="1823"/>
      <c r="OLE11" s="1840"/>
      <c r="OLF11" s="1825"/>
      <c r="OLG11" s="1826"/>
      <c r="OLH11" s="1827"/>
      <c r="OLI11" s="1828"/>
      <c r="OLJ11" s="1829"/>
      <c r="OLK11" s="1830"/>
      <c r="OLL11" s="1826"/>
      <c r="OLM11" s="1831"/>
      <c r="OLN11" s="1667"/>
      <c r="OLO11" s="1832"/>
      <c r="OLP11" s="1665"/>
      <c r="OLQ11" s="1841"/>
      <c r="OLR11" s="1448"/>
      <c r="OLS11" s="1666"/>
      <c r="OLT11" s="1667"/>
      <c r="OLU11" s="1668"/>
      <c r="OLV11" s="1668"/>
      <c r="OLW11" s="1667"/>
      <c r="OLX11" s="1833"/>
      <c r="OLY11" s="1827"/>
      <c r="OLZ11" s="1827"/>
      <c r="OMA11" s="1842"/>
      <c r="OMB11" s="1842"/>
      <c r="OMC11" s="1827"/>
      <c r="OMD11" s="1835"/>
      <c r="OME11" s="1836"/>
      <c r="OMF11" s="1837"/>
      <c r="OMG11" s="1827"/>
      <c r="OMH11" s="1827"/>
      <c r="OMI11" s="1827"/>
      <c r="OMJ11" s="1838"/>
      <c r="OMK11" s="1838"/>
      <c r="OML11" s="1827"/>
      <c r="OMM11" s="1838"/>
      <c r="OMN11" s="1838"/>
      <c r="OMO11" s="1838"/>
      <c r="OMP11" s="1838"/>
      <c r="OMQ11" s="1838"/>
      <c r="OMR11" s="1827"/>
      <c r="OMS11" s="1823"/>
      <c r="OMT11" s="1840"/>
      <c r="OMU11" s="1825"/>
      <c r="OMV11" s="1826"/>
      <c r="OMW11" s="1827"/>
      <c r="OMX11" s="1828"/>
      <c r="OMY11" s="1829"/>
      <c r="OMZ11" s="1830"/>
      <c r="ONA11" s="1826"/>
      <c r="ONB11" s="1831"/>
      <c r="ONC11" s="1667"/>
      <c r="OND11" s="1832"/>
      <c r="ONE11" s="1665"/>
      <c r="ONF11" s="1841"/>
      <c r="ONG11" s="1448"/>
      <c r="ONH11" s="1666"/>
      <c r="ONI11" s="1667"/>
      <c r="ONJ11" s="1668"/>
      <c r="ONK11" s="1668"/>
      <c r="ONL11" s="1667"/>
      <c r="ONM11" s="1833"/>
      <c r="ONN11" s="1827"/>
      <c r="ONO11" s="1827"/>
      <c r="ONP11" s="1842"/>
      <c r="ONQ11" s="1842"/>
      <c r="ONR11" s="1827"/>
      <c r="ONS11" s="1835"/>
      <c r="ONT11" s="1836"/>
      <c r="ONU11" s="1837"/>
      <c r="ONV11" s="1827"/>
      <c r="ONW11" s="1827"/>
      <c r="ONX11" s="1827"/>
      <c r="ONY11" s="1838"/>
      <c r="ONZ11" s="1838"/>
      <c r="OOA11" s="1827"/>
      <c r="OOB11" s="1838"/>
      <c r="OOC11" s="1838"/>
      <c r="OOD11" s="1838"/>
      <c r="OOE11" s="1838"/>
      <c r="OOF11" s="1838"/>
      <c r="OOG11" s="1827"/>
      <c r="OOH11" s="1823"/>
      <c r="OOI11" s="1840"/>
      <c r="OOJ11" s="1825"/>
      <c r="OOK11" s="1826"/>
      <c r="OOL11" s="1827"/>
      <c r="OOM11" s="1828"/>
      <c r="OON11" s="1829"/>
      <c r="OOO11" s="1830"/>
      <c r="OOP11" s="1826"/>
      <c r="OOQ11" s="1831"/>
      <c r="OOR11" s="1667"/>
      <c r="OOS11" s="1832"/>
      <c r="OOT11" s="1665"/>
      <c r="OOU11" s="1841"/>
      <c r="OOV11" s="1448"/>
      <c r="OOW11" s="1666"/>
      <c r="OOX11" s="1667"/>
      <c r="OOY11" s="1668"/>
      <c r="OOZ11" s="1668"/>
      <c r="OPA11" s="1667"/>
      <c r="OPB11" s="1833"/>
      <c r="OPC11" s="1827"/>
      <c r="OPD11" s="1827"/>
      <c r="OPE11" s="1842"/>
      <c r="OPF11" s="1842"/>
      <c r="OPG11" s="1827"/>
      <c r="OPH11" s="1835"/>
      <c r="OPI11" s="1836"/>
      <c r="OPJ11" s="1837"/>
      <c r="OPK11" s="1827"/>
      <c r="OPL11" s="1827"/>
      <c r="OPM11" s="1827"/>
      <c r="OPN11" s="1838"/>
      <c r="OPO11" s="1838"/>
      <c r="OPP11" s="1827"/>
      <c r="OPQ11" s="1838"/>
      <c r="OPR11" s="1838"/>
      <c r="OPS11" s="1838"/>
      <c r="OPT11" s="1838"/>
      <c r="OPU11" s="1838"/>
      <c r="OPV11" s="1827"/>
      <c r="OPW11" s="1823"/>
      <c r="OPX11" s="1840"/>
      <c r="OPY11" s="1825"/>
      <c r="OPZ11" s="1826"/>
      <c r="OQA11" s="1827"/>
      <c r="OQB11" s="1828"/>
      <c r="OQC11" s="1829"/>
      <c r="OQD11" s="1830"/>
      <c r="OQE11" s="1826"/>
      <c r="OQF11" s="1831"/>
      <c r="OQG11" s="1667"/>
      <c r="OQH11" s="1832"/>
      <c r="OQI11" s="1665"/>
      <c r="OQJ11" s="1841"/>
      <c r="OQK11" s="1448"/>
      <c r="OQL11" s="1666"/>
      <c r="OQM11" s="1667"/>
      <c r="OQN11" s="1668"/>
      <c r="OQO11" s="1668"/>
      <c r="OQP11" s="1667"/>
      <c r="OQQ11" s="1833"/>
      <c r="OQR11" s="1827"/>
      <c r="OQS11" s="1827"/>
      <c r="OQT11" s="1842"/>
      <c r="OQU11" s="1842"/>
      <c r="OQV11" s="1827"/>
      <c r="OQW11" s="1835"/>
      <c r="OQX11" s="1836"/>
      <c r="OQY11" s="1837"/>
      <c r="OQZ11" s="1827"/>
      <c r="ORA11" s="1827"/>
      <c r="ORB11" s="1827"/>
      <c r="ORC11" s="1838"/>
      <c r="ORD11" s="1838"/>
      <c r="ORE11" s="1827"/>
      <c r="ORF11" s="1838"/>
      <c r="ORG11" s="1838"/>
      <c r="ORH11" s="1838"/>
      <c r="ORI11" s="1838"/>
      <c r="ORJ11" s="1838"/>
      <c r="ORK11" s="1827"/>
      <c r="ORL11" s="1823"/>
      <c r="ORM11" s="1840"/>
      <c r="ORN11" s="1825"/>
      <c r="ORO11" s="1826"/>
      <c r="ORP11" s="1827"/>
      <c r="ORQ11" s="1828"/>
      <c r="ORR11" s="1829"/>
      <c r="ORS11" s="1830"/>
      <c r="ORT11" s="1826"/>
      <c r="ORU11" s="1831"/>
      <c r="ORV11" s="1667"/>
      <c r="ORW11" s="1832"/>
      <c r="ORX11" s="1665"/>
      <c r="ORY11" s="1841"/>
      <c r="ORZ11" s="1448"/>
      <c r="OSA11" s="1666"/>
      <c r="OSB11" s="1667"/>
      <c r="OSC11" s="1668"/>
      <c r="OSD11" s="1668"/>
      <c r="OSE11" s="1667"/>
      <c r="OSF11" s="1833"/>
      <c r="OSG11" s="1827"/>
      <c r="OSH11" s="1827"/>
      <c r="OSI11" s="1842"/>
      <c r="OSJ11" s="1842"/>
      <c r="OSK11" s="1827"/>
      <c r="OSL11" s="1835"/>
      <c r="OSM11" s="1836"/>
      <c r="OSN11" s="1837"/>
      <c r="OSO11" s="1827"/>
      <c r="OSP11" s="1827"/>
      <c r="OSQ11" s="1827"/>
      <c r="OSR11" s="1838"/>
      <c r="OSS11" s="1838"/>
      <c r="OST11" s="1827"/>
      <c r="OSU11" s="1838"/>
      <c r="OSV11" s="1838"/>
      <c r="OSW11" s="1838"/>
      <c r="OSX11" s="1838"/>
      <c r="OSY11" s="1838"/>
      <c r="OSZ11" s="1827"/>
      <c r="OTA11" s="1823"/>
      <c r="OTB11" s="1840"/>
      <c r="OTC11" s="1825"/>
      <c r="OTD11" s="1826"/>
      <c r="OTE11" s="1827"/>
      <c r="OTF11" s="1828"/>
      <c r="OTG11" s="1829"/>
      <c r="OTH11" s="1830"/>
      <c r="OTI11" s="1826"/>
      <c r="OTJ11" s="1831"/>
      <c r="OTK11" s="1667"/>
      <c r="OTL11" s="1832"/>
      <c r="OTM11" s="1665"/>
      <c r="OTN11" s="1841"/>
      <c r="OTO11" s="1448"/>
      <c r="OTP11" s="1666"/>
      <c r="OTQ11" s="1667"/>
      <c r="OTR11" s="1668"/>
      <c r="OTS11" s="1668"/>
      <c r="OTT11" s="1667"/>
      <c r="OTU11" s="1833"/>
      <c r="OTV11" s="1827"/>
      <c r="OTW11" s="1827"/>
      <c r="OTX11" s="1842"/>
      <c r="OTY11" s="1842"/>
      <c r="OTZ11" s="1827"/>
      <c r="OUA11" s="1835"/>
      <c r="OUB11" s="1836"/>
      <c r="OUC11" s="1837"/>
      <c r="OUD11" s="1827"/>
      <c r="OUE11" s="1827"/>
      <c r="OUF11" s="1827"/>
      <c r="OUG11" s="1838"/>
      <c r="OUH11" s="1838"/>
      <c r="OUI11" s="1827"/>
      <c r="OUJ11" s="1838"/>
      <c r="OUK11" s="1838"/>
      <c r="OUL11" s="1838"/>
      <c r="OUM11" s="1838"/>
      <c r="OUN11" s="1838"/>
      <c r="OUO11" s="1827"/>
      <c r="OUP11" s="1823"/>
      <c r="OUQ11" s="1840"/>
      <c r="OUR11" s="1825"/>
      <c r="OUS11" s="1826"/>
      <c r="OUT11" s="1827"/>
      <c r="OUU11" s="1828"/>
      <c r="OUV11" s="1829"/>
      <c r="OUW11" s="1830"/>
      <c r="OUX11" s="1826"/>
      <c r="OUY11" s="1831"/>
      <c r="OUZ11" s="1667"/>
      <c r="OVA11" s="1832"/>
      <c r="OVB11" s="1665"/>
      <c r="OVC11" s="1841"/>
      <c r="OVD11" s="1448"/>
      <c r="OVE11" s="1666"/>
      <c r="OVF11" s="1667"/>
      <c r="OVG11" s="1668"/>
      <c r="OVH11" s="1668"/>
      <c r="OVI11" s="1667"/>
      <c r="OVJ11" s="1833"/>
      <c r="OVK11" s="1827"/>
      <c r="OVL11" s="1827"/>
      <c r="OVM11" s="1842"/>
      <c r="OVN11" s="1842"/>
      <c r="OVO11" s="1827"/>
      <c r="OVP11" s="1835"/>
      <c r="OVQ11" s="1836"/>
      <c r="OVR11" s="1837"/>
      <c r="OVS11" s="1827"/>
      <c r="OVT11" s="1827"/>
      <c r="OVU11" s="1827"/>
      <c r="OVV11" s="1838"/>
      <c r="OVW11" s="1838"/>
      <c r="OVX11" s="1827"/>
      <c r="OVY11" s="1838"/>
      <c r="OVZ11" s="1838"/>
      <c r="OWA11" s="1838"/>
      <c r="OWB11" s="1838"/>
      <c r="OWC11" s="1838"/>
      <c r="OWD11" s="1827"/>
      <c r="OWE11" s="1823"/>
      <c r="OWF11" s="1840"/>
      <c r="OWG11" s="1825"/>
      <c r="OWH11" s="1826"/>
      <c r="OWI11" s="1827"/>
      <c r="OWJ11" s="1828"/>
      <c r="OWK11" s="1829"/>
      <c r="OWL11" s="1830"/>
      <c r="OWM11" s="1826"/>
      <c r="OWN11" s="1831"/>
      <c r="OWO11" s="1667"/>
      <c r="OWP11" s="1832"/>
      <c r="OWQ11" s="1665"/>
      <c r="OWR11" s="1841"/>
      <c r="OWS11" s="1448"/>
      <c r="OWT11" s="1666"/>
      <c r="OWU11" s="1667"/>
      <c r="OWV11" s="1668"/>
      <c r="OWW11" s="1668"/>
      <c r="OWX11" s="1667"/>
      <c r="OWY11" s="1833"/>
      <c r="OWZ11" s="1827"/>
      <c r="OXA11" s="1827"/>
      <c r="OXB11" s="1842"/>
      <c r="OXC11" s="1842"/>
      <c r="OXD11" s="1827"/>
      <c r="OXE11" s="1835"/>
      <c r="OXF11" s="1836"/>
      <c r="OXG11" s="1837"/>
      <c r="OXH11" s="1827"/>
      <c r="OXI11" s="1827"/>
      <c r="OXJ11" s="1827"/>
      <c r="OXK11" s="1838"/>
      <c r="OXL11" s="1838"/>
      <c r="OXM11" s="1827"/>
      <c r="OXN11" s="1838"/>
      <c r="OXO11" s="1838"/>
      <c r="OXP11" s="1838"/>
      <c r="OXQ11" s="1838"/>
      <c r="OXR11" s="1838"/>
      <c r="OXS11" s="1827"/>
      <c r="OXT11" s="1823"/>
      <c r="OXU11" s="1840"/>
      <c r="OXV11" s="1825"/>
      <c r="OXW11" s="1826"/>
      <c r="OXX11" s="1827"/>
      <c r="OXY11" s="1828"/>
      <c r="OXZ11" s="1829"/>
      <c r="OYA11" s="1830"/>
      <c r="OYB11" s="1826"/>
      <c r="OYC11" s="1831"/>
      <c r="OYD11" s="1667"/>
      <c r="OYE11" s="1832"/>
      <c r="OYF11" s="1665"/>
      <c r="OYG11" s="1841"/>
      <c r="OYH11" s="1448"/>
      <c r="OYI11" s="1666"/>
      <c r="OYJ11" s="1667"/>
      <c r="OYK11" s="1668"/>
      <c r="OYL11" s="1668"/>
      <c r="OYM11" s="1667"/>
      <c r="OYN11" s="1833"/>
      <c r="OYO11" s="1827"/>
      <c r="OYP11" s="1827"/>
      <c r="OYQ11" s="1842"/>
      <c r="OYR11" s="1842"/>
      <c r="OYS11" s="1827"/>
      <c r="OYT11" s="1835"/>
      <c r="OYU11" s="1836"/>
      <c r="OYV11" s="1837"/>
      <c r="OYW11" s="1827"/>
      <c r="OYX11" s="1827"/>
      <c r="OYY11" s="1827"/>
      <c r="OYZ11" s="1838"/>
      <c r="OZA11" s="1838"/>
      <c r="OZB11" s="1827"/>
      <c r="OZC11" s="1838"/>
      <c r="OZD11" s="1838"/>
      <c r="OZE11" s="1838"/>
      <c r="OZF11" s="1838"/>
      <c r="OZG11" s="1838"/>
      <c r="OZH11" s="1827"/>
      <c r="OZI11" s="1823"/>
      <c r="OZJ11" s="1840"/>
      <c r="OZK11" s="1825"/>
      <c r="OZL11" s="1826"/>
      <c r="OZM11" s="1827"/>
      <c r="OZN11" s="1828"/>
      <c r="OZO11" s="1829"/>
      <c r="OZP11" s="1830"/>
      <c r="OZQ11" s="1826"/>
      <c r="OZR11" s="1831"/>
      <c r="OZS11" s="1667"/>
      <c r="OZT11" s="1832"/>
      <c r="OZU11" s="1665"/>
      <c r="OZV11" s="1841"/>
      <c r="OZW11" s="1448"/>
      <c r="OZX11" s="1666"/>
      <c r="OZY11" s="1667"/>
      <c r="OZZ11" s="1668"/>
      <c r="PAA11" s="1668"/>
      <c r="PAB11" s="1667"/>
      <c r="PAC11" s="1833"/>
      <c r="PAD11" s="1827"/>
      <c r="PAE11" s="1827"/>
      <c r="PAF11" s="1842"/>
      <c r="PAG11" s="1842"/>
      <c r="PAH11" s="1827"/>
      <c r="PAI11" s="1835"/>
      <c r="PAJ11" s="1836"/>
      <c r="PAK11" s="1837"/>
      <c r="PAL11" s="1827"/>
      <c r="PAM11" s="1827"/>
      <c r="PAN11" s="1827"/>
      <c r="PAO11" s="1838"/>
      <c r="PAP11" s="1838"/>
      <c r="PAQ11" s="1827"/>
      <c r="PAR11" s="1838"/>
      <c r="PAS11" s="1838"/>
      <c r="PAT11" s="1838"/>
      <c r="PAU11" s="1838"/>
      <c r="PAV11" s="1838"/>
      <c r="PAW11" s="1827"/>
      <c r="PAX11" s="1823"/>
      <c r="PAY11" s="1840"/>
      <c r="PAZ11" s="1825"/>
      <c r="PBA11" s="1826"/>
      <c r="PBB11" s="1827"/>
      <c r="PBC11" s="1828"/>
      <c r="PBD11" s="1829"/>
      <c r="PBE11" s="1830"/>
      <c r="PBF11" s="1826"/>
      <c r="PBG11" s="1831"/>
      <c r="PBH11" s="1667"/>
      <c r="PBI11" s="1832"/>
      <c r="PBJ11" s="1665"/>
      <c r="PBK11" s="1841"/>
      <c r="PBL11" s="1448"/>
      <c r="PBM11" s="1666"/>
      <c r="PBN11" s="1667"/>
      <c r="PBO11" s="1668"/>
      <c r="PBP11" s="1668"/>
      <c r="PBQ11" s="1667"/>
      <c r="PBR11" s="1833"/>
      <c r="PBS11" s="1827"/>
      <c r="PBT11" s="1827"/>
      <c r="PBU11" s="1842"/>
      <c r="PBV11" s="1842"/>
      <c r="PBW11" s="1827"/>
      <c r="PBX11" s="1835"/>
      <c r="PBY11" s="1836"/>
      <c r="PBZ11" s="1837"/>
      <c r="PCA11" s="1827"/>
      <c r="PCB11" s="1827"/>
      <c r="PCC11" s="1827"/>
      <c r="PCD11" s="1838"/>
      <c r="PCE11" s="1838"/>
      <c r="PCF11" s="1827"/>
      <c r="PCG11" s="1838"/>
      <c r="PCH11" s="1838"/>
      <c r="PCI11" s="1838"/>
      <c r="PCJ11" s="1838"/>
      <c r="PCK11" s="1838"/>
      <c r="PCL11" s="1827"/>
      <c r="PCM11" s="1823"/>
      <c r="PCN11" s="1840"/>
      <c r="PCO11" s="1825"/>
      <c r="PCP11" s="1826"/>
      <c r="PCQ11" s="1827"/>
      <c r="PCR11" s="1828"/>
      <c r="PCS11" s="1829"/>
      <c r="PCT11" s="1830"/>
      <c r="PCU11" s="1826"/>
      <c r="PCV11" s="1831"/>
      <c r="PCW11" s="1667"/>
      <c r="PCX11" s="1832"/>
      <c r="PCY11" s="1665"/>
      <c r="PCZ11" s="1841"/>
      <c r="PDA11" s="1448"/>
      <c r="PDB11" s="1666"/>
      <c r="PDC11" s="1667"/>
      <c r="PDD11" s="1668"/>
      <c r="PDE11" s="1668"/>
      <c r="PDF11" s="1667"/>
      <c r="PDG11" s="1833"/>
      <c r="PDH11" s="1827"/>
      <c r="PDI11" s="1827"/>
      <c r="PDJ11" s="1842"/>
      <c r="PDK11" s="1842"/>
      <c r="PDL11" s="1827"/>
      <c r="PDM11" s="1835"/>
      <c r="PDN11" s="1836"/>
      <c r="PDO11" s="1837"/>
      <c r="PDP11" s="1827"/>
      <c r="PDQ11" s="1827"/>
      <c r="PDR11" s="1827"/>
      <c r="PDS11" s="1838"/>
      <c r="PDT11" s="1838"/>
      <c r="PDU11" s="1827"/>
      <c r="PDV11" s="1838"/>
      <c r="PDW11" s="1838"/>
      <c r="PDX11" s="1838"/>
      <c r="PDY11" s="1838"/>
      <c r="PDZ11" s="1838"/>
      <c r="PEA11" s="1827"/>
      <c r="PEB11" s="1823"/>
      <c r="PEC11" s="1840"/>
      <c r="PED11" s="1825"/>
      <c r="PEE11" s="1826"/>
      <c r="PEF11" s="1827"/>
      <c r="PEG11" s="1828"/>
      <c r="PEH11" s="1829"/>
      <c r="PEI11" s="1830"/>
      <c r="PEJ11" s="1826"/>
      <c r="PEK11" s="1831"/>
      <c r="PEL11" s="1667"/>
      <c r="PEM11" s="1832"/>
      <c r="PEN11" s="1665"/>
      <c r="PEO11" s="1841"/>
      <c r="PEP11" s="1448"/>
      <c r="PEQ11" s="1666"/>
      <c r="PER11" s="1667"/>
      <c r="PES11" s="1668"/>
      <c r="PET11" s="1668"/>
      <c r="PEU11" s="1667"/>
      <c r="PEV11" s="1833"/>
      <c r="PEW11" s="1827"/>
      <c r="PEX11" s="1827"/>
      <c r="PEY11" s="1842"/>
      <c r="PEZ11" s="1842"/>
      <c r="PFA11" s="1827"/>
      <c r="PFB11" s="1835"/>
      <c r="PFC11" s="1836"/>
      <c r="PFD11" s="1837"/>
      <c r="PFE11" s="1827"/>
      <c r="PFF11" s="1827"/>
      <c r="PFG11" s="1827"/>
      <c r="PFH11" s="1838"/>
      <c r="PFI11" s="1838"/>
      <c r="PFJ11" s="1827"/>
      <c r="PFK11" s="1838"/>
      <c r="PFL11" s="1838"/>
      <c r="PFM11" s="1838"/>
      <c r="PFN11" s="1838"/>
      <c r="PFO11" s="1838"/>
      <c r="PFP11" s="1827"/>
      <c r="PFQ11" s="1823"/>
      <c r="PFR11" s="1840"/>
      <c r="PFS11" s="1825"/>
      <c r="PFT11" s="1826"/>
      <c r="PFU11" s="1827"/>
      <c r="PFV11" s="1828"/>
      <c r="PFW11" s="1829"/>
      <c r="PFX11" s="1830"/>
      <c r="PFY11" s="1826"/>
      <c r="PFZ11" s="1831"/>
      <c r="PGA11" s="1667"/>
      <c r="PGB11" s="1832"/>
      <c r="PGC11" s="1665"/>
      <c r="PGD11" s="1841"/>
      <c r="PGE11" s="1448"/>
      <c r="PGF11" s="1666"/>
      <c r="PGG11" s="1667"/>
      <c r="PGH11" s="1668"/>
      <c r="PGI11" s="1668"/>
      <c r="PGJ11" s="1667"/>
      <c r="PGK11" s="1833"/>
      <c r="PGL11" s="1827"/>
      <c r="PGM11" s="1827"/>
      <c r="PGN11" s="1842"/>
      <c r="PGO11" s="1842"/>
      <c r="PGP11" s="1827"/>
      <c r="PGQ11" s="1835"/>
      <c r="PGR11" s="1836"/>
      <c r="PGS11" s="1837"/>
      <c r="PGT11" s="1827"/>
      <c r="PGU11" s="1827"/>
      <c r="PGV11" s="1827"/>
      <c r="PGW11" s="1838"/>
      <c r="PGX11" s="1838"/>
      <c r="PGY11" s="1827"/>
      <c r="PGZ11" s="1838"/>
      <c r="PHA11" s="1838"/>
      <c r="PHB11" s="1838"/>
      <c r="PHC11" s="1838"/>
      <c r="PHD11" s="1838"/>
      <c r="PHE11" s="1827"/>
      <c r="PHF11" s="1823"/>
      <c r="PHG11" s="1840"/>
      <c r="PHH11" s="1825"/>
      <c r="PHI11" s="1826"/>
      <c r="PHJ11" s="1827"/>
      <c r="PHK11" s="1828"/>
      <c r="PHL11" s="1829"/>
      <c r="PHM11" s="1830"/>
      <c r="PHN11" s="1826"/>
      <c r="PHO11" s="1831"/>
      <c r="PHP11" s="1667"/>
      <c r="PHQ11" s="1832"/>
      <c r="PHR11" s="1665"/>
      <c r="PHS11" s="1841"/>
      <c r="PHT11" s="1448"/>
      <c r="PHU11" s="1666"/>
      <c r="PHV11" s="1667"/>
      <c r="PHW11" s="1668"/>
      <c r="PHX11" s="1668"/>
      <c r="PHY11" s="1667"/>
      <c r="PHZ11" s="1833"/>
      <c r="PIA11" s="1827"/>
      <c r="PIB11" s="1827"/>
      <c r="PIC11" s="1842"/>
      <c r="PID11" s="1842"/>
      <c r="PIE11" s="1827"/>
      <c r="PIF11" s="1835"/>
      <c r="PIG11" s="1836"/>
      <c r="PIH11" s="1837"/>
      <c r="PII11" s="1827"/>
      <c r="PIJ11" s="1827"/>
      <c r="PIK11" s="1827"/>
      <c r="PIL11" s="1838"/>
      <c r="PIM11" s="1838"/>
      <c r="PIN11" s="1827"/>
      <c r="PIO11" s="1838"/>
      <c r="PIP11" s="1838"/>
      <c r="PIQ11" s="1838"/>
      <c r="PIR11" s="1838"/>
      <c r="PIS11" s="1838"/>
      <c r="PIT11" s="1827"/>
      <c r="PIU11" s="1823"/>
      <c r="PIV11" s="1840"/>
      <c r="PIW11" s="1825"/>
      <c r="PIX11" s="1826"/>
      <c r="PIY11" s="1827"/>
      <c r="PIZ11" s="1828"/>
      <c r="PJA11" s="1829"/>
      <c r="PJB11" s="1830"/>
      <c r="PJC11" s="1826"/>
      <c r="PJD11" s="1831"/>
      <c r="PJE11" s="1667"/>
      <c r="PJF11" s="1832"/>
      <c r="PJG11" s="1665"/>
      <c r="PJH11" s="1841"/>
      <c r="PJI11" s="1448"/>
      <c r="PJJ11" s="1666"/>
      <c r="PJK11" s="1667"/>
      <c r="PJL11" s="1668"/>
      <c r="PJM11" s="1668"/>
      <c r="PJN11" s="1667"/>
      <c r="PJO11" s="1833"/>
      <c r="PJP11" s="1827"/>
      <c r="PJQ11" s="1827"/>
      <c r="PJR11" s="1842"/>
      <c r="PJS11" s="1842"/>
      <c r="PJT11" s="1827"/>
      <c r="PJU11" s="1835"/>
      <c r="PJV11" s="1836"/>
      <c r="PJW11" s="1837"/>
      <c r="PJX11" s="1827"/>
      <c r="PJY11" s="1827"/>
      <c r="PJZ11" s="1827"/>
      <c r="PKA11" s="1838"/>
      <c r="PKB11" s="1838"/>
      <c r="PKC11" s="1827"/>
      <c r="PKD11" s="1838"/>
      <c r="PKE11" s="1838"/>
      <c r="PKF11" s="1838"/>
      <c r="PKG11" s="1838"/>
      <c r="PKH11" s="1838"/>
      <c r="PKI11" s="1827"/>
      <c r="PKJ11" s="1823"/>
      <c r="PKK11" s="1840"/>
      <c r="PKL11" s="1825"/>
      <c r="PKM11" s="1826"/>
      <c r="PKN11" s="1827"/>
      <c r="PKO11" s="1828"/>
      <c r="PKP11" s="1829"/>
      <c r="PKQ11" s="1830"/>
      <c r="PKR11" s="1826"/>
      <c r="PKS11" s="1831"/>
      <c r="PKT11" s="1667"/>
      <c r="PKU11" s="1832"/>
      <c r="PKV11" s="1665"/>
      <c r="PKW11" s="1841"/>
      <c r="PKX11" s="1448"/>
      <c r="PKY11" s="1666"/>
      <c r="PKZ11" s="1667"/>
      <c r="PLA11" s="1668"/>
      <c r="PLB11" s="1668"/>
      <c r="PLC11" s="1667"/>
      <c r="PLD11" s="1833"/>
      <c r="PLE11" s="1827"/>
      <c r="PLF11" s="1827"/>
      <c r="PLG11" s="1842"/>
      <c r="PLH11" s="1842"/>
      <c r="PLI11" s="1827"/>
      <c r="PLJ11" s="1835"/>
      <c r="PLK11" s="1836"/>
      <c r="PLL11" s="1837"/>
      <c r="PLM11" s="1827"/>
      <c r="PLN11" s="1827"/>
      <c r="PLO11" s="1827"/>
      <c r="PLP11" s="1838"/>
      <c r="PLQ11" s="1838"/>
      <c r="PLR11" s="1827"/>
      <c r="PLS11" s="1838"/>
      <c r="PLT11" s="1838"/>
      <c r="PLU11" s="1838"/>
      <c r="PLV11" s="1838"/>
      <c r="PLW11" s="1838"/>
      <c r="PLX11" s="1827"/>
      <c r="PLY11" s="1823"/>
      <c r="PLZ11" s="1840"/>
      <c r="PMA11" s="1825"/>
      <c r="PMB11" s="1826"/>
      <c r="PMC11" s="1827"/>
      <c r="PMD11" s="1828"/>
      <c r="PME11" s="1829"/>
      <c r="PMF11" s="1830"/>
      <c r="PMG11" s="1826"/>
      <c r="PMH11" s="1831"/>
      <c r="PMI11" s="1667"/>
      <c r="PMJ11" s="1832"/>
      <c r="PMK11" s="1665"/>
      <c r="PML11" s="1841"/>
      <c r="PMM11" s="1448"/>
      <c r="PMN11" s="1666"/>
      <c r="PMO11" s="1667"/>
      <c r="PMP11" s="1668"/>
      <c r="PMQ11" s="1668"/>
      <c r="PMR11" s="1667"/>
      <c r="PMS11" s="1833"/>
      <c r="PMT11" s="1827"/>
      <c r="PMU11" s="1827"/>
      <c r="PMV11" s="1842"/>
      <c r="PMW11" s="1842"/>
      <c r="PMX11" s="1827"/>
      <c r="PMY11" s="1835"/>
      <c r="PMZ11" s="1836"/>
      <c r="PNA11" s="1837"/>
      <c r="PNB11" s="1827"/>
      <c r="PNC11" s="1827"/>
      <c r="PND11" s="1827"/>
      <c r="PNE11" s="1838"/>
      <c r="PNF11" s="1838"/>
      <c r="PNG11" s="1827"/>
      <c r="PNH11" s="1838"/>
      <c r="PNI11" s="1838"/>
      <c r="PNJ11" s="1838"/>
      <c r="PNK11" s="1838"/>
      <c r="PNL11" s="1838"/>
      <c r="PNM11" s="1827"/>
      <c r="PNN11" s="1823"/>
      <c r="PNO11" s="1840"/>
      <c r="PNP11" s="1825"/>
      <c r="PNQ11" s="1826"/>
      <c r="PNR11" s="1827"/>
      <c r="PNS11" s="1828"/>
      <c r="PNT11" s="1829"/>
      <c r="PNU11" s="1830"/>
      <c r="PNV11" s="1826"/>
      <c r="PNW11" s="1831"/>
      <c r="PNX11" s="1667"/>
      <c r="PNY11" s="1832"/>
      <c r="PNZ11" s="1665"/>
      <c r="POA11" s="1841"/>
      <c r="POB11" s="1448"/>
      <c r="POC11" s="1666"/>
      <c r="POD11" s="1667"/>
      <c r="POE11" s="1668"/>
      <c r="POF11" s="1668"/>
      <c r="POG11" s="1667"/>
      <c r="POH11" s="1833"/>
      <c r="POI11" s="1827"/>
      <c r="POJ11" s="1827"/>
      <c r="POK11" s="1842"/>
      <c r="POL11" s="1842"/>
      <c r="POM11" s="1827"/>
      <c r="PON11" s="1835"/>
      <c r="POO11" s="1836"/>
      <c r="POP11" s="1837"/>
      <c r="POQ11" s="1827"/>
      <c r="POR11" s="1827"/>
      <c r="POS11" s="1827"/>
      <c r="POT11" s="1838"/>
      <c r="POU11" s="1838"/>
      <c r="POV11" s="1827"/>
      <c r="POW11" s="1838"/>
      <c r="POX11" s="1838"/>
      <c r="POY11" s="1838"/>
      <c r="POZ11" s="1838"/>
      <c r="PPA11" s="1838"/>
      <c r="PPB11" s="1827"/>
      <c r="PPC11" s="1823"/>
      <c r="PPD11" s="1840"/>
      <c r="PPE11" s="1825"/>
      <c r="PPF11" s="1826"/>
      <c r="PPG11" s="1827"/>
      <c r="PPH11" s="1828"/>
      <c r="PPI11" s="1829"/>
      <c r="PPJ11" s="1830"/>
      <c r="PPK11" s="1826"/>
      <c r="PPL11" s="1831"/>
      <c r="PPM11" s="1667"/>
      <c r="PPN11" s="1832"/>
      <c r="PPO11" s="1665"/>
      <c r="PPP11" s="1841"/>
      <c r="PPQ11" s="1448"/>
      <c r="PPR11" s="1666"/>
      <c r="PPS11" s="1667"/>
      <c r="PPT11" s="1668"/>
      <c r="PPU11" s="1668"/>
      <c r="PPV11" s="1667"/>
      <c r="PPW11" s="1833"/>
      <c r="PPX11" s="1827"/>
      <c r="PPY11" s="1827"/>
      <c r="PPZ11" s="1842"/>
      <c r="PQA11" s="1842"/>
      <c r="PQB11" s="1827"/>
      <c r="PQC11" s="1835"/>
      <c r="PQD11" s="1836"/>
      <c r="PQE11" s="1837"/>
      <c r="PQF11" s="1827"/>
      <c r="PQG11" s="1827"/>
      <c r="PQH11" s="1827"/>
      <c r="PQI11" s="1838"/>
      <c r="PQJ11" s="1838"/>
      <c r="PQK11" s="1827"/>
      <c r="PQL11" s="1838"/>
      <c r="PQM11" s="1838"/>
      <c r="PQN11" s="1838"/>
      <c r="PQO11" s="1838"/>
      <c r="PQP11" s="1838"/>
      <c r="PQQ11" s="1827"/>
      <c r="PQR11" s="1823"/>
      <c r="PQS11" s="1840"/>
      <c r="PQT11" s="1825"/>
      <c r="PQU11" s="1826"/>
      <c r="PQV11" s="1827"/>
      <c r="PQW11" s="1828"/>
      <c r="PQX11" s="1829"/>
      <c r="PQY11" s="1830"/>
      <c r="PQZ11" s="1826"/>
      <c r="PRA11" s="1831"/>
      <c r="PRB11" s="1667"/>
      <c r="PRC11" s="1832"/>
      <c r="PRD11" s="1665"/>
      <c r="PRE11" s="1841"/>
      <c r="PRF11" s="1448"/>
      <c r="PRG11" s="1666"/>
      <c r="PRH11" s="1667"/>
      <c r="PRI11" s="1668"/>
      <c r="PRJ11" s="1668"/>
      <c r="PRK11" s="1667"/>
      <c r="PRL11" s="1833"/>
      <c r="PRM11" s="1827"/>
      <c r="PRN11" s="1827"/>
      <c r="PRO11" s="1842"/>
      <c r="PRP11" s="1842"/>
      <c r="PRQ11" s="1827"/>
      <c r="PRR11" s="1835"/>
      <c r="PRS11" s="1836"/>
      <c r="PRT11" s="1837"/>
      <c r="PRU11" s="1827"/>
      <c r="PRV11" s="1827"/>
      <c r="PRW11" s="1827"/>
      <c r="PRX11" s="1838"/>
      <c r="PRY11" s="1838"/>
      <c r="PRZ11" s="1827"/>
      <c r="PSA11" s="1838"/>
      <c r="PSB11" s="1838"/>
      <c r="PSC11" s="1838"/>
      <c r="PSD11" s="1838"/>
      <c r="PSE11" s="1838"/>
      <c r="PSF11" s="1827"/>
      <c r="PSG11" s="1823"/>
      <c r="PSH11" s="1840"/>
      <c r="PSI11" s="1825"/>
      <c r="PSJ11" s="1826"/>
      <c r="PSK11" s="1827"/>
      <c r="PSL11" s="1828"/>
      <c r="PSM11" s="1829"/>
      <c r="PSN11" s="1830"/>
      <c r="PSO11" s="1826"/>
      <c r="PSP11" s="1831"/>
      <c r="PSQ11" s="1667"/>
      <c r="PSR11" s="1832"/>
      <c r="PSS11" s="1665"/>
      <c r="PST11" s="1841"/>
      <c r="PSU11" s="1448"/>
      <c r="PSV11" s="1666"/>
      <c r="PSW11" s="1667"/>
      <c r="PSX11" s="1668"/>
      <c r="PSY11" s="1668"/>
      <c r="PSZ11" s="1667"/>
      <c r="PTA11" s="1833"/>
      <c r="PTB11" s="1827"/>
      <c r="PTC11" s="1827"/>
      <c r="PTD11" s="1842"/>
      <c r="PTE11" s="1842"/>
      <c r="PTF11" s="1827"/>
      <c r="PTG11" s="1835"/>
      <c r="PTH11" s="1836"/>
      <c r="PTI11" s="1837"/>
      <c r="PTJ11" s="1827"/>
      <c r="PTK11" s="1827"/>
      <c r="PTL11" s="1827"/>
      <c r="PTM11" s="1838"/>
      <c r="PTN11" s="1838"/>
      <c r="PTO11" s="1827"/>
      <c r="PTP11" s="1838"/>
      <c r="PTQ11" s="1838"/>
      <c r="PTR11" s="1838"/>
      <c r="PTS11" s="1838"/>
      <c r="PTT11" s="1838"/>
      <c r="PTU11" s="1827"/>
      <c r="PTV11" s="1823"/>
      <c r="PTW11" s="1840"/>
      <c r="PTX11" s="1825"/>
      <c r="PTY11" s="1826"/>
      <c r="PTZ11" s="1827"/>
      <c r="PUA11" s="1828"/>
      <c r="PUB11" s="1829"/>
      <c r="PUC11" s="1830"/>
      <c r="PUD11" s="1826"/>
      <c r="PUE11" s="1831"/>
      <c r="PUF11" s="1667"/>
      <c r="PUG11" s="1832"/>
      <c r="PUH11" s="1665"/>
      <c r="PUI11" s="1841"/>
      <c r="PUJ11" s="1448"/>
      <c r="PUK11" s="1666"/>
      <c r="PUL11" s="1667"/>
      <c r="PUM11" s="1668"/>
      <c r="PUN11" s="1668"/>
      <c r="PUO11" s="1667"/>
      <c r="PUP11" s="1833"/>
      <c r="PUQ11" s="1827"/>
      <c r="PUR11" s="1827"/>
      <c r="PUS11" s="1842"/>
      <c r="PUT11" s="1842"/>
      <c r="PUU11" s="1827"/>
      <c r="PUV11" s="1835"/>
      <c r="PUW11" s="1836"/>
      <c r="PUX11" s="1837"/>
      <c r="PUY11" s="1827"/>
      <c r="PUZ11" s="1827"/>
      <c r="PVA11" s="1827"/>
      <c r="PVB11" s="1838"/>
      <c r="PVC11" s="1838"/>
      <c r="PVD11" s="1827"/>
      <c r="PVE11" s="1838"/>
      <c r="PVF11" s="1838"/>
      <c r="PVG11" s="1838"/>
      <c r="PVH11" s="1838"/>
      <c r="PVI11" s="1838"/>
      <c r="PVJ11" s="1827"/>
      <c r="PVK11" s="1823"/>
      <c r="PVL11" s="1840"/>
      <c r="PVM11" s="1825"/>
      <c r="PVN11" s="1826"/>
      <c r="PVO11" s="1827"/>
      <c r="PVP11" s="1828"/>
      <c r="PVQ11" s="1829"/>
      <c r="PVR11" s="1830"/>
      <c r="PVS11" s="1826"/>
      <c r="PVT11" s="1831"/>
      <c r="PVU11" s="1667"/>
      <c r="PVV11" s="1832"/>
      <c r="PVW11" s="1665"/>
      <c r="PVX11" s="1841"/>
      <c r="PVY11" s="1448"/>
      <c r="PVZ11" s="1666"/>
      <c r="PWA11" s="1667"/>
      <c r="PWB11" s="1668"/>
      <c r="PWC11" s="1668"/>
      <c r="PWD11" s="1667"/>
      <c r="PWE11" s="1833"/>
      <c r="PWF11" s="1827"/>
      <c r="PWG11" s="1827"/>
      <c r="PWH11" s="1842"/>
      <c r="PWI11" s="1842"/>
      <c r="PWJ11" s="1827"/>
      <c r="PWK11" s="1835"/>
      <c r="PWL11" s="1836"/>
      <c r="PWM11" s="1837"/>
      <c r="PWN11" s="1827"/>
      <c r="PWO11" s="1827"/>
      <c r="PWP11" s="1827"/>
      <c r="PWQ11" s="1838"/>
      <c r="PWR11" s="1838"/>
      <c r="PWS11" s="1827"/>
      <c r="PWT11" s="1838"/>
      <c r="PWU11" s="1838"/>
      <c r="PWV11" s="1838"/>
      <c r="PWW11" s="1838"/>
      <c r="PWX11" s="1838"/>
      <c r="PWY11" s="1827"/>
      <c r="PWZ11" s="1823"/>
      <c r="PXA11" s="1840"/>
      <c r="PXB11" s="1825"/>
      <c r="PXC11" s="1826"/>
      <c r="PXD11" s="1827"/>
      <c r="PXE11" s="1828"/>
      <c r="PXF11" s="1829"/>
      <c r="PXG11" s="1830"/>
      <c r="PXH11" s="1826"/>
      <c r="PXI11" s="1831"/>
      <c r="PXJ11" s="1667"/>
      <c r="PXK11" s="1832"/>
      <c r="PXL11" s="1665"/>
      <c r="PXM11" s="1841"/>
      <c r="PXN11" s="1448"/>
      <c r="PXO11" s="1666"/>
      <c r="PXP11" s="1667"/>
      <c r="PXQ11" s="1668"/>
      <c r="PXR11" s="1668"/>
      <c r="PXS11" s="1667"/>
      <c r="PXT11" s="1833"/>
      <c r="PXU11" s="1827"/>
      <c r="PXV11" s="1827"/>
      <c r="PXW11" s="1842"/>
      <c r="PXX11" s="1842"/>
      <c r="PXY11" s="1827"/>
      <c r="PXZ11" s="1835"/>
      <c r="PYA11" s="1836"/>
      <c r="PYB11" s="1837"/>
      <c r="PYC11" s="1827"/>
      <c r="PYD11" s="1827"/>
      <c r="PYE11" s="1827"/>
      <c r="PYF11" s="1838"/>
      <c r="PYG11" s="1838"/>
      <c r="PYH11" s="1827"/>
      <c r="PYI11" s="1838"/>
      <c r="PYJ11" s="1838"/>
      <c r="PYK11" s="1838"/>
      <c r="PYL11" s="1838"/>
      <c r="PYM11" s="1838"/>
      <c r="PYN11" s="1827"/>
      <c r="PYO11" s="1823"/>
      <c r="PYP11" s="1840"/>
      <c r="PYQ11" s="1825"/>
      <c r="PYR11" s="1826"/>
      <c r="PYS11" s="1827"/>
      <c r="PYT11" s="1828"/>
      <c r="PYU11" s="1829"/>
      <c r="PYV11" s="1830"/>
      <c r="PYW11" s="1826"/>
      <c r="PYX11" s="1831"/>
      <c r="PYY11" s="1667"/>
      <c r="PYZ11" s="1832"/>
      <c r="PZA11" s="1665"/>
      <c r="PZB11" s="1841"/>
      <c r="PZC11" s="1448"/>
      <c r="PZD11" s="1666"/>
      <c r="PZE11" s="1667"/>
      <c r="PZF11" s="1668"/>
      <c r="PZG11" s="1668"/>
      <c r="PZH11" s="1667"/>
      <c r="PZI11" s="1833"/>
      <c r="PZJ11" s="1827"/>
      <c r="PZK11" s="1827"/>
      <c r="PZL11" s="1842"/>
      <c r="PZM11" s="1842"/>
      <c r="PZN11" s="1827"/>
      <c r="PZO11" s="1835"/>
      <c r="PZP11" s="1836"/>
      <c r="PZQ11" s="1837"/>
      <c r="PZR11" s="1827"/>
      <c r="PZS11" s="1827"/>
      <c r="PZT11" s="1827"/>
      <c r="PZU11" s="1838"/>
      <c r="PZV11" s="1838"/>
      <c r="PZW11" s="1827"/>
      <c r="PZX11" s="1838"/>
      <c r="PZY11" s="1838"/>
      <c r="PZZ11" s="1838"/>
      <c r="QAA11" s="1838"/>
      <c r="QAB11" s="1838"/>
      <c r="QAC11" s="1827"/>
      <c r="QAD11" s="1823"/>
      <c r="QAE11" s="1840"/>
      <c r="QAF11" s="1825"/>
      <c r="QAG11" s="1826"/>
      <c r="QAH11" s="1827"/>
      <c r="QAI11" s="1828"/>
      <c r="QAJ11" s="1829"/>
      <c r="QAK11" s="1830"/>
      <c r="QAL11" s="1826"/>
      <c r="QAM11" s="1831"/>
      <c r="QAN11" s="1667"/>
      <c r="QAO11" s="1832"/>
      <c r="QAP11" s="1665"/>
      <c r="QAQ11" s="1841"/>
      <c r="QAR11" s="1448"/>
      <c r="QAS11" s="1666"/>
      <c r="QAT11" s="1667"/>
      <c r="QAU11" s="1668"/>
      <c r="QAV11" s="1668"/>
      <c r="QAW11" s="1667"/>
      <c r="QAX11" s="1833"/>
      <c r="QAY11" s="1827"/>
      <c r="QAZ11" s="1827"/>
      <c r="QBA11" s="1842"/>
      <c r="QBB11" s="1842"/>
      <c r="QBC11" s="1827"/>
      <c r="QBD11" s="1835"/>
      <c r="QBE11" s="1836"/>
      <c r="QBF11" s="1837"/>
      <c r="QBG11" s="1827"/>
      <c r="QBH11" s="1827"/>
      <c r="QBI11" s="1827"/>
      <c r="QBJ11" s="1838"/>
      <c r="QBK11" s="1838"/>
      <c r="QBL11" s="1827"/>
      <c r="QBM11" s="1838"/>
      <c r="QBN11" s="1838"/>
      <c r="QBO11" s="1838"/>
      <c r="QBP11" s="1838"/>
      <c r="QBQ11" s="1838"/>
      <c r="QBR11" s="1827"/>
      <c r="QBS11" s="1823"/>
      <c r="QBT11" s="1840"/>
      <c r="QBU11" s="1825"/>
      <c r="QBV11" s="1826"/>
      <c r="QBW11" s="1827"/>
      <c r="QBX11" s="1828"/>
      <c r="QBY11" s="1829"/>
      <c r="QBZ11" s="1830"/>
      <c r="QCA11" s="1826"/>
      <c r="QCB11" s="1831"/>
      <c r="QCC11" s="1667"/>
      <c r="QCD11" s="1832"/>
      <c r="QCE11" s="1665"/>
      <c r="QCF11" s="1841"/>
      <c r="QCG11" s="1448"/>
      <c r="QCH11" s="1666"/>
      <c r="QCI11" s="1667"/>
      <c r="QCJ11" s="1668"/>
      <c r="QCK11" s="1668"/>
      <c r="QCL11" s="1667"/>
      <c r="QCM11" s="1833"/>
      <c r="QCN11" s="1827"/>
      <c r="QCO11" s="1827"/>
      <c r="QCP11" s="1842"/>
      <c r="QCQ11" s="1842"/>
      <c r="QCR11" s="1827"/>
      <c r="QCS11" s="1835"/>
      <c r="QCT11" s="1836"/>
      <c r="QCU11" s="1837"/>
      <c r="QCV11" s="1827"/>
      <c r="QCW11" s="1827"/>
      <c r="QCX11" s="1827"/>
      <c r="QCY11" s="1838"/>
      <c r="QCZ11" s="1838"/>
      <c r="QDA11" s="1827"/>
      <c r="QDB11" s="1838"/>
      <c r="QDC11" s="1838"/>
      <c r="QDD11" s="1838"/>
      <c r="QDE11" s="1838"/>
      <c r="QDF11" s="1838"/>
      <c r="QDG11" s="1827"/>
      <c r="QDH11" s="1823"/>
      <c r="QDI11" s="1840"/>
      <c r="QDJ11" s="1825"/>
      <c r="QDK11" s="1826"/>
      <c r="QDL11" s="1827"/>
      <c r="QDM11" s="1828"/>
      <c r="QDN11" s="1829"/>
      <c r="QDO11" s="1830"/>
      <c r="QDP11" s="1826"/>
      <c r="QDQ11" s="1831"/>
      <c r="QDR11" s="1667"/>
      <c r="QDS11" s="1832"/>
      <c r="QDT11" s="1665"/>
      <c r="QDU11" s="1841"/>
      <c r="QDV11" s="1448"/>
      <c r="QDW11" s="1666"/>
      <c r="QDX11" s="1667"/>
      <c r="QDY11" s="1668"/>
      <c r="QDZ11" s="1668"/>
      <c r="QEA11" s="1667"/>
      <c r="QEB11" s="1833"/>
      <c r="QEC11" s="1827"/>
      <c r="QED11" s="1827"/>
      <c r="QEE11" s="1842"/>
      <c r="QEF11" s="1842"/>
      <c r="QEG11" s="1827"/>
      <c r="QEH11" s="1835"/>
      <c r="QEI11" s="1836"/>
      <c r="QEJ11" s="1837"/>
      <c r="QEK11" s="1827"/>
      <c r="QEL11" s="1827"/>
      <c r="QEM11" s="1827"/>
      <c r="QEN11" s="1838"/>
      <c r="QEO11" s="1838"/>
      <c r="QEP11" s="1827"/>
      <c r="QEQ11" s="1838"/>
      <c r="QER11" s="1838"/>
      <c r="QES11" s="1838"/>
      <c r="QET11" s="1838"/>
      <c r="QEU11" s="1838"/>
      <c r="QEV11" s="1827"/>
      <c r="QEW11" s="1823"/>
      <c r="QEX11" s="1840"/>
      <c r="QEY11" s="1825"/>
      <c r="QEZ11" s="1826"/>
      <c r="QFA11" s="1827"/>
      <c r="QFB11" s="1828"/>
      <c r="QFC11" s="1829"/>
      <c r="QFD11" s="1830"/>
      <c r="QFE11" s="1826"/>
      <c r="QFF11" s="1831"/>
      <c r="QFG11" s="1667"/>
      <c r="QFH11" s="1832"/>
      <c r="QFI11" s="1665"/>
      <c r="QFJ11" s="1841"/>
      <c r="QFK11" s="1448"/>
      <c r="QFL11" s="1666"/>
      <c r="QFM11" s="1667"/>
      <c r="QFN11" s="1668"/>
      <c r="QFO11" s="1668"/>
      <c r="QFP11" s="1667"/>
      <c r="QFQ11" s="1833"/>
      <c r="QFR11" s="1827"/>
      <c r="QFS11" s="1827"/>
      <c r="QFT11" s="1842"/>
      <c r="QFU11" s="1842"/>
      <c r="QFV11" s="1827"/>
      <c r="QFW11" s="1835"/>
      <c r="QFX11" s="1836"/>
      <c r="QFY11" s="1837"/>
      <c r="QFZ11" s="1827"/>
      <c r="QGA11" s="1827"/>
      <c r="QGB11" s="1827"/>
      <c r="QGC11" s="1838"/>
      <c r="QGD11" s="1838"/>
      <c r="QGE11" s="1827"/>
      <c r="QGF11" s="1838"/>
      <c r="QGG11" s="1838"/>
      <c r="QGH11" s="1838"/>
      <c r="QGI11" s="1838"/>
      <c r="QGJ11" s="1838"/>
      <c r="QGK11" s="1827"/>
      <c r="QGL11" s="1823"/>
      <c r="QGM11" s="1840"/>
      <c r="QGN11" s="1825"/>
      <c r="QGO11" s="1826"/>
      <c r="QGP11" s="1827"/>
      <c r="QGQ11" s="1828"/>
      <c r="QGR11" s="1829"/>
      <c r="QGS11" s="1830"/>
      <c r="QGT11" s="1826"/>
      <c r="QGU11" s="1831"/>
      <c r="QGV11" s="1667"/>
      <c r="QGW11" s="1832"/>
      <c r="QGX11" s="1665"/>
      <c r="QGY11" s="1841"/>
      <c r="QGZ11" s="1448"/>
      <c r="QHA11" s="1666"/>
      <c r="QHB11" s="1667"/>
      <c r="QHC11" s="1668"/>
      <c r="QHD11" s="1668"/>
      <c r="QHE11" s="1667"/>
      <c r="QHF11" s="1833"/>
      <c r="QHG11" s="1827"/>
      <c r="QHH11" s="1827"/>
      <c r="QHI11" s="1842"/>
      <c r="QHJ11" s="1842"/>
      <c r="QHK11" s="1827"/>
      <c r="QHL11" s="1835"/>
      <c r="QHM11" s="1836"/>
      <c r="QHN11" s="1837"/>
      <c r="QHO11" s="1827"/>
      <c r="QHP11" s="1827"/>
      <c r="QHQ11" s="1827"/>
      <c r="QHR11" s="1838"/>
      <c r="QHS11" s="1838"/>
      <c r="QHT11" s="1827"/>
      <c r="QHU11" s="1838"/>
      <c r="QHV11" s="1838"/>
      <c r="QHW11" s="1838"/>
      <c r="QHX11" s="1838"/>
      <c r="QHY11" s="1838"/>
      <c r="QHZ11" s="1827"/>
      <c r="QIA11" s="1823"/>
      <c r="QIB11" s="1840"/>
      <c r="QIC11" s="1825"/>
      <c r="QID11" s="1826"/>
      <c r="QIE11" s="1827"/>
      <c r="QIF11" s="1828"/>
      <c r="QIG11" s="1829"/>
      <c r="QIH11" s="1830"/>
      <c r="QII11" s="1826"/>
      <c r="QIJ11" s="1831"/>
      <c r="QIK11" s="1667"/>
      <c r="QIL11" s="1832"/>
      <c r="QIM11" s="1665"/>
      <c r="QIN11" s="1841"/>
      <c r="QIO11" s="1448"/>
      <c r="QIP11" s="1666"/>
      <c r="QIQ11" s="1667"/>
      <c r="QIR11" s="1668"/>
      <c r="QIS11" s="1668"/>
      <c r="QIT11" s="1667"/>
      <c r="QIU11" s="1833"/>
      <c r="QIV11" s="1827"/>
      <c r="QIW11" s="1827"/>
      <c r="QIX11" s="1842"/>
      <c r="QIY11" s="1842"/>
      <c r="QIZ11" s="1827"/>
      <c r="QJA11" s="1835"/>
      <c r="QJB11" s="1836"/>
      <c r="QJC11" s="1837"/>
      <c r="QJD11" s="1827"/>
      <c r="QJE11" s="1827"/>
      <c r="QJF11" s="1827"/>
      <c r="QJG11" s="1838"/>
      <c r="QJH11" s="1838"/>
      <c r="QJI11" s="1827"/>
      <c r="QJJ11" s="1838"/>
      <c r="QJK11" s="1838"/>
      <c r="QJL11" s="1838"/>
      <c r="QJM11" s="1838"/>
      <c r="QJN11" s="1838"/>
      <c r="QJO11" s="1827"/>
      <c r="QJP11" s="1823"/>
      <c r="QJQ11" s="1840"/>
      <c r="QJR11" s="1825"/>
      <c r="QJS11" s="1826"/>
      <c r="QJT11" s="1827"/>
      <c r="QJU11" s="1828"/>
      <c r="QJV11" s="1829"/>
      <c r="QJW11" s="1830"/>
      <c r="QJX11" s="1826"/>
      <c r="QJY11" s="1831"/>
      <c r="QJZ11" s="1667"/>
      <c r="QKA11" s="1832"/>
      <c r="QKB11" s="1665"/>
      <c r="QKC11" s="1841"/>
      <c r="QKD11" s="1448"/>
      <c r="QKE11" s="1666"/>
      <c r="QKF11" s="1667"/>
      <c r="QKG11" s="1668"/>
      <c r="QKH11" s="1668"/>
      <c r="QKI11" s="1667"/>
      <c r="QKJ11" s="1833"/>
      <c r="QKK11" s="1827"/>
      <c r="QKL11" s="1827"/>
      <c r="QKM11" s="1842"/>
      <c r="QKN11" s="1842"/>
      <c r="QKO11" s="1827"/>
      <c r="QKP11" s="1835"/>
      <c r="QKQ11" s="1836"/>
      <c r="QKR11" s="1837"/>
      <c r="QKS11" s="1827"/>
      <c r="QKT11" s="1827"/>
      <c r="QKU11" s="1827"/>
      <c r="QKV11" s="1838"/>
      <c r="QKW11" s="1838"/>
      <c r="QKX11" s="1827"/>
      <c r="QKY11" s="1838"/>
      <c r="QKZ11" s="1838"/>
      <c r="QLA11" s="1838"/>
      <c r="QLB11" s="1838"/>
      <c r="QLC11" s="1838"/>
      <c r="QLD11" s="1827"/>
      <c r="QLE11" s="1823"/>
      <c r="QLF11" s="1840"/>
      <c r="QLG11" s="1825"/>
      <c r="QLH11" s="1826"/>
      <c r="QLI11" s="1827"/>
      <c r="QLJ11" s="1828"/>
      <c r="QLK11" s="1829"/>
      <c r="QLL11" s="1830"/>
      <c r="QLM11" s="1826"/>
      <c r="QLN11" s="1831"/>
      <c r="QLO11" s="1667"/>
      <c r="QLP11" s="1832"/>
      <c r="QLQ11" s="1665"/>
      <c r="QLR11" s="1841"/>
      <c r="QLS11" s="1448"/>
      <c r="QLT11" s="1666"/>
      <c r="QLU11" s="1667"/>
      <c r="QLV11" s="1668"/>
      <c r="QLW11" s="1668"/>
      <c r="QLX11" s="1667"/>
      <c r="QLY11" s="1833"/>
      <c r="QLZ11" s="1827"/>
      <c r="QMA11" s="1827"/>
      <c r="QMB11" s="1842"/>
      <c r="QMC11" s="1842"/>
      <c r="QMD11" s="1827"/>
      <c r="QME11" s="1835"/>
      <c r="QMF11" s="1836"/>
      <c r="QMG11" s="1837"/>
      <c r="QMH11" s="1827"/>
      <c r="QMI11" s="1827"/>
      <c r="QMJ11" s="1827"/>
      <c r="QMK11" s="1838"/>
      <c r="QML11" s="1838"/>
      <c r="QMM11" s="1827"/>
      <c r="QMN11" s="1838"/>
      <c r="QMO11" s="1838"/>
      <c r="QMP11" s="1838"/>
      <c r="QMQ11" s="1838"/>
      <c r="QMR11" s="1838"/>
      <c r="QMS11" s="1827"/>
      <c r="QMT11" s="1823"/>
      <c r="QMU11" s="1840"/>
      <c r="QMV11" s="1825"/>
      <c r="QMW11" s="1826"/>
      <c r="QMX11" s="1827"/>
      <c r="QMY11" s="1828"/>
      <c r="QMZ11" s="1829"/>
      <c r="QNA11" s="1830"/>
      <c r="QNB11" s="1826"/>
      <c r="QNC11" s="1831"/>
      <c r="QND11" s="1667"/>
      <c r="QNE11" s="1832"/>
      <c r="QNF11" s="1665"/>
      <c r="QNG11" s="1841"/>
      <c r="QNH11" s="1448"/>
      <c r="QNI11" s="1666"/>
      <c r="QNJ11" s="1667"/>
      <c r="QNK11" s="1668"/>
      <c r="QNL11" s="1668"/>
      <c r="QNM11" s="1667"/>
      <c r="QNN11" s="1833"/>
      <c r="QNO11" s="1827"/>
      <c r="QNP11" s="1827"/>
      <c r="QNQ11" s="1842"/>
      <c r="QNR11" s="1842"/>
      <c r="QNS11" s="1827"/>
      <c r="QNT11" s="1835"/>
      <c r="QNU11" s="1836"/>
      <c r="QNV11" s="1837"/>
      <c r="QNW11" s="1827"/>
      <c r="QNX11" s="1827"/>
      <c r="QNY11" s="1827"/>
      <c r="QNZ11" s="1838"/>
      <c r="QOA11" s="1838"/>
      <c r="QOB11" s="1827"/>
      <c r="QOC11" s="1838"/>
      <c r="QOD11" s="1838"/>
      <c r="QOE11" s="1838"/>
      <c r="QOF11" s="1838"/>
      <c r="QOG11" s="1838"/>
      <c r="QOH11" s="1827"/>
      <c r="QOI11" s="1823"/>
      <c r="QOJ11" s="1840"/>
      <c r="QOK11" s="1825"/>
      <c r="QOL11" s="1826"/>
      <c r="QOM11" s="1827"/>
      <c r="QON11" s="1828"/>
      <c r="QOO11" s="1829"/>
      <c r="QOP11" s="1830"/>
      <c r="QOQ11" s="1826"/>
      <c r="QOR11" s="1831"/>
      <c r="QOS11" s="1667"/>
      <c r="QOT11" s="1832"/>
      <c r="QOU11" s="1665"/>
      <c r="QOV11" s="1841"/>
      <c r="QOW11" s="1448"/>
      <c r="QOX11" s="1666"/>
      <c r="QOY11" s="1667"/>
      <c r="QOZ11" s="1668"/>
      <c r="QPA11" s="1668"/>
      <c r="QPB11" s="1667"/>
      <c r="QPC11" s="1833"/>
      <c r="QPD11" s="1827"/>
      <c r="QPE11" s="1827"/>
      <c r="QPF11" s="1842"/>
      <c r="QPG11" s="1842"/>
      <c r="QPH11" s="1827"/>
      <c r="QPI11" s="1835"/>
      <c r="QPJ11" s="1836"/>
      <c r="QPK11" s="1837"/>
      <c r="QPL11" s="1827"/>
      <c r="QPM11" s="1827"/>
      <c r="QPN11" s="1827"/>
      <c r="QPO11" s="1838"/>
      <c r="QPP11" s="1838"/>
      <c r="QPQ11" s="1827"/>
      <c r="QPR11" s="1838"/>
      <c r="QPS11" s="1838"/>
      <c r="QPT11" s="1838"/>
      <c r="QPU11" s="1838"/>
      <c r="QPV11" s="1838"/>
      <c r="QPW11" s="1827"/>
      <c r="QPX11" s="1823"/>
      <c r="QPY11" s="1840"/>
      <c r="QPZ11" s="1825"/>
      <c r="QQA11" s="1826"/>
      <c r="QQB11" s="1827"/>
      <c r="QQC11" s="1828"/>
      <c r="QQD11" s="1829"/>
      <c r="QQE11" s="1830"/>
      <c r="QQF11" s="1826"/>
      <c r="QQG11" s="1831"/>
      <c r="QQH11" s="1667"/>
      <c r="QQI11" s="1832"/>
      <c r="QQJ11" s="1665"/>
      <c r="QQK11" s="1841"/>
      <c r="QQL11" s="1448"/>
      <c r="QQM11" s="1666"/>
      <c r="QQN11" s="1667"/>
      <c r="QQO11" s="1668"/>
      <c r="QQP11" s="1668"/>
      <c r="QQQ11" s="1667"/>
      <c r="QQR11" s="1833"/>
      <c r="QQS11" s="1827"/>
      <c r="QQT11" s="1827"/>
      <c r="QQU11" s="1842"/>
      <c r="QQV11" s="1842"/>
      <c r="QQW11" s="1827"/>
      <c r="QQX11" s="1835"/>
      <c r="QQY11" s="1836"/>
      <c r="QQZ11" s="1837"/>
      <c r="QRA11" s="1827"/>
      <c r="QRB11" s="1827"/>
      <c r="QRC11" s="1827"/>
      <c r="QRD11" s="1838"/>
      <c r="QRE11" s="1838"/>
      <c r="QRF11" s="1827"/>
      <c r="QRG11" s="1838"/>
      <c r="QRH11" s="1838"/>
      <c r="QRI11" s="1838"/>
      <c r="QRJ11" s="1838"/>
      <c r="QRK11" s="1838"/>
      <c r="QRL11" s="1827"/>
      <c r="QRM11" s="1823"/>
      <c r="QRN11" s="1840"/>
      <c r="QRO11" s="1825"/>
      <c r="QRP11" s="1826"/>
      <c r="QRQ11" s="1827"/>
      <c r="QRR11" s="1828"/>
      <c r="QRS11" s="1829"/>
      <c r="QRT11" s="1830"/>
      <c r="QRU11" s="1826"/>
      <c r="QRV11" s="1831"/>
      <c r="QRW11" s="1667"/>
      <c r="QRX11" s="1832"/>
      <c r="QRY11" s="1665"/>
      <c r="QRZ11" s="1841"/>
      <c r="QSA11" s="1448"/>
      <c r="QSB11" s="1666"/>
      <c r="QSC11" s="1667"/>
      <c r="QSD11" s="1668"/>
      <c r="QSE11" s="1668"/>
      <c r="QSF11" s="1667"/>
      <c r="QSG11" s="1833"/>
      <c r="QSH11" s="1827"/>
      <c r="QSI11" s="1827"/>
      <c r="QSJ11" s="1842"/>
      <c r="QSK11" s="1842"/>
      <c r="QSL11" s="1827"/>
      <c r="QSM11" s="1835"/>
      <c r="QSN11" s="1836"/>
      <c r="QSO11" s="1837"/>
      <c r="QSP11" s="1827"/>
      <c r="QSQ11" s="1827"/>
      <c r="QSR11" s="1827"/>
      <c r="QSS11" s="1838"/>
      <c r="QST11" s="1838"/>
      <c r="QSU11" s="1827"/>
      <c r="QSV11" s="1838"/>
      <c r="QSW11" s="1838"/>
      <c r="QSX11" s="1838"/>
      <c r="QSY11" s="1838"/>
      <c r="QSZ11" s="1838"/>
      <c r="QTA11" s="1827"/>
      <c r="QTB11" s="1823"/>
      <c r="QTC11" s="1840"/>
      <c r="QTD11" s="1825"/>
      <c r="QTE11" s="1826"/>
      <c r="QTF11" s="1827"/>
      <c r="QTG11" s="1828"/>
      <c r="QTH11" s="1829"/>
      <c r="QTI11" s="1830"/>
      <c r="QTJ11" s="1826"/>
      <c r="QTK11" s="1831"/>
      <c r="QTL11" s="1667"/>
      <c r="QTM11" s="1832"/>
      <c r="QTN11" s="1665"/>
      <c r="QTO11" s="1841"/>
      <c r="QTP11" s="1448"/>
      <c r="QTQ11" s="1666"/>
      <c r="QTR11" s="1667"/>
      <c r="QTS11" s="1668"/>
      <c r="QTT11" s="1668"/>
      <c r="QTU11" s="1667"/>
      <c r="QTV11" s="1833"/>
      <c r="QTW11" s="1827"/>
      <c r="QTX11" s="1827"/>
      <c r="QTY11" s="1842"/>
      <c r="QTZ11" s="1842"/>
      <c r="QUA11" s="1827"/>
      <c r="QUB11" s="1835"/>
      <c r="QUC11" s="1836"/>
      <c r="QUD11" s="1837"/>
      <c r="QUE11" s="1827"/>
      <c r="QUF11" s="1827"/>
      <c r="QUG11" s="1827"/>
      <c r="QUH11" s="1838"/>
      <c r="QUI11" s="1838"/>
      <c r="QUJ11" s="1827"/>
      <c r="QUK11" s="1838"/>
      <c r="QUL11" s="1838"/>
      <c r="QUM11" s="1838"/>
      <c r="QUN11" s="1838"/>
      <c r="QUO11" s="1838"/>
      <c r="QUP11" s="1827"/>
      <c r="QUQ11" s="1823"/>
      <c r="QUR11" s="1840"/>
      <c r="QUS11" s="1825"/>
      <c r="QUT11" s="1826"/>
      <c r="QUU11" s="1827"/>
      <c r="QUV11" s="1828"/>
      <c r="QUW11" s="1829"/>
      <c r="QUX11" s="1830"/>
      <c r="QUY11" s="1826"/>
      <c r="QUZ11" s="1831"/>
      <c r="QVA11" s="1667"/>
      <c r="QVB11" s="1832"/>
      <c r="QVC11" s="1665"/>
      <c r="QVD11" s="1841"/>
      <c r="QVE11" s="1448"/>
      <c r="QVF11" s="1666"/>
      <c r="QVG11" s="1667"/>
      <c r="QVH11" s="1668"/>
      <c r="QVI11" s="1668"/>
      <c r="QVJ11" s="1667"/>
      <c r="QVK11" s="1833"/>
      <c r="QVL11" s="1827"/>
      <c r="QVM11" s="1827"/>
      <c r="QVN11" s="1842"/>
      <c r="QVO11" s="1842"/>
      <c r="QVP11" s="1827"/>
      <c r="QVQ11" s="1835"/>
      <c r="QVR11" s="1836"/>
      <c r="QVS11" s="1837"/>
      <c r="QVT11" s="1827"/>
      <c r="QVU11" s="1827"/>
      <c r="QVV11" s="1827"/>
      <c r="QVW11" s="1838"/>
      <c r="QVX11" s="1838"/>
      <c r="QVY11" s="1827"/>
      <c r="QVZ11" s="1838"/>
      <c r="QWA11" s="1838"/>
      <c r="QWB11" s="1838"/>
      <c r="QWC11" s="1838"/>
      <c r="QWD11" s="1838"/>
      <c r="QWE11" s="1827"/>
      <c r="QWF11" s="1823"/>
      <c r="QWG11" s="1840"/>
      <c r="QWH11" s="1825"/>
      <c r="QWI11" s="1826"/>
      <c r="QWJ11" s="1827"/>
      <c r="QWK11" s="1828"/>
      <c r="QWL11" s="1829"/>
      <c r="QWM11" s="1830"/>
      <c r="QWN11" s="1826"/>
      <c r="QWO11" s="1831"/>
      <c r="QWP11" s="1667"/>
      <c r="QWQ11" s="1832"/>
      <c r="QWR11" s="1665"/>
      <c r="QWS11" s="1841"/>
      <c r="QWT11" s="1448"/>
      <c r="QWU11" s="1666"/>
      <c r="QWV11" s="1667"/>
      <c r="QWW11" s="1668"/>
      <c r="QWX11" s="1668"/>
      <c r="QWY11" s="1667"/>
      <c r="QWZ11" s="1833"/>
      <c r="QXA11" s="1827"/>
      <c r="QXB11" s="1827"/>
      <c r="QXC11" s="1842"/>
      <c r="QXD11" s="1842"/>
      <c r="QXE11" s="1827"/>
      <c r="QXF11" s="1835"/>
      <c r="QXG11" s="1836"/>
      <c r="QXH11" s="1837"/>
      <c r="QXI11" s="1827"/>
      <c r="QXJ11" s="1827"/>
      <c r="QXK11" s="1827"/>
      <c r="QXL11" s="1838"/>
      <c r="QXM11" s="1838"/>
      <c r="QXN11" s="1827"/>
      <c r="QXO11" s="1838"/>
      <c r="QXP11" s="1838"/>
      <c r="QXQ11" s="1838"/>
      <c r="QXR11" s="1838"/>
      <c r="QXS11" s="1838"/>
      <c r="QXT11" s="1827"/>
      <c r="QXU11" s="1823"/>
      <c r="QXV11" s="1840"/>
      <c r="QXW11" s="1825"/>
      <c r="QXX11" s="1826"/>
      <c r="QXY11" s="1827"/>
      <c r="QXZ11" s="1828"/>
      <c r="QYA11" s="1829"/>
      <c r="QYB11" s="1830"/>
      <c r="QYC11" s="1826"/>
      <c r="QYD11" s="1831"/>
      <c r="QYE11" s="1667"/>
      <c r="QYF11" s="1832"/>
      <c r="QYG11" s="1665"/>
      <c r="QYH11" s="1841"/>
      <c r="QYI11" s="1448"/>
      <c r="QYJ11" s="1666"/>
      <c r="QYK11" s="1667"/>
      <c r="QYL11" s="1668"/>
      <c r="QYM11" s="1668"/>
      <c r="QYN11" s="1667"/>
      <c r="QYO11" s="1833"/>
      <c r="QYP11" s="1827"/>
      <c r="QYQ11" s="1827"/>
      <c r="QYR11" s="1842"/>
      <c r="QYS11" s="1842"/>
      <c r="QYT11" s="1827"/>
      <c r="QYU11" s="1835"/>
      <c r="QYV11" s="1836"/>
      <c r="QYW11" s="1837"/>
      <c r="QYX11" s="1827"/>
      <c r="QYY11" s="1827"/>
      <c r="QYZ11" s="1827"/>
      <c r="QZA11" s="1838"/>
      <c r="QZB11" s="1838"/>
      <c r="QZC11" s="1827"/>
      <c r="QZD11" s="1838"/>
      <c r="QZE11" s="1838"/>
      <c r="QZF11" s="1838"/>
      <c r="QZG11" s="1838"/>
      <c r="QZH11" s="1838"/>
      <c r="QZI11" s="1827"/>
      <c r="QZJ11" s="1823"/>
      <c r="QZK11" s="1840"/>
      <c r="QZL11" s="1825"/>
      <c r="QZM11" s="1826"/>
      <c r="QZN11" s="1827"/>
      <c r="QZO11" s="1828"/>
      <c r="QZP11" s="1829"/>
      <c r="QZQ11" s="1830"/>
      <c r="QZR11" s="1826"/>
      <c r="QZS11" s="1831"/>
      <c r="QZT11" s="1667"/>
      <c r="QZU11" s="1832"/>
      <c r="QZV11" s="1665"/>
      <c r="QZW11" s="1841"/>
      <c r="QZX11" s="1448"/>
      <c r="QZY11" s="1666"/>
      <c r="QZZ11" s="1667"/>
      <c r="RAA11" s="1668"/>
      <c r="RAB11" s="1668"/>
      <c r="RAC11" s="1667"/>
      <c r="RAD11" s="1833"/>
      <c r="RAE11" s="1827"/>
      <c r="RAF11" s="1827"/>
      <c r="RAG11" s="1842"/>
      <c r="RAH11" s="1842"/>
      <c r="RAI11" s="1827"/>
      <c r="RAJ11" s="1835"/>
      <c r="RAK11" s="1836"/>
      <c r="RAL11" s="1837"/>
      <c r="RAM11" s="1827"/>
      <c r="RAN11" s="1827"/>
      <c r="RAO11" s="1827"/>
      <c r="RAP11" s="1838"/>
      <c r="RAQ11" s="1838"/>
      <c r="RAR11" s="1827"/>
      <c r="RAS11" s="1838"/>
      <c r="RAT11" s="1838"/>
      <c r="RAU11" s="1838"/>
      <c r="RAV11" s="1838"/>
      <c r="RAW11" s="1838"/>
      <c r="RAX11" s="1827"/>
      <c r="RAY11" s="1823"/>
      <c r="RAZ11" s="1840"/>
      <c r="RBA11" s="1825"/>
      <c r="RBB11" s="1826"/>
      <c r="RBC11" s="1827"/>
      <c r="RBD11" s="1828"/>
      <c r="RBE11" s="1829"/>
      <c r="RBF11" s="1830"/>
      <c r="RBG11" s="1826"/>
      <c r="RBH11" s="1831"/>
      <c r="RBI11" s="1667"/>
      <c r="RBJ11" s="1832"/>
      <c r="RBK11" s="1665"/>
      <c r="RBL11" s="1841"/>
      <c r="RBM11" s="1448"/>
      <c r="RBN11" s="1666"/>
      <c r="RBO11" s="1667"/>
      <c r="RBP11" s="1668"/>
      <c r="RBQ11" s="1668"/>
      <c r="RBR11" s="1667"/>
      <c r="RBS11" s="1833"/>
      <c r="RBT11" s="1827"/>
      <c r="RBU11" s="1827"/>
      <c r="RBV11" s="1842"/>
      <c r="RBW11" s="1842"/>
      <c r="RBX11" s="1827"/>
      <c r="RBY11" s="1835"/>
      <c r="RBZ11" s="1836"/>
      <c r="RCA11" s="1837"/>
      <c r="RCB11" s="1827"/>
      <c r="RCC11" s="1827"/>
      <c r="RCD11" s="1827"/>
      <c r="RCE11" s="1838"/>
      <c r="RCF11" s="1838"/>
      <c r="RCG11" s="1827"/>
      <c r="RCH11" s="1838"/>
      <c r="RCI11" s="1838"/>
      <c r="RCJ11" s="1838"/>
      <c r="RCK11" s="1838"/>
      <c r="RCL11" s="1838"/>
      <c r="RCM11" s="1827"/>
      <c r="RCN11" s="1823"/>
      <c r="RCO11" s="1840"/>
      <c r="RCP11" s="1825"/>
      <c r="RCQ11" s="1826"/>
      <c r="RCR11" s="1827"/>
      <c r="RCS11" s="1828"/>
      <c r="RCT11" s="1829"/>
      <c r="RCU11" s="1830"/>
      <c r="RCV11" s="1826"/>
      <c r="RCW11" s="1831"/>
      <c r="RCX11" s="1667"/>
      <c r="RCY11" s="1832"/>
      <c r="RCZ11" s="1665"/>
      <c r="RDA11" s="1841"/>
      <c r="RDB11" s="1448"/>
      <c r="RDC11" s="1666"/>
      <c r="RDD11" s="1667"/>
      <c r="RDE11" s="1668"/>
      <c r="RDF11" s="1668"/>
      <c r="RDG11" s="1667"/>
      <c r="RDH11" s="1833"/>
      <c r="RDI11" s="1827"/>
      <c r="RDJ11" s="1827"/>
      <c r="RDK11" s="1842"/>
      <c r="RDL11" s="1842"/>
      <c r="RDM11" s="1827"/>
      <c r="RDN11" s="1835"/>
      <c r="RDO11" s="1836"/>
      <c r="RDP11" s="1837"/>
      <c r="RDQ11" s="1827"/>
      <c r="RDR11" s="1827"/>
      <c r="RDS11" s="1827"/>
      <c r="RDT11" s="1838"/>
      <c r="RDU11" s="1838"/>
      <c r="RDV11" s="1827"/>
      <c r="RDW11" s="1838"/>
      <c r="RDX11" s="1838"/>
      <c r="RDY11" s="1838"/>
      <c r="RDZ11" s="1838"/>
      <c r="REA11" s="1838"/>
      <c r="REB11" s="1827"/>
      <c r="REC11" s="1823"/>
      <c r="RED11" s="1840"/>
      <c r="REE11" s="1825"/>
      <c r="REF11" s="1826"/>
      <c r="REG11" s="1827"/>
      <c r="REH11" s="1828"/>
      <c r="REI11" s="1829"/>
      <c r="REJ11" s="1830"/>
      <c r="REK11" s="1826"/>
      <c r="REL11" s="1831"/>
      <c r="REM11" s="1667"/>
      <c r="REN11" s="1832"/>
      <c r="REO11" s="1665"/>
      <c r="REP11" s="1841"/>
      <c r="REQ11" s="1448"/>
      <c r="RER11" s="1666"/>
      <c r="RES11" s="1667"/>
      <c r="RET11" s="1668"/>
      <c r="REU11" s="1668"/>
      <c r="REV11" s="1667"/>
      <c r="REW11" s="1833"/>
      <c r="REX11" s="1827"/>
      <c r="REY11" s="1827"/>
      <c r="REZ11" s="1842"/>
      <c r="RFA11" s="1842"/>
      <c r="RFB11" s="1827"/>
      <c r="RFC11" s="1835"/>
      <c r="RFD11" s="1836"/>
      <c r="RFE11" s="1837"/>
      <c r="RFF11" s="1827"/>
      <c r="RFG11" s="1827"/>
      <c r="RFH11" s="1827"/>
      <c r="RFI11" s="1838"/>
      <c r="RFJ11" s="1838"/>
      <c r="RFK11" s="1827"/>
      <c r="RFL11" s="1838"/>
      <c r="RFM11" s="1838"/>
      <c r="RFN11" s="1838"/>
      <c r="RFO11" s="1838"/>
      <c r="RFP11" s="1838"/>
      <c r="RFQ11" s="1827"/>
      <c r="RFR11" s="1823"/>
      <c r="RFS11" s="1840"/>
      <c r="RFT11" s="1825"/>
      <c r="RFU11" s="1826"/>
      <c r="RFV11" s="1827"/>
      <c r="RFW11" s="1828"/>
      <c r="RFX11" s="1829"/>
      <c r="RFY11" s="1830"/>
      <c r="RFZ11" s="1826"/>
      <c r="RGA11" s="1831"/>
      <c r="RGB11" s="1667"/>
      <c r="RGC11" s="1832"/>
      <c r="RGD11" s="1665"/>
      <c r="RGE11" s="1841"/>
      <c r="RGF11" s="1448"/>
      <c r="RGG11" s="1666"/>
      <c r="RGH11" s="1667"/>
      <c r="RGI11" s="1668"/>
      <c r="RGJ11" s="1668"/>
      <c r="RGK11" s="1667"/>
      <c r="RGL11" s="1833"/>
      <c r="RGM11" s="1827"/>
      <c r="RGN11" s="1827"/>
      <c r="RGO11" s="1842"/>
      <c r="RGP11" s="1842"/>
      <c r="RGQ11" s="1827"/>
      <c r="RGR11" s="1835"/>
      <c r="RGS11" s="1836"/>
      <c r="RGT11" s="1837"/>
      <c r="RGU11" s="1827"/>
      <c r="RGV11" s="1827"/>
      <c r="RGW11" s="1827"/>
      <c r="RGX11" s="1838"/>
      <c r="RGY11" s="1838"/>
      <c r="RGZ11" s="1827"/>
      <c r="RHA11" s="1838"/>
      <c r="RHB11" s="1838"/>
      <c r="RHC11" s="1838"/>
      <c r="RHD11" s="1838"/>
      <c r="RHE11" s="1838"/>
      <c r="RHF11" s="1827"/>
      <c r="RHG11" s="1823"/>
      <c r="RHH11" s="1840"/>
      <c r="RHI11" s="1825"/>
      <c r="RHJ11" s="1826"/>
      <c r="RHK11" s="1827"/>
      <c r="RHL11" s="1828"/>
      <c r="RHM11" s="1829"/>
      <c r="RHN11" s="1830"/>
      <c r="RHO11" s="1826"/>
      <c r="RHP11" s="1831"/>
      <c r="RHQ11" s="1667"/>
      <c r="RHR11" s="1832"/>
      <c r="RHS11" s="1665"/>
      <c r="RHT11" s="1841"/>
      <c r="RHU11" s="1448"/>
      <c r="RHV11" s="1666"/>
      <c r="RHW11" s="1667"/>
      <c r="RHX11" s="1668"/>
      <c r="RHY11" s="1668"/>
      <c r="RHZ11" s="1667"/>
      <c r="RIA11" s="1833"/>
      <c r="RIB11" s="1827"/>
      <c r="RIC11" s="1827"/>
      <c r="RID11" s="1842"/>
      <c r="RIE11" s="1842"/>
      <c r="RIF11" s="1827"/>
      <c r="RIG11" s="1835"/>
      <c r="RIH11" s="1836"/>
      <c r="RII11" s="1837"/>
      <c r="RIJ11" s="1827"/>
      <c r="RIK11" s="1827"/>
      <c r="RIL11" s="1827"/>
      <c r="RIM11" s="1838"/>
      <c r="RIN11" s="1838"/>
      <c r="RIO11" s="1827"/>
      <c r="RIP11" s="1838"/>
      <c r="RIQ11" s="1838"/>
      <c r="RIR11" s="1838"/>
      <c r="RIS11" s="1838"/>
      <c r="RIT11" s="1838"/>
      <c r="RIU11" s="1827"/>
      <c r="RIV11" s="1823"/>
      <c r="RIW11" s="1840"/>
      <c r="RIX11" s="1825"/>
      <c r="RIY11" s="1826"/>
      <c r="RIZ11" s="1827"/>
      <c r="RJA11" s="1828"/>
      <c r="RJB11" s="1829"/>
      <c r="RJC11" s="1830"/>
      <c r="RJD11" s="1826"/>
      <c r="RJE11" s="1831"/>
      <c r="RJF11" s="1667"/>
      <c r="RJG11" s="1832"/>
      <c r="RJH11" s="1665"/>
      <c r="RJI11" s="1841"/>
      <c r="RJJ11" s="1448"/>
      <c r="RJK11" s="1666"/>
      <c r="RJL11" s="1667"/>
      <c r="RJM11" s="1668"/>
      <c r="RJN11" s="1668"/>
      <c r="RJO11" s="1667"/>
      <c r="RJP11" s="1833"/>
      <c r="RJQ11" s="1827"/>
      <c r="RJR11" s="1827"/>
      <c r="RJS11" s="1842"/>
      <c r="RJT11" s="1842"/>
      <c r="RJU11" s="1827"/>
      <c r="RJV11" s="1835"/>
      <c r="RJW11" s="1836"/>
      <c r="RJX11" s="1837"/>
      <c r="RJY11" s="1827"/>
      <c r="RJZ11" s="1827"/>
      <c r="RKA11" s="1827"/>
      <c r="RKB11" s="1838"/>
      <c r="RKC11" s="1838"/>
      <c r="RKD11" s="1827"/>
      <c r="RKE11" s="1838"/>
      <c r="RKF11" s="1838"/>
      <c r="RKG11" s="1838"/>
      <c r="RKH11" s="1838"/>
      <c r="RKI11" s="1838"/>
      <c r="RKJ11" s="1827"/>
      <c r="RKK11" s="1823"/>
      <c r="RKL11" s="1840"/>
      <c r="RKM11" s="1825"/>
      <c r="RKN11" s="1826"/>
      <c r="RKO11" s="1827"/>
      <c r="RKP11" s="1828"/>
      <c r="RKQ11" s="1829"/>
      <c r="RKR11" s="1830"/>
      <c r="RKS11" s="1826"/>
      <c r="RKT11" s="1831"/>
      <c r="RKU11" s="1667"/>
      <c r="RKV11" s="1832"/>
      <c r="RKW11" s="1665"/>
      <c r="RKX11" s="1841"/>
      <c r="RKY11" s="1448"/>
      <c r="RKZ11" s="1666"/>
      <c r="RLA11" s="1667"/>
      <c r="RLB11" s="1668"/>
      <c r="RLC11" s="1668"/>
      <c r="RLD11" s="1667"/>
      <c r="RLE11" s="1833"/>
      <c r="RLF11" s="1827"/>
      <c r="RLG11" s="1827"/>
      <c r="RLH11" s="1842"/>
      <c r="RLI11" s="1842"/>
      <c r="RLJ11" s="1827"/>
      <c r="RLK11" s="1835"/>
      <c r="RLL11" s="1836"/>
      <c r="RLM11" s="1837"/>
      <c r="RLN11" s="1827"/>
      <c r="RLO11" s="1827"/>
      <c r="RLP11" s="1827"/>
      <c r="RLQ11" s="1838"/>
      <c r="RLR11" s="1838"/>
      <c r="RLS11" s="1827"/>
      <c r="RLT11" s="1838"/>
      <c r="RLU11" s="1838"/>
      <c r="RLV11" s="1838"/>
      <c r="RLW11" s="1838"/>
      <c r="RLX11" s="1838"/>
      <c r="RLY11" s="1827"/>
      <c r="RLZ11" s="1823"/>
      <c r="RMA11" s="1840"/>
      <c r="RMB11" s="1825"/>
      <c r="RMC11" s="1826"/>
      <c r="RMD11" s="1827"/>
      <c r="RME11" s="1828"/>
      <c r="RMF11" s="1829"/>
      <c r="RMG11" s="1830"/>
      <c r="RMH11" s="1826"/>
      <c r="RMI11" s="1831"/>
      <c r="RMJ11" s="1667"/>
      <c r="RMK11" s="1832"/>
      <c r="RML11" s="1665"/>
      <c r="RMM11" s="1841"/>
      <c r="RMN11" s="1448"/>
      <c r="RMO11" s="1666"/>
      <c r="RMP11" s="1667"/>
      <c r="RMQ11" s="1668"/>
      <c r="RMR11" s="1668"/>
      <c r="RMS11" s="1667"/>
      <c r="RMT11" s="1833"/>
      <c r="RMU11" s="1827"/>
      <c r="RMV11" s="1827"/>
      <c r="RMW11" s="1842"/>
      <c r="RMX11" s="1842"/>
      <c r="RMY11" s="1827"/>
      <c r="RMZ11" s="1835"/>
      <c r="RNA11" s="1836"/>
      <c r="RNB11" s="1837"/>
      <c r="RNC11" s="1827"/>
      <c r="RND11" s="1827"/>
      <c r="RNE11" s="1827"/>
      <c r="RNF11" s="1838"/>
      <c r="RNG11" s="1838"/>
      <c r="RNH11" s="1827"/>
      <c r="RNI11" s="1838"/>
      <c r="RNJ11" s="1838"/>
      <c r="RNK11" s="1838"/>
      <c r="RNL11" s="1838"/>
      <c r="RNM11" s="1838"/>
      <c r="RNN11" s="1827"/>
      <c r="RNO11" s="1823"/>
      <c r="RNP11" s="1840"/>
      <c r="RNQ11" s="1825"/>
      <c r="RNR11" s="1826"/>
      <c r="RNS11" s="1827"/>
      <c r="RNT11" s="1828"/>
      <c r="RNU11" s="1829"/>
      <c r="RNV11" s="1830"/>
      <c r="RNW11" s="1826"/>
      <c r="RNX11" s="1831"/>
      <c r="RNY11" s="1667"/>
      <c r="RNZ11" s="1832"/>
      <c r="ROA11" s="1665"/>
      <c r="ROB11" s="1841"/>
      <c r="ROC11" s="1448"/>
      <c r="ROD11" s="1666"/>
      <c r="ROE11" s="1667"/>
      <c r="ROF11" s="1668"/>
      <c r="ROG11" s="1668"/>
      <c r="ROH11" s="1667"/>
      <c r="ROI11" s="1833"/>
      <c r="ROJ11" s="1827"/>
      <c r="ROK11" s="1827"/>
      <c r="ROL11" s="1842"/>
      <c r="ROM11" s="1842"/>
      <c r="RON11" s="1827"/>
      <c r="ROO11" s="1835"/>
      <c r="ROP11" s="1836"/>
      <c r="ROQ11" s="1837"/>
      <c r="ROR11" s="1827"/>
      <c r="ROS11" s="1827"/>
      <c r="ROT11" s="1827"/>
      <c r="ROU11" s="1838"/>
      <c r="ROV11" s="1838"/>
      <c r="ROW11" s="1827"/>
      <c r="ROX11" s="1838"/>
      <c r="ROY11" s="1838"/>
      <c r="ROZ11" s="1838"/>
      <c r="RPA11" s="1838"/>
      <c r="RPB11" s="1838"/>
      <c r="RPC11" s="1827"/>
      <c r="RPD11" s="1823"/>
      <c r="RPE11" s="1840"/>
      <c r="RPF11" s="1825"/>
      <c r="RPG11" s="1826"/>
      <c r="RPH11" s="1827"/>
      <c r="RPI11" s="1828"/>
      <c r="RPJ11" s="1829"/>
      <c r="RPK11" s="1830"/>
      <c r="RPL11" s="1826"/>
      <c r="RPM11" s="1831"/>
      <c r="RPN11" s="1667"/>
      <c r="RPO11" s="1832"/>
      <c r="RPP11" s="1665"/>
      <c r="RPQ11" s="1841"/>
      <c r="RPR11" s="1448"/>
      <c r="RPS11" s="1666"/>
      <c r="RPT11" s="1667"/>
      <c r="RPU11" s="1668"/>
      <c r="RPV11" s="1668"/>
      <c r="RPW11" s="1667"/>
      <c r="RPX11" s="1833"/>
      <c r="RPY11" s="1827"/>
      <c r="RPZ11" s="1827"/>
      <c r="RQA11" s="1842"/>
      <c r="RQB11" s="1842"/>
      <c r="RQC11" s="1827"/>
      <c r="RQD11" s="1835"/>
      <c r="RQE11" s="1836"/>
      <c r="RQF11" s="1837"/>
      <c r="RQG11" s="1827"/>
      <c r="RQH11" s="1827"/>
      <c r="RQI11" s="1827"/>
      <c r="RQJ11" s="1838"/>
      <c r="RQK11" s="1838"/>
      <c r="RQL11" s="1827"/>
      <c r="RQM11" s="1838"/>
      <c r="RQN11" s="1838"/>
      <c r="RQO11" s="1838"/>
      <c r="RQP11" s="1838"/>
      <c r="RQQ11" s="1838"/>
      <c r="RQR11" s="1827"/>
      <c r="RQS11" s="1823"/>
      <c r="RQT11" s="1840"/>
      <c r="RQU11" s="1825"/>
      <c r="RQV11" s="1826"/>
      <c r="RQW11" s="1827"/>
      <c r="RQX11" s="1828"/>
      <c r="RQY11" s="1829"/>
      <c r="RQZ11" s="1830"/>
      <c r="RRA11" s="1826"/>
      <c r="RRB11" s="1831"/>
      <c r="RRC11" s="1667"/>
      <c r="RRD11" s="1832"/>
      <c r="RRE11" s="1665"/>
      <c r="RRF11" s="1841"/>
      <c r="RRG11" s="1448"/>
      <c r="RRH11" s="1666"/>
      <c r="RRI11" s="1667"/>
      <c r="RRJ11" s="1668"/>
      <c r="RRK11" s="1668"/>
      <c r="RRL11" s="1667"/>
      <c r="RRM11" s="1833"/>
      <c r="RRN11" s="1827"/>
      <c r="RRO11" s="1827"/>
      <c r="RRP11" s="1842"/>
      <c r="RRQ11" s="1842"/>
      <c r="RRR11" s="1827"/>
      <c r="RRS11" s="1835"/>
      <c r="RRT11" s="1836"/>
      <c r="RRU11" s="1837"/>
      <c r="RRV11" s="1827"/>
      <c r="RRW11" s="1827"/>
      <c r="RRX11" s="1827"/>
      <c r="RRY11" s="1838"/>
      <c r="RRZ11" s="1838"/>
      <c r="RSA11" s="1827"/>
      <c r="RSB11" s="1838"/>
      <c r="RSC11" s="1838"/>
      <c r="RSD11" s="1838"/>
      <c r="RSE11" s="1838"/>
      <c r="RSF11" s="1838"/>
      <c r="RSG11" s="1827"/>
      <c r="RSH11" s="1823"/>
      <c r="RSI11" s="1840"/>
      <c r="RSJ11" s="1825"/>
      <c r="RSK11" s="1826"/>
      <c r="RSL11" s="1827"/>
      <c r="RSM11" s="1828"/>
      <c r="RSN11" s="1829"/>
      <c r="RSO11" s="1830"/>
      <c r="RSP11" s="1826"/>
      <c r="RSQ11" s="1831"/>
      <c r="RSR11" s="1667"/>
      <c r="RSS11" s="1832"/>
      <c r="RST11" s="1665"/>
      <c r="RSU11" s="1841"/>
      <c r="RSV11" s="1448"/>
      <c r="RSW11" s="1666"/>
      <c r="RSX11" s="1667"/>
      <c r="RSY11" s="1668"/>
      <c r="RSZ11" s="1668"/>
      <c r="RTA11" s="1667"/>
      <c r="RTB11" s="1833"/>
      <c r="RTC11" s="1827"/>
      <c r="RTD11" s="1827"/>
      <c r="RTE11" s="1842"/>
      <c r="RTF11" s="1842"/>
      <c r="RTG11" s="1827"/>
      <c r="RTH11" s="1835"/>
      <c r="RTI11" s="1836"/>
      <c r="RTJ11" s="1837"/>
      <c r="RTK11" s="1827"/>
      <c r="RTL11" s="1827"/>
      <c r="RTM11" s="1827"/>
      <c r="RTN11" s="1838"/>
      <c r="RTO11" s="1838"/>
      <c r="RTP11" s="1827"/>
      <c r="RTQ11" s="1838"/>
      <c r="RTR11" s="1838"/>
      <c r="RTS11" s="1838"/>
      <c r="RTT11" s="1838"/>
      <c r="RTU11" s="1838"/>
      <c r="RTV11" s="1827"/>
      <c r="RTW11" s="1823"/>
      <c r="RTX11" s="1840"/>
      <c r="RTY11" s="1825"/>
      <c r="RTZ11" s="1826"/>
      <c r="RUA11" s="1827"/>
      <c r="RUB11" s="1828"/>
      <c r="RUC11" s="1829"/>
      <c r="RUD11" s="1830"/>
      <c r="RUE11" s="1826"/>
      <c r="RUF11" s="1831"/>
      <c r="RUG11" s="1667"/>
      <c r="RUH11" s="1832"/>
      <c r="RUI11" s="1665"/>
      <c r="RUJ11" s="1841"/>
      <c r="RUK11" s="1448"/>
      <c r="RUL11" s="1666"/>
      <c r="RUM11" s="1667"/>
      <c r="RUN11" s="1668"/>
      <c r="RUO11" s="1668"/>
      <c r="RUP11" s="1667"/>
      <c r="RUQ11" s="1833"/>
      <c r="RUR11" s="1827"/>
      <c r="RUS11" s="1827"/>
      <c r="RUT11" s="1842"/>
      <c r="RUU11" s="1842"/>
      <c r="RUV11" s="1827"/>
      <c r="RUW11" s="1835"/>
      <c r="RUX11" s="1836"/>
      <c r="RUY11" s="1837"/>
      <c r="RUZ11" s="1827"/>
      <c r="RVA11" s="1827"/>
      <c r="RVB11" s="1827"/>
      <c r="RVC11" s="1838"/>
      <c r="RVD11" s="1838"/>
      <c r="RVE11" s="1827"/>
      <c r="RVF11" s="1838"/>
      <c r="RVG11" s="1838"/>
      <c r="RVH11" s="1838"/>
      <c r="RVI11" s="1838"/>
      <c r="RVJ11" s="1838"/>
      <c r="RVK11" s="1827"/>
      <c r="RVL11" s="1823"/>
      <c r="RVM11" s="1840"/>
      <c r="RVN11" s="1825"/>
      <c r="RVO11" s="1826"/>
      <c r="RVP11" s="1827"/>
      <c r="RVQ11" s="1828"/>
      <c r="RVR11" s="1829"/>
      <c r="RVS11" s="1830"/>
      <c r="RVT11" s="1826"/>
      <c r="RVU11" s="1831"/>
      <c r="RVV11" s="1667"/>
      <c r="RVW11" s="1832"/>
      <c r="RVX11" s="1665"/>
      <c r="RVY11" s="1841"/>
      <c r="RVZ11" s="1448"/>
      <c r="RWA11" s="1666"/>
      <c r="RWB11" s="1667"/>
      <c r="RWC11" s="1668"/>
      <c r="RWD11" s="1668"/>
      <c r="RWE11" s="1667"/>
      <c r="RWF11" s="1833"/>
      <c r="RWG11" s="1827"/>
      <c r="RWH11" s="1827"/>
      <c r="RWI11" s="1842"/>
      <c r="RWJ11" s="1842"/>
      <c r="RWK11" s="1827"/>
      <c r="RWL11" s="1835"/>
      <c r="RWM11" s="1836"/>
      <c r="RWN11" s="1837"/>
      <c r="RWO11" s="1827"/>
      <c r="RWP11" s="1827"/>
      <c r="RWQ11" s="1827"/>
      <c r="RWR11" s="1838"/>
      <c r="RWS11" s="1838"/>
      <c r="RWT11" s="1827"/>
      <c r="RWU11" s="1838"/>
      <c r="RWV11" s="1838"/>
      <c r="RWW11" s="1838"/>
      <c r="RWX11" s="1838"/>
      <c r="RWY11" s="1838"/>
      <c r="RWZ11" s="1827"/>
      <c r="RXA11" s="1823"/>
      <c r="RXB11" s="1840"/>
      <c r="RXC11" s="1825"/>
      <c r="RXD11" s="1826"/>
      <c r="RXE11" s="1827"/>
      <c r="RXF11" s="1828"/>
      <c r="RXG11" s="1829"/>
      <c r="RXH11" s="1830"/>
      <c r="RXI11" s="1826"/>
      <c r="RXJ11" s="1831"/>
      <c r="RXK11" s="1667"/>
      <c r="RXL11" s="1832"/>
      <c r="RXM11" s="1665"/>
      <c r="RXN11" s="1841"/>
      <c r="RXO11" s="1448"/>
      <c r="RXP11" s="1666"/>
      <c r="RXQ11" s="1667"/>
      <c r="RXR11" s="1668"/>
      <c r="RXS11" s="1668"/>
      <c r="RXT11" s="1667"/>
      <c r="RXU11" s="1833"/>
      <c r="RXV11" s="1827"/>
      <c r="RXW11" s="1827"/>
      <c r="RXX11" s="1842"/>
      <c r="RXY11" s="1842"/>
      <c r="RXZ11" s="1827"/>
      <c r="RYA11" s="1835"/>
      <c r="RYB11" s="1836"/>
      <c r="RYC11" s="1837"/>
      <c r="RYD11" s="1827"/>
      <c r="RYE11" s="1827"/>
      <c r="RYF11" s="1827"/>
      <c r="RYG11" s="1838"/>
      <c r="RYH11" s="1838"/>
      <c r="RYI11" s="1827"/>
      <c r="RYJ11" s="1838"/>
      <c r="RYK11" s="1838"/>
      <c r="RYL11" s="1838"/>
      <c r="RYM11" s="1838"/>
      <c r="RYN11" s="1838"/>
      <c r="RYO11" s="1827"/>
      <c r="RYP11" s="1823"/>
      <c r="RYQ11" s="1840"/>
      <c r="RYR11" s="1825"/>
      <c r="RYS11" s="1826"/>
      <c r="RYT11" s="1827"/>
      <c r="RYU11" s="1828"/>
      <c r="RYV11" s="1829"/>
      <c r="RYW11" s="1830"/>
      <c r="RYX11" s="1826"/>
      <c r="RYY11" s="1831"/>
      <c r="RYZ11" s="1667"/>
      <c r="RZA11" s="1832"/>
      <c r="RZB11" s="1665"/>
      <c r="RZC11" s="1841"/>
      <c r="RZD11" s="1448"/>
      <c r="RZE11" s="1666"/>
      <c r="RZF11" s="1667"/>
      <c r="RZG11" s="1668"/>
      <c r="RZH11" s="1668"/>
      <c r="RZI11" s="1667"/>
      <c r="RZJ11" s="1833"/>
      <c r="RZK11" s="1827"/>
      <c r="RZL11" s="1827"/>
      <c r="RZM11" s="1842"/>
      <c r="RZN11" s="1842"/>
      <c r="RZO11" s="1827"/>
      <c r="RZP11" s="1835"/>
      <c r="RZQ11" s="1836"/>
      <c r="RZR11" s="1837"/>
      <c r="RZS11" s="1827"/>
      <c r="RZT11" s="1827"/>
      <c r="RZU11" s="1827"/>
      <c r="RZV11" s="1838"/>
      <c r="RZW11" s="1838"/>
      <c r="RZX11" s="1827"/>
      <c r="RZY11" s="1838"/>
      <c r="RZZ11" s="1838"/>
      <c r="SAA11" s="1838"/>
      <c r="SAB11" s="1838"/>
      <c r="SAC11" s="1838"/>
      <c r="SAD11" s="1827"/>
      <c r="SAE11" s="1823"/>
      <c r="SAF11" s="1840"/>
      <c r="SAG11" s="1825"/>
      <c r="SAH11" s="1826"/>
      <c r="SAI11" s="1827"/>
      <c r="SAJ11" s="1828"/>
      <c r="SAK11" s="1829"/>
      <c r="SAL11" s="1830"/>
      <c r="SAM11" s="1826"/>
      <c r="SAN11" s="1831"/>
      <c r="SAO11" s="1667"/>
      <c r="SAP11" s="1832"/>
      <c r="SAQ11" s="1665"/>
      <c r="SAR11" s="1841"/>
      <c r="SAS11" s="1448"/>
      <c r="SAT11" s="1666"/>
      <c r="SAU11" s="1667"/>
      <c r="SAV11" s="1668"/>
      <c r="SAW11" s="1668"/>
      <c r="SAX11" s="1667"/>
      <c r="SAY11" s="1833"/>
      <c r="SAZ11" s="1827"/>
      <c r="SBA11" s="1827"/>
      <c r="SBB11" s="1842"/>
      <c r="SBC11" s="1842"/>
      <c r="SBD11" s="1827"/>
      <c r="SBE11" s="1835"/>
      <c r="SBF11" s="1836"/>
      <c r="SBG11" s="1837"/>
      <c r="SBH11" s="1827"/>
      <c r="SBI11" s="1827"/>
      <c r="SBJ11" s="1827"/>
      <c r="SBK11" s="1838"/>
      <c r="SBL11" s="1838"/>
      <c r="SBM11" s="1827"/>
      <c r="SBN11" s="1838"/>
      <c r="SBO11" s="1838"/>
      <c r="SBP11" s="1838"/>
      <c r="SBQ11" s="1838"/>
      <c r="SBR11" s="1838"/>
      <c r="SBS11" s="1827"/>
      <c r="SBT11" s="1823"/>
      <c r="SBU11" s="1840"/>
      <c r="SBV11" s="1825"/>
      <c r="SBW11" s="1826"/>
      <c r="SBX11" s="1827"/>
      <c r="SBY11" s="1828"/>
      <c r="SBZ11" s="1829"/>
      <c r="SCA11" s="1830"/>
      <c r="SCB11" s="1826"/>
      <c r="SCC11" s="1831"/>
      <c r="SCD11" s="1667"/>
      <c r="SCE11" s="1832"/>
      <c r="SCF11" s="1665"/>
      <c r="SCG11" s="1841"/>
      <c r="SCH11" s="1448"/>
      <c r="SCI11" s="1666"/>
      <c r="SCJ11" s="1667"/>
      <c r="SCK11" s="1668"/>
      <c r="SCL11" s="1668"/>
      <c r="SCM11" s="1667"/>
      <c r="SCN11" s="1833"/>
      <c r="SCO11" s="1827"/>
      <c r="SCP11" s="1827"/>
      <c r="SCQ11" s="1842"/>
      <c r="SCR11" s="1842"/>
      <c r="SCS11" s="1827"/>
      <c r="SCT11" s="1835"/>
      <c r="SCU11" s="1836"/>
      <c r="SCV11" s="1837"/>
      <c r="SCW11" s="1827"/>
      <c r="SCX11" s="1827"/>
      <c r="SCY11" s="1827"/>
      <c r="SCZ11" s="1838"/>
      <c r="SDA11" s="1838"/>
      <c r="SDB11" s="1827"/>
      <c r="SDC11" s="1838"/>
      <c r="SDD11" s="1838"/>
      <c r="SDE11" s="1838"/>
      <c r="SDF11" s="1838"/>
      <c r="SDG11" s="1838"/>
      <c r="SDH11" s="1827"/>
      <c r="SDI11" s="1823"/>
      <c r="SDJ11" s="1840"/>
      <c r="SDK11" s="1825"/>
      <c r="SDL11" s="1826"/>
      <c r="SDM11" s="1827"/>
      <c r="SDN11" s="1828"/>
      <c r="SDO11" s="1829"/>
      <c r="SDP11" s="1830"/>
      <c r="SDQ11" s="1826"/>
      <c r="SDR11" s="1831"/>
      <c r="SDS11" s="1667"/>
      <c r="SDT11" s="1832"/>
      <c r="SDU11" s="1665"/>
      <c r="SDV11" s="1841"/>
      <c r="SDW11" s="1448"/>
      <c r="SDX11" s="1666"/>
      <c r="SDY11" s="1667"/>
      <c r="SDZ11" s="1668"/>
      <c r="SEA11" s="1668"/>
      <c r="SEB11" s="1667"/>
      <c r="SEC11" s="1833"/>
      <c r="SED11" s="1827"/>
      <c r="SEE11" s="1827"/>
      <c r="SEF11" s="1842"/>
      <c r="SEG11" s="1842"/>
      <c r="SEH11" s="1827"/>
      <c r="SEI11" s="1835"/>
      <c r="SEJ11" s="1836"/>
      <c r="SEK11" s="1837"/>
      <c r="SEL11" s="1827"/>
      <c r="SEM11" s="1827"/>
      <c r="SEN11" s="1827"/>
      <c r="SEO11" s="1838"/>
      <c r="SEP11" s="1838"/>
      <c r="SEQ11" s="1827"/>
      <c r="SER11" s="1838"/>
      <c r="SES11" s="1838"/>
      <c r="SET11" s="1838"/>
      <c r="SEU11" s="1838"/>
      <c r="SEV11" s="1838"/>
      <c r="SEW11" s="1827"/>
      <c r="SEX11" s="1823"/>
      <c r="SEY11" s="1840"/>
      <c r="SEZ11" s="1825"/>
      <c r="SFA11" s="1826"/>
      <c r="SFB11" s="1827"/>
      <c r="SFC11" s="1828"/>
      <c r="SFD11" s="1829"/>
      <c r="SFE11" s="1830"/>
      <c r="SFF11" s="1826"/>
      <c r="SFG11" s="1831"/>
      <c r="SFH11" s="1667"/>
      <c r="SFI11" s="1832"/>
      <c r="SFJ11" s="1665"/>
      <c r="SFK11" s="1841"/>
      <c r="SFL11" s="1448"/>
      <c r="SFM11" s="1666"/>
      <c r="SFN11" s="1667"/>
      <c r="SFO11" s="1668"/>
      <c r="SFP11" s="1668"/>
      <c r="SFQ11" s="1667"/>
      <c r="SFR11" s="1833"/>
      <c r="SFS11" s="1827"/>
      <c r="SFT11" s="1827"/>
      <c r="SFU11" s="1842"/>
      <c r="SFV11" s="1842"/>
      <c r="SFW11" s="1827"/>
      <c r="SFX11" s="1835"/>
      <c r="SFY11" s="1836"/>
      <c r="SFZ11" s="1837"/>
      <c r="SGA11" s="1827"/>
      <c r="SGB11" s="1827"/>
      <c r="SGC11" s="1827"/>
      <c r="SGD11" s="1838"/>
      <c r="SGE11" s="1838"/>
      <c r="SGF11" s="1827"/>
      <c r="SGG11" s="1838"/>
      <c r="SGH11" s="1838"/>
      <c r="SGI11" s="1838"/>
      <c r="SGJ11" s="1838"/>
      <c r="SGK11" s="1838"/>
      <c r="SGL11" s="1827"/>
      <c r="SGM11" s="1823"/>
      <c r="SGN11" s="1840"/>
      <c r="SGO11" s="1825"/>
      <c r="SGP11" s="1826"/>
      <c r="SGQ11" s="1827"/>
      <c r="SGR11" s="1828"/>
      <c r="SGS11" s="1829"/>
      <c r="SGT11" s="1830"/>
      <c r="SGU11" s="1826"/>
      <c r="SGV11" s="1831"/>
      <c r="SGW11" s="1667"/>
      <c r="SGX11" s="1832"/>
      <c r="SGY11" s="1665"/>
      <c r="SGZ11" s="1841"/>
      <c r="SHA11" s="1448"/>
      <c r="SHB11" s="1666"/>
      <c r="SHC11" s="1667"/>
      <c r="SHD11" s="1668"/>
      <c r="SHE11" s="1668"/>
      <c r="SHF11" s="1667"/>
      <c r="SHG11" s="1833"/>
      <c r="SHH11" s="1827"/>
      <c r="SHI11" s="1827"/>
      <c r="SHJ11" s="1842"/>
      <c r="SHK11" s="1842"/>
      <c r="SHL11" s="1827"/>
      <c r="SHM11" s="1835"/>
      <c r="SHN11" s="1836"/>
      <c r="SHO11" s="1837"/>
      <c r="SHP11" s="1827"/>
      <c r="SHQ11" s="1827"/>
      <c r="SHR11" s="1827"/>
      <c r="SHS11" s="1838"/>
      <c r="SHT11" s="1838"/>
      <c r="SHU11" s="1827"/>
      <c r="SHV11" s="1838"/>
      <c r="SHW11" s="1838"/>
      <c r="SHX11" s="1838"/>
      <c r="SHY11" s="1838"/>
      <c r="SHZ11" s="1838"/>
      <c r="SIA11" s="1827"/>
      <c r="SIB11" s="1823"/>
      <c r="SIC11" s="1840"/>
      <c r="SID11" s="1825"/>
      <c r="SIE11" s="1826"/>
      <c r="SIF11" s="1827"/>
      <c r="SIG11" s="1828"/>
      <c r="SIH11" s="1829"/>
      <c r="SII11" s="1830"/>
      <c r="SIJ11" s="1826"/>
      <c r="SIK11" s="1831"/>
      <c r="SIL11" s="1667"/>
      <c r="SIM11" s="1832"/>
      <c r="SIN11" s="1665"/>
      <c r="SIO11" s="1841"/>
      <c r="SIP11" s="1448"/>
      <c r="SIQ11" s="1666"/>
      <c r="SIR11" s="1667"/>
      <c r="SIS11" s="1668"/>
      <c r="SIT11" s="1668"/>
      <c r="SIU11" s="1667"/>
      <c r="SIV11" s="1833"/>
      <c r="SIW11" s="1827"/>
      <c r="SIX11" s="1827"/>
      <c r="SIY11" s="1842"/>
      <c r="SIZ11" s="1842"/>
      <c r="SJA11" s="1827"/>
      <c r="SJB11" s="1835"/>
      <c r="SJC11" s="1836"/>
      <c r="SJD11" s="1837"/>
      <c r="SJE11" s="1827"/>
      <c r="SJF11" s="1827"/>
      <c r="SJG11" s="1827"/>
      <c r="SJH11" s="1838"/>
      <c r="SJI11" s="1838"/>
      <c r="SJJ11" s="1827"/>
      <c r="SJK11" s="1838"/>
      <c r="SJL11" s="1838"/>
      <c r="SJM11" s="1838"/>
      <c r="SJN11" s="1838"/>
      <c r="SJO11" s="1838"/>
      <c r="SJP11" s="1827"/>
      <c r="SJQ11" s="1823"/>
      <c r="SJR11" s="1840"/>
      <c r="SJS11" s="1825"/>
      <c r="SJT11" s="1826"/>
      <c r="SJU11" s="1827"/>
      <c r="SJV11" s="1828"/>
      <c r="SJW11" s="1829"/>
      <c r="SJX11" s="1830"/>
      <c r="SJY11" s="1826"/>
      <c r="SJZ11" s="1831"/>
      <c r="SKA11" s="1667"/>
      <c r="SKB11" s="1832"/>
      <c r="SKC11" s="1665"/>
      <c r="SKD11" s="1841"/>
      <c r="SKE11" s="1448"/>
      <c r="SKF11" s="1666"/>
      <c r="SKG11" s="1667"/>
      <c r="SKH11" s="1668"/>
      <c r="SKI11" s="1668"/>
      <c r="SKJ11" s="1667"/>
      <c r="SKK11" s="1833"/>
      <c r="SKL11" s="1827"/>
      <c r="SKM11" s="1827"/>
      <c r="SKN11" s="1842"/>
      <c r="SKO11" s="1842"/>
      <c r="SKP11" s="1827"/>
      <c r="SKQ11" s="1835"/>
      <c r="SKR11" s="1836"/>
      <c r="SKS11" s="1837"/>
      <c r="SKT11" s="1827"/>
      <c r="SKU11" s="1827"/>
      <c r="SKV11" s="1827"/>
      <c r="SKW11" s="1838"/>
      <c r="SKX11" s="1838"/>
      <c r="SKY11" s="1827"/>
      <c r="SKZ11" s="1838"/>
      <c r="SLA11" s="1838"/>
      <c r="SLB11" s="1838"/>
      <c r="SLC11" s="1838"/>
      <c r="SLD11" s="1838"/>
      <c r="SLE11" s="1827"/>
      <c r="SLF11" s="1823"/>
      <c r="SLG11" s="1840"/>
      <c r="SLH11" s="1825"/>
      <c r="SLI11" s="1826"/>
      <c r="SLJ11" s="1827"/>
      <c r="SLK11" s="1828"/>
      <c r="SLL11" s="1829"/>
      <c r="SLM11" s="1830"/>
      <c r="SLN11" s="1826"/>
      <c r="SLO11" s="1831"/>
      <c r="SLP11" s="1667"/>
      <c r="SLQ11" s="1832"/>
      <c r="SLR11" s="1665"/>
      <c r="SLS11" s="1841"/>
      <c r="SLT11" s="1448"/>
      <c r="SLU11" s="1666"/>
      <c r="SLV11" s="1667"/>
      <c r="SLW11" s="1668"/>
      <c r="SLX11" s="1668"/>
      <c r="SLY11" s="1667"/>
      <c r="SLZ11" s="1833"/>
      <c r="SMA11" s="1827"/>
      <c r="SMB11" s="1827"/>
      <c r="SMC11" s="1842"/>
      <c r="SMD11" s="1842"/>
      <c r="SME11" s="1827"/>
      <c r="SMF11" s="1835"/>
      <c r="SMG11" s="1836"/>
      <c r="SMH11" s="1837"/>
      <c r="SMI11" s="1827"/>
      <c r="SMJ11" s="1827"/>
      <c r="SMK11" s="1827"/>
      <c r="SML11" s="1838"/>
      <c r="SMM11" s="1838"/>
      <c r="SMN11" s="1827"/>
      <c r="SMO11" s="1838"/>
      <c r="SMP11" s="1838"/>
      <c r="SMQ11" s="1838"/>
      <c r="SMR11" s="1838"/>
      <c r="SMS11" s="1838"/>
      <c r="SMT11" s="1827"/>
      <c r="SMU11" s="1823"/>
      <c r="SMV11" s="1840"/>
      <c r="SMW11" s="1825"/>
      <c r="SMX11" s="1826"/>
      <c r="SMY11" s="1827"/>
      <c r="SMZ11" s="1828"/>
      <c r="SNA11" s="1829"/>
      <c r="SNB11" s="1830"/>
      <c r="SNC11" s="1826"/>
      <c r="SND11" s="1831"/>
      <c r="SNE11" s="1667"/>
      <c r="SNF11" s="1832"/>
      <c r="SNG11" s="1665"/>
      <c r="SNH11" s="1841"/>
      <c r="SNI11" s="1448"/>
      <c r="SNJ11" s="1666"/>
      <c r="SNK11" s="1667"/>
      <c r="SNL11" s="1668"/>
      <c r="SNM11" s="1668"/>
      <c r="SNN11" s="1667"/>
      <c r="SNO11" s="1833"/>
      <c r="SNP11" s="1827"/>
      <c r="SNQ11" s="1827"/>
      <c r="SNR11" s="1842"/>
      <c r="SNS11" s="1842"/>
      <c r="SNT11" s="1827"/>
      <c r="SNU11" s="1835"/>
      <c r="SNV11" s="1836"/>
      <c r="SNW11" s="1837"/>
      <c r="SNX11" s="1827"/>
      <c r="SNY11" s="1827"/>
      <c r="SNZ11" s="1827"/>
      <c r="SOA11" s="1838"/>
      <c r="SOB11" s="1838"/>
      <c r="SOC11" s="1827"/>
      <c r="SOD11" s="1838"/>
      <c r="SOE11" s="1838"/>
      <c r="SOF11" s="1838"/>
      <c r="SOG11" s="1838"/>
      <c r="SOH11" s="1838"/>
      <c r="SOI11" s="1827"/>
      <c r="SOJ11" s="1823"/>
      <c r="SOK11" s="1840"/>
      <c r="SOL11" s="1825"/>
      <c r="SOM11" s="1826"/>
      <c r="SON11" s="1827"/>
      <c r="SOO11" s="1828"/>
      <c r="SOP11" s="1829"/>
      <c r="SOQ11" s="1830"/>
      <c r="SOR11" s="1826"/>
      <c r="SOS11" s="1831"/>
      <c r="SOT11" s="1667"/>
      <c r="SOU11" s="1832"/>
      <c r="SOV11" s="1665"/>
      <c r="SOW11" s="1841"/>
      <c r="SOX11" s="1448"/>
      <c r="SOY11" s="1666"/>
      <c r="SOZ11" s="1667"/>
      <c r="SPA11" s="1668"/>
      <c r="SPB11" s="1668"/>
      <c r="SPC11" s="1667"/>
      <c r="SPD11" s="1833"/>
      <c r="SPE11" s="1827"/>
      <c r="SPF11" s="1827"/>
      <c r="SPG11" s="1842"/>
      <c r="SPH11" s="1842"/>
      <c r="SPI11" s="1827"/>
      <c r="SPJ11" s="1835"/>
      <c r="SPK11" s="1836"/>
      <c r="SPL11" s="1837"/>
      <c r="SPM11" s="1827"/>
      <c r="SPN11" s="1827"/>
      <c r="SPO11" s="1827"/>
      <c r="SPP11" s="1838"/>
      <c r="SPQ11" s="1838"/>
      <c r="SPR11" s="1827"/>
      <c r="SPS11" s="1838"/>
      <c r="SPT11" s="1838"/>
      <c r="SPU11" s="1838"/>
      <c r="SPV11" s="1838"/>
      <c r="SPW11" s="1838"/>
      <c r="SPX11" s="1827"/>
      <c r="SPY11" s="1823"/>
      <c r="SPZ11" s="1840"/>
      <c r="SQA11" s="1825"/>
      <c r="SQB11" s="1826"/>
      <c r="SQC11" s="1827"/>
      <c r="SQD11" s="1828"/>
      <c r="SQE11" s="1829"/>
      <c r="SQF11" s="1830"/>
      <c r="SQG11" s="1826"/>
      <c r="SQH11" s="1831"/>
      <c r="SQI11" s="1667"/>
      <c r="SQJ11" s="1832"/>
      <c r="SQK11" s="1665"/>
      <c r="SQL11" s="1841"/>
      <c r="SQM11" s="1448"/>
      <c r="SQN11" s="1666"/>
      <c r="SQO11" s="1667"/>
      <c r="SQP11" s="1668"/>
      <c r="SQQ11" s="1668"/>
      <c r="SQR11" s="1667"/>
      <c r="SQS11" s="1833"/>
      <c r="SQT11" s="1827"/>
      <c r="SQU11" s="1827"/>
      <c r="SQV11" s="1842"/>
      <c r="SQW11" s="1842"/>
      <c r="SQX11" s="1827"/>
      <c r="SQY11" s="1835"/>
      <c r="SQZ11" s="1836"/>
      <c r="SRA11" s="1837"/>
      <c r="SRB11" s="1827"/>
      <c r="SRC11" s="1827"/>
      <c r="SRD11" s="1827"/>
      <c r="SRE11" s="1838"/>
      <c r="SRF11" s="1838"/>
      <c r="SRG11" s="1827"/>
      <c r="SRH11" s="1838"/>
      <c r="SRI11" s="1838"/>
      <c r="SRJ11" s="1838"/>
      <c r="SRK11" s="1838"/>
      <c r="SRL11" s="1838"/>
      <c r="SRM11" s="1827"/>
      <c r="SRN11" s="1823"/>
      <c r="SRO11" s="1840"/>
      <c r="SRP11" s="1825"/>
      <c r="SRQ11" s="1826"/>
      <c r="SRR11" s="1827"/>
      <c r="SRS11" s="1828"/>
      <c r="SRT11" s="1829"/>
      <c r="SRU11" s="1830"/>
      <c r="SRV11" s="1826"/>
      <c r="SRW11" s="1831"/>
      <c r="SRX11" s="1667"/>
      <c r="SRY11" s="1832"/>
      <c r="SRZ11" s="1665"/>
      <c r="SSA11" s="1841"/>
      <c r="SSB11" s="1448"/>
      <c r="SSC11" s="1666"/>
      <c r="SSD11" s="1667"/>
      <c r="SSE11" s="1668"/>
      <c r="SSF11" s="1668"/>
      <c r="SSG11" s="1667"/>
      <c r="SSH11" s="1833"/>
      <c r="SSI11" s="1827"/>
      <c r="SSJ11" s="1827"/>
      <c r="SSK11" s="1842"/>
      <c r="SSL11" s="1842"/>
      <c r="SSM11" s="1827"/>
      <c r="SSN11" s="1835"/>
      <c r="SSO11" s="1836"/>
      <c r="SSP11" s="1837"/>
      <c r="SSQ11" s="1827"/>
      <c r="SSR11" s="1827"/>
      <c r="SSS11" s="1827"/>
      <c r="SST11" s="1838"/>
      <c r="SSU11" s="1838"/>
      <c r="SSV11" s="1827"/>
      <c r="SSW11" s="1838"/>
      <c r="SSX11" s="1838"/>
      <c r="SSY11" s="1838"/>
      <c r="SSZ11" s="1838"/>
      <c r="STA11" s="1838"/>
      <c r="STB11" s="1827"/>
      <c r="STC11" s="1823"/>
      <c r="STD11" s="1840"/>
      <c r="STE11" s="1825"/>
      <c r="STF11" s="1826"/>
      <c r="STG11" s="1827"/>
      <c r="STH11" s="1828"/>
      <c r="STI11" s="1829"/>
      <c r="STJ11" s="1830"/>
      <c r="STK11" s="1826"/>
      <c r="STL11" s="1831"/>
      <c r="STM11" s="1667"/>
      <c r="STN11" s="1832"/>
      <c r="STO11" s="1665"/>
      <c r="STP11" s="1841"/>
      <c r="STQ11" s="1448"/>
      <c r="STR11" s="1666"/>
      <c r="STS11" s="1667"/>
      <c r="STT11" s="1668"/>
      <c r="STU11" s="1668"/>
      <c r="STV11" s="1667"/>
      <c r="STW11" s="1833"/>
      <c r="STX11" s="1827"/>
      <c r="STY11" s="1827"/>
      <c r="STZ11" s="1842"/>
      <c r="SUA11" s="1842"/>
      <c r="SUB11" s="1827"/>
      <c r="SUC11" s="1835"/>
      <c r="SUD11" s="1836"/>
      <c r="SUE11" s="1837"/>
      <c r="SUF11" s="1827"/>
      <c r="SUG11" s="1827"/>
      <c r="SUH11" s="1827"/>
      <c r="SUI11" s="1838"/>
      <c r="SUJ11" s="1838"/>
      <c r="SUK11" s="1827"/>
      <c r="SUL11" s="1838"/>
      <c r="SUM11" s="1838"/>
      <c r="SUN11" s="1838"/>
      <c r="SUO11" s="1838"/>
      <c r="SUP11" s="1838"/>
      <c r="SUQ11" s="1827"/>
      <c r="SUR11" s="1823"/>
      <c r="SUS11" s="1840"/>
      <c r="SUT11" s="1825"/>
      <c r="SUU11" s="1826"/>
      <c r="SUV11" s="1827"/>
      <c r="SUW11" s="1828"/>
      <c r="SUX11" s="1829"/>
      <c r="SUY11" s="1830"/>
      <c r="SUZ11" s="1826"/>
      <c r="SVA11" s="1831"/>
      <c r="SVB11" s="1667"/>
      <c r="SVC11" s="1832"/>
      <c r="SVD11" s="1665"/>
      <c r="SVE11" s="1841"/>
      <c r="SVF11" s="1448"/>
      <c r="SVG11" s="1666"/>
      <c r="SVH11" s="1667"/>
      <c r="SVI11" s="1668"/>
      <c r="SVJ11" s="1668"/>
      <c r="SVK11" s="1667"/>
      <c r="SVL11" s="1833"/>
      <c r="SVM11" s="1827"/>
      <c r="SVN11" s="1827"/>
      <c r="SVO11" s="1842"/>
      <c r="SVP11" s="1842"/>
      <c r="SVQ11" s="1827"/>
      <c r="SVR11" s="1835"/>
      <c r="SVS11" s="1836"/>
      <c r="SVT11" s="1837"/>
      <c r="SVU11" s="1827"/>
      <c r="SVV11" s="1827"/>
      <c r="SVW11" s="1827"/>
      <c r="SVX11" s="1838"/>
      <c r="SVY11" s="1838"/>
      <c r="SVZ11" s="1827"/>
      <c r="SWA11" s="1838"/>
      <c r="SWB11" s="1838"/>
      <c r="SWC11" s="1838"/>
      <c r="SWD11" s="1838"/>
      <c r="SWE11" s="1838"/>
      <c r="SWF11" s="1827"/>
      <c r="SWG11" s="1823"/>
      <c r="SWH11" s="1840"/>
      <c r="SWI11" s="1825"/>
      <c r="SWJ11" s="1826"/>
      <c r="SWK11" s="1827"/>
      <c r="SWL11" s="1828"/>
      <c r="SWM11" s="1829"/>
      <c r="SWN11" s="1830"/>
      <c r="SWO11" s="1826"/>
      <c r="SWP11" s="1831"/>
      <c r="SWQ11" s="1667"/>
      <c r="SWR11" s="1832"/>
      <c r="SWS11" s="1665"/>
      <c r="SWT11" s="1841"/>
      <c r="SWU11" s="1448"/>
      <c r="SWV11" s="1666"/>
      <c r="SWW11" s="1667"/>
      <c r="SWX11" s="1668"/>
      <c r="SWY11" s="1668"/>
      <c r="SWZ11" s="1667"/>
      <c r="SXA11" s="1833"/>
      <c r="SXB11" s="1827"/>
      <c r="SXC11" s="1827"/>
      <c r="SXD11" s="1842"/>
      <c r="SXE11" s="1842"/>
      <c r="SXF11" s="1827"/>
      <c r="SXG11" s="1835"/>
      <c r="SXH11" s="1836"/>
      <c r="SXI11" s="1837"/>
      <c r="SXJ11" s="1827"/>
      <c r="SXK11" s="1827"/>
      <c r="SXL11" s="1827"/>
      <c r="SXM11" s="1838"/>
      <c r="SXN11" s="1838"/>
      <c r="SXO11" s="1827"/>
      <c r="SXP11" s="1838"/>
      <c r="SXQ11" s="1838"/>
      <c r="SXR11" s="1838"/>
      <c r="SXS11" s="1838"/>
      <c r="SXT11" s="1838"/>
      <c r="SXU11" s="1827"/>
      <c r="SXV11" s="1823"/>
      <c r="SXW11" s="1840"/>
      <c r="SXX11" s="1825"/>
      <c r="SXY11" s="1826"/>
      <c r="SXZ11" s="1827"/>
      <c r="SYA11" s="1828"/>
      <c r="SYB11" s="1829"/>
      <c r="SYC11" s="1830"/>
      <c r="SYD11" s="1826"/>
      <c r="SYE11" s="1831"/>
      <c r="SYF11" s="1667"/>
      <c r="SYG11" s="1832"/>
      <c r="SYH11" s="1665"/>
      <c r="SYI11" s="1841"/>
      <c r="SYJ11" s="1448"/>
      <c r="SYK11" s="1666"/>
      <c r="SYL11" s="1667"/>
      <c r="SYM11" s="1668"/>
      <c r="SYN11" s="1668"/>
      <c r="SYO11" s="1667"/>
      <c r="SYP11" s="1833"/>
      <c r="SYQ11" s="1827"/>
      <c r="SYR11" s="1827"/>
      <c r="SYS11" s="1842"/>
      <c r="SYT11" s="1842"/>
      <c r="SYU11" s="1827"/>
      <c r="SYV11" s="1835"/>
      <c r="SYW11" s="1836"/>
      <c r="SYX11" s="1837"/>
      <c r="SYY11" s="1827"/>
      <c r="SYZ11" s="1827"/>
      <c r="SZA11" s="1827"/>
      <c r="SZB11" s="1838"/>
      <c r="SZC11" s="1838"/>
      <c r="SZD11" s="1827"/>
      <c r="SZE11" s="1838"/>
      <c r="SZF11" s="1838"/>
      <c r="SZG11" s="1838"/>
      <c r="SZH11" s="1838"/>
      <c r="SZI11" s="1838"/>
      <c r="SZJ11" s="1827"/>
      <c r="SZK11" s="1823"/>
      <c r="SZL11" s="1840"/>
      <c r="SZM11" s="1825"/>
      <c r="SZN11" s="1826"/>
      <c r="SZO11" s="1827"/>
      <c r="SZP11" s="1828"/>
      <c r="SZQ11" s="1829"/>
      <c r="SZR11" s="1830"/>
      <c r="SZS11" s="1826"/>
      <c r="SZT11" s="1831"/>
      <c r="SZU11" s="1667"/>
      <c r="SZV11" s="1832"/>
      <c r="SZW11" s="1665"/>
      <c r="SZX11" s="1841"/>
      <c r="SZY11" s="1448"/>
      <c r="SZZ11" s="1666"/>
      <c r="TAA11" s="1667"/>
      <c r="TAB11" s="1668"/>
      <c r="TAC11" s="1668"/>
      <c r="TAD11" s="1667"/>
      <c r="TAE11" s="1833"/>
      <c r="TAF11" s="1827"/>
      <c r="TAG11" s="1827"/>
      <c r="TAH11" s="1842"/>
      <c r="TAI11" s="1842"/>
      <c r="TAJ11" s="1827"/>
      <c r="TAK11" s="1835"/>
      <c r="TAL11" s="1836"/>
      <c r="TAM11" s="1837"/>
      <c r="TAN11" s="1827"/>
      <c r="TAO11" s="1827"/>
      <c r="TAP11" s="1827"/>
      <c r="TAQ11" s="1838"/>
      <c r="TAR11" s="1838"/>
      <c r="TAS11" s="1827"/>
      <c r="TAT11" s="1838"/>
      <c r="TAU11" s="1838"/>
      <c r="TAV11" s="1838"/>
      <c r="TAW11" s="1838"/>
      <c r="TAX11" s="1838"/>
      <c r="TAY11" s="1827"/>
      <c r="TAZ11" s="1823"/>
      <c r="TBA11" s="1840"/>
      <c r="TBB11" s="1825"/>
      <c r="TBC11" s="1826"/>
      <c r="TBD11" s="1827"/>
      <c r="TBE11" s="1828"/>
      <c r="TBF11" s="1829"/>
      <c r="TBG11" s="1830"/>
      <c r="TBH11" s="1826"/>
      <c r="TBI11" s="1831"/>
      <c r="TBJ11" s="1667"/>
      <c r="TBK11" s="1832"/>
      <c r="TBL11" s="1665"/>
      <c r="TBM11" s="1841"/>
      <c r="TBN11" s="1448"/>
      <c r="TBO11" s="1666"/>
      <c r="TBP11" s="1667"/>
      <c r="TBQ11" s="1668"/>
      <c r="TBR11" s="1668"/>
      <c r="TBS11" s="1667"/>
      <c r="TBT11" s="1833"/>
      <c r="TBU11" s="1827"/>
      <c r="TBV11" s="1827"/>
      <c r="TBW11" s="1842"/>
      <c r="TBX11" s="1842"/>
      <c r="TBY11" s="1827"/>
      <c r="TBZ11" s="1835"/>
      <c r="TCA11" s="1836"/>
      <c r="TCB11" s="1837"/>
      <c r="TCC11" s="1827"/>
      <c r="TCD11" s="1827"/>
      <c r="TCE11" s="1827"/>
      <c r="TCF11" s="1838"/>
      <c r="TCG11" s="1838"/>
      <c r="TCH11" s="1827"/>
      <c r="TCI11" s="1838"/>
      <c r="TCJ11" s="1838"/>
      <c r="TCK11" s="1838"/>
      <c r="TCL11" s="1838"/>
      <c r="TCM11" s="1838"/>
      <c r="TCN11" s="1827"/>
      <c r="TCO11" s="1823"/>
      <c r="TCP11" s="1840"/>
      <c r="TCQ11" s="1825"/>
      <c r="TCR11" s="1826"/>
      <c r="TCS11" s="1827"/>
      <c r="TCT11" s="1828"/>
      <c r="TCU11" s="1829"/>
      <c r="TCV11" s="1830"/>
      <c r="TCW11" s="1826"/>
      <c r="TCX11" s="1831"/>
      <c r="TCY11" s="1667"/>
      <c r="TCZ11" s="1832"/>
      <c r="TDA11" s="1665"/>
      <c r="TDB11" s="1841"/>
      <c r="TDC11" s="1448"/>
      <c r="TDD11" s="1666"/>
      <c r="TDE11" s="1667"/>
      <c r="TDF11" s="1668"/>
      <c r="TDG11" s="1668"/>
      <c r="TDH11" s="1667"/>
      <c r="TDI11" s="1833"/>
      <c r="TDJ11" s="1827"/>
      <c r="TDK11" s="1827"/>
      <c r="TDL11" s="1842"/>
      <c r="TDM11" s="1842"/>
      <c r="TDN11" s="1827"/>
      <c r="TDO11" s="1835"/>
      <c r="TDP11" s="1836"/>
      <c r="TDQ11" s="1837"/>
      <c r="TDR11" s="1827"/>
      <c r="TDS11" s="1827"/>
      <c r="TDT11" s="1827"/>
      <c r="TDU11" s="1838"/>
      <c r="TDV11" s="1838"/>
      <c r="TDW11" s="1827"/>
      <c r="TDX11" s="1838"/>
      <c r="TDY11" s="1838"/>
      <c r="TDZ11" s="1838"/>
      <c r="TEA11" s="1838"/>
      <c r="TEB11" s="1838"/>
      <c r="TEC11" s="1827"/>
      <c r="TED11" s="1823"/>
      <c r="TEE11" s="1840"/>
      <c r="TEF11" s="1825"/>
      <c r="TEG11" s="1826"/>
      <c r="TEH11" s="1827"/>
      <c r="TEI11" s="1828"/>
      <c r="TEJ11" s="1829"/>
      <c r="TEK11" s="1830"/>
      <c r="TEL11" s="1826"/>
      <c r="TEM11" s="1831"/>
      <c r="TEN11" s="1667"/>
      <c r="TEO11" s="1832"/>
      <c r="TEP11" s="1665"/>
      <c r="TEQ11" s="1841"/>
      <c r="TER11" s="1448"/>
      <c r="TES11" s="1666"/>
      <c r="TET11" s="1667"/>
      <c r="TEU11" s="1668"/>
      <c r="TEV11" s="1668"/>
      <c r="TEW11" s="1667"/>
      <c r="TEX11" s="1833"/>
      <c r="TEY11" s="1827"/>
      <c r="TEZ11" s="1827"/>
      <c r="TFA11" s="1842"/>
      <c r="TFB11" s="1842"/>
      <c r="TFC11" s="1827"/>
      <c r="TFD11" s="1835"/>
      <c r="TFE11" s="1836"/>
      <c r="TFF11" s="1837"/>
      <c r="TFG11" s="1827"/>
      <c r="TFH11" s="1827"/>
      <c r="TFI11" s="1827"/>
      <c r="TFJ11" s="1838"/>
      <c r="TFK11" s="1838"/>
      <c r="TFL11" s="1827"/>
      <c r="TFM11" s="1838"/>
      <c r="TFN11" s="1838"/>
      <c r="TFO11" s="1838"/>
      <c r="TFP11" s="1838"/>
      <c r="TFQ11" s="1838"/>
      <c r="TFR11" s="1827"/>
      <c r="TFS11" s="1823"/>
      <c r="TFT11" s="1840"/>
      <c r="TFU11" s="1825"/>
      <c r="TFV11" s="1826"/>
      <c r="TFW11" s="1827"/>
      <c r="TFX11" s="1828"/>
      <c r="TFY11" s="1829"/>
      <c r="TFZ11" s="1830"/>
      <c r="TGA11" s="1826"/>
      <c r="TGB11" s="1831"/>
      <c r="TGC11" s="1667"/>
      <c r="TGD11" s="1832"/>
      <c r="TGE11" s="1665"/>
      <c r="TGF11" s="1841"/>
      <c r="TGG11" s="1448"/>
      <c r="TGH11" s="1666"/>
      <c r="TGI11" s="1667"/>
      <c r="TGJ11" s="1668"/>
      <c r="TGK11" s="1668"/>
      <c r="TGL11" s="1667"/>
      <c r="TGM11" s="1833"/>
      <c r="TGN11" s="1827"/>
      <c r="TGO11" s="1827"/>
      <c r="TGP11" s="1842"/>
      <c r="TGQ11" s="1842"/>
      <c r="TGR11" s="1827"/>
      <c r="TGS11" s="1835"/>
      <c r="TGT11" s="1836"/>
      <c r="TGU11" s="1837"/>
      <c r="TGV11" s="1827"/>
      <c r="TGW11" s="1827"/>
      <c r="TGX11" s="1827"/>
      <c r="TGY11" s="1838"/>
      <c r="TGZ11" s="1838"/>
      <c r="THA11" s="1827"/>
      <c r="THB11" s="1838"/>
      <c r="THC11" s="1838"/>
      <c r="THD11" s="1838"/>
      <c r="THE11" s="1838"/>
      <c r="THF11" s="1838"/>
      <c r="THG11" s="1827"/>
      <c r="THH11" s="1823"/>
      <c r="THI11" s="1840"/>
      <c r="THJ11" s="1825"/>
      <c r="THK11" s="1826"/>
      <c r="THL11" s="1827"/>
      <c r="THM11" s="1828"/>
      <c r="THN11" s="1829"/>
      <c r="THO11" s="1830"/>
      <c r="THP11" s="1826"/>
      <c r="THQ11" s="1831"/>
      <c r="THR11" s="1667"/>
      <c r="THS11" s="1832"/>
      <c r="THT11" s="1665"/>
      <c r="THU11" s="1841"/>
      <c r="THV11" s="1448"/>
      <c r="THW11" s="1666"/>
      <c r="THX11" s="1667"/>
      <c r="THY11" s="1668"/>
      <c r="THZ11" s="1668"/>
      <c r="TIA11" s="1667"/>
      <c r="TIB11" s="1833"/>
      <c r="TIC11" s="1827"/>
      <c r="TID11" s="1827"/>
      <c r="TIE11" s="1842"/>
      <c r="TIF11" s="1842"/>
      <c r="TIG11" s="1827"/>
      <c r="TIH11" s="1835"/>
      <c r="TII11" s="1836"/>
      <c r="TIJ11" s="1837"/>
      <c r="TIK11" s="1827"/>
      <c r="TIL11" s="1827"/>
      <c r="TIM11" s="1827"/>
      <c r="TIN11" s="1838"/>
      <c r="TIO11" s="1838"/>
      <c r="TIP11" s="1827"/>
      <c r="TIQ11" s="1838"/>
      <c r="TIR11" s="1838"/>
      <c r="TIS11" s="1838"/>
      <c r="TIT11" s="1838"/>
      <c r="TIU11" s="1838"/>
      <c r="TIV11" s="1827"/>
      <c r="TIW11" s="1823"/>
      <c r="TIX11" s="1840"/>
      <c r="TIY11" s="1825"/>
      <c r="TIZ11" s="1826"/>
      <c r="TJA11" s="1827"/>
      <c r="TJB11" s="1828"/>
      <c r="TJC11" s="1829"/>
      <c r="TJD11" s="1830"/>
      <c r="TJE11" s="1826"/>
      <c r="TJF11" s="1831"/>
      <c r="TJG11" s="1667"/>
      <c r="TJH11" s="1832"/>
      <c r="TJI11" s="1665"/>
      <c r="TJJ11" s="1841"/>
      <c r="TJK11" s="1448"/>
      <c r="TJL11" s="1666"/>
      <c r="TJM11" s="1667"/>
      <c r="TJN11" s="1668"/>
      <c r="TJO11" s="1668"/>
      <c r="TJP11" s="1667"/>
      <c r="TJQ11" s="1833"/>
      <c r="TJR11" s="1827"/>
      <c r="TJS11" s="1827"/>
      <c r="TJT11" s="1842"/>
      <c r="TJU11" s="1842"/>
      <c r="TJV11" s="1827"/>
      <c r="TJW11" s="1835"/>
      <c r="TJX11" s="1836"/>
      <c r="TJY11" s="1837"/>
      <c r="TJZ11" s="1827"/>
      <c r="TKA11" s="1827"/>
      <c r="TKB11" s="1827"/>
      <c r="TKC11" s="1838"/>
      <c r="TKD11" s="1838"/>
      <c r="TKE11" s="1827"/>
      <c r="TKF11" s="1838"/>
      <c r="TKG11" s="1838"/>
      <c r="TKH11" s="1838"/>
      <c r="TKI11" s="1838"/>
      <c r="TKJ11" s="1838"/>
      <c r="TKK11" s="1827"/>
      <c r="TKL11" s="1823"/>
      <c r="TKM11" s="1840"/>
      <c r="TKN11" s="1825"/>
      <c r="TKO11" s="1826"/>
      <c r="TKP11" s="1827"/>
      <c r="TKQ11" s="1828"/>
      <c r="TKR11" s="1829"/>
      <c r="TKS11" s="1830"/>
      <c r="TKT11" s="1826"/>
      <c r="TKU11" s="1831"/>
      <c r="TKV11" s="1667"/>
      <c r="TKW11" s="1832"/>
      <c r="TKX11" s="1665"/>
      <c r="TKY11" s="1841"/>
      <c r="TKZ11" s="1448"/>
      <c r="TLA11" s="1666"/>
      <c r="TLB11" s="1667"/>
      <c r="TLC11" s="1668"/>
      <c r="TLD11" s="1668"/>
      <c r="TLE11" s="1667"/>
      <c r="TLF11" s="1833"/>
      <c r="TLG11" s="1827"/>
      <c r="TLH11" s="1827"/>
      <c r="TLI11" s="1842"/>
      <c r="TLJ11" s="1842"/>
      <c r="TLK11" s="1827"/>
      <c r="TLL11" s="1835"/>
      <c r="TLM11" s="1836"/>
      <c r="TLN11" s="1837"/>
      <c r="TLO11" s="1827"/>
      <c r="TLP11" s="1827"/>
      <c r="TLQ11" s="1827"/>
      <c r="TLR11" s="1838"/>
      <c r="TLS11" s="1838"/>
      <c r="TLT11" s="1827"/>
      <c r="TLU11" s="1838"/>
      <c r="TLV11" s="1838"/>
      <c r="TLW11" s="1838"/>
      <c r="TLX11" s="1838"/>
      <c r="TLY11" s="1838"/>
      <c r="TLZ11" s="1827"/>
      <c r="TMA11" s="1823"/>
      <c r="TMB11" s="1840"/>
      <c r="TMC11" s="1825"/>
      <c r="TMD11" s="1826"/>
      <c r="TME11" s="1827"/>
      <c r="TMF11" s="1828"/>
      <c r="TMG11" s="1829"/>
      <c r="TMH11" s="1830"/>
      <c r="TMI11" s="1826"/>
      <c r="TMJ11" s="1831"/>
      <c r="TMK11" s="1667"/>
      <c r="TML11" s="1832"/>
      <c r="TMM11" s="1665"/>
      <c r="TMN11" s="1841"/>
      <c r="TMO11" s="1448"/>
      <c r="TMP11" s="1666"/>
      <c r="TMQ11" s="1667"/>
      <c r="TMR11" s="1668"/>
      <c r="TMS11" s="1668"/>
      <c r="TMT11" s="1667"/>
      <c r="TMU11" s="1833"/>
      <c r="TMV11" s="1827"/>
      <c r="TMW11" s="1827"/>
      <c r="TMX11" s="1842"/>
      <c r="TMY11" s="1842"/>
      <c r="TMZ11" s="1827"/>
      <c r="TNA11" s="1835"/>
      <c r="TNB11" s="1836"/>
      <c r="TNC11" s="1837"/>
      <c r="TND11" s="1827"/>
      <c r="TNE11" s="1827"/>
      <c r="TNF11" s="1827"/>
      <c r="TNG11" s="1838"/>
      <c r="TNH11" s="1838"/>
      <c r="TNI11" s="1827"/>
      <c r="TNJ11" s="1838"/>
      <c r="TNK11" s="1838"/>
      <c r="TNL11" s="1838"/>
      <c r="TNM11" s="1838"/>
      <c r="TNN11" s="1838"/>
      <c r="TNO11" s="1827"/>
      <c r="TNP11" s="1823"/>
      <c r="TNQ11" s="1840"/>
      <c r="TNR11" s="1825"/>
      <c r="TNS11" s="1826"/>
      <c r="TNT11" s="1827"/>
      <c r="TNU11" s="1828"/>
      <c r="TNV11" s="1829"/>
      <c r="TNW11" s="1830"/>
      <c r="TNX11" s="1826"/>
      <c r="TNY11" s="1831"/>
      <c r="TNZ11" s="1667"/>
      <c r="TOA11" s="1832"/>
      <c r="TOB11" s="1665"/>
      <c r="TOC11" s="1841"/>
      <c r="TOD11" s="1448"/>
      <c r="TOE11" s="1666"/>
      <c r="TOF11" s="1667"/>
      <c r="TOG11" s="1668"/>
      <c r="TOH11" s="1668"/>
      <c r="TOI11" s="1667"/>
      <c r="TOJ11" s="1833"/>
      <c r="TOK11" s="1827"/>
      <c r="TOL11" s="1827"/>
      <c r="TOM11" s="1842"/>
      <c r="TON11" s="1842"/>
      <c r="TOO11" s="1827"/>
      <c r="TOP11" s="1835"/>
      <c r="TOQ11" s="1836"/>
      <c r="TOR11" s="1837"/>
      <c r="TOS11" s="1827"/>
      <c r="TOT11" s="1827"/>
      <c r="TOU11" s="1827"/>
      <c r="TOV11" s="1838"/>
      <c r="TOW11" s="1838"/>
      <c r="TOX11" s="1827"/>
      <c r="TOY11" s="1838"/>
      <c r="TOZ11" s="1838"/>
      <c r="TPA11" s="1838"/>
      <c r="TPB11" s="1838"/>
      <c r="TPC11" s="1838"/>
      <c r="TPD11" s="1827"/>
      <c r="TPE11" s="1823"/>
      <c r="TPF11" s="1840"/>
      <c r="TPG11" s="1825"/>
      <c r="TPH11" s="1826"/>
      <c r="TPI11" s="1827"/>
      <c r="TPJ11" s="1828"/>
      <c r="TPK11" s="1829"/>
      <c r="TPL11" s="1830"/>
      <c r="TPM11" s="1826"/>
      <c r="TPN11" s="1831"/>
      <c r="TPO11" s="1667"/>
      <c r="TPP11" s="1832"/>
      <c r="TPQ11" s="1665"/>
      <c r="TPR11" s="1841"/>
      <c r="TPS11" s="1448"/>
      <c r="TPT11" s="1666"/>
      <c r="TPU11" s="1667"/>
      <c r="TPV11" s="1668"/>
      <c r="TPW11" s="1668"/>
      <c r="TPX11" s="1667"/>
      <c r="TPY11" s="1833"/>
      <c r="TPZ11" s="1827"/>
      <c r="TQA11" s="1827"/>
      <c r="TQB11" s="1842"/>
      <c r="TQC11" s="1842"/>
      <c r="TQD11" s="1827"/>
      <c r="TQE11" s="1835"/>
      <c r="TQF11" s="1836"/>
      <c r="TQG11" s="1837"/>
      <c r="TQH11" s="1827"/>
      <c r="TQI11" s="1827"/>
      <c r="TQJ11" s="1827"/>
      <c r="TQK11" s="1838"/>
      <c r="TQL11" s="1838"/>
      <c r="TQM11" s="1827"/>
      <c r="TQN11" s="1838"/>
      <c r="TQO11" s="1838"/>
      <c r="TQP11" s="1838"/>
      <c r="TQQ11" s="1838"/>
      <c r="TQR11" s="1838"/>
      <c r="TQS11" s="1827"/>
      <c r="TQT11" s="1823"/>
      <c r="TQU11" s="1840"/>
      <c r="TQV11" s="1825"/>
      <c r="TQW11" s="1826"/>
      <c r="TQX11" s="1827"/>
      <c r="TQY11" s="1828"/>
      <c r="TQZ11" s="1829"/>
      <c r="TRA11" s="1830"/>
      <c r="TRB11" s="1826"/>
      <c r="TRC11" s="1831"/>
      <c r="TRD11" s="1667"/>
      <c r="TRE11" s="1832"/>
      <c r="TRF11" s="1665"/>
      <c r="TRG11" s="1841"/>
      <c r="TRH11" s="1448"/>
      <c r="TRI11" s="1666"/>
      <c r="TRJ11" s="1667"/>
      <c r="TRK11" s="1668"/>
      <c r="TRL11" s="1668"/>
      <c r="TRM11" s="1667"/>
      <c r="TRN11" s="1833"/>
      <c r="TRO11" s="1827"/>
      <c r="TRP11" s="1827"/>
      <c r="TRQ11" s="1842"/>
      <c r="TRR11" s="1842"/>
      <c r="TRS11" s="1827"/>
      <c r="TRT11" s="1835"/>
      <c r="TRU11" s="1836"/>
      <c r="TRV11" s="1837"/>
      <c r="TRW11" s="1827"/>
      <c r="TRX11" s="1827"/>
      <c r="TRY11" s="1827"/>
      <c r="TRZ11" s="1838"/>
      <c r="TSA11" s="1838"/>
      <c r="TSB11" s="1827"/>
      <c r="TSC11" s="1838"/>
      <c r="TSD11" s="1838"/>
      <c r="TSE11" s="1838"/>
      <c r="TSF11" s="1838"/>
      <c r="TSG11" s="1838"/>
      <c r="TSH11" s="1827"/>
      <c r="TSI11" s="1823"/>
      <c r="TSJ11" s="1840"/>
      <c r="TSK11" s="1825"/>
      <c r="TSL11" s="1826"/>
      <c r="TSM11" s="1827"/>
      <c r="TSN11" s="1828"/>
      <c r="TSO11" s="1829"/>
      <c r="TSP11" s="1830"/>
      <c r="TSQ11" s="1826"/>
      <c r="TSR11" s="1831"/>
      <c r="TSS11" s="1667"/>
      <c r="TST11" s="1832"/>
      <c r="TSU11" s="1665"/>
      <c r="TSV11" s="1841"/>
      <c r="TSW11" s="1448"/>
      <c r="TSX11" s="1666"/>
      <c r="TSY11" s="1667"/>
      <c r="TSZ11" s="1668"/>
      <c r="TTA11" s="1668"/>
      <c r="TTB11" s="1667"/>
      <c r="TTC11" s="1833"/>
      <c r="TTD11" s="1827"/>
      <c r="TTE11" s="1827"/>
      <c r="TTF11" s="1842"/>
      <c r="TTG11" s="1842"/>
      <c r="TTH11" s="1827"/>
      <c r="TTI11" s="1835"/>
      <c r="TTJ11" s="1836"/>
      <c r="TTK11" s="1837"/>
      <c r="TTL11" s="1827"/>
      <c r="TTM11" s="1827"/>
      <c r="TTN11" s="1827"/>
      <c r="TTO11" s="1838"/>
      <c r="TTP11" s="1838"/>
      <c r="TTQ11" s="1827"/>
      <c r="TTR11" s="1838"/>
      <c r="TTS11" s="1838"/>
      <c r="TTT11" s="1838"/>
      <c r="TTU11" s="1838"/>
      <c r="TTV11" s="1838"/>
      <c r="TTW11" s="1827"/>
      <c r="TTX11" s="1823"/>
      <c r="TTY11" s="1840"/>
      <c r="TTZ11" s="1825"/>
      <c r="TUA11" s="1826"/>
      <c r="TUB11" s="1827"/>
      <c r="TUC11" s="1828"/>
      <c r="TUD11" s="1829"/>
      <c r="TUE11" s="1830"/>
      <c r="TUF11" s="1826"/>
      <c r="TUG11" s="1831"/>
      <c r="TUH11" s="1667"/>
      <c r="TUI11" s="1832"/>
      <c r="TUJ11" s="1665"/>
      <c r="TUK11" s="1841"/>
      <c r="TUL11" s="1448"/>
      <c r="TUM11" s="1666"/>
      <c r="TUN11" s="1667"/>
      <c r="TUO11" s="1668"/>
      <c r="TUP11" s="1668"/>
      <c r="TUQ11" s="1667"/>
      <c r="TUR11" s="1833"/>
      <c r="TUS11" s="1827"/>
      <c r="TUT11" s="1827"/>
      <c r="TUU11" s="1842"/>
      <c r="TUV11" s="1842"/>
      <c r="TUW11" s="1827"/>
      <c r="TUX11" s="1835"/>
      <c r="TUY11" s="1836"/>
      <c r="TUZ11" s="1837"/>
      <c r="TVA11" s="1827"/>
      <c r="TVB11" s="1827"/>
      <c r="TVC11" s="1827"/>
      <c r="TVD11" s="1838"/>
      <c r="TVE11" s="1838"/>
      <c r="TVF11" s="1827"/>
      <c r="TVG11" s="1838"/>
      <c r="TVH11" s="1838"/>
      <c r="TVI11" s="1838"/>
      <c r="TVJ11" s="1838"/>
      <c r="TVK11" s="1838"/>
      <c r="TVL11" s="1827"/>
      <c r="TVM11" s="1823"/>
      <c r="TVN11" s="1840"/>
      <c r="TVO11" s="1825"/>
      <c r="TVP11" s="1826"/>
      <c r="TVQ11" s="1827"/>
      <c r="TVR11" s="1828"/>
      <c r="TVS11" s="1829"/>
      <c r="TVT11" s="1830"/>
      <c r="TVU11" s="1826"/>
      <c r="TVV11" s="1831"/>
      <c r="TVW11" s="1667"/>
      <c r="TVX11" s="1832"/>
      <c r="TVY11" s="1665"/>
      <c r="TVZ11" s="1841"/>
      <c r="TWA11" s="1448"/>
      <c r="TWB11" s="1666"/>
      <c r="TWC11" s="1667"/>
      <c r="TWD11" s="1668"/>
      <c r="TWE11" s="1668"/>
      <c r="TWF11" s="1667"/>
      <c r="TWG11" s="1833"/>
      <c r="TWH11" s="1827"/>
      <c r="TWI11" s="1827"/>
      <c r="TWJ11" s="1842"/>
      <c r="TWK11" s="1842"/>
      <c r="TWL11" s="1827"/>
      <c r="TWM11" s="1835"/>
      <c r="TWN11" s="1836"/>
      <c r="TWO11" s="1837"/>
      <c r="TWP11" s="1827"/>
      <c r="TWQ11" s="1827"/>
      <c r="TWR11" s="1827"/>
      <c r="TWS11" s="1838"/>
      <c r="TWT11" s="1838"/>
      <c r="TWU11" s="1827"/>
      <c r="TWV11" s="1838"/>
      <c r="TWW11" s="1838"/>
      <c r="TWX11" s="1838"/>
      <c r="TWY11" s="1838"/>
      <c r="TWZ11" s="1838"/>
      <c r="TXA11" s="1827"/>
      <c r="TXB11" s="1823"/>
      <c r="TXC11" s="1840"/>
      <c r="TXD11" s="1825"/>
      <c r="TXE11" s="1826"/>
      <c r="TXF11" s="1827"/>
      <c r="TXG11" s="1828"/>
      <c r="TXH11" s="1829"/>
      <c r="TXI11" s="1830"/>
      <c r="TXJ11" s="1826"/>
      <c r="TXK11" s="1831"/>
      <c r="TXL11" s="1667"/>
      <c r="TXM11" s="1832"/>
      <c r="TXN11" s="1665"/>
      <c r="TXO11" s="1841"/>
      <c r="TXP11" s="1448"/>
      <c r="TXQ11" s="1666"/>
      <c r="TXR11" s="1667"/>
      <c r="TXS11" s="1668"/>
      <c r="TXT11" s="1668"/>
      <c r="TXU11" s="1667"/>
      <c r="TXV11" s="1833"/>
      <c r="TXW11" s="1827"/>
      <c r="TXX11" s="1827"/>
      <c r="TXY11" s="1842"/>
      <c r="TXZ11" s="1842"/>
      <c r="TYA11" s="1827"/>
      <c r="TYB11" s="1835"/>
      <c r="TYC11" s="1836"/>
      <c r="TYD11" s="1837"/>
      <c r="TYE11" s="1827"/>
      <c r="TYF11" s="1827"/>
      <c r="TYG11" s="1827"/>
      <c r="TYH11" s="1838"/>
      <c r="TYI11" s="1838"/>
      <c r="TYJ11" s="1827"/>
      <c r="TYK11" s="1838"/>
      <c r="TYL11" s="1838"/>
      <c r="TYM11" s="1838"/>
      <c r="TYN11" s="1838"/>
      <c r="TYO11" s="1838"/>
      <c r="TYP11" s="1827"/>
      <c r="TYQ11" s="1823"/>
      <c r="TYR11" s="1840"/>
      <c r="TYS11" s="1825"/>
      <c r="TYT11" s="1826"/>
      <c r="TYU11" s="1827"/>
      <c r="TYV11" s="1828"/>
      <c r="TYW11" s="1829"/>
      <c r="TYX11" s="1830"/>
      <c r="TYY11" s="1826"/>
      <c r="TYZ11" s="1831"/>
      <c r="TZA11" s="1667"/>
      <c r="TZB11" s="1832"/>
      <c r="TZC11" s="1665"/>
      <c r="TZD11" s="1841"/>
      <c r="TZE11" s="1448"/>
      <c r="TZF11" s="1666"/>
      <c r="TZG11" s="1667"/>
      <c r="TZH11" s="1668"/>
      <c r="TZI11" s="1668"/>
      <c r="TZJ11" s="1667"/>
      <c r="TZK11" s="1833"/>
      <c r="TZL11" s="1827"/>
      <c r="TZM11" s="1827"/>
      <c r="TZN11" s="1842"/>
      <c r="TZO11" s="1842"/>
      <c r="TZP11" s="1827"/>
      <c r="TZQ11" s="1835"/>
      <c r="TZR11" s="1836"/>
      <c r="TZS11" s="1837"/>
      <c r="TZT11" s="1827"/>
      <c r="TZU11" s="1827"/>
      <c r="TZV11" s="1827"/>
      <c r="TZW11" s="1838"/>
      <c r="TZX11" s="1838"/>
      <c r="TZY11" s="1827"/>
      <c r="TZZ11" s="1838"/>
      <c r="UAA11" s="1838"/>
      <c r="UAB11" s="1838"/>
      <c r="UAC11" s="1838"/>
      <c r="UAD11" s="1838"/>
      <c r="UAE11" s="1827"/>
      <c r="UAF11" s="1823"/>
      <c r="UAG11" s="1840"/>
      <c r="UAH11" s="1825"/>
      <c r="UAI11" s="1826"/>
      <c r="UAJ11" s="1827"/>
      <c r="UAK11" s="1828"/>
      <c r="UAL11" s="1829"/>
      <c r="UAM11" s="1830"/>
      <c r="UAN11" s="1826"/>
      <c r="UAO11" s="1831"/>
      <c r="UAP11" s="1667"/>
      <c r="UAQ11" s="1832"/>
      <c r="UAR11" s="1665"/>
      <c r="UAS11" s="1841"/>
      <c r="UAT11" s="1448"/>
      <c r="UAU11" s="1666"/>
      <c r="UAV11" s="1667"/>
      <c r="UAW11" s="1668"/>
      <c r="UAX11" s="1668"/>
      <c r="UAY11" s="1667"/>
      <c r="UAZ11" s="1833"/>
      <c r="UBA11" s="1827"/>
      <c r="UBB11" s="1827"/>
      <c r="UBC11" s="1842"/>
      <c r="UBD11" s="1842"/>
      <c r="UBE11" s="1827"/>
      <c r="UBF11" s="1835"/>
      <c r="UBG11" s="1836"/>
      <c r="UBH11" s="1837"/>
      <c r="UBI11" s="1827"/>
      <c r="UBJ11" s="1827"/>
      <c r="UBK11" s="1827"/>
      <c r="UBL11" s="1838"/>
      <c r="UBM11" s="1838"/>
      <c r="UBN11" s="1827"/>
      <c r="UBO11" s="1838"/>
      <c r="UBP11" s="1838"/>
      <c r="UBQ11" s="1838"/>
      <c r="UBR11" s="1838"/>
      <c r="UBS11" s="1838"/>
      <c r="UBT11" s="1827"/>
      <c r="UBU11" s="1823"/>
      <c r="UBV11" s="1840"/>
      <c r="UBW11" s="1825"/>
      <c r="UBX11" s="1826"/>
      <c r="UBY11" s="1827"/>
      <c r="UBZ11" s="1828"/>
      <c r="UCA11" s="1829"/>
      <c r="UCB11" s="1830"/>
      <c r="UCC11" s="1826"/>
      <c r="UCD11" s="1831"/>
      <c r="UCE11" s="1667"/>
      <c r="UCF11" s="1832"/>
      <c r="UCG11" s="1665"/>
      <c r="UCH11" s="1841"/>
      <c r="UCI11" s="1448"/>
      <c r="UCJ11" s="1666"/>
      <c r="UCK11" s="1667"/>
      <c r="UCL11" s="1668"/>
      <c r="UCM11" s="1668"/>
      <c r="UCN11" s="1667"/>
      <c r="UCO11" s="1833"/>
      <c r="UCP11" s="1827"/>
      <c r="UCQ11" s="1827"/>
      <c r="UCR11" s="1842"/>
      <c r="UCS11" s="1842"/>
      <c r="UCT11" s="1827"/>
      <c r="UCU11" s="1835"/>
      <c r="UCV11" s="1836"/>
      <c r="UCW11" s="1837"/>
      <c r="UCX11" s="1827"/>
      <c r="UCY11" s="1827"/>
      <c r="UCZ11" s="1827"/>
      <c r="UDA11" s="1838"/>
      <c r="UDB11" s="1838"/>
      <c r="UDC11" s="1827"/>
      <c r="UDD11" s="1838"/>
      <c r="UDE11" s="1838"/>
      <c r="UDF11" s="1838"/>
      <c r="UDG11" s="1838"/>
      <c r="UDH11" s="1838"/>
      <c r="UDI11" s="1827"/>
      <c r="UDJ11" s="1823"/>
      <c r="UDK11" s="1840"/>
      <c r="UDL11" s="1825"/>
      <c r="UDM11" s="1826"/>
      <c r="UDN11" s="1827"/>
      <c r="UDO11" s="1828"/>
      <c r="UDP11" s="1829"/>
      <c r="UDQ11" s="1830"/>
      <c r="UDR11" s="1826"/>
      <c r="UDS11" s="1831"/>
      <c r="UDT11" s="1667"/>
      <c r="UDU11" s="1832"/>
      <c r="UDV11" s="1665"/>
      <c r="UDW11" s="1841"/>
      <c r="UDX11" s="1448"/>
      <c r="UDY11" s="1666"/>
      <c r="UDZ11" s="1667"/>
      <c r="UEA11" s="1668"/>
      <c r="UEB11" s="1668"/>
      <c r="UEC11" s="1667"/>
      <c r="UED11" s="1833"/>
      <c r="UEE11" s="1827"/>
      <c r="UEF11" s="1827"/>
      <c r="UEG11" s="1842"/>
      <c r="UEH11" s="1842"/>
      <c r="UEI11" s="1827"/>
      <c r="UEJ11" s="1835"/>
      <c r="UEK11" s="1836"/>
      <c r="UEL11" s="1837"/>
      <c r="UEM11" s="1827"/>
      <c r="UEN11" s="1827"/>
      <c r="UEO11" s="1827"/>
      <c r="UEP11" s="1838"/>
      <c r="UEQ11" s="1838"/>
      <c r="UER11" s="1827"/>
      <c r="UES11" s="1838"/>
      <c r="UET11" s="1838"/>
      <c r="UEU11" s="1838"/>
      <c r="UEV11" s="1838"/>
      <c r="UEW11" s="1838"/>
      <c r="UEX11" s="1827"/>
      <c r="UEY11" s="1823"/>
      <c r="UEZ11" s="1840"/>
      <c r="UFA11" s="1825"/>
      <c r="UFB11" s="1826"/>
      <c r="UFC11" s="1827"/>
      <c r="UFD11" s="1828"/>
      <c r="UFE11" s="1829"/>
      <c r="UFF11" s="1830"/>
      <c r="UFG11" s="1826"/>
      <c r="UFH11" s="1831"/>
      <c r="UFI11" s="1667"/>
      <c r="UFJ11" s="1832"/>
      <c r="UFK11" s="1665"/>
      <c r="UFL11" s="1841"/>
      <c r="UFM11" s="1448"/>
      <c r="UFN11" s="1666"/>
      <c r="UFO11" s="1667"/>
      <c r="UFP11" s="1668"/>
      <c r="UFQ11" s="1668"/>
      <c r="UFR11" s="1667"/>
      <c r="UFS11" s="1833"/>
      <c r="UFT11" s="1827"/>
      <c r="UFU11" s="1827"/>
      <c r="UFV11" s="1842"/>
      <c r="UFW11" s="1842"/>
      <c r="UFX11" s="1827"/>
      <c r="UFY11" s="1835"/>
      <c r="UFZ11" s="1836"/>
      <c r="UGA11" s="1837"/>
      <c r="UGB11" s="1827"/>
      <c r="UGC11" s="1827"/>
      <c r="UGD11" s="1827"/>
      <c r="UGE11" s="1838"/>
      <c r="UGF11" s="1838"/>
      <c r="UGG11" s="1827"/>
      <c r="UGH11" s="1838"/>
      <c r="UGI11" s="1838"/>
      <c r="UGJ11" s="1838"/>
      <c r="UGK11" s="1838"/>
      <c r="UGL11" s="1838"/>
      <c r="UGM11" s="1827"/>
      <c r="UGN11" s="1823"/>
      <c r="UGO11" s="1840"/>
      <c r="UGP11" s="1825"/>
      <c r="UGQ11" s="1826"/>
      <c r="UGR11" s="1827"/>
      <c r="UGS11" s="1828"/>
      <c r="UGT11" s="1829"/>
      <c r="UGU11" s="1830"/>
      <c r="UGV11" s="1826"/>
      <c r="UGW11" s="1831"/>
      <c r="UGX11" s="1667"/>
      <c r="UGY11" s="1832"/>
      <c r="UGZ11" s="1665"/>
      <c r="UHA11" s="1841"/>
      <c r="UHB11" s="1448"/>
      <c r="UHC11" s="1666"/>
      <c r="UHD11" s="1667"/>
      <c r="UHE11" s="1668"/>
      <c r="UHF11" s="1668"/>
      <c r="UHG11" s="1667"/>
      <c r="UHH11" s="1833"/>
      <c r="UHI11" s="1827"/>
      <c r="UHJ11" s="1827"/>
      <c r="UHK11" s="1842"/>
      <c r="UHL11" s="1842"/>
      <c r="UHM11" s="1827"/>
      <c r="UHN11" s="1835"/>
      <c r="UHO11" s="1836"/>
      <c r="UHP11" s="1837"/>
      <c r="UHQ11" s="1827"/>
      <c r="UHR11" s="1827"/>
      <c r="UHS11" s="1827"/>
      <c r="UHT11" s="1838"/>
      <c r="UHU11" s="1838"/>
      <c r="UHV11" s="1827"/>
      <c r="UHW11" s="1838"/>
      <c r="UHX11" s="1838"/>
      <c r="UHY11" s="1838"/>
      <c r="UHZ11" s="1838"/>
      <c r="UIA11" s="1838"/>
      <c r="UIB11" s="1827"/>
      <c r="UIC11" s="1823"/>
      <c r="UID11" s="1840"/>
      <c r="UIE11" s="1825"/>
      <c r="UIF11" s="1826"/>
      <c r="UIG11" s="1827"/>
      <c r="UIH11" s="1828"/>
      <c r="UII11" s="1829"/>
      <c r="UIJ11" s="1830"/>
      <c r="UIK11" s="1826"/>
      <c r="UIL11" s="1831"/>
      <c r="UIM11" s="1667"/>
      <c r="UIN11" s="1832"/>
      <c r="UIO11" s="1665"/>
      <c r="UIP11" s="1841"/>
      <c r="UIQ11" s="1448"/>
      <c r="UIR11" s="1666"/>
      <c r="UIS11" s="1667"/>
      <c r="UIT11" s="1668"/>
      <c r="UIU11" s="1668"/>
      <c r="UIV11" s="1667"/>
      <c r="UIW11" s="1833"/>
      <c r="UIX11" s="1827"/>
      <c r="UIY11" s="1827"/>
      <c r="UIZ11" s="1842"/>
      <c r="UJA11" s="1842"/>
      <c r="UJB11" s="1827"/>
      <c r="UJC11" s="1835"/>
      <c r="UJD11" s="1836"/>
      <c r="UJE11" s="1837"/>
      <c r="UJF11" s="1827"/>
      <c r="UJG11" s="1827"/>
      <c r="UJH11" s="1827"/>
      <c r="UJI11" s="1838"/>
      <c r="UJJ11" s="1838"/>
      <c r="UJK11" s="1827"/>
      <c r="UJL11" s="1838"/>
      <c r="UJM11" s="1838"/>
      <c r="UJN11" s="1838"/>
      <c r="UJO11" s="1838"/>
      <c r="UJP11" s="1838"/>
      <c r="UJQ11" s="1827"/>
      <c r="UJR11" s="1823"/>
      <c r="UJS11" s="1840"/>
      <c r="UJT11" s="1825"/>
      <c r="UJU11" s="1826"/>
      <c r="UJV11" s="1827"/>
      <c r="UJW11" s="1828"/>
      <c r="UJX11" s="1829"/>
      <c r="UJY11" s="1830"/>
      <c r="UJZ11" s="1826"/>
      <c r="UKA11" s="1831"/>
      <c r="UKB11" s="1667"/>
      <c r="UKC11" s="1832"/>
      <c r="UKD11" s="1665"/>
      <c r="UKE11" s="1841"/>
      <c r="UKF11" s="1448"/>
      <c r="UKG11" s="1666"/>
      <c r="UKH11" s="1667"/>
      <c r="UKI11" s="1668"/>
      <c r="UKJ11" s="1668"/>
      <c r="UKK11" s="1667"/>
      <c r="UKL11" s="1833"/>
      <c r="UKM11" s="1827"/>
      <c r="UKN11" s="1827"/>
      <c r="UKO11" s="1842"/>
      <c r="UKP11" s="1842"/>
      <c r="UKQ11" s="1827"/>
      <c r="UKR11" s="1835"/>
      <c r="UKS11" s="1836"/>
      <c r="UKT11" s="1837"/>
      <c r="UKU11" s="1827"/>
      <c r="UKV11" s="1827"/>
      <c r="UKW11" s="1827"/>
      <c r="UKX11" s="1838"/>
      <c r="UKY11" s="1838"/>
      <c r="UKZ11" s="1827"/>
      <c r="ULA11" s="1838"/>
      <c r="ULB11" s="1838"/>
      <c r="ULC11" s="1838"/>
      <c r="ULD11" s="1838"/>
      <c r="ULE11" s="1838"/>
      <c r="ULF11" s="1827"/>
      <c r="ULG11" s="1823"/>
      <c r="ULH11" s="1840"/>
      <c r="ULI11" s="1825"/>
      <c r="ULJ11" s="1826"/>
      <c r="ULK11" s="1827"/>
      <c r="ULL11" s="1828"/>
      <c r="ULM11" s="1829"/>
      <c r="ULN11" s="1830"/>
      <c r="ULO11" s="1826"/>
      <c r="ULP11" s="1831"/>
      <c r="ULQ11" s="1667"/>
      <c r="ULR11" s="1832"/>
      <c r="ULS11" s="1665"/>
      <c r="ULT11" s="1841"/>
      <c r="ULU11" s="1448"/>
      <c r="ULV11" s="1666"/>
      <c r="ULW11" s="1667"/>
      <c r="ULX11" s="1668"/>
      <c r="ULY11" s="1668"/>
      <c r="ULZ11" s="1667"/>
      <c r="UMA11" s="1833"/>
      <c r="UMB11" s="1827"/>
      <c r="UMC11" s="1827"/>
      <c r="UMD11" s="1842"/>
      <c r="UME11" s="1842"/>
      <c r="UMF11" s="1827"/>
      <c r="UMG11" s="1835"/>
      <c r="UMH11" s="1836"/>
      <c r="UMI11" s="1837"/>
      <c r="UMJ11" s="1827"/>
      <c r="UMK11" s="1827"/>
      <c r="UML11" s="1827"/>
      <c r="UMM11" s="1838"/>
      <c r="UMN11" s="1838"/>
      <c r="UMO11" s="1827"/>
      <c r="UMP11" s="1838"/>
      <c r="UMQ11" s="1838"/>
      <c r="UMR11" s="1838"/>
      <c r="UMS11" s="1838"/>
      <c r="UMT11" s="1838"/>
      <c r="UMU11" s="1827"/>
      <c r="UMV11" s="1823"/>
      <c r="UMW11" s="1840"/>
      <c r="UMX11" s="1825"/>
      <c r="UMY11" s="1826"/>
      <c r="UMZ11" s="1827"/>
      <c r="UNA11" s="1828"/>
      <c r="UNB11" s="1829"/>
      <c r="UNC11" s="1830"/>
      <c r="UND11" s="1826"/>
      <c r="UNE11" s="1831"/>
      <c r="UNF11" s="1667"/>
      <c r="UNG11" s="1832"/>
      <c r="UNH11" s="1665"/>
      <c r="UNI11" s="1841"/>
      <c r="UNJ11" s="1448"/>
      <c r="UNK11" s="1666"/>
      <c r="UNL11" s="1667"/>
      <c r="UNM11" s="1668"/>
      <c r="UNN11" s="1668"/>
      <c r="UNO11" s="1667"/>
      <c r="UNP11" s="1833"/>
      <c r="UNQ11" s="1827"/>
      <c r="UNR11" s="1827"/>
      <c r="UNS11" s="1842"/>
      <c r="UNT11" s="1842"/>
      <c r="UNU11" s="1827"/>
      <c r="UNV11" s="1835"/>
      <c r="UNW11" s="1836"/>
      <c r="UNX11" s="1837"/>
      <c r="UNY11" s="1827"/>
      <c r="UNZ11" s="1827"/>
      <c r="UOA11" s="1827"/>
      <c r="UOB11" s="1838"/>
      <c r="UOC11" s="1838"/>
      <c r="UOD11" s="1827"/>
      <c r="UOE11" s="1838"/>
      <c r="UOF11" s="1838"/>
      <c r="UOG11" s="1838"/>
      <c r="UOH11" s="1838"/>
      <c r="UOI11" s="1838"/>
      <c r="UOJ11" s="1827"/>
      <c r="UOK11" s="1823"/>
      <c r="UOL11" s="1840"/>
      <c r="UOM11" s="1825"/>
      <c r="UON11" s="1826"/>
      <c r="UOO11" s="1827"/>
      <c r="UOP11" s="1828"/>
      <c r="UOQ11" s="1829"/>
      <c r="UOR11" s="1830"/>
      <c r="UOS11" s="1826"/>
      <c r="UOT11" s="1831"/>
      <c r="UOU11" s="1667"/>
      <c r="UOV11" s="1832"/>
      <c r="UOW11" s="1665"/>
      <c r="UOX11" s="1841"/>
      <c r="UOY11" s="1448"/>
      <c r="UOZ11" s="1666"/>
      <c r="UPA11" s="1667"/>
      <c r="UPB11" s="1668"/>
      <c r="UPC11" s="1668"/>
      <c r="UPD11" s="1667"/>
      <c r="UPE11" s="1833"/>
      <c r="UPF11" s="1827"/>
      <c r="UPG11" s="1827"/>
      <c r="UPH11" s="1842"/>
      <c r="UPI11" s="1842"/>
      <c r="UPJ11" s="1827"/>
      <c r="UPK11" s="1835"/>
      <c r="UPL11" s="1836"/>
      <c r="UPM11" s="1837"/>
      <c r="UPN11" s="1827"/>
      <c r="UPO11" s="1827"/>
      <c r="UPP11" s="1827"/>
      <c r="UPQ11" s="1838"/>
      <c r="UPR11" s="1838"/>
      <c r="UPS11" s="1827"/>
      <c r="UPT11" s="1838"/>
      <c r="UPU11" s="1838"/>
      <c r="UPV11" s="1838"/>
      <c r="UPW11" s="1838"/>
      <c r="UPX11" s="1838"/>
      <c r="UPY11" s="1827"/>
      <c r="UPZ11" s="1823"/>
      <c r="UQA11" s="1840"/>
      <c r="UQB11" s="1825"/>
      <c r="UQC11" s="1826"/>
      <c r="UQD11" s="1827"/>
      <c r="UQE11" s="1828"/>
      <c r="UQF11" s="1829"/>
      <c r="UQG11" s="1830"/>
      <c r="UQH11" s="1826"/>
      <c r="UQI11" s="1831"/>
      <c r="UQJ11" s="1667"/>
      <c r="UQK11" s="1832"/>
      <c r="UQL11" s="1665"/>
      <c r="UQM11" s="1841"/>
      <c r="UQN11" s="1448"/>
      <c r="UQO11" s="1666"/>
      <c r="UQP11" s="1667"/>
      <c r="UQQ11" s="1668"/>
      <c r="UQR11" s="1668"/>
      <c r="UQS11" s="1667"/>
      <c r="UQT11" s="1833"/>
      <c r="UQU11" s="1827"/>
      <c r="UQV11" s="1827"/>
      <c r="UQW11" s="1842"/>
      <c r="UQX11" s="1842"/>
      <c r="UQY11" s="1827"/>
      <c r="UQZ11" s="1835"/>
      <c r="URA11" s="1836"/>
      <c r="URB11" s="1837"/>
      <c r="URC11" s="1827"/>
      <c r="URD11" s="1827"/>
      <c r="URE11" s="1827"/>
      <c r="URF11" s="1838"/>
      <c r="URG11" s="1838"/>
      <c r="URH11" s="1827"/>
      <c r="URI11" s="1838"/>
      <c r="URJ11" s="1838"/>
      <c r="URK11" s="1838"/>
      <c r="URL11" s="1838"/>
      <c r="URM11" s="1838"/>
      <c r="URN11" s="1827"/>
      <c r="URO11" s="1823"/>
      <c r="URP11" s="1840"/>
      <c r="URQ11" s="1825"/>
      <c r="URR11" s="1826"/>
      <c r="URS11" s="1827"/>
      <c r="URT11" s="1828"/>
      <c r="URU11" s="1829"/>
      <c r="URV11" s="1830"/>
      <c r="URW11" s="1826"/>
      <c r="URX11" s="1831"/>
      <c r="URY11" s="1667"/>
      <c r="URZ11" s="1832"/>
      <c r="USA11" s="1665"/>
      <c r="USB11" s="1841"/>
      <c r="USC11" s="1448"/>
      <c r="USD11" s="1666"/>
      <c r="USE11" s="1667"/>
      <c r="USF11" s="1668"/>
      <c r="USG11" s="1668"/>
      <c r="USH11" s="1667"/>
      <c r="USI11" s="1833"/>
      <c r="USJ11" s="1827"/>
      <c r="USK11" s="1827"/>
      <c r="USL11" s="1842"/>
      <c r="USM11" s="1842"/>
      <c r="USN11" s="1827"/>
      <c r="USO11" s="1835"/>
      <c r="USP11" s="1836"/>
      <c r="USQ11" s="1837"/>
      <c r="USR11" s="1827"/>
      <c r="USS11" s="1827"/>
      <c r="UST11" s="1827"/>
      <c r="USU11" s="1838"/>
      <c r="USV11" s="1838"/>
      <c r="USW11" s="1827"/>
      <c r="USX11" s="1838"/>
      <c r="USY11" s="1838"/>
      <c r="USZ11" s="1838"/>
      <c r="UTA11" s="1838"/>
      <c r="UTB11" s="1838"/>
      <c r="UTC11" s="1827"/>
      <c r="UTD11" s="1823"/>
      <c r="UTE11" s="1840"/>
      <c r="UTF11" s="1825"/>
      <c r="UTG11" s="1826"/>
      <c r="UTH11" s="1827"/>
      <c r="UTI11" s="1828"/>
      <c r="UTJ11" s="1829"/>
      <c r="UTK11" s="1830"/>
      <c r="UTL11" s="1826"/>
      <c r="UTM11" s="1831"/>
      <c r="UTN11" s="1667"/>
      <c r="UTO11" s="1832"/>
      <c r="UTP11" s="1665"/>
      <c r="UTQ11" s="1841"/>
      <c r="UTR11" s="1448"/>
      <c r="UTS11" s="1666"/>
      <c r="UTT11" s="1667"/>
      <c r="UTU11" s="1668"/>
      <c r="UTV11" s="1668"/>
      <c r="UTW11" s="1667"/>
      <c r="UTX11" s="1833"/>
      <c r="UTY11" s="1827"/>
      <c r="UTZ11" s="1827"/>
      <c r="UUA11" s="1842"/>
      <c r="UUB11" s="1842"/>
      <c r="UUC11" s="1827"/>
      <c r="UUD11" s="1835"/>
      <c r="UUE11" s="1836"/>
      <c r="UUF11" s="1837"/>
      <c r="UUG11" s="1827"/>
      <c r="UUH11" s="1827"/>
      <c r="UUI11" s="1827"/>
      <c r="UUJ11" s="1838"/>
      <c r="UUK11" s="1838"/>
      <c r="UUL11" s="1827"/>
      <c r="UUM11" s="1838"/>
      <c r="UUN11" s="1838"/>
      <c r="UUO11" s="1838"/>
      <c r="UUP11" s="1838"/>
      <c r="UUQ11" s="1838"/>
      <c r="UUR11" s="1827"/>
      <c r="UUS11" s="1823"/>
      <c r="UUT11" s="1840"/>
      <c r="UUU11" s="1825"/>
      <c r="UUV11" s="1826"/>
      <c r="UUW11" s="1827"/>
      <c r="UUX11" s="1828"/>
      <c r="UUY11" s="1829"/>
      <c r="UUZ11" s="1830"/>
      <c r="UVA11" s="1826"/>
      <c r="UVB11" s="1831"/>
      <c r="UVC11" s="1667"/>
      <c r="UVD11" s="1832"/>
      <c r="UVE11" s="1665"/>
      <c r="UVF11" s="1841"/>
      <c r="UVG11" s="1448"/>
      <c r="UVH11" s="1666"/>
      <c r="UVI11" s="1667"/>
      <c r="UVJ11" s="1668"/>
      <c r="UVK11" s="1668"/>
      <c r="UVL11" s="1667"/>
      <c r="UVM11" s="1833"/>
      <c r="UVN11" s="1827"/>
      <c r="UVO11" s="1827"/>
      <c r="UVP11" s="1842"/>
      <c r="UVQ11" s="1842"/>
      <c r="UVR11" s="1827"/>
      <c r="UVS11" s="1835"/>
      <c r="UVT11" s="1836"/>
      <c r="UVU11" s="1837"/>
      <c r="UVV11" s="1827"/>
      <c r="UVW11" s="1827"/>
      <c r="UVX11" s="1827"/>
      <c r="UVY11" s="1838"/>
      <c r="UVZ11" s="1838"/>
      <c r="UWA11" s="1827"/>
      <c r="UWB11" s="1838"/>
      <c r="UWC11" s="1838"/>
      <c r="UWD11" s="1838"/>
      <c r="UWE11" s="1838"/>
      <c r="UWF11" s="1838"/>
      <c r="UWG11" s="1827"/>
      <c r="UWH11" s="1823"/>
      <c r="UWI11" s="1840"/>
      <c r="UWJ11" s="1825"/>
      <c r="UWK11" s="1826"/>
      <c r="UWL11" s="1827"/>
      <c r="UWM11" s="1828"/>
      <c r="UWN11" s="1829"/>
      <c r="UWO11" s="1830"/>
      <c r="UWP11" s="1826"/>
      <c r="UWQ11" s="1831"/>
      <c r="UWR11" s="1667"/>
      <c r="UWS11" s="1832"/>
      <c r="UWT11" s="1665"/>
      <c r="UWU11" s="1841"/>
      <c r="UWV11" s="1448"/>
      <c r="UWW11" s="1666"/>
      <c r="UWX11" s="1667"/>
      <c r="UWY11" s="1668"/>
      <c r="UWZ11" s="1668"/>
      <c r="UXA11" s="1667"/>
      <c r="UXB11" s="1833"/>
      <c r="UXC11" s="1827"/>
      <c r="UXD11" s="1827"/>
      <c r="UXE11" s="1842"/>
      <c r="UXF11" s="1842"/>
      <c r="UXG11" s="1827"/>
      <c r="UXH11" s="1835"/>
      <c r="UXI11" s="1836"/>
      <c r="UXJ11" s="1837"/>
      <c r="UXK11" s="1827"/>
      <c r="UXL11" s="1827"/>
      <c r="UXM11" s="1827"/>
      <c r="UXN11" s="1838"/>
      <c r="UXO11" s="1838"/>
      <c r="UXP11" s="1827"/>
      <c r="UXQ11" s="1838"/>
      <c r="UXR11" s="1838"/>
      <c r="UXS11" s="1838"/>
      <c r="UXT11" s="1838"/>
      <c r="UXU11" s="1838"/>
      <c r="UXV11" s="1827"/>
      <c r="UXW11" s="1823"/>
      <c r="UXX11" s="1840"/>
      <c r="UXY11" s="1825"/>
      <c r="UXZ11" s="1826"/>
      <c r="UYA11" s="1827"/>
      <c r="UYB11" s="1828"/>
      <c r="UYC11" s="1829"/>
      <c r="UYD11" s="1830"/>
      <c r="UYE11" s="1826"/>
      <c r="UYF11" s="1831"/>
      <c r="UYG11" s="1667"/>
      <c r="UYH11" s="1832"/>
      <c r="UYI11" s="1665"/>
      <c r="UYJ11" s="1841"/>
      <c r="UYK11" s="1448"/>
      <c r="UYL11" s="1666"/>
      <c r="UYM11" s="1667"/>
      <c r="UYN11" s="1668"/>
      <c r="UYO11" s="1668"/>
      <c r="UYP11" s="1667"/>
      <c r="UYQ11" s="1833"/>
      <c r="UYR11" s="1827"/>
      <c r="UYS11" s="1827"/>
      <c r="UYT11" s="1842"/>
      <c r="UYU11" s="1842"/>
      <c r="UYV11" s="1827"/>
      <c r="UYW11" s="1835"/>
      <c r="UYX11" s="1836"/>
      <c r="UYY11" s="1837"/>
      <c r="UYZ11" s="1827"/>
      <c r="UZA11" s="1827"/>
      <c r="UZB11" s="1827"/>
      <c r="UZC11" s="1838"/>
      <c r="UZD11" s="1838"/>
      <c r="UZE11" s="1827"/>
      <c r="UZF11" s="1838"/>
      <c r="UZG11" s="1838"/>
      <c r="UZH11" s="1838"/>
      <c r="UZI11" s="1838"/>
      <c r="UZJ11" s="1838"/>
      <c r="UZK11" s="1827"/>
      <c r="UZL11" s="1823"/>
      <c r="UZM11" s="1840"/>
      <c r="UZN11" s="1825"/>
      <c r="UZO11" s="1826"/>
      <c r="UZP11" s="1827"/>
      <c r="UZQ11" s="1828"/>
      <c r="UZR11" s="1829"/>
      <c r="UZS11" s="1830"/>
      <c r="UZT11" s="1826"/>
      <c r="UZU11" s="1831"/>
      <c r="UZV11" s="1667"/>
      <c r="UZW11" s="1832"/>
      <c r="UZX11" s="1665"/>
      <c r="UZY11" s="1841"/>
      <c r="UZZ11" s="1448"/>
      <c r="VAA11" s="1666"/>
      <c r="VAB11" s="1667"/>
      <c r="VAC11" s="1668"/>
      <c r="VAD11" s="1668"/>
      <c r="VAE11" s="1667"/>
      <c r="VAF11" s="1833"/>
      <c r="VAG11" s="1827"/>
      <c r="VAH11" s="1827"/>
      <c r="VAI11" s="1842"/>
      <c r="VAJ11" s="1842"/>
      <c r="VAK11" s="1827"/>
      <c r="VAL11" s="1835"/>
      <c r="VAM11" s="1836"/>
      <c r="VAN11" s="1837"/>
      <c r="VAO11" s="1827"/>
      <c r="VAP11" s="1827"/>
      <c r="VAQ11" s="1827"/>
      <c r="VAR11" s="1838"/>
      <c r="VAS11" s="1838"/>
      <c r="VAT11" s="1827"/>
      <c r="VAU11" s="1838"/>
      <c r="VAV11" s="1838"/>
      <c r="VAW11" s="1838"/>
      <c r="VAX11" s="1838"/>
      <c r="VAY11" s="1838"/>
      <c r="VAZ11" s="1827"/>
      <c r="VBA11" s="1823"/>
      <c r="VBB11" s="1840"/>
      <c r="VBC11" s="1825"/>
      <c r="VBD11" s="1826"/>
      <c r="VBE11" s="1827"/>
      <c r="VBF11" s="1828"/>
      <c r="VBG11" s="1829"/>
      <c r="VBH11" s="1830"/>
      <c r="VBI11" s="1826"/>
      <c r="VBJ11" s="1831"/>
      <c r="VBK11" s="1667"/>
      <c r="VBL11" s="1832"/>
      <c r="VBM11" s="1665"/>
      <c r="VBN11" s="1841"/>
      <c r="VBO11" s="1448"/>
      <c r="VBP11" s="1666"/>
      <c r="VBQ11" s="1667"/>
      <c r="VBR11" s="1668"/>
      <c r="VBS11" s="1668"/>
      <c r="VBT11" s="1667"/>
      <c r="VBU11" s="1833"/>
      <c r="VBV11" s="1827"/>
      <c r="VBW11" s="1827"/>
      <c r="VBX11" s="1842"/>
      <c r="VBY11" s="1842"/>
      <c r="VBZ11" s="1827"/>
      <c r="VCA11" s="1835"/>
      <c r="VCB11" s="1836"/>
      <c r="VCC11" s="1837"/>
      <c r="VCD11" s="1827"/>
      <c r="VCE11" s="1827"/>
      <c r="VCF11" s="1827"/>
      <c r="VCG11" s="1838"/>
      <c r="VCH11" s="1838"/>
      <c r="VCI11" s="1827"/>
      <c r="VCJ11" s="1838"/>
      <c r="VCK11" s="1838"/>
      <c r="VCL11" s="1838"/>
      <c r="VCM11" s="1838"/>
      <c r="VCN11" s="1838"/>
      <c r="VCO11" s="1827"/>
      <c r="VCP11" s="1823"/>
      <c r="VCQ11" s="1840"/>
      <c r="VCR11" s="1825"/>
      <c r="VCS11" s="1826"/>
      <c r="VCT11" s="1827"/>
      <c r="VCU11" s="1828"/>
      <c r="VCV11" s="1829"/>
      <c r="VCW11" s="1830"/>
      <c r="VCX11" s="1826"/>
      <c r="VCY11" s="1831"/>
      <c r="VCZ11" s="1667"/>
      <c r="VDA11" s="1832"/>
      <c r="VDB11" s="1665"/>
      <c r="VDC11" s="1841"/>
      <c r="VDD11" s="1448"/>
      <c r="VDE11" s="1666"/>
      <c r="VDF11" s="1667"/>
      <c r="VDG11" s="1668"/>
      <c r="VDH11" s="1668"/>
      <c r="VDI11" s="1667"/>
      <c r="VDJ11" s="1833"/>
      <c r="VDK11" s="1827"/>
      <c r="VDL11" s="1827"/>
      <c r="VDM11" s="1842"/>
      <c r="VDN11" s="1842"/>
      <c r="VDO11" s="1827"/>
      <c r="VDP11" s="1835"/>
      <c r="VDQ11" s="1836"/>
      <c r="VDR11" s="1837"/>
      <c r="VDS11" s="1827"/>
      <c r="VDT11" s="1827"/>
      <c r="VDU11" s="1827"/>
      <c r="VDV11" s="1838"/>
      <c r="VDW11" s="1838"/>
      <c r="VDX11" s="1827"/>
      <c r="VDY11" s="1838"/>
      <c r="VDZ11" s="1838"/>
      <c r="VEA11" s="1838"/>
      <c r="VEB11" s="1838"/>
      <c r="VEC11" s="1838"/>
      <c r="VED11" s="1827"/>
      <c r="VEE11" s="1823"/>
      <c r="VEF11" s="1840"/>
      <c r="VEG11" s="1825"/>
      <c r="VEH11" s="1826"/>
      <c r="VEI11" s="1827"/>
      <c r="VEJ11" s="1828"/>
      <c r="VEK11" s="1829"/>
      <c r="VEL11" s="1830"/>
      <c r="VEM11" s="1826"/>
      <c r="VEN11" s="1831"/>
      <c r="VEO11" s="1667"/>
      <c r="VEP11" s="1832"/>
      <c r="VEQ11" s="1665"/>
      <c r="VER11" s="1841"/>
      <c r="VES11" s="1448"/>
      <c r="VET11" s="1666"/>
      <c r="VEU11" s="1667"/>
      <c r="VEV11" s="1668"/>
      <c r="VEW11" s="1668"/>
      <c r="VEX11" s="1667"/>
      <c r="VEY11" s="1833"/>
      <c r="VEZ11" s="1827"/>
      <c r="VFA11" s="1827"/>
      <c r="VFB11" s="1842"/>
      <c r="VFC11" s="1842"/>
      <c r="VFD11" s="1827"/>
      <c r="VFE11" s="1835"/>
      <c r="VFF11" s="1836"/>
      <c r="VFG11" s="1837"/>
      <c r="VFH11" s="1827"/>
      <c r="VFI11" s="1827"/>
      <c r="VFJ11" s="1827"/>
      <c r="VFK11" s="1838"/>
      <c r="VFL11" s="1838"/>
      <c r="VFM11" s="1827"/>
      <c r="VFN11" s="1838"/>
      <c r="VFO11" s="1838"/>
      <c r="VFP11" s="1838"/>
      <c r="VFQ11" s="1838"/>
      <c r="VFR11" s="1838"/>
      <c r="VFS11" s="1827"/>
      <c r="VFT11" s="1823"/>
      <c r="VFU11" s="1840"/>
      <c r="VFV11" s="1825"/>
      <c r="VFW11" s="1826"/>
      <c r="VFX11" s="1827"/>
      <c r="VFY11" s="1828"/>
      <c r="VFZ11" s="1829"/>
      <c r="VGA11" s="1830"/>
      <c r="VGB11" s="1826"/>
      <c r="VGC11" s="1831"/>
      <c r="VGD11" s="1667"/>
      <c r="VGE11" s="1832"/>
      <c r="VGF11" s="1665"/>
      <c r="VGG11" s="1841"/>
      <c r="VGH11" s="1448"/>
      <c r="VGI11" s="1666"/>
      <c r="VGJ11" s="1667"/>
      <c r="VGK11" s="1668"/>
      <c r="VGL11" s="1668"/>
      <c r="VGM11" s="1667"/>
      <c r="VGN11" s="1833"/>
      <c r="VGO11" s="1827"/>
      <c r="VGP11" s="1827"/>
      <c r="VGQ11" s="1842"/>
      <c r="VGR11" s="1842"/>
      <c r="VGS11" s="1827"/>
      <c r="VGT11" s="1835"/>
      <c r="VGU11" s="1836"/>
      <c r="VGV11" s="1837"/>
      <c r="VGW11" s="1827"/>
      <c r="VGX11" s="1827"/>
      <c r="VGY11" s="1827"/>
      <c r="VGZ11" s="1838"/>
      <c r="VHA11" s="1838"/>
      <c r="VHB11" s="1827"/>
      <c r="VHC11" s="1838"/>
      <c r="VHD11" s="1838"/>
      <c r="VHE11" s="1838"/>
      <c r="VHF11" s="1838"/>
      <c r="VHG11" s="1838"/>
      <c r="VHH11" s="1827"/>
      <c r="VHI11" s="1823"/>
      <c r="VHJ11" s="1840"/>
      <c r="VHK11" s="1825"/>
      <c r="VHL11" s="1826"/>
      <c r="VHM11" s="1827"/>
      <c r="VHN11" s="1828"/>
      <c r="VHO11" s="1829"/>
      <c r="VHP11" s="1830"/>
      <c r="VHQ11" s="1826"/>
      <c r="VHR11" s="1831"/>
      <c r="VHS11" s="1667"/>
      <c r="VHT11" s="1832"/>
      <c r="VHU11" s="1665"/>
      <c r="VHV11" s="1841"/>
      <c r="VHW11" s="1448"/>
      <c r="VHX11" s="1666"/>
      <c r="VHY11" s="1667"/>
      <c r="VHZ11" s="1668"/>
      <c r="VIA11" s="1668"/>
      <c r="VIB11" s="1667"/>
      <c r="VIC11" s="1833"/>
      <c r="VID11" s="1827"/>
      <c r="VIE11" s="1827"/>
      <c r="VIF11" s="1842"/>
      <c r="VIG11" s="1842"/>
      <c r="VIH11" s="1827"/>
      <c r="VII11" s="1835"/>
      <c r="VIJ11" s="1836"/>
      <c r="VIK11" s="1837"/>
      <c r="VIL11" s="1827"/>
      <c r="VIM11" s="1827"/>
      <c r="VIN11" s="1827"/>
      <c r="VIO11" s="1838"/>
      <c r="VIP11" s="1838"/>
      <c r="VIQ11" s="1827"/>
      <c r="VIR11" s="1838"/>
      <c r="VIS11" s="1838"/>
      <c r="VIT11" s="1838"/>
      <c r="VIU11" s="1838"/>
      <c r="VIV11" s="1838"/>
      <c r="VIW11" s="1827"/>
      <c r="VIX11" s="1823"/>
      <c r="VIY11" s="1840"/>
      <c r="VIZ11" s="1825"/>
      <c r="VJA11" s="1826"/>
      <c r="VJB11" s="1827"/>
      <c r="VJC11" s="1828"/>
      <c r="VJD11" s="1829"/>
      <c r="VJE11" s="1830"/>
      <c r="VJF11" s="1826"/>
      <c r="VJG11" s="1831"/>
      <c r="VJH11" s="1667"/>
      <c r="VJI11" s="1832"/>
      <c r="VJJ11" s="1665"/>
      <c r="VJK11" s="1841"/>
      <c r="VJL11" s="1448"/>
      <c r="VJM11" s="1666"/>
      <c r="VJN11" s="1667"/>
      <c r="VJO11" s="1668"/>
      <c r="VJP11" s="1668"/>
      <c r="VJQ11" s="1667"/>
      <c r="VJR11" s="1833"/>
      <c r="VJS11" s="1827"/>
      <c r="VJT11" s="1827"/>
      <c r="VJU11" s="1842"/>
      <c r="VJV11" s="1842"/>
      <c r="VJW11" s="1827"/>
      <c r="VJX11" s="1835"/>
      <c r="VJY11" s="1836"/>
      <c r="VJZ11" s="1837"/>
      <c r="VKA11" s="1827"/>
      <c r="VKB11" s="1827"/>
      <c r="VKC11" s="1827"/>
      <c r="VKD11" s="1838"/>
      <c r="VKE11" s="1838"/>
      <c r="VKF11" s="1827"/>
      <c r="VKG11" s="1838"/>
      <c r="VKH11" s="1838"/>
      <c r="VKI11" s="1838"/>
      <c r="VKJ11" s="1838"/>
      <c r="VKK11" s="1838"/>
      <c r="VKL11" s="1827"/>
      <c r="VKM11" s="1823"/>
      <c r="VKN11" s="1840"/>
      <c r="VKO11" s="1825"/>
      <c r="VKP11" s="1826"/>
      <c r="VKQ11" s="1827"/>
      <c r="VKR11" s="1828"/>
      <c r="VKS11" s="1829"/>
      <c r="VKT11" s="1830"/>
      <c r="VKU11" s="1826"/>
      <c r="VKV11" s="1831"/>
      <c r="VKW11" s="1667"/>
      <c r="VKX11" s="1832"/>
      <c r="VKY11" s="1665"/>
      <c r="VKZ11" s="1841"/>
      <c r="VLA11" s="1448"/>
      <c r="VLB11" s="1666"/>
      <c r="VLC11" s="1667"/>
      <c r="VLD11" s="1668"/>
      <c r="VLE11" s="1668"/>
      <c r="VLF11" s="1667"/>
      <c r="VLG11" s="1833"/>
      <c r="VLH11" s="1827"/>
      <c r="VLI11" s="1827"/>
      <c r="VLJ11" s="1842"/>
      <c r="VLK11" s="1842"/>
      <c r="VLL11" s="1827"/>
      <c r="VLM11" s="1835"/>
      <c r="VLN11" s="1836"/>
      <c r="VLO11" s="1837"/>
      <c r="VLP11" s="1827"/>
      <c r="VLQ11" s="1827"/>
      <c r="VLR11" s="1827"/>
      <c r="VLS11" s="1838"/>
      <c r="VLT11" s="1838"/>
      <c r="VLU11" s="1827"/>
      <c r="VLV11" s="1838"/>
      <c r="VLW11" s="1838"/>
      <c r="VLX11" s="1838"/>
      <c r="VLY11" s="1838"/>
      <c r="VLZ11" s="1838"/>
      <c r="VMA11" s="1827"/>
      <c r="VMB11" s="1823"/>
      <c r="VMC11" s="1840"/>
      <c r="VMD11" s="1825"/>
      <c r="VME11" s="1826"/>
      <c r="VMF11" s="1827"/>
      <c r="VMG11" s="1828"/>
      <c r="VMH11" s="1829"/>
      <c r="VMI11" s="1830"/>
      <c r="VMJ11" s="1826"/>
      <c r="VMK11" s="1831"/>
      <c r="VML11" s="1667"/>
      <c r="VMM11" s="1832"/>
      <c r="VMN11" s="1665"/>
      <c r="VMO11" s="1841"/>
      <c r="VMP11" s="1448"/>
      <c r="VMQ11" s="1666"/>
      <c r="VMR11" s="1667"/>
      <c r="VMS11" s="1668"/>
      <c r="VMT11" s="1668"/>
      <c r="VMU11" s="1667"/>
      <c r="VMV11" s="1833"/>
      <c r="VMW11" s="1827"/>
      <c r="VMX11" s="1827"/>
      <c r="VMY11" s="1842"/>
      <c r="VMZ11" s="1842"/>
      <c r="VNA11" s="1827"/>
      <c r="VNB11" s="1835"/>
      <c r="VNC11" s="1836"/>
      <c r="VND11" s="1837"/>
      <c r="VNE11" s="1827"/>
      <c r="VNF11" s="1827"/>
      <c r="VNG11" s="1827"/>
      <c r="VNH11" s="1838"/>
      <c r="VNI11" s="1838"/>
      <c r="VNJ11" s="1827"/>
      <c r="VNK11" s="1838"/>
      <c r="VNL11" s="1838"/>
      <c r="VNM11" s="1838"/>
      <c r="VNN11" s="1838"/>
      <c r="VNO11" s="1838"/>
      <c r="VNP11" s="1827"/>
      <c r="VNQ11" s="1823"/>
      <c r="VNR11" s="1840"/>
      <c r="VNS11" s="1825"/>
      <c r="VNT11" s="1826"/>
      <c r="VNU11" s="1827"/>
      <c r="VNV11" s="1828"/>
      <c r="VNW11" s="1829"/>
      <c r="VNX11" s="1830"/>
      <c r="VNY11" s="1826"/>
      <c r="VNZ11" s="1831"/>
      <c r="VOA11" s="1667"/>
      <c r="VOB11" s="1832"/>
      <c r="VOC11" s="1665"/>
      <c r="VOD11" s="1841"/>
      <c r="VOE11" s="1448"/>
      <c r="VOF11" s="1666"/>
      <c r="VOG11" s="1667"/>
      <c r="VOH11" s="1668"/>
      <c r="VOI11" s="1668"/>
      <c r="VOJ11" s="1667"/>
      <c r="VOK11" s="1833"/>
      <c r="VOL11" s="1827"/>
      <c r="VOM11" s="1827"/>
      <c r="VON11" s="1842"/>
      <c r="VOO11" s="1842"/>
      <c r="VOP11" s="1827"/>
      <c r="VOQ11" s="1835"/>
      <c r="VOR11" s="1836"/>
      <c r="VOS11" s="1837"/>
      <c r="VOT11" s="1827"/>
      <c r="VOU11" s="1827"/>
      <c r="VOV11" s="1827"/>
      <c r="VOW11" s="1838"/>
      <c r="VOX11" s="1838"/>
      <c r="VOY11" s="1827"/>
      <c r="VOZ11" s="1838"/>
      <c r="VPA11" s="1838"/>
      <c r="VPB11" s="1838"/>
      <c r="VPC11" s="1838"/>
      <c r="VPD11" s="1838"/>
      <c r="VPE11" s="1827"/>
      <c r="VPF11" s="1823"/>
      <c r="VPG11" s="1840"/>
      <c r="VPH11" s="1825"/>
      <c r="VPI11" s="1826"/>
      <c r="VPJ11" s="1827"/>
      <c r="VPK11" s="1828"/>
      <c r="VPL11" s="1829"/>
      <c r="VPM11" s="1830"/>
      <c r="VPN11" s="1826"/>
      <c r="VPO11" s="1831"/>
      <c r="VPP11" s="1667"/>
      <c r="VPQ11" s="1832"/>
      <c r="VPR11" s="1665"/>
      <c r="VPS11" s="1841"/>
      <c r="VPT11" s="1448"/>
      <c r="VPU11" s="1666"/>
      <c r="VPV11" s="1667"/>
      <c r="VPW11" s="1668"/>
      <c r="VPX11" s="1668"/>
      <c r="VPY11" s="1667"/>
      <c r="VPZ11" s="1833"/>
      <c r="VQA11" s="1827"/>
      <c r="VQB11" s="1827"/>
      <c r="VQC11" s="1842"/>
      <c r="VQD11" s="1842"/>
      <c r="VQE11" s="1827"/>
      <c r="VQF11" s="1835"/>
      <c r="VQG11" s="1836"/>
      <c r="VQH11" s="1837"/>
      <c r="VQI11" s="1827"/>
      <c r="VQJ11" s="1827"/>
      <c r="VQK11" s="1827"/>
      <c r="VQL11" s="1838"/>
      <c r="VQM11" s="1838"/>
      <c r="VQN11" s="1827"/>
      <c r="VQO11" s="1838"/>
      <c r="VQP11" s="1838"/>
      <c r="VQQ11" s="1838"/>
      <c r="VQR11" s="1838"/>
      <c r="VQS11" s="1838"/>
      <c r="VQT11" s="1827"/>
      <c r="VQU11" s="1823"/>
      <c r="VQV11" s="1840"/>
      <c r="VQW11" s="1825"/>
      <c r="VQX11" s="1826"/>
      <c r="VQY11" s="1827"/>
      <c r="VQZ11" s="1828"/>
      <c r="VRA11" s="1829"/>
      <c r="VRB11" s="1830"/>
      <c r="VRC11" s="1826"/>
      <c r="VRD11" s="1831"/>
      <c r="VRE11" s="1667"/>
      <c r="VRF11" s="1832"/>
      <c r="VRG11" s="1665"/>
      <c r="VRH11" s="1841"/>
      <c r="VRI11" s="1448"/>
      <c r="VRJ11" s="1666"/>
      <c r="VRK11" s="1667"/>
      <c r="VRL11" s="1668"/>
      <c r="VRM11" s="1668"/>
      <c r="VRN11" s="1667"/>
      <c r="VRO11" s="1833"/>
      <c r="VRP11" s="1827"/>
      <c r="VRQ11" s="1827"/>
      <c r="VRR11" s="1842"/>
      <c r="VRS11" s="1842"/>
      <c r="VRT11" s="1827"/>
      <c r="VRU11" s="1835"/>
      <c r="VRV11" s="1836"/>
      <c r="VRW11" s="1837"/>
      <c r="VRX11" s="1827"/>
      <c r="VRY11" s="1827"/>
      <c r="VRZ11" s="1827"/>
      <c r="VSA11" s="1838"/>
      <c r="VSB11" s="1838"/>
      <c r="VSC11" s="1827"/>
      <c r="VSD11" s="1838"/>
      <c r="VSE11" s="1838"/>
      <c r="VSF11" s="1838"/>
      <c r="VSG11" s="1838"/>
      <c r="VSH11" s="1838"/>
      <c r="VSI11" s="1827"/>
      <c r="VSJ11" s="1823"/>
      <c r="VSK11" s="1840"/>
      <c r="VSL11" s="1825"/>
      <c r="VSM11" s="1826"/>
      <c r="VSN11" s="1827"/>
      <c r="VSO11" s="1828"/>
      <c r="VSP11" s="1829"/>
      <c r="VSQ11" s="1830"/>
      <c r="VSR11" s="1826"/>
      <c r="VSS11" s="1831"/>
      <c r="VST11" s="1667"/>
      <c r="VSU11" s="1832"/>
      <c r="VSV11" s="1665"/>
      <c r="VSW11" s="1841"/>
      <c r="VSX11" s="1448"/>
      <c r="VSY11" s="1666"/>
      <c r="VSZ11" s="1667"/>
      <c r="VTA11" s="1668"/>
      <c r="VTB11" s="1668"/>
      <c r="VTC11" s="1667"/>
      <c r="VTD11" s="1833"/>
      <c r="VTE11" s="1827"/>
      <c r="VTF11" s="1827"/>
      <c r="VTG11" s="1842"/>
      <c r="VTH11" s="1842"/>
      <c r="VTI11" s="1827"/>
      <c r="VTJ11" s="1835"/>
      <c r="VTK11" s="1836"/>
      <c r="VTL11" s="1837"/>
      <c r="VTM11" s="1827"/>
      <c r="VTN11" s="1827"/>
      <c r="VTO11" s="1827"/>
      <c r="VTP11" s="1838"/>
      <c r="VTQ11" s="1838"/>
      <c r="VTR11" s="1827"/>
      <c r="VTS11" s="1838"/>
      <c r="VTT11" s="1838"/>
      <c r="VTU11" s="1838"/>
      <c r="VTV11" s="1838"/>
      <c r="VTW11" s="1838"/>
      <c r="VTX11" s="1827"/>
      <c r="VTY11" s="1823"/>
      <c r="VTZ11" s="1840"/>
      <c r="VUA11" s="1825"/>
      <c r="VUB11" s="1826"/>
      <c r="VUC11" s="1827"/>
      <c r="VUD11" s="1828"/>
      <c r="VUE11" s="1829"/>
      <c r="VUF11" s="1830"/>
      <c r="VUG11" s="1826"/>
      <c r="VUH11" s="1831"/>
      <c r="VUI11" s="1667"/>
      <c r="VUJ11" s="1832"/>
      <c r="VUK11" s="1665"/>
      <c r="VUL11" s="1841"/>
      <c r="VUM11" s="1448"/>
      <c r="VUN11" s="1666"/>
      <c r="VUO11" s="1667"/>
      <c r="VUP11" s="1668"/>
      <c r="VUQ11" s="1668"/>
      <c r="VUR11" s="1667"/>
      <c r="VUS11" s="1833"/>
      <c r="VUT11" s="1827"/>
      <c r="VUU11" s="1827"/>
      <c r="VUV11" s="1842"/>
      <c r="VUW11" s="1842"/>
      <c r="VUX11" s="1827"/>
      <c r="VUY11" s="1835"/>
      <c r="VUZ11" s="1836"/>
      <c r="VVA11" s="1837"/>
      <c r="VVB11" s="1827"/>
      <c r="VVC11" s="1827"/>
      <c r="VVD11" s="1827"/>
      <c r="VVE11" s="1838"/>
      <c r="VVF11" s="1838"/>
      <c r="VVG11" s="1827"/>
      <c r="VVH11" s="1838"/>
      <c r="VVI11" s="1838"/>
      <c r="VVJ11" s="1838"/>
      <c r="VVK11" s="1838"/>
      <c r="VVL11" s="1838"/>
      <c r="VVM11" s="1827"/>
      <c r="VVN11" s="1823"/>
      <c r="VVO11" s="1840"/>
      <c r="VVP11" s="1825"/>
      <c r="VVQ11" s="1826"/>
      <c r="VVR11" s="1827"/>
      <c r="VVS11" s="1828"/>
      <c r="VVT11" s="1829"/>
      <c r="VVU11" s="1830"/>
      <c r="VVV11" s="1826"/>
      <c r="VVW11" s="1831"/>
      <c r="VVX11" s="1667"/>
      <c r="VVY11" s="1832"/>
      <c r="VVZ11" s="1665"/>
      <c r="VWA11" s="1841"/>
      <c r="VWB11" s="1448"/>
      <c r="VWC11" s="1666"/>
      <c r="VWD11" s="1667"/>
      <c r="VWE11" s="1668"/>
      <c r="VWF11" s="1668"/>
      <c r="VWG11" s="1667"/>
      <c r="VWH11" s="1833"/>
      <c r="VWI11" s="1827"/>
      <c r="VWJ11" s="1827"/>
      <c r="VWK11" s="1842"/>
      <c r="VWL11" s="1842"/>
      <c r="VWM11" s="1827"/>
      <c r="VWN11" s="1835"/>
      <c r="VWO11" s="1836"/>
      <c r="VWP11" s="1837"/>
      <c r="VWQ11" s="1827"/>
      <c r="VWR11" s="1827"/>
      <c r="VWS11" s="1827"/>
      <c r="VWT11" s="1838"/>
      <c r="VWU11" s="1838"/>
      <c r="VWV11" s="1827"/>
      <c r="VWW11" s="1838"/>
      <c r="VWX11" s="1838"/>
      <c r="VWY11" s="1838"/>
      <c r="VWZ11" s="1838"/>
      <c r="VXA11" s="1838"/>
      <c r="VXB11" s="1827"/>
      <c r="VXC11" s="1823"/>
      <c r="VXD11" s="1840"/>
      <c r="VXE11" s="1825"/>
      <c r="VXF11" s="1826"/>
      <c r="VXG11" s="1827"/>
      <c r="VXH11" s="1828"/>
      <c r="VXI11" s="1829"/>
      <c r="VXJ11" s="1830"/>
      <c r="VXK11" s="1826"/>
      <c r="VXL11" s="1831"/>
      <c r="VXM11" s="1667"/>
      <c r="VXN11" s="1832"/>
      <c r="VXO11" s="1665"/>
      <c r="VXP11" s="1841"/>
      <c r="VXQ11" s="1448"/>
      <c r="VXR11" s="1666"/>
      <c r="VXS11" s="1667"/>
      <c r="VXT11" s="1668"/>
      <c r="VXU11" s="1668"/>
      <c r="VXV11" s="1667"/>
      <c r="VXW11" s="1833"/>
      <c r="VXX11" s="1827"/>
      <c r="VXY11" s="1827"/>
      <c r="VXZ11" s="1842"/>
      <c r="VYA11" s="1842"/>
      <c r="VYB11" s="1827"/>
      <c r="VYC11" s="1835"/>
      <c r="VYD11" s="1836"/>
      <c r="VYE11" s="1837"/>
      <c r="VYF11" s="1827"/>
      <c r="VYG11" s="1827"/>
      <c r="VYH11" s="1827"/>
      <c r="VYI11" s="1838"/>
      <c r="VYJ11" s="1838"/>
      <c r="VYK11" s="1827"/>
      <c r="VYL11" s="1838"/>
      <c r="VYM11" s="1838"/>
      <c r="VYN11" s="1838"/>
      <c r="VYO11" s="1838"/>
      <c r="VYP11" s="1838"/>
      <c r="VYQ11" s="1827"/>
      <c r="VYR11" s="1823"/>
      <c r="VYS11" s="1840"/>
      <c r="VYT11" s="1825"/>
      <c r="VYU11" s="1826"/>
      <c r="VYV11" s="1827"/>
      <c r="VYW11" s="1828"/>
      <c r="VYX11" s="1829"/>
      <c r="VYY11" s="1830"/>
      <c r="VYZ11" s="1826"/>
      <c r="VZA11" s="1831"/>
      <c r="VZB11" s="1667"/>
      <c r="VZC11" s="1832"/>
      <c r="VZD11" s="1665"/>
      <c r="VZE11" s="1841"/>
      <c r="VZF11" s="1448"/>
      <c r="VZG11" s="1666"/>
      <c r="VZH11" s="1667"/>
      <c r="VZI11" s="1668"/>
      <c r="VZJ11" s="1668"/>
      <c r="VZK11" s="1667"/>
      <c r="VZL11" s="1833"/>
      <c r="VZM11" s="1827"/>
      <c r="VZN11" s="1827"/>
      <c r="VZO11" s="1842"/>
      <c r="VZP11" s="1842"/>
      <c r="VZQ11" s="1827"/>
      <c r="VZR11" s="1835"/>
      <c r="VZS11" s="1836"/>
      <c r="VZT11" s="1837"/>
      <c r="VZU11" s="1827"/>
      <c r="VZV11" s="1827"/>
      <c r="VZW11" s="1827"/>
      <c r="VZX11" s="1838"/>
      <c r="VZY11" s="1838"/>
      <c r="VZZ11" s="1827"/>
      <c r="WAA11" s="1838"/>
      <c r="WAB11" s="1838"/>
      <c r="WAC11" s="1838"/>
      <c r="WAD11" s="1838"/>
      <c r="WAE11" s="1838"/>
      <c r="WAF11" s="1827"/>
      <c r="WAG11" s="1823"/>
      <c r="WAH11" s="1840"/>
      <c r="WAI11" s="1825"/>
      <c r="WAJ11" s="1826"/>
      <c r="WAK11" s="1827"/>
      <c r="WAL11" s="1828"/>
      <c r="WAM11" s="1829"/>
      <c r="WAN11" s="1830"/>
      <c r="WAO11" s="1826"/>
      <c r="WAP11" s="1831"/>
      <c r="WAQ11" s="1667"/>
      <c r="WAR11" s="1832"/>
      <c r="WAS11" s="1665"/>
      <c r="WAT11" s="1841"/>
      <c r="WAU11" s="1448"/>
      <c r="WAV11" s="1666"/>
      <c r="WAW11" s="1667"/>
      <c r="WAX11" s="1668"/>
      <c r="WAY11" s="1668"/>
      <c r="WAZ11" s="1667"/>
      <c r="WBA11" s="1833"/>
      <c r="WBB11" s="1827"/>
      <c r="WBC11" s="1827"/>
      <c r="WBD11" s="1842"/>
      <c r="WBE11" s="1842"/>
      <c r="WBF11" s="1827"/>
      <c r="WBG11" s="1835"/>
      <c r="WBH11" s="1836"/>
      <c r="WBI11" s="1837"/>
      <c r="WBJ11" s="1827"/>
      <c r="WBK11" s="1827"/>
      <c r="WBL11" s="1827"/>
      <c r="WBM11" s="1838"/>
      <c r="WBN11" s="1838"/>
      <c r="WBO11" s="1827"/>
      <c r="WBP11" s="1838"/>
      <c r="WBQ11" s="1838"/>
      <c r="WBR11" s="1838"/>
      <c r="WBS11" s="1838"/>
      <c r="WBT11" s="1838"/>
      <c r="WBU11" s="1827"/>
      <c r="WBV11" s="1823"/>
      <c r="WBW11" s="1840"/>
      <c r="WBX11" s="1825"/>
      <c r="WBY11" s="1826"/>
      <c r="WBZ11" s="1827"/>
      <c r="WCA11" s="1828"/>
      <c r="WCB11" s="1829"/>
      <c r="WCC11" s="1830"/>
      <c r="WCD11" s="1826"/>
      <c r="WCE11" s="1831"/>
      <c r="WCF11" s="1667"/>
      <c r="WCG11" s="1832"/>
      <c r="WCH11" s="1665"/>
      <c r="WCI11" s="1841"/>
      <c r="WCJ11" s="1448"/>
      <c r="WCK11" s="1666"/>
      <c r="WCL11" s="1667"/>
      <c r="WCM11" s="1668"/>
      <c r="WCN11" s="1668"/>
      <c r="WCO11" s="1667"/>
      <c r="WCP11" s="1833"/>
      <c r="WCQ11" s="1827"/>
      <c r="WCR11" s="1827"/>
      <c r="WCS11" s="1842"/>
      <c r="WCT11" s="1842"/>
      <c r="WCU11" s="1827"/>
      <c r="WCV11" s="1835"/>
      <c r="WCW11" s="1836"/>
      <c r="WCX11" s="1837"/>
      <c r="WCY11" s="1827"/>
      <c r="WCZ11" s="1827"/>
      <c r="WDA11" s="1827"/>
      <c r="WDB11" s="1838"/>
      <c r="WDC11" s="1838"/>
      <c r="WDD11" s="1827"/>
      <c r="WDE11" s="1838"/>
      <c r="WDF11" s="1838"/>
      <c r="WDG11" s="1838"/>
      <c r="WDH11" s="1838"/>
      <c r="WDI11" s="1838"/>
      <c r="WDJ11" s="1827"/>
      <c r="WDK11" s="1823"/>
      <c r="WDL11" s="1840"/>
      <c r="WDM11" s="1825"/>
      <c r="WDN11" s="1826"/>
      <c r="WDO11" s="1827"/>
      <c r="WDP11" s="1828"/>
      <c r="WDQ11" s="1829"/>
      <c r="WDR11" s="1830"/>
      <c r="WDS11" s="1826"/>
      <c r="WDT11" s="1831"/>
      <c r="WDU11" s="1667"/>
      <c r="WDV11" s="1832"/>
      <c r="WDW11" s="1665"/>
      <c r="WDX11" s="1841"/>
      <c r="WDY11" s="1448"/>
      <c r="WDZ11" s="1666"/>
      <c r="WEA11" s="1667"/>
      <c r="WEB11" s="1668"/>
      <c r="WEC11" s="1668"/>
      <c r="WED11" s="1667"/>
      <c r="WEE11" s="1833"/>
      <c r="WEF11" s="1827"/>
      <c r="WEG11" s="1827"/>
      <c r="WEH11" s="1842"/>
      <c r="WEI11" s="1842"/>
      <c r="WEJ11" s="1827"/>
      <c r="WEK11" s="1835"/>
      <c r="WEL11" s="1836"/>
      <c r="WEM11" s="1837"/>
      <c r="WEN11" s="1827"/>
      <c r="WEO11" s="1827"/>
      <c r="WEP11" s="1827"/>
      <c r="WEQ11" s="1838"/>
      <c r="WER11" s="1838"/>
      <c r="WES11" s="1827"/>
      <c r="WET11" s="1838"/>
      <c r="WEU11" s="1838"/>
      <c r="WEV11" s="1838"/>
      <c r="WEW11" s="1838"/>
      <c r="WEX11" s="1838"/>
      <c r="WEY11" s="1827"/>
      <c r="WEZ11" s="1823"/>
      <c r="WFA11" s="1840"/>
      <c r="WFB11" s="1825"/>
      <c r="WFC11" s="1826"/>
      <c r="WFD11" s="1827"/>
      <c r="WFE11" s="1828"/>
      <c r="WFF11" s="1829"/>
      <c r="WFG11" s="1830"/>
      <c r="WFH11" s="1826"/>
      <c r="WFI11" s="1831"/>
      <c r="WFJ11" s="1667"/>
      <c r="WFK11" s="1832"/>
      <c r="WFL11" s="1665"/>
      <c r="WFM11" s="1841"/>
      <c r="WFN11" s="1448"/>
      <c r="WFO11" s="1666"/>
      <c r="WFP11" s="1667"/>
      <c r="WFQ11" s="1668"/>
      <c r="WFR11" s="1668"/>
      <c r="WFS11" s="1667"/>
      <c r="WFT11" s="1833"/>
      <c r="WFU11" s="1827"/>
      <c r="WFV11" s="1827"/>
      <c r="WFW11" s="1842"/>
      <c r="WFX11" s="1842"/>
      <c r="WFY11" s="1827"/>
      <c r="WFZ11" s="1835"/>
      <c r="WGA11" s="1836"/>
      <c r="WGB11" s="1837"/>
      <c r="WGC11" s="1827"/>
      <c r="WGD11" s="1827"/>
      <c r="WGE11" s="1827"/>
      <c r="WGF11" s="1838"/>
      <c r="WGG11" s="1838"/>
      <c r="WGH11" s="1827"/>
      <c r="WGI11" s="1838"/>
      <c r="WGJ11" s="1838"/>
      <c r="WGK11" s="1838"/>
      <c r="WGL11" s="1838"/>
      <c r="WGM11" s="1838"/>
      <c r="WGN11" s="1827"/>
      <c r="WGO11" s="1823"/>
      <c r="WGP11" s="1840"/>
      <c r="WGQ11" s="1825"/>
      <c r="WGR11" s="1826"/>
      <c r="WGS11" s="1827"/>
      <c r="WGT11" s="1828"/>
      <c r="WGU11" s="1829"/>
      <c r="WGV11" s="1830"/>
      <c r="WGW11" s="1826"/>
      <c r="WGX11" s="1831"/>
      <c r="WGY11" s="1667"/>
      <c r="WGZ11" s="1832"/>
      <c r="WHA11" s="1665"/>
      <c r="WHB11" s="1841"/>
      <c r="WHC11" s="1448"/>
      <c r="WHD11" s="1666"/>
      <c r="WHE11" s="1667"/>
      <c r="WHF11" s="1668"/>
      <c r="WHG11" s="1668"/>
      <c r="WHH11" s="1667"/>
      <c r="WHI11" s="1833"/>
      <c r="WHJ11" s="1827"/>
      <c r="WHK11" s="1827"/>
      <c r="WHL11" s="1842"/>
      <c r="WHM11" s="1842"/>
      <c r="WHN11" s="1827"/>
      <c r="WHO11" s="1835"/>
      <c r="WHP11" s="1836"/>
      <c r="WHQ11" s="1837"/>
      <c r="WHR11" s="1827"/>
      <c r="WHS11" s="1827"/>
      <c r="WHT11" s="1827"/>
      <c r="WHU11" s="1838"/>
      <c r="WHV11" s="1838"/>
      <c r="WHW11" s="1827"/>
      <c r="WHX11" s="1838"/>
      <c r="WHY11" s="1838"/>
      <c r="WHZ11" s="1838"/>
      <c r="WIA11" s="1838"/>
      <c r="WIB11" s="1838"/>
      <c r="WIC11" s="1827"/>
      <c r="WID11" s="1823"/>
      <c r="WIE11" s="1840"/>
      <c r="WIF11" s="1825"/>
      <c r="WIG11" s="1826"/>
      <c r="WIH11" s="1827"/>
      <c r="WII11" s="1828"/>
      <c r="WIJ11" s="1829"/>
      <c r="WIK11" s="1830"/>
      <c r="WIL11" s="1826"/>
      <c r="WIM11" s="1831"/>
      <c r="WIN11" s="1667"/>
      <c r="WIO11" s="1832"/>
      <c r="WIP11" s="1665"/>
      <c r="WIQ11" s="1841"/>
      <c r="WIR11" s="1448"/>
      <c r="WIS11" s="1666"/>
      <c r="WIT11" s="1667"/>
      <c r="WIU11" s="1668"/>
      <c r="WIV11" s="1668"/>
      <c r="WIW11" s="1667"/>
      <c r="WIX11" s="1833"/>
      <c r="WIY11" s="1827"/>
      <c r="WIZ11" s="1827"/>
      <c r="WJA11" s="1842"/>
      <c r="WJB11" s="1842"/>
      <c r="WJC11" s="1827"/>
      <c r="WJD11" s="1835"/>
      <c r="WJE11" s="1836"/>
      <c r="WJF11" s="1837"/>
      <c r="WJG11" s="1827"/>
      <c r="WJH11" s="1827"/>
      <c r="WJI11" s="1827"/>
      <c r="WJJ11" s="1838"/>
      <c r="WJK11" s="1838"/>
      <c r="WJL11" s="1827"/>
      <c r="WJM11" s="1838"/>
      <c r="WJN11" s="1838"/>
      <c r="WJO11" s="1838"/>
      <c r="WJP11" s="1838"/>
      <c r="WJQ11" s="1838"/>
      <c r="WJR11" s="1827"/>
      <c r="WJS11" s="1823"/>
      <c r="WJT11" s="1840"/>
      <c r="WJU11" s="1825"/>
      <c r="WJV11" s="1826"/>
      <c r="WJW11" s="1827"/>
      <c r="WJX11" s="1828"/>
      <c r="WJY11" s="1829"/>
      <c r="WJZ11" s="1830"/>
      <c r="WKA11" s="1826"/>
      <c r="WKB11" s="1831"/>
      <c r="WKC11" s="1667"/>
      <c r="WKD11" s="1832"/>
      <c r="WKE11" s="1665"/>
      <c r="WKF11" s="1841"/>
      <c r="WKG11" s="1448"/>
      <c r="WKH11" s="1666"/>
      <c r="WKI11" s="1667"/>
      <c r="WKJ11" s="1668"/>
      <c r="WKK11" s="1668"/>
      <c r="WKL11" s="1667"/>
      <c r="WKM11" s="1833"/>
      <c r="WKN11" s="1827"/>
      <c r="WKO11" s="1827"/>
      <c r="WKP11" s="1842"/>
      <c r="WKQ11" s="1842"/>
      <c r="WKR11" s="1827"/>
      <c r="WKS11" s="1835"/>
      <c r="WKT11" s="1836"/>
      <c r="WKU11" s="1837"/>
      <c r="WKV11" s="1827"/>
      <c r="WKW11" s="1827"/>
      <c r="WKX11" s="1827"/>
      <c r="WKY11" s="1838"/>
      <c r="WKZ11" s="1838"/>
      <c r="WLA11" s="1827"/>
      <c r="WLB11" s="1838"/>
      <c r="WLC11" s="1838"/>
      <c r="WLD11" s="1838"/>
      <c r="WLE11" s="1838"/>
      <c r="WLF11" s="1838"/>
      <c r="WLG11" s="1827"/>
      <c r="WLH11" s="1823"/>
      <c r="WLI11" s="1840"/>
      <c r="WLJ11" s="1825"/>
      <c r="WLK11" s="1826"/>
      <c r="WLL11" s="1827"/>
      <c r="WLM11" s="1828"/>
      <c r="WLN11" s="1829"/>
      <c r="WLO11" s="1830"/>
      <c r="WLP11" s="1826"/>
      <c r="WLQ11" s="1831"/>
      <c r="WLR11" s="1667"/>
      <c r="WLS11" s="1832"/>
      <c r="WLT11" s="1665"/>
      <c r="WLU11" s="1841"/>
      <c r="WLV11" s="1448"/>
      <c r="WLW11" s="1666"/>
      <c r="WLX11" s="1667"/>
      <c r="WLY11" s="1668"/>
      <c r="WLZ11" s="1668"/>
      <c r="WMA11" s="1667"/>
      <c r="WMB11" s="1833"/>
      <c r="WMC11" s="1827"/>
      <c r="WMD11" s="1827"/>
      <c r="WME11" s="1842"/>
      <c r="WMF11" s="1842"/>
      <c r="WMG11" s="1827"/>
      <c r="WMH11" s="1835"/>
      <c r="WMI11" s="1836"/>
      <c r="WMJ11" s="1837"/>
      <c r="WMK11" s="1827"/>
      <c r="WML11" s="1827"/>
      <c r="WMM11" s="1827"/>
      <c r="WMN11" s="1838"/>
      <c r="WMO11" s="1838"/>
      <c r="WMP11" s="1827"/>
      <c r="WMQ11" s="1838"/>
      <c r="WMR11" s="1838"/>
      <c r="WMS11" s="1838"/>
      <c r="WMT11" s="1838"/>
      <c r="WMU11" s="1838"/>
      <c r="WMV11" s="1827"/>
      <c r="WMW11" s="1823"/>
      <c r="WMX11" s="1840"/>
      <c r="WMY11" s="1825"/>
      <c r="WMZ11" s="1826"/>
      <c r="WNA11" s="1827"/>
      <c r="WNB11" s="1828"/>
      <c r="WNC11" s="1829"/>
      <c r="WND11" s="1830"/>
      <c r="WNE11" s="1826"/>
      <c r="WNF11" s="1831"/>
      <c r="WNG11" s="1667"/>
      <c r="WNH11" s="1832"/>
      <c r="WNI11" s="1665"/>
      <c r="WNJ11" s="1841"/>
      <c r="WNK11" s="1448"/>
      <c r="WNL11" s="1666"/>
      <c r="WNM11" s="1667"/>
      <c r="WNN11" s="1668"/>
      <c r="WNO11" s="1668"/>
      <c r="WNP11" s="1667"/>
      <c r="WNQ11" s="1833"/>
      <c r="WNR11" s="1827"/>
      <c r="WNS11" s="1827"/>
      <c r="WNT11" s="1842"/>
      <c r="WNU11" s="1842"/>
      <c r="WNV11" s="1827"/>
      <c r="WNW11" s="1835"/>
      <c r="WNX11" s="1836"/>
      <c r="WNY11" s="1837"/>
      <c r="WNZ11" s="1827"/>
      <c r="WOA11" s="1827"/>
      <c r="WOB11" s="1827"/>
      <c r="WOC11" s="1838"/>
      <c r="WOD11" s="1838"/>
      <c r="WOE11" s="1827"/>
      <c r="WOF11" s="1838"/>
      <c r="WOG11" s="1838"/>
      <c r="WOH11" s="1838"/>
      <c r="WOI11" s="1838"/>
      <c r="WOJ11" s="1838"/>
      <c r="WOK11" s="1827"/>
      <c r="WOL11" s="1823"/>
      <c r="WOM11" s="1840"/>
      <c r="WON11" s="1825"/>
      <c r="WOO11" s="1826"/>
      <c r="WOP11" s="1827"/>
      <c r="WOQ11" s="1828"/>
      <c r="WOR11" s="1829"/>
      <c r="WOS11" s="1830"/>
      <c r="WOT11" s="1826"/>
      <c r="WOU11" s="1831"/>
      <c r="WOV11" s="1667"/>
      <c r="WOW11" s="1832"/>
      <c r="WOX11" s="1665"/>
      <c r="WOY11" s="1841"/>
      <c r="WOZ11" s="1448"/>
      <c r="WPA11" s="1666"/>
      <c r="WPB11" s="1667"/>
      <c r="WPC11" s="1668"/>
      <c r="WPD11" s="1668"/>
      <c r="WPE11" s="1667"/>
      <c r="WPF11" s="1833"/>
      <c r="WPG11" s="1827"/>
      <c r="WPH11" s="1827"/>
      <c r="WPI11" s="1842"/>
      <c r="WPJ11" s="1842"/>
      <c r="WPK11" s="1827"/>
      <c r="WPL11" s="1835"/>
      <c r="WPM11" s="1836"/>
      <c r="WPN11" s="1837"/>
      <c r="WPO11" s="1827"/>
      <c r="WPP11" s="1827"/>
      <c r="WPQ11" s="1827"/>
      <c r="WPR11" s="1838"/>
      <c r="WPS11" s="1838"/>
      <c r="WPT11" s="1827"/>
      <c r="WPU11" s="1838"/>
      <c r="WPV11" s="1838"/>
      <c r="WPW11" s="1838"/>
      <c r="WPX11" s="1838"/>
      <c r="WPY11" s="1838"/>
      <c r="WPZ11" s="1827"/>
      <c r="WQA11" s="1823"/>
      <c r="WQB11" s="1840"/>
      <c r="WQC11" s="1825"/>
      <c r="WQD11" s="1826"/>
      <c r="WQE11" s="1827"/>
      <c r="WQF11" s="1828"/>
      <c r="WQG11" s="1829"/>
      <c r="WQH11" s="1830"/>
      <c r="WQI11" s="1826"/>
      <c r="WQJ11" s="1831"/>
      <c r="WQK11" s="1667"/>
      <c r="WQL11" s="1832"/>
      <c r="WQM11" s="1665"/>
      <c r="WQN11" s="1841"/>
      <c r="WQO11" s="1448"/>
      <c r="WQP11" s="1666"/>
      <c r="WQQ11" s="1667"/>
      <c r="WQR11" s="1668"/>
      <c r="WQS11" s="1668"/>
      <c r="WQT11" s="1667"/>
      <c r="WQU11" s="1833"/>
      <c r="WQV11" s="1827"/>
      <c r="WQW11" s="1827"/>
      <c r="WQX11" s="1842"/>
      <c r="WQY11" s="1842"/>
      <c r="WQZ11" s="1827"/>
      <c r="WRA11" s="1835"/>
      <c r="WRB11" s="1836"/>
      <c r="WRC11" s="1837"/>
      <c r="WRD11" s="1827"/>
      <c r="WRE11" s="1827"/>
      <c r="WRF11" s="1827"/>
      <c r="WRG11" s="1838"/>
      <c r="WRH11" s="1838"/>
      <c r="WRI11" s="1827"/>
      <c r="WRJ11" s="1838"/>
      <c r="WRK11" s="1838"/>
      <c r="WRL11" s="1838"/>
      <c r="WRM11" s="1838"/>
      <c r="WRN11" s="1838"/>
      <c r="WRO11" s="1827"/>
      <c r="WRP11" s="1823"/>
      <c r="WRQ11" s="1840"/>
      <c r="WRR11" s="1825"/>
      <c r="WRS11" s="1826"/>
      <c r="WRT11" s="1827"/>
      <c r="WRU11" s="1828"/>
      <c r="WRV11" s="1829"/>
      <c r="WRW11" s="1830"/>
      <c r="WRX11" s="1826"/>
      <c r="WRY11" s="1831"/>
      <c r="WRZ11" s="1667"/>
      <c r="WSA11" s="1832"/>
      <c r="WSB11" s="1665"/>
      <c r="WSC11" s="1841"/>
      <c r="WSD11" s="1448"/>
      <c r="WSE11" s="1666"/>
      <c r="WSF11" s="1667"/>
      <c r="WSG11" s="1668"/>
      <c r="WSH11" s="1668"/>
      <c r="WSI11" s="1667"/>
      <c r="WSJ11" s="1833"/>
      <c r="WSK11" s="1827"/>
      <c r="WSL11" s="1827"/>
      <c r="WSM11" s="1842"/>
      <c r="WSN11" s="1842"/>
      <c r="WSO11" s="1827"/>
      <c r="WSP11" s="1835"/>
      <c r="WSQ11" s="1836"/>
      <c r="WSR11" s="1837"/>
      <c r="WSS11" s="1827"/>
      <c r="WST11" s="1827"/>
      <c r="WSU11" s="1827"/>
      <c r="WSV11" s="1838"/>
      <c r="WSW11" s="1838"/>
      <c r="WSX11" s="1827"/>
      <c r="WSY11" s="1838"/>
      <c r="WSZ11" s="1838"/>
      <c r="WTA11" s="1838"/>
      <c r="WTB11" s="1838"/>
      <c r="WTC11" s="1838"/>
      <c r="WTD11" s="1827"/>
      <c r="WTE11" s="1823"/>
      <c r="WTF11" s="1840"/>
      <c r="WTG11" s="1825"/>
      <c r="WTH11" s="1826"/>
      <c r="WTI11" s="1827"/>
      <c r="WTJ11" s="1828"/>
      <c r="WTK11" s="1829"/>
      <c r="WTL11" s="1830"/>
      <c r="WTM11" s="1826"/>
      <c r="WTN11" s="1831"/>
      <c r="WTO11" s="1667"/>
      <c r="WTP11" s="1832"/>
      <c r="WTQ11" s="1665"/>
      <c r="WTR11" s="1841"/>
      <c r="WTS11" s="1448"/>
      <c r="WTT11" s="1666"/>
      <c r="WTU11" s="1667"/>
      <c r="WTV11" s="1668"/>
      <c r="WTW11" s="1668"/>
      <c r="WTX11" s="1667"/>
      <c r="WTY11" s="1833"/>
      <c r="WTZ11" s="1827"/>
      <c r="WUA11" s="1827"/>
      <c r="WUB11" s="1842"/>
      <c r="WUC11" s="1842"/>
      <c r="WUD11" s="1827"/>
      <c r="WUE11" s="1835"/>
      <c r="WUF11" s="1836"/>
      <c r="WUG11" s="1837"/>
      <c r="WUH11" s="1827"/>
      <c r="WUI11" s="1827"/>
      <c r="WUJ11" s="1827"/>
      <c r="WUK11" s="1838"/>
      <c r="WUL11" s="1838"/>
      <c r="WUM11" s="1827"/>
      <c r="WUN11" s="1838"/>
      <c r="WUO11" s="1838"/>
      <c r="WUP11" s="1838"/>
      <c r="WUQ11" s="1838"/>
      <c r="WUR11" s="1838"/>
      <c r="WUS11" s="1827"/>
      <c r="WUT11" s="1823"/>
      <c r="WUU11" s="1840"/>
      <c r="WUV11" s="1825"/>
      <c r="WUW11" s="1826"/>
      <c r="WUX11" s="1827"/>
      <c r="WUY11" s="1828"/>
      <c r="WUZ11" s="1829"/>
      <c r="WVA11" s="1830"/>
      <c r="WVB11" s="1826"/>
      <c r="WVC11" s="1831"/>
      <c r="WVD11" s="1667"/>
      <c r="WVE11" s="1832"/>
      <c r="WVF11" s="1665"/>
      <c r="WVG11" s="1841"/>
      <c r="WVH11" s="1448"/>
      <c r="WVI11" s="1666"/>
      <c r="WVJ11" s="1667"/>
      <c r="WVK11" s="1668"/>
      <c r="WVL11" s="1668"/>
      <c r="WVM11" s="1667"/>
      <c r="WVN11" s="1833"/>
      <c r="WVO11" s="1827"/>
      <c r="WVP11" s="1827"/>
      <c r="WVQ11" s="1842"/>
      <c r="WVR11" s="1842"/>
      <c r="WVS11" s="1827"/>
      <c r="WVT11" s="1835"/>
      <c r="WVU11" s="1836"/>
      <c r="WVV11" s="1837"/>
      <c r="WVW11" s="1827"/>
      <c r="WVX11" s="1827"/>
      <c r="WVY11" s="1827"/>
      <c r="WVZ11" s="1838"/>
      <c r="WWA11" s="1838"/>
      <c r="WWB11" s="1827"/>
      <c r="WWC11" s="1838"/>
      <c r="WWD11" s="1838"/>
      <c r="WWE11" s="1838"/>
      <c r="WWF11" s="1838"/>
      <c r="WWG11" s="1838"/>
      <c r="WWH11" s="1827"/>
      <c r="WWI11" s="1823"/>
      <c r="WWJ11" s="1840"/>
      <c r="WWK11" s="1825"/>
      <c r="WWL11" s="1826"/>
      <c r="WWM11" s="1827"/>
      <c r="WWN11" s="1828"/>
      <c r="WWO11" s="1829"/>
      <c r="WWP11" s="1830"/>
      <c r="WWQ11" s="1826"/>
      <c r="WWR11" s="1831"/>
      <c r="WWS11" s="1667"/>
      <c r="WWT11" s="1832"/>
      <c r="WWU11" s="1665"/>
      <c r="WWV11" s="1841"/>
      <c r="WWW11" s="1448"/>
      <c r="WWX11" s="1666"/>
      <c r="WWY11" s="1667"/>
      <c r="WWZ11" s="1668"/>
      <c r="WXA11" s="1668"/>
      <c r="WXB11" s="1667"/>
      <c r="WXC11" s="1833"/>
      <c r="WXD11" s="1827"/>
      <c r="WXE11" s="1827"/>
      <c r="WXF11" s="1842"/>
      <c r="WXG11" s="1842"/>
      <c r="WXH11" s="1827"/>
      <c r="WXI11" s="1835"/>
      <c r="WXJ11" s="1836"/>
      <c r="WXK11" s="1837"/>
      <c r="WXL11" s="1827"/>
      <c r="WXM11" s="1827"/>
      <c r="WXN11" s="1827"/>
      <c r="WXO11" s="1838"/>
      <c r="WXP11" s="1838"/>
      <c r="WXQ11" s="1827"/>
      <c r="WXR11" s="1838"/>
      <c r="WXS11" s="1838"/>
      <c r="WXT11" s="1838"/>
      <c r="WXU11" s="1838"/>
      <c r="WXV11" s="1838"/>
      <c r="WXW11" s="1827"/>
      <c r="WXX11" s="1823"/>
      <c r="WXY11" s="1840"/>
      <c r="WXZ11" s="1825"/>
      <c r="WYA11" s="1826"/>
      <c r="WYB11" s="1827"/>
      <c r="WYC11" s="1828"/>
      <c r="WYD11" s="1829"/>
      <c r="WYE11" s="1830"/>
      <c r="WYF11" s="1826"/>
      <c r="WYG11" s="1831"/>
      <c r="WYH11" s="1667"/>
      <c r="WYI11" s="1832"/>
      <c r="WYJ11" s="1665"/>
      <c r="WYK11" s="1841"/>
      <c r="WYL11" s="1448"/>
      <c r="WYM11" s="1666"/>
      <c r="WYN11" s="1667"/>
      <c r="WYO11" s="1668"/>
      <c r="WYP11" s="1668"/>
      <c r="WYQ11" s="1667"/>
      <c r="WYR11" s="1833"/>
      <c r="WYS11" s="1827"/>
      <c r="WYT11" s="1827"/>
      <c r="WYU11" s="1842"/>
      <c r="WYV11" s="1842"/>
      <c r="WYW11" s="1827"/>
      <c r="WYX11" s="1835"/>
      <c r="WYY11" s="1836"/>
      <c r="WYZ11" s="1837"/>
      <c r="WZA11" s="1827"/>
      <c r="WZB11" s="1827"/>
      <c r="WZC11" s="1827"/>
      <c r="WZD11" s="1838"/>
      <c r="WZE11" s="1838"/>
      <c r="WZF11" s="1827"/>
      <c r="WZG11" s="1838"/>
      <c r="WZH11" s="1838"/>
      <c r="WZI11" s="1838"/>
      <c r="WZJ11" s="1838"/>
      <c r="WZK11" s="1838"/>
      <c r="WZL11" s="1827"/>
      <c r="WZM11" s="1823"/>
      <c r="WZN11" s="1840"/>
      <c r="WZO11" s="1825"/>
      <c r="WZP11" s="1826"/>
      <c r="WZQ11" s="1827"/>
      <c r="WZR11" s="1828"/>
      <c r="WZS11" s="1829"/>
      <c r="WZT11" s="1830"/>
      <c r="WZU11" s="1826"/>
      <c r="WZV11" s="1831"/>
      <c r="WZW11" s="1667"/>
      <c r="WZX11" s="1832"/>
      <c r="WZY11" s="1665"/>
      <c r="WZZ11" s="1841"/>
      <c r="XAA11" s="1448"/>
      <c r="XAB11" s="1666"/>
      <c r="XAC11" s="1667"/>
      <c r="XAD11" s="1668"/>
      <c r="XAE11" s="1668"/>
      <c r="XAF11" s="1667"/>
      <c r="XAG11" s="1833"/>
      <c r="XAH11" s="1827"/>
      <c r="XAI11" s="1827"/>
      <c r="XAJ11" s="1842"/>
      <c r="XAK11" s="1842"/>
      <c r="XAL11" s="1827"/>
      <c r="XAM11" s="1835"/>
      <c r="XAN11" s="1836"/>
      <c r="XAO11" s="1837"/>
      <c r="XAP11" s="1827"/>
      <c r="XAQ11" s="1827"/>
      <c r="XAR11" s="1827"/>
      <c r="XAS11" s="1838"/>
      <c r="XAT11" s="1838"/>
      <c r="XAU11" s="1827"/>
      <c r="XAV11" s="1838"/>
      <c r="XAW11" s="1838"/>
      <c r="XAX11" s="1838"/>
      <c r="XAY11" s="1838"/>
      <c r="XAZ11" s="1838"/>
      <c r="XBA11" s="1827"/>
      <c r="XBB11" s="1823"/>
      <c r="XBC11" s="1840"/>
      <c r="XBD11" s="1825"/>
      <c r="XBE11" s="1826"/>
      <c r="XBF11" s="1827"/>
      <c r="XBG11" s="1828"/>
      <c r="XBH11" s="1829"/>
      <c r="XBI11" s="1830"/>
      <c r="XBJ11" s="1826"/>
      <c r="XBK11" s="1831"/>
      <c r="XBL11" s="1667"/>
      <c r="XBM11" s="1832"/>
      <c r="XBN11" s="1665"/>
      <c r="XBO11" s="1841"/>
      <c r="XBP11" s="1448"/>
      <c r="XBQ11" s="1666"/>
      <c r="XBR11" s="1667"/>
      <c r="XBS11" s="1668"/>
      <c r="XBT11" s="1668"/>
      <c r="XBU11" s="1667"/>
      <c r="XBV11" s="1833"/>
      <c r="XBW11" s="1827"/>
      <c r="XBX11" s="1827"/>
      <c r="XBY11" s="1842"/>
      <c r="XBZ11" s="1842"/>
      <c r="XCA11" s="1827"/>
      <c r="XCB11" s="1835"/>
      <c r="XCC11" s="1836"/>
      <c r="XCD11" s="1837"/>
      <c r="XCE11" s="1827"/>
      <c r="XCF11" s="1827"/>
      <c r="XCG11" s="1827"/>
      <c r="XCH11" s="1838"/>
      <c r="XCI11" s="1838"/>
      <c r="XCJ11" s="1827"/>
      <c r="XCK11" s="1838"/>
      <c r="XCL11" s="1838"/>
      <c r="XCM11" s="1838"/>
      <c r="XCN11" s="1838"/>
      <c r="XCO11" s="1838"/>
      <c r="XCP11" s="1827"/>
      <c r="XCQ11" s="1823"/>
      <c r="XCR11" s="1840"/>
      <c r="XCS11" s="1825"/>
      <c r="XCT11" s="1826"/>
      <c r="XCU11" s="1827"/>
      <c r="XCV11" s="1828"/>
      <c r="XCW11" s="1829"/>
      <c r="XCX11" s="1830"/>
      <c r="XCY11" s="1826"/>
      <c r="XCZ11" s="1831"/>
      <c r="XDA11" s="1667"/>
      <c r="XDB11" s="1832"/>
      <c r="XDC11" s="1665"/>
      <c r="XDD11" s="1841"/>
      <c r="XDE11" s="1448"/>
      <c r="XDF11" s="1666"/>
      <c r="XDG11" s="1667"/>
      <c r="XDH11" s="1668"/>
      <c r="XDI11" s="1668"/>
      <c r="XDJ11" s="1667"/>
      <c r="XDK11" s="1833"/>
      <c r="XDL11" s="1827"/>
      <c r="XDM11" s="1827"/>
      <c r="XDN11" s="1842"/>
      <c r="XDO11" s="1842"/>
      <c r="XDP11" s="1827"/>
      <c r="XDQ11" s="1835"/>
      <c r="XDR11" s="1836"/>
      <c r="XDS11" s="1837"/>
      <c r="XDT11" s="1827"/>
      <c r="XDU11" s="1827"/>
      <c r="XDV11" s="1827"/>
      <c r="XDW11" s="1838"/>
      <c r="XDX11" s="1838"/>
      <c r="XDY11" s="1827"/>
      <c r="XDZ11" s="1838"/>
      <c r="XEA11" s="1838"/>
      <c r="XEB11" s="1838"/>
      <c r="XEC11" s="1838"/>
      <c r="XED11" s="1838"/>
      <c r="XEE11" s="1827"/>
      <c r="XEF11" s="1823"/>
      <c r="XEG11" s="1840"/>
      <c r="XEH11" s="1825"/>
      <c r="XEI11" s="1826"/>
      <c r="XEJ11" s="1827"/>
      <c r="XEK11" s="1828"/>
      <c r="XEL11" s="1829"/>
      <c r="XEM11" s="1830"/>
      <c r="XEN11" s="1826"/>
      <c r="XEO11" s="1831"/>
      <c r="XEP11" s="1667"/>
      <c r="XEQ11" s="1832"/>
      <c r="XER11" s="1665"/>
      <c r="XES11" s="1841"/>
      <c r="XET11" s="1448"/>
      <c r="XEU11" s="1666"/>
      <c r="XEV11" s="1667"/>
      <c r="XEW11" s="1668"/>
      <c r="XEX11" s="1668"/>
      <c r="XEY11" s="1667"/>
      <c r="XEZ11" s="1833"/>
      <c r="XFA11" s="1827"/>
      <c r="XFB11" s="1827"/>
      <c r="XFC11" s="1842"/>
      <c r="XFD11" s="1842"/>
    </row>
    <row r="12" spans="1:16384" s="518" customFormat="1" ht="18" customHeight="1" x14ac:dyDescent="0.25">
      <c r="A12" s="532"/>
      <c r="B12" s="533"/>
      <c r="C12" s="533"/>
      <c r="D12" s="534"/>
      <c r="E12" s="534"/>
      <c r="F12" s="534"/>
      <c r="G12" s="535"/>
      <c r="H12" s="535"/>
      <c r="I12" s="534"/>
      <c r="J12" s="534"/>
      <c r="K12" s="2042" t="s">
        <v>1273</v>
      </c>
      <c r="L12" s="2603"/>
      <c r="M12" s="2603"/>
      <c r="N12" s="2611"/>
      <c r="O12" s="2611"/>
      <c r="P12" s="2612"/>
      <c r="Q12" s="2612"/>
      <c r="R12" s="2613"/>
      <c r="S12" s="2614"/>
      <c r="T12" s="2603"/>
      <c r="U12" s="532"/>
      <c r="V12" s="533"/>
      <c r="W12" s="533"/>
      <c r="AC12" s="532"/>
      <c r="BRR12" s="4767"/>
      <c r="BRS12" s="4767"/>
      <c r="BRT12" s="4767"/>
      <c r="BRU12" s="4767"/>
      <c r="BRV12" s="4767"/>
      <c r="BRW12" s="4767"/>
      <c r="BRX12" s="4767"/>
      <c r="BRY12" s="4767"/>
      <c r="BRZ12" s="4767"/>
      <c r="BSA12" s="4767"/>
      <c r="BSB12" s="4767"/>
      <c r="BSC12" s="4767"/>
      <c r="BSD12" s="4767"/>
      <c r="BSE12" s="4767"/>
      <c r="BSF12" s="4767"/>
      <c r="BSG12" s="4767"/>
      <c r="BSH12" s="4767"/>
      <c r="BSI12" s="4767"/>
      <c r="BSJ12" s="4767"/>
      <c r="BSK12" s="4767"/>
      <c r="BSL12" s="4767"/>
      <c r="BSM12" s="4767"/>
      <c r="BSN12" s="4767"/>
      <c r="BSO12" s="4767"/>
      <c r="BSP12" s="4767"/>
    </row>
    <row r="13" spans="1:16384" ht="20.25" customHeight="1" x14ac:dyDescent="0.25">
      <c r="A13" s="109"/>
      <c r="B13" s="6"/>
      <c r="C13" s="6"/>
      <c r="D13" s="111"/>
      <c r="E13" s="111"/>
      <c r="F13" s="111"/>
      <c r="G13" s="112"/>
      <c r="H13" s="112"/>
      <c r="I13" s="111"/>
      <c r="J13" s="111"/>
      <c r="K13" s="2042"/>
      <c r="L13" s="2395"/>
      <c r="M13" s="2395"/>
      <c r="N13" s="2615"/>
      <c r="O13" s="2302"/>
      <c r="P13" s="2616"/>
      <c r="Q13" s="2616"/>
      <c r="R13" s="2617"/>
      <c r="S13" s="2618"/>
      <c r="T13" s="2395"/>
      <c r="U13" s="109"/>
      <c r="V13" s="6"/>
      <c r="W13" s="6"/>
      <c r="AC13" s="109"/>
    </row>
    <row r="14" spans="1:16384" s="129" customFormat="1" x14ac:dyDescent="0.25">
      <c r="A14" s="239"/>
      <c r="B14" s="60"/>
      <c r="C14" s="60"/>
      <c r="D14" s="240"/>
      <c r="E14" s="240"/>
      <c r="F14" s="240"/>
      <c r="G14" s="241"/>
      <c r="H14" s="241"/>
      <c r="I14" s="240"/>
      <c r="J14" s="240"/>
      <c r="N14" s="263"/>
      <c r="O14" s="263"/>
      <c r="P14" s="264"/>
      <c r="Q14" s="264"/>
      <c r="R14" s="358"/>
      <c r="S14" s="262"/>
      <c r="T14" s="60"/>
      <c r="U14" s="239"/>
      <c r="V14" s="60"/>
      <c r="W14" s="60"/>
      <c r="AC14" s="239"/>
      <c r="BRR14" s="265"/>
      <c r="BRS14" s="265"/>
      <c r="BRT14" s="265"/>
      <c r="BRU14" s="265"/>
      <c r="BRV14" s="265"/>
      <c r="BRW14" s="265"/>
      <c r="BRX14" s="265"/>
      <c r="BRY14" s="265"/>
      <c r="BRZ14" s="265"/>
      <c r="BSA14" s="265"/>
      <c r="BSB14" s="265"/>
      <c r="BSC14" s="265"/>
      <c r="BSD14" s="265"/>
      <c r="BSE14" s="265"/>
      <c r="BSF14" s="265"/>
      <c r="BSG14" s="265"/>
      <c r="BSH14" s="265"/>
      <c r="BSI14" s="265"/>
      <c r="BSJ14" s="265"/>
      <c r="BSK14" s="265"/>
      <c r="BSL14" s="265"/>
      <c r="BSM14" s="265"/>
      <c r="BSN14" s="265"/>
      <c r="BSO14" s="265"/>
      <c r="BSP14" s="265"/>
    </row>
    <row r="15" spans="1:16384" ht="15.75" x14ac:dyDescent="0.25">
      <c r="A15" s="109"/>
      <c r="B15" s="6"/>
      <c r="C15" s="6"/>
      <c r="D15" s="6"/>
      <c r="E15" s="6"/>
      <c r="F15" s="111"/>
      <c r="G15" s="112"/>
      <c r="H15" s="112"/>
      <c r="I15" s="111"/>
      <c r="J15" s="111"/>
      <c r="M15" s="17"/>
      <c r="N15" s="168"/>
      <c r="O15" s="65"/>
      <c r="P15" s="211"/>
      <c r="Q15" s="211"/>
      <c r="R15" s="171"/>
      <c r="S15" s="83"/>
      <c r="T15" s="6"/>
      <c r="U15" s="109"/>
      <c r="V15" s="6"/>
      <c r="W15" s="6"/>
      <c r="AC15" s="109"/>
    </row>
    <row r="16" spans="1:16384" x14ac:dyDescent="0.25">
      <c r="A16" s="109"/>
      <c r="B16" s="6"/>
      <c r="C16" s="6"/>
      <c r="D16" s="6"/>
      <c r="E16" s="6"/>
      <c r="F16" s="111"/>
      <c r="G16" s="112"/>
      <c r="H16" s="112"/>
      <c r="I16" s="111"/>
      <c r="J16" s="111"/>
      <c r="O16" s="65"/>
      <c r="P16" s="211"/>
      <c r="Q16" s="211"/>
      <c r="R16" s="171"/>
      <c r="S16" s="83"/>
      <c r="T16" s="6"/>
      <c r="U16" s="109"/>
      <c r="V16" s="6"/>
      <c r="W16" s="6"/>
      <c r="AC16" s="109"/>
    </row>
    <row r="17" spans="1:29" x14ac:dyDescent="0.25">
      <c r="A17" s="109"/>
      <c r="B17" s="6"/>
      <c r="C17" s="6"/>
      <c r="D17" s="6"/>
      <c r="E17" s="6"/>
      <c r="F17" s="111"/>
      <c r="G17" s="112"/>
      <c r="H17" s="112"/>
      <c r="I17" s="111"/>
      <c r="J17" s="111"/>
      <c r="O17" s="65"/>
      <c r="P17" s="211"/>
      <c r="Q17" s="211"/>
      <c r="R17" s="171"/>
      <c r="S17" s="83"/>
      <c r="T17" s="6"/>
      <c r="U17" s="109"/>
      <c r="V17" s="6"/>
      <c r="W17" s="6"/>
      <c r="AC17" s="109"/>
    </row>
    <row r="18" spans="1:29" ht="13.5" customHeight="1" x14ac:dyDescent="0.25">
      <c r="A18" s="109"/>
      <c r="B18" s="6"/>
      <c r="C18" s="6"/>
      <c r="D18" s="6"/>
      <c r="E18" s="6"/>
      <c r="F18" s="111"/>
      <c r="G18" s="112"/>
      <c r="H18" s="112"/>
      <c r="I18" s="111"/>
      <c r="J18" s="111"/>
      <c r="K18" s="1619"/>
      <c r="O18" s="65"/>
      <c r="P18" s="211"/>
      <c r="Q18" s="211"/>
      <c r="R18" s="171"/>
      <c r="S18" s="83"/>
      <c r="T18" s="6"/>
      <c r="U18" s="109"/>
      <c r="V18" s="6"/>
      <c r="W18" s="6"/>
      <c r="AC18" s="109"/>
    </row>
    <row r="19" spans="1:29" x14ac:dyDescent="0.25">
      <c r="A19" s="109"/>
      <c r="B19" s="6"/>
      <c r="C19" s="6"/>
      <c r="D19" s="6"/>
      <c r="E19" s="6"/>
      <c r="F19" s="111"/>
      <c r="G19" s="112"/>
      <c r="H19" s="112"/>
      <c r="I19" s="111"/>
      <c r="J19" s="111"/>
      <c r="O19" s="65"/>
      <c r="P19" s="211"/>
      <c r="Q19" s="211"/>
      <c r="R19" s="171"/>
      <c r="S19" s="83"/>
      <c r="T19" s="6"/>
      <c r="U19" s="109"/>
      <c r="V19" s="6"/>
      <c r="W19" s="6"/>
      <c r="AC19" s="109"/>
    </row>
    <row r="20" spans="1:29" x14ac:dyDescent="0.25">
      <c r="A20" s="109"/>
      <c r="B20" s="6"/>
      <c r="C20" s="6"/>
      <c r="D20" s="6"/>
      <c r="E20" s="6"/>
      <c r="F20" s="111"/>
      <c r="G20" s="112"/>
      <c r="H20" s="112"/>
      <c r="I20" s="111"/>
      <c r="J20" s="111"/>
      <c r="O20" s="65"/>
      <c r="P20" s="211"/>
      <c r="Q20" s="211"/>
      <c r="R20" s="171"/>
      <c r="S20" s="83"/>
      <c r="T20" s="6"/>
      <c r="U20" s="109"/>
      <c r="V20" s="6"/>
      <c r="W20" s="6"/>
      <c r="AC20" s="109"/>
    </row>
    <row r="21" spans="1:29" x14ac:dyDescent="0.25">
      <c r="A21" s="109"/>
      <c r="B21" s="6"/>
      <c r="C21" s="6"/>
      <c r="D21" s="6"/>
      <c r="E21" s="6"/>
      <c r="F21" s="111"/>
      <c r="G21" s="112"/>
      <c r="H21" s="112"/>
      <c r="I21" s="111"/>
      <c r="J21" s="111"/>
      <c r="O21" s="65"/>
      <c r="P21" s="211"/>
      <c r="Q21" s="211"/>
      <c r="R21" s="171"/>
      <c r="S21" s="83"/>
      <c r="T21" s="6"/>
      <c r="U21" s="109"/>
      <c r="V21" s="6"/>
      <c r="W21" s="6"/>
      <c r="AC21" s="109"/>
    </row>
    <row r="22" spans="1:29" x14ac:dyDescent="0.25">
      <c r="A22" s="109"/>
      <c r="B22" s="6"/>
      <c r="C22" s="6"/>
      <c r="D22" s="6"/>
      <c r="E22" s="6"/>
      <c r="F22" s="111"/>
      <c r="G22" s="112"/>
      <c r="H22" s="112"/>
      <c r="I22" s="111"/>
      <c r="J22" s="111"/>
      <c r="O22" s="65"/>
      <c r="P22" s="211"/>
      <c r="Q22" s="211"/>
      <c r="R22" s="171"/>
      <c r="S22" s="83"/>
      <c r="T22" s="6"/>
      <c r="U22" s="109"/>
      <c r="V22" s="6"/>
      <c r="W22" s="6"/>
      <c r="AC22" s="109"/>
    </row>
    <row r="23" spans="1:29" x14ac:dyDescent="0.25">
      <c r="A23" s="109"/>
      <c r="B23" s="6"/>
      <c r="C23" s="6"/>
      <c r="D23" s="6"/>
      <c r="E23" s="6"/>
      <c r="F23" s="111"/>
      <c r="G23" s="112"/>
      <c r="H23" s="112"/>
      <c r="I23" s="111"/>
      <c r="J23" s="111"/>
      <c r="O23" s="65"/>
      <c r="P23" s="211"/>
      <c r="Q23" s="211"/>
      <c r="R23" s="171"/>
      <c r="S23" s="83"/>
      <c r="T23" s="6"/>
      <c r="U23" s="109"/>
      <c r="V23" s="6"/>
      <c r="W23" s="6"/>
      <c r="AC23" s="109"/>
    </row>
    <row r="24" spans="1:29" x14ac:dyDescent="0.25">
      <c r="A24" s="109"/>
      <c r="B24" s="6"/>
      <c r="C24" s="6"/>
      <c r="D24" s="6"/>
      <c r="E24" s="6"/>
      <c r="F24" s="111"/>
      <c r="G24" s="112"/>
      <c r="H24" s="112"/>
      <c r="I24" s="111"/>
      <c r="J24" s="111"/>
      <c r="O24" s="65"/>
      <c r="P24" s="211"/>
      <c r="Q24" s="211"/>
      <c r="R24" s="171"/>
      <c r="S24" s="83"/>
      <c r="T24" s="6"/>
      <c r="U24" s="109"/>
      <c r="V24" s="6"/>
      <c r="W24" s="6"/>
      <c r="AC24" s="109"/>
    </row>
    <row r="25" spans="1:29" x14ac:dyDescent="0.25">
      <c r="A25" s="109"/>
      <c r="B25" s="6"/>
      <c r="C25" s="6"/>
      <c r="D25" s="6"/>
      <c r="E25" s="6"/>
      <c r="F25" s="111"/>
      <c r="G25" s="112"/>
      <c r="H25" s="112"/>
      <c r="I25" s="111"/>
      <c r="J25" s="111"/>
      <c r="O25" s="65"/>
      <c r="P25" s="211"/>
      <c r="Q25" s="211"/>
      <c r="R25" s="171"/>
      <c r="S25" s="83"/>
      <c r="T25" s="6"/>
      <c r="U25" s="109"/>
      <c r="V25" s="6"/>
      <c r="W25" s="6"/>
      <c r="AC25" s="109"/>
    </row>
    <row r="26" spans="1:29" x14ac:dyDescent="0.25">
      <c r="A26" s="109"/>
      <c r="B26" s="6"/>
      <c r="C26" s="6"/>
      <c r="D26" s="6"/>
      <c r="E26" s="6"/>
      <c r="F26" s="111"/>
      <c r="G26" s="112"/>
      <c r="H26" s="112"/>
      <c r="I26" s="111"/>
      <c r="J26" s="111"/>
      <c r="O26" s="65"/>
      <c r="P26" s="211"/>
      <c r="Q26" s="211"/>
      <c r="R26" s="171"/>
      <c r="S26" s="83"/>
      <c r="T26" s="6"/>
      <c r="U26" s="109"/>
      <c r="V26" s="6"/>
      <c r="W26" s="6"/>
      <c r="AC26" s="109"/>
    </row>
    <row r="27" spans="1:29" x14ac:dyDescent="0.25">
      <c r="A27" s="109"/>
      <c r="B27" s="6"/>
      <c r="C27" s="6"/>
      <c r="D27" s="6"/>
      <c r="E27" s="6"/>
      <c r="F27" s="111"/>
      <c r="G27" s="112"/>
      <c r="H27" s="112"/>
      <c r="I27" s="111"/>
      <c r="J27" s="111"/>
      <c r="O27" s="65"/>
      <c r="P27" s="211"/>
      <c r="Q27" s="211"/>
      <c r="R27" s="171"/>
      <c r="S27" s="83"/>
      <c r="T27" s="6"/>
      <c r="U27" s="109"/>
      <c r="V27" s="6"/>
      <c r="W27" s="6"/>
      <c r="AC27" s="109"/>
    </row>
    <row r="28" spans="1:29" x14ac:dyDescent="0.25">
      <c r="A28" s="109"/>
      <c r="B28" s="6"/>
      <c r="C28" s="6"/>
      <c r="D28" s="6"/>
      <c r="E28" s="6"/>
      <c r="F28" s="111"/>
      <c r="G28" s="112"/>
      <c r="H28" s="112"/>
      <c r="I28" s="111"/>
      <c r="J28" s="111"/>
      <c r="O28" s="65"/>
      <c r="P28" s="211"/>
      <c r="Q28" s="211"/>
      <c r="R28" s="171"/>
      <c r="S28" s="83"/>
      <c r="T28" s="6"/>
      <c r="U28" s="109"/>
      <c r="V28" s="6"/>
      <c r="W28" s="6"/>
      <c r="AC28" s="109"/>
    </row>
    <row r="29" spans="1:29" x14ac:dyDescent="0.25">
      <c r="A29" s="109"/>
      <c r="B29" s="6"/>
      <c r="C29" s="6"/>
      <c r="D29" s="6"/>
      <c r="E29" s="6"/>
      <c r="F29" s="111"/>
      <c r="G29" s="112"/>
      <c r="H29" s="112"/>
      <c r="I29" s="111"/>
      <c r="J29" s="111"/>
      <c r="O29" s="65"/>
      <c r="P29" s="211"/>
      <c r="Q29" s="211"/>
      <c r="R29" s="171"/>
      <c r="S29" s="83"/>
      <c r="T29" s="6"/>
      <c r="U29" s="109"/>
      <c r="V29" s="6"/>
      <c r="W29" s="6"/>
      <c r="AC29" s="109"/>
    </row>
    <row r="30" spans="1:29" x14ac:dyDescent="0.25">
      <c r="A30" s="109"/>
      <c r="B30" s="6"/>
      <c r="C30" s="6"/>
      <c r="D30" s="6"/>
      <c r="E30" s="6"/>
      <c r="F30" s="111"/>
      <c r="G30" s="112"/>
      <c r="H30" s="112"/>
      <c r="I30" s="111"/>
      <c r="J30" s="111"/>
      <c r="O30" s="65"/>
      <c r="P30" s="211"/>
      <c r="Q30" s="211"/>
      <c r="R30" s="171"/>
      <c r="S30" s="83"/>
      <c r="T30" s="6"/>
      <c r="U30" s="109"/>
      <c r="V30" s="6"/>
      <c r="W30" s="6"/>
      <c r="AC30" s="109"/>
    </row>
    <row r="31" spans="1:29" x14ac:dyDescent="0.25">
      <c r="A31" s="109"/>
      <c r="R31" s="316"/>
      <c r="U31" s="109"/>
      <c r="AC31" s="109"/>
    </row>
    <row r="32" spans="1:29" x14ac:dyDescent="0.25">
      <c r="A32" s="109"/>
      <c r="R32" s="316"/>
      <c r="U32" s="109"/>
      <c r="AC32" s="109"/>
    </row>
    <row r="33" spans="1:29" x14ac:dyDescent="0.25">
      <c r="A33" s="109"/>
      <c r="R33" s="316"/>
      <c r="U33" s="109"/>
      <c r="AC33" s="109"/>
    </row>
    <row r="34" spans="1:29" x14ac:dyDescent="0.25">
      <c r="A34" s="109"/>
      <c r="R34" s="316"/>
      <c r="U34" s="109"/>
      <c r="AC34" s="109"/>
    </row>
    <row r="35" spans="1:29" x14ac:dyDescent="0.25">
      <c r="A35" s="109"/>
      <c r="R35" s="316"/>
      <c r="U35" s="109"/>
      <c r="AC35" s="109"/>
    </row>
    <row r="36" spans="1:29" x14ac:dyDescent="0.25">
      <c r="A36" s="109"/>
      <c r="R36" s="316"/>
      <c r="U36" s="109"/>
      <c r="AC36" s="109"/>
    </row>
    <row r="37" spans="1:29" x14ac:dyDescent="0.25">
      <c r="A37" s="109"/>
      <c r="R37" s="316"/>
      <c r="U37" s="109"/>
      <c r="AC37" s="109"/>
    </row>
    <row r="38" spans="1:29" x14ac:dyDescent="0.25">
      <c r="A38" s="109"/>
      <c r="R38" s="316"/>
      <c r="U38" s="109"/>
      <c r="AC38" s="109"/>
    </row>
    <row r="39" spans="1:29" x14ac:dyDescent="0.25">
      <c r="A39" s="109"/>
      <c r="R39" s="151"/>
      <c r="U39" s="109"/>
      <c r="AC39" s="109"/>
    </row>
    <row r="40" spans="1:29" x14ac:dyDescent="0.25">
      <c r="A40" s="109"/>
      <c r="R40" s="151"/>
      <c r="U40" s="109"/>
      <c r="AC40" s="109"/>
    </row>
    <row r="41" spans="1:29" x14ac:dyDescent="0.25">
      <c r="A41" s="109"/>
      <c r="R41" s="151"/>
      <c r="U41" s="109"/>
      <c r="AC41" s="109"/>
    </row>
    <row r="42" spans="1:29" x14ac:dyDescent="0.25">
      <c r="A42" s="109"/>
      <c r="R42" s="151"/>
      <c r="U42" s="109"/>
      <c r="AC42" s="109"/>
    </row>
    <row r="43" spans="1:29" x14ac:dyDescent="0.25">
      <c r="A43" s="109"/>
      <c r="R43" s="151"/>
      <c r="U43" s="109"/>
      <c r="AC43" s="109"/>
    </row>
    <row r="44" spans="1:29" x14ac:dyDescent="0.25">
      <c r="A44" s="109"/>
      <c r="R44" s="151"/>
      <c r="U44" s="109"/>
      <c r="AC44" s="109"/>
    </row>
    <row r="45" spans="1:29" x14ac:dyDescent="0.25">
      <c r="A45" s="109"/>
      <c r="R45" s="151"/>
      <c r="U45" s="109"/>
      <c r="AC45" s="109"/>
    </row>
    <row r="46" spans="1:29" x14ac:dyDescent="0.25">
      <c r="A46" s="109"/>
      <c r="R46" s="151"/>
      <c r="U46" s="109"/>
      <c r="AC46" s="109"/>
    </row>
    <row r="47" spans="1:29" x14ac:dyDescent="0.25">
      <c r="A47" s="109"/>
      <c r="R47" s="151"/>
      <c r="U47" s="109"/>
      <c r="AC47" s="109"/>
    </row>
    <row r="48" spans="1:29" x14ac:dyDescent="0.25">
      <c r="A48" s="109"/>
      <c r="R48" s="151"/>
      <c r="U48" s="109"/>
      <c r="AC48" s="109"/>
    </row>
    <row r="49" spans="1:29" x14ac:dyDescent="0.25">
      <c r="A49" s="109"/>
      <c r="R49" s="151"/>
      <c r="U49" s="109"/>
      <c r="AC49" s="109"/>
    </row>
    <row r="50" spans="1:29" x14ac:dyDescent="0.25">
      <c r="A50" s="109"/>
      <c r="R50" s="151"/>
      <c r="U50" s="109"/>
      <c r="AC50" s="109"/>
    </row>
    <row r="51" spans="1:29" x14ac:dyDescent="0.25">
      <c r="A51" s="109"/>
      <c r="R51" s="151"/>
      <c r="U51" s="109"/>
      <c r="AC51" s="109"/>
    </row>
    <row r="52" spans="1:29" x14ac:dyDescent="0.25">
      <c r="A52" s="109"/>
      <c r="R52" s="151"/>
      <c r="U52" s="109"/>
      <c r="AC52" s="109"/>
    </row>
    <row r="53" spans="1:29" x14ac:dyDescent="0.25">
      <c r="A53" s="109"/>
      <c r="R53" s="151"/>
      <c r="U53" s="109"/>
      <c r="AC53" s="109"/>
    </row>
    <row r="54" spans="1:29" x14ac:dyDescent="0.25">
      <c r="A54" s="109"/>
      <c r="R54" s="151"/>
      <c r="U54" s="109"/>
      <c r="AC54" s="109"/>
    </row>
    <row r="55" spans="1:29" x14ac:dyDescent="0.25">
      <c r="A55" s="109"/>
      <c r="R55" s="151"/>
      <c r="U55" s="109"/>
      <c r="AC55" s="109"/>
    </row>
    <row r="56" spans="1:29" x14ac:dyDescent="0.25">
      <c r="A56" s="109"/>
      <c r="R56" s="151"/>
      <c r="U56" s="109"/>
      <c r="AC56" s="109"/>
    </row>
    <row r="57" spans="1:29" x14ac:dyDescent="0.25">
      <c r="A57" s="109"/>
      <c r="R57" s="151"/>
      <c r="U57" s="109"/>
      <c r="AC57" s="109"/>
    </row>
    <row r="58" spans="1:29" x14ac:dyDescent="0.25">
      <c r="A58" s="109"/>
      <c r="R58" s="151"/>
      <c r="U58" s="109"/>
      <c r="AC58" s="109"/>
    </row>
    <row r="59" spans="1:29" x14ac:dyDescent="0.25">
      <c r="A59" s="109"/>
      <c r="R59" s="151"/>
      <c r="U59" s="109"/>
      <c r="AC59" s="109"/>
    </row>
    <row r="60" spans="1:29" x14ac:dyDescent="0.25">
      <c r="A60" s="109"/>
      <c r="R60" s="151"/>
      <c r="U60" s="109"/>
      <c r="AC60" s="109"/>
    </row>
    <row r="61" spans="1:29" x14ac:dyDescent="0.25">
      <c r="A61" s="109"/>
      <c r="U61" s="109"/>
      <c r="AC61" s="109"/>
    </row>
    <row r="62" spans="1:29" x14ac:dyDescent="0.25">
      <c r="A62" s="109"/>
      <c r="U62" s="109"/>
      <c r="AC62" s="109"/>
    </row>
    <row r="63" spans="1:29" x14ac:dyDescent="0.25">
      <c r="A63" s="109"/>
      <c r="U63" s="109"/>
      <c r="AC63" s="109"/>
    </row>
    <row r="64" spans="1:29" x14ac:dyDescent="0.25">
      <c r="A64" s="109"/>
      <c r="U64" s="109"/>
      <c r="AC64" s="109"/>
    </row>
    <row r="65" spans="1:29" x14ac:dyDescent="0.25">
      <c r="A65" s="109"/>
      <c r="U65" s="109"/>
      <c r="AC65" s="109"/>
    </row>
    <row r="66" spans="1:29" x14ac:dyDescent="0.25">
      <c r="A66" s="109"/>
      <c r="U66" s="109"/>
      <c r="AC66" s="109"/>
    </row>
    <row r="67" spans="1:29" x14ac:dyDescent="0.25">
      <c r="A67" s="109"/>
      <c r="U67" s="109"/>
      <c r="AC67" s="109"/>
    </row>
    <row r="68" spans="1:29" x14ac:dyDescent="0.25">
      <c r="A68" s="109"/>
      <c r="U68" s="109"/>
      <c r="AC68" s="109"/>
    </row>
    <row r="69" spans="1:29" x14ac:dyDescent="0.25">
      <c r="A69" s="109"/>
      <c r="U69" s="109"/>
      <c r="AC69" s="109"/>
    </row>
    <row r="70" spans="1:29" x14ac:dyDescent="0.25">
      <c r="A70" s="109"/>
      <c r="U70" s="109"/>
      <c r="AC70" s="109"/>
    </row>
    <row r="71" spans="1:29" x14ac:dyDescent="0.25">
      <c r="A71" s="109"/>
      <c r="U71" s="109"/>
      <c r="AC71" s="109"/>
    </row>
    <row r="72" spans="1:29" x14ac:dyDescent="0.25">
      <c r="A72" s="109"/>
      <c r="U72" s="109"/>
      <c r="AC72" s="109"/>
    </row>
    <row r="73" spans="1:29" x14ac:dyDescent="0.25">
      <c r="A73" s="109"/>
      <c r="U73" s="109"/>
      <c r="AC73" s="109"/>
    </row>
    <row r="74" spans="1:29" x14ac:dyDescent="0.25">
      <c r="A74" s="109"/>
      <c r="U74" s="109"/>
      <c r="AC74" s="109"/>
    </row>
    <row r="75" spans="1:29" x14ac:dyDescent="0.25">
      <c r="A75" s="109"/>
      <c r="U75" s="109"/>
      <c r="AC75" s="109"/>
    </row>
    <row r="76" spans="1:29" x14ac:dyDescent="0.25">
      <c r="A76" s="109"/>
      <c r="U76" s="109"/>
      <c r="AC76" s="109"/>
    </row>
    <row r="77" spans="1:29" x14ac:dyDescent="0.25">
      <c r="A77" s="109"/>
      <c r="U77" s="109"/>
      <c r="AC77" s="109"/>
    </row>
    <row r="78" spans="1:29" x14ac:dyDescent="0.25">
      <c r="A78" s="109"/>
      <c r="U78" s="109"/>
      <c r="AC78" s="109"/>
    </row>
    <row r="79" spans="1:29" x14ac:dyDescent="0.25">
      <c r="A79" s="109"/>
      <c r="U79" s="109"/>
      <c r="AC79" s="109"/>
    </row>
    <row r="80" spans="1:29" x14ac:dyDescent="0.25">
      <c r="A80" s="109"/>
      <c r="U80" s="109"/>
      <c r="AC80" s="109"/>
    </row>
    <row r="81" spans="1:29" x14ac:dyDescent="0.25">
      <c r="A81" s="109"/>
      <c r="U81" s="109"/>
      <c r="AC81" s="109"/>
    </row>
    <row r="82" spans="1:29" x14ac:dyDescent="0.25">
      <c r="A82" s="109"/>
      <c r="U82" s="109"/>
      <c r="AC82" s="109"/>
    </row>
    <row r="83" spans="1:29" x14ac:dyDescent="0.25">
      <c r="A83" s="109"/>
      <c r="U83" s="109"/>
      <c r="AC83" s="109"/>
    </row>
    <row r="84" spans="1:29" x14ac:dyDescent="0.25">
      <c r="A84" s="109"/>
      <c r="U84" s="109"/>
      <c r="AC84" s="109"/>
    </row>
    <row r="85" spans="1:29" x14ac:dyDescent="0.25">
      <c r="A85" s="109"/>
      <c r="U85" s="109"/>
      <c r="AC85" s="109"/>
    </row>
    <row r="86" spans="1:29" x14ac:dyDescent="0.25">
      <c r="A86" s="109"/>
      <c r="U86" s="109"/>
      <c r="AC86" s="109"/>
    </row>
    <row r="87" spans="1:29" x14ac:dyDescent="0.25">
      <c r="A87" s="109"/>
      <c r="U87" s="109"/>
      <c r="AC87" s="109"/>
    </row>
    <row r="88" spans="1:29" x14ac:dyDescent="0.25">
      <c r="A88" s="109"/>
      <c r="U88" s="109"/>
      <c r="AC88" s="109"/>
    </row>
    <row r="89" spans="1:29" x14ac:dyDescent="0.25">
      <c r="A89" s="109"/>
      <c r="U89" s="109"/>
      <c r="AC89" s="109"/>
    </row>
    <row r="90" spans="1:29" x14ac:dyDescent="0.25">
      <c r="A90" s="109"/>
      <c r="U90" s="109"/>
      <c r="AC90" s="109"/>
    </row>
    <row r="91" spans="1:29" x14ac:dyDescent="0.25">
      <c r="A91" s="109"/>
      <c r="U91" s="109"/>
      <c r="AC91" s="109"/>
    </row>
    <row r="65494" spans="14:20" x14ac:dyDescent="0.25">
      <c r="N65494" s="58"/>
      <c r="O65494" s="58"/>
      <c r="P65494" s="58"/>
      <c r="R65494" s="58"/>
      <c r="S65494" s="58"/>
      <c r="T65494" s="6"/>
    </row>
  </sheetData>
  <mergeCells count="6">
    <mergeCell ref="K6:M6"/>
    <mergeCell ref="K7:M7"/>
    <mergeCell ref="K8:M8"/>
    <mergeCell ref="R5:S5"/>
    <mergeCell ref="P5:Q5"/>
    <mergeCell ref="N5:O5"/>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colBreaks count="1" manualBreakCount="1">
    <brk id="34" max="18" man="1"/>
  </colBreak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9">
    <tabColor rgb="FFEB700B"/>
  </sheetPr>
  <dimension ref="A1:C30"/>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7.85546875" style="58" customWidth="1"/>
    <col min="2" max="2" width="21.7109375" style="58" customWidth="1"/>
    <col min="3" max="3" width="8.710937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3" ht="15" x14ac:dyDescent="0.25">
      <c r="A1" s="2875" t="s">
        <v>5389</v>
      </c>
      <c r="B1" s="2043"/>
      <c r="C1" s="4958" t="s">
        <v>5068</v>
      </c>
    </row>
    <row r="2" spans="1:3" ht="15" x14ac:dyDescent="0.25">
      <c r="A2" s="2875" t="s">
        <v>5388</v>
      </c>
      <c r="B2" s="2043"/>
      <c r="C2" s="4958"/>
    </row>
    <row r="3" spans="1:3" ht="15" x14ac:dyDescent="0.25">
      <c r="A3" s="4956">
        <v>2013</v>
      </c>
      <c r="B3" s="2876"/>
      <c r="C3" s="2876"/>
    </row>
    <row r="4" spans="1:3" ht="15" x14ac:dyDescent="0.25">
      <c r="A4" s="4956"/>
      <c r="B4" s="2755"/>
      <c r="C4" s="2755"/>
    </row>
    <row r="5" spans="1:3" ht="27.75" customHeight="1" x14ac:dyDescent="0.25">
      <c r="A5" s="2847" t="s">
        <v>33</v>
      </c>
      <c r="B5" s="5997" t="s">
        <v>119</v>
      </c>
      <c r="C5" s="5997"/>
    </row>
    <row r="6" spans="1:3" s="17" customFormat="1" ht="21.75" customHeight="1" x14ac:dyDescent="0.25">
      <c r="A6" s="4957" t="s">
        <v>31</v>
      </c>
      <c r="B6" s="2849">
        <f>SUM(B7:B7)</f>
        <v>2378483.69</v>
      </c>
      <c r="C6" s="2848"/>
    </row>
    <row r="7" spans="1:3" s="60" customFormat="1" ht="41.25" customHeight="1" x14ac:dyDescent="0.2">
      <c r="A7" s="5122" t="s">
        <v>659</v>
      </c>
      <c r="B7" s="5120">
        <f>'4-E382op-PJinic'!O7</f>
        <v>2378483.69</v>
      </c>
      <c r="C7" s="2874"/>
    </row>
    <row r="8" spans="1:3" s="60" customFormat="1" ht="13.5" customHeight="1" x14ac:dyDescent="0.2">
      <c r="A8" s="4960"/>
      <c r="B8" s="2240"/>
      <c r="C8" s="2188"/>
    </row>
    <row r="9" spans="1:3" ht="14.1" customHeight="1" x14ac:dyDescent="0.25">
      <c r="A9" s="2042" t="s">
        <v>1273</v>
      </c>
      <c r="B9" s="2043"/>
      <c r="C9" s="2395"/>
    </row>
    <row r="10" spans="1:3" ht="15.75" customHeight="1" x14ac:dyDescent="0.25"/>
    <row r="11" spans="1:3" ht="15.75" customHeight="1" x14ac:dyDescent="0.25"/>
    <row r="12" spans="1:3" ht="15.75" customHeight="1" x14ac:dyDescent="0.25">
      <c r="A12" s="529"/>
    </row>
    <row r="13" spans="1:3" ht="21.75" customHeight="1" x14ac:dyDescent="0.25"/>
    <row r="14" spans="1:3" ht="15.75" customHeight="1" x14ac:dyDescent="0.25"/>
    <row r="15" spans="1:3" ht="21.75" customHeight="1" x14ac:dyDescent="0.25"/>
    <row r="16" spans="1:3" ht="21.75" customHeight="1" x14ac:dyDescent="0.25"/>
    <row r="17" spans="1:2" ht="15.75" customHeight="1" x14ac:dyDescent="0.25"/>
    <row r="18" spans="1:2" ht="15.75" customHeight="1" x14ac:dyDescent="0.25"/>
    <row r="19" spans="1:2" ht="21.75" customHeight="1" x14ac:dyDescent="0.25"/>
    <row r="20" spans="1:2" ht="21.75" customHeight="1" x14ac:dyDescent="0.25">
      <c r="B20" s="1167"/>
    </row>
    <row r="21" spans="1:2" ht="21.75" customHeight="1" x14ac:dyDescent="0.25"/>
    <row r="26" spans="1:2" ht="21.75" customHeight="1" x14ac:dyDescent="0.25"/>
    <row r="27" spans="1:2" ht="21.75" customHeight="1" x14ac:dyDescent="0.25"/>
    <row r="29" spans="1:2" ht="21" customHeight="1" x14ac:dyDescent="0.25">
      <c r="A29" s="1355"/>
    </row>
    <row r="30" spans="1:2" ht="21.75" customHeight="1" x14ac:dyDescent="0.25"/>
  </sheetData>
  <mergeCells count="1">
    <mergeCell ref="B5:C5"/>
  </mergeCells>
  <printOptions horizontalCentered="1" verticalCentered="1"/>
  <pageMargins left="0.98425196850393704" right="0.39370078740157483" top="0.39370078740157483" bottom="0.39370078740157483" header="0" footer="0.59055118110236227"/>
  <pageSetup scale="95" orientation="landscape" r:id="rId1"/>
  <headerFooter alignWithMargins="0">
    <oddFooter>&amp;L&amp;"Tahoma,Normal"338</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tabColor rgb="FFEB700B"/>
  </sheetPr>
  <dimension ref="A1:AP65493"/>
  <sheetViews>
    <sheetView showGridLines="0" view="pageBreakPreview" topLeftCell="K1" zoomScaleNormal="70" zoomScaleSheetLayoutView="100" workbookViewId="0">
      <selection activeCell="U1" sqref="U1"/>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2" style="58" customWidth="1"/>
    <col min="13" max="13" width="15.5703125" style="58" customWidth="1"/>
    <col min="14" max="14" width="13" style="58" customWidth="1"/>
    <col min="15" max="15" width="15.5703125" style="65" customWidth="1"/>
    <col min="16" max="16" width="1.85546875" style="66" customWidth="1"/>
    <col min="17" max="17" width="7.140625" style="6" customWidth="1"/>
    <col min="18" max="18" width="1.85546875" style="58" customWidth="1"/>
    <col min="19" max="19" width="9.7109375" style="67" customWidth="1"/>
    <col min="20" max="20" width="1.85546875" style="66" customWidth="1"/>
    <col min="21" max="21" width="19.7109375" style="58" customWidth="1"/>
    <col min="22" max="22" width="10"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28.5703125" style="58" hidden="1" customWidth="1"/>
    <col min="28" max="28" width="48.5703125" style="58" hidden="1" customWidth="1"/>
    <col min="29" max="29" width="31.42578125" style="58" hidden="1" customWidth="1"/>
    <col min="30" max="30" width="12.5703125" style="58" hidden="1" customWidth="1"/>
    <col min="31" max="31" width="16.7109375"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42" ht="15" customHeight="1" x14ac:dyDescent="0.25">
      <c r="K1" s="2636" t="s">
        <v>2403</v>
      </c>
      <c r="L1" s="2636"/>
      <c r="M1" s="2755"/>
      <c r="N1" s="2755"/>
      <c r="O1" s="2755"/>
      <c r="P1" s="2755"/>
      <c r="Q1" s="2755"/>
      <c r="R1" s="2755"/>
      <c r="S1" s="2755"/>
      <c r="T1" s="2755"/>
      <c r="U1" s="2783" t="s">
        <v>5148</v>
      </c>
    </row>
    <row r="2" spans="1:42" ht="15" customHeight="1" x14ac:dyDescent="0.25">
      <c r="A2" s="58" t="s">
        <v>1297</v>
      </c>
      <c r="K2" s="2636" t="s">
        <v>2405</v>
      </c>
      <c r="L2" s="2636"/>
      <c r="M2" s="2146"/>
      <c r="N2" s="2146"/>
      <c r="O2" s="2146"/>
      <c r="P2" s="2146"/>
      <c r="Q2" s="2146"/>
      <c r="R2" s="2146"/>
      <c r="S2" s="2146"/>
      <c r="T2" s="2146"/>
      <c r="U2" s="2146"/>
      <c r="W2" s="85"/>
      <c r="X2" s="85"/>
      <c r="Y2" s="1620"/>
    </row>
    <row r="3" spans="1:42" ht="15" customHeight="1" x14ac:dyDescent="0.25">
      <c r="K3" s="2807">
        <v>2013</v>
      </c>
      <c r="L3" s="2807"/>
      <c r="M3" s="2146"/>
      <c r="N3" s="2146"/>
      <c r="O3" s="2146"/>
      <c r="P3" s="2146"/>
      <c r="Q3" s="2146"/>
      <c r="R3" s="2146"/>
      <c r="S3" s="2146"/>
      <c r="T3" s="2146"/>
      <c r="U3" s="2146"/>
      <c r="W3" s="85"/>
      <c r="X3" s="85"/>
      <c r="Y3" s="1651"/>
    </row>
    <row r="4" spans="1:42" ht="18" x14ac:dyDescent="0.25">
      <c r="K4" s="2504"/>
      <c r="L4" s="2504"/>
      <c r="M4" s="2146"/>
      <c r="N4" s="2146"/>
      <c r="O4" s="2146"/>
      <c r="P4" s="2146"/>
      <c r="Q4" s="2146"/>
      <c r="R4" s="2146"/>
      <c r="S4" s="2146"/>
      <c r="T4" s="2146"/>
      <c r="U4" s="2146"/>
      <c r="W4" s="85"/>
      <c r="X4" s="85"/>
      <c r="Y4" s="1651"/>
    </row>
    <row r="5" spans="1:42" ht="46.5" x14ac:dyDescent="0.25">
      <c r="A5" s="332" t="s">
        <v>50</v>
      </c>
      <c r="B5" s="332" t="s">
        <v>44</v>
      </c>
      <c r="C5" s="332" t="s">
        <v>172</v>
      </c>
      <c r="D5" s="567" t="s">
        <v>261</v>
      </c>
      <c r="E5" s="1289"/>
      <c r="F5" s="332" t="s">
        <v>176</v>
      </c>
      <c r="G5" s="332" t="s">
        <v>179</v>
      </c>
      <c r="H5" s="332" t="s">
        <v>178</v>
      </c>
      <c r="I5" s="332" t="s">
        <v>174</v>
      </c>
      <c r="J5" s="2534" t="s">
        <v>175</v>
      </c>
      <c r="K5" s="2742" t="s">
        <v>181</v>
      </c>
      <c r="L5" s="2742"/>
      <c r="M5" s="2742" t="s">
        <v>21</v>
      </c>
      <c r="N5" s="2742" t="s">
        <v>29</v>
      </c>
      <c r="O5" s="5934" t="s">
        <v>258</v>
      </c>
      <c r="P5" s="5934"/>
      <c r="Q5" s="5934" t="s">
        <v>182</v>
      </c>
      <c r="R5" s="5934"/>
      <c r="S5" s="5934" t="s">
        <v>20</v>
      </c>
      <c r="T5" s="5934"/>
      <c r="U5" s="2742" t="s">
        <v>30</v>
      </c>
      <c r="V5" s="2535" t="s">
        <v>171</v>
      </c>
      <c r="W5" s="334"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2" ht="18" x14ac:dyDescent="0.25">
      <c r="A6" s="212" t="s">
        <v>1609</v>
      </c>
      <c r="B6" s="219"/>
      <c r="C6" s="219"/>
      <c r="D6" s="219"/>
      <c r="E6" s="219"/>
      <c r="F6" s="219"/>
      <c r="G6" s="218"/>
      <c r="H6" s="219"/>
      <c r="I6" s="219"/>
      <c r="J6" s="2598"/>
      <c r="K6" s="5885" t="s">
        <v>31</v>
      </c>
      <c r="L6" s="5885"/>
      <c r="M6" s="5885"/>
      <c r="N6" s="5885"/>
      <c r="O6" s="2663">
        <f>SUM(O7)</f>
        <v>2378483.69</v>
      </c>
      <c r="P6" s="2605"/>
      <c r="Q6" s="2465"/>
      <c r="R6" s="2606"/>
      <c r="S6" s="2607">
        <f>SUM(S7)</f>
        <v>0</v>
      </c>
      <c r="T6" s="2608"/>
      <c r="U6" s="2609"/>
      <c r="V6" s="2600"/>
      <c r="W6" s="225"/>
      <c r="X6" s="225"/>
      <c r="Y6" s="226">
        <f t="shared" ref="Y6:Z8" si="0">SUM(Y7)</f>
        <v>0</v>
      </c>
      <c r="Z6" s="226">
        <f t="shared" si="0"/>
        <v>1</v>
      </c>
      <c r="AA6" s="226"/>
      <c r="AB6" s="226"/>
      <c r="AC6" s="227"/>
      <c r="AD6" s="226"/>
      <c r="AE6" s="226"/>
      <c r="AF6" s="226"/>
      <c r="AG6" s="226"/>
      <c r="AH6" s="226"/>
      <c r="AI6" s="226"/>
      <c r="AJ6" s="226"/>
    </row>
    <row r="7" spans="1:42" ht="35.25" customHeight="1" x14ac:dyDescent="0.25">
      <c r="A7" s="1621"/>
      <c r="B7" s="1621"/>
      <c r="C7" s="1621"/>
      <c r="D7" s="1621"/>
      <c r="E7" s="1621"/>
      <c r="F7" s="1621"/>
      <c r="G7" s="513"/>
      <c r="H7" s="1621"/>
      <c r="I7" s="1621"/>
      <c r="J7" s="2463"/>
      <c r="K7" s="5924" t="s">
        <v>659</v>
      </c>
      <c r="L7" s="5924"/>
      <c r="M7" s="5949"/>
      <c r="N7" s="5949"/>
      <c r="O7" s="2468">
        <f>SUM(O8)</f>
        <v>2378483.69</v>
      </c>
      <c r="P7" s="2325"/>
      <c r="Q7" s="2466"/>
      <c r="R7" s="2327"/>
      <c r="S7" s="2328">
        <f>SUM(S8)</f>
        <v>0</v>
      </c>
      <c r="T7" s="2329"/>
      <c r="U7" s="2330"/>
      <c r="V7" s="2261"/>
      <c r="W7" s="209"/>
      <c r="X7" s="209"/>
      <c r="Y7" s="209">
        <f t="shared" si="0"/>
        <v>0</v>
      </c>
      <c r="Z7" s="209">
        <f t="shared" si="0"/>
        <v>1</v>
      </c>
      <c r="AA7" s="209"/>
      <c r="AB7" s="209"/>
      <c r="AC7" s="209"/>
      <c r="AD7" s="209"/>
      <c r="AE7" s="216"/>
      <c r="AF7" s="209"/>
      <c r="AG7" s="209"/>
      <c r="AH7" s="209"/>
      <c r="AI7" s="209"/>
      <c r="AJ7" s="209"/>
    </row>
    <row r="8" spans="1:42" ht="17.25" customHeight="1" x14ac:dyDescent="0.25">
      <c r="A8" s="101"/>
      <c r="B8" s="101"/>
      <c r="C8" s="101"/>
      <c r="D8" s="101"/>
      <c r="E8" s="101"/>
      <c r="F8" s="101"/>
      <c r="G8" s="101"/>
      <c r="H8" s="101"/>
      <c r="I8" s="101"/>
      <c r="J8" s="2355"/>
      <c r="K8" s="5889" t="s">
        <v>289</v>
      </c>
      <c r="L8" s="5889"/>
      <c r="M8" s="5889"/>
      <c r="N8" s="5890"/>
      <c r="O8" s="2446">
        <f>SUM(O9)</f>
        <v>2378483.69</v>
      </c>
      <c r="P8" s="2069"/>
      <c r="Q8" s="2072"/>
      <c r="R8" s="2073"/>
      <c r="S8" s="2070">
        <f>SUM(S9)</f>
        <v>0</v>
      </c>
      <c r="T8" s="2074"/>
      <c r="U8" s="2075"/>
      <c r="V8" s="2274"/>
      <c r="W8" s="148"/>
      <c r="X8" s="205"/>
      <c r="Y8" s="147">
        <f t="shared" si="0"/>
        <v>0</v>
      </c>
      <c r="Z8" s="147">
        <f t="shared" si="0"/>
        <v>1</v>
      </c>
      <c r="AA8" s="148"/>
      <c r="AB8" s="147"/>
      <c r="AC8" s="147"/>
      <c r="AD8" s="200"/>
      <c r="AE8" s="200"/>
      <c r="AF8" s="101"/>
      <c r="AG8" s="101"/>
      <c r="AH8" s="101"/>
      <c r="AI8" s="101"/>
      <c r="AJ8" s="101"/>
    </row>
    <row r="9" spans="1:42" s="587" customFormat="1" ht="38.25" customHeight="1" x14ac:dyDescent="0.25">
      <c r="A9" s="743" t="s">
        <v>871</v>
      </c>
      <c r="B9" s="1189" t="s">
        <v>884</v>
      </c>
      <c r="C9" s="741" t="s">
        <v>285</v>
      </c>
      <c r="D9" s="741" t="s">
        <v>655</v>
      </c>
      <c r="E9" s="628" t="s">
        <v>281</v>
      </c>
      <c r="F9" s="1380" t="s">
        <v>710</v>
      </c>
      <c r="G9" s="754" t="s">
        <v>1371</v>
      </c>
      <c r="H9" s="827" t="s">
        <v>289</v>
      </c>
      <c r="I9" s="826" t="s">
        <v>659</v>
      </c>
      <c r="J9" s="1961">
        <v>2012</v>
      </c>
      <c r="K9" s="2412" t="s">
        <v>2635</v>
      </c>
      <c r="L9" s="2214"/>
      <c r="M9" s="1959" t="s">
        <v>2603</v>
      </c>
      <c r="N9" s="1959" t="s">
        <v>2567</v>
      </c>
      <c r="O9" s="2469">
        <f>2378483.69</f>
        <v>2378483.69</v>
      </c>
      <c r="P9" s="1957"/>
      <c r="Q9" s="1958">
        <v>0</v>
      </c>
      <c r="R9" s="1957"/>
      <c r="S9" s="1956" t="s">
        <v>2634</v>
      </c>
      <c r="T9" s="1955"/>
      <c r="U9" s="1954"/>
      <c r="V9" s="2627">
        <v>0</v>
      </c>
      <c r="W9" s="668" t="s">
        <v>284</v>
      </c>
      <c r="X9" s="668" t="s">
        <v>283</v>
      </c>
      <c r="Y9" s="1395">
        <v>0</v>
      </c>
      <c r="Z9" s="1395">
        <v>1</v>
      </c>
      <c r="AA9" s="631" t="s">
        <v>282</v>
      </c>
      <c r="AB9" s="743"/>
      <c r="AC9" s="743"/>
      <c r="AD9" s="1394" t="s">
        <v>281</v>
      </c>
      <c r="AE9" s="630" t="s">
        <v>281</v>
      </c>
      <c r="AF9" s="750" t="s">
        <v>1372</v>
      </c>
      <c r="AG9" s="748">
        <v>41568</v>
      </c>
      <c r="AH9" s="749" t="s">
        <v>287</v>
      </c>
      <c r="AI9" s="748" t="s">
        <v>287</v>
      </c>
      <c r="AJ9" s="1391" t="s">
        <v>281</v>
      </c>
      <c r="AK9" s="627" t="s">
        <v>281</v>
      </c>
      <c r="AL9" s="627" t="s">
        <v>281</v>
      </c>
      <c r="AM9" s="627" t="s">
        <v>281</v>
      </c>
      <c r="AN9" s="627" t="s">
        <v>281</v>
      </c>
      <c r="AO9" s="627" t="s">
        <v>281</v>
      </c>
      <c r="AP9" s="1182" t="s">
        <v>281</v>
      </c>
    </row>
    <row r="10" spans="1:42" s="587" customFormat="1" ht="15" customHeight="1" x14ac:dyDescent="0.25">
      <c r="A10" s="1722"/>
      <c r="B10" s="1657"/>
      <c r="C10" s="1710"/>
      <c r="D10" s="1710"/>
      <c r="E10" s="1711"/>
      <c r="F10" s="1843"/>
      <c r="G10" s="1712"/>
      <c r="H10" s="1713"/>
      <c r="I10" s="1708"/>
      <c r="J10" s="1714"/>
      <c r="K10" s="1974"/>
      <c r="L10" s="1974"/>
      <c r="M10" s="1952"/>
      <c r="N10" s="1952"/>
      <c r="O10" s="1951"/>
      <c r="P10" s="1949"/>
      <c r="Q10" s="1950"/>
      <c r="R10" s="1949"/>
      <c r="S10" s="1948"/>
      <c r="T10" s="1947"/>
      <c r="U10" s="1946"/>
      <c r="V10" s="1864"/>
      <c r="W10" s="1766"/>
      <c r="X10" s="1766"/>
      <c r="Y10" s="1900"/>
      <c r="Z10" s="1900"/>
      <c r="AA10" s="1720"/>
      <c r="AB10" s="1722"/>
      <c r="AC10" s="1722"/>
      <c r="AD10" s="1781"/>
      <c r="AE10" s="1807"/>
      <c r="AF10" s="1723"/>
      <c r="AG10" s="1716"/>
      <c r="AH10" s="1726"/>
      <c r="AI10" s="1716"/>
      <c r="AJ10" s="1860"/>
      <c r="AK10" s="1690"/>
      <c r="AL10" s="1690"/>
      <c r="AM10" s="1690"/>
      <c r="AN10" s="1690"/>
      <c r="AO10" s="1690"/>
      <c r="AP10" s="1784"/>
    </row>
    <row r="11" spans="1:42" ht="15" customHeight="1" x14ac:dyDescent="0.25">
      <c r="A11" s="109"/>
      <c r="B11" s="6"/>
      <c r="C11" s="6"/>
      <c r="D11" s="111"/>
      <c r="E11" s="111"/>
      <c r="F11" s="111"/>
      <c r="G11" s="112"/>
      <c r="H11" s="112"/>
      <c r="I11" s="111"/>
      <c r="J11" s="111"/>
      <c r="K11" s="2042" t="s">
        <v>1273</v>
      </c>
      <c r="L11" s="2042"/>
      <c r="M11" s="2395"/>
      <c r="N11" s="2395"/>
      <c r="O11" s="2615"/>
      <c r="P11" s="2302"/>
      <c r="Q11" s="2616"/>
      <c r="R11" s="2616"/>
      <c r="S11" s="2617"/>
      <c r="T11" s="2618"/>
      <c r="U11" s="2395"/>
      <c r="V11" s="109"/>
      <c r="W11" s="6"/>
      <c r="X11" s="6"/>
      <c r="AD11" s="109"/>
    </row>
    <row r="12" spans="1:42" s="129" customFormat="1" x14ac:dyDescent="0.25"/>
    <row r="13" spans="1:42" x14ac:dyDescent="0.25">
      <c r="O13" s="58"/>
      <c r="P13" s="58"/>
      <c r="Q13" s="58"/>
      <c r="S13" s="58"/>
      <c r="T13" s="58"/>
    </row>
    <row r="15" spans="1:42" ht="15.75" x14ac:dyDescent="0.25">
      <c r="A15" s="109"/>
      <c r="B15" s="1167"/>
      <c r="C15" s="6"/>
      <c r="D15" s="6"/>
      <c r="E15" s="6"/>
      <c r="F15" s="111"/>
      <c r="G15" s="112"/>
      <c r="H15" s="112"/>
      <c r="I15" s="111"/>
      <c r="J15" s="111"/>
      <c r="K15" s="1619"/>
      <c r="L15" s="2744"/>
      <c r="P15" s="65"/>
      <c r="Q15" s="211"/>
      <c r="R15" s="211"/>
      <c r="S15" s="171"/>
      <c r="T15" s="83"/>
      <c r="U15" s="6"/>
      <c r="V15" s="109"/>
      <c r="W15" s="6"/>
      <c r="X15" s="6"/>
      <c r="AD15" s="109"/>
    </row>
    <row r="16" spans="1:42" x14ac:dyDescent="0.25">
      <c r="A16" s="109"/>
      <c r="B16" s="6"/>
      <c r="C16" s="6"/>
      <c r="D16" s="6"/>
      <c r="E16" s="6"/>
      <c r="F16" s="111"/>
      <c r="G16" s="112"/>
      <c r="H16" s="112"/>
      <c r="I16" s="111"/>
      <c r="J16" s="111"/>
      <c r="P16" s="65"/>
      <c r="Q16" s="211"/>
      <c r="R16" s="211"/>
      <c r="S16" s="171"/>
      <c r="T16" s="83"/>
      <c r="U16" s="6"/>
      <c r="V16" s="109"/>
      <c r="W16" s="6"/>
      <c r="X16" s="6"/>
      <c r="AD16" s="109"/>
    </row>
    <row r="17" spans="1:30" x14ac:dyDescent="0.25">
      <c r="A17" s="109"/>
      <c r="B17" s="6"/>
      <c r="C17" s="6"/>
      <c r="D17" s="6"/>
      <c r="E17" s="6"/>
      <c r="F17" s="111"/>
      <c r="G17" s="112"/>
      <c r="H17" s="112"/>
      <c r="I17" s="111"/>
      <c r="J17" s="111"/>
      <c r="P17" s="65"/>
      <c r="Q17" s="211"/>
      <c r="R17" s="211"/>
      <c r="S17" s="171"/>
      <c r="T17" s="83"/>
      <c r="U17" s="6"/>
      <c r="V17" s="109"/>
      <c r="W17" s="6"/>
      <c r="X17" s="6"/>
      <c r="AD17" s="109"/>
    </row>
    <row r="18" spans="1:30" x14ac:dyDescent="0.25">
      <c r="A18" s="109"/>
      <c r="B18" s="6"/>
      <c r="C18" s="6"/>
      <c r="D18" s="6"/>
      <c r="E18" s="6"/>
      <c r="F18" s="111"/>
      <c r="G18" s="112"/>
      <c r="H18" s="112"/>
      <c r="I18" s="111"/>
      <c r="J18" s="111"/>
      <c r="P18" s="65"/>
      <c r="Q18" s="211"/>
      <c r="R18" s="211"/>
      <c r="S18" s="171"/>
      <c r="T18" s="83"/>
      <c r="U18" s="6"/>
      <c r="V18" s="109"/>
      <c r="W18" s="6"/>
      <c r="X18" s="6"/>
      <c r="AD18" s="109"/>
    </row>
    <row r="19" spans="1:30" x14ac:dyDescent="0.25">
      <c r="A19" s="109"/>
      <c r="B19" s="6"/>
      <c r="C19" s="6"/>
      <c r="D19" s="6"/>
      <c r="E19" s="6"/>
      <c r="F19" s="111"/>
      <c r="G19" s="112"/>
      <c r="H19" s="112"/>
      <c r="I19" s="111"/>
      <c r="J19" s="111"/>
      <c r="P19" s="65"/>
      <c r="Q19" s="211"/>
      <c r="R19" s="211"/>
      <c r="S19" s="171"/>
      <c r="T19" s="83"/>
      <c r="U19" s="6"/>
      <c r="V19" s="109"/>
      <c r="W19" s="6"/>
      <c r="X19" s="6"/>
      <c r="AD19" s="109"/>
    </row>
    <row r="20" spans="1:30" x14ac:dyDescent="0.25">
      <c r="A20" s="109"/>
      <c r="B20" s="6"/>
      <c r="C20" s="6"/>
      <c r="D20" s="6"/>
      <c r="E20" s="6"/>
      <c r="F20" s="111"/>
      <c r="G20" s="112"/>
      <c r="H20" s="112"/>
      <c r="I20" s="111"/>
      <c r="J20" s="111"/>
      <c r="P20" s="65"/>
      <c r="Q20" s="211"/>
      <c r="R20" s="211"/>
      <c r="S20" s="171"/>
      <c r="T20" s="83"/>
      <c r="U20" s="6"/>
      <c r="V20" s="109"/>
      <c r="W20" s="6"/>
      <c r="X20" s="6"/>
      <c r="AD20" s="109"/>
    </row>
    <row r="21" spans="1:30" x14ac:dyDescent="0.25">
      <c r="A21" s="109"/>
      <c r="B21" s="6"/>
      <c r="C21" s="6"/>
      <c r="D21" s="6"/>
      <c r="E21" s="6"/>
      <c r="F21" s="111"/>
      <c r="G21" s="112"/>
      <c r="H21" s="112"/>
      <c r="I21" s="111"/>
      <c r="J21" s="111"/>
      <c r="P21" s="65"/>
      <c r="Q21" s="211"/>
      <c r="R21" s="211"/>
      <c r="S21" s="171"/>
      <c r="T21" s="83"/>
      <c r="U21" s="6"/>
      <c r="V21" s="109"/>
      <c r="W21" s="6"/>
      <c r="X21" s="6"/>
      <c r="AD21" s="109"/>
    </row>
    <row r="22" spans="1:30" x14ac:dyDescent="0.25">
      <c r="A22" s="109"/>
      <c r="B22" s="6"/>
      <c r="C22" s="6"/>
      <c r="D22" s="6"/>
      <c r="E22" s="6"/>
      <c r="F22" s="111"/>
      <c r="G22" s="112"/>
      <c r="H22" s="112"/>
      <c r="I22" s="111"/>
      <c r="J22" s="111"/>
      <c r="P22" s="65"/>
      <c r="Q22" s="211"/>
      <c r="R22" s="211"/>
      <c r="S22" s="171"/>
      <c r="T22" s="83"/>
      <c r="U22" s="6"/>
      <c r="V22" s="109"/>
      <c r="W22" s="6"/>
      <c r="X22" s="6"/>
      <c r="AD22" s="109"/>
    </row>
    <row r="23" spans="1:30" x14ac:dyDescent="0.25">
      <c r="A23" s="109"/>
      <c r="B23" s="6"/>
      <c r="C23" s="6"/>
      <c r="D23" s="6"/>
      <c r="E23" s="6"/>
      <c r="F23" s="111"/>
      <c r="G23" s="112"/>
      <c r="H23" s="112"/>
      <c r="I23" s="111"/>
      <c r="J23" s="111"/>
      <c r="P23" s="65"/>
      <c r="Q23" s="211"/>
      <c r="R23" s="211"/>
      <c r="S23" s="171"/>
      <c r="T23" s="83"/>
      <c r="U23" s="6"/>
      <c r="V23" s="109"/>
      <c r="W23" s="6"/>
      <c r="X23" s="6"/>
      <c r="AD23" s="109"/>
    </row>
    <row r="24" spans="1:30" ht="15.75" x14ac:dyDescent="0.25">
      <c r="A24" s="1357"/>
      <c r="B24" s="6"/>
      <c r="C24" s="6"/>
      <c r="D24" s="6"/>
      <c r="E24" s="6"/>
      <c r="F24" s="111"/>
      <c r="G24" s="112"/>
      <c r="H24" s="112"/>
      <c r="I24" s="111"/>
      <c r="J24" s="111"/>
      <c r="P24" s="65"/>
      <c r="Q24" s="211"/>
      <c r="R24" s="211"/>
      <c r="S24" s="171"/>
      <c r="T24" s="83"/>
      <c r="U24" s="6"/>
      <c r="V24" s="109"/>
      <c r="W24" s="6"/>
      <c r="X24" s="6"/>
      <c r="AD24" s="109"/>
    </row>
    <row r="25" spans="1:30" x14ac:dyDescent="0.25">
      <c r="A25" s="109"/>
      <c r="B25" s="6"/>
      <c r="C25" s="6"/>
      <c r="D25" s="6"/>
      <c r="E25" s="6"/>
      <c r="F25" s="111"/>
      <c r="G25" s="112"/>
      <c r="H25" s="112"/>
      <c r="I25" s="111"/>
      <c r="J25" s="111"/>
      <c r="P25" s="65"/>
      <c r="Q25" s="211"/>
      <c r="R25" s="211"/>
      <c r="S25" s="171"/>
      <c r="T25" s="83"/>
      <c r="U25" s="6"/>
      <c r="V25" s="109"/>
      <c r="W25" s="6"/>
      <c r="X25" s="6"/>
      <c r="AD25" s="109"/>
    </row>
    <row r="26" spans="1:30" x14ac:dyDescent="0.25">
      <c r="A26" s="109"/>
      <c r="B26" s="6"/>
      <c r="C26" s="6"/>
      <c r="D26" s="6"/>
      <c r="E26" s="6"/>
      <c r="F26" s="111"/>
      <c r="G26" s="112"/>
      <c r="H26" s="112"/>
      <c r="I26" s="111"/>
      <c r="J26" s="111"/>
      <c r="P26" s="65"/>
      <c r="Q26" s="211"/>
      <c r="R26" s="211"/>
      <c r="S26" s="171"/>
      <c r="T26" s="83"/>
      <c r="U26" s="6"/>
      <c r="V26" s="109"/>
      <c r="W26" s="6"/>
      <c r="X26" s="6"/>
      <c r="AD26" s="109"/>
    </row>
    <row r="27" spans="1:30" x14ac:dyDescent="0.25">
      <c r="A27" s="109"/>
      <c r="B27" s="6"/>
      <c r="C27" s="6"/>
      <c r="D27" s="6"/>
      <c r="E27" s="6"/>
      <c r="F27" s="111"/>
      <c r="G27" s="112"/>
      <c r="H27" s="112"/>
      <c r="I27" s="111"/>
      <c r="J27" s="111"/>
      <c r="P27" s="65"/>
      <c r="Q27" s="211"/>
      <c r="R27" s="211"/>
      <c r="S27" s="171"/>
      <c r="T27" s="83"/>
      <c r="U27" s="6"/>
      <c r="V27" s="109"/>
      <c r="W27" s="6"/>
      <c r="X27" s="6"/>
      <c r="AD27" s="109"/>
    </row>
    <row r="28" spans="1:30" x14ac:dyDescent="0.25">
      <c r="A28" s="109"/>
      <c r="B28" s="6"/>
      <c r="C28" s="6"/>
      <c r="D28" s="6"/>
      <c r="E28" s="6"/>
      <c r="F28" s="111"/>
      <c r="G28" s="112"/>
      <c r="H28" s="112"/>
      <c r="I28" s="111"/>
      <c r="J28" s="111"/>
      <c r="P28" s="65"/>
      <c r="Q28" s="211"/>
      <c r="R28" s="211"/>
      <c r="S28" s="171"/>
      <c r="T28" s="83"/>
      <c r="U28" s="6"/>
      <c r="V28" s="109"/>
      <c r="W28" s="6"/>
      <c r="X28" s="6"/>
      <c r="AD28" s="109"/>
    </row>
    <row r="29" spans="1:30" x14ac:dyDescent="0.25">
      <c r="A29" s="109"/>
      <c r="B29" s="6"/>
      <c r="C29" s="6"/>
      <c r="D29" s="6"/>
      <c r="E29" s="6"/>
      <c r="F29" s="111"/>
      <c r="G29" s="112"/>
      <c r="H29" s="112"/>
      <c r="I29" s="111"/>
      <c r="J29" s="111"/>
      <c r="P29" s="65"/>
      <c r="Q29" s="211"/>
      <c r="R29" s="211"/>
      <c r="S29" s="171"/>
      <c r="T29" s="83"/>
      <c r="U29" s="6"/>
      <c r="V29" s="109"/>
      <c r="W29" s="6"/>
      <c r="X29" s="6"/>
      <c r="AD29" s="109"/>
    </row>
    <row r="30" spans="1:30" x14ac:dyDescent="0.25">
      <c r="A30" s="109"/>
      <c r="S30" s="316"/>
      <c r="V30" s="109"/>
      <c r="AD30" s="109"/>
    </row>
    <row r="31" spans="1:30" x14ac:dyDescent="0.25">
      <c r="A31" s="109"/>
      <c r="S31" s="316"/>
      <c r="V31" s="109"/>
      <c r="AD31" s="109"/>
    </row>
    <row r="32" spans="1:30" x14ac:dyDescent="0.25">
      <c r="A32" s="109"/>
      <c r="S32" s="316"/>
      <c r="V32" s="109"/>
      <c r="AD32" s="109"/>
    </row>
    <row r="33" spans="1:30" x14ac:dyDescent="0.25">
      <c r="A33" s="109"/>
      <c r="S33" s="316"/>
      <c r="V33" s="109"/>
      <c r="AD33" s="109"/>
    </row>
    <row r="34" spans="1:30" x14ac:dyDescent="0.25">
      <c r="A34" s="109"/>
      <c r="S34" s="316"/>
      <c r="V34" s="109"/>
      <c r="AD34" s="109"/>
    </row>
    <row r="35" spans="1:30" x14ac:dyDescent="0.25">
      <c r="A35" s="109"/>
      <c r="S35" s="316"/>
      <c r="V35" s="109"/>
      <c r="AD35" s="109"/>
    </row>
    <row r="36" spans="1:30" x14ac:dyDescent="0.25">
      <c r="A36" s="109"/>
      <c r="S36" s="316"/>
      <c r="V36" s="109"/>
      <c r="AD36" s="109"/>
    </row>
    <row r="37" spans="1:30" x14ac:dyDescent="0.25">
      <c r="A37" s="109"/>
      <c r="S37" s="316"/>
      <c r="V37" s="109"/>
      <c r="AD37" s="109"/>
    </row>
    <row r="38" spans="1:30" x14ac:dyDescent="0.25">
      <c r="A38" s="109"/>
      <c r="S38" s="151"/>
      <c r="V38" s="109"/>
      <c r="AD38" s="109"/>
    </row>
    <row r="39" spans="1:30" x14ac:dyDescent="0.25">
      <c r="A39" s="109"/>
      <c r="S39" s="151"/>
      <c r="V39" s="109"/>
      <c r="AD39" s="109"/>
    </row>
    <row r="40" spans="1:30" x14ac:dyDescent="0.25">
      <c r="A40" s="109"/>
      <c r="S40" s="151"/>
      <c r="V40" s="109"/>
      <c r="AD40" s="109"/>
    </row>
    <row r="41" spans="1:30" x14ac:dyDescent="0.25">
      <c r="A41" s="109"/>
      <c r="S41" s="151"/>
      <c r="V41" s="109"/>
      <c r="AD41" s="109"/>
    </row>
    <row r="42" spans="1:30" x14ac:dyDescent="0.25">
      <c r="A42" s="109"/>
      <c r="S42" s="151"/>
      <c r="V42" s="109"/>
      <c r="AD42" s="109"/>
    </row>
    <row r="43" spans="1:30" x14ac:dyDescent="0.25">
      <c r="A43" s="109"/>
      <c r="S43" s="151"/>
      <c r="V43" s="109"/>
      <c r="AD43" s="109"/>
    </row>
    <row r="44" spans="1:30" x14ac:dyDescent="0.25">
      <c r="A44" s="109"/>
      <c r="S44" s="151"/>
      <c r="V44" s="109"/>
      <c r="AD44" s="109"/>
    </row>
    <row r="45" spans="1:30" x14ac:dyDescent="0.25">
      <c r="A45" s="109"/>
      <c r="S45" s="151"/>
      <c r="V45" s="109"/>
      <c r="AD45" s="109"/>
    </row>
    <row r="46" spans="1:30" x14ac:dyDescent="0.25">
      <c r="A46" s="109"/>
      <c r="S46" s="151"/>
      <c r="V46" s="109"/>
      <c r="AD46" s="109"/>
    </row>
    <row r="47" spans="1:30" x14ac:dyDescent="0.25">
      <c r="A47" s="109"/>
      <c r="S47" s="151"/>
      <c r="V47" s="109"/>
      <c r="AD47" s="109"/>
    </row>
    <row r="48" spans="1:30" x14ac:dyDescent="0.25">
      <c r="A48" s="109"/>
      <c r="S48" s="151"/>
      <c r="V48" s="109"/>
      <c r="AD48" s="109"/>
    </row>
    <row r="49" spans="1:30" x14ac:dyDescent="0.25">
      <c r="A49" s="109"/>
      <c r="S49" s="151"/>
      <c r="V49" s="109"/>
      <c r="AD49" s="109"/>
    </row>
    <row r="50" spans="1:30" x14ac:dyDescent="0.25">
      <c r="A50" s="109"/>
      <c r="S50" s="151"/>
      <c r="V50" s="109"/>
      <c r="AD50" s="109"/>
    </row>
    <row r="51" spans="1:30" x14ac:dyDescent="0.25">
      <c r="A51" s="109"/>
      <c r="S51" s="151"/>
      <c r="V51" s="109"/>
      <c r="AD51" s="109"/>
    </row>
    <row r="52" spans="1:30" x14ac:dyDescent="0.25">
      <c r="A52" s="109"/>
      <c r="S52" s="151"/>
      <c r="V52" s="109"/>
      <c r="AD52" s="109"/>
    </row>
    <row r="53" spans="1:30" x14ac:dyDescent="0.25">
      <c r="A53" s="109"/>
      <c r="S53" s="151"/>
      <c r="V53" s="109"/>
      <c r="AD53" s="109"/>
    </row>
    <row r="54" spans="1:30" x14ac:dyDescent="0.25">
      <c r="A54" s="109"/>
      <c r="S54" s="151"/>
      <c r="V54" s="109"/>
      <c r="AD54" s="109"/>
    </row>
    <row r="55" spans="1:30" x14ac:dyDescent="0.25">
      <c r="A55" s="109"/>
      <c r="S55" s="151"/>
      <c r="V55" s="109"/>
      <c r="AD55" s="109"/>
    </row>
    <row r="56" spans="1:30" x14ac:dyDescent="0.25">
      <c r="A56" s="109"/>
      <c r="S56" s="151"/>
      <c r="V56" s="109"/>
      <c r="AD56" s="109"/>
    </row>
    <row r="57" spans="1:30" x14ac:dyDescent="0.25">
      <c r="A57" s="109"/>
      <c r="S57" s="151"/>
      <c r="V57" s="109"/>
      <c r="AD57" s="109"/>
    </row>
    <row r="58" spans="1:30" x14ac:dyDescent="0.25">
      <c r="A58" s="109"/>
      <c r="S58" s="151"/>
      <c r="V58" s="109"/>
      <c r="AD58" s="109"/>
    </row>
    <row r="59" spans="1:30" x14ac:dyDescent="0.25">
      <c r="A59" s="109"/>
      <c r="S59" s="151"/>
      <c r="V59" s="109"/>
      <c r="AD59" s="109"/>
    </row>
    <row r="60" spans="1:30" x14ac:dyDescent="0.25">
      <c r="A60" s="109"/>
      <c r="V60" s="109"/>
      <c r="AD60" s="109"/>
    </row>
    <row r="61" spans="1:30" x14ac:dyDescent="0.25">
      <c r="A61" s="109"/>
      <c r="V61" s="109"/>
      <c r="AD61" s="109"/>
    </row>
    <row r="62" spans="1:30" x14ac:dyDescent="0.25">
      <c r="A62" s="109"/>
      <c r="V62" s="109"/>
      <c r="AD62" s="109"/>
    </row>
    <row r="63" spans="1:30" x14ac:dyDescent="0.25">
      <c r="A63" s="109"/>
      <c r="V63" s="109"/>
      <c r="AD63" s="109"/>
    </row>
    <row r="64" spans="1:30" x14ac:dyDescent="0.25">
      <c r="A64" s="109"/>
      <c r="V64" s="109"/>
      <c r="AD64" s="109"/>
    </row>
    <row r="65" spans="1:30" x14ac:dyDescent="0.25">
      <c r="A65" s="109"/>
      <c r="V65" s="109"/>
      <c r="AD65" s="109"/>
    </row>
    <row r="66" spans="1:30" x14ac:dyDescent="0.25">
      <c r="A66" s="109"/>
      <c r="V66" s="109"/>
      <c r="AD66" s="109"/>
    </row>
    <row r="67" spans="1:30" x14ac:dyDescent="0.25">
      <c r="A67" s="109"/>
      <c r="V67" s="109"/>
      <c r="AD67" s="109"/>
    </row>
    <row r="68" spans="1:30" x14ac:dyDescent="0.25">
      <c r="A68" s="109"/>
      <c r="V68" s="109"/>
      <c r="AD68" s="109"/>
    </row>
    <row r="69" spans="1:30" x14ac:dyDescent="0.25">
      <c r="A69" s="109"/>
      <c r="V69" s="109"/>
      <c r="AD69" s="109"/>
    </row>
    <row r="70" spans="1:30" x14ac:dyDescent="0.25">
      <c r="A70" s="109"/>
      <c r="V70" s="109"/>
      <c r="AD70" s="109"/>
    </row>
    <row r="71" spans="1:30" x14ac:dyDescent="0.25">
      <c r="A71" s="109"/>
      <c r="V71" s="109"/>
      <c r="AD71" s="109"/>
    </row>
    <row r="72" spans="1:30" x14ac:dyDescent="0.25">
      <c r="A72" s="109"/>
      <c r="V72" s="109"/>
      <c r="AD72" s="109"/>
    </row>
    <row r="73" spans="1:30" x14ac:dyDescent="0.25">
      <c r="A73" s="109"/>
      <c r="V73" s="109"/>
      <c r="AD73" s="109"/>
    </row>
    <row r="74" spans="1:30" x14ac:dyDescent="0.25">
      <c r="A74" s="109"/>
      <c r="V74" s="109"/>
      <c r="AD74" s="109"/>
    </row>
    <row r="75" spans="1:30" x14ac:dyDescent="0.25">
      <c r="A75" s="109"/>
      <c r="V75" s="109"/>
      <c r="AD75" s="109"/>
    </row>
    <row r="76" spans="1:30" x14ac:dyDescent="0.25">
      <c r="A76" s="109"/>
      <c r="V76" s="109"/>
      <c r="AD76" s="109"/>
    </row>
    <row r="77" spans="1:30" x14ac:dyDescent="0.25">
      <c r="A77" s="109"/>
      <c r="V77" s="109"/>
      <c r="AD77" s="109"/>
    </row>
    <row r="78" spans="1:30" x14ac:dyDescent="0.25">
      <c r="A78" s="109"/>
      <c r="V78" s="109"/>
      <c r="AD78" s="109"/>
    </row>
    <row r="79" spans="1:30" x14ac:dyDescent="0.25">
      <c r="A79" s="109"/>
      <c r="V79" s="109"/>
      <c r="AD79" s="109"/>
    </row>
    <row r="80" spans="1:30" x14ac:dyDescent="0.25">
      <c r="A80" s="109"/>
      <c r="V80" s="109"/>
      <c r="AD80" s="109"/>
    </row>
    <row r="81" spans="1:30" x14ac:dyDescent="0.25">
      <c r="A81" s="109"/>
      <c r="V81" s="109"/>
      <c r="AD81" s="109"/>
    </row>
    <row r="82" spans="1:30" x14ac:dyDescent="0.25">
      <c r="A82" s="109"/>
      <c r="V82" s="109"/>
      <c r="AD82" s="109"/>
    </row>
    <row r="83" spans="1:30" x14ac:dyDescent="0.25">
      <c r="A83" s="109"/>
      <c r="V83" s="109"/>
      <c r="AD83" s="109"/>
    </row>
    <row r="84" spans="1:30" x14ac:dyDescent="0.25">
      <c r="A84" s="109"/>
      <c r="V84" s="109"/>
      <c r="AD84" s="109"/>
    </row>
    <row r="85" spans="1:30" x14ac:dyDescent="0.25">
      <c r="A85" s="109"/>
      <c r="V85" s="109"/>
      <c r="AD85" s="109"/>
    </row>
    <row r="86" spans="1:30" x14ac:dyDescent="0.25">
      <c r="A86" s="109"/>
      <c r="V86" s="109"/>
      <c r="AD86" s="109"/>
    </row>
    <row r="87" spans="1:30" x14ac:dyDescent="0.25">
      <c r="A87" s="109"/>
      <c r="V87" s="109"/>
      <c r="AD87" s="109"/>
    </row>
    <row r="88" spans="1:30" x14ac:dyDescent="0.25">
      <c r="A88" s="109"/>
      <c r="V88" s="109"/>
      <c r="AD88" s="109"/>
    </row>
    <row r="89" spans="1:30" x14ac:dyDescent="0.25">
      <c r="A89" s="109"/>
      <c r="V89" s="109"/>
      <c r="AD89" s="109"/>
    </row>
    <row r="90" spans="1:30" x14ac:dyDescent="0.25">
      <c r="A90" s="109"/>
      <c r="V90" s="109"/>
      <c r="AD90" s="109"/>
    </row>
    <row r="65493" spans="15:21" x14ac:dyDescent="0.25">
      <c r="O65493" s="58"/>
      <c r="P65493" s="58"/>
      <c r="Q65493" s="58"/>
      <c r="S65493" s="58"/>
      <c r="T65493" s="58"/>
      <c r="U65493" s="6"/>
    </row>
  </sheetData>
  <mergeCells count="6">
    <mergeCell ref="K8:N8"/>
    <mergeCell ref="K7:N7"/>
    <mergeCell ref="O5:P5"/>
    <mergeCell ref="Q5:R5"/>
    <mergeCell ref="S5:T5"/>
    <mergeCell ref="K6:N6"/>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tabColor rgb="FFEB700B"/>
  </sheetPr>
  <dimension ref="A1:C30"/>
  <sheetViews>
    <sheetView showGridLines="0" view="pageBreakPreview" zoomScaleNormal="80" zoomScaleSheetLayoutView="100" workbookViewId="0">
      <selection activeCell="A10" sqref="A10"/>
    </sheetView>
  </sheetViews>
  <sheetFormatPr baseColWidth="10" defaultColWidth="11.42578125" defaultRowHeight="13.5" x14ac:dyDescent="0.25"/>
  <cols>
    <col min="1" max="1" width="100.85546875" style="58" customWidth="1"/>
    <col min="2" max="2" width="16.5703125" style="58" customWidth="1"/>
    <col min="3" max="3" width="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5" width="11.42578125" style="58"/>
    <col min="16" max="16" width="11.42578125" style="58" customWidth="1"/>
    <col min="17" max="16384" width="11.42578125" style="58"/>
  </cols>
  <sheetData>
    <row r="1" spans="1:3" ht="15" x14ac:dyDescent="0.25">
      <c r="A1" s="2739" t="s">
        <v>2354</v>
      </c>
      <c r="B1" s="2305"/>
      <c r="C1" s="2745" t="s">
        <v>5215</v>
      </c>
    </row>
    <row r="2" spans="1:3" ht="15" x14ac:dyDescent="0.25">
      <c r="A2" s="2807">
        <v>2013</v>
      </c>
      <c r="B2" s="2474"/>
      <c r="C2" s="2474"/>
    </row>
    <row r="3" spans="1:3" x14ac:dyDescent="0.25">
      <c r="A3" s="2504"/>
      <c r="B3" s="2474"/>
      <c r="C3" s="2474"/>
    </row>
    <row r="4" spans="1:3" x14ac:dyDescent="0.25">
      <c r="A4" s="2504"/>
      <c r="B4" s="2474"/>
      <c r="C4" s="2474"/>
    </row>
    <row r="5" spans="1:3" ht="30.75" customHeight="1" x14ac:dyDescent="0.25">
      <c r="A5" s="2741" t="s">
        <v>33</v>
      </c>
      <c r="B5" s="5828" t="s">
        <v>259</v>
      </c>
      <c r="C5" s="5828"/>
    </row>
    <row r="6" spans="1:3" s="17" customFormat="1" ht="21" customHeight="1" x14ac:dyDescent="0.25">
      <c r="A6" s="2740" t="s">
        <v>31</v>
      </c>
      <c r="B6" s="2467">
        <f>SUM(B7:B9)</f>
        <v>66500000</v>
      </c>
      <c r="C6" s="2232"/>
    </row>
    <row r="7" spans="1:3" s="17" customFormat="1" ht="30" customHeight="1" x14ac:dyDescent="0.25">
      <c r="A7" s="5089" t="s">
        <v>878</v>
      </c>
      <c r="B7" s="5112">
        <f>'24-E382op-Tinic'!O7</f>
        <v>7000000</v>
      </c>
      <c r="C7" s="5109"/>
    </row>
    <row r="8" spans="1:3" s="17" customFormat="1" ht="30" customHeight="1" x14ac:dyDescent="0.25">
      <c r="A8" s="5057" t="s">
        <v>1482</v>
      </c>
      <c r="B8" s="2677">
        <f>'24-E382op-Tinic'!O12</f>
        <v>29750000</v>
      </c>
      <c r="C8" s="2188"/>
    </row>
    <row r="9" spans="1:3" s="17" customFormat="1" ht="30" customHeight="1" x14ac:dyDescent="0.25">
      <c r="A9" s="5093" t="s">
        <v>1491</v>
      </c>
      <c r="B9" s="5118">
        <f>'24-E382op-Tinic (2)'!E6</f>
        <v>29750000</v>
      </c>
      <c r="C9" s="5123"/>
    </row>
    <row r="10" spans="1:3" s="17" customFormat="1" ht="16.5" customHeight="1" x14ac:dyDescent="0.25">
      <c r="A10" s="2222"/>
      <c r="B10" s="2240"/>
      <c r="C10" s="2188"/>
    </row>
    <row r="11" spans="1:3" ht="14.1" customHeight="1" x14ac:dyDescent="0.25">
      <c r="A11" s="2042" t="s">
        <v>1273</v>
      </c>
      <c r="B11" s="2375"/>
      <c r="C11" s="2375"/>
    </row>
    <row r="21" spans="1:2" ht="15.75" x14ac:dyDescent="0.25">
      <c r="B21" s="1167"/>
    </row>
    <row r="30" spans="1:2" ht="15.75" x14ac:dyDescent="0.25">
      <c r="A30" s="1355"/>
    </row>
  </sheetData>
  <mergeCells count="1">
    <mergeCell ref="B5:C5"/>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&amp;R&amp;"Tahoma,Normal"339</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tabColor rgb="FFEB700B"/>
  </sheetPr>
  <dimension ref="A1:AT142"/>
  <sheetViews>
    <sheetView showGridLines="0" view="pageBreakPreview" topLeftCell="K1" zoomScaleNormal="70" zoomScaleSheetLayoutView="100" workbookViewId="0">
      <selection activeCell="O8" sqref="O8:O9"/>
    </sheetView>
  </sheetViews>
  <sheetFormatPr baseColWidth="10" defaultColWidth="11.42578125" defaultRowHeight="13.5" x14ac:dyDescent="0.25"/>
  <cols>
    <col min="1" max="1" width="9.140625" style="58" hidden="1" customWidth="1"/>
    <col min="2" max="2" width="8.28515625" style="58" hidden="1" customWidth="1"/>
    <col min="3" max="3" width="11.85546875" style="58" hidden="1" customWidth="1"/>
    <col min="4" max="5" width="11.28515625" style="58" hidden="1" customWidth="1"/>
    <col min="6" max="6" width="10.7109375" style="58" hidden="1" customWidth="1"/>
    <col min="7" max="7" width="19.42578125" style="58" hidden="1" customWidth="1"/>
    <col min="8" max="8" width="15.5703125" style="58" hidden="1" customWidth="1"/>
    <col min="9" max="9" width="30.7109375" style="58" hidden="1" customWidth="1"/>
    <col min="10" max="10" width="9.5703125" style="58" hidden="1" customWidth="1"/>
    <col min="11" max="11" width="43.7109375" style="58" customWidth="1"/>
    <col min="12" max="12" width="1.42578125" style="58" customWidth="1"/>
    <col min="13" max="13" width="15.5703125" style="58" customWidth="1"/>
    <col min="14" max="14" width="13.7109375" style="58" customWidth="1"/>
    <col min="15" max="15" width="17.140625" style="65" customWidth="1"/>
    <col min="16" max="16" width="1.85546875" style="66" customWidth="1"/>
    <col min="17" max="17" width="7.7109375" style="67" customWidth="1"/>
    <col min="18" max="18" width="1.85546875" style="66" customWidth="1"/>
    <col min="19" max="19" width="12.5703125" style="58" customWidth="1"/>
    <col min="20" max="20" width="3" style="66" customWidth="1"/>
    <col min="21" max="21" width="25.7109375" style="6" customWidth="1"/>
    <col min="22" max="22" width="10"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28.5703125" style="58" hidden="1" customWidth="1"/>
    <col min="28" max="28" width="48.5703125" style="58" hidden="1" customWidth="1"/>
    <col min="29" max="29" width="31.42578125" style="58" hidden="1" customWidth="1"/>
    <col min="30" max="30" width="22.5703125" style="58" hidden="1" customWidth="1"/>
    <col min="31" max="31" width="16.7109375" style="58" hidden="1" customWidth="1"/>
    <col min="32" max="32" width="20.7109375" style="58" hidden="1" customWidth="1"/>
    <col min="33" max="33" width="18.28515625" style="58" hidden="1" customWidth="1"/>
    <col min="34" max="34" width="25.7109375" style="58" hidden="1" customWidth="1"/>
    <col min="35" max="35" width="14.85546875" style="58" hidden="1" customWidth="1"/>
    <col min="36" max="36" width="27.85546875" style="58" hidden="1" customWidth="1"/>
    <col min="37" max="42" width="11.42578125" style="58" hidden="1" customWidth="1"/>
    <col min="43" max="16384" width="11.42578125" style="58"/>
  </cols>
  <sheetData>
    <row r="1" spans="1:46" s="20" customFormat="1" ht="18" x14ac:dyDescent="0.25">
      <c r="K1" s="2636" t="s">
        <v>2403</v>
      </c>
      <c r="L1" s="2636"/>
      <c r="M1" s="2755"/>
      <c r="N1" s="2755"/>
      <c r="O1" s="2755"/>
      <c r="P1" s="2755"/>
      <c r="Q1" s="2755"/>
      <c r="R1" s="2755"/>
      <c r="S1" s="2755"/>
      <c r="T1" s="2755"/>
      <c r="U1" s="2783" t="s">
        <v>5149</v>
      </c>
      <c r="W1" s="84"/>
      <c r="X1" s="84"/>
    </row>
    <row r="2" spans="1:46" s="20" customFormat="1" ht="15.75" customHeight="1" x14ac:dyDescent="0.25">
      <c r="A2" s="20" t="s">
        <v>1297</v>
      </c>
      <c r="K2" s="2636" t="s">
        <v>2406</v>
      </c>
      <c r="L2" s="2636"/>
      <c r="M2" s="2146"/>
      <c r="N2" s="2146"/>
      <c r="O2" s="2146"/>
      <c r="P2" s="2146"/>
      <c r="Q2" s="2146"/>
      <c r="R2" s="2146"/>
      <c r="S2" s="2146"/>
      <c r="T2" s="2146"/>
      <c r="U2" s="2146"/>
      <c r="W2" s="85"/>
      <c r="X2" s="85"/>
      <c r="Y2" s="1620"/>
      <c r="Z2" s="58"/>
      <c r="AA2" s="58"/>
      <c r="AB2" s="58"/>
      <c r="AC2" s="58"/>
    </row>
    <row r="3" spans="1:46" s="20" customFormat="1" ht="15.75" customHeight="1" x14ac:dyDescent="0.25">
      <c r="K3" s="2807">
        <v>2013</v>
      </c>
      <c r="L3" s="2807"/>
      <c r="M3" s="2146"/>
      <c r="N3" s="2146"/>
      <c r="O3" s="2146"/>
      <c r="P3" s="2146"/>
      <c r="Q3" s="2146"/>
      <c r="R3" s="2146"/>
      <c r="S3" s="2146"/>
      <c r="T3" s="2146"/>
      <c r="U3" s="2146"/>
      <c r="W3" s="85"/>
      <c r="X3" s="85"/>
      <c r="Y3" s="1651"/>
      <c r="Z3" s="58"/>
      <c r="AA3" s="58"/>
      <c r="AB3" s="58"/>
      <c r="AC3" s="58"/>
    </row>
    <row r="4" spans="1:46" s="20" customFormat="1" ht="13.5" customHeight="1" x14ac:dyDescent="0.25">
      <c r="K4" s="2504"/>
      <c r="L4" s="2504"/>
      <c r="M4" s="2146"/>
      <c r="N4" s="2146"/>
      <c r="O4" s="2146"/>
      <c r="P4" s="2146"/>
      <c r="Q4" s="2146"/>
      <c r="R4" s="2146"/>
      <c r="S4" s="2146"/>
      <c r="T4" s="2146"/>
      <c r="U4" s="2146"/>
      <c r="W4" s="85"/>
      <c r="X4" s="85"/>
      <c r="Y4" s="1651"/>
      <c r="Z4" s="58"/>
      <c r="AA4" s="58"/>
      <c r="AB4" s="58"/>
      <c r="AC4" s="58"/>
    </row>
    <row r="5" spans="1:46" ht="48.75" customHeight="1" x14ac:dyDescent="0.25">
      <c r="A5" s="332" t="s">
        <v>50</v>
      </c>
      <c r="B5" s="332" t="s">
        <v>44</v>
      </c>
      <c r="C5" s="332" t="s">
        <v>172</v>
      </c>
      <c r="D5" s="567" t="s">
        <v>261</v>
      </c>
      <c r="E5" s="1289"/>
      <c r="F5" s="332" t="s">
        <v>176</v>
      </c>
      <c r="G5" s="332" t="s">
        <v>179</v>
      </c>
      <c r="H5" s="332" t="s">
        <v>178</v>
      </c>
      <c r="I5" s="332" t="s">
        <v>174</v>
      </c>
      <c r="J5" s="2534" t="s">
        <v>175</v>
      </c>
      <c r="K5" s="2742" t="s">
        <v>181</v>
      </c>
      <c r="L5" s="2742"/>
      <c r="M5" s="2742" t="s">
        <v>21</v>
      </c>
      <c r="N5" s="2742" t="s">
        <v>29</v>
      </c>
      <c r="O5" s="5934" t="s">
        <v>258</v>
      </c>
      <c r="P5" s="5934"/>
      <c r="Q5" s="5934" t="s">
        <v>182</v>
      </c>
      <c r="R5" s="5934"/>
      <c r="S5" s="5934" t="s">
        <v>20</v>
      </c>
      <c r="T5" s="5934"/>
      <c r="U5" s="2742" t="s">
        <v>30</v>
      </c>
      <c r="V5" s="1110" t="s">
        <v>171</v>
      </c>
      <c r="W5" s="334"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6" s="17" customFormat="1" ht="20.25" customHeight="1" x14ac:dyDescent="0.25">
      <c r="A6" s="260" t="s">
        <v>1607</v>
      </c>
      <c r="B6" s="235"/>
      <c r="C6" s="235"/>
      <c r="D6" s="235"/>
      <c r="E6" s="235"/>
      <c r="F6" s="235"/>
      <c r="G6" s="236"/>
      <c r="H6" s="236"/>
      <c r="I6" s="235"/>
      <c r="J6" s="2649"/>
      <c r="K6" s="5885" t="s">
        <v>31</v>
      </c>
      <c r="L6" s="5885"/>
      <c r="M6" s="5885"/>
      <c r="N6" s="5885"/>
      <c r="O6" s="2663">
        <f>SUM(O7,O12,'24-E382op-Tinic (2)'!E6)</f>
        <v>66500000</v>
      </c>
      <c r="P6" s="2604"/>
      <c r="Q6" s="2465"/>
      <c r="R6" s="2606"/>
      <c r="S6" s="2629">
        <f>SUM(S7,S12,'24-E382op-Tinic (2)'!I6)</f>
        <v>1200000</v>
      </c>
      <c r="T6" s="2608"/>
      <c r="U6" s="2609"/>
      <c r="V6" s="222"/>
      <c r="W6" s="225"/>
      <c r="X6" s="225"/>
      <c r="Y6" s="226">
        <f>SUM(Y7,Y12,Y23)</f>
        <v>10</v>
      </c>
      <c r="Z6" s="226">
        <f>SUM(Z7,Z12,Z23)</f>
        <v>10</v>
      </c>
      <c r="AA6" s="226"/>
      <c r="AB6" s="226"/>
      <c r="AC6" s="226"/>
      <c r="AD6" s="226"/>
      <c r="AE6" s="226"/>
      <c r="AF6" s="226"/>
      <c r="AG6" s="226"/>
      <c r="AH6" s="226"/>
      <c r="AI6" s="226"/>
      <c r="AJ6" s="226"/>
      <c r="AK6" s="190"/>
      <c r="AL6" s="190"/>
      <c r="AM6" s="190"/>
      <c r="AN6" s="190"/>
      <c r="AO6" s="190"/>
    </row>
    <row r="7" spans="1:46" s="17" customFormat="1" ht="31.5" customHeight="1" x14ac:dyDescent="0.25">
      <c r="A7" s="1621"/>
      <c r="B7" s="1621"/>
      <c r="C7" s="1621"/>
      <c r="D7" s="1621"/>
      <c r="E7" s="1621"/>
      <c r="F7" s="1621"/>
      <c r="G7" s="513"/>
      <c r="H7" s="1621"/>
      <c r="I7" s="1621"/>
      <c r="J7" s="2463"/>
      <c r="K7" s="5924" t="s">
        <v>878</v>
      </c>
      <c r="L7" s="5924"/>
      <c r="M7" s="5949"/>
      <c r="N7" s="5949"/>
      <c r="O7" s="2468">
        <f>SUM(O8,O10)</f>
        <v>7000000</v>
      </c>
      <c r="P7" s="2508"/>
      <c r="Q7" s="2324"/>
      <c r="R7" s="2325"/>
      <c r="S7" s="2630">
        <f>SUM(S8,S10)</f>
        <v>3000</v>
      </c>
      <c r="T7" s="2508"/>
      <c r="U7" s="2328"/>
      <c r="V7" s="537"/>
      <c r="W7" s="225"/>
      <c r="X7" s="225"/>
      <c r="Y7" s="45">
        <f>SUM(Y8,Y10)</f>
        <v>1</v>
      </c>
      <c r="Z7" s="45">
        <f>SUM(Z8,Z10)</f>
        <v>1</v>
      </c>
      <c r="AA7" s="209"/>
      <c r="AB7" s="209"/>
      <c r="AC7" s="209"/>
      <c r="AD7" s="209"/>
      <c r="AE7" s="216"/>
      <c r="AF7" s="209"/>
      <c r="AG7" s="209"/>
      <c r="AH7" s="209"/>
      <c r="AI7" s="209"/>
      <c r="AJ7" s="209"/>
      <c r="AK7" s="190"/>
      <c r="AL7" s="190"/>
      <c r="AM7" s="190"/>
      <c r="AN7" s="190"/>
      <c r="AO7" s="190"/>
    </row>
    <row r="8" spans="1:46" s="17" customFormat="1" ht="15.75" x14ac:dyDescent="0.25">
      <c r="A8" s="101"/>
      <c r="B8" s="101"/>
      <c r="C8" s="101"/>
      <c r="D8" s="101"/>
      <c r="E8" s="101"/>
      <c r="F8" s="101"/>
      <c r="G8" s="101"/>
      <c r="H8" s="101"/>
      <c r="I8" s="101"/>
      <c r="J8" s="2355"/>
      <c r="K8" s="5889" t="s">
        <v>295</v>
      </c>
      <c r="L8" s="5889"/>
      <c r="M8" s="5889"/>
      <c r="N8" s="5890"/>
      <c r="O8" s="2446">
        <f>SUM(O9:O9)</f>
        <v>4000000</v>
      </c>
      <c r="P8" s="2069"/>
      <c r="Q8" s="2072"/>
      <c r="R8" s="2073"/>
      <c r="S8" s="2641">
        <f>SUM(S9:S9)</f>
        <v>3000</v>
      </c>
      <c r="T8" s="2074"/>
      <c r="U8" s="2075"/>
      <c r="V8" s="1111"/>
      <c r="W8" s="538"/>
      <c r="X8" s="205"/>
      <c r="Y8" s="147">
        <f>SUM(Y9:Y9)</f>
        <v>1</v>
      </c>
      <c r="Z8" s="147">
        <f>SUM(Z9:Z9)</f>
        <v>1</v>
      </c>
      <c r="AA8" s="148"/>
      <c r="AB8" s="147"/>
      <c r="AC8" s="147"/>
      <c r="AD8" s="200"/>
      <c r="AE8" s="200"/>
      <c r="AF8" s="101"/>
      <c r="AG8" s="101"/>
      <c r="AH8" s="101"/>
      <c r="AI8" s="101"/>
      <c r="AJ8" s="101"/>
      <c r="AK8" s="190"/>
      <c r="AL8" s="190"/>
      <c r="AM8" s="190"/>
      <c r="AN8" s="190"/>
      <c r="AO8" s="190"/>
    </row>
    <row r="9" spans="1:46" s="587" customFormat="1" ht="28.5" customHeight="1" x14ac:dyDescent="0.25">
      <c r="A9" s="826" t="s">
        <v>871</v>
      </c>
      <c r="B9" s="590" t="s">
        <v>867</v>
      </c>
      <c r="C9" s="741" t="s">
        <v>285</v>
      </c>
      <c r="D9" s="741" t="s">
        <v>648</v>
      </c>
      <c r="E9" s="628" t="s">
        <v>281</v>
      </c>
      <c r="F9" s="1397" t="s">
        <v>710</v>
      </c>
      <c r="G9" s="754" t="s">
        <v>1477</v>
      </c>
      <c r="H9" s="827" t="s">
        <v>295</v>
      </c>
      <c r="I9" s="826" t="s">
        <v>878</v>
      </c>
      <c r="J9" s="1961">
        <v>2013</v>
      </c>
      <c r="K9" s="2411" t="s">
        <v>1478</v>
      </c>
      <c r="L9" s="1968"/>
      <c r="M9" s="1967" t="s">
        <v>317</v>
      </c>
      <c r="N9" s="1967" t="s">
        <v>293</v>
      </c>
      <c r="O9" s="2449">
        <v>4000000</v>
      </c>
      <c r="P9" s="1965"/>
      <c r="Q9" s="1966">
        <v>0</v>
      </c>
      <c r="R9" s="1965"/>
      <c r="S9" s="2642">
        <v>3000</v>
      </c>
      <c r="T9" s="1963"/>
      <c r="U9" s="1962"/>
      <c r="V9" s="1112">
        <v>0</v>
      </c>
      <c r="W9" s="748"/>
      <c r="X9" s="1243" t="s">
        <v>281</v>
      </c>
      <c r="Y9" s="1409">
        <v>1</v>
      </c>
      <c r="Z9" s="1410">
        <v>1</v>
      </c>
      <c r="AA9" s="631" t="s">
        <v>282</v>
      </c>
      <c r="AB9" s="1287"/>
      <c r="AC9" s="1287"/>
      <c r="AD9" s="1287"/>
      <c r="AE9" s="750"/>
      <c r="AF9" s="749" t="s">
        <v>1479</v>
      </c>
      <c r="AG9" s="748">
        <v>41453</v>
      </c>
      <c r="AH9" s="749"/>
      <c r="AI9" s="748"/>
      <c r="AJ9" s="1288"/>
      <c r="AK9" s="748"/>
      <c r="AL9" s="627"/>
      <c r="AM9" s="627"/>
      <c r="AN9" s="1288"/>
      <c r="AO9" s="1288"/>
      <c r="AP9" s="1288"/>
    </row>
    <row r="10" spans="1:46" s="190" customFormat="1" ht="15.75" x14ac:dyDescent="0.25">
      <c r="A10" s="101"/>
      <c r="B10" s="101"/>
      <c r="C10" s="101"/>
      <c r="D10" s="101"/>
      <c r="E10" s="101"/>
      <c r="F10" s="101"/>
      <c r="G10" s="101"/>
      <c r="H10" s="101"/>
      <c r="I10" s="101"/>
      <c r="J10" s="2355"/>
      <c r="K10" s="5889" t="s">
        <v>289</v>
      </c>
      <c r="L10" s="5889"/>
      <c r="M10" s="5889"/>
      <c r="N10" s="5890"/>
      <c r="O10" s="2446">
        <f>SUM(O11)</f>
        <v>3000000</v>
      </c>
      <c r="P10" s="2069"/>
      <c r="Q10" s="2072"/>
      <c r="R10" s="2073"/>
      <c r="S10" s="2641">
        <f>SUM(S11)</f>
        <v>0</v>
      </c>
      <c r="T10" s="2074"/>
      <c r="U10" s="2075"/>
      <c r="V10" s="1111"/>
      <c r="W10" s="538"/>
      <c r="X10" s="205"/>
      <c r="Y10" s="147">
        <f>SUM(Y11)</f>
        <v>0</v>
      </c>
      <c r="Z10" s="147">
        <f>SUM(Z11)</f>
        <v>0</v>
      </c>
      <c r="AA10" s="148"/>
      <c r="AB10" s="147"/>
      <c r="AC10" s="147"/>
      <c r="AD10" s="200"/>
      <c r="AE10" s="200"/>
      <c r="AF10" s="101"/>
      <c r="AG10" s="101"/>
      <c r="AH10" s="101"/>
      <c r="AI10" s="101"/>
      <c r="AJ10" s="101"/>
    </row>
    <row r="11" spans="1:46" s="587" customFormat="1" ht="51" x14ac:dyDescent="0.25">
      <c r="A11" s="826" t="s">
        <v>871</v>
      </c>
      <c r="B11" s="590" t="s">
        <v>867</v>
      </c>
      <c r="C11" s="741" t="s">
        <v>285</v>
      </c>
      <c r="D11" s="741" t="s">
        <v>648</v>
      </c>
      <c r="E11" s="628" t="s">
        <v>281</v>
      </c>
      <c r="F11" s="1397" t="s">
        <v>710</v>
      </c>
      <c r="G11" s="754" t="s">
        <v>1481</v>
      </c>
      <c r="H11" s="827" t="s">
        <v>289</v>
      </c>
      <c r="I11" s="826" t="s">
        <v>878</v>
      </c>
      <c r="J11" s="1961">
        <v>2013</v>
      </c>
      <c r="K11" s="2411" t="s">
        <v>2107</v>
      </c>
      <c r="L11" s="1968"/>
      <c r="M11" s="1967" t="s">
        <v>316</v>
      </c>
      <c r="N11" s="1967" t="s">
        <v>329</v>
      </c>
      <c r="O11" s="2449">
        <v>3000000</v>
      </c>
      <c r="P11" s="1965"/>
      <c r="Q11" s="1966">
        <v>0</v>
      </c>
      <c r="R11" s="1965"/>
      <c r="S11" s="2642" t="s">
        <v>2637</v>
      </c>
      <c r="T11" s="1963"/>
      <c r="U11" s="2877" t="s">
        <v>1496</v>
      </c>
      <c r="V11" s="1112">
        <v>0</v>
      </c>
      <c r="W11" s="748"/>
      <c r="X11" s="1243" t="s">
        <v>281</v>
      </c>
      <c r="Y11" s="1409">
        <v>0</v>
      </c>
      <c r="Z11" s="1410">
        <v>0</v>
      </c>
      <c r="AA11" s="631" t="s">
        <v>282</v>
      </c>
      <c r="AB11" s="1287"/>
      <c r="AC11" s="1287"/>
      <c r="AD11" s="1287"/>
      <c r="AE11" s="750"/>
      <c r="AF11" s="749" t="s">
        <v>1479</v>
      </c>
      <c r="AG11" s="748">
        <v>41453</v>
      </c>
      <c r="AH11" s="749"/>
      <c r="AI11" s="748"/>
      <c r="AJ11" s="1288"/>
      <c r="AK11" s="748"/>
      <c r="AL11" s="627"/>
      <c r="AM11" s="627"/>
      <c r="AN11" s="1288"/>
      <c r="AO11" s="1288"/>
      <c r="AP11" s="1288"/>
    </row>
    <row r="12" spans="1:46" s="190" customFormat="1" ht="16.5" x14ac:dyDescent="0.25">
      <c r="A12" s="1621"/>
      <c r="B12" s="1621"/>
      <c r="C12" s="1621"/>
      <c r="D12" s="1621"/>
      <c r="E12" s="1621"/>
      <c r="F12" s="1621"/>
      <c r="G12" s="213"/>
      <c r="H12" s="213"/>
      <c r="I12" s="1621"/>
      <c r="J12" s="2463"/>
      <c r="K12" s="5926" t="s">
        <v>1482</v>
      </c>
      <c r="L12" s="5926"/>
      <c r="M12" s="5927"/>
      <c r="N12" s="5927"/>
      <c r="O12" s="2448">
        <f>SUM(O13)</f>
        <v>29750000</v>
      </c>
      <c r="P12" s="2058"/>
      <c r="Q12" s="2065"/>
      <c r="R12" s="2060"/>
      <c r="S12" s="2633">
        <f>SUM(S13)</f>
        <v>1197000</v>
      </c>
      <c r="T12" s="2062"/>
      <c r="U12" s="2056"/>
      <c r="V12" s="537"/>
      <c r="W12" s="537"/>
      <c r="X12" s="209"/>
      <c r="Y12" s="209">
        <f>SUM(Y13)</f>
        <v>9</v>
      </c>
      <c r="Z12" s="209">
        <f>SUM(Z13)</f>
        <v>9</v>
      </c>
      <c r="AA12" s="209"/>
      <c r="AB12" s="209"/>
      <c r="AC12" s="216"/>
      <c r="AD12" s="209"/>
      <c r="AE12" s="209"/>
      <c r="AF12" s="209"/>
      <c r="AG12" s="209"/>
      <c r="AH12" s="209"/>
      <c r="AI12" s="209"/>
      <c r="AJ12" s="209"/>
      <c r="AK12" s="129"/>
      <c r="AL12" s="129"/>
      <c r="AM12" s="129"/>
      <c r="AN12" s="129"/>
      <c r="AO12" s="129"/>
      <c r="AP12" s="129"/>
      <c r="AQ12" s="129"/>
      <c r="AR12" s="129"/>
      <c r="AS12" s="129"/>
      <c r="AT12" s="60"/>
    </row>
    <row r="13" spans="1:46" s="190" customFormat="1" ht="14.25" customHeight="1" x14ac:dyDescent="0.25">
      <c r="A13" s="101"/>
      <c r="B13" s="100"/>
      <c r="C13" s="100"/>
      <c r="D13" s="96"/>
      <c r="E13" s="96"/>
      <c r="F13" s="96"/>
      <c r="G13" s="269"/>
      <c r="H13" s="128"/>
      <c r="I13" s="96"/>
      <c r="J13" s="2273"/>
      <c r="K13" s="5889" t="s">
        <v>289</v>
      </c>
      <c r="L13" s="5889"/>
      <c r="M13" s="5889"/>
      <c r="N13" s="5890"/>
      <c r="O13" s="2446">
        <f>SUM(O14:O22)</f>
        <v>29750000</v>
      </c>
      <c r="P13" s="2068"/>
      <c r="Q13" s="2067"/>
      <c r="R13" s="2069"/>
      <c r="S13" s="2631">
        <f>SUM(S14:S22)</f>
        <v>1197000</v>
      </c>
      <c r="T13" s="2071"/>
      <c r="U13" s="2072"/>
      <c r="V13" s="1119"/>
      <c r="W13" s="59"/>
      <c r="X13" s="59"/>
      <c r="Y13" s="138">
        <f>SUM(Y14:Y22)</f>
        <v>9</v>
      </c>
      <c r="Z13" s="138">
        <f>SUM(Z14:Z22)</f>
        <v>9</v>
      </c>
      <c r="AA13" s="200"/>
      <c r="AB13" s="200"/>
      <c r="AC13" s="200"/>
      <c r="AD13" s="101"/>
      <c r="AE13" s="101"/>
      <c r="AF13" s="101"/>
      <c r="AG13" s="101"/>
      <c r="AH13" s="101"/>
      <c r="AI13" s="101"/>
      <c r="AJ13" s="101"/>
    </row>
    <row r="14" spans="1:46" s="587" customFormat="1" ht="38.25" x14ac:dyDescent="0.25">
      <c r="A14" s="826" t="s">
        <v>871</v>
      </c>
      <c r="B14" s="590" t="s">
        <v>867</v>
      </c>
      <c r="C14" s="741" t="s">
        <v>285</v>
      </c>
      <c r="D14" s="741" t="s">
        <v>648</v>
      </c>
      <c r="E14" s="628" t="s">
        <v>281</v>
      </c>
      <c r="F14" s="1397" t="s">
        <v>710</v>
      </c>
      <c r="G14" s="754" t="s">
        <v>1481</v>
      </c>
      <c r="H14" s="827" t="s">
        <v>289</v>
      </c>
      <c r="I14" s="826" t="s">
        <v>1482</v>
      </c>
      <c r="J14" s="1961">
        <v>2013</v>
      </c>
      <c r="K14" s="2411" t="s">
        <v>2107</v>
      </c>
      <c r="L14" s="1968"/>
      <c r="M14" s="1967" t="s">
        <v>316</v>
      </c>
      <c r="N14" s="1967" t="s">
        <v>329</v>
      </c>
      <c r="O14" s="2449">
        <v>750000</v>
      </c>
      <c r="P14" s="1965"/>
      <c r="Q14" s="1966">
        <v>0</v>
      </c>
      <c r="R14" s="1965"/>
      <c r="S14" s="2642">
        <v>55000</v>
      </c>
      <c r="T14" s="1963"/>
      <c r="U14" s="2877" t="s">
        <v>1495</v>
      </c>
      <c r="V14" s="1112">
        <v>0</v>
      </c>
      <c r="W14" s="748"/>
      <c r="X14" s="1243" t="s">
        <v>281</v>
      </c>
      <c r="Y14" s="1409">
        <v>1</v>
      </c>
      <c r="Z14" s="1410">
        <v>1</v>
      </c>
      <c r="AA14" s="631" t="s">
        <v>282</v>
      </c>
      <c r="AB14" s="1287"/>
      <c r="AC14" s="1287"/>
      <c r="AD14" s="1287"/>
      <c r="AE14" s="750"/>
      <c r="AF14" s="749"/>
      <c r="AG14" s="748"/>
      <c r="AH14" s="749"/>
      <c r="AI14" s="748"/>
      <c r="AJ14" s="1288"/>
      <c r="AK14" s="748"/>
      <c r="AL14" s="627"/>
      <c r="AM14" s="627"/>
      <c r="AN14" s="1288"/>
      <c r="AO14" s="1288"/>
      <c r="AP14" s="1288"/>
    </row>
    <row r="15" spans="1:46" s="587" customFormat="1" ht="33" customHeight="1" x14ac:dyDescent="0.25">
      <c r="A15" s="826" t="s">
        <v>871</v>
      </c>
      <c r="B15" s="590" t="s">
        <v>867</v>
      </c>
      <c r="C15" s="741" t="s">
        <v>285</v>
      </c>
      <c r="D15" s="741" t="s">
        <v>648</v>
      </c>
      <c r="E15" s="628" t="s">
        <v>281</v>
      </c>
      <c r="F15" s="1397" t="s">
        <v>710</v>
      </c>
      <c r="G15" s="754" t="s">
        <v>1483</v>
      </c>
      <c r="H15" s="827" t="s">
        <v>289</v>
      </c>
      <c r="I15" s="826" t="s">
        <v>1482</v>
      </c>
      <c r="J15" s="1961">
        <v>2013</v>
      </c>
      <c r="K15" s="2411" t="s">
        <v>2108</v>
      </c>
      <c r="L15" s="1968"/>
      <c r="M15" s="1967" t="s">
        <v>314</v>
      </c>
      <c r="N15" s="1967" t="s">
        <v>293</v>
      </c>
      <c r="O15" s="2449">
        <v>5500000</v>
      </c>
      <c r="P15" s="1965"/>
      <c r="Q15" s="1966">
        <v>0</v>
      </c>
      <c r="R15" s="1965"/>
      <c r="S15" s="2642">
        <v>100000</v>
      </c>
      <c r="T15" s="1963"/>
      <c r="U15" s="2877" t="s">
        <v>1494</v>
      </c>
      <c r="V15" s="1112">
        <v>0</v>
      </c>
      <c r="W15" s="748"/>
      <c r="X15" s="1243" t="s">
        <v>281</v>
      </c>
      <c r="Y15" s="1409">
        <v>1</v>
      </c>
      <c r="Z15" s="1410">
        <v>1</v>
      </c>
      <c r="AA15" s="631" t="s">
        <v>282</v>
      </c>
      <c r="AB15" s="1287"/>
      <c r="AC15" s="1287"/>
      <c r="AD15" s="1287"/>
      <c r="AE15" s="750"/>
      <c r="AF15" s="749"/>
      <c r="AG15" s="748"/>
      <c r="AH15" s="749"/>
      <c r="AI15" s="748"/>
      <c r="AJ15" s="1288"/>
      <c r="AK15" s="748"/>
      <c r="AL15" s="627"/>
      <c r="AM15" s="627"/>
      <c r="AN15" s="1288"/>
      <c r="AO15" s="1288"/>
      <c r="AP15" s="1288"/>
    </row>
    <row r="16" spans="1:46" s="587" customFormat="1" ht="48.75" customHeight="1" x14ac:dyDescent="0.25">
      <c r="A16" s="826" t="s">
        <v>871</v>
      </c>
      <c r="B16" s="590" t="s">
        <v>867</v>
      </c>
      <c r="C16" s="741" t="s">
        <v>285</v>
      </c>
      <c r="D16" s="741" t="s">
        <v>648</v>
      </c>
      <c r="E16" s="628" t="s">
        <v>281</v>
      </c>
      <c r="F16" s="1397" t="s">
        <v>710</v>
      </c>
      <c r="G16" s="754" t="s">
        <v>1483</v>
      </c>
      <c r="H16" s="827" t="s">
        <v>289</v>
      </c>
      <c r="I16" s="826" t="s">
        <v>1482</v>
      </c>
      <c r="J16" s="1961">
        <v>2013</v>
      </c>
      <c r="K16" s="2411" t="s">
        <v>2568</v>
      </c>
      <c r="L16" s="1968"/>
      <c r="M16" s="1967" t="s">
        <v>317</v>
      </c>
      <c r="N16" s="1967" t="s">
        <v>293</v>
      </c>
      <c r="O16" s="2449">
        <v>5500000</v>
      </c>
      <c r="P16" s="1965"/>
      <c r="Q16" s="1966">
        <v>0</v>
      </c>
      <c r="R16" s="1965"/>
      <c r="S16" s="2642">
        <v>80000</v>
      </c>
      <c r="T16" s="1963"/>
      <c r="U16" s="2877" t="s">
        <v>1494</v>
      </c>
      <c r="V16" s="1112">
        <v>0</v>
      </c>
      <c r="W16" s="748"/>
      <c r="X16" s="1243" t="s">
        <v>281</v>
      </c>
      <c r="Y16" s="1409">
        <v>1</v>
      </c>
      <c r="Z16" s="1410">
        <v>1</v>
      </c>
      <c r="AA16" s="631" t="s">
        <v>282</v>
      </c>
      <c r="AB16" s="1287"/>
      <c r="AC16" s="1287"/>
      <c r="AD16" s="1287"/>
      <c r="AE16" s="750"/>
      <c r="AF16" s="749"/>
      <c r="AG16" s="748"/>
      <c r="AH16" s="749"/>
      <c r="AI16" s="748"/>
      <c r="AJ16" s="1288"/>
      <c r="AK16" s="748"/>
      <c r="AL16" s="627"/>
      <c r="AM16" s="627"/>
      <c r="AN16" s="1288"/>
      <c r="AO16" s="1288"/>
      <c r="AP16" s="1288"/>
    </row>
    <row r="17" spans="1:46" s="587" customFormat="1" ht="33" customHeight="1" x14ac:dyDescent="0.25">
      <c r="A17" s="826" t="s">
        <v>871</v>
      </c>
      <c r="B17" s="590" t="s">
        <v>867</v>
      </c>
      <c r="C17" s="741" t="s">
        <v>285</v>
      </c>
      <c r="D17" s="741" t="s">
        <v>648</v>
      </c>
      <c r="E17" s="628" t="s">
        <v>281</v>
      </c>
      <c r="F17" s="1397" t="s">
        <v>710</v>
      </c>
      <c r="G17" s="754" t="s">
        <v>1483</v>
      </c>
      <c r="H17" s="827" t="s">
        <v>289</v>
      </c>
      <c r="I17" s="826" t="s">
        <v>1482</v>
      </c>
      <c r="J17" s="1961">
        <v>2013</v>
      </c>
      <c r="K17" s="2411" t="s">
        <v>2109</v>
      </c>
      <c r="L17" s="1968"/>
      <c r="M17" s="2335" t="s">
        <v>2611</v>
      </c>
      <c r="N17" s="1967" t="s">
        <v>293</v>
      </c>
      <c r="O17" s="2449">
        <v>5500000</v>
      </c>
      <c r="P17" s="1965"/>
      <c r="Q17" s="1966">
        <v>0</v>
      </c>
      <c r="R17" s="1965"/>
      <c r="S17" s="2642">
        <v>100000</v>
      </c>
      <c r="T17" s="1963"/>
      <c r="U17" s="2877" t="s">
        <v>1494</v>
      </c>
      <c r="V17" s="1112">
        <v>0</v>
      </c>
      <c r="W17" s="748"/>
      <c r="X17" s="1243" t="s">
        <v>281</v>
      </c>
      <c r="Y17" s="1409">
        <v>1</v>
      </c>
      <c r="Z17" s="1410">
        <v>1</v>
      </c>
      <c r="AA17" s="631" t="s">
        <v>282</v>
      </c>
      <c r="AB17" s="1287"/>
      <c r="AC17" s="1287"/>
      <c r="AD17" s="1287"/>
      <c r="AE17" s="750"/>
      <c r="AF17" s="749"/>
      <c r="AG17" s="748"/>
      <c r="AH17" s="749"/>
      <c r="AI17" s="748"/>
      <c r="AJ17" s="1288"/>
      <c r="AK17" s="748"/>
      <c r="AL17" s="627"/>
      <c r="AM17" s="627"/>
      <c r="AN17" s="1288"/>
      <c r="AO17" s="1288"/>
      <c r="AP17" s="1288"/>
    </row>
    <row r="18" spans="1:46" s="587" customFormat="1" ht="35.25" customHeight="1" x14ac:dyDescent="0.25">
      <c r="A18" s="826" t="s">
        <v>871</v>
      </c>
      <c r="B18" s="590" t="s">
        <v>867</v>
      </c>
      <c r="C18" s="741" t="s">
        <v>285</v>
      </c>
      <c r="D18" s="741" t="s">
        <v>648</v>
      </c>
      <c r="E18" s="628" t="s">
        <v>281</v>
      </c>
      <c r="F18" s="1397" t="s">
        <v>710</v>
      </c>
      <c r="G18" s="754" t="s">
        <v>1484</v>
      </c>
      <c r="H18" s="827" t="s">
        <v>289</v>
      </c>
      <c r="I18" s="826" t="s">
        <v>1482</v>
      </c>
      <c r="J18" s="1961">
        <v>2013</v>
      </c>
      <c r="K18" s="2411" t="s">
        <v>2569</v>
      </c>
      <c r="L18" s="1968"/>
      <c r="M18" s="1967" t="s">
        <v>355</v>
      </c>
      <c r="N18" s="1967" t="s">
        <v>355</v>
      </c>
      <c r="O18" s="2449">
        <v>2500000</v>
      </c>
      <c r="P18" s="1965"/>
      <c r="Q18" s="1966">
        <v>0</v>
      </c>
      <c r="R18" s="1965"/>
      <c r="S18" s="2642">
        <v>800000</v>
      </c>
      <c r="T18" s="1963"/>
      <c r="U18" s="2877" t="s">
        <v>1494</v>
      </c>
      <c r="V18" s="1112">
        <v>0</v>
      </c>
      <c r="W18" s="748"/>
      <c r="X18" s="1243" t="s">
        <v>281</v>
      </c>
      <c r="Y18" s="1409">
        <v>1</v>
      </c>
      <c r="Z18" s="1410">
        <v>1</v>
      </c>
      <c r="AA18" s="631" t="s">
        <v>282</v>
      </c>
      <c r="AB18" s="1287"/>
      <c r="AC18" s="1287"/>
      <c r="AD18" s="1287"/>
      <c r="AE18" s="750"/>
      <c r="AF18" s="749"/>
      <c r="AG18" s="748"/>
      <c r="AH18" s="749"/>
      <c r="AI18" s="748"/>
      <c r="AJ18" s="1288"/>
      <c r="AK18" s="748"/>
      <c r="AL18" s="627"/>
      <c r="AM18" s="627"/>
      <c r="AN18" s="1288"/>
      <c r="AO18" s="1288"/>
      <c r="AP18" s="1288"/>
    </row>
    <row r="19" spans="1:46" s="587" customFormat="1" ht="38.25" x14ac:dyDescent="0.25">
      <c r="A19" s="826" t="s">
        <v>871</v>
      </c>
      <c r="B19" s="590" t="s">
        <v>867</v>
      </c>
      <c r="C19" s="741" t="s">
        <v>285</v>
      </c>
      <c r="D19" s="741" t="s">
        <v>648</v>
      </c>
      <c r="E19" s="628" t="s">
        <v>281</v>
      </c>
      <c r="F19" s="1397" t="s">
        <v>710</v>
      </c>
      <c r="G19" s="754" t="s">
        <v>1481</v>
      </c>
      <c r="H19" s="827" t="s">
        <v>289</v>
      </c>
      <c r="I19" s="826" t="s">
        <v>1482</v>
      </c>
      <c r="J19" s="1961">
        <v>2013</v>
      </c>
      <c r="K19" s="2411" t="s">
        <v>2570</v>
      </c>
      <c r="L19" s="1968"/>
      <c r="M19" s="1967" t="s">
        <v>335</v>
      </c>
      <c r="N19" s="1967" t="s">
        <v>335</v>
      </c>
      <c r="O19" s="2449">
        <v>3000000</v>
      </c>
      <c r="P19" s="1965"/>
      <c r="Q19" s="1966">
        <v>0</v>
      </c>
      <c r="R19" s="1965"/>
      <c r="S19" s="2642">
        <v>50000</v>
      </c>
      <c r="T19" s="1963"/>
      <c r="U19" s="2877" t="s">
        <v>1494</v>
      </c>
      <c r="V19" s="1112">
        <v>0</v>
      </c>
      <c r="W19" s="748"/>
      <c r="X19" s="1243" t="s">
        <v>281</v>
      </c>
      <c r="Y19" s="1409">
        <v>1</v>
      </c>
      <c r="Z19" s="1410">
        <v>1</v>
      </c>
      <c r="AA19" s="631" t="s">
        <v>282</v>
      </c>
      <c r="AB19" s="1287"/>
      <c r="AC19" s="1287"/>
      <c r="AD19" s="1287"/>
      <c r="AE19" s="750"/>
      <c r="AF19" s="749"/>
      <c r="AG19" s="748"/>
      <c r="AH19" s="749"/>
      <c r="AI19" s="748"/>
      <c r="AJ19" s="1288"/>
      <c r="AK19" s="748"/>
      <c r="AL19" s="627"/>
      <c r="AM19" s="627"/>
      <c r="AN19" s="1288"/>
      <c r="AO19" s="1288"/>
      <c r="AP19" s="1288"/>
    </row>
    <row r="20" spans="1:46" s="587" customFormat="1" ht="38.25" x14ac:dyDescent="0.25">
      <c r="A20" s="826" t="s">
        <v>871</v>
      </c>
      <c r="B20" s="590" t="s">
        <v>867</v>
      </c>
      <c r="C20" s="741" t="s">
        <v>285</v>
      </c>
      <c r="D20" s="741" t="s">
        <v>648</v>
      </c>
      <c r="E20" s="1389" t="s">
        <v>281</v>
      </c>
      <c r="F20" s="1397" t="s">
        <v>710</v>
      </c>
      <c r="G20" s="754" t="s">
        <v>1483</v>
      </c>
      <c r="H20" s="827" t="s">
        <v>289</v>
      </c>
      <c r="I20" s="826" t="s">
        <v>1482</v>
      </c>
      <c r="J20" s="1961">
        <v>2013</v>
      </c>
      <c r="K20" s="2411" t="s">
        <v>2571</v>
      </c>
      <c r="L20" s="1968"/>
      <c r="M20" s="1967" t="s">
        <v>290</v>
      </c>
      <c r="N20" s="1967" t="s">
        <v>293</v>
      </c>
      <c r="O20" s="2449">
        <v>1500000</v>
      </c>
      <c r="P20" s="1965"/>
      <c r="Q20" s="1966">
        <v>0</v>
      </c>
      <c r="R20" s="1965"/>
      <c r="S20" s="2642" t="s">
        <v>2638</v>
      </c>
      <c r="T20" s="1963"/>
      <c r="U20" s="2877" t="s">
        <v>1494</v>
      </c>
      <c r="V20" s="1112">
        <v>0</v>
      </c>
      <c r="W20" s="748"/>
      <c r="X20" s="1243" t="s">
        <v>281</v>
      </c>
      <c r="Y20" s="1409">
        <v>1</v>
      </c>
      <c r="Z20" s="1410">
        <v>1</v>
      </c>
      <c r="AA20" s="631" t="s">
        <v>282</v>
      </c>
      <c r="AB20" s="1287"/>
      <c r="AC20" s="1287"/>
      <c r="AD20" s="1287"/>
      <c r="AE20" s="750"/>
      <c r="AF20" s="749"/>
      <c r="AG20" s="748"/>
      <c r="AH20" s="749"/>
      <c r="AI20" s="748"/>
      <c r="AJ20" s="1288"/>
      <c r="AK20" s="748"/>
      <c r="AL20" s="627"/>
      <c r="AM20" s="627"/>
      <c r="AN20" s="1288"/>
      <c r="AO20" s="1288"/>
      <c r="AP20" s="1288"/>
    </row>
    <row r="21" spans="1:46" s="587" customFormat="1" ht="33.75" customHeight="1" x14ac:dyDescent="0.25">
      <c r="A21" s="826" t="s">
        <v>871</v>
      </c>
      <c r="B21" s="590" t="s">
        <v>867</v>
      </c>
      <c r="C21" s="741" t="s">
        <v>285</v>
      </c>
      <c r="D21" s="741" t="s">
        <v>648</v>
      </c>
      <c r="E21" s="1389" t="s">
        <v>281</v>
      </c>
      <c r="F21" s="1397" t="s">
        <v>710</v>
      </c>
      <c r="G21" s="754" t="s">
        <v>1483</v>
      </c>
      <c r="H21" s="827" t="s">
        <v>289</v>
      </c>
      <c r="I21" s="826" t="s">
        <v>1482</v>
      </c>
      <c r="J21" s="1961">
        <v>2013</v>
      </c>
      <c r="K21" s="2411" t="s">
        <v>2572</v>
      </c>
      <c r="L21" s="1968"/>
      <c r="M21" s="1967" t="s">
        <v>290</v>
      </c>
      <c r="N21" s="1967" t="s">
        <v>293</v>
      </c>
      <c r="O21" s="2449">
        <v>3500000</v>
      </c>
      <c r="P21" s="1965"/>
      <c r="Q21" s="1966">
        <v>0</v>
      </c>
      <c r="R21" s="1965"/>
      <c r="S21" s="2642" t="s">
        <v>2638</v>
      </c>
      <c r="T21" s="1963"/>
      <c r="U21" s="2877" t="s">
        <v>1494</v>
      </c>
      <c r="V21" s="1112">
        <v>0</v>
      </c>
      <c r="W21" s="748"/>
      <c r="X21" s="1243" t="s">
        <v>281</v>
      </c>
      <c r="Y21" s="1409">
        <v>1</v>
      </c>
      <c r="Z21" s="1410">
        <v>1</v>
      </c>
      <c r="AA21" s="631" t="s">
        <v>282</v>
      </c>
      <c r="AB21" s="1287"/>
      <c r="AC21" s="1287"/>
      <c r="AD21" s="1287"/>
      <c r="AE21" s="750"/>
      <c r="AF21" s="749"/>
      <c r="AG21" s="748"/>
      <c r="AH21" s="749"/>
      <c r="AI21" s="748"/>
      <c r="AJ21" s="1288"/>
      <c r="AK21" s="748"/>
      <c r="AL21" s="627"/>
      <c r="AM21" s="627"/>
      <c r="AN21" s="1288"/>
      <c r="AO21" s="1288"/>
      <c r="AP21" s="1288"/>
    </row>
    <row r="22" spans="1:46" s="587" customFormat="1" ht="40.5" customHeight="1" x14ac:dyDescent="0.25">
      <c r="A22" s="826" t="s">
        <v>871</v>
      </c>
      <c r="B22" s="590" t="s">
        <v>1486</v>
      </c>
      <c r="C22" s="741" t="s">
        <v>285</v>
      </c>
      <c r="D22" s="741" t="s">
        <v>648</v>
      </c>
      <c r="E22" s="628" t="s">
        <v>281</v>
      </c>
      <c r="F22" s="1397" t="s">
        <v>710</v>
      </c>
      <c r="G22" s="754" t="s">
        <v>1483</v>
      </c>
      <c r="H22" s="827" t="s">
        <v>289</v>
      </c>
      <c r="I22" s="826" t="s">
        <v>1482</v>
      </c>
      <c r="J22" s="1961">
        <v>2013</v>
      </c>
      <c r="K22" s="2412" t="s">
        <v>2573</v>
      </c>
      <c r="L22" s="2214"/>
      <c r="M22" s="1959" t="s">
        <v>311</v>
      </c>
      <c r="N22" s="1959" t="s">
        <v>293</v>
      </c>
      <c r="O22" s="2469">
        <v>2000000</v>
      </c>
      <c r="P22" s="1957"/>
      <c r="Q22" s="1958">
        <v>0</v>
      </c>
      <c r="R22" s="1957"/>
      <c r="S22" s="2711">
        <v>12000</v>
      </c>
      <c r="T22" s="1955"/>
      <c r="U22" s="2880" t="s">
        <v>1494</v>
      </c>
      <c r="V22" s="1112">
        <v>0</v>
      </c>
      <c r="W22" s="748"/>
      <c r="X22" s="1243" t="s">
        <v>281</v>
      </c>
      <c r="Y22" s="1409">
        <v>1</v>
      </c>
      <c r="Z22" s="1410">
        <v>1</v>
      </c>
      <c r="AA22" s="631" t="s">
        <v>282</v>
      </c>
      <c r="AB22" s="1287"/>
      <c r="AC22" s="1287"/>
      <c r="AD22" s="1287"/>
      <c r="AE22" s="750"/>
      <c r="AF22" s="749"/>
      <c r="AG22" s="748"/>
      <c r="AH22" s="749"/>
      <c r="AI22" s="748"/>
      <c r="AJ22" s="1288"/>
      <c r="AK22" s="748"/>
      <c r="AL22" s="627"/>
      <c r="AM22" s="627"/>
      <c r="AN22" s="1288"/>
      <c r="AO22" s="1288"/>
      <c r="AP22" s="1288"/>
    </row>
    <row r="23" spans="1:46" s="190" customFormat="1" ht="15" customHeight="1" x14ac:dyDescent="0.25">
      <c r="A23" s="1621"/>
      <c r="B23" s="1621"/>
      <c r="C23" s="1621"/>
      <c r="D23" s="1621"/>
      <c r="E23" s="1621"/>
      <c r="F23" s="1621"/>
      <c r="G23" s="213"/>
      <c r="H23" s="213"/>
      <c r="I23" s="1621"/>
      <c r="J23" s="2463"/>
      <c r="V23" s="537"/>
      <c r="W23" s="537"/>
      <c r="X23" s="209"/>
      <c r="Y23" s="209">
        <f>SUM(Y24)</f>
        <v>0</v>
      </c>
      <c r="Z23" s="209">
        <f>SUM(Z24)</f>
        <v>0</v>
      </c>
      <c r="AA23" s="209"/>
      <c r="AB23" s="209"/>
      <c r="AC23" s="216"/>
      <c r="AD23" s="209"/>
      <c r="AE23" s="209"/>
      <c r="AF23" s="209"/>
      <c r="AG23" s="209"/>
      <c r="AH23" s="209"/>
      <c r="AI23" s="209"/>
      <c r="AJ23" s="209"/>
      <c r="AK23" s="129"/>
      <c r="AL23" s="129"/>
      <c r="AM23" s="129"/>
      <c r="AN23" s="129"/>
      <c r="AO23" s="129"/>
      <c r="AP23" s="129"/>
      <c r="AQ23" s="129"/>
      <c r="AR23" s="129"/>
      <c r="AS23" s="129"/>
      <c r="AT23" s="60"/>
    </row>
    <row r="24" spans="1:46" s="190" customFormat="1" ht="15" customHeight="1" x14ac:dyDescent="0.25">
      <c r="A24" s="101"/>
      <c r="B24" s="100"/>
      <c r="C24" s="100"/>
      <c r="D24" s="96"/>
      <c r="E24" s="96"/>
      <c r="F24" s="96"/>
      <c r="G24" s="269"/>
      <c r="H24" s="128"/>
      <c r="I24" s="96"/>
      <c r="J24" s="2273"/>
      <c r="V24" s="1119"/>
      <c r="W24" s="59"/>
      <c r="X24" s="59"/>
      <c r="Y24" s="138">
        <f>SUM(Y25:Y33)</f>
        <v>0</v>
      </c>
      <c r="Z24" s="138">
        <f>SUM(Z25:Z33)</f>
        <v>0</v>
      </c>
      <c r="AA24" s="200"/>
      <c r="AB24" s="200"/>
      <c r="AC24" s="200"/>
      <c r="AD24" s="101"/>
      <c r="AE24" s="101"/>
      <c r="AF24" s="101"/>
      <c r="AG24" s="101"/>
      <c r="AH24" s="101"/>
      <c r="AI24" s="101"/>
      <c r="AJ24" s="101"/>
    </row>
    <row r="25" spans="1:46" s="587" customFormat="1" ht="15" customHeight="1" x14ac:dyDescent="0.25">
      <c r="A25" s="826" t="s">
        <v>871</v>
      </c>
      <c r="B25" s="590" t="s">
        <v>867</v>
      </c>
      <c r="C25" s="741" t="s">
        <v>285</v>
      </c>
      <c r="D25" s="741" t="s">
        <v>648</v>
      </c>
      <c r="E25" s="628" t="s">
        <v>281</v>
      </c>
      <c r="F25" s="1397" t="s">
        <v>710</v>
      </c>
      <c r="G25" s="754" t="s">
        <v>1481</v>
      </c>
      <c r="H25" s="827" t="s">
        <v>289</v>
      </c>
      <c r="I25" s="826" t="s">
        <v>1491</v>
      </c>
      <c r="J25" s="1961">
        <v>2013</v>
      </c>
      <c r="K25" s="2578" t="s">
        <v>2599</v>
      </c>
      <c r="V25" s="1112">
        <v>0</v>
      </c>
      <c r="W25" s="748"/>
      <c r="X25" s="1243" t="s">
        <v>281</v>
      </c>
      <c r="Y25" s="1409">
        <v>0</v>
      </c>
      <c r="Z25" s="1410">
        <v>0</v>
      </c>
      <c r="AA25" s="631" t="s">
        <v>282</v>
      </c>
      <c r="AB25" s="1287"/>
      <c r="AC25" s="1287"/>
      <c r="AD25" s="1287"/>
      <c r="AE25" s="750"/>
      <c r="AF25" s="749" t="s">
        <v>1492</v>
      </c>
      <c r="AG25" s="748">
        <v>41530</v>
      </c>
      <c r="AH25" s="749"/>
      <c r="AI25" s="748"/>
      <c r="AJ25" s="1288"/>
      <c r="AK25" s="748"/>
      <c r="AL25" s="627"/>
      <c r="AM25" s="627"/>
      <c r="AN25" s="1288"/>
      <c r="AO25" s="1288"/>
      <c r="AP25" s="1288"/>
    </row>
    <row r="26" spans="1:46" s="587" customFormat="1" ht="38.25" x14ac:dyDescent="0.25">
      <c r="A26" s="826" t="s">
        <v>871</v>
      </c>
      <c r="B26" s="590" t="s">
        <v>867</v>
      </c>
      <c r="C26" s="741" t="s">
        <v>285</v>
      </c>
      <c r="D26" s="741" t="s">
        <v>648</v>
      </c>
      <c r="E26" s="628" t="s">
        <v>281</v>
      </c>
      <c r="F26" s="1397" t="s">
        <v>710</v>
      </c>
      <c r="G26" s="754" t="s">
        <v>1483</v>
      </c>
      <c r="H26" s="827" t="s">
        <v>289</v>
      </c>
      <c r="I26" s="826" t="s">
        <v>1491</v>
      </c>
      <c r="J26" s="1961">
        <v>2013</v>
      </c>
      <c r="V26" s="1112">
        <v>0</v>
      </c>
      <c r="W26" s="748"/>
      <c r="X26" s="1243" t="s">
        <v>281</v>
      </c>
      <c r="Y26" s="1409">
        <v>0</v>
      </c>
      <c r="Z26" s="1410">
        <v>0</v>
      </c>
      <c r="AA26" s="631" t="s">
        <v>282</v>
      </c>
      <c r="AB26" s="1287"/>
      <c r="AC26" s="1287"/>
      <c r="AD26" s="1287"/>
      <c r="AE26" s="750"/>
      <c r="AF26" s="749" t="s">
        <v>1492</v>
      </c>
      <c r="AG26" s="748">
        <v>41530</v>
      </c>
      <c r="AH26" s="749"/>
      <c r="AI26" s="748"/>
      <c r="AJ26" s="1288"/>
      <c r="AK26" s="748"/>
      <c r="AL26" s="627"/>
      <c r="AM26" s="627"/>
      <c r="AN26" s="1288"/>
      <c r="AO26" s="1288"/>
      <c r="AP26" s="1288"/>
    </row>
    <row r="27" spans="1:46" s="587" customFormat="1" ht="53.25" customHeight="1" x14ac:dyDescent="0.25">
      <c r="A27" s="826" t="s">
        <v>871</v>
      </c>
      <c r="B27" s="590" t="s">
        <v>867</v>
      </c>
      <c r="C27" s="741" t="s">
        <v>285</v>
      </c>
      <c r="D27" s="741" t="s">
        <v>648</v>
      </c>
      <c r="E27" s="628" t="s">
        <v>281</v>
      </c>
      <c r="F27" s="1397" t="s">
        <v>710</v>
      </c>
      <c r="G27" s="754" t="s">
        <v>1483</v>
      </c>
      <c r="H27" s="827" t="s">
        <v>289</v>
      </c>
      <c r="I27" s="826" t="s">
        <v>1491</v>
      </c>
      <c r="J27" s="1961">
        <v>2013</v>
      </c>
      <c r="V27" s="1112">
        <v>0</v>
      </c>
      <c r="W27" s="748"/>
      <c r="X27" s="1243" t="s">
        <v>281</v>
      </c>
      <c r="Y27" s="1409">
        <v>0</v>
      </c>
      <c r="Z27" s="1410">
        <v>0</v>
      </c>
      <c r="AA27" s="631" t="s">
        <v>282</v>
      </c>
      <c r="AB27" s="1287"/>
      <c r="AC27" s="1287"/>
      <c r="AD27" s="1287"/>
      <c r="AE27" s="750"/>
      <c r="AF27" s="749" t="s">
        <v>1492</v>
      </c>
      <c r="AG27" s="748">
        <v>41530</v>
      </c>
      <c r="AH27" s="749"/>
      <c r="AI27" s="748"/>
      <c r="AJ27" s="1288"/>
      <c r="AK27" s="748"/>
      <c r="AL27" s="627"/>
      <c r="AM27" s="627"/>
      <c r="AN27" s="1288"/>
      <c r="AO27" s="1288"/>
      <c r="AP27" s="1288"/>
    </row>
    <row r="28" spans="1:46" s="587" customFormat="1" ht="31.5" customHeight="1" x14ac:dyDescent="0.25">
      <c r="A28" s="826" t="s">
        <v>871</v>
      </c>
      <c r="B28" s="590" t="s">
        <v>867</v>
      </c>
      <c r="C28" s="741" t="s">
        <v>285</v>
      </c>
      <c r="D28" s="741" t="s">
        <v>648</v>
      </c>
      <c r="E28" s="628" t="s">
        <v>281</v>
      </c>
      <c r="F28" s="1397" t="s">
        <v>710</v>
      </c>
      <c r="G28" s="754" t="s">
        <v>1483</v>
      </c>
      <c r="H28" s="827" t="s">
        <v>289</v>
      </c>
      <c r="I28" s="826" t="s">
        <v>1491</v>
      </c>
      <c r="J28" s="1961">
        <v>2013</v>
      </c>
      <c r="V28" s="1112">
        <v>0</v>
      </c>
      <c r="W28" s="748"/>
      <c r="X28" s="1243" t="s">
        <v>281</v>
      </c>
      <c r="Y28" s="1409">
        <v>0</v>
      </c>
      <c r="Z28" s="1410">
        <v>0</v>
      </c>
      <c r="AA28" s="631" t="s">
        <v>282</v>
      </c>
      <c r="AB28" s="1287"/>
      <c r="AC28" s="1287"/>
      <c r="AD28" s="1287"/>
      <c r="AE28" s="750"/>
      <c r="AF28" s="749" t="s">
        <v>1492</v>
      </c>
      <c r="AG28" s="748">
        <v>41530</v>
      </c>
      <c r="AH28" s="749"/>
      <c r="AI28" s="748"/>
      <c r="AJ28" s="1288"/>
      <c r="AK28" s="748"/>
      <c r="AL28" s="627"/>
      <c r="AM28" s="627"/>
      <c r="AN28" s="1288"/>
      <c r="AO28" s="1288"/>
      <c r="AP28" s="1288"/>
    </row>
    <row r="29" spans="1:46" s="587" customFormat="1" ht="32.25" customHeight="1" x14ac:dyDescent="0.25">
      <c r="A29" s="826" t="s">
        <v>871</v>
      </c>
      <c r="B29" s="590" t="s">
        <v>867</v>
      </c>
      <c r="C29" s="741" t="s">
        <v>285</v>
      </c>
      <c r="D29" s="741" t="s">
        <v>648</v>
      </c>
      <c r="E29" s="628" t="s">
        <v>281</v>
      </c>
      <c r="F29" s="1397" t="s">
        <v>710</v>
      </c>
      <c r="G29" s="754" t="s">
        <v>1484</v>
      </c>
      <c r="H29" s="827" t="s">
        <v>289</v>
      </c>
      <c r="I29" s="826" t="s">
        <v>1491</v>
      </c>
      <c r="J29" s="1961">
        <v>2013</v>
      </c>
      <c r="V29" s="1112">
        <v>0</v>
      </c>
      <c r="W29" s="748"/>
      <c r="X29" s="1243" t="s">
        <v>281</v>
      </c>
      <c r="Y29" s="1409">
        <v>0</v>
      </c>
      <c r="Z29" s="1410">
        <v>0</v>
      </c>
      <c r="AA29" s="631" t="s">
        <v>282</v>
      </c>
      <c r="AB29" s="1287"/>
      <c r="AC29" s="1287"/>
      <c r="AD29" s="1287"/>
      <c r="AE29" s="750"/>
      <c r="AF29" s="749" t="s">
        <v>1492</v>
      </c>
      <c r="AG29" s="748">
        <v>41530</v>
      </c>
      <c r="AH29" s="749"/>
      <c r="AI29" s="748"/>
      <c r="AJ29" s="1288"/>
      <c r="AK29" s="748"/>
      <c r="AL29" s="627"/>
      <c r="AM29" s="627"/>
      <c r="AN29" s="1288"/>
      <c r="AO29" s="1288"/>
      <c r="AP29" s="1288"/>
    </row>
    <row r="30" spans="1:46" s="587" customFormat="1" ht="42.75" customHeight="1" x14ac:dyDescent="0.25">
      <c r="A30" s="826" t="s">
        <v>871</v>
      </c>
      <c r="B30" s="590" t="s">
        <v>867</v>
      </c>
      <c r="C30" s="741" t="s">
        <v>285</v>
      </c>
      <c r="D30" s="741" t="s">
        <v>648</v>
      </c>
      <c r="E30" s="628" t="s">
        <v>281</v>
      </c>
      <c r="F30" s="1397" t="s">
        <v>710</v>
      </c>
      <c r="G30" s="754" t="s">
        <v>1481</v>
      </c>
      <c r="H30" s="827" t="s">
        <v>289</v>
      </c>
      <c r="I30" s="826" t="s">
        <v>1491</v>
      </c>
      <c r="J30" s="1961">
        <v>2013</v>
      </c>
      <c r="V30" s="1112">
        <v>0</v>
      </c>
      <c r="W30" s="748"/>
      <c r="X30" s="1243" t="s">
        <v>281</v>
      </c>
      <c r="Y30" s="1409">
        <v>0</v>
      </c>
      <c r="Z30" s="1410">
        <v>0</v>
      </c>
      <c r="AA30" s="631" t="s">
        <v>282</v>
      </c>
      <c r="AB30" s="1287"/>
      <c r="AC30" s="1287"/>
      <c r="AD30" s="1287"/>
      <c r="AE30" s="750"/>
      <c r="AF30" s="749" t="s">
        <v>1492</v>
      </c>
      <c r="AG30" s="748">
        <v>41530</v>
      </c>
      <c r="AH30" s="749"/>
      <c r="AI30" s="748"/>
      <c r="AJ30" s="1288"/>
      <c r="AK30" s="748"/>
      <c r="AL30" s="627"/>
      <c r="AM30" s="627"/>
      <c r="AN30" s="1288"/>
      <c r="AO30" s="1288"/>
      <c r="AP30" s="1288"/>
    </row>
    <row r="31" spans="1:46" s="587" customFormat="1" ht="33.75" customHeight="1" x14ac:dyDescent="0.25">
      <c r="A31" s="826" t="s">
        <v>871</v>
      </c>
      <c r="B31" s="590" t="s">
        <v>867</v>
      </c>
      <c r="C31" s="741" t="s">
        <v>285</v>
      </c>
      <c r="D31" s="741" t="s">
        <v>648</v>
      </c>
      <c r="E31" s="1389" t="s">
        <v>281</v>
      </c>
      <c r="F31" s="1397" t="s">
        <v>710</v>
      </c>
      <c r="G31" s="754" t="s">
        <v>1483</v>
      </c>
      <c r="H31" s="827" t="s">
        <v>289</v>
      </c>
      <c r="I31" s="826" t="s">
        <v>1491</v>
      </c>
      <c r="J31" s="1961">
        <v>2013</v>
      </c>
      <c r="V31" s="1112">
        <v>0</v>
      </c>
      <c r="W31" s="748"/>
      <c r="X31" s="1243" t="s">
        <v>281</v>
      </c>
      <c r="Y31" s="1409">
        <v>0</v>
      </c>
      <c r="Z31" s="1410">
        <v>0</v>
      </c>
      <c r="AA31" s="631" t="s">
        <v>282</v>
      </c>
      <c r="AB31" s="1287"/>
      <c r="AC31" s="1287"/>
      <c r="AD31" s="1287"/>
      <c r="AE31" s="750"/>
      <c r="AF31" s="749" t="s">
        <v>1492</v>
      </c>
      <c r="AG31" s="748">
        <v>41530</v>
      </c>
      <c r="AH31" s="749"/>
      <c r="AI31" s="748"/>
      <c r="AJ31" s="1288"/>
      <c r="AK31" s="748"/>
      <c r="AL31" s="627"/>
      <c r="AM31" s="627"/>
      <c r="AN31" s="1288"/>
      <c r="AO31" s="1288"/>
      <c r="AP31" s="1288"/>
    </row>
    <row r="32" spans="1:46" s="587" customFormat="1" ht="33.75" customHeight="1" x14ac:dyDescent="0.25">
      <c r="A32" s="826" t="s">
        <v>871</v>
      </c>
      <c r="B32" s="590" t="s">
        <v>867</v>
      </c>
      <c r="C32" s="741" t="s">
        <v>285</v>
      </c>
      <c r="D32" s="741" t="s">
        <v>648</v>
      </c>
      <c r="E32" s="1389" t="s">
        <v>281</v>
      </c>
      <c r="F32" s="1397" t="s">
        <v>710</v>
      </c>
      <c r="G32" s="754" t="s">
        <v>1483</v>
      </c>
      <c r="H32" s="827" t="s">
        <v>289</v>
      </c>
      <c r="I32" s="826" t="s">
        <v>1491</v>
      </c>
      <c r="J32" s="1961">
        <v>2013</v>
      </c>
      <c r="V32" s="1112">
        <v>0</v>
      </c>
      <c r="W32" s="748"/>
      <c r="X32" s="1243" t="s">
        <v>281</v>
      </c>
      <c r="Y32" s="1409">
        <v>0</v>
      </c>
      <c r="Z32" s="1410">
        <v>0</v>
      </c>
      <c r="AA32" s="631" t="s">
        <v>282</v>
      </c>
      <c r="AB32" s="1287"/>
      <c r="AC32" s="1287"/>
      <c r="AD32" s="1287"/>
      <c r="AE32" s="750"/>
      <c r="AF32" s="749" t="s">
        <v>1492</v>
      </c>
      <c r="AG32" s="748">
        <v>41530</v>
      </c>
      <c r="AH32" s="749"/>
      <c r="AI32" s="748"/>
      <c r="AJ32" s="1288"/>
      <c r="AK32" s="748"/>
      <c r="AL32" s="627"/>
      <c r="AM32" s="627"/>
      <c r="AN32" s="1288"/>
      <c r="AO32" s="1288"/>
      <c r="AP32" s="1288"/>
    </row>
    <row r="33" spans="1:42" s="587" customFormat="1" ht="35.25" customHeight="1" x14ac:dyDescent="0.25">
      <c r="A33" s="826" t="s">
        <v>871</v>
      </c>
      <c r="B33" s="590" t="s">
        <v>1486</v>
      </c>
      <c r="C33" s="741" t="s">
        <v>285</v>
      </c>
      <c r="D33" s="741" t="s">
        <v>648</v>
      </c>
      <c r="E33" s="628" t="s">
        <v>281</v>
      </c>
      <c r="F33" s="1397" t="s">
        <v>710</v>
      </c>
      <c r="G33" s="754" t="s">
        <v>1483</v>
      </c>
      <c r="H33" s="827" t="s">
        <v>289</v>
      </c>
      <c r="I33" s="826" t="s">
        <v>1491</v>
      </c>
      <c r="J33" s="1961">
        <v>2013</v>
      </c>
      <c r="V33" s="1112">
        <v>0</v>
      </c>
      <c r="W33" s="748"/>
      <c r="X33" s="1243" t="s">
        <v>281</v>
      </c>
      <c r="Y33" s="1409">
        <v>0</v>
      </c>
      <c r="Z33" s="1410">
        <v>0</v>
      </c>
      <c r="AA33" s="631" t="s">
        <v>282</v>
      </c>
      <c r="AB33" s="1287"/>
      <c r="AC33" s="1287"/>
      <c r="AD33" s="1287"/>
      <c r="AE33" s="750"/>
      <c r="AF33" s="749" t="s">
        <v>1492</v>
      </c>
      <c r="AG33" s="748">
        <v>41530</v>
      </c>
      <c r="AH33" s="749"/>
      <c r="AI33" s="748"/>
      <c r="AJ33" s="1288"/>
      <c r="AK33" s="748"/>
      <c r="AL33" s="627"/>
      <c r="AM33" s="627"/>
      <c r="AN33" s="1288"/>
      <c r="AO33" s="1288"/>
      <c r="AP33" s="1288"/>
    </row>
    <row r="34" spans="1:42" s="587" customFormat="1" ht="15.75" x14ac:dyDescent="0.25">
      <c r="A34" s="1708"/>
      <c r="B34" s="1850"/>
      <c r="C34" s="1710"/>
      <c r="D34" s="1710"/>
      <c r="E34" s="1711"/>
      <c r="F34" s="1843"/>
      <c r="G34" s="1712"/>
      <c r="H34" s="1713"/>
      <c r="I34" s="1708"/>
      <c r="J34" s="1714"/>
      <c r="V34" s="1715"/>
      <c r="W34" s="1716"/>
      <c r="X34" s="1660"/>
      <c r="Y34" s="1718"/>
      <c r="Z34" s="1719"/>
      <c r="AA34" s="1720"/>
      <c r="AB34" s="1733"/>
      <c r="AC34" s="1733"/>
      <c r="AD34" s="1733"/>
      <c r="AE34" s="1723"/>
      <c r="AF34" s="1726"/>
      <c r="AG34" s="1716"/>
      <c r="AH34" s="1726"/>
      <c r="AI34" s="1716"/>
      <c r="AJ34" s="1735"/>
      <c r="AK34" s="1716"/>
      <c r="AL34" s="1690"/>
      <c r="AM34" s="1690"/>
      <c r="AN34" s="1735"/>
      <c r="AO34" s="1735"/>
      <c r="AP34" s="1735"/>
    </row>
    <row r="35" spans="1:42" s="17" customFormat="1" ht="14.1" customHeight="1" x14ac:dyDescent="0.25">
      <c r="A35" s="161"/>
      <c r="B35" s="162"/>
      <c r="C35" s="162"/>
      <c r="D35" s="163"/>
      <c r="E35" s="163"/>
      <c r="F35" s="163"/>
      <c r="G35" s="164"/>
      <c r="H35" s="164"/>
      <c r="I35" s="163"/>
      <c r="J35" s="163"/>
      <c r="V35" s="161"/>
      <c r="W35" s="165"/>
      <c r="X35" s="165"/>
      <c r="AD35" s="161"/>
      <c r="AE35" s="58"/>
      <c r="AF35" s="58"/>
      <c r="AG35" s="58"/>
      <c r="AH35" s="58"/>
      <c r="AI35" s="58"/>
      <c r="AJ35" s="58"/>
      <c r="AK35" s="190"/>
      <c r="AL35" s="190"/>
      <c r="AM35" s="190"/>
      <c r="AN35" s="190"/>
      <c r="AO35" s="190"/>
    </row>
    <row r="36" spans="1:42" s="129" customFormat="1" ht="14.1" customHeight="1" x14ac:dyDescent="0.25">
      <c r="A36" s="348"/>
      <c r="B36" s="351"/>
      <c r="C36" s="351"/>
      <c r="D36" s="348"/>
      <c r="E36" s="348"/>
      <c r="F36" s="348"/>
      <c r="G36" s="352"/>
      <c r="H36" s="352"/>
      <c r="I36" s="348"/>
      <c r="J36" s="348"/>
      <c r="V36" s="348"/>
      <c r="W36" s="190"/>
      <c r="X36" s="190"/>
      <c r="Y36" s="190"/>
      <c r="Z36" s="190"/>
      <c r="AA36" s="190"/>
      <c r="AB36" s="190"/>
      <c r="AC36" s="190"/>
      <c r="AD36" s="348"/>
    </row>
    <row r="37" spans="1:42" s="129" customFormat="1" ht="15.75" x14ac:dyDescent="0.25">
      <c r="A37" s="348"/>
      <c r="B37" s="351"/>
      <c r="C37" s="351"/>
      <c r="D37" s="348"/>
      <c r="E37" s="348"/>
      <c r="F37" s="348"/>
      <c r="G37" s="352"/>
      <c r="H37" s="352"/>
      <c r="I37" s="348"/>
      <c r="J37" s="348"/>
      <c r="K37" s="190"/>
      <c r="L37" s="190"/>
      <c r="M37" s="353"/>
      <c r="N37" s="353"/>
      <c r="O37" s="354"/>
      <c r="P37" s="354"/>
      <c r="Q37" s="356"/>
      <c r="R37" s="356"/>
      <c r="S37" s="355"/>
      <c r="T37" s="353"/>
      <c r="U37" s="190"/>
      <c r="V37" s="348"/>
      <c r="W37" s="190"/>
      <c r="X37" s="190"/>
      <c r="Y37" s="190"/>
      <c r="Z37" s="190"/>
      <c r="AA37" s="190"/>
      <c r="AB37" s="190"/>
      <c r="AC37" s="190"/>
      <c r="AD37" s="348"/>
    </row>
    <row r="39" spans="1:42" s="129" customFormat="1" x14ac:dyDescent="0.25"/>
    <row r="41" spans="1:42" x14ac:dyDescent="0.25">
      <c r="Q41" s="193"/>
    </row>
    <row r="42" spans="1:42" s="129" customFormat="1" ht="15.75" x14ac:dyDescent="0.25">
      <c r="A42" s="1356"/>
    </row>
    <row r="45" spans="1:42" s="129" customFormat="1" x14ac:dyDescent="0.25"/>
    <row r="46" spans="1:42" ht="15.75" x14ac:dyDescent="0.25">
      <c r="B46" s="17"/>
      <c r="C46" s="17"/>
      <c r="D46" s="161"/>
      <c r="E46" s="161"/>
      <c r="F46" s="161"/>
      <c r="G46" s="167"/>
      <c r="H46" s="167"/>
      <c r="I46" s="161"/>
      <c r="J46" s="161"/>
      <c r="K46" s="17"/>
      <c r="L46" s="17"/>
      <c r="M46" s="81"/>
      <c r="N46" s="81"/>
      <c r="O46" s="168"/>
      <c r="P46" s="168"/>
      <c r="Q46" s="170"/>
      <c r="R46" s="170"/>
      <c r="S46" s="169"/>
      <c r="T46" s="81"/>
      <c r="U46" s="17"/>
      <c r="V46" s="161"/>
      <c r="W46" s="17"/>
      <c r="X46" s="17"/>
      <c r="Y46" s="17"/>
      <c r="Z46" s="17"/>
      <c r="AA46" s="17"/>
      <c r="AB46" s="17"/>
      <c r="AC46" s="17"/>
      <c r="AD46" s="161"/>
    </row>
    <row r="47" spans="1:42" ht="15.75" x14ac:dyDescent="0.25">
      <c r="B47" s="17"/>
      <c r="C47" s="17"/>
      <c r="D47" s="161"/>
      <c r="E47" s="161"/>
      <c r="F47" s="161"/>
      <c r="G47" s="167"/>
      <c r="H47" s="167"/>
      <c r="I47" s="161"/>
      <c r="J47" s="161"/>
      <c r="K47" s="17"/>
      <c r="L47" s="17"/>
      <c r="M47" s="81"/>
      <c r="N47" s="81"/>
      <c r="O47" s="168"/>
      <c r="P47" s="168"/>
      <c r="Q47" s="170"/>
      <c r="R47" s="170"/>
      <c r="S47" s="169"/>
      <c r="T47" s="81"/>
      <c r="U47" s="17"/>
      <c r="V47" s="161"/>
      <c r="W47" s="17"/>
      <c r="X47" s="17"/>
      <c r="Y47" s="17"/>
      <c r="Z47" s="17"/>
      <c r="AA47" s="17"/>
      <c r="AB47" s="17"/>
      <c r="AC47" s="17"/>
      <c r="AD47" s="161"/>
    </row>
    <row r="48" spans="1:42" s="129" customFormat="1" ht="15.75" x14ac:dyDescent="0.25">
      <c r="B48" s="190"/>
      <c r="C48" s="190"/>
      <c r="D48" s="348"/>
      <c r="E48" s="348"/>
      <c r="F48" s="348"/>
      <c r="G48" s="352"/>
      <c r="H48" s="352"/>
      <c r="I48" s="348"/>
      <c r="J48" s="348"/>
      <c r="K48" s="190"/>
      <c r="L48" s="190"/>
      <c r="M48" s="353"/>
      <c r="N48" s="353"/>
      <c r="O48" s="354"/>
      <c r="P48" s="354"/>
      <c r="Q48" s="356"/>
      <c r="R48" s="356"/>
      <c r="S48" s="355"/>
      <c r="T48" s="353"/>
      <c r="U48" s="190"/>
      <c r="V48" s="348"/>
      <c r="W48" s="190"/>
      <c r="X48" s="190"/>
      <c r="Y48" s="190"/>
      <c r="Z48" s="190"/>
      <c r="AA48" s="190"/>
      <c r="AB48" s="190"/>
      <c r="AC48" s="190"/>
      <c r="AD48" s="348"/>
    </row>
    <row r="49" spans="2:30" ht="15.75" x14ac:dyDescent="0.25">
      <c r="B49" s="17"/>
      <c r="C49" s="17"/>
      <c r="D49" s="161"/>
      <c r="E49" s="161"/>
      <c r="F49" s="161"/>
      <c r="G49" s="167"/>
      <c r="H49" s="167"/>
      <c r="I49" s="161"/>
      <c r="J49" s="161"/>
      <c r="K49" s="17"/>
      <c r="L49" s="17"/>
      <c r="M49" s="81"/>
      <c r="N49" s="81"/>
      <c r="O49" s="168"/>
      <c r="P49" s="168"/>
      <c r="Q49" s="170"/>
      <c r="R49" s="170"/>
      <c r="S49" s="169"/>
      <c r="T49" s="81"/>
      <c r="U49" s="17"/>
      <c r="V49" s="161"/>
      <c r="W49" s="17"/>
      <c r="X49" s="17"/>
      <c r="Y49" s="17"/>
      <c r="Z49" s="17"/>
      <c r="AA49" s="17"/>
      <c r="AB49" s="17"/>
      <c r="AC49" s="17"/>
      <c r="AD49" s="161"/>
    </row>
    <row r="50" spans="2:30" ht="15.75" x14ac:dyDescent="0.25">
      <c r="B50" s="17"/>
      <c r="C50" s="17"/>
      <c r="D50" s="161"/>
      <c r="E50" s="161"/>
      <c r="F50" s="161"/>
      <c r="G50" s="167"/>
      <c r="H50" s="167"/>
      <c r="I50" s="161"/>
      <c r="J50" s="161"/>
      <c r="K50" s="17"/>
      <c r="L50" s="17"/>
      <c r="M50" s="81"/>
      <c r="N50" s="81"/>
      <c r="O50" s="168"/>
      <c r="P50" s="168"/>
      <c r="Q50" s="170"/>
      <c r="R50" s="170"/>
      <c r="S50" s="169"/>
      <c r="T50" s="81"/>
      <c r="U50" s="17"/>
      <c r="V50" s="161"/>
      <c r="W50" s="17"/>
      <c r="X50" s="17"/>
      <c r="Y50" s="17"/>
      <c r="Z50" s="17"/>
      <c r="AA50" s="17"/>
      <c r="AB50" s="17"/>
      <c r="AC50" s="17"/>
      <c r="AD50" s="161"/>
    </row>
    <row r="51" spans="2:30" s="129" customFormat="1" ht="15.75" x14ac:dyDescent="0.25">
      <c r="B51" s="190"/>
      <c r="C51" s="190"/>
      <c r="D51" s="348"/>
      <c r="E51" s="348"/>
      <c r="F51" s="348"/>
      <c r="G51" s="352"/>
      <c r="H51" s="352"/>
      <c r="I51" s="348"/>
      <c r="J51" s="348"/>
      <c r="K51" s="190"/>
      <c r="L51" s="190"/>
      <c r="M51" s="353"/>
      <c r="N51" s="353"/>
      <c r="O51" s="354"/>
      <c r="P51" s="354"/>
      <c r="Q51" s="356"/>
      <c r="R51" s="356"/>
      <c r="S51" s="355"/>
      <c r="T51" s="353"/>
      <c r="U51" s="190"/>
      <c r="V51" s="348"/>
      <c r="W51" s="190"/>
      <c r="X51" s="190"/>
      <c r="Y51" s="190"/>
      <c r="Z51" s="190"/>
      <c r="AA51" s="190"/>
      <c r="AB51" s="190"/>
      <c r="AC51" s="190"/>
      <c r="AD51" s="348"/>
    </row>
    <row r="52" spans="2:30" ht="15.75" x14ac:dyDescent="0.25">
      <c r="B52" s="17"/>
      <c r="C52" s="17"/>
      <c r="D52" s="161"/>
      <c r="E52" s="161"/>
      <c r="F52" s="161"/>
      <c r="G52" s="167"/>
      <c r="H52" s="167"/>
      <c r="I52" s="161"/>
      <c r="J52" s="161"/>
      <c r="K52" s="17"/>
      <c r="L52" s="17"/>
      <c r="M52" s="81"/>
      <c r="N52" s="81"/>
      <c r="O52" s="168"/>
      <c r="P52" s="168"/>
      <c r="Q52" s="170"/>
      <c r="R52" s="170"/>
      <c r="S52" s="169"/>
      <c r="T52" s="81"/>
      <c r="U52" s="17"/>
      <c r="V52" s="161"/>
      <c r="W52" s="17"/>
      <c r="X52" s="17"/>
      <c r="Y52" s="17"/>
      <c r="Z52" s="17"/>
      <c r="AA52" s="17"/>
      <c r="AB52" s="17"/>
      <c r="AC52" s="17"/>
      <c r="AD52" s="161"/>
    </row>
    <row r="53" spans="2:30" ht="15.75" x14ac:dyDescent="0.25">
      <c r="B53" s="17"/>
      <c r="C53" s="17"/>
      <c r="D53" s="161"/>
      <c r="E53" s="161"/>
      <c r="F53" s="161"/>
      <c r="G53" s="167"/>
      <c r="H53" s="167"/>
      <c r="I53" s="161"/>
      <c r="J53" s="161"/>
      <c r="K53" s="17"/>
      <c r="L53" s="17"/>
      <c r="M53" s="81"/>
      <c r="N53" s="81"/>
      <c r="O53" s="168"/>
      <c r="P53" s="168"/>
      <c r="Q53" s="170"/>
      <c r="R53" s="170"/>
      <c r="S53" s="169"/>
      <c r="T53" s="81"/>
      <c r="U53" s="17"/>
      <c r="V53" s="161"/>
      <c r="W53" s="17"/>
      <c r="X53" s="17"/>
      <c r="Y53" s="17"/>
      <c r="Z53" s="17"/>
      <c r="AA53" s="17"/>
      <c r="AB53" s="17"/>
      <c r="AC53" s="17"/>
      <c r="AD53" s="161"/>
    </row>
    <row r="54" spans="2:30" ht="15.75" x14ac:dyDescent="0.25">
      <c r="B54" s="17"/>
      <c r="C54" s="17"/>
      <c r="D54" s="161"/>
      <c r="E54" s="161"/>
      <c r="F54" s="161"/>
      <c r="G54" s="167"/>
      <c r="H54" s="167"/>
      <c r="I54" s="161"/>
      <c r="J54" s="161"/>
      <c r="K54" s="17"/>
      <c r="L54" s="17"/>
      <c r="M54" s="81"/>
      <c r="N54" s="81"/>
      <c r="O54" s="168"/>
      <c r="P54" s="168"/>
      <c r="Q54" s="170"/>
      <c r="R54" s="170"/>
      <c r="S54" s="169"/>
      <c r="T54" s="81"/>
      <c r="U54" s="17"/>
      <c r="V54" s="161"/>
      <c r="W54" s="17"/>
      <c r="X54" s="17"/>
      <c r="Y54" s="17"/>
      <c r="Z54" s="17"/>
      <c r="AA54" s="17"/>
      <c r="AB54" s="17"/>
      <c r="AC54" s="17"/>
      <c r="AD54" s="161"/>
    </row>
    <row r="55" spans="2:30" ht="15.75" x14ac:dyDescent="0.25">
      <c r="B55" s="17"/>
      <c r="C55" s="17"/>
      <c r="D55" s="161"/>
      <c r="E55" s="161"/>
      <c r="F55" s="161"/>
      <c r="G55" s="167"/>
      <c r="H55" s="167"/>
      <c r="I55" s="161"/>
      <c r="J55" s="161"/>
      <c r="K55" s="17"/>
      <c r="L55" s="17"/>
      <c r="M55" s="81"/>
      <c r="N55" s="81"/>
      <c r="O55" s="168"/>
      <c r="P55" s="168"/>
      <c r="Q55" s="170"/>
      <c r="R55" s="170"/>
      <c r="S55" s="169"/>
      <c r="T55" s="81"/>
      <c r="U55" s="17"/>
      <c r="V55" s="161"/>
      <c r="W55" s="17"/>
      <c r="X55" s="17"/>
      <c r="Y55" s="17"/>
      <c r="Z55" s="17"/>
      <c r="AA55" s="17"/>
      <c r="AB55" s="17"/>
      <c r="AC55" s="17"/>
      <c r="AD55" s="161"/>
    </row>
    <row r="56" spans="2:30" ht="15.75" x14ac:dyDescent="0.25">
      <c r="B56" s="17"/>
      <c r="C56" s="17"/>
      <c r="D56" s="17"/>
      <c r="E56" s="17"/>
      <c r="F56" s="161"/>
      <c r="G56" s="167"/>
      <c r="H56" s="167"/>
      <c r="I56" s="161"/>
      <c r="J56" s="161"/>
      <c r="K56" s="17"/>
      <c r="L56" s="17"/>
      <c r="M56" s="81"/>
      <c r="N56" s="81"/>
      <c r="O56" s="168"/>
      <c r="P56" s="168"/>
      <c r="Q56" s="170"/>
      <c r="R56" s="170"/>
      <c r="S56" s="169"/>
      <c r="T56" s="81"/>
      <c r="U56" s="17"/>
      <c r="V56" s="161"/>
      <c r="W56" s="17"/>
      <c r="X56" s="17"/>
      <c r="Y56" s="17"/>
      <c r="Z56" s="17"/>
      <c r="AA56" s="17"/>
      <c r="AB56" s="17"/>
      <c r="AC56" s="17"/>
      <c r="AD56" s="161"/>
    </row>
    <row r="57" spans="2:30" ht="15.75" x14ac:dyDescent="0.25">
      <c r="B57" s="17"/>
      <c r="C57" s="17"/>
      <c r="D57" s="17"/>
      <c r="E57" s="17"/>
      <c r="F57" s="161"/>
      <c r="G57" s="167"/>
      <c r="H57" s="167"/>
      <c r="I57" s="161"/>
      <c r="J57" s="161"/>
      <c r="K57" s="17"/>
      <c r="L57" s="17"/>
      <c r="M57" s="81"/>
      <c r="N57" s="81"/>
      <c r="O57" s="168"/>
      <c r="P57" s="168"/>
      <c r="Q57" s="170"/>
      <c r="R57" s="170"/>
      <c r="S57" s="169"/>
      <c r="T57" s="81"/>
      <c r="U57" s="17"/>
      <c r="V57" s="161"/>
      <c r="W57" s="17"/>
      <c r="X57" s="17"/>
      <c r="Y57" s="17"/>
      <c r="Z57" s="17"/>
      <c r="AA57" s="17"/>
      <c r="AB57" s="17"/>
      <c r="AC57" s="17"/>
      <c r="AD57" s="161"/>
    </row>
    <row r="58" spans="2:30" ht="15.75" x14ac:dyDescent="0.25">
      <c r="B58" s="17"/>
      <c r="C58" s="17"/>
      <c r="D58" s="17"/>
      <c r="E58" s="17"/>
      <c r="F58" s="161"/>
      <c r="G58" s="167"/>
      <c r="H58" s="167"/>
      <c r="I58" s="161"/>
      <c r="J58" s="161"/>
      <c r="K58" s="17"/>
      <c r="L58" s="17"/>
      <c r="M58" s="81"/>
      <c r="N58" s="81"/>
      <c r="O58" s="168"/>
      <c r="P58" s="168"/>
      <c r="Q58" s="170"/>
      <c r="R58" s="170"/>
      <c r="S58" s="169"/>
      <c r="T58" s="81"/>
      <c r="U58" s="17"/>
      <c r="V58" s="161"/>
      <c r="W58" s="17"/>
      <c r="X58" s="17"/>
      <c r="Y58" s="17"/>
      <c r="Z58" s="17"/>
      <c r="AA58" s="17"/>
      <c r="AB58" s="17"/>
      <c r="AC58" s="17"/>
      <c r="AD58" s="161"/>
    </row>
    <row r="59" spans="2:30" x14ac:dyDescent="0.25">
      <c r="B59" s="6"/>
      <c r="C59" s="6"/>
      <c r="D59" s="6"/>
      <c r="E59" s="6"/>
      <c r="F59" s="111"/>
      <c r="G59" s="112"/>
      <c r="H59" s="112"/>
      <c r="I59" s="111"/>
      <c r="J59" s="111"/>
      <c r="M59" s="83"/>
      <c r="N59" s="83"/>
      <c r="P59" s="65"/>
      <c r="R59" s="67"/>
      <c r="S59" s="171"/>
      <c r="T59" s="83"/>
      <c r="V59" s="109"/>
      <c r="W59" s="6"/>
      <c r="X59" s="6"/>
      <c r="AD59" s="109"/>
    </row>
    <row r="60" spans="2:30" x14ac:dyDescent="0.25">
      <c r="B60" s="6"/>
      <c r="C60" s="6"/>
      <c r="D60" s="6"/>
      <c r="E60" s="6"/>
      <c r="F60" s="111"/>
      <c r="G60" s="112"/>
      <c r="H60" s="112"/>
      <c r="I60" s="111"/>
      <c r="J60" s="111"/>
      <c r="M60" s="83"/>
      <c r="N60" s="83"/>
      <c r="P60" s="65"/>
      <c r="R60" s="67"/>
      <c r="S60" s="171"/>
      <c r="T60" s="83"/>
      <c r="V60" s="109"/>
      <c r="W60" s="6"/>
      <c r="X60" s="6"/>
      <c r="AD60" s="109"/>
    </row>
    <row r="61" spans="2:30" x14ac:dyDescent="0.25">
      <c r="B61" s="6"/>
      <c r="C61" s="6"/>
      <c r="D61" s="6"/>
      <c r="E61" s="6"/>
      <c r="F61" s="111"/>
      <c r="G61" s="112"/>
      <c r="H61" s="112"/>
      <c r="I61" s="111"/>
      <c r="J61" s="111"/>
      <c r="M61" s="83"/>
      <c r="N61" s="83"/>
      <c r="P61" s="65"/>
      <c r="R61" s="67"/>
      <c r="S61" s="171"/>
      <c r="T61" s="83"/>
      <c r="V61" s="109"/>
      <c r="W61" s="6"/>
      <c r="X61" s="6"/>
      <c r="AD61" s="109"/>
    </row>
    <row r="62" spans="2:30" x14ac:dyDescent="0.25">
      <c r="B62" s="6"/>
      <c r="C62" s="6"/>
      <c r="D62" s="6"/>
      <c r="E62" s="6"/>
      <c r="F62" s="111"/>
      <c r="G62" s="112"/>
      <c r="H62" s="112"/>
      <c r="I62" s="111"/>
      <c r="J62" s="111"/>
      <c r="M62" s="83"/>
      <c r="N62" s="83"/>
      <c r="P62" s="65"/>
      <c r="R62" s="67"/>
      <c r="S62" s="171"/>
      <c r="T62" s="83"/>
      <c r="V62" s="109"/>
      <c r="W62" s="6"/>
      <c r="X62" s="6"/>
      <c r="AD62" s="109"/>
    </row>
    <row r="63" spans="2:30" x14ac:dyDescent="0.25">
      <c r="B63" s="6"/>
      <c r="C63" s="6"/>
      <c r="D63" s="6"/>
      <c r="E63" s="6"/>
      <c r="F63" s="111"/>
      <c r="G63" s="112"/>
      <c r="H63" s="112"/>
      <c r="I63" s="111"/>
      <c r="J63" s="111"/>
      <c r="M63" s="83"/>
      <c r="N63" s="83"/>
      <c r="P63" s="65"/>
      <c r="R63" s="67"/>
      <c r="S63" s="171"/>
      <c r="T63" s="83"/>
      <c r="V63" s="109"/>
      <c r="W63" s="6"/>
      <c r="X63" s="6"/>
      <c r="AD63" s="109"/>
    </row>
    <row r="64" spans="2:30" x14ac:dyDescent="0.25">
      <c r="B64" s="6"/>
      <c r="C64" s="6"/>
      <c r="D64" s="6"/>
      <c r="E64" s="6"/>
      <c r="F64" s="111"/>
      <c r="G64" s="112"/>
      <c r="H64" s="112"/>
      <c r="I64" s="111"/>
      <c r="J64" s="111"/>
      <c r="M64" s="83"/>
      <c r="N64" s="83"/>
      <c r="P64" s="65"/>
      <c r="R64" s="67"/>
      <c r="S64" s="171"/>
      <c r="T64" s="83"/>
      <c r="V64" s="109"/>
      <c r="W64" s="6"/>
      <c r="X64" s="6"/>
      <c r="AD64" s="109"/>
    </row>
    <row r="65" spans="2:30" x14ac:dyDescent="0.25">
      <c r="B65" s="6"/>
      <c r="C65" s="6"/>
      <c r="D65" s="6"/>
      <c r="E65" s="6"/>
      <c r="F65" s="111"/>
      <c r="G65" s="112"/>
      <c r="H65" s="112"/>
      <c r="I65" s="111"/>
      <c r="J65" s="111"/>
      <c r="M65" s="83"/>
      <c r="N65" s="83"/>
      <c r="P65" s="65"/>
      <c r="R65" s="67"/>
      <c r="S65" s="171"/>
      <c r="T65" s="83"/>
      <c r="V65" s="109"/>
      <c r="W65" s="6"/>
      <c r="X65" s="6"/>
      <c r="AD65" s="109"/>
    </row>
    <row r="66" spans="2:30" x14ac:dyDescent="0.25">
      <c r="B66" s="6"/>
      <c r="C66" s="6"/>
      <c r="D66" s="6"/>
      <c r="E66" s="6"/>
      <c r="F66" s="111"/>
      <c r="G66" s="112"/>
      <c r="H66" s="112"/>
      <c r="I66" s="111"/>
      <c r="J66" s="111"/>
      <c r="M66" s="83"/>
      <c r="N66" s="83"/>
      <c r="P66" s="65"/>
      <c r="R66" s="67"/>
      <c r="S66" s="171"/>
      <c r="T66" s="83"/>
      <c r="V66" s="109"/>
      <c r="W66" s="6"/>
      <c r="X66" s="6"/>
      <c r="AD66" s="109"/>
    </row>
    <row r="67" spans="2:30" x14ac:dyDescent="0.25">
      <c r="B67" s="6"/>
      <c r="C67" s="6"/>
      <c r="D67" s="6"/>
      <c r="E67" s="6"/>
      <c r="F67" s="111"/>
      <c r="G67" s="112"/>
      <c r="H67" s="112"/>
      <c r="I67" s="111"/>
      <c r="J67" s="111"/>
      <c r="M67" s="83"/>
      <c r="N67" s="83"/>
      <c r="P67" s="65"/>
      <c r="R67" s="67"/>
      <c r="S67" s="171"/>
      <c r="T67" s="83"/>
      <c r="V67" s="109"/>
      <c r="W67" s="6"/>
      <c r="X67" s="6"/>
      <c r="AD67" s="109"/>
    </row>
    <row r="68" spans="2:30" x14ac:dyDescent="0.25">
      <c r="B68" s="6"/>
      <c r="C68" s="6"/>
      <c r="D68" s="6"/>
      <c r="E68" s="6"/>
      <c r="F68" s="111"/>
      <c r="G68" s="112"/>
      <c r="H68" s="112"/>
      <c r="I68" s="111"/>
      <c r="J68" s="111"/>
      <c r="M68" s="83"/>
      <c r="N68" s="83"/>
      <c r="P68" s="65"/>
      <c r="R68" s="67"/>
      <c r="S68" s="171"/>
      <c r="T68" s="83"/>
      <c r="V68" s="109"/>
      <c r="W68" s="6"/>
      <c r="X68" s="6"/>
      <c r="AD68" s="109"/>
    </row>
    <row r="69" spans="2:30" x14ac:dyDescent="0.25">
      <c r="B69" s="6"/>
      <c r="C69" s="6"/>
      <c r="D69" s="6"/>
      <c r="E69" s="6"/>
      <c r="F69" s="111"/>
      <c r="G69" s="112"/>
      <c r="H69" s="112"/>
      <c r="I69" s="111"/>
      <c r="J69" s="111"/>
      <c r="M69" s="83"/>
      <c r="N69" s="83"/>
      <c r="P69" s="65"/>
      <c r="R69" s="67"/>
      <c r="S69" s="171"/>
      <c r="T69" s="83"/>
      <c r="V69" s="109"/>
      <c r="W69" s="6"/>
      <c r="X69" s="6"/>
      <c r="AD69" s="109"/>
    </row>
    <row r="70" spans="2:30" x14ac:dyDescent="0.25">
      <c r="B70" s="6"/>
      <c r="C70" s="6"/>
      <c r="D70" s="6"/>
      <c r="E70" s="6"/>
      <c r="F70" s="111"/>
      <c r="G70" s="112"/>
      <c r="H70" s="112"/>
      <c r="I70" s="111"/>
      <c r="J70" s="111"/>
      <c r="M70" s="83"/>
      <c r="N70" s="83"/>
      <c r="P70" s="65"/>
      <c r="R70" s="67"/>
      <c r="S70" s="171"/>
      <c r="T70" s="83"/>
      <c r="V70" s="109"/>
      <c r="W70" s="6"/>
      <c r="X70" s="6"/>
      <c r="AD70" s="109"/>
    </row>
    <row r="71" spans="2:30" x14ac:dyDescent="0.25">
      <c r="B71" s="6"/>
      <c r="C71" s="6"/>
      <c r="D71" s="6"/>
      <c r="E71" s="6"/>
      <c r="F71" s="111"/>
      <c r="G71" s="112"/>
      <c r="H71" s="112"/>
      <c r="I71" s="111"/>
      <c r="J71" s="111"/>
      <c r="M71" s="83"/>
      <c r="N71" s="83"/>
      <c r="P71" s="65"/>
      <c r="R71" s="67"/>
      <c r="S71" s="171"/>
      <c r="T71" s="83"/>
      <c r="V71" s="109"/>
      <c r="W71" s="6"/>
      <c r="X71" s="6"/>
      <c r="AD71" s="109"/>
    </row>
    <row r="72" spans="2:30" x14ac:dyDescent="0.25">
      <c r="B72" s="6"/>
      <c r="C72" s="6"/>
      <c r="D72" s="6"/>
      <c r="E72" s="6"/>
      <c r="F72" s="6"/>
      <c r="G72" s="6"/>
      <c r="H72" s="6"/>
      <c r="I72" s="6"/>
      <c r="J72" s="6"/>
      <c r="M72" s="83"/>
      <c r="N72" s="83"/>
      <c r="P72" s="65"/>
      <c r="R72" s="67"/>
      <c r="S72" s="171"/>
      <c r="T72" s="83"/>
      <c r="V72" s="109"/>
      <c r="W72" s="6"/>
      <c r="X72" s="6"/>
      <c r="AD72" s="109"/>
    </row>
    <row r="73" spans="2:30" x14ac:dyDescent="0.25">
      <c r="B73" s="6"/>
      <c r="C73" s="6"/>
      <c r="D73" s="6"/>
      <c r="E73" s="6"/>
      <c r="F73" s="6"/>
      <c r="G73" s="6"/>
      <c r="H73" s="6"/>
      <c r="I73" s="6"/>
      <c r="J73" s="6"/>
      <c r="M73" s="83"/>
      <c r="N73" s="83"/>
      <c r="P73" s="65"/>
      <c r="R73" s="67"/>
      <c r="S73" s="171"/>
      <c r="T73" s="83"/>
      <c r="V73" s="109"/>
      <c r="W73" s="6"/>
      <c r="X73" s="6"/>
      <c r="AD73" s="109"/>
    </row>
    <row r="74" spans="2:30" x14ac:dyDescent="0.25">
      <c r="B74" s="6"/>
      <c r="C74" s="6"/>
      <c r="D74" s="6"/>
      <c r="E74" s="6"/>
      <c r="F74" s="6"/>
      <c r="G74" s="6"/>
      <c r="H74" s="6"/>
      <c r="I74" s="6"/>
      <c r="J74" s="6"/>
      <c r="M74" s="83"/>
      <c r="N74" s="83"/>
      <c r="P74" s="65"/>
      <c r="R74" s="67"/>
      <c r="S74" s="171"/>
      <c r="T74" s="83"/>
      <c r="V74" s="109"/>
      <c r="W74" s="6"/>
      <c r="X74" s="6"/>
      <c r="AD74" s="109"/>
    </row>
    <row r="75" spans="2:30" x14ac:dyDescent="0.25">
      <c r="B75" s="6"/>
      <c r="C75" s="6"/>
      <c r="D75" s="6"/>
      <c r="E75" s="6"/>
      <c r="F75" s="6"/>
      <c r="G75" s="6"/>
      <c r="H75" s="6"/>
      <c r="I75" s="6"/>
      <c r="J75" s="6"/>
      <c r="M75" s="83"/>
      <c r="N75" s="83"/>
      <c r="P75" s="65"/>
      <c r="R75" s="67"/>
      <c r="S75" s="171"/>
      <c r="T75" s="83"/>
      <c r="V75" s="109"/>
      <c r="W75" s="6"/>
      <c r="X75" s="6"/>
      <c r="AD75" s="109"/>
    </row>
    <row r="76" spans="2:30" x14ac:dyDescent="0.25">
      <c r="B76" s="6"/>
      <c r="C76" s="6"/>
      <c r="D76" s="6"/>
      <c r="E76" s="6"/>
      <c r="F76" s="6"/>
      <c r="G76" s="6"/>
      <c r="H76" s="6"/>
      <c r="I76" s="6"/>
      <c r="J76" s="6"/>
      <c r="M76" s="83"/>
      <c r="N76" s="83"/>
      <c r="P76" s="65"/>
      <c r="R76" s="67"/>
      <c r="S76" s="171"/>
      <c r="T76" s="83"/>
      <c r="V76" s="109"/>
      <c r="W76" s="6"/>
      <c r="X76" s="6"/>
      <c r="AD76" s="109"/>
    </row>
    <row r="77" spans="2:30" x14ac:dyDescent="0.25">
      <c r="B77" s="6"/>
      <c r="C77" s="6"/>
      <c r="D77" s="6"/>
      <c r="E77" s="6"/>
      <c r="F77" s="6"/>
      <c r="G77" s="6"/>
      <c r="H77" s="6"/>
      <c r="I77" s="6"/>
      <c r="J77" s="6"/>
      <c r="M77" s="83"/>
      <c r="N77" s="83"/>
      <c r="P77" s="65"/>
      <c r="R77" s="67"/>
      <c r="S77" s="171"/>
      <c r="T77" s="83"/>
      <c r="V77" s="109"/>
      <c r="W77" s="6"/>
      <c r="X77" s="6"/>
      <c r="AD77" s="109"/>
    </row>
    <row r="78" spans="2:30" x14ac:dyDescent="0.25">
      <c r="B78" s="6"/>
      <c r="C78" s="6"/>
      <c r="D78" s="6"/>
      <c r="E78" s="6"/>
      <c r="F78" s="6"/>
      <c r="G78" s="6"/>
      <c r="H78" s="6"/>
      <c r="I78" s="6"/>
      <c r="J78" s="6"/>
      <c r="M78" s="83"/>
      <c r="N78" s="83"/>
      <c r="P78" s="65"/>
      <c r="R78" s="67"/>
      <c r="S78" s="171"/>
      <c r="T78" s="83"/>
      <c r="V78" s="109"/>
      <c r="W78" s="6"/>
      <c r="X78" s="6"/>
      <c r="AD78" s="109"/>
    </row>
    <row r="79" spans="2:30" x14ac:dyDescent="0.25">
      <c r="B79" s="6"/>
      <c r="C79" s="6"/>
      <c r="D79" s="6"/>
      <c r="E79" s="6"/>
      <c r="F79" s="6"/>
      <c r="G79" s="6"/>
      <c r="H79" s="6"/>
      <c r="I79" s="6"/>
      <c r="J79" s="6"/>
      <c r="M79" s="83"/>
      <c r="N79" s="83"/>
      <c r="P79" s="65"/>
      <c r="R79" s="67"/>
      <c r="S79" s="171"/>
      <c r="T79" s="83"/>
      <c r="V79" s="109"/>
      <c r="W79" s="6"/>
      <c r="X79" s="6"/>
      <c r="AD79" s="109"/>
    </row>
    <row r="80" spans="2:30" x14ac:dyDescent="0.25">
      <c r="B80" s="6"/>
      <c r="C80" s="6"/>
      <c r="D80" s="6"/>
      <c r="E80" s="6"/>
      <c r="F80" s="6"/>
      <c r="G80" s="6"/>
      <c r="H80" s="6"/>
      <c r="I80" s="6"/>
      <c r="J80" s="6"/>
      <c r="M80" s="83"/>
      <c r="N80" s="83"/>
      <c r="P80" s="65"/>
      <c r="R80" s="67"/>
      <c r="S80" s="171"/>
      <c r="T80" s="83"/>
      <c r="V80" s="109"/>
      <c r="W80" s="6"/>
      <c r="X80" s="6"/>
      <c r="AD80" s="109"/>
    </row>
    <row r="81" spans="2:30" x14ac:dyDescent="0.25">
      <c r="B81" s="6"/>
      <c r="C81" s="6"/>
      <c r="D81" s="6"/>
      <c r="E81" s="6"/>
      <c r="F81" s="6"/>
      <c r="G81" s="6"/>
      <c r="H81" s="6"/>
      <c r="I81" s="6"/>
      <c r="J81" s="6"/>
      <c r="M81" s="83"/>
      <c r="N81" s="83"/>
      <c r="P81" s="65"/>
      <c r="R81" s="67"/>
      <c r="S81" s="171"/>
      <c r="T81" s="83"/>
      <c r="V81" s="109"/>
      <c r="W81" s="6"/>
      <c r="X81" s="6"/>
      <c r="AD81" s="109"/>
    </row>
    <row r="82" spans="2:30" x14ac:dyDescent="0.25">
      <c r="B82" s="6"/>
      <c r="C82" s="6"/>
      <c r="D82" s="6"/>
      <c r="E82" s="6"/>
      <c r="F82" s="6"/>
      <c r="G82" s="6"/>
      <c r="H82" s="6"/>
      <c r="I82" s="6"/>
      <c r="J82" s="6"/>
      <c r="M82" s="83"/>
      <c r="N82" s="83"/>
      <c r="P82" s="65"/>
      <c r="R82" s="67"/>
      <c r="S82" s="171"/>
      <c r="T82" s="83"/>
      <c r="V82" s="109"/>
      <c r="W82" s="6"/>
      <c r="X82" s="6"/>
      <c r="AD82" s="109"/>
    </row>
    <row r="83" spans="2:30" x14ac:dyDescent="0.25">
      <c r="B83" s="6"/>
      <c r="C83" s="6"/>
      <c r="D83" s="6"/>
      <c r="E83" s="6"/>
      <c r="F83" s="6"/>
      <c r="G83" s="6"/>
      <c r="H83" s="6"/>
      <c r="I83" s="6"/>
      <c r="J83" s="6"/>
      <c r="M83" s="83"/>
      <c r="N83" s="83"/>
      <c r="P83" s="65"/>
      <c r="R83" s="67"/>
      <c r="S83" s="171"/>
      <c r="T83" s="83"/>
      <c r="V83" s="109"/>
      <c r="W83" s="6"/>
      <c r="X83" s="6"/>
      <c r="AD83" s="109"/>
    </row>
    <row r="84" spans="2:30" x14ac:dyDescent="0.25">
      <c r="B84" s="6"/>
      <c r="C84" s="6"/>
      <c r="D84" s="6"/>
      <c r="E84" s="6"/>
      <c r="F84" s="6"/>
      <c r="G84" s="6"/>
      <c r="H84" s="6"/>
      <c r="I84" s="6"/>
      <c r="J84" s="6"/>
      <c r="M84" s="83"/>
      <c r="N84" s="83"/>
      <c r="P84" s="65"/>
      <c r="R84" s="67"/>
      <c r="S84" s="171"/>
      <c r="T84" s="83"/>
      <c r="V84" s="109"/>
      <c r="W84" s="6"/>
      <c r="X84" s="6"/>
      <c r="AD84" s="109"/>
    </row>
    <row r="85" spans="2:30" x14ac:dyDescent="0.25">
      <c r="B85" s="6"/>
      <c r="C85" s="6"/>
      <c r="D85" s="6"/>
      <c r="E85" s="6"/>
      <c r="F85" s="6"/>
      <c r="G85" s="6"/>
      <c r="H85" s="6"/>
      <c r="I85" s="6"/>
      <c r="J85" s="6"/>
      <c r="M85" s="83"/>
      <c r="N85" s="83"/>
      <c r="P85" s="65"/>
      <c r="R85" s="67"/>
      <c r="S85" s="171"/>
      <c r="T85" s="83"/>
      <c r="V85" s="109"/>
      <c r="W85" s="6"/>
      <c r="X85" s="6"/>
      <c r="AD85" s="109"/>
    </row>
    <row r="86" spans="2:30" x14ac:dyDescent="0.25">
      <c r="B86" s="6"/>
      <c r="C86" s="6"/>
      <c r="D86" s="6"/>
      <c r="E86" s="6"/>
      <c r="F86" s="6"/>
      <c r="G86" s="6"/>
      <c r="H86" s="6"/>
      <c r="I86" s="6"/>
      <c r="J86" s="6"/>
      <c r="M86" s="83"/>
      <c r="N86" s="83"/>
      <c r="P86" s="65"/>
      <c r="R86" s="67"/>
      <c r="S86" s="171"/>
      <c r="T86" s="83"/>
      <c r="V86" s="109"/>
      <c r="W86" s="6"/>
      <c r="X86" s="6"/>
      <c r="AD86" s="109"/>
    </row>
    <row r="87" spans="2:30" x14ac:dyDescent="0.25">
      <c r="B87" s="6"/>
      <c r="C87" s="6"/>
      <c r="D87" s="6"/>
      <c r="E87" s="6"/>
      <c r="F87" s="6"/>
      <c r="G87" s="6"/>
      <c r="H87" s="6"/>
      <c r="I87" s="6"/>
      <c r="J87" s="6"/>
      <c r="M87" s="83"/>
      <c r="N87" s="83"/>
      <c r="P87" s="65"/>
      <c r="R87" s="67"/>
      <c r="S87" s="171"/>
      <c r="T87" s="83"/>
      <c r="V87" s="109"/>
      <c r="W87" s="6"/>
      <c r="X87" s="6"/>
      <c r="AD87" s="109"/>
    </row>
    <row r="88" spans="2:30" x14ac:dyDescent="0.25">
      <c r="B88" s="6"/>
      <c r="C88" s="6"/>
      <c r="D88" s="6"/>
      <c r="E88" s="6"/>
      <c r="F88" s="6"/>
      <c r="G88" s="6"/>
      <c r="H88" s="6"/>
      <c r="I88" s="6"/>
      <c r="J88" s="6"/>
      <c r="M88" s="83"/>
      <c r="N88" s="83"/>
      <c r="P88" s="65"/>
      <c r="R88" s="67"/>
      <c r="S88" s="171"/>
      <c r="T88" s="83"/>
      <c r="V88" s="109"/>
      <c r="W88" s="6"/>
      <c r="X88" s="6"/>
      <c r="AD88" s="109"/>
    </row>
    <row r="89" spans="2:30" x14ac:dyDescent="0.25">
      <c r="B89" s="6"/>
      <c r="C89" s="6"/>
      <c r="D89" s="6"/>
      <c r="E89" s="6"/>
      <c r="F89" s="6"/>
      <c r="G89" s="6"/>
      <c r="H89" s="6"/>
      <c r="I89" s="6"/>
      <c r="J89" s="6"/>
      <c r="M89" s="83"/>
      <c r="N89" s="83"/>
      <c r="P89" s="65"/>
      <c r="R89" s="67"/>
      <c r="S89" s="171"/>
      <c r="T89" s="83"/>
      <c r="V89" s="109"/>
      <c r="W89" s="6"/>
      <c r="X89" s="6"/>
      <c r="AD89" s="109"/>
    </row>
    <row r="90" spans="2:30" x14ac:dyDescent="0.25">
      <c r="B90" s="6"/>
      <c r="C90" s="6"/>
      <c r="D90" s="6"/>
      <c r="E90" s="6"/>
      <c r="F90" s="6"/>
      <c r="G90" s="6"/>
      <c r="H90" s="6"/>
      <c r="I90" s="6"/>
      <c r="J90" s="6"/>
      <c r="M90" s="83"/>
      <c r="N90" s="83"/>
      <c r="P90" s="65"/>
      <c r="R90" s="67"/>
      <c r="S90" s="171"/>
      <c r="T90" s="83"/>
      <c r="V90" s="109"/>
      <c r="W90" s="6"/>
      <c r="X90" s="6"/>
      <c r="AD90" s="109"/>
    </row>
    <row r="91" spans="2:30" x14ac:dyDescent="0.25">
      <c r="B91" s="6"/>
      <c r="C91" s="6"/>
      <c r="D91" s="6"/>
      <c r="E91" s="6"/>
      <c r="F91" s="6"/>
      <c r="G91" s="6"/>
      <c r="H91" s="6"/>
      <c r="I91" s="6"/>
      <c r="J91" s="6"/>
      <c r="M91" s="83"/>
      <c r="N91" s="83"/>
      <c r="P91" s="65"/>
      <c r="R91" s="67"/>
      <c r="S91" s="171"/>
      <c r="T91" s="83"/>
      <c r="V91" s="109"/>
      <c r="W91" s="6"/>
      <c r="X91" s="6"/>
      <c r="AD91" s="109"/>
    </row>
    <row r="92" spans="2:30" x14ac:dyDescent="0.25">
      <c r="B92" s="6"/>
      <c r="C92" s="6"/>
      <c r="D92" s="6"/>
      <c r="E92" s="6"/>
      <c r="F92" s="6"/>
      <c r="G92" s="6"/>
      <c r="H92" s="6"/>
      <c r="I92" s="6"/>
      <c r="J92" s="6"/>
      <c r="M92" s="83"/>
      <c r="N92" s="83"/>
      <c r="P92" s="65"/>
      <c r="R92" s="67"/>
      <c r="S92" s="171"/>
      <c r="T92" s="83"/>
      <c r="V92" s="109"/>
      <c r="W92" s="6"/>
      <c r="X92" s="6"/>
      <c r="AD92" s="109"/>
    </row>
    <row r="93" spans="2:30" x14ac:dyDescent="0.25">
      <c r="B93" s="6"/>
      <c r="C93" s="6"/>
      <c r="D93" s="6"/>
      <c r="E93" s="6"/>
      <c r="F93" s="6"/>
      <c r="G93" s="6"/>
      <c r="H93" s="6"/>
      <c r="I93" s="6"/>
      <c r="J93" s="6"/>
      <c r="M93" s="83"/>
      <c r="N93" s="83"/>
      <c r="P93" s="65"/>
      <c r="R93" s="67"/>
      <c r="S93" s="171"/>
      <c r="T93" s="83"/>
      <c r="V93" s="109"/>
      <c r="W93" s="6"/>
      <c r="X93" s="6"/>
      <c r="AD93" s="109"/>
    </row>
    <row r="94" spans="2:30" x14ac:dyDescent="0.25">
      <c r="B94" s="6"/>
      <c r="C94" s="6"/>
      <c r="D94" s="6"/>
      <c r="E94" s="6"/>
      <c r="F94" s="6"/>
      <c r="G94" s="6"/>
      <c r="H94" s="6"/>
      <c r="I94" s="6"/>
      <c r="J94" s="6"/>
      <c r="M94" s="83"/>
      <c r="N94" s="83"/>
      <c r="P94" s="65"/>
      <c r="R94" s="67"/>
      <c r="S94" s="171"/>
      <c r="T94" s="83"/>
      <c r="V94" s="109"/>
      <c r="W94" s="6"/>
      <c r="X94" s="6"/>
      <c r="AD94" s="109"/>
    </row>
    <row r="95" spans="2:30" x14ac:dyDescent="0.25">
      <c r="B95" s="6"/>
      <c r="C95" s="6"/>
      <c r="D95" s="6"/>
      <c r="E95" s="6"/>
      <c r="F95" s="6"/>
      <c r="G95" s="6"/>
      <c r="H95" s="6"/>
      <c r="I95" s="6"/>
      <c r="J95" s="6"/>
      <c r="M95" s="83"/>
      <c r="N95" s="83"/>
      <c r="P95" s="65"/>
      <c r="R95" s="67"/>
      <c r="S95" s="171"/>
      <c r="T95" s="83"/>
      <c r="V95" s="109"/>
      <c r="W95" s="6"/>
      <c r="X95" s="6"/>
      <c r="AD95" s="109"/>
    </row>
    <row r="96" spans="2:30" x14ac:dyDescent="0.25">
      <c r="B96" s="6"/>
      <c r="C96" s="6"/>
      <c r="D96" s="6"/>
      <c r="E96" s="6"/>
      <c r="F96" s="6"/>
      <c r="G96" s="6"/>
      <c r="H96" s="6"/>
      <c r="I96" s="6"/>
      <c r="J96" s="6"/>
      <c r="M96" s="83"/>
      <c r="N96" s="83"/>
      <c r="P96" s="65"/>
      <c r="R96" s="67"/>
      <c r="S96" s="171"/>
      <c r="T96" s="83"/>
      <c r="V96" s="109"/>
      <c r="W96" s="6"/>
      <c r="X96" s="6"/>
      <c r="AD96" s="109"/>
    </row>
    <row r="97" spans="2:30" x14ac:dyDescent="0.25">
      <c r="B97" s="6"/>
      <c r="C97" s="6"/>
      <c r="D97" s="6"/>
      <c r="E97" s="6"/>
      <c r="F97" s="6"/>
      <c r="G97" s="6"/>
      <c r="H97" s="6"/>
      <c r="I97" s="6"/>
      <c r="J97" s="6"/>
      <c r="M97" s="83"/>
      <c r="N97" s="83"/>
      <c r="P97" s="65"/>
      <c r="R97" s="67"/>
      <c r="S97" s="171"/>
      <c r="T97" s="83"/>
      <c r="V97" s="109"/>
      <c r="W97" s="6"/>
      <c r="X97" s="6"/>
      <c r="AD97" s="109"/>
    </row>
    <row r="98" spans="2:30" x14ac:dyDescent="0.25">
      <c r="B98" s="6"/>
      <c r="C98" s="6"/>
      <c r="D98" s="6"/>
      <c r="E98" s="6"/>
      <c r="F98" s="6"/>
      <c r="G98" s="6"/>
      <c r="H98" s="6"/>
      <c r="I98" s="6"/>
      <c r="J98" s="6"/>
      <c r="M98" s="83"/>
      <c r="N98" s="83"/>
      <c r="P98" s="65"/>
      <c r="R98" s="67"/>
      <c r="S98" s="171"/>
      <c r="T98" s="83"/>
      <c r="V98" s="109"/>
      <c r="W98" s="6"/>
      <c r="X98" s="6"/>
      <c r="AD98" s="109"/>
    </row>
    <row r="99" spans="2:30" x14ac:dyDescent="0.25">
      <c r="B99" s="6"/>
      <c r="C99" s="6"/>
      <c r="D99" s="6"/>
      <c r="E99" s="6"/>
      <c r="F99" s="6"/>
      <c r="G99" s="6"/>
      <c r="H99" s="6"/>
      <c r="I99" s="6"/>
      <c r="J99" s="6"/>
      <c r="M99" s="83"/>
      <c r="N99" s="83"/>
      <c r="P99" s="65"/>
      <c r="R99" s="67"/>
      <c r="S99" s="171"/>
      <c r="T99" s="83"/>
      <c r="V99" s="109"/>
      <c r="W99" s="6"/>
      <c r="X99" s="6"/>
      <c r="AD99" s="109"/>
    </row>
    <row r="100" spans="2:30" x14ac:dyDescent="0.25">
      <c r="M100" s="83"/>
      <c r="N100" s="83"/>
      <c r="P100" s="65"/>
      <c r="R100" s="67"/>
      <c r="S100" s="171"/>
      <c r="T100" s="83"/>
      <c r="V100" s="109"/>
      <c r="W100" s="6"/>
      <c r="X100" s="6"/>
      <c r="AD100" s="109"/>
    </row>
    <row r="101" spans="2:30" x14ac:dyDescent="0.25">
      <c r="M101" s="83"/>
      <c r="N101" s="83"/>
      <c r="P101" s="65"/>
      <c r="R101" s="67"/>
      <c r="S101" s="171"/>
      <c r="T101" s="83"/>
      <c r="V101" s="109"/>
      <c r="W101" s="6"/>
      <c r="X101" s="6"/>
      <c r="AD101" s="109"/>
    </row>
    <row r="102" spans="2:30" x14ac:dyDescent="0.25">
      <c r="M102" s="83"/>
      <c r="N102" s="83"/>
      <c r="P102" s="65"/>
      <c r="R102" s="67"/>
      <c r="S102" s="171"/>
      <c r="T102" s="83"/>
      <c r="V102" s="109"/>
      <c r="W102" s="6"/>
      <c r="X102" s="6"/>
      <c r="AD102" s="109"/>
    </row>
    <row r="103" spans="2:30" x14ac:dyDescent="0.25">
      <c r="M103" s="83"/>
      <c r="N103" s="83"/>
      <c r="P103" s="65"/>
      <c r="R103" s="67"/>
      <c r="S103" s="171"/>
      <c r="T103" s="83"/>
      <c r="V103" s="109"/>
      <c r="W103" s="6"/>
      <c r="X103" s="6"/>
      <c r="AD103" s="109"/>
    </row>
    <row r="104" spans="2:30" x14ac:dyDescent="0.25">
      <c r="M104" s="83"/>
      <c r="N104" s="83"/>
      <c r="P104" s="65"/>
      <c r="R104" s="67"/>
      <c r="S104" s="171"/>
      <c r="T104" s="83"/>
      <c r="V104" s="109"/>
      <c r="W104" s="6"/>
      <c r="X104" s="6"/>
      <c r="AD104" s="109"/>
    </row>
    <row r="105" spans="2:30" x14ac:dyDescent="0.25">
      <c r="M105" s="83"/>
      <c r="N105" s="83"/>
      <c r="P105" s="65"/>
      <c r="R105" s="67"/>
      <c r="S105" s="171"/>
      <c r="T105" s="83"/>
      <c r="V105" s="109"/>
      <c r="W105" s="6"/>
      <c r="X105" s="6"/>
      <c r="AD105" s="109"/>
    </row>
    <row r="106" spans="2:30" x14ac:dyDescent="0.25">
      <c r="M106" s="83"/>
      <c r="N106" s="83"/>
      <c r="P106" s="65"/>
      <c r="R106" s="67"/>
      <c r="S106" s="171"/>
      <c r="T106" s="83"/>
      <c r="V106" s="109"/>
      <c r="W106" s="6"/>
      <c r="X106" s="6"/>
      <c r="AD106" s="109"/>
    </row>
    <row r="107" spans="2:30" x14ac:dyDescent="0.25">
      <c r="M107" s="83"/>
      <c r="N107" s="83"/>
      <c r="P107" s="65"/>
      <c r="R107" s="67"/>
      <c r="S107" s="171"/>
      <c r="T107" s="83"/>
      <c r="V107" s="109"/>
      <c r="W107" s="6"/>
      <c r="X107" s="6"/>
      <c r="AD107" s="109"/>
    </row>
    <row r="108" spans="2:30" x14ac:dyDescent="0.25">
      <c r="M108" s="83"/>
      <c r="N108" s="83"/>
      <c r="P108" s="65"/>
      <c r="R108" s="67"/>
      <c r="S108" s="171"/>
      <c r="T108" s="83"/>
      <c r="V108" s="109"/>
      <c r="W108" s="6"/>
      <c r="X108" s="6"/>
      <c r="AD108" s="109"/>
    </row>
    <row r="109" spans="2:30" x14ac:dyDescent="0.25">
      <c r="M109" s="83"/>
      <c r="N109" s="83"/>
      <c r="P109" s="65"/>
      <c r="R109" s="67"/>
      <c r="S109" s="171"/>
      <c r="T109" s="83"/>
      <c r="V109" s="109"/>
      <c r="W109" s="6"/>
      <c r="X109" s="6"/>
      <c r="AD109" s="109"/>
    </row>
    <row r="110" spans="2:30" x14ac:dyDescent="0.25">
      <c r="M110" s="83"/>
      <c r="N110" s="83"/>
      <c r="P110" s="65"/>
      <c r="R110" s="67"/>
      <c r="S110" s="83"/>
      <c r="T110" s="83"/>
      <c r="V110" s="109"/>
      <c r="W110" s="6"/>
      <c r="X110" s="6"/>
      <c r="AD110" s="109"/>
    </row>
    <row r="111" spans="2:30" x14ac:dyDescent="0.25">
      <c r="M111" s="83"/>
      <c r="N111" s="83"/>
      <c r="P111" s="65"/>
      <c r="R111" s="67"/>
      <c r="S111" s="83"/>
      <c r="T111" s="83"/>
      <c r="V111" s="109"/>
      <c r="W111" s="6"/>
      <c r="X111" s="6"/>
      <c r="AD111" s="109"/>
    </row>
    <row r="112" spans="2:30" x14ac:dyDescent="0.25">
      <c r="M112" s="83"/>
      <c r="N112" s="83"/>
      <c r="P112" s="65"/>
      <c r="R112" s="67"/>
      <c r="S112" s="83"/>
      <c r="T112" s="83"/>
      <c r="V112" s="109"/>
      <c r="W112" s="6"/>
      <c r="X112" s="6"/>
      <c r="AD112" s="109"/>
    </row>
    <row r="113" spans="13:30" x14ac:dyDescent="0.25">
      <c r="M113" s="83"/>
      <c r="N113" s="83"/>
      <c r="P113" s="65"/>
      <c r="R113" s="67"/>
      <c r="S113" s="83"/>
      <c r="T113" s="83"/>
      <c r="V113" s="109"/>
      <c r="W113" s="6"/>
      <c r="X113" s="6"/>
      <c r="AD113" s="109"/>
    </row>
    <row r="114" spans="13:30" x14ac:dyDescent="0.25">
      <c r="M114" s="83"/>
      <c r="N114" s="83"/>
      <c r="P114" s="65"/>
      <c r="R114" s="67"/>
      <c r="S114" s="83"/>
      <c r="T114" s="83"/>
      <c r="V114" s="109"/>
      <c r="W114" s="6"/>
      <c r="X114" s="6"/>
      <c r="AD114" s="109"/>
    </row>
    <row r="115" spans="13:30" x14ac:dyDescent="0.25">
      <c r="M115" s="83"/>
      <c r="N115" s="83"/>
      <c r="P115" s="65"/>
      <c r="R115" s="67"/>
      <c r="S115" s="83"/>
      <c r="T115" s="83"/>
      <c r="V115" s="109"/>
      <c r="W115" s="6"/>
      <c r="X115" s="6"/>
      <c r="AD115" s="109"/>
    </row>
    <row r="116" spans="13:30" x14ac:dyDescent="0.25">
      <c r="M116" s="83"/>
      <c r="N116" s="83"/>
      <c r="P116" s="65"/>
      <c r="R116" s="67"/>
      <c r="S116" s="83"/>
      <c r="T116" s="83"/>
      <c r="V116" s="109"/>
      <c r="W116" s="6"/>
      <c r="X116" s="6"/>
      <c r="AD116" s="109"/>
    </row>
    <row r="117" spans="13:30" x14ac:dyDescent="0.25">
      <c r="M117" s="83"/>
      <c r="N117" s="83"/>
      <c r="P117" s="65"/>
      <c r="R117" s="67"/>
      <c r="S117" s="83"/>
      <c r="T117" s="83"/>
      <c r="V117" s="109"/>
      <c r="W117" s="6"/>
      <c r="X117" s="6"/>
      <c r="AD117" s="109"/>
    </row>
    <row r="118" spans="13:30" x14ac:dyDescent="0.25">
      <c r="M118" s="83"/>
      <c r="N118" s="83"/>
      <c r="P118" s="65"/>
      <c r="R118" s="67"/>
      <c r="S118" s="83"/>
      <c r="T118" s="83"/>
      <c r="V118" s="109"/>
      <c r="W118" s="6"/>
      <c r="X118" s="6"/>
      <c r="AD118" s="109"/>
    </row>
    <row r="119" spans="13:30" x14ac:dyDescent="0.25">
      <c r="M119" s="83"/>
      <c r="N119" s="83"/>
      <c r="P119" s="65"/>
      <c r="R119" s="67"/>
      <c r="S119" s="83"/>
      <c r="T119" s="83"/>
      <c r="V119" s="109"/>
      <c r="W119" s="6"/>
      <c r="X119" s="6"/>
      <c r="AD119" s="109"/>
    </row>
    <row r="120" spans="13:30" x14ac:dyDescent="0.25">
      <c r="M120" s="83"/>
      <c r="N120" s="83"/>
      <c r="P120" s="65"/>
      <c r="R120" s="67"/>
      <c r="S120" s="83"/>
      <c r="T120" s="83"/>
      <c r="V120" s="109"/>
      <c r="W120" s="6"/>
      <c r="X120" s="6"/>
      <c r="AD120" s="109"/>
    </row>
    <row r="121" spans="13:30" x14ac:dyDescent="0.25">
      <c r="M121" s="83"/>
      <c r="N121" s="83"/>
      <c r="P121" s="65"/>
      <c r="R121" s="67"/>
      <c r="S121" s="83"/>
      <c r="T121" s="83"/>
      <c r="V121" s="109"/>
      <c r="W121" s="6"/>
      <c r="X121" s="6"/>
      <c r="AD121" s="109"/>
    </row>
    <row r="122" spans="13:30" x14ac:dyDescent="0.25">
      <c r="M122" s="83"/>
      <c r="N122" s="83"/>
      <c r="P122" s="65"/>
      <c r="R122" s="67"/>
      <c r="S122" s="83"/>
      <c r="T122" s="83"/>
      <c r="V122" s="109"/>
      <c r="W122" s="6"/>
      <c r="X122" s="6"/>
      <c r="AD122" s="109"/>
    </row>
    <row r="123" spans="13:30" x14ac:dyDescent="0.25">
      <c r="M123" s="83"/>
      <c r="N123" s="83"/>
      <c r="P123" s="65"/>
      <c r="R123" s="67"/>
      <c r="S123" s="83"/>
      <c r="T123" s="83"/>
      <c r="V123" s="109"/>
      <c r="W123" s="6"/>
      <c r="X123" s="6"/>
      <c r="AD123" s="109"/>
    </row>
    <row r="124" spans="13:30" x14ac:dyDescent="0.25">
      <c r="M124" s="83"/>
      <c r="N124" s="83"/>
      <c r="P124" s="65"/>
      <c r="R124" s="67"/>
      <c r="S124" s="83"/>
      <c r="T124" s="83"/>
      <c r="V124" s="109"/>
      <c r="W124" s="6"/>
      <c r="X124" s="6"/>
      <c r="AD124" s="109"/>
    </row>
    <row r="125" spans="13:30" x14ac:dyDescent="0.25">
      <c r="M125" s="83"/>
      <c r="N125" s="83"/>
      <c r="P125" s="65"/>
      <c r="R125" s="67"/>
      <c r="S125" s="83"/>
      <c r="T125" s="83"/>
      <c r="V125" s="109"/>
      <c r="W125" s="6"/>
      <c r="X125" s="6"/>
      <c r="AD125" s="109"/>
    </row>
    <row r="126" spans="13:30" x14ac:dyDescent="0.25">
      <c r="M126" s="83"/>
      <c r="N126" s="83"/>
      <c r="P126" s="65"/>
      <c r="R126" s="67"/>
      <c r="S126" s="83"/>
      <c r="T126" s="83"/>
      <c r="V126" s="109"/>
      <c r="W126" s="6"/>
      <c r="X126" s="6"/>
      <c r="AD126" s="109"/>
    </row>
    <row r="127" spans="13:30" x14ac:dyDescent="0.25">
      <c r="M127" s="83"/>
      <c r="N127" s="83"/>
      <c r="P127" s="65"/>
      <c r="R127" s="67"/>
      <c r="S127" s="83"/>
      <c r="T127" s="83"/>
      <c r="V127" s="109"/>
      <c r="W127" s="6"/>
      <c r="X127" s="6"/>
      <c r="AD127" s="109"/>
    </row>
    <row r="128" spans="13:30" x14ac:dyDescent="0.25">
      <c r="M128" s="83"/>
      <c r="N128" s="83"/>
      <c r="P128" s="65"/>
      <c r="R128" s="67"/>
      <c r="S128" s="83"/>
      <c r="T128" s="83"/>
      <c r="V128" s="109"/>
      <c r="W128" s="6"/>
      <c r="X128" s="6"/>
      <c r="AD128" s="109"/>
    </row>
    <row r="129" spans="13:30" x14ac:dyDescent="0.25">
      <c r="M129" s="83"/>
      <c r="N129" s="83"/>
      <c r="P129" s="65"/>
      <c r="R129" s="67"/>
      <c r="S129" s="83"/>
      <c r="T129" s="83"/>
      <c r="V129" s="109"/>
      <c r="W129" s="6"/>
      <c r="X129" s="6"/>
      <c r="AD129" s="109"/>
    </row>
    <row r="130" spans="13:30" x14ac:dyDescent="0.25">
      <c r="M130" s="83"/>
      <c r="N130" s="83"/>
      <c r="P130" s="65"/>
      <c r="R130" s="67"/>
      <c r="S130" s="83"/>
      <c r="T130" s="83"/>
      <c r="V130" s="109"/>
      <c r="W130" s="6"/>
      <c r="X130" s="6"/>
      <c r="AD130" s="109"/>
    </row>
    <row r="131" spans="13:30" x14ac:dyDescent="0.25">
      <c r="M131" s="83"/>
      <c r="N131" s="83"/>
      <c r="P131" s="65"/>
      <c r="R131" s="67"/>
      <c r="S131" s="83"/>
      <c r="T131" s="83"/>
      <c r="V131" s="109"/>
      <c r="W131" s="6"/>
      <c r="X131" s="6"/>
      <c r="AD131" s="109"/>
    </row>
    <row r="132" spans="13:30" x14ac:dyDescent="0.25">
      <c r="M132" s="83"/>
      <c r="N132" s="83"/>
      <c r="P132" s="65"/>
      <c r="R132" s="67"/>
      <c r="S132" s="83"/>
      <c r="T132" s="83"/>
      <c r="V132" s="109"/>
      <c r="W132" s="6"/>
      <c r="X132" s="6"/>
      <c r="AD132" s="109"/>
    </row>
    <row r="133" spans="13:30" x14ac:dyDescent="0.25">
      <c r="M133" s="83"/>
      <c r="N133" s="83"/>
      <c r="P133" s="65"/>
      <c r="R133" s="67"/>
      <c r="S133" s="83"/>
      <c r="T133" s="83"/>
      <c r="V133" s="109"/>
      <c r="W133" s="6"/>
      <c r="X133" s="6"/>
      <c r="AD133" s="109"/>
    </row>
    <row r="134" spans="13:30" x14ac:dyDescent="0.25">
      <c r="M134" s="83"/>
      <c r="N134" s="83"/>
      <c r="P134" s="65"/>
      <c r="R134" s="67"/>
      <c r="S134" s="83"/>
      <c r="T134" s="83"/>
      <c r="V134" s="109"/>
      <c r="W134" s="6"/>
      <c r="X134" s="6"/>
      <c r="AD134" s="109"/>
    </row>
    <row r="135" spans="13:30" x14ac:dyDescent="0.25">
      <c r="M135" s="83"/>
      <c r="N135" s="83"/>
      <c r="P135" s="65"/>
      <c r="R135" s="67"/>
      <c r="S135" s="83"/>
      <c r="T135" s="83"/>
      <c r="W135" s="6"/>
      <c r="X135" s="6"/>
      <c r="AD135" s="83"/>
    </row>
    <row r="136" spans="13:30" x14ac:dyDescent="0.25">
      <c r="M136" s="83"/>
      <c r="N136" s="83"/>
      <c r="P136" s="65"/>
      <c r="R136" s="67"/>
      <c r="S136" s="83"/>
      <c r="T136" s="83"/>
      <c r="W136" s="6"/>
      <c r="X136" s="6"/>
      <c r="AD136" s="83"/>
    </row>
    <row r="137" spans="13:30" x14ac:dyDescent="0.25">
      <c r="M137" s="83"/>
      <c r="N137" s="83"/>
      <c r="P137" s="65"/>
      <c r="R137" s="67"/>
      <c r="S137" s="83"/>
      <c r="T137" s="83"/>
      <c r="W137" s="6"/>
      <c r="X137" s="6"/>
      <c r="AD137" s="83"/>
    </row>
    <row r="138" spans="13:30" x14ac:dyDescent="0.25">
      <c r="AD138" s="83"/>
    </row>
    <row r="139" spans="13:30" x14ac:dyDescent="0.25">
      <c r="AD139" s="83"/>
    </row>
    <row r="140" spans="13:30" x14ac:dyDescent="0.25">
      <c r="AD140" s="83"/>
    </row>
    <row r="141" spans="13:30" x14ac:dyDescent="0.25">
      <c r="AD141" s="83"/>
    </row>
    <row r="142" spans="13:30" x14ac:dyDescent="0.25">
      <c r="AD142" s="83"/>
    </row>
  </sheetData>
  <mergeCells count="9">
    <mergeCell ref="K13:N13"/>
    <mergeCell ref="O5:P5"/>
    <mergeCell ref="Q5:R5"/>
    <mergeCell ref="S5:T5"/>
    <mergeCell ref="K6:N6"/>
    <mergeCell ref="K7:N7"/>
    <mergeCell ref="K12:N12"/>
    <mergeCell ref="K8:N8"/>
    <mergeCell ref="K10:N1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tabColor rgb="FFEB700B"/>
  </sheetPr>
  <dimension ref="A1:K18"/>
  <sheetViews>
    <sheetView showGridLines="0" view="pageBreakPreview" zoomScaleNormal="100" zoomScaleSheetLayoutView="100" workbookViewId="0">
      <selection activeCell="H10" sqref="H10"/>
    </sheetView>
  </sheetViews>
  <sheetFormatPr baseColWidth="10" defaultRowHeight="12.75" x14ac:dyDescent="0.2"/>
  <cols>
    <col min="1" max="1" width="45" customWidth="1"/>
    <col min="2" max="2" width="1.28515625" customWidth="1"/>
    <col min="3" max="4" width="15.7109375" customWidth="1"/>
    <col min="5" max="5" width="16.42578125" customWidth="1"/>
    <col min="6" max="6" width="2.5703125" customWidth="1"/>
    <col min="7" max="7" width="8.140625" customWidth="1"/>
    <col min="8" max="8" width="2.42578125" customWidth="1"/>
    <col min="10" max="10" width="2.28515625" customWidth="1"/>
    <col min="11" max="11" width="23.28515625" customWidth="1"/>
  </cols>
  <sheetData>
    <row r="1" spans="1:11" ht="15" x14ac:dyDescent="0.2">
      <c r="A1" s="2636" t="s">
        <v>2403</v>
      </c>
      <c r="B1" s="2636"/>
      <c r="C1" s="2755"/>
      <c r="D1" s="2755"/>
      <c r="E1" s="2755"/>
      <c r="F1" s="2755"/>
      <c r="G1" s="2755"/>
      <c r="H1" s="2755"/>
      <c r="I1" s="2755"/>
      <c r="J1" s="2755"/>
      <c r="K1" s="2783" t="s">
        <v>5149</v>
      </c>
    </row>
    <row r="2" spans="1:11" ht="15" x14ac:dyDescent="0.2">
      <c r="A2" s="2636" t="s">
        <v>2406</v>
      </c>
      <c r="B2" s="2636"/>
      <c r="C2" s="2146"/>
      <c r="D2" s="2146"/>
      <c r="E2" s="2146"/>
      <c r="F2" s="2146"/>
      <c r="G2" s="2146"/>
      <c r="H2" s="2146"/>
      <c r="I2" s="2146"/>
      <c r="J2" s="2146"/>
      <c r="K2" s="2146"/>
    </row>
    <row r="3" spans="1:11" ht="15" x14ac:dyDescent="0.2">
      <c r="A3" s="2807">
        <v>2013</v>
      </c>
      <c r="B3" s="2807"/>
      <c r="C3" s="2146"/>
      <c r="D3" s="2146"/>
      <c r="E3" s="2146"/>
      <c r="F3" s="2146"/>
      <c r="G3" s="2146"/>
      <c r="H3" s="2146"/>
      <c r="I3" s="2146"/>
      <c r="J3" s="2146"/>
      <c r="K3" s="2146"/>
    </row>
    <row r="4" spans="1:11" x14ac:dyDescent="0.2">
      <c r="A4" s="2504"/>
      <c r="B4" s="2504"/>
      <c r="C4" s="2146"/>
      <c r="D4" s="2146"/>
      <c r="E4" s="2146"/>
      <c r="F4" s="2146"/>
      <c r="G4" s="2146"/>
      <c r="H4" s="2146"/>
      <c r="I4" s="2146"/>
      <c r="J4" s="2146"/>
      <c r="K4" s="2146"/>
    </row>
    <row r="5" spans="1:11" ht="44.25" customHeight="1" x14ac:dyDescent="0.2">
      <c r="A5" s="2742" t="s">
        <v>181</v>
      </c>
      <c r="B5" s="2742"/>
      <c r="C5" s="2742" t="s">
        <v>21</v>
      </c>
      <c r="D5" s="2742" t="s">
        <v>29</v>
      </c>
      <c r="E5" s="5934" t="s">
        <v>258</v>
      </c>
      <c r="F5" s="5934"/>
      <c r="G5" s="5934" t="s">
        <v>182</v>
      </c>
      <c r="H5" s="5934"/>
      <c r="I5" s="5934" t="s">
        <v>20</v>
      </c>
      <c r="J5" s="5934"/>
      <c r="K5" s="2742" t="s">
        <v>30</v>
      </c>
    </row>
    <row r="6" spans="1:11" ht="27.75" customHeight="1" x14ac:dyDescent="0.2">
      <c r="A6" s="5926" t="s">
        <v>1491</v>
      </c>
      <c r="B6" s="5926"/>
      <c r="C6" s="5927"/>
      <c r="D6" s="5927"/>
      <c r="E6" s="2448">
        <f>SUM(E7)</f>
        <v>29750000</v>
      </c>
      <c r="F6" s="2058"/>
      <c r="G6" s="2065"/>
      <c r="H6" s="2060"/>
      <c r="I6" s="2633">
        <f>SUM(I7)</f>
        <v>0</v>
      </c>
      <c r="J6" s="2062"/>
      <c r="K6" s="2056"/>
    </row>
    <row r="7" spans="1:11" ht="15.75" customHeight="1" x14ac:dyDescent="0.2">
      <c r="A7" s="5889" t="s">
        <v>289</v>
      </c>
      <c r="B7" s="5889"/>
      <c r="C7" s="5889"/>
      <c r="D7" s="5890"/>
      <c r="E7" s="2446">
        <f>SUM(E8:E16)</f>
        <v>29750000</v>
      </c>
      <c r="F7" s="2068"/>
      <c r="G7" s="2067"/>
      <c r="H7" s="2069"/>
      <c r="I7" s="2631">
        <f>SUM(I8:I16)</f>
        <v>0</v>
      </c>
      <c r="J7" s="2071"/>
      <c r="K7" s="2072"/>
    </row>
    <row r="8" spans="1:11" ht="45.75" customHeight="1" x14ac:dyDescent="0.2">
      <c r="A8" s="2411" t="s">
        <v>2107</v>
      </c>
      <c r="B8" s="1968"/>
      <c r="C8" s="1967" t="s">
        <v>316</v>
      </c>
      <c r="D8" s="1967" t="s">
        <v>329</v>
      </c>
      <c r="E8" s="2449">
        <v>750000</v>
      </c>
      <c r="F8" s="1965"/>
      <c r="G8" s="1966">
        <v>0</v>
      </c>
      <c r="H8" s="1965"/>
      <c r="I8" s="2642" t="s">
        <v>2636</v>
      </c>
      <c r="J8" s="1963"/>
      <c r="K8" s="2877" t="s">
        <v>1497</v>
      </c>
    </row>
    <row r="9" spans="1:11" ht="30.75" customHeight="1" x14ac:dyDescent="0.2">
      <c r="A9" s="2411" t="s">
        <v>2108</v>
      </c>
      <c r="B9" s="1968"/>
      <c r="C9" s="1967" t="s">
        <v>314</v>
      </c>
      <c r="D9" s="1967" t="s">
        <v>293</v>
      </c>
      <c r="E9" s="2449">
        <v>5500000</v>
      </c>
      <c r="F9" s="1965"/>
      <c r="G9" s="1966">
        <v>0</v>
      </c>
      <c r="H9" s="1965"/>
      <c r="I9" s="2642" t="s">
        <v>2639</v>
      </c>
      <c r="J9" s="1963"/>
      <c r="K9" s="2877" t="s">
        <v>1493</v>
      </c>
    </row>
    <row r="10" spans="1:11" ht="45.75" customHeight="1" x14ac:dyDescent="0.2">
      <c r="A10" s="2411" t="s">
        <v>2568</v>
      </c>
      <c r="B10" s="1968"/>
      <c r="C10" s="1967" t="s">
        <v>317</v>
      </c>
      <c r="D10" s="1967" t="s">
        <v>293</v>
      </c>
      <c r="E10" s="2449">
        <v>5500000</v>
      </c>
      <c r="F10" s="1965"/>
      <c r="G10" s="1966">
        <v>0</v>
      </c>
      <c r="H10" s="1965"/>
      <c r="I10" s="2642" t="s">
        <v>2640</v>
      </c>
      <c r="J10" s="1963"/>
      <c r="K10" s="2877" t="s">
        <v>1493</v>
      </c>
    </row>
    <row r="11" spans="1:11" ht="30" customHeight="1" x14ac:dyDescent="0.2">
      <c r="A11" s="2411" t="s">
        <v>2574</v>
      </c>
      <c r="B11" s="1968"/>
      <c r="C11" s="2335" t="s">
        <v>2611</v>
      </c>
      <c r="D11" s="1967" t="s">
        <v>293</v>
      </c>
      <c r="E11" s="2449">
        <v>5500000</v>
      </c>
      <c r="F11" s="1965"/>
      <c r="G11" s="1966">
        <v>0</v>
      </c>
      <c r="H11" s="1965"/>
      <c r="I11" s="2642" t="s">
        <v>2639</v>
      </c>
      <c r="J11" s="1963"/>
      <c r="K11" s="2877" t="s">
        <v>1493</v>
      </c>
    </row>
    <row r="12" spans="1:11" ht="35.25" customHeight="1" x14ac:dyDescent="0.2">
      <c r="A12" s="2411" t="s">
        <v>2569</v>
      </c>
      <c r="B12" s="1968"/>
      <c r="C12" s="1967" t="s">
        <v>355</v>
      </c>
      <c r="D12" s="1967" t="s">
        <v>355</v>
      </c>
      <c r="E12" s="2449">
        <v>2500000</v>
      </c>
      <c r="F12" s="1965"/>
      <c r="G12" s="1966">
        <v>0</v>
      </c>
      <c r="H12" s="1965"/>
      <c r="I12" s="2642" t="s">
        <v>2641</v>
      </c>
      <c r="J12" s="1963"/>
      <c r="K12" s="2877" t="s">
        <v>1493</v>
      </c>
    </row>
    <row r="13" spans="1:11" ht="38.25" x14ac:dyDescent="0.2">
      <c r="A13" s="2411" t="s">
        <v>2570</v>
      </c>
      <c r="B13" s="1968"/>
      <c r="C13" s="1967" t="s">
        <v>335</v>
      </c>
      <c r="D13" s="1967" t="s">
        <v>335</v>
      </c>
      <c r="E13" s="2449">
        <v>3000000</v>
      </c>
      <c r="F13" s="1965"/>
      <c r="G13" s="1966">
        <v>0</v>
      </c>
      <c r="H13" s="1965"/>
      <c r="I13" s="2642" t="s">
        <v>2642</v>
      </c>
      <c r="J13" s="1963"/>
      <c r="K13" s="2877" t="s">
        <v>1493</v>
      </c>
    </row>
    <row r="14" spans="1:11" ht="33.75" customHeight="1" x14ac:dyDescent="0.2">
      <c r="A14" s="2411" t="s">
        <v>2571</v>
      </c>
      <c r="B14" s="1968"/>
      <c r="C14" s="1967" t="s">
        <v>290</v>
      </c>
      <c r="D14" s="1967" t="s">
        <v>293</v>
      </c>
      <c r="E14" s="2449">
        <v>1500000</v>
      </c>
      <c r="F14" s="1965"/>
      <c r="G14" s="1966">
        <v>0</v>
      </c>
      <c r="H14" s="1965"/>
      <c r="I14" s="2642" t="s">
        <v>2638</v>
      </c>
      <c r="J14" s="1963"/>
      <c r="K14" s="2877" t="s">
        <v>1493</v>
      </c>
    </row>
    <row r="15" spans="1:11" ht="33.75" customHeight="1" x14ac:dyDescent="0.2">
      <c r="A15" s="2411" t="s">
        <v>2572</v>
      </c>
      <c r="B15" s="1968"/>
      <c r="C15" s="1967" t="s">
        <v>290</v>
      </c>
      <c r="D15" s="1967" t="s">
        <v>293</v>
      </c>
      <c r="E15" s="2449">
        <v>3500000</v>
      </c>
      <c r="F15" s="1965"/>
      <c r="G15" s="1966">
        <v>0</v>
      </c>
      <c r="H15" s="1965"/>
      <c r="I15" s="2642" t="s">
        <v>2638</v>
      </c>
      <c r="J15" s="1963"/>
      <c r="K15" s="2877" t="s">
        <v>1493</v>
      </c>
    </row>
    <row r="16" spans="1:11" ht="33.75" customHeight="1" x14ac:dyDescent="0.2">
      <c r="A16" s="2419" t="s">
        <v>2573</v>
      </c>
      <c r="B16" s="1981"/>
      <c r="C16" s="1980" t="s">
        <v>311</v>
      </c>
      <c r="D16" s="1980" t="s">
        <v>293</v>
      </c>
      <c r="E16" s="2451">
        <v>2000000</v>
      </c>
      <c r="F16" s="1978"/>
      <c r="G16" s="1979">
        <v>0</v>
      </c>
      <c r="H16" s="1978"/>
      <c r="I16" s="2881" t="s">
        <v>5150</v>
      </c>
      <c r="J16" s="1976"/>
      <c r="K16" s="2878" t="s">
        <v>1493</v>
      </c>
    </row>
    <row r="17" spans="1:11" x14ac:dyDescent="0.2">
      <c r="A17" s="2083"/>
      <c r="B17" s="2083"/>
      <c r="C17" s="2084"/>
      <c r="D17" s="2084"/>
      <c r="E17" s="2085"/>
      <c r="F17" s="2086"/>
      <c r="G17" s="2087"/>
      <c r="H17" s="2086"/>
      <c r="I17" s="2879"/>
      <c r="J17" s="2089"/>
      <c r="K17" s="2084"/>
    </row>
    <row r="18" spans="1:11" x14ac:dyDescent="0.2">
      <c r="A18" s="2042" t="s">
        <v>1273</v>
      </c>
      <c r="B18" s="2042"/>
      <c r="C18" s="2618"/>
      <c r="D18" s="2618"/>
      <c r="E18" s="2302"/>
      <c r="F18" s="2302"/>
      <c r="G18" s="2798"/>
      <c r="H18" s="2798"/>
      <c r="I18" s="2617"/>
      <c r="J18" s="2618"/>
      <c r="K18" s="2395"/>
    </row>
  </sheetData>
  <mergeCells count="5">
    <mergeCell ref="E5:F5"/>
    <mergeCell ref="G5:H5"/>
    <mergeCell ref="I5:J5"/>
    <mergeCell ref="A6:D6"/>
    <mergeCell ref="A7:D7"/>
  </mergeCells>
  <printOptions horizontalCentered="1" verticalCentered="1"/>
  <pageMargins left="0.98425196850393704" right="0.39370078740157483" top="0.39370078740157483" bottom="0.39370078740157483" header="0" footer="0.59055118110236227"/>
  <pageSetup scale="8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EB700B"/>
  </sheetPr>
  <dimension ref="A1:I45"/>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29.28515625" style="3042" customWidth="1"/>
    <col min="2" max="2" width="15.28515625" style="3042" customWidth="1"/>
    <col min="3" max="3" width="11.85546875" style="3042" customWidth="1"/>
    <col min="4" max="4" width="14" style="3042" customWidth="1"/>
    <col min="5" max="5" width="10.42578125" style="3042" customWidth="1"/>
    <col min="6" max="6" width="14.85546875" style="3042" customWidth="1"/>
    <col min="7" max="7" width="10" style="3042" customWidth="1"/>
    <col min="8" max="256" width="9.140625" style="3042"/>
    <col min="257" max="257" width="29.28515625" style="3042" customWidth="1"/>
    <col min="258" max="258" width="15.28515625" style="3042" customWidth="1"/>
    <col min="259" max="259" width="11.85546875" style="3042" customWidth="1"/>
    <col min="260" max="260" width="14" style="3042" customWidth="1"/>
    <col min="261" max="261" width="10.42578125" style="3042" customWidth="1"/>
    <col min="262" max="262" width="14.85546875" style="3042" customWidth="1"/>
    <col min="263" max="263" width="10" style="3042" customWidth="1"/>
    <col min="264" max="512" width="9.140625" style="3042"/>
    <col min="513" max="513" width="29.28515625" style="3042" customWidth="1"/>
    <col min="514" max="514" width="15.28515625" style="3042" customWidth="1"/>
    <col min="515" max="515" width="11.85546875" style="3042" customWidth="1"/>
    <col min="516" max="516" width="14" style="3042" customWidth="1"/>
    <col min="517" max="517" width="10.42578125" style="3042" customWidth="1"/>
    <col min="518" max="518" width="14.85546875" style="3042" customWidth="1"/>
    <col min="519" max="519" width="10" style="3042" customWidth="1"/>
    <col min="520" max="768" width="9.140625" style="3042"/>
    <col min="769" max="769" width="29.28515625" style="3042" customWidth="1"/>
    <col min="770" max="770" width="15.28515625" style="3042" customWidth="1"/>
    <col min="771" max="771" width="11.85546875" style="3042" customWidth="1"/>
    <col min="772" max="772" width="14" style="3042" customWidth="1"/>
    <col min="773" max="773" width="10.42578125" style="3042" customWidth="1"/>
    <col min="774" max="774" width="14.85546875" style="3042" customWidth="1"/>
    <col min="775" max="775" width="10" style="3042" customWidth="1"/>
    <col min="776" max="1024" width="9.140625" style="3042"/>
    <col min="1025" max="1025" width="29.28515625" style="3042" customWidth="1"/>
    <col min="1026" max="1026" width="15.28515625" style="3042" customWidth="1"/>
    <col min="1027" max="1027" width="11.85546875" style="3042" customWidth="1"/>
    <col min="1028" max="1028" width="14" style="3042" customWidth="1"/>
    <col min="1029" max="1029" width="10.42578125" style="3042" customWidth="1"/>
    <col min="1030" max="1030" width="14.85546875" style="3042" customWidth="1"/>
    <col min="1031" max="1031" width="10" style="3042" customWidth="1"/>
    <col min="1032" max="1280" width="9.140625" style="3042"/>
    <col min="1281" max="1281" width="29.28515625" style="3042" customWidth="1"/>
    <col min="1282" max="1282" width="15.28515625" style="3042" customWidth="1"/>
    <col min="1283" max="1283" width="11.85546875" style="3042" customWidth="1"/>
    <col min="1284" max="1284" width="14" style="3042" customWidth="1"/>
    <col min="1285" max="1285" width="10.42578125" style="3042" customWidth="1"/>
    <col min="1286" max="1286" width="14.85546875" style="3042" customWidth="1"/>
    <col min="1287" max="1287" width="10" style="3042" customWidth="1"/>
    <col min="1288" max="1536" width="9.140625" style="3042"/>
    <col min="1537" max="1537" width="29.28515625" style="3042" customWidth="1"/>
    <col min="1538" max="1538" width="15.28515625" style="3042" customWidth="1"/>
    <col min="1539" max="1539" width="11.85546875" style="3042" customWidth="1"/>
    <col min="1540" max="1540" width="14" style="3042" customWidth="1"/>
    <col min="1541" max="1541" width="10.42578125" style="3042" customWidth="1"/>
    <col min="1542" max="1542" width="14.85546875" style="3042" customWidth="1"/>
    <col min="1543" max="1543" width="10" style="3042" customWidth="1"/>
    <col min="1544" max="1792" width="9.140625" style="3042"/>
    <col min="1793" max="1793" width="29.28515625" style="3042" customWidth="1"/>
    <col min="1794" max="1794" width="15.28515625" style="3042" customWidth="1"/>
    <col min="1795" max="1795" width="11.85546875" style="3042" customWidth="1"/>
    <col min="1796" max="1796" width="14" style="3042" customWidth="1"/>
    <col min="1797" max="1797" width="10.42578125" style="3042" customWidth="1"/>
    <col min="1798" max="1798" width="14.85546875" style="3042" customWidth="1"/>
    <col min="1799" max="1799" width="10" style="3042" customWidth="1"/>
    <col min="1800" max="2048" width="9.140625" style="3042"/>
    <col min="2049" max="2049" width="29.28515625" style="3042" customWidth="1"/>
    <col min="2050" max="2050" width="15.28515625" style="3042" customWidth="1"/>
    <col min="2051" max="2051" width="11.85546875" style="3042" customWidth="1"/>
    <col min="2052" max="2052" width="14" style="3042" customWidth="1"/>
    <col min="2053" max="2053" width="10.42578125" style="3042" customWidth="1"/>
    <col min="2054" max="2054" width="14.85546875" style="3042" customWidth="1"/>
    <col min="2055" max="2055" width="10" style="3042" customWidth="1"/>
    <col min="2056" max="2304" width="9.140625" style="3042"/>
    <col min="2305" max="2305" width="29.28515625" style="3042" customWidth="1"/>
    <col min="2306" max="2306" width="15.28515625" style="3042" customWidth="1"/>
    <col min="2307" max="2307" width="11.85546875" style="3042" customWidth="1"/>
    <col min="2308" max="2308" width="14" style="3042" customWidth="1"/>
    <col min="2309" max="2309" width="10.42578125" style="3042" customWidth="1"/>
    <col min="2310" max="2310" width="14.85546875" style="3042" customWidth="1"/>
    <col min="2311" max="2311" width="10" style="3042" customWidth="1"/>
    <col min="2312" max="2560" width="9.140625" style="3042"/>
    <col min="2561" max="2561" width="29.28515625" style="3042" customWidth="1"/>
    <col min="2562" max="2562" width="15.28515625" style="3042" customWidth="1"/>
    <col min="2563" max="2563" width="11.85546875" style="3042" customWidth="1"/>
    <col min="2564" max="2564" width="14" style="3042" customWidth="1"/>
    <col min="2565" max="2565" width="10.42578125" style="3042" customWidth="1"/>
    <col min="2566" max="2566" width="14.85546875" style="3042" customWidth="1"/>
    <col min="2567" max="2567" width="10" style="3042" customWidth="1"/>
    <col min="2568" max="2816" width="9.140625" style="3042"/>
    <col min="2817" max="2817" width="29.28515625" style="3042" customWidth="1"/>
    <col min="2818" max="2818" width="15.28515625" style="3042" customWidth="1"/>
    <col min="2819" max="2819" width="11.85546875" style="3042" customWidth="1"/>
    <col min="2820" max="2820" width="14" style="3042" customWidth="1"/>
    <col min="2821" max="2821" width="10.42578125" style="3042" customWidth="1"/>
    <col min="2822" max="2822" width="14.85546875" style="3042" customWidth="1"/>
    <col min="2823" max="2823" width="10" style="3042" customWidth="1"/>
    <col min="2824" max="3072" width="9.140625" style="3042"/>
    <col min="3073" max="3073" width="29.28515625" style="3042" customWidth="1"/>
    <col min="3074" max="3074" width="15.28515625" style="3042" customWidth="1"/>
    <col min="3075" max="3075" width="11.85546875" style="3042" customWidth="1"/>
    <col min="3076" max="3076" width="14" style="3042" customWidth="1"/>
    <col min="3077" max="3077" width="10.42578125" style="3042" customWidth="1"/>
    <col min="3078" max="3078" width="14.85546875" style="3042" customWidth="1"/>
    <col min="3079" max="3079" width="10" style="3042" customWidth="1"/>
    <col min="3080" max="3328" width="9.140625" style="3042"/>
    <col min="3329" max="3329" width="29.28515625" style="3042" customWidth="1"/>
    <col min="3330" max="3330" width="15.28515625" style="3042" customWidth="1"/>
    <col min="3331" max="3331" width="11.85546875" style="3042" customWidth="1"/>
    <col min="3332" max="3332" width="14" style="3042" customWidth="1"/>
    <col min="3333" max="3333" width="10.42578125" style="3042" customWidth="1"/>
    <col min="3334" max="3334" width="14.85546875" style="3042" customWidth="1"/>
    <col min="3335" max="3335" width="10" style="3042" customWidth="1"/>
    <col min="3336" max="3584" width="9.140625" style="3042"/>
    <col min="3585" max="3585" width="29.28515625" style="3042" customWidth="1"/>
    <col min="3586" max="3586" width="15.28515625" style="3042" customWidth="1"/>
    <col min="3587" max="3587" width="11.85546875" style="3042" customWidth="1"/>
    <col min="3588" max="3588" width="14" style="3042" customWidth="1"/>
    <col min="3589" max="3589" width="10.42578125" style="3042" customWidth="1"/>
    <col min="3590" max="3590" width="14.85546875" style="3042" customWidth="1"/>
    <col min="3591" max="3591" width="10" style="3042" customWidth="1"/>
    <col min="3592" max="3840" width="9.140625" style="3042"/>
    <col min="3841" max="3841" width="29.28515625" style="3042" customWidth="1"/>
    <col min="3842" max="3842" width="15.28515625" style="3042" customWidth="1"/>
    <col min="3843" max="3843" width="11.85546875" style="3042" customWidth="1"/>
    <col min="3844" max="3844" width="14" style="3042" customWidth="1"/>
    <col min="3845" max="3845" width="10.42578125" style="3042" customWidth="1"/>
    <col min="3846" max="3846" width="14.85546875" style="3042" customWidth="1"/>
    <col min="3847" max="3847" width="10" style="3042" customWidth="1"/>
    <col min="3848" max="4096" width="9.140625" style="3042"/>
    <col min="4097" max="4097" width="29.28515625" style="3042" customWidth="1"/>
    <col min="4098" max="4098" width="15.28515625" style="3042" customWidth="1"/>
    <col min="4099" max="4099" width="11.85546875" style="3042" customWidth="1"/>
    <col min="4100" max="4100" width="14" style="3042" customWidth="1"/>
    <col min="4101" max="4101" width="10.42578125" style="3042" customWidth="1"/>
    <col min="4102" max="4102" width="14.85546875" style="3042" customWidth="1"/>
    <col min="4103" max="4103" width="10" style="3042" customWidth="1"/>
    <col min="4104" max="4352" width="9.140625" style="3042"/>
    <col min="4353" max="4353" width="29.28515625" style="3042" customWidth="1"/>
    <col min="4354" max="4354" width="15.28515625" style="3042" customWidth="1"/>
    <col min="4355" max="4355" width="11.85546875" style="3042" customWidth="1"/>
    <col min="4356" max="4356" width="14" style="3042" customWidth="1"/>
    <col min="4357" max="4357" width="10.42578125" style="3042" customWidth="1"/>
    <col min="4358" max="4358" width="14.85546875" style="3042" customWidth="1"/>
    <col min="4359" max="4359" width="10" style="3042" customWidth="1"/>
    <col min="4360" max="4608" width="9.140625" style="3042"/>
    <col min="4609" max="4609" width="29.28515625" style="3042" customWidth="1"/>
    <col min="4610" max="4610" width="15.28515625" style="3042" customWidth="1"/>
    <col min="4611" max="4611" width="11.85546875" style="3042" customWidth="1"/>
    <col min="4612" max="4612" width="14" style="3042" customWidth="1"/>
    <col min="4613" max="4613" width="10.42578125" style="3042" customWidth="1"/>
    <col min="4614" max="4614" width="14.85546875" style="3042" customWidth="1"/>
    <col min="4615" max="4615" width="10" style="3042" customWidth="1"/>
    <col min="4616" max="4864" width="9.140625" style="3042"/>
    <col min="4865" max="4865" width="29.28515625" style="3042" customWidth="1"/>
    <col min="4866" max="4866" width="15.28515625" style="3042" customWidth="1"/>
    <col min="4867" max="4867" width="11.85546875" style="3042" customWidth="1"/>
    <col min="4868" max="4868" width="14" style="3042" customWidth="1"/>
    <col min="4869" max="4869" width="10.42578125" style="3042" customWidth="1"/>
    <col min="4870" max="4870" width="14.85546875" style="3042" customWidth="1"/>
    <col min="4871" max="4871" width="10" style="3042" customWidth="1"/>
    <col min="4872" max="5120" width="9.140625" style="3042"/>
    <col min="5121" max="5121" width="29.28515625" style="3042" customWidth="1"/>
    <col min="5122" max="5122" width="15.28515625" style="3042" customWidth="1"/>
    <col min="5123" max="5123" width="11.85546875" style="3042" customWidth="1"/>
    <col min="5124" max="5124" width="14" style="3042" customWidth="1"/>
    <col min="5125" max="5125" width="10.42578125" style="3042" customWidth="1"/>
    <col min="5126" max="5126" width="14.85546875" style="3042" customWidth="1"/>
    <col min="5127" max="5127" width="10" style="3042" customWidth="1"/>
    <col min="5128" max="5376" width="9.140625" style="3042"/>
    <col min="5377" max="5377" width="29.28515625" style="3042" customWidth="1"/>
    <col min="5378" max="5378" width="15.28515625" style="3042" customWidth="1"/>
    <col min="5379" max="5379" width="11.85546875" style="3042" customWidth="1"/>
    <col min="5380" max="5380" width="14" style="3042" customWidth="1"/>
    <col min="5381" max="5381" width="10.42578125" style="3042" customWidth="1"/>
    <col min="5382" max="5382" width="14.85546875" style="3042" customWidth="1"/>
    <col min="5383" max="5383" width="10" style="3042" customWidth="1"/>
    <col min="5384" max="5632" width="9.140625" style="3042"/>
    <col min="5633" max="5633" width="29.28515625" style="3042" customWidth="1"/>
    <col min="5634" max="5634" width="15.28515625" style="3042" customWidth="1"/>
    <col min="5635" max="5635" width="11.85546875" style="3042" customWidth="1"/>
    <col min="5636" max="5636" width="14" style="3042" customWidth="1"/>
    <col min="5637" max="5637" width="10.42578125" style="3042" customWidth="1"/>
    <col min="5638" max="5638" width="14.85546875" style="3042" customWidth="1"/>
    <col min="5639" max="5639" width="10" style="3042" customWidth="1"/>
    <col min="5640" max="5888" width="9.140625" style="3042"/>
    <col min="5889" max="5889" width="29.28515625" style="3042" customWidth="1"/>
    <col min="5890" max="5890" width="15.28515625" style="3042" customWidth="1"/>
    <col min="5891" max="5891" width="11.85546875" style="3042" customWidth="1"/>
    <col min="5892" max="5892" width="14" style="3042" customWidth="1"/>
    <col min="5893" max="5893" width="10.42578125" style="3042" customWidth="1"/>
    <col min="5894" max="5894" width="14.85546875" style="3042" customWidth="1"/>
    <col min="5895" max="5895" width="10" style="3042" customWidth="1"/>
    <col min="5896" max="6144" width="9.140625" style="3042"/>
    <col min="6145" max="6145" width="29.28515625" style="3042" customWidth="1"/>
    <col min="6146" max="6146" width="15.28515625" style="3042" customWidth="1"/>
    <col min="6147" max="6147" width="11.85546875" style="3042" customWidth="1"/>
    <col min="6148" max="6148" width="14" style="3042" customWidth="1"/>
    <col min="6149" max="6149" width="10.42578125" style="3042" customWidth="1"/>
    <col min="6150" max="6150" width="14.85546875" style="3042" customWidth="1"/>
    <col min="6151" max="6151" width="10" style="3042" customWidth="1"/>
    <col min="6152" max="6400" width="9.140625" style="3042"/>
    <col min="6401" max="6401" width="29.28515625" style="3042" customWidth="1"/>
    <col min="6402" max="6402" width="15.28515625" style="3042" customWidth="1"/>
    <col min="6403" max="6403" width="11.85546875" style="3042" customWidth="1"/>
    <col min="6404" max="6404" width="14" style="3042" customWidth="1"/>
    <col min="6405" max="6405" width="10.42578125" style="3042" customWidth="1"/>
    <col min="6406" max="6406" width="14.85546875" style="3042" customWidth="1"/>
    <col min="6407" max="6407" width="10" style="3042" customWidth="1"/>
    <col min="6408" max="6656" width="9.140625" style="3042"/>
    <col min="6657" max="6657" width="29.28515625" style="3042" customWidth="1"/>
    <col min="6658" max="6658" width="15.28515625" style="3042" customWidth="1"/>
    <col min="6659" max="6659" width="11.85546875" style="3042" customWidth="1"/>
    <col min="6660" max="6660" width="14" style="3042" customWidth="1"/>
    <col min="6661" max="6661" width="10.42578125" style="3042" customWidth="1"/>
    <col min="6662" max="6662" width="14.85546875" style="3042" customWidth="1"/>
    <col min="6663" max="6663" width="10" style="3042" customWidth="1"/>
    <col min="6664" max="6912" width="9.140625" style="3042"/>
    <col min="6913" max="6913" width="29.28515625" style="3042" customWidth="1"/>
    <col min="6914" max="6914" width="15.28515625" style="3042" customWidth="1"/>
    <col min="6915" max="6915" width="11.85546875" style="3042" customWidth="1"/>
    <col min="6916" max="6916" width="14" style="3042" customWidth="1"/>
    <col min="6917" max="6917" width="10.42578125" style="3042" customWidth="1"/>
    <col min="6918" max="6918" width="14.85546875" style="3042" customWidth="1"/>
    <col min="6919" max="6919" width="10" style="3042" customWidth="1"/>
    <col min="6920" max="7168" width="9.140625" style="3042"/>
    <col min="7169" max="7169" width="29.28515625" style="3042" customWidth="1"/>
    <col min="7170" max="7170" width="15.28515625" style="3042" customWidth="1"/>
    <col min="7171" max="7171" width="11.85546875" style="3042" customWidth="1"/>
    <col min="7172" max="7172" width="14" style="3042" customWidth="1"/>
    <col min="7173" max="7173" width="10.42578125" style="3042" customWidth="1"/>
    <col min="7174" max="7174" width="14.85546875" style="3042" customWidth="1"/>
    <col min="7175" max="7175" width="10" style="3042" customWidth="1"/>
    <col min="7176" max="7424" width="9.140625" style="3042"/>
    <col min="7425" max="7425" width="29.28515625" style="3042" customWidth="1"/>
    <col min="7426" max="7426" width="15.28515625" style="3042" customWidth="1"/>
    <col min="7427" max="7427" width="11.85546875" style="3042" customWidth="1"/>
    <col min="7428" max="7428" width="14" style="3042" customWidth="1"/>
    <col min="7429" max="7429" width="10.42578125" style="3042" customWidth="1"/>
    <col min="7430" max="7430" width="14.85546875" style="3042" customWidth="1"/>
    <col min="7431" max="7431" width="10" style="3042" customWidth="1"/>
    <col min="7432" max="7680" width="9.140625" style="3042"/>
    <col min="7681" max="7681" width="29.28515625" style="3042" customWidth="1"/>
    <col min="7682" max="7682" width="15.28515625" style="3042" customWidth="1"/>
    <col min="7683" max="7683" width="11.85546875" style="3042" customWidth="1"/>
    <col min="7684" max="7684" width="14" style="3042" customWidth="1"/>
    <col min="7685" max="7685" width="10.42578125" style="3042" customWidth="1"/>
    <col min="7686" max="7686" width="14.85546875" style="3042" customWidth="1"/>
    <col min="7687" max="7687" width="10" style="3042" customWidth="1"/>
    <col min="7688" max="7936" width="9.140625" style="3042"/>
    <col min="7937" max="7937" width="29.28515625" style="3042" customWidth="1"/>
    <col min="7938" max="7938" width="15.28515625" style="3042" customWidth="1"/>
    <col min="7939" max="7939" width="11.85546875" style="3042" customWidth="1"/>
    <col min="7940" max="7940" width="14" style="3042" customWidth="1"/>
    <col min="7941" max="7941" width="10.42578125" style="3042" customWidth="1"/>
    <col min="7942" max="7942" width="14.85546875" style="3042" customWidth="1"/>
    <col min="7943" max="7943" width="10" style="3042" customWidth="1"/>
    <col min="7944" max="8192" width="9.140625" style="3042"/>
    <col min="8193" max="8193" width="29.28515625" style="3042" customWidth="1"/>
    <col min="8194" max="8194" width="15.28515625" style="3042" customWidth="1"/>
    <col min="8195" max="8195" width="11.85546875" style="3042" customWidth="1"/>
    <col min="8196" max="8196" width="14" style="3042" customWidth="1"/>
    <col min="8197" max="8197" width="10.42578125" style="3042" customWidth="1"/>
    <col min="8198" max="8198" width="14.85546875" style="3042" customWidth="1"/>
    <col min="8199" max="8199" width="10" style="3042" customWidth="1"/>
    <col min="8200" max="8448" width="9.140625" style="3042"/>
    <col min="8449" max="8449" width="29.28515625" style="3042" customWidth="1"/>
    <col min="8450" max="8450" width="15.28515625" style="3042" customWidth="1"/>
    <col min="8451" max="8451" width="11.85546875" style="3042" customWidth="1"/>
    <col min="8452" max="8452" width="14" style="3042" customWidth="1"/>
    <col min="8453" max="8453" width="10.42578125" style="3042" customWidth="1"/>
    <col min="8454" max="8454" width="14.85546875" style="3042" customWidth="1"/>
    <col min="8455" max="8455" width="10" style="3042" customWidth="1"/>
    <col min="8456" max="8704" width="9.140625" style="3042"/>
    <col min="8705" max="8705" width="29.28515625" style="3042" customWidth="1"/>
    <col min="8706" max="8706" width="15.28515625" style="3042" customWidth="1"/>
    <col min="8707" max="8707" width="11.85546875" style="3042" customWidth="1"/>
    <col min="8708" max="8708" width="14" style="3042" customWidth="1"/>
    <col min="8709" max="8709" width="10.42578125" style="3042" customWidth="1"/>
    <col min="8710" max="8710" width="14.85546875" style="3042" customWidth="1"/>
    <col min="8711" max="8711" width="10" style="3042" customWidth="1"/>
    <col min="8712" max="8960" width="9.140625" style="3042"/>
    <col min="8961" max="8961" width="29.28515625" style="3042" customWidth="1"/>
    <col min="8962" max="8962" width="15.28515625" style="3042" customWidth="1"/>
    <col min="8963" max="8963" width="11.85546875" style="3042" customWidth="1"/>
    <col min="8964" max="8964" width="14" style="3042" customWidth="1"/>
    <col min="8965" max="8965" width="10.42578125" style="3042" customWidth="1"/>
    <col min="8966" max="8966" width="14.85546875" style="3042" customWidth="1"/>
    <col min="8967" max="8967" width="10" style="3042" customWidth="1"/>
    <col min="8968" max="9216" width="9.140625" style="3042"/>
    <col min="9217" max="9217" width="29.28515625" style="3042" customWidth="1"/>
    <col min="9218" max="9218" width="15.28515625" style="3042" customWidth="1"/>
    <col min="9219" max="9219" width="11.85546875" style="3042" customWidth="1"/>
    <col min="9220" max="9220" width="14" style="3042" customWidth="1"/>
    <col min="9221" max="9221" width="10.42578125" style="3042" customWidth="1"/>
    <col min="9222" max="9222" width="14.85546875" style="3042" customWidth="1"/>
    <col min="9223" max="9223" width="10" style="3042" customWidth="1"/>
    <col min="9224" max="9472" width="9.140625" style="3042"/>
    <col min="9473" max="9473" width="29.28515625" style="3042" customWidth="1"/>
    <col min="9474" max="9474" width="15.28515625" style="3042" customWidth="1"/>
    <col min="9475" max="9475" width="11.85546875" style="3042" customWidth="1"/>
    <col min="9476" max="9476" width="14" style="3042" customWidth="1"/>
    <col min="9477" max="9477" width="10.42578125" style="3042" customWidth="1"/>
    <col min="9478" max="9478" width="14.85546875" style="3042" customWidth="1"/>
    <col min="9479" max="9479" width="10" style="3042" customWidth="1"/>
    <col min="9480" max="9728" width="9.140625" style="3042"/>
    <col min="9729" max="9729" width="29.28515625" style="3042" customWidth="1"/>
    <col min="9730" max="9730" width="15.28515625" style="3042" customWidth="1"/>
    <col min="9731" max="9731" width="11.85546875" style="3042" customWidth="1"/>
    <col min="9732" max="9732" width="14" style="3042" customWidth="1"/>
    <col min="9733" max="9733" width="10.42578125" style="3042" customWidth="1"/>
    <col min="9734" max="9734" width="14.85546875" style="3042" customWidth="1"/>
    <col min="9735" max="9735" width="10" style="3042" customWidth="1"/>
    <col min="9736" max="9984" width="9.140625" style="3042"/>
    <col min="9985" max="9985" width="29.28515625" style="3042" customWidth="1"/>
    <col min="9986" max="9986" width="15.28515625" style="3042" customWidth="1"/>
    <col min="9987" max="9987" width="11.85546875" style="3042" customWidth="1"/>
    <col min="9988" max="9988" width="14" style="3042" customWidth="1"/>
    <col min="9989" max="9989" width="10.42578125" style="3042" customWidth="1"/>
    <col min="9990" max="9990" width="14.85546875" style="3042" customWidth="1"/>
    <col min="9991" max="9991" width="10" style="3042" customWidth="1"/>
    <col min="9992" max="10240" width="9.140625" style="3042"/>
    <col min="10241" max="10241" width="29.28515625" style="3042" customWidth="1"/>
    <col min="10242" max="10242" width="15.28515625" style="3042" customWidth="1"/>
    <col min="10243" max="10243" width="11.85546875" style="3042" customWidth="1"/>
    <col min="10244" max="10244" width="14" style="3042" customWidth="1"/>
    <col min="10245" max="10245" width="10.42578125" style="3042" customWidth="1"/>
    <col min="10246" max="10246" width="14.85546875" style="3042" customWidth="1"/>
    <col min="10247" max="10247" width="10" style="3042" customWidth="1"/>
    <col min="10248" max="10496" width="9.140625" style="3042"/>
    <col min="10497" max="10497" width="29.28515625" style="3042" customWidth="1"/>
    <col min="10498" max="10498" width="15.28515625" style="3042" customWidth="1"/>
    <col min="10499" max="10499" width="11.85546875" style="3042" customWidth="1"/>
    <col min="10500" max="10500" width="14" style="3042" customWidth="1"/>
    <col min="10501" max="10501" width="10.42578125" style="3042" customWidth="1"/>
    <col min="10502" max="10502" width="14.85546875" style="3042" customWidth="1"/>
    <col min="10503" max="10503" width="10" style="3042" customWidth="1"/>
    <col min="10504" max="10752" width="9.140625" style="3042"/>
    <col min="10753" max="10753" width="29.28515625" style="3042" customWidth="1"/>
    <col min="10754" max="10754" width="15.28515625" style="3042" customWidth="1"/>
    <col min="10755" max="10755" width="11.85546875" style="3042" customWidth="1"/>
    <col min="10756" max="10756" width="14" style="3042" customWidth="1"/>
    <col min="10757" max="10757" width="10.42578125" style="3042" customWidth="1"/>
    <col min="10758" max="10758" width="14.85546875" style="3042" customWidth="1"/>
    <col min="10759" max="10759" width="10" style="3042" customWidth="1"/>
    <col min="10760" max="11008" width="9.140625" style="3042"/>
    <col min="11009" max="11009" width="29.28515625" style="3042" customWidth="1"/>
    <col min="11010" max="11010" width="15.28515625" style="3042" customWidth="1"/>
    <col min="11011" max="11011" width="11.85546875" style="3042" customWidth="1"/>
    <col min="11012" max="11012" width="14" style="3042" customWidth="1"/>
    <col min="11013" max="11013" width="10.42578125" style="3042" customWidth="1"/>
    <col min="11014" max="11014" width="14.85546875" style="3042" customWidth="1"/>
    <col min="11015" max="11015" width="10" style="3042" customWidth="1"/>
    <col min="11016" max="11264" width="9.140625" style="3042"/>
    <col min="11265" max="11265" width="29.28515625" style="3042" customWidth="1"/>
    <col min="11266" max="11266" width="15.28515625" style="3042" customWidth="1"/>
    <col min="11267" max="11267" width="11.85546875" style="3042" customWidth="1"/>
    <col min="11268" max="11268" width="14" style="3042" customWidth="1"/>
    <col min="11269" max="11269" width="10.42578125" style="3042" customWidth="1"/>
    <col min="11270" max="11270" width="14.85546875" style="3042" customWidth="1"/>
    <col min="11271" max="11271" width="10" style="3042" customWidth="1"/>
    <col min="11272" max="11520" width="9.140625" style="3042"/>
    <col min="11521" max="11521" width="29.28515625" style="3042" customWidth="1"/>
    <col min="11522" max="11522" width="15.28515625" style="3042" customWidth="1"/>
    <col min="11523" max="11523" width="11.85546875" style="3042" customWidth="1"/>
    <col min="11524" max="11524" width="14" style="3042" customWidth="1"/>
    <col min="11525" max="11525" width="10.42578125" style="3042" customWidth="1"/>
    <col min="11526" max="11526" width="14.85546875" style="3042" customWidth="1"/>
    <col min="11527" max="11527" width="10" style="3042" customWidth="1"/>
    <col min="11528" max="11776" width="9.140625" style="3042"/>
    <col min="11777" max="11777" width="29.28515625" style="3042" customWidth="1"/>
    <col min="11778" max="11778" width="15.28515625" style="3042" customWidth="1"/>
    <col min="11779" max="11779" width="11.85546875" style="3042" customWidth="1"/>
    <col min="11780" max="11780" width="14" style="3042" customWidth="1"/>
    <col min="11781" max="11781" width="10.42578125" style="3042" customWidth="1"/>
    <col min="11782" max="11782" width="14.85546875" style="3042" customWidth="1"/>
    <col min="11783" max="11783" width="10" style="3042" customWidth="1"/>
    <col min="11784" max="12032" width="9.140625" style="3042"/>
    <col min="12033" max="12033" width="29.28515625" style="3042" customWidth="1"/>
    <col min="12034" max="12034" width="15.28515625" style="3042" customWidth="1"/>
    <col min="12035" max="12035" width="11.85546875" style="3042" customWidth="1"/>
    <col min="12036" max="12036" width="14" style="3042" customWidth="1"/>
    <col min="12037" max="12037" width="10.42578125" style="3042" customWidth="1"/>
    <col min="12038" max="12038" width="14.85546875" style="3042" customWidth="1"/>
    <col min="12039" max="12039" width="10" style="3042" customWidth="1"/>
    <col min="12040" max="12288" width="9.140625" style="3042"/>
    <col min="12289" max="12289" width="29.28515625" style="3042" customWidth="1"/>
    <col min="12290" max="12290" width="15.28515625" style="3042" customWidth="1"/>
    <col min="12291" max="12291" width="11.85546875" style="3042" customWidth="1"/>
    <col min="12292" max="12292" width="14" style="3042" customWidth="1"/>
    <col min="12293" max="12293" width="10.42578125" style="3042" customWidth="1"/>
    <col min="12294" max="12294" width="14.85546875" style="3042" customWidth="1"/>
    <col min="12295" max="12295" width="10" style="3042" customWidth="1"/>
    <col min="12296" max="12544" width="9.140625" style="3042"/>
    <col min="12545" max="12545" width="29.28515625" style="3042" customWidth="1"/>
    <col min="12546" max="12546" width="15.28515625" style="3042" customWidth="1"/>
    <col min="12547" max="12547" width="11.85546875" style="3042" customWidth="1"/>
    <col min="12548" max="12548" width="14" style="3042" customWidth="1"/>
    <col min="12549" max="12549" width="10.42578125" style="3042" customWidth="1"/>
    <col min="12550" max="12550" width="14.85546875" style="3042" customWidth="1"/>
    <col min="12551" max="12551" width="10" style="3042" customWidth="1"/>
    <col min="12552" max="12800" width="9.140625" style="3042"/>
    <col min="12801" max="12801" width="29.28515625" style="3042" customWidth="1"/>
    <col min="12802" max="12802" width="15.28515625" style="3042" customWidth="1"/>
    <col min="12803" max="12803" width="11.85546875" style="3042" customWidth="1"/>
    <col min="12804" max="12804" width="14" style="3042" customWidth="1"/>
    <col min="12805" max="12805" width="10.42578125" style="3042" customWidth="1"/>
    <col min="12806" max="12806" width="14.85546875" style="3042" customWidth="1"/>
    <col min="12807" max="12807" width="10" style="3042" customWidth="1"/>
    <col min="12808" max="13056" width="9.140625" style="3042"/>
    <col min="13057" max="13057" width="29.28515625" style="3042" customWidth="1"/>
    <col min="13058" max="13058" width="15.28515625" style="3042" customWidth="1"/>
    <col min="13059" max="13059" width="11.85546875" style="3042" customWidth="1"/>
    <col min="13060" max="13060" width="14" style="3042" customWidth="1"/>
    <col min="13061" max="13061" width="10.42578125" style="3042" customWidth="1"/>
    <col min="13062" max="13062" width="14.85546875" style="3042" customWidth="1"/>
    <col min="13063" max="13063" width="10" style="3042" customWidth="1"/>
    <col min="13064" max="13312" width="9.140625" style="3042"/>
    <col min="13313" max="13313" width="29.28515625" style="3042" customWidth="1"/>
    <col min="13314" max="13314" width="15.28515625" style="3042" customWidth="1"/>
    <col min="13315" max="13315" width="11.85546875" style="3042" customWidth="1"/>
    <col min="13316" max="13316" width="14" style="3042" customWidth="1"/>
    <col min="13317" max="13317" width="10.42578125" style="3042" customWidth="1"/>
    <col min="13318" max="13318" width="14.85546875" style="3042" customWidth="1"/>
    <col min="13319" max="13319" width="10" style="3042" customWidth="1"/>
    <col min="13320" max="13568" width="9.140625" style="3042"/>
    <col min="13569" max="13569" width="29.28515625" style="3042" customWidth="1"/>
    <col min="13570" max="13570" width="15.28515625" style="3042" customWidth="1"/>
    <col min="13571" max="13571" width="11.85546875" style="3042" customWidth="1"/>
    <col min="13572" max="13572" width="14" style="3042" customWidth="1"/>
    <col min="13573" max="13573" width="10.42578125" style="3042" customWidth="1"/>
    <col min="13574" max="13574" width="14.85546875" style="3042" customWidth="1"/>
    <col min="13575" max="13575" width="10" style="3042" customWidth="1"/>
    <col min="13576" max="13824" width="9.140625" style="3042"/>
    <col min="13825" max="13825" width="29.28515625" style="3042" customWidth="1"/>
    <col min="13826" max="13826" width="15.28515625" style="3042" customWidth="1"/>
    <col min="13827" max="13827" width="11.85546875" style="3042" customWidth="1"/>
    <col min="13828" max="13828" width="14" style="3042" customWidth="1"/>
    <col min="13829" max="13829" width="10.42578125" style="3042" customWidth="1"/>
    <col min="13830" max="13830" width="14.85546875" style="3042" customWidth="1"/>
    <col min="13831" max="13831" width="10" style="3042" customWidth="1"/>
    <col min="13832" max="14080" width="9.140625" style="3042"/>
    <col min="14081" max="14081" width="29.28515625" style="3042" customWidth="1"/>
    <col min="14082" max="14082" width="15.28515625" style="3042" customWidth="1"/>
    <col min="14083" max="14083" width="11.85546875" style="3042" customWidth="1"/>
    <col min="14084" max="14084" width="14" style="3042" customWidth="1"/>
    <col min="14085" max="14085" width="10.42578125" style="3042" customWidth="1"/>
    <col min="14086" max="14086" width="14.85546875" style="3042" customWidth="1"/>
    <col min="14087" max="14087" width="10" style="3042" customWidth="1"/>
    <col min="14088" max="14336" width="9.140625" style="3042"/>
    <col min="14337" max="14337" width="29.28515625" style="3042" customWidth="1"/>
    <col min="14338" max="14338" width="15.28515625" style="3042" customWidth="1"/>
    <col min="14339" max="14339" width="11.85546875" style="3042" customWidth="1"/>
    <col min="14340" max="14340" width="14" style="3042" customWidth="1"/>
    <col min="14341" max="14341" width="10.42578125" style="3042" customWidth="1"/>
    <col min="14342" max="14342" width="14.85546875" style="3042" customWidth="1"/>
    <col min="14343" max="14343" width="10" style="3042" customWidth="1"/>
    <col min="14344" max="14592" width="9.140625" style="3042"/>
    <col min="14593" max="14593" width="29.28515625" style="3042" customWidth="1"/>
    <col min="14594" max="14594" width="15.28515625" style="3042" customWidth="1"/>
    <col min="14595" max="14595" width="11.85546875" style="3042" customWidth="1"/>
    <col min="14596" max="14596" width="14" style="3042" customWidth="1"/>
    <col min="14597" max="14597" width="10.42578125" style="3042" customWidth="1"/>
    <col min="14598" max="14598" width="14.85546875" style="3042" customWidth="1"/>
    <col min="14599" max="14599" width="10" style="3042" customWidth="1"/>
    <col min="14600" max="14848" width="9.140625" style="3042"/>
    <col min="14849" max="14849" width="29.28515625" style="3042" customWidth="1"/>
    <col min="14850" max="14850" width="15.28515625" style="3042" customWidth="1"/>
    <col min="14851" max="14851" width="11.85546875" style="3042" customWidth="1"/>
    <col min="14852" max="14852" width="14" style="3042" customWidth="1"/>
    <col min="14853" max="14853" width="10.42578125" style="3042" customWidth="1"/>
    <col min="14854" max="14854" width="14.85546875" style="3042" customWidth="1"/>
    <col min="14855" max="14855" width="10" style="3042" customWidth="1"/>
    <col min="14856" max="15104" width="9.140625" style="3042"/>
    <col min="15105" max="15105" width="29.28515625" style="3042" customWidth="1"/>
    <col min="15106" max="15106" width="15.28515625" style="3042" customWidth="1"/>
    <col min="15107" max="15107" width="11.85546875" style="3042" customWidth="1"/>
    <col min="15108" max="15108" width="14" style="3042" customWidth="1"/>
    <col min="15109" max="15109" width="10.42578125" style="3042" customWidth="1"/>
    <col min="15110" max="15110" width="14.85546875" style="3042" customWidth="1"/>
    <col min="15111" max="15111" width="10" style="3042" customWidth="1"/>
    <col min="15112" max="15360" width="9.140625" style="3042"/>
    <col min="15361" max="15361" width="29.28515625" style="3042" customWidth="1"/>
    <col min="15362" max="15362" width="15.28515625" style="3042" customWidth="1"/>
    <col min="15363" max="15363" width="11.85546875" style="3042" customWidth="1"/>
    <col min="15364" max="15364" width="14" style="3042" customWidth="1"/>
    <col min="15365" max="15365" width="10.42578125" style="3042" customWidth="1"/>
    <col min="15366" max="15366" width="14.85546875" style="3042" customWidth="1"/>
    <col min="15367" max="15367" width="10" style="3042" customWidth="1"/>
    <col min="15368" max="15616" width="9.140625" style="3042"/>
    <col min="15617" max="15617" width="29.28515625" style="3042" customWidth="1"/>
    <col min="15618" max="15618" width="15.28515625" style="3042" customWidth="1"/>
    <col min="15619" max="15619" width="11.85546875" style="3042" customWidth="1"/>
    <col min="15620" max="15620" width="14" style="3042" customWidth="1"/>
    <col min="15621" max="15621" width="10.42578125" style="3042" customWidth="1"/>
    <col min="15622" max="15622" width="14.85546875" style="3042" customWidth="1"/>
    <col min="15623" max="15623" width="10" style="3042" customWidth="1"/>
    <col min="15624" max="15872" width="9.140625" style="3042"/>
    <col min="15873" max="15873" width="29.28515625" style="3042" customWidth="1"/>
    <col min="15874" max="15874" width="15.28515625" style="3042" customWidth="1"/>
    <col min="15875" max="15875" width="11.85546875" style="3042" customWidth="1"/>
    <col min="15876" max="15876" width="14" style="3042" customWidth="1"/>
    <col min="15877" max="15877" width="10.42578125" style="3042" customWidth="1"/>
    <col min="15878" max="15878" width="14.85546875" style="3042" customWidth="1"/>
    <col min="15879" max="15879" width="10" style="3042" customWidth="1"/>
    <col min="15880" max="16128" width="9.140625" style="3042"/>
    <col min="16129" max="16129" width="29.28515625" style="3042" customWidth="1"/>
    <col min="16130" max="16130" width="15.28515625" style="3042" customWidth="1"/>
    <col min="16131" max="16131" width="11.85546875" style="3042" customWidth="1"/>
    <col min="16132" max="16132" width="14" style="3042" customWidth="1"/>
    <col min="16133" max="16133" width="10.42578125" style="3042" customWidth="1"/>
    <col min="16134" max="16134" width="14.85546875" style="3042" customWidth="1"/>
    <col min="16135" max="16135" width="10" style="3042" customWidth="1"/>
    <col min="16136" max="16384" width="9.140625" style="3042"/>
  </cols>
  <sheetData>
    <row r="1" spans="1:9" ht="18" customHeight="1" x14ac:dyDescent="0.25">
      <c r="A1" s="4541" t="s">
        <v>4644</v>
      </c>
      <c r="B1" s="4541"/>
      <c r="C1" s="3101"/>
      <c r="D1" s="3101"/>
      <c r="E1" s="4542" t="s">
        <v>4955</v>
      </c>
      <c r="F1" s="3101"/>
      <c r="H1" s="3053"/>
      <c r="I1" s="3053"/>
    </row>
    <row r="2" spans="1:9" ht="18" customHeight="1" x14ac:dyDescent="0.25">
      <c r="A2" s="4541" t="s">
        <v>4645</v>
      </c>
      <c r="B2" s="4541"/>
      <c r="C2" s="3101"/>
      <c r="D2" s="3101"/>
      <c r="E2" s="3101"/>
      <c r="F2" s="3101"/>
      <c r="G2" s="3101"/>
      <c r="H2" s="3053"/>
      <c r="I2" s="3053"/>
    </row>
    <row r="3" spans="1:9" ht="18" customHeight="1" x14ac:dyDescent="0.25">
      <c r="A3" s="3056"/>
      <c r="B3" s="3056"/>
      <c r="C3" s="3056"/>
      <c r="D3" s="3056"/>
      <c r="E3" s="3056"/>
      <c r="F3" s="3056"/>
      <c r="G3" s="3056"/>
      <c r="H3" s="3053"/>
      <c r="I3" s="3053"/>
    </row>
    <row r="4" spans="1:9" ht="27.75" customHeight="1" x14ac:dyDescent="0.25">
      <c r="A4" s="4543" t="s">
        <v>2927</v>
      </c>
      <c r="B4" s="5677">
        <v>2012</v>
      </c>
      <c r="C4" s="5677"/>
      <c r="D4" s="5677">
        <v>2013</v>
      </c>
      <c r="E4" s="5677"/>
      <c r="F4" s="5678"/>
      <c r="G4" s="5678"/>
      <c r="H4" s="3053"/>
      <c r="I4" s="3053"/>
    </row>
    <row r="5" spans="1:9" x14ac:dyDescent="0.25">
      <c r="A5" s="4976" t="s">
        <v>31</v>
      </c>
      <c r="B5" s="4977">
        <f>SUM(B6:B7)</f>
        <v>577</v>
      </c>
      <c r="C5" s="4978"/>
      <c r="D5" s="4977">
        <f>SUM(D6:D7)</f>
        <v>499</v>
      </c>
      <c r="E5" s="4979"/>
      <c r="F5" s="4544"/>
      <c r="G5" s="4544"/>
      <c r="H5" s="3053"/>
      <c r="I5" s="3053"/>
    </row>
    <row r="6" spans="1:9" ht="18.75" customHeight="1" x14ac:dyDescent="0.25">
      <c r="A6" s="5098" t="s">
        <v>4646</v>
      </c>
      <c r="B6" s="5098">
        <v>181</v>
      </c>
      <c r="C6" s="5526"/>
      <c r="D6" s="5098">
        <v>209</v>
      </c>
      <c r="E6" s="5527"/>
      <c r="F6" s="4545"/>
      <c r="G6" s="4545"/>
      <c r="H6" s="3053"/>
      <c r="I6" s="3053"/>
    </row>
    <row r="7" spans="1:9" ht="18.75" customHeight="1" x14ac:dyDescent="0.25">
      <c r="A7" s="5100" t="s">
        <v>4647</v>
      </c>
      <c r="B7" s="5100">
        <v>396</v>
      </c>
      <c r="C7" s="5528"/>
      <c r="D7" s="5100">
        <v>290</v>
      </c>
      <c r="E7" s="5529"/>
      <c r="F7" s="4546"/>
      <c r="G7" s="4547"/>
      <c r="H7" s="3053"/>
    </row>
    <row r="8" spans="1:9" ht="18.75" customHeight="1" x14ac:dyDescent="0.25">
      <c r="A8" s="2990"/>
      <c r="B8" s="2990"/>
      <c r="C8" s="4548"/>
      <c r="D8" s="2990"/>
      <c r="E8" s="4549"/>
      <c r="F8" s="4546"/>
      <c r="G8" s="4547"/>
      <c r="H8" s="3053"/>
    </row>
    <row r="9" spans="1:9" ht="79.5" customHeight="1" x14ac:dyDescent="0.25">
      <c r="A9" s="5679" t="s">
        <v>4648</v>
      </c>
      <c r="B9" s="5680"/>
      <c r="C9" s="5680"/>
      <c r="D9" s="5680"/>
      <c r="E9" s="5680"/>
      <c r="F9" s="4546"/>
      <c r="G9" s="3096"/>
      <c r="H9" s="3053"/>
    </row>
    <row r="10" spans="1:9" ht="14.25" customHeight="1" x14ac:dyDescent="0.25">
      <c r="A10" s="5675" t="s">
        <v>4649</v>
      </c>
      <c r="B10" s="5675"/>
      <c r="C10" s="5675"/>
      <c r="D10" s="5675"/>
      <c r="E10" s="5675"/>
      <c r="F10" s="4546"/>
      <c r="G10" s="3096"/>
      <c r="H10" s="3053"/>
    </row>
    <row r="11" spans="1:9" ht="14.25" customHeight="1" x14ac:dyDescent="0.25">
      <c r="A11" s="5675" t="s">
        <v>4650</v>
      </c>
      <c r="B11" s="5675"/>
      <c r="C11" s="5675"/>
      <c r="D11" s="5675"/>
      <c r="E11" s="5675"/>
      <c r="F11" s="4546"/>
      <c r="G11" s="3096"/>
      <c r="H11" s="3053"/>
    </row>
    <row r="12" spans="1:9" ht="14.25" customHeight="1" x14ac:dyDescent="0.25">
      <c r="A12" s="5676" t="s">
        <v>4651</v>
      </c>
      <c r="B12" s="5676"/>
      <c r="C12" s="5676"/>
      <c r="D12" s="5676"/>
      <c r="E12" s="5676"/>
      <c r="F12" s="4546"/>
      <c r="G12" s="3096"/>
      <c r="H12" s="3053"/>
    </row>
    <row r="13" spans="1:9" ht="14.25" customHeight="1" x14ac:dyDescent="0.25">
      <c r="A13" s="4518"/>
      <c r="B13" s="4551"/>
      <c r="D13" s="4552"/>
      <c r="E13" s="4553"/>
      <c r="F13" s="4546"/>
      <c r="G13" s="3096"/>
      <c r="H13" s="3053"/>
    </row>
    <row r="14" spans="1:9" ht="14.25" customHeight="1" x14ac:dyDescent="0.25">
      <c r="A14" s="4518"/>
      <c r="B14" s="4551"/>
      <c r="D14" s="4552"/>
      <c r="E14" s="4553"/>
      <c r="F14" s="4546"/>
      <c r="G14" s="3096"/>
      <c r="H14" s="3053"/>
    </row>
    <row r="15" spans="1:9" ht="14.25" customHeight="1" x14ac:dyDescent="0.25">
      <c r="A15" s="4518"/>
      <c r="B15" s="4551"/>
      <c r="D15" s="4552"/>
      <c r="E15" s="4553"/>
      <c r="F15" s="4546"/>
      <c r="G15" s="4554"/>
      <c r="H15" s="3053"/>
    </row>
    <row r="16" spans="1:9" ht="14.25" customHeight="1" x14ac:dyDescent="0.25">
      <c r="A16" s="4518"/>
      <c r="B16" s="4551"/>
      <c r="D16" s="4552"/>
      <c r="E16" s="4553"/>
      <c r="F16" s="4546"/>
      <c r="G16" s="3096"/>
      <c r="H16" s="3053"/>
    </row>
    <row r="17" spans="1:8" ht="14.25" customHeight="1" x14ac:dyDescent="0.25">
      <c r="A17" s="4518"/>
      <c r="B17" s="4551"/>
      <c r="D17" s="4552"/>
      <c r="E17" s="4553"/>
      <c r="F17" s="4546"/>
      <c r="G17" s="3096"/>
      <c r="H17" s="3053"/>
    </row>
    <row r="18" spans="1:8" ht="14.25" customHeight="1" x14ac:dyDescent="0.25">
      <c r="A18" s="4518"/>
      <c r="B18" s="4551"/>
      <c r="D18" s="4552"/>
      <c r="E18" s="4553"/>
      <c r="F18" s="4546"/>
      <c r="G18" s="3096"/>
      <c r="H18" s="3053"/>
    </row>
    <row r="19" spans="1:8" ht="14.25" customHeight="1" x14ac:dyDescent="0.25">
      <c r="A19" s="4518"/>
      <c r="B19" s="4551"/>
      <c r="D19" s="4552"/>
      <c r="E19" s="4553"/>
      <c r="F19" s="4546"/>
      <c r="G19" s="3096"/>
      <c r="H19" s="3053"/>
    </row>
    <row r="20" spans="1:8" ht="14.25" customHeight="1" x14ac:dyDescent="0.25">
      <c r="A20" s="4518"/>
      <c r="B20" s="4551"/>
      <c r="D20" s="4552"/>
      <c r="E20" s="4553"/>
      <c r="F20" s="4546"/>
      <c r="G20" s="3096"/>
      <c r="H20" s="3053"/>
    </row>
    <row r="21" spans="1:8" ht="14.25" customHeight="1" x14ac:dyDescent="0.25">
      <c r="A21" s="4518"/>
      <c r="B21" s="4551"/>
      <c r="D21" s="4552"/>
      <c r="E21" s="4553"/>
      <c r="F21" s="4546"/>
      <c r="G21" s="3096"/>
      <c r="H21" s="3053"/>
    </row>
    <row r="22" spans="1:8" ht="14.25" customHeight="1" x14ac:dyDescent="0.25">
      <c r="A22" s="4518"/>
      <c r="B22" s="4551"/>
      <c r="D22" s="4552"/>
      <c r="E22" s="4553"/>
      <c r="F22" s="4546"/>
      <c r="G22" s="3096"/>
      <c r="H22" s="3053"/>
    </row>
    <row r="23" spans="1:8" ht="14.25" customHeight="1" x14ac:dyDescent="0.25">
      <c r="A23" s="4518"/>
      <c r="B23" s="4551"/>
      <c r="D23" s="4552"/>
      <c r="E23" s="4553"/>
      <c r="F23" s="4546"/>
      <c r="G23" s="3096"/>
      <c r="H23" s="3053"/>
    </row>
    <row r="24" spans="1:8" ht="14.25" customHeight="1" x14ac:dyDescent="0.25">
      <c r="A24" s="4518"/>
      <c r="B24" s="4551"/>
      <c r="D24" s="4552"/>
      <c r="E24" s="4553"/>
      <c r="F24" s="4546"/>
      <c r="G24" s="3096"/>
      <c r="H24" s="3053"/>
    </row>
    <row r="25" spans="1:8" ht="14.25" customHeight="1" x14ac:dyDescent="0.25">
      <c r="A25" s="4518"/>
      <c r="B25" s="4551"/>
      <c r="D25" s="4552"/>
      <c r="E25" s="4553"/>
      <c r="F25" s="4546"/>
      <c r="G25" s="3096"/>
      <c r="H25" s="3053"/>
    </row>
    <row r="26" spans="1:8" ht="14.25" customHeight="1" x14ac:dyDescent="0.25">
      <c r="A26" s="4518"/>
      <c r="B26" s="4551"/>
      <c r="D26" s="4552"/>
      <c r="E26" s="4553"/>
      <c r="F26" s="4546"/>
      <c r="G26" s="3096"/>
      <c r="H26" s="3053"/>
    </row>
    <row r="27" spans="1:8" ht="14.25" customHeight="1" x14ac:dyDescent="0.25">
      <c r="A27" s="4518"/>
      <c r="B27" s="4551"/>
      <c r="D27" s="4552"/>
      <c r="E27" s="4553"/>
      <c r="F27" s="4546"/>
      <c r="G27" s="3096"/>
      <c r="H27" s="3053"/>
    </row>
    <row r="28" spans="1:8" ht="14.25" customHeight="1" x14ac:dyDescent="0.25">
      <c r="A28" s="4518"/>
      <c r="B28" s="4551"/>
      <c r="D28" s="4552"/>
      <c r="E28" s="4553"/>
      <c r="F28" s="4546"/>
      <c r="G28" s="3096"/>
      <c r="H28" s="3053"/>
    </row>
    <row r="29" spans="1:8" ht="14.25" customHeight="1" x14ac:dyDescent="0.25">
      <c r="A29" s="4518"/>
      <c r="B29" s="4551"/>
      <c r="D29" s="4552"/>
      <c r="E29" s="4553"/>
      <c r="F29" s="4546"/>
      <c r="G29" s="3096"/>
      <c r="H29" s="3053"/>
    </row>
    <row r="30" spans="1:8" ht="14.25" customHeight="1" x14ac:dyDescent="0.25">
      <c r="A30" s="4518"/>
      <c r="B30" s="4551"/>
      <c r="D30" s="4552"/>
      <c r="E30" s="4553"/>
      <c r="F30" s="4546"/>
      <c r="G30" s="3096"/>
      <c r="H30" s="3053"/>
    </row>
    <row r="31" spans="1:8" ht="14.25" customHeight="1" x14ac:dyDescent="0.25">
      <c r="A31" s="4518"/>
      <c r="B31" s="4551"/>
      <c r="D31" s="4552"/>
      <c r="E31" s="4553"/>
      <c r="F31" s="4546"/>
      <c r="G31" s="3096"/>
      <c r="H31" s="3053"/>
    </row>
    <row r="32" spans="1:8" ht="14.25" customHeight="1" x14ac:dyDescent="0.25">
      <c r="A32" s="4518"/>
      <c r="B32" s="4551"/>
      <c r="D32" s="4552"/>
      <c r="E32" s="4553"/>
      <c r="F32" s="4546"/>
      <c r="G32" s="3096"/>
      <c r="H32" s="3053"/>
    </row>
    <row r="33" spans="1:9" ht="14.25" customHeight="1" x14ac:dyDescent="0.25">
      <c r="A33" s="4518"/>
      <c r="B33" s="4551"/>
      <c r="D33" s="4552"/>
      <c r="E33" s="4553"/>
      <c r="F33" s="4546"/>
      <c r="G33" s="3096"/>
      <c r="H33" s="3053"/>
    </row>
    <row r="34" spans="1:9" ht="14.25" customHeight="1" x14ac:dyDescent="0.25">
      <c r="A34" s="4518"/>
      <c r="B34" s="4551"/>
      <c r="D34" s="4552"/>
      <c r="E34" s="4553"/>
      <c r="F34" s="4546"/>
      <c r="G34" s="3096"/>
      <c r="H34" s="3053"/>
    </row>
    <row r="35" spans="1:9" ht="14.25" customHeight="1" x14ac:dyDescent="0.25">
      <c r="A35" s="4518"/>
      <c r="B35" s="4551"/>
      <c r="D35" s="4552"/>
      <c r="E35" s="4553"/>
      <c r="F35" s="4546"/>
      <c r="G35" s="3096"/>
      <c r="H35" s="3053"/>
    </row>
    <row r="36" spans="1:9" ht="14.25" customHeight="1" x14ac:dyDescent="0.25">
      <c r="A36" s="4555"/>
      <c r="B36" s="4556"/>
      <c r="C36" s="4557"/>
      <c r="D36" s="4558"/>
      <c r="E36" s="4559"/>
      <c r="F36" s="4556"/>
      <c r="G36" s="4560"/>
      <c r="H36" s="3053"/>
    </row>
    <row r="37" spans="1:9" x14ac:dyDescent="0.25">
      <c r="A37" s="3053"/>
      <c r="B37" s="3053"/>
      <c r="C37" s="3053"/>
      <c r="D37" s="3053"/>
      <c r="E37" s="3053"/>
      <c r="F37" s="3053"/>
      <c r="G37" s="3053"/>
      <c r="H37" s="3053"/>
      <c r="I37" s="3053"/>
    </row>
    <row r="38" spans="1:9" x14ac:dyDescent="0.25">
      <c r="A38" s="4561"/>
      <c r="B38" s="3053"/>
      <c r="C38" s="3053"/>
      <c r="D38" s="3053"/>
      <c r="E38" s="3053"/>
      <c r="F38" s="3053"/>
      <c r="G38" s="3053"/>
      <c r="H38" s="3053"/>
      <c r="I38" s="3053"/>
    </row>
    <row r="39" spans="1:9" x14ac:dyDescent="0.25">
      <c r="A39" s="4562"/>
      <c r="B39" s="3053"/>
      <c r="C39" s="3053"/>
      <c r="D39" s="3053"/>
      <c r="E39" s="3053"/>
      <c r="F39" s="3053"/>
      <c r="G39" s="3053"/>
      <c r="H39" s="3053"/>
      <c r="I39" s="3053"/>
    </row>
    <row r="40" spans="1:9" x14ac:dyDescent="0.25">
      <c r="A40" s="3053"/>
      <c r="B40" s="3053"/>
      <c r="C40" s="3053"/>
      <c r="D40" s="3053"/>
      <c r="E40" s="3053"/>
      <c r="F40" s="3053"/>
      <c r="G40" s="3053"/>
      <c r="H40" s="3053"/>
      <c r="I40" s="3053"/>
    </row>
    <row r="41" spans="1:9" x14ac:dyDescent="0.25">
      <c r="A41" s="3053"/>
      <c r="B41" s="3053"/>
      <c r="C41" s="3053"/>
      <c r="D41" s="3053"/>
      <c r="E41" s="3053"/>
      <c r="F41" s="3053"/>
      <c r="G41" s="3053"/>
      <c r="H41" s="3053"/>
      <c r="I41" s="3053"/>
    </row>
    <row r="42" spans="1:9" x14ac:dyDescent="0.25">
      <c r="A42" s="3053"/>
      <c r="B42" s="3053"/>
      <c r="C42" s="3053"/>
      <c r="D42" s="3053"/>
      <c r="E42" s="3053"/>
      <c r="F42" s="3053"/>
      <c r="G42" s="3053"/>
      <c r="H42" s="3053"/>
      <c r="I42" s="3053"/>
    </row>
    <row r="43" spans="1:9" x14ac:dyDescent="0.25">
      <c r="A43" s="3053"/>
      <c r="B43" s="3053"/>
      <c r="C43" s="3053"/>
      <c r="D43" s="3053"/>
      <c r="E43" s="3053"/>
      <c r="F43" s="3053"/>
      <c r="G43" s="3053"/>
      <c r="H43" s="3053"/>
      <c r="I43" s="3053"/>
    </row>
    <row r="44" spans="1:9" x14ac:dyDescent="0.25">
      <c r="A44" s="3053"/>
      <c r="B44" s="3053"/>
      <c r="C44" s="3053"/>
      <c r="D44" s="3053"/>
      <c r="E44" s="3053"/>
      <c r="F44" s="3053"/>
      <c r="G44" s="3053"/>
      <c r="H44" s="3053"/>
      <c r="I44" s="3053"/>
    </row>
    <row r="45" spans="1:9" x14ac:dyDescent="0.25">
      <c r="A45" s="3053"/>
      <c r="B45" s="3053"/>
      <c r="C45" s="3053"/>
      <c r="D45" s="3053"/>
      <c r="E45" s="3053"/>
      <c r="F45" s="3053"/>
      <c r="G45" s="3053"/>
      <c r="H45" s="3053"/>
      <c r="I45" s="3053"/>
    </row>
  </sheetData>
  <mergeCells count="7">
    <mergeCell ref="A11:E11"/>
    <mergeCell ref="A12:E12"/>
    <mergeCell ref="B4:C4"/>
    <mergeCell ref="D4:E4"/>
    <mergeCell ref="F4:G4"/>
    <mergeCell ref="A9:E9"/>
    <mergeCell ref="A10:E10"/>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&amp;L&amp;"Tahoma,Normal"228</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tabColor rgb="FFEB700B"/>
  </sheetPr>
  <dimension ref="A1:C22"/>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100.7109375" style="58" customWidth="1"/>
    <col min="2" max="2" width="18" style="58" customWidth="1"/>
    <col min="3" max="3" width="3.7109375" style="58" customWidth="1"/>
    <col min="4" max="4" width="33.5703125" style="58" customWidth="1"/>
    <col min="5" max="16384" width="11.42578125" style="58"/>
  </cols>
  <sheetData>
    <row r="1" spans="1:3" ht="15" x14ac:dyDescent="0.25">
      <c r="A1" s="2602" t="s">
        <v>2355</v>
      </c>
      <c r="B1" s="2755"/>
      <c r="C1" s="2783" t="s">
        <v>5071</v>
      </c>
    </row>
    <row r="2" spans="1:3" ht="15" x14ac:dyDescent="0.25">
      <c r="A2" s="2807">
        <v>2013</v>
      </c>
      <c r="B2" s="2146"/>
      <c r="C2" s="2146"/>
    </row>
    <row r="3" spans="1:3" ht="15" x14ac:dyDescent="0.25">
      <c r="A3" s="2807"/>
      <c r="B3" s="2146"/>
      <c r="C3" s="2146"/>
    </row>
    <row r="4" spans="1:3" ht="30.75" customHeight="1" x14ac:dyDescent="0.25">
      <c r="A4" s="2741" t="s">
        <v>33</v>
      </c>
      <c r="B4" s="5828" t="s">
        <v>119</v>
      </c>
      <c r="C4" s="5828"/>
    </row>
    <row r="5" spans="1:3" s="17" customFormat="1" ht="21" customHeight="1" x14ac:dyDescent="0.25">
      <c r="A5" s="2883" t="s">
        <v>31</v>
      </c>
      <c r="B5" s="2473">
        <f>SUM(B6:B6)</f>
        <v>5310592.4800000004</v>
      </c>
      <c r="C5" s="2652"/>
    </row>
    <row r="6" spans="1:3" s="6" customFormat="1" ht="30.95" customHeight="1" x14ac:dyDescent="0.2">
      <c r="A6" s="5122" t="s">
        <v>2356</v>
      </c>
      <c r="B6" s="5120">
        <f>'16-E382op-Sinic'!O7</f>
        <v>5310592.4800000004</v>
      </c>
      <c r="C6" s="2882"/>
    </row>
    <row r="7" spans="1:3" s="6" customFormat="1" ht="17.25" customHeight="1" x14ac:dyDescent="0.2">
      <c r="A7" s="2222"/>
      <c r="B7" s="2240"/>
      <c r="C7" s="2388"/>
    </row>
    <row r="8" spans="1:3" ht="14.1" customHeight="1" x14ac:dyDescent="0.25">
      <c r="A8" s="2042" t="s">
        <v>1273</v>
      </c>
      <c r="B8" s="2395"/>
      <c r="C8" s="2395"/>
    </row>
    <row r="9" spans="1:3" x14ac:dyDescent="0.25">
      <c r="A9" s="130"/>
    </row>
    <row r="13" spans="1:3" ht="15.75" x14ac:dyDescent="0.25">
      <c r="B13" s="1167"/>
    </row>
    <row r="22" spans="1:1" ht="15.75" x14ac:dyDescent="0.25">
      <c r="A22" s="1355"/>
    </row>
  </sheetData>
  <mergeCells count="1">
    <mergeCell ref="B4:C4"/>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&amp;L&amp;"Tahoma,Normal"340</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tabColor rgb="FFEB700B"/>
  </sheetPr>
  <dimension ref="A1:AT171"/>
  <sheetViews>
    <sheetView showGridLines="0" view="pageBreakPreview" topLeftCell="K1" zoomScaleNormal="70" zoomScaleSheetLayoutView="100" workbookViewId="0">
      <selection activeCell="U1" sqref="U1"/>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1.42578125" style="58" customWidth="1"/>
    <col min="13" max="14" width="15.5703125" style="58" customWidth="1"/>
    <col min="15" max="15" width="16.140625" style="65" customWidth="1"/>
    <col min="16" max="16" width="1.85546875" style="66" customWidth="1"/>
    <col min="17" max="17" width="7.7109375" style="67" customWidth="1"/>
    <col min="18" max="18" width="1.85546875" style="66" customWidth="1"/>
    <col min="19" max="19" width="13.5703125" style="58" customWidth="1"/>
    <col min="20" max="20" width="3.28515625" style="66" customWidth="1"/>
    <col min="21" max="21" width="25.7109375" style="6" customWidth="1"/>
    <col min="22" max="22" width="10"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28.5703125" style="58" hidden="1" customWidth="1"/>
    <col min="28" max="28" width="48.5703125" style="58" hidden="1" customWidth="1"/>
    <col min="29" max="29" width="31.42578125" style="58" hidden="1" customWidth="1"/>
    <col min="30" max="30" width="29.42578125" style="58" hidden="1" customWidth="1"/>
    <col min="31" max="31" width="16.7109375"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46" s="20" customFormat="1" ht="15" customHeight="1" x14ac:dyDescent="0.25">
      <c r="K1" s="2636" t="s">
        <v>2403</v>
      </c>
      <c r="L1" s="2636"/>
      <c r="M1" s="2650"/>
      <c r="N1" s="2650"/>
      <c r="O1" s="2650"/>
      <c r="P1" s="2650"/>
      <c r="Q1" s="2650"/>
      <c r="R1" s="2650"/>
      <c r="S1" s="2650"/>
      <c r="T1" s="2650"/>
      <c r="U1" s="2887" t="s">
        <v>5151</v>
      </c>
      <c r="W1" s="141"/>
      <c r="X1" s="141"/>
    </row>
    <row r="2" spans="1:46" s="20" customFormat="1" ht="15" customHeight="1" x14ac:dyDescent="0.25">
      <c r="A2" s="20" t="s">
        <v>1297</v>
      </c>
      <c r="K2" s="2636" t="s">
        <v>2407</v>
      </c>
      <c r="L2" s="2636"/>
      <c r="M2" s="2595"/>
      <c r="N2" s="2595"/>
      <c r="O2" s="2595"/>
      <c r="P2" s="2595"/>
      <c r="Q2" s="2595"/>
      <c r="R2" s="2595"/>
      <c r="S2" s="2595"/>
      <c r="T2" s="2595"/>
      <c r="U2" s="2595"/>
      <c r="W2" s="85"/>
      <c r="X2" s="85"/>
      <c r="Y2" s="1623"/>
      <c r="Z2" s="58"/>
      <c r="AA2" s="58"/>
      <c r="AB2" s="58"/>
      <c r="AC2" s="58"/>
    </row>
    <row r="3" spans="1:46" s="20" customFormat="1" ht="15" customHeight="1" x14ac:dyDescent="0.25">
      <c r="K3" s="2888">
        <v>2013</v>
      </c>
      <c r="L3" s="2888"/>
      <c r="M3" s="2595"/>
      <c r="N3" s="2595"/>
      <c r="O3" s="2595"/>
      <c r="P3" s="2595"/>
      <c r="Q3" s="2595"/>
      <c r="R3" s="2595"/>
      <c r="S3" s="2595"/>
      <c r="T3" s="2595"/>
      <c r="U3" s="2595"/>
      <c r="W3" s="85"/>
      <c r="X3" s="85"/>
      <c r="Y3" s="1651"/>
      <c r="Z3" s="58"/>
      <c r="AA3" s="58"/>
      <c r="AB3" s="58"/>
      <c r="AC3" s="58"/>
    </row>
    <row r="4" spans="1:46" s="20" customFormat="1" ht="18" x14ac:dyDescent="0.25">
      <c r="K4" s="2595"/>
      <c r="L4" s="2595"/>
      <c r="M4" s="2595"/>
      <c r="N4" s="2595"/>
      <c r="O4" s="2595"/>
      <c r="P4" s="2595"/>
      <c r="Q4" s="2595"/>
      <c r="R4" s="2595"/>
      <c r="S4" s="2595"/>
      <c r="T4" s="2595"/>
      <c r="U4" s="2595"/>
      <c r="W4" s="85"/>
      <c r="X4" s="85"/>
      <c r="Y4" s="1651"/>
      <c r="Z4" s="58"/>
      <c r="AA4" s="58"/>
      <c r="AB4" s="58"/>
      <c r="AC4" s="58"/>
    </row>
    <row r="5" spans="1:46" ht="52.5" customHeight="1" x14ac:dyDescent="0.25">
      <c r="A5" s="332" t="s">
        <v>50</v>
      </c>
      <c r="B5" s="332" t="s">
        <v>44</v>
      </c>
      <c r="C5" s="332" t="s">
        <v>172</v>
      </c>
      <c r="D5" s="567" t="s">
        <v>261</v>
      </c>
      <c r="E5" s="1289"/>
      <c r="F5" s="332" t="s">
        <v>176</v>
      </c>
      <c r="G5" s="332" t="s">
        <v>179</v>
      </c>
      <c r="H5" s="332" t="s">
        <v>178</v>
      </c>
      <c r="I5" s="332" t="s">
        <v>174</v>
      </c>
      <c r="J5" s="2961" t="s">
        <v>175</v>
      </c>
      <c r="K5" s="2889" t="s">
        <v>181</v>
      </c>
      <c r="L5" s="2889"/>
      <c r="M5" s="2889" t="s">
        <v>21</v>
      </c>
      <c r="N5" s="2889" t="s">
        <v>29</v>
      </c>
      <c r="O5" s="6001" t="s">
        <v>119</v>
      </c>
      <c r="P5" s="6001"/>
      <c r="Q5" s="6001" t="s">
        <v>182</v>
      </c>
      <c r="R5" s="6001"/>
      <c r="S5" s="6001" t="s">
        <v>20</v>
      </c>
      <c r="T5" s="6001"/>
      <c r="U5" s="2889" t="s">
        <v>30</v>
      </c>
      <c r="V5" s="2965" t="s">
        <v>171</v>
      </c>
      <c r="W5" s="334"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6" s="17" customFormat="1" ht="22.5" customHeight="1" x14ac:dyDescent="0.25">
      <c r="A6" s="260" t="s">
        <v>1606</v>
      </c>
      <c r="B6" s="235"/>
      <c r="C6" s="235"/>
      <c r="D6" s="235"/>
      <c r="E6" s="235"/>
      <c r="F6" s="235"/>
      <c r="G6" s="236"/>
      <c r="H6" s="236"/>
      <c r="I6" s="235"/>
      <c r="J6" s="2962"/>
      <c r="K6" s="6002" t="s">
        <v>31</v>
      </c>
      <c r="L6" s="6002"/>
      <c r="M6" s="6002"/>
      <c r="N6" s="6002"/>
      <c r="O6" s="2980">
        <f>SUM(O7)</f>
        <v>5310592.4800000004</v>
      </c>
      <c r="P6" s="2981"/>
      <c r="Q6" s="2982"/>
      <c r="R6" s="2983"/>
      <c r="S6" s="2984">
        <f>SUM(S7)</f>
        <v>135062</v>
      </c>
      <c r="T6" s="2985"/>
      <c r="U6" s="2986"/>
      <c r="V6" s="2966"/>
      <c r="W6" s="480"/>
      <c r="X6" s="480"/>
      <c r="Y6" s="94">
        <f>SUM(Y7)</f>
        <v>34</v>
      </c>
      <c r="Z6" s="1328">
        <f>SUM(Z7)</f>
        <v>55</v>
      </c>
      <c r="AA6" s="226"/>
      <c r="AB6" s="226"/>
      <c r="AC6" s="226"/>
      <c r="AD6" s="226"/>
      <c r="AE6" s="226"/>
      <c r="AF6" s="226"/>
      <c r="AG6" s="226"/>
      <c r="AH6" s="226"/>
      <c r="AI6" s="226"/>
      <c r="AJ6" s="226"/>
    </row>
    <row r="7" spans="1:46" ht="18.75" customHeight="1" x14ac:dyDescent="0.25">
      <c r="A7" s="1624"/>
      <c r="B7" s="1624"/>
      <c r="C7" s="1624"/>
      <c r="D7" s="1624"/>
      <c r="E7" s="1624"/>
      <c r="F7" s="1624"/>
      <c r="G7" s="513"/>
      <c r="H7" s="1624"/>
      <c r="I7" s="1624"/>
      <c r="J7" s="2963"/>
      <c r="K7" s="5999" t="s">
        <v>2356</v>
      </c>
      <c r="L7" s="6000"/>
      <c r="M7" s="6000"/>
      <c r="N7" s="6000"/>
      <c r="O7" s="2872">
        <f>SUM(O8)</f>
        <v>5310592.4800000004</v>
      </c>
      <c r="P7" s="2869"/>
      <c r="Q7" s="2978"/>
      <c r="R7" s="2976"/>
      <c r="S7" s="2975">
        <f>SUM(S8)</f>
        <v>135062</v>
      </c>
      <c r="T7" s="2974"/>
      <c r="U7" s="2969"/>
      <c r="V7" s="2967"/>
      <c r="W7" s="209"/>
      <c r="X7" s="209"/>
      <c r="Y7" s="209">
        <f>SUM(Y8)</f>
        <v>34</v>
      </c>
      <c r="Z7" s="209">
        <f>SUM(Z8)</f>
        <v>55</v>
      </c>
      <c r="AA7" s="209"/>
      <c r="AB7" s="209"/>
      <c r="AC7" s="209"/>
      <c r="AD7" s="209"/>
      <c r="AE7" s="216"/>
      <c r="AF7" s="209"/>
      <c r="AG7" s="209"/>
      <c r="AH7" s="209"/>
      <c r="AI7" s="209"/>
      <c r="AJ7" s="366"/>
      <c r="AK7" s="129"/>
      <c r="AL7" s="129"/>
      <c r="AM7" s="129"/>
      <c r="AN7" s="129"/>
      <c r="AR7" s="129"/>
      <c r="AS7" s="129"/>
      <c r="AT7" s="60"/>
    </row>
    <row r="8" spans="1:46" ht="18" customHeight="1" x14ac:dyDescent="0.25">
      <c r="A8" s="1358"/>
      <c r="B8" s="101"/>
      <c r="C8" s="101"/>
      <c r="D8" s="101"/>
      <c r="E8" s="101"/>
      <c r="F8" s="101"/>
      <c r="G8" s="101"/>
      <c r="H8" s="101"/>
      <c r="I8" s="101"/>
      <c r="J8" s="2964"/>
      <c r="K8" s="5889" t="s">
        <v>295</v>
      </c>
      <c r="L8" s="5889"/>
      <c r="M8" s="5889"/>
      <c r="N8" s="5890"/>
      <c r="O8" s="2446">
        <f>SUM(O9:O21)</f>
        <v>5310592.4800000004</v>
      </c>
      <c r="P8" s="2069"/>
      <c r="Q8" s="2072"/>
      <c r="R8" s="2073"/>
      <c r="S8" s="2641">
        <f>SUM(S9:S21)</f>
        <v>135062</v>
      </c>
      <c r="T8" s="2074"/>
      <c r="U8" s="2075"/>
      <c r="V8" s="2968"/>
      <c r="W8" s="148"/>
      <c r="X8" s="205"/>
      <c r="Y8" s="147">
        <f>SUM(Y9:Y63)</f>
        <v>34</v>
      </c>
      <c r="Z8" s="147">
        <f>SUM(Z9:Z63)</f>
        <v>55</v>
      </c>
      <c r="AA8" s="148"/>
      <c r="AB8" s="147"/>
      <c r="AC8" s="147"/>
      <c r="AD8" s="200"/>
      <c r="AE8" s="200"/>
      <c r="AF8" s="101"/>
      <c r="AG8" s="101"/>
      <c r="AH8" s="101"/>
      <c r="AI8" s="101"/>
      <c r="AJ8" s="367"/>
      <c r="AO8" s="129"/>
      <c r="AP8" s="129"/>
    </row>
    <row r="9" spans="1:46" s="587" customFormat="1" ht="30.75" customHeight="1" x14ac:dyDescent="0.25">
      <c r="A9" s="741" t="s">
        <v>871</v>
      </c>
      <c r="B9" s="1190" t="s">
        <v>1486</v>
      </c>
      <c r="C9" s="741" t="s">
        <v>285</v>
      </c>
      <c r="D9" s="741" t="s">
        <v>116</v>
      </c>
      <c r="E9" s="1412" t="s">
        <v>281</v>
      </c>
      <c r="F9" s="592" t="s">
        <v>710</v>
      </c>
      <c r="G9" s="754" t="s">
        <v>1511</v>
      </c>
      <c r="H9" s="827" t="s">
        <v>295</v>
      </c>
      <c r="I9" s="826" t="s">
        <v>2356</v>
      </c>
      <c r="J9" s="1961">
        <v>2013</v>
      </c>
      <c r="K9" s="2426" t="s">
        <v>1512</v>
      </c>
      <c r="L9" s="2015"/>
      <c r="M9" s="2018" t="s">
        <v>290</v>
      </c>
      <c r="N9" s="2018" t="s">
        <v>1513</v>
      </c>
      <c r="O9" s="2660">
        <v>449942.32</v>
      </c>
      <c r="P9" s="2016"/>
      <c r="Q9" s="2017">
        <v>0</v>
      </c>
      <c r="R9" s="2016"/>
      <c r="S9" s="2661" t="s">
        <v>2668</v>
      </c>
      <c r="T9" s="2015"/>
      <c r="U9" s="2014"/>
      <c r="V9" s="1112">
        <v>0</v>
      </c>
      <c r="W9" s="668" t="s">
        <v>284</v>
      </c>
      <c r="X9" s="668" t="s">
        <v>283</v>
      </c>
      <c r="Y9" s="1418">
        <v>1</v>
      </c>
      <c r="Z9" s="1418">
        <v>1</v>
      </c>
      <c r="AA9" s="631" t="s">
        <v>282</v>
      </c>
      <c r="AB9" s="1288" t="s">
        <v>1510</v>
      </c>
      <c r="AC9" s="1287"/>
      <c r="AD9" s="1313"/>
      <c r="AE9" s="1229"/>
      <c r="AF9" s="1313"/>
      <c r="AG9" s="1228"/>
      <c r="AH9" s="1222"/>
      <c r="AI9" s="1228"/>
      <c r="AJ9" s="1314"/>
      <c r="AK9" s="1228"/>
      <c r="AL9" s="627" t="s">
        <v>281</v>
      </c>
      <c r="AM9" s="627" t="s">
        <v>281</v>
      </c>
      <c r="AN9" s="627" t="s">
        <v>281</v>
      </c>
      <c r="AO9" s="627" t="s">
        <v>281</v>
      </c>
      <c r="AP9" s="1182" t="s">
        <v>281</v>
      </c>
    </row>
    <row r="10" spans="1:46" s="587" customFormat="1" ht="30.75" customHeight="1" x14ac:dyDescent="0.25">
      <c r="A10" s="741" t="s">
        <v>871</v>
      </c>
      <c r="B10" s="1190" t="s">
        <v>1486</v>
      </c>
      <c r="C10" s="741" t="s">
        <v>285</v>
      </c>
      <c r="D10" s="741" t="s">
        <v>116</v>
      </c>
      <c r="E10" s="1412" t="s">
        <v>281</v>
      </c>
      <c r="F10" s="592" t="s">
        <v>710</v>
      </c>
      <c r="G10" s="754" t="s">
        <v>1514</v>
      </c>
      <c r="H10" s="827" t="s">
        <v>295</v>
      </c>
      <c r="I10" s="826" t="s">
        <v>2356</v>
      </c>
      <c r="J10" s="1961">
        <v>2013</v>
      </c>
      <c r="K10" s="2426" t="s">
        <v>1515</v>
      </c>
      <c r="L10" s="2015"/>
      <c r="M10" s="2018" t="s">
        <v>290</v>
      </c>
      <c r="N10" s="2018" t="s">
        <v>1516</v>
      </c>
      <c r="O10" s="2660">
        <v>155127.28</v>
      </c>
      <c r="P10" s="2016"/>
      <c r="Q10" s="2017">
        <v>0</v>
      </c>
      <c r="R10" s="2016"/>
      <c r="S10" s="2661" t="s">
        <v>2668</v>
      </c>
      <c r="T10" s="2015"/>
      <c r="U10" s="2014"/>
      <c r="V10" s="1112">
        <v>0</v>
      </c>
      <c r="W10" s="668" t="s">
        <v>284</v>
      </c>
      <c r="X10" s="668" t="s">
        <v>283</v>
      </c>
      <c r="Y10" s="1418">
        <v>0</v>
      </c>
      <c r="Z10" s="1418">
        <v>1</v>
      </c>
      <c r="AA10" s="631" t="s">
        <v>282</v>
      </c>
      <c r="AB10" s="1288" t="s">
        <v>1510</v>
      </c>
      <c r="AC10" s="1287"/>
      <c r="AD10" s="1313"/>
      <c r="AE10" s="1229"/>
      <c r="AF10" s="1313"/>
      <c r="AG10" s="1228"/>
      <c r="AH10" s="1222"/>
      <c r="AI10" s="1228"/>
      <c r="AJ10" s="1314"/>
      <c r="AK10" s="1228"/>
      <c r="AL10" s="627" t="s">
        <v>281</v>
      </c>
      <c r="AM10" s="627" t="s">
        <v>281</v>
      </c>
      <c r="AN10" s="627" t="s">
        <v>281</v>
      </c>
      <c r="AO10" s="627" t="s">
        <v>281</v>
      </c>
      <c r="AP10" s="1182" t="s">
        <v>281</v>
      </c>
    </row>
    <row r="11" spans="1:46" s="587" customFormat="1" ht="30.75" customHeight="1" x14ac:dyDescent="0.25">
      <c r="A11" s="741" t="s">
        <v>871</v>
      </c>
      <c r="B11" s="1190" t="s">
        <v>1486</v>
      </c>
      <c r="C11" s="741" t="s">
        <v>285</v>
      </c>
      <c r="D11" s="741" t="s">
        <v>116</v>
      </c>
      <c r="E11" s="1412" t="s">
        <v>281</v>
      </c>
      <c r="F11" s="592" t="s">
        <v>710</v>
      </c>
      <c r="G11" s="754" t="s">
        <v>1517</v>
      </c>
      <c r="H11" s="827" t="s">
        <v>295</v>
      </c>
      <c r="I11" s="826" t="s">
        <v>2356</v>
      </c>
      <c r="J11" s="1961">
        <v>2013</v>
      </c>
      <c r="K11" s="2426" t="s">
        <v>1518</v>
      </c>
      <c r="L11" s="2015"/>
      <c r="M11" s="2018" t="s">
        <v>288</v>
      </c>
      <c r="N11" s="2018" t="s">
        <v>288</v>
      </c>
      <c r="O11" s="2660">
        <v>236389.76000000001</v>
      </c>
      <c r="P11" s="2016"/>
      <c r="Q11" s="2017">
        <v>0</v>
      </c>
      <c r="R11" s="2016"/>
      <c r="S11" s="2661">
        <v>10000</v>
      </c>
      <c r="T11" s="2015"/>
      <c r="U11" s="2014"/>
      <c r="V11" s="1112">
        <v>0</v>
      </c>
      <c r="W11" s="668" t="s">
        <v>284</v>
      </c>
      <c r="X11" s="668" t="s">
        <v>283</v>
      </c>
      <c r="Y11" s="1418">
        <v>1</v>
      </c>
      <c r="Z11" s="1418">
        <v>1</v>
      </c>
      <c r="AA11" s="631" t="s">
        <v>282</v>
      </c>
      <c r="AB11" s="1288" t="s">
        <v>1510</v>
      </c>
      <c r="AC11" s="1287"/>
      <c r="AD11" s="1313"/>
      <c r="AE11" s="1229"/>
      <c r="AF11" s="1313"/>
      <c r="AG11" s="1228"/>
      <c r="AH11" s="1222"/>
      <c r="AI11" s="1228"/>
      <c r="AJ11" s="1314"/>
      <c r="AK11" s="1228"/>
      <c r="AL11" s="627" t="s">
        <v>281</v>
      </c>
      <c r="AM11" s="627" t="s">
        <v>281</v>
      </c>
      <c r="AN11" s="627" t="s">
        <v>281</v>
      </c>
      <c r="AO11" s="627" t="s">
        <v>281</v>
      </c>
      <c r="AP11" s="1182" t="s">
        <v>281</v>
      </c>
    </row>
    <row r="12" spans="1:46" s="587" customFormat="1" ht="30.75" customHeight="1" x14ac:dyDescent="0.25">
      <c r="A12" s="741" t="s">
        <v>871</v>
      </c>
      <c r="B12" s="1190" t="s">
        <v>1486</v>
      </c>
      <c r="C12" s="741" t="s">
        <v>285</v>
      </c>
      <c r="D12" s="741" t="s">
        <v>116</v>
      </c>
      <c r="E12" s="1412" t="s">
        <v>281</v>
      </c>
      <c r="F12" s="592" t="s">
        <v>710</v>
      </c>
      <c r="G12" s="754" t="s">
        <v>1517</v>
      </c>
      <c r="H12" s="827" t="s">
        <v>295</v>
      </c>
      <c r="I12" s="826" t="s">
        <v>2356</v>
      </c>
      <c r="J12" s="1961">
        <v>2013</v>
      </c>
      <c r="K12" s="2426" t="s">
        <v>1519</v>
      </c>
      <c r="L12" s="2015"/>
      <c r="M12" s="2018" t="s">
        <v>288</v>
      </c>
      <c r="N12" s="2018" t="s">
        <v>1520</v>
      </c>
      <c r="O12" s="2660">
        <v>23963.87</v>
      </c>
      <c r="P12" s="2016"/>
      <c r="Q12" s="2017">
        <v>0</v>
      </c>
      <c r="R12" s="2016"/>
      <c r="S12" s="2661">
        <v>83485</v>
      </c>
      <c r="T12" s="2015"/>
      <c r="U12" s="2014"/>
      <c r="V12" s="1112">
        <v>0</v>
      </c>
      <c r="W12" s="668" t="s">
        <v>284</v>
      </c>
      <c r="X12" s="668" t="s">
        <v>283</v>
      </c>
      <c r="Y12" s="1418">
        <v>0</v>
      </c>
      <c r="Z12" s="1418">
        <v>1</v>
      </c>
      <c r="AA12" s="631" t="s">
        <v>282</v>
      </c>
      <c r="AB12" s="1288" t="s">
        <v>1510</v>
      </c>
      <c r="AC12" s="1287"/>
      <c r="AD12" s="1313"/>
      <c r="AE12" s="1229"/>
      <c r="AF12" s="1313"/>
      <c r="AG12" s="1228"/>
      <c r="AH12" s="1222"/>
      <c r="AI12" s="1228"/>
      <c r="AJ12" s="1314"/>
      <c r="AK12" s="1228"/>
      <c r="AL12" s="627" t="s">
        <v>281</v>
      </c>
      <c r="AM12" s="627" t="s">
        <v>281</v>
      </c>
      <c r="AN12" s="627" t="s">
        <v>281</v>
      </c>
      <c r="AO12" s="627" t="s">
        <v>281</v>
      </c>
      <c r="AP12" s="1182" t="s">
        <v>281</v>
      </c>
    </row>
    <row r="13" spans="1:46" s="587" customFormat="1" ht="30.75" customHeight="1" x14ac:dyDescent="0.25">
      <c r="A13" s="741" t="s">
        <v>871</v>
      </c>
      <c r="B13" s="1190" t="s">
        <v>1486</v>
      </c>
      <c r="C13" s="741" t="s">
        <v>285</v>
      </c>
      <c r="D13" s="741" t="s">
        <v>116</v>
      </c>
      <c r="E13" s="1412" t="s">
        <v>281</v>
      </c>
      <c r="F13" s="592" t="s">
        <v>710</v>
      </c>
      <c r="G13" s="754" t="s">
        <v>1517</v>
      </c>
      <c r="H13" s="827" t="s">
        <v>295</v>
      </c>
      <c r="I13" s="826" t="s">
        <v>2356</v>
      </c>
      <c r="J13" s="1961">
        <v>2013</v>
      </c>
      <c r="K13" s="2426" t="s">
        <v>1521</v>
      </c>
      <c r="L13" s="2015"/>
      <c r="M13" s="2018" t="s">
        <v>335</v>
      </c>
      <c r="N13" s="2018" t="s">
        <v>335</v>
      </c>
      <c r="O13" s="2660">
        <v>407965.16</v>
      </c>
      <c r="P13" s="2016"/>
      <c r="Q13" s="2017">
        <v>0</v>
      </c>
      <c r="R13" s="2016"/>
      <c r="S13" s="2661">
        <v>17340</v>
      </c>
      <c r="T13" s="2015"/>
      <c r="U13" s="2014"/>
      <c r="V13" s="1112">
        <v>0</v>
      </c>
      <c r="W13" s="668" t="s">
        <v>284</v>
      </c>
      <c r="X13" s="668" t="s">
        <v>283</v>
      </c>
      <c r="Y13" s="1418">
        <v>1</v>
      </c>
      <c r="Z13" s="1418">
        <v>1</v>
      </c>
      <c r="AA13" s="631" t="s">
        <v>282</v>
      </c>
      <c r="AB13" s="1288" t="s">
        <v>1510</v>
      </c>
      <c r="AC13" s="1287"/>
      <c r="AD13" s="1313"/>
      <c r="AE13" s="1229"/>
      <c r="AF13" s="1313"/>
      <c r="AG13" s="1228"/>
      <c r="AH13" s="1222"/>
      <c r="AI13" s="1228"/>
      <c r="AJ13" s="1314"/>
      <c r="AK13" s="1228"/>
      <c r="AL13" s="627" t="s">
        <v>281</v>
      </c>
      <c r="AM13" s="627" t="s">
        <v>281</v>
      </c>
      <c r="AN13" s="627" t="s">
        <v>281</v>
      </c>
      <c r="AO13" s="627" t="s">
        <v>281</v>
      </c>
      <c r="AP13" s="1182" t="s">
        <v>281</v>
      </c>
    </row>
    <row r="14" spans="1:46" s="587" customFormat="1" ht="30.75" customHeight="1" x14ac:dyDescent="0.25">
      <c r="A14" s="741" t="s">
        <v>871</v>
      </c>
      <c r="B14" s="1190" t="s">
        <v>1486</v>
      </c>
      <c r="C14" s="741" t="s">
        <v>285</v>
      </c>
      <c r="D14" s="741" t="s">
        <v>116</v>
      </c>
      <c r="E14" s="1412" t="s">
        <v>281</v>
      </c>
      <c r="F14" s="592" t="s">
        <v>710</v>
      </c>
      <c r="G14" s="754" t="s">
        <v>1511</v>
      </c>
      <c r="H14" s="827" t="s">
        <v>295</v>
      </c>
      <c r="I14" s="826" t="s">
        <v>2356</v>
      </c>
      <c r="J14" s="1961">
        <v>2013</v>
      </c>
      <c r="K14" s="2426" t="s">
        <v>1522</v>
      </c>
      <c r="L14" s="2015"/>
      <c r="M14" s="2018" t="s">
        <v>335</v>
      </c>
      <c r="N14" s="2018" t="s">
        <v>882</v>
      </c>
      <c r="O14" s="2660">
        <v>762074.96</v>
      </c>
      <c r="P14" s="2016"/>
      <c r="Q14" s="2017">
        <v>0</v>
      </c>
      <c r="R14" s="2016"/>
      <c r="S14" s="2661" t="s">
        <v>2664</v>
      </c>
      <c r="T14" s="2015"/>
      <c r="U14" s="2014"/>
      <c r="V14" s="1112">
        <v>0</v>
      </c>
      <c r="W14" s="668" t="s">
        <v>284</v>
      </c>
      <c r="X14" s="668" t="s">
        <v>283</v>
      </c>
      <c r="Y14" s="1418">
        <v>1</v>
      </c>
      <c r="Z14" s="1418">
        <v>1</v>
      </c>
      <c r="AA14" s="631" t="s">
        <v>282</v>
      </c>
      <c r="AB14" s="1288" t="s">
        <v>1510</v>
      </c>
      <c r="AC14" s="1287"/>
      <c r="AD14" s="1313"/>
      <c r="AE14" s="1229"/>
      <c r="AF14" s="1313"/>
      <c r="AG14" s="1228"/>
      <c r="AH14" s="1222"/>
      <c r="AI14" s="1228"/>
      <c r="AJ14" s="1314"/>
      <c r="AK14" s="1228"/>
      <c r="AL14" s="627" t="s">
        <v>281</v>
      </c>
      <c r="AM14" s="627" t="s">
        <v>281</v>
      </c>
      <c r="AN14" s="627" t="s">
        <v>281</v>
      </c>
      <c r="AO14" s="627" t="s">
        <v>281</v>
      </c>
      <c r="AP14" s="1182" t="s">
        <v>281</v>
      </c>
    </row>
    <row r="15" spans="1:46" s="587" customFormat="1" ht="30.75" customHeight="1" x14ac:dyDescent="0.25">
      <c r="A15" s="741" t="s">
        <v>871</v>
      </c>
      <c r="B15" s="1190" t="s">
        <v>1486</v>
      </c>
      <c r="C15" s="741" t="s">
        <v>285</v>
      </c>
      <c r="D15" s="741" t="s">
        <v>116</v>
      </c>
      <c r="E15" s="1412" t="s">
        <v>281</v>
      </c>
      <c r="F15" s="592" t="s">
        <v>710</v>
      </c>
      <c r="G15" s="754" t="s">
        <v>1511</v>
      </c>
      <c r="H15" s="827" t="s">
        <v>295</v>
      </c>
      <c r="I15" s="826" t="s">
        <v>2356</v>
      </c>
      <c r="J15" s="1961">
        <v>2013</v>
      </c>
      <c r="K15" s="2426" t="s">
        <v>1523</v>
      </c>
      <c r="L15" s="2015"/>
      <c r="M15" s="2018" t="s">
        <v>292</v>
      </c>
      <c r="N15" s="2018" t="s">
        <v>1524</v>
      </c>
      <c r="O15" s="2660">
        <v>380322.59</v>
      </c>
      <c r="P15" s="2016"/>
      <c r="Q15" s="2017">
        <v>0</v>
      </c>
      <c r="R15" s="2016"/>
      <c r="S15" s="2661">
        <v>7282</v>
      </c>
      <c r="T15" s="2015"/>
      <c r="U15" s="2014"/>
      <c r="V15" s="2627" t="s">
        <v>281</v>
      </c>
      <c r="W15" s="668" t="s">
        <v>284</v>
      </c>
      <c r="X15" s="668" t="s">
        <v>283</v>
      </c>
      <c r="Y15" s="1418">
        <v>1</v>
      </c>
      <c r="Z15" s="1418">
        <v>1</v>
      </c>
      <c r="AA15" s="631" t="s">
        <v>282</v>
      </c>
      <c r="AB15" s="1288" t="s">
        <v>1510</v>
      </c>
      <c r="AC15" s="1287"/>
      <c r="AD15" s="1313"/>
      <c r="AE15" s="1229"/>
      <c r="AF15" s="1313"/>
      <c r="AG15" s="1228"/>
      <c r="AH15" s="1222"/>
      <c r="AI15" s="1228"/>
      <c r="AJ15" s="1314"/>
      <c r="AK15" s="1228"/>
      <c r="AL15" s="627" t="s">
        <v>281</v>
      </c>
      <c r="AM15" s="627" t="s">
        <v>281</v>
      </c>
      <c r="AN15" s="627" t="s">
        <v>281</v>
      </c>
      <c r="AO15" s="627" t="s">
        <v>281</v>
      </c>
      <c r="AP15" s="1182" t="s">
        <v>281</v>
      </c>
    </row>
    <row r="16" spans="1:46" s="587" customFormat="1" ht="43.5" customHeight="1" x14ac:dyDescent="0.25">
      <c r="A16" s="741" t="s">
        <v>871</v>
      </c>
      <c r="B16" s="1190" t="s">
        <v>1486</v>
      </c>
      <c r="C16" s="741" t="s">
        <v>285</v>
      </c>
      <c r="D16" s="741" t="s">
        <v>116</v>
      </c>
      <c r="E16" s="1412" t="s">
        <v>281</v>
      </c>
      <c r="F16" s="592" t="s">
        <v>710</v>
      </c>
      <c r="G16" s="754" t="s">
        <v>1514</v>
      </c>
      <c r="H16" s="827" t="s">
        <v>295</v>
      </c>
      <c r="I16" s="826" t="s">
        <v>2356</v>
      </c>
      <c r="J16" s="1961">
        <v>2013</v>
      </c>
      <c r="K16" s="2426" t="s">
        <v>1525</v>
      </c>
      <c r="L16" s="2015"/>
      <c r="M16" s="2018" t="s">
        <v>292</v>
      </c>
      <c r="N16" s="2018" t="s">
        <v>1526</v>
      </c>
      <c r="O16" s="2660">
        <v>47679.68</v>
      </c>
      <c r="P16" s="2016"/>
      <c r="Q16" s="2017">
        <v>0</v>
      </c>
      <c r="R16" s="2016"/>
      <c r="S16" s="2661" t="s">
        <v>2670</v>
      </c>
      <c r="T16" s="2015"/>
      <c r="U16" s="2014"/>
      <c r="V16" s="2627" t="s">
        <v>281</v>
      </c>
      <c r="W16" s="668" t="s">
        <v>284</v>
      </c>
      <c r="X16" s="668" t="s">
        <v>283</v>
      </c>
      <c r="Y16" s="1418">
        <v>1</v>
      </c>
      <c r="Z16" s="1418">
        <v>1</v>
      </c>
      <c r="AA16" s="631" t="s">
        <v>282</v>
      </c>
      <c r="AB16" s="1288" t="s">
        <v>1510</v>
      </c>
      <c r="AC16" s="1287"/>
      <c r="AD16" s="1313"/>
      <c r="AE16" s="1229"/>
      <c r="AF16" s="1313"/>
      <c r="AG16" s="1228"/>
      <c r="AH16" s="1222"/>
      <c r="AI16" s="1228"/>
      <c r="AJ16" s="1314"/>
      <c r="AK16" s="1228"/>
      <c r="AL16" s="627" t="s">
        <v>281</v>
      </c>
      <c r="AM16" s="627" t="s">
        <v>281</v>
      </c>
      <c r="AN16" s="627" t="s">
        <v>281</v>
      </c>
      <c r="AO16" s="627" t="s">
        <v>281</v>
      </c>
      <c r="AP16" s="1182" t="s">
        <v>281</v>
      </c>
    </row>
    <row r="17" spans="1:42" s="587" customFormat="1" ht="30.75" customHeight="1" x14ac:dyDescent="0.25">
      <c r="A17" s="741" t="s">
        <v>871</v>
      </c>
      <c r="B17" s="1190" t="s">
        <v>1486</v>
      </c>
      <c r="C17" s="741" t="s">
        <v>285</v>
      </c>
      <c r="D17" s="741" t="s">
        <v>116</v>
      </c>
      <c r="E17" s="1412" t="s">
        <v>281</v>
      </c>
      <c r="F17" s="592" t="s">
        <v>710</v>
      </c>
      <c r="G17" s="754" t="s">
        <v>1511</v>
      </c>
      <c r="H17" s="827" t="s">
        <v>295</v>
      </c>
      <c r="I17" s="826" t="s">
        <v>2356</v>
      </c>
      <c r="J17" s="1961">
        <v>2013</v>
      </c>
      <c r="K17" s="2426" t="s">
        <v>1527</v>
      </c>
      <c r="L17" s="2015"/>
      <c r="M17" s="2018" t="s">
        <v>292</v>
      </c>
      <c r="N17" s="2018" t="s">
        <v>1528</v>
      </c>
      <c r="O17" s="2660">
        <v>566971.31999999995</v>
      </c>
      <c r="P17" s="2016"/>
      <c r="Q17" s="2017">
        <v>0</v>
      </c>
      <c r="R17" s="2016"/>
      <c r="S17" s="2661" t="s">
        <v>2669</v>
      </c>
      <c r="T17" s="2015"/>
      <c r="U17" s="2014"/>
      <c r="V17" s="2627" t="s">
        <v>281</v>
      </c>
      <c r="W17" s="668" t="s">
        <v>284</v>
      </c>
      <c r="X17" s="668" t="s">
        <v>283</v>
      </c>
      <c r="Y17" s="1418">
        <v>0</v>
      </c>
      <c r="Z17" s="1418">
        <v>1</v>
      </c>
      <c r="AA17" s="631" t="s">
        <v>282</v>
      </c>
      <c r="AB17" s="1288" t="s">
        <v>1510</v>
      </c>
      <c r="AC17" s="1287"/>
      <c r="AD17" s="1313"/>
      <c r="AE17" s="1229"/>
      <c r="AF17" s="1313"/>
      <c r="AG17" s="1228"/>
      <c r="AH17" s="1222"/>
      <c r="AI17" s="1228"/>
      <c r="AJ17" s="1314"/>
      <c r="AK17" s="1228"/>
      <c r="AL17" s="627" t="s">
        <v>281</v>
      </c>
      <c r="AM17" s="627" t="s">
        <v>281</v>
      </c>
      <c r="AN17" s="627" t="s">
        <v>281</v>
      </c>
      <c r="AO17" s="627" t="s">
        <v>281</v>
      </c>
      <c r="AP17" s="1182" t="s">
        <v>281</v>
      </c>
    </row>
    <row r="18" spans="1:42" s="587" customFormat="1" ht="30.75" customHeight="1" x14ac:dyDescent="0.25">
      <c r="A18" s="741" t="s">
        <v>871</v>
      </c>
      <c r="B18" s="1190" t="s">
        <v>1486</v>
      </c>
      <c r="C18" s="741" t="s">
        <v>285</v>
      </c>
      <c r="D18" s="741" t="s">
        <v>116</v>
      </c>
      <c r="E18" s="1412" t="s">
        <v>281</v>
      </c>
      <c r="F18" s="592" t="s">
        <v>710</v>
      </c>
      <c r="G18" s="754" t="s">
        <v>1511</v>
      </c>
      <c r="H18" s="827" t="s">
        <v>295</v>
      </c>
      <c r="I18" s="826" t="s">
        <v>2356</v>
      </c>
      <c r="J18" s="1961">
        <v>2013</v>
      </c>
      <c r="K18" s="2426" t="s">
        <v>1529</v>
      </c>
      <c r="L18" s="2015"/>
      <c r="M18" s="2018" t="s">
        <v>292</v>
      </c>
      <c r="N18" s="2018" t="s">
        <v>322</v>
      </c>
      <c r="O18" s="2660">
        <v>144304.07999999999</v>
      </c>
      <c r="P18" s="2016"/>
      <c r="Q18" s="2017">
        <v>0</v>
      </c>
      <c r="R18" s="2016"/>
      <c r="S18" s="2661" t="s">
        <v>2669</v>
      </c>
      <c r="T18" s="2015"/>
      <c r="U18" s="2014"/>
      <c r="V18" s="2627" t="s">
        <v>281</v>
      </c>
      <c r="W18" s="668" t="s">
        <v>284</v>
      </c>
      <c r="X18" s="668" t="s">
        <v>283</v>
      </c>
      <c r="Y18" s="1418">
        <v>0</v>
      </c>
      <c r="Z18" s="1418">
        <v>1</v>
      </c>
      <c r="AA18" s="631" t="s">
        <v>282</v>
      </c>
      <c r="AB18" s="1288" t="s">
        <v>1510</v>
      </c>
      <c r="AC18" s="1287"/>
      <c r="AD18" s="1313"/>
      <c r="AE18" s="1229"/>
      <c r="AF18" s="1313"/>
      <c r="AG18" s="1228"/>
      <c r="AH18" s="1222"/>
      <c r="AI18" s="1228"/>
      <c r="AJ18" s="1314"/>
      <c r="AK18" s="1228"/>
      <c r="AL18" s="627" t="s">
        <v>281</v>
      </c>
      <c r="AM18" s="627" t="s">
        <v>281</v>
      </c>
      <c r="AN18" s="627" t="s">
        <v>281</v>
      </c>
      <c r="AO18" s="627" t="s">
        <v>281</v>
      </c>
      <c r="AP18" s="1182" t="s">
        <v>281</v>
      </c>
    </row>
    <row r="19" spans="1:42" s="587" customFormat="1" ht="33" customHeight="1" x14ac:dyDescent="0.25">
      <c r="A19" s="741" t="s">
        <v>871</v>
      </c>
      <c r="B19" s="1190" t="s">
        <v>1486</v>
      </c>
      <c r="C19" s="741" t="s">
        <v>285</v>
      </c>
      <c r="D19" s="741" t="s">
        <v>116</v>
      </c>
      <c r="E19" s="1412" t="s">
        <v>281</v>
      </c>
      <c r="F19" s="592" t="s">
        <v>710</v>
      </c>
      <c r="G19" s="754" t="s">
        <v>1514</v>
      </c>
      <c r="H19" s="827" t="s">
        <v>295</v>
      </c>
      <c r="I19" s="826" t="s">
        <v>2356</v>
      </c>
      <c r="J19" s="1961">
        <v>2013</v>
      </c>
      <c r="K19" s="2426" t="s">
        <v>1530</v>
      </c>
      <c r="L19" s="2015"/>
      <c r="M19" s="2018" t="s">
        <v>350</v>
      </c>
      <c r="N19" s="2018" t="s">
        <v>1531</v>
      </c>
      <c r="O19" s="2660">
        <v>115374.88</v>
      </c>
      <c r="P19" s="2016"/>
      <c r="Q19" s="2017">
        <v>0</v>
      </c>
      <c r="R19" s="2016"/>
      <c r="S19" s="2661">
        <v>2383</v>
      </c>
      <c r="T19" s="2015"/>
      <c r="U19" s="2014"/>
      <c r="V19" s="2627" t="s">
        <v>281</v>
      </c>
      <c r="W19" s="668" t="s">
        <v>284</v>
      </c>
      <c r="X19" s="668" t="s">
        <v>283</v>
      </c>
      <c r="Y19" s="1418">
        <v>1</v>
      </c>
      <c r="Z19" s="1418">
        <v>1</v>
      </c>
      <c r="AA19" s="631" t="s">
        <v>282</v>
      </c>
      <c r="AB19" s="1288" t="s">
        <v>1510</v>
      </c>
      <c r="AC19" s="1287"/>
      <c r="AD19" s="1313"/>
      <c r="AE19" s="1229"/>
      <c r="AF19" s="1313"/>
      <c r="AG19" s="1228"/>
      <c r="AH19" s="1222"/>
      <c r="AI19" s="1228"/>
      <c r="AJ19" s="1314"/>
      <c r="AK19" s="1228"/>
      <c r="AL19" s="627" t="s">
        <v>281</v>
      </c>
      <c r="AM19" s="627" t="s">
        <v>281</v>
      </c>
      <c r="AN19" s="627" t="s">
        <v>281</v>
      </c>
      <c r="AO19" s="627" t="s">
        <v>281</v>
      </c>
      <c r="AP19" s="1182" t="s">
        <v>281</v>
      </c>
    </row>
    <row r="20" spans="1:42" s="587" customFormat="1" ht="33" customHeight="1" x14ac:dyDescent="0.25">
      <c r="A20" s="741" t="s">
        <v>871</v>
      </c>
      <c r="B20" s="1190" t="s">
        <v>1486</v>
      </c>
      <c r="C20" s="741" t="s">
        <v>285</v>
      </c>
      <c r="D20" s="741" t="s">
        <v>116</v>
      </c>
      <c r="E20" s="1412" t="s">
        <v>281</v>
      </c>
      <c r="F20" s="592" t="s">
        <v>710</v>
      </c>
      <c r="G20" s="754" t="s">
        <v>1517</v>
      </c>
      <c r="H20" s="827" t="s">
        <v>295</v>
      </c>
      <c r="I20" s="826" t="s">
        <v>2356</v>
      </c>
      <c r="J20" s="1961">
        <v>2013</v>
      </c>
      <c r="K20" s="2426" t="s">
        <v>1532</v>
      </c>
      <c r="L20" s="2015"/>
      <c r="M20" s="2018" t="s">
        <v>350</v>
      </c>
      <c r="N20" s="2018" t="s">
        <v>350</v>
      </c>
      <c r="O20" s="2660">
        <v>706208.64</v>
      </c>
      <c r="P20" s="2016"/>
      <c r="Q20" s="2017">
        <v>0</v>
      </c>
      <c r="R20" s="2016"/>
      <c r="S20" s="2661">
        <v>4572</v>
      </c>
      <c r="T20" s="2015"/>
      <c r="U20" s="2014"/>
      <c r="V20" s="2627" t="s">
        <v>281</v>
      </c>
      <c r="W20" s="668" t="s">
        <v>284</v>
      </c>
      <c r="X20" s="668" t="s">
        <v>283</v>
      </c>
      <c r="Y20" s="1418">
        <v>1</v>
      </c>
      <c r="Z20" s="1418">
        <v>1</v>
      </c>
      <c r="AA20" s="631" t="s">
        <v>282</v>
      </c>
      <c r="AB20" s="1288" t="s">
        <v>1510</v>
      </c>
      <c r="AC20" s="1287"/>
      <c r="AD20" s="1313"/>
      <c r="AE20" s="1229"/>
      <c r="AF20" s="1313"/>
      <c r="AG20" s="1228"/>
      <c r="AH20" s="1222"/>
      <c r="AI20" s="1228"/>
      <c r="AJ20" s="1314"/>
      <c r="AK20" s="1228"/>
      <c r="AL20" s="627" t="s">
        <v>281</v>
      </c>
      <c r="AM20" s="627" t="s">
        <v>281</v>
      </c>
      <c r="AN20" s="627" t="s">
        <v>281</v>
      </c>
      <c r="AO20" s="627" t="s">
        <v>281</v>
      </c>
      <c r="AP20" s="1182" t="s">
        <v>281</v>
      </c>
    </row>
    <row r="21" spans="1:42" s="587" customFormat="1" ht="31.5" customHeight="1" x14ac:dyDescent="0.25">
      <c r="A21" s="741" t="s">
        <v>871</v>
      </c>
      <c r="B21" s="1190" t="s">
        <v>1486</v>
      </c>
      <c r="C21" s="741" t="s">
        <v>285</v>
      </c>
      <c r="D21" s="741" t="s">
        <v>116</v>
      </c>
      <c r="E21" s="1412" t="s">
        <v>281</v>
      </c>
      <c r="F21" s="592" t="s">
        <v>710</v>
      </c>
      <c r="G21" s="754" t="s">
        <v>1517</v>
      </c>
      <c r="H21" s="827" t="s">
        <v>295</v>
      </c>
      <c r="I21" s="826" t="s">
        <v>2356</v>
      </c>
      <c r="J21" s="1961">
        <v>2013</v>
      </c>
      <c r="K21" s="2977" t="s">
        <v>1533</v>
      </c>
      <c r="L21" s="2970"/>
      <c r="M21" s="2971" t="s">
        <v>321</v>
      </c>
      <c r="N21" s="2971" t="s">
        <v>343</v>
      </c>
      <c r="O21" s="2973">
        <v>1314267.94</v>
      </c>
      <c r="P21" s="2972"/>
      <c r="Q21" s="2979">
        <v>0</v>
      </c>
      <c r="R21" s="2972"/>
      <c r="S21" s="2717">
        <v>10000</v>
      </c>
      <c r="T21" s="2970"/>
      <c r="U21" s="2117"/>
      <c r="V21" s="2627" t="s">
        <v>281</v>
      </c>
      <c r="W21" s="668" t="s">
        <v>284</v>
      </c>
      <c r="X21" s="668" t="s">
        <v>283</v>
      </c>
      <c r="Y21" s="1418">
        <v>0</v>
      </c>
      <c r="Z21" s="1418">
        <v>1</v>
      </c>
      <c r="AA21" s="631" t="s">
        <v>282</v>
      </c>
      <c r="AB21" s="1288" t="s">
        <v>1510</v>
      </c>
      <c r="AC21" s="1287"/>
      <c r="AD21" s="1313"/>
      <c r="AE21" s="1229"/>
      <c r="AF21" s="1313"/>
      <c r="AG21" s="1228"/>
      <c r="AH21" s="1222"/>
      <c r="AI21" s="1228"/>
      <c r="AJ21" s="1314"/>
      <c r="AK21" s="1228"/>
      <c r="AL21" s="627" t="s">
        <v>281</v>
      </c>
      <c r="AM21" s="627" t="s">
        <v>281</v>
      </c>
      <c r="AN21" s="627" t="s">
        <v>281</v>
      </c>
      <c r="AO21" s="627" t="s">
        <v>281</v>
      </c>
      <c r="AP21" s="1182" t="s">
        <v>281</v>
      </c>
    </row>
    <row r="22" spans="1:42" s="587" customFormat="1" ht="13.5" customHeight="1" x14ac:dyDescent="0.25">
      <c r="A22" s="741" t="s">
        <v>871</v>
      </c>
      <c r="B22" s="1190" t="s">
        <v>1486</v>
      </c>
      <c r="C22" s="741" t="s">
        <v>285</v>
      </c>
      <c r="D22" s="741" t="s">
        <v>116</v>
      </c>
      <c r="E22" s="1412" t="s">
        <v>281</v>
      </c>
      <c r="F22" s="592" t="s">
        <v>710</v>
      </c>
      <c r="G22" s="754" t="s">
        <v>1517</v>
      </c>
      <c r="H22" s="827" t="s">
        <v>295</v>
      </c>
      <c r="I22" s="826" t="s">
        <v>2356</v>
      </c>
      <c r="J22" s="1961">
        <v>2013</v>
      </c>
      <c r="V22" s="2627" t="s">
        <v>281</v>
      </c>
      <c r="W22" s="668" t="s">
        <v>284</v>
      </c>
      <c r="X22" s="668" t="s">
        <v>283</v>
      </c>
      <c r="Y22" s="1418">
        <v>0</v>
      </c>
      <c r="Z22" s="1418">
        <v>1</v>
      </c>
      <c r="AA22" s="631" t="s">
        <v>282</v>
      </c>
      <c r="AB22" s="1288" t="s">
        <v>1510</v>
      </c>
      <c r="AC22" s="1287"/>
      <c r="AD22" s="1313"/>
      <c r="AE22" s="1229"/>
      <c r="AF22" s="1313"/>
      <c r="AG22" s="1228"/>
      <c r="AH22" s="1222"/>
      <c r="AI22" s="1228"/>
      <c r="AJ22" s="1314"/>
      <c r="AK22" s="1228"/>
      <c r="AL22" s="627" t="s">
        <v>281</v>
      </c>
      <c r="AM22" s="627" t="s">
        <v>281</v>
      </c>
      <c r="AN22" s="627" t="s">
        <v>281</v>
      </c>
      <c r="AO22" s="627" t="s">
        <v>281</v>
      </c>
      <c r="AP22" s="1182" t="s">
        <v>281</v>
      </c>
    </row>
    <row r="23" spans="1:42" s="587" customFormat="1" ht="12" customHeight="1" x14ac:dyDescent="0.25">
      <c r="A23" s="741" t="s">
        <v>871</v>
      </c>
      <c r="B23" s="1190" t="s">
        <v>1486</v>
      </c>
      <c r="C23" s="741" t="s">
        <v>285</v>
      </c>
      <c r="D23" s="741" t="s">
        <v>116</v>
      </c>
      <c r="E23" s="1412" t="s">
        <v>281</v>
      </c>
      <c r="F23" s="592" t="s">
        <v>710</v>
      </c>
      <c r="G23" s="754" t="s">
        <v>1511</v>
      </c>
      <c r="H23" s="827" t="s">
        <v>295</v>
      </c>
      <c r="I23" s="826" t="s">
        <v>2356</v>
      </c>
      <c r="J23" s="1961">
        <v>2013</v>
      </c>
      <c r="V23" s="2627" t="s">
        <v>281</v>
      </c>
      <c r="W23" s="668" t="s">
        <v>284</v>
      </c>
      <c r="X23" s="668" t="s">
        <v>283</v>
      </c>
      <c r="Y23" s="1418">
        <v>0</v>
      </c>
      <c r="Z23" s="1418">
        <v>1</v>
      </c>
      <c r="AA23" s="631" t="s">
        <v>282</v>
      </c>
      <c r="AB23" s="1288" t="s">
        <v>1510</v>
      </c>
      <c r="AC23" s="1287"/>
      <c r="AD23" s="1313"/>
      <c r="AE23" s="1229"/>
      <c r="AF23" s="1313"/>
      <c r="AG23" s="1228"/>
      <c r="AH23" s="1222"/>
      <c r="AI23" s="1228"/>
      <c r="AJ23" s="1314"/>
      <c r="AK23" s="1228"/>
      <c r="AL23" s="627" t="s">
        <v>281</v>
      </c>
      <c r="AM23" s="627" t="s">
        <v>281</v>
      </c>
      <c r="AN23" s="627" t="s">
        <v>281</v>
      </c>
      <c r="AO23" s="627" t="s">
        <v>281</v>
      </c>
      <c r="AP23" s="1182" t="s">
        <v>281</v>
      </c>
    </row>
    <row r="24" spans="1:42" s="587" customFormat="1" ht="15" customHeight="1" x14ac:dyDescent="0.25">
      <c r="A24" s="741" t="s">
        <v>871</v>
      </c>
      <c r="B24" s="1190" t="s">
        <v>1486</v>
      </c>
      <c r="C24" s="741" t="s">
        <v>285</v>
      </c>
      <c r="D24" s="741" t="s">
        <v>116</v>
      </c>
      <c r="E24" s="1412" t="s">
        <v>281</v>
      </c>
      <c r="F24" s="592" t="s">
        <v>710</v>
      </c>
      <c r="G24" s="754" t="s">
        <v>1517</v>
      </c>
      <c r="H24" s="827" t="s">
        <v>295</v>
      </c>
      <c r="I24" s="826" t="s">
        <v>2356</v>
      </c>
      <c r="J24" s="1961">
        <v>2013</v>
      </c>
      <c r="K24" s="2578" t="s">
        <v>2599</v>
      </c>
      <c r="V24" s="2627" t="s">
        <v>281</v>
      </c>
      <c r="W24" s="668" t="s">
        <v>284</v>
      </c>
      <c r="X24" s="668" t="s">
        <v>283</v>
      </c>
      <c r="Y24" s="1418">
        <v>0</v>
      </c>
      <c r="Z24" s="1418">
        <v>1</v>
      </c>
      <c r="AA24" s="631" t="s">
        <v>282</v>
      </c>
      <c r="AB24" s="1288" t="s">
        <v>1510</v>
      </c>
      <c r="AC24" s="1287"/>
      <c r="AD24" s="1313"/>
      <c r="AE24" s="1229"/>
      <c r="AF24" s="1313"/>
      <c r="AG24" s="1228"/>
      <c r="AH24" s="1222"/>
      <c r="AI24" s="1228"/>
      <c r="AJ24" s="1314"/>
      <c r="AK24" s="1228"/>
      <c r="AL24" s="627" t="s">
        <v>281</v>
      </c>
      <c r="AM24" s="627" t="s">
        <v>281</v>
      </c>
      <c r="AN24" s="627" t="s">
        <v>281</v>
      </c>
      <c r="AO24" s="627" t="s">
        <v>281</v>
      </c>
      <c r="AP24" s="1182" t="s">
        <v>281</v>
      </c>
    </row>
    <row r="25" spans="1:42" s="587" customFormat="1" ht="35.25" customHeight="1" x14ac:dyDescent="0.25">
      <c r="A25" s="741" t="s">
        <v>871</v>
      </c>
      <c r="B25" s="1190" t="s">
        <v>1486</v>
      </c>
      <c r="C25" s="741" t="s">
        <v>285</v>
      </c>
      <c r="D25" s="741" t="s">
        <v>116</v>
      </c>
      <c r="E25" s="1412" t="s">
        <v>281</v>
      </c>
      <c r="F25" s="592" t="s">
        <v>710</v>
      </c>
      <c r="G25" s="754" t="s">
        <v>1517</v>
      </c>
      <c r="H25" s="827" t="s">
        <v>295</v>
      </c>
      <c r="I25" s="826" t="s">
        <v>2356</v>
      </c>
      <c r="J25" s="1961">
        <v>2013</v>
      </c>
      <c r="V25" s="2627" t="s">
        <v>281</v>
      </c>
      <c r="W25" s="668" t="s">
        <v>284</v>
      </c>
      <c r="X25" s="668" t="s">
        <v>283</v>
      </c>
      <c r="Y25" s="1418">
        <v>0</v>
      </c>
      <c r="Z25" s="1418">
        <v>1</v>
      </c>
      <c r="AA25" s="631" t="s">
        <v>282</v>
      </c>
      <c r="AB25" s="1288" t="s">
        <v>1510</v>
      </c>
      <c r="AC25" s="1287"/>
      <c r="AD25" s="1313"/>
      <c r="AE25" s="1229"/>
      <c r="AF25" s="1313"/>
      <c r="AG25" s="1228"/>
      <c r="AH25" s="1222"/>
      <c r="AI25" s="1228"/>
      <c r="AJ25" s="1314"/>
      <c r="AK25" s="1228"/>
      <c r="AL25" s="627" t="s">
        <v>281</v>
      </c>
      <c r="AM25" s="627" t="s">
        <v>281</v>
      </c>
      <c r="AN25" s="627" t="s">
        <v>281</v>
      </c>
      <c r="AO25" s="627" t="s">
        <v>281</v>
      </c>
      <c r="AP25" s="1182" t="s">
        <v>281</v>
      </c>
    </row>
    <row r="26" spans="1:42" s="587" customFormat="1" ht="36" customHeight="1" x14ac:dyDescent="0.25">
      <c r="A26" s="741" t="s">
        <v>871</v>
      </c>
      <c r="B26" s="1190" t="s">
        <v>1486</v>
      </c>
      <c r="C26" s="741" t="s">
        <v>285</v>
      </c>
      <c r="D26" s="741" t="s">
        <v>116</v>
      </c>
      <c r="E26" s="1412" t="s">
        <v>281</v>
      </c>
      <c r="F26" s="592" t="s">
        <v>710</v>
      </c>
      <c r="G26" s="754" t="s">
        <v>1517</v>
      </c>
      <c r="H26" s="827" t="s">
        <v>295</v>
      </c>
      <c r="I26" s="826" t="s">
        <v>2356</v>
      </c>
      <c r="J26" s="1961">
        <v>2013</v>
      </c>
      <c r="V26" s="2627" t="s">
        <v>281</v>
      </c>
      <c r="W26" s="668" t="s">
        <v>284</v>
      </c>
      <c r="X26" s="668" t="s">
        <v>283</v>
      </c>
      <c r="Y26" s="1418">
        <v>0</v>
      </c>
      <c r="Z26" s="1418">
        <v>1</v>
      </c>
      <c r="AA26" s="631" t="s">
        <v>282</v>
      </c>
      <c r="AB26" s="1288" t="s">
        <v>1510</v>
      </c>
      <c r="AC26" s="1287"/>
      <c r="AD26" s="1313"/>
      <c r="AE26" s="1229"/>
      <c r="AF26" s="1313"/>
      <c r="AG26" s="1228"/>
      <c r="AH26" s="1222"/>
      <c r="AI26" s="1228"/>
      <c r="AJ26" s="1314"/>
      <c r="AK26" s="1228"/>
      <c r="AL26" s="627" t="s">
        <v>281</v>
      </c>
      <c r="AM26" s="627" t="s">
        <v>281</v>
      </c>
      <c r="AN26" s="627" t="s">
        <v>281</v>
      </c>
      <c r="AO26" s="627" t="s">
        <v>281</v>
      </c>
      <c r="AP26" s="1182" t="s">
        <v>281</v>
      </c>
    </row>
    <row r="27" spans="1:42" s="587" customFormat="1" ht="36" customHeight="1" x14ac:dyDescent="0.25">
      <c r="A27" s="741" t="s">
        <v>871</v>
      </c>
      <c r="B27" s="1190" t="s">
        <v>1486</v>
      </c>
      <c r="C27" s="741" t="s">
        <v>285</v>
      </c>
      <c r="D27" s="741" t="s">
        <v>116</v>
      </c>
      <c r="E27" s="1412" t="s">
        <v>281</v>
      </c>
      <c r="F27" s="592" t="s">
        <v>710</v>
      </c>
      <c r="G27" s="754" t="s">
        <v>1517</v>
      </c>
      <c r="H27" s="827" t="s">
        <v>295</v>
      </c>
      <c r="I27" s="826" t="s">
        <v>2356</v>
      </c>
      <c r="J27" s="1961">
        <v>2013</v>
      </c>
      <c r="V27" s="2627" t="s">
        <v>281</v>
      </c>
      <c r="W27" s="668" t="s">
        <v>284</v>
      </c>
      <c r="X27" s="668" t="s">
        <v>283</v>
      </c>
      <c r="Y27" s="1418">
        <v>0</v>
      </c>
      <c r="Z27" s="1418">
        <v>1</v>
      </c>
      <c r="AA27" s="631" t="s">
        <v>282</v>
      </c>
      <c r="AB27" s="1288" t="s">
        <v>1510</v>
      </c>
      <c r="AC27" s="1287"/>
      <c r="AD27" s="1313"/>
      <c r="AE27" s="1229"/>
      <c r="AF27" s="1313"/>
      <c r="AG27" s="1228"/>
      <c r="AH27" s="1222"/>
      <c r="AI27" s="1228"/>
      <c r="AJ27" s="1314"/>
      <c r="AK27" s="1228"/>
      <c r="AL27" s="627" t="s">
        <v>281</v>
      </c>
      <c r="AM27" s="627" t="s">
        <v>281</v>
      </c>
      <c r="AN27" s="627" t="s">
        <v>281</v>
      </c>
      <c r="AO27" s="627" t="s">
        <v>281</v>
      </c>
      <c r="AP27" s="1182" t="s">
        <v>281</v>
      </c>
    </row>
    <row r="28" spans="1:42" s="587" customFormat="1" ht="36" customHeight="1" x14ac:dyDescent="0.25">
      <c r="A28" s="741" t="s">
        <v>871</v>
      </c>
      <c r="B28" s="1190" t="s">
        <v>1486</v>
      </c>
      <c r="C28" s="741" t="s">
        <v>285</v>
      </c>
      <c r="D28" s="741" t="s">
        <v>116</v>
      </c>
      <c r="E28" s="1412" t="s">
        <v>281</v>
      </c>
      <c r="F28" s="592" t="s">
        <v>710</v>
      </c>
      <c r="G28" s="754" t="s">
        <v>1517</v>
      </c>
      <c r="H28" s="827" t="s">
        <v>295</v>
      </c>
      <c r="I28" s="826" t="s">
        <v>2356</v>
      </c>
      <c r="J28" s="1961">
        <v>2013</v>
      </c>
      <c r="V28" s="2627" t="s">
        <v>281</v>
      </c>
      <c r="W28" s="668" t="s">
        <v>284</v>
      </c>
      <c r="X28" s="668" t="s">
        <v>283</v>
      </c>
      <c r="Y28" s="1418">
        <v>0</v>
      </c>
      <c r="Z28" s="1418">
        <v>1</v>
      </c>
      <c r="AA28" s="631" t="s">
        <v>282</v>
      </c>
      <c r="AB28" s="1288" t="s">
        <v>1510</v>
      </c>
      <c r="AC28" s="1287"/>
      <c r="AD28" s="1313"/>
      <c r="AE28" s="1229"/>
      <c r="AF28" s="1313"/>
      <c r="AG28" s="1228"/>
      <c r="AH28" s="1222"/>
      <c r="AI28" s="1228"/>
      <c r="AJ28" s="1314"/>
      <c r="AK28" s="1228"/>
      <c r="AL28" s="627" t="s">
        <v>281</v>
      </c>
      <c r="AM28" s="627" t="s">
        <v>281</v>
      </c>
      <c r="AN28" s="627" t="s">
        <v>281</v>
      </c>
      <c r="AO28" s="627" t="s">
        <v>281</v>
      </c>
      <c r="AP28" s="1182" t="s">
        <v>281</v>
      </c>
    </row>
    <row r="29" spans="1:42" s="587" customFormat="1" ht="33" customHeight="1" x14ac:dyDescent="0.25">
      <c r="A29" s="741" t="s">
        <v>871</v>
      </c>
      <c r="B29" s="1190" t="s">
        <v>1486</v>
      </c>
      <c r="C29" s="741" t="s">
        <v>285</v>
      </c>
      <c r="D29" s="741" t="s">
        <v>116</v>
      </c>
      <c r="E29" s="1412" t="s">
        <v>281</v>
      </c>
      <c r="F29" s="592" t="s">
        <v>710</v>
      </c>
      <c r="G29" s="754" t="s">
        <v>1517</v>
      </c>
      <c r="H29" s="827" t="s">
        <v>295</v>
      </c>
      <c r="I29" s="826" t="s">
        <v>2356</v>
      </c>
      <c r="J29" s="1961">
        <v>2013</v>
      </c>
      <c r="V29" s="2627" t="s">
        <v>281</v>
      </c>
      <c r="W29" s="668" t="s">
        <v>284</v>
      </c>
      <c r="X29" s="668" t="s">
        <v>283</v>
      </c>
      <c r="Y29" s="1418">
        <v>1</v>
      </c>
      <c r="Z29" s="1418">
        <v>1</v>
      </c>
      <c r="AA29" s="631" t="s">
        <v>282</v>
      </c>
      <c r="AB29" s="1288" t="s">
        <v>1510</v>
      </c>
      <c r="AC29" s="1287"/>
      <c r="AD29" s="1313"/>
      <c r="AE29" s="1229"/>
      <c r="AF29" s="1313"/>
      <c r="AG29" s="1228"/>
      <c r="AH29" s="1222"/>
      <c r="AI29" s="1228"/>
      <c r="AJ29" s="1314"/>
      <c r="AK29" s="1228"/>
      <c r="AL29" s="627" t="s">
        <v>281</v>
      </c>
      <c r="AM29" s="627" t="s">
        <v>281</v>
      </c>
      <c r="AN29" s="627" t="s">
        <v>281</v>
      </c>
      <c r="AO29" s="627" t="s">
        <v>281</v>
      </c>
      <c r="AP29" s="1182" t="s">
        <v>281</v>
      </c>
    </row>
    <row r="30" spans="1:42" s="587" customFormat="1" ht="33" customHeight="1" x14ac:dyDescent="0.25">
      <c r="A30" s="741" t="s">
        <v>871</v>
      </c>
      <c r="B30" s="1190" t="s">
        <v>1486</v>
      </c>
      <c r="C30" s="741" t="s">
        <v>285</v>
      </c>
      <c r="D30" s="741" t="s">
        <v>116</v>
      </c>
      <c r="E30" s="1412" t="s">
        <v>281</v>
      </c>
      <c r="F30" s="592" t="s">
        <v>710</v>
      </c>
      <c r="G30" s="754" t="s">
        <v>1514</v>
      </c>
      <c r="H30" s="827" t="s">
        <v>295</v>
      </c>
      <c r="I30" s="826" t="s">
        <v>2356</v>
      </c>
      <c r="J30" s="1961">
        <v>2013</v>
      </c>
      <c r="V30" s="2627" t="s">
        <v>281</v>
      </c>
      <c r="W30" s="668" t="s">
        <v>284</v>
      </c>
      <c r="X30" s="668" t="s">
        <v>283</v>
      </c>
      <c r="Y30" s="1418">
        <v>0</v>
      </c>
      <c r="Z30" s="1418">
        <v>1</v>
      </c>
      <c r="AA30" s="631" t="s">
        <v>282</v>
      </c>
      <c r="AB30" s="1288" t="s">
        <v>1510</v>
      </c>
      <c r="AC30" s="1287"/>
      <c r="AD30" s="1313"/>
      <c r="AE30" s="1229"/>
      <c r="AF30" s="1313"/>
      <c r="AG30" s="1228"/>
      <c r="AH30" s="1222"/>
      <c r="AI30" s="1228"/>
      <c r="AJ30" s="1314"/>
      <c r="AK30" s="1228"/>
      <c r="AL30" s="627" t="s">
        <v>281</v>
      </c>
      <c r="AM30" s="627" t="s">
        <v>281</v>
      </c>
      <c r="AN30" s="627" t="s">
        <v>281</v>
      </c>
      <c r="AO30" s="627" t="s">
        <v>281</v>
      </c>
      <c r="AP30" s="1182" t="s">
        <v>281</v>
      </c>
    </row>
    <row r="31" spans="1:42" s="587" customFormat="1" ht="36" customHeight="1" x14ac:dyDescent="0.25">
      <c r="A31" s="741" t="s">
        <v>871</v>
      </c>
      <c r="B31" s="1190" t="s">
        <v>1486</v>
      </c>
      <c r="C31" s="741" t="s">
        <v>285</v>
      </c>
      <c r="D31" s="741" t="s">
        <v>116</v>
      </c>
      <c r="E31" s="1412" t="s">
        <v>281</v>
      </c>
      <c r="F31" s="592" t="s">
        <v>710</v>
      </c>
      <c r="G31" s="754" t="s">
        <v>1549</v>
      </c>
      <c r="H31" s="827" t="s">
        <v>295</v>
      </c>
      <c r="I31" s="826" t="s">
        <v>2356</v>
      </c>
      <c r="J31" s="1961">
        <v>2013</v>
      </c>
      <c r="V31" s="2627" t="s">
        <v>281</v>
      </c>
      <c r="W31" s="668" t="s">
        <v>284</v>
      </c>
      <c r="X31" s="668" t="s">
        <v>283</v>
      </c>
      <c r="Y31" s="1418">
        <v>0</v>
      </c>
      <c r="Z31" s="1418">
        <v>1</v>
      </c>
      <c r="AA31" s="631" t="s">
        <v>282</v>
      </c>
      <c r="AB31" s="1288" t="s">
        <v>1510</v>
      </c>
      <c r="AC31" s="1287"/>
      <c r="AD31" s="1313"/>
      <c r="AE31" s="1229"/>
      <c r="AF31" s="1313"/>
      <c r="AG31" s="1228"/>
      <c r="AH31" s="1222"/>
      <c r="AI31" s="1228"/>
      <c r="AJ31" s="1314"/>
      <c r="AK31" s="1228"/>
      <c r="AL31" s="627" t="s">
        <v>281</v>
      </c>
      <c r="AM31" s="627" t="s">
        <v>281</v>
      </c>
      <c r="AN31" s="627" t="s">
        <v>281</v>
      </c>
      <c r="AO31" s="627" t="s">
        <v>281</v>
      </c>
      <c r="AP31" s="1182" t="s">
        <v>281</v>
      </c>
    </row>
    <row r="32" spans="1:42" s="587" customFormat="1" ht="35.25" customHeight="1" x14ac:dyDescent="0.25">
      <c r="A32" s="741" t="s">
        <v>871</v>
      </c>
      <c r="B32" s="1190" t="s">
        <v>1486</v>
      </c>
      <c r="C32" s="741" t="s">
        <v>285</v>
      </c>
      <c r="D32" s="741" t="s">
        <v>116</v>
      </c>
      <c r="E32" s="1412" t="s">
        <v>281</v>
      </c>
      <c r="F32" s="592" t="s">
        <v>710</v>
      </c>
      <c r="G32" s="754" t="s">
        <v>1549</v>
      </c>
      <c r="H32" s="827" t="s">
        <v>295</v>
      </c>
      <c r="I32" s="826" t="s">
        <v>2356</v>
      </c>
      <c r="J32" s="1961">
        <v>2013</v>
      </c>
      <c r="V32" s="2627" t="s">
        <v>281</v>
      </c>
      <c r="W32" s="668" t="s">
        <v>284</v>
      </c>
      <c r="X32" s="668" t="s">
        <v>283</v>
      </c>
      <c r="Y32" s="1418">
        <v>1</v>
      </c>
      <c r="Z32" s="1418">
        <v>1</v>
      </c>
      <c r="AA32" s="631" t="s">
        <v>282</v>
      </c>
      <c r="AB32" s="1288" t="s">
        <v>1510</v>
      </c>
      <c r="AC32" s="1287"/>
      <c r="AD32" s="1313"/>
      <c r="AE32" s="1229"/>
      <c r="AF32" s="1313"/>
      <c r="AG32" s="1228"/>
      <c r="AH32" s="1222"/>
      <c r="AI32" s="1228"/>
      <c r="AJ32" s="1314"/>
      <c r="AK32" s="1228"/>
      <c r="AL32" s="627" t="s">
        <v>281</v>
      </c>
      <c r="AM32" s="627" t="s">
        <v>281</v>
      </c>
      <c r="AN32" s="627" t="s">
        <v>281</v>
      </c>
      <c r="AO32" s="627" t="s">
        <v>281</v>
      </c>
      <c r="AP32" s="1182" t="s">
        <v>281</v>
      </c>
    </row>
    <row r="33" spans="1:42" s="587" customFormat="1" ht="33.75" customHeight="1" x14ac:dyDescent="0.25">
      <c r="A33" s="741" t="s">
        <v>871</v>
      </c>
      <c r="B33" s="1190" t="s">
        <v>1486</v>
      </c>
      <c r="C33" s="741" t="s">
        <v>285</v>
      </c>
      <c r="D33" s="741" t="s">
        <v>116</v>
      </c>
      <c r="E33" s="1412" t="s">
        <v>281</v>
      </c>
      <c r="F33" s="592" t="s">
        <v>710</v>
      </c>
      <c r="G33" s="754" t="s">
        <v>1514</v>
      </c>
      <c r="H33" s="827" t="s">
        <v>295</v>
      </c>
      <c r="I33" s="826" t="s">
        <v>2356</v>
      </c>
      <c r="J33" s="1961">
        <v>2013</v>
      </c>
      <c r="V33" s="2627" t="s">
        <v>281</v>
      </c>
      <c r="W33" s="668" t="s">
        <v>284</v>
      </c>
      <c r="X33" s="668" t="s">
        <v>283</v>
      </c>
      <c r="Y33" s="1418">
        <v>0</v>
      </c>
      <c r="Z33" s="1418">
        <v>1</v>
      </c>
      <c r="AA33" s="631" t="s">
        <v>282</v>
      </c>
      <c r="AB33" s="1288" t="s">
        <v>1510</v>
      </c>
      <c r="AC33" s="1287"/>
      <c r="AD33" s="1313"/>
      <c r="AE33" s="1229"/>
      <c r="AF33" s="1313"/>
      <c r="AG33" s="1228"/>
      <c r="AH33" s="1222"/>
      <c r="AI33" s="1228"/>
      <c r="AJ33" s="1314"/>
      <c r="AK33" s="1228"/>
      <c r="AL33" s="627" t="s">
        <v>281</v>
      </c>
      <c r="AM33" s="627" t="s">
        <v>281</v>
      </c>
      <c r="AN33" s="627" t="s">
        <v>281</v>
      </c>
      <c r="AO33" s="627" t="s">
        <v>281</v>
      </c>
      <c r="AP33" s="1182" t="s">
        <v>281</v>
      </c>
    </row>
    <row r="34" spans="1:42" s="587" customFormat="1" ht="29.25" customHeight="1" x14ac:dyDescent="0.25">
      <c r="A34" s="741" t="s">
        <v>871</v>
      </c>
      <c r="B34" s="1190" t="s">
        <v>1486</v>
      </c>
      <c r="C34" s="741" t="s">
        <v>285</v>
      </c>
      <c r="D34" s="741" t="s">
        <v>116</v>
      </c>
      <c r="E34" s="1412" t="s">
        <v>281</v>
      </c>
      <c r="F34" s="592" t="s">
        <v>710</v>
      </c>
      <c r="G34" s="754" t="s">
        <v>1514</v>
      </c>
      <c r="H34" s="827" t="s">
        <v>295</v>
      </c>
      <c r="I34" s="826" t="s">
        <v>2356</v>
      </c>
      <c r="J34" s="1961">
        <v>2013</v>
      </c>
      <c r="V34" s="2627" t="s">
        <v>281</v>
      </c>
      <c r="W34" s="668" t="s">
        <v>284</v>
      </c>
      <c r="X34" s="668" t="s">
        <v>283</v>
      </c>
      <c r="Y34" s="1418">
        <v>1</v>
      </c>
      <c r="Z34" s="1418">
        <v>1</v>
      </c>
      <c r="AA34" s="631" t="s">
        <v>282</v>
      </c>
      <c r="AB34" s="1288" t="s">
        <v>1510</v>
      </c>
      <c r="AC34" s="1287"/>
      <c r="AD34" s="1313"/>
      <c r="AE34" s="1229"/>
      <c r="AF34" s="1313"/>
      <c r="AG34" s="1228"/>
      <c r="AH34" s="1222"/>
      <c r="AI34" s="1228"/>
      <c r="AJ34" s="1314"/>
      <c r="AK34" s="1228"/>
      <c r="AL34" s="627" t="s">
        <v>281</v>
      </c>
      <c r="AM34" s="627" t="s">
        <v>281</v>
      </c>
      <c r="AN34" s="627" t="s">
        <v>281</v>
      </c>
      <c r="AO34" s="627" t="s">
        <v>281</v>
      </c>
      <c r="AP34" s="1182" t="s">
        <v>281</v>
      </c>
    </row>
    <row r="35" spans="1:42" s="587" customFormat="1" ht="36.75" customHeight="1" x14ac:dyDescent="0.25">
      <c r="A35" s="741" t="s">
        <v>871</v>
      </c>
      <c r="B35" s="1190" t="s">
        <v>1486</v>
      </c>
      <c r="C35" s="741" t="s">
        <v>285</v>
      </c>
      <c r="D35" s="741" t="s">
        <v>116</v>
      </c>
      <c r="E35" s="1412" t="s">
        <v>281</v>
      </c>
      <c r="F35" s="592" t="s">
        <v>710</v>
      </c>
      <c r="G35" s="754" t="s">
        <v>1549</v>
      </c>
      <c r="H35" s="827" t="s">
        <v>295</v>
      </c>
      <c r="I35" s="826" t="s">
        <v>2356</v>
      </c>
      <c r="J35" s="1961">
        <v>2013</v>
      </c>
      <c r="V35" s="2627" t="s">
        <v>281</v>
      </c>
      <c r="W35" s="668" t="s">
        <v>284</v>
      </c>
      <c r="X35" s="668" t="s">
        <v>283</v>
      </c>
      <c r="Y35" s="1418">
        <v>0</v>
      </c>
      <c r="Z35" s="1418">
        <v>1</v>
      </c>
      <c r="AA35" s="631" t="s">
        <v>282</v>
      </c>
      <c r="AB35" s="1288" t="s">
        <v>1510</v>
      </c>
      <c r="AC35" s="1287"/>
      <c r="AD35" s="1313"/>
      <c r="AE35" s="1229"/>
      <c r="AF35" s="1313"/>
      <c r="AG35" s="1228"/>
      <c r="AH35" s="1222"/>
      <c r="AI35" s="1228"/>
      <c r="AJ35" s="1314"/>
      <c r="AK35" s="1228"/>
      <c r="AL35" s="627" t="s">
        <v>281</v>
      </c>
      <c r="AM35" s="627" t="s">
        <v>281</v>
      </c>
      <c r="AN35" s="627" t="s">
        <v>281</v>
      </c>
      <c r="AO35" s="627" t="s">
        <v>281</v>
      </c>
      <c r="AP35" s="1182" t="s">
        <v>281</v>
      </c>
    </row>
    <row r="36" spans="1:42" s="587" customFormat="1" ht="33.75" customHeight="1" x14ac:dyDescent="0.25">
      <c r="A36" s="741" t="s">
        <v>871</v>
      </c>
      <c r="B36" s="1190" t="s">
        <v>1486</v>
      </c>
      <c r="C36" s="741" t="s">
        <v>285</v>
      </c>
      <c r="D36" s="741" t="s">
        <v>116</v>
      </c>
      <c r="E36" s="1412" t="s">
        <v>281</v>
      </c>
      <c r="F36" s="592" t="s">
        <v>710</v>
      </c>
      <c r="G36" s="754" t="s">
        <v>1511</v>
      </c>
      <c r="H36" s="827" t="s">
        <v>295</v>
      </c>
      <c r="I36" s="826" t="s">
        <v>2356</v>
      </c>
      <c r="J36" s="1961">
        <v>2013</v>
      </c>
      <c r="V36" s="2627" t="s">
        <v>281</v>
      </c>
      <c r="W36" s="668" t="s">
        <v>284</v>
      </c>
      <c r="X36" s="668" t="s">
        <v>283</v>
      </c>
      <c r="Y36" s="1418">
        <v>1</v>
      </c>
      <c r="Z36" s="1418">
        <v>1</v>
      </c>
      <c r="AA36" s="631" t="s">
        <v>282</v>
      </c>
      <c r="AB36" s="1288" t="s">
        <v>1510</v>
      </c>
      <c r="AC36" s="1287"/>
      <c r="AD36" s="1313"/>
      <c r="AE36" s="1229"/>
      <c r="AF36" s="1313"/>
      <c r="AG36" s="1228"/>
      <c r="AH36" s="1222"/>
      <c r="AI36" s="1228"/>
      <c r="AJ36" s="1314"/>
      <c r="AK36" s="1228"/>
      <c r="AL36" s="627" t="s">
        <v>281</v>
      </c>
      <c r="AM36" s="627" t="s">
        <v>281</v>
      </c>
      <c r="AN36" s="627" t="s">
        <v>281</v>
      </c>
      <c r="AO36" s="627" t="s">
        <v>281</v>
      </c>
      <c r="AP36" s="1182" t="s">
        <v>281</v>
      </c>
    </row>
    <row r="37" spans="1:42" s="587" customFormat="1" ht="33.75" customHeight="1" x14ac:dyDescent="0.25">
      <c r="A37" s="741" t="s">
        <v>871</v>
      </c>
      <c r="B37" s="1190" t="s">
        <v>1486</v>
      </c>
      <c r="C37" s="741" t="s">
        <v>285</v>
      </c>
      <c r="D37" s="741" t="s">
        <v>116</v>
      </c>
      <c r="E37" s="1412" t="s">
        <v>281</v>
      </c>
      <c r="F37" s="592" t="s">
        <v>710</v>
      </c>
      <c r="G37" s="754" t="s">
        <v>1517</v>
      </c>
      <c r="H37" s="827" t="s">
        <v>295</v>
      </c>
      <c r="I37" s="826" t="s">
        <v>2356</v>
      </c>
      <c r="J37" s="1961">
        <v>2013</v>
      </c>
      <c r="V37" s="2627" t="s">
        <v>281</v>
      </c>
      <c r="W37" s="668" t="s">
        <v>284</v>
      </c>
      <c r="X37" s="668" t="s">
        <v>283</v>
      </c>
      <c r="Y37" s="1418">
        <v>0</v>
      </c>
      <c r="Z37" s="1418">
        <v>1</v>
      </c>
      <c r="AA37" s="631" t="s">
        <v>282</v>
      </c>
      <c r="AB37" s="1288" t="s">
        <v>1510</v>
      </c>
      <c r="AC37" s="1287"/>
      <c r="AD37" s="1313"/>
      <c r="AE37" s="1229"/>
      <c r="AF37" s="1313"/>
      <c r="AG37" s="1228"/>
      <c r="AH37" s="1222"/>
      <c r="AI37" s="1228"/>
      <c r="AJ37" s="1314"/>
      <c r="AK37" s="1228"/>
      <c r="AL37" s="627" t="s">
        <v>281</v>
      </c>
      <c r="AM37" s="627" t="s">
        <v>281</v>
      </c>
      <c r="AN37" s="627" t="s">
        <v>281</v>
      </c>
      <c r="AO37" s="627" t="s">
        <v>281</v>
      </c>
      <c r="AP37" s="1182" t="s">
        <v>281</v>
      </c>
    </row>
    <row r="38" spans="1:42" s="587" customFormat="1" ht="27" customHeight="1" x14ac:dyDescent="0.25">
      <c r="A38" s="741" t="s">
        <v>871</v>
      </c>
      <c r="B38" s="1190" t="s">
        <v>1486</v>
      </c>
      <c r="C38" s="741" t="s">
        <v>285</v>
      </c>
      <c r="D38" s="741" t="s">
        <v>116</v>
      </c>
      <c r="E38" s="1412" t="s">
        <v>281</v>
      </c>
      <c r="F38" s="592" t="s">
        <v>710</v>
      </c>
      <c r="G38" s="754" t="s">
        <v>1511</v>
      </c>
      <c r="H38" s="827" t="s">
        <v>295</v>
      </c>
      <c r="I38" s="826" t="s">
        <v>2356</v>
      </c>
      <c r="J38" s="1961">
        <v>2013</v>
      </c>
      <c r="V38" s="2627" t="s">
        <v>281</v>
      </c>
      <c r="W38" s="668" t="s">
        <v>284</v>
      </c>
      <c r="X38" s="668" t="s">
        <v>283</v>
      </c>
      <c r="Y38" s="1418">
        <v>1</v>
      </c>
      <c r="Z38" s="1418">
        <v>1</v>
      </c>
      <c r="AA38" s="631" t="s">
        <v>282</v>
      </c>
      <c r="AB38" s="1288" t="s">
        <v>1510</v>
      </c>
      <c r="AC38" s="1287"/>
      <c r="AD38" s="1313"/>
      <c r="AE38" s="1229"/>
      <c r="AF38" s="1313"/>
      <c r="AG38" s="1228"/>
      <c r="AH38" s="1222"/>
      <c r="AI38" s="1228"/>
      <c r="AJ38" s="1314"/>
      <c r="AK38" s="1228"/>
      <c r="AL38" s="627" t="s">
        <v>281</v>
      </c>
      <c r="AM38" s="627" t="s">
        <v>281</v>
      </c>
      <c r="AN38" s="627" t="s">
        <v>281</v>
      </c>
      <c r="AO38" s="627" t="s">
        <v>281</v>
      </c>
      <c r="AP38" s="1182" t="s">
        <v>281</v>
      </c>
    </row>
    <row r="39" spans="1:42" s="587" customFormat="1" ht="27.75" customHeight="1" x14ac:dyDescent="0.25">
      <c r="A39" s="741" t="s">
        <v>871</v>
      </c>
      <c r="B39" s="1190" t="s">
        <v>1486</v>
      </c>
      <c r="C39" s="741" t="s">
        <v>285</v>
      </c>
      <c r="D39" s="741" t="s">
        <v>116</v>
      </c>
      <c r="E39" s="1412" t="s">
        <v>281</v>
      </c>
      <c r="F39" s="592" t="s">
        <v>710</v>
      </c>
      <c r="G39" s="754" t="s">
        <v>1514</v>
      </c>
      <c r="H39" s="827" t="s">
        <v>295</v>
      </c>
      <c r="I39" s="826" t="s">
        <v>2356</v>
      </c>
      <c r="J39" s="1961">
        <v>2013</v>
      </c>
      <c r="V39" s="2627" t="s">
        <v>281</v>
      </c>
      <c r="W39" s="668" t="s">
        <v>284</v>
      </c>
      <c r="X39" s="668" t="s">
        <v>283</v>
      </c>
      <c r="Y39" s="1418">
        <v>1</v>
      </c>
      <c r="Z39" s="1418">
        <v>1</v>
      </c>
      <c r="AA39" s="631" t="s">
        <v>282</v>
      </c>
      <c r="AB39" s="1288" t="s">
        <v>1510</v>
      </c>
      <c r="AC39" s="1287"/>
      <c r="AD39" s="1313"/>
      <c r="AE39" s="1229"/>
      <c r="AF39" s="1313"/>
      <c r="AG39" s="1228"/>
      <c r="AH39" s="1222"/>
      <c r="AI39" s="1228"/>
      <c r="AJ39" s="1314"/>
      <c r="AK39" s="1228"/>
      <c r="AL39" s="627" t="s">
        <v>281</v>
      </c>
      <c r="AM39" s="627" t="s">
        <v>281</v>
      </c>
      <c r="AN39" s="627" t="s">
        <v>281</v>
      </c>
      <c r="AO39" s="627" t="s">
        <v>281</v>
      </c>
      <c r="AP39" s="1182" t="s">
        <v>281</v>
      </c>
    </row>
    <row r="40" spans="1:42" s="587" customFormat="1" ht="33.75" customHeight="1" x14ac:dyDescent="0.25">
      <c r="A40" s="741" t="s">
        <v>871</v>
      </c>
      <c r="B40" s="1190" t="s">
        <v>1486</v>
      </c>
      <c r="C40" s="741" t="s">
        <v>285</v>
      </c>
      <c r="D40" s="741" t="s">
        <v>116</v>
      </c>
      <c r="E40" s="1412" t="s">
        <v>281</v>
      </c>
      <c r="F40" s="592" t="s">
        <v>710</v>
      </c>
      <c r="G40" s="754" t="s">
        <v>1514</v>
      </c>
      <c r="H40" s="827" t="s">
        <v>295</v>
      </c>
      <c r="I40" s="826" t="s">
        <v>2356</v>
      </c>
      <c r="J40" s="1961">
        <v>2013</v>
      </c>
      <c r="V40" s="2627" t="s">
        <v>281</v>
      </c>
      <c r="W40" s="668" t="s">
        <v>284</v>
      </c>
      <c r="X40" s="668" t="s">
        <v>283</v>
      </c>
      <c r="Y40" s="1418">
        <v>1</v>
      </c>
      <c r="Z40" s="1418">
        <v>1</v>
      </c>
      <c r="AA40" s="631" t="s">
        <v>282</v>
      </c>
      <c r="AB40" s="1288" t="s">
        <v>1510</v>
      </c>
      <c r="AC40" s="1287"/>
      <c r="AD40" s="1313"/>
      <c r="AE40" s="1229"/>
      <c r="AF40" s="1313"/>
      <c r="AG40" s="1228"/>
      <c r="AH40" s="1222"/>
      <c r="AI40" s="1228"/>
      <c r="AJ40" s="1314"/>
      <c r="AK40" s="1228"/>
      <c r="AL40" s="627" t="s">
        <v>281</v>
      </c>
      <c r="AM40" s="627" t="s">
        <v>281</v>
      </c>
      <c r="AN40" s="627" t="s">
        <v>281</v>
      </c>
      <c r="AO40" s="627" t="s">
        <v>281</v>
      </c>
      <c r="AP40" s="1182" t="s">
        <v>281</v>
      </c>
    </row>
    <row r="41" spans="1:42" s="587" customFormat="1" ht="33.75" customHeight="1" x14ac:dyDescent="0.25">
      <c r="A41" s="741" t="s">
        <v>871</v>
      </c>
      <c r="B41" s="1190" t="s">
        <v>1486</v>
      </c>
      <c r="C41" s="741" t="s">
        <v>285</v>
      </c>
      <c r="D41" s="741" t="s">
        <v>116</v>
      </c>
      <c r="E41" s="1412" t="s">
        <v>281</v>
      </c>
      <c r="F41" s="592" t="s">
        <v>710</v>
      </c>
      <c r="G41" s="754" t="s">
        <v>1514</v>
      </c>
      <c r="H41" s="827" t="s">
        <v>295</v>
      </c>
      <c r="I41" s="826" t="s">
        <v>2356</v>
      </c>
      <c r="J41" s="1961">
        <v>2013</v>
      </c>
      <c r="V41" s="2627" t="s">
        <v>281</v>
      </c>
      <c r="W41" s="668" t="s">
        <v>284</v>
      </c>
      <c r="X41" s="668" t="s">
        <v>283</v>
      </c>
      <c r="Y41" s="1418">
        <v>1</v>
      </c>
      <c r="Z41" s="1418">
        <v>1</v>
      </c>
      <c r="AA41" s="631" t="s">
        <v>282</v>
      </c>
      <c r="AB41" s="1288" t="s">
        <v>1510</v>
      </c>
      <c r="AC41" s="1287"/>
      <c r="AD41" s="1313"/>
      <c r="AE41" s="1229"/>
      <c r="AF41" s="1313"/>
      <c r="AG41" s="1228"/>
      <c r="AH41" s="1222"/>
      <c r="AI41" s="1228"/>
      <c r="AJ41" s="1314"/>
      <c r="AK41" s="1228"/>
      <c r="AL41" s="627" t="s">
        <v>281</v>
      </c>
      <c r="AM41" s="627" t="s">
        <v>281</v>
      </c>
      <c r="AN41" s="627" t="s">
        <v>281</v>
      </c>
      <c r="AO41" s="627" t="s">
        <v>281</v>
      </c>
      <c r="AP41" s="1182" t="s">
        <v>281</v>
      </c>
    </row>
    <row r="42" spans="1:42" s="587" customFormat="1" ht="33.75" customHeight="1" x14ac:dyDescent="0.25">
      <c r="A42" s="741" t="s">
        <v>871</v>
      </c>
      <c r="B42" s="1190" t="s">
        <v>1486</v>
      </c>
      <c r="C42" s="741" t="s">
        <v>285</v>
      </c>
      <c r="D42" s="741" t="s">
        <v>116</v>
      </c>
      <c r="E42" s="1412" t="s">
        <v>281</v>
      </c>
      <c r="F42" s="592" t="s">
        <v>710</v>
      </c>
      <c r="G42" s="754" t="s">
        <v>1514</v>
      </c>
      <c r="H42" s="827" t="s">
        <v>295</v>
      </c>
      <c r="I42" s="826" t="s">
        <v>2356</v>
      </c>
      <c r="J42" s="1961">
        <v>2013</v>
      </c>
      <c r="V42" s="2627" t="s">
        <v>281</v>
      </c>
      <c r="W42" s="668" t="s">
        <v>284</v>
      </c>
      <c r="X42" s="668" t="s">
        <v>283</v>
      </c>
      <c r="Y42" s="1418">
        <v>1</v>
      </c>
      <c r="Z42" s="1418">
        <v>1</v>
      </c>
      <c r="AA42" s="631" t="s">
        <v>282</v>
      </c>
      <c r="AB42" s="1288" t="s">
        <v>1510</v>
      </c>
      <c r="AC42" s="1287"/>
      <c r="AD42" s="1313"/>
      <c r="AE42" s="1229"/>
      <c r="AF42" s="1313"/>
      <c r="AG42" s="1228"/>
      <c r="AH42" s="1222"/>
      <c r="AI42" s="1228"/>
      <c r="AJ42" s="1314"/>
      <c r="AK42" s="1228"/>
      <c r="AL42" s="627" t="s">
        <v>281</v>
      </c>
      <c r="AM42" s="627" t="s">
        <v>281</v>
      </c>
      <c r="AN42" s="627" t="s">
        <v>281</v>
      </c>
      <c r="AO42" s="627" t="s">
        <v>281</v>
      </c>
      <c r="AP42" s="1182" t="s">
        <v>281</v>
      </c>
    </row>
    <row r="43" spans="1:42" s="587" customFormat="1" ht="33" customHeight="1" x14ac:dyDescent="0.25">
      <c r="A43" s="741" t="s">
        <v>871</v>
      </c>
      <c r="B43" s="1190" t="s">
        <v>1486</v>
      </c>
      <c r="C43" s="741" t="s">
        <v>285</v>
      </c>
      <c r="D43" s="741" t="s">
        <v>116</v>
      </c>
      <c r="E43" s="1412" t="s">
        <v>281</v>
      </c>
      <c r="F43" s="592" t="s">
        <v>710</v>
      </c>
      <c r="G43" s="754" t="s">
        <v>1511</v>
      </c>
      <c r="H43" s="827" t="s">
        <v>295</v>
      </c>
      <c r="I43" s="826" t="s">
        <v>2356</v>
      </c>
      <c r="J43" s="1961">
        <v>2013</v>
      </c>
      <c r="V43" s="2627" t="s">
        <v>281</v>
      </c>
      <c r="W43" s="668" t="s">
        <v>284</v>
      </c>
      <c r="X43" s="668" t="s">
        <v>283</v>
      </c>
      <c r="Y43" s="1418">
        <v>1</v>
      </c>
      <c r="Z43" s="1418">
        <v>1</v>
      </c>
      <c r="AA43" s="631" t="s">
        <v>282</v>
      </c>
      <c r="AB43" s="1288" t="s">
        <v>1510</v>
      </c>
      <c r="AC43" s="1287"/>
      <c r="AD43" s="1313"/>
      <c r="AE43" s="1229"/>
      <c r="AF43" s="1313"/>
      <c r="AG43" s="1228"/>
      <c r="AH43" s="1222"/>
      <c r="AI43" s="1228"/>
      <c r="AJ43" s="1314"/>
      <c r="AK43" s="1228"/>
      <c r="AL43" s="627" t="s">
        <v>281</v>
      </c>
      <c r="AM43" s="627" t="s">
        <v>281</v>
      </c>
      <c r="AN43" s="627" t="s">
        <v>281</v>
      </c>
      <c r="AO43" s="627" t="s">
        <v>281</v>
      </c>
      <c r="AP43" s="1182" t="s">
        <v>281</v>
      </c>
    </row>
    <row r="44" spans="1:42" s="587" customFormat="1" ht="25.5" customHeight="1" x14ac:dyDescent="0.25">
      <c r="A44" s="741" t="s">
        <v>871</v>
      </c>
      <c r="B44" s="1190" t="s">
        <v>1486</v>
      </c>
      <c r="C44" s="741" t="s">
        <v>285</v>
      </c>
      <c r="D44" s="741" t="s">
        <v>116</v>
      </c>
      <c r="E44" s="1412" t="s">
        <v>281</v>
      </c>
      <c r="F44" s="592" t="s">
        <v>710</v>
      </c>
      <c r="G44" s="754" t="s">
        <v>1514</v>
      </c>
      <c r="H44" s="827" t="s">
        <v>295</v>
      </c>
      <c r="I44" s="826" t="s">
        <v>2356</v>
      </c>
      <c r="J44" s="1961">
        <v>2013</v>
      </c>
      <c r="V44" s="2627" t="s">
        <v>281</v>
      </c>
      <c r="W44" s="668" t="s">
        <v>284</v>
      </c>
      <c r="X44" s="668" t="s">
        <v>283</v>
      </c>
      <c r="Y44" s="1418">
        <v>1</v>
      </c>
      <c r="Z44" s="1418">
        <v>1</v>
      </c>
      <c r="AA44" s="631" t="s">
        <v>282</v>
      </c>
      <c r="AB44" s="1288" t="s">
        <v>1510</v>
      </c>
      <c r="AC44" s="1287"/>
      <c r="AD44" s="1313"/>
      <c r="AE44" s="1229"/>
      <c r="AF44" s="1313"/>
      <c r="AG44" s="1228"/>
      <c r="AH44" s="1222"/>
      <c r="AI44" s="1228"/>
      <c r="AJ44" s="1314"/>
      <c r="AK44" s="1228"/>
      <c r="AL44" s="627" t="s">
        <v>281</v>
      </c>
      <c r="AM44" s="627" t="s">
        <v>281</v>
      </c>
      <c r="AN44" s="627" t="s">
        <v>281</v>
      </c>
      <c r="AO44" s="627" t="s">
        <v>281</v>
      </c>
      <c r="AP44" s="1182" t="s">
        <v>281</v>
      </c>
    </row>
    <row r="45" spans="1:42" s="587" customFormat="1" ht="33" customHeight="1" x14ac:dyDescent="0.25">
      <c r="A45" s="741" t="s">
        <v>871</v>
      </c>
      <c r="B45" s="1190" t="s">
        <v>1486</v>
      </c>
      <c r="C45" s="741" t="s">
        <v>285</v>
      </c>
      <c r="D45" s="741" t="s">
        <v>116</v>
      </c>
      <c r="E45" s="1412" t="s">
        <v>281</v>
      </c>
      <c r="F45" s="592" t="s">
        <v>710</v>
      </c>
      <c r="G45" s="754" t="s">
        <v>1549</v>
      </c>
      <c r="H45" s="827" t="s">
        <v>295</v>
      </c>
      <c r="I45" s="826" t="s">
        <v>2356</v>
      </c>
      <c r="J45" s="1961">
        <v>2013</v>
      </c>
      <c r="V45" s="2627" t="s">
        <v>281</v>
      </c>
      <c r="W45" s="668" t="s">
        <v>284</v>
      </c>
      <c r="X45" s="668" t="s">
        <v>283</v>
      </c>
      <c r="Y45" s="1418">
        <v>1</v>
      </c>
      <c r="Z45" s="1418">
        <v>1</v>
      </c>
      <c r="AA45" s="631" t="s">
        <v>282</v>
      </c>
      <c r="AB45" s="1288" t="s">
        <v>1510</v>
      </c>
      <c r="AC45" s="1287"/>
      <c r="AD45" s="1313"/>
      <c r="AE45" s="1229"/>
      <c r="AF45" s="1313"/>
      <c r="AG45" s="1228"/>
      <c r="AH45" s="1222"/>
      <c r="AI45" s="1228"/>
      <c r="AJ45" s="1314"/>
      <c r="AK45" s="1228"/>
      <c r="AL45" s="627" t="s">
        <v>281</v>
      </c>
      <c r="AM45" s="627" t="s">
        <v>281</v>
      </c>
      <c r="AN45" s="627" t="s">
        <v>281</v>
      </c>
      <c r="AO45" s="627" t="s">
        <v>281</v>
      </c>
      <c r="AP45" s="1182" t="s">
        <v>281</v>
      </c>
    </row>
    <row r="46" spans="1:42" s="587" customFormat="1" ht="32.25" customHeight="1" x14ac:dyDescent="0.25">
      <c r="A46" s="741" t="s">
        <v>871</v>
      </c>
      <c r="B46" s="1190" t="s">
        <v>1486</v>
      </c>
      <c r="C46" s="741" t="s">
        <v>285</v>
      </c>
      <c r="D46" s="741" t="s">
        <v>116</v>
      </c>
      <c r="E46" s="1412" t="s">
        <v>281</v>
      </c>
      <c r="F46" s="592" t="s">
        <v>710</v>
      </c>
      <c r="G46" s="754" t="s">
        <v>1549</v>
      </c>
      <c r="H46" s="827" t="s">
        <v>295</v>
      </c>
      <c r="I46" s="826" t="s">
        <v>2356</v>
      </c>
      <c r="J46" s="1961">
        <v>2013</v>
      </c>
      <c r="V46" s="2627" t="s">
        <v>281</v>
      </c>
      <c r="W46" s="668" t="s">
        <v>284</v>
      </c>
      <c r="X46" s="668" t="s">
        <v>283</v>
      </c>
      <c r="Y46" s="1418">
        <v>1</v>
      </c>
      <c r="Z46" s="1418">
        <v>1</v>
      </c>
      <c r="AA46" s="631" t="s">
        <v>282</v>
      </c>
      <c r="AB46" s="1288" t="s">
        <v>1510</v>
      </c>
      <c r="AC46" s="1287"/>
      <c r="AD46" s="1313"/>
      <c r="AE46" s="1229"/>
      <c r="AF46" s="1313"/>
      <c r="AG46" s="1228"/>
      <c r="AH46" s="1222"/>
      <c r="AI46" s="1228"/>
      <c r="AJ46" s="1314"/>
      <c r="AK46" s="1228"/>
      <c r="AL46" s="627" t="s">
        <v>281</v>
      </c>
      <c r="AM46" s="627" t="s">
        <v>281</v>
      </c>
      <c r="AN46" s="627" t="s">
        <v>281</v>
      </c>
      <c r="AO46" s="627" t="s">
        <v>281</v>
      </c>
      <c r="AP46" s="1182" t="s">
        <v>281</v>
      </c>
    </row>
    <row r="47" spans="1:42" s="587" customFormat="1" ht="31.5" customHeight="1" x14ac:dyDescent="0.25">
      <c r="A47" s="741" t="s">
        <v>871</v>
      </c>
      <c r="B47" s="1190" t="s">
        <v>1486</v>
      </c>
      <c r="C47" s="741" t="s">
        <v>285</v>
      </c>
      <c r="D47" s="741" t="s">
        <v>116</v>
      </c>
      <c r="E47" s="1412" t="s">
        <v>281</v>
      </c>
      <c r="F47" s="592" t="s">
        <v>710</v>
      </c>
      <c r="G47" s="754" t="s">
        <v>1517</v>
      </c>
      <c r="H47" s="827" t="s">
        <v>295</v>
      </c>
      <c r="I47" s="826" t="s">
        <v>2356</v>
      </c>
      <c r="J47" s="1961">
        <v>2013</v>
      </c>
      <c r="V47" s="2627" t="s">
        <v>281</v>
      </c>
      <c r="W47" s="668" t="s">
        <v>284</v>
      </c>
      <c r="X47" s="668" t="s">
        <v>283</v>
      </c>
      <c r="Y47" s="1418">
        <v>0</v>
      </c>
      <c r="Z47" s="1418">
        <v>1</v>
      </c>
      <c r="AA47" s="631" t="s">
        <v>282</v>
      </c>
      <c r="AB47" s="1288" t="s">
        <v>1510</v>
      </c>
      <c r="AC47" s="1287"/>
      <c r="AD47" s="1313"/>
      <c r="AE47" s="1229"/>
      <c r="AF47" s="1313"/>
      <c r="AG47" s="1228"/>
      <c r="AH47" s="1222"/>
      <c r="AI47" s="1228"/>
      <c r="AJ47" s="1314"/>
      <c r="AK47" s="1228"/>
      <c r="AL47" s="627" t="s">
        <v>281</v>
      </c>
      <c r="AM47" s="627" t="s">
        <v>281</v>
      </c>
      <c r="AN47" s="627" t="s">
        <v>281</v>
      </c>
      <c r="AO47" s="627" t="s">
        <v>281</v>
      </c>
      <c r="AP47" s="1182" t="s">
        <v>281</v>
      </c>
    </row>
    <row r="48" spans="1:42" s="587" customFormat="1" ht="33" customHeight="1" x14ac:dyDescent="0.25">
      <c r="A48" s="741" t="s">
        <v>871</v>
      </c>
      <c r="B48" s="1190" t="s">
        <v>1486</v>
      </c>
      <c r="C48" s="741" t="s">
        <v>285</v>
      </c>
      <c r="D48" s="741" t="s">
        <v>116</v>
      </c>
      <c r="E48" s="1412" t="s">
        <v>281</v>
      </c>
      <c r="F48" s="592" t="s">
        <v>710</v>
      </c>
      <c r="G48" s="754" t="s">
        <v>1549</v>
      </c>
      <c r="H48" s="827" t="s">
        <v>295</v>
      </c>
      <c r="I48" s="826" t="s">
        <v>2356</v>
      </c>
      <c r="J48" s="1961">
        <v>2013</v>
      </c>
      <c r="V48" s="2627" t="s">
        <v>281</v>
      </c>
      <c r="W48" s="668" t="s">
        <v>284</v>
      </c>
      <c r="X48" s="668" t="s">
        <v>283</v>
      </c>
      <c r="Y48" s="1418">
        <v>1</v>
      </c>
      <c r="Z48" s="1418">
        <v>1</v>
      </c>
      <c r="AA48" s="631" t="s">
        <v>282</v>
      </c>
      <c r="AB48" s="1288" t="s">
        <v>1510</v>
      </c>
      <c r="AC48" s="1287"/>
      <c r="AD48" s="1313"/>
      <c r="AE48" s="1229"/>
      <c r="AF48" s="1313"/>
      <c r="AG48" s="1228"/>
      <c r="AH48" s="1222"/>
      <c r="AI48" s="1228"/>
      <c r="AJ48" s="1314"/>
      <c r="AK48" s="1228"/>
      <c r="AL48" s="627" t="s">
        <v>281</v>
      </c>
      <c r="AM48" s="627" t="s">
        <v>281</v>
      </c>
      <c r="AN48" s="627" t="s">
        <v>281</v>
      </c>
      <c r="AO48" s="627" t="s">
        <v>281</v>
      </c>
      <c r="AP48" s="1182" t="s">
        <v>281</v>
      </c>
    </row>
    <row r="49" spans="1:42" s="587" customFormat="1" ht="53.25" customHeight="1" x14ac:dyDescent="0.25">
      <c r="A49" s="741" t="s">
        <v>871</v>
      </c>
      <c r="B49" s="1190" t="s">
        <v>1486</v>
      </c>
      <c r="C49" s="741" t="s">
        <v>285</v>
      </c>
      <c r="D49" s="741" t="s">
        <v>116</v>
      </c>
      <c r="E49" s="1412" t="s">
        <v>281</v>
      </c>
      <c r="F49" s="592" t="s">
        <v>710</v>
      </c>
      <c r="G49" s="754" t="s">
        <v>1549</v>
      </c>
      <c r="H49" s="827" t="s">
        <v>295</v>
      </c>
      <c r="I49" s="826" t="s">
        <v>2356</v>
      </c>
      <c r="J49" s="1961">
        <v>2013</v>
      </c>
      <c r="V49" s="2627" t="s">
        <v>281</v>
      </c>
      <c r="W49" s="668" t="s">
        <v>284</v>
      </c>
      <c r="X49" s="668" t="s">
        <v>283</v>
      </c>
      <c r="Y49" s="1418">
        <v>1</v>
      </c>
      <c r="Z49" s="1418">
        <v>1</v>
      </c>
      <c r="AA49" s="631" t="s">
        <v>282</v>
      </c>
      <c r="AB49" s="1288" t="s">
        <v>1510</v>
      </c>
      <c r="AC49" s="1287"/>
      <c r="AD49" s="1313"/>
      <c r="AE49" s="1229"/>
      <c r="AF49" s="1313"/>
      <c r="AG49" s="1228"/>
      <c r="AH49" s="1222"/>
      <c r="AI49" s="1228"/>
      <c r="AJ49" s="1314"/>
      <c r="AK49" s="1228"/>
      <c r="AL49" s="627" t="s">
        <v>281</v>
      </c>
      <c r="AM49" s="627" t="s">
        <v>281</v>
      </c>
      <c r="AN49" s="627" t="s">
        <v>281</v>
      </c>
      <c r="AO49" s="627" t="s">
        <v>281</v>
      </c>
      <c r="AP49" s="1182" t="s">
        <v>281</v>
      </c>
    </row>
    <row r="50" spans="1:42" s="587" customFormat="1" ht="32.25" customHeight="1" x14ac:dyDescent="0.25">
      <c r="A50" s="741" t="s">
        <v>871</v>
      </c>
      <c r="B50" s="1190" t="s">
        <v>1486</v>
      </c>
      <c r="C50" s="741" t="s">
        <v>285</v>
      </c>
      <c r="D50" s="741" t="s">
        <v>116</v>
      </c>
      <c r="E50" s="1412" t="s">
        <v>281</v>
      </c>
      <c r="F50" s="592" t="s">
        <v>710</v>
      </c>
      <c r="G50" s="754" t="s">
        <v>1549</v>
      </c>
      <c r="H50" s="827" t="s">
        <v>295</v>
      </c>
      <c r="I50" s="826" t="s">
        <v>2356</v>
      </c>
      <c r="J50" s="1961">
        <v>2013</v>
      </c>
      <c r="V50" s="2627" t="s">
        <v>281</v>
      </c>
      <c r="W50" s="668" t="s">
        <v>284</v>
      </c>
      <c r="X50" s="668" t="s">
        <v>283</v>
      </c>
      <c r="Y50" s="1418">
        <v>1</v>
      </c>
      <c r="Z50" s="1418">
        <v>1</v>
      </c>
      <c r="AA50" s="631" t="s">
        <v>282</v>
      </c>
      <c r="AB50" s="1288" t="s">
        <v>1510</v>
      </c>
      <c r="AC50" s="1287"/>
      <c r="AD50" s="1313"/>
      <c r="AE50" s="1229"/>
      <c r="AF50" s="1313"/>
      <c r="AG50" s="1228"/>
      <c r="AH50" s="1222"/>
      <c r="AI50" s="1228"/>
      <c r="AJ50" s="1314"/>
      <c r="AK50" s="1228"/>
      <c r="AL50" s="627" t="s">
        <v>281</v>
      </c>
      <c r="AM50" s="627" t="s">
        <v>281</v>
      </c>
      <c r="AN50" s="627" t="s">
        <v>281</v>
      </c>
      <c r="AO50" s="627" t="s">
        <v>281</v>
      </c>
      <c r="AP50" s="1182" t="s">
        <v>281</v>
      </c>
    </row>
    <row r="51" spans="1:42" s="587" customFormat="1" ht="30.75" customHeight="1" x14ac:dyDescent="0.25">
      <c r="A51" s="741" t="s">
        <v>871</v>
      </c>
      <c r="B51" s="1190" t="s">
        <v>1486</v>
      </c>
      <c r="C51" s="741" t="s">
        <v>285</v>
      </c>
      <c r="D51" s="741" t="s">
        <v>116</v>
      </c>
      <c r="E51" s="1412" t="s">
        <v>281</v>
      </c>
      <c r="F51" s="592" t="s">
        <v>710</v>
      </c>
      <c r="G51" s="754" t="s">
        <v>1511</v>
      </c>
      <c r="H51" s="827" t="s">
        <v>295</v>
      </c>
      <c r="I51" s="826" t="s">
        <v>2356</v>
      </c>
      <c r="J51" s="1961">
        <v>2013</v>
      </c>
      <c r="V51" s="2627" t="s">
        <v>281</v>
      </c>
      <c r="W51" s="668" t="s">
        <v>284</v>
      </c>
      <c r="X51" s="668" t="s">
        <v>283</v>
      </c>
      <c r="Y51" s="1418">
        <v>1</v>
      </c>
      <c r="Z51" s="1418">
        <v>1</v>
      </c>
      <c r="AA51" s="631" t="s">
        <v>282</v>
      </c>
      <c r="AB51" s="1288" t="s">
        <v>1510</v>
      </c>
      <c r="AC51" s="1287"/>
      <c r="AD51" s="1313"/>
      <c r="AE51" s="1229"/>
      <c r="AF51" s="1313"/>
      <c r="AG51" s="1228"/>
      <c r="AH51" s="1222"/>
      <c r="AI51" s="1228"/>
      <c r="AJ51" s="1314"/>
      <c r="AK51" s="1228"/>
      <c r="AL51" s="627" t="s">
        <v>281</v>
      </c>
      <c r="AM51" s="627" t="s">
        <v>281</v>
      </c>
      <c r="AN51" s="627" t="s">
        <v>281</v>
      </c>
      <c r="AO51" s="627" t="s">
        <v>281</v>
      </c>
      <c r="AP51" s="1182" t="s">
        <v>281</v>
      </c>
    </row>
    <row r="52" spans="1:42" s="587" customFormat="1" ht="32.25" customHeight="1" x14ac:dyDescent="0.25">
      <c r="A52" s="741" t="s">
        <v>871</v>
      </c>
      <c r="B52" s="1190" t="s">
        <v>1486</v>
      </c>
      <c r="C52" s="741" t="s">
        <v>285</v>
      </c>
      <c r="D52" s="741" t="s">
        <v>116</v>
      </c>
      <c r="E52" s="1412" t="s">
        <v>281</v>
      </c>
      <c r="F52" s="592" t="s">
        <v>710</v>
      </c>
      <c r="G52" s="754" t="s">
        <v>1549</v>
      </c>
      <c r="H52" s="827" t="s">
        <v>295</v>
      </c>
      <c r="I52" s="826" t="s">
        <v>2356</v>
      </c>
      <c r="J52" s="1961">
        <v>2013</v>
      </c>
      <c r="V52" s="2627" t="s">
        <v>281</v>
      </c>
      <c r="W52" s="668" t="s">
        <v>284</v>
      </c>
      <c r="X52" s="668" t="s">
        <v>283</v>
      </c>
      <c r="Y52" s="1418">
        <v>0</v>
      </c>
      <c r="Z52" s="1418">
        <v>1</v>
      </c>
      <c r="AA52" s="631" t="s">
        <v>282</v>
      </c>
      <c r="AB52" s="1288" t="s">
        <v>1510</v>
      </c>
      <c r="AC52" s="1287"/>
      <c r="AD52" s="1313"/>
      <c r="AE52" s="1229"/>
      <c r="AF52" s="1313"/>
      <c r="AG52" s="1228"/>
      <c r="AH52" s="1222"/>
      <c r="AI52" s="1228"/>
      <c r="AJ52" s="1314"/>
      <c r="AK52" s="1228"/>
      <c r="AL52" s="627" t="s">
        <v>281</v>
      </c>
      <c r="AM52" s="627" t="s">
        <v>281</v>
      </c>
      <c r="AN52" s="627" t="s">
        <v>281</v>
      </c>
      <c r="AO52" s="627" t="s">
        <v>281</v>
      </c>
      <c r="AP52" s="1182" t="s">
        <v>281</v>
      </c>
    </row>
    <row r="53" spans="1:42" s="587" customFormat="1" ht="35.25" customHeight="1" x14ac:dyDescent="0.25">
      <c r="A53" s="741" t="s">
        <v>871</v>
      </c>
      <c r="B53" s="1190" t="s">
        <v>1486</v>
      </c>
      <c r="C53" s="741" t="s">
        <v>285</v>
      </c>
      <c r="D53" s="741" t="s">
        <v>116</v>
      </c>
      <c r="E53" s="1412" t="s">
        <v>281</v>
      </c>
      <c r="F53" s="592" t="s">
        <v>710</v>
      </c>
      <c r="G53" s="754" t="s">
        <v>1549</v>
      </c>
      <c r="H53" s="827" t="s">
        <v>295</v>
      </c>
      <c r="I53" s="826" t="s">
        <v>2356</v>
      </c>
      <c r="J53" s="1961">
        <v>2013</v>
      </c>
      <c r="V53" s="2627" t="s">
        <v>281</v>
      </c>
      <c r="W53" s="668" t="s">
        <v>284</v>
      </c>
      <c r="X53" s="668" t="s">
        <v>283</v>
      </c>
      <c r="Y53" s="1418">
        <v>0</v>
      </c>
      <c r="Z53" s="1418">
        <v>1</v>
      </c>
      <c r="AA53" s="631" t="s">
        <v>282</v>
      </c>
      <c r="AB53" s="1288" t="s">
        <v>1510</v>
      </c>
      <c r="AC53" s="1287"/>
      <c r="AD53" s="1313"/>
      <c r="AE53" s="1229"/>
      <c r="AF53" s="1313"/>
      <c r="AG53" s="1228"/>
      <c r="AH53" s="1222"/>
      <c r="AI53" s="1228"/>
      <c r="AJ53" s="1314"/>
      <c r="AK53" s="1228"/>
      <c r="AL53" s="627" t="s">
        <v>281</v>
      </c>
      <c r="AM53" s="627" t="s">
        <v>281</v>
      </c>
      <c r="AN53" s="627" t="s">
        <v>281</v>
      </c>
      <c r="AO53" s="627" t="s">
        <v>281</v>
      </c>
      <c r="AP53" s="1182" t="s">
        <v>281</v>
      </c>
    </row>
    <row r="54" spans="1:42" s="587" customFormat="1" ht="33" customHeight="1" x14ac:dyDescent="0.25">
      <c r="A54" s="741" t="s">
        <v>871</v>
      </c>
      <c r="B54" s="1190" t="s">
        <v>1486</v>
      </c>
      <c r="C54" s="741" t="s">
        <v>285</v>
      </c>
      <c r="D54" s="741" t="s">
        <v>116</v>
      </c>
      <c r="E54" s="1412" t="s">
        <v>281</v>
      </c>
      <c r="F54" s="592" t="s">
        <v>710</v>
      </c>
      <c r="G54" s="754" t="s">
        <v>1511</v>
      </c>
      <c r="H54" s="827" t="s">
        <v>295</v>
      </c>
      <c r="I54" s="826" t="s">
        <v>2356</v>
      </c>
      <c r="J54" s="1961">
        <v>2013</v>
      </c>
      <c r="V54" s="2627" t="s">
        <v>281</v>
      </c>
      <c r="W54" s="668" t="s">
        <v>284</v>
      </c>
      <c r="X54" s="668" t="s">
        <v>283</v>
      </c>
      <c r="Y54" s="1418">
        <v>1</v>
      </c>
      <c r="Z54" s="1418">
        <v>1</v>
      </c>
      <c r="AA54" s="631" t="s">
        <v>282</v>
      </c>
      <c r="AB54" s="1288" t="s">
        <v>1510</v>
      </c>
      <c r="AC54" s="1287"/>
      <c r="AD54" s="1313"/>
      <c r="AE54" s="1229"/>
      <c r="AF54" s="1313"/>
      <c r="AG54" s="1228"/>
      <c r="AH54" s="1222"/>
      <c r="AI54" s="1228"/>
      <c r="AJ54" s="1314"/>
      <c r="AK54" s="1228"/>
      <c r="AL54" s="627" t="s">
        <v>281</v>
      </c>
      <c r="AM54" s="627" t="s">
        <v>281</v>
      </c>
      <c r="AN54" s="627" t="s">
        <v>281</v>
      </c>
      <c r="AO54" s="627" t="s">
        <v>281</v>
      </c>
      <c r="AP54" s="1182" t="s">
        <v>281</v>
      </c>
    </row>
    <row r="55" spans="1:42" s="587" customFormat="1" ht="32.25" customHeight="1" x14ac:dyDescent="0.25">
      <c r="A55" s="741" t="s">
        <v>871</v>
      </c>
      <c r="B55" s="1190" t="s">
        <v>1486</v>
      </c>
      <c r="C55" s="741" t="s">
        <v>285</v>
      </c>
      <c r="D55" s="741" t="s">
        <v>116</v>
      </c>
      <c r="E55" s="1412" t="s">
        <v>281</v>
      </c>
      <c r="F55" s="592" t="s">
        <v>710</v>
      </c>
      <c r="G55" s="754" t="s">
        <v>1549</v>
      </c>
      <c r="H55" s="827" t="s">
        <v>295</v>
      </c>
      <c r="I55" s="826" t="s">
        <v>2356</v>
      </c>
      <c r="J55" s="1961">
        <v>2013</v>
      </c>
      <c r="V55" s="2627" t="s">
        <v>281</v>
      </c>
      <c r="W55" s="668" t="s">
        <v>284</v>
      </c>
      <c r="X55" s="668" t="s">
        <v>283</v>
      </c>
      <c r="Y55" s="1418">
        <v>1</v>
      </c>
      <c r="Z55" s="1418">
        <v>1</v>
      </c>
      <c r="AA55" s="631" t="s">
        <v>282</v>
      </c>
      <c r="AB55" s="1288" t="s">
        <v>1510</v>
      </c>
      <c r="AC55" s="1287"/>
      <c r="AD55" s="1313"/>
      <c r="AE55" s="1229"/>
      <c r="AF55" s="1313"/>
      <c r="AG55" s="1228"/>
      <c r="AH55" s="1222"/>
      <c r="AI55" s="1228"/>
      <c r="AJ55" s="1314"/>
      <c r="AK55" s="1228"/>
      <c r="AL55" s="627" t="s">
        <v>281</v>
      </c>
      <c r="AM55" s="627" t="s">
        <v>281</v>
      </c>
      <c r="AN55" s="627" t="s">
        <v>281</v>
      </c>
      <c r="AO55" s="627" t="s">
        <v>281</v>
      </c>
      <c r="AP55" s="1182" t="s">
        <v>281</v>
      </c>
    </row>
    <row r="56" spans="1:42" s="587" customFormat="1" ht="33" customHeight="1" x14ac:dyDescent="0.25">
      <c r="A56" s="741" t="s">
        <v>871</v>
      </c>
      <c r="B56" s="1190" t="s">
        <v>1486</v>
      </c>
      <c r="C56" s="741" t="s">
        <v>285</v>
      </c>
      <c r="D56" s="741" t="s">
        <v>116</v>
      </c>
      <c r="E56" s="1412" t="s">
        <v>281</v>
      </c>
      <c r="F56" s="592" t="s">
        <v>710</v>
      </c>
      <c r="G56" s="754" t="s">
        <v>1549</v>
      </c>
      <c r="H56" s="827" t="s">
        <v>295</v>
      </c>
      <c r="I56" s="826" t="s">
        <v>2356</v>
      </c>
      <c r="J56" s="1961">
        <v>2013</v>
      </c>
      <c r="V56" s="2627" t="s">
        <v>281</v>
      </c>
      <c r="W56" s="668" t="s">
        <v>284</v>
      </c>
      <c r="X56" s="668" t="s">
        <v>283</v>
      </c>
      <c r="Y56" s="1418">
        <v>1</v>
      </c>
      <c r="Z56" s="1418">
        <v>1</v>
      </c>
      <c r="AA56" s="631" t="s">
        <v>282</v>
      </c>
      <c r="AB56" s="1288" t="s">
        <v>1510</v>
      </c>
      <c r="AC56" s="1287"/>
      <c r="AD56" s="1313"/>
      <c r="AE56" s="1229"/>
      <c r="AF56" s="1313"/>
      <c r="AG56" s="1228"/>
      <c r="AH56" s="1222"/>
      <c r="AI56" s="1228"/>
      <c r="AJ56" s="1314"/>
      <c r="AK56" s="1228"/>
      <c r="AL56" s="627" t="s">
        <v>281</v>
      </c>
      <c r="AM56" s="627" t="s">
        <v>281</v>
      </c>
      <c r="AN56" s="627" t="s">
        <v>281</v>
      </c>
      <c r="AO56" s="627" t="s">
        <v>281</v>
      </c>
      <c r="AP56" s="1182" t="s">
        <v>281</v>
      </c>
    </row>
    <row r="57" spans="1:42" s="587" customFormat="1" ht="33" customHeight="1" x14ac:dyDescent="0.25">
      <c r="A57" s="741" t="s">
        <v>871</v>
      </c>
      <c r="B57" s="1190" t="s">
        <v>1486</v>
      </c>
      <c r="C57" s="741" t="s">
        <v>285</v>
      </c>
      <c r="D57" s="741" t="s">
        <v>116</v>
      </c>
      <c r="E57" s="1412" t="s">
        <v>281</v>
      </c>
      <c r="F57" s="592" t="s">
        <v>710</v>
      </c>
      <c r="G57" s="754" t="s">
        <v>1549</v>
      </c>
      <c r="H57" s="827" t="s">
        <v>295</v>
      </c>
      <c r="I57" s="826" t="s">
        <v>2356</v>
      </c>
      <c r="J57" s="1961">
        <v>2013</v>
      </c>
      <c r="V57" s="2627" t="s">
        <v>281</v>
      </c>
      <c r="W57" s="668" t="s">
        <v>284</v>
      </c>
      <c r="X57" s="668" t="s">
        <v>283</v>
      </c>
      <c r="Y57" s="1418">
        <v>1</v>
      </c>
      <c r="Z57" s="1418">
        <v>1</v>
      </c>
      <c r="AA57" s="631" t="s">
        <v>282</v>
      </c>
      <c r="AB57" s="1288" t="s">
        <v>1510</v>
      </c>
      <c r="AC57" s="1287"/>
      <c r="AD57" s="1313"/>
      <c r="AE57" s="1229"/>
      <c r="AF57" s="1313"/>
      <c r="AG57" s="1228"/>
      <c r="AH57" s="1222"/>
      <c r="AI57" s="1228"/>
      <c r="AJ57" s="1314"/>
      <c r="AK57" s="1228"/>
      <c r="AL57" s="627" t="s">
        <v>281</v>
      </c>
      <c r="AM57" s="627" t="s">
        <v>281</v>
      </c>
      <c r="AN57" s="627" t="s">
        <v>281</v>
      </c>
      <c r="AO57" s="627" t="s">
        <v>281</v>
      </c>
      <c r="AP57" s="1182" t="s">
        <v>281</v>
      </c>
    </row>
    <row r="58" spans="1:42" s="587" customFormat="1" ht="31.5" customHeight="1" x14ac:dyDescent="0.25">
      <c r="A58" s="741" t="s">
        <v>871</v>
      </c>
      <c r="B58" s="1190" t="s">
        <v>1486</v>
      </c>
      <c r="C58" s="741" t="s">
        <v>285</v>
      </c>
      <c r="D58" s="741" t="s">
        <v>116</v>
      </c>
      <c r="E58" s="1412" t="s">
        <v>281</v>
      </c>
      <c r="F58" s="592" t="s">
        <v>710</v>
      </c>
      <c r="G58" s="754" t="s">
        <v>1511</v>
      </c>
      <c r="H58" s="827" t="s">
        <v>295</v>
      </c>
      <c r="I58" s="826" t="s">
        <v>2356</v>
      </c>
      <c r="J58" s="1961">
        <v>2013</v>
      </c>
      <c r="V58" s="2627" t="s">
        <v>281</v>
      </c>
      <c r="W58" s="668" t="s">
        <v>284</v>
      </c>
      <c r="X58" s="668" t="s">
        <v>283</v>
      </c>
      <c r="Y58" s="1418">
        <v>1</v>
      </c>
      <c r="Z58" s="1418">
        <v>1</v>
      </c>
      <c r="AA58" s="631" t="s">
        <v>282</v>
      </c>
      <c r="AB58" s="1288" t="s">
        <v>1510</v>
      </c>
      <c r="AC58" s="1287"/>
      <c r="AD58" s="1313"/>
      <c r="AE58" s="1229"/>
      <c r="AF58" s="1313"/>
      <c r="AG58" s="1228"/>
      <c r="AH58" s="1222"/>
      <c r="AI58" s="1228"/>
      <c r="AJ58" s="1314"/>
      <c r="AK58" s="1228"/>
      <c r="AL58" s="627" t="s">
        <v>281</v>
      </c>
      <c r="AM58" s="627" t="s">
        <v>281</v>
      </c>
      <c r="AN58" s="627" t="s">
        <v>281</v>
      </c>
      <c r="AO58" s="627" t="s">
        <v>281</v>
      </c>
      <c r="AP58" s="1182" t="s">
        <v>281</v>
      </c>
    </row>
    <row r="59" spans="1:42" s="587" customFormat="1" ht="49.5" customHeight="1" x14ac:dyDescent="0.25">
      <c r="A59" s="741" t="s">
        <v>871</v>
      </c>
      <c r="B59" s="1190" t="s">
        <v>1486</v>
      </c>
      <c r="C59" s="741" t="s">
        <v>285</v>
      </c>
      <c r="D59" s="741" t="s">
        <v>116</v>
      </c>
      <c r="E59" s="1412" t="s">
        <v>281</v>
      </c>
      <c r="F59" s="592" t="s">
        <v>710</v>
      </c>
      <c r="G59" s="754" t="s">
        <v>1511</v>
      </c>
      <c r="H59" s="827" t="s">
        <v>295</v>
      </c>
      <c r="I59" s="826" t="s">
        <v>2356</v>
      </c>
      <c r="J59" s="1961">
        <v>2013</v>
      </c>
      <c r="V59" s="2627" t="s">
        <v>281</v>
      </c>
      <c r="W59" s="668" t="s">
        <v>284</v>
      </c>
      <c r="X59" s="668" t="s">
        <v>283</v>
      </c>
      <c r="Y59" s="1418">
        <v>1</v>
      </c>
      <c r="Z59" s="1418">
        <v>1</v>
      </c>
      <c r="AA59" s="631" t="s">
        <v>282</v>
      </c>
      <c r="AB59" s="1288" t="s">
        <v>1510</v>
      </c>
      <c r="AC59" s="1287"/>
      <c r="AD59" s="1313"/>
      <c r="AE59" s="1229"/>
      <c r="AF59" s="1313"/>
      <c r="AG59" s="1228"/>
      <c r="AH59" s="1222"/>
      <c r="AI59" s="1228"/>
      <c r="AJ59" s="1314"/>
      <c r="AK59" s="1228"/>
      <c r="AL59" s="627" t="s">
        <v>281</v>
      </c>
      <c r="AM59" s="627" t="s">
        <v>281</v>
      </c>
      <c r="AN59" s="627" t="s">
        <v>281</v>
      </c>
      <c r="AO59" s="627" t="s">
        <v>281</v>
      </c>
      <c r="AP59" s="1182" t="s">
        <v>281</v>
      </c>
    </row>
    <row r="60" spans="1:42" s="587" customFormat="1" ht="26.25" customHeight="1" x14ac:dyDescent="0.25">
      <c r="A60" s="741" t="s">
        <v>871</v>
      </c>
      <c r="B60" s="1190" t="s">
        <v>1486</v>
      </c>
      <c r="C60" s="741" t="s">
        <v>285</v>
      </c>
      <c r="D60" s="741" t="s">
        <v>116</v>
      </c>
      <c r="E60" s="1412" t="s">
        <v>281</v>
      </c>
      <c r="F60" s="592" t="s">
        <v>710</v>
      </c>
      <c r="G60" s="754" t="s">
        <v>1511</v>
      </c>
      <c r="H60" s="827" t="s">
        <v>295</v>
      </c>
      <c r="I60" s="826" t="s">
        <v>2356</v>
      </c>
      <c r="J60" s="1961">
        <v>2013</v>
      </c>
      <c r="V60" s="2627" t="s">
        <v>281</v>
      </c>
      <c r="W60" s="668" t="s">
        <v>284</v>
      </c>
      <c r="X60" s="668" t="s">
        <v>283</v>
      </c>
      <c r="Y60" s="1418">
        <v>0</v>
      </c>
      <c r="Z60" s="1418">
        <v>1</v>
      </c>
      <c r="AA60" s="631" t="s">
        <v>282</v>
      </c>
      <c r="AB60" s="1288" t="s">
        <v>1510</v>
      </c>
      <c r="AC60" s="1287"/>
      <c r="AD60" s="1313"/>
      <c r="AE60" s="1229"/>
      <c r="AF60" s="1313"/>
      <c r="AG60" s="1228"/>
      <c r="AH60" s="1222"/>
      <c r="AI60" s="1228"/>
      <c r="AJ60" s="1314"/>
      <c r="AK60" s="1228"/>
      <c r="AL60" s="627" t="s">
        <v>281</v>
      </c>
      <c r="AM60" s="627" t="s">
        <v>281</v>
      </c>
      <c r="AN60" s="627" t="s">
        <v>281</v>
      </c>
      <c r="AO60" s="627" t="s">
        <v>281</v>
      </c>
      <c r="AP60" s="1182" t="s">
        <v>281</v>
      </c>
    </row>
    <row r="61" spans="1:42" s="587" customFormat="1" ht="27.75" customHeight="1" x14ac:dyDescent="0.25">
      <c r="A61" s="741" t="s">
        <v>871</v>
      </c>
      <c r="B61" s="1190" t="s">
        <v>1486</v>
      </c>
      <c r="C61" s="741" t="s">
        <v>285</v>
      </c>
      <c r="D61" s="741" t="s">
        <v>116</v>
      </c>
      <c r="E61" s="1412" t="s">
        <v>281</v>
      </c>
      <c r="F61" s="592" t="s">
        <v>710</v>
      </c>
      <c r="G61" s="754" t="s">
        <v>1511</v>
      </c>
      <c r="H61" s="827" t="s">
        <v>295</v>
      </c>
      <c r="I61" s="826" t="s">
        <v>2356</v>
      </c>
      <c r="J61" s="1961">
        <v>2013</v>
      </c>
      <c r="V61" s="2627" t="s">
        <v>281</v>
      </c>
      <c r="W61" s="668" t="s">
        <v>284</v>
      </c>
      <c r="X61" s="668" t="s">
        <v>283</v>
      </c>
      <c r="Y61" s="1418">
        <v>1</v>
      </c>
      <c r="Z61" s="1418">
        <v>1</v>
      </c>
      <c r="AA61" s="631" t="s">
        <v>282</v>
      </c>
      <c r="AB61" s="1288" t="s">
        <v>1510</v>
      </c>
      <c r="AC61" s="1287"/>
      <c r="AD61" s="1313"/>
      <c r="AE61" s="1229"/>
      <c r="AF61" s="1313"/>
      <c r="AG61" s="1228"/>
      <c r="AH61" s="1222"/>
      <c r="AI61" s="1228"/>
      <c r="AJ61" s="1314"/>
      <c r="AK61" s="1228"/>
      <c r="AL61" s="627" t="s">
        <v>281</v>
      </c>
      <c r="AM61" s="627" t="s">
        <v>281</v>
      </c>
      <c r="AN61" s="627" t="s">
        <v>281</v>
      </c>
      <c r="AO61" s="627" t="s">
        <v>281</v>
      </c>
      <c r="AP61" s="1182" t="s">
        <v>281</v>
      </c>
    </row>
    <row r="62" spans="1:42" s="587" customFormat="1" ht="32.25" customHeight="1" x14ac:dyDescent="0.25">
      <c r="A62" s="741" t="s">
        <v>871</v>
      </c>
      <c r="B62" s="1190" t="s">
        <v>1486</v>
      </c>
      <c r="C62" s="741" t="s">
        <v>285</v>
      </c>
      <c r="D62" s="741" t="s">
        <v>116</v>
      </c>
      <c r="E62" s="1412" t="s">
        <v>281</v>
      </c>
      <c r="F62" s="592" t="s">
        <v>710</v>
      </c>
      <c r="G62" s="754" t="s">
        <v>1549</v>
      </c>
      <c r="H62" s="827" t="s">
        <v>295</v>
      </c>
      <c r="I62" s="826" t="s">
        <v>2356</v>
      </c>
      <c r="J62" s="1961">
        <v>2013</v>
      </c>
      <c r="V62" s="2627" t="s">
        <v>281</v>
      </c>
      <c r="W62" s="668" t="s">
        <v>284</v>
      </c>
      <c r="X62" s="668" t="s">
        <v>283</v>
      </c>
      <c r="Y62" s="1418">
        <v>1</v>
      </c>
      <c r="Z62" s="1418">
        <v>1</v>
      </c>
      <c r="AA62" s="631" t="s">
        <v>282</v>
      </c>
      <c r="AB62" s="1288" t="s">
        <v>1510</v>
      </c>
      <c r="AC62" s="1287"/>
      <c r="AD62" s="1313"/>
      <c r="AE62" s="1229"/>
      <c r="AF62" s="1313"/>
      <c r="AG62" s="1228"/>
      <c r="AH62" s="1222"/>
      <c r="AI62" s="1228"/>
      <c r="AJ62" s="1314"/>
      <c r="AK62" s="1228"/>
      <c r="AL62" s="627" t="s">
        <v>281</v>
      </c>
      <c r="AM62" s="627" t="s">
        <v>281</v>
      </c>
      <c r="AN62" s="627" t="s">
        <v>281</v>
      </c>
      <c r="AO62" s="627" t="s">
        <v>281</v>
      </c>
      <c r="AP62" s="1182" t="s">
        <v>281</v>
      </c>
    </row>
    <row r="63" spans="1:42" s="587" customFormat="1" ht="23.25" customHeight="1" x14ac:dyDescent="0.25">
      <c r="A63" s="741" t="s">
        <v>871</v>
      </c>
      <c r="B63" s="1190" t="s">
        <v>1486</v>
      </c>
      <c r="C63" s="741" t="s">
        <v>285</v>
      </c>
      <c r="D63" s="741" t="s">
        <v>116</v>
      </c>
      <c r="E63" s="1412" t="s">
        <v>281</v>
      </c>
      <c r="F63" s="592" t="s">
        <v>710</v>
      </c>
      <c r="G63" s="754" t="s">
        <v>2357</v>
      </c>
      <c r="H63" s="827" t="s">
        <v>295</v>
      </c>
      <c r="I63" s="826" t="s">
        <v>2356</v>
      </c>
      <c r="J63" s="1961">
        <v>2013</v>
      </c>
      <c r="V63" s="1112">
        <v>0</v>
      </c>
      <c r="W63" s="1634"/>
      <c r="X63" s="1634"/>
      <c r="Y63" s="1418">
        <v>1</v>
      </c>
      <c r="Z63" s="1418">
        <v>1</v>
      </c>
      <c r="AA63" s="1287"/>
      <c r="AB63" s="1313"/>
      <c r="AC63" s="1287"/>
      <c r="AD63" s="1313"/>
      <c r="AE63" s="1229"/>
      <c r="AF63" s="1635" t="s">
        <v>2359</v>
      </c>
      <c r="AG63" s="1228">
        <v>41610</v>
      </c>
      <c r="AH63" s="1222" t="s">
        <v>287</v>
      </c>
      <c r="AI63" s="1222" t="s">
        <v>287</v>
      </c>
      <c r="AJ63" s="1314"/>
      <c r="AK63" s="1228"/>
      <c r="AL63" s="627" t="s">
        <v>281</v>
      </c>
      <c r="AM63" s="627" t="s">
        <v>281</v>
      </c>
      <c r="AN63" s="627" t="s">
        <v>281</v>
      </c>
      <c r="AO63" s="627" t="s">
        <v>281</v>
      </c>
      <c r="AP63" s="1182" t="s">
        <v>281</v>
      </c>
    </row>
    <row r="64" spans="1:42" s="587" customFormat="1" ht="15.75" x14ac:dyDescent="0.25">
      <c r="A64" s="1710"/>
      <c r="B64" s="1740"/>
      <c r="C64" s="1710"/>
      <c r="D64" s="1710"/>
      <c r="E64" s="1858"/>
      <c r="F64" s="1852"/>
      <c r="G64" s="1712"/>
      <c r="H64" s="1713"/>
      <c r="I64" s="1708"/>
      <c r="J64" s="1714"/>
      <c r="V64" s="1715"/>
      <c r="W64" s="1901"/>
      <c r="X64" s="1901"/>
      <c r="Y64" s="1814"/>
      <c r="Z64" s="1814"/>
      <c r="AA64" s="1733"/>
      <c r="AB64" s="1854"/>
      <c r="AC64" s="1733"/>
      <c r="AD64" s="1854"/>
      <c r="AE64" s="1902"/>
      <c r="AF64" s="1903"/>
      <c r="AG64" s="1855"/>
      <c r="AH64" s="1856"/>
      <c r="AI64" s="1856"/>
      <c r="AJ64" s="1869"/>
      <c r="AK64" s="1855"/>
      <c r="AL64" s="1690"/>
      <c r="AM64" s="1690"/>
      <c r="AN64" s="1690"/>
      <c r="AO64" s="1690"/>
      <c r="AP64" s="1784"/>
    </row>
    <row r="65" spans="1:36" ht="14.1" customHeight="1" x14ac:dyDescent="0.25">
      <c r="B65" s="110"/>
      <c r="C65" s="110"/>
      <c r="D65" s="111"/>
      <c r="E65" s="111"/>
      <c r="F65" s="111"/>
      <c r="G65" s="112"/>
      <c r="H65" s="112"/>
      <c r="I65" s="111"/>
      <c r="J65" s="111"/>
      <c r="V65" s="109"/>
      <c r="W65" s="6"/>
      <c r="X65" s="6"/>
      <c r="AD65" s="109"/>
    </row>
    <row r="66" spans="1:36" ht="14.1" customHeight="1" x14ac:dyDescent="0.25">
      <c r="A66" s="129"/>
      <c r="B66" s="261"/>
      <c r="C66" s="261"/>
      <c r="D66" s="240"/>
      <c r="E66" s="240"/>
      <c r="F66" s="240"/>
      <c r="G66" s="241"/>
      <c r="H66" s="241"/>
      <c r="I66" s="240"/>
      <c r="J66" s="240"/>
      <c r="V66" s="239"/>
      <c r="W66" s="60"/>
      <c r="X66" s="60"/>
      <c r="Y66" s="129"/>
      <c r="Z66" s="129"/>
      <c r="AA66" s="129"/>
      <c r="AB66" s="129"/>
      <c r="AC66" s="129"/>
      <c r="AD66" s="239"/>
      <c r="AE66" s="129"/>
      <c r="AF66" s="129"/>
      <c r="AG66" s="129"/>
      <c r="AH66" s="129"/>
      <c r="AI66" s="129"/>
      <c r="AJ66" s="129"/>
    </row>
    <row r="67" spans="1:36" ht="16.5" x14ac:dyDescent="0.3">
      <c r="B67" s="110"/>
      <c r="C67" s="110"/>
      <c r="D67" s="111"/>
      <c r="E67" s="111"/>
      <c r="F67" s="111"/>
      <c r="G67" s="112"/>
      <c r="H67" s="112"/>
      <c r="I67" s="111"/>
      <c r="J67" s="111"/>
      <c r="K67" s="62"/>
      <c r="L67" s="62"/>
      <c r="V67" s="109"/>
      <c r="AD67" s="109"/>
      <c r="AF67" s="210"/>
      <c r="AG67" s="210"/>
    </row>
    <row r="68" spans="1:36" x14ac:dyDescent="0.25">
      <c r="B68" s="110"/>
      <c r="C68" s="110"/>
      <c r="D68" s="111"/>
      <c r="E68" s="111"/>
      <c r="F68" s="111"/>
      <c r="G68" s="112"/>
      <c r="H68" s="112"/>
      <c r="I68" s="111"/>
      <c r="J68" s="111"/>
      <c r="V68" s="109"/>
      <c r="AD68" s="109"/>
    </row>
    <row r="69" spans="1:36" x14ac:dyDescent="0.25">
      <c r="A69" s="129"/>
      <c r="B69" s="261"/>
      <c r="C69" s="261"/>
      <c r="D69" s="240"/>
      <c r="E69" s="240"/>
      <c r="F69" s="240"/>
      <c r="G69" s="241"/>
      <c r="H69" s="241"/>
      <c r="I69" s="240"/>
      <c r="J69" s="240"/>
      <c r="K69" s="129"/>
      <c r="L69" s="129"/>
      <c r="M69" s="129"/>
      <c r="N69" s="129"/>
      <c r="O69" s="263"/>
      <c r="P69" s="265"/>
      <c r="Q69" s="341"/>
      <c r="R69" s="265"/>
      <c r="S69" s="129"/>
      <c r="T69" s="265"/>
      <c r="U69" s="60"/>
      <c r="V69" s="239"/>
      <c r="W69" s="129"/>
      <c r="X69" s="129"/>
      <c r="Y69" s="129"/>
      <c r="Z69" s="129"/>
      <c r="AA69" s="129"/>
      <c r="AB69" s="129"/>
      <c r="AC69" s="129"/>
      <c r="AD69" s="239"/>
      <c r="AE69" s="129"/>
      <c r="AF69" s="129"/>
      <c r="AG69" s="129"/>
      <c r="AH69" s="129"/>
      <c r="AI69" s="129"/>
      <c r="AJ69" s="129"/>
    </row>
    <row r="70" spans="1:36" x14ac:dyDescent="0.25">
      <c r="B70" s="110"/>
      <c r="C70" s="110"/>
      <c r="D70" s="111"/>
      <c r="E70" s="111"/>
      <c r="F70" s="111"/>
      <c r="G70" s="112"/>
      <c r="H70" s="112"/>
      <c r="I70" s="111"/>
      <c r="J70" s="111"/>
      <c r="V70" s="109"/>
      <c r="AD70" s="109"/>
    </row>
    <row r="71" spans="1:36" x14ac:dyDescent="0.25">
      <c r="B71" s="110"/>
      <c r="C71" s="110"/>
      <c r="D71" s="111"/>
      <c r="E71" s="111"/>
      <c r="F71" s="111"/>
      <c r="G71" s="112"/>
      <c r="H71" s="112"/>
      <c r="I71" s="111"/>
      <c r="J71" s="111"/>
      <c r="V71" s="109"/>
      <c r="AD71" s="109"/>
    </row>
    <row r="72" spans="1:36" x14ac:dyDescent="0.25">
      <c r="B72" s="110"/>
      <c r="C72" s="110"/>
      <c r="D72" s="111"/>
      <c r="E72" s="111"/>
      <c r="F72" s="111"/>
      <c r="G72" s="112"/>
      <c r="H72" s="112"/>
      <c r="I72" s="111"/>
      <c r="J72" s="111"/>
      <c r="V72" s="109"/>
      <c r="AD72" s="109"/>
    </row>
    <row r="73" spans="1:36" x14ac:dyDescent="0.25">
      <c r="A73" s="129"/>
      <c r="B73" s="261"/>
      <c r="C73" s="261"/>
      <c r="D73" s="240"/>
      <c r="E73" s="240"/>
      <c r="F73" s="240"/>
      <c r="G73" s="241"/>
      <c r="H73" s="241"/>
      <c r="I73" s="240"/>
      <c r="J73" s="240"/>
      <c r="K73" s="129"/>
      <c r="L73" s="129"/>
      <c r="M73" s="129"/>
      <c r="N73" s="129"/>
      <c r="O73" s="263"/>
      <c r="P73" s="265"/>
      <c r="Q73" s="341"/>
      <c r="R73" s="265"/>
      <c r="S73" s="129"/>
      <c r="T73" s="265"/>
      <c r="U73" s="60"/>
      <c r="V73" s="239"/>
      <c r="W73" s="129"/>
      <c r="X73" s="129"/>
      <c r="Y73" s="129"/>
      <c r="Z73" s="129"/>
      <c r="AA73" s="129"/>
      <c r="AB73" s="129"/>
      <c r="AC73" s="129"/>
      <c r="AD73" s="239"/>
      <c r="AE73" s="129"/>
      <c r="AF73" s="129"/>
      <c r="AG73" s="129"/>
      <c r="AH73" s="129"/>
      <c r="AI73" s="129"/>
      <c r="AJ73" s="129"/>
    </row>
    <row r="74" spans="1:36" x14ac:dyDescent="0.25">
      <c r="B74" s="6"/>
      <c r="C74" s="6"/>
      <c r="D74" s="111"/>
      <c r="E74" s="111"/>
      <c r="F74" s="111"/>
      <c r="G74" s="112"/>
      <c r="H74" s="112"/>
      <c r="I74" s="111"/>
      <c r="J74" s="111"/>
      <c r="V74" s="109"/>
      <c r="AD74" s="109"/>
    </row>
    <row r="75" spans="1:36" x14ac:dyDescent="0.25">
      <c r="B75" s="6"/>
      <c r="C75" s="6"/>
      <c r="D75" s="111"/>
      <c r="E75" s="111"/>
      <c r="F75" s="111"/>
      <c r="G75" s="112"/>
      <c r="H75" s="112"/>
      <c r="I75" s="111"/>
      <c r="J75" s="111"/>
      <c r="V75" s="109"/>
      <c r="AD75" s="109"/>
    </row>
    <row r="76" spans="1:36" x14ac:dyDescent="0.25">
      <c r="B76" s="6"/>
      <c r="C76" s="6"/>
      <c r="D76" s="111"/>
      <c r="E76" s="111"/>
      <c r="F76" s="111"/>
      <c r="G76" s="112"/>
      <c r="H76" s="112"/>
      <c r="I76" s="111"/>
      <c r="J76" s="111"/>
      <c r="V76" s="109"/>
      <c r="AD76" s="109"/>
    </row>
    <row r="77" spans="1:36" x14ac:dyDescent="0.25">
      <c r="B77" s="6"/>
      <c r="C77" s="6"/>
      <c r="D77" s="111"/>
      <c r="E77" s="111"/>
      <c r="F77" s="111"/>
      <c r="G77" s="112"/>
      <c r="H77" s="112"/>
      <c r="I77" s="111"/>
      <c r="J77" s="111"/>
      <c r="V77" s="109"/>
      <c r="AD77" s="109"/>
    </row>
    <row r="78" spans="1:36" x14ac:dyDescent="0.25">
      <c r="B78" s="6"/>
      <c r="C78" s="6"/>
      <c r="D78" s="111"/>
      <c r="E78" s="111"/>
      <c r="F78" s="111"/>
      <c r="G78" s="112"/>
      <c r="H78" s="112"/>
      <c r="I78" s="111"/>
      <c r="J78" s="111"/>
      <c r="V78" s="109"/>
      <c r="AD78" s="109"/>
    </row>
    <row r="79" spans="1:36" x14ac:dyDescent="0.25">
      <c r="B79" s="6"/>
      <c r="C79" s="6"/>
      <c r="D79" s="111"/>
      <c r="E79" s="111"/>
      <c r="F79" s="111"/>
      <c r="G79" s="112"/>
      <c r="H79" s="112"/>
      <c r="I79" s="111"/>
      <c r="J79" s="111"/>
      <c r="V79" s="109"/>
      <c r="AD79" s="109"/>
    </row>
    <row r="80" spans="1:36" x14ac:dyDescent="0.25">
      <c r="B80" s="6"/>
      <c r="C80" s="6"/>
      <c r="D80" s="111"/>
      <c r="E80" s="111"/>
      <c r="F80" s="111"/>
      <c r="G80" s="112"/>
      <c r="H80" s="112"/>
      <c r="I80" s="111"/>
      <c r="J80" s="111"/>
      <c r="V80" s="109"/>
      <c r="AD80" s="109"/>
    </row>
    <row r="81" spans="2:30" x14ac:dyDescent="0.25">
      <c r="B81" s="6"/>
      <c r="C81" s="6"/>
      <c r="D81" s="111"/>
      <c r="E81" s="111"/>
      <c r="F81" s="111"/>
      <c r="G81" s="112"/>
      <c r="H81" s="112"/>
      <c r="I81" s="111"/>
      <c r="J81" s="111"/>
      <c r="V81" s="109"/>
      <c r="AD81" s="109"/>
    </row>
    <row r="82" spans="2:30" x14ac:dyDescent="0.25">
      <c r="B82" s="6"/>
      <c r="C82" s="6"/>
      <c r="D82" s="111"/>
      <c r="E82" s="111"/>
      <c r="F82" s="111"/>
      <c r="G82" s="112"/>
      <c r="H82" s="112"/>
      <c r="I82" s="111"/>
      <c r="J82" s="111"/>
      <c r="V82" s="109"/>
      <c r="AD82" s="109"/>
    </row>
    <row r="83" spans="2:30" x14ac:dyDescent="0.25">
      <c r="B83" s="6"/>
      <c r="C83" s="6"/>
      <c r="D83" s="111"/>
      <c r="E83" s="111"/>
      <c r="F83" s="111"/>
      <c r="G83" s="112"/>
      <c r="H83" s="112"/>
      <c r="I83" s="111"/>
      <c r="J83" s="111"/>
      <c r="V83" s="109"/>
      <c r="AD83" s="109"/>
    </row>
    <row r="84" spans="2:30" x14ac:dyDescent="0.25">
      <c r="B84" s="6"/>
      <c r="C84" s="6"/>
      <c r="D84" s="111"/>
      <c r="E84" s="111"/>
      <c r="F84" s="111"/>
      <c r="G84" s="112"/>
      <c r="H84" s="112"/>
      <c r="I84" s="111"/>
      <c r="J84" s="111"/>
      <c r="V84" s="109"/>
      <c r="AD84" s="109"/>
    </row>
    <row r="85" spans="2:30" x14ac:dyDescent="0.25">
      <c r="B85" s="6"/>
      <c r="C85" s="6"/>
      <c r="D85" s="111"/>
      <c r="E85" s="111"/>
      <c r="F85" s="111"/>
      <c r="G85" s="112"/>
      <c r="H85" s="112"/>
      <c r="I85" s="111"/>
      <c r="J85" s="111"/>
      <c r="V85" s="109"/>
      <c r="AD85" s="109"/>
    </row>
    <row r="86" spans="2:30" x14ac:dyDescent="0.25">
      <c r="B86" s="6"/>
      <c r="C86" s="6"/>
      <c r="D86" s="111"/>
      <c r="E86" s="111"/>
      <c r="F86" s="111"/>
      <c r="G86" s="112"/>
      <c r="H86" s="112"/>
      <c r="I86" s="111"/>
      <c r="J86" s="111"/>
      <c r="V86" s="109"/>
      <c r="AD86" s="109"/>
    </row>
    <row r="87" spans="2:30" x14ac:dyDescent="0.25">
      <c r="B87" s="6"/>
      <c r="C87" s="6"/>
      <c r="D87" s="111"/>
      <c r="E87" s="111"/>
      <c r="F87" s="111"/>
      <c r="G87" s="112"/>
      <c r="H87" s="112"/>
      <c r="I87" s="111"/>
      <c r="J87" s="111"/>
      <c r="V87" s="109"/>
      <c r="AD87" s="109"/>
    </row>
    <row r="88" spans="2:30" x14ac:dyDescent="0.25">
      <c r="B88" s="6"/>
      <c r="C88" s="6"/>
      <c r="D88" s="111"/>
      <c r="E88" s="111"/>
      <c r="F88" s="111"/>
      <c r="G88" s="112"/>
      <c r="H88" s="112"/>
      <c r="I88" s="111"/>
      <c r="J88" s="111"/>
      <c r="V88" s="109"/>
      <c r="AD88" s="109"/>
    </row>
    <row r="89" spans="2:30" x14ac:dyDescent="0.25">
      <c r="B89" s="6"/>
      <c r="C89" s="6"/>
      <c r="D89" s="111"/>
      <c r="E89" s="111"/>
      <c r="F89" s="111"/>
      <c r="G89" s="112"/>
      <c r="H89" s="112"/>
      <c r="I89" s="111"/>
      <c r="J89" s="111"/>
      <c r="V89" s="109"/>
      <c r="AD89" s="109"/>
    </row>
    <row r="90" spans="2:30" x14ac:dyDescent="0.25">
      <c r="B90" s="6"/>
      <c r="C90" s="6"/>
      <c r="D90" s="111"/>
      <c r="E90" s="111"/>
      <c r="F90" s="111"/>
      <c r="G90" s="112"/>
      <c r="H90" s="112"/>
      <c r="I90" s="111"/>
      <c r="J90" s="111"/>
      <c r="V90" s="109"/>
      <c r="AD90" s="109"/>
    </row>
    <row r="91" spans="2:30" x14ac:dyDescent="0.25">
      <c r="B91" s="6"/>
      <c r="C91" s="6"/>
      <c r="D91" s="111"/>
      <c r="E91" s="111"/>
      <c r="F91" s="111"/>
      <c r="G91" s="112"/>
      <c r="H91" s="112"/>
      <c r="I91" s="111"/>
      <c r="J91" s="111"/>
      <c r="V91" s="109"/>
      <c r="AD91" s="109"/>
    </row>
    <row r="92" spans="2:30" x14ac:dyDescent="0.25">
      <c r="B92" s="6"/>
      <c r="C92" s="6"/>
      <c r="D92" s="111"/>
      <c r="E92" s="111"/>
      <c r="F92" s="111"/>
      <c r="G92" s="112"/>
      <c r="H92" s="112"/>
      <c r="I92" s="111"/>
      <c r="J92" s="111"/>
      <c r="V92" s="109"/>
      <c r="AD92" s="109"/>
    </row>
    <row r="93" spans="2:30" x14ac:dyDescent="0.25">
      <c r="B93" s="6"/>
      <c r="C93" s="6"/>
      <c r="D93" s="6"/>
      <c r="E93" s="6"/>
      <c r="F93" s="111"/>
      <c r="G93" s="112"/>
      <c r="H93" s="112"/>
      <c r="I93" s="111"/>
      <c r="J93" s="111"/>
      <c r="V93" s="109"/>
      <c r="AD93" s="109"/>
    </row>
    <row r="94" spans="2:30" x14ac:dyDescent="0.25">
      <c r="B94" s="6"/>
      <c r="C94" s="6"/>
      <c r="D94" s="6"/>
      <c r="E94" s="6"/>
      <c r="F94" s="111"/>
      <c r="G94" s="112"/>
      <c r="H94" s="112"/>
      <c r="I94" s="111"/>
      <c r="J94" s="111"/>
      <c r="V94" s="109"/>
      <c r="AD94" s="109"/>
    </row>
    <row r="95" spans="2:30" x14ac:dyDescent="0.25">
      <c r="B95" s="6"/>
      <c r="C95" s="6"/>
      <c r="D95" s="6"/>
      <c r="E95" s="6"/>
      <c r="F95" s="111"/>
      <c r="G95" s="112"/>
      <c r="H95" s="112"/>
      <c r="I95" s="111"/>
      <c r="J95" s="111"/>
      <c r="V95" s="109"/>
      <c r="AD95" s="109"/>
    </row>
    <row r="96" spans="2:30" x14ac:dyDescent="0.25">
      <c r="B96" s="6"/>
      <c r="C96" s="6"/>
      <c r="D96" s="6"/>
      <c r="E96" s="6"/>
      <c r="F96" s="111"/>
      <c r="G96" s="112"/>
      <c r="H96" s="112"/>
      <c r="I96" s="111"/>
      <c r="J96" s="111"/>
      <c r="V96" s="109"/>
      <c r="AD96" s="109"/>
    </row>
    <row r="97" spans="2:30" x14ac:dyDescent="0.25">
      <c r="B97" s="6"/>
      <c r="C97" s="6"/>
      <c r="D97" s="6"/>
      <c r="E97" s="6"/>
      <c r="F97" s="111"/>
      <c r="G97" s="112"/>
      <c r="H97" s="112"/>
      <c r="I97" s="111"/>
      <c r="J97" s="111"/>
      <c r="V97" s="109"/>
      <c r="AD97" s="109"/>
    </row>
    <row r="98" spans="2:30" x14ac:dyDescent="0.25">
      <c r="B98" s="6"/>
      <c r="C98" s="6"/>
      <c r="D98" s="6"/>
      <c r="E98" s="6"/>
      <c r="F98" s="111"/>
      <c r="G98" s="112"/>
      <c r="H98" s="112"/>
      <c r="I98" s="111"/>
      <c r="J98" s="111"/>
      <c r="V98" s="109"/>
      <c r="AD98" s="109"/>
    </row>
    <row r="99" spans="2:30" x14ac:dyDescent="0.25">
      <c r="B99" s="6"/>
      <c r="C99" s="6"/>
      <c r="D99" s="6"/>
      <c r="E99" s="6"/>
      <c r="F99" s="111"/>
      <c r="G99" s="112"/>
      <c r="H99" s="112"/>
      <c r="I99" s="111"/>
      <c r="J99" s="111"/>
      <c r="V99" s="109"/>
      <c r="AD99" s="109"/>
    </row>
    <row r="100" spans="2:30" x14ac:dyDescent="0.25">
      <c r="B100" s="6"/>
      <c r="C100" s="6"/>
      <c r="D100" s="6"/>
      <c r="E100" s="6"/>
      <c r="F100" s="111"/>
      <c r="G100" s="112"/>
      <c r="H100" s="112"/>
      <c r="I100" s="111"/>
      <c r="J100" s="111"/>
      <c r="V100" s="109"/>
      <c r="AD100" s="109"/>
    </row>
    <row r="101" spans="2:30" x14ac:dyDescent="0.25">
      <c r="B101" s="6"/>
      <c r="C101" s="6"/>
      <c r="D101" s="6"/>
      <c r="E101" s="6"/>
      <c r="F101" s="111"/>
      <c r="G101" s="112"/>
      <c r="H101" s="112"/>
      <c r="I101" s="111"/>
      <c r="J101" s="111"/>
      <c r="V101" s="109"/>
      <c r="AD101" s="109"/>
    </row>
    <row r="102" spans="2:30" x14ac:dyDescent="0.25">
      <c r="B102" s="6"/>
      <c r="C102" s="6"/>
      <c r="D102" s="6"/>
      <c r="E102" s="6"/>
      <c r="F102" s="111"/>
      <c r="G102" s="112"/>
      <c r="H102" s="112"/>
      <c r="I102" s="111"/>
      <c r="J102" s="111"/>
      <c r="V102" s="109"/>
      <c r="AD102" s="109"/>
    </row>
    <row r="103" spans="2:30" x14ac:dyDescent="0.25">
      <c r="B103" s="6"/>
      <c r="C103" s="6"/>
      <c r="D103" s="6"/>
      <c r="E103" s="6"/>
      <c r="F103" s="111"/>
      <c r="G103" s="112"/>
      <c r="H103" s="112"/>
      <c r="I103" s="111"/>
      <c r="J103" s="111"/>
      <c r="V103" s="109"/>
      <c r="AD103" s="109"/>
    </row>
    <row r="104" spans="2:30" x14ac:dyDescent="0.25">
      <c r="B104" s="6"/>
      <c r="C104" s="6"/>
      <c r="D104" s="6"/>
      <c r="E104" s="6"/>
      <c r="F104" s="111"/>
      <c r="G104" s="112"/>
      <c r="H104" s="112"/>
      <c r="I104" s="111"/>
      <c r="J104" s="111"/>
      <c r="V104" s="109"/>
      <c r="AD104" s="109"/>
    </row>
    <row r="105" spans="2:30" x14ac:dyDescent="0.25">
      <c r="B105" s="6"/>
      <c r="C105" s="6"/>
      <c r="D105" s="6"/>
      <c r="E105" s="6"/>
      <c r="F105" s="111"/>
      <c r="G105" s="112"/>
      <c r="H105" s="112"/>
      <c r="I105" s="111"/>
      <c r="J105" s="111"/>
      <c r="V105" s="109"/>
      <c r="AD105" s="109"/>
    </row>
    <row r="106" spans="2:30" x14ac:dyDescent="0.25">
      <c r="B106" s="6"/>
      <c r="C106" s="6"/>
      <c r="D106" s="6"/>
      <c r="E106" s="6"/>
      <c r="F106" s="111"/>
      <c r="G106" s="112"/>
      <c r="H106" s="112"/>
      <c r="I106" s="111"/>
      <c r="J106" s="111"/>
      <c r="V106" s="109"/>
      <c r="AD106" s="109"/>
    </row>
    <row r="107" spans="2:30" x14ac:dyDescent="0.25">
      <c r="B107" s="6"/>
      <c r="C107" s="6"/>
      <c r="D107" s="6"/>
      <c r="E107" s="6"/>
      <c r="F107" s="111"/>
      <c r="G107" s="112"/>
      <c r="H107" s="112"/>
      <c r="I107" s="111"/>
      <c r="J107" s="111"/>
      <c r="V107" s="109"/>
      <c r="AD107" s="109"/>
    </row>
    <row r="108" spans="2:30" x14ac:dyDescent="0.25">
      <c r="B108" s="6"/>
      <c r="C108" s="6"/>
      <c r="D108" s="6"/>
      <c r="E108" s="6"/>
      <c r="F108" s="111"/>
      <c r="G108" s="112"/>
      <c r="H108" s="112"/>
      <c r="I108" s="111"/>
      <c r="J108" s="111"/>
      <c r="V108" s="109"/>
      <c r="AD108" s="109"/>
    </row>
    <row r="109" spans="2:30" x14ac:dyDescent="0.25">
      <c r="B109" s="6"/>
      <c r="C109" s="6"/>
      <c r="D109" s="6"/>
      <c r="E109" s="6"/>
      <c r="F109" s="6"/>
      <c r="G109" s="6"/>
      <c r="H109" s="6"/>
      <c r="I109" s="6"/>
      <c r="J109" s="6"/>
      <c r="V109" s="109"/>
      <c r="AD109" s="109"/>
    </row>
    <row r="110" spans="2:30" x14ac:dyDescent="0.25">
      <c r="B110" s="6"/>
      <c r="C110" s="6"/>
      <c r="D110" s="6"/>
      <c r="E110" s="6"/>
      <c r="F110" s="6"/>
      <c r="G110" s="6"/>
      <c r="H110" s="6"/>
      <c r="I110" s="6"/>
      <c r="J110" s="6"/>
      <c r="V110" s="109"/>
      <c r="AD110" s="109"/>
    </row>
    <row r="111" spans="2:30" x14ac:dyDescent="0.25">
      <c r="B111" s="6"/>
      <c r="C111" s="6"/>
      <c r="D111" s="6"/>
      <c r="E111" s="6"/>
      <c r="F111" s="6"/>
      <c r="G111" s="6"/>
      <c r="H111" s="6"/>
      <c r="I111" s="6"/>
      <c r="J111" s="6"/>
      <c r="V111" s="109"/>
      <c r="AD111" s="109"/>
    </row>
    <row r="112" spans="2:30" x14ac:dyDescent="0.25">
      <c r="B112" s="6"/>
      <c r="C112" s="6"/>
      <c r="D112" s="6"/>
      <c r="E112" s="6"/>
      <c r="F112" s="6"/>
      <c r="G112" s="6"/>
      <c r="H112" s="6"/>
      <c r="I112" s="6"/>
      <c r="J112" s="6"/>
      <c r="V112" s="109"/>
      <c r="AD112" s="109"/>
    </row>
    <row r="113" spans="2:30" x14ac:dyDescent="0.25">
      <c r="B113" s="6"/>
      <c r="C113" s="6"/>
      <c r="D113" s="6"/>
      <c r="E113" s="6"/>
      <c r="F113" s="6"/>
      <c r="G113" s="6"/>
      <c r="H113" s="6"/>
      <c r="I113" s="6"/>
      <c r="J113" s="6"/>
      <c r="V113" s="109"/>
      <c r="AD113" s="109"/>
    </row>
    <row r="114" spans="2:30" x14ac:dyDescent="0.25">
      <c r="B114" s="6"/>
      <c r="C114" s="6"/>
      <c r="D114" s="6"/>
      <c r="E114" s="6"/>
      <c r="F114" s="6"/>
      <c r="G114" s="6"/>
      <c r="H114" s="6"/>
      <c r="I114" s="6"/>
      <c r="J114" s="6"/>
      <c r="V114" s="109"/>
      <c r="AD114" s="109"/>
    </row>
    <row r="115" spans="2:30" x14ac:dyDescent="0.25">
      <c r="B115" s="6"/>
      <c r="C115" s="6"/>
      <c r="D115" s="6"/>
      <c r="E115" s="6"/>
      <c r="F115" s="6"/>
      <c r="G115" s="6"/>
      <c r="H115" s="6"/>
      <c r="I115" s="6"/>
      <c r="J115" s="6"/>
      <c r="V115" s="109"/>
      <c r="AD115" s="109"/>
    </row>
    <row r="116" spans="2:30" x14ac:dyDescent="0.25">
      <c r="B116" s="6"/>
      <c r="C116" s="6"/>
      <c r="D116" s="6"/>
      <c r="E116" s="6"/>
      <c r="F116" s="6"/>
      <c r="G116" s="6"/>
      <c r="H116" s="6"/>
      <c r="I116" s="6"/>
      <c r="J116" s="6"/>
      <c r="V116" s="109"/>
      <c r="AD116" s="109"/>
    </row>
    <row r="117" spans="2:30" x14ac:dyDescent="0.25">
      <c r="B117" s="6"/>
      <c r="C117" s="6"/>
      <c r="D117" s="6"/>
      <c r="E117" s="6"/>
      <c r="F117" s="6"/>
      <c r="G117" s="6"/>
      <c r="H117" s="6"/>
      <c r="I117" s="6"/>
      <c r="J117" s="6"/>
      <c r="V117" s="109"/>
      <c r="AD117" s="109"/>
    </row>
    <row r="118" spans="2:30" x14ac:dyDescent="0.25">
      <c r="B118" s="6"/>
      <c r="C118" s="6"/>
      <c r="D118" s="6"/>
      <c r="E118" s="6"/>
      <c r="F118" s="6"/>
      <c r="G118" s="6"/>
      <c r="H118" s="6"/>
      <c r="I118" s="6"/>
      <c r="J118" s="6"/>
      <c r="V118" s="109"/>
      <c r="AD118" s="109"/>
    </row>
    <row r="119" spans="2:30" x14ac:dyDescent="0.25">
      <c r="B119" s="6"/>
      <c r="C119" s="6"/>
      <c r="D119" s="6"/>
      <c r="E119" s="6"/>
      <c r="F119" s="6"/>
      <c r="G119" s="6"/>
      <c r="H119" s="6"/>
      <c r="I119" s="6"/>
      <c r="J119" s="6"/>
      <c r="V119" s="109"/>
      <c r="AD119" s="109"/>
    </row>
    <row r="120" spans="2:30" x14ac:dyDescent="0.25">
      <c r="B120" s="6"/>
      <c r="C120" s="6"/>
      <c r="D120" s="6"/>
      <c r="E120" s="6"/>
      <c r="F120" s="6"/>
      <c r="G120" s="6"/>
      <c r="H120" s="6"/>
      <c r="I120" s="6"/>
      <c r="J120" s="6"/>
      <c r="V120" s="109"/>
      <c r="AD120" s="109"/>
    </row>
    <row r="121" spans="2:30" x14ac:dyDescent="0.25">
      <c r="B121" s="6"/>
      <c r="C121" s="6"/>
      <c r="D121" s="6"/>
      <c r="E121" s="6"/>
      <c r="F121" s="6"/>
      <c r="G121" s="6"/>
      <c r="H121" s="6"/>
      <c r="I121" s="6"/>
      <c r="J121" s="6"/>
      <c r="V121" s="109"/>
      <c r="AD121" s="109"/>
    </row>
    <row r="122" spans="2:30" x14ac:dyDescent="0.25">
      <c r="B122" s="6"/>
      <c r="C122" s="6"/>
      <c r="D122" s="6"/>
      <c r="E122" s="6"/>
      <c r="F122" s="6"/>
      <c r="G122" s="6"/>
      <c r="H122" s="6"/>
      <c r="I122" s="6"/>
      <c r="J122" s="6"/>
      <c r="V122" s="109"/>
      <c r="AD122" s="109"/>
    </row>
    <row r="123" spans="2:30" x14ac:dyDescent="0.25">
      <c r="B123" s="6"/>
      <c r="C123" s="6"/>
      <c r="D123" s="6"/>
      <c r="E123" s="6"/>
      <c r="F123" s="6"/>
      <c r="G123" s="6"/>
      <c r="H123" s="6"/>
      <c r="I123" s="6"/>
      <c r="J123" s="6"/>
      <c r="V123" s="109"/>
      <c r="AD123" s="109"/>
    </row>
    <row r="124" spans="2:30" x14ac:dyDescent="0.25">
      <c r="B124" s="6"/>
      <c r="C124" s="6"/>
      <c r="D124" s="6"/>
      <c r="E124" s="6"/>
      <c r="F124" s="6"/>
      <c r="G124" s="6"/>
      <c r="H124" s="6"/>
      <c r="I124" s="6"/>
      <c r="J124" s="6"/>
      <c r="V124" s="109"/>
      <c r="AD124" s="109"/>
    </row>
    <row r="125" spans="2:30" x14ac:dyDescent="0.25">
      <c r="B125" s="6"/>
      <c r="C125" s="6"/>
      <c r="D125" s="6"/>
      <c r="E125" s="6"/>
      <c r="F125" s="6"/>
      <c r="G125" s="6"/>
      <c r="H125" s="6"/>
      <c r="I125" s="6"/>
      <c r="J125" s="6"/>
      <c r="V125" s="109"/>
      <c r="AD125" s="109"/>
    </row>
    <row r="126" spans="2:30" x14ac:dyDescent="0.25">
      <c r="B126" s="6"/>
      <c r="C126" s="6"/>
      <c r="D126" s="6"/>
      <c r="E126" s="6"/>
      <c r="F126" s="6"/>
      <c r="G126" s="6"/>
      <c r="H126" s="6"/>
      <c r="I126" s="6"/>
      <c r="J126" s="6"/>
      <c r="V126" s="109"/>
      <c r="AD126" s="109"/>
    </row>
    <row r="127" spans="2:30" x14ac:dyDescent="0.25">
      <c r="B127" s="6"/>
      <c r="C127" s="6"/>
      <c r="D127" s="6"/>
      <c r="E127" s="6"/>
      <c r="F127" s="6"/>
      <c r="G127" s="6"/>
      <c r="H127" s="6"/>
      <c r="I127" s="6"/>
      <c r="J127" s="6"/>
      <c r="V127" s="109"/>
      <c r="AD127" s="109"/>
    </row>
    <row r="128" spans="2:30" x14ac:dyDescent="0.25">
      <c r="B128" s="6"/>
      <c r="C128" s="6"/>
      <c r="D128" s="6"/>
      <c r="E128" s="6"/>
      <c r="F128" s="6"/>
      <c r="G128" s="6"/>
      <c r="H128" s="6"/>
      <c r="I128" s="6"/>
      <c r="J128" s="6"/>
      <c r="V128" s="109"/>
      <c r="AD128" s="109"/>
    </row>
    <row r="129" spans="2:30" x14ac:dyDescent="0.25">
      <c r="B129" s="6"/>
      <c r="C129" s="6"/>
      <c r="D129" s="6"/>
      <c r="E129" s="6"/>
      <c r="F129" s="6"/>
      <c r="G129" s="6"/>
      <c r="H129" s="6"/>
      <c r="I129" s="6"/>
      <c r="J129" s="6"/>
      <c r="V129" s="109"/>
      <c r="AD129" s="109"/>
    </row>
    <row r="130" spans="2:30" x14ac:dyDescent="0.25">
      <c r="B130" s="6"/>
      <c r="C130" s="6"/>
      <c r="D130" s="6"/>
      <c r="E130" s="6"/>
      <c r="F130" s="6"/>
      <c r="G130" s="6"/>
      <c r="H130" s="6"/>
      <c r="I130" s="6"/>
      <c r="J130" s="6"/>
      <c r="V130" s="109"/>
      <c r="AD130" s="109"/>
    </row>
    <row r="131" spans="2:30" x14ac:dyDescent="0.25">
      <c r="B131" s="6"/>
      <c r="C131" s="6"/>
      <c r="D131" s="6"/>
      <c r="E131" s="6"/>
      <c r="F131" s="6"/>
      <c r="G131" s="6"/>
      <c r="H131" s="6"/>
      <c r="I131" s="6"/>
      <c r="J131" s="6"/>
      <c r="V131" s="109"/>
      <c r="AD131" s="109"/>
    </row>
    <row r="132" spans="2:30" x14ac:dyDescent="0.25">
      <c r="B132" s="6"/>
      <c r="C132" s="6"/>
      <c r="D132" s="6"/>
      <c r="E132" s="6"/>
      <c r="F132" s="6"/>
      <c r="G132" s="6"/>
      <c r="H132" s="6"/>
      <c r="I132" s="6"/>
      <c r="J132" s="6"/>
      <c r="V132" s="109"/>
      <c r="AD132" s="109"/>
    </row>
    <row r="133" spans="2:30" x14ac:dyDescent="0.25">
      <c r="B133" s="6"/>
      <c r="C133" s="6"/>
      <c r="D133" s="6"/>
      <c r="E133" s="6"/>
      <c r="F133" s="6"/>
      <c r="G133" s="6"/>
      <c r="H133" s="6"/>
      <c r="I133" s="6"/>
      <c r="J133" s="6"/>
      <c r="V133" s="109"/>
      <c r="AD133" s="109"/>
    </row>
    <row r="134" spans="2:30" x14ac:dyDescent="0.25">
      <c r="B134" s="6"/>
      <c r="C134" s="6"/>
      <c r="D134" s="6"/>
      <c r="E134" s="6"/>
      <c r="F134" s="6"/>
      <c r="G134" s="6"/>
      <c r="H134" s="6"/>
      <c r="I134" s="6"/>
      <c r="J134" s="6"/>
      <c r="V134" s="109"/>
      <c r="AD134" s="109"/>
    </row>
    <row r="135" spans="2:30" x14ac:dyDescent="0.25">
      <c r="B135" s="6"/>
      <c r="C135" s="6"/>
      <c r="D135" s="6"/>
      <c r="E135" s="6"/>
      <c r="F135" s="6"/>
      <c r="G135" s="6"/>
      <c r="H135" s="6"/>
      <c r="I135" s="6"/>
      <c r="J135" s="6"/>
      <c r="V135" s="109"/>
      <c r="AD135" s="109"/>
    </row>
    <row r="136" spans="2:30" x14ac:dyDescent="0.25">
      <c r="B136" s="6"/>
      <c r="C136" s="6"/>
      <c r="D136" s="6"/>
      <c r="E136" s="6"/>
      <c r="F136" s="6"/>
      <c r="G136" s="6"/>
      <c r="H136" s="6"/>
      <c r="I136" s="6"/>
      <c r="J136" s="6"/>
      <c r="V136" s="109"/>
      <c r="AD136" s="109"/>
    </row>
    <row r="137" spans="2:30" x14ac:dyDescent="0.25">
      <c r="V137" s="109"/>
      <c r="AD137" s="109"/>
    </row>
    <row r="138" spans="2:30" x14ac:dyDescent="0.25">
      <c r="V138" s="109"/>
      <c r="AD138" s="109"/>
    </row>
    <row r="139" spans="2:30" x14ac:dyDescent="0.25">
      <c r="V139" s="109"/>
      <c r="AD139" s="109"/>
    </row>
    <row r="140" spans="2:30" x14ac:dyDescent="0.25">
      <c r="V140" s="109"/>
      <c r="AD140" s="109"/>
    </row>
    <row r="141" spans="2:30" x14ac:dyDescent="0.25">
      <c r="V141" s="109"/>
      <c r="AD141" s="109"/>
    </row>
    <row r="142" spans="2:30" x14ac:dyDescent="0.25">
      <c r="V142" s="109"/>
      <c r="AD142" s="109"/>
    </row>
    <row r="143" spans="2:30" x14ac:dyDescent="0.25">
      <c r="V143" s="109"/>
      <c r="AD143" s="109"/>
    </row>
    <row r="144" spans="2:30" x14ac:dyDescent="0.25">
      <c r="V144" s="109"/>
      <c r="AD144" s="109"/>
    </row>
    <row r="145" spans="22:30" x14ac:dyDescent="0.25">
      <c r="V145" s="109"/>
      <c r="AD145" s="109"/>
    </row>
    <row r="146" spans="22:30" x14ac:dyDescent="0.25">
      <c r="V146" s="109"/>
      <c r="AD146" s="109"/>
    </row>
    <row r="147" spans="22:30" x14ac:dyDescent="0.25">
      <c r="V147" s="109"/>
      <c r="AD147" s="109"/>
    </row>
    <row r="148" spans="22:30" x14ac:dyDescent="0.25">
      <c r="V148" s="109"/>
      <c r="AD148" s="109"/>
    </row>
    <row r="149" spans="22:30" x14ac:dyDescent="0.25">
      <c r="V149" s="109"/>
      <c r="AD149" s="109"/>
    </row>
    <row r="150" spans="22:30" x14ac:dyDescent="0.25">
      <c r="V150" s="109"/>
      <c r="AD150" s="109"/>
    </row>
    <row r="151" spans="22:30" x14ac:dyDescent="0.25">
      <c r="V151" s="109"/>
      <c r="AD151" s="109"/>
    </row>
    <row r="152" spans="22:30" x14ac:dyDescent="0.25">
      <c r="V152" s="109"/>
      <c r="AD152" s="109"/>
    </row>
    <row r="153" spans="22:30" x14ac:dyDescent="0.25">
      <c r="V153" s="109"/>
      <c r="AD153" s="109"/>
    </row>
    <row r="154" spans="22:30" x14ac:dyDescent="0.25">
      <c r="V154" s="109"/>
      <c r="AD154" s="109"/>
    </row>
    <row r="155" spans="22:30" x14ac:dyDescent="0.25">
      <c r="V155" s="109"/>
      <c r="AD155" s="109"/>
    </row>
    <row r="156" spans="22:30" x14ac:dyDescent="0.25">
      <c r="V156" s="109"/>
      <c r="AD156" s="109"/>
    </row>
    <row r="157" spans="22:30" x14ac:dyDescent="0.25">
      <c r="V157" s="109"/>
      <c r="AD157" s="109"/>
    </row>
    <row r="158" spans="22:30" x14ac:dyDescent="0.25">
      <c r="V158" s="109"/>
      <c r="AD158" s="109"/>
    </row>
    <row r="159" spans="22:30" x14ac:dyDescent="0.25">
      <c r="V159" s="109"/>
      <c r="AD159" s="109"/>
    </row>
    <row r="160" spans="22:30" x14ac:dyDescent="0.25">
      <c r="V160" s="109"/>
      <c r="AD160" s="109"/>
    </row>
    <row r="161" spans="22:30" x14ac:dyDescent="0.25">
      <c r="V161" s="109"/>
      <c r="AD161" s="109"/>
    </row>
    <row r="162" spans="22:30" x14ac:dyDescent="0.25">
      <c r="V162" s="109"/>
      <c r="AD162" s="109"/>
    </row>
    <row r="163" spans="22:30" x14ac:dyDescent="0.25">
      <c r="V163" s="109"/>
      <c r="AD163" s="109"/>
    </row>
    <row r="164" spans="22:30" x14ac:dyDescent="0.25">
      <c r="V164" s="109"/>
      <c r="AD164" s="109"/>
    </row>
    <row r="165" spans="22:30" x14ac:dyDescent="0.25">
      <c r="V165" s="109"/>
      <c r="AD165" s="109"/>
    </row>
    <row r="166" spans="22:30" x14ac:dyDescent="0.25">
      <c r="V166" s="109"/>
      <c r="AD166" s="109"/>
    </row>
    <row r="167" spans="22:30" x14ac:dyDescent="0.25">
      <c r="V167" s="109"/>
      <c r="AD167" s="109"/>
    </row>
    <row r="168" spans="22:30" x14ac:dyDescent="0.25">
      <c r="V168" s="109"/>
      <c r="AD168" s="109"/>
    </row>
    <row r="169" spans="22:30" x14ac:dyDescent="0.25">
      <c r="V169" s="109"/>
      <c r="AD169" s="109"/>
    </row>
    <row r="170" spans="22:30" x14ac:dyDescent="0.25">
      <c r="V170" s="109"/>
      <c r="AD170" s="109"/>
    </row>
    <row r="171" spans="22:30" x14ac:dyDescent="0.25">
      <c r="V171" s="109"/>
      <c r="AD171" s="109"/>
    </row>
  </sheetData>
  <mergeCells count="6">
    <mergeCell ref="K8:N8"/>
    <mergeCell ref="K7:N7"/>
    <mergeCell ref="O5:P5"/>
    <mergeCell ref="Q5:R5"/>
    <mergeCell ref="S5:T5"/>
    <mergeCell ref="K6:N6"/>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tabColor rgb="FFEB700B"/>
  </sheetPr>
  <dimension ref="A1:K32"/>
  <sheetViews>
    <sheetView showGridLines="0" view="pageBreakPreview" zoomScaleNormal="100" zoomScaleSheetLayoutView="100" workbookViewId="0">
      <selection activeCell="A21" sqref="A21"/>
    </sheetView>
  </sheetViews>
  <sheetFormatPr baseColWidth="10" defaultRowHeight="12.75" x14ac:dyDescent="0.2"/>
  <cols>
    <col min="1" max="1" width="45" customWidth="1"/>
    <col min="2" max="2" width="2.85546875" customWidth="1"/>
    <col min="3" max="4" width="15.7109375" customWidth="1"/>
    <col min="5" max="5" width="14.42578125" customWidth="1"/>
    <col min="6" max="6" width="3.7109375" customWidth="1"/>
    <col min="7" max="7" width="7.140625" customWidth="1"/>
    <col min="8" max="8" width="2.5703125" customWidth="1"/>
    <col min="9" max="9" width="16" customWidth="1"/>
    <col min="10" max="10" width="3.42578125" customWidth="1"/>
    <col min="11" max="11" width="16.5703125" customWidth="1"/>
  </cols>
  <sheetData>
    <row r="1" spans="1:11" ht="17.25" customHeight="1" x14ac:dyDescent="0.2">
      <c r="A1" s="2636" t="s">
        <v>2403</v>
      </c>
      <c r="B1" s="2636"/>
      <c r="C1" s="2650"/>
      <c r="D1" s="2650"/>
      <c r="E1" s="2650"/>
      <c r="F1" s="2650"/>
      <c r="G1" s="2650"/>
      <c r="H1" s="2650"/>
      <c r="I1" s="2650"/>
      <c r="J1" s="2650"/>
      <c r="K1" s="2887" t="s">
        <v>5151</v>
      </c>
    </row>
    <row r="2" spans="1:11" ht="17.25" customHeight="1" x14ac:dyDescent="0.2">
      <c r="A2" s="2636" t="s">
        <v>2407</v>
      </c>
      <c r="B2" s="2636"/>
      <c r="C2" s="2595"/>
      <c r="D2" s="2595"/>
      <c r="E2" s="2595"/>
      <c r="F2" s="2595"/>
      <c r="G2" s="2595"/>
      <c r="H2" s="2595"/>
      <c r="I2" s="2595"/>
      <c r="J2" s="2595"/>
      <c r="K2" s="2595"/>
    </row>
    <row r="3" spans="1:11" ht="17.25" customHeight="1" x14ac:dyDescent="0.2">
      <c r="A3" s="2888">
        <v>2013</v>
      </c>
      <c r="B3" s="2888"/>
      <c r="C3" s="2595"/>
      <c r="D3" s="2595"/>
      <c r="E3" s="2595"/>
      <c r="F3" s="2595"/>
      <c r="G3" s="2595"/>
      <c r="H3" s="2595"/>
      <c r="I3" s="2595"/>
      <c r="J3" s="2595"/>
      <c r="K3" s="2595"/>
    </row>
    <row r="4" spans="1:11" ht="12.75" customHeight="1" x14ac:dyDescent="0.2">
      <c r="A4" s="2595"/>
      <c r="B4" s="2595"/>
      <c r="C4" s="2595"/>
      <c r="D4" s="2595"/>
      <c r="E4" s="2595"/>
      <c r="F4" s="2595"/>
      <c r="G4" s="2595"/>
      <c r="H4" s="2595"/>
      <c r="I4" s="2595"/>
      <c r="J4" s="2595"/>
      <c r="K4" s="2595"/>
    </row>
    <row r="5" spans="1:11" ht="45" customHeight="1" x14ac:dyDescent="0.2">
      <c r="A5" s="2889" t="s">
        <v>181</v>
      </c>
      <c r="B5" s="2889"/>
      <c r="C5" s="2889" t="s">
        <v>21</v>
      </c>
      <c r="D5" s="2889" t="s">
        <v>29</v>
      </c>
      <c r="E5" s="6001" t="s">
        <v>119</v>
      </c>
      <c r="F5" s="6001"/>
      <c r="G5" s="6001" t="s">
        <v>182</v>
      </c>
      <c r="H5" s="6001"/>
      <c r="I5" s="6001" t="s">
        <v>20</v>
      </c>
      <c r="J5" s="6001"/>
      <c r="K5" s="2889" t="s">
        <v>30</v>
      </c>
    </row>
    <row r="6" spans="1:11" ht="31.5" customHeight="1" x14ac:dyDescent="0.2">
      <c r="A6" s="2426" t="s">
        <v>1534</v>
      </c>
      <c r="B6" s="2015"/>
      <c r="C6" s="2018" t="s">
        <v>319</v>
      </c>
      <c r="D6" s="2018" t="s">
        <v>1535</v>
      </c>
      <c r="E6" s="2660">
        <v>823410.07</v>
      </c>
      <c r="F6" s="2016"/>
      <c r="G6" s="2017">
        <v>0</v>
      </c>
      <c r="H6" s="2016"/>
      <c r="I6" s="2661">
        <v>3371</v>
      </c>
      <c r="J6" s="2015"/>
      <c r="K6" s="2014"/>
    </row>
    <row r="7" spans="1:11" ht="29.25" customHeight="1" x14ac:dyDescent="0.2">
      <c r="A7" s="2426" t="s">
        <v>1536</v>
      </c>
      <c r="B7" s="2015"/>
      <c r="C7" s="2018" t="s">
        <v>319</v>
      </c>
      <c r="D7" s="2018" t="s">
        <v>1537</v>
      </c>
      <c r="E7" s="2660">
        <v>807886.11</v>
      </c>
      <c r="F7" s="2016"/>
      <c r="G7" s="2017">
        <v>0</v>
      </c>
      <c r="H7" s="2016"/>
      <c r="I7" s="2661" t="s">
        <v>2667</v>
      </c>
      <c r="J7" s="2015"/>
      <c r="K7" s="2014"/>
    </row>
    <row r="8" spans="1:11" ht="31.5" customHeight="1" x14ac:dyDescent="0.2">
      <c r="A8" s="2426" t="s">
        <v>1538</v>
      </c>
      <c r="B8" s="2015"/>
      <c r="C8" s="2018" t="s">
        <v>319</v>
      </c>
      <c r="D8" s="2018" t="s">
        <v>1539</v>
      </c>
      <c r="E8" s="2660">
        <v>380228.73</v>
      </c>
      <c r="F8" s="2016"/>
      <c r="G8" s="2017">
        <v>0</v>
      </c>
      <c r="H8" s="2016"/>
      <c r="I8" s="2661">
        <v>1537</v>
      </c>
      <c r="J8" s="2015"/>
      <c r="K8" s="2014"/>
    </row>
    <row r="9" spans="1:11" ht="31.5" customHeight="1" x14ac:dyDescent="0.2">
      <c r="A9" s="2426" t="s">
        <v>1540</v>
      </c>
      <c r="B9" s="2015"/>
      <c r="C9" s="2018" t="s">
        <v>317</v>
      </c>
      <c r="D9" s="2018" t="s">
        <v>5152</v>
      </c>
      <c r="E9" s="2660">
        <v>348101.1</v>
      </c>
      <c r="F9" s="2016"/>
      <c r="G9" s="2017">
        <v>0</v>
      </c>
      <c r="H9" s="2016"/>
      <c r="I9" s="2661">
        <v>1383</v>
      </c>
      <c r="J9" s="2015"/>
      <c r="K9" s="2014"/>
    </row>
    <row r="10" spans="1:11" ht="31.5" customHeight="1" x14ac:dyDescent="0.2">
      <c r="A10" s="2426" t="s">
        <v>1541</v>
      </c>
      <c r="B10" s="2015"/>
      <c r="C10" s="2018" t="s">
        <v>317</v>
      </c>
      <c r="D10" s="2018" t="s">
        <v>1542</v>
      </c>
      <c r="E10" s="2660">
        <v>405032.27</v>
      </c>
      <c r="F10" s="2016"/>
      <c r="G10" s="2017">
        <v>0</v>
      </c>
      <c r="H10" s="2016"/>
      <c r="I10" s="2661">
        <v>1890</v>
      </c>
      <c r="J10" s="2015"/>
      <c r="K10" s="2014"/>
    </row>
    <row r="11" spans="1:11" ht="31.5" customHeight="1" x14ac:dyDescent="0.2">
      <c r="A11" s="2426" t="s">
        <v>1543</v>
      </c>
      <c r="B11" s="2015"/>
      <c r="C11" s="2018" t="s">
        <v>307</v>
      </c>
      <c r="D11" s="2018" t="s">
        <v>1544</v>
      </c>
      <c r="E11" s="2660">
        <v>213929.1</v>
      </c>
      <c r="F11" s="2016"/>
      <c r="G11" s="2017">
        <v>0</v>
      </c>
      <c r="H11" s="2016"/>
      <c r="I11" s="2661">
        <v>10000</v>
      </c>
      <c r="J11" s="2015"/>
      <c r="K11" s="2014"/>
    </row>
    <row r="12" spans="1:11" ht="31.5" customHeight="1" x14ac:dyDescent="0.2">
      <c r="A12" s="2426" t="s">
        <v>1545</v>
      </c>
      <c r="B12" s="2015"/>
      <c r="C12" s="2018" t="s">
        <v>307</v>
      </c>
      <c r="D12" s="2018" t="s">
        <v>307</v>
      </c>
      <c r="E12" s="2660">
        <v>808159.4</v>
      </c>
      <c r="F12" s="2016"/>
      <c r="G12" s="2017">
        <v>0</v>
      </c>
      <c r="H12" s="2016"/>
      <c r="I12" s="2661">
        <v>19164</v>
      </c>
      <c r="J12" s="2015"/>
      <c r="K12" s="2014"/>
    </row>
    <row r="13" spans="1:11" ht="31.5" customHeight="1" x14ac:dyDescent="0.2">
      <c r="A13" s="2426" t="s">
        <v>2575</v>
      </c>
      <c r="B13" s="2015"/>
      <c r="C13" s="2018" t="s">
        <v>1546</v>
      </c>
      <c r="D13" s="2018" t="s">
        <v>2576</v>
      </c>
      <c r="E13" s="2660">
        <v>555726.61</v>
      </c>
      <c r="F13" s="2016"/>
      <c r="G13" s="2017">
        <v>0</v>
      </c>
      <c r="H13" s="2016"/>
      <c r="I13" s="2661">
        <v>1674</v>
      </c>
      <c r="J13" s="2015"/>
      <c r="K13" s="2014"/>
    </row>
    <row r="14" spans="1:11" ht="31.5" customHeight="1" x14ac:dyDescent="0.2">
      <c r="A14" s="2426" t="s">
        <v>1547</v>
      </c>
      <c r="B14" s="2015"/>
      <c r="C14" s="2018" t="s">
        <v>1546</v>
      </c>
      <c r="D14" s="2018" t="s">
        <v>1548</v>
      </c>
      <c r="E14" s="2660">
        <v>93595.03</v>
      </c>
      <c r="F14" s="2016"/>
      <c r="G14" s="2017">
        <v>0</v>
      </c>
      <c r="H14" s="2016"/>
      <c r="I14" s="2661">
        <v>3005</v>
      </c>
      <c r="J14" s="2015"/>
      <c r="K14" s="2014"/>
    </row>
    <row r="15" spans="1:11" ht="31.5" customHeight="1" x14ac:dyDescent="0.2">
      <c r="A15" s="2426" t="s">
        <v>5153</v>
      </c>
      <c r="B15" s="2015"/>
      <c r="C15" s="2018" t="s">
        <v>309</v>
      </c>
      <c r="D15" s="2018" t="s">
        <v>5154</v>
      </c>
      <c r="E15" s="2660">
        <v>146218</v>
      </c>
      <c r="F15" s="2016"/>
      <c r="G15" s="2017">
        <v>0</v>
      </c>
      <c r="H15" s="2016"/>
      <c r="I15" s="2661">
        <v>2170</v>
      </c>
      <c r="J15" s="2015"/>
      <c r="K15" s="2014"/>
    </row>
    <row r="16" spans="1:11" ht="31.5" customHeight="1" x14ac:dyDescent="0.2">
      <c r="A16" s="2426" t="s">
        <v>1550</v>
      </c>
      <c r="B16" s="2015"/>
      <c r="C16" s="2018" t="s">
        <v>309</v>
      </c>
      <c r="D16" s="2018" t="s">
        <v>309</v>
      </c>
      <c r="E16" s="2660">
        <v>866346</v>
      </c>
      <c r="F16" s="2016"/>
      <c r="G16" s="2017">
        <v>0</v>
      </c>
      <c r="H16" s="2016"/>
      <c r="I16" s="2661">
        <v>18867</v>
      </c>
      <c r="J16" s="2015"/>
      <c r="K16" s="2014"/>
    </row>
    <row r="17" spans="1:11" ht="31.5" customHeight="1" x14ac:dyDescent="0.2">
      <c r="A17" s="2426" t="s">
        <v>5155</v>
      </c>
      <c r="B17" s="2015"/>
      <c r="C17" s="2018" t="s">
        <v>309</v>
      </c>
      <c r="D17" s="2018" t="s">
        <v>1551</v>
      </c>
      <c r="E17" s="2660">
        <v>74055.899999999994</v>
      </c>
      <c r="F17" s="2016"/>
      <c r="G17" s="2017">
        <v>0</v>
      </c>
      <c r="H17" s="2016"/>
      <c r="I17" s="2661">
        <v>5551</v>
      </c>
      <c r="J17" s="2015"/>
      <c r="K17" s="2014"/>
    </row>
    <row r="18" spans="1:11" ht="31.5" customHeight="1" x14ac:dyDescent="0.2">
      <c r="A18" s="2426" t="s">
        <v>5156</v>
      </c>
      <c r="B18" s="2015"/>
      <c r="C18" s="2018" t="s">
        <v>309</v>
      </c>
      <c r="D18" s="2018" t="s">
        <v>1552</v>
      </c>
      <c r="E18" s="2660">
        <v>77555.09</v>
      </c>
      <c r="F18" s="2016"/>
      <c r="G18" s="2017">
        <v>0</v>
      </c>
      <c r="H18" s="2016"/>
      <c r="I18" s="2661">
        <v>5555</v>
      </c>
      <c r="J18" s="2015"/>
      <c r="K18" s="2014"/>
    </row>
    <row r="19" spans="1:11" ht="31.5" customHeight="1" x14ac:dyDescent="0.2">
      <c r="A19" s="2426" t="s">
        <v>1553</v>
      </c>
      <c r="B19" s="2015"/>
      <c r="C19" s="2018" t="s">
        <v>302</v>
      </c>
      <c r="D19" s="2018" t="s">
        <v>357</v>
      </c>
      <c r="E19" s="2660">
        <v>131080</v>
      </c>
      <c r="F19" s="2016"/>
      <c r="G19" s="2017">
        <v>0</v>
      </c>
      <c r="H19" s="2016"/>
      <c r="I19" s="2661">
        <v>61585</v>
      </c>
      <c r="J19" s="2015"/>
      <c r="K19" s="2014"/>
    </row>
    <row r="20" spans="1:11" ht="31.5" customHeight="1" x14ac:dyDescent="0.2">
      <c r="A20" s="2426" t="s">
        <v>1554</v>
      </c>
      <c r="B20" s="2015"/>
      <c r="C20" s="2018" t="s">
        <v>2603</v>
      </c>
      <c r="D20" s="2018" t="s">
        <v>1555</v>
      </c>
      <c r="E20" s="2660">
        <f>1359161.29+538468.16</f>
        <v>1897629.4500000002</v>
      </c>
      <c r="F20" s="2016"/>
      <c r="G20" s="2017">
        <v>0</v>
      </c>
      <c r="H20" s="2016"/>
      <c r="I20" s="2661">
        <v>1897</v>
      </c>
      <c r="J20" s="2015"/>
      <c r="K20" s="2014"/>
    </row>
    <row r="21" spans="1:11" ht="29.25" customHeight="1" x14ac:dyDescent="0.2">
      <c r="A21" s="2977" t="s">
        <v>2577</v>
      </c>
      <c r="B21" s="2970"/>
      <c r="C21" s="2971" t="s">
        <v>328</v>
      </c>
      <c r="D21" s="2971" t="s">
        <v>2578</v>
      </c>
      <c r="E21" s="2973">
        <v>300423</v>
      </c>
      <c r="F21" s="2972"/>
      <c r="G21" s="2979">
        <v>0</v>
      </c>
      <c r="H21" s="2972"/>
      <c r="I21" s="2717">
        <v>549</v>
      </c>
      <c r="J21" s="2970"/>
      <c r="K21" s="2117"/>
    </row>
    <row r="22" spans="1:11" ht="15.75" customHeight="1" x14ac:dyDescent="0.2"/>
    <row r="23" spans="1:11" ht="14.25" customHeight="1" x14ac:dyDescent="0.2"/>
    <row r="24" spans="1:11" ht="14.25" customHeight="1" x14ac:dyDescent="0.2">
      <c r="A24" s="2026" t="s">
        <v>2599</v>
      </c>
    </row>
    <row r="25" spans="1:11" ht="14.25" customHeight="1" x14ac:dyDescent="0.2"/>
    <row r="26" spans="1:11" ht="31.5" customHeight="1" x14ac:dyDescent="0.2"/>
    <row r="27" spans="1:11" ht="31.5" customHeight="1" x14ac:dyDescent="0.2"/>
    <row r="28" spans="1:11" ht="15" customHeight="1" x14ac:dyDescent="0.2"/>
    <row r="29" spans="1:11" ht="30" customHeight="1" x14ac:dyDescent="0.2"/>
    <row r="30" spans="1:11" ht="30" customHeight="1" x14ac:dyDescent="0.2"/>
    <row r="31" spans="1:11" ht="30" customHeight="1" x14ac:dyDescent="0.2"/>
    <row r="32" spans="1:11" ht="30" customHeight="1" x14ac:dyDescent="0.2"/>
  </sheetData>
  <mergeCells count="3">
    <mergeCell ref="E5:F5"/>
    <mergeCell ref="G5:H5"/>
    <mergeCell ref="I5:J5"/>
  </mergeCells>
  <printOptions horizontalCentered="1" verticalCentered="1"/>
  <pageMargins left="0.98425196850393704" right="0.39370078740157483" top="0.39370078740157483" bottom="0.39370078740157483" header="0" footer="0.59055118110236227"/>
  <pageSetup scale="85" orientation="landscape"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7">
    <tabColor rgb="FFEB700B"/>
  </sheetPr>
  <dimension ref="A1:K33"/>
  <sheetViews>
    <sheetView showGridLines="0" view="pageBreakPreview" zoomScaleNormal="100" zoomScaleSheetLayoutView="100" workbookViewId="0">
      <selection activeCell="A29" sqref="A29"/>
    </sheetView>
  </sheetViews>
  <sheetFormatPr baseColWidth="10" defaultRowHeight="12.75" x14ac:dyDescent="0.2"/>
  <cols>
    <col min="1" max="1" width="45" customWidth="1"/>
    <col min="2" max="2" width="1.42578125" customWidth="1"/>
    <col min="3" max="4" width="15.85546875" customWidth="1"/>
    <col min="5" max="5" width="12" customWidth="1"/>
    <col min="6" max="6" width="3" customWidth="1"/>
    <col min="7" max="7" width="7" customWidth="1"/>
    <col min="8" max="8" width="1.42578125" customWidth="1"/>
    <col min="9" max="9" width="14.28515625" customWidth="1"/>
    <col min="10" max="10" width="5.85546875" customWidth="1"/>
    <col min="11" max="11" width="25.85546875" customWidth="1"/>
  </cols>
  <sheetData>
    <row r="1" spans="1:11" ht="15" customHeight="1" x14ac:dyDescent="0.2">
      <c r="A1" s="2636" t="s">
        <v>2403</v>
      </c>
      <c r="B1" s="2636"/>
      <c r="C1" s="2650"/>
      <c r="D1" s="2650"/>
      <c r="E1" s="2650"/>
      <c r="F1" s="2650"/>
      <c r="G1" s="2650"/>
      <c r="H1" s="2650"/>
      <c r="I1" s="2650"/>
      <c r="J1" s="2650"/>
      <c r="K1" s="2887" t="s">
        <v>5151</v>
      </c>
    </row>
    <row r="2" spans="1:11" ht="15" customHeight="1" x14ac:dyDescent="0.2">
      <c r="A2" s="2636" t="s">
        <v>2407</v>
      </c>
      <c r="B2" s="2636"/>
      <c r="C2" s="2595"/>
      <c r="D2" s="2595"/>
      <c r="E2" s="2595"/>
      <c r="F2" s="2595"/>
      <c r="G2" s="2595"/>
      <c r="H2" s="2595"/>
      <c r="I2" s="2595"/>
      <c r="J2" s="2595"/>
      <c r="K2" s="2595"/>
    </row>
    <row r="3" spans="1:11" ht="15" customHeight="1" x14ac:dyDescent="0.2">
      <c r="A3" s="2888">
        <v>2013</v>
      </c>
      <c r="B3" s="2888"/>
      <c r="C3" s="2595"/>
      <c r="D3" s="2595"/>
      <c r="E3" s="2595"/>
      <c r="F3" s="2595"/>
      <c r="G3" s="2595"/>
      <c r="H3" s="2595"/>
      <c r="I3" s="2595"/>
      <c r="J3" s="2595"/>
      <c r="K3" s="2595"/>
    </row>
    <row r="4" spans="1:11" ht="12.75" customHeight="1" x14ac:dyDescent="0.2">
      <c r="A4" s="2595"/>
      <c r="B4" s="2595"/>
      <c r="C4" s="2595"/>
      <c r="D4" s="2595"/>
      <c r="E4" s="2595"/>
      <c r="F4" s="2595"/>
      <c r="G4" s="2595"/>
      <c r="H4" s="2595"/>
      <c r="I4" s="2595"/>
      <c r="J4" s="2595"/>
      <c r="K4" s="2595"/>
    </row>
    <row r="5" spans="1:11" ht="41.25" customHeight="1" x14ac:dyDescent="0.2">
      <c r="A5" s="2889" t="s">
        <v>181</v>
      </c>
      <c r="B5" s="2889"/>
      <c r="C5" s="2889" t="s">
        <v>21</v>
      </c>
      <c r="D5" s="2889" t="s">
        <v>29</v>
      </c>
      <c r="E5" s="6001" t="s">
        <v>119</v>
      </c>
      <c r="F5" s="6001"/>
      <c r="G5" s="6001" t="s">
        <v>182</v>
      </c>
      <c r="H5" s="6001"/>
      <c r="I5" s="6001" t="s">
        <v>20</v>
      </c>
      <c r="J5" s="6001"/>
      <c r="K5" s="2889" t="s">
        <v>30</v>
      </c>
    </row>
    <row r="6" spans="1:11" ht="15" customHeight="1" x14ac:dyDescent="0.2">
      <c r="A6" s="2426" t="s">
        <v>1556</v>
      </c>
      <c r="B6" s="2015"/>
      <c r="C6" s="2018" t="s">
        <v>328</v>
      </c>
      <c r="D6" s="2018" t="s">
        <v>1557</v>
      </c>
      <c r="E6" s="2660">
        <v>1495644.27</v>
      </c>
      <c r="F6" s="2016"/>
      <c r="G6" s="2017">
        <v>0</v>
      </c>
      <c r="H6" s="2016"/>
      <c r="I6" s="2661">
        <v>536</v>
      </c>
      <c r="J6" s="2015"/>
      <c r="K6" s="2014"/>
    </row>
    <row r="7" spans="1:11" ht="15" customHeight="1" x14ac:dyDescent="0.2">
      <c r="A7" s="2426" t="s">
        <v>1558</v>
      </c>
      <c r="B7" s="2015"/>
      <c r="C7" s="2018" t="s">
        <v>328</v>
      </c>
      <c r="D7" s="2018" t="s">
        <v>1559</v>
      </c>
      <c r="E7" s="2660">
        <v>58136.67</v>
      </c>
      <c r="F7" s="2016"/>
      <c r="G7" s="2017">
        <v>0</v>
      </c>
      <c r="H7" s="2016"/>
      <c r="I7" s="2661">
        <v>433</v>
      </c>
      <c r="J7" s="2015"/>
      <c r="K7" s="2014"/>
    </row>
    <row r="8" spans="1:11" ht="25.5" x14ac:dyDescent="0.2">
      <c r="A8" s="2426" t="s">
        <v>1560</v>
      </c>
      <c r="B8" s="2015"/>
      <c r="C8" s="2018" t="s">
        <v>328</v>
      </c>
      <c r="D8" s="2018" t="s">
        <v>1561</v>
      </c>
      <c r="E8" s="2660">
        <v>110986.5</v>
      </c>
      <c r="F8" s="2016"/>
      <c r="G8" s="2017">
        <v>0</v>
      </c>
      <c r="H8" s="2016"/>
      <c r="I8" s="2661">
        <v>411</v>
      </c>
      <c r="J8" s="2015"/>
      <c r="K8" s="2014"/>
    </row>
    <row r="9" spans="1:11" ht="25.5" x14ac:dyDescent="0.2">
      <c r="A9" s="2426" t="s">
        <v>1562</v>
      </c>
      <c r="B9" s="2015"/>
      <c r="C9" s="2018" t="s">
        <v>328</v>
      </c>
      <c r="D9" s="2018" t="s">
        <v>328</v>
      </c>
      <c r="E9" s="2660">
        <v>122349.67</v>
      </c>
      <c r="F9" s="2016"/>
      <c r="G9" s="2017">
        <v>0</v>
      </c>
      <c r="H9" s="2016"/>
      <c r="I9" s="2661">
        <v>18334</v>
      </c>
      <c r="J9" s="2015"/>
      <c r="K9" s="2014"/>
    </row>
    <row r="10" spans="1:11" ht="25.5" x14ac:dyDescent="0.2">
      <c r="A10" s="2426" t="s">
        <v>1563</v>
      </c>
      <c r="B10" s="2015"/>
      <c r="C10" s="2018" t="s">
        <v>328</v>
      </c>
      <c r="D10" s="2018" t="s">
        <v>3653</v>
      </c>
      <c r="E10" s="2660">
        <v>91459.67</v>
      </c>
      <c r="F10" s="2016"/>
      <c r="G10" s="2017">
        <v>0</v>
      </c>
      <c r="H10" s="2016"/>
      <c r="I10" s="2661">
        <v>1125</v>
      </c>
      <c r="J10" s="2015"/>
      <c r="K10" s="2014"/>
    </row>
    <row r="11" spans="1:11" ht="25.5" x14ac:dyDescent="0.2">
      <c r="A11" s="2426" t="s">
        <v>1564</v>
      </c>
      <c r="B11" s="2015"/>
      <c r="C11" s="2018" t="s">
        <v>328</v>
      </c>
      <c r="D11" s="2018" t="s">
        <v>1565</v>
      </c>
      <c r="E11" s="2660">
        <f>1554257.77+243984.87</f>
        <v>1798242.6400000001</v>
      </c>
      <c r="F11" s="2016"/>
      <c r="G11" s="2017">
        <v>0</v>
      </c>
      <c r="H11" s="2016"/>
      <c r="I11" s="2661">
        <v>318</v>
      </c>
      <c r="J11" s="2015"/>
      <c r="K11" s="2014"/>
    </row>
    <row r="12" spans="1:11" x14ac:dyDescent="0.2">
      <c r="A12" s="2426" t="s">
        <v>1566</v>
      </c>
      <c r="B12" s="2015"/>
      <c r="C12" s="2018" t="s">
        <v>328</v>
      </c>
      <c r="D12" s="2018" t="s">
        <v>1567</v>
      </c>
      <c r="E12" s="2660">
        <v>56685.08</v>
      </c>
      <c r="F12" s="2016"/>
      <c r="G12" s="2017">
        <v>0</v>
      </c>
      <c r="H12" s="2016"/>
      <c r="I12" s="2661">
        <v>113</v>
      </c>
      <c r="J12" s="2015"/>
      <c r="K12" s="2014"/>
    </row>
    <row r="13" spans="1:11" ht="25.5" x14ac:dyDescent="0.2">
      <c r="A13" s="2426" t="s">
        <v>1568</v>
      </c>
      <c r="B13" s="2015"/>
      <c r="C13" s="2018" t="s">
        <v>1569</v>
      </c>
      <c r="D13" s="2018" t="s">
        <v>1570</v>
      </c>
      <c r="E13" s="2660">
        <v>307342</v>
      </c>
      <c r="F13" s="2016"/>
      <c r="G13" s="2017">
        <v>0</v>
      </c>
      <c r="H13" s="2016"/>
      <c r="I13" s="2661">
        <v>10773</v>
      </c>
      <c r="J13" s="2015"/>
      <c r="K13" s="2014"/>
    </row>
    <row r="14" spans="1:11" ht="25.5" x14ac:dyDescent="0.2">
      <c r="A14" s="2426" t="s">
        <v>1571</v>
      </c>
      <c r="B14" s="2015"/>
      <c r="C14" s="2018" t="s">
        <v>1569</v>
      </c>
      <c r="D14" s="2018" t="s">
        <v>1572</v>
      </c>
      <c r="E14" s="2660">
        <v>189834</v>
      </c>
      <c r="F14" s="2016"/>
      <c r="G14" s="2017">
        <v>0</v>
      </c>
      <c r="H14" s="2016"/>
      <c r="I14" s="2661">
        <v>3677</v>
      </c>
      <c r="J14" s="2015"/>
      <c r="K14" s="2014"/>
    </row>
    <row r="15" spans="1:11" ht="25.5" x14ac:dyDescent="0.2">
      <c r="A15" s="2426" t="s">
        <v>1573</v>
      </c>
      <c r="B15" s="2015"/>
      <c r="C15" s="2018" t="s">
        <v>1569</v>
      </c>
      <c r="D15" s="2018" t="s">
        <v>1574</v>
      </c>
      <c r="E15" s="2660">
        <v>400122.57</v>
      </c>
      <c r="F15" s="2016"/>
      <c r="G15" s="2017">
        <v>0</v>
      </c>
      <c r="H15" s="2016"/>
      <c r="I15" s="2661">
        <v>106</v>
      </c>
      <c r="J15" s="2015"/>
      <c r="K15" s="2014"/>
    </row>
    <row r="16" spans="1:11" ht="25.5" x14ac:dyDescent="0.2">
      <c r="A16" s="2426" t="s">
        <v>1575</v>
      </c>
      <c r="B16" s="2015"/>
      <c r="C16" s="2018" t="s">
        <v>491</v>
      </c>
      <c r="D16" s="2018" t="s">
        <v>491</v>
      </c>
      <c r="E16" s="2660">
        <v>645598</v>
      </c>
      <c r="F16" s="2016"/>
      <c r="G16" s="2017">
        <v>0</v>
      </c>
      <c r="H16" s="2016"/>
      <c r="I16" s="2661">
        <v>154358</v>
      </c>
      <c r="J16" s="2015"/>
      <c r="K16" s="2014"/>
    </row>
    <row r="17" spans="1:11" ht="38.25" x14ac:dyDescent="0.2">
      <c r="A17" s="2426" t="s">
        <v>1576</v>
      </c>
      <c r="B17" s="2015"/>
      <c r="C17" s="2018" t="s">
        <v>303</v>
      </c>
      <c r="D17" s="2018" t="s">
        <v>1577</v>
      </c>
      <c r="E17" s="2660">
        <v>169940</v>
      </c>
      <c r="F17" s="2016"/>
      <c r="G17" s="2017">
        <v>0</v>
      </c>
      <c r="H17" s="2016"/>
      <c r="I17" s="2661" t="s">
        <v>2665</v>
      </c>
      <c r="J17" s="2015"/>
      <c r="K17" s="2014"/>
    </row>
    <row r="18" spans="1:11" ht="25.5" x14ac:dyDescent="0.2">
      <c r="A18" s="2426" t="s">
        <v>1578</v>
      </c>
      <c r="B18" s="2015"/>
      <c r="C18" s="2018" t="s">
        <v>1579</v>
      </c>
      <c r="D18" s="2018" t="s">
        <v>1579</v>
      </c>
      <c r="E18" s="2660">
        <v>254910</v>
      </c>
      <c r="F18" s="2016"/>
      <c r="G18" s="2017">
        <v>0</v>
      </c>
      <c r="H18" s="2016"/>
      <c r="I18" s="2661">
        <v>4645</v>
      </c>
      <c r="J18" s="2015"/>
      <c r="K18" s="2014"/>
    </row>
    <row r="19" spans="1:11" x14ac:dyDescent="0.2">
      <c r="A19" s="2426" t="s">
        <v>1580</v>
      </c>
      <c r="B19" s="2015"/>
      <c r="C19" s="2018" t="s">
        <v>354</v>
      </c>
      <c r="D19" s="2018" t="s">
        <v>1581</v>
      </c>
      <c r="E19" s="2660">
        <v>128818</v>
      </c>
      <c r="F19" s="2016"/>
      <c r="G19" s="2017">
        <v>0</v>
      </c>
      <c r="H19" s="2016"/>
      <c r="I19" s="2661">
        <v>14604</v>
      </c>
      <c r="J19" s="2015"/>
      <c r="K19" s="2014"/>
    </row>
    <row r="20" spans="1:11" ht="25.5" x14ac:dyDescent="0.2">
      <c r="A20" s="2426" t="s">
        <v>1582</v>
      </c>
      <c r="B20" s="2015"/>
      <c r="C20" s="2018" t="s">
        <v>1583</v>
      </c>
      <c r="D20" s="2018" t="s">
        <v>1584</v>
      </c>
      <c r="E20" s="2660">
        <v>201782</v>
      </c>
      <c r="F20" s="2016"/>
      <c r="G20" s="2017">
        <v>0</v>
      </c>
      <c r="H20" s="2016"/>
      <c r="I20" s="2661">
        <v>3515</v>
      </c>
      <c r="J20" s="2015"/>
      <c r="K20" s="2014"/>
    </row>
    <row r="21" spans="1:11" ht="25.5" x14ac:dyDescent="0.2">
      <c r="A21" s="2426" t="s">
        <v>1585</v>
      </c>
      <c r="B21" s="2015"/>
      <c r="C21" s="2018" t="s">
        <v>1583</v>
      </c>
      <c r="D21" s="2018" t="s">
        <v>1586</v>
      </c>
      <c r="E21" s="2660">
        <v>209786</v>
      </c>
      <c r="F21" s="2016"/>
      <c r="G21" s="2017">
        <v>0</v>
      </c>
      <c r="H21" s="2016"/>
      <c r="I21" s="2661">
        <v>3847</v>
      </c>
      <c r="J21" s="2015"/>
      <c r="K21" s="2014"/>
    </row>
    <row r="22" spans="1:11" x14ac:dyDescent="0.2">
      <c r="A22" s="2426" t="s">
        <v>1587</v>
      </c>
      <c r="B22" s="2015"/>
      <c r="C22" s="2018" t="s">
        <v>318</v>
      </c>
      <c r="D22" s="2018" t="s">
        <v>1588</v>
      </c>
      <c r="E22" s="2660">
        <v>479857.2</v>
      </c>
      <c r="F22" s="2016"/>
      <c r="G22" s="2017">
        <v>0</v>
      </c>
      <c r="H22" s="2016"/>
      <c r="I22" s="2661">
        <v>1340</v>
      </c>
      <c r="J22" s="2015"/>
      <c r="K22" s="2014"/>
    </row>
    <row r="23" spans="1:11" ht="25.5" x14ac:dyDescent="0.2">
      <c r="A23" s="2426" t="s">
        <v>1589</v>
      </c>
      <c r="B23" s="2015"/>
      <c r="C23" s="2018" t="s">
        <v>318</v>
      </c>
      <c r="D23" s="2018" t="s">
        <v>318</v>
      </c>
      <c r="E23" s="2660">
        <v>469046</v>
      </c>
      <c r="F23" s="2016"/>
      <c r="G23" s="2017">
        <v>0</v>
      </c>
      <c r="H23" s="2016"/>
      <c r="I23" s="2661">
        <v>12053</v>
      </c>
      <c r="J23" s="2015"/>
      <c r="K23" s="2014"/>
    </row>
    <row r="24" spans="1:11" ht="25.5" x14ac:dyDescent="0.2">
      <c r="A24" s="2426" t="s">
        <v>1590</v>
      </c>
      <c r="B24" s="2015"/>
      <c r="C24" s="2018" t="s">
        <v>316</v>
      </c>
      <c r="D24" s="2018" t="s">
        <v>316</v>
      </c>
      <c r="E24" s="2660">
        <v>949789.44</v>
      </c>
      <c r="F24" s="2016"/>
      <c r="G24" s="2017">
        <v>0</v>
      </c>
      <c r="H24" s="2016"/>
      <c r="I24" s="2661">
        <v>10199</v>
      </c>
      <c r="J24" s="2015"/>
      <c r="K24" s="2014"/>
    </row>
    <row r="25" spans="1:11" ht="25.5" x14ac:dyDescent="0.2">
      <c r="A25" s="2426" t="s">
        <v>1591</v>
      </c>
      <c r="B25" s="2015"/>
      <c r="C25" s="2018" t="s">
        <v>314</v>
      </c>
      <c r="D25" s="2018" t="s">
        <v>314</v>
      </c>
      <c r="E25" s="2660">
        <v>123308</v>
      </c>
      <c r="F25" s="2016"/>
      <c r="G25" s="2017">
        <v>0</v>
      </c>
      <c r="H25" s="2016"/>
      <c r="I25" s="2661">
        <v>7989</v>
      </c>
      <c r="J25" s="2015"/>
      <c r="K25" s="2014"/>
    </row>
    <row r="26" spans="1:11" x14ac:dyDescent="0.2">
      <c r="A26" s="2426" t="s">
        <v>1592</v>
      </c>
      <c r="B26" s="2015"/>
      <c r="C26" s="2018" t="s">
        <v>313</v>
      </c>
      <c r="D26" s="2018" t="s">
        <v>1593</v>
      </c>
      <c r="E26" s="2660">
        <v>1072852.3700000001</v>
      </c>
      <c r="F26" s="2016"/>
      <c r="G26" s="2017">
        <v>0</v>
      </c>
      <c r="H26" s="2016"/>
      <c r="I26" s="2661">
        <v>2191</v>
      </c>
      <c r="J26" s="2015"/>
      <c r="K26" s="2014"/>
    </row>
    <row r="27" spans="1:11" ht="27" customHeight="1" x14ac:dyDescent="0.2">
      <c r="A27" s="2426" t="s">
        <v>1594</v>
      </c>
      <c r="B27" s="2015"/>
      <c r="C27" s="2018" t="s">
        <v>312</v>
      </c>
      <c r="D27" s="2018" t="s">
        <v>1595</v>
      </c>
      <c r="E27" s="2660">
        <v>688821.92</v>
      </c>
      <c r="F27" s="2016"/>
      <c r="G27" s="2017">
        <v>0</v>
      </c>
      <c r="H27" s="2016"/>
      <c r="I27" s="2661" t="s">
        <v>2666</v>
      </c>
      <c r="J27" s="2015"/>
      <c r="K27" s="2014"/>
    </row>
    <row r="28" spans="1:11" x14ac:dyDescent="0.2">
      <c r="A28" s="2426" t="s">
        <v>2579</v>
      </c>
      <c r="B28" s="2015"/>
      <c r="C28" s="2018" t="s">
        <v>312</v>
      </c>
      <c r="D28" s="2018" t="s">
        <v>312</v>
      </c>
      <c r="E28" s="2660">
        <v>199972.4</v>
      </c>
      <c r="F28" s="2016"/>
      <c r="G28" s="2017">
        <v>0</v>
      </c>
      <c r="H28" s="2016"/>
      <c r="I28" s="2661">
        <v>42731</v>
      </c>
      <c r="J28" s="2015"/>
      <c r="K28" s="2014"/>
    </row>
    <row r="29" spans="1:11" x14ac:dyDescent="0.2">
      <c r="A29" s="2426" t="s">
        <v>1596</v>
      </c>
      <c r="B29" s="2015"/>
      <c r="C29" s="2018" t="s">
        <v>311</v>
      </c>
      <c r="D29" s="2018" t="s">
        <v>940</v>
      </c>
      <c r="E29" s="2660">
        <v>1014994.2</v>
      </c>
      <c r="F29" s="2016"/>
      <c r="G29" s="2017">
        <v>0</v>
      </c>
      <c r="H29" s="2016"/>
      <c r="I29" s="2661">
        <v>1665</v>
      </c>
      <c r="J29" s="2015"/>
      <c r="K29" s="2014"/>
    </row>
    <row r="30" spans="1:11" ht="25.5" x14ac:dyDescent="0.2">
      <c r="A30" s="2426" t="s">
        <v>1597</v>
      </c>
      <c r="B30" s="2015"/>
      <c r="C30" s="2018" t="s">
        <v>311</v>
      </c>
      <c r="D30" s="2018" t="s">
        <v>311</v>
      </c>
      <c r="E30" s="2660">
        <v>408204</v>
      </c>
      <c r="F30" s="2016"/>
      <c r="G30" s="2017">
        <v>0</v>
      </c>
      <c r="H30" s="2016"/>
      <c r="I30" s="2661">
        <v>16811</v>
      </c>
      <c r="J30" s="2015"/>
      <c r="K30" s="2014"/>
    </row>
    <row r="31" spans="1:11" ht="27" customHeight="1" x14ac:dyDescent="0.2">
      <c r="A31" s="2977" t="s">
        <v>2580</v>
      </c>
      <c r="B31" s="2970"/>
      <c r="C31" s="2971" t="s">
        <v>1569</v>
      </c>
      <c r="D31" s="2971" t="s">
        <v>2358</v>
      </c>
      <c r="E31" s="2973">
        <v>374071.18</v>
      </c>
      <c r="F31" s="2972"/>
      <c r="G31" s="2979">
        <v>0</v>
      </c>
      <c r="H31" s="2972"/>
      <c r="I31" s="2717">
        <v>12630</v>
      </c>
      <c r="J31" s="2970"/>
      <c r="K31" s="2117"/>
    </row>
    <row r="32" spans="1:11" ht="16.5" customHeight="1" x14ac:dyDescent="0.2">
      <c r="A32" s="2022"/>
      <c r="B32" s="2022"/>
      <c r="C32" s="2021"/>
      <c r="D32" s="2021"/>
      <c r="E32" s="2987"/>
      <c r="F32" s="2023"/>
      <c r="G32" s="2024"/>
      <c r="H32" s="2023"/>
      <c r="I32" s="2722"/>
      <c r="J32" s="2022"/>
      <c r="K32" s="2021"/>
    </row>
    <row r="33" spans="1:11" x14ac:dyDescent="0.2">
      <c r="A33" s="2042" t="s">
        <v>1273</v>
      </c>
      <c r="B33" s="2042"/>
      <c r="C33" s="2395"/>
      <c r="D33" s="2395"/>
      <c r="E33" s="2302"/>
      <c r="F33" s="2302"/>
      <c r="G33" s="2798"/>
      <c r="H33" s="2798"/>
      <c r="I33" s="2395"/>
      <c r="J33" s="2395"/>
      <c r="K33" s="2395"/>
    </row>
  </sheetData>
  <mergeCells count="3">
    <mergeCell ref="E5:F5"/>
    <mergeCell ref="G5:H5"/>
    <mergeCell ref="I5:J5"/>
  </mergeCells>
  <printOptions horizontalCentered="1" verticalCentered="1"/>
  <pageMargins left="0.98425196850393704" right="0.39370078740157483" top="0.39370078740157483" bottom="0.39370078740157483" header="0" footer="0.59055118110236227"/>
  <pageSetup scale="80" orientation="landscape"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8">
    <tabColor rgb="FFEB700B"/>
  </sheetPr>
  <dimension ref="A1:D26"/>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9.28515625" style="58" customWidth="1"/>
    <col min="2" max="2" width="21.5703125" style="58" customWidth="1"/>
    <col min="3" max="3" width="6"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4" s="20" customFormat="1" ht="18" x14ac:dyDescent="0.25">
      <c r="A1" s="2602" t="s">
        <v>5387</v>
      </c>
      <c r="B1" s="2755"/>
      <c r="C1" s="2783" t="s">
        <v>5072</v>
      </c>
    </row>
    <row r="2" spans="1:4" s="20" customFormat="1" ht="18" x14ac:dyDescent="0.25">
      <c r="A2" s="2602" t="s">
        <v>5390</v>
      </c>
      <c r="B2" s="2755"/>
      <c r="C2" s="4758"/>
    </row>
    <row r="3" spans="1:4" s="20" customFormat="1" ht="18" x14ac:dyDescent="0.25">
      <c r="A3" s="2807">
        <v>2013</v>
      </c>
      <c r="B3" s="2474"/>
      <c r="C3" s="2474"/>
    </row>
    <row r="4" spans="1:4" s="20" customFormat="1" ht="18" x14ac:dyDescent="0.25">
      <c r="A4" s="2807"/>
      <c r="B4" s="2474"/>
      <c r="C4" s="2474"/>
    </row>
    <row r="5" spans="1:4" ht="33" customHeight="1" x14ac:dyDescent="0.25">
      <c r="A5" s="2741" t="s">
        <v>33</v>
      </c>
      <c r="B5" s="5828" t="s">
        <v>259</v>
      </c>
      <c r="C5" s="5828"/>
    </row>
    <row r="6" spans="1:4" s="17" customFormat="1" ht="19.5" customHeight="1" x14ac:dyDescent="0.25">
      <c r="A6" s="2653" t="s">
        <v>31</v>
      </c>
      <c r="B6" s="2473">
        <f>SUM(B7:B7)</f>
        <v>14909999.77</v>
      </c>
      <c r="C6" s="2704"/>
    </row>
    <row r="7" spans="1:4" s="60" customFormat="1" ht="30.95" customHeight="1" x14ac:dyDescent="0.2">
      <c r="A7" s="5121" t="s">
        <v>2372</v>
      </c>
      <c r="B7" s="5120">
        <f>'32-E382op-Uinic'!O7</f>
        <v>14909999.77</v>
      </c>
      <c r="C7" s="2884"/>
    </row>
    <row r="8" spans="1:4" s="60" customFormat="1" ht="15" customHeight="1" x14ac:dyDescent="0.2">
      <c r="A8" s="2723"/>
      <c r="B8" s="2240"/>
      <c r="C8" s="2703"/>
    </row>
    <row r="9" spans="1:4" s="6" customFormat="1" ht="14.1" customHeight="1" x14ac:dyDescent="0.2">
      <c r="A9" s="2042" t="s">
        <v>1273</v>
      </c>
      <c r="B9" s="2395"/>
      <c r="C9" s="2395"/>
    </row>
    <row r="10" spans="1:4" s="6" customFormat="1" x14ac:dyDescent="0.25">
      <c r="A10" s="130"/>
      <c r="B10" s="58"/>
      <c r="C10" s="58"/>
      <c r="D10" s="58"/>
    </row>
    <row r="11" spans="1:4" s="6" customFormat="1" x14ac:dyDescent="0.25">
      <c r="A11" s="130"/>
      <c r="B11" s="58"/>
      <c r="C11" s="58"/>
      <c r="D11" s="58"/>
    </row>
    <row r="12" spans="1:4" s="6" customFormat="1" x14ac:dyDescent="0.25">
      <c r="A12" s="58"/>
      <c r="B12" s="58"/>
      <c r="C12" s="58"/>
      <c r="D12" s="58"/>
    </row>
    <row r="13" spans="1:4" s="6" customFormat="1" x14ac:dyDescent="0.25">
      <c r="A13" s="58"/>
      <c r="B13" s="58"/>
      <c r="C13" s="58"/>
      <c r="D13" s="58"/>
    </row>
    <row r="14" spans="1:4" s="6" customFormat="1" x14ac:dyDescent="0.25">
      <c r="A14" s="58"/>
      <c r="B14" s="58"/>
      <c r="C14" s="58"/>
      <c r="D14" s="58"/>
    </row>
    <row r="15" spans="1:4" s="6" customFormat="1" x14ac:dyDescent="0.25">
      <c r="A15" s="58"/>
      <c r="B15" s="58"/>
      <c r="C15" s="58"/>
      <c r="D15" s="58"/>
    </row>
    <row r="16" spans="1:4" s="6" customFormat="1" x14ac:dyDescent="0.25">
      <c r="A16" s="58"/>
      <c r="B16" s="58"/>
      <c r="C16" s="58"/>
      <c r="D16" s="58"/>
    </row>
    <row r="17" spans="1:4" s="6" customFormat="1" ht="15.75" x14ac:dyDescent="0.25">
      <c r="A17" s="58"/>
      <c r="B17" s="1167"/>
      <c r="C17" s="58"/>
      <c r="D17" s="58"/>
    </row>
    <row r="18" spans="1:4" s="6" customFormat="1" x14ac:dyDescent="0.25">
      <c r="A18" s="58"/>
      <c r="B18" s="58"/>
      <c r="C18" s="58"/>
      <c r="D18" s="58"/>
    </row>
    <row r="19" spans="1:4" s="6" customFormat="1" x14ac:dyDescent="0.25">
      <c r="A19" s="58"/>
      <c r="B19" s="58"/>
      <c r="C19" s="58"/>
      <c r="D19" s="58"/>
    </row>
    <row r="20" spans="1:4" s="6" customFormat="1" x14ac:dyDescent="0.25">
      <c r="A20" s="58"/>
      <c r="B20" s="58"/>
      <c r="C20" s="58"/>
      <c r="D20" s="58"/>
    </row>
    <row r="21" spans="1:4" s="6" customFormat="1" x14ac:dyDescent="0.25">
      <c r="A21" s="58"/>
      <c r="B21" s="58"/>
      <c r="C21" s="58"/>
      <c r="D21" s="58"/>
    </row>
    <row r="22" spans="1:4" s="6" customFormat="1" x14ac:dyDescent="0.25">
      <c r="A22" s="58"/>
      <c r="B22" s="58"/>
      <c r="C22" s="58"/>
      <c r="D22" s="58"/>
    </row>
    <row r="23" spans="1:4" s="6" customFormat="1" x14ac:dyDescent="0.25">
      <c r="A23" s="58"/>
      <c r="B23" s="58"/>
      <c r="C23" s="58"/>
      <c r="D23" s="58"/>
    </row>
    <row r="26" spans="1:4" ht="15.75" x14ac:dyDescent="0.25">
      <c r="A26" s="1355"/>
    </row>
  </sheetData>
  <mergeCells count="1">
    <mergeCell ref="B5:C5"/>
  </mergeCells>
  <printOptions horizontalCentered="1" verticalCentered="1"/>
  <pageMargins left="0.98425196850393704" right="0.39370078740157483" top="0.39370078740157483" bottom="0.39370078740157483" header="0" footer="0.59055118110236227"/>
  <pageSetup scale="95" orientation="landscape" r:id="rId1"/>
  <headerFooter alignWithMargins="0">
    <oddFooter>&amp;R&amp;"Tahoma,Normal"341</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tabColor rgb="FFEB700B"/>
  </sheetPr>
  <dimension ref="A1:AR108"/>
  <sheetViews>
    <sheetView showGridLines="0" view="pageBreakPreview" topLeftCell="K1" zoomScaleNormal="70" zoomScaleSheetLayoutView="100" workbookViewId="0">
      <selection activeCell="K8" sqref="K8:N8"/>
    </sheetView>
  </sheetViews>
  <sheetFormatPr baseColWidth="10" defaultColWidth="11.42578125" defaultRowHeight="15.75" x14ac:dyDescent="0.25"/>
  <cols>
    <col min="1" max="1" width="9.140625" style="17" hidden="1" customWidth="1"/>
    <col min="2" max="2" width="8.42578125" style="17" hidden="1" customWidth="1"/>
    <col min="3" max="3" width="11.85546875" style="17" hidden="1" customWidth="1"/>
    <col min="4" max="5" width="11.28515625" style="17" hidden="1" customWidth="1"/>
    <col min="6" max="6" width="9.42578125" style="17" hidden="1" customWidth="1"/>
    <col min="7" max="7" width="21.5703125" style="17" hidden="1" customWidth="1"/>
    <col min="8" max="8" width="15.5703125" style="17" hidden="1" customWidth="1"/>
    <col min="9" max="9" width="30.5703125" style="17" hidden="1" customWidth="1"/>
    <col min="10" max="10" width="9" style="17" hidden="1" customWidth="1"/>
    <col min="11" max="11" width="41.7109375" style="17" customWidth="1"/>
    <col min="12" max="12" width="1.42578125" style="17" customWidth="1"/>
    <col min="13" max="13" width="13.28515625" style="17" customWidth="1"/>
    <col min="14" max="14" width="15.5703125" style="17" customWidth="1"/>
    <col min="15" max="15" width="18.140625" style="168" customWidth="1"/>
    <col min="16" max="16" width="1.85546875" style="3" customWidth="1"/>
    <col min="17" max="17" width="7.7109375" style="170" customWidth="1"/>
    <col min="18" max="18" width="0.85546875" style="3" customWidth="1"/>
    <col min="19" max="19" width="7.7109375" style="17" customWidth="1"/>
    <col min="20" max="20" width="4.140625" style="3" customWidth="1"/>
    <col min="21" max="21" width="23.28515625" style="17" customWidth="1"/>
    <col min="22" max="22" width="10" style="17" hidden="1" customWidth="1"/>
    <col min="23" max="23" width="11.140625" style="17" hidden="1" customWidth="1"/>
    <col min="24" max="24" width="13.140625" style="17" hidden="1" customWidth="1"/>
    <col min="25" max="25" width="8" style="17" hidden="1" customWidth="1"/>
    <col min="26" max="26" width="9.42578125" style="17" hidden="1" customWidth="1"/>
    <col min="27" max="27" width="28.5703125" style="17" hidden="1" customWidth="1"/>
    <col min="28" max="28" width="48.5703125" style="17" hidden="1" customWidth="1"/>
    <col min="29" max="29" width="31.42578125" style="17" hidden="1" customWidth="1"/>
    <col min="30" max="30" width="44.5703125" style="17" hidden="1" customWidth="1"/>
    <col min="31" max="31" width="16.7109375" style="17" hidden="1" customWidth="1"/>
    <col min="32" max="32" width="20.7109375" style="17" hidden="1" customWidth="1"/>
    <col min="33" max="33" width="14" style="17" hidden="1" customWidth="1"/>
    <col min="34" max="34" width="21" style="17" hidden="1" customWidth="1"/>
    <col min="35" max="35" width="14" style="17" hidden="1" customWidth="1"/>
    <col min="36" max="36" width="27.85546875" style="17" hidden="1" customWidth="1"/>
    <col min="37" max="42" width="11.42578125" style="17" hidden="1" customWidth="1"/>
    <col min="43" max="16384" width="11.42578125" style="17"/>
  </cols>
  <sheetData>
    <row r="1" spans="1:44" s="20" customFormat="1" ht="15" customHeight="1" x14ac:dyDescent="0.25">
      <c r="K1" s="1655" t="s">
        <v>2403</v>
      </c>
      <c r="L1" s="1655"/>
      <c r="M1" s="2315"/>
      <c r="N1" s="2315"/>
      <c r="O1" s="2315"/>
      <c r="P1" s="2315"/>
      <c r="Q1" s="2315"/>
      <c r="R1" s="2315"/>
      <c r="S1" s="2315"/>
      <c r="T1" s="2315"/>
      <c r="U1" s="2836" t="s">
        <v>5157</v>
      </c>
      <c r="W1" s="84"/>
      <c r="X1" s="84"/>
    </row>
    <row r="2" spans="1:44" s="20" customFormat="1" ht="15" customHeight="1" x14ac:dyDescent="0.25">
      <c r="A2" s="20" t="s">
        <v>1297</v>
      </c>
      <c r="K2" s="1655" t="s">
        <v>2408</v>
      </c>
      <c r="L2" s="1655"/>
      <c r="M2" s="2549"/>
      <c r="N2" s="2549"/>
      <c r="O2" s="2549"/>
      <c r="P2" s="2549"/>
      <c r="Q2" s="2549"/>
      <c r="R2" s="2549"/>
      <c r="S2" s="2549"/>
      <c r="T2" s="2549"/>
      <c r="U2" s="2549"/>
      <c r="W2" s="85"/>
      <c r="X2" s="85"/>
      <c r="Y2" s="1632"/>
      <c r="Z2" s="58"/>
      <c r="AA2" s="58"/>
      <c r="AB2" s="58"/>
      <c r="AC2" s="58"/>
    </row>
    <row r="3" spans="1:44" s="20" customFormat="1" ht="15" customHeight="1" x14ac:dyDescent="0.25">
      <c r="K3" s="2831">
        <v>2013</v>
      </c>
      <c r="L3" s="2831"/>
      <c r="M3" s="2549"/>
      <c r="N3" s="2549"/>
      <c r="O3" s="2549"/>
      <c r="P3" s="2549"/>
      <c r="Q3" s="2549"/>
      <c r="R3" s="2549"/>
      <c r="S3" s="2549"/>
      <c r="T3" s="2549"/>
      <c r="U3" s="2549"/>
      <c r="W3" s="85"/>
      <c r="X3" s="85"/>
      <c r="Y3" s="1651"/>
      <c r="Z3" s="58"/>
      <c r="AA3" s="58"/>
      <c r="AB3" s="58"/>
      <c r="AC3" s="58"/>
    </row>
    <row r="4" spans="1:44" s="20" customFormat="1" ht="18" x14ac:dyDescent="0.25">
      <c r="K4" s="2318"/>
      <c r="L4" s="2318"/>
      <c r="M4" s="2549"/>
      <c r="N4" s="2549"/>
      <c r="O4" s="2549"/>
      <c r="P4" s="2549"/>
      <c r="Q4" s="2549"/>
      <c r="R4" s="2549"/>
      <c r="S4" s="2549"/>
      <c r="T4" s="2549"/>
      <c r="U4" s="2549"/>
      <c r="W4" s="85"/>
      <c r="X4" s="85"/>
      <c r="Y4" s="1651"/>
      <c r="Z4" s="58"/>
      <c r="AA4" s="58"/>
      <c r="AB4" s="58"/>
      <c r="AC4" s="58"/>
    </row>
    <row r="5" spans="1:44" ht="46.5" customHeight="1" x14ac:dyDescent="0.25">
      <c r="A5" s="332" t="s">
        <v>50</v>
      </c>
      <c r="B5" s="332" t="s">
        <v>44</v>
      </c>
      <c r="C5" s="332" t="s">
        <v>172</v>
      </c>
      <c r="D5" s="567" t="s">
        <v>261</v>
      </c>
      <c r="E5" s="1289"/>
      <c r="F5" s="332" t="s">
        <v>176</v>
      </c>
      <c r="G5" s="332" t="s">
        <v>179</v>
      </c>
      <c r="H5" s="332" t="s">
        <v>178</v>
      </c>
      <c r="I5" s="332" t="s">
        <v>174</v>
      </c>
      <c r="J5" s="1106" t="s">
        <v>175</v>
      </c>
      <c r="K5" s="2832" t="s">
        <v>181</v>
      </c>
      <c r="L5" s="2832"/>
      <c r="M5" s="2832" t="s">
        <v>21</v>
      </c>
      <c r="N5" s="2832" t="s">
        <v>29</v>
      </c>
      <c r="O5" s="5934" t="s">
        <v>258</v>
      </c>
      <c r="P5" s="5934"/>
      <c r="Q5" s="5934" t="s">
        <v>182</v>
      </c>
      <c r="R5" s="5934"/>
      <c r="S5" s="5934" t="s">
        <v>20</v>
      </c>
      <c r="T5" s="5934"/>
      <c r="U5" s="2832" t="s">
        <v>30</v>
      </c>
      <c r="V5" s="1110"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4" ht="21" customHeight="1" x14ac:dyDescent="0.25">
      <c r="A6" s="260" t="s">
        <v>2378</v>
      </c>
      <c r="B6" s="235"/>
      <c r="C6" s="235"/>
      <c r="D6" s="235"/>
      <c r="E6" s="235"/>
      <c r="F6" s="235"/>
      <c r="G6" s="236"/>
      <c r="H6" s="236"/>
      <c r="I6" s="235"/>
      <c r="J6" s="235"/>
      <c r="K6" s="6003" t="s">
        <v>31</v>
      </c>
      <c r="L6" s="5885"/>
      <c r="M6" s="5885"/>
      <c r="N6" s="5885"/>
      <c r="O6" s="2663">
        <f>SUM(O7)</f>
        <v>14909999.77</v>
      </c>
      <c r="P6" s="2604"/>
      <c r="Q6" s="2465"/>
      <c r="R6" s="2606"/>
      <c r="S6" s="2607">
        <f>SUM(S7)</f>
        <v>710</v>
      </c>
      <c r="T6" s="2608"/>
      <c r="U6" s="2890"/>
      <c r="V6" s="1120"/>
      <c r="W6" s="548"/>
      <c r="X6" s="287"/>
      <c r="Y6" s="288">
        <f>SUM(Y7)</f>
        <v>1</v>
      </c>
      <c r="Z6" s="288">
        <f>SUM(Z7)</f>
        <v>142</v>
      </c>
      <c r="AA6" s="288"/>
      <c r="AB6" s="288"/>
      <c r="AC6" s="288"/>
      <c r="AD6" s="288"/>
      <c r="AE6" s="288"/>
      <c r="AF6" s="288"/>
      <c r="AG6" s="288"/>
      <c r="AH6" s="288"/>
      <c r="AI6" s="288"/>
      <c r="AJ6" s="288"/>
    </row>
    <row r="7" spans="1:44" ht="21" customHeight="1" x14ac:dyDescent="0.25">
      <c r="A7" s="1633"/>
      <c r="B7" s="1633"/>
      <c r="C7" s="1633"/>
      <c r="D7" s="1633"/>
      <c r="E7" s="1633"/>
      <c r="F7" s="1633"/>
      <c r="G7" s="513"/>
      <c r="H7" s="1633"/>
      <c r="I7" s="1633"/>
      <c r="J7" s="513"/>
      <c r="K7" s="6004" t="s">
        <v>2372</v>
      </c>
      <c r="L7" s="6004"/>
      <c r="M7" s="5993"/>
      <c r="N7" s="5993"/>
      <c r="O7" s="2773">
        <f>SUM(O8)</f>
        <v>14909999.77</v>
      </c>
      <c r="P7" s="2793"/>
      <c r="Q7" s="2770"/>
      <c r="R7" s="2767"/>
      <c r="S7" s="2772">
        <f>SUM(S8)</f>
        <v>710</v>
      </c>
      <c r="T7" s="2793"/>
      <c r="U7" s="2772"/>
      <c r="V7" s="537"/>
      <c r="W7" s="537"/>
      <c r="X7" s="209"/>
      <c r="Y7" s="45">
        <f>SUM(Y8)</f>
        <v>1</v>
      </c>
      <c r="Z7" s="45">
        <f>SUM(Z8)</f>
        <v>142</v>
      </c>
      <c r="AA7" s="209"/>
      <c r="AB7" s="209"/>
      <c r="AC7" s="209"/>
      <c r="AD7" s="209"/>
      <c r="AE7" s="216"/>
      <c r="AF7" s="209"/>
      <c r="AG7" s="209"/>
      <c r="AH7" s="209"/>
      <c r="AI7" s="209"/>
      <c r="AJ7" s="209"/>
      <c r="AK7" s="129"/>
      <c r="AL7" s="129"/>
    </row>
    <row r="8" spans="1:44" ht="21" customHeight="1" x14ac:dyDescent="0.3">
      <c r="A8" s="101"/>
      <c r="B8" s="101"/>
      <c r="C8" s="101"/>
      <c r="D8" s="101"/>
      <c r="E8" s="101"/>
      <c r="F8" s="101"/>
      <c r="G8" s="101"/>
      <c r="H8" s="101"/>
      <c r="I8" s="101"/>
      <c r="J8" s="1109"/>
      <c r="K8" s="5889" t="s">
        <v>289</v>
      </c>
      <c r="L8" s="5889"/>
      <c r="M8" s="5889"/>
      <c r="N8" s="5890"/>
      <c r="O8" s="2446">
        <f>SUM(O9:O9)</f>
        <v>14909999.77</v>
      </c>
      <c r="P8" s="2068"/>
      <c r="Q8" s="2067"/>
      <c r="R8" s="2069"/>
      <c r="S8" s="2070">
        <f>SUM(S9:S9)</f>
        <v>710</v>
      </c>
      <c r="T8" s="2071"/>
      <c r="U8" s="2072"/>
      <c r="V8" s="1113"/>
      <c r="W8" s="138"/>
      <c r="X8" s="59"/>
      <c r="Y8" s="138">
        <f>SUM(Y9:Y9)</f>
        <v>1</v>
      </c>
      <c r="Z8" s="138">
        <f>SUM(Z9:Z9)</f>
        <v>142</v>
      </c>
      <c r="AA8" s="276"/>
      <c r="AB8" s="277"/>
      <c r="AC8" s="277"/>
      <c r="AD8" s="278"/>
      <c r="AE8" s="278"/>
      <c r="AF8" s="279"/>
      <c r="AG8" s="279"/>
      <c r="AH8" s="279"/>
      <c r="AI8" s="279"/>
      <c r="AJ8" s="279"/>
      <c r="AK8" s="129"/>
      <c r="AL8" s="129"/>
    </row>
    <row r="9" spans="1:44" s="587" customFormat="1" ht="38.25" x14ac:dyDescent="0.25">
      <c r="A9" s="1549" t="s">
        <v>869</v>
      </c>
      <c r="B9" s="1183" t="s">
        <v>867</v>
      </c>
      <c r="C9" s="1549" t="s">
        <v>285</v>
      </c>
      <c r="D9" s="1625" t="s">
        <v>2373</v>
      </c>
      <c r="E9" s="628" t="s">
        <v>281</v>
      </c>
      <c r="F9" s="1397" t="s">
        <v>296</v>
      </c>
      <c r="G9" s="1557" t="s">
        <v>2374</v>
      </c>
      <c r="H9" s="1554" t="s">
        <v>289</v>
      </c>
      <c r="I9" s="1558" t="s">
        <v>2372</v>
      </c>
      <c r="J9" s="1556">
        <v>2013</v>
      </c>
      <c r="K9" s="2412" t="s">
        <v>2581</v>
      </c>
      <c r="L9" s="2214"/>
      <c r="M9" s="1959" t="s">
        <v>290</v>
      </c>
      <c r="N9" s="1959" t="s">
        <v>496</v>
      </c>
      <c r="O9" s="2499">
        <v>14909999.77</v>
      </c>
      <c r="P9" s="1957"/>
      <c r="Q9" s="1958">
        <v>0.15</v>
      </c>
      <c r="R9" s="1957"/>
      <c r="S9" s="1956">
        <v>710</v>
      </c>
      <c r="T9" s="1955"/>
      <c r="U9" s="1954"/>
      <c r="V9" s="1112">
        <v>0</v>
      </c>
      <c r="W9" s="668" t="s">
        <v>284</v>
      </c>
      <c r="X9" s="668" t="s">
        <v>283</v>
      </c>
      <c r="Y9" s="1587">
        <v>1</v>
      </c>
      <c r="Z9" s="1587">
        <v>142</v>
      </c>
      <c r="AA9" s="631" t="s">
        <v>282</v>
      </c>
      <c r="AB9" s="1561"/>
      <c r="AC9" s="1646"/>
      <c r="AD9" s="1647"/>
      <c r="AE9" s="1394" t="s">
        <v>281</v>
      </c>
      <c r="AF9" s="1562" t="s">
        <v>2375</v>
      </c>
      <c r="AG9" s="1565">
        <v>41639</v>
      </c>
      <c r="AH9" s="1562" t="s">
        <v>287</v>
      </c>
      <c r="AI9" s="1565" t="s">
        <v>287</v>
      </c>
      <c r="AJ9" s="627" t="s">
        <v>281</v>
      </c>
      <c r="AK9" s="1565" t="s">
        <v>287</v>
      </c>
      <c r="AL9" s="1565" t="s">
        <v>287</v>
      </c>
      <c r="AM9" s="1565" t="s">
        <v>287</v>
      </c>
      <c r="AN9" s="1565" t="s">
        <v>287</v>
      </c>
      <c r="AO9" s="1565" t="s">
        <v>287</v>
      </c>
      <c r="AP9" s="1569" t="s">
        <v>287</v>
      </c>
      <c r="AQ9"/>
      <c r="AR9"/>
    </row>
    <row r="10" spans="1:44" s="587" customFormat="1" x14ac:dyDescent="0.25">
      <c r="A10" s="1759"/>
      <c r="B10" s="1678"/>
      <c r="C10" s="1759"/>
      <c r="D10" s="1878"/>
      <c r="E10" s="1711"/>
      <c r="F10" s="1843"/>
      <c r="G10" s="1761"/>
      <c r="H10" s="1762"/>
      <c r="I10" s="1866"/>
      <c r="J10" s="1764"/>
      <c r="K10" s="1974"/>
      <c r="L10" s="1974"/>
      <c r="M10" s="1952"/>
      <c r="N10" s="1952"/>
      <c r="O10" s="2712"/>
      <c r="P10" s="1949"/>
      <c r="Q10" s="1950"/>
      <c r="R10" s="1949"/>
      <c r="S10" s="1948"/>
      <c r="T10" s="1947"/>
      <c r="U10" s="1946"/>
      <c r="V10" s="1715"/>
      <c r="W10" s="1766"/>
      <c r="X10" s="1766"/>
      <c r="Y10" s="1780"/>
      <c r="Z10" s="1780"/>
      <c r="AA10" s="1720"/>
      <c r="AB10" s="1769"/>
      <c r="AC10" s="1904"/>
      <c r="AD10" s="1905"/>
      <c r="AE10" s="1781"/>
      <c r="AF10" s="1778"/>
      <c r="AG10" s="1772"/>
      <c r="AH10" s="1778"/>
      <c r="AI10" s="1772"/>
      <c r="AJ10" s="1690"/>
      <c r="AK10" s="1772"/>
      <c r="AL10" s="1772"/>
      <c r="AM10" s="1772"/>
      <c r="AN10" s="1772"/>
      <c r="AO10" s="1772"/>
      <c r="AP10" s="1906"/>
      <c r="AQ10"/>
      <c r="AR10"/>
    </row>
    <row r="11" spans="1:44" ht="14.1" customHeight="1" x14ac:dyDescent="0.25">
      <c r="A11" s="190"/>
      <c r="B11" s="190"/>
      <c r="C11" s="190"/>
      <c r="D11" s="190"/>
      <c r="E11" s="190"/>
      <c r="F11" s="190"/>
      <c r="G11" s="190"/>
      <c r="H11" s="190"/>
      <c r="I11" s="190"/>
      <c r="J11" s="190"/>
      <c r="K11" s="2042" t="s">
        <v>1273</v>
      </c>
      <c r="L11" s="2042"/>
      <c r="M11" s="2344"/>
      <c r="N11" s="2344"/>
      <c r="O11" s="2344"/>
      <c r="P11" s="2344"/>
      <c r="Q11" s="2344"/>
      <c r="R11" s="2344"/>
      <c r="S11" s="2344"/>
      <c r="T11" s="2344"/>
      <c r="U11" s="2344"/>
      <c r="V11" s="190"/>
      <c r="W11" s="190"/>
      <c r="X11" s="190"/>
      <c r="Y11" s="190"/>
      <c r="Z11" s="190"/>
      <c r="AA11" s="190"/>
      <c r="AB11" s="190"/>
      <c r="AC11" s="190"/>
      <c r="AD11" s="190"/>
      <c r="AE11" s="190"/>
      <c r="AF11" s="190"/>
      <c r="AG11" s="190"/>
      <c r="AH11" s="190"/>
      <c r="AI11" s="190"/>
      <c r="AJ11" s="190"/>
    </row>
    <row r="12" spans="1:44" x14ac:dyDescent="0.25">
      <c r="A12" s="161"/>
      <c r="D12" s="161"/>
      <c r="E12" s="161"/>
      <c r="F12" s="161"/>
      <c r="G12" s="167"/>
      <c r="H12" s="167"/>
      <c r="I12" s="161"/>
      <c r="J12" s="161"/>
      <c r="M12" s="81"/>
      <c r="N12" s="81"/>
      <c r="P12" s="168"/>
      <c r="R12" s="170"/>
      <c r="S12" s="169"/>
      <c r="T12" s="81"/>
      <c r="V12" s="161"/>
      <c r="AD12" s="161"/>
    </row>
    <row r="13" spans="1:44" x14ac:dyDescent="0.25">
      <c r="A13" s="161"/>
      <c r="D13" s="161"/>
      <c r="E13" s="161"/>
      <c r="F13" s="161"/>
      <c r="G13" s="167"/>
      <c r="H13" s="167"/>
      <c r="I13" s="161"/>
      <c r="J13" s="161"/>
      <c r="M13" s="81"/>
      <c r="N13" s="81"/>
      <c r="P13" s="168"/>
      <c r="R13" s="170"/>
      <c r="S13" s="169"/>
      <c r="T13" s="81"/>
      <c r="V13" s="161"/>
      <c r="AD13" s="161"/>
    </row>
    <row r="14" spans="1:44" x14ac:dyDescent="0.25">
      <c r="A14" s="348"/>
      <c r="B14" s="190"/>
      <c r="C14" s="190"/>
      <c r="D14" s="348"/>
      <c r="E14" s="348"/>
      <c r="F14" s="348"/>
      <c r="G14" s="352"/>
      <c r="H14" s="352"/>
      <c r="I14" s="348"/>
      <c r="J14" s="348"/>
      <c r="M14" s="353"/>
      <c r="N14" s="353"/>
      <c r="O14" s="354"/>
      <c r="P14" s="354"/>
      <c r="Q14" s="356"/>
      <c r="R14" s="356"/>
      <c r="S14" s="355"/>
      <c r="T14" s="353"/>
      <c r="U14" s="190"/>
      <c r="V14" s="348"/>
      <c r="W14" s="190"/>
      <c r="X14" s="190"/>
      <c r="Y14" s="190"/>
      <c r="Z14" s="190"/>
      <c r="AA14" s="190"/>
      <c r="AB14" s="190"/>
      <c r="AC14" s="190"/>
      <c r="AD14" s="348"/>
      <c r="AE14" s="190"/>
      <c r="AF14" s="190"/>
      <c r="AG14" s="190"/>
      <c r="AH14" s="190"/>
      <c r="AI14" s="190"/>
      <c r="AJ14" s="190"/>
    </row>
    <row r="15" spans="1:44" x14ac:dyDescent="0.25">
      <c r="A15" s="161"/>
      <c r="D15" s="161"/>
      <c r="E15" s="161"/>
      <c r="F15" s="161"/>
      <c r="G15" s="167"/>
      <c r="H15" s="167"/>
      <c r="I15" s="161"/>
      <c r="J15" s="161"/>
      <c r="M15" s="81"/>
      <c r="N15" s="81"/>
      <c r="P15" s="168"/>
      <c r="R15" s="170"/>
      <c r="S15" s="169"/>
      <c r="T15" s="81"/>
      <c r="V15" s="161"/>
      <c r="AD15" s="161"/>
    </row>
    <row r="16" spans="1:44" x14ac:dyDescent="0.25">
      <c r="A16" s="161"/>
      <c r="D16" s="161"/>
      <c r="E16" s="161"/>
      <c r="F16" s="161"/>
      <c r="G16" s="167"/>
      <c r="H16" s="167"/>
      <c r="I16" s="161"/>
      <c r="J16" s="161"/>
      <c r="M16" s="81"/>
      <c r="N16" s="81"/>
      <c r="P16" s="168"/>
      <c r="R16" s="170"/>
      <c r="S16" s="169"/>
      <c r="T16" s="81"/>
      <c r="V16" s="161"/>
      <c r="AD16" s="161"/>
    </row>
    <row r="17" spans="1:36" x14ac:dyDescent="0.25">
      <c r="A17" s="348"/>
      <c r="B17" s="190"/>
      <c r="C17" s="190"/>
      <c r="D17" s="348"/>
      <c r="E17" s="348"/>
      <c r="F17" s="348"/>
      <c r="G17" s="352"/>
      <c r="H17" s="352"/>
      <c r="I17" s="348"/>
      <c r="J17" s="348"/>
      <c r="K17" s="190"/>
      <c r="L17" s="190"/>
      <c r="M17" s="353"/>
      <c r="N17" s="353"/>
      <c r="O17" s="354"/>
      <c r="P17" s="354"/>
      <c r="Q17" s="356"/>
      <c r="R17" s="356"/>
      <c r="S17" s="355"/>
      <c r="T17" s="353"/>
      <c r="U17" s="190"/>
      <c r="V17" s="348"/>
      <c r="W17" s="190"/>
      <c r="X17" s="190"/>
      <c r="Y17" s="190"/>
      <c r="Z17" s="190"/>
      <c r="AA17" s="190"/>
      <c r="AB17" s="190"/>
      <c r="AC17" s="190"/>
      <c r="AD17" s="348"/>
      <c r="AE17" s="190"/>
      <c r="AF17" s="190"/>
      <c r="AG17" s="190"/>
      <c r="AH17" s="190"/>
      <c r="AI17" s="190"/>
      <c r="AJ17" s="190"/>
    </row>
    <row r="18" spans="1:36" x14ac:dyDescent="0.25">
      <c r="A18" s="161"/>
      <c r="D18" s="161"/>
      <c r="E18" s="161"/>
      <c r="F18" s="161"/>
      <c r="G18" s="167"/>
      <c r="H18" s="167"/>
      <c r="I18" s="161"/>
      <c r="J18" s="161"/>
      <c r="M18" s="81"/>
      <c r="N18" s="81"/>
      <c r="P18" s="168"/>
      <c r="R18" s="170"/>
      <c r="S18" s="169"/>
      <c r="T18" s="81"/>
      <c r="V18" s="161"/>
      <c r="AD18" s="161"/>
    </row>
    <row r="19" spans="1:36" x14ac:dyDescent="0.25">
      <c r="A19" s="161"/>
      <c r="D19" s="161"/>
      <c r="E19" s="161"/>
      <c r="F19" s="161"/>
      <c r="G19" s="167"/>
      <c r="H19" s="167"/>
      <c r="I19" s="161"/>
      <c r="J19" s="161"/>
      <c r="M19" s="81"/>
      <c r="N19" s="81"/>
      <c r="P19" s="168"/>
      <c r="R19" s="170"/>
      <c r="S19" s="169"/>
      <c r="T19" s="81"/>
      <c r="V19" s="161"/>
      <c r="AD19" s="161"/>
    </row>
    <row r="20" spans="1:36" x14ac:dyDescent="0.25">
      <c r="A20" s="348"/>
      <c r="B20" s="190"/>
      <c r="C20" s="190"/>
      <c r="D20" s="348"/>
      <c r="E20" s="348"/>
      <c r="F20" s="348"/>
      <c r="G20" s="352"/>
      <c r="H20" s="352"/>
      <c r="I20" s="348"/>
      <c r="J20" s="348"/>
      <c r="K20" s="190"/>
      <c r="L20" s="190"/>
      <c r="M20" s="353"/>
      <c r="N20" s="353"/>
      <c r="O20" s="354"/>
      <c r="P20" s="354"/>
      <c r="Q20" s="356"/>
      <c r="R20" s="356"/>
      <c r="S20" s="355"/>
      <c r="T20" s="353"/>
      <c r="U20" s="190"/>
      <c r="V20" s="348"/>
      <c r="W20" s="190"/>
      <c r="X20" s="190"/>
      <c r="Y20" s="190"/>
      <c r="Z20" s="190"/>
      <c r="AA20" s="190"/>
      <c r="AB20" s="190"/>
      <c r="AC20" s="190"/>
      <c r="AD20" s="348"/>
      <c r="AE20" s="190"/>
      <c r="AF20" s="190"/>
      <c r="AG20" s="190"/>
      <c r="AH20" s="190"/>
      <c r="AI20" s="190"/>
      <c r="AJ20" s="190"/>
    </row>
    <row r="21" spans="1:36" x14ac:dyDescent="0.25">
      <c r="A21" s="161"/>
      <c r="D21" s="161"/>
      <c r="E21" s="161"/>
      <c r="F21" s="161"/>
      <c r="G21" s="167"/>
      <c r="H21" s="167"/>
      <c r="I21" s="161"/>
      <c r="J21" s="161"/>
      <c r="M21" s="81"/>
      <c r="N21" s="81"/>
      <c r="P21" s="168"/>
      <c r="R21" s="170"/>
      <c r="S21" s="169"/>
      <c r="T21" s="81"/>
      <c r="V21" s="161"/>
      <c r="AD21" s="161"/>
    </row>
    <row r="22" spans="1:36" x14ac:dyDescent="0.25">
      <c r="A22" s="161"/>
      <c r="D22" s="161"/>
      <c r="E22" s="161"/>
      <c r="F22" s="161"/>
      <c r="G22" s="167"/>
      <c r="H22" s="167"/>
      <c r="I22" s="161"/>
      <c r="J22" s="161"/>
      <c r="M22" s="81"/>
      <c r="N22" s="81"/>
      <c r="P22" s="168"/>
      <c r="R22" s="170"/>
      <c r="S22" s="169"/>
      <c r="T22" s="81"/>
      <c r="V22" s="161"/>
      <c r="AD22" s="161"/>
    </row>
    <row r="23" spans="1:36" x14ac:dyDescent="0.25">
      <c r="A23" s="348"/>
      <c r="B23" s="190"/>
      <c r="C23" s="190"/>
      <c r="D23" s="348"/>
      <c r="E23" s="348"/>
      <c r="F23" s="348"/>
      <c r="G23" s="352"/>
      <c r="H23" s="352"/>
      <c r="I23" s="348"/>
      <c r="J23" s="348"/>
      <c r="K23" s="190"/>
      <c r="L23" s="190"/>
      <c r="M23" s="353"/>
      <c r="N23" s="353"/>
      <c r="O23" s="354"/>
      <c r="P23" s="354"/>
      <c r="Q23" s="356"/>
      <c r="R23" s="356"/>
      <c r="S23" s="355"/>
      <c r="T23" s="353"/>
      <c r="U23" s="190"/>
      <c r="V23" s="348"/>
      <c r="W23" s="190"/>
      <c r="X23" s="190"/>
      <c r="Y23" s="190"/>
      <c r="Z23" s="190"/>
      <c r="AA23" s="190"/>
      <c r="AB23" s="190"/>
      <c r="AC23" s="190"/>
      <c r="AD23" s="348"/>
      <c r="AE23" s="190"/>
      <c r="AF23" s="190"/>
      <c r="AG23" s="190"/>
      <c r="AH23" s="190"/>
      <c r="AI23" s="190"/>
      <c r="AJ23" s="190"/>
    </row>
    <row r="24" spans="1:36" x14ac:dyDescent="0.25">
      <c r="A24" s="161"/>
      <c r="D24" s="161"/>
      <c r="E24" s="161"/>
      <c r="F24" s="161"/>
      <c r="G24" s="167"/>
      <c r="H24" s="167"/>
      <c r="I24" s="161"/>
      <c r="J24" s="161"/>
      <c r="M24" s="81"/>
      <c r="N24" s="81"/>
      <c r="P24" s="168"/>
      <c r="R24" s="170"/>
      <c r="S24" s="169"/>
      <c r="T24" s="81"/>
      <c r="V24" s="161"/>
      <c r="AD24" s="161"/>
    </row>
    <row r="25" spans="1:36" x14ac:dyDescent="0.25">
      <c r="A25" s="161"/>
      <c r="D25" s="161"/>
      <c r="E25" s="161"/>
      <c r="F25" s="161"/>
      <c r="G25" s="167"/>
      <c r="H25" s="167"/>
      <c r="I25" s="161"/>
      <c r="J25" s="161"/>
      <c r="M25" s="81"/>
      <c r="N25" s="81"/>
      <c r="P25" s="168"/>
      <c r="R25" s="170"/>
      <c r="S25" s="169"/>
      <c r="T25" s="81"/>
      <c r="V25" s="161"/>
      <c r="AD25" s="161"/>
    </row>
    <row r="26" spans="1:36" x14ac:dyDescent="0.25">
      <c r="A26" s="161"/>
      <c r="D26" s="161"/>
      <c r="E26" s="161"/>
      <c r="F26" s="161"/>
      <c r="G26" s="167"/>
      <c r="H26" s="167"/>
      <c r="I26" s="161"/>
      <c r="J26" s="161"/>
      <c r="M26" s="81"/>
      <c r="N26" s="81"/>
      <c r="P26" s="168"/>
      <c r="R26" s="170"/>
      <c r="S26" s="169"/>
      <c r="T26" s="81"/>
      <c r="V26" s="161"/>
      <c r="AD26" s="161"/>
    </row>
    <row r="27" spans="1:36" x14ac:dyDescent="0.25">
      <c r="A27" s="161"/>
      <c r="D27" s="161"/>
      <c r="E27" s="161"/>
      <c r="F27" s="161"/>
      <c r="G27" s="167"/>
      <c r="H27" s="167"/>
      <c r="I27" s="161"/>
      <c r="J27" s="161"/>
      <c r="M27" s="81"/>
      <c r="N27" s="81"/>
      <c r="P27" s="168"/>
      <c r="R27" s="170"/>
      <c r="S27" s="169"/>
      <c r="T27" s="81"/>
      <c r="V27" s="161"/>
      <c r="AD27" s="161"/>
    </row>
    <row r="28" spans="1:36" x14ac:dyDescent="0.25">
      <c r="A28" s="161"/>
      <c r="D28" s="161"/>
      <c r="E28" s="161"/>
      <c r="F28" s="161"/>
      <c r="G28" s="167"/>
      <c r="H28" s="167"/>
      <c r="I28" s="161"/>
      <c r="J28" s="161"/>
      <c r="M28" s="81"/>
      <c r="N28" s="81"/>
      <c r="P28" s="168"/>
      <c r="R28" s="170"/>
      <c r="S28" s="169"/>
      <c r="T28" s="81"/>
      <c r="V28" s="161"/>
      <c r="AD28" s="161"/>
    </row>
    <row r="29" spans="1:36" x14ac:dyDescent="0.25">
      <c r="A29" s="161"/>
      <c r="D29" s="161"/>
      <c r="E29" s="161"/>
      <c r="F29" s="161"/>
      <c r="G29" s="167"/>
      <c r="H29" s="167"/>
      <c r="I29" s="161"/>
      <c r="J29" s="161"/>
      <c r="M29" s="81"/>
      <c r="N29" s="81"/>
      <c r="P29" s="168"/>
      <c r="R29" s="170"/>
      <c r="S29" s="169"/>
      <c r="T29" s="81"/>
      <c r="V29" s="161"/>
      <c r="AD29" s="161"/>
    </row>
    <row r="30" spans="1:36" x14ac:dyDescent="0.25">
      <c r="A30" s="161"/>
      <c r="F30" s="161"/>
      <c r="G30" s="167"/>
      <c r="H30" s="167"/>
      <c r="I30" s="161"/>
      <c r="J30" s="161"/>
      <c r="M30" s="81"/>
      <c r="N30" s="81"/>
      <c r="P30" s="168"/>
      <c r="R30" s="170"/>
      <c r="S30" s="169"/>
      <c r="T30" s="81"/>
      <c r="V30" s="161"/>
      <c r="AD30" s="161"/>
    </row>
    <row r="31" spans="1:36" x14ac:dyDescent="0.25">
      <c r="A31" s="161"/>
      <c r="F31" s="161"/>
      <c r="G31" s="167"/>
      <c r="H31" s="167"/>
      <c r="I31" s="161"/>
      <c r="J31" s="161"/>
      <c r="M31" s="81"/>
      <c r="N31" s="81"/>
      <c r="P31" s="168"/>
      <c r="R31" s="170"/>
      <c r="S31" s="169"/>
      <c r="T31" s="81"/>
      <c r="V31" s="161"/>
      <c r="AD31" s="161"/>
    </row>
    <row r="32" spans="1:36" x14ac:dyDescent="0.25">
      <c r="A32" s="161"/>
      <c r="F32" s="161"/>
      <c r="G32" s="167"/>
      <c r="H32" s="167"/>
      <c r="I32" s="161"/>
      <c r="J32" s="161"/>
      <c r="M32" s="81"/>
      <c r="N32" s="81"/>
      <c r="P32" s="168"/>
      <c r="R32" s="170"/>
      <c r="S32" s="169"/>
      <c r="T32" s="81"/>
      <c r="V32" s="161"/>
      <c r="AD32" s="161"/>
    </row>
    <row r="33" spans="1:30" x14ac:dyDescent="0.25">
      <c r="A33" s="161"/>
      <c r="F33" s="161"/>
      <c r="G33" s="167"/>
      <c r="H33" s="167"/>
      <c r="I33" s="161"/>
      <c r="J33" s="161"/>
      <c r="M33" s="81"/>
      <c r="N33" s="81"/>
      <c r="P33" s="168"/>
      <c r="R33" s="170"/>
      <c r="S33" s="169"/>
      <c r="T33" s="81"/>
      <c r="V33" s="161"/>
      <c r="AD33" s="161"/>
    </row>
    <row r="34" spans="1:30" x14ac:dyDescent="0.25">
      <c r="A34" s="161"/>
      <c r="F34" s="161"/>
      <c r="G34" s="167"/>
      <c r="H34" s="167"/>
      <c r="I34" s="161"/>
      <c r="J34" s="161"/>
      <c r="M34" s="81"/>
      <c r="N34" s="81"/>
      <c r="P34" s="168"/>
      <c r="R34" s="170"/>
      <c r="S34" s="169"/>
      <c r="T34" s="81"/>
      <c r="V34" s="161"/>
      <c r="AD34" s="161"/>
    </row>
    <row r="35" spans="1:30" x14ac:dyDescent="0.25">
      <c r="A35" s="161"/>
      <c r="F35" s="161"/>
      <c r="G35" s="167"/>
      <c r="H35" s="167"/>
      <c r="I35" s="161"/>
      <c r="J35" s="161"/>
      <c r="M35" s="81"/>
      <c r="N35" s="81"/>
      <c r="P35" s="168"/>
      <c r="R35" s="170"/>
      <c r="S35" s="169"/>
      <c r="T35" s="81"/>
      <c r="V35" s="161"/>
      <c r="AD35" s="161"/>
    </row>
    <row r="36" spans="1:30" x14ac:dyDescent="0.25">
      <c r="A36" s="161"/>
      <c r="F36" s="161"/>
      <c r="G36" s="167"/>
      <c r="H36" s="167"/>
      <c r="I36" s="161"/>
      <c r="J36" s="161"/>
      <c r="M36" s="81"/>
      <c r="N36" s="81"/>
      <c r="P36" s="168"/>
      <c r="R36" s="170"/>
      <c r="S36" s="169"/>
      <c r="T36" s="81"/>
      <c r="V36" s="161"/>
      <c r="AD36" s="161"/>
    </row>
    <row r="37" spans="1:30" x14ac:dyDescent="0.25">
      <c r="A37" s="161"/>
      <c r="F37" s="161"/>
      <c r="G37" s="167"/>
      <c r="H37" s="167"/>
      <c r="I37" s="161"/>
      <c r="J37" s="161"/>
      <c r="M37" s="81"/>
      <c r="N37" s="81"/>
      <c r="P37" s="168"/>
      <c r="R37" s="170"/>
      <c r="S37" s="169"/>
      <c r="T37" s="81"/>
      <c r="V37" s="161"/>
      <c r="AD37" s="161"/>
    </row>
    <row r="38" spans="1:30" x14ac:dyDescent="0.25">
      <c r="A38" s="161"/>
      <c r="F38" s="161"/>
      <c r="G38" s="167"/>
      <c r="H38" s="167"/>
      <c r="I38" s="161"/>
      <c r="J38" s="161"/>
      <c r="M38" s="81"/>
      <c r="N38" s="81"/>
      <c r="P38" s="168"/>
      <c r="R38" s="170"/>
      <c r="S38" s="169"/>
      <c r="T38" s="81"/>
      <c r="V38" s="161"/>
      <c r="AD38" s="161"/>
    </row>
    <row r="39" spans="1:30" x14ac:dyDescent="0.25">
      <c r="A39" s="161"/>
      <c r="F39" s="161"/>
      <c r="G39" s="167"/>
      <c r="H39" s="167"/>
      <c r="I39" s="161"/>
      <c r="J39" s="161"/>
      <c r="M39" s="81"/>
      <c r="N39" s="81"/>
      <c r="P39" s="168"/>
      <c r="R39" s="170"/>
      <c r="S39" s="169"/>
      <c r="T39" s="81"/>
      <c r="V39" s="161"/>
      <c r="AD39" s="161"/>
    </row>
    <row r="40" spans="1:30" x14ac:dyDescent="0.25">
      <c r="A40" s="161"/>
      <c r="F40" s="161"/>
      <c r="G40" s="167"/>
      <c r="H40" s="167"/>
      <c r="I40" s="161"/>
      <c r="J40" s="161"/>
      <c r="M40" s="81"/>
      <c r="N40" s="81"/>
      <c r="P40" s="168"/>
      <c r="R40" s="170"/>
      <c r="S40" s="169"/>
      <c r="T40" s="81"/>
      <c r="V40" s="161"/>
      <c r="AD40" s="161"/>
    </row>
    <row r="41" spans="1:30" x14ac:dyDescent="0.25">
      <c r="A41" s="161"/>
      <c r="F41" s="161"/>
      <c r="G41" s="167"/>
      <c r="H41" s="167"/>
      <c r="I41" s="161"/>
      <c r="J41" s="161"/>
      <c r="M41" s="81"/>
      <c r="N41" s="81"/>
      <c r="P41" s="168"/>
      <c r="R41" s="170"/>
      <c r="S41" s="169"/>
      <c r="T41" s="81"/>
      <c r="V41" s="161"/>
      <c r="AD41" s="161"/>
    </row>
    <row r="42" spans="1:30" x14ac:dyDescent="0.25">
      <c r="A42" s="161"/>
      <c r="F42" s="161"/>
      <c r="G42" s="167"/>
      <c r="H42" s="167"/>
      <c r="I42" s="161"/>
      <c r="J42" s="161"/>
      <c r="M42" s="81"/>
      <c r="N42" s="81"/>
      <c r="P42" s="168"/>
      <c r="R42" s="170"/>
      <c r="S42" s="169"/>
      <c r="T42" s="81"/>
      <c r="V42" s="161"/>
      <c r="AD42" s="161"/>
    </row>
    <row r="43" spans="1:30" x14ac:dyDescent="0.25">
      <c r="A43" s="161"/>
      <c r="F43" s="161"/>
      <c r="G43" s="167"/>
      <c r="H43" s="167"/>
      <c r="I43" s="161"/>
      <c r="J43" s="161"/>
      <c r="M43" s="81"/>
      <c r="N43" s="81"/>
      <c r="P43" s="168"/>
      <c r="R43" s="170"/>
      <c r="S43" s="169"/>
      <c r="T43" s="81"/>
      <c r="V43" s="161"/>
      <c r="AD43" s="161"/>
    </row>
    <row r="44" spans="1:30" x14ac:dyDescent="0.25">
      <c r="A44" s="161"/>
      <c r="F44" s="161"/>
      <c r="G44" s="167"/>
      <c r="H44" s="167"/>
      <c r="I44" s="161"/>
      <c r="J44" s="161"/>
      <c r="M44" s="81"/>
      <c r="N44" s="81"/>
      <c r="P44" s="168"/>
      <c r="R44" s="170"/>
      <c r="S44" s="169"/>
      <c r="T44" s="81"/>
      <c r="V44" s="161"/>
      <c r="AD44" s="161"/>
    </row>
    <row r="45" spans="1:30" x14ac:dyDescent="0.25">
      <c r="A45" s="161"/>
      <c r="F45" s="161"/>
      <c r="G45" s="167"/>
      <c r="H45" s="167"/>
      <c r="I45" s="161"/>
      <c r="J45" s="161"/>
      <c r="M45" s="81"/>
      <c r="N45" s="81"/>
      <c r="P45" s="168"/>
      <c r="R45" s="170"/>
      <c r="S45" s="169"/>
      <c r="T45" s="81"/>
      <c r="V45" s="161"/>
      <c r="AD45" s="161"/>
    </row>
    <row r="46" spans="1:30" x14ac:dyDescent="0.25">
      <c r="A46" s="161"/>
      <c r="M46" s="81"/>
      <c r="N46" s="81"/>
      <c r="P46" s="168"/>
      <c r="R46" s="170"/>
      <c r="S46" s="169"/>
      <c r="T46" s="81"/>
      <c r="V46" s="161"/>
      <c r="AD46" s="161"/>
    </row>
    <row r="47" spans="1:30" x14ac:dyDescent="0.25">
      <c r="A47" s="161"/>
      <c r="M47" s="81"/>
      <c r="N47" s="81"/>
      <c r="P47" s="168"/>
      <c r="R47" s="170"/>
      <c r="S47" s="169"/>
      <c r="T47" s="81"/>
      <c r="V47" s="161"/>
      <c r="AD47" s="161"/>
    </row>
    <row r="48" spans="1:30" x14ac:dyDescent="0.25">
      <c r="A48" s="161"/>
      <c r="M48" s="81"/>
      <c r="N48" s="81"/>
      <c r="P48" s="168"/>
      <c r="R48" s="170"/>
      <c r="S48" s="169"/>
      <c r="T48" s="81"/>
      <c r="V48" s="161"/>
      <c r="AD48" s="161"/>
    </row>
    <row r="49" spans="1:30" x14ac:dyDescent="0.25">
      <c r="A49" s="161"/>
      <c r="M49" s="81"/>
      <c r="N49" s="81"/>
      <c r="P49" s="168"/>
      <c r="R49" s="170"/>
      <c r="S49" s="169"/>
      <c r="T49" s="81"/>
      <c r="V49" s="161"/>
      <c r="AD49" s="161"/>
    </row>
    <row r="50" spans="1:30" x14ac:dyDescent="0.25">
      <c r="A50" s="161"/>
      <c r="M50" s="81"/>
      <c r="N50" s="81"/>
      <c r="P50" s="168"/>
      <c r="R50" s="170"/>
      <c r="S50" s="169"/>
      <c r="T50" s="81"/>
      <c r="V50" s="161"/>
      <c r="AD50" s="161"/>
    </row>
    <row r="51" spans="1:30" x14ac:dyDescent="0.25">
      <c r="A51" s="161"/>
      <c r="M51" s="81"/>
      <c r="N51" s="81"/>
      <c r="P51" s="168"/>
      <c r="R51" s="170"/>
      <c r="S51" s="169"/>
      <c r="T51" s="81"/>
      <c r="V51" s="161"/>
      <c r="AD51" s="161"/>
    </row>
    <row r="52" spans="1:30" x14ac:dyDescent="0.25">
      <c r="A52" s="161"/>
      <c r="M52" s="81"/>
      <c r="N52" s="81"/>
      <c r="P52" s="168"/>
      <c r="R52" s="170"/>
      <c r="S52" s="169"/>
      <c r="T52" s="81"/>
      <c r="V52" s="161"/>
      <c r="AD52" s="161"/>
    </row>
    <row r="53" spans="1:30" x14ac:dyDescent="0.25">
      <c r="A53" s="161"/>
      <c r="M53" s="81"/>
      <c r="N53" s="81"/>
      <c r="P53" s="168"/>
      <c r="R53" s="170"/>
      <c r="S53" s="169"/>
      <c r="T53" s="81"/>
      <c r="V53" s="161"/>
      <c r="AD53" s="161"/>
    </row>
    <row r="54" spans="1:30" x14ac:dyDescent="0.25">
      <c r="A54" s="161"/>
      <c r="M54" s="81"/>
      <c r="N54" s="81"/>
      <c r="P54" s="168"/>
      <c r="R54" s="170"/>
      <c r="S54" s="169"/>
      <c r="T54" s="81"/>
      <c r="V54" s="161"/>
      <c r="AD54" s="161"/>
    </row>
    <row r="55" spans="1:30" x14ac:dyDescent="0.25">
      <c r="A55" s="161"/>
      <c r="M55" s="81"/>
      <c r="N55" s="81"/>
      <c r="P55" s="168"/>
      <c r="R55" s="170"/>
      <c r="S55" s="169"/>
      <c r="T55" s="81"/>
      <c r="V55" s="161"/>
      <c r="AD55" s="161"/>
    </row>
    <row r="56" spans="1:30" x14ac:dyDescent="0.25">
      <c r="A56" s="161"/>
      <c r="S56" s="169"/>
      <c r="V56" s="161"/>
      <c r="AD56" s="161"/>
    </row>
    <row r="57" spans="1:30" x14ac:dyDescent="0.25">
      <c r="A57" s="161"/>
      <c r="S57" s="169"/>
      <c r="V57" s="161"/>
      <c r="AD57" s="161"/>
    </row>
    <row r="58" spans="1:30" x14ac:dyDescent="0.25">
      <c r="A58" s="161"/>
      <c r="S58" s="169"/>
      <c r="V58" s="161"/>
      <c r="AD58" s="161"/>
    </row>
    <row r="59" spans="1:30" x14ac:dyDescent="0.25">
      <c r="A59" s="161"/>
      <c r="S59" s="169"/>
      <c r="V59" s="161"/>
      <c r="AD59" s="161"/>
    </row>
    <row r="60" spans="1:30" x14ac:dyDescent="0.25">
      <c r="A60" s="161"/>
      <c r="S60" s="169"/>
      <c r="V60" s="161"/>
      <c r="AD60" s="161"/>
    </row>
    <row r="61" spans="1:30" x14ac:dyDescent="0.25">
      <c r="A61" s="161"/>
      <c r="S61" s="169"/>
      <c r="V61" s="161"/>
      <c r="AD61" s="161"/>
    </row>
    <row r="62" spans="1:30" x14ac:dyDescent="0.25">
      <c r="A62" s="161"/>
      <c r="S62" s="169"/>
      <c r="V62" s="161"/>
      <c r="AD62" s="161"/>
    </row>
    <row r="63" spans="1:30" x14ac:dyDescent="0.25">
      <c r="A63" s="161"/>
      <c r="S63" s="169"/>
      <c r="V63" s="161"/>
      <c r="AD63" s="161"/>
    </row>
    <row r="64" spans="1:30" x14ac:dyDescent="0.25">
      <c r="A64" s="161"/>
      <c r="S64" s="169"/>
      <c r="V64" s="161"/>
      <c r="AD64" s="161"/>
    </row>
    <row r="65" spans="1:30" x14ac:dyDescent="0.25">
      <c r="A65" s="161"/>
      <c r="S65" s="169"/>
      <c r="V65" s="161"/>
      <c r="AD65" s="161"/>
    </row>
    <row r="66" spans="1:30" x14ac:dyDescent="0.25">
      <c r="A66" s="161"/>
      <c r="S66" s="169"/>
      <c r="V66" s="161"/>
      <c r="AD66" s="161"/>
    </row>
    <row r="67" spans="1:30" x14ac:dyDescent="0.25">
      <c r="A67" s="161"/>
      <c r="S67" s="169"/>
      <c r="V67" s="161"/>
      <c r="AD67" s="161"/>
    </row>
    <row r="68" spans="1:30" x14ac:dyDescent="0.25">
      <c r="A68" s="161"/>
      <c r="S68" s="169"/>
      <c r="V68" s="161"/>
      <c r="AD68" s="161"/>
    </row>
    <row r="69" spans="1:30" x14ac:dyDescent="0.25">
      <c r="A69" s="161"/>
      <c r="S69" s="169"/>
      <c r="V69" s="161"/>
      <c r="AD69" s="161"/>
    </row>
    <row r="70" spans="1:30" x14ac:dyDescent="0.25">
      <c r="A70" s="161"/>
      <c r="S70" s="169"/>
      <c r="V70" s="161"/>
      <c r="AD70" s="161"/>
    </row>
    <row r="71" spans="1:30" x14ac:dyDescent="0.25">
      <c r="A71" s="161"/>
      <c r="S71" s="169"/>
      <c r="V71" s="161"/>
      <c r="AD71" s="161"/>
    </row>
    <row r="72" spans="1:30" x14ac:dyDescent="0.25">
      <c r="A72" s="161"/>
      <c r="S72" s="169"/>
      <c r="V72" s="161"/>
      <c r="AD72" s="161"/>
    </row>
    <row r="73" spans="1:30" x14ac:dyDescent="0.25">
      <c r="A73" s="161"/>
      <c r="S73" s="169"/>
      <c r="V73" s="161"/>
      <c r="AD73" s="161"/>
    </row>
    <row r="74" spans="1:30" x14ac:dyDescent="0.25">
      <c r="A74" s="161"/>
      <c r="S74" s="169"/>
      <c r="V74" s="161"/>
      <c r="AD74" s="161"/>
    </row>
    <row r="75" spans="1:30" x14ac:dyDescent="0.25">
      <c r="A75" s="161"/>
      <c r="S75" s="169"/>
      <c r="V75" s="161"/>
      <c r="AD75" s="161"/>
    </row>
    <row r="76" spans="1:30" x14ac:dyDescent="0.25">
      <c r="A76" s="161"/>
      <c r="S76" s="169"/>
      <c r="V76" s="161"/>
      <c r="AD76" s="161"/>
    </row>
    <row r="77" spans="1:30" x14ac:dyDescent="0.25">
      <c r="A77" s="161"/>
      <c r="S77" s="169"/>
      <c r="V77" s="161"/>
      <c r="AD77" s="161"/>
    </row>
    <row r="78" spans="1:30" x14ac:dyDescent="0.25">
      <c r="A78" s="161"/>
      <c r="S78" s="169"/>
      <c r="V78" s="161"/>
      <c r="AD78" s="161"/>
    </row>
    <row r="79" spans="1:30" x14ac:dyDescent="0.25">
      <c r="A79" s="161"/>
      <c r="S79" s="169"/>
      <c r="V79" s="161"/>
      <c r="AD79" s="161"/>
    </row>
    <row r="80" spans="1:30" x14ac:dyDescent="0.25">
      <c r="A80" s="161"/>
      <c r="S80" s="169"/>
      <c r="V80" s="161"/>
      <c r="AD80" s="161"/>
    </row>
    <row r="81" spans="1:30" x14ac:dyDescent="0.25">
      <c r="A81" s="161"/>
      <c r="S81" s="169"/>
      <c r="V81" s="161"/>
      <c r="AD81" s="161"/>
    </row>
    <row r="82" spans="1:30" x14ac:dyDescent="0.25">
      <c r="A82" s="161"/>
      <c r="S82" s="169"/>
      <c r="V82" s="161"/>
      <c r="AD82" s="161"/>
    </row>
    <row r="83" spans="1:30" x14ac:dyDescent="0.25">
      <c r="A83" s="161"/>
      <c r="S83" s="169"/>
      <c r="V83" s="161"/>
      <c r="AD83" s="161"/>
    </row>
    <row r="84" spans="1:30" x14ac:dyDescent="0.25">
      <c r="A84" s="161"/>
      <c r="S84" s="169"/>
      <c r="V84" s="161"/>
      <c r="AD84" s="161"/>
    </row>
    <row r="85" spans="1:30" x14ac:dyDescent="0.25">
      <c r="A85" s="161"/>
      <c r="S85" s="169"/>
      <c r="V85" s="161"/>
      <c r="AD85" s="161"/>
    </row>
    <row r="86" spans="1:30" x14ac:dyDescent="0.25">
      <c r="A86" s="161"/>
      <c r="S86" s="169"/>
      <c r="V86" s="161"/>
      <c r="AD86" s="161"/>
    </row>
    <row r="87" spans="1:30" x14ac:dyDescent="0.25">
      <c r="A87" s="161"/>
      <c r="S87" s="169"/>
      <c r="V87" s="161"/>
      <c r="AD87" s="161"/>
    </row>
    <row r="88" spans="1:30" x14ac:dyDescent="0.25">
      <c r="A88" s="161"/>
      <c r="S88" s="169"/>
      <c r="V88" s="161"/>
      <c r="AD88" s="161"/>
    </row>
    <row r="89" spans="1:30" x14ac:dyDescent="0.25">
      <c r="A89" s="161"/>
      <c r="S89" s="169"/>
      <c r="V89" s="161"/>
      <c r="AD89" s="161"/>
    </row>
    <row r="90" spans="1:30" x14ac:dyDescent="0.25">
      <c r="A90" s="161"/>
      <c r="S90" s="169"/>
      <c r="V90" s="161"/>
      <c r="AD90" s="161"/>
    </row>
    <row r="91" spans="1:30" x14ac:dyDescent="0.25">
      <c r="A91" s="161"/>
      <c r="S91" s="169"/>
      <c r="V91" s="161"/>
      <c r="AD91" s="161"/>
    </row>
    <row r="92" spans="1:30" x14ac:dyDescent="0.25">
      <c r="A92" s="161"/>
      <c r="S92" s="169"/>
      <c r="V92" s="161"/>
      <c r="AD92" s="161"/>
    </row>
    <row r="93" spans="1:30" x14ac:dyDescent="0.25">
      <c r="A93" s="161"/>
      <c r="S93" s="169"/>
      <c r="V93" s="161"/>
      <c r="AD93" s="161"/>
    </row>
    <row r="94" spans="1:30" x14ac:dyDescent="0.25">
      <c r="A94" s="161"/>
      <c r="S94" s="169"/>
      <c r="V94" s="161"/>
      <c r="AD94" s="161"/>
    </row>
    <row r="95" spans="1:30" x14ac:dyDescent="0.25">
      <c r="A95" s="161"/>
      <c r="S95" s="169"/>
      <c r="V95" s="161"/>
      <c r="AD95" s="161"/>
    </row>
    <row r="96" spans="1:30" x14ac:dyDescent="0.25">
      <c r="A96" s="161"/>
      <c r="S96" s="169"/>
      <c r="V96" s="161"/>
      <c r="AD96" s="161"/>
    </row>
    <row r="97" spans="1:30" x14ac:dyDescent="0.25">
      <c r="A97" s="161"/>
      <c r="S97" s="169"/>
      <c r="V97" s="161"/>
      <c r="AD97" s="161"/>
    </row>
    <row r="98" spans="1:30" x14ac:dyDescent="0.25">
      <c r="A98" s="161"/>
      <c r="S98" s="169"/>
      <c r="V98" s="161"/>
      <c r="AD98" s="161"/>
    </row>
    <row r="99" spans="1:30" x14ac:dyDescent="0.25">
      <c r="A99" s="161"/>
      <c r="S99" s="169"/>
      <c r="V99" s="161"/>
      <c r="AD99" s="161"/>
    </row>
    <row r="100" spans="1:30" x14ac:dyDescent="0.25">
      <c r="A100" s="161"/>
      <c r="S100" s="169"/>
      <c r="V100" s="161"/>
      <c r="AD100" s="161"/>
    </row>
    <row r="101" spans="1:30" x14ac:dyDescent="0.25">
      <c r="A101" s="161"/>
      <c r="S101" s="169"/>
      <c r="V101" s="161"/>
      <c r="AD101" s="161"/>
    </row>
    <row r="102" spans="1:30" x14ac:dyDescent="0.25">
      <c r="A102" s="161"/>
      <c r="S102" s="169"/>
      <c r="V102" s="161"/>
      <c r="AD102" s="161"/>
    </row>
    <row r="103" spans="1:30" x14ac:dyDescent="0.25">
      <c r="A103" s="161"/>
      <c r="S103" s="169"/>
      <c r="V103" s="161"/>
      <c r="AD103" s="161"/>
    </row>
    <row r="104" spans="1:30" x14ac:dyDescent="0.25">
      <c r="A104" s="161"/>
      <c r="S104" s="169"/>
      <c r="V104" s="161"/>
      <c r="AD104" s="161"/>
    </row>
    <row r="105" spans="1:30" x14ac:dyDescent="0.25">
      <c r="A105" s="161"/>
      <c r="S105" s="169"/>
      <c r="V105" s="161"/>
      <c r="AD105" s="161"/>
    </row>
    <row r="106" spans="1:30" x14ac:dyDescent="0.25">
      <c r="A106" s="161"/>
      <c r="S106" s="169"/>
      <c r="V106" s="161"/>
      <c r="AD106" s="161"/>
    </row>
    <row r="107" spans="1:30" x14ac:dyDescent="0.25">
      <c r="A107" s="161"/>
      <c r="S107" s="169"/>
      <c r="V107" s="161"/>
      <c r="AD107" s="161"/>
    </row>
    <row r="108" spans="1:30" x14ac:dyDescent="0.25">
      <c r="A108" s="161"/>
      <c r="V108" s="161"/>
      <c r="AD108" s="161"/>
    </row>
  </sheetData>
  <mergeCells count="6">
    <mergeCell ref="K8:N8"/>
    <mergeCell ref="O5:P5"/>
    <mergeCell ref="Q5:R5"/>
    <mergeCell ref="S5:T5"/>
    <mergeCell ref="K6:N6"/>
    <mergeCell ref="K7:N7"/>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tabColor rgb="FFEB700B"/>
  </sheetPr>
  <dimension ref="A1:C26"/>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8.85546875" style="58" customWidth="1"/>
    <col min="2" max="2" width="15" style="66" customWidth="1"/>
    <col min="3" max="3" width="8.7109375" style="66" customWidth="1"/>
    <col min="4" max="16384" width="11.42578125" style="58"/>
  </cols>
  <sheetData>
    <row r="1" spans="1:3" s="20" customFormat="1" ht="16.5" customHeight="1" x14ac:dyDescent="0.25">
      <c r="A1" s="2823" t="s">
        <v>2364</v>
      </c>
      <c r="B1" s="2532"/>
      <c r="C1" s="2835" t="s">
        <v>5073</v>
      </c>
    </row>
    <row r="2" spans="1:3" s="20" customFormat="1" ht="15" customHeight="1" x14ac:dyDescent="0.25">
      <c r="A2" s="2840">
        <v>2013</v>
      </c>
      <c r="B2" s="2478"/>
      <c r="C2" s="2478"/>
    </row>
    <row r="3" spans="1:3" s="20" customFormat="1" ht="15" customHeight="1" x14ac:dyDescent="0.25">
      <c r="A3" s="2840"/>
      <c r="B3" s="2478"/>
      <c r="C3" s="2478"/>
    </row>
    <row r="4" spans="1:3" s="17" customFormat="1" ht="37.5" customHeight="1" x14ac:dyDescent="0.25">
      <c r="A4" s="2830" t="s">
        <v>33</v>
      </c>
      <c r="B4" s="5966" t="s">
        <v>258</v>
      </c>
      <c r="C4" s="5966"/>
    </row>
    <row r="5" spans="1:3" s="17" customFormat="1" ht="22.5" customHeight="1" x14ac:dyDescent="0.25">
      <c r="A5" s="2828" t="s">
        <v>31</v>
      </c>
      <c r="B5" s="2467">
        <f>SUM(B6:B7)</f>
        <v>11223771</v>
      </c>
      <c r="C5" s="2232"/>
    </row>
    <row r="6" spans="1:3" s="17" customFormat="1" ht="32.25" customHeight="1" x14ac:dyDescent="0.25">
      <c r="A6" s="5089" t="s">
        <v>878</v>
      </c>
      <c r="B6" s="5112">
        <f>'30-E382op-Carinic'!O7</f>
        <v>1223771</v>
      </c>
      <c r="C6" s="5117"/>
    </row>
    <row r="7" spans="1:3" s="17" customFormat="1" ht="32.25" customHeight="1" x14ac:dyDescent="0.25">
      <c r="A7" s="5093" t="s">
        <v>2361</v>
      </c>
      <c r="B7" s="5118">
        <f>'30-E382op-Carinic'!O10</f>
        <v>10000000</v>
      </c>
      <c r="C7" s="5119"/>
    </row>
    <row r="8" spans="1:3" s="17" customFormat="1" ht="15" customHeight="1" x14ac:dyDescent="0.25">
      <c r="A8" s="2222"/>
      <c r="B8" s="2240"/>
      <c r="C8" s="2141"/>
    </row>
    <row r="9" spans="1:3" ht="15" customHeight="1" x14ac:dyDescent="0.25">
      <c r="A9" s="2042" t="s">
        <v>2411</v>
      </c>
      <c r="B9" s="2375"/>
      <c r="C9" s="2375"/>
    </row>
    <row r="10" spans="1:3" x14ac:dyDescent="0.25">
      <c r="A10" s="194"/>
      <c r="B10" s="58"/>
      <c r="C10" s="58"/>
    </row>
    <row r="11" spans="1:3" x14ac:dyDescent="0.25">
      <c r="A11" s="194"/>
    </row>
    <row r="12" spans="1:3" x14ac:dyDescent="0.25">
      <c r="A12" s="194"/>
    </row>
    <row r="13" spans="1:3" x14ac:dyDescent="0.25">
      <c r="A13" s="194"/>
    </row>
    <row r="14" spans="1:3" x14ac:dyDescent="0.25">
      <c r="A14" s="194"/>
    </row>
    <row r="15" spans="1:3" x14ac:dyDescent="0.25">
      <c r="A15" s="194"/>
    </row>
    <row r="16" spans="1:3" x14ac:dyDescent="0.25">
      <c r="A16" s="194"/>
    </row>
    <row r="17" spans="1:2" x14ac:dyDescent="0.25">
      <c r="A17" s="194"/>
    </row>
    <row r="18" spans="1:2" x14ac:dyDescent="0.25">
      <c r="A18" s="194"/>
    </row>
    <row r="19" spans="1:2" x14ac:dyDescent="0.25">
      <c r="A19" s="194"/>
    </row>
    <row r="20" spans="1:2" x14ac:dyDescent="0.25">
      <c r="A20" s="194"/>
    </row>
    <row r="21" spans="1:2" ht="15.75" x14ac:dyDescent="0.25">
      <c r="A21" s="194"/>
      <c r="B21" s="1168"/>
    </row>
    <row r="22" spans="1:2" x14ac:dyDescent="0.25">
      <c r="A22" s="194"/>
    </row>
    <row r="23" spans="1:2" x14ac:dyDescent="0.25">
      <c r="A23" s="194"/>
    </row>
    <row r="24" spans="1:2" x14ac:dyDescent="0.25">
      <c r="A24" s="194"/>
    </row>
    <row r="25" spans="1:2" x14ac:dyDescent="0.25">
      <c r="A25" s="194"/>
    </row>
    <row r="26" spans="1:2" x14ac:dyDescent="0.25">
      <c r="A26" s="194"/>
    </row>
  </sheetData>
  <mergeCells count="1">
    <mergeCell ref="B4:C4"/>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&amp;L&amp;"Tahoma,Normal"342</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tabColor rgb="FFEB700B"/>
  </sheetPr>
  <dimension ref="A1:AP118"/>
  <sheetViews>
    <sheetView showGridLines="0" view="pageBreakPreview" topLeftCell="K1" zoomScaleNormal="80" zoomScaleSheetLayoutView="100" workbookViewId="0">
      <selection activeCell="U10" sqref="U10"/>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1.7109375" style="58" customWidth="1"/>
    <col min="13" max="14" width="15.5703125" style="58" customWidth="1"/>
    <col min="15" max="15" width="17.28515625" style="65" customWidth="1"/>
    <col min="16" max="16" width="1.85546875" style="66" customWidth="1"/>
    <col min="17" max="17" width="7.7109375" style="67" customWidth="1"/>
    <col min="18" max="18" width="1.85546875" style="193" customWidth="1"/>
    <col min="19" max="19" width="9.140625" style="171" customWidth="1"/>
    <col min="20" max="20" width="2.85546875" style="66" customWidth="1"/>
    <col min="21" max="21" width="20.7109375" style="6" customWidth="1"/>
    <col min="22" max="22" width="10"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28.5703125" style="58" hidden="1" customWidth="1"/>
    <col min="28" max="28" width="48.5703125" style="58" hidden="1" customWidth="1"/>
    <col min="29" max="29" width="31.42578125" style="58" hidden="1" customWidth="1"/>
    <col min="30" max="30" width="12.5703125" style="58" hidden="1" customWidth="1"/>
    <col min="31" max="31" width="16.7109375"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42" s="20" customFormat="1" ht="15" customHeight="1" x14ac:dyDescent="0.25">
      <c r="K1" s="2636" t="s">
        <v>2403</v>
      </c>
      <c r="L1" s="2636"/>
      <c r="M1" s="2755"/>
      <c r="N1" s="2755"/>
      <c r="O1" s="2755"/>
      <c r="P1" s="2755"/>
      <c r="Q1" s="2755"/>
      <c r="R1" s="2755"/>
      <c r="S1" s="2755"/>
      <c r="T1" s="2755"/>
      <c r="U1" s="2891" t="s">
        <v>5158</v>
      </c>
      <c r="W1" s="84"/>
      <c r="X1" s="84"/>
      <c r="Y1" s="58"/>
      <c r="Z1" s="58"/>
      <c r="AA1" s="58"/>
      <c r="AB1" s="58"/>
      <c r="AC1" s="58"/>
      <c r="AD1" s="58"/>
    </row>
    <row r="2" spans="1:42" s="20" customFormat="1" ht="15" customHeight="1" x14ac:dyDescent="0.25">
      <c r="A2" s="20" t="s">
        <v>1297</v>
      </c>
      <c r="K2" s="2636" t="s">
        <v>2409</v>
      </c>
      <c r="L2" s="2636"/>
      <c r="M2" s="2504"/>
      <c r="N2" s="2504"/>
      <c r="O2" s="2504"/>
      <c r="P2" s="2504"/>
      <c r="Q2" s="2504"/>
      <c r="R2" s="2504"/>
      <c r="S2" s="2504"/>
      <c r="T2" s="2504"/>
      <c r="U2" s="2504"/>
      <c r="W2" s="311"/>
      <c r="X2" s="85"/>
      <c r="Y2" s="1626"/>
      <c r="Z2" s="58"/>
      <c r="AA2" s="58"/>
      <c r="AB2" s="58"/>
      <c r="AC2" s="58"/>
      <c r="AD2" s="58"/>
    </row>
    <row r="3" spans="1:42" s="20" customFormat="1" ht="15" customHeight="1" x14ac:dyDescent="0.25">
      <c r="K3" s="2840">
        <v>2013</v>
      </c>
      <c r="L3" s="2840"/>
      <c r="M3" s="2504"/>
      <c r="N3" s="2504"/>
      <c r="O3" s="2504"/>
      <c r="P3" s="2504"/>
      <c r="Q3" s="2504"/>
      <c r="R3" s="2504"/>
      <c r="S3" s="2504"/>
      <c r="T3" s="2504"/>
      <c r="U3" s="2504"/>
      <c r="W3" s="311"/>
      <c r="X3" s="85"/>
      <c r="Y3" s="1651"/>
      <c r="Z3" s="58"/>
      <c r="AA3" s="58"/>
      <c r="AB3" s="58"/>
      <c r="AC3" s="58"/>
      <c r="AD3" s="58"/>
    </row>
    <row r="4" spans="1:42" s="20" customFormat="1" ht="18" x14ac:dyDescent="0.25">
      <c r="K4" s="2504"/>
      <c r="L4" s="2504"/>
      <c r="M4" s="2504"/>
      <c r="N4" s="2504"/>
      <c r="O4" s="2504"/>
      <c r="P4" s="2504"/>
      <c r="Q4" s="2504"/>
      <c r="R4" s="2504"/>
      <c r="S4" s="2504"/>
      <c r="T4" s="2504"/>
      <c r="U4" s="2504"/>
      <c r="W4" s="311"/>
      <c r="X4" s="85"/>
      <c r="Y4" s="1651"/>
      <c r="Z4" s="58"/>
      <c r="AA4" s="58"/>
      <c r="AB4" s="58"/>
      <c r="AC4" s="58"/>
      <c r="AD4" s="58"/>
    </row>
    <row r="5" spans="1:42" s="17" customFormat="1" ht="51.95" customHeight="1" x14ac:dyDescent="0.25">
      <c r="A5" s="332" t="s">
        <v>50</v>
      </c>
      <c r="B5" s="332" t="s">
        <v>44</v>
      </c>
      <c r="C5" s="332" t="s">
        <v>172</v>
      </c>
      <c r="D5" s="567" t="s">
        <v>261</v>
      </c>
      <c r="E5" s="1289"/>
      <c r="F5" s="332" t="s">
        <v>176</v>
      </c>
      <c r="G5" s="332" t="s">
        <v>179</v>
      </c>
      <c r="H5" s="332" t="s">
        <v>178</v>
      </c>
      <c r="I5" s="332" t="s">
        <v>174</v>
      </c>
      <c r="J5" s="2852" t="s">
        <v>175</v>
      </c>
      <c r="K5" s="2832" t="s">
        <v>181</v>
      </c>
      <c r="L5" s="2832"/>
      <c r="M5" s="2832" t="s">
        <v>21</v>
      </c>
      <c r="N5" s="2832" t="s">
        <v>29</v>
      </c>
      <c r="O5" s="5934" t="s">
        <v>258</v>
      </c>
      <c r="P5" s="5934"/>
      <c r="Q5" s="5934" t="s">
        <v>182</v>
      </c>
      <c r="R5" s="5934"/>
      <c r="S5" s="5934" t="s">
        <v>20</v>
      </c>
      <c r="T5" s="5934"/>
      <c r="U5" s="2832" t="s">
        <v>30</v>
      </c>
      <c r="V5" s="2856" t="s">
        <v>171</v>
      </c>
      <c r="W5" s="536" t="s">
        <v>183</v>
      </c>
      <c r="X5" s="334" t="s">
        <v>185</v>
      </c>
      <c r="Y5" s="332" t="s">
        <v>26</v>
      </c>
      <c r="Z5" s="332" t="s">
        <v>27</v>
      </c>
      <c r="AA5" s="336" t="s">
        <v>23</v>
      </c>
      <c r="AB5" s="337" t="s">
        <v>187</v>
      </c>
      <c r="AC5" s="337" t="s">
        <v>188</v>
      </c>
      <c r="AD5" s="327" t="s">
        <v>45</v>
      </c>
      <c r="AE5" s="332" t="s">
        <v>47</v>
      </c>
      <c r="AF5" s="338" t="s">
        <v>49</v>
      </c>
      <c r="AG5" s="338" t="s">
        <v>189</v>
      </c>
      <c r="AH5" s="339" t="s">
        <v>190</v>
      </c>
      <c r="AI5" s="338" t="s">
        <v>191</v>
      </c>
      <c r="AJ5" s="332" t="s">
        <v>151</v>
      </c>
    </row>
    <row r="6" spans="1:42" s="17" customFormat="1" ht="18" x14ac:dyDescent="0.25">
      <c r="A6" s="422" t="s">
        <v>1871</v>
      </c>
      <c r="B6" s="219"/>
      <c r="C6" s="219"/>
      <c r="D6" s="219"/>
      <c r="E6" s="219"/>
      <c r="F6" s="219"/>
      <c r="G6" s="322"/>
      <c r="H6" s="238"/>
      <c r="I6" s="219"/>
      <c r="J6" s="2853"/>
      <c r="K6" s="5994" t="s">
        <v>31</v>
      </c>
      <c r="L6" s="5994"/>
      <c r="M6" s="5994"/>
      <c r="N6" s="5994"/>
      <c r="O6" s="2791">
        <f>SUM(O7,O10)</f>
        <v>11223771</v>
      </c>
      <c r="P6" s="2789"/>
      <c r="Q6" s="2788"/>
      <c r="R6" s="2756"/>
      <c r="S6" s="2790">
        <f>SUM(S7,S10)</f>
        <v>0</v>
      </c>
      <c r="T6" s="2789"/>
      <c r="U6" s="2790"/>
      <c r="V6" s="2858"/>
      <c r="W6" s="91"/>
      <c r="X6" s="214"/>
      <c r="Y6" s="94">
        <f>SUM(Y7,Y10)</f>
        <v>2</v>
      </c>
      <c r="Z6" s="94">
        <f>SUM(Z7,Z10)</f>
        <v>2</v>
      </c>
      <c r="AA6" s="226"/>
      <c r="AB6" s="226"/>
      <c r="AC6" s="226"/>
      <c r="AD6" s="226"/>
      <c r="AE6" s="226"/>
      <c r="AF6" s="226"/>
      <c r="AG6" s="226"/>
      <c r="AH6" s="226"/>
      <c r="AI6" s="226"/>
      <c r="AJ6" s="226"/>
    </row>
    <row r="7" spans="1:42" s="129" customFormat="1" ht="33.950000000000003" customHeight="1" x14ac:dyDescent="0.25">
      <c r="A7" s="1627"/>
      <c r="B7" s="1627"/>
      <c r="C7" s="1627"/>
      <c r="D7" s="1627"/>
      <c r="E7" s="1627"/>
      <c r="F7" s="1627"/>
      <c r="G7" s="513"/>
      <c r="H7" s="1627"/>
      <c r="I7" s="1627"/>
      <c r="J7" s="2854"/>
      <c r="K7" s="5992" t="s">
        <v>878</v>
      </c>
      <c r="L7" s="5992"/>
      <c r="M7" s="5993"/>
      <c r="N7" s="5993"/>
      <c r="O7" s="2773">
        <f>SUM(O8)</f>
        <v>1223771</v>
      </c>
      <c r="P7" s="2793"/>
      <c r="Q7" s="2770"/>
      <c r="R7" s="2767"/>
      <c r="S7" s="2772">
        <f>SUM(S8)</f>
        <v>0</v>
      </c>
      <c r="T7" s="2793"/>
      <c r="U7" s="2772"/>
      <c r="V7" s="2858"/>
      <c r="W7" s="91"/>
      <c r="X7" s="214"/>
      <c r="Y7" s="94">
        <f>SUM(Y8)</f>
        <v>1</v>
      </c>
      <c r="Z7" s="95">
        <f>SUM(Z8)</f>
        <v>1</v>
      </c>
      <c r="AA7" s="209"/>
      <c r="AB7" s="209"/>
      <c r="AC7" s="209"/>
      <c r="AD7" s="209"/>
      <c r="AE7" s="216"/>
      <c r="AF7" s="209"/>
      <c r="AG7" s="209"/>
      <c r="AH7" s="209"/>
      <c r="AI7" s="209"/>
      <c r="AJ7" s="209"/>
    </row>
    <row r="8" spans="1:42" s="129" customFormat="1" ht="15.95" customHeight="1" x14ac:dyDescent="0.25">
      <c r="A8" s="101"/>
      <c r="B8" s="101"/>
      <c r="C8" s="101"/>
      <c r="D8" s="101"/>
      <c r="E8" s="101"/>
      <c r="F8" s="101"/>
      <c r="G8" s="101"/>
      <c r="H8" s="101"/>
      <c r="I8" s="101"/>
      <c r="J8" s="2855"/>
      <c r="K8" s="5889" t="s">
        <v>295</v>
      </c>
      <c r="L8" s="5889"/>
      <c r="M8" s="5889"/>
      <c r="N8" s="5890"/>
      <c r="O8" s="2446">
        <f>SUM(O9:O9)</f>
        <v>1223771</v>
      </c>
      <c r="P8" s="2068"/>
      <c r="Q8" s="2067"/>
      <c r="R8" s="2069"/>
      <c r="S8" s="2070">
        <f>SUM(S9:S9)</f>
        <v>0</v>
      </c>
      <c r="T8" s="2071"/>
      <c r="U8" s="2072"/>
      <c r="V8" s="2859"/>
      <c r="W8" s="138"/>
      <c r="X8" s="59"/>
      <c r="Y8" s="282">
        <f>SUM(Y9:Y9)</f>
        <v>1</v>
      </c>
      <c r="Z8" s="282">
        <f>SUM(Z9:Z9)</f>
        <v>1</v>
      </c>
      <c r="AA8" s="148"/>
      <c r="AB8" s="147"/>
      <c r="AC8" s="147"/>
      <c r="AD8" s="200"/>
      <c r="AE8" s="200"/>
      <c r="AF8" s="101"/>
      <c r="AG8" s="101"/>
      <c r="AH8" s="101"/>
      <c r="AI8" s="101"/>
      <c r="AJ8" s="101"/>
    </row>
    <row r="9" spans="1:42" s="587" customFormat="1" ht="48" customHeight="1" x14ac:dyDescent="0.25">
      <c r="A9" s="718" t="s">
        <v>869</v>
      </c>
      <c r="B9" s="1189" t="s">
        <v>884</v>
      </c>
      <c r="C9" s="718" t="s">
        <v>643</v>
      </c>
      <c r="D9" s="664" t="s">
        <v>549</v>
      </c>
      <c r="E9" s="1243" t="s">
        <v>281</v>
      </c>
      <c r="F9" s="1380" t="s">
        <v>710</v>
      </c>
      <c r="G9" s="759" t="s">
        <v>1598</v>
      </c>
      <c r="H9" s="715" t="s">
        <v>1599</v>
      </c>
      <c r="I9" s="1244" t="s">
        <v>878</v>
      </c>
      <c r="J9" s="1108">
        <v>2013</v>
      </c>
      <c r="K9" s="2639" t="s">
        <v>2583</v>
      </c>
      <c r="L9" s="2333"/>
      <c r="M9" s="2707" t="s">
        <v>352</v>
      </c>
      <c r="N9" s="2707" t="s">
        <v>1918</v>
      </c>
      <c r="O9" s="2449">
        <v>1223771</v>
      </c>
      <c r="P9" s="1965"/>
      <c r="Q9" s="1966">
        <v>0</v>
      </c>
      <c r="R9" s="1965"/>
      <c r="S9" s="1964" t="s">
        <v>916</v>
      </c>
      <c r="T9" s="1963"/>
      <c r="U9" s="2011"/>
      <c r="V9" s="2293">
        <v>0</v>
      </c>
      <c r="W9" s="1243" t="s">
        <v>281</v>
      </c>
      <c r="X9" s="1243" t="s">
        <v>281</v>
      </c>
      <c r="Y9" s="806">
        <v>1</v>
      </c>
      <c r="Z9" s="1413">
        <v>1</v>
      </c>
      <c r="AA9" s="1243" t="s">
        <v>281</v>
      </c>
      <c r="AB9" s="1221" t="s">
        <v>1601</v>
      </c>
      <c r="AC9" s="757"/>
      <c r="AD9" s="1243" t="s">
        <v>281</v>
      </c>
      <c r="AE9" s="1243" t="s">
        <v>281</v>
      </c>
      <c r="AF9" s="1243" t="s">
        <v>281</v>
      </c>
      <c r="AG9" s="1243" t="s">
        <v>281</v>
      </c>
      <c r="AH9" s="685" t="s">
        <v>287</v>
      </c>
      <c r="AI9" s="685" t="s">
        <v>287</v>
      </c>
      <c r="AJ9" s="863" t="s">
        <v>644</v>
      </c>
      <c r="AK9" s="685" t="s">
        <v>287</v>
      </c>
      <c r="AL9" s="685" t="s">
        <v>287</v>
      </c>
      <c r="AM9" s="685" t="s">
        <v>287</v>
      </c>
      <c r="AN9" s="685" t="s">
        <v>287</v>
      </c>
      <c r="AO9" s="685" t="s">
        <v>287</v>
      </c>
      <c r="AP9" s="1225" t="s">
        <v>287</v>
      </c>
    </row>
    <row r="10" spans="1:42" s="129" customFormat="1" ht="16.5" x14ac:dyDescent="0.25">
      <c r="A10" s="1627"/>
      <c r="B10" s="1627"/>
      <c r="C10" s="1627"/>
      <c r="D10" s="1627"/>
      <c r="E10" s="1627"/>
      <c r="F10" s="1627"/>
      <c r="G10" s="513"/>
      <c r="H10" s="1627"/>
      <c r="I10" s="1627"/>
      <c r="J10" s="2854"/>
      <c r="K10" s="5926" t="s">
        <v>2361</v>
      </c>
      <c r="L10" s="5926"/>
      <c r="M10" s="5927"/>
      <c r="N10" s="5927"/>
      <c r="O10" s="2448">
        <f>SUM(O11)</f>
        <v>10000000</v>
      </c>
      <c r="P10" s="2509"/>
      <c r="Q10" s="2063"/>
      <c r="R10" s="2058"/>
      <c r="S10" s="2066">
        <f>SUM(S11)</f>
        <v>0</v>
      </c>
      <c r="T10" s="2509"/>
      <c r="U10" s="2066"/>
      <c r="V10" s="2858"/>
      <c r="W10" s="91"/>
      <c r="X10" s="214"/>
      <c r="Y10" s="94">
        <f>SUM(Y11)</f>
        <v>1</v>
      </c>
      <c r="Z10" s="94">
        <f>SUM(Z11)</f>
        <v>1</v>
      </c>
      <c r="AA10" s="209"/>
      <c r="AB10" s="209"/>
      <c r="AC10" s="209"/>
      <c r="AD10" s="209"/>
      <c r="AE10" s="216"/>
      <c r="AF10" s="209"/>
      <c r="AG10" s="209"/>
      <c r="AH10" s="209"/>
      <c r="AI10" s="209"/>
      <c r="AJ10" s="209"/>
    </row>
    <row r="11" spans="1:42" s="129" customFormat="1" ht="15.95" customHeight="1" x14ac:dyDescent="0.25">
      <c r="A11" s="101"/>
      <c r="B11" s="101"/>
      <c r="C11" s="101"/>
      <c r="D11" s="101"/>
      <c r="E11" s="101"/>
      <c r="F11" s="101"/>
      <c r="G11" s="101"/>
      <c r="H11" s="101"/>
      <c r="I11" s="101"/>
      <c r="J11" s="2855"/>
      <c r="K11" s="5889" t="s">
        <v>295</v>
      </c>
      <c r="L11" s="5889"/>
      <c r="M11" s="5889"/>
      <c r="N11" s="5890"/>
      <c r="O11" s="2446">
        <f>SUM(O12)</f>
        <v>10000000</v>
      </c>
      <c r="P11" s="2068"/>
      <c r="Q11" s="2067"/>
      <c r="R11" s="2069"/>
      <c r="S11" s="2070">
        <f>SUM(S12)</f>
        <v>0</v>
      </c>
      <c r="T11" s="2071"/>
      <c r="U11" s="2072"/>
      <c r="V11" s="2859"/>
      <c r="W11" s="138"/>
      <c r="X11" s="59"/>
      <c r="Y11" s="282">
        <f>SUM(Y12)</f>
        <v>1</v>
      </c>
      <c r="Z11" s="282">
        <f>SUM(Z12)</f>
        <v>1</v>
      </c>
      <c r="AA11" s="148"/>
      <c r="AB11" s="147"/>
      <c r="AC11" s="147"/>
      <c r="AD11" s="200"/>
      <c r="AE11" s="200"/>
      <c r="AF11" s="101"/>
      <c r="AG11" s="101"/>
      <c r="AH11" s="101"/>
      <c r="AI11" s="101"/>
      <c r="AJ11" s="101"/>
    </row>
    <row r="12" spans="1:42" s="587" customFormat="1" ht="38.25" x14ac:dyDescent="0.25">
      <c r="A12" s="1202" t="s">
        <v>870</v>
      </c>
      <c r="B12" s="1189" t="s">
        <v>881</v>
      </c>
      <c r="C12" s="739" t="s">
        <v>285</v>
      </c>
      <c r="D12" s="739" t="s">
        <v>549</v>
      </c>
      <c r="E12" s="1243" t="s">
        <v>281</v>
      </c>
      <c r="F12" s="1380" t="s">
        <v>710</v>
      </c>
      <c r="G12" s="870" t="s">
        <v>2360</v>
      </c>
      <c r="H12" s="1636" t="s">
        <v>681</v>
      </c>
      <c r="I12" s="1637" t="s">
        <v>2361</v>
      </c>
      <c r="J12" s="2286">
        <v>2013</v>
      </c>
      <c r="K12" s="2412" t="s">
        <v>2582</v>
      </c>
      <c r="L12" s="2214"/>
      <c r="M12" s="2565" t="s">
        <v>2362</v>
      </c>
      <c r="N12" s="2565" t="s">
        <v>2362</v>
      </c>
      <c r="O12" s="2469">
        <v>10000000</v>
      </c>
      <c r="P12" s="1957"/>
      <c r="Q12" s="2576">
        <v>0</v>
      </c>
      <c r="R12" s="1957"/>
      <c r="S12" s="1956" t="s">
        <v>916</v>
      </c>
      <c r="T12" s="1955"/>
      <c r="U12" s="1954"/>
      <c r="V12" s="2287">
        <v>0</v>
      </c>
      <c r="W12" s="1638">
        <v>1</v>
      </c>
      <c r="X12" s="1638">
        <v>1</v>
      </c>
      <c r="Y12" s="1582">
        <v>1</v>
      </c>
      <c r="Z12" s="1583">
        <v>1</v>
      </c>
      <c r="AA12" s="740"/>
      <c r="AB12" s="671"/>
      <c r="AC12" s="767"/>
      <c r="AD12" s="819"/>
      <c r="AE12" s="766"/>
      <c r="AF12" s="671" t="s">
        <v>2363</v>
      </c>
      <c r="AG12" s="670">
        <v>41599</v>
      </c>
      <c r="AH12" s="816" t="s">
        <v>287</v>
      </c>
      <c r="AI12" s="816" t="s">
        <v>287</v>
      </c>
      <c r="AJ12" s="1639" t="s">
        <v>910</v>
      </c>
      <c r="AK12" s="764"/>
      <c r="AL12" s="627" t="s">
        <v>281</v>
      </c>
      <c r="AM12" s="763" t="s">
        <v>851</v>
      </c>
      <c r="AN12" s="627" t="s">
        <v>281</v>
      </c>
      <c r="AO12" s="627" t="s">
        <v>281</v>
      </c>
      <c r="AP12" s="1182" t="s">
        <v>281</v>
      </c>
    </row>
    <row r="13" spans="1:42" s="587" customFormat="1" ht="15.75" x14ac:dyDescent="0.25">
      <c r="A13" s="1801"/>
      <c r="B13" s="1657"/>
      <c r="C13" s="1907"/>
      <c r="D13" s="1907"/>
      <c r="E13" s="1660"/>
      <c r="F13" s="1843"/>
      <c r="G13" s="1744"/>
      <c r="H13" s="1908"/>
      <c r="I13" s="1909"/>
      <c r="J13" s="1742"/>
      <c r="K13" s="1974"/>
      <c r="L13" s="1974"/>
      <c r="M13" s="2555"/>
      <c r="N13" s="2555"/>
      <c r="O13" s="2646"/>
      <c r="P13" s="1949"/>
      <c r="Q13" s="2557"/>
      <c r="R13" s="1949"/>
      <c r="S13" s="1948"/>
      <c r="T13" s="1947"/>
      <c r="U13" s="1946"/>
      <c r="V13" s="1797"/>
      <c r="W13" s="1910"/>
      <c r="X13" s="1910"/>
      <c r="Y13" s="1767"/>
      <c r="Z13" s="1768"/>
      <c r="AA13" s="1739"/>
      <c r="AB13" s="1911"/>
      <c r="AC13" s="1912"/>
      <c r="AD13" s="1913"/>
      <c r="AE13" s="1914"/>
      <c r="AF13" s="1911"/>
      <c r="AG13" s="1748"/>
      <c r="AH13" s="1754"/>
      <c r="AI13" s="1754"/>
      <c r="AJ13" s="1915"/>
      <c r="AK13" s="1896"/>
      <c r="AL13" s="1690"/>
      <c r="AM13" s="1897"/>
      <c r="AN13" s="1690"/>
      <c r="AO13" s="1690"/>
      <c r="AP13" s="1784"/>
    </row>
    <row r="14" spans="1:42" ht="14.1" customHeight="1" x14ac:dyDescent="0.25">
      <c r="A14" s="239"/>
      <c r="B14" s="261"/>
      <c r="C14" s="261"/>
      <c r="D14" s="240"/>
      <c r="E14" s="240"/>
      <c r="F14" s="240"/>
      <c r="G14" s="241"/>
      <c r="H14" s="241"/>
      <c r="I14" s="240"/>
      <c r="J14" s="240"/>
      <c r="K14" s="2042" t="s">
        <v>2411</v>
      </c>
      <c r="L14" s="2042"/>
      <c r="M14" s="2304"/>
      <c r="N14" s="2304"/>
      <c r="O14" s="2044"/>
      <c r="P14" s="2044"/>
      <c r="Q14" s="2303"/>
      <c r="R14" s="2303"/>
      <c r="S14" s="2304"/>
      <c r="T14" s="2304"/>
      <c r="U14" s="2043"/>
      <c r="V14" s="239"/>
      <c r="W14" s="60"/>
      <c r="X14" s="60"/>
      <c r="Y14" s="129"/>
      <c r="Z14" s="129"/>
      <c r="AA14" s="129"/>
      <c r="AB14" s="129"/>
      <c r="AC14" s="129"/>
      <c r="AD14" s="239"/>
      <c r="AE14" s="129"/>
      <c r="AF14" s="129"/>
      <c r="AG14" s="129"/>
      <c r="AH14" s="129"/>
      <c r="AI14" s="129"/>
      <c r="AJ14" s="129"/>
    </row>
    <row r="15" spans="1:42" x14ac:dyDescent="0.25">
      <c r="A15" s="109"/>
      <c r="B15" s="110"/>
      <c r="C15" s="110"/>
      <c r="D15" s="111"/>
      <c r="E15" s="111"/>
      <c r="F15" s="111"/>
      <c r="G15" s="112"/>
      <c r="H15" s="112"/>
      <c r="I15" s="111"/>
      <c r="J15" s="111"/>
      <c r="M15" s="83"/>
      <c r="N15" s="83"/>
      <c r="P15" s="65"/>
      <c r="R15" s="67"/>
      <c r="S15" s="83"/>
      <c r="T15" s="83"/>
      <c r="V15" s="109"/>
      <c r="W15" s="6"/>
      <c r="X15" s="6"/>
      <c r="AD15" s="109"/>
    </row>
    <row r="16" spans="1:42" s="129" customFormat="1" x14ac:dyDescent="0.25">
      <c r="A16" s="58"/>
      <c r="B16" s="110"/>
      <c r="C16" s="110"/>
      <c r="D16" s="111"/>
      <c r="E16" s="111"/>
      <c r="F16" s="111"/>
      <c r="G16" s="112"/>
      <c r="H16" s="112"/>
      <c r="I16" s="111"/>
      <c r="J16" s="111"/>
      <c r="K16" s="58"/>
      <c r="L16" s="58"/>
      <c r="M16" s="83"/>
      <c r="N16" s="83"/>
      <c r="O16" s="65"/>
      <c r="P16" s="65"/>
      <c r="Q16" s="67"/>
      <c r="R16" s="67"/>
      <c r="S16" s="83"/>
      <c r="T16" s="83"/>
      <c r="U16" s="6"/>
      <c r="V16" s="109"/>
      <c r="W16" s="6"/>
      <c r="X16" s="6"/>
      <c r="Y16" s="58"/>
      <c r="Z16" s="58"/>
      <c r="AA16" s="58"/>
      <c r="AB16" s="58"/>
      <c r="AC16" s="58"/>
      <c r="AD16" s="109"/>
      <c r="AE16" s="58"/>
      <c r="AF16" s="58"/>
      <c r="AG16" s="58"/>
      <c r="AH16" s="58"/>
      <c r="AI16" s="58"/>
      <c r="AJ16" s="58"/>
    </row>
    <row r="17" spans="1:36" x14ac:dyDescent="0.25">
      <c r="A17" s="129"/>
      <c r="B17" s="261"/>
      <c r="C17" s="261"/>
      <c r="D17" s="240"/>
      <c r="E17" s="240"/>
      <c r="F17" s="240"/>
      <c r="G17" s="241"/>
      <c r="H17" s="241"/>
      <c r="I17" s="240"/>
      <c r="J17" s="240"/>
      <c r="K17" s="129"/>
      <c r="L17" s="129"/>
      <c r="M17" s="262"/>
      <c r="N17" s="262"/>
      <c r="O17" s="263"/>
      <c r="P17" s="263"/>
      <c r="Q17" s="341"/>
      <c r="R17" s="341"/>
      <c r="S17" s="262"/>
      <c r="T17" s="262"/>
      <c r="U17" s="60"/>
      <c r="V17" s="239"/>
      <c r="W17" s="60"/>
      <c r="X17" s="60"/>
      <c r="Y17" s="129"/>
      <c r="Z17" s="129"/>
      <c r="AA17" s="129"/>
      <c r="AB17" s="129"/>
      <c r="AC17" s="129"/>
      <c r="AD17" s="239"/>
      <c r="AE17" s="129"/>
      <c r="AF17" s="129"/>
      <c r="AG17" s="129"/>
      <c r="AH17" s="129"/>
      <c r="AI17" s="129"/>
      <c r="AJ17" s="129"/>
    </row>
    <row r="18" spans="1:36" x14ac:dyDescent="0.25">
      <c r="B18" s="110"/>
      <c r="C18" s="110"/>
      <c r="D18" s="111"/>
      <c r="E18" s="111"/>
      <c r="F18" s="111"/>
      <c r="G18" s="112"/>
      <c r="H18" s="112"/>
      <c r="I18" s="111"/>
      <c r="J18" s="111"/>
      <c r="M18" s="83"/>
      <c r="N18" s="83"/>
      <c r="P18" s="65"/>
      <c r="R18" s="67"/>
      <c r="S18" s="83"/>
      <c r="T18" s="83"/>
      <c r="V18" s="109"/>
      <c r="W18" s="6"/>
      <c r="X18" s="6"/>
      <c r="AD18" s="109"/>
    </row>
    <row r="19" spans="1:36" s="129" customFormat="1" x14ac:dyDescent="0.25">
      <c r="A19" s="58"/>
      <c r="B19" s="110"/>
      <c r="C19" s="110"/>
      <c r="D19" s="111"/>
      <c r="E19" s="111"/>
      <c r="F19" s="111"/>
      <c r="G19" s="112"/>
      <c r="H19" s="112"/>
      <c r="I19" s="111"/>
      <c r="J19" s="111"/>
      <c r="K19" s="58"/>
      <c r="L19" s="58"/>
      <c r="M19" s="83"/>
      <c r="N19" s="83"/>
      <c r="O19" s="65"/>
      <c r="P19" s="65"/>
      <c r="Q19" s="67"/>
      <c r="R19" s="67"/>
      <c r="S19" s="83"/>
      <c r="T19" s="83"/>
      <c r="U19" s="6"/>
      <c r="V19" s="109"/>
      <c r="W19" s="6"/>
      <c r="X19" s="6"/>
      <c r="Y19" s="58"/>
      <c r="Z19" s="58"/>
      <c r="AA19" s="58"/>
      <c r="AB19" s="58"/>
      <c r="AC19" s="58"/>
      <c r="AD19" s="109"/>
      <c r="AE19" s="58"/>
      <c r="AF19" s="58"/>
      <c r="AG19" s="58"/>
      <c r="AH19" s="58"/>
      <c r="AI19" s="58"/>
      <c r="AJ19" s="58"/>
    </row>
    <row r="20" spans="1:36" x14ac:dyDescent="0.25">
      <c r="A20" s="129"/>
      <c r="B20" s="261"/>
      <c r="C20" s="261"/>
      <c r="D20" s="240"/>
      <c r="E20" s="240"/>
      <c r="F20" s="240"/>
      <c r="G20" s="241"/>
      <c r="H20" s="241"/>
      <c r="I20" s="240"/>
      <c r="J20" s="240"/>
      <c r="K20" s="129"/>
      <c r="L20" s="129"/>
      <c r="M20" s="262"/>
      <c r="N20" s="262"/>
      <c r="O20" s="263"/>
      <c r="P20" s="263"/>
      <c r="Q20" s="341"/>
      <c r="R20" s="341"/>
      <c r="S20" s="262"/>
      <c r="T20" s="262"/>
      <c r="U20" s="60"/>
      <c r="V20" s="239"/>
      <c r="W20" s="60"/>
      <c r="X20" s="60"/>
      <c r="Y20" s="129"/>
      <c r="Z20" s="129"/>
      <c r="AA20" s="129"/>
      <c r="AB20" s="129"/>
      <c r="AC20" s="129"/>
      <c r="AD20" s="239"/>
      <c r="AE20" s="129"/>
      <c r="AF20" s="129"/>
      <c r="AG20" s="129"/>
      <c r="AH20" s="129"/>
      <c r="AI20" s="129"/>
      <c r="AJ20" s="129"/>
    </row>
    <row r="21" spans="1:36" ht="15.75" x14ac:dyDescent="0.25">
      <c r="B21" s="1167"/>
      <c r="C21" s="6"/>
      <c r="D21" s="111"/>
      <c r="E21" s="111"/>
      <c r="F21" s="111"/>
      <c r="G21" s="112"/>
      <c r="H21" s="112"/>
      <c r="I21" s="111"/>
      <c r="J21" s="111"/>
      <c r="V21" s="109"/>
      <c r="AD21" s="109"/>
    </row>
    <row r="22" spans="1:36" s="129" customFormat="1" x14ac:dyDescent="0.25">
      <c r="A22" s="58"/>
      <c r="B22" s="6"/>
      <c r="C22" s="6"/>
      <c r="D22" s="111"/>
      <c r="E22" s="111"/>
      <c r="F22" s="111"/>
      <c r="G22" s="112"/>
      <c r="H22" s="112"/>
      <c r="I22" s="111"/>
      <c r="J22" s="111"/>
      <c r="K22" s="58"/>
      <c r="L22" s="58"/>
      <c r="M22" s="58"/>
      <c r="N22" s="58"/>
      <c r="O22" s="65"/>
      <c r="P22" s="66"/>
      <c r="Q22" s="67"/>
      <c r="R22" s="193"/>
      <c r="S22" s="171"/>
      <c r="T22" s="66"/>
      <c r="U22" s="6"/>
      <c r="V22" s="109"/>
      <c r="W22" s="58"/>
      <c r="X22" s="58"/>
      <c r="Y22" s="58"/>
      <c r="Z22" s="58"/>
      <c r="AA22" s="58"/>
      <c r="AB22" s="58"/>
      <c r="AC22" s="58"/>
      <c r="AD22" s="109"/>
      <c r="AE22" s="58"/>
      <c r="AF22" s="58"/>
      <c r="AG22" s="58"/>
      <c r="AH22" s="58"/>
      <c r="AI22" s="58"/>
      <c r="AJ22" s="58"/>
    </row>
    <row r="23" spans="1:36" x14ac:dyDescent="0.25">
      <c r="A23" s="129"/>
      <c r="B23" s="60"/>
      <c r="C23" s="60"/>
      <c r="D23" s="240"/>
      <c r="E23" s="240"/>
      <c r="F23" s="240"/>
      <c r="G23" s="241"/>
      <c r="H23" s="241"/>
      <c r="I23" s="240"/>
      <c r="J23" s="240"/>
      <c r="K23" s="129"/>
      <c r="L23" s="129"/>
      <c r="M23" s="129"/>
      <c r="N23" s="129"/>
      <c r="O23" s="263"/>
      <c r="P23" s="265"/>
      <c r="Q23" s="341"/>
      <c r="R23" s="359"/>
      <c r="S23" s="358"/>
      <c r="T23" s="265"/>
      <c r="U23" s="60"/>
      <c r="V23" s="239"/>
      <c r="W23" s="129"/>
      <c r="X23" s="129"/>
      <c r="Y23" s="129"/>
      <c r="Z23" s="129"/>
      <c r="AA23" s="129"/>
      <c r="AB23" s="129"/>
      <c r="AC23" s="129"/>
      <c r="AD23" s="239"/>
      <c r="AE23" s="129"/>
      <c r="AF23" s="129"/>
      <c r="AG23" s="129"/>
      <c r="AH23" s="129"/>
      <c r="AI23" s="129"/>
      <c r="AJ23" s="129"/>
    </row>
    <row r="24" spans="1:36" x14ac:dyDescent="0.25">
      <c r="B24" s="6"/>
      <c r="C24" s="6"/>
      <c r="D24" s="111"/>
      <c r="E24" s="111"/>
      <c r="F24" s="111"/>
      <c r="G24" s="112"/>
      <c r="H24" s="112"/>
      <c r="I24" s="111"/>
      <c r="J24" s="111"/>
      <c r="V24" s="109"/>
      <c r="AD24" s="109"/>
    </row>
    <row r="25" spans="1:36" x14ac:dyDescent="0.25">
      <c r="B25" s="6"/>
      <c r="C25" s="6"/>
      <c r="D25" s="111"/>
      <c r="E25" s="111"/>
      <c r="F25" s="111"/>
      <c r="G25" s="112"/>
      <c r="H25" s="112"/>
      <c r="I25" s="111"/>
      <c r="J25" s="111"/>
      <c r="V25" s="109"/>
      <c r="AD25" s="109"/>
    </row>
    <row r="26" spans="1:36" x14ac:dyDescent="0.25">
      <c r="A26" s="129"/>
      <c r="B26" s="60"/>
      <c r="C26" s="60"/>
      <c r="D26" s="240"/>
      <c r="E26" s="240"/>
      <c r="F26" s="240"/>
      <c r="G26" s="241"/>
      <c r="H26" s="241"/>
      <c r="I26" s="240"/>
      <c r="J26" s="240"/>
      <c r="K26" s="129"/>
      <c r="L26" s="129"/>
      <c r="M26" s="129"/>
      <c r="N26" s="129"/>
      <c r="O26" s="263"/>
      <c r="P26" s="265"/>
      <c r="Q26" s="341"/>
      <c r="R26" s="359"/>
      <c r="S26" s="358"/>
      <c r="T26" s="265"/>
      <c r="U26" s="60"/>
      <c r="V26" s="239"/>
      <c r="W26" s="129"/>
      <c r="X26" s="129"/>
      <c r="Y26" s="129"/>
      <c r="Z26" s="129"/>
      <c r="AA26" s="129"/>
      <c r="AB26" s="129"/>
      <c r="AC26" s="129"/>
      <c r="AD26" s="239"/>
      <c r="AE26" s="129"/>
      <c r="AF26" s="129"/>
      <c r="AG26" s="129"/>
      <c r="AH26" s="129"/>
      <c r="AI26" s="129"/>
      <c r="AJ26" s="129"/>
    </row>
    <row r="27" spans="1:36" x14ac:dyDescent="0.25">
      <c r="B27" s="6"/>
      <c r="C27" s="6"/>
      <c r="D27" s="111"/>
      <c r="E27" s="111"/>
      <c r="F27" s="111"/>
      <c r="G27" s="112"/>
      <c r="H27" s="112"/>
      <c r="I27" s="111"/>
      <c r="J27" s="111"/>
      <c r="V27" s="109"/>
      <c r="AD27" s="109"/>
    </row>
    <row r="28" spans="1:36" x14ac:dyDescent="0.25">
      <c r="B28" s="6"/>
      <c r="C28" s="6"/>
      <c r="D28" s="111"/>
      <c r="E28" s="111"/>
      <c r="F28" s="111"/>
      <c r="G28" s="112"/>
      <c r="H28" s="112"/>
      <c r="I28" s="111"/>
      <c r="J28" s="111"/>
      <c r="V28" s="109"/>
      <c r="AD28" s="109"/>
    </row>
    <row r="29" spans="1:36" x14ac:dyDescent="0.25">
      <c r="B29" s="6"/>
      <c r="C29" s="6"/>
      <c r="D29" s="111"/>
      <c r="E29" s="111"/>
      <c r="F29" s="111"/>
      <c r="G29" s="112"/>
      <c r="H29" s="112"/>
      <c r="I29" s="111"/>
      <c r="J29" s="111"/>
      <c r="V29" s="109"/>
      <c r="AD29" s="109"/>
    </row>
    <row r="30" spans="1:36" ht="15.75" x14ac:dyDescent="0.25">
      <c r="A30" s="1355"/>
      <c r="B30" s="6"/>
      <c r="C30" s="6"/>
      <c r="D30" s="111"/>
      <c r="E30" s="111"/>
      <c r="F30" s="111"/>
      <c r="G30" s="112"/>
      <c r="H30" s="112"/>
      <c r="I30" s="111"/>
      <c r="J30" s="111"/>
      <c r="V30" s="109"/>
      <c r="AD30" s="109"/>
    </row>
    <row r="31" spans="1:36" x14ac:dyDescent="0.25">
      <c r="B31" s="6"/>
      <c r="C31" s="6"/>
      <c r="D31" s="111"/>
      <c r="E31" s="111"/>
      <c r="F31" s="111"/>
      <c r="G31" s="112"/>
      <c r="H31" s="112"/>
      <c r="I31" s="111"/>
      <c r="J31" s="111"/>
      <c r="V31" s="109"/>
      <c r="AD31" s="109"/>
    </row>
    <row r="32" spans="1:36" x14ac:dyDescent="0.25">
      <c r="B32" s="6"/>
      <c r="C32" s="6"/>
      <c r="D32" s="111"/>
      <c r="E32" s="111"/>
      <c r="F32" s="111"/>
      <c r="G32" s="112"/>
      <c r="H32" s="112"/>
      <c r="I32" s="111"/>
      <c r="J32" s="111"/>
      <c r="V32" s="109"/>
      <c r="AD32" s="109"/>
    </row>
    <row r="33" spans="2:30" x14ac:dyDescent="0.25">
      <c r="B33" s="6"/>
      <c r="C33" s="6"/>
      <c r="D33" s="111"/>
      <c r="E33" s="111"/>
      <c r="F33" s="111"/>
      <c r="G33" s="112"/>
      <c r="H33" s="112"/>
      <c r="I33" s="111"/>
      <c r="J33" s="111"/>
      <c r="V33" s="109"/>
      <c r="AD33" s="109"/>
    </row>
    <row r="34" spans="2:30" x14ac:dyDescent="0.25">
      <c r="B34" s="6"/>
      <c r="C34" s="6"/>
      <c r="D34" s="111"/>
      <c r="E34" s="111"/>
      <c r="F34" s="111"/>
      <c r="G34" s="112"/>
      <c r="H34" s="112"/>
      <c r="I34" s="111"/>
      <c r="J34" s="111"/>
      <c r="V34" s="109"/>
      <c r="AD34" s="109"/>
    </row>
    <row r="35" spans="2:30" x14ac:dyDescent="0.25">
      <c r="B35" s="6"/>
      <c r="C35" s="6"/>
      <c r="D35" s="111"/>
      <c r="E35" s="111"/>
      <c r="F35" s="111"/>
      <c r="G35" s="112"/>
      <c r="H35" s="112"/>
      <c r="I35" s="111"/>
      <c r="J35" s="111"/>
      <c r="V35" s="109"/>
      <c r="AD35" s="109"/>
    </row>
    <row r="36" spans="2:30" x14ac:dyDescent="0.25">
      <c r="B36" s="6"/>
      <c r="C36" s="6"/>
      <c r="D36" s="111"/>
      <c r="E36" s="111"/>
      <c r="F36" s="111"/>
      <c r="G36" s="112"/>
      <c r="H36" s="112"/>
      <c r="I36" s="111"/>
      <c r="J36" s="111"/>
      <c r="V36" s="109"/>
      <c r="AD36" s="109"/>
    </row>
    <row r="37" spans="2:30" x14ac:dyDescent="0.25">
      <c r="B37" s="6"/>
      <c r="C37" s="6"/>
      <c r="D37" s="111"/>
      <c r="E37" s="111"/>
      <c r="F37" s="111"/>
      <c r="G37" s="112"/>
      <c r="H37" s="112"/>
      <c r="I37" s="111"/>
      <c r="J37" s="111"/>
      <c r="V37" s="109"/>
      <c r="AD37" s="109"/>
    </row>
    <row r="38" spans="2:30" x14ac:dyDescent="0.25">
      <c r="B38" s="6"/>
      <c r="C38" s="6"/>
      <c r="D38" s="111"/>
      <c r="E38" s="111"/>
      <c r="F38" s="111"/>
      <c r="G38" s="112"/>
      <c r="H38" s="112"/>
      <c r="I38" s="111"/>
      <c r="J38" s="111"/>
      <c r="V38" s="109"/>
      <c r="AD38" s="109"/>
    </row>
    <row r="39" spans="2:30" x14ac:dyDescent="0.25">
      <c r="B39" s="6"/>
      <c r="C39" s="6"/>
      <c r="D39" s="111"/>
      <c r="E39" s="111"/>
      <c r="F39" s="111"/>
      <c r="G39" s="112"/>
      <c r="H39" s="112"/>
      <c r="I39" s="111"/>
      <c r="J39" s="111"/>
      <c r="V39" s="109"/>
      <c r="AD39" s="109"/>
    </row>
    <row r="40" spans="2:30" x14ac:dyDescent="0.25">
      <c r="B40" s="6"/>
      <c r="C40" s="6"/>
      <c r="D40" s="6"/>
      <c r="E40" s="6"/>
      <c r="F40" s="111"/>
      <c r="G40" s="112"/>
      <c r="H40" s="112"/>
      <c r="I40" s="111"/>
      <c r="J40" s="111"/>
      <c r="V40" s="109"/>
      <c r="AD40" s="109"/>
    </row>
    <row r="41" spans="2:30" x14ac:dyDescent="0.25">
      <c r="B41" s="6"/>
      <c r="C41" s="6"/>
      <c r="D41" s="6"/>
      <c r="E41" s="6"/>
      <c r="F41" s="111"/>
      <c r="G41" s="112"/>
      <c r="H41" s="112"/>
      <c r="I41" s="111"/>
      <c r="J41" s="111"/>
      <c r="V41" s="109"/>
      <c r="AD41" s="109"/>
    </row>
    <row r="42" spans="2:30" x14ac:dyDescent="0.25">
      <c r="B42" s="6"/>
      <c r="C42" s="6"/>
      <c r="D42" s="6"/>
      <c r="E42" s="6"/>
      <c r="F42" s="111"/>
      <c r="G42" s="112"/>
      <c r="H42" s="112"/>
      <c r="I42" s="111"/>
      <c r="J42" s="111"/>
      <c r="V42" s="109"/>
      <c r="AD42" s="109"/>
    </row>
    <row r="43" spans="2:30" x14ac:dyDescent="0.25">
      <c r="B43" s="6"/>
      <c r="C43" s="6"/>
      <c r="D43" s="6"/>
      <c r="E43" s="6"/>
      <c r="F43" s="111"/>
      <c r="G43" s="112"/>
      <c r="H43" s="112"/>
      <c r="I43" s="111"/>
      <c r="J43" s="111"/>
      <c r="V43" s="109"/>
      <c r="AD43" s="109"/>
    </row>
    <row r="44" spans="2:30" x14ac:dyDescent="0.25">
      <c r="B44" s="6"/>
      <c r="C44" s="6"/>
      <c r="D44" s="6"/>
      <c r="E44" s="6"/>
      <c r="F44" s="111"/>
      <c r="G44" s="112"/>
      <c r="H44" s="112"/>
      <c r="I44" s="111"/>
      <c r="J44" s="111"/>
      <c r="V44" s="109"/>
      <c r="AD44" s="109"/>
    </row>
    <row r="45" spans="2:30" x14ac:dyDescent="0.25">
      <c r="B45" s="6"/>
      <c r="C45" s="6"/>
      <c r="D45" s="6"/>
      <c r="E45" s="6"/>
      <c r="F45" s="111"/>
      <c r="G45" s="112"/>
      <c r="H45" s="112"/>
      <c r="I45" s="111"/>
      <c r="J45" s="111"/>
      <c r="V45" s="109"/>
      <c r="AD45" s="109"/>
    </row>
    <row r="46" spans="2:30" x14ac:dyDescent="0.25">
      <c r="B46" s="6"/>
      <c r="C46" s="6"/>
      <c r="D46" s="6"/>
      <c r="E46" s="6"/>
      <c r="F46" s="111"/>
      <c r="G46" s="112"/>
      <c r="H46" s="112"/>
      <c r="I46" s="111"/>
      <c r="J46" s="111"/>
      <c r="V46" s="109"/>
      <c r="AD46" s="109"/>
    </row>
    <row r="47" spans="2:30" x14ac:dyDescent="0.25">
      <c r="B47" s="6"/>
      <c r="C47" s="6"/>
      <c r="D47" s="6"/>
      <c r="E47" s="6"/>
      <c r="F47" s="111"/>
      <c r="G47" s="112"/>
      <c r="H47" s="112"/>
      <c r="I47" s="111"/>
      <c r="J47" s="111"/>
      <c r="V47" s="109"/>
      <c r="AD47" s="109"/>
    </row>
    <row r="48" spans="2:30" x14ac:dyDescent="0.25">
      <c r="B48" s="6"/>
      <c r="C48" s="6"/>
      <c r="D48" s="6"/>
      <c r="E48" s="6"/>
      <c r="F48" s="111"/>
      <c r="G48" s="112"/>
      <c r="H48" s="112"/>
      <c r="I48" s="111"/>
      <c r="J48" s="111"/>
      <c r="V48" s="109"/>
      <c r="AD48" s="109"/>
    </row>
    <row r="49" spans="2:30" x14ac:dyDescent="0.25">
      <c r="B49" s="6"/>
      <c r="C49" s="6"/>
      <c r="D49" s="6"/>
      <c r="E49" s="6"/>
      <c r="F49" s="111"/>
      <c r="G49" s="112"/>
      <c r="H49" s="112"/>
      <c r="I49" s="111"/>
      <c r="J49" s="111"/>
      <c r="V49" s="109"/>
      <c r="AD49" s="109"/>
    </row>
    <row r="50" spans="2:30" x14ac:dyDescent="0.25">
      <c r="B50" s="6"/>
      <c r="C50" s="6"/>
      <c r="D50" s="6"/>
      <c r="E50" s="6"/>
      <c r="F50" s="111"/>
      <c r="G50" s="112"/>
      <c r="H50" s="112"/>
      <c r="I50" s="111"/>
      <c r="J50" s="111"/>
      <c r="V50" s="109"/>
      <c r="AD50" s="109"/>
    </row>
    <row r="51" spans="2:30" x14ac:dyDescent="0.25">
      <c r="B51" s="6"/>
      <c r="C51" s="6"/>
      <c r="D51" s="6"/>
      <c r="E51" s="6"/>
      <c r="F51" s="111"/>
      <c r="G51" s="112"/>
      <c r="H51" s="112"/>
      <c r="I51" s="111"/>
      <c r="J51" s="111"/>
      <c r="V51" s="109"/>
      <c r="AD51" s="109"/>
    </row>
    <row r="52" spans="2:30" x14ac:dyDescent="0.25">
      <c r="B52" s="6"/>
      <c r="C52" s="6"/>
      <c r="D52" s="6"/>
      <c r="E52" s="6"/>
      <c r="F52" s="111"/>
      <c r="G52" s="112"/>
      <c r="H52" s="112"/>
      <c r="I52" s="111"/>
      <c r="J52" s="111"/>
      <c r="V52" s="109"/>
      <c r="AD52" s="109"/>
    </row>
    <row r="53" spans="2:30" x14ac:dyDescent="0.25">
      <c r="B53" s="6"/>
      <c r="C53" s="6"/>
      <c r="D53" s="6"/>
      <c r="E53" s="6"/>
      <c r="F53" s="111"/>
      <c r="G53" s="112"/>
      <c r="H53" s="112"/>
      <c r="I53" s="111"/>
      <c r="J53" s="111"/>
      <c r="V53" s="109"/>
      <c r="AD53" s="109"/>
    </row>
    <row r="54" spans="2:30" x14ac:dyDescent="0.25">
      <c r="B54" s="6"/>
      <c r="C54" s="6"/>
      <c r="D54" s="6"/>
      <c r="E54" s="6"/>
      <c r="F54" s="111"/>
      <c r="G54" s="112"/>
      <c r="H54" s="112"/>
      <c r="I54" s="111"/>
      <c r="J54" s="111"/>
      <c r="V54" s="109"/>
      <c r="AD54" s="109"/>
    </row>
    <row r="55" spans="2:30" x14ac:dyDescent="0.25">
      <c r="B55" s="6"/>
      <c r="C55" s="6"/>
      <c r="D55" s="6"/>
      <c r="E55" s="6"/>
      <c r="F55" s="111"/>
      <c r="G55" s="112"/>
      <c r="H55" s="112"/>
      <c r="I55" s="111"/>
      <c r="J55" s="111"/>
      <c r="V55" s="109"/>
      <c r="AD55" s="109"/>
    </row>
    <row r="56" spans="2:30" x14ac:dyDescent="0.25">
      <c r="B56" s="6"/>
      <c r="C56" s="6"/>
      <c r="D56" s="6"/>
      <c r="E56" s="6"/>
      <c r="F56" s="6"/>
      <c r="G56" s="6"/>
      <c r="H56" s="6"/>
      <c r="I56" s="6"/>
      <c r="J56" s="6"/>
      <c r="V56" s="109"/>
      <c r="AD56" s="109"/>
    </row>
    <row r="57" spans="2:30" x14ac:dyDescent="0.25">
      <c r="B57" s="6"/>
      <c r="C57" s="6"/>
      <c r="D57" s="6"/>
      <c r="E57" s="6"/>
      <c r="F57" s="6"/>
      <c r="G57" s="6"/>
      <c r="H57" s="6"/>
      <c r="I57" s="6"/>
      <c r="J57" s="6"/>
      <c r="V57" s="109"/>
      <c r="AD57" s="109"/>
    </row>
    <row r="58" spans="2:30" x14ac:dyDescent="0.25">
      <c r="B58" s="6"/>
      <c r="C58" s="6"/>
      <c r="D58" s="6"/>
      <c r="E58" s="6"/>
      <c r="F58" s="6"/>
      <c r="G58" s="6"/>
      <c r="H58" s="6"/>
      <c r="I58" s="6"/>
      <c r="J58" s="6"/>
      <c r="V58" s="109"/>
      <c r="AD58" s="109"/>
    </row>
    <row r="59" spans="2:30" x14ac:dyDescent="0.25">
      <c r="B59" s="6"/>
      <c r="C59" s="6"/>
      <c r="D59" s="6"/>
      <c r="E59" s="6"/>
      <c r="F59" s="6"/>
      <c r="G59" s="6"/>
      <c r="H59" s="6"/>
      <c r="I59" s="6"/>
      <c r="J59" s="6"/>
      <c r="V59" s="109"/>
      <c r="AD59" s="109"/>
    </row>
    <row r="60" spans="2:30" x14ac:dyDescent="0.25">
      <c r="B60" s="6"/>
      <c r="C60" s="6"/>
      <c r="D60" s="6"/>
      <c r="E60" s="6"/>
      <c r="F60" s="6"/>
      <c r="G60" s="6"/>
      <c r="H60" s="6"/>
      <c r="I60" s="6"/>
      <c r="J60" s="6"/>
      <c r="V60" s="109"/>
      <c r="AD60" s="109"/>
    </row>
    <row r="61" spans="2:30" x14ac:dyDescent="0.25">
      <c r="B61" s="6"/>
      <c r="C61" s="6"/>
      <c r="D61" s="6"/>
      <c r="E61" s="6"/>
      <c r="F61" s="6"/>
      <c r="G61" s="6"/>
      <c r="H61" s="6"/>
      <c r="I61" s="6"/>
      <c r="J61" s="6"/>
      <c r="V61" s="109"/>
      <c r="AD61" s="109"/>
    </row>
    <row r="62" spans="2:30" x14ac:dyDescent="0.25">
      <c r="B62" s="6"/>
      <c r="C62" s="6"/>
      <c r="D62" s="6"/>
      <c r="E62" s="6"/>
      <c r="F62" s="6"/>
      <c r="G62" s="6"/>
      <c r="H62" s="6"/>
      <c r="I62" s="6"/>
      <c r="J62" s="6"/>
      <c r="V62" s="109"/>
      <c r="AD62" s="109"/>
    </row>
    <row r="63" spans="2:30" x14ac:dyDescent="0.25">
      <c r="B63" s="6"/>
      <c r="C63" s="6"/>
      <c r="D63" s="6"/>
      <c r="E63" s="6"/>
      <c r="F63" s="6"/>
      <c r="G63" s="6"/>
      <c r="H63" s="6"/>
      <c r="I63" s="6"/>
      <c r="J63" s="6"/>
      <c r="V63" s="109"/>
      <c r="AD63" s="109"/>
    </row>
    <row r="64" spans="2:30" x14ac:dyDescent="0.25">
      <c r="B64" s="6"/>
      <c r="C64" s="6"/>
      <c r="D64" s="6"/>
      <c r="E64" s="6"/>
      <c r="F64" s="6"/>
      <c r="G64" s="6"/>
      <c r="H64" s="6"/>
      <c r="I64" s="6"/>
      <c r="J64" s="6"/>
      <c r="V64" s="109"/>
      <c r="AD64" s="109"/>
    </row>
    <row r="65" spans="2:30" x14ac:dyDescent="0.25">
      <c r="B65" s="6"/>
      <c r="C65" s="6"/>
      <c r="D65" s="6"/>
      <c r="E65" s="6"/>
      <c r="F65" s="6"/>
      <c r="G65" s="6"/>
      <c r="H65" s="6"/>
      <c r="I65" s="6"/>
      <c r="J65" s="6"/>
      <c r="V65" s="109"/>
      <c r="AD65" s="109"/>
    </row>
    <row r="66" spans="2:30" x14ac:dyDescent="0.25">
      <c r="B66" s="6"/>
      <c r="C66" s="6"/>
      <c r="D66" s="6"/>
      <c r="E66" s="6"/>
      <c r="F66" s="6"/>
      <c r="G66" s="6"/>
      <c r="H66" s="6"/>
      <c r="I66" s="6"/>
      <c r="J66" s="6"/>
      <c r="V66" s="109"/>
      <c r="AD66" s="109"/>
    </row>
    <row r="67" spans="2:30" x14ac:dyDescent="0.25">
      <c r="B67" s="6"/>
      <c r="C67" s="6"/>
      <c r="D67" s="6"/>
      <c r="E67" s="6"/>
      <c r="F67" s="6"/>
      <c r="G67" s="6"/>
      <c r="H67" s="6"/>
      <c r="I67" s="6"/>
      <c r="J67" s="6"/>
      <c r="V67" s="109"/>
      <c r="AD67" s="109"/>
    </row>
    <row r="68" spans="2:30" x14ac:dyDescent="0.25">
      <c r="B68" s="6"/>
      <c r="C68" s="6"/>
      <c r="D68" s="6"/>
      <c r="E68" s="6"/>
      <c r="F68" s="6"/>
      <c r="G68" s="6"/>
      <c r="H68" s="6"/>
      <c r="I68" s="6"/>
      <c r="J68" s="6"/>
      <c r="V68" s="109"/>
      <c r="AD68" s="109"/>
    </row>
    <row r="69" spans="2:30" x14ac:dyDescent="0.25">
      <c r="B69" s="6"/>
      <c r="C69" s="6"/>
      <c r="D69" s="6"/>
      <c r="E69" s="6"/>
      <c r="F69" s="6"/>
      <c r="G69" s="6"/>
      <c r="H69" s="6"/>
      <c r="I69" s="6"/>
      <c r="J69" s="6"/>
      <c r="V69" s="109"/>
      <c r="AD69" s="109"/>
    </row>
    <row r="70" spans="2:30" x14ac:dyDescent="0.25">
      <c r="B70" s="6"/>
      <c r="C70" s="6"/>
      <c r="D70" s="6"/>
      <c r="E70" s="6"/>
      <c r="F70" s="6"/>
      <c r="G70" s="6"/>
      <c r="H70" s="6"/>
      <c r="I70" s="6"/>
      <c r="J70" s="6"/>
      <c r="V70" s="109"/>
      <c r="AD70" s="109"/>
    </row>
    <row r="71" spans="2:30" x14ac:dyDescent="0.25">
      <c r="B71" s="6"/>
      <c r="C71" s="6"/>
      <c r="D71" s="6"/>
      <c r="E71" s="6"/>
      <c r="F71" s="6"/>
      <c r="G71" s="6"/>
      <c r="H71" s="6"/>
      <c r="I71" s="6"/>
      <c r="J71" s="6"/>
      <c r="V71" s="109"/>
      <c r="AD71" s="109"/>
    </row>
    <row r="72" spans="2:30" x14ac:dyDescent="0.25">
      <c r="B72" s="6"/>
      <c r="C72" s="6"/>
      <c r="D72" s="6"/>
      <c r="E72" s="6"/>
      <c r="F72" s="6"/>
      <c r="G72" s="6"/>
      <c r="H72" s="6"/>
      <c r="I72" s="6"/>
      <c r="J72" s="6"/>
      <c r="V72" s="109"/>
      <c r="AD72" s="109"/>
    </row>
    <row r="73" spans="2:30" x14ac:dyDescent="0.25">
      <c r="B73" s="6"/>
      <c r="C73" s="6"/>
      <c r="D73" s="6"/>
      <c r="E73" s="6"/>
      <c r="F73" s="6"/>
      <c r="G73" s="6"/>
      <c r="H73" s="6"/>
      <c r="I73" s="6"/>
      <c r="J73" s="6"/>
      <c r="V73" s="109"/>
      <c r="AD73" s="109"/>
    </row>
    <row r="74" spans="2:30" x14ac:dyDescent="0.25">
      <c r="B74" s="6"/>
      <c r="C74" s="6"/>
      <c r="D74" s="6"/>
      <c r="E74" s="6"/>
      <c r="F74" s="6"/>
      <c r="G74" s="6"/>
      <c r="H74" s="6"/>
      <c r="I74" s="6"/>
      <c r="J74" s="6"/>
      <c r="V74" s="109"/>
      <c r="AD74" s="109"/>
    </row>
    <row r="75" spans="2:30" x14ac:dyDescent="0.25">
      <c r="B75" s="6"/>
      <c r="C75" s="6"/>
      <c r="D75" s="6"/>
      <c r="E75" s="6"/>
      <c r="F75" s="6"/>
      <c r="G75" s="6"/>
      <c r="H75" s="6"/>
      <c r="I75" s="6"/>
      <c r="J75" s="6"/>
      <c r="V75" s="109"/>
      <c r="AD75" s="109"/>
    </row>
    <row r="76" spans="2:30" x14ac:dyDescent="0.25">
      <c r="B76" s="6"/>
      <c r="C76" s="6"/>
      <c r="D76" s="6"/>
      <c r="E76" s="6"/>
      <c r="F76" s="6"/>
      <c r="G76" s="6"/>
      <c r="H76" s="6"/>
      <c r="I76" s="6"/>
      <c r="J76" s="6"/>
      <c r="V76" s="109"/>
      <c r="AD76" s="109"/>
    </row>
    <row r="77" spans="2:30" x14ac:dyDescent="0.25">
      <c r="B77" s="6"/>
      <c r="C77" s="6"/>
      <c r="D77" s="6"/>
      <c r="E77" s="6"/>
      <c r="F77" s="6"/>
      <c r="G77" s="6"/>
      <c r="H77" s="6"/>
      <c r="I77" s="6"/>
      <c r="J77" s="6"/>
      <c r="V77" s="109"/>
      <c r="AD77" s="109"/>
    </row>
    <row r="78" spans="2:30" x14ac:dyDescent="0.25">
      <c r="B78" s="6"/>
      <c r="C78" s="6"/>
      <c r="D78" s="6"/>
      <c r="E78" s="6"/>
      <c r="F78" s="6"/>
      <c r="G78" s="6"/>
      <c r="H78" s="6"/>
      <c r="I78" s="6"/>
      <c r="J78" s="6"/>
      <c r="V78" s="109"/>
      <c r="AD78" s="109"/>
    </row>
    <row r="79" spans="2:30" x14ac:dyDescent="0.25">
      <c r="B79" s="6"/>
      <c r="C79" s="6"/>
      <c r="D79" s="6"/>
      <c r="E79" s="6"/>
      <c r="F79" s="6"/>
      <c r="G79" s="6"/>
      <c r="H79" s="6"/>
      <c r="I79" s="6"/>
      <c r="J79" s="6"/>
      <c r="V79" s="109"/>
      <c r="AD79" s="109"/>
    </row>
    <row r="80" spans="2:30" x14ac:dyDescent="0.25">
      <c r="B80" s="6"/>
      <c r="C80" s="6"/>
      <c r="D80" s="6"/>
      <c r="E80" s="6"/>
      <c r="F80" s="6"/>
      <c r="G80" s="6"/>
      <c r="H80" s="6"/>
      <c r="I80" s="6"/>
      <c r="J80" s="6"/>
      <c r="V80" s="109"/>
      <c r="AD80" s="109"/>
    </row>
    <row r="81" spans="2:30" x14ac:dyDescent="0.25">
      <c r="B81" s="6"/>
      <c r="C81" s="6"/>
      <c r="D81" s="6"/>
      <c r="E81" s="6"/>
      <c r="F81" s="6"/>
      <c r="G81" s="6"/>
      <c r="H81" s="6"/>
      <c r="I81" s="6"/>
      <c r="J81" s="6"/>
      <c r="V81" s="109"/>
      <c r="AD81" s="109"/>
    </row>
    <row r="82" spans="2:30" x14ac:dyDescent="0.25">
      <c r="B82" s="6"/>
      <c r="C82" s="6"/>
      <c r="D82" s="6"/>
      <c r="E82" s="6"/>
      <c r="F82" s="6"/>
      <c r="G82" s="6"/>
      <c r="H82" s="6"/>
      <c r="I82" s="6"/>
      <c r="J82" s="6"/>
      <c r="V82" s="109"/>
      <c r="AD82" s="109"/>
    </row>
    <row r="83" spans="2:30" x14ac:dyDescent="0.25">
      <c r="B83" s="6"/>
      <c r="C83" s="6"/>
      <c r="D83" s="6"/>
      <c r="E83" s="6"/>
      <c r="F83" s="6"/>
      <c r="G83" s="6"/>
      <c r="H83" s="6"/>
      <c r="I83" s="6"/>
      <c r="J83" s="6"/>
      <c r="V83" s="109"/>
      <c r="AD83" s="109"/>
    </row>
    <row r="84" spans="2:30" x14ac:dyDescent="0.25">
      <c r="V84" s="109"/>
      <c r="AD84" s="109"/>
    </row>
    <row r="85" spans="2:30" x14ac:dyDescent="0.25">
      <c r="V85" s="109"/>
      <c r="AD85" s="109"/>
    </row>
    <row r="86" spans="2:30" x14ac:dyDescent="0.25">
      <c r="V86" s="109"/>
      <c r="AD86" s="109"/>
    </row>
    <row r="87" spans="2:30" x14ac:dyDescent="0.25">
      <c r="V87" s="109"/>
      <c r="AD87" s="109"/>
    </row>
    <row r="88" spans="2:30" x14ac:dyDescent="0.25">
      <c r="V88" s="109"/>
      <c r="AD88" s="109"/>
    </row>
    <row r="89" spans="2:30" x14ac:dyDescent="0.25">
      <c r="V89" s="109"/>
      <c r="AD89" s="109"/>
    </row>
    <row r="90" spans="2:30" x14ac:dyDescent="0.25">
      <c r="V90" s="109"/>
      <c r="AD90" s="109"/>
    </row>
    <row r="91" spans="2:30" x14ac:dyDescent="0.25">
      <c r="V91" s="109"/>
      <c r="AD91" s="109"/>
    </row>
    <row r="92" spans="2:30" x14ac:dyDescent="0.25">
      <c r="V92" s="109"/>
      <c r="AD92" s="109"/>
    </row>
    <row r="93" spans="2:30" x14ac:dyDescent="0.25">
      <c r="V93" s="109"/>
      <c r="AD93" s="109"/>
    </row>
    <row r="94" spans="2:30" x14ac:dyDescent="0.25">
      <c r="V94" s="109"/>
      <c r="AD94" s="109"/>
    </row>
    <row r="95" spans="2:30" x14ac:dyDescent="0.25">
      <c r="V95" s="109"/>
      <c r="AD95" s="109"/>
    </row>
    <row r="96" spans="2:30" x14ac:dyDescent="0.25">
      <c r="V96" s="109"/>
      <c r="AD96" s="109"/>
    </row>
    <row r="97" spans="22:30" x14ac:dyDescent="0.25">
      <c r="V97" s="109"/>
      <c r="AD97" s="109"/>
    </row>
    <row r="98" spans="22:30" x14ac:dyDescent="0.25">
      <c r="V98" s="109"/>
      <c r="AD98" s="109"/>
    </row>
    <row r="99" spans="22:30" x14ac:dyDescent="0.25">
      <c r="V99" s="109"/>
      <c r="AD99" s="109"/>
    </row>
    <row r="100" spans="22:30" x14ac:dyDescent="0.25">
      <c r="V100" s="109"/>
      <c r="AD100" s="109"/>
    </row>
    <row r="101" spans="22:30" x14ac:dyDescent="0.25">
      <c r="V101" s="109"/>
      <c r="AD101" s="109"/>
    </row>
    <row r="102" spans="22:30" x14ac:dyDescent="0.25">
      <c r="V102" s="109"/>
      <c r="AD102" s="109"/>
    </row>
    <row r="103" spans="22:30" x14ac:dyDescent="0.25">
      <c r="V103" s="109"/>
      <c r="AD103" s="109"/>
    </row>
    <row r="104" spans="22:30" x14ac:dyDescent="0.25">
      <c r="V104" s="109"/>
      <c r="AD104" s="109"/>
    </row>
    <row r="105" spans="22:30" x14ac:dyDescent="0.25">
      <c r="V105" s="109"/>
      <c r="AD105" s="109"/>
    </row>
    <row r="106" spans="22:30" x14ac:dyDescent="0.25">
      <c r="V106" s="109"/>
      <c r="AD106" s="109"/>
    </row>
    <row r="107" spans="22:30" x14ac:dyDescent="0.25">
      <c r="V107" s="109"/>
      <c r="AD107" s="109"/>
    </row>
    <row r="108" spans="22:30" x14ac:dyDescent="0.25">
      <c r="V108" s="109"/>
      <c r="AD108" s="109"/>
    </row>
    <row r="109" spans="22:30" x14ac:dyDescent="0.25">
      <c r="V109" s="109"/>
      <c r="AD109" s="109"/>
    </row>
    <row r="110" spans="22:30" x14ac:dyDescent="0.25">
      <c r="V110" s="109"/>
      <c r="AD110" s="109"/>
    </row>
    <row r="111" spans="22:30" x14ac:dyDescent="0.25">
      <c r="V111" s="109"/>
      <c r="AD111" s="109"/>
    </row>
    <row r="112" spans="22:30" x14ac:dyDescent="0.25">
      <c r="V112" s="109"/>
      <c r="AD112" s="109"/>
    </row>
    <row r="113" spans="22:30" x14ac:dyDescent="0.25">
      <c r="V113" s="109"/>
      <c r="AD113" s="109"/>
    </row>
    <row r="114" spans="22:30" x14ac:dyDescent="0.25">
      <c r="V114" s="109"/>
      <c r="AD114" s="109"/>
    </row>
    <row r="115" spans="22:30" x14ac:dyDescent="0.25">
      <c r="V115" s="109"/>
      <c r="AD115" s="109"/>
    </row>
    <row r="116" spans="22:30" x14ac:dyDescent="0.25">
      <c r="V116" s="109"/>
      <c r="AD116" s="109"/>
    </row>
    <row r="117" spans="22:30" x14ac:dyDescent="0.25">
      <c r="V117" s="109"/>
      <c r="AD117" s="109"/>
    </row>
    <row r="118" spans="22:30" x14ac:dyDescent="0.25">
      <c r="V118" s="109"/>
      <c r="AD118" s="109"/>
    </row>
  </sheetData>
  <mergeCells count="8">
    <mergeCell ref="S5:T5"/>
    <mergeCell ref="K6:N6"/>
    <mergeCell ref="K8:N8"/>
    <mergeCell ref="K11:N11"/>
    <mergeCell ref="K7:N7"/>
    <mergeCell ref="K10:N10"/>
    <mergeCell ref="O5:P5"/>
    <mergeCell ref="Q5:R5"/>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tabColor rgb="FFEB700B"/>
  </sheetPr>
  <dimension ref="A1:G30"/>
  <sheetViews>
    <sheetView showGridLines="0" view="pageBreakPreview" zoomScaleNormal="100" zoomScaleSheetLayoutView="100" workbookViewId="0">
      <selection activeCell="A10" sqref="A10"/>
    </sheetView>
  </sheetViews>
  <sheetFormatPr baseColWidth="10" defaultColWidth="11.42578125" defaultRowHeight="13.5" x14ac:dyDescent="0.25"/>
  <cols>
    <col min="1" max="1" width="91" style="58" customWidth="1"/>
    <col min="2" max="2" width="16.7109375" style="58" customWidth="1"/>
    <col min="3" max="3" width="3.5703125" style="58" customWidth="1"/>
    <col min="4" max="4" width="11.42578125" style="58"/>
    <col min="5" max="5" width="1.140625" style="58" customWidth="1"/>
    <col min="6" max="6" width="11.42578125" style="58"/>
    <col min="7" max="7" width="1" style="58" customWidth="1"/>
    <col min="8" max="8" width="11.42578125" style="58"/>
    <col min="9" max="9" width="1.140625" style="58" customWidth="1"/>
    <col min="10" max="10" width="11.42578125" style="58"/>
    <col min="11" max="11" width="0.7109375" style="58" customWidth="1"/>
    <col min="12" max="12" width="11.42578125" style="58"/>
    <col min="13" max="13" width="1.42578125" style="58" customWidth="1"/>
    <col min="14" max="16384" width="11.42578125" style="58"/>
  </cols>
  <sheetData>
    <row r="1" spans="1:7" s="20" customFormat="1" ht="18" x14ac:dyDescent="0.25">
      <c r="A1" s="2602" t="s">
        <v>2117</v>
      </c>
      <c r="B1" s="6005" t="s">
        <v>5075</v>
      </c>
      <c r="C1" s="6005"/>
    </row>
    <row r="2" spans="1:7" s="20" customFormat="1" ht="18" x14ac:dyDescent="0.25">
      <c r="A2" s="2840">
        <v>2013</v>
      </c>
      <c r="B2" s="2846"/>
      <c r="C2" s="2846"/>
    </row>
    <row r="3" spans="1:7" s="20" customFormat="1" ht="18" x14ac:dyDescent="0.25">
      <c r="A3" s="2504"/>
      <c r="B3" s="2846"/>
      <c r="C3" s="2846"/>
    </row>
    <row r="4" spans="1:7" s="17" customFormat="1" ht="36.75" customHeight="1" x14ac:dyDescent="0.25">
      <c r="A4" s="2830" t="s">
        <v>33</v>
      </c>
      <c r="B4" s="5828" t="s">
        <v>258</v>
      </c>
      <c r="C4" s="5828"/>
    </row>
    <row r="5" spans="1:7" s="17" customFormat="1" ht="20.25" customHeight="1" x14ac:dyDescent="0.25">
      <c r="A5" s="2828" t="s">
        <v>31</v>
      </c>
      <c r="B5" s="2467">
        <f>SUM(B6:B10)</f>
        <v>72896948.060000002</v>
      </c>
      <c r="C5" s="2232"/>
    </row>
    <row r="6" spans="1:7" s="17" customFormat="1" ht="30" customHeight="1" x14ac:dyDescent="0.25">
      <c r="A6" s="5089" t="s">
        <v>2140</v>
      </c>
      <c r="B6" s="5112">
        <f>'28-E382op-inconsistentes'!O6</f>
        <v>11250000</v>
      </c>
      <c r="C6" s="5113"/>
    </row>
    <row r="7" spans="1:7" s="17" customFormat="1" ht="30" customHeight="1" x14ac:dyDescent="0.25">
      <c r="A7" s="5057" t="s">
        <v>918</v>
      </c>
      <c r="B7" s="2677">
        <f>'28-E382op-inconsistentes (2)'!E5</f>
        <v>3500000</v>
      </c>
      <c r="C7" s="2794"/>
    </row>
    <row r="8" spans="1:7" s="17" customFormat="1" ht="30" customHeight="1" x14ac:dyDescent="0.25">
      <c r="A8" s="5057" t="s">
        <v>484</v>
      </c>
      <c r="B8" s="2677">
        <f>'28-E382op-inconsistentes (2)'!E8</f>
        <v>34983488.789999999</v>
      </c>
      <c r="C8" s="2794"/>
    </row>
    <row r="9" spans="1:7" s="17" customFormat="1" ht="30" customHeight="1" x14ac:dyDescent="0.25">
      <c r="A9" s="5057" t="s">
        <v>365</v>
      </c>
      <c r="B9" s="2677">
        <f>'28-E382op-inconsistentes (2)'!E12</f>
        <v>11163459.27</v>
      </c>
      <c r="C9" s="2794"/>
    </row>
    <row r="10" spans="1:7" s="17" customFormat="1" ht="27" customHeight="1" x14ac:dyDescent="0.25">
      <c r="A10" s="5114" t="s">
        <v>2590</v>
      </c>
      <c r="B10" s="5115">
        <f>'28-E382op-inconsistentes (2)'!E20</f>
        <v>12000000</v>
      </c>
      <c r="C10" s="5116"/>
      <c r="D10" s="2988"/>
      <c r="E10" s="2222"/>
      <c r="F10" s="2240"/>
      <c r="G10" s="2794"/>
    </row>
    <row r="11" spans="1:7" s="17" customFormat="1" ht="15" customHeight="1" x14ac:dyDescent="0.25">
      <c r="A11" s="2222"/>
      <c r="B11" s="2240"/>
      <c r="C11" s="2794"/>
    </row>
    <row r="12" spans="1:7" ht="14.1" customHeight="1" x14ac:dyDescent="0.25">
      <c r="A12" s="2042" t="s">
        <v>2411</v>
      </c>
      <c r="B12" s="2395"/>
      <c r="C12" s="2395"/>
    </row>
    <row r="21" spans="1:2" ht="15.75" x14ac:dyDescent="0.25">
      <c r="B21" s="1167"/>
    </row>
    <row r="30" spans="1:2" ht="15.75" x14ac:dyDescent="0.25">
      <c r="A30" s="1355"/>
    </row>
  </sheetData>
  <mergeCells count="2">
    <mergeCell ref="B4:C4"/>
    <mergeCell ref="B1:C1"/>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&amp;R&amp;"Tahoma,Normal"343</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tabColor rgb="FFEB700B"/>
  </sheetPr>
  <dimension ref="A1:AT145"/>
  <sheetViews>
    <sheetView showGridLines="0" view="pageBreakPreview" topLeftCell="K4" zoomScaleNormal="70" zoomScaleSheetLayoutView="100" workbookViewId="0">
      <selection activeCell="AB26" sqref="AB26"/>
    </sheetView>
  </sheetViews>
  <sheetFormatPr baseColWidth="10" defaultColWidth="11.42578125" defaultRowHeight="13.5" x14ac:dyDescent="0.25"/>
  <cols>
    <col min="1" max="1" width="9.140625" style="58" hidden="1" customWidth="1"/>
    <col min="2" max="2" width="8.42578125" style="58" hidden="1" customWidth="1"/>
    <col min="3" max="3" width="11.85546875" style="58" hidden="1" customWidth="1"/>
    <col min="4" max="5" width="11.28515625" style="58" hidden="1" customWidth="1"/>
    <col min="6" max="6" width="9.42578125" style="58" hidden="1" customWidth="1"/>
    <col min="7" max="7" width="21.5703125" style="58" hidden="1" customWidth="1"/>
    <col min="8" max="8" width="15.5703125" style="58" hidden="1" customWidth="1"/>
    <col min="9" max="9" width="30.5703125" style="58" hidden="1" customWidth="1"/>
    <col min="10" max="10" width="9" style="58" hidden="1" customWidth="1"/>
    <col min="11" max="11" width="41.7109375" style="58" customWidth="1"/>
    <col min="12" max="12" width="1.140625" style="58" customWidth="1"/>
    <col min="13" max="13" width="15.7109375" style="58" customWidth="1"/>
    <col min="14" max="14" width="14.28515625" style="58" customWidth="1"/>
    <col min="15" max="15" width="15.5703125" style="65" customWidth="1"/>
    <col min="16" max="16" width="1.85546875" style="66" customWidth="1"/>
    <col min="17" max="17" width="7.7109375" style="67" customWidth="1"/>
    <col min="18" max="18" width="1.85546875" style="193" customWidth="1"/>
    <col min="19" max="19" width="13.140625" style="171" customWidth="1"/>
    <col min="20" max="20" width="1.85546875" style="66" customWidth="1"/>
    <col min="21" max="21" width="25.7109375" style="6" customWidth="1"/>
    <col min="22" max="22" width="10" style="58" hidden="1" customWidth="1"/>
    <col min="23" max="23" width="11.140625" style="58" hidden="1" customWidth="1"/>
    <col min="24" max="24" width="13.140625" style="58" hidden="1" customWidth="1"/>
    <col min="25" max="25" width="8" style="58" hidden="1" customWidth="1"/>
    <col min="26" max="26" width="9.42578125" style="58" hidden="1" customWidth="1"/>
    <col min="27" max="27" width="28.5703125" style="58" hidden="1" customWidth="1"/>
    <col min="28" max="28" width="48.5703125" style="58" hidden="1" customWidth="1"/>
    <col min="29" max="29" width="31.42578125" style="58" hidden="1" customWidth="1"/>
    <col min="30" max="30" width="34.5703125" style="58" hidden="1" customWidth="1"/>
    <col min="31" max="31" width="16.7109375" style="58" hidden="1" customWidth="1"/>
    <col min="32" max="32" width="20.7109375" style="58" hidden="1" customWidth="1"/>
    <col min="33" max="33" width="14" style="58" hidden="1" customWidth="1"/>
    <col min="34" max="34" width="21" style="58" hidden="1" customWidth="1"/>
    <col min="35" max="35" width="14" style="58" hidden="1" customWidth="1"/>
    <col min="36" max="36" width="27.85546875" style="58" hidden="1" customWidth="1"/>
    <col min="37" max="42" width="11.42578125" style="58" hidden="1" customWidth="1"/>
    <col min="43" max="16384" width="11.42578125" style="58"/>
  </cols>
  <sheetData>
    <row r="1" spans="1:46" s="20" customFormat="1" ht="18" x14ac:dyDescent="0.25">
      <c r="K1" s="2824" t="s">
        <v>2643</v>
      </c>
      <c r="L1" s="2824"/>
      <c r="M1" s="1649"/>
      <c r="N1" s="1649"/>
      <c r="O1" s="1649"/>
      <c r="P1" s="1649"/>
      <c r="Q1" s="1649"/>
      <c r="R1" s="1649"/>
      <c r="S1" s="1649"/>
      <c r="T1" s="18"/>
      <c r="U1" s="2836" t="s">
        <v>5159</v>
      </c>
      <c r="W1" s="84"/>
      <c r="X1" s="84"/>
    </row>
    <row r="2" spans="1:46" s="20" customFormat="1" ht="18" x14ac:dyDescent="0.25">
      <c r="A2" s="20" t="s">
        <v>1297</v>
      </c>
      <c r="K2" s="2831">
        <v>2013</v>
      </c>
      <c r="L2" s="2831"/>
      <c r="M2" s="2100"/>
      <c r="N2" s="2100"/>
      <c r="O2" s="2100"/>
      <c r="P2" s="2100"/>
      <c r="Q2" s="2100"/>
      <c r="R2" s="2100"/>
      <c r="S2" s="2100"/>
      <c r="T2" s="550"/>
      <c r="U2" s="550"/>
      <c r="W2" s="85"/>
      <c r="X2" s="85"/>
      <c r="Y2" s="1484"/>
      <c r="Z2" s="58"/>
      <c r="AA2" s="58"/>
      <c r="AB2" s="58"/>
      <c r="AC2" s="58"/>
    </row>
    <row r="3" spans="1:46" s="20" customFormat="1" ht="18" x14ac:dyDescent="0.25">
      <c r="K3" s="542"/>
      <c r="L3" s="542"/>
      <c r="M3" s="550"/>
      <c r="N3" s="550"/>
      <c r="O3" s="550"/>
      <c r="P3" s="550"/>
      <c r="Q3" s="550"/>
      <c r="R3" s="550"/>
      <c r="S3" s="550"/>
      <c r="T3" s="550"/>
      <c r="U3" s="550"/>
      <c r="W3" s="85"/>
      <c r="X3" s="85"/>
      <c r="Y3" s="2123"/>
      <c r="Z3" s="58"/>
      <c r="AA3" s="58"/>
      <c r="AB3" s="58"/>
      <c r="AC3" s="58"/>
    </row>
    <row r="4" spans="1:46" s="17" customFormat="1" ht="52.5" customHeight="1" x14ac:dyDescent="0.25">
      <c r="A4" s="332" t="s">
        <v>50</v>
      </c>
      <c r="B4" s="332" t="s">
        <v>44</v>
      </c>
      <c r="C4" s="332" t="s">
        <v>172</v>
      </c>
      <c r="D4" s="332" t="s">
        <v>261</v>
      </c>
      <c r="E4" s="332"/>
      <c r="F4" s="332" t="s">
        <v>176</v>
      </c>
      <c r="G4" s="332" t="s">
        <v>179</v>
      </c>
      <c r="H4" s="332" t="s">
        <v>178</v>
      </c>
      <c r="I4" s="332" t="s">
        <v>174</v>
      </c>
      <c r="J4" s="2852" t="s">
        <v>175</v>
      </c>
      <c r="K4" s="2832" t="s">
        <v>181</v>
      </c>
      <c r="L4" s="2832"/>
      <c r="M4" s="2832" t="s">
        <v>21</v>
      </c>
      <c r="N4" s="2832" t="s">
        <v>29</v>
      </c>
      <c r="O4" s="5934" t="s">
        <v>119</v>
      </c>
      <c r="P4" s="5934"/>
      <c r="Q4" s="5934" t="s">
        <v>182</v>
      </c>
      <c r="R4" s="5934"/>
      <c r="S4" s="5934" t="s">
        <v>20</v>
      </c>
      <c r="T4" s="5934"/>
      <c r="U4" s="2832" t="s">
        <v>30</v>
      </c>
      <c r="V4" s="2856" t="s">
        <v>171</v>
      </c>
      <c r="W4" s="536" t="s">
        <v>183</v>
      </c>
      <c r="X4" s="334" t="s">
        <v>185</v>
      </c>
      <c r="Y4" s="332" t="s">
        <v>26</v>
      </c>
      <c r="Z4" s="332" t="s">
        <v>27</v>
      </c>
      <c r="AA4" s="336" t="s">
        <v>23</v>
      </c>
      <c r="AB4" s="337" t="s">
        <v>187</v>
      </c>
      <c r="AC4" s="337" t="s">
        <v>188</v>
      </c>
      <c r="AD4" s="327" t="s">
        <v>45</v>
      </c>
      <c r="AE4" s="332" t="s">
        <v>47</v>
      </c>
      <c r="AF4" s="338" t="s">
        <v>49</v>
      </c>
      <c r="AG4" s="338" t="s">
        <v>189</v>
      </c>
      <c r="AH4" s="339" t="s">
        <v>190</v>
      </c>
      <c r="AI4" s="338" t="s">
        <v>191</v>
      </c>
      <c r="AJ4" s="332" t="s">
        <v>151</v>
      </c>
    </row>
    <row r="5" spans="1:46" s="17" customFormat="1" ht="19.5" customHeight="1" x14ac:dyDescent="0.25">
      <c r="A5" s="422" t="s">
        <v>2118</v>
      </c>
      <c r="B5" s="219"/>
      <c r="C5" s="219"/>
      <c r="D5" s="219"/>
      <c r="E5" s="219"/>
      <c r="F5" s="219"/>
      <c r="G5" s="218"/>
      <c r="H5" s="219"/>
      <c r="I5" s="219"/>
      <c r="J5" s="2853"/>
      <c r="K5" s="5885" t="s">
        <v>31</v>
      </c>
      <c r="L5" s="5885"/>
      <c r="M5" s="5885"/>
      <c r="N5" s="5885"/>
      <c r="O5" s="2663">
        <f>SUM(O6,'28-E382op-inconsistentes (2)'!E5,'28-E382op-inconsistentes (2)'!E8,'28-E382op-inconsistentes (2)'!E12,'28-E382op-inconsistentes (2)'!E20)</f>
        <v>72896948.060000002</v>
      </c>
      <c r="P5" s="2605"/>
      <c r="Q5" s="2805"/>
      <c r="R5" s="2607"/>
      <c r="S5" s="2637">
        <f>SUM(S6,'28-E382op-inconsistentes (2)'!I5,'28-E382op-inconsistentes (2)'!I8,'28-E382op-inconsistentes (2)'!I12,'28-E382op-inconsistentes (2)'!I20)</f>
        <v>229754</v>
      </c>
      <c r="T5" s="2608"/>
      <c r="U5" s="2806"/>
      <c r="V5" s="2857"/>
      <c r="W5" s="326"/>
      <c r="X5" s="225"/>
      <c r="Y5" s="45">
        <f>SUM(Y6,Y13,Y16,Y20,Y28)</f>
        <v>13</v>
      </c>
      <c r="Z5" s="1328">
        <f>SUM(Z6,Z13,Z16,Z20,Z28)</f>
        <v>13</v>
      </c>
      <c r="AA5" s="226"/>
      <c r="AB5" s="226"/>
      <c r="AC5" s="227"/>
      <c r="AD5" s="226"/>
      <c r="AE5" s="226"/>
      <c r="AF5" s="226"/>
      <c r="AG5" s="226"/>
      <c r="AH5" s="226"/>
      <c r="AI5" s="226"/>
      <c r="AJ5" s="226"/>
    </row>
    <row r="6" spans="1:46" s="190" customFormat="1" ht="16.5" x14ac:dyDescent="0.25">
      <c r="A6" s="1485"/>
      <c r="B6" s="1485"/>
      <c r="C6" s="1485"/>
      <c r="D6" s="1485"/>
      <c r="E6" s="1485"/>
      <c r="F6" s="1485"/>
      <c r="G6" s="213"/>
      <c r="H6" s="213"/>
      <c r="I6" s="1485"/>
      <c r="J6" s="2892"/>
      <c r="K6" s="5910" t="s">
        <v>2140</v>
      </c>
      <c r="L6" s="5995"/>
      <c r="M6" s="5995"/>
      <c r="N6" s="5995"/>
      <c r="O6" s="2773">
        <f>SUM(O7)</f>
        <v>11250000</v>
      </c>
      <c r="P6" s="2799"/>
      <c r="Q6" s="2770"/>
      <c r="R6" s="2767"/>
      <c r="S6" s="2774">
        <f>SUM(S7)</f>
        <v>95404</v>
      </c>
      <c r="T6" s="2799"/>
      <c r="U6" s="2802"/>
      <c r="V6" s="2858"/>
      <c r="W6" s="537"/>
      <c r="X6" s="209"/>
      <c r="Y6" s="45">
        <f>SUM(Y7)</f>
        <v>5</v>
      </c>
      <c r="Z6" s="1937">
        <f>SUM(Z7)</f>
        <v>5</v>
      </c>
      <c r="AA6" s="209"/>
      <c r="AB6" s="209"/>
      <c r="AC6" s="209"/>
      <c r="AD6" s="209"/>
      <c r="AE6" s="209"/>
      <c r="AF6" s="209"/>
      <c r="AG6" s="209"/>
      <c r="AH6" s="209"/>
      <c r="AI6" s="209"/>
      <c r="AJ6" s="209"/>
    </row>
    <row r="7" spans="1:46" s="190" customFormat="1" ht="15.75" x14ac:dyDescent="0.25">
      <c r="A7" s="101"/>
      <c r="B7" s="100"/>
      <c r="C7" s="100"/>
      <c r="D7" s="96"/>
      <c r="E7" s="96"/>
      <c r="F7" s="96"/>
      <c r="G7" s="128"/>
      <c r="H7" s="128"/>
      <c r="I7" s="96"/>
      <c r="J7" s="2893"/>
      <c r="K7" s="5918" t="s">
        <v>289</v>
      </c>
      <c r="L7" s="5918"/>
      <c r="M7" s="5918"/>
      <c r="N7" s="5919"/>
      <c r="O7" s="2446">
        <f>SUM(O8:O12)</f>
        <v>11250000</v>
      </c>
      <c r="P7" s="2068"/>
      <c r="Q7" s="2067"/>
      <c r="R7" s="2069"/>
      <c r="S7" s="2631">
        <f>SUM(S8:S12)</f>
        <v>95404</v>
      </c>
      <c r="T7" s="2071"/>
      <c r="U7" s="2803"/>
      <c r="V7" s="2897"/>
      <c r="W7" s="138"/>
      <c r="X7" s="59"/>
      <c r="Y7" s="138">
        <f>SUM(Y8:Y12)</f>
        <v>5</v>
      </c>
      <c r="Z7" s="138">
        <f>SUM(Z8:Z12)</f>
        <v>5</v>
      </c>
      <c r="AA7" s="148"/>
      <c r="AB7" s="147"/>
      <c r="AC7" s="147"/>
      <c r="AD7" s="101"/>
      <c r="AE7" s="101"/>
      <c r="AF7" s="101"/>
      <c r="AG7" s="101"/>
      <c r="AH7" s="101"/>
      <c r="AI7" s="101"/>
      <c r="AJ7" s="101"/>
    </row>
    <row r="8" spans="1:46" s="1342" customFormat="1" ht="54" customHeight="1" x14ac:dyDescent="0.25">
      <c r="A8" s="1384" t="s">
        <v>869</v>
      </c>
      <c r="B8" s="1509" t="s">
        <v>2137</v>
      </c>
      <c r="C8" s="1384" t="s">
        <v>285</v>
      </c>
      <c r="D8" s="1386" t="s">
        <v>972</v>
      </c>
      <c r="E8" s="1339">
        <v>10805</v>
      </c>
      <c r="F8" s="1347" t="s">
        <v>2138</v>
      </c>
      <c r="G8" s="1414" t="s">
        <v>2139</v>
      </c>
      <c r="H8" s="1429" t="s">
        <v>289</v>
      </c>
      <c r="I8" s="1510" t="s">
        <v>2140</v>
      </c>
      <c r="J8" s="1430">
        <v>2012</v>
      </c>
      <c r="K8" s="2413" t="s">
        <v>2141</v>
      </c>
      <c r="L8" s="2404"/>
      <c r="M8" s="1967" t="s">
        <v>323</v>
      </c>
      <c r="N8" s="1967" t="s">
        <v>293</v>
      </c>
      <c r="O8" s="2498">
        <v>2350000</v>
      </c>
      <c r="P8" s="1965"/>
      <c r="Q8" s="1966">
        <v>1</v>
      </c>
      <c r="R8" s="1965"/>
      <c r="S8" s="2632">
        <v>900</v>
      </c>
      <c r="T8" s="1963"/>
      <c r="U8" s="2833" t="s">
        <v>2177</v>
      </c>
      <c r="V8" s="1431">
        <v>1</v>
      </c>
      <c r="W8" s="1340">
        <v>41094</v>
      </c>
      <c r="X8" s="1340">
        <v>41106</v>
      </c>
      <c r="Y8" s="1418">
        <v>1</v>
      </c>
      <c r="Z8" s="1418">
        <v>1</v>
      </c>
      <c r="AA8" s="1511">
        <v>41275</v>
      </c>
      <c r="AB8" s="1384" t="s">
        <v>2147</v>
      </c>
      <c r="AC8" s="1384"/>
      <c r="AD8" s="1512" t="s">
        <v>2148</v>
      </c>
      <c r="AE8" s="1415" t="s">
        <v>2149</v>
      </c>
      <c r="AF8" s="1339" t="s">
        <v>2150</v>
      </c>
      <c r="AG8" s="1340">
        <v>41038</v>
      </c>
      <c r="AH8" s="1339" t="s">
        <v>287</v>
      </c>
      <c r="AI8" s="1340" t="s">
        <v>287</v>
      </c>
      <c r="AJ8" s="1415" t="s">
        <v>5093</v>
      </c>
      <c r="AK8" s="1341" t="s">
        <v>281</v>
      </c>
      <c r="AL8" s="1341" t="s">
        <v>281</v>
      </c>
      <c r="AM8" s="1341" t="s">
        <v>281</v>
      </c>
      <c r="AN8" s="1341" t="s">
        <v>281</v>
      </c>
      <c r="AO8" s="1341" t="s">
        <v>281</v>
      </c>
      <c r="AP8" s="1441" t="s">
        <v>281</v>
      </c>
    </row>
    <row r="9" spans="1:46" s="1342" customFormat="1" ht="54" customHeight="1" x14ac:dyDescent="0.25">
      <c r="A9" s="1384" t="s">
        <v>869</v>
      </c>
      <c r="B9" s="1509" t="s">
        <v>2137</v>
      </c>
      <c r="C9" s="1384" t="s">
        <v>285</v>
      </c>
      <c r="D9" s="1386" t="s">
        <v>972</v>
      </c>
      <c r="E9" s="1339">
        <v>10815</v>
      </c>
      <c r="F9" s="1347" t="s">
        <v>2138</v>
      </c>
      <c r="G9" s="1414" t="s">
        <v>2142</v>
      </c>
      <c r="H9" s="1429" t="s">
        <v>289</v>
      </c>
      <c r="I9" s="1510" t="s">
        <v>2140</v>
      </c>
      <c r="J9" s="1430">
        <v>2012</v>
      </c>
      <c r="K9" s="2413" t="s">
        <v>2143</v>
      </c>
      <c r="L9" s="2404"/>
      <c r="M9" s="1967" t="s">
        <v>311</v>
      </c>
      <c r="N9" s="1967" t="s">
        <v>293</v>
      </c>
      <c r="O9" s="2498">
        <v>2350000</v>
      </c>
      <c r="P9" s="1965"/>
      <c r="Q9" s="1966">
        <v>1</v>
      </c>
      <c r="R9" s="1965"/>
      <c r="S9" s="2632">
        <v>5100</v>
      </c>
      <c r="T9" s="1963"/>
      <c r="U9" s="2833" t="s">
        <v>2177</v>
      </c>
      <c r="V9" s="1431">
        <v>1</v>
      </c>
      <c r="W9" s="1340">
        <v>41064</v>
      </c>
      <c r="X9" s="1340">
        <v>41106</v>
      </c>
      <c r="Y9" s="1418">
        <v>1</v>
      </c>
      <c r="Z9" s="1418">
        <v>1</v>
      </c>
      <c r="AA9" s="1511">
        <v>41275</v>
      </c>
      <c r="AB9" s="1384" t="s">
        <v>2147</v>
      </c>
      <c r="AC9" s="1384"/>
      <c r="AD9" s="1512" t="s">
        <v>2148</v>
      </c>
      <c r="AE9" s="1415" t="s">
        <v>2151</v>
      </c>
      <c r="AF9" s="1339" t="s">
        <v>2152</v>
      </c>
      <c r="AG9" s="1340">
        <v>41036</v>
      </c>
      <c r="AH9" s="1339" t="s">
        <v>287</v>
      </c>
      <c r="AI9" s="1340" t="s">
        <v>287</v>
      </c>
      <c r="AJ9" s="1415" t="s">
        <v>5093</v>
      </c>
      <c r="AK9" s="1341" t="s">
        <v>281</v>
      </c>
      <c r="AL9" s="1341" t="s">
        <v>281</v>
      </c>
      <c r="AM9" s="1341" t="s">
        <v>281</v>
      </c>
      <c r="AN9" s="1341" t="s">
        <v>281</v>
      </c>
      <c r="AO9" s="1341" t="s">
        <v>281</v>
      </c>
      <c r="AP9" s="1441" t="s">
        <v>281</v>
      </c>
    </row>
    <row r="10" spans="1:46" s="1342" customFormat="1" ht="54" customHeight="1" x14ac:dyDescent="0.25">
      <c r="A10" s="1384" t="s">
        <v>869</v>
      </c>
      <c r="B10" s="1509" t="s">
        <v>2137</v>
      </c>
      <c r="C10" s="1384" t="s">
        <v>285</v>
      </c>
      <c r="D10" s="1386" t="s">
        <v>972</v>
      </c>
      <c r="E10" s="1339">
        <v>10808</v>
      </c>
      <c r="F10" s="1347" t="s">
        <v>2138</v>
      </c>
      <c r="G10" s="1414" t="s">
        <v>2144</v>
      </c>
      <c r="H10" s="1429" t="s">
        <v>289</v>
      </c>
      <c r="I10" s="1510" t="s">
        <v>2140</v>
      </c>
      <c r="J10" s="1430">
        <v>2012</v>
      </c>
      <c r="K10" s="2413" t="s">
        <v>2186</v>
      </c>
      <c r="L10" s="2404"/>
      <c r="M10" s="1967" t="s">
        <v>350</v>
      </c>
      <c r="N10" s="1967" t="s">
        <v>293</v>
      </c>
      <c r="O10" s="2498">
        <v>1850000</v>
      </c>
      <c r="P10" s="1965"/>
      <c r="Q10" s="1966">
        <v>1</v>
      </c>
      <c r="R10" s="1965"/>
      <c r="S10" s="2632">
        <v>10000</v>
      </c>
      <c r="T10" s="1963"/>
      <c r="U10" s="2833" t="s">
        <v>2177</v>
      </c>
      <c r="V10" s="1431">
        <v>1</v>
      </c>
      <c r="W10" s="1340">
        <v>41099</v>
      </c>
      <c r="X10" s="1340">
        <v>41159</v>
      </c>
      <c r="Y10" s="1418">
        <v>1</v>
      </c>
      <c r="Z10" s="1418">
        <v>1</v>
      </c>
      <c r="AA10" s="1511">
        <v>41275</v>
      </c>
      <c r="AB10" s="1384" t="s">
        <v>2147</v>
      </c>
      <c r="AC10" s="1384"/>
      <c r="AD10" s="1512" t="s">
        <v>2148</v>
      </c>
      <c r="AE10" s="1415" t="s">
        <v>2153</v>
      </c>
      <c r="AF10" s="1339" t="s">
        <v>499</v>
      </c>
      <c r="AG10" s="1340">
        <v>41067</v>
      </c>
      <c r="AH10" s="1339" t="s">
        <v>287</v>
      </c>
      <c r="AI10" s="1340" t="s">
        <v>287</v>
      </c>
      <c r="AJ10" s="1415" t="s">
        <v>5093</v>
      </c>
      <c r="AK10" s="1341" t="s">
        <v>281</v>
      </c>
      <c r="AL10" s="1341" t="s">
        <v>281</v>
      </c>
      <c r="AM10" s="1341" t="s">
        <v>281</v>
      </c>
      <c r="AN10" s="1341" t="s">
        <v>281</v>
      </c>
      <c r="AO10" s="1341" t="s">
        <v>281</v>
      </c>
      <c r="AP10" s="1441" t="s">
        <v>281</v>
      </c>
    </row>
    <row r="11" spans="1:46" s="1342" customFormat="1" ht="54" customHeight="1" x14ac:dyDescent="0.25">
      <c r="A11" s="1384" t="s">
        <v>869</v>
      </c>
      <c r="B11" s="1509" t="s">
        <v>2137</v>
      </c>
      <c r="C11" s="1384" t="s">
        <v>285</v>
      </c>
      <c r="D11" s="1386" t="s">
        <v>972</v>
      </c>
      <c r="E11" s="1339">
        <v>10809</v>
      </c>
      <c r="F11" s="1347" t="s">
        <v>2138</v>
      </c>
      <c r="G11" s="1414" t="s">
        <v>2145</v>
      </c>
      <c r="H11" s="1429" t="s">
        <v>289</v>
      </c>
      <c r="I11" s="1510" t="s">
        <v>2140</v>
      </c>
      <c r="J11" s="1430">
        <v>2012</v>
      </c>
      <c r="K11" s="2413" t="s">
        <v>2183</v>
      </c>
      <c r="L11" s="2404"/>
      <c r="M11" s="1967" t="s">
        <v>2184</v>
      </c>
      <c r="N11" s="1967" t="s">
        <v>293</v>
      </c>
      <c r="O11" s="2498">
        <v>2350000</v>
      </c>
      <c r="P11" s="1965"/>
      <c r="Q11" s="1966">
        <v>1</v>
      </c>
      <c r="R11" s="1965"/>
      <c r="S11" s="2632">
        <v>39702</v>
      </c>
      <c r="T11" s="1963"/>
      <c r="U11" s="2833" t="s">
        <v>2177</v>
      </c>
      <c r="V11" s="1431">
        <v>1</v>
      </c>
      <c r="W11" s="1340">
        <v>41087</v>
      </c>
      <c r="X11" s="1340">
        <v>41127</v>
      </c>
      <c r="Y11" s="1418">
        <v>1</v>
      </c>
      <c r="Z11" s="1418">
        <v>1</v>
      </c>
      <c r="AA11" s="1511">
        <v>41275</v>
      </c>
      <c r="AB11" s="1384" t="s">
        <v>2147</v>
      </c>
      <c r="AC11" s="1384"/>
      <c r="AD11" s="1512" t="s">
        <v>2148</v>
      </c>
      <c r="AE11" s="1415" t="s">
        <v>2154</v>
      </c>
      <c r="AF11" s="1339" t="s">
        <v>2150</v>
      </c>
      <c r="AG11" s="1340">
        <v>41038</v>
      </c>
      <c r="AH11" s="1339" t="s">
        <v>287</v>
      </c>
      <c r="AI11" s="1340" t="s">
        <v>287</v>
      </c>
      <c r="AJ11" s="1415" t="s">
        <v>5093</v>
      </c>
      <c r="AK11" s="1341" t="s">
        <v>281</v>
      </c>
      <c r="AL11" s="1341" t="s">
        <v>281</v>
      </c>
      <c r="AM11" s="1341" t="s">
        <v>281</v>
      </c>
      <c r="AN11" s="1341" t="s">
        <v>281</v>
      </c>
      <c r="AO11" s="1341" t="s">
        <v>281</v>
      </c>
      <c r="AP11" s="1441" t="s">
        <v>281</v>
      </c>
    </row>
    <row r="12" spans="1:46" s="1342" customFormat="1" ht="54" customHeight="1" x14ac:dyDescent="0.25">
      <c r="A12" s="1384" t="s">
        <v>869</v>
      </c>
      <c r="B12" s="1509" t="s">
        <v>2137</v>
      </c>
      <c r="C12" s="1384" t="s">
        <v>285</v>
      </c>
      <c r="D12" s="1386" t="s">
        <v>972</v>
      </c>
      <c r="E12" s="1339">
        <v>10817</v>
      </c>
      <c r="F12" s="1347" t="s">
        <v>2138</v>
      </c>
      <c r="G12" s="1414" t="s">
        <v>2146</v>
      </c>
      <c r="H12" s="1429" t="s">
        <v>289</v>
      </c>
      <c r="I12" s="1510" t="s">
        <v>2140</v>
      </c>
      <c r="J12" s="1430">
        <v>2012</v>
      </c>
      <c r="K12" s="2414" t="s">
        <v>2185</v>
      </c>
      <c r="L12" s="2405"/>
      <c r="M12" s="1959" t="s">
        <v>314</v>
      </c>
      <c r="N12" s="1959" t="s">
        <v>293</v>
      </c>
      <c r="O12" s="2499">
        <v>2350000</v>
      </c>
      <c r="P12" s="1957"/>
      <c r="Q12" s="1958">
        <v>1</v>
      </c>
      <c r="R12" s="1957"/>
      <c r="S12" s="2634">
        <v>39702</v>
      </c>
      <c r="T12" s="1955"/>
      <c r="U12" s="2410" t="s">
        <v>2177</v>
      </c>
      <c r="V12" s="1431">
        <v>1</v>
      </c>
      <c r="W12" s="1340">
        <v>41087</v>
      </c>
      <c r="X12" s="1340">
        <v>41143</v>
      </c>
      <c r="Y12" s="1418">
        <v>1</v>
      </c>
      <c r="Z12" s="1418">
        <v>1</v>
      </c>
      <c r="AA12" s="1511">
        <v>41275</v>
      </c>
      <c r="AB12" s="1384" t="s">
        <v>2147</v>
      </c>
      <c r="AC12" s="1384"/>
      <c r="AD12" s="1512" t="s">
        <v>2148</v>
      </c>
      <c r="AE12" s="1415" t="s">
        <v>2154</v>
      </c>
      <c r="AF12" s="1339" t="s">
        <v>2150</v>
      </c>
      <c r="AG12" s="1340">
        <v>41038</v>
      </c>
      <c r="AH12" s="1339" t="s">
        <v>287</v>
      </c>
      <c r="AI12" s="1340" t="s">
        <v>287</v>
      </c>
      <c r="AJ12" s="1415" t="s">
        <v>5093</v>
      </c>
      <c r="AK12" s="1341" t="s">
        <v>281</v>
      </c>
      <c r="AL12" s="1341" t="s">
        <v>281</v>
      </c>
      <c r="AM12" s="1341" t="s">
        <v>281</v>
      </c>
      <c r="AN12" s="1341" t="s">
        <v>281</v>
      </c>
      <c r="AO12" s="1341" t="s">
        <v>281</v>
      </c>
      <c r="AP12" s="1441" t="s">
        <v>281</v>
      </c>
    </row>
    <row r="13" spans="1:46" s="17" customFormat="1" ht="16.5" x14ac:dyDescent="0.25">
      <c r="A13" s="1485"/>
      <c r="B13" s="1485"/>
      <c r="C13" s="1485"/>
      <c r="D13" s="1485"/>
      <c r="E13" s="1485"/>
      <c r="F13" s="1485"/>
      <c r="G13" s="213"/>
      <c r="H13" s="213"/>
      <c r="I13" s="1485"/>
      <c r="J13" s="2892"/>
      <c r="V13" s="2858"/>
      <c r="W13" s="537"/>
      <c r="X13" s="209"/>
      <c r="Y13" s="45">
        <f>SUM(Y14)</f>
        <v>1</v>
      </c>
      <c r="Z13" s="95">
        <f>SUM(Z14)</f>
        <v>1</v>
      </c>
      <c r="AA13" s="209"/>
      <c r="AB13" s="209"/>
      <c r="AC13" s="209"/>
      <c r="AD13" s="209"/>
      <c r="AE13" s="209"/>
      <c r="AF13" s="209"/>
      <c r="AG13" s="209"/>
      <c r="AH13" s="209"/>
      <c r="AI13" s="209"/>
      <c r="AJ13" s="209"/>
      <c r="AK13" s="129"/>
      <c r="AL13" s="129"/>
      <c r="AM13" s="129"/>
      <c r="AN13" s="129"/>
      <c r="AO13" s="129"/>
      <c r="AP13" s="129"/>
      <c r="AQ13" s="129"/>
      <c r="AR13" s="129"/>
      <c r="AS13" s="129"/>
      <c r="AT13" s="60"/>
    </row>
    <row r="14" spans="1:46" s="17" customFormat="1" ht="15.75" x14ac:dyDescent="0.25">
      <c r="A14" s="101"/>
      <c r="B14" s="100"/>
      <c r="C14" s="100"/>
      <c r="D14" s="96"/>
      <c r="E14" s="96"/>
      <c r="F14" s="96"/>
      <c r="G14" s="128"/>
      <c r="H14" s="128"/>
      <c r="I14" s="96"/>
      <c r="J14" s="2893"/>
      <c r="V14" s="2897"/>
      <c r="W14" s="138"/>
      <c r="X14" s="59"/>
      <c r="Y14" s="138">
        <f>SUM(Y15)</f>
        <v>1</v>
      </c>
      <c r="Z14" s="138">
        <f>SUM(Z15)</f>
        <v>1</v>
      </c>
      <c r="AA14" s="148"/>
      <c r="AB14" s="147"/>
      <c r="AC14" s="147"/>
      <c r="AD14" s="101"/>
      <c r="AE14" s="101"/>
      <c r="AF14" s="101"/>
      <c r="AG14" s="101"/>
      <c r="AH14" s="101"/>
      <c r="AI14" s="101"/>
      <c r="AJ14" s="101"/>
      <c r="AK14" s="129"/>
      <c r="AL14" s="129"/>
      <c r="AM14" s="129"/>
      <c r="AN14" s="129"/>
      <c r="AO14" s="129"/>
      <c r="AP14" s="129"/>
      <c r="AQ14" s="129"/>
      <c r="AR14" s="129"/>
      <c r="AS14" s="129"/>
      <c r="AT14" s="60"/>
    </row>
    <row r="15" spans="1:46" s="587" customFormat="1" ht="15" customHeight="1" x14ac:dyDescent="0.25">
      <c r="A15" s="740" t="s">
        <v>870</v>
      </c>
      <c r="B15" s="1518" t="s">
        <v>1362</v>
      </c>
      <c r="C15" s="1519" t="s">
        <v>539</v>
      </c>
      <c r="D15" s="1520" t="s">
        <v>538</v>
      </c>
      <c r="E15" s="1343">
        <v>11095</v>
      </c>
      <c r="F15" s="1521" t="s">
        <v>2131</v>
      </c>
      <c r="G15" s="1522" t="s">
        <v>1021</v>
      </c>
      <c r="H15" s="1523" t="s">
        <v>681</v>
      </c>
      <c r="I15" s="1524" t="s">
        <v>918</v>
      </c>
      <c r="J15" s="2894">
        <v>2012</v>
      </c>
      <c r="K15" s="2578" t="s">
        <v>2599</v>
      </c>
      <c r="V15" s="2898">
        <v>0.5</v>
      </c>
      <c r="W15" s="1525">
        <v>41355</v>
      </c>
      <c r="X15" s="1526" t="s">
        <v>283</v>
      </c>
      <c r="Y15" s="1527">
        <v>1</v>
      </c>
      <c r="Z15" s="1527">
        <v>1</v>
      </c>
      <c r="AA15" s="1528" t="s">
        <v>2172</v>
      </c>
      <c r="AB15" s="1529" t="s">
        <v>5160</v>
      </c>
      <c r="AC15" s="1529"/>
      <c r="AD15" s="1530" t="s">
        <v>957</v>
      </c>
      <c r="AE15" s="1531" t="s">
        <v>2173</v>
      </c>
      <c r="AF15" s="1530" t="s">
        <v>925</v>
      </c>
      <c r="AG15" s="1525">
        <v>41085</v>
      </c>
      <c r="AH15" s="1521" t="s">
        <v>287</v>
      </c>
      <c r="AI15" s="1525" t="s">
        <v>287</v>
      </c>
      <c r="AJ15" s="1532" t="s">
        <v>5161</v>
      </c>
      <c r="AK15" s="1525">
        <v>41551</v>
      </c>
      <c r="AL15" s="1533" t="s">
        <v>281</v>
      </c>
      <c r="AM15" s="1533" t="s">
        <v>281</v>
      </c>
      <c r="AN15" s="1534" t="s">
        <v>287</v>
      </c>
      <c r="AO15" s="1534" t="s">
        <v>287</v>
      </c>
      <c r="AP15" s="1535" t="s">
        <v>888</v>
      </c>
    </row>
    <row r="16" spans="1:46" s="17" customFormat="1" ht="16.5" x14ac:dyDescent="0.25">
      <c r="A16" s="1485"/>
      <c r="B16" s="1485"/>
      <c r="C16" s="1485"/>
      <c r="D16" s="1485"/>
      <c r="E16" s="1485"/>
      <c r="F16" s="1485"/>
      <c r="G16" s="213"/>
      <c r="H16" s="213"/>
      <c r="I16" s="1485"/>
      <c r="J16" s="2892"/>
      <c r="V16" s="2858"/>
      <c r="W16" s="537"/>
      <c r="X16" s="209"/>
      <c r="Y16" s="45">
        <f>SUM(Y17)</f>
        <v>2</v>
      </c>
      <c r="Z16" s="95">
        <f>SUM(Z17)</f>
        <v>2</v>
      </c>
      <c r="AA16" s="209"/>
      <c r="AB16" s="209"/>
      <c r="AC16" s="209"/>
      <c r="AD16" s="209"/>
      <c r="AE16" s="209"/>
      <c r="AF16" s="209"/>
      <c r="AG16" s="209"/>
      <c r="AH16" s="209"/>
      <c r="AI16" s="209"/>
      <c r="AJ16" s="209"/>
      <c r="AK16" s="129"/>
      <c r="AL16" s="129"/>
      <c r="AM16" s="129"/>
      <c r="AN16" s="129"/>
      <c r="AO16" s="129"/>
      <c r="AP16" s="129"/>
      <c r="AQ16" s="129"/>
      <c r="AR16" s="129"/>
      <c r="AS16" s="129"/>
      <c r="AT16" s="60"/>
    </row>
    <row r="17" spans="1:46" s="17" customFormat="1" ht="15.75" x14ac:dyDescent="0.25">
      <c r="A17" s="101"/>
      <c r="B17" s="100"/>
      <c r="C17" s="100"/>
      <c r="D17" s="96"/>
      <c r="E17" s="96"/>
      <c r="F17" s="96"/>
      <c r="G17" s="128"/>
      <c r="H17" s="128"/>
      <c r="I17" s="96"/>
      <c r="J17" s="2893"/>
      <c r="V17" s="2897"/>
      <c r="W17" s="138"/>
      <c r="X17" s="59"/>
      <c r="Y17" s="138">
        <f>SUM(Y18:Y19)</f>
        <v>2</v>
      </c>
      <c r="Z17" s="138">
        <f>SUM(Z18:Z19)</f>
        <v>2</v>
      </c>
      <c r="AA17" s="148"/>
      <c r="AB17" s="147"/>
      <c r="AC17" s="147"/>
      <c r="AD17" s="101"/>
      <c r="AE17" s="101"/>
      <c r="AF17" s="101"/>
      <c r="AG17" s="101"/>
      <c r="AH17" s="101"/>
      <c r="AI17" s="101"/>
      <c r="AJ17" s="101"/>
      <c r="AK17" s="129"/>
      <c r="AL17" s="129"/>
      <c r="AM17" s="129"/>
      <c r="AN17" s="129"/>
      <c r="AO17" s="129"/>
      <c r="AP17" s="129"/>
      <c r="AQ17" s="129"/>
      <c r="AR17" s="129"/>
      <c r="AS17" s="129"/>
      <c r="AT17" s="60"/>
    </row>
    <row r="18" spans="1:46" s="587" customFormat="1" ht="45.75" customHeight="1" x14ac:dyDescent="0.25">
      <c r="A18" s="843" t="s">
        <v>869</v>
      </c>
      <c r="B18" s="1498" t="s">
        <v>297</v>
      </c>
      <c r="C18" s="843" t="s">
        <v>285</v>
      </c>
      <c r="D18" s="843" t="s">
        <v>653</v>
      </c>
      <c r="E18" s="1447" t="s">
        <v>2124</v>
      </c>
      <c r="F18" s="1488" t="s">
        <v>2119</v>
      </c>
      <c r="G18" s="1488" t="s">
        <v>2125</v>
      </c>
      <c r="H18" s="1499" t="s">
        <v>289</v>
      </c>
      <c r="I18" s="793" t="s">
        <v>484</v>
      </c>
      <c r="J18" s="2895">
        <v>2011</v>
      </c>
      <c r="V18" s="2899">
        <v>0.75</v>
      </c>
      <c r="W18" s="774">
        <v>40806</v>
      </c>
      <c r="X18" s="772" t="s">
        <v>283</v>
      </c>
      <c r="Y18" s="1500">
        <v>1</v>
      </c>
      <c r="Z18" s="1500">
        <v>1</v>
      </c>
      <c r="AA18" s="780" t="s">
        <v>2127</v>
      </c>
      <c r="AB18" s="1501" t="s">
        <v>5167</v>
      </c>
      <c r="AC18" s="1502" t="s">
        <v>2128</v>
      </c>
      <c r="AD18" s="1503" t="s">
        <v>2129</v>
      </c>
      <c r="AE18" s="776" t="s">
        <v>2130</v>
      </c>
      <c r="AF18" s="776" t="s">
        <v>441</v>
      </c>
      <c r="AG18" s="774">
        <v>40764</v>
      </c>
      <c r="AH18" s="796" t="s">
        <v>287</v>
      </c>
      <c r="AI18" s="774" t="s">
        <v>287</v>
      </c>
      <c r="AJ18" s="792" t="s">
        <v>486</v>
      </c>
      <c r="AK18" s="1504" t="s">
        <v>281</v>
      </c>
      <c r="AL18" s="1504" t="s">
        <v>281</v>
      </c>
      <c r="AM18" s="1504" t="s">
        <v>281</v>
      </c>
      <c r="AN18" s="1504" t="s">
        <v>281</v>
      </c>
      <c r="AO18" s="1504" t="s">
        <v>281</v>
      </c>
      <c r="AP18" s="1505" t="s">
        <v>281</v>
      </c>
    </row>
    <row r="19" spans="1:46" s="587" customFormat="1" ht="51" customHeight="1" x14ac:dyDescent="0.25">
      <c r="A19" s="1292" t="s">
        <v>868</v>
      </c>
      <c r="B19" s="1486" t="s">
        <v>517</v>
      </c>
      <c r="C19" s="1515" t="s">
        <v>539</v>
      </c>
      <c r="D19" s="1295" t="s">
        <v>538</v>
      </c>
      <c r="E19" s="766">
        <v>10287</v>
      </c>
      <c r="F19" s="1506" t="s">
        <v>2131</v>
      </c>
      <c r="G19" s="1293" t="s">
        <v>2167</v>
      </c>
      <c r="H19" s="1294" t="s">
        <v>289</v>
      </c>
      <c r="I19" s="1295" t="s">
        <v>484</v>
      </c>
      <c r="J19" s="2362">
        <v>2011</v>
      </c>
      <c r="V19" s="2293">
        <v>0.99</v>
      </c>
      <c r="W19" s="820">
        <v>40898</v>
      </c>
      <c r="X19" s="668" t="s">
        <v>283</v>
      </c>
      <c r="Y19" s="1516">
        <v>1</v>
      </c>
      <c r="Z19" s="1516">
        <v>1</v>
      </c>
      <c r="AA19" s="1517" t="s">
        <v>2169</v>
      </c>
      <c r="AB19" s="767"/>
      <c r="AC19" s="767"/>
      <c r="AD19" s="819" t="s">
        <v>2170</v>
      </c>
      <c r="AE19" s="766" t="s">
        <v>2171</v>
      </c>
      <c r="AF19" s="763" t="s">
        <v>441</v>
      </c>
      <c r="AG19" s="764">
        <v>40764</v>
      </c>
      <c r="AH19" s="763" t="s">
        <v>287</v>
      </c>
      <c r="AI19" s="764" t="s">
        <v>287</v>
      </c>
      <c r="AJ19" s="766" t="s">
        <v>5055</v>
      </c>
      <c r="AK19" s="627" t="s">
        <v>281</v>
      </c>
      <c r="AL19" s="627" t="s">
        <v>281</v>
      </c>
      <c r="AM19" s="627" t="s">
        <v>281</v>
      </c>
      <c r="AN19" s="627" t="s">
        <v>281</v>
      </c>
      <c r="AO19" s="627" t="s">
        <v>281</v>
      </c>
      <c r="AP19" s="1182" t="s">
        <v>281</v>
      </c>
    </row>
    <row r="20" spans="1:46" s="17" customFormat="1" ht="31.5" customHeight="1" x14ac:dyDescent="0.25">
      <c r="A20" s="1485"/>
      <c r="B20" s="1485"/>
      <c r="C20" s="1485"/>
      <c r="D20" s="1485"/>
      <c r="E20" s="1485"/>
      <c r="F20" s="1485"/>
      <c r="G20" s="213"/>
      <c r="H20" s="213"/>
      <c r="I20" s="1485"/>
      <c r="J20" s="2892"/>
      <c r="V20" s="2858"/>
      <c r="W20" s="537"/>
      <c r="X20" s="209"/>
      <c r="Y20" s="45">
        <f>SUM(Y21,Y23,Y25)</f>
        <v>4</v>
      </c>
      <c r="Z20" s="45">
        <f>SUM(Z21,Z23,Z25)</f>
        <v>4</v>
      </c>
      <c r="AA20" s="209"/>
      <c r="AB20" s="209"/>
      <c r="AC20" s="209"/>
      <c r="AD20" s="209"/>
      <c r="AE20" s="209"/>
      <c r="AF20" s="209"/>
      <c r="AG20" s="209"/>
      <c r="AH20" s="209"/>
      <c r="AI20" s="209"/>
      <c r="AJ20" s="209"/>
      <c r="AK20" s="129"/>
      <c r="AL20" s="129"/>
      <c r="AM20" s="129"/>
      <c r="AN20" s="129"/>
      <c r="AO20" s="129"/>
      <c r="AP20" s="129"/>
      <c r="AQ20" s="129"/>
      <c r="AR20" s="129"/>
      <c r="AS20" s="129"/>
      <c r="AT20" s="60"/>
    </row>
    <row r="21" spans="1:46" s="17" customFormat="1" ht="15.75" x14ac:dyDescent="0.25">
      <c r="A21" s="101"/>
      <c r="B21" s="100"/>
      <c r="C21" s="100"/>
      <c r="D21" s="96"/>
      <c r="E21" s="96"/>
      <c r="F21" s="96"/>
      <c r="G21" s="128"/>
      <c r="H21" s="128"/>
      <c r="I21" s="96"/>
      <c r="J21" s="2893"/>
      <c r="V21" s="2897"/>
      <c r="W21" s="138"/>
      <c r="X21" s="59"/>
      <c r="Y21" s="138">
        <f>SUM(Y22)</f>
        <v>1</v>
      </c>
      <c r="Z21" s="138">
        <f>SUM(Z22)</f>
        <v>1</v>
      </c>
      <c r="AA21" s="148"/>
      <c r="AB21" s="147"/>
      <c r="AC21" s="147"/>
      <c r="AD21" s="101"/>
      <c r="AE21" s="101"/>
      <c r="AF21" s="101"/>
      <c r="AG21" s="101"/>
      <c r="AH21" s="101"/>
      <c r="AI21" s="101"/>
      <c r="AJ21" s="101"/>
      <c r="AK21" s="129"/>
      <c r="AL21" s="129"/>
      <c r="AM21" s="129"/>
      <c r="AN21" s="129"/>
      <c r="AO21" s="129"/>
      <c r="AP21" s="129"/>
      <c r="AQ21" s="129"/>
      <c r="AR21" s="129"/>
      <c r="AS21" s="129"/>
      <c r="AT21" s="60"/>
    </row>
    <row r="22" spans="1:46" s="587" customFormat="1" ht="60" customHeight="1" x14ac:dyDescent="0.25">
      <c r="A22" s="1196" t="s">
        <v>870</v>
      </c>
      <c r="B22" s="1486" t="s">
        <v>517</v>
      </c>
      <c r="C22" s="793" t="s">
        <v>285</v>
      </c>
      <c r="D22" s="793" t="s">
        <v>116</v>
      </c>
      <c r="E22" s="1487" t="s">
        <v>287</v>
      </c>
      <c r="F22" s="1488" t="s">
        <v>2119</v>
      </c>
      <c r="G22" s="1488" t="s">
        <v>2120</v>
      </c>
      <c r="H22" s="1489" t="s">
        <v>681</v>
      </c>
      <c r="I22" s="1490" t="s">
        <v>365</v>
      </c>
      <c r="J22" s="2896">
        <v>2011</v>
      </c>
      <c r="V22" s="2899">
        <v>0.94</v>
      </c>
      <c r="W22" s="774">
        <v>40955</v>
      </c>
      <c r="X22" s="1491" t="s">
        <v>2121</v>
      </c>
      <c r="Y22" s="1492">
        <v>1</v>
      </c>
      <c r="Z22" s="1492">
        <v>1</v>
      </c>
      <c r="AA22" s="780" t="s">
        <v>2122</v>
      </c>
      <c r="AB22" s="1437" t="s">
        <v>5162</v>
      </c>
      <c r="AC22" s="1493"/>
      <c r="AD22" s="1494" t="s">
        <v>5163</v>
      </c>
      <c r="AE22" s="776" t="s">
        <v>2123</v>
      </c>
      <c r="AF22" s="792" t="s">
        <v>527</v>
      </c>
      <c r="AG22" s="774">
        <v>40884</v>
      </c>
      <c r="AH22" s="796" t="s">
        <v>287</v>
      </c>
      <c r="AI22" s="774" t="s">
        <v>287</v>
      </c>
      <c r="AJ22" s="792" t="s">
        <v>5161</v>
      </c>
      <c r="AK22" s="774">
        <v>41421</v>
      </c>
      <c r="AL22" s="1495" t="s">
        <v>2121</v>
      </c>
      <c r="AM22" s="1207" t="s">
        <v>970</v>
      </c>
      <c r="AN22" s="1496" t="s">
        <v>287</v>
      </c>
      <c r="AO22" s="1496" t="s">
        <v>287</v>
      </c>
      <c r="AP22" s="1497" t="s">
        <v>5164</v>
      </c>
    </row>
    <row r="23" spans="1:46" s="17" customFormat="1" ht="15.75" x14ac:dyDescent="0.25">
      <c r="A23" s="101"/>
      <c r="B23" s="100"/>
      <c r="C23" s="100"/>
      <c r="D23" s="96"/>
      <c r="E23" s="96"/>
      <c r="F23" s="96"/>
      <c r="G23" s="128"/>
      <c r="H23" s="128"/>
      <c r="I23" s="96"/>
      <c r="J23" s="2893"/>
      <c r="V23" s="2897"/>
      <c r="W23" s="138"/>
      <c r="X23" s="59"/>
      <c r="Y23" s="138">
        <f>SUM(Y24)</f>
        <v>1</v>
      </c>
      <c r="Z23" s="138">
        <f>SUM(Z24)</f>
        <v>1</v>
      </c>
      <c r="AA23" s="148"/>
      <c r="AB23" s="147"/>
      <c r="AC23" s="147"/>
      <c r="AD23" s="101"/>
      <c r="AE23" s="101"/>
      <c r="AF23" s="101"/>
      <c r="AG23" s="101"/>
      <c r="AH23" s="101"/>
      <c r="AI23" s="101"/>
      <c r="AJ23" s="101"/>
      <c r="AK23" s="129"/>
      <c r="AL23" s="129"/>
      <c r="AM23" s="129"/>
      <c r="AN23" s="129"/>
      <c r="AO23" s="129"/>
      <c r="AP23" s="129"/>
      <c r="AQ23" s="129"/>
      <c r="AR23" s="129"/>
      <c r="AS23" s="129"/>
      <c r="AT23" s="60"/>
    </row>
    <row r="24" spans="1:46" s="587" customFormat="1" ht="33" customHeight="1" x14ac:dyDescent="0.25">
      <c r="A24" s="718" t="s">
        <v>869</v>
      </c>
      <c r="B24" s="597" t="s">
        <v>297</v>
      </c>
      <c r="C24" s="665" t="s">
        <v>285</v>
      </c>
      <c r="D24" s="664" t="s">
        <v>1834</v>
      </c>
      <c r="E24" s="686">
        <v>10345</v>
      </c>
      <c r="F24" s="1506" t="s">
        <v>2131</v>
      </c>
      <c r="G24" s="1507" t="s">
        <v>2132</v>
      </c>
      <c r="H24" s="695" t="s">
        <v>289</v>
      </c>
      <c r="I24" s="694" t="s">
        <v>365</v>
      </c>
      <c r="J24" s="2705">
        <v>2011</v>
      </c>
      <c r="V24" s="1112">
        <v>0.83</v>
      </c>
      <c r="W24" s="685">
        <v>40960</v>
      </c>
      <c r="X24" s="1508" t="s">
        <v>281</v>
      </c>
      <c r="Y24" s="1264">
        <v>1</v>
      </c>
      <c r="Z24" s="1264">
        <v>1</v>
      </c>
      <c r="AA24" s="1443" t="s">
        <v>282</v>
      </c>
      <c r="AB24" s="769"/>
      <c r="AC24" s="769"/>
      <c r="AD24" s="689" t="s">
        <v>2134</v>
      </c>
      <c r="AE24" s="805" t="s">
        <v>2135</v>
      </c>
      <c r="AF24" s="806" t="s">
        <v>2136</v>
      </c>
      <c r="AG24" s="685">
        <v>40870</v>
      </c>
      <c r="AH24" s="756" t="s">
        <v>287</v>
      </c>
      <c r="AI24" s="755" t="s">
        <v>287</v>
      </c>
      <c r="AJ24" s="736" t="s">
        <v>5054</v>
      </c>
      <c r="AK24" s="627" t="s">
        <v>281</v>
      </c>
      <c r="AL24" s="627" t="s">
        <v>281</v>
      </c>
      <c r="AM24" s="627" t="s">
        <v>281</v>
      </c>
      <c r="AN24" s="627" t="s">
        <v>281</v>
      </c>
      <c r="AO24" s="627" t="s">
        <v>281</v>
      </c>
      <c r="AP24" s="1182" t="s">
        <v>281</v>
      </c>
    </row>
    <row r="25" spans="1:46" s="17" customFormat="1" ht="15.75" x14ac:dyDescent="0.25">
      <c r="A25" s="101"/>
      <c r="B25" s="100"/>
      <c r="C25" s="100"/>
      <c r="D25" s="96"/>
      <c r="E25" s="96"/>
      <c r="F25" s="96"/>
      <c r="G25" s="128"/>
      <c r="H25" s="128"/>
      <c r="I25" s="96"/>
      <c r="J25" s="2893"/>
      <c r="V25" s="2897"/>
      <c r="W25" s="138"/>
      <c r="X25" s="59"/>
      <c r="Y25" s="138">
        <f>SUM(Y26:Y27)</f>
        <v>2</v>
      </c>
      <c r="Z25" s="138">
        <f>SUM(Z26:Z27)</f>
        <v>2</v>
      </c>
      <c r="AA25" s="148"/>
      <c r="AB25" s="147"/>
      <c r="AC25" s="147"/>
      <c r="AD25" s="101"/>
      <c r="AE25" s="101"/>
      <c r="AF25" s="101"/>
      <c r="AG25" s="101"/>
      <c r="AH25" s="101"/>
      <c r="AI25" s="101"/>
      <c r="AJ25" s="101"/>
      <c r="AK25" s="129"/>
      <c r="AL25" s="129"/>
      <c r="AM25" s="129"/>
      <c r="AN25" s="129"/>
      <c r="AO25" s="129"/>
      <c r="AP25" s="129"/>
      <c r="AQ25" s="129"/>
      <c r="AR25" s="129"/>
      <c r="AS25" s="129"/>
      <c r="AT25" s="60"/>
    </row>
    <row r="26" spans="1:46" s="587" customFormat="1" ht="46.5" customHeight="1" x14ac:dyDescent="0.25">
      <c r="A26" s="718" t="s">
        <v>869</v>
      </c>
      <c r="B26" s="1498" t="s">
        <v>297</v>
      </c>
      <c r="C26" s="843" t="s">
        <v>285</v>
      </c>
      <c r="D26" s="793" t="s">
        <v>972</v>
      </c>
      <c r="E26" s="796">
        <v>10265</v>
      </c>
      <c r="F26" s="1488" t="s">
        <v>2119</v>
      </c>
      <c r="G26" s="1488" t="s">
        <v>2155</v>
      </c>
      <c r="H26" s="1499" t="s">
        <v>295</v>
      </c>
      <c r="I26" s="793" t="s">
        <v>365</v>
      </c>
      <c r="J26" s="2895">
        <v>2011</v>
      </c>
      <c r="V26" s="2899">
        <v>0.4</v>
      </c>
      <c r="W26" s="774">
        <v>40813</v>
      </c>
      <c r="X26" s="772" t="s">
        <v>283</v>
      </c>
      <c r="Y26" s="1513">
        <v>1</v>
      </c>
      <c r="Z26" s="1513">
        <v>1</v>
      </c>
      <c r="AA26" s="780" t="s">
        <v>2161</v>
      </c>
      <c r="AB26" s="1196" t="s">
        <v>5167</v>
      </c>
      <c r="AC26" s="1502" t="s">
        <v>2128</v>
      </c>
      <c r="AD26" s="1514" t="s">
        <v>2162</v>
      </c>
      <c r="AE26" s="776" t="s">
        <v>2163</v>
      </c>
      <c r="AF26" s="776" t="s">
        <v>2164</v>
      </c>
      <c r="AG26" s="774">
        <v>40799</v>
      </c>
      <c r="AH26" s="796" t="s">
        <v>287</v>
      </c>
      <c r="AI26" s="774" t="s">
        <v>287</v>
      </c>
      <c r="AJ26" s="792" t="s">
        <v>5165</v>
      </c>
      <c r="AK26" s="1504" t="s">
        <v>281</v>
      </c>
      <c r="AL26" s="1504" t="s">
        <v>281</v>
      </c>
      <c r="AM26" s="1504" t="s">
        <v>281</v>
      </c>
      <c r="AN26" s="1504" t="s">
        <v>281</v>
      </c>
      <c r="AO26" s="1504" t="s">
        <v>281</v>
      </c>
      <c r="AP26" s="1505" t="s">
        <v>281</v>
      </c>
    </row>
    <row r="27" spans="1:46" s="587" customFormat="1" ht="47.25" customHeight="1" x14ac:dyDescent="0.25">
      <c r="A27" s="718" t="s">
        <v>869</v>
      </c>
      <c r="B27" s="1498" t="s">
        <v>297</v>
      </c>
      <c r="C27" s="843" t="s">
        <v>285</v>
      </c>
      <c r="D27" s="793" t="s">
        <v>972</v>
      </c>
      <c r="E27" s="796">
        <v>10266</v>
      </c>
      <c r="F27" s="1488" t="s">
        <v>2119</v>
      </c>
      <c r="G27" s="1488" t="s">
        <v>2158</v>
      </c>
      <c r="H27" s="1499" t="s">
        <v>295</v>
      </c>
      <c r="I27" s="793" t="s">
        <v>365</v>
      </c>
      <c r="J27" s="2895">
        <v>2011</v>
      </c>
      <c r="V27" s="2899">
        <v>0.4</v>
      </c>
      <c r="W27" s="774">
        <v>40813</v>
      </c>
      <c r="X27" s="772" t="s">
        <v>283</v>
      </c>
      <c r="Y27" s="1513">
        <v>1</v>
      </c>
      <c r="Z27" s="1513">
        <v>1</v>
      </c>
      <c r="AA27" s="780" t="s">
        <v>2161</v>
      </c>
      <c r="AB27" s="1196" t="s">
        <v>5167</v>
      </c>
      <c r="AC27" s="1502" t="s">
        <v>2128</v>
      </c>
      <c r="AD27" s="1514" t="s">
        <v>2165</v>
      </c>
      <c r="AE27" s="776" t="s">
        <v>2166</v>
      </c>
      <c r="AF27" s="776" t="s">
        <v>2164</v>
      </c>
      <c r="AG27" s="774">
        <v>40799</v>
      </c>
      <c r="AH27" s="796" t="s">
        <v>287</v>
      </c>
      <c r="AI27" s="774" t="s">
        <v>287</v>
      </c>
      <c r="AJ27" s="792" t="s">
        <v>5165</v>
      </c>
      <c r="AK27" s="1504" t="s">
        <v>281</v>
      </c>
      <c r="AL27" s="1504" t="s">
        <v>281</v>
      </c>
      <c r="AM27" s="1504" t="s">
        <v>281</v>
      </c>
      <c r="AN27" s="1504" t="s">
        <v>281</v>
      </c>
      <c r="AO27" s="1504" t="s">
        <v>281</v>
      </c>
      <c r="AP27" s="1505" t="s">
        <v>281</v>
      </c>
    </row>
    <row r="28" spans="1:46" s="17" customFormat="1" ht="31.5" customHeight="1" x14ac:dyDescent="0.25">
      <c r="A28" s="1938"/>
      <c r="B28" s="1938"/>
      <c r="C28" s="1938"/>
      <c r="D28" s="1938"/>
      <c r="E28" s="1938"/>
      <c r="F28" s="1938"/>
      <c r="G28" s="213"/>
      <c r="H28" s="213"/>
      <c r="I28" s="1938"/>
      <c r="J28" s="2892"/>
      <c r="V28" s="2858"/>
      <c r="W28" s="537"/>
      <c r="X28" s="209"/>
      <c r="Y28" s="45">
        <f>SUM(Y29,Y32,Y34)</f>
        <v>1</v>
      </c>
      <c r="Z28" s="45">
        <f>SUM(Z29,Z32,Z34)</f>
        <v>1</v>
      </c>
      <c r="AA28" s="209"/>
      <c r="AB28" s="209"/>
      <c r="AC28" s="209"/>
      <c r="AD28" s="209"/>
      <c r="AE28" s="209"/>
      <c r="AF28" s="209"/>
      <c r="AG28" s="209"/>
      <c r="AH28" s="209"/>
      <c r="AI28" s="209"/>
      <c r="AJ28" s="209"/>
      <c r="AK28" s="129"/>
      <c r="AL28" s="129"/>
      <c r="AM28" s="129"/>
      <c r="AN28" s="129"/>
      <c r="AO28" s="129"/>
      <c r="AP28" s="129"/>
      <c r="AQ28" s="129"/>
      <c r="AR28" s="129"/>
      <c r="AS28" s="129"/>
      <c r="AT28" s="60"/>
    </row>
    <row r="29" spans="1:46" s="17" customFormat="1" ht="15.75" x14ac:dyDescent="0.25">
      <c r="A29" s="101"/>
      <c r="B29" s="100"/>
      <c r="C29" s="100"/>
      <c r="D29" s="96"/>
      <c r="E29" s="96"/>
      <c r="F29" s="96"/>
      <c r="G29" s="128"/>
      <c r="H29" s="128"/>
      <c r="I29" s="96"/>
      <c r="J29" s="2893"/>
      <c r="V29" s="2897"/>
      <c r="W29" s="138"/>
      <c r="X29" s="59"/>
      <c r="Y29" s="138">
        <f>SUM(Y30)</f>
        <v>1</v>
      </c>
      <c r="Z29" s="138">
        <f>SUM(Z30)</f>
        <v>1</v>
      </c>
      <c r="AA29" s="148"/>
      <c r="AB29" s="147"/>
      <c r="AC29" s="147"/>
      <c r="AD29" s="101"/>
      <c r="AE29" s="101"/>
      <c r="AF29" s="101"/>
      <c r="AG29" s="101"/>
      <c r="AH29" s="101"/>
      <c r="AI29" s="101"/>
      <c r="AJ29" s="101"/>
      <c r="AK29" s="129"/>
      <c r="AL29" s="129"/>
      <c r="AM29" s="129"/>
      <c r="AN29" s="129"/>
      <c r="AO29" s="129"/>
      <c r="AP29" s="129"/>
      <c r="AQ29" s="129"/>
      <c r="AR29" s="129"/>
      <c r="AS29" s="129"/>
      <c r="AT29" s="60"/>
    </row>
    <row r="30" spans="1:46" s="587" customFormat="1" ht="60" customHeight="1" x14ac:dyDescent="0.25">
      <c r="A30" s="1549" t="s">
        <v>869</v>
      </c>
      <c r="B30" s="1187" t="s">
        <v>1362</v>
      </c>
      <c r="C30" s="1549" t="s">
        <v>285</v>
      </c>
      <c r="D30" s="1581" t="s">
        <v>987</v>
      </c>
      <c r="E30" s="1939">
        <v>10952</v>
      </c>
      <c r="F30" s="1488" t="s">
        <v>2119</v>
      </c>
      <c r="G30" s="1557" t="s">
        <v>2589</v>
      </c>
      <c r="H30" s="1554" t="s">
        <v>289</v>
      </c>
      <c r="I30" s="1625" t="s">
        <v>2590</v>
      </c>
      <c r="J30" s="1556">
        <v>2012</v>
      </c>
      <c r="V30" s="1112">
        <v>0.5</v>
      </c>
      <c r="W30" s="1565">
        <v>41339</v>
      </c>
      <c r="X30" s="668" t="s">
        <v>283</v>
      </c>
      <c r="Y30" s="1587">
        <v>1</v>
      </c>
      <c r="Z30" s="1587">
        <v>1</v>
      </c>
      <c r="AA30" s="631" t="s">
        <v>1365</v>
      </c>
      <c r="AB30" s="1580"/>
      <c r="AC30" s="1549" t="s">
        <v>2593</v>
      </c>
      <c r="AD30" s="1566" t="s">
        <v>2594</v>
      </c>
      <c r="AE30" s="1589" t="s">
        <v>2595</v>
      </c>
      <c r="AF30" s="1566" t="s">
        <v>988</v>
      </c>
      <c r="AG30" s="1565">
        <v>41075</v>
      </c>
      <c r="AH30" s="1562" t="s">
        <v>287</v>
      </c>
      <c r="AI30" s="1565" t="s">
        <v>287</v>
      </c>
      <c r="AJ30" s="1940" t="s">
        <v>5166</v>
      </c>
      <c r="AK30" s="627" t="s">
        <v>281</v>
      </c>
      <c r="AL30" s="627" t="s">
        <v>281</v>
      </c>
      <c r="AM30" s="627" t="s">
        <v>281</v>
      </c>
      <c r="AN30" s="627" t="s">
        <v>281</v>
      </c>
      <c r="AO30" s="627" t="s">
        <v>281</v>
      </c>
      <c r="AP30" s="1182" t="s">
        <v>281</v>
      </c>
    </row>
    <row r="31" spans="1:46" s="587" customFormat="1" ht="15.75" customHeight="1" x14ac:dyDescent="0.25">
      <c r="A31" s="1759"/>
      <c r="B31" s="1988"/>
      <c r="C31" s="1759"/>
      <c r="D31" s="1760"/>
      <c r="E31" s="2910"/>
      <c r="F31" s="2911"/>
      <c r="G31" s="1761"/>
      <c r="H31" s="1762"/>
      <c r="I31" s="1878"/>
      <c r="J31" s="1764"/>
      <c r="V31" s="1715"/>
      <c r="W31" s="1772"/>
      <c r="X31" s="1766"/>
      <c r="Y31" s="1780"/>
      <c r="Z31" s="1780"/>
      <c r="AA31" s="1720"/>
      <c r="AB31" s="1758"/>
      <c r="AC31" s="1759"/>
      <c r="AD31" s="1782"/>
      <c r="AE31" s="1783"/>
      <c r="AF31" s="1782"/>
      <c r="AG31" s="1772"/>
      <c r="AH31" s="1778"/>
      <c r="AI31" s="1772"/>
      <c r="AJ31" s="2912"/>
      <c r="AK31" s="1690"/>
      <c r="AL31" s="1690"/>
      <c r="AM31" s="1690"/>
      <c r="AN31" s="1690"/>
      <c r="AO31" s="1690"/>
      <c r="AP31" s="1784"/>
    </row>
    <row r="32" spans="1:46" s="587" customFormat="1" ht="13.5" customHeight="1" x14ac:dyDescent="0.25">
      <c r="A32" s="1916"/>
      <c r="B32" s="1917"/>
      <c r="C32" s="1918"/>
      <c r="D32" s="1919"/>
      <c r="E32" s="1920"/>
      <c r="F32" s="1921"/>
      <c r="G32" s="1922"/>
      <c r="H32" s="1923"/>
      <c r="I32" s="1922"/>
      <c r="J32" s="1924"/>
      <c r="V32" s="1925"/>
      <c r="W32" s="1926"/>
      <c r="X32" s="1927"/>
      <c r="Y32" s="1928"/>
      <c r="Z32" s="1928"/>
      <c r="AA32" s="1929"/>
      <c r="AB32" s="1930"/>
      <c r="AC32" s="1931"/>
      <c r="AD32" s="1932"/>
      <c r="AE32" s="1933"/>
      <c r="AF32" s="1933"/>
      <c r="AG32" s="1926"/>
      <c r="AH32" s="1921"/>
      <c r="AI32" s="1926"/>
      <c r="AJ32" s="1934"/>
      <c r="AK32" s="1935"/>
      <c r="AL32" s="1935"/>
      <c r="AM32" s="1935"/>
      <c r="AN32" s="1935"/>
      <c r="AO32" s="1935"/>
      <c r="AP32" s="1936"/>
    </row>
    <row r="33" spans="1:36" ht="14.1" customHeight="1" x14ac:dyDescent="0.25">
      <c r="A33" s="129"/>
      <c r="B33" s="261"/>
      <c r="C33" s="261"/>
      <c r="D33" s="240"/>
      <c r="E33" s="240"/>
      <c r="F33" s="240"/>
      <c r="G33" s="241"/>
      <c r="H33" s="241"/>
      <c r="I33" s="240"/>
      <c r="J33" s="240"/>
      <c r="O33" s="58"/>
      <c r="P33" s="58"/>
      <c r="Q33" s="58"/>
      <c r="R33" s="58"/>
      <c r="S33" s="58"/>
      <c r="T33" s="58"/>
      <c r="U33" s="58"/>
      <c r="V33" s="239"/>
      <c r="W33" s="60"/>
      <c r="X33" s="60"/>
      <c r="Y33" s="129"/>
      <c r="Z33" s="129"/>
      <c r="AA33" s="129"/>
      <c r="AB33" s="129"/>
      <c r="AC33" s="129"/>
      <c r="AD33" s="239"/>
      <c r="AE33" s="129"/>
      <c r="AF33" s="129"/>
      <c r="AG33" s="129"/>
      <c r="AH33" s="129"/>
      <c r="AI33" s="129"/>
      <c r="AJ33" s="129"/>
    </row>
    <row r="34" spans="1:36" s="129" customFormat="1" ht="14.1" customHeight="1" x14ac:dyDescent="0.25">
      <c r="B34" s="261"/>
      <c r="C34" s="261"/>
      <c r="D34" s="240"/>
      <c r="E34" s="240"/>
      <c r="F34" s="240"/>
      <c r="G34" s="241"/>
      <c r="H34" s="241"/>
      <c r="I34" s="240"/>
      <c r="J34" s="240"/>
      <c r="V34" s="239"/>
      <c r="W34" s="60"/>
      <c r="X34" s="60"/>
      <c r="AD34" s="239"/>
    </row>
    <row r="35" spans="1:36" x14ac:dyDescent="0.25">
      <c r="B35" s="110"/>
      <c r="C35" s="110"/>
      <c r="D35" s="111"/>
      <c r="E35" s="111"/>
      <c r="F35" s="111"/>
      <c r="G35" s="112"/>
      <c r="H35" s="112"/>
      <c r="I35" s="111"/>
      <c r="J35" s="111"/>
      <c r="M35" s="83"/>
      <c r="N35" s="83"/>
      <c r="P35" s="65"/>
      <c r="R35" s="67"/>
      <c r="S35" s="83"/>
      <c r="T35" s="83"/>
      <c r="V35" s="109"/>
      <c r="W35" s="6"/>
      <c r="X35" s="6"/>
      <c r="AD35" s="109"/>
    </row>
    <row r="36" spans="1:36" ht="16.5" x14ac:dyDescent="0.3">
      <c r="A36" s="1355"/>
      <c r="B36" s="110"/>
      <c r="C36" s="110"/>
      <c r="D36" s="111"/>
      <c r="E36" s="111"/>
      <c r="F36" s="111"/>
      <c r="G36" s="112"/>
      <c r="H36" s="112"/>
      <c r="I36" s="111"/>
      <c r="J36" s="111"/>
      <c r="M36" s="83"/>
      <c r="N36" s="83"/>
      <c r="P36" s="65"/>
      <c r="R36" s="67"/>
      <c r="S36" s="192"/>
      <c r="T36" s="83"/>
      <c r="V36" s="109"/>
      <c r="W36" s="6"/>
      <c r="X36" s="6"/>
      <c r="AD36" s="109"/>
      <c r="AF36" s="210"/>
      <c r="AG36" s="210"/>
    </row>
    <row r="37" spans="1:36" s="129" customFormat="1" x14ac:dyDescent="0.25">
      <c r="B37" s="261"/>
      <c r="C37" s="261"/>
      <c r="D37" s="240"/>
      <c r="E37" s="240"/>
      <c r="F37" s="240"/>
      <c r="G37" s="241"/>
      <c r="H37" s="241"/>
      <c r="I37" s="240"/>
      <c r="J37" s="240"/>
      <c r="M37" s="262"/>
      <c r="N37" s="262"/>
      <c r="O37" s="263"/>
      <c r="P37" s="263"/>
      <c r="Q37" s="341"/>
      <c r="R37" s="341"/>
      <c r="S37" s="350"/>
      <c r="T37" s="262"/>
      <c r="U37" s="60"/>
      <c r="V37" s="239"/>
      <c r="W37" s="60"/>
      <c r="X37" s="60"/>
      <c r="AD37" s="239"/>
    </row>
    <row r="38" spans="1:36" x14ac:dyDescent="0.25">
      <c r="A38" s="129"/>
      <c r="B38" s="261"/>
      <c r="C38" s="261"/>
      <c r="D38" s="240"/>
      <c r="E38" s="240"/>
      <c r="F38" s="240"/>
      <c r="G38" s="241"/>
      <c r="H38" s="241"/>
      <c r="I38" s="240"/>
      <c r="J38" s="240"/>
      <c r="K38" s="129"/>
      <c r="L38" s="129"/>
      <c r="M38" s="262"/>
      <c r="N38" s="262"/>
      <c r="O38" s="263"/>
      <c r="P38" s="263"/>
      <c r="Q38" s="341"/>
      <c r="R38" s="341"/>
      <c r="S38" s="350"/>
      <c r="T38" s="262"/>
      <c r="U38" s="60"/>
      <c r="V38" s="239"/>
      <c r="W38" s="60"/>
      <c r="X38" s="60"/>
      <c r="Y38" s="129"/>
      <c r="Z38" s="129"/>
      <c r="AA38" s="129"/>
      <c r="AB38" s="129"/>
      <c r="AC38" s="129"/>
      <c r="AD38" s="239"/>
      <c r="AE38" s="129"/>
      <c r="AF38" s="129"/>
      <c r="AG38" s="129"/>
      <c r="AH38" s="129"/>
      <c r="AI38" s="129"/>
      <c r="AJ38" s="129"/>
    </row>
    <row r="39" spans="1:36" ht="16.5" x14ac:dyDescent="0.3">
      <c r="B39" s="110"/>
      <c r="C39" s="110"/>
      <c r="D39" s="111"/>
      <c r="E39" s="111"/>
      <c r="F39" s="111"/>
      <c r="G39" s="112"/>
      <c r="H39" s="112"/>
      <c r="I39" s="111"/>
      <c r="J39" s="111"/>
      <c r="M39" s="83"/>
      <c r="N39" s="83"/>
      <c r="P39" s="65"/>
      <c r="R39" s="67"/>
      <c r="S39" s="83"/>
      <c r="T39" s="83"/>
      <c r="V39" s="109"/>
      <c r="W39" s="6"/>
      <c r="X39" s="6"/>
      <c r="AD39" s="109"/>
      <c r="AF39" s="210"/>
      <c r="AG39" s="210"/>
    </row>
    <row r="40" spans="1:36" s="129" customFormat="1" x14ac:dyDescent="0.25">
      <c r="A40" s="58"/>
      <c r="B40" s="110"/>
      <c r="C40" s="110"/>
      <c r="D40" s="111"/>
      <c r="E40" s="111"/>
      <c r="F40" s="111"/>
      <c r="G40" s="112"/>
      <c r="H40" s="112"/>
      <c r="I40" s="111"/>
      <c r="J40" s="111"/>
      <c r="K40" s="58"/>
      <c r="L40" s="58"/>
      <c r="M40" s="83"/>
      <c r="N40" s="83"/>
      <c r="O40" s="65"/>
      <c r="P40" s="65"/>
      <c r="Q40" s="67"/>
      <c r="R40" s="67"/>
      <c r="S40" s="83"/>
      <c r="T40" s="83"/>
      <c r="U40" s="6"/>
      <c r="V40" s="109"/>
      <c r="W40" s="6"/>
      <c r="X40" s="6"/>
      <c r="Y40" s="58"/>
      <c r="Z40" s="58"/>
      <c r="AA40" s="58"/>
      <c r="AB40" s="58"/>
      <c r="AC40" s="58"/>
      <c r="AD40" s="109"/>
      <c r="AE40" s="58"/>
      <c r="AF40" s="58"/>
      <c r="AG40" s="58"/>
      <c r="AH40" s="58"/>
      <c r="AI40" s="58"/>
      <c r="AJ40" s="58"/>
    </row>
    <row r="41" spans="1:36" x14ac:dyDescent="0.25">
      <c r="A41" s="129"/>
      <c r="B41" s="261"/>
      <c r="C41" s="261"/>
      <c r="D41" s="240"/>
      <c r="E41" s="240"/>
      <c r="F41" s="240"/>
      <c r="G41" s="241"/>
      <c r="H41" s="241"/>
      <c r="I41" s="240"/>
      <c r="J41" s="240"/>
      <c r="K41" s="129"/>
      <c r="L41" s="129"/>
      <c r="M41" s="262"/>
      <c r="N41" s="262"/>
      <c r="O41" s="263"/>
      <c r="P41" s="263"/>
      <c r="Q41" s="341"/>
      <c r="R41" s="341"/>
      <c r="S41" s="262"/>
      <c r="T41" s="262"/>
      <c r="U41" s="60"/>
      <c r="V41" s="239"/>
      <c r="W41" s="60"/>
      <c r="X41" s="60"/>
      <c r="Y41" s="129"/>
      <c r="Z41" s="129"/>
      <c r="AA41" s="129"/>
      <c r="AB41" s="129"/>
      <c r="AC41" s="129"/>
      <c r="AD41" s="239"/>
      <c r="AE41" s="129"/>
      <c r="AF41" s="129"/>
      <c r="AG41" s="129"/>
      <c r="AH41" s="129"/>
      <c r="AI41" s="129"/>
      <c r="AJ41" s="129"/>
    </row>
    <row r="42" spans="1:36" x14ac:dyDescent="0.25">
      <c r="B42" s="110"/>
      <c r="C42" s="110"/>
      <c r="D42" s="111"/>
      <c r="E42" s="111"/>
      <c r="F42" s="111"/>
      <c r="G42" s="112"/>
      <c r="H42" s="112"/>
      <c r="I42" s="111"/>
      <c r="J42" s="111"/>
      <c r="M42" s="83"/>
      <c r="N42" s="83"/>
      <c r="P42" s="65"/>
      <c r="R42" s="67"/>
      <c r="S42" s="83"/>
      <c r="T42" s="83"/>
      <c r="V42" s="109"/>
      <c r="W42" s="6"/>
      <c r="X42" s="6"/>
      <c r="AD42" s="109"/>
    </row>
    <row r="43" spans="1:36" s="129" customFormat="1" x14ac:dyDescent="0.25">
      <c r="A43" s="58"/>
      <c r="B43" s="110"/>
      <c r="C43" s="110"/>
      <c r="D43" s="111"/>
      <c r="E43" s="111"/>
      <c r="F43" s="111"/>
      <c r="G43" s="112"/>
      <c r="H43" s="112"/>
      <c r="I43" s="111"/>
      <c r="J43" s="111"/>
      <c r="K43" s="58"/>
      <c r="L43" s="58"/>
      <c r="M43" s="58"/>
      <c r="N43" s="58"/>
      <c r="O43" s="65"/>
      <c r="P43" s="66"/>
      <c r="Q43" s="67"/>
      <c r="R43" s="193"/>
      <c r="S43" s="171"/>
      <c r="T43" s="66"/>
      <c r="U43" s="6"/>
      <c r="V43" s="109"/>
      <c r="W43" s="58"/>
      <c r="X43" s="58"/>
      <c r="Y43" s="58"/>
      <c r="Z43" s="58"/>
      <c r="AA43" s="58"/>
      <c r="AB43" s="58"/>
      <c r="AC43" s="58"/>
      <c r="AD43" s="109"/>
      <c r="AE43" s="58"/>
      <c r="AF43" s="58"/>
      <c r="AG43" s="58"/>
      <c r="AH43" s="58"/>
      <c r="AI43" s="58"/>
      <c r="AJ43" s="58"/>
    </row>
    <row r="44" spans="1:36" x14ac:dyDescent="0.25">
      <c r="A44" s="129"/>
      <c r="B44" s="261"/>
      <c r="C44" s="261"/>
      <c r="D44" s="240"/>
      <c r="E44" s="240"/>
      <c r="F44" s="240"/>
      <c r="G44" s="241"/>
      <c r="H44" s="241"/>
      <c r="I44" s="240"/>
      <c r="J44" s="240"/>
      <c r="K44" s="129"/>
      <c r="L44" s="129"/>
      <c r="M44" s="129"/>
      <c r="N44" s="129"/>
      <c r="O44" s="263"/>
      <c r="P44" s="265"/>
      <c r="Q44" s="341"/>
      <c r="R44" s="359"/>
      <c r="S44" s="358"/>
      <c r="T44" s="265"/>
      <c r="U44" s="60"/>
      <c r="V44" s="239"/>
      <c r="W44" s="129"/>
      <c r="X44" s="129"/>
      <c r="Y44" s="129"/>
      <c r="Z44" s="129"/>
      <c r="AA44" s="129"/>
      <c r="AB44" s="129"/>
      <c r="AC44" s="129"/>
      <c r="AD44" s="239"/>
      <c r="AE44" s="129"/>
      <c r="AF44" s="129"/>
      <c r="AG44" s="129"/>
      <c r="AH44" s="129"/>
      <c r="AI44" s="129"/>
      <c r="AJ44" s="129"/>
    </row>
    <row r="45" spans="1:36" x14ac:dyDescent="0.25">
      <c r="B45" s="110"/>
      <c r="C45" s="110"/>
      <c r="D45" s="111"/>
      <c r="E45" s="111"/>
      <c r="F45" s="111"/>
      <c r="G45" s="112"/>
      <c r="H45" s="112"/>
      <c r="I45" s="111"/>
      <c r="J45" s="111"/>
      <c r="V45" s="109"/>
      <c r="AD45" s="109"/>
    </row>
    <row r="46" spans="1:36" x14ac:dyDescent="0.25">
      <c r="B46" s="110"/>
      <c r="C46" s="110"/>
      <c r="D46" s="111"/>
      <c r="E46" s="111"/>
      <c r="F46" s="111"/>
      <c r="G46" s="112"/>
      <c r="H46" s="112"/>
      <c r="I46" s="111"/>
      <c r="J46" s="111"/>
      <c r="V46" s="109"/>
      <c r="AD46" s="109"/>
    </row>
    <row r="47" spans="1:36" x14ac:dyDescent="0.25">
      <c r="A47" s="129"/>
      <c r="B47" s="261"/>
      <c r="C47" s="261"/>
      <c r="D47" s="240"/>
      <c r="E47" s="240"/>
      <c r="F47" s="240"/>
      <c r="G47" s="241"/>
      <c r="H47" s="241"/>
      <c r="I47" s="240"/>
      <c r="J47" s="240"/>
      <c r="K47" s="129"/>
      <c r="L47" s="129"/>
      <c r="M47" s="129"/>
      <c r="N47" s="129"/>
      <c r="O47" s="263"/>
      <c r="P47" s="265"/>
      <c r="Q47" s="341"/>
      <c r="R47" s="359"/>
      <c r="S47" s="358"/>
      <c r="T47" s="265"/>
      <c r="U47" s="60"/>
      <c r="V47" s="239"/>
      <c r="W47" s="129"/>
      <c r="X47" s="129"/>
      <c r="Y47" s="129"/>
      <c r="Z47" s="129"/>
      <c r="AA47" s="129"/>
      <c r="AB47" s="129"/>
      <c r="AC47" s="129"/>
      <c r="AD47" s="239"/>
      <c r="AE47" s="129"/>
      <c r="AF47" s="129"/>
      <c r="AG47" s="129"/>
      <c r="AH47" s="129"/>
      <c r="AI47" s="129"/>
      <c r="AJ47" s="129"/>
    </row>
    <row r="48" spans="1:36" x14ac:dyDescent="0.25">
      <c r="B48" s="6"/>
      <c r="C48" s="6"/>
      <c r="D48" s="111"/>
      <c r="E48" s="111"/>
      <c r="F48" s="111"/>
      <c r="G48" s="112"/>
      <c r="H48" s="112"/>
      <c r="I48" s="111"/>
      <c r="J48" s="111"/>
      <c r="V48" s="109"/>
      <c r="AD48" s="109"/>
    </row>
    <row r="49" spans="1:36" x14ac:dyDescent="0.25">
      <c r="B49" s="6"/>
      <c r="C49" s="6"/>
      <c r="D49" s="111"/>
      <c r="E49" s="111"/>
      <c r="F49" s="111"/>
      <c r="G49" s="112"/>
      <c r="H49" s="112"/>
      <c r="I49" s="111"/>
      <c r="J49" s="111"/>
      <c r="V49" s="109"/>
      <c r="AD49" s="109"/>
    </row>
    <row r="50" spans="1:36" x14ac:dyDescent="0.25">
      <c r="A50" s="129"/>
      <c r="B50" s="60"/>
      <c r="C50" s="60"/>
      <c r="D50" s="240"/>
      <c r="E50" s="240"/>
      <c r="F50" s="240"/>
      <c r="G50" s="241"/>
      <c r="H50" s="241"/>
      <c r="I50" s="240"/>
      <c r="J50" s="240"/>
      <c r="K50" s="129"/>
      <c r="L50" s="129"/>
      <c r="M50" s="129"/>
      <c r="N50" s="129"/>
      <c r="O50" s="263"/>
      <c r="P50" s="265"/>
      <c r="Q50" s="341"/>
      <c r="R50" s="359"/>
      <c r="S50" s="358"/>
      <c r="T50" s="265"/>
      <c r="U50" s="60"/>
      <c r="V50" s="239"/>
      <c r="W50" s="129"/>
      <c r="X50" s="129"/>
      <c r="Y50" s="129"/>
      <c r="Z50" s="129"/>
      <c r="AA50" s="129"/>
      <c r="AB50" s="129"/>
      <c r="AC50" s="129"/>
      <c r="AD50" s="239"/>
      <c r="AE50" s="129"/>
      <c r="AF50" s="129"/>
      <c r="AG50" s="129"/>
      <c r="AH50" s="129"/>
      <c r="AI50" s="129"/>
      <c r="AJ50" s="129"/>
    </row>
    <row r="51" spans="1:36" x14ac:dyDescent="0.25">
      <c r="B51" s="6"/>
      <c r="C51" s="6"/>
      <c r="D51" s="111"/>
      <c r="E51" s="111"/>
      <c r="F51" s="111"/>
      <c r="G51" s="112"/>
      <c r="H51" s="112"/>
      <c r="I51" s="111"/>
      <c r="J51" s="111"/>
      <c r="V51" s="109"/>
      <c r="AD51" s="109"/>
    </row>
    <row r="52" spans="1:36" x14ac:dyDescent="0.25">
      <c r="B52" s="6"/>
      <c r="C52" s="6"/>
      <c r="D52" s="111"/>
      <c r="E52" s="111"/>
      <c r="F52" s="111"/>
      <c r="G52" s="112"/>
      <c r="H52" s="112"/>
      <c r="I52" s="111"/>
      <c r="J52" s="111"/>
      <c r="V52" s="109"/>
      <c r="AD52" s="109"/>
    </row>
    <row r="53" spans="1:36" x14ac:dyDescent="0.25">
      <c r="A53" s="129"/>
      <c r="B53" s="60"/>
      <c r="C53" s="60"/>
      <c r="D53" s="240"/>
      <c r="E53" s="240"/>
      <c r="F53" s="240"/>
      <c r="G53" s="241"/>
      <c r="H53" s="241"/>
      <c r="I53" s="240"/>
      <c r="J53" s="240"/>
      <c r="K53" s="129"/>
      <c r="L53" s="129"/>
      <c r="M53" s="129"/>
      <c r="N53" s="129"/>
      <c r="O53" s="263"/>
      <c r="P53" s="265"/>
      <c r="Q53" s="341"/>
      <c r="R53" s="359"/>
      <c r="S53" s="358"/>
      <c r="T53" s="265"/>
      <c r="U53" s="60"/>
      <c r="V53" s="239"/>
      <c r="W53" s="129"/>
      <c r="X53" s="129"/>
      <c r="Y53" s="129"/>
      <c r="Z53" s="129"/>
      <c r="AA53" s="129"/>
      <c r="AB53" s="129"/>
      <c r="AC53" s="129"/>
      <c r="AD53" s="239"/>
      <c r="AE53" s="129"/>
      <c r="AF53" s="129"/>
      <c r="AG53" s="129"/>
      <c r="AH53" s="129"/>
      <c r="AI53" s="129"/>
      <c r="AJ53" s="129"/>
    </row>
    <row r="54" spans="1:36" x14ac:dyDescent="0.25">
      <c r="B54" s="6"/>
      <c r="C54" s="6"/>
      <c r="D54" s="111"/>
      <c r="E54" s="111"/>
      <c r="F54" s="111"/>
      <c r="G54" s="112"/>
      <c r="H54" s="112"/>
      <c r="I54" s="111"/>
      <c r="J54" s="111"/>
      <c r="V54" s="109"/>
      <c r="AD54" s="109"/>
    </row>
    <row r="55" spans="1:36" x14ac:dyDescent="0.25">
      <c r="B55" s="6"/>
      <c r="C55" s="6"/>
      <c r="D55" s="111"/>
      <c r="E55" s="111"/>
      <c r="F55" s="111"/>
      <c r="G55" s="112"/>
      <c r="H55" s="112"/>
      <c r="I55" s="111"/>
      <c r="J55" s="111"/>
      <c r="V55" s="109"/>
      <c r="AD55" s="109"/>
    </row>
    <row r="56" spans="1:36" x14ac:dyDescent="0.25">
      <c r="B56" s="6"/>
      <c r="C56" s="6"/>
      <c r="D56" s="111"/>
      <c r="E56" s="111"/>
      <c r="F56" s="111"/>
      <c r="G56" s="112"/>
      <c r="H56" s="112"/>
      <c r="I56" s="111"/>
      <c r="J56" s="111"/>
      <c r="V56" s="109"/>
      <c r="AD56" s="109"/>
    </row>
    <row r="57" spans="1:36" x14ac:dyDescent="0.25">
      <c r="B57" s="6"/>
      <c r="C57" s="6"/>
      <c r="D57" s="111"/>
      <c r="E57" s="111"/>
      <c r="F57" s="111"/>
      <c r="G57" s="112"/>
      <c r="H57" s="112"/>
      <c r="I57" s="111"/>
      <c r="J57" s="111"/>
      <c r="V57" s="109"/>
      <c r="AD57" s="109"/>
    </row>
    <row r="58" spans="1:36" x14ac:dyDescent="0.25">
      <c r="B58" s="6"/>
      <c r="C58" s="6"/>
      <c r="D58" s="111"/>
      <c r="E58" s="111"/>
      <c r="F58" s="111"/>
      <c r="G58" s="112"/>
      <c r="H58" s="112"/>
      <c r="I58" s="111"/>
      <c r="J58" s="111"/>
      <c r="V58" s="109"/>
      <c r="AD58" s="109"/>
    </row>
    <row r="59" spans="1:36" x14ac:dyDescent="0.25">
      <c r="B59" s="6"/>
      <c r="C59" s="6"/>
      <c r="D59" s="111"/>
      <c r="E59" s="111"/>
      <c r="F59" s="111"/>
      <c r="G59" s="112"/>
      <c r="H59" s="112"/>
      <c r="I59" s="111"/>
      <c r="J59" s="111"/>
      <c r="V59" s="109"/>
      <c r="AD59" s="109"/>
    </row>
    <row r="60" spans="1:36" x14ac:dyDescent="0.25">
      <c r="B60" s="6"/>
      <c r="C60" s="6"/>
      <c r="D60" s="111"/>
      <c r="E60" s="111"/>
      <c r="F60" s="111"/>
      <c r="G60" s="112"/>
      <c r="H60" s="112"/>
      <c r="I60" s="111"/>
      <c r="J60" s="111"/>
      <c r="V60" s="109"/>
      <c r="AD60" s="109"/>
    </row>
    <row r="61" spans="1:36" x14ac:dyDescent="0.25">
      <c r="B61" s="6"/>
      <c r="C61" s="6"/>
      <c r="D61" s="111"/>
      <c r="E61" s="111"/>
      <c r="F61" s="111"/>
      <c r="G61" s="112"/>
      <c r="H61" s="112"/>
      <c r="I61" s="111"/>
      <c r="J61" s="111"/>
      <c r="V61" s="109"/>
      <c r="AD61" s="109"/>
    </row>
    <row r="62" spans="1:36" x14ac:dyDescent="0.25">
      <c r="B62" s="6"/>
      <c r="C62" s="6"/>
      <c r="D62" s="111"/>
      <c r="E62" s="111"/>
      <c r="F62" s="111"/>
      <c r="G62" s="112"/>
      <c r="H62" s="112"/>
      <c r="I62" s="111"/>
      <c r="J62" s="111"/>
      <c r="V62" s="109"/>
      <c r="AD62" s="109"/>
    </row>
    <row r="63" spans="1:36" x14ac:dyDescent="0.25">
      <c r="B63" s="6"/>
      <c r="C63" s="6"/>
      <c r="D63" s="111"/>
      <c r="E63" s="111"/>
      <c r="F63" s="111"/>
      <c r="G63" s="112"/>
      <c r="H63" s="112"/>
      <c r="I63" s="111"/>
      <c r="J63" s="111"/>
      <c r="V63" s="109"/>
      <c r="AD63" s="109"/>
    </row>
    <row r="64" spans="1:36" x14ac:dyDescent="0.25">
      <c r="B64" s="6"/>
      <c r="C64" s="6"/>
      <c r="D64" s="111"/>
      <c r="E64" s="111"/>
      <c r="F64" s="111"/>
      <c r="G64" s="112"/>
      <c r="H64" s="112"/>
      <c r="I64" s="111"/>
      <c r="J64" s="111"/>
      <c r="V64" s="109"/>
      <c r="AD64" s="109"/>
    </row>
    <row r="65" spans="2:30" x14ac:dyDescent="0.25">
      <c r="B65" s="6"/>
      <c r="C65" s="6"/>
      <c r="D65" s="111"/>
      <c r="E65" s="111"/>
      <c r="F65" s="111"/>
      <c r="G65" s="112"/>
      <c r="H65" s="112"/>
      <c r="I65" s="111"/>
      <c r="J65" s="111"/>
      <c r="V65" s="109"/>
      <c r="AD65" s="109"/>
    </row>
    <row r="66" spans="2:30" x14ac:dyDescent="0.25">
      <c r="B66" s="6"/>
      <c r="C66" s="6"/>
      <c r="D66" s="111"/>
      <c r="E66" s="111"/>
      <c r="F66" s="111"/>
      <c r="G66" s="112"/>
      <c r="H66" s="112"/>
      <c r="I66" s="111"/>
      <c r="J66" s="111"/>
      <c r="V66" s="109"/>
      <c r="AD66" s="109"/>
    </row>
    <row r="67" spans="2:30" x14ac:dyDescent="0.25">
      <c r="B67" s="6"/>
      <c r="C67" s="6"/>
      <c r="D67" s="6"/>
      <c r="E67" s="6"/>
      <c r="F67" s="111"/>
      <c r="G67" s="112"/>
      <c r="H67" s="112"/>
      <c r="I67" s="111"/>
      <c r="J67" s="111"/>
      <c r="V67" s="109"/>
      <c r="AD67" s="109"/>
    </row>
    <row r="68" spans="2:30" x14ac:dyDescent="0.25">
      <c r="B68" s="6"/>
      <c r="C68" s="6"/>
      <c r="D68" s="6"/>
      <c r="E68" s="6"/>
      <c r="F68" s="111"/>
      <c r="G68" s="112"/>
      <c r="H68" s="112"/>
      <c r="I68" s="111"/>
      <c r="J68" s="111"/>
      <c r="V68" s="109"/>
      <c r="AD68" s="109"/>
    </row>
    <row r="69" spans="2:30" x14ac:dyDescent="0.25">
      <c r="B69" s="6"/>
      <c r="C69" s="6"/>
      <c r="D69" s="6"/>
      <c r="E69" s="6"/>
      <c r="F69" s="111"/>
      <c r="G69" s="112"/>
      <c r="H69" s="112"/>
      <c r="I69" s="111"/>
      <c r="J69" s="111"/>
      <c r="V69" s="109"/>
      <c r="AD69" s="109"/>
    </row>
    <row r="70" spans="2:30" x14ac:dyDescent="0.25">
      <c r="B70" s="6"/>
      <c r="C70" s="6"/>
      <c r="D70" s="6"/>
      <c r="E70" s="6"/>
      <c r="F70" s="111"/>
      <c r="G70" s="112"/>
      <c r="H70" s="112"/>
      <c r="I70" s="111"/>
      <c r="J70" s="111"/>
      <c r="V70" s="109"/>
      <c r="AD70" s="109"/>
    </row>
    <row r="71" spans="2:30" x14ac:dyDescent="0.25">
      <c r="B71" s="6"/>
      <c r="C71" s="6"/>
      <c r="D71" s="6"/>
      <c r="E71" s="6"/>
      <c r="F71" s="111"/>
      <c r="G71" s="112"/>
      <c r="H71" s="112"/>
      <c r="I71" s="111"/>
      <c r="J71" s="111"/>
      <c r="V71" s="109"/>
      <c r="AD71" s="109"/>
    </row>
    <row r="72" spans="2:30" x14ac:dyDescent="0.25">
      <c r="B72" s="6"/>
      <c r="C72" s="6"/>
      <c r="D72" s="6"/>
      <c r="E72" s="6"/>
      <c r="F72" s="111"/>
      <c r="G72" s="112"/>
      <c r="H72" s="112"/>
      <c r="I72" s="111"/>
      <c r="J72" s="111"/>
      <c r="V72" s="109"/>
      <c r="AD72" s="109"/>
    </row>
    <row r="73" spans="2:30" x14ac:dyDescent="0.25">
      <c r="B73" s="6"/>
      <c r="C73" s="6"/>
      <c r="D73" s="6"/>
      <c r="E73" s="6"/>
      <c r="F73" s="111"/>
      <c r="G73" s="112"/>
      <c r="H73" s="112"/>
      <c r="I73" s="111"/>
      <c r="J73" s="111"/>
      <c r="V73" s="109"/>
      <c r="AD73" s="109"/>
    </row>
    <row r="74" spans="2:30" x14ac:dyDescent="0.25">
      <c r="B74" s="6"/>
      <c r="C74" s="6"/>
      <c r="D74" s="6"/>
      <c r="E74" s="6"/>
      <c r="F74" s="111"/>
      <c r="G74" s="112"/>
      <c r="H74" s="112"/>
      <c r="I74" s="111"/>
      <c r="J74" s="111"/>
      <c r="V74" s="109"/>
      <c r="AD74" s="109"/>
    </row>
    <row r="75" spans="2:30" x14ac:dyDescent="0.25">
      <c r="B75" s="6"/>
      <c r="C75" s="6"/>
      <c r="D75" s="6"/>
      <c r="E75" s="6"/>
      <c r="F75" s="111"/>
      <c r="G75" s="112"/>
      <c r="H75" s="112"/>
      <c r="I75" s="111"/>
      <c r="J75" s="111"/>
      <c r="V75" s="109"/>
      <c r="AD75" s="109"/>
    </row>
    <row r="76" spans="2:30" x14ac:dyDescent="0.25">
      <c r="B76" s="6"/>
      <c r="C76" s="6"/>
      <c r="D76" s="6"/>
      <c r="E76" s="6"/>
      <c r="F76" s="111"/>
      <c r="G76" s="112"/>
      <c r="H76" s="112"/>
      <c r="I76" s="111"/>
      <c r="J76" s="111"/>
      <c r="V76" s="109"/>
      <c r="AD76" s="109"/>
    </row>
    <row r="77" spans="2:30" x14ac:dyDescent="0.25">
      <c r="B77" s="6"/>
      <c r="C77" s="6"/>
      <c r="D77" s="6"/>
      <c r="E77" s="6"/>
      <c r="F77" s="111"/>
      <c r="G77" s="112"/>
      <c r="H77" s="112"/>
      <c r="I77" s="111"/>
      <c r="J77" s="111"/>
      <c r="V77" s="109"/>
      <c r="AD77" s="109"/>
    </row>
    <row r="78" spans="2:30" x14ac:dyDescent="0.25">
      <c r="B78" s="6"/>
      <c r="C78" s="6"/>
      <c r="D78" s="6"/>
      <c r="E78" s="6"/>
      <c r="F78" s="111"/>
      <c r="G78" s="112"/>
      <c r="H78" s="112"/>
      <c r="I78" s="111"/>
      <c r="J78" s="111"/>
      <c r="V78" s="109"/>
      <c r="AD78" s="109"/>
    </row>
    <row r="79" spans="2:30" x14ac:dyDescent="0.25">
      <c r="B79" s="6"/>
      <c r="C79" s="6"/>
      <c r="D79" s="6"/>
      <c r="E79" s="6"/>
      <c r="F79" s="111"/>
      <c r="G79" s="112"/>
      <c r="H79" s="112"/>
      <c r="I79" s="111"/>
      <c r="J79" s="111"/>
      <c r="V79" s="109"/>
      <c r="AD79" s="109"/>
    </row>
    <row r="80" spans="2:30" x14ac:dyDescent="0.25">
      <c r="B80" s="6"/>
      <c r="C80" s="6"/>
      <c r="D80" s="6"/>
      <c r="E80" s="6"/>
      <c r="F80" s="111"/>
      <c r="G80" s="112"/>
      <c r="H80" s="112"/>
      <c r="I80" s="111"/>
      <c r="J80" s="111"/>
      <c r="V80" s="109"/>
      <c r="AD80" s="109"/>
    </row>
    <row r="81" spans="2:30" x14ac:dyDescent="0.25">
      <c r="B81" s="6"/>
      <c r="C81" s="6"/>
      <c r="D81" s="6"/>
      <c r="E81" s="6"/>
      <c r="F81" s="111"/>
      <c r="G81" s="112"/>
      <c r="H81" s="112"/>
      <c r="I81" s="111"/>
      <c r="J81" s="111"/>
      <c r="V81" s="109"/>
      <c r="AD81" s="109"/>
    </row>
    <row r="82" spans="2:30" x14ac:dyDescent="0.25">
      <c r="B82" s="6"/>
      <c r="C82" s="6"/>
      <c r="D82" s="6"/>
      <c r="E82" s="6"/>
      <c r="F82" s="111"/>
      <c r="G82" s="112"/>
      <c r="H82" s="112"/>
      <c r="I82" s="111"/>
      <c r="J82" s="111"/>
      <c r="V82" s="109"/>
      <c r="AD82" s="109"/>
    </row>
    <row r="83" spans="2:30" x14ac:dyDescent="0.25">
      <c r="B83" s="6"/>
      <c r="C83" s="6"/>
      <c r="D83" s="6"/>
      <c r="E83" s="6"/>
      <c r="F83" s="6"/>
      <c r="G83" s="6"/>
      <c r="H83" s="6"/>
      <c r="I83" s="6"/>
      <c r="J83" s="6"/>
      <c r="V83" s="109"/>
      <c r="AD83" s="109"/>
    </row>
    <row r="84" spans="2:30" x14ac:dyDescent="0.25">
      <c r="B84" s="6"/>
      <c r="C84" s="6"/>
      <c r="D84" s="6"/>
      <c r="E84" s="6"/>
      <c r="F84" s="6"/>
      <c r="G84" s="6"/>
      <c r="H84" s="6"/>
      <c r="I84" s="6"/>
      <c r="J84" s="6"/>
      <c r="V84" s="109"/>
      <c r="AD84" s="109"/>
    </row>
    <row r="85" spans="2:30" x14ac:dyDescent="0.25">
      <c r="B85" s="6"/>
      <c r="C85" s="6"/>
      <c r="D85" s="6"/>
      <c r="E85" s="6"/>
      <c r="F85" s="6"/>
      <c r="G85" s="6"/>
      <c r="H85" s="6"/>
      <c r="I85" s="6"/>
      <c r="J85" s="6"/>
      <c r="V85" s="109"/>
      <c r="AD85" s="109"/>
    </row>
    <row r="86" spans="2:30" x14ac:dyDescent="0.25">
      <c r="B86" s="6"/>
      <c r="C86" s="6"/>
      <c r="D86" s="6"/>
      <c r="E86" s="6"/>
      <c r="F86" s="6"/>
      <c r="G86" s="6"/>
      <c r="H86" s="6"/>
      <c r="I86" s="6"/>
      <c r="J86" s="6"/>
      <c r="V86" s="109"/>
      <c r="AD86" s="109"/>
    </row>
    <row r="87" spans="2:30" x14ac:dyDescent="0.25">
      <c r="B87" s="6"/>
      <c r="C87" s="6"/>
      <c r="D87" s="6"/>
      <c r="E87" s="6"/>
      <c r="F87" s="6"/>
      <c r="G87" s="6"/>
      <c r="H87" s="6"/>
      <c r="I87" s="6"/>
      <c r="J87" s="6"/>
      <c r="V87" s="109"/>
      <c r="AD87" s="109"/>
    </row>
    <row r="88" spans="2:30" x14ac:dyDescent="0.25">
      <c r="B88" s="6"/>
      <c r="C88" s="6"/>
      <c r="D88" s="6"/>
      <c r="E88" s="6"/>
      <c r="F88" s="6"/>
      <c r="G88" s="6"/>
      <c r="H88" s="6"/>
      <c r="I88" s="6"/>
      <c r="J88" s="6"/>
      <c r="V88" s="109"/>
      <c r="AD88" s="109"/>
    </row>
    <row r="89" spans="2:30" x14ac:dyDescent="0.25">
      <c r="B89" s="6"/>
      <c r="C89" s="6"/>
      <c r="D89" s="6"/>
      <c r="E89" s="6"/>
      <c r="F89" s="6"/>
      <c r="G89" s="6"/>
      <c r="H89" s="6"/>
      <c r="I89" s="6"/>
      <c r="J89" s="6"/>
      <c r="V89" s="109"/>
      <c r="AD89" s="109"/>
    </row>
    <row r="90" spans="2:30" x14ac:dyDescent="0.25">
      <c r="B90" s="6"/>
      <c r="C90" s="6"/>
      <c r="D90" s="6"/>
      <c r="E90" s="6"/>
      <c r="F90" s="6"/>
      <c r="G90" s="6"/>
      <c r="H90" s="6"/>
      <c r="I90" s="6"/>
      <c r="J90" s="6"/>
      <c r="V90" s="109"/>
      <c r="AD90" s="109"/>
    </row>
    <row r="91" spans="2:30" x14ac:dyDescent="0.25">
      <c r="B91" s="6"/>
      <c r="C91" s="6"/>
      <c r="D91" s="6"/>
      <c r="E91" s="6"/>
      <c r="F91" s="6"/>
      <c r="G91" s="6"/>
      <c r="H91" s="6"/>
      <c r="I91" s="6"/>
      <c r="J91" s="6"/>
      <c r="V91" s="109"/>
      <c r="AD91" s="109"/>
    </row>
    <row r="92" spans="2:30" x14ac:dyDescent="0.25">
      <c r="B92" s="6"/>
      <c r="C92" s="6"/>
      <c r="D92" s="6"/>
      <c r="E92" s="6"/>
      <c r="F92" s="6"/>
      <c r="G92" s="6"/>
      <c r="H92" s="6"/>
      <c r="I92" s="6"/>
      <c r="J92" s="6"/>
      <c r="V92" s="109"/>
      <c r="AD92" s="109"/>
    </row>
    <row r="93" spans="2:30" x14ac:dyDescent="0.25">
      <c r="B93" s="6"/>
      <c r="C93" s="6"/>
      <c r="D93" s="6"/>
      <c r="E93" s="6"/>
      <c r="F93" s="6"/>
      <c r="G93" s="6"/>
      <c r="H93" s="6"/>
      <c r="I93" s="6"/>
      <c r="J93" s="6"/>
      <c r="V93" s="109"/>
      <c r="AD93" s="109"/>
    </row>
    <row r="94" spans="2:30" x14ac:dyDescent="0.25">
      <c r="B94" s="6"/>
      <c r="C94" s="6"/>
      <c r="D94" s="6"/>
      <c r="E94" s="6"/>
      <c r="F94" s="6"/>
      <c r="G94" s="6"/>
      <c r="H94" s="6"/>
      <c r="I94" s="6"/>
      <c r="J94" s="6"/>
      <c r="V94" s="109"/>
      <c r="AD94" s="109"/>
    </row>
    <row r="95" spans="2:30" x14ac:dyDescent="0.25">
      <c r="B95" s="6"/>
      <c r="C95" s="6"/>
      <c r="D95" s="6"/>
      <c r="E95" s="6"/>
      <c r="F95" s="6"/>
      <c r="G95" s="6"/>
      <c r="H95" s="6"/>
      <c r="I95" s="6"/>
      <c r="J95" s="6"/>
      <c r="V95" s="109"/>
      <c r="AD95" s="109"/>
    </row>
    <row r="96" spans="2:30" x14ac:dyDescent="0.25">
      <c r="B96" s="6"/>
      <c r="C96" s="6"/>
      <c r="D96" s="6"/>
      <c r="E96" s="6"/>
      <c r="F96" s="6"/>
      <c r="G96" s="6"/>
      <c r="H96" s="6"/>
      <c r="I96" s="6"/>
      <c r="J96" s="6"/>
      <c r="V96" s="109"/>
      <c r="AD96" s="109"/>
    </row>
    <row r="97" spans="2:30" x14ac:dyDescent="0.25">
      <c r="B97" s="6"/>
      <c r="C97" s="6"/>
      <c r="D97" s="6"/>
      <c r="E97" s="6"/>
      <c r="F97" s="6"/>
      <c r="G97" s="6"/>
      <c r="H97" s="6"/>
      <c r="I97" s="6"/>
      <c r="J97" s="6"/>
      <c r="V97" s="109"/>
      <c r="AD97" s="109"/>
    </row>
    <row r="98" spans="2:30" x14ac:dyDescent="0.25">
      <c r="B98" s="6"/>
      <c r="C98" s="6"/>
      <c r="D98" s="6"/>
      <c r="E98" s="6"/>
      <c r="F98" s="6"/>
      <c r="G98" s="6"/>
      <c r="H98" s="6"/>
      <c r="I98" s="6"/>
      <c r="J98" s="6"/>
      <c r="V98" s="109"/>
      <c r="AD98" s="109"/>
    </row>
    <row r="99" spans="2:30" x14ac:dyDescent="0.25">
      <c r="B99" s="6"/>
      <c r="C99" s="6"/>
      <c r="D99" s="6"/>
      <c r="E99" s="6"/>
      <c r="F99" s="6"/>
      <c r="G99" s="6"/>
      <c r="H99" s="6"/>
      <c r="I99" s="6"/>
      <c r="J99" s="6"/>
      <c r="V99" s="109"/>
      <c r="AD99" s="109"/>
    </row>
    <row r="100" spans="2:30" x14ac:dyDescent="0.25">
      <c r="B100" s="6"/>
      <c r="C100" s="6"/>
      <c r="D100" s="6"/>
      <c r="E100" s="6"/>
      <c r="F100" s="6"/>
      <c r="G100" s="6"/>
      <c r="H100" s="6"/>
      <c r="I100" s="6"/>
      <c r="J100" s="6"/>
      <c r="V100" s="109"/>
      <c r="AD100" s="109"/>
    </row>
    <row r="101" spans="2:30" x14ac:dyDescent="0.25">
      <c r="B101" s="6"/>
      <c r="C101" s="6"/>
      <c r="D101" s="6"/>
      <c r="E101" s="6"/>
      <c r="F101" s="6"/>
      <c r="G101" s="6"/>
      <c r="H101" s="6"/>
      <c r="I101" s="6"/>
      <c r="J101" s="6"/>
      <c r="V101" s="109"/>
      <c r="AD101" s="109"/>
    </row>
    <row r="102" spans="2:30" x14ac:dyDescent="0.25">
      <c r="B102" s="6"/>
      <c r="C102" s="6"/>
      <c r="D102" s="6"/>
      <c r="E102" s="6"/>
      <c r="F102" s="6"/>
      <c r="G102" s="6"/>
      <c r="H102" s="6"/>
      <c r="I102" s="6"/>
      <c r="J102" s="6"/>
      <c r="V102" s="109"/>
      <c r="AD102" s="109"/>
    </row>
    <row r="103" spans="2:30" x14ac:dyDescent="0.25">
      <c r="B103" s="6"/>
      <c r="C103" s="6"/>
      <c r="D103" s="6"/>
      <c r="E103" s="6"/>
      <c r="F103" s="6"/>
      <c r="G103" s="6"/>
      <c r="H103" s="6"/>
      <c r="I103" s="6"/>
      <c r="J103" s="6"/>
      <c r="V103" s="109"/>
      <c r="AD103" s="109"/>
    </row>
    <row r="104" spans="2:30" x14ac:dyDescent="0.25">
      <c r="B104" s="6"/>
      <c r="C104" s="6"/>
      <c r="D104" s="6"/>
      <c r="E104" s="6"/>
      <c r="F104" s="6"/>
      <c r="G104" s="6"/>
      <c r="H104" s="6"/>
      <c r="I104" s="6"/>
      <c r="J104" s="6"/>
      <c r="V104" s="109"/>
      <c r="AD104" s="109"/>
    </row>
    <row r="105" spans="2:30" x14ac:dyDescent="0.25">
      <c r="B105" s="6"/>
      <c r="C105" s="6"/>
      <c r="D105" s="6"/>
      <c r="E105" s="6"/>
      <c r="F105" s="6"/>
      <c r="G105" s="6"/>
      <c r="H105" s="6"/>
      <c r="I105" s="6"/>
      <c r="J105" s="6"/>
      <c r="V105" s="109"/>
      <c r="AD105" s="109"/>
    </row>
    <row r="106" spans="2:30" x14ac:dyDescent="0.25">
      <c r="B106" s="6"/>
      <c r="C106" s="6"/>
      <c r="D106" s="6"/>
      <c r="E106" s="6"/>
      <c r="F106" s="6"/>
      <c r="G106" s="6"/>
      <c r="H106" s="6"/>
      <c r="I106" s="6"/>
      <c r="J106" s="6"/>
      <c r="V106" s="109"/>
      <c r="AD106" s="109"/>
    </row>
    <row r="107" spans="2:30" x14ac:dyDescent="0.25">
      <c r="B107" s="6"/>
      <c r="C107" s="6"/>
      <c r="D107" s="6"/>
      <c r="E107" s="6"/>
      <c r="F107" s="6"/>
      <c r="G107" s="6"/>
      <c r="H107" s="6"/>
      <c r="I107" s="6"/>
      <c r="J107" s="6"/>
      <c r="V107" s="109"/>
      <c r="AD107" s="109"/>
    </row>
    <row r="108" spans="2:30" x14ac:dyDescent="0.25">
      <c r="B108" s="6"/>
      <c r="C108" s="6"/>
      <c r="D108" s="6"/>
      <c r="E108" s="6"/>
      <c r="F108" s="6"/>
      <c r="G108" s="6"/>
      <c r="H108" s="6"/>
      <c r="I108" s="6"/>
      <c r="J108" s="6"/>
      <c r="V108" s="109"/>
      <c r="AD108" s="109"/>
    </row>
    <row r="109" spans="2:30" x14ac:dyDescent="0.25">
      <c r="B109" s="6"/>
      <c r="C109" s="6"/>
      <c r="D109" s="6"/>
      <c r="E109" s="6"/>
      <c r="F109" s="6"/>
      <c r="G109" s="6"/>
      <c r="H109" s="6"/>
      <c r="I109" s="6"/>
      <c r="J109" s="6"/>
      <c r="V109" s="109"/>
      <c r="AD109" s="109"/>
    </row>
    <row r="110" spans="2:30" x14ac:dyDescent="0.25">
      <c r="B110" s="6"/>
      <c r="C110" s="6"/>
      <c r="D110" s="6"/>
      <c r="E110" s="6"/>
      <c r="F110" s="6"/>
      <c r="G110" s="6"/>
      <c r="H110" s="6"/>
      <c r="I110" s="6"/>
      <c r="J110" s="6"/>
      <c r="V110" s="109"/>
      <c r="AD110" s="109"/>
    </row>
    <row r="111" spans="2:30" x14ac:dyDescent="0.25">
      <c r="V111" s="109"/>
      <c r="AD111" s="109"/>
    </row>
    <row r="112" spans="2:30" x14ac:dyDescent="0.25">
      <c r="V112" s="109"/>
      <c r="AD112" s="109"/>
    </row>
    <row r="113" spans="22:30" x14ac:dyDescent="0.25">
      <c r="V113" s="109"/>
      <c r="AD113" s="109"/>
    </row>
    <row r="114" spans="22:30" x14ac:dyDescent="0.25">
      <c r="V114" s="109"/>
      <c r="AD114" s="109"/>
    </row>
    <row r="115" spans="22:30" x14ac:dyDescent="0.25">
      <c r="V115" s="109"/>
      <c r="AD115" s="109"/>
    </row>
    <row r="116" spans="22:30" x14ac:dyDescent="0.25">
      <c r="V116" s="109"/>
      <c r="AD116" s="109"/>
    </row>
    <row r="117" spans="22:30" x14ac:dyDescent="0.25">
      <c r="V117" s="109"/>
      <c r="AD117" s="109"/>
    </row>
    <row r="118" spans="22:30" x14ac:dyDescent="0.25">
      <c r="V118" s="109"/>
      <c r="AD118" s="109"/>
    </row>
    <row r="119" spans="22:30" x14ac:dyDescent="0.25">
      <c r="V119" s="109"/>
      <c r="AD119" s="109"/>
    </row>
    <row r="120" spans="22:30" x14ac:dyDescent="0.25">
      <c r="V120" s="109"/>
      <c r="AD120" s="109"/>
    </row>
    <row r="121" spans="22:30" x14ac:dyDescent="0.25">
      <c r="V121" s="109"/>
      <c r="AD121" s="109"/>
    </row>
    <row r="122" spans="22:30" x14ac:dyDescent="0.25">
      <c r="V122" s="109"/>
      <c r="AD122" s="109"/>
    </row>
    <row r="123" spans="22:30" x14ac:dyDescent="0.25">
      <c r="V123" s="109"/>
      <c r="AD123" s="109"/>
    </row>
    <row r="124" spans="22:30" x14ac:dyDescent="0.25">
      <c r="V124" s="109"/>
      <c r="AD124" s="109"/>
    </row>
    <row r="125" spans="22:30" x14ac:dyDescent="0.25">
      <c r="V125" s="109"/>
      <c r="AD125" s="109"/>
    </row>
    <row r="126" spans="22:30" x14ac:dyDescent="0.25">
      <c r="V126" s="109"/>
      <c r="AD126" s="109"/>
    </row>
    <row r="127" spans="22:30" x14ac:dyDescent="0.25">
      <c r="V127" s="109"/>
      <c r="AD127" s="109"/>
    </row>
    <row r="128" spans="22:30" x14ac:dyDescent="0.25">
      <c r="V128" s="109"/>
      <c r="AD128" s="109"/>
    </row>
    <row r="129" spans="22:30" x14ac:dyDescent="0.25">
      <c r="V129" s="109"/>
      <c r="AD129" s="109"/>
    </row>
    <row r="130" spans="22:30" x14ac:dyDescent="0.25">
      <c r="V130" s="109"/>
      <c r="AD130" s="109"/>
    </row>
    <row r="131" spans="22:30" x14ac:dyDescent="0.25">
      <c r="V131" s="109"/>
      <c r="AD131" s="109"/>
    </row>
    <row r="132" spans="22:30" x14ac:dyDescent="0.25">
      <c r="V132" s="109"/>
      <c r="AD132" s="109"/>
    </row>
    <row r="133" spans="22:30" x14ac:dyDescent="0.25">
      <c r="V133" s="109"/>
      <c r="AD133" s="109"/>
    </row>
    <row r="134" spans="22:30" x14ac:dyDescent="0.25">
      <c r="V134" s="109"/>
      <c r="AD134" s="109"/>
    </row>
    <row r="135" spans="22:30" x14ac:dyDescent="0.25">
      <c r="V135" s="109"/>
      <c r="AD135" s="109"/>
    </row>
    <row r="136" spans="22:30" x14ac:dyDescent="0.25">
      <c r="V136" s="109"/>
      <c r="AD136" s="109"/>
    </row>
    <row r="137" spans="22:30" x14ac:dyDescent="0.25">
      <c r="V137" s="109"/>
      <c r="AD137" s="109"/>
    </row>
    <row r="138" spans="22:30" x14ac:dyDescent="0.25">
      <c r="V138" s="109"/>
      <c r="AD138" s="109"/>
    </row>
    <row r="139" spans="22:30" x14ac:dyDescent="0.25">
      <c r="V139" s="109"/>
      <c r="AD139" s="109"/>
    </row>
    <row r="140" spans="22:30" x14ac:dyDescent="0.25">
      <c r="V140" s="109"/>
      <c r="AD140" s="109"/>
    </row>
    <row r="141" spans="22:30" x14ac:dyDescent="0.25">
      <c r="V141" s="109"/>
      <c r="AD141" s="109"/>
    </row>
    <row r="142" spans="22:30" x14ac:dyDescent="0.25">
      <c r="V142" s="109"/>
      <c r="AD142" s="109"/>
    </row>
    <row r="143" spans="22:30" x14ac:dyDescent="0.25">
      <c r="V143" s="109"/>
      <c r="AD143" s="109"/>
    </row>
    <row r="144" spans="22:30" x14ac:dyDescent="0.25">
      <c r="V144" s="109"/>
      <c r="AD144" s="109"/>
    </row>
    <row r="145" spans="22:30" x14ac:dyDescent="0.25">
      <c r="V145" s="109"/>
      <c r="AD145" s="109"/>
    </row>
  </sheetData>
  <mergeCells count="6">
    <mergeCell ref="K7:N7"/>
    <mergeCell ref="S4:T4"/>
    <mergeCell ref="K5:N5"/>
    <mergeCell ref="K6:N6"/>
    <mergeCell ref="O4:P4"/>
    <mergeCell ref="Q4:R4"/>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rowBreaks count="1" manualBreakCount="1">
    <brk id="24" min="10" max="1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EB700B"/>
  </sheetPr>
  <dimension ref="A1:Q52"/>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29.28515625" style="3042" customWidth="1"/>
    <col min="2" max="2" width="17" style="3042" customWidth="1"/>
    <col min="3" max="3" width="11.7109375" style="3042" customWidth="1"/>
    <col min="4" max="4" width="16.28515625" style="3042" customWidth="1"/>
    <col min="5" max="5" width="9.7109375" style="3042" customWidth="1"/>
    <col min="6" max="6" width="3.42578125" style="3042" customWidth="1"/>
    <col min="7" max="7" width="10" style="3042" customWidth="1"/>
    <col min="8" max="10" width="9.140625" style="3042"/>
    <col min="11" max="17" width="9.140625" style="3042" customWidth="1"/>
    <col min="18" max="256" width="9.140625" style="3042"/>
    <col min="257" max="257" width="29.28515625" style="3042" customWidth="1"/>
    <col min="258" max="258" width="17" style="3042" customWidth="1"/>
    <col min="259" max="259" width="11.7109375" style="3042" customWidth="1"/>
    <col min="260" max="260" width="16.28515625" style="3042" customWidth="1"/>
    <col min="261" max="261" width="9.7109375" style="3042" customWidth="1"/>
    <col min="262" max="262" width="3.42578125" style="3042" customWidth="1"/>
    <col min="263" max="263" width="10" style="3042" customWidth="1"/>
    <col min="264" max="512" width="9.140625" style="3042"/>
    <col min="513" max="513" width="29.28515625" style="3042" customWidth="1"/>
    <col min="514" max="514" width="17" style="3042" customWidth="1"/>
    <col min="515" max="515" width="11.7109375" style="3042" customWidth="1"/>
    <col min="516" max="516" width="16.28515625" style="3042" customWidth="1"/>
    <col min="517" max="517" width="9.7109375" style="3042" customWidth="1"/>
    <col min="518" max="518" width="3.42578125" style="3042" customWidth="1"/>
    <col min="519" max="519" width="10" style="3042" customWidth="1"/>
    <col min="520" max="768" width="9.140625" style="3042"/>
    <col min="769" max="769" width="29.28515625" style="3042" customWidth="1"/>
    <col min="770" max="770" width="17" style="3042" customWidth="1"/>
    <col min="771" max="771" width="11.7109375" style="3042" customWidth="1"/>
    <col min="772" max="772" width="16.28515625" style="3042" customWidth="1"/>
    <col min="773" max="773" width="9.7109375" style="3042" customWidth="1"/>
    <col min="774" max="774" width="3.42578125" style="3042" customWidth="1"/>
    <col min="775" max="775" width="10" style="3042" customWidth="1"/>
    <col min="776" max="1024" width="9.140625" style="3042"/>
    <col min="1025" max="1025" width="29.28515625" style="3042" customWidth="1"/>
    <col min="1026" max="1026" width="17" style="3042" customWidth="1"/>
    <col min="1027" max="1027" width="11.7109375" style="3042" customWidth="1"/>
    <col min="1028" max="1028" width="16.28515625" style="3042" customWidth="1"/>
    <col min="1029" max="1029" width="9.7109375" style="3042" customWidth="1"/>
    <col min="1030" max="1030" width="3.42578125" style="3042" customWidth="1"/>
    <col min="1031" max="1031" width="10" style="3042" customWidth="1"/>
    <col min="1032" max="1280" width="9.140625" style="3042"/>
    <col min="1281" max="1281" width="29.28515625" style="3042" customWidth="1"/>
    <col min="1282" max="1282" width="17" style="3042" customWidth="1"/>
    <col min="1283" max="1283" width="11.7109375" style="3042" customWidth="1"/>
    <col min="1284" max="1284" width="16.28515625" style="3042" customWidth="1"/>
    <col min="1285" max="1285" width="9.7109375" style="3042" customWidth="1"/>
    <col min="1286" max="1286" width="3.42578125" style="3042" customWidth="1"/>
    <col min="1287" max="1287" width="10" style="3042" customWidth="1"/>
    <col min="1288" max="1536" width="9.140625" style="3042"/>
    <col min="1537" max="1537" width="29.28515625" style="3042" customWidth="1"/>
    <col min="1538" max="1538" width="17" style="3042" customWidth="1"/>
    <col min="1539" max="1539" width="11.7109375" style="3042" customWidth="1"/>
    <col min="1540" max="1540" width="16.28515625" style="3042" customWidth="1"/>
    <col min="1541" max="1541" width="9.7109375" style="3042" customWidth="1"/>
    <col min="1542" max="1542" width="3.42578125" style="3042" customWidth="1"/>
    <col min="1543" max="1543" width="10" style="3042" customWidth="1"/>
    <col min="1544" max="1792" width="9.140625" style="3042"/>
    <col min="1793" max="1793" width="29.28515625" style="3042" customWidth="1"/>
    <col min="1794" max="1794" width="17" style="3042" customWidth="1"/>
    <col min="1795" max="1795" width="11.7109375" style="3042" customWidth="1"/>
    <col min="1796" max="1796" width="16.28515625" style="3042" customWidth="1"/>
    <col min="1797" max="1797" width="9.7109375" style="3042" customWidth="1"/>
    <col min="1798" max="1798" width="3.42578125" style="3042" customWidth="1"/>
    <col min="1799" max="1799" width="10" style="3042" customWidth="1"/>
    <col min="1800" max="2048" width="9.140625" style="3042"/>
    <col min="2049" max="2049" width="29.28515625" style="3042" customWidth="1"/>
    <col min="2050" max="2050" width="17" style="3042" customWidth="1"/>
    <col min="2051" max="2051" width="11.7109375" style="3042" customWidth="1"/>
    <col min="2052" max="2052" width="16.28515625" style="3042" customWidth="1"/>
    <col min="2053" max="2053" width="9.7109375" style="3042" customWidth="1"/>
    <col min="2054" max="2054" width="3.42578125" style="3042" customWidth="1"/>
    <col min="2055" max="2055" width="10" style="3042" customWidth="1"/>
    <col min="2056" max="2304" width="9.140625" style="3042"/>
    <col min="2305" max="2305" width="29.28515625" style="3042" customWidth="1"/>
    <col min="2306" max="2306" width="17" style="3042" customWidth="1"/>
    <col min="2307" max="2307" width="11.7109375" style="3042" customWidth="1"/>
    <col min="2308" max="2308" width="16.28515625" style="3042" customWidth="1"/>
    <col min="2309" max="2309" width="9.7109375" style="3042" customWidth="1"/>
    <col min="2310" max="2310" width="3.42578125" style="3042" customWidth="1"/>
    <col min="2311" max="2311" width="10" style="3042" customWidth="1"/>
    <col min="2312" max="2560" width="9.140625" style="3042"/>
    <col min="2561" max="2561" width="29.28515625" style="3042" customWidth="1"/>
    <col min="2562" max="2562" width="17" style="3042" customWidth="1"/>
    <col min="2563" max="2563" width="11.7109375" style="3042" customWidth="1"/>
    <col min="2564" max="2564" width="16.28515625" style="3042" customWidth="1"/>
    <col min="2565" max="2565" width="9.7109375" style="3042" customWidth="1"/>
    <col min="2566" max="2566" width="3.42578125" style="3042" customWidth="1"/>
    <col min="2567" max="2567" width="10" style="3042" customWidth="1"/>
    <col min="2568" max="2816" width="9.140625" style="3042"/>
    <col min="2817" max="2817" width="29.28515625" style="3042" customWidth="1"/>
    <col min="2818" max="2818" width="17" style="3042" customWidth="1"/>
    <col min="2819" max="2819" width="11.7109375" style="3042" customWidth="1"/>
    <col min="2820" max="2820" width="16.28515625" style="3042" customWidth="1"/>
    <col min="2821" max="2821" width="9.7109375" style="3042" customWidth="1"/>
    <col min="2822" max="2822" width="3.42578125" style="3042" customWidth="1"/>
    <col min="2823" max="2823" width="10" style="3042" customWidth="1"/>
    <col min="2824" max="3072" width="9.140625" style="3042"/>
    <col min="3073" max="3073" width="29.28515625" style="3042" customWidth="1"/>
    <col min="3074" max="3074" width="17" style="3042" customWidth="1"/>
    <col min="3075" max="3075" width="11.7109375" style="3042" customWidth="1"/>
    <col min="3076" max="3076" width="16.28515625" style="3042" customWidth="1"/>
    <col min="3077" max="3077" width="9.7109375" style="3042" customWidth="1"/>
    <col min="3078" max="3078" width="3.42578125" style="3042" customWidth="1"/>
    <col min="3079" max="3079" width="10" style="3042" customWidth="1"/>
    <col min="3080" max="3328" width="9.140625" style="3042"/>
    <col min="3329" max="3329" width="29.28515625" style="3042" customWidth="1"/>
    <col min="3330" max="3330" width="17" style="3042" customWidth="1"/>
    <col min="3331" max="3331" width="11.7109375" style="3042" customWidth="1"/>
    <col min="3332" max="3332" width="16.28515625" style="3042" customWidth="1"/>
    <col min="3333" max="3333" width="9.7109375" style="3042" customWidth="1"/>
    <col min="3334" max="3334" width="3.42578125" style="3042" customWidth="1"/>
    <col min="3335" max="3335" width="10" style="3042" customWidth="1"/>
    <col min="3336" max="3584" width="9.140625" style="3042"/>
    <col min="3585" max="3585" width="29.28515625" style="3042" customWidth="1"/>
    <col min="3586" max="3586" width="17" style="3042" customWidth="1"/>
    <col min="3587" max="3587" width="11.7109375" style="3042" customWidth="1"/>
    <col min="3588" max="3588" width="16.28515625" style="3042" customWidth="1"/>
    <col min="3589" max="3589" width="9.7109375" style="3042" customWidth="1"/>
    <col min="3590" max="3590" width="3.42578125" style="3042" customWidth="1"/>
    <col min="3591" max="3591" width="10" style="3042" customWidth="1"/>
    <col min="3592" max="3840" width="9.140625" style="3042"/>
    <col min="3841" max="3841" width="29.28515625" style="3042" customWidth="1"/>
    <col min="3842" max="3842" width="17" style="3042" customWidth="1"/>
    <col min="3843" max="3843" width="11.7109375" style="3042" customWidth="1"/>
    <col min="3844" max="3844" width="16.28515625" style="3042" customWidth="1"/>
    <col min="3845" max="3845" width="9.7109375" style="3042" customWidth="1"/>
    <col min="3846" max="3846" width="3.42578125" style="3042" customWidth="1"/>
    <col min="3847" max="3847" width="10" style="3042" customWidth="1"/>
    <col min="3848" max="4096" width="9.140625" style="3042"/>
    <col min="4097" max="4097" width="29.28515625" style="3042" customWidth="1"/>
    <col min="4098" max="4098" width="17" style="3042" customWidth="1"/>
    <col min="4099" max="4099" width="11.7109375" style="3042" customWidth="1"/>
    <col min="4100" max="4100" width="16.28515625" style="3042" customWidth="1"/>
    <col min="4101" max="4101" width="9.7109375" style="3042" customWidth="1"/>
    <col min="4102" max="4102" width="3.42578125" style="3042" customWidth="1"/>
    <col min="4103" max="4103" width="10" style="3042" customWidth="1"/>
    <col min="4104" max="4352" width="9.140625" style="3042"/>
    <col min="4353" max="4353" width="29.28515625" style="3042" customWidth="1"/>
    <col min="4354" max="4354" width="17" style="3042" customWidth="1"/>
    <col min="4355" max="4355" width="11.7109375" style="3042" customWidth="1"/>
    <col min="4356" max="4356" width="16.28515625" style="3042" customWidth="1"/>
    <col min="4357" max="4357" width="9.7109375" style="3042" customWidth="1"/>
    <col min="4358" max="4358" width="3.42578125" style="3042" customWidth="1"/>
    <col min="4359" max="4359" width="10" style="3042" customWidth="1"/>
    <col min="4360" max="4608" width="9.140625" style="3042"/>
    <col min="4609" max="4609" width="29.28515625" style="3042" customWidth="1"/>
    <col min="4610" max="4610" width="17" style="3042" customWidth="1"/>
    <col min="4611" max="4611" width="11.7109375" style="3042" customWidth="1"/>
    <col min="4612" max="4612" width="16.28515625" style="3042" customWidth="1"/>
    <col min="4613" max="4613" width="9.7109375" style="3042" customWidth="1"/>
    <col min="4614" max="4614" width="3.42578125" style="3042" customWidth="1"/>
    <col min="4615" max="4615" width="10" style="3042" customWidth="1"/>
    <col min="4616" max="4864" width="9.140625" style="3042"/>
    <col min="4865" max="4865" width="29.28515625" style="3042" customWidth="1"/>
    <col min="4866" max="4866" width="17" style="3042" customWidth="1"/>
    <col min="4867" max="4867" width="11.7109375" style="3042" customWidth="1"/>
    <col min="4868" max="4868" width="16.28515625" style="3042" customWidth="1"/>
    <col min="4869" max="4869" width="9.7109375" style="3042" customWidth="1"/>
    <col min="4870" max="4870" width="3.42578125" style="3042" customWidth="1"/>
    <col min="4871" max="4871" width="10" style="3042" customWidth="1"/>
    <col min="4872" max="5120" width="9.140625" style="3042"/>
    <col min="5121" max="5121" width="29.28515625" style="3042" customWidth="1"/>
    <col min="5122" max="5122" width="17" style="3042" customWidth="1"/>
    <col min="5123" max="5123" width="11.7109375" style="3042" customWidth="1"/>
    <col min="5124" max="5124" width="16.28515625" style="3042" customWidth="1"/>
    <col min="5125" max="5125" width="9.7109375" style="3042" customWidth="1"/>
    <col min="5126" max="5126" width="3.42578125" style="3042" customWidth="1"/>
    <col min="5127" max="5127" width="10" style="3042" customWidth="1"/>
    <col min="5128" max="5376" width="9.140625" style="3042"/>
    <col min="5377" max="5377" width="29.28515625" style="3042" customWidth="1"/>
    <col min="5378" max="5378" width="17" style="3042" customWidth="1"/>
    <col min="5379" max="5379" width="11.7109375" style="3042" customWidth="1"/>
    <col min="5380" max="5380" width="16.28515625" style="3042" customWidth="1"/>
    <col min="5381" max="5381" width="9.7109375" style="3042" customWidth="1"/>
    <col min="5382" max="5382" width="3.42578125" style="3042" customWidth="1"/>
    <col min="5383" max="5383" width="10" style="3042" customWidth="1"/>
    <col min="5384" max="5632" width="9.140625" style="3042"/>
    <col min="5633" max="5633" width="29.28515625" style="3042" customWidth="1"/>
    <col min="5634" max="5634" width="17" style="3042" customWidth="1"/>
    <col min="5635" max="5635" width="11.7109375" style="3042" customWidth="1"/>
    <col min="5636" max="5636" width="16.28515625" style="3042" customWidth="1"/>
    <col min="5637" max="5637" width="9.7109375" style="3042" customWidth="1"/>
    <col min="5638" max="5638" width="3.42578125" style="3042" customWidth="1"/>
    <col min="5639" max="5639" width="10" style="3042" customWidth="1"/>
    <col min="5640" max="5888" width="9.140625" style="3042"/>
    <col min="5889" max="5889" width="29.28515625" style="3042" customWidth="1"/>
    <col min="5890" max="5890" width="17" style="3042" customWidth="1"/>
    <col min="5891" max="5891" width="11.7109375" style="3042" customWidth="1"/>
    <col min="5892" max="5892" width="16.28515625" style="3042" customWidth="1"/>
    <col min="5893" max="5893" width="9.7109375" style="3042" customWidth="1"/>
    <col min="5894" max="5894" width="3.42578125" style="3042" customWidth="1"/>
    <col min="5895" max="5895" width="10" style="3042" customWidth="1"/>
    <col min="5896" max="6144" width="9.140625" style="3042"/>
    <col min="6145" max="6145" width="29.28515625" style="3042" customWidth="1"/>
    <col min="6146" max="6146" width="17" style="3042" customWidth="1"/>
    <col min="6147" max="6147" width="11.7109375" style="3042" customWidth="1"/>
    <col min="6148" max="6148" width="16.28515625" style="3042" customWidth="1"/>
    <col min="6149" max="6149" width="9.7109375" style="3042" customWidth="1"/>
    <col min="6150" max="6150" width="3.42578125" style="3042" customWidth="1"/>
    <col min="6151" max="6151" width="10" style="3042" customWidth="1"/>
    <col min="6152" max="6400" width="9.140625" style="3042"/>
    <col min="6401" max="6401" width="29.28515625" style="3042" customWidth="1"/>
    <col min="6402" max="6402" width="17" style="3042" customWidth="1"/>
    <col min="6403" max="6403" width="11.7109375" style="3042" customWidth="1"/>
    <col min="6404" max="6404" width="16.28515625" style="3042" customWidth="1"/>
    <col min="6405" max="6405" width="9.7109375" style="3042" customWidth="1"/>
    <col min="6406" max="6406" width="3.42578125" style="3042" customWidth="1"/>
    <col min="6407" max="6407" width="10" style="3042" customWidth="1"/>
    <col min="6408" max="6656" width="9.140625" style="3042"/>
    <col min="6657" max="6657" width="29.28515625" style="3042" customWidth="1"/>
    <col min="6658" max="6658" width="17" style="3042" customWidth="1"/>
    <col min="6659" max="6659" width="11.7109375" style="3042" customWidth="1"/>
    <col min="6660" max="6660" width="16.28515625" style="3042" customWidth="1"/>
    <col min="6661" max="6661" width="9.7109375" style="3042" customWidth="1"/>
    <col min="6662" max="6662" width="3.42578125" style="3042" customWidth="1"/>
    <col min="6663" max="6663" width="10" style="3042" customWidth="1"/>
    <col min="6664" max="6912" width="9.140625" style="3042"/>
    <col min="6913" max="6913" width="29.28515625" style="3042" customWidth="1"/>
    <col min="6914" max="6914" width="17" style="3042" customWidth="1"/>
    <col min="6915" max="6915" width="11.7109375" style="3042" customWidth="1"/>
    <col min="6916" max="6916" width="16.28515625" style="3042" customWidth="1"/>
    <col min="6917" max="6917" width="9.7109375" style="3042" customWidth="1"/>
    <col min="6918" max="6918" width="3.42578125" style="3042" customWidth="1"/>
    <col min="6919" max="6919" width="10" style="3042" customWidth="1"/>
    <col min="6920" max="7168" width="9.140625" style="3042"/>
    <col min="7169" max="7169" width="29.28515625" style="3042" customWidth="1"/>
    <col min="7170" max="7170" width="17" style="3042" customWidth="1"/>
    <col min="7171" max="7171" width="11.7109375" style="3042" customWidth="1"/>
    <col min="7172" max="7172" width="16.28515625" style="3042" customWidth="1"/>
    <col min="7173" max="7173" width="9.7109375" style="3042" customWidth="1"/>
    <col min="7174" max="7174" width="3.42578125" style="3042" customWidth="1"/>
    <col min="7175" max="7175" width="10" style="3042" customWidth="1"/>
    <col min="7176" max="7424" width="9.140625" style="3042"/>
    <col min="7425" max="7425" width="29.28515625" style="3042" customWidth="1"/>
    <col min="7426" max="7426" width="17" style="3042" customWidth="1"/>
    <col min="7427" max="7427" width="11.7109375" style="3042" customWidth="1"/>
    <col min="7428" max="7428" width="16.28515625" style="3042" customWidth="1"/>
    <col min="7429" max="7429" width="9.7109375" style="3042" customWidth="1"/>
    <col min="7430" max="7430" width="3.42578125" style="3042" customWidth="1"/>
    <col min="7431" max="7431" width="10" style="3042" customWidth="1"/>
    <col min="7432" max="7680" width="9.140625" style="3042"/>
    <col min="7681" max="7681" width="29.28515625" style="3042" customWidth="1"/>
    <col min="7682" max="7682" width="17" style="3042" customWidth="1"/>
    <col min="7683" max="7683" width="11.7109375" style="3042" customWidth="1"/>
    <col min="7684" max="7684" width="16.28515625" style="3042" customWidth="1"/>
    <col min="7685" max="7685" width="9.7109375" style="3042" customWidth="1"/>
    <col min="7686" max="7686" width="3.42578125" style="3042" customWidth="1"/>
    <col min="7687" max="7687" width="10" style="3042" customWidth="1"/>
    <col min="7688" max="7936" width="9.140625" style="3042"/>
    <col min="7937" max="7937" width="29.28515625" style="3042" customWidth="1"/>
    <col min="7938" max="7938" width="17" style="3042" customWidth="1"/>
    <col min="7939" max="7939" width="11.7109375" style="3042" customWidth="1"/>
    <col min="7940" max="7940" width="16.28515625" style="3042" customWidth="1"/>
    <col min="7941" max="7941" width="9.7109375" style="3042" customWidth="1"/>
    <col min="7942" max="7942" width="3.42578125" style="3042" customWidth="1"/>
    <col min="7943" max="7943" width="10" style="3042" customWidth="1"/>
    <col min="7944" max="8192" width="9.140625" style="3042"/>
    <col min="8193" max="8193" width="29.28515625" style="3042" customWidth="1"/>
    <col min="8194" max="8194" width="17" style="3042" customWidth="1"/>
    <col min="8195" max="8195" width="11.7109375" style="3042" customWidth="1"/>
    <col min="8196" max="8196" width="16.28515625" style="3042" customWidth="1"/>
    <col min="8197" max="8197" width="9.7109375" style="3042" customWidth="1"/>
    <col min="8198" max="8198" width="3.42578125" style="3042" customWidth="1"/>
    <col min="8199" max="8199" width="10" style="3042" customWidth="1"/>
    <col min="8200" max="8448" width="9.140625" style="3042"/>
    <col min="8449" max="8449" width="29.28515625" style="3042" customWidth="1"/>
    <col min="8450" max="8450" width="17" style="3042" customWidth="1"/>
    <col min="8451" max="8451" width="11.7109375" style="3042" customWidth="1"/>
    <col min="8452" max="8452" width="16.28515625" style="3042" customWidth="1"/>
    <col min="8453" max="8453" width="9.7109375" style="3042" customWidth="1"/>
    <col min="8454" max="8454" width="3.42578125" style="3042" customWidth="1"/>
    <col min="8455" max="8455" width="10" style="3042" customWidth="1"/>
    <col min="8456" max="8704" width="9.140625" style="3042"/>
    <col min="8705" max="8705" width="29.28515625" style="3042" customWidth="1"/>
    <col min="8706" max="8706" width="17" style="3042" customWidth="1"/>
    <col min="8707" max="8707" width="11.7109375" style="3042" customWidth="1"/>
    <col min="8708" max="8708" width="16.28515625" style="3042" customWidth="1"/>
    <col min="8709" max="8709" width="9.7109375" style="3042" customWidth="1"/>
    <col min="8710" max="8710" width="3.42578125" style="3042" customWidth="1"/>
    <col min="8711" max="8711" width="10" style="3042" customWidth="1"/>
    <col min="8712" max="8960" width="9.140625" style="3042"/>
    <col min="8961" max="8961" width="29.28515625" style="3042" customWidth="1"/>
    <col min="8962" max="8962" width="17" style="3042" customWidth="1"/>
    <col min="8963" max="8963" width="11.7109375" style="3042" customWidth="1"/>
    <col min="8964" max="8964" width="16.28515625" style="3042" customWidth="1"/>
    <col min="8965" max="8965" width="9.7109375" style="3042" customWidth="1"/>
    <col min="8966" max="8966" width="3.42578125" style="3042" customWidth="1"/>
    <col min="8967" max="8967" width="10" style="3042" customWidth="1"/>
    <col min="8968" max="9216" width="9.140625" style="3042"/>
    <col min="9217" max="9217" width="29.28515625" style="3042" customWidth="1"/>
    <col min="9218" max="9218" width="17" style="3042" customWidth="1"/>
    <col min="9219" max="9219" width="11.7109375" style="3042" customWidth="1"/>
    <col min="9220" max="9220" width="16.28515625" style="3042" customWidth="1"/>
    <col min="9221" max="9221" width="9.7109375" style="3042" customWidth="1"/>
    <col min="9222" max="9222" width="3.42578125" style="3042" customWidth="1"/>
    <col min="9223" max="9223" width="10" style="3042" customWidth="1"/>
    <col min="9224" max="9472" width="9.140625" style="3042"/>
    <col min="9473" max="9473" width="29.28515625" style="3042" customWidth="1"/>
    <col min="9474" max="9474" width="17" style="3042" customWidth="1"/>
    <col min="9475" max="9475" width="11.7109375" style="3042" customWidth="1"/>
    <col min="9476" max="9476" width="16.28515625" style="3042" customWidth="1"/>
    <col min="9477" max="9477" width="9.7109375" style="3042" customWidth="1"/>
    <col min="9478" max="9478" width="3.42578125" style="3042" customWidth="1"/>
    <col min="9479" max="9479" width="10" style="3042" customWidth="1"/>
    <col min="9480" max="9728" width="9.140625" style="3042"/>
    <col min="9729" max="9729" width="29.28515625" style="3042" customWidth="1"/>
    <col min="9730" max="9730" width="17" style="3042" customWidth="1"/>
    <col min="9731" max="9731" width="11.7109375" style="3042" customWidth="1"/>
    <col min="9732" max="9732" width="16.28515625" style="3042" customWidth="1"/>
    <col min="9733" max="9733" width="9.7109375" style="3042" customWidth="1"/>
    <col min="9734" max="9734" width="3.42578125" style="3042" customWidth="1"/>
    <col min="9735" max="9735" width="10" style="3042" customWidth="1"/>
    <col min="9736" max="9984" width="9.140625" style="3042"/>
    <col min="9985" max="9985" width="29.28515625" style="3042" customWidth="1"/>
    <col min="9986" max="9986" width="17" style="3042" customWidth="1"/>
    <col min="9987" max="9987" width="11.7109375" style="3042" customWidth="1"/>
    <col min="9988" max="9988" width="16.28515625" style="3042" customWidth="1"/>
    <col min="9989" max="9989" width="9.7109375" style="3042" customWidth="1"/>
    <col min="9990" max="9990" width="3.42578125" style="3042" customWidth="1"/>
    <col min="9991" max="9991" width="10" style="3042" customWidth="1"/>
    <col min="9992" max="10240" width="9.140625" style="3042"/>
    <col min="10241" max="10241" width="29.28515625" style="3042" customWidth="1"/>
    <col min="10242" max="10242" width="17" style="3042" customWidth="1"/>
    <col min="10243" max="10243" width="11.7109375" style="3042" customWidth="1"/>
    <col min="10244" max="10244" width="16.28515625" style="3042" customWidth="1"/>
    <col min="10245" max="10245" width="9.7109375" style="3042" customWidth="1"/>
    <col min="10246" max="10246" width="3.42578125" style="3042" customWidth="1"/>
    <col min="10247" max="10247" width="10" style="3042" customWidth="1"/>
    <col min="10248" max="10496" width="9.140625" style="3042"/>
    <col min="10497" max="10497" width="29.28515625" style="3042" customWidth="1"/>
    <col min="10498" max="10498" width="17" style="3042" customWidth="1"/>
    <col min="10499" max="10499" width="11.7109375" style="3042" customWidth="1"/>
    <col min="10500" max="10500" width="16.28515625" style="3042" customWidth="1"/>
    <col min="10501" max="10501" width="9.7109375" style="3042" customWidth="1"/>
    <col min="10502" max="10502" width="3.42578125" style="3042" customWidth="1"/>
    <col min="10503" max="10503" width="10" style="3042" customWidth="1"/>
    <col min="10504" max="10752" width="9.140625" style="3042"/>
    <col min="10753" max="10753" width="29.28515625" style="3042" customWidth="1"/>
    <col min="10754" max="10754" width="17" style="3042" customWidth="1"/>
    <col min="10755" max="10755" width="11.7109375" style="3042" customWidth="1"/>
    <col min="10756" max="10756" width="16.28515625" style="3042" customWidth="1"/>
    <col min="10757" max="10757" width="9.7109375" style="3042" customWidth="1"/>
    <col min="10758" max="10758" width="3.42578125" style="3042" customWidth="1"/>
    <col min="10759" max="10759" width="10" style="3042" customWidth="1"/>
    <col min="10760" max="11008" width="9.140625" style="3042"/>
    <col min="11009" max="11009" width="29.28515625" style="3042" customWidth="1"/>
    <col min="11010" max="11010" width="17" style="3042" customWidth="1"/>
    <col min="11011" max="11011" width="11.7109375" style="3042" customWidth="1"/>
    <col min="11012" max="11012" width="16.28515625" style="3042" customWidth="1"/>
    <col min="11013" max="11013" width="9.7109375" style="3042" customWidth="1"/>
    <col min="11014" max="11014" width="3.42578125" style="3042" customWidth="1"/>
    <col min="11015" max="11015" width="10" style="3042" customWidth="1"/>
    <col min="11016" max="11264" width="9.140625" style="3042"/>
    <col min="11265" max="11265" width="29.28515625" style="3042" customWidth="1"/>
    <col min="11266" max="11266" width="17" style="3042" customWidth="1"/>
    <col min="11267" max="11267" width="11.7109375" style="3042" customWidth="1"/>
    <col min="11268" max="11268" width="16.28515625" style="3042" customWidth="1"/>
    <col min="11269" max="11269" width="9.7109375" style="3042" customWidth="1"/>
    <col min="11270" max="11270" width="3.42578125" style="3042" customWidth="1"/>
    <col min="11271" max="11271" width="10" style="3042" customWidth="1"/>
    <col min="11272" max="11520" width="9.140625" style="3042"/>
    <col min="11521" max="11521" width="29.28515625" style="3042" customWidth="1"/>
    <col min="11522" max="11522" width="17" style="3042" customWidth="1"/>
    <col min="11523" max="11523" width="11.7109375" style="3042" customWidth="1"/>
    <col min="11524" max="11524" width="16.28515625" style="3042" customWidth="1"/>
    <col min="11525" max="11525" width="9.7109375" style="3042" customWidth="1"/>
    <col min="11526" max="11526" width="3.42578125" style="3042" customWidth="1"/>
    <col min="11527" max="11527" width="10" style="3042" customWidth="1"/>
    <col min="11528" max="11776" width="9.140625" style="3042"/>
    <col min="11777" max="11777" width="29.28515625" style="3042" customWidth="1"/>
    <col min="11778" max="11778" width="17" style="3042" customWidth="1"/>
    <col min="11779" max="11779" width="11.7109375" style="3042" customWidth="1"/>
    <col min="11780" max="11780" width="16.28515625" style="3042" customWidth="1"/>
    <col min="11781" max="11781" width="9.7109375" style="3042" customWidth="1"/>
    <col min="11782" max="11782" width="3.42578125" style="3042" customWidth="1"/>
    <col min="11783" max="11783" width="10" style="3042" customWidth="1"/>
    <col min="11784" max="12032" width="9.140625" style="3042"/>
    <col min="12033" max="12033" width="29.28515625" style="3042" customWidth="1"/>
    <col min="12034" max="12034" width="17" style="3042" customWidth="1"/>
    <col min="12035" max="12035" width="11.7109375" style="3042" customWidth="1"/>
    <col min="12036" max="12036" width="16.28515625" style="3042" customWidth="1"/>
    <col min="12037" max="12037" width="9.7109375" style="3042" customWidth="1"/>
    <col min="12038" max="12038" width="3.42578125" style="3042" customWidth="1"/>
    <col min="12039" max="12039" width="10" style="3042" customWidth="1"/>
    <col min="12040" max="12288" width="9.140625" style="3042"/>
    <col min="12289" max="12289" width="29.28515625" style="3042" customWidth="1"/>
    <col min="12290" max="12290" width="17" style="3042" customWidth="1"/>
    <col min="12291" max="12291" width="11.7109375" style="3042" customWidth="1"/>
    <col min="12292" max="12292" width="16.28515625" style="3042" customWidth="1"/>
    <col min="12293" max="12293" width="9.7109375" style="3042" customWidth="1"/>
    <col min="12294" max="12294" width="3.42578125" style="3042" customWidth="1"/>
    <col min="12295" max="12295" width="10" style="3042" customWidth="1"/>
    <col min="12296" max="12544" width="9.140625" style="3042"/>
    <col min="12545" max="12545" width="29.28515625" style="3042" customWidth="1"/>
    <col min="12546" max="12546" width="17" style="3042" customWidth="1"/>
    <col min="12547" max="12547" width="11.7109375" style="3042" customWidth="1"/>
    <col min="12548" max="12548" width="16.28515625" style="3042" customWidth="1"/>
    <col min="12549" max="12549" width="9.7109375" style="3042" customWidth="1"/>
    <col min="12550" max="12550" width="3.42578125" style="3042" customWidth="1"/>
    <col min="12551" max="12551" width="10" style="3042" customWidth="1"/>
    <col min="12552" max="12800" width="9.140625" style="3042"/>
    <col min="12801" max="12801" width="29.28515625" style="3042" customWidth="1"/>
    <col min="12802" max="12802" width="17" style="3042" customWidth="1"/>
    <col min="12803" max="12803" width="11.7109375" style="3042" customWidth="1"/>
    <col min="12804" max="12804" width="16.28515625" style="3042" customWidth="1"/>
    <col min="12805" max="12805" width="9.7109375" style="3042" customWidth="1"/>
    <col min="12806" max="12806" width="3.42578125" style="3042" customWidth="1"/>
    <col min="12807" max="12807" width="10" style="3042" customWidth="1"/>
    <col min="12808" max="13056" width="9.140625" style="3042"/>
    <col min="13057" max="13057" width="29.28515625" style="3042" customWidth="1"/>
    <col min="13058" max="13058" width="17" style="3042" customWidth="1"/>
    <col min="13059" max="13059" width="11.7109375" style="3042" customWidth="1"/>
    <col min="13060" max="13060" width="16.28515625" style="3042" customWidth="1"/>
    <col min="13061" max="13061" width="9.7109375" style="3042" customWidth="1"/>
    <col min="13062" max="13062" width="3.42578125" style="3042" customWidth="1"/>
    <col min="13063" max="13063" width="10" style="3042" customWidth="1"/>
    <col min="13064" max="13312" width="9.140625" style="3042"/>
    <col min="13313" max="13313" width="29.28515625" style="3042" customWidth="1"/>
    <col min="13314" max="13314" width="17" style="3042" customWidth="1"/>
    <col min="13315" max="13315" width="11.7109375" style="3042" customWidth="1"/>
    <col min="13316" max="13316" width="16.28515625" style="3042" customWidth="1"/>
    <col min="13317" max="13317" width="9.7109375" style="3042" customWidth="1"/>
    <col min="13318" max="13318" width="3.42578125" style="3042" customWidth="1"/>
    <col min="13319" max="13319" width="10" style="3042" customWidth="1"/>
    <col min="13320" max="13568" width="9.140625" style="3042"/>
    <col min="13569" max="13569" width="29.28515625" style="3042" customWidth="1"/>
    <col min="13570" max="13570" width="17" style="3042" customWidth="1"/>
    <col min="13571" max="13571" width="11.7109375" style="3042" customWidth="1"/>
    <col min="13572" max="13572" width="16.28515625" style="3042" customWidth="1"/>
    <col min="13573" max="13573" width="9.7109375" style="3042" customWidth="1"/>
    <col min="13574" max="13574" width="3.42578125" style="3042" customWidth="1"/>
    <col min="13575" max="13575" width="10" style="3042" customWidth="1"/>
    <col min="13576" max="13824" width="9.140625" style="3042"/>
    <col min="13825" max="13825" width="29.28515625" style="3042" customWidth="1"/>
    <col min="13826" max="13826" width="17" style="3042" customWidth="1"/>
    <col min="13827" max="13827" width="11.7109375" style="3042" customWidth="1"/>
    <col min="13828" max="13828" width="16.28515625" style="3042" customWidth="1"/>
    <col min="13829" max="13829" width="9.7109375" style="3042" customWidth="1"/>
    <col min="13830" max="13830" width="3.42578125" style="3042" customWidth="1"/>
    <col min="13831" max="13831" width="10" style="3042" customWidth="1"/>
    <col min="13832" max="14080" width="9.140625" style="3042"/>
    <col min="14081" max="14081" width="29.28515625" style="3042" customWidth="1"/>
    <col min="14082" max="14082" width="17" style="3042" customWidth="1"/>
    <col min="14083" max="14083" width="11.7109375" style="3042" customWidth="1"/>
    <col min="14084" max="14084" width="16.28515625" style="3042" customWidth="1"/>
    <col min="14085" max="14085" width="9.7109375" style="3042" customWidth="1"/>
    <col min="14086" max="14086" width="3.42578125" style="3042" customWidth="1"/>
    <col min="14087" max="14087" width="10" style="3042" customWidth="1"/>
    <col min="14088" max="14336" width="9.140625" style="3042"/>
    <col min="14337" max="14337" width="29.28515625" style="3042" customWidth="1"/>
    <col min="14338" max="14338" width="17" style="3042" customWidth="1"/>
    <col min="14339" max="14339" width="11.7109375" style="3042" customWidth="1"/>
    <col min="14340" max="14340" width="16.28515625" style="3042" customWidth="1"/>
    <col min="14341" max="14341" width="9.7109375" style="3042" customWidth="1"/>
    <col min="14342" max="14342" width="3.42578125" style="3042" customWidth="1"/>
    <col min="14343" max="14343" width="10" style="3042" customWidth="1"/>
    <col min="14344" max="14592" width="9.140625" style="3042"/>
    <col min="14593" max="14593" width="29.28515625" style="3042" customWidth="1"/>
    <col min="14594" max="14594" width="17" style="3042" customWidth="1"/>
    <col min="14595" max="14595" width="11.7109375" style="3042" customWidth="1"/>
    <col min="14596" max="14596" width="16.28515625" style="3042" customWidth="1"/>
    <col min="14597" max="14597" width="9.7109375" style="3042" customWidth="1"/>
    <col min="14598" max="14598" width="3.42578125" style="3042" customWidth="1"/>
    <col min="14599" max="14599" width="10" style="3042" customWidth="1"/>
    <col min="14600" max="14848" width="9.140625" style="3042"/>
    <col min="14849" max="14849" width="29.28515625" style="3042" customWidth="1"/>
    <col min="14850" max="14850" width="17" style="3042" customWidth="1"/>
    <col min="14851" max="14851" width="11.7109375" style="3042" customWidth="1"/>
    <col min="14852" max="14852" width="16.28515625" style="3042" customWidth="1"/>
    <col min="14853" max="14853" width="9.7109375" style="3042" customWidth="1"/>
    <col min="14854" max="14854" width="3.42578125" style="3042" customWidth="1"/>
    <col min="14855" max="14855" width="10" style="3042" customWidth="1"/>
    <col min="14856" max="15104" width="9.140625" style="3042"/>
    <col min="15105" max="15105" width="29.28515625" style="3042" customWidth="1"/>
    <col min="15106" max="15106" width="17" style="3042" customWidth="1"/>
    <col min="15107" max="15107" width="11.7109375" style="3042" customWidth="1"/>
    <col min="15108" max="15108" width="16.28515625" style="3042" customWidth="1"/>
    <col min="15109" max="15109" width="9.7109375" style="3042" customWidth="1"/>
    <col min="15110" max="15110" width="3.42578125" style="3042" customWidth="1"/>
    <col min="15111" max="15111" width="10" style="3042" customWidth="1"/>
    <col min="15112" max="15360" width="9.140625" style="3042"/>
    <col min="15361" max="15361" width="29.28515625" style="3042" customWidth="1"/>
    <col min="15362" max="15362" width="17" style="3042" customWidth="1"/>
    <col min="15363" max="15363" width="11.7109375" style="3042" customWidth="1"/>
    <col min="15364" max="15364" width="16.28515625" style="3042" customWidth="1"/>
    <col min="15365" max="15365" width="9.7109375" style="3042" customWidth="1"/>
    <col min="15366" max="15366" width="3.42578125" style="3042" customWidth="1"/>
    <col min="15367" max="15367" width="10" style="3042" customWidth="1"/>
    <col min="15368" max="15616" width="9.140625" style="3042"/>
    <col min="15617" max="15617" width="29.28515625" style="3042" customWidth="1"/>
    <col min="15618" max="15618" width="17" style="3042" customWidth="1"/>
    <col min="15619" max="15619" width="11.7109375" style="3042" customWidth="1"/>
    <col min="15620" max="15620" width="16.28515625" style="3042" customWidth="1"/>
    <col min="15621" max="15621" width="9.7109375" style="3042" customWidth="1"/>
    <col min="15622" max="15622" width="3.42578125" style="3042" customWidth="1"/>
    <col min="15623" max="15623" width="10" style="3042" customWidth="1"/>
    <col min="15624" max="15872" width="9.140625" style="3042"/>
    <col min="15873" max="15873" width="29.28515625" style="3042" customWidth="1"/>
    <col min="15874" max="15874" width="17" style="3042" customWidth="1"/>
    <col min="15875" max="15875" width="11.7109375" style="3042" customWidth="1"/>
    <col min="15876" max="15876" width="16.28515625" style="3042" customWidth="1"/>
    <col min="15877" max="15877" width="9.7109375" style="3042" customWidth="1"/>
    <col min="15878" max="15878" width="3.42578125" style="3042" customWidth="1"/>
    <col min="15879" max="15879" width="10" style="3042" customWidth="1"/>
    <col min="15880" max="16128" width="9.140625" style="3042"/>
    <col min="16129" max="16129" width="29.28515625" style="3042" customWidth="1"/>
    <col min="16130" max="16130" width="17" style="3042" customWidth="1"/>
    <col min="16131" max="16131" width="11.7109375" style="3042" customWidth="1"/>
    <col min="16132" max="16132" width="16.28515625" style="3042" customWidth="1"/>
    <col min="16133" max="16133" width="9.7109375" style="3042" customWidth="1"/>
    <col min="16134" max="16134" width="3.42578125" style="3042" customWidth="1"/>
    <col min="16135" max="16135" width="10" style="3042" customWidth="1"/>
    <col min="16136" max="16384" width="9.140625" style="3042"/>
  </cols>
  <sheetData>
    <row r="1" spans="1:17" ht="18" customHeight="1" x14ac:dyDescent="0.25">
      <c r="A1" s="3051" t="s">
        <v>4652</v>
      </c>
      <c r="B1" s="3099"/>
      <c r="C1" s="3100"/>
      <c r="D1" s="3100"/>
      <c r="G1" s="4542" t="s">
        <v>4791</v>
      </c>
      <c r="H1" s="3053"/>
      <c r="I1" s="3053"/>
    </row>
    <row r="2" spans="1:17" ht="18" customHeight="1" x14ac:dyDescent="0.25">
      <c r="A2" s="3051" t="s">
        <v>4653</v>
      </c>
      <c r="B2" s="3051"/>
      <c r="C2" s="3100"/>
      <c r="D2" s="3100"/>
      <c r="E2" s="3100"/>
      <c r="F2" s="3101"/>
      <c r="G2" s="3101"/>
      <c r="H2" s="3053"/>
      <c r="I2" s="3053"/>
    </row>
    <row r="3" spans="1:17" ht="18" customHeight="1" x14ac:dyDescent="0.25">
      <c r="A3" s="3055"/>
      <c r="B3" s="3055"/>
      <c r="C3" s="3055"/>
      <c r="D3" s="3055"/>
      <c r="E3" s="3055"/>
      <c r="F3" s="3056"/>
      <c r="G3" s="3056"/>
      <c r="H3" s="3053"/>
      <c r="I3" s="3053"/>
      <c r="K3" s="5682" t="s">
        <v>4654</v>
      </c>
      <c r="L3" s="5682"/>
      <c r="M3" s="5682"/>
      <c r="N3" s="5682"/>
      <c r="O3" s="5682"/>
      <c r="P3" s="5682"/>
      <c r="Q3" s="5682"/>
    </row>
    <row r="4" spans="1:17" ht="27.75" customHeight="1" x14ac:dyDescent="0.25">
      <c r="A4" s="2172"/>
      <c r="B4" s="5683"/>
      <c r="C4" s="5683"/>
      <c r="D4" s="5683"/>
      <c r="E4" s="5683"/>
      <c r="F4" s="5678"/>
      <c r="G4" s="5678"/>
      <c r="H4" s="3053"/>
      <c r="I4" s="3053"/>
      <c r="K4" s="4563" t="s">
        <v>4655</v>
      </c>
      <c r="L4" s="4563" t="s">
        <v>4656</v>
      </c>
      <c r="M4" s="4563" t="s">
        <v>1500</v>
      </c>
      <c r="N4" s="4563" t="s">
        <v>4657</v>
      </c>
      <c r="O4" s="4563" t="s">
        <v>4658</v>
      </c>
      <c r="P4" s="4563" t="s">
        <v>4491</v>
      </c>
      <c r="Q4" s="4564" t="s">
        <v>877</v>
      </c>
    </row>
    <row r="5" spans="1:17" x14ac:dyDescent="0.25">
      <c r="A5" s="2172"/>
      <c r="B5" s="4565"/>
      <c r="C5" s="2918"/>
      <c r="D5" s="4565"/>
      <c r="E5" s="2159"/>
      <c r="F5" s="4544"/>
      <c r="G5" s="4544"/>
      <c r="H5" s="3053"/>
      <c r="I5" s="3053"/>
      <c r="J5" s="4817"/>
      <c r="K5" s="4563">
        <v>742</v>
      </c>
      <c r="L5" s="4563">
        <v>788</v>
      </c>
      <c r="M5" s="4563">
        <v>817</v>
      </c>
      <c r="N5" s="4563">
        <v>820</v>
      </c>
      <c r="O5" s="4563">
        <v>853</v>
      </c>
      <c r="P5" s="4563">
        <v>864</v>
      </c>
      <c r="Q5" s="4563">
        <v>901</v>
      </c>
    </row>
    <row r="6" spans="1:17" ht="18.75" customHeight="1" x14ac:dyDescent="0.25">
      <c r="A6" s="2990"/>
      <c r="B6" s="2990"/>
      <c r="C6" s="4566"/>
      <c r="D6" s="2990"/>
      <c r="E6" s="4567"/>
      <c r="F6" s="4545"/>
      <c r="G6" s="4545"/>
      <c r="H6" s="3053"/>
      <c r="I6" s="3053"/>
    </row>
    <row r="7" spans="1:17" ht="18.75" customHeight="1" x14ac:dyDescent="0.25">
      <c r="A7" s="2990"/>
      <c r="B7" s="2990"/>
      <c r="C7" s="4566"/>
      <c r="D7" s="2990"/>
      <c r="E7" s="4567"/>
      <c r="F7" s="4546"/>
      <c r="G7" s="4547"/>
      <c r="H7" s="3053"/>
    </row>
    <row r="8" spans="1:17" ht="14.25" customHeight="1" x14ac:dyDescent="0.25">
      <c r="A8" s="4550"/>
      <c r="B8" s="4550"/>
      <c r="C8" s="4550"/>
      <c r="D8" s="4568"/>
      <c r="E8" s="4568"/>
      <c r="F8" s="4546"/>
      <c r="G8" s="3096"/>
      <c r="H8" s="3053"/>
    </row>
    <row r="9" spans="1:17" ht="79.5" customHeight="1" x14ac:dyDescent="0.25">
      <c r="A9" s="5679"/>
      <c r="B9" s="5684"/>
      <c r="C9" s="5684"/>
      <c r="D9" s="5684"/>
      <c r="E9" s="5684"/>
      <c r="F9" s="4546"/>
      <c r="G9" s="3096"/>
      <c r="H9" s="3053"/>
    </row>
    <row r="10" spans="1:17" ht="14.25" customHeight="1" x14ac:dyDescent="0.25">
      <c r="A10" s="2395"/>
      <c r="B10" s="4569"/>
      <c r="C10" s="4569"/>
      <c r="D10" s="4569"/>
      <c r="E10" s="4569"/>
      <c r="F10" s="4546"/>
      <c r="G10" s="3096"/>
      <c r="H10" s="3053"/>
    </row>
    <row r="11" spans="1:17" ht="14.25" customHeight="1" x14ac:dyDescent="0.25">
      <c r="A11" s="2395"/>
      <c r="B11" s="4569"/>
      <c r="C11" s="4569"/>
      <c r="D11" s="4569"/>
      <c r="E11" s="4569"/>
      <c r="F11" s="4546"/>
      <c r="G11" s="3096"/>
      <c r="H11" s="3053"/>
    </row>
    <row r="12" spans="1:17" ht="14.25" customHeight="1" x14ac:dyDescent="0.25">
      <c r="A12" s="2395"/>
      <c r="B12" s="4569"/>
      <c r="C12" s="4569"/>
      <c r="D12" s="4569"/>
      <c r="E12" s="4569"/>
      <c r="F12" s="4546"/>
      <c r="G12" s="3096"/>
      <c r="H12" s="3053"/>
    </row>
    <row r="13" spans="1:17" ht="14.25" customHeight="1" x14ac:dyDescent="0.25">
      <c r="A13" s="2395"/>
      <c r="B13" s="4569"/>
      <c r="C13" s="4569"/>
      <c r="D13" s="4569"/>
      <c r="E13" s="4569"/>
      <c r="F13" s="4546"/>
      <c r="G13" s="3096"/>
      <c r="H13" s="3053"/>
    </row>
    <row r="14" spans="1:17" ht="14.25" customHeight="1" x14ac:dyDescent="0.25">
      <c r="A14" s="2395"/>
      <c r="B14" s="4569"/>
      <c r="C14" s="4569"/>
      <c r="D14" s="4569"/>
      <c r="E14" s="4569"/>
      <c r="F14" s="4546"/>
      <c r="G14" s="3096"/>
      <c r="H14" s="3053"/>
    </row>
    <row r="15" spans="1:17" ht="14.25" customHeight="1" x14ac:dyDescent="0.25">
      <c r="A15" s="2395"/>
      <c r="B15" s="4569"/>
      <c r="C15" s="4569"/>
      <c r="D15" s="4569"/>
      <c r="E15" s="4569"/>
      <c r="F15" s="4546"/>
      <c r="G15" s="3096"/>
      <c r="H15" s="3053"/>
    </row>
    <row r="16" spans="1:17" ht="14.25" customHeight="1" x14ac:dyDescent="0.25">
      <c r="A16" s="2395"/>
      <c r="B16" s="4569"/>
      <c r="C16" s="4569"/>
      <c r="D16" s="4569"/>
      <c r="E16" s="4569"/>
      <c r="F16" s="4546"/>
      <c r="G16" s="3096"/>
      <c r="H16" s="3053"/>
    </row>
    <row r="17" spans="1:8" ht="14.25" customHeight="1" x14ac:dyDescent="0.25">
      <c r="A17" s="2395"/>
      <c r="B17" s="4569"/>
      <c r="C17" s="4569"/>
      <c r="D17" s="4569"/>
      <c r="E17" s="4569"/>
      <c r="F17" s="4546"/>
      <c r="G17" s="3096"/>
      <c r="H17" s="3053"/>
    </row>
    <row r="18" spans="1:8" ht="14.25" customHeight="1" x14ac:dyDescent="0.25">
      <c r="A18" s="2395"/>
      <c r="B18" s="4569"/>
      <c r="C18" s="4569"/>
      <c r="D18" s="4569"/>
      <c r="E18" s="4569"/>
      <c r="F18" s="4546"/>
      <c r="G18" s="3096"/>
      <c r="H18" s="3053"/>
    </row>
    <row r="19" spans="1:8" ht="40.5" customHeight="1" x14ac:dyDescent="0.25">
      <c r="A19" s="5681" t="s">
        <v>4790</v>
      </c>
      <c r="B19" s="5681"/>
      <c r="C19" s="5681"/>
      <c r="D19" s="5681"/>
      <c r="E19" s="5681"/>
      <c r="F19" s="5681"/>
      <c r="G19" s="5681"/>
      <c r="H19" s="3053"/>
    </row>
    <row r="20" spans="1:8" ht="27.75" customHeight="1" x14ac:dyDescent="0.25">
      <c r="A20" s="5681" t="s">
        <v>4659</v>
      </c>
      <c r="B20" s="5681"/>
      <c r="C20" s="5681"/>
      <c r="D20" s="5681"/>
      <c r="E20" s="5681"/>
      <c r="F20" s="5681"/>
      <c r="G20" s="5681"/>
      <c r="H20" s="3053"/>
    </row>
    <row r="21" spans="1:8" ht="14.25" customHeight="1" x14ac:dyDescent="0.25">
      <c r="A21" s="4518"/>
      <c r="B21" s="4551"/>
      <c r="D21" s="4552"/>
      <c r="E21" s="4553"/>
      <c r="F21" s="4546"/>
      <c r="G21" s="3096"/>
      <c r="H21" s="3053"/>
    </row>
    <row r="22" spans="1:8" ht="14.25" customHeight="1" x14ac:dyDescent="0.25">
      <c r="A22" s="4518"/>
      <c r="B22" s="4551"/>
      <c r="D22" s="4552"/>
      <c r="E22" s="4553"/>
      <c r="F22" s="4546"/>
      <c r="G22" s="4554"/>
      <c r="H22" s="3053"/>
    </row>
    <row r="23" spans="1:8" ht="14.25" customHeight="1" x14ac:dyDescent="0.25">
      <c r="A23" s="4518"/>
      <c r="B23" s="4551"/>
      <c r="D23" s="4552"/>
      <c r="E23" s="4553"/>
      <c r="F23" s="4546"/>
      <c r="G23" s="3096"/>
      <c r="H23" s="3053"/>
    </row>
    <row r="24" spans="1:8" ht="14.25" customHeight="1" x14ac:dyDescent="0.25">
      <c r="A24" s="4518"/>
      <c r="B24" s="4551"/>
      <c r="D24" s="4552"/>
      <c r="E24" s="4553"/>
      <c r="F24" s="4546"/>
      <c r="G24" s="3096"/>
      <c r="H24" s="3053"/>
    </row>
    <row r="25" spans="1:8" ht="14.25" customHeight="1" x14ac:dyDescent="0.25">
      <c r="A25" s="4518"/>
      <c r="B25" s="4551"/>
      <c r="D25" s="4552"/>
      <c r="E25" s="4553"/>
      <c r="F25" s="4546"/>
      <c r="G25" s="3096"/>
      <c r="H25" s="3053"/>
    </row>
    <row r="26" spans="1:8" ht="14.25" customHeight="1" x14ac:dyDescent="0.25">
      <c r="A26" s="4518"/>
      <c r="B26" s="4551"/>
      <c r="D26" s="4552"/>
      <c r="E26" s="4553"/>
      <c r="F26" s="4546"/>
      <c r="G26" s="3096"/>
      <c r="H26" s="3053"/>
    </row>
    <row r="27" spans="1:8" ht="14.25" customHeight="1" x14ac:dyDescent="0.25">
      <c r="A27" s="4518"/>
      <c r="B27" s="4551"/>
      <c r="D27" s="4552"/>
      <c r="E27" s="4553"/>
      <c r="F27" s="4546"/>
      <c r="G27" s="3096"/>
      <c r="H27" s="3053"/>
    </row>
    <row r="28" spans="1:8" ht="14.25" customHeight="1" x14ac:dyDescent="0.25">
      <c r="A28" s="4518"/>
      <c r="B28" s="4551"/>
      <c r="D28" s="4552"/>
      <c r="E28" s="4553"/>
      <c r="F28" s="4546"/>
      <c r="G28" s="3096"/>
      <c r="H28" s="3053"/>
    </row>
    <row r="29" spans="1:8" ht="14.25" customHeight="1" x14ac:dyDescent="0.25">
      <c r="A29" s="4518"/>
      <c r="B29" s="4551"/>
      <c r="D29" s="4552"/>
      <c r="E29" s="4553"/>
      <c r="F29" s="4546"/>
      <c r="G29" s="3096"/>
      <c r="H29" s="3053"/>
    </row>
    <row r="30" spans="1:8" ht="14.25" customHeight="1" x14ac:dyDescent="0.25">
      <c r="A30" s="4518"/>
      <c r="B30" s="4551"/>
      <c r="D30" s="4552"/>
      <c r="E30" s="4553"/>
      <c r="F30" s="4546"/>
      <c r="G30" s="3096"/>
      <c r="H30" s="3053"/>
    </row>
    <row r="31" spans="1:8" ht="14.25" customHeight="1" x14ac:dyDescent="0.25">
      <c r="A31" s="4518"/>
      <c r="B31" s="4551"/>
      <c r="D31" s="4552"/>
      <c r="E31" s="4553"/>
      <c r="F31" s="4546"/>
      <c r="G31" s="3096"/>
      <c r="H31" s="3053"/>
    </row>
    <row r="32" spans="1:8" ht="14.25" customHeight="1" x14ac:dyDescent="0.25">
      <c r="A32" s="4518"/>
      <c r="B32" s="4551"/>
      <c r="D32" s="4552"/>
      <c r="E32" s="4553"/>
      <c r="F32" s="4546"/>
      <c r="G32" s="3096"/>
      <c r="H32" s="3053"/>
    </row>
    <row r="33" spans="1:9" ht="14.25" customHeight="1" x14ac:dyDescent="0.25">
      <c r="A33" s="4518"/>
      <c r="B33" s="4551"/>
      <c r="D33" s="4552"/>
      <c r="E33" s="4553"/>
      <c r="F33" s="4546"/>
      <c r="G33" s="3096"/>
      <c r="H33" s="3053"/>
    </row>
    <row r="34" spans="1:9" ht="14.25" customHeight="1" x14ac:dyDescent="0.25">
      <c r="A34" s="4518"/>
      <c r="B34" s="4551"/>
      <c r="D34" s="4552"/>
      <c r="E34" s="4553"/>
      <c r="F34" s="4546"/>
      <c r="G34" s="3096"/>
      <c r="H34" s="3053"/>
    </row>
    <row r="35" spans="1:9" ht="14.25" customHeight="1" x14ac:dyDescent="0.25">
      <c r="A35" s="4518"/>
      <c r="B35" s="4551"/>
      <c r="D35" s="4552"/>
      <c r="E35" s="4553"/>
      <c r="F35" s="4546"/>
      <c r="G35" s="3096"/>
      <c r="H35" s="3053"/>
    </row>
    <row r="36" spans="1:9" ht="14.25" customHeight="1" x14ac:dyDescent="0.25">
      <c r="A36" s="4518"/>
      <c r="B36" s="4551"/>
      <c r="D36" s="4552"/>
      <c r="E36" s="4553"/>
      <c r="F36" s="4546"/>
      <c r="G36" s="3096"/>
      <c r="H36" s="3053"/>
    </row>
    <row r="37" spans="1:9" ht="14.25" customHeight="1" x14ac:dyDescent="0.25">
      <c r="A37" s="4518"/>
      <c r="B37" s="4551"/>
      <c r="D37" s="4552"/>
      <c r="E37" s="4553"/>
      <c r="F37" s="4546"/>
      <c r="G37" s="3096"/>
      <c r="H37" s="3053"/>
    </row>
    <row r="38" spans="1:9" ht="14.25" customHeight="1" x14ac:dyDescent="0.25">
      <c r="A38" s="4518"/>
      <c r="B38" s="4551"/>
      <c r="D38" s="4552"/>
      <c r="E38" s="4553"/>
      <c r="F38" s="4546"/>
      <c r="G38" s="3096"/>
      <c r="H38" s="3053"/>
    </row>
    <row r="39" spans="1:9" ht="14.25" customHeight="1" x14ac:dyDescent="0.25">
      <c r="A39" s="4518"/>
      <c r="B39" s="4551"/>
      <c r="D39" s="4552"/>
      <c r="E39" s="4553"/>
      <c r="F39" s="4546"/>
      <c r="G39" s="3096"/>
      <c r="H39" s="3053"/>
    </row>
    <row r="40" spans="1:9" ht="14.25" customHeight="1" x14ac:dyDescent="0.25">
      <c r="A40" s="4518"/>
      <c r="B40" s="4551"/>
      <c r="D40" s="4552"/>
      <c r="E40" s="4553"/>
      <c r="F40" s="4546"/>
      <c r="G40" s="3096"/>
      <c r="H40" s="3053"/>
    </row>
    <row r="41" spans="1:9" ht="14.25" customHeight="1" x14ac:dyDescent="0.25">
      <c r="A41" s="4518"/>
      <c r="B41" s="4551"/>
      <c r="D41" s="4552"/>
      <c r="E41" s="4553"/>
      <c r="F41" s="4546"/>
      <c r="G41" s="3096"/>
      <c r="H41" s="3053"/>
    </row>
    <row r="42" spans="1:9" ht="14.25" customHeight="1" x14ac:dyDescent="0.25">
      <c r="A42" s="4518"/>
      <c r="B42" s="4551"/>
      <c r="D42" s="4552"/>
      <c r="E42" s="4553"/>
      <c r="F42" s="4546"/>
      <c r="G42" s="3096"/>
      <c r="H42" s="3053"/>
    </row>
    <row r="43" spans="1:9" ht="14.25" customHeight="1" x14ac:dyDescent="0.25">
      <c r="A43" s="4555"/>
      <c r="B43" s="4556"/>
      <c r="C43" s="4557"/>
      <c r="D43" s="4558"/>
      <c r="E43" s="4559"/>
      <c r="F43" s="4556"/>
      <c r="G43" s="4560"/>
      <c r="H43" s="3053"/>
    </row>
    <row r="44" spans="1:9" x14ac:dyDescent="0.25">
      <c r="A44" s="3053"/>
      <c r="B44" s="3053"/>
      <c r="C44" s="3053"/>
      <c r="D44" s="3053"/>
      <c r="E44" s="3053"/>
      <c r="F44" s="3053"/>
      <c r="G44" s="3053"/>
      <c r="H44" s="3053"/>
      <c r="I44" s="3053"/>
    </row>
    <row r="45" spans="1:9" x14ac:dyDescent="0.25">
      <c r="A45" s="4561"/>
      <c r="B45" s="3053"/>
      <c r="C45" s="3053"/>
      <c r="D45" s="3053"/>
      <c r="E45" s="3053"/>
      <c r="F45" s="3053"/>
      <c r="G45" s="3053"/>
      <c r="H45" s="3053"/>
      <c r="I45" s="3053"/>
    </row>
    <row r="46" spans="1:9" x14ac:dyDescent="0.25">
      <c r="A46" s="4562"/>
      <c r="B46" s="3053"/>
      <c r="C46" s="3053"/>
      <c r="D46" s="3053"/>
      <c r="E46" s="3053"/>
      <c r="F46" s="3053"/>
      <c r="G46" s="3053"/>
      <c r="H46" s="3053"/>
      <c r="I46" s="3053"/>
    </row>
    <row r="47" spans="1:9" x14ac:dyDescent="0.25">
      <c r="A47" s="3053"/>
      <c r="B47" s="3053"/>
      <c r="C47" s="3053"/>
      <c r="D47" s="3053"/>
      <c r="E47" s="3053"/>
      <c r="F47" s="3053"/>
      <c r="G47" s="3053"/>
      <c r="H47" s="3053"/>
      <c r="I47" s="3053"/>
    </row>
    <row r="48" spans="1:9" x14ac:dyDescent="0.25">
      <c r="A48" s="3053"/>
      <c r="B48" s="3053"/>
      <c r="C48" s="3053"/>
      <c r="D48" s="3053"/>
      <c r="E48" s="3053"/>
      <c r="F48" s="3053"/>
      <c r="G48" s="3053"/>
      <c r="H48" s="3053"/>
      <c r="I48" s="3053"/>
    </row>
    <row r="49" spans="1:9" x14ac:dyDescent="0.25">
      <c r="A49" s="3053"/>
      <c r="B49" s="3053"/>
      <c r="C49" s="3053"/>
      <c r="D49" s="3053"/>
      <c r="E49" s="3053"/>
      <c r="F49" s="3053"/>
      <c r="G49" s="3053"/>
      <c r="H49" s="3053"/>
      <c r="I49" s="3053"/>
    </row>
    <row r="50" spans="1:9" x14ac:dyDescent="0.25">
      <c r="A50" s="3053"/>
      <c r="B50" s="3053"/>
      <c r="C50" s="3053"/>
      <c r="D50" s="3053"/>
      <c r="E50" s="3053"/>
      <c r="F50" s="3053"/>
      <c r="G50" s="3053"/>
      <c r="H50" s="3053"/>
      <c r="I50" s="3053"/>
    </row>
    <row r="51" spans="1:9" x14ac:dyDescent="0.25">
      <c r="A51" s="3053"/>
      <c r="B51" s="3053"/>
      <c r="C51" s="3053"/>
      <c r="D51" s="3053"/>
      <c r="E51" s="3053"/>
      <c r="F51" s="3053"/>
      <c r="G51" s="3053"/>
      <c r="H51" s="3053"/>
      <c r="I51" s="3053"/>
    </row>
    <row r="52" spans="1:9" x14ac:dyDescent="0.25">
      <c r="A52" s="3053"/>
      <c r="B52" s="3053"/>
      <c r="C52" s="3053"/>
      <c r="D52" s="3053"/>
      <c r="E52" s="3053"/>
      <c r="F52" s="3053"/>
      <c r="G52" s="3053"/>
      <c r="H52" s="3053"/>
      <c r="I52" s="3053"/>
    </row>
  </sheetData>
  <mergeCells count="7">
    <mergeCell ref="A20:G20"/>
    <mergeCell ref="K3:Q3"/>
    <mergeCell ref="B4:C4"/>
    <mergeCell ref="D4:E4"/>
    <mergeCell ref="F4:G4"/>
    <mergeCell ref="A9:E9"/>
    <mergeCell ref="A19:G19"/>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&amp;R&amp;"Tahoma,Normal"229</oddFooter>
  </headerFooter>
  <drawing r:id="rId2"/>
  <tableParts count="1">
    <tablePart r:id="rId3"/>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indexed="53"/>
  </sheetPr>
  <dimension ref="A1:H8"/>
  <sheetViews>
    <sheetView zoomScale="80" zoomScaleNormal="80" workbookViewId="0">
      <selection activeCell="F14" sqref="F14"/>
    </sheetView>
  </sheetViews>
  <sheetFormatPr baseColWidth="10" defaultColWidth="11.42578125" defaultRowHeight="15.75" x14ac:dyDescent="0.25"/>
  <cols>
    <col min="1" max="1" width="100.140625" style="17" customWidth="1"/>
    <col min="2" max="2" width="14.140625" style="17" customWidth="1"/>
    <col min="3" max="3" width="2.5703125" style="17" customWidth="1"/>
    <col min="4" max="16384" width="11.42578125" style="17"/>
  </cols>
  <sheetData>
    <row r="1" spans="1:8" s="20" customFormat="1" ht="18" x14ac:dyDescent="0.25">
      <c r="A1" s="2" t="s">
        <v>134</v>
      </c>
      <c r="B1" s="77"/>
      <c r="C1" s="77"/>
    </row>
    <row r="2" spans="1:8" s="181" customFormat="1" ht="18" x14ac:dyDescent="0.25">
      <c r="A2" s="542" t="s">
        <v>696</v>
      </c>
      <c r="B2" s="180"/>
      <c r="C2" s="180"/>
    </row>
    <row r="3" spans="1:8" s="20" customFormat="1" ht="18" x14ac:dyDescent="0.25">
      <c r="A3" s="2" t="s">
        <v>93</v>
      </c>
      <c r="B3" s="77"/>
      <c r="C3" s="77"/>
    </row>
    <row r="4" spans="1:8" ht="51" customHeight="1" x14ac:dyDescent="0.25">
      <c r="A4" s="946" t="s">
        <v>33</v>
      </c>
      <c r="B4" s="5946" t="s">
        <v>16</v>
      </c>
      <c r="C4" s="5946"/>
    </row>
    <row r="5" spans="1:8" ht="21" customHeight="1" x14ac:dyDescent="0.25">
      <c r="A5" s="552" t="s">
        <v>31</v>
      </c>
      <c r="B5" s="121">
        <f>SUM(B6:B6)</f>
        <v>0</v>
      </c>
      <c r="C5" s="172"/>
    </row>
    <row r="6" spans="1:8" ht="30.95" customHeight="1" x14ac:dyDescent="0.25">
      <c r="A6" s="182" t="s">
        <v>115</v>
      </c>
      <c r="B6" s="12">
        <v>0</v>
      </c>
      <c r="C6" s="183"/>
    </row>
    <row r="7" spans="1:8" x14ac:dyDescent="0.25">
      <c r="A7" s="566" t="s">
        <v>262</v>
      </c>
      <c r="B7" s="566"/>
      <c r="C7" s="566"/>
      <c r="D7" s="566"/>
      <c r="E7" s="566"/>
      <c r="F7" s="566"/>
      <c r="G7" s="566"/>
      <c r="H7" s="566"/>
    </row>
    <row r="8" spans="1:8" x14ac:dyDescent="0.25">
      <c r="A8" s="5975" t="s">
        <v>832</v>
      </c>
      <c r="B8" s="5975"/>
      <c r="C8" s="5975"/>
    </row>
  </sheetData>
  <mergeCells count="2">
    <mergeCell ref="B4:C4"/>
    <mergeCell ref="A8:C8"/>
  </mergeCells>
  <phoneticPr fontId="0" type="noConversion"/>
  <printOptions horizontalCentered="1"/>
  <pageMargins left="0.39370078740157483" right="0.39370078740157483" top="0.78740157480314965" bottom="0.78740157480314965" header="0.39370078740157483" footer="0.39370078740157483"/>
  <pageSetup scale="90" orientation="landscape" r:id="rId1"/>
  <headerFooter alignWithMargins="0">
    <oddFooter>&amp;R&amp;"Myriad Pro Cond,Normal"&amp;12Continúa...</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indexed="53"/>
  </sheetPr>
  <dimension ref="A1:AJ132"/>
  <sheetViews>
    <sheetView zoomScale="80" zoomScaleNormal="80" workbookViewId="0">
      <selection activeCell="F14" sqref="F14"/>
    </sheetView>
  </sheetViews>
  <sheetFormatPr baseColWidth="10" defaultColWidth="11.42578125" defaultRowHeight="15.75" x14ac:dyDescent="0.25"/>
  <cols>
    <col min="1" max="1" width="9.140625" style="17" customWidth="1"/>
    <col min="2" max="2" width="8.42578125" style="17" customWidth="1"/>
    <col min="3" max="3" width="11.85546875" style="17" customWidth="1"/>
    <col min="4" max="4" width="11.28515625" style="17" customWidth="1"/>
    <col min="5" max="5" width="9.42578125" style="17" customWidth="1"/>
    <col min="6" max="6" width="21.5703125" style="17" customWidth="1"/>
    <col min="7" max="7" width="15.5703125" style="17" customWidth="1"/>
    <col min="8" max="8" width="30.5703125" style="17" customWidth="1"/>
    <col min="9" max="9" width="9" style="17" customWidth="1"/>
    <col min="10" max="10" width="36.28515625" style="17" customWidth="1"/>
    <col min="11" max="11" width="14.7109375" style="17" customWidth="1"/>
    <col min="12" max="12" width="14.42578125" style="17" customWidth="1"/>
    <col min="13" max="13" width="15.85546875" style="17" customWidth="1"/>
    <col min="14" max="14" width="4" style="17" customWidth="1"/>
    <col min="15" max="15" width="7.7109375" style="3" customWidth="1"/>
    <col min="16" max="16" width="3.85546875" style="3" customWidth="1"/>
    <col min="17" max="17" width="11.5703125" style="3" customWidth="1"/>
    <col min="18" max="18" width="2.7109375" style="3" customWidth="1"/>
    <col min="19" max="19" width="34.42578125" style="17" customWidth="1"/>
    <col min="20" max="20" width="10" style="17" customWidth="1"/>
    <col min="21" max="21" width="11.140625" style="17" customWidth="1"/>
    <col min="22" max="22" width="13.140625" style="17" customWidth="1"/>
    <col min="23" max="23" width="8" style="17" customWidth="1"/>
    <col min="24" max="24" width="9.42578125" style="17" customWidth="1"/>
    <col min="25" max="25" width="28" style="17" customWidth="1"/>
    <col min="26" max="26" width="48.5703125" style="17" customWidth="1"/>
    <col min="27" max="27" width="31.42578125" style="17" customWidth="1"/>
    <col min="28" max="28" width="12.5703125" style="17" customWidth="1"/>
    <col min="29" max="29" width="16.7109375" style="17" customWidth="1"/>
    <col min="30" max="30" width="20.7109375" style="17" customWidth="1"/>
    <col min="31" max="31" width="14" style="17" customWidth="1"/>
    <col min="32" max="32" width="21" style="17" customWidth="1"/>
    <col min="33" max="33" width="14" style="17" customWidth="1"/>
    <col min="34" max="34" width="27.85546875" style="17" customWidth="1"/>
    <col min="35" max="16384" width="11.42578125" style="17"/>
  </cols>
  <sheetData>
    <row r="1" spans="1:36" ht="18" x14ac:dyDescent="0.25">
      <c r="J1" s="2" t="s">
        <v>135</v>
      </c>
      <c r="K1" s="2"/>
      <c r="L1" s="2"/>
      <c r="M1" s="2"/>
      <c r="N1" s="2"/>
      <c r="O1" s="2"/>
      <c r="P1" s="2"/>
      <c r="Q1" s="2"/>
      <c r="R1" s="2"/>
      <c r="S1" s="2"/>
    </row>
    <row r="2" spans="1:36" ht="18" x14ac:dyDescent="0.25">
      <c r="J2" s="2" t="s">
        <v>696</v>
      </c>
      <c r="K2" s="2"/>
      <c r="L2" s="2"/>
      <c r="M2" s="2"/>
      <c r="N2" s="2"/>
      <c r="O2" s="2"/>
      <c r="P2" s="2"/>
      <c r="Q2" s="2"/>
      <c r="R2" s="2"/>
      <c r="S2" s="2"/>
      <c r="U2" s="2"/>
      <c r="V2" s="2"/>
      <c r="W2" s="20"/>
      <c r="X2" s="20"/>
      <c r="Y2" s="20"/>
      <c r="Z2" s="20"/>
      <c r="AA2" s="20"/>
    </row>
    <row r="3" spans="1:36" ht="53.25" customHeight="1" x14ac:dyDescent="0.25">
      <c r="A3" s="332" t="s">
        <v>50</v>
      </c>
      <c r="B3" s="332" t="s">
        <v>44</v>
      </c>
      <c r="C3" s="332" t="s">
        <v>172</v>
      </c>
      <c r="D3" s="567" t="s">
        <v>261</v>
      </c>
      <c r="E3" s="332" t="s">
        <v>176</v>
      </c>
      <c r="F3" s="332" t="s">
        <v>179</v>
      </c>
      <c r="G3" s="332" t="s">
        <v>178</v>
      </c>
      <c r="H3" s="332" t="s">
        <v>174</v>
      </c>
      <c r="I3" s="332" t="s">
        <v>175</v>
      </c>
      <c r="J3" s="561" t="s">
        <v>181</v>
      </c>
      <c r="K3" s="561" t="s">
        <v>21</v>
      </c>
      <c r="L3" s="561" t="s">
        <v>29</v>
      </c>
      <c r="M3" s="557" t="s">
        <v>119</v>
      </c>
      <c r="N3" s="558"/>
      <c r="O3" s="559" t="s">
        <v>182</v>
      </c>
      <c r="P3" s="558"/>
      <c r="Q3" s="559" t="s">
        <v>20</v>
      </c>
      <c r="R3" s="558"/>
      <c r="S3" s="554" t="s">
        <v>30</v>
      </c>
      <c r="T3" s="329" t="s">
        <v>171</v>
      </c>
      <c r="U3" s="334" t="s">
        <v>183</v>
      </c>
      <c r="V3" s="334" t="s">
        <v>185</v>
      </c>
      <c r="W3" s="332" t="s">
        <v>26</v>
      </c>
      <c r="X3" s="332" t="s">
        <v>27</v>
      </c>
      <c r="Y3" s="336" t="s">
        <v>23</v>
      </c>
      <c r="Z3" s="337" t="s">
        <v>187</v>
      </c>
      <c r="AA3" s="337" t="s">
        <v>188</v>
      </c>
      <c r="AB3" s="327" t="s">
        <v>45</v>
      </c>
      <c r="AC3" s="332" t="s">
        <v>47</v>
      </c>
      <c r="AD3" s="338" t="s">
        <v>49</v>
      </c>
      <c r="AE3" s="338" t="s">
        <v>189</v>
      </c>
      <c r="AF3" s="339" t="s">
        <v>190</v>
      </c>
      <c r="AG3" s="338" t="s">
        <v>191</v>
      </c>
      <c r="AH3" s="332" t="s">
        <v>151</v>
      </c>
    </row>
    <row r="4" spans="1:36" ht="16.5" x14ac:dyDescent="0.25">
      <c r="A4" s="568" t="s">
        <v>267</v>
      </c>
      <c r="B4" s="243"/>
      <c r="C4" s="243"/>
      <c r="D4" s="243"/>
      <c r="E4" s="243"/>
      <c r="F4" s="319"/>
      <c r="G4" s="243"/>
      <c r="H4" s="243"/>
      <c r="I4" s="243"/>
      <c r="J4" s="5836" t="s">
        <v>31</v>
      </c>
      <c r="K4" s="5837"/>
      <c r="L4" s="5838"/>
      <c r="M4" s="244"/>
      <c r="N4" s="245"/>
      <c r="O4" s="248"/>
      <c r="P4" s="249"/>
      <c r="Q4" s="246"/>
      <c r="R4" s="247"/>
      <c r="S4" s="250"/>
      <c r="T4" s="251"/>
      <c r="U4" s="297"/>
      <c r="V4" s="251"/>
      <c r="W4" s="251"/>
      <c r="X4" s="251"/>
      <c r="Y4" s="251"/>
      <c r="Z4" s="251"/>
      <c r="AA4" s="252"/>
      <c r="AB4" s="251"/>
      <c r="AC4" s="251"/>
      <c r="AD4" s="251"/>
      <c r="AE4" s="251"/>
      <c r="AF4" s="251"/>
      <c r="AG4" s="251"/>
      <c r="AH4" s="251"/>
    </row>
    <row r="5" spans="1:36" ht="16.5" x14ac:dyDescent="0.25">
      <c r="A5" s="228"/>
      <c r="B5" s="228"/>
      <c r="C5" s="228"/>
      <c r="D5" s="228"/>
      <c r="E5" s="228"/>
      <c r="F5" s="317"/>
      <c r="G5" s="213"/>
      <c r="H5" s="228"/>
      <c r="I5" s="228"/>
      <c r="J5" s="562"/>
      <c r="K5" s="563"/>
      <c r="L5" s="564"/>
      <c r="M5" s="114"/>
      <c r="N5" s="90"/>
      <c r="O5" s="214"/>
      <c r="P5" s="215"/>
      <c r="Q5" s="44"/>
      <c r="R5" s="91"/>
      <c r="S5" s="127"/>
      <c r="T5" s="209"/>
      <c r="U5" s="209"/>
      <c r="V5" s="209"/>
      <c r="W5" s="209"/>
      <c r="X5" s="209"/>
      <c r="Y5" s="209"/>
      <c r="Z5" s="209"/>
      <c r="AA5" s="216"/>
      <c r="AB5" s="209"/>
      <c r="AC5" s="209"/>
      <c r="AD5" s="209"/>
      <c r="AE5" s="209"/>
      <c r="AF5" s="209"/>
      <c r="AG5" s="209"/>
      <c r="AH5" s="209"/>
    </row>
    <row r="6" spans="1:36" s="190" customFormat="1" x14ac:dyDescent="0.25">
      <c r="A6" s="101"/>
      <c r="B6" s="100"/>
      <c r="C6" s="100"/>
      <c r="D6" s="96"/>
      <c r="E6" s="96"/>
      <c r="F6" s="269"/>
      <c r="G6" s="128"/>
      <c r="H6" s="96"/>
      <c r="I6" s="96"/>
      <c r="J6" s="565"/>
      <c r="K6" s="145"/>
      <c r="L6" s="146"/>
      <c r="M6" s="203"/>
      <c r="N6" s="204"/>
      <c r="O6" s="59"/>
      <c r="P6" s="142"/>
      <c r="Q6" s="59"/>
      <c r="R6" s="138"/>
      <c r="S6" s="32"/>
      <c r="T6" s="101"/>
      <c r="U6" s="148"/>
      <c r="V6" s="205"/>
      <c r="W6" s="147"/>
      <c r="X6" s="147"/>
      <c r="Y6" s="200"/>
      <c r="Z6" s="200"/>
      <c r="AA6" s="200"/>
      <c r="AB6" s="101"/>
      <c r="AC6" s="101"/>
      <c r="AD6" s="101"/>
      <c r="AE6" s="101"/>
      <c r="AF6" s="101"/>
      <c r="AG6" s="101"/>
      <c r="AH6" s="101"/>
    </row>
    <row r="7" spans="1:36" s="190" customFormat="1" x14ac:dyDescent="0.25">
      <c r="A7" s="365"/>
      <c r="B7" s="569"/>
      <c r="C7" s="570"/>
      <c r="D7" s="369"/>
      <c r="E7" s="571"/>
      <c r="F7" s="572"/>
      <c r="G7" s="573"/>
      <c r="H7" s="369"/>
      <c r="I7" s="574"/>
      <c r="J7" s="362"/>
      <c r="K7" s="363"/>
      <c r="L7" s="363"/>
      <c r="M7" s="230"/>
      <c r="N7" s="258"/>
      <c r="O7" s="231"/>
      <c r="P7" s="364"/>
      <c r="Q7" s="208"/>
      <c r="R7" s="259"/>
      <c r="S7" s="207"/>
      <c r="T7" s="575"/>
      <c r="U7" s="576"/>
      <c r="V7" s="577"/>
      <c r="W7" s="578"/>
      <c r="X7" s="578"/>
      <c r="Y7" s="370"/>
      <c r="Z7" s="368"/>
      <c r="AA7" s="579"/>
      <c r="AB7" s="580"/>
      <c r="AC7" s="340"/>
      <c r="AD7" s="581"/>
      <c r="AE7" s="582"/>
      <c r="AF7" s="583"/>
      <c r="AG7" s="582"/>
      <c r="AH7" s="580"/>
      <c r="AI7" s="129"/>
      <c r="AJ7" s="129"/>
    </row>
    <row r="8" spans="1:36" s="190" customFormat="1" ht="16.5" x14ac:dyDescent="0.25">
      <c r="A8" s="173"/>
      <c r="B8" s="162"/>
      <c r="C8" s="162"/>
      <c r="D8" s="174"/>
      <c r="E8" s="174"/>
      <c r="F8" s="174"/>
      <c r="G8" s="174"/>
      <c r="H8" s="174"/>
      <c r="I8" s="174"/>
      <c r="J8" s="566" t="s">
        <v>263</v>
      </c>
      <c r="K8" s="566"/>
      <c r="L8" s="566"/>
      <c r="M8" s="566"/>
      <c r="N8" s="566"/>
      <c r="O8" s="566"/>
      <c r="P8" s="544"/>
      <c r="Q8" s="566"/>
      <c r="R8" s="566"/>
      <c r="S8" s="160"/>
      <c r="T8" s="179"/>
      <c r="U8" s="175"/>
      <c r="V8" s="176"/>
      <c r="W8" s="162"/>
      <c r="X8" s="162"/>
      <c r="Y8" s="177"/>
      <c r="Z8" s="163"/>
      <c r="AA8" s="178"/>
      <c r="AB8" s="179"/>
    </row>
    <row r="9" spans="1:36" x14ac:dyDescent="0.25">
      <c r="J9" s="1092" t="s">
        <v>832</v>
      </c>
      <c r="K9" s="566"/>
      <c r="L9" s="566"/>
      <c r="M9" s="160"/>
      <c r="N9" s="160"/>
      <c r="O9" s="544"/>
      <c r="P9" s="544"/>
      <c r="Q9" s="544"/>
      <c r="R9" s="544"/>
      <c r="S9" s="160"/>
      <c r="T9" s="161"/>
      <c r="AB9" s="161"/>
    </row>
    <row r="10" spans="1:36" s="190" customFormat="1" x14ac:dyDescent="0.25">
      <c r="O10" s="347"/>
      <c r="P10" s="347"/>
      <c r="Q10" s="347"/>
      <c r="R10" s="347"/>
      <c r="T10" s="348"/>
      <c r="AB10" s="348"/>
    </row>
    <row r="11" spans="1:36" s="190" customFormat="1" x14ac:dyDescent="0.25">
      <c r="O11" s="347"/>
      <c r="P11" s="347"/>
      <c r="Q11" s="347"/>
      <c r="R11" s="347"/>
      <c r="T11" s="348"/>
      <c r="AB11" s="348"/>
    </row>
    <row r="12" spans="1:36" x14ac:dyDescent="0.25">
      <c r="T12" s="161"/>
      <c r="AB12" s="161"/>
    </row>
    <row r="13" spans="1:36" x14ac:dyDescent="0.25">
      <c r="T13" s="161"/>
      <c r="AB13" s="161"/>
    </row>
    <row r="14" spans="1:36" s="190" customFormat="1" x14ac:dyDescent="0.25">
      <c r="O14" s="347"/>
      <c r="P14" s="347"/>
      <c r="Q14" s="347"/>
      <c r="R14" s="347"/>
      <c r="T14" s="348"/>
      <c r="AB14" s="348"/>
    </row>
    <row r="15" spans="1:36" s="190" customFormat="1" x14ac:dyDescent="0.25">
      <c r="O15" s="347"/>
      <c r="P15" s="347"/>
      <c r="Q15" s="347"/>
      <c r="R15" s="347"/>
      <c r="T15" s="348"/>
      <c r="AB15" s="348"/>
    </row>
    <row r="16" spans="1:36" x14ac:dyDescent="0.25">
      <c r="T16" s="161"/>
      <c r="AB16" s="161"/>
    </row>
    <row r="17" spans="15:31" x14ac:dyDescent="0.25">
      <c r="T17" s="161"/>
      <c r="AB17" s="161"/>
    </row>
    <row r="18" spans="15:31" s="190" customFormat="1" x14ac:dyDescent="0.25">
      <c r="O18" s="347"/>
      <c r="P18" s="347"/>
      <c r="Q18" s="347"/>
      <c r="R18" s="347"/>
      <c r="T18" s="348"/>
      <c r="AB18" s="348"/>
    </row>
    <row r="19" spans="15:31" x14ac:dyDescent="0.25">
      <c r="T19" s="161"/>
      <c r="AB19" s="161"/>
    </row>
    <row r="20" spans="15:31" ht="16.5" x14ac:dyDescent="0.3">
      <c r="T20" s="161"/>
      <c r="AB20" s="161"/>
      <c r="AD20" s="210"/>
      <c r="AE20" s="210"/>
    </row>
    <row r="21" spans="15:31" s="190" customFormat="1" x14ac:dyDescent="0.25">
      <c r="O21" s="347"/>
      <c r="P21" s="347"/>
      <c r="Q21" s="347"/>
      <c r="R21" s="347"/>
      <c r="T21" s="348"/>
      <c r="AB21" s="348"/>
    </row>
    <row r="22" spans="15:31" x14ac:dyDescent="0.25">
      <c r="T22" s="161"/>
      <c r="AB22" s="161"/>
    </row>
    <row r="23" spans="15:31" ht="16.5" x14ac:dyDescent="0.3">
      <c r="T23" s="161"/>
      <c r="AB23" s="161"/>
      <c r="AD23" s="210"/>
      <c r="AE23" s="210"/>
    </row>
    <row r="24" spans="15:31" s="190" customFormat="1" x14ac:dyDescent="0.25">
      <c r="O24" s="347"/>
      <c r="P24" s="347"/>
      <c r="Q24" s="347"/>
      <c r="R24" s="347"/>
      <c r="T24" s="348"/>
      <c r="AB24" s="348"/>
    </row>
    <row r="25" spans="15:31" x14ac:dyDescent="0.25">
      <c r="T25" s="161"/>
      <c r="AB25" s="161"/>
    </row>
    <row r="26" spans="15:31" x14ac:dyDescent="0.25">
      <c r="T26" s="161"/>
      <c r="AB26" s="161"/>
    </row>
    <row r="27" spans="15:31" s="190" customFormat="1" x14ac:dyDescent="0.25">
      <c r="O27" s="347"/>
      <c r="P27" s="347"/>
      <c r="Q27" s="347"/>
      <c r="R27" s="347"/>
      <c r="T27" s="348"/>
      <c r="AB27" s="348"/>
    </row>
    <row r="28" spans="15:31" x14ac:dyDescent="0.25">
      <c r="T28" s="161"/>
      <c r="AB28" s="161"/>
    </row>
    <row r="29" spans="15:31" x14ac:dyDescent="0.25">
      <c r="T29" s="161"/>
      <c r="AB29" s="161"/>
    </row>
    <row r="30" spans="15:31" s="190" customFormat="1" x14ac:dyDescent="0.25">
      <c r="O30" s="347"/>
      <c r="P30" s="347"/>
      <c r="Q30" s="347"/>
      <c r="R30" s="347"/>
      <c r="T30" s="348"/>
      <c r="AB30" s="348"/>
    </row>
    <row r="31" spans="15:31" x14ac:dyDescent="0.25">
      <c r="T31" s="161"/>
      <c r="AB31" s="161"/>
    </row>
    <row r="32" spans="15:31" x14ac:dyDescent="0.25">
      <c r="T32" s="161"/>
      <c r="AB32" s="161"/>
    </row>
    <row r="33" spans="20:28" x14ac:dyDescent="0.25">
      <c r="T33" s="161"/>
      <c r="AB33" s="161"/>
    </row>
    <row r="34" spans="20:28" x14ac:dyDescent="0.25">
      <c r="T34" s="161"/>
      <c r="AB34" s="161"/>
    </row>
    <row r="35" spans="20:28" x14ac:dyDescent="0.25">
      <c r="T35" s="161"/>
      <c r="AB35" s="161"/>
    </row>
    <row r="36" spans="20:28" x14ac:dyDescent="0.25">
      <c r="T36" s="161"/>
      <c r="AB36" s="161"/>
    </row>
    <row r="37" spans="20:28" x14ac:dyDescent="0.25">
      <c r="T37" s="161"/>
      <c r="AB37" s="161"/>
    </row>
    <row r="38" spans="20:28" x14ac:dyDescent="0.25">
      <c r="T38" s="161"/>
      <c r="AB38" s="161"/>
    </row>
    <row r="39" spans="20:28" x14ac:dyDescent="0.25">
      <c r="T39" s="161"/>
      <c r="AB39" s="161"/>
    </row>
    <row r="40" spans="20:28" x14ac:dyDescent="0.25">
      <c r="T40" s="161"/>
      <c r="AB40" s="161"/>
    </row>
    <row r="41" spans="20:28" x14ac:dyDescent="0.25">
      <c r="T41" s="161"/>
      <c r="AB41" s="161"/>
    </row>
    <row r="42" spans="20:28" x14ac:dyDescent="0.25">
      <c r="T42" s="161"/>
      <c r="AB42" s="161"/>
    </row>
    <row r="43" spans="20:28" x14ac:dyDescent="0.25">
      <c r="T43" s="161"/>
      <c r="AB43" s="161"/>
    </row>
    <row r="44" spans="20:28" x14ac:dyDescent="0.25">
      <c r="T44" s="161"/>
      <c r="AB44" s="161"/>
    </row>
    <row r="45" spans="20:28" x14ac:dyDescent="0.25">
      <c r="T45" s="161"/>
      <c r="AB45" s="161"/>
    </row>
    <row r="46" spans="20:28" x14ac:dyDescent="0.25">
      <c r="T46" s="161"/>
      <c r="AB46" s="161"/>
    </row>
    <row r="47" spans="20:28" x14ac:dyDescent="0.25">
      <c r="T47" s="161"/>
      <c r="AB47" s="161"/>
    </row>
    <row r="48" spans="20:28" x14ac:dyDescent="0.25">
      <c r="T48" s="161"/>
      <c r="AB48" s="161"/>
    </row>
    <row r="49" spans="20:28" x14ac:dyDescent="0.25">
      <c r="T49" s="161"/>
      <c r="AB49" s="161"/>
    </row>
    <row r="50" spans="20:28" x14ac:dyDescent="0.25">
      <c r="T50" s="161"/>
      <c r="AB50" s="161"/>
    </row>
    <row r="51" spans="20:28" x14ac:dyDescent="0.25">
      <c r="T51" s="161"/>
      <c r="AB51" s="161"/>
    </row>
    <row r="52" spans="20:28" x14ac:dyDescent="0.25">
      <c r="T52" s="161"/>
      <c r="AB52" s="161"/>
    </row>
    <row r="53" spans="20:28" x14ac:dyDescent="0.25">
      <c r="T53" s="161"/>
      <c r="AB53" s="161"/>
    </row>
    <row r="54" spans="20:28" x14ac:dyDescent="0.25">
      <c r="T54" s="161"/>
      <c r="AB54" s="161"/>
    </row>
    <row r="55" spans="20:28" x14ac:dyDescent="0.25">
      <c r="T55" s="161"/>
      <c r="AB55" s="161"/>
    </row>
    <row r="56" spans="20:28" x14ac:dyDescent="0.25">
      <c r="T56" s="161"/>
      <c r="AB56" s="161"/>
    </row>
    <row r="57" spans="20:28" x14ac:dyDescent="0.25">
      <c r="T57" s="161"/>
      <c r="AB57" s="161"/>
    </row>
    <row r="58" spans="20:28" x14ac:dyDescent="0.25">
      <c r="T58" s="161"/>
      <c r="AB58" s="161"/>
    </row>
    <row r="59" spans="20:28" x14ac:dyDescent="0.25">
      <c r="T59" s="161"/>
      <c r="AB59" s="161"/>
    </row>
    <row r="60" spans="20:28" x14ac:dyDescent="0.25">
      <c r="T60" s="161"/>
      <c r="AB60" s="161"/>
    </row>
    <row r="61" spans="20:28" x14ac:dyDescent="0.25">
      <c r="T61" s="161"/>
      <c r="AB61" s="161"/>
    </row>
    <row r="62" spans="20:28" x14ac:dyDescent="0.25">
      <c r="T62" s="161"/>
      <c r="AB62" s="161"/>
    </row>
    <row r="63" spans="20:28" x14ac:dyDescent="0.25">
      <c r="T63" s="161"/>
      <c r="AB63" s="161"/>
    </row>
    <row r="64" spans="20:28" x14ac:dyDescent="0.25">
      <c r="T64" s="161"/>
      <c r="AB64" s="161"/>
    </row>
    <row r="65" spans="20:28" x14ac:dyDescent="0.25">
      <c r="T65" s="161"/>
      <c r="AB65" s="161"/>
    </row>
    <row r="66" spans="20:28" x14ac:dyDescent="0.25">
      <c r="T66" s="161"/>
      <c r="AB66" s="161"/>
    </row>
    <row r="67" spans="20:28" x14ac:dyDescent="0.25">
      <c r="T67" s="161"/>
      <c r="AB67" s="161"/>
    </row>
    <row r="68" spans="20:28" x14ac:dyDescent="0.25">
      <c r="T68" s="161"/>
      <c r="AB68" s="161"/>
    </row>
    <row r="69" spans="20:28" x14ac:dyDescent="0.25">
      <c r="T69" s="161"/>
      <c r="AB69" s="161"/>
    </row>
    <row r="70" spans="20:28" x14ac:dyDescent="0.25">
      <c r="T70" s="161"/>
      <c r="AB70" s="161"/>
    </row>
    <row r="71" spans="20:28" x14ac:dyDescent="0.25">
      <c r="T71" s="161"/>
      <c r="AB71" s="161"/>
    </row>
    <row r="72" spans="20:28" x14ac:dyDescent="0.25">
      <c r="T72" s="161"/>
      <c r="AB72" s="161"/>
    </row>
    <row r="73" spans="20:28" x14ac:dyDescent="0.25">
      <c r="T73" s="161"/>
      <c r="AB73" s="161"/>
    </row>
    <row r="74" spans="20:28" x14ac:dyDescent="0.25">
      <c r="T74" s="161"/>
      <c r="AB74" s="161"/>
    </row>
    <row r="75" spans="20:28" x14ac:dyDescent="0.25">
      <c r="T75" s="161"/>
      <c r="AB75" s="161"/>
    </row>
    <row r="76" spans="20:28" x14ac:dyDescent="0.25">
      <c r="T76" s="161"/>
      <c r="AB76" s="161"/>
    </row>
    <row r="77" spans="20:28" x14ac:dyDescent="0.25">
      <c r="T77" s="161"/>
      <c r="AB77" s="161"/>
    </row>
    <row r="78" spans="20:28" x14ac:dyDescent="0.25">
      <c r="T78" s="161"/>
      <c r="AB78" s="161"/>
    </row>
    <row r="79" spans="20:28" x14ac:dyDescent="0.25">
      <c r="T79" s="161"/>
      <c r="AB79" s="161"/>
    </row>
    <row r="80" spans="20:28" x14ac:dyDescent="0.25">
      <c r="T80" s="161"/>
      <c r="AB80" s="161"/>
    </row>
    <row r="81" spans="20:28" x14ac:dyDescent="0.25">
      <c r="T81" s="161"/>
      <c r="AB81" s="161"/>
    </row>
    <row r="82" spans="20:28" x14ac:dyDescent="0.25">
      <c r="T82" s="161"/>
      <c r="AB82" s="161"/>
    </row>
    <row r="83" spans="20:28" x14ac:dyDescent="0.25">
      <c r="T83" s="161"/>
      <c r="AB83" s="161"/>
    </row>
    <row r="84" spans="20:28" x14ac:dyDescent="0.25">
      <c r="T84" s="161"/>
      <c r="AB84" s="161"/>
    </row>
    <row r="85" spans="20:28" x14ac:dyDescent="0.25">
      <c r="T85" s="161"/>
      <c r="AB85" s="161"/>
    </row>
    <row r="86" spans="20:28" x14ac:dyDescent="0.25">
      <c r="T86" s="161"/>
      <c r="AB86" s="161"/>
    </row>
    <row r="87" spans="20:28" x14ac:dyDescent="0.25">
      <c r="T87" s="161"/>
      <c r="AB87" s="161"/>
    </row>
    <row r="88" spans="20:28" x14ac:dyDescent="0.25">
      <c r="T88" s="161"/>
      <c r="AB88" s="161"/>
    </row>
    <row r="89" spans="20:28" x14ac:dyDescent="0.25">
      <c r="T89" s="161"/>
      <c r="AB89" s="161"/>
    </row>
    <row r="90" spans="20:28" x14ac:dyDescent="0.25">
      <c r="T90" s="161"/>
      <c r="AB90" s="161"/>
    </row>
    <row r="91" spans="20:28" x14ac:dyDescent="0.25">
      <c r="T91" s="161"/>
      <c r="AB91" s="161"/>
    </row>
    <row r="92" spans="20:28" x14ac:dyDescent="0.25">
      <c r="T92" s="161"/>
      <c r="AB92" s="161"/>
    </row>
    <row r="93" spans="20:28" x14ac:dyDescent="0.25">
      <c r="T93" s="161"/>
      <c r="AB93" s="161"/>
    </row>
    <row r="94" spans="20:28" x14ac:dyDescent="0.25">
      <c r="T94" s="161"/>
      <c r="AB94" s="161"/>
    </row>
    <row r="95" spans="20:28" x14ac:dyDescent="0.25">
      <c r="T95" s="161"/>
      <c r="AB95" s="161"/>
    </row>
    <row r="96" spans="20:28" x14ac:dyDescent="0.25">
      <c r="T96" s="161"/>
      <c r="AB96" s="161"/>
    </row>
    <row r="97" spans="20:28" x14ac:dyDescent="0.25">
      <c r="T97" s="161"/>
      <c r="AB97" s="161"/>
    </row>
    <row r="98" spans="20:28" x14ac:dyDescent="0.25">
      <c r="T98" s="161"/>
      <c r="AB98" s="161"/>
    </row>
    <row r="99" spans="20:28" x14ac:dyDescent="0.25">
      <c r="T99" s="161"/>
      <c r="AB99" s="161"/>
    </row>
    <row r="100" spans="20:28" x14ac:dyDescent="0.25">
      <c r="T100" s="161"/>
      <c r="AB100" s="161"/>
    </row>
    <row r="101" spans="20:28" x14ac:dyDescent="0.25">
      <c r="T101" s="161"/>
      <c r="AB101" s="161"/>
    </row>
    <row r="102" spans="20:28" x14ac:dyDescent="0.25">
      <c r="T102" s="161"/>
      <c r="AB102" s="161"/>
    </row>
    <row r="103" spans="20:28" x14ac:dyDescent="0.25">
      <c r="T103" s="161"/>
      <c r="AB103" s="161"/>
    </row>
    <row r="104" spans="20:28" x14ac:dyDescent="0.25">
      <c r="T104" s="161"/>
      <c r="AB104" s="161"/>
    </row>
    <row r="105" spans="20:28" x14ac:dyDescent="0.25">
      <c r="T105" s="161"/>
      <c r="AB105" s="161"/>
    </row>
    <row r="106" spans="20:28" x14ac:dyDescent="0.25">
      <c r="T106" s="161"/>
      <c r="AB106" s="161"/>
    </row>
    <row r="107" spans="20:28" x14ac:dyDescent="0.25">
      <c r="T107" s="161"/>
      <c r="AB107" s="161"/>
    </row>
    <row r="108" spans="20:28" x14ac:dyDescent="0.25">
      <c r="T108" s="161"/>
      <c r="AB108" s="161"/>
    </row>
    <row r="109" spans="20:28" x14ac:dyDescent="0.25">
      <c r="T109" s="161"/>
      <c r="AB109" s="161"/>
    </row>
    <row r="110" spans="20:28" x14ac:dyDescent="0.25">
      <c r="T110" s="161"/>
      <c r="AB110" s="161"/>
    </row>
    <row r="111" spans="20:28" x14ac:dyDescent="0.25">
      <c r="T111" s="161"/>
      <c r="AB111" s="161"/>
    </row>
    <row r="112" spans="20:28" x14ac:dyDescent="0.25">
      <c r="T112" s="161"/>
      <c r="AB112" s="161"/>
    </row>
    <row r="113" spans="20:28" x14ac:dyDescent="0.25">
      <c r="T113" s="161"/>
      <c r="AB113" s="161"/>
    </row>
    <row r="114" spans="20:28" x14ac:dyDescent="0.25">
      <c r="T114" s="161"/>
      <c r="AB114" s="161"/>
    </row>
    <row r="115" spans="20:28" x14ac:dyDescent="0.25">
      <c r="T115" s="161"/>
      <c r="AB115" s="161"/>
    </row>
    <row r="116" spans="20:28" x14ac:dyDescent="0.25">
      <c r="T116" s="161"/>
      <c r="AB116" s="161"/>
    </row>
    <row r="117" spans="20:28" x14ac:dyDescent="0.25">
      <c r="T117" s="161"/>
      <c r="AB117" s="161"/>
    </row>
    <row r="118" spans="20:28" x14ac:dyDescent="0.25">
      <c r="T118" s="161"/>
      <c r="AB118" s="161"/>
    </row>
    <row r="119" spans="20:28" x14ac:dyDescent="0.25">
      <c r="T119" s="161"/>
      <c r="AB119" s="161"/>
    </row>
    <row r="120" spans="20:28" x14ac:dyDescent="0.25">
      <c r="T120" s="161"/>
      <c r="AB120" s="161"/>
    </row>
    <row r="121" spans="20:28" x14ac:dyDescent="0.25">
      <c r="T121" s="161"/>
      <c r="AB121" s="161"/>
    </row>
    <row r="122" spans="20:28" x14ac:dyDescent="0.25">
      <c r="T122" s="161"/>
      <c r="AB122" s="161"/>
    </row>
    <row r="123" spans="20:28" x14ac:dyDescent="0.25">
      <c r="T123" s="161"/>
      <c r="AB123" s="161"/>
    </row>
    <row r="124" spans="20:28" x14ac:dyDescent="0.25">
      <c r="T124" s="161"/>
      <c r="AB124" s="161"/>
    </row>
    <row r="125" spans="20:28" x14ac:dyDescent="0.25">
      <c r="T125" s="161"/>
      <c r="AB125" s="161"/>
    </row>
    <row r="126" spans="20:28" x14ac:dyDescent="0.25">
      <c r="T126" s="161"/>
      <c r="AB126" s="161"/>
    </row>
    <row r="127" spans="20:28" x14ac:dyDescent="0.25">
      <c r="T127" s="161"/>
      <c r="AB127" s="161"/>
    </row>
    <row r="128" spans="20:28" x14ac:dyDescent="0.25">
      <c r="T128" s="161"/>
      <c r="AB128" s="161"/>
    </row>
    <row r="129" spans="20:28" x14ac:dyDescent="0.25">
      <c r="T129" s="161"/>
      <c r="AB129" s="161"/>
    </row>
    <row r="130" spans="20:28" x14ac:dyDescent="0.25">
      <c r="T130" s="161"/>
      <c r="AB130" s="161"/>
    </row>
    <row r="131" spans="20:28" x14ac:dyDescent="0.25">
      <c r="T131" s="161"/>
      <c r="AB131" s="161"/>
    </row>
    <row r="132" spans="20:28" x14ac:dyDescent="0.25">
      <c r="T132" s="161"/>
      <c r="AB132" s="161"/>
    </row>
  </sheetData>
  <mergeCells count="1">
    <mergeCell ref="J4:L4"/>
  </mergeCells>
  <phoneticPr fontId="0" type="noConversion"/>
  <printOptions horizontalCentered="1"/>
  <pageMargins left="0.39370078740157483" right="0.39370078740157483" top="0.78740157480314965" bottom="0.78740157480314965" header="0.39370078740157483" footer="0.39370078740157483"/>
  <pageSetup scale="90" orientation="landscape"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dimension ref="A1:AH47"/>
  <sheetViews>
    <sheetView zoomScale="80" zoomScaleNormal="80" workbookViewId="0">
      <pane xSplit="2" ySplit="3" topLeftCell="H4" activePane="bottomRight" state="frozen"/>
      <selection pane="topRight" activeCell="C1" sqref="C1"/>
      <selection pane="bottomLeft" activeCell="A4" sqref="A4"/>
      <selection pane="bottomRight" activeCell="V22" sqref="V22"/>
    </sheetView>
  </sheetViews>
  <sheetFormatPr baseColWidth="10" defaultColWidth="11.42578125" defaultRowHeight="15.75" x14ac:dyDescent="0.25"/>
  <cols>
    <col min="1" max="2" width="8.5703125" style="587" customWidth="1"/>
    <col min="3" max="3" width="11.28515625" style="587" customWidth="1"/>
    <col min="4" max="4" width="11.7109375" style="587" customWidth="1"/>
    <col min="5" max="5" width="10.7109375" style="587" customWidth="1"/>
    <col min="6" max="6" width="21.5703125" style="587" customWidth="1"/>
    <col min="7" max="7" width="14" style="587" customWidth="1"/>
    <col min="8" max="8" width="30.7109375" style="587" customWidth="1"/>
    <col min="9" max="9" width="9.140625" style="587" customWidth="1"/>
    <col min="10" max="10" width="41.28515625" style="587" customWidth="1"/>
    <col min="11" max="11" width="14.28515625" style="587" customWidth="1"/>
    <col min="12" max="12" width="13.7109375" style="587" customWidth="1"/>
    <col min="13" max="13" width="19.140625" style="587" customWidth="1"/>
    <col min="14" max="14" width="0.85546875" style="587" customWidth="1"/>
    <col min="15" max="15" width="8.28515625" style="587" customWidth="1"/>
    <col min="16" max="16" width="0.5703125" style="587" customWidth="1"/>
    <col min="17" max="17" width="12.5703125" style="587" customWidth="1"/>
    <col min="18" max="18" width="0.85546875" style="587" customWidth="1"/>
    <col min="19" max="19" width="30.28515625" style="587" customWidth="1"/>
    <col min="20" max="20" width="9.7109375" style="587" customWidth="1"/>
    <col min="21" max="22" width="13" style="587" customWidth="1"/>
    <col min="23" max="23" width="8.28515625" style="587" customWidth="1"/>
    <col min="24" max="24" width="9.28515625" style="587" customWidth="1"/>
    <col min="25" max="25" width="20.7109375" style="587" customWidth="1"/>
    <col min="26" max="26" width="48.42578125" style="587" customWidth="1"/>
    <col min="27" max="27" width="31.5703125" style="587" customWidth="1"/>
    <col min="28" max="28" width="12.5703125" style="587" customWidth="1"/>
    <col min="29" max="29" width="16.7109375" style="587" customWidth="1"/>
    <col min="30" max="30" width="21.140625" style="587" customWidth="1"/>
    <col min="31" max="31" width="13.85546875" style="587" customWidth="1"/>
    <col min="32" max="32" width="21.140625" style="587" customWidth="1"/>
    <col min="33" max="33" width="12.5703125" style="587" customWidth="1"/>
    <col min="34" max="34" width="21.5703125" style="587" customWidth="1"/>
    <col min="35" max="16384" width="11.42578125" style="587"/>
  </cols>
  <sheetData>
    <row r="1" spans="1:34" ht="13.5" customHeight="1" x14ac:dyDescent="0.25">
      <c r="A1" s="1043" t="s">
        <v>698</v>
      </c>
      <c r="B1" s="1034"/>
      <c r="C1" s="1034"/>
      <c r="D1" s="1035"/>
      <c r="E1" s="1035"/>
      <c r="F1" s="1035"/>
      <c r="G1" s="1035"/>
      <c r="H1" s="1035"/>
      <c r="I1" s="1035"/>
      <c r="J1" s="1036"/>
      <c r="K1" s="587" t="s">
        <v>694</v>
      </c>
      <c r="M1" s="942">
        <f>SUBTOTAL(9,M3:M378)</f>
        <v>9245318.7800000012</v>
      </c>
      <c r="N1" s="940"/>
      <c r="O1" s="940"/>
      <c r="P1" s="940"/>
      <c r="Q1" s="941">
        <f>SUBTOTAL(9,Q3:Q378)</f>
        <v>73500</v>
      </c>
      <c r="R1" s="940"/>
      <c r="S1" s="940"/>
      <c r="U1" s="940"/>
      <c r="V1" s="940"/>
      <c r="W1" s="939">
        <f>SUBTOTAL(9,W3:W378)</f>
        <v>16</v>
      </c>
      <c r="X1" s="939">
        <f>SUBTOTAL(9,X3:X378)</f>
        <v>34</v>
      </c>
      <c r="Z1" s="938"/>
      <c r="AA1" s="937"/>
      <c r="AB1" s="937"/>
    </row>
    <row r="2" spans="1:34" ht="40.5" x14ac:dyDescent="0.25">
      <c r="A2" s="929" t="s">
        <v>50</v>
      </c>
      <c r="B2" s="929" t="s">
        <v>44</v>
      </c>
      <c r="C2" s="567" t="s">
        <v>172</v>
      </c>
      <c r="D2" s="567" t="s">
        <v>261</v>
      </c>
      <c r="E2" s="929" t="s">
        <v>176</v>
      </c>
      <c r="F2" s="929" t="s">
        <v>179</v>
      </c>
      <c r="G2" s="929" t="s">
        <v>178</v>
      </c>
      <c r="H2" s="929" t="s">
        <v>174</v>
      </c>
      <c r="I2" s="929" t="s">
        <v>175</v>
      </c>
      <c r="J2" s="936" t="s">
        <v>181</v>
      </c>
      <c r="K2" s="936" t="s">
        <v>21</v>
      </c>
      <c r="L2" s="936" t="s">
        <v>29</v>
      </c>
      <c r="M2" s="6006" t="s">
        <v>28</v>
      </c>
      <c r="N2" s="6007"/>
      <c r="O2" s="6008" t="s">
        <v>182</v>
      </c>
      <c r="P2" s="6006"/>
      <c r="Q2" s="6008" t="s">
        <v>20</v>
      </c>
      <c r="R2" s="6007"/>
      <c r="S2" s="936" t="s">
        <v>30</v>
      </c>
      <c r="T2" s="935" t="s">
        <v>171</v>
      </c>
      <c r="U2" s="934" t="s">
        <v>183</v>
      </c>
      <c r="V2" s="934" t="s">
        <v>185</v>
      </c>
      <c r="W2" s="929" t="s">
        <v>26</v>
      </c>
      <c r="X2" s="929" t="s">
        <v>27</v>
      </c>
      <c r="Y2" s="933" t="s">
        <v>23</v>
      </c>
      <c r="Z2" s="932" t="s">
        <v>187</v>
      </c>
      <c r="AA2" s="932" t="s">
        <v>188</v>
      </c>
      <c r="AB2" s="931" t="s">
        <v>45</v>
      </c>
      <c r="AC2" s="929" t="s">
        <v>47</v>
      </c>
      <c r="AD2" s="930" t="s">
        <v>49</v>
      </c>
      <c r="AE2" s="930" t="s">
        <v>189</v>
      </c>
      <c r="AF2" s="930" t="s">
        <v>202</v>
      </c>
      <c r="AG2" s="930" t="s">
        <v>191</v>
      </c>
      <c r="AH2" s="929" t="s">
        <v>151</v>
      </c>
    </row>
    <row r="3" spans="1:34" ht="20.25" x14ac:dyDescent="0.25">
      <c r="A3" s="928" t="s">
        <v>833</v>
      </c>
      <c r="B3" s="926"/>
      <c r="C3" s="924"/>
      <c r="D3" s="924"/>
      <c r="E3" s="926"/>
      <c r="F3" s="625"/>
      <c r="G3" s="926"/>
      <c r="H3" s="927">
        <f>SUM(J4,J7,J9,J11,J13,J15,J17,J19,J21,J23,J25,J27,J29,J35)</f>
        <v>8845318.7800000012</v>
      </c>
      <c r="I3" s="926"/>
      <c r="J3" s="925">
        <v>0</v>
      </c>
      <c r="K3" s="924"/>
      <c r="L3" s="924"/>
      <c r="M3" s="923">
        <v>0</v>
      </c>
      <c r="N3" s="922"/>
      <c r="O3" s="921"/>
      <c r="P3" s="920"/>
      <c r="Q3" s="919">
        <f>SUM(Q4,Q7,Q9,Q11,Q13,Q15,Q17,Q19,Q21,Q23,Q25,Q27,Q29)</f>
        <v>19500</v>
      </c>
      <c r="R3" s="918"/>
      <c r="S3" s="917"/>
      <c r="T3" s="608"/>
      <c r="U3" s="612"/>
      <c r="V3" s="612"/>
      <c r="W3" s="916">
        <f>SUM(W4,W7,W9,W11,W13,W15,W17,W19,W21,W23,W25,W27,W29)</f>
        <v>5</v>
      </c>
      <c r="X3" s="916">
        <f>SUM(X4,X7,X9,X11,X13,X15,X17,X19,X21,X23,X25,X27,X29)</f>
        <v>11</v>
      </c>
      <c r="Y3" s="889"/>
      <c r="Z3" s="609"/>
      <c r="AA3" s="609"/>
      <c r="AB3" s="607"/>
      <c r="AC3" s="607"/>
      <c r="AD3" s="607"/>
      <c r="AE3" s="607"/>
      <c r="AF3" s="607"/>
      <c r="AG3" s="607"/>
      <c r="AH3" s="607"/>
    </row>
    <row r="4" spans="1:34" ht="18" x14ac:dyDescent="0.25">
      <c r="A4" s="568" t="s">
        <v>693</v>
      </c>
      <c r="B4" s="622"/>
      <c r="C4" s="623"/>
      <c r="D4" s="623"/>
      <c r="E4" s="622"/>
      <c r="F4" s="625"/>
      <c r="G4" s="622"/>
      <c r="H4" s="623"/>
      <c r="I4" s="622"/>
      <c r="J4" s="907">
        <f>SUBTOTAL(9,M5:M5)</f>
        <v>0</v>
      </c>
      <c r="K4" s="653"/>
      <c r="L4" s="653"/>
      <c r="M4" s="906">
        <v>0</v>
      </c>
      <c r="N4" s="905"/>
      <c r="O4" s="904"/>
      <c r="P4" s="903"/>
      <c r="Q4" s="902">
        <f>SUBTOTAL(9,Q5:Q5)</f>
        <v>0</v>
      </c>
      <c r="R4" s="901"/>
      <c r="S4" s="900"/>
      <c r="T4" s="608"/>
      <c r="U4" s="612"/>
      <c r="V4" s="612"/>
      <c r="W4" s="651">
        <f>SUBTOTAL(9,W5:W5)</f>
        <v>0</v>
      </c>
      <c r="X4" s="651">
        <f>SUBTOTAL(9,X5:X5)</f>
        <v>0</v>
      </c>
      <c r="Y4" s="889"/>
      <c r="Z4" s="609"/>
      <c r="AA4" s="609"/>
      <c r="AB4" s="607"/>
      <c r="AC4" s="607"/>
      <c r="AD4" s="607"/>
      <c r="AE4" s="607"/>
      <c r="AF4" s="607"/>
      <c r="AG4" s="607"/>
      <c r="AH4" s="607"/>
    </row>
    <row r="5" spans="1:34" ht="38.25" x14ac:dyDescent="0.25">
      <c r="A5" s="915" t="s">
        <v>834</v>
      </c>
      <c r="B5" s="590" t="s">
        <v>286</v>
      </c>
      <c r="C5" s="914" t="s">
        <v>539</v>
      </c>
      <c r="D5" s="913" t="s">
        <v>676</v>
      </c>
      <c r="E5" s="628" t="s">
        <v>281</v>
      </c>
      <c r="F5" s="635" t="s">
        <v>281</v>
      </c>
      <c r="G5" s="634" t="s">
        <v>281</v>
      </c>
      <c r="H5" s="633" t="s">
        <v>281</v>
      </c>
      <c r="I5" s="628" t="s">
        <v>281</v>
      </c>
      <c r="J5" s="589"/>
      <c r="K5" s="591"/>
      <c r="L5" s="591"/>
      <c r="M5" s="860">
        <v>0</v>
      </c>
      <c r="N5" s="601"/>
      <c r="O5" s="912"/>
      <c r="P5" s="887"/>
      <c r="Q5" s="600">
        <v>0</v>
      </c>
      <c r="R5" s="911"/>
      <c r="S5" s="810"/>
      <c r="T5" s="632" t="s">
        <v>281</v>
      </c>
      <c r="U5" s="663" t="s">
        <v>360</v>
      </c>
      <c r="V5" s="663" t="s">
        <v>359</v>
      </c>
      <c r="W5" s="662" t="s">
        <v>281</v>
      </c>
      <c r="X5" s="662" t="s">
        <v>281</v>
      </c>
      <c r="Y5" s="631" t="s">
        <v>282</v>
      </c>
      <c r="Z5" s="910"/>
      <c r="AA5" s="909"/>
      <c r="AB5" s="629" t="s">
        <v>281</v>
      </c>
      <c r="AC5" s="630" t="s">
        <v>281</v>
      </c>
      <c r="AD5" s="629" t="s">
        <v>281</v>
      </c>
      <c r="AE5" s="627" t="s">
        <v>281</v>
      </c>
      <c r="AF5" s="628" t="s">
        <v>281</v>
      </c>
      <c r="AG5" s="627" t="s">
        <v>281</v>
      </c>
      <c r="AH5" s="626" t="s">
        <v>281</v>
      </c>
    </row>
    <row r="6" spans="1:34" ht="18" x14ac:dyDescent="0.25">
      <c r="A6" s="585" t="s">
        <v>675</v>
      </c>
      <c r="B6" s="908"/>
      <c r="C6" s="585"/>
      <c r="D6" s="653"/>
      <c r="E6" s="908"/>
      <c r="F6" s="660">
        <f>SUM(J7,J9,J11,J13,J15,J17,J19,J21,J23,J25,J27,J29,J36,J40,)</f>
        <v>8845318.7800000012</v>
      </c>
      <c r="G6" s="908"/>
      <c r="H6" s="653"/>
      <c r="I6" s="908"/>
      <c r="J6" s="907"/>
      <c r="K6" s="653"/>
      <c r="L6" s="653"/>
      <c r="M6" s="906">
        <v>0</v>
      </c>
      <c r="N6" s="905"/>
      <c r="O6" s="904"/>
      <c r="P6" s="903"/>
      <c r="Q6" s="902">
        <f>SUM(Q7,Q9,Q11,Q13,Q15,Q17,Q19,Q21,Q23,Q25,Q27,Q29)</f>
        <v>19500</v>
      </c>
      <c r="R6" s="901"/>
      <c r="S6" s="900"/>
      <c r="T6" s="608"/>
      <c r="U6" s="652"/>
      <c r="V6" s="899"/>
      <c r="W6" s="898">
        <f>SUM(W7,W9,W11,W13,W15,W17,W19,W21,W23,W25,W27,W29)</f>
        <v>5</v>
      </c>
      <c r="X6" s="898">
        <f>SUM(X7,X9,X11,X13,X15,X17,X19,X21,X23,X25,X27,X29)</f>
        <v>11</v>
      </c>
      <c r="Y6" s="897"/>
      <c r="Z6" s="896"/>
      <c r="AA6" s="609"/>
      <c r="AB6" s="607"/>
      <c r="AC6" s="608"/>
      <c r="AD6" s="608"/>
      <c r="AE6" s="608"/>
      <c r="AF6" s="608"/>
      <c r="AG6" s="879"/>
      <c r="AH6" s="607"/>
    </row>
    <row r="7" spans="1:34" x14ac:dyDescent="0.25">
      <c r="A7" s="568" t="s">
        <v>264</v>
      </c>
      <c r="B7" s="622"/>
      <c r="C7" s="623"/>
      <c r="D7" s="623"/>
      <c r="E7" s="622"/>
      <c r="F7" s="625"/>
      <c r="G7" s="622"/>
      <c r="H7" s="623"/>
      <c r="I7" s="622"/>
      <c r="J7" s="823">
        <f>SUBTOTAL(9,M8:M8)</f>
        <v>0</v>
      </c>
      <c r="K7" s="620"/>
      <c r="L7" s="620"/>
      <c r="M7" s="895">
        <v>0</v>
      </c>
      <c r="N7" s="894"/>
      <c r="O7" s="893"/>
      <c r="P7" s="892"/>
      <c r="Q7" s="891">
        <f>SUBTOTAL(9,Q8:Q8)</f>
        <v>0</v>
      </c>
      <c r="R7" s="890"/>
      <c r="S7" s="613"/>
      <c r="T7" s="608"/>
      <c r="U7" s="612"/>
      <c r="V7" s="612"/>
      <c r="W7" s="647">
        <f>SUBTOTAL(9,W8:W8)</f>
        <v>0</v>
      </c>
      <c r="X7" s="647">
        <f>SUBTOTAL(9,X8:X8)</f>
        <v>0</v>
      </c>
      <c r="Y7" s="889"/>
      <c r="Z7" s="609"/>
      <c r="AA7" s="609"/>
      <c r="AB7" s="607"/>
      <c r="AC7" s="608"/>
      <c r="AD7" s="608"/>
      <c r="AE7" s="608"/>
      <c r="AF7" s="608"/>
      <c r="AG7" s="879"/>
      <c r="AH7" s="607"/>
    </row>
    <row r="8" spans="1:34" s="838" customFormat="1" ht="38.25" x14ac:dyDescent="0.25">
      <c r="A8" s="718" t="s">
        <v>835</v>
      </c>
      <c r="B8" s="590" t="s">
        <v>286</v>
      </c>
      <c r="C8" s="746" t="s">
        <v>285</v>
      </c>
      <c r="D8" s="813" t="s">
        <v>42</v>
      </c>
      <c r="E8" s="628" t="s">
        <v>281</v>
      </c>
      <c r="F8" s="635" t="s">
        <v>281</v>
      </c>
      <c r="G8" s="634" t="s">
        <v>281</v>
      </c>
      <c r="H8" s="633" t="s">
        <v>281</v>
      </c>
      <c r="I8" s="628" t="s">
        <v>281</v>
      </c>
      <c r="J8" s="811"/>
      <c r="K8" s="588"/>
      <c r="L8" s="588"/>
      <c r="M8" s="860">
        <v>0</v>
      </c>
      <c r="N8" s="601"/>
      <c r="O8" s="888"/>
      <c r="P8" s="887"/>
      <c r="Q8" s="600">
        <v>0</v>
      </c>
      <c r="R8" s="886"/>
      <c r="S8" s="598"/>
      <c r="T8" s="632" t="s">
        <v>281</v>
      </c>
      <c r="U8" s="663" t="s">
        <v>360</v>
      </c>
      <c r="V8" s="663" t="s">
        <v>359</v>
      </c>
      <c r="W8" s="662" t="s">
        <v>281</v>
      </c>
      <c r="X8" s="662" t="s">
        <v>281</v>
      </c>
      <c r="Y8" s="631" t="s">
        <v>282</v>
      </c>
      <c r="Z8" s="734"/>
      <c r="AA8" s="878"/>
      <c r="AB8" s="629" t="s">
        <v>281</v>
      </c>
      <c r="AC8" s="630" t="s">
        <v>281</v>
      </c>
      <c r="AD8" s="629" t="s">
        <v>281</v>
      </c>
      <c r="AE8" s="627" t="s">
        <v>281</v>
      </c>
      <c r="AF8" s="628" t="s">
        <v>281</v>
      </c>
      <c r="AG8" s="627" t="s">
        <v>281</v>
      </c>
      <c r="AH8" s="626" t="s">
        <v>281</v>
      </c>
    </row>
    <row r="9" spans="1:34" s="838" customFormat="1" x14ac:dyDescent="0.25">
      <c r="A9" s="568" t="s">
        <v>265</v>
      </c>
      <c r="B9" s="622"/>
      <c r="C9" s="623"/>
      <c r="D9" s="623"/>
      <c r="E9" s="622"/>
      <c r="F9" s="625"/>
      <c r="G9" s="622"/>
      <c r="H9" s="623"/>
      <c r="I9" s="622"/>
      <c r="J9" s="823">
        <f>SUBTOTAL(9,M10:M10)</f>
        <v>6000000</v>
      </c>
      <c r="K9" s="620"/>
      <c r="L9" s="620"/>
      <c r="M9" s="885">
        <v>0</v>
      </c>
      <c r="N9" s="884"/>
      <c r="O9" s="883"/>
      <c r="P9" s="882"/>
      <c r="Q9" s="881">
        <f>SUBTOTAL(9,Q10:Q10)</f>
        <v>0</v>
      </c>
      <c r="R9" s="880"/>
      <c r="S9" s="613"/>
      <c r="T9" s="608"/>
      <c r="U9" s="612"/>
      <c r="V9" s="612"/>
      <c r="W9" s="611">
        <f>SUBTOTAL(9,W10:W10)</f>
        <v>1</v>
      </c>
      <c r="X9" s="611">
        <f>SUBTOTAL(9,X10:X10)</f>
        <v>1</v>
      </c>
      <c r="Y9" s="610"/>
      <c r="Z9" s="609"/>
      <c r="AA9" s="609"/>
      <c r="AB9" s="607"/>
      <c r="AC9" s="608"/>
      <c r="AD9" s="608"/>
      <c r="AE9" s="608"/>
      <c r="AF9" s="608"/>
      <c r="AG9" s="879"/>
      <c r="AH9" s="607"/>
    </row>
    <row r="10" spans="1:34" ht="38.25" x14ac:dyDescent="0.25">
      <c r="A10" s="876" t="s">
        <v>836</v>
      </c>
      <c r="B10" s="644" t="s">
        <v>331</v>
      </c>
      <c r="C10" s="793" t="s">
        <v>285</v>
      </c>
      <c r="D10" s="793" t="s">
        <v>655</v>
      </c>
      <c r="E10" s="796" t="s">
        <v>636</v>
      </c>
      <c r="F10" s="852" t="s">
        <v>669</v>
      </c>
      <c r="G10" s="875" t="s">
        <v>289</v>
      </c>
      <c r="H10" s="793" t="s">
        <v>484</v>
      </c>
      <c r="I10" s="792">
        <v>2011</v>
      </c>
      <c r="J10" s="850" t="s">
        <v>668</v>
      </c>
      <c r="K10" s="849" t="s">
        <v>319</v>
      </c>
      <c r="L10" s="849" t="s">
        <v>346</v>
      </c>
      <c r="M10" s="789">
        <v>6000000</v>
      </c>
      <c r="N10" s="788"/>
      <c r="O10" s="874">
        <v>0.6</v>
      </c>
      <c r="P10" s="873"/>
      <c r="Q10" s="786" t="s">
        <v>537</v>
      </c>
      <c r="R10" s="846"/>
      <c r="S10" s="872"/>
      <c r="T10" s="803">
        <v>0.28999999999999998</v>
      </c>
      <c r="U10" s="783">
        <v>40904</v>
      </c>
      <c r="V10" s="845" t="s">
        <v>283</v>
      </c>
      <c r="W10" s="844">
        <v>1</v>
      </c>
      <c r="X10" s="844">
        <v>1</v>
      </c>
      <c r="Y10" s="780" t="s">
        <v>550</v>
      </c>
      <c r="Z10" s="871" t="s">
        <v>667</v>
      </c>
      <c r="AA10" s="842"/>
      <c r="AB10" s="776" t="s">
        <v>666</v>
      </c>
      <c r="AC10" s="776" t="s">
        <v>665</v>
      </c>
      <c r="AD10" s="776" t="s">
        <v>664</v>
      </c>
      <c r="AE10" s="774">
        <v>40850</v>
      </c>
      <c r="AF10" s="796" t="s">
        <v>287</v>
      </c>
      <c r="AG10" s="796" t="s">
        <v>287</v>
      </c>
      <c r="AH10" s="792" t="s">
        <v>572</v>
      </c>
    </row>
    <row r="11" spans="1:34" x14ac:dyDescent="0.25">
      <c r="A11" s="568" t="s">
        <v>266</v>
      </c>
      <c r="B11" s="622"/>
      <c r="C11" s="623"/>
      <c r="D11" s="623"/>
      <c r="E11" s="622"/>
      <c r="F11" s="625"/>
      <c r="G11" s="622"/>
      <c r="H11" s="623"/>
      <c r="I11" s="622"/>
      <c r="J11" s="823">
        <f>SUBTOTAL(9,M12:M12)</f>
        <v>0</v>
      </c>
      <c r="K11" s="620"/>
      <c r="L11" s="620"/>
      <c r="M11" s="858">
        <v>0</v>
      </c>
      <c r="N11" s="857"/>
      <c r="O11" s="856"/>
      <c r="P11" s="855"/>
      <c r="Q11" s="854">
        <f>SUBTOTAL(9,Q12:Q12)</f>
        <v>0</v>
      </c>
      <c r="R11" s="853"/>
      <c r="S11" s="613"/>
      <c r="T11" s="608"/>
      <c r="U11" s="612"/>
      <c r="V11" s="612"/>
      <c r="W11" s="611">
        <f>SUBTOTAL(9,W12:W12)</f>
        <v>0</v>
      </c>
      <c r="X11" s="611">
        <f>SUBTOTAL(9,X12:X12)</f>
        <v>0</v>
      </c>
      <c r="Y11" s="610"/>
      <c r="Z11" s="609"/>
      <c r="AA11" s="609"/>
      <c r="AB11" s="607"/>
      <c r="AC11" s="608"/>
      <c r="AD11" s="608"/>
      <c r="AE11" s="608"/>
      <c r="AF11" s="607"/>
      <c r="AG11" s="607"/>
      <c r="AH11" s="607"/>
    </row>
    <row r="12" spans="1:34" s="869" customFormat="1" ht="38.25" x14ac:dyDescent="0.25">
      <c r="A12" s="742" t="s">
        <v>836</v>
      </c>
      <c r="B12" s="590" t="s">
        <v>286</v>
      </c>
      <c r="C12" s="741" t="s">
        <v>285</v>
      </c>
      <c r="D12" s="741" t="s">
        <v>653</v>
      </c>
      <c r="E12" s="628" t="s">
        <v>281</v>
      </c>
      <c r="F12" s="635" t="s">
        <v>281</v>
      </c>
      <c r="G12" s="634" t="s">
        <v>281</v>
      </c>
      <c r="H12" s="633" t="s">
        <v>281</v>
      </c>
      <c r="I12" s="628" t="s">
        <v>281</v>
      </c>
      <c r="J12" s="589"/>
      <c r="K12" s="588"/>
      <c r="L12" s="588"/>
      <c r="M12" s="860">
        <v>0</v>
      </c>
      <c r="N12" s="601"/>
      <c r="O12" s="602"/>
      <c r="P12" s="859"/>
      <c r="Q12" s="600">
        <v>0</v>
      </c>
      <c r="R12" s="599"/>
      <c r="S12" s="598"/>
      <c r="T12" s="632" t="s">
        <v>281</v>
      </c>
      <c r="U12" s="663" t="s">
        <v>360</v>
      </c>
      <c r="V12" s="663" t="s">
        <v>359</v>
      </c>
      <c r="W12" s="662" t="s">
        <v>281</v>
      </c>
      <c r="X12" s="662" t="s">
        <v>281</v>
      </c>
      <c r="Y12" s="631" t="s">
        <v>358</v>
      </c>
      <c r="Z12" s="661"/>
      <c r="AA12" s="661"/>
      <c r="AB12" s="629" t="s">
        <v>281</v>
      </c>
      <c r="AC12" s="630" t="s">
        <v>281</v>
      </c>
      <c r="AD12" s="629" t="s">
        <v>281</v>
      </c>
      <c r="AE12" s="627" t="s">
        <v>281</v>
      </c>
      <c r="AF12" s="628" t="s">
        <v>281</v>
      </c>
      <c r="AG12" s="627" t="s">
        <v>281</v>
      </c>
      <c r="AH12" s="626" t="s">
        <v>281</v>
      </c>
    </row>
    <row r="13" spans="1:34" s="869" customFormat="1" x14ac:dyDescent="0.25">
      <c r="A13" s="568" t="s">
        <v>279</v>
      </c>
      <c r="B13" s="622"/>
      <c r="C13" s="623"/>
      <c r="D13" s="623"/>
      <c r="E13" s="622"/>
      <c r="F13" s="625"/>
      <c r="G13" s="624"/>
      <c r="H13" s="623"/>
      <c r="I13" s="622"/>
      <c r="J13" s="621">
        <f>SUBTOTAL(9,M14:M14)</f>
        <v>0</v>
      </c>
      <c r="K13" s="620"/>
      <c r="L13" s="620"/>
      <c r="M13" s="858">
        <v>0</v>
      </c>
      <c r="N13" s="857"/>
      <c r="O13" s="856"/>
      <c r="P13" s="855"/>
      <c r="Q13" s="854">
        <f>SUBTOTAL(9,Q14:Q14)</f>
        <v>0</v>
      </c>
      <c r="R13" s="853"/>
      <c r="S13" s="613"/>
      <c r="T13" s="608"/>
      <c r="U13" s="612"/>
      <c r="V13" s="612"/>
      <c r="W13" s="611">
        <f>SUBTOTAL(9,W14:W14)</f>
        <v>0</v>
      </c>
      <c r="X13" s="611">
        <f>SUBTOTAL(9,X14:X14)</f>
        <v>0</v>
      </c>
      <c r="Y13" s="610"/>
      <c r="Z13" s="609"/>
      <c r="AA13" s="609"/>
      <c r="AB13" s="607"/>
      <c r="AC13" s="608"/>
      <c r="AD13" s="608"/>
      <c r="AE13" s="608"/>
      <c r="AF13" s="607"/>
      <c r="AG13" s="607"/>
      <c r="AH13" s="607"/>
    </row>
    <row r="14" spans="1:34" s="869" customFormat="1" ht="38.25" x14ac:dyDescent="0.25">
      <c r="A14" s="718" t="s">
        <v>835</v>
      </c>
      <c r="B14" s="590" t="s">
        <v>286</v>
      </c>
      <c r="C14" s="746" t="s">
        <v>285</v>
      </c>
      <c r="D14" s="694" t="s">
        <v>652</v>
      </c>
      <c r="E14" s="628" t="s">
        <v>281</v>
      </c>
      <c r="F14" s="635" t="s">
        <v>281</v>
      </c>
      <c r="G14" s="634" t="s">
        <v>281</v>
      </c>
      <c r="H14" s="633" t="s">
        <v>281</v>
      </c>
      <c r="I14" s="628" t="s">
        <v>281</v>
      </c>
      <c r="J14" s="589"/>
      <c r="K14" s="588"/>
      <c r="L14" s="588"/>
      <c r="M14" s="860">
        <v>0</v>
      </c>
      <c r="N14" s="601"/>
      <c r="O14" s="602"/>
      <c r="P14" s="859"/>
      <c r="Q14" s="600">
        <v>0</v>
      </c>
      <c r="R14" s="599"/>
      <c r="S14" s="598"/>
      <c r="T14" s="632" t="s">
        <v>281</v>
      </c>
      <c r="U14" s="663" t="s">
        <v>360</v>
      </c>
      <c r="V14" s="663" t="s">
        <v>359</v>
      </c>
      <c r="W14" s="662" t="s">
        <v>281</v>
      </c>
      <c r="X14" s="662" t="s">
        <v>281</v>
      </c>
      <c r="Y14" s="631" t="s">
        <v>358</v>
      </c>
      <c r="Z14" s="661"/>
      <c r="AA14" s="661"/>
      <c r="AB14" s="629" t="s">
        <v>281</v>
      </c>
      <c r="AC14" s="630" t="s">
        <v>281</v>
      </c>
      <c r="AD14" s="629" t="s">
        <v>281</v>
      </c>
      <c r="AE14" s="627" t="s">
        <v>281</v>
      </c>
      <c r="AF14" s="628" t="s">
        <v>281</v>
      </c>
      <c r="AG14" s="627" t="s">
        <v>281</v>
      </c>
      <c r="AH14" s="626" t="s">
        <v>281</v>
      </c>
    </row>
    <row r="15" spans="1:34" s="869" customFormat="1" x14ac:dyDescent="0.25">
      <c r="A15" s="568" t="s">
        <v>280</v>
      </c>
      <c r="B15" s="622"/>
      <c r="C15" s="623"/>
      <c r="D15" s="623"/>
      <c r="E15" s="622"/>
      <c r="F15" s="625"/>
      <c r="G15" s="624"/>
      <c r="H15" s="623"/>
      <c r="I15" s="622"/>
      <c r="J15" s="621">
        <f>SUBTOTAL(9,M16:M16)</f>
        <v>0</v>
      </c>
      <c r="K15" s="620"/>
      <c r="L15" s="620"/>
      <c r="M15" s="858">
        <v>0</v>
      </c>
      <c r="N15" s="857"/>
      <c r="O15" s="856"/>
      <c r="P15" s="855"/>
      <c r="Q15" s="854">
        <f>SUBTOTAL(9,Q16:Q16)</f>
        <v>0</v>
      </c>
      <c r="R15" s="853"/>
      <c r="S15" s="613"/>
      <c r="T15" s="608"/>
      <c r="U15" s="612"/>
      <c r="V15" s="612"/>
      <c r="W15" s="611">
        <f>SUBTOTAL(9,W16:W16)</f>
        <v>0</v>
      </c>
      <c r="X15" s="611">
        <f>SUBTOTAL(9,X16:X16)</f>
        <v>0</v>
      </c>
      <c r="Y15" s="610"/>
      <c r="Z15" s="609"/>
      <c r="AA15" s="609"/>
      <c r="AB15" s="607"/>
      <c r="AC15" s="608"/>
      <c r="AD15" s="608"/>
      <c r="AE15" s="608"/>
      <c r="AF15" s="607"/>
      <c r="AG15" s="607"/>
      <c r="AH15" s="607"/>
    </row>
    <row r="16" spans="1:34" s="645" customFormat="1" ht="38.25" x14ac:dyDescent="0.25">
      <c r="A16" s="742" t="s">
        <v>836</v>
      </c>
      <c r="B16" s="590" t="s">
        <v>286</v>
      </c>
      <c r="C16" s="741" t="s">
        <v>285</v>
      </c>
      <c r="D16" s="741" t="s">
        <v>648</v>
      </c>
      <c r="E16" s="628" t="s">
        <v>281</v>
      </c>
      <c r="F16" s="635" t="s">
        <v>281</v>
      </c>
      <c r="G16" s="634" t="s">
        <v>281</v>
      </c>
      <c r="H16" s="633" t="s">
        <v>281</v>
      </c>
      <c r="I16" s="628" t="s">
        <v>281</v>
      </c>
      <c r="J16" s="589"/>
      <c r="K16" s="588"/>
      <c r="L16" s="588"/>
      <c r="M16" s="860">
        <v>0</v>
      </c>
      <c r="N16" s="601"/>
      <c r="O16" s="602"/>
      <c r="P16" s="859"/>
      <c r="Q16" s="600">
        <v>0</v>
      </c>
      <c r="R16" s="599"/>
      <c r="S16" s="598"/>
      <c r="T16" s="632" t="s">
        <v>281</v>
      </c>
      <c r="U16" s="663" t="s">
        <v>360</v>
      </c>
      <c r="V16" s="663" t="s">
        <v>359</v>
      </c>
      <c r="W16" s="662" t="s">
        <v>281</v>
      </c>
      <c r="X16" s="662" t="s">
        <v>281</v>
      </c>
      <c r="Y16" s="631" t="s">
        <v>358</v>
      </c>
      <c r="Z16" s="661"/>
      <c r="AA16" s="661"/>
      <c r="AB16" s="629" t="s">
        <v>281</v>
      </c>
      <c r="AC16" s="630" t="s">
        <v>281</v>
      </c>
      <c r="AD16" s="629" t="s">
        <v>281</v>
      </c>
      <c r="AE16" s="627" t="s">
        <v>281</v>
      </c>
      <c r="AF16" s="628" t="s">
        <v>281</v>
      </c>
      <c r="AG16" s="627" t="s">
        <v>281</v>
      </c>
      <c r="AH16" s="626" t="s">
        <v>281</v>
      </c>
    </row>
    <row r="17" spans="1:34" x14ac:dyDescent="0.25">
      <c r="A17" s="568" t="s">
        <v>278</v>
      </c>
      <c r="B17" s="622"/>
      <c r="C17" s="623"/>
      <c r="D17" s="623"/>
      <c r="E17" s="622"/>
      <c r="F17" s="625"/>
      <c r="G17" s="624"/>
      <c r="H17" s="623"/>
      <c r="I17" s="622"/>
      <c r="J17" s="621">
        <f>SUBTOTAL(9,M18:M18)</f>
        <v>0</v>
      </c>
      <c r="K17" s="620"/>
      <c r="L17" s="620"/>
      <c r="M17" s="858">
        <v>0</v>
      </c>
      <c r="N17" s="857"/>
      <c r="O17" s="856"/>
      <c r="P17" s="855"/>
      <c r="Q17" s="854">
        <f>SUBTOTAL(9,Q18:Q18)</f>
        <v>0</v>
      </c>
      <c r="R17" s="853"/>
      <c r="S17" s="613"/>
      <c r="T17" s="608"/>
      <c r="U17" s="612"/>
      <c r="V17" s="612"/>
      <c r="W17" s="611">
        <f>SUBTOTAL(9,W18:W18)</f>
        <v>0</v>
      </c>
      <c r="X17" s="611">
        <f>SUBTOTAL(9,X18:X18)</f>
        <v>0</v>
      </c>
      <c r="Y17" s="610"/>
      <c r="Z17" s="609"/>
      <c r="AA17" s="609"/>
      <c r="AB17" s="607"/>
      <c r="AC17" s="608"/>
      <c r="AD17" s="608"/>
      <c r="AE17" s="607"/>
      <c r="AF17" s="607"/>
      <c r="AG17" s="607"/>
      <c r="AH17" s="607"/>
    </row>
    <row r="18" spans="1:34" s="604" customFormat="1" ht="38.25" x14ac:dyDescent="0.25">
      <c r="A18" s="666" t="s">
        <v>835</v>
      </c>
      <c r="B18" s="590" t="s">
        <v>286</v>
      </c>
      <c r="C18" s="665" t="s">
        <v>643</v>
      </c>
      <c r="D18" s="746" t="s">
        <v>642</v>
      </c>
      <c r="E18" s="628" t="s">
        <v>281</v>
      </c>
      <c r="F18" s="635" t="s">
        <v>281</v>
      </c>
      <c r="G18" s="634" t="s">
        <v>281</v>
      </c>
      <c r="H18" s="633" t="s">
        <v>281</v>
      </c>
      <c r="I18" s="628" t="s">
        <v>281</v>
      </c>
      <c r="J18" s="589"/>
      <c r="K18" s="588"/>
      <c r="L18" s="588"/>
      <c r="M18" s="860">
        <v>0</v>
      </c>
      <c r="N18" s="601"/>
      <c r="O18" s="602"/>
      <c r="P18" s="859"/>
      <c r="Q18" s="600">
        <v>0</v>
      </c>
      <c r="R18" s="599"/>
      <c r="S18" s="598"/>
      <c r="T18" s="632" t="s">
        <v>281</v>
      </c>
      <c r="U18" s="663" t="s">
        <v>360</v>
      </c>
      <c r="V18" s="663" t="s">
        <v>359</v>
      </c>
      <c r="W18" s="662" t="s">
        <v>281</v>
      </c>
      <c r="X18" s="662" t="s">
        <v>281</v>
      </c>
      <c r="Y18" s="631" t="s">
        <v>358</v>
      </c>
      <c r="Z18" s="757"/>
      <c r="AA18" s="661"/>
      <c r="AB18" s="629" t="s">
        <v>281</v>
      </c>
      <c r="AC18" s="630" t="s">
        <v>281</v>
      </c>
      <c r="AD18" s="629" t="s">
        <v>281</v>
      </c>
      <c r="AE18" s="627" t="s">
        <v>281</v>
      </c>
      <c r="AF18" s="628" t="s">
        <v>281</v>
      </c>
      <c r="AG18" s="627" t="s">
        <v>281</v>
      </c>
      <c r="AH18" s="626" t="s">
        <v>281</v>
      </c>
    </row>
    <row r="19" spans="1:34" s="604" customFormat="1" x14ac:dyDescent="0.2">
      <c r="A19" s="568" t="s">
        <v>277</v>
      </c>
      <c r="B19" s="622"/>
      <c r="C19" s="623"/>
      <c r="D19" s="623"/>
      <c r="E19" s="622"/>
      <c r="F19" s="625"/>
      <c r="G19" s="624"/>
      <c r="H19" s="623"/>
      <c r="I19" s="622"/>
      <c r="J19" s="621">
        <f>SUBTOTAL(9,M20:M20)</f>
        <v>0</v>
      </c>
      <c r="K19" s="620"/>
      <c r="L19" s="620"/>
      <c r="M19" s="858">
        <v>0</v>
      </c>
      <c r="N19" s="857"/>
      <c r="O19" s="856"/>
      <c r="P19" s="855"/>
      <c r="Q19" s="854">
        <f>SUBTOTAL(9,Q20:Q20)</f>
        <v>0</v>
      </c>
      <c r="R19" s="853"/>
      <c r="S19" s="613"/>
      <c r="T19" s="608"/>
      <c r="U19" s="612"/>
      <c r="V19" s="612"/>
      <c r="W19" s="611">
        <f>SUBTOTAL(9,W20:W20)</f>
        <v>0</v>
      </c>
      <c r="X19" s="611">
        <f>SUBTOTAL(9,X20:X20)</f>
        <v>0</v>
      </c>
      <c r="Y19" s="610"/>
      <c r="Z19" s="609"/>
      <c r="AA19" s="609"/>
      <c r="AB19" s="607"/>
      <c r="AC19" s="608"/>
      <c r="AD19" s="608"/>
      <c r="AE19" s="607"/>
      <c r="AF19" s="607"/>
      <c r="AG19" s="607"/>
      <c r="AH19" s="607"/>
    </row>
    <row r="20" spans="1:34" s="838" customFormat="1" ht="38.25" x14ac:dyDescent="0.25">
      <c r="A20" s="666" t="s">
        <v>835</v>
      </c>
      <c r="B20" s="590" t="s">
        <v>286</v>
      </c>
      <c r="C20" s="737" t="s">
        <v>285</v>
      </c>
      <c r="D20" s="861" t="s">
        <v>640</v>
      </c>
      <c r="E20" s="628" t="s">
        <v>281</v>
      </c>
      <c r="F20" s="635" t="s">
        <v>281</v>
      </c>
      <c r="G20" s="634" t="s">
        <v>281</v>
      </c>
      <c r="H20" s="633" t="s">
        <v>281</v>
      </c>
      <c r="I20" s="628" t="s">
        <v>281</v>
      </c>
      <c r="J20" s="589"/>
      <c r="K20" s="588"/>
      <c r="L20" s="588"/>
      <c r="M20" s="860">
        <v>0</v>
      </c>
      <c r="N20" s="601"/>
      <c r="O20" s="602"/>
      <c r="P20" s="859"/>
      <c r="Q20" s="600">
        <v>0</v>
      </c>
      <c r="R20" s="599"/>
      <c r="S20" s="598"/>
      <c r="T20" s="632" t="s">
        <v>281</v>
      </c>
      <c r="U20" s="663" t="s">
        <v>360</v>
      </c>
      <c r="V20" s="663" t="s">
        <v>359</v>
      </c>
      <c r="W20" s="662" t="s">
        <v>281</v>
      </c>
      <c r="X20" s="662" t="s">
        <v>281</v>
      </c>
      <c r="Y20" s="631" t="s">
        <v>358</v>
      </c>
      <c r="Z20" s="757"/>
      <c r="AA20" s="757"/>
      <c r="AB20" s="629" t="s">
        <v>281</v>
      </c>
      <c r="AC20" s="630" t="s">
        <v>281</v>
      </c>
      <c r="AD20" s="629" t="s">
        <v>281</v>
      </c>
      <c r="AE20" s="627" t="s">
        <v>281</v>
      </c>
      <c r="AF20" s="628" t="s">
        <v>281</v>
      </c>
      <c r="AG20" s="627" t="s">
        <v>281</v>
      </c>
      <c r="AH20" s="626" t="s">
        <v>281</v>
      </c>
    </row>
    <row r="21" spans="1:34" s="838" customFormat="1" x14ac:dyDescent="0.25">
      <c r="A21" s="568" t="s">
        <v>273</v>
      </c>
      <c r="B21" s="622"/>
      <c r="C21" s="623"/>
      <c r="D21" s="623"/>
      <c r="E21" s="622"/>
      <c r="F21" s="625"/>
      <c r="G21" s="624"/>
      <c r="H21" s="623"/>
      <c r="I21" s="622"/>
      <c r="J21" s="621">
        <f>SUBTOTAL(9,M22:M22)</f>
        <v>1645318.78</v>
      </c>
      <c r="K21" s="620"/>
      <c r="L21" s="620"/>
      <c r="M21" s="858">
        <v>0</v>
      </c>
      <c r="N21" s="857"/>
      <c r="O21" s="856"/>
      <c r="P21" s="855"/>
      <c r="Q21" s="854">
        <f>SUBTOTAL(9,Q22:Q22)</f>
        <v>0</v>
      </c>
      <c r="R21" s="853"/>
      <c r="S21" s="613"/>
      <c r="T21" s="608"/>
      <c r="U21" s="612"/>
      <c r="V21" s="612"/>
      <c r="W21" s="611">
        <f>SUBTOTAL(9,W22:W22)</f>
        <v>1</v>
      </c>
      <c r="X21" s="611">
        <f>SUBTOTAL(9,X22:X22)</f>
        <v>7</v>
      </c>
      <c r="Y21" s="610"/>
      <c r="Z21" s="609"/>
      <c r="AA21" s="609"/>
      <c r="AB21" s="607"/>
      <c r="AC21" s="608"/>
      <c r="AD21" s="608"/>
      <c r="AE21" s="607"/>
      <c r="AF21" s="607"/>
      <c r="AG21" s="607"/>
      <c r="AH21" s="607"/>
    </row>
    <row r="22" spans="1:34" ht="78.75" x14ac:dyDescent="0.25">
      <c r="A22" s="843" t="s">
        <v>836</v>
      </c>
      <c r="B22" s="644" t="s">
        <v>331</v>
      </c>
      <c r="C22" s="843" t="s">
        <v>285</v>
      </c>
      <c r="D22" s="793" t="s">
        <v>116</v>
      </c>
      <c r="E22" s="796" t="s">
        <v>636</v>
      </c>
      <c r="F22" s="852" t="s">
        <v>635</v>
      </c>
      <c r="G22" s="851" t="s">
        <v>295</v>
      </c>
      <c r="H22" s="793" t="s">
        <v>634</v>
      </c>
      <c r="I22" s="792">
        <v>2011</v>
      </c>
      <c r="J22" s="850" t="s">
        <v>633</v>
      </c>
      <c r="K22" s="849" t="s">
        <v>632</v>
      </c>
      <c r="L22" s="849" t="s">
        <v>496</v>
      </c>
      <c r="M22" s="789">
        <v>1645318.78</v>
      </c>
      <c r="N22" s="788"/>
      <c r="O22" s="848">
        <v>0.75</v>
      </c>
      <c r="P22" s="847"/>
      <c r="Q22" s="786" t="s">
        <v>796</v>
      </c>
      <c r="R22" s="846"/>
      <c r="S22" s="778"/>
      <c r="T22" s="803">
        <v>0.47</v>
      </c>
      <c r="U22" s="783">
        <v>40890</v>
      </c>
      <c r="V22" s="845" t="s">
        <v>283</v>
      </c>
      <c r="W22" s="844">
        <v>1</v>
      </c>
      <c r="X22" s="844">
        <v>7</v>
      </c>
      <c r="Y22" s="780" t="s">
        <v>631</v>
      </c>
      <c r="Z22" s="843" t="s">
        <v>630</v>
      </c>
      <c r="AA22" s="842"/>
      <c r="AB22" s="776" t="s">
        <v>629</v>
      </c>
      <c r="AC22" s="776" t="s">
        <v>287</v>
      </c>
      <c r="AD22" s="776" t="s">
        <v>628</v>
      </c>
      <c r="AE22" s="774">
        <v>40760</v>
      </c>
      <c r="AF22" s="796" t="s">
        <v>287</v>
      </c>
      <c r="AG22" s="774" t="s">
        <v>287</v>
      </c>
      <c r="AH22" s="792" t="s">
        <v>589</v>
      </c>
    </row>
    <row r="23" spans="1:34" x14ac:dyDescent="0.25">
      <c r="A23" s="568" t="s">
        <v>272</v>
      </c>
      <c r="B23" s="622"/>
      <c r="C23" s="623"/>
      <c r="D23" s="623"/>
      <c r="E23" s="622"/>
      <c r="F23" s="625"/>
      <c r="G23" s="624"/>
      <c r="H23" s="623"/>
      <c r="I23" s="622"/>
      <c r="J23" s="621">
        <f>SUBTOTAL(9,M24:M24)</f>
        <v>0</v>
      </c>
      <c r="K23" s="620"/>
      <c r="L23" s="620"/>
      <c r="M23" s="619">
        <v>0</v>
      </c>
      <c r="N23" s="618"/>
      <c r="O23" s="617"/>
      <c r="P23" s="616"/>
      <c r="Q23" s="615">
        <f>SUBTOTAL(9,Q24:Q24)</f>
        <v>0</v>
      </c>
      <c r="R23" s="614"/>
      <c r="S23" s="613"/>
      <c r="T23" s="608"/>
      <c r="U23" s="612"/>
      <c r="V23" s="612"/>
      <c r="W23" s="611">
        <f>SUBTOTAL(9,W24:W24)</f>
        <v>0</v>
      </c>
      <c r="X23" s="611">
        <f>SUBTOTAL(9,X24:X24)</f>
        <v>0</v>
      </c>
      <c r="Y23" s="610"/>
      <c r="Z23" s="609"/>
      <c r="AA23" s="609"/>
      <c r="AB23" s="607"/>
      <c r="AC23" s="608"/>
      <c r="AD23" s="608"/>
      <c r="AE23" s="607"/>
      <c r="AF23" s="607"/>
      <c r="AG23" s="607"/>
      <c r="AH23" s="607"/>
    </row>
    <row r="24" spans="1:34" s="824" customFormat="1" ht="38.25" x14ac:dyDescent="0.25">
      <c r="A24" s="742" t="s">
        <v>836</v>
      </c>
      <c r="B24" s="590" t="s">
        <v>286</v>
      </c>
      <c r="C24" s="741" t="s">
        <v>285</v>
      </c>
      <c r="D24" s="741" t="s">
        <v>18</v>
      </c>
      <c r="E24" s="628" t="s">
        <v>281</v>
      </c>
      <c r="F24" s="635" t="s">
        <v>281</v>
      </c>
      <c r="G24" s="634" t="s">
        <v>281</v>
      </c>
      <c r="H24" s="633" t="s">
        <v>281</v>
      </c>
      <c r="I24" s="628" t="s">
        <v>281</v>
      </c>
      <c r="J24" s="589"/>
      <c r="K24" s="588"/>
      <c r="L24" s="588"/>
      <c r="M24" s="640">
        <v>0</v>
      </c>
      <c r="N24" s="639"/>
      <c r="O24" s="638"/>
      <c r="P24" s="637"/>
      <c r="Q24" s="642">
        <v>0</v>
      </c>
      <c r="R24" s="636"/>
      <c r="S24" s="598"/>
      <c r="T24" s="632" t="s">
        <v>281</v>
      </c>
      <c r="U24" s="663" t="s">
        <v>360</v>
      </c>
      <c r="V24" s="663" t="s">
        <v>359</v>
      </c>
      <c r="W24" s="662" t="s">
        <v>281</v>
      </c>
      <c r="X24" s="662" t="s">
        <v>281</v>
      </c>
      <c r="Y24" s="605" t="s">
        <v>358</v>
      </c>
      <c r="Z24" s="661"/>
      <c r="AA24" s="661"/>
      <c r="AB24" s="629" t="s">
        <v>281</v>
      </c>
      <c r="AC24" s="630" t="s">
        <v>281</v>
      </c>
      <c r="AD24" s="629" t="s">
        <v>281</v>
      </c>
      <c r="AE24" s="627" t="s">
        <v>281</v>
      </c>
      <c r="AF24" s="628" t="s">
        <v>281</v>
      </c>
      <c r="AG24" s="627" t="s">
        <v>281</v>
      </c>
      <c r="AH24" s="626" t="s">
        <v>281</v>
      </c>
    </row>
    <row r="25" spans="1:34" x14ac:dyDescent="0.25">
      <c r="A25" s="568" t="s">
        <v>271</v>
      </c>
      <c r="B25" s="622"/>
      <c r="C25" s="623"/>
      <c r="D25" s="623"/>
      <c r="E25" s="622"/>
      <c r="F25" s="625"/>
      <c r="G25" s="622"/>
      <c r="H25" s="623"/>
      <c r="I25" s="622"/>
      <c r="J25" s="823">
        <f>SUBTOTAL(9,M26:M26)</f>
        <v>0</v>
      </c>
      <c r="K25" s="620"/>
      <c r="L25" s="620"/>
      <c r="M25" s="619">
        <v>0</v>
      </c>
      <c r="N25" s="618"/>
      <c r="O25" s="617"/>
      <c r="P25" s="616"/>
      <c r="Q25" s="615">
        <f>SUBTOTAL(9,Q26:Q26)</f>
        <v>0</v>
      </c>
      <c r="R25" s="614"/>
      <c r="S25" s="613"/>
      <c r="T25" s="608"/>
      <c r="U25" s="612"/>
      <c r="V25" s="612"/>
      <c r="W25" s="611">
        <f>SUBTOTAL(9,W26:W26)</f>
        <v>0</v>
      </c>
      <c r="X25" s="611">
        <f>SUBTOTAL(9,X26:X26)</f>
        <v>0</v>
      </c>
      <c r="Y25" s="610"/>
      <c r="Z25" s="609"/>
      <c r="AA25" s="609"/>
      <c r="AB25" s="607"/>
      <c r="AC25" s="608"/>
      <c r="AD25" s="608"/>
      <c r="AE25" s="608"/>
      <c r="AF25" s="608"/>
      <c r="AG25" s="608"/>
      <c r="AH25" s="607"/>
    </row>
    <row r="26" spans="1:34" ht="38.25" x14ac:dyDescent="0.25">
      <c r="A26" s="744" t="s">
        <v>837</v>
      </c>
      <c r="B26" s="590" t="s">
        <v>286</v>
      </c>
      <c r="C26" s="814" t="s">
        <v>539</v>
      </c>
      <c r="D26" s="815" t="s">
        <v>549</v>
      </c>
      <c r="E26" s="628" t="s">
        <v>281</v>
      </c>
      <c r="F26" s="635" t="s">
        <v>281</v>
      </c>
      <c r="G26" s="634" t="s">
        <v>281</v>
      </c>
      <c r="H26" s="633" t="s">
        <v>281</v>
      </c>
      <c r="I26" s="628" t="s">
        <v>281</v>
      </c>
      <c r="J26" s="589"/>
      <c r="K26" s="588"/>
      <c r="L26" s="588"/>
      <c r="M26" s="640">
        <v>0</v>
      </c>
      <c r="N26" s="639"/>
      <c r="O26" s="638"/>
      <c r="P26" s="637"/>
      <c r="Q26" s="642">
        <v>0</v>
      </c>
      <c r="R26" s="636"/>
      <c r="S26" s="598"/>
      <c r="T26" s="632" t="s">
        <v>281</v>
      </c>
      <c r="U26" s="663" t="s">
        <v>360</v>
      </c>
      <c r="V26" s="663" t="s">
        <v>359</v>
      </c>
      <c r="W26" s="662" t="s">
        <v>281</v>
      </c>
      <c r="X26" s="662" t="s">
        <v>281</v>
      </c>
      <c r="Y26" s="631" t="s">
        <v>358</v>
      </c>
      <c r="Z26" s="661"/>
      <c r="AA26" s="661"/>
      <c r="AB26" s="629" t="s">
        <v>281</v>
      </c>
      <c r="AC26" s="630" t="s">
        <v>281</v>
      </c>
      <c r="AD26" s="629" t="s">
        <v>281</v>
      </c>
      <c r="AE26" s="627" t="s">
        <v>281</v>
      </c>
      <c r="AF26" s="628" t="s">
        <v>281</v>
      </c>
      <c r="AG26" s="627" t="s">
        <v>281</v>
      </c>
      <c r="AH26" s="626" t="s">
        <v>281</v>
      </c>
    </row>
    <row r="27" spans="1:34" x14ac:dyDescent="0.25">
      <c r="A27" s="568" t="s">
        <v>270</v>
      </c>
      <c r="B27" s="622"/>
      <c r="C27" s="623"/>
      <c r="D27" s="623"/>
      <c r="E27" s="622"/>
      <c r="F27" s="625"/>
      <c r="G27" s="622"/>
      <c r="H27" s="623"/>
      <c r="I27" s="622"/>
      <c r="J27" s="823">
        <f>SUBTOTAL(9,M28:M28)</f>
        <v>0</v>
      </c>
      <c r="K27" s="620"/>
      <c r="L27" s="620"/>
      <c r="M27" s="619">
        <v>0</v>
      </c>
      <c r="N27" s="618"/>
      <c r="O27" s="617"/>
      <c r="P27" s="616"/>
      <c r="Q27" s="615">
        <f>SUBTOTAL(9,Q28:Q28)</f>
        <v>0</v>
      </c>
      <c r="R27" s="614"/>
      <c r="S27" s="613"/>
      <c r="T27" s="608"/>
      <c r="U27" s="612"/>
      <c r="V27" s="612"/>
      <c r="W27" s="611">
        <f>SUBTOTAL(9,W28:W28)</f>
        <v>0</v>
      </c>
      <c r="X27" s="611">
        <f>SUBTOTAL(9,X28:X28)</f>
        <v>0</v>
      </c>
      <c r="Y27" s="610"/>
      <c r="Z27" s="609"/>
      <c r="AA27" s="609"/>
      <c r="AB27" s="607"/>
      <c r="AC27" s="608"/>
      <c r="AD27" s="608"/>
      <c r="AE27" s="608"/>
      <c r="AF27" s="607"/>
      <c r="AG27" s="607"/>
      <c r="AH27" s="607"/>
    </row>
    <row r="28" spans="1:34" ht="38.25" x14ac:dyDescent="0.25">
      <c r="A28" s="745" t="s">
        <v>837</v>
      </c>
      <c r="B28" s="590" t="s">
        <v>286</v>
      </c>
      <c r="C28" s="814" t="s">
        <v>539</v>
      </c>
      <c r="D28" s="814" t="s">
        <v>538</v>
      </c>
      <c r="E28" s="628" t="s">
        <v>281</v>
      </c>
      <c r="F28" s="635" t="s">
        <v>281</v>
      </c>
      <c r="G28" s="634" t="s">
        <v>281</v>
      </c>
      <c r="H28" s="633" t="s">
        <v>281</v>
      </c>
      <c r="I28" s="628" t="s">
        <v>281</v>
      </c>
      <c r="J28" s="589"/>
      <c r="K28" s="588"/>
      <c r="L28" s="588"/>
      <c r="M28" s="640">
        <v>0</v>
      </c>
      <c r="N28" s="639"/>
      <c r="O28" s="638"/>
      <c r="P28" s="637"/>
      <c r="Q28" s="642">
        <v>0</v>
      </c>
      <c r="R28" s="636"/>
      <c r="S28" s="598"/>
      <c r="T28" s="632" t="s">
        <v>281</v>
      </c>
      <c r="U28" s="663" t="s">
        <v>360</v>
      </c>
      <c r="V28" s="663" t="s">
        <v>359</v>
      </c>
      <c r="W28" s="662" t="s">
        <v>281</v>
      </c>
      <c r="X28" s="662" t="s">
        <v>281</v>
      </c>
      <c r="Y28" s="631" t="s">
        <v>358</v>
      </c>
      <c r="Z28" s="661"/>
      <c r="AA28" s="661"/>
      <c r="AB28" s="629" t="s">
        <v>281</v>
      </c>
      <c r="AC28" s="630" t="s">
        <v>281</v>
      </c>
      <c r="AD28" s="629" t="s">
        <v>281</v>
      </c>
      <c r="AE28" s="627" t="s">
        <v>281</v>
      </c>
      <c r="AF28" s="628" t="s">
        <v>281</v>
      </c>
      <c r="AG28" s="627" t="s">
        <v>281</v>
      </c>
      <c r="AH28" s="626" t="s">
        <v>281</v>
      </c>
    </row>
    <row r="29" spans="1:34" x14ac:dyDescent="0.25">
      <c r="A29" s="568" t="s">
        <v>269</v>
      </c>
      <c r="B29" s="622"/>
      <c r="C29" s="623"/>
      <c r="D29" s="623"/>
      <c r="E29" s="622"/>
      <c r="F29" s="625"/>
      <c r="G29" s="624"/>
      <c r="H29" s="623"/>
      <c r="I29" s="622"/>
      <c r="J29" s="621">
        <f>SUBTOTAL(9,M30:M32)</f>
        <v>1200000</v>
      </c>
      <c r="K29" s="620"/>
      <c r="L29" s="620"/>
      <c r="M29" s="619">
        <v>0</v>
      </c>
      <c r="N29" s="618"/>
      <c r="O29" s="617"/>
      <c r="P29" s="616"/>
      <c r="Q29" s="615">
        <f>SUBTOTAL(9,Q30:Q32)</f>
        <v>19500</v>
      </c>
      <c r="R29" s="614"/>
      <c r="S29" s="613"/>
      <c r="T29" s="608"/>
      <c r="U29" s="612"/>
      <c r="V29" s="612"/>
      <c r="W29" s="611">
        <f>SUBTOTAL(9,W30:W32)</f>
        <v>3</v>
      </c>
      <c r="X29" s="611">
        <f>SUBTOTAL(9,X30:X32)</f>
        <v>3</v>
      </c>
      <c r="Y29" s="610"/>
      <c r="Z29" s="609"/>
      <c r="AA29" s="609"/>
      <c r="AB29" s="607"/>
      <c r="AC29" s="608"/>
      <c r="AD29" s="608"/>
      <c r="AE29" s="608"/>
      <c r="AF29" s="607"/>
      <c r="AG29" s="607"/>
      <c r="AH29" s="607"/>
    </row>
    <row r="30" spans="1:34" ht="47.25" x14ac:dyDescent="0.25">
      <c r="A30" s="969" t="s">
        <v>838</v>
      </c>
      <c r="B30" s="798" t="s">
        <v>517</v>
      </c>
      <c r="C30" s="797" t="s">
        <v>285</v>
      </c>
      <c r="D30" s="793" t="s">
        <v>495</v>
      </c>
      <c r="E30" s="1044" t="s">
        <v>516</v>
      </c>
      <c r="F30" s="795" t="s">
        <v>534</v>
      </c>
      <c r="G30" s="794" t="s">
        <v>366</v>
      </c>
      <c r="H30" s="793" t="s">
        <v>365</v>
      </c>
      <c r="I30" s="792">
        <v>2011</v>
      </c>
      <c r="J30" s="791" t="s">
        <v>533</v>
      </c>
      <c r="K30" s="790" t="s">
        <v>288</v>
      </c>
      <c r="L30" s="790" t="s">
        <v>532</v>
      </c>
      <c r="M30" s="789">
        <v>400000</v>
      </c>
      <c r="N30" s="788"/>
      <c r="O30" s="950">
        <v>0.75</v>
      </c>
      <c r="P30" s="787"/>
      <c r="Q30" s="786">
        <v>10000</v>
      </c>
      <c r="R30" s="785"/>
      <c r="S30" s="778" t="s">
        <v>512</v>
      </c>
      <c r="T30" s="803">
        <v>0.9</v>
      </c>
      <c r="U30" s="802">
        <v>40833</v>
      </c>
      <c r="V30" s="774">
        <v>40952</v>
      </c>
      <c r="W30" s="781">
        <v>1</v>
      </c>
      <c r="X30" s="781">
        <v>1</v>
      </c>
      <c r="Y30" s="780" t="s">
        <v>531</v>
      </c>
      <c r="Z30" s="801"/>
      <c r="AA30" s="778"/>
      <c r="AB30" s="777" t="s">
        <v>281</v>
      </c>
      <c r="AC30" s="776" t="s">
        <v>530</v>
      </c>
      <c r="AD30" s="775" t="s">
        <v>529</v>
      </c>
      <c r="AE30" s="774">
        <v>40773</v>
      </c>
      <c r="AF30" s="773" t="s">
        <v>281</v>
      </c>
      <c r="AG30" s="772" t="s">
        <v>281</v>
      </c>
      <c r="AH30" s="771" t="s">
        <v>528</v>
      </c>
    </row>
    <row r="31" spans="1:34" ht="47.25" x14ac:dyDescent="0.25">
      <c r="A31" s="969" t="s">
        <v>838</v>
      </c>
      <c r="B31" s="798" t="s">
        <v>517</v>
      </c>
      <c r="C31" s="797" t="s">
        <v>285</v>
      </c>
      <c r="D31" s="793" t="s">
        <v>495</v>
      </c>
      <c r="E31" s="796" t="s">
        <v>516</v>
      </c>
      <c r="F31" s="795" t="s">
        <v>521</v>
      </c>
      <c r="G31" s="794" t="s">
        <v>366</v>
      </c>
      <c r="H31" s="793" t="s">
        <v>514</v>
      </c>
      <c r="I31" s="792">
        <v>2011</v>
      </c>
      <c r="J31" s="791" t="s">
        <v>520</v>
      </c>
      <c r="K31" s="790" t="s">
        <v>326</v>
      </c>
      <c r="L31" s="790" t="s">
        <v>326</v>
      </c>
      <c r="M31" s="949">
        <v>400000</v>
      </c>
      <c r="N31" s="944"/>
      <c r="O31" s="950">
        <v>0.6</v>
      </c>
      <c r="P31" s="787"/>
      <c r="Q31" s="945">
        <v>5000</v>
      </c>
      <c r="R31" s="952"/>
      <c r="S31" s="778" t="s">
        <v>512</v>
      </c>
      <c r="T31" s="784" t="s">
        <v>511</v>
      </c>
      <c r="U31" s="783">
        <v>41023</v>
      </c>
      <c r="V31" s="782" t="s">
        <v>510</v>
      </c>
      <c r="W31" s="953">
        <v>1</v>
      </c>
      <c r="X31" s="953">
        <v>1</v>
      </c>
      <c r="Y31" s="780" t="s">
        <v>509</v>
      </c>
      <c r="Z31" s="779"/>
      <c r="AA31" s="778"/>
      <c r="AB31" s="777" t="s">
        <v>281</v>
      </c>
      <c r="AC31" s="776" t="s">
        <v>519</v>
      </c>
      <c r="AD31" s="775" t="s">
        <v>518</v>
      </c>
      <c r="AE31" s="774">
        <v>40798</v>
      </c>
      <c r="AF31" s="773" t="s">
        <v>281</v>
      </c>
      <c r="AG31" s="772" t="s">
        <v>281</v>
      </c>
      <c r="AH31" s="771" t="s">
        <v>506</v>
      </c>
    </row>
    <row r="32" spans="1:34" ht="47.25" x14ac:dyDescent="0.25">
      <c r="A32" s="969" t="s">
        <v>838</v>
      </c>
      <c r="B32" s="798" t="s">
        <v>517</v>
      </c>
      <c r="C32" s="797" t="s">
        <v>285</v>
      </c>
      <c r="D32" s="793" t="s">
        <v>495</v>
      </c>
      <c r="E32" s="796" t="s">
        <v>516</v>
      </c>
      <c r="F32" s="795" t="s">
        <v>515</v>
      </c>
      <c r="G32" s="794" t="s">
        <v>366</v>
      </c>
      <c r="H32" s="793" t="s">
        <v>514</v>
      </c>
      <c r="I32" s="792">
        <v>2011</v>
      </c>
      <c r="J32" s="791" t="s">
        <v>513</v>
      </c>
      <c r="K32" s="790" t="s">
        <v>305</v>
      </c>
      <c r="L32" s="790" t="s">
        <v>330</v>
      </c>
      <c r="M32" s="949">
        <v>400000</v>
      </c>
      <c r="N32" s="944"/>
      <c r="O32" s="950">
        <v>0.6</v>
      </c>
      <c r="P32" s="787"/>
      <c r="Q32" s="945">
        <v>4500</v>
      </c>
      <c r="R32" s="952"/>
      <c r="S32" s="778" t="s">
        <v>512</v>
      </c>
      <c r="T32" s="784" t="s">
        <v>511</v>
      </c>
      <c r="U32" s="783">
        <v>41023</v>
      </c>
      <c r="V32" s="782" t="s">
        <v>510</v>
      </c>
      <c r="W32" s="953">
        <v>1</v>
      </c>
      <c r="X32" s="953">
        <v>1</v>
      </c>
      <c r="Y32" s="780" t="s">
        <v>509</v>
      </c>
      <c r="Z32" s="779"/>
      <c r="AA32" s="778"/>
      <c r="AB32" s="777" t="s">
        <v>281</v>
      </c>
      <c r="AC32" s="776" t="s">
        <v>508</v>
      </c>
      <c r="AD32" s="775" t="s">
        <v>507</v>
      </c>
      <c r="AE32" s="774">
        <v>40890</v>
      </c>
      <c r="AF32" s="773" t="s">
        <v>281</v>
      </c>
      <c r="AG32" s="772" t="s">
        <v>281</v>
      </c>
      <c r="AH32" s="771" t="s">
        <v>506</v>
      </c>
    </row>
    <row r="33" spans="1:34" s="719" customFormat="1" ht="39.75" x14ac:dyDescent="0.2">
      <c r="A33" s="969" t="s">
        <v>838</v>
      </c>
      <c r="B33" s="798" t="s">
        <v>517</v>
      </c>
      <c r="C33" s="797" t="s">
        <v>285</v>
      </c>
      <c r="D33" s="793" t="s">
        <v>495</v>
      </c>
      <c r="E33" s="796" t="s">
        <v>516</v>
      </c>
      <c r="F33" s="1069" t="s">
        <v>526</v>
      </c>
      <c r="G33" s="1070" t="s">
        <v>366</v>
      </c>
      <c r="H33" s="1071" t="s">
        <v>514</v>
      </c>
      <c r="I33" s="1072">
        <v>2011</v>
      </c>
      <c r="J33" s="1073" t="s">
        <v>525</v>
      </c>
      <c r="K33" s="1074" t="s">
        <v>314</v>
      </c>
      <c r="L33" s="1074" t="s">
        <v>314</v>
      </c>
      <c r="M33" s="949">
        <v>400000</v>
      </c>
      <c r="N33" s="788"/>
      <c r="O33" s="1075">
        <v>0.9</v>
      </c>
      <c r="P33" s="1076"/>
      <c r="Q33" s="786">
        <v>15000</v>
      </c>
      <c r="R33" s="785"/>
      <c r="S33" s="778"/>
      <c r="T33" s="1077">
        <v>1</v>
      </c>
      <c r="U33" s="1078">
        <v>41017</v>
      </c>
      <c r="V33" s="782" t="s">
        <v>510</v>
      </c>
      <c r="W33" s="1079">
        <v>1</v>
      </c>
      <c r="X33" s="1079">
        <v>1</v>
      </c>
      <c r="Y33" s="1080" t="s">
        <v>509</v>
      </c>
      <c r="Z33" s="1081" t="s">
        <v>702</v>
      </c>
      <c r="AA33" s="1082"/>
      <c r="AB33" s="1083" t="s">
        <v>281</v>
      </c>
      <c r="AC33" s="1084" t="s">
        <v>524</v>
      </c>
      <c r="AD33" s="1085" t="s">
        <v>523</v>
      </c>
      <c r="AE33" s="1086">
        <v>40856</v>
      </c>
      <c r="AF33" s="1087" t="s">
        <v>281</v>
      </c>
      <c r="AG33" s="782" t="s">
        <v>281</v>
      </c>
      <c r="AH33" s="1088" t="s">
        <v>522</v>
      </c>
    </row>
    <row r="34" spans="1:34" s="719" customFormat="1" ht="18" x14ac:dyDescent="0.2">
      <c r="A34" s="585" t="s">
        <v>839</v>
      </c>
      <c r="B34" s="622"/>
      <c r="C34" s="623"/>
      <c r="D34" s="623"/>
      <c r="E34" s="622"/>
      <c r="F34" s="660">
        <f>SUM(J35)</f>
        <v>0</v>
      </c>
      <c r="G34" s="624"/>
      <c r="H34" s="623"/>
      <c r="I34" s="622"/>
      <c r="J34" s="660">
        <v>0</v>
      </c>
      <c r="K34" s="653"/>
      <c r="L34" s="653"/>
      <c r="M34" s="659">
        <v>0</v>
      </c>
      <c r="N34" s="658"/>
      <c r="O34" s="657"/>
      <c r="P34" s="656"/>
      <c r="Q34" s="655">
        <f>SUM(Q35)</f>
        <v>0</v>
      </c>
      <c r="R34" s="654"/>
      <c r="S34" s="653"/>
      <c r="T34" s="608"/>
      <c r="U34" s="652"/>
      <c r="V34" s="652"/>
      <c r="W34" s="655">
        <f>SUM(W35)</f>
        <v>0</v>
      </c>
      <c r="X34" s="655">
        <f>SUM(X35)</f>
        <v>0</v>
      </c>
      <c r="Y34" s="610"/>
      <c r="Z34" s="609"/>
      <c r="AA34" s="609"/>
      <c r="AB34" s="607"/>
      <c r="AC34" s="608"/>
      <c r="AD34" s="608"/>
      <c r="AE34" s="607"/>
      <c r="AF34" s="607"/>
      <c r="AG34" s="607"/>
      <c r="AH34" s="607"/>
    </row>
    <row r="35" spans="1:34" s="719" customFormat="1" ht="18" x14ac:dyDescent="0.2">
      <c r="A35" s="568" t="s">
        <v>494</v>
      </c>
      <c r="B35" s="622"/>
      <c r="C35" s="623"/>
      <c r="D35" s="623"/>
      <c r="E35" s="622"/>
      <c r="F35" s="660"/>
      <c r="G35" s="624"/>
      <c r="H35" s="623"/>
      <c r="I35" s="622"/>
      <c r="J35" s="660">
        <f>SUM(J36,J38,J40)</f>
        <v>0</v>
      </c>
      <c r="K35" s="653"/>
      <c r="L35" s="653"/>
      <c r="M35" s="659">
        <v>0</v>
      </c>
      <c r="N35" s="658"/>
      <c r="O35" s="657"/>
      <c r="P35" s="656"/>
      <c r="Q35" s="655">
        <f>SUM(Q36,Q38,Q40)</f>
        <v>0</v>
      </c>
      <c r="R35" s="654"/>
      <c r="S35" s="653"/>
      <c r="T35" s="608"/>
      <c r="U35" s="652"/>
      <c r="V35" s="652"/>
      <c r="W35" s="651">
        <f>SUM(W36,W38,W40)</f>
        <v>0</v>
      </c>
      <c r="X35" s="651">
        <f>SUM(X36,X38,X40)</f>
        <v>0</v>
      </c>
      <c r="Y35" s="610"/>
      <c r="Z35" s="609"/>
      <c r="AA35" s="609"/>
      <c r="AB35" s="607"/>
      <c r="AC35" s="608"/>
      <c r="AD35" s="608"/>
      <c r="AE35" s="607"/>
      <c r="AF35" s="607"/>
      <c r="AG35" s="607"/>
      <c r="AH35" s="607"/>
    </row>
    <row r="36" spans="1:34" x14ac:dyDescent="0.25">
      <c r="A36" s="568" t="s">
        <v>276</v>
      </c>
      <c r="B36" s="622"/>
      <c r="C36" s="623"/>
      <c r="D36" s="623"/>
      <c r="E36" s="622"/>
      <c r="F36" s="625"/>
      <c r="G36" s="624"/>
      <c r="H36" s="623"/>
      <c r="I36" s="622"/>
      <c r="J36" s="621">
        <f>SUBTOTAL(9,M37:M37)</f>
        <v>0</v>
      </c>
      <c r="K36" s="698"/>
      <c r="L36" s="620"/>
      <c r="M36" s="619">
        <v>0</v>
      </c>
      <c r="N36" s="618"/>
      <c r="O36" s="617"/>
      <c r="P36" s="616"/>
      <c r="Q36" s="615">
        <f>SUBTOTAL(9,Q37:Q37)</f>
        <v>0</v>
      </c>
      <c r="R36" s="614"/>
      <c r="S36" s="613"/>
      <c r="T36" s="650"/>
      <c r="U36" s="612"/>
      <c r="V36" s="612"/>
      <c r="W36" s="611">
        <f>SUBTOTAL(9,W37:W37)</f>
        <v>0</v>
      </c>
      <c r="X36" s="611">
        <f>SUBTOTAL(9,X37:X37)</f>
        <v>0</v>
      </c>
      <c r="Y36" s="610"/>
      <c r="Z36" s="609"/>
      <c r="AA36" s="609"/>
      <c r="AB36" s="607"/>
      <c r="AC36" s="607"/>
      <c r="AD36" s="607"/>
      <c r="AE36" s="607"/>
      <c r="AF36" s="607"/>
      <c r="AG36" s="607"/>
      <c r="AH36" s="607"/>
    </row>
    <row r="37" spans="1:34" ht="38.25" x14ac:dyDescent="0.25">
      <c r="A37" s="666" t="s">
        <v>835</v>
      </c>
      <c r="B37" s="590" t="s">
        <v>286</v>
      </c>
      <c r="C37" s="665" t="s">
        <v>285</v>
      </c>
      <c r="D37" s="699" t="s">
        <v>254</v>
      </c>
      <c r="E37" s="628" t="s">
        <v>281</v>
      </c>
      <c r="F37" s="635" t="s">
        <v>281</v>
      </c>
      <c r="G37" s="634" t="s">
        <v>281</v>
      </c>
      <c r="H37" s="633" t="s">
        <v>281</v>
      </c>
      <c r="I37" s="628" t="s">
        <v>281</v>
      </c>
      <c r="J37" s="589"/>
      <c r="K37" s="588"/>
      <c r="L37" s="588"/>
      <c r="M37" s="640">
        <v>0</v>
      </c>
      <c r="N37" s="639"/>
      <c r="O37" s="638"/>
      <c r="P37" s="637"/>
      <c r="Q37" s="642">
        <v>0</v>
      </c>
      <c r="R37" s="636"/>
      <c r="S37" s="598"/>
      <c r="T37" s="632" t="s">
        <v>281</v>
      </c>
      <c r="U37" s="663" t="s">
        <v>360</v>
      </c>
      <c r="V37" s="663" t="s">
        <v>359</v>
      </c>
      <c r="W37" s="662" t="s">
        <v>281</v>
      </c>
      <c r="X37" s="662" t="s">
        <v>281</v>
      </c>
      <c r="Y37" s="631" t="s">
        <v>358</v>
      </c>
      <c r="Z37" s="661"/>
      <c r="AA37" s="661"/>
      <c r="AB37" s="629" t="s">
        <v>281</v>
      </c>
      <c r="AC37" s="630" t="s">
        <v>281</v>
      </c>
      <c r="AD37" s="629" t="s">
        <v>281</v>
      </c>
      <c r="AE37" s="627" t="s">
        <v>281</v>
      </c>
      <c r="AF37" s="628" t="s">
        <v>281</v>
      </c>
      <c r="AG37" s="627" t="s">
        <v>281</v>
      </c>
      <c r="AH37" s="626" t="s">
        <v>281</v>
      </c>
    </row>
    <row r="38" spans="1:34" x14ac:dyDescent="0.25">
      <c r="A38" s="568" t="s">
        <v>375</v>
      </c>
      <c r="B38" s="622"/>
      <c r="C38" s="623"/>
      <c r="D38" s="623"/>
      <c r="E38" s="622"/>
      <c r="F38" s="625"/>
      <c r="G38" s="624"/>
      <c r="H38" s="623"/>
      <c r="I38" s="622"/>
      <c r="J38" s="621">
        <f>SUBTOTAL(9,M39:M39)</f>
        <v>0</v>
      </c>
      <c r="K38" s="698"/>
      <c r="L38" s="620"/>
      <c r="M38" s="619">
        <v>0</v>
      </c>
      <c r="N38" s="618"/>
      <c r="O38" s="617"/>
      <c r="P38" s="616"/>
      <c r="Q38" s="615">
        <f>SUBTOTAL(9,Q39:Q39)</f>
        <v>0</v>
      </c>
      <c r="R38" s="614"/>
      <c r="S38" s="613"/>
      <c r="T38" s="650"/>
      <c r="U38" s="612"/>
      <c r="V38" s="612"/>
      <c r="W38" s="611">
        <f>SUBTOTAL(9,W39:W39)</f>
        <v>0</v>
      </c>
      <c r="X38" s="611">
        <f>SUBTOTAL(9,X39:X39)</f>
        <v>0</v>
      </c>
      <c r="Y38" s="610"/>
      <c r="Z38" s="609"/>
      <c r="AA38" s="609"/>
      <c r="AB38" s="607"/>
      <c r="AC38" s="607"/>
      <c r="AD38" s="607"/>
      <c r="AE38" s="607"/>
      <c r="AF38" s="607"/>
      <c r="AG38" s="607"/>
      <c r="AH38" s="607"/>
    </row>
    <row r="39" spans="1:34" ht="38.25" x14ac:dyDescent="0.25">
      <c r="A39" s="666" t="s">
        <v>835</v>
      </c>
      <c r="B39" s="590" t="s">
        <v>286</v>
      </c>
      <c r="C39" s="665" t="s">
        <v>285</v>
      </c>
      <c r="D39" s="699" t="s">
        <v>306</v>
      </c>
      <c r="E39" s="628" t="s">
        <v>281</v>
      </c>
      <c r="F39" s="635" t="s">
        <v>281</v>
      </c>
      <c r="G39" s="634" t="s">
        <v>281</v>
      </c>
      <c r="H39" s="633" t="s">
        <v>281</v>
      </c>
      <c r="I39" s="628" t="s">
        <v>281</v>
      </c>
      <c r="J39" s="589"/>
      <c r="K39" s="588"/>
      <c r="L39" s="588"/>
      <c r="M39" s="640">
        <v>0</v>
      </c>
      <c r="N39" s="639"/>
      <c r="O39" s="638"/>
      <c r="P39" s="637"/>
      <c r="Q39" s="642">
        <v>0</v>
      </c>
      <c r="R39" s="636"/>
      <c r="S39" s="598"/>
      <c r="T39" s="632" t="s">
        <v>281</v>
      </c>
      <c r="U39" s="663" t="s">
        <v>360</v>
      </c>
      <c r="V39" s="663" t="s">
        <v>359</v>
      </c>
      <c r="W39" s="662" t="s">
        <v>281</v>
      </c>
      <c r="X39" s="662" t="s">
        <v>281</v>
      </c>
      <c r="Y39" s="631" t="s">
        <v>358</v>
      </c>
      <c r="Z39" s="661"/>
      <c r="AA39" s="661"/>
      <c r="AB39" s="629" t="s">
        <v>281</v>
      </c>
      <c r="AC39" s="630" t="s">
        <v>281</v>
      </c>
      <c r="AD39" s="629" t="s">
        <v>281</v>
      </c>
      <c r="AE39" s="627" t="s">
        <v>281</v>
      </c>
      <c r="AF39" s="628" t="s">
        <v>281</v>
      </c>
      <c r="AG39" s="627" t="s">
        <v>281</v>
      </c>
      <c r="AH39" s="626" t="s">
        <v>281</v>
      </c>
    </row>
    <row r="40" spans="1:34" x14ac:dyDescent="0.25">
      <c r="A40" s="568" t="s">
        <v>274</v>
      </c>
      <c r="B40" s="622"/>
      <c r="C40" s="623"/>
      <c r="D40" s="623"/>
      <c r="E40" s="622"/>
      <c r="F40" s="625"/>
      <c r="G40" s="624"/>
      <c r="H40" s="623"/>
      <c r="I40" s="622"/>
      <c r="J40" s="621">
        <f>SUBTOTAL(9,M41:M41)</f>
        <v>0</v>
      </c>
      <c r="K40" s="698"/>
      <c r="L40" s="620"/>
      <c r="M40" s="619">
        <v>0</v>
      </c>
      <c r="N40" s="618"/>
      <c r="O40" s="617"/>
      <c r="P40" s="616"/>
      <c r="Q40" s="615">
        <f>SUBTOTAL(9,Q41:Q41)</f>
        <v>0</v>
      </c>
      <c r="R40" s="614"/>
      <c r="S40" s="613"/>
      <c r="T40" s="650"/>
      <c r="U40" s="612"/>
      <c r="V40" s="612"/>
      <c r="W40" s="611">
        <f>SUBTOTAL(9,W41:W41)</f>
        <v>0</v>
      </c>
      <c r="X40" s="611">
        <f>SUBTOTAL(9,X41:X41)</f>
        <v>0</v>
      </c>
      <c r="Y40" s="610"/>
      <c r="Z40" s="609"/>
      <c r="AA40" s="609"/>
      <c r="AB40" s="607"/>
      <c r="AC40" s="607"/>
      <c r="AD40" s="607"/>
      <c r="AE40" s="607"/>
      <c r="AF40" s="607"/>
      <c r="AG40" s="607"/>
      <c r="AH40" s="607"/>
    </row>
    <row r="41" spans="1:34" ht="38.25" x14ac:dyDescent="0.25">
      <c r="A41" s="666" t="s">
        <v>835</v>
      </c>
      <c r="B41" s="590" t="s">
        <v>286</v>
      </c>
      <c r="C41" s="665" t="s">
        <v>285</v>
      </c>
      <c r="D41" s="664" t="s">
        <v>194</v>
      </c>
      <c r="E41" s="628" t="s">
        <v>281</v>
      </c>
      <c r="F41" s="635" t="s">
        <v>281</v>
      </c>
      <c r="G41" s="634" t="s">
        <v>281</v>
      </c>
      <c r="H41" s="633" t="s">
        <v>281</v>
      </c>
      <c r="I41" s="628" t="s">
        <v>281</v>
      </c>
      <c r="J41" s="589"/>
      <c r="K41" s="588"/>
      <c r="L41" s="588"/>
      <c r="M41" s="640">
        <v>0</v>
      </c>
      <c r="N41" s="639"/>
      <c r="O41" s="638"/>
      <c r="P41" s="637"/>
      <c r="Q41" s="642">
        <v>0</v>
      </c>
      <c r="R41" s="636"/>
      <c r="S41" s="598"/>
      <c r="T41" s="632" t="s">
        <v>281</v>
      </c>
      <c r="U41" s="663" t="s">
        <v>360</v>
      </c>
      <c r="V41" s="663" t="s">
        <v>359</v>
      </c>
      <c r="W41" s="662" t="s">
        <v>281</v>
      </c>
      <c r="X41" s="662" t="s">
        <v>281</v>
      </c>
      <c r="Y41" s="631" t="s">
        <v>358</v>
      </c>
      <c r="Z41" s="661"/>
      <c r="AA41" s="661"/>
      <c r="AB41" s="629" t="s">
        <v>281</v>
      </c>
      <c r="AC41" s="630" t="s">
        <v>281</v>
      </c>
      <c r="AD41" s="629" t="s">
        <v>281</v>
      </c>
      <c r="AE41" s="627" t="s">
        <v>281</v>
      </c>
      <c r="AF41" s="628" t="s">
        <v>281</v>
      </c>
      <c r="AG41" s="627" t="s">
        <v>281</v>
      </c>
      <c r="AH41" s="626" t="s">
        <v>281</v>
      </c>
    </row>
    <row r="44" spans="1:34" ht="38.25" x14ac:dyDescent="0.25">
      <c r="A44" s="743" t="s">
        <v>836</v>
      </c>
      <c r="B44" s="590" t="s">
        <v>286</v>
      </c>
      <c r="C44" s="830" t="s">
        <v>285</v>
      </c>
      <c r="D44" s="833"/>
      <c r="E44" s="628" t="s">
        <v>281</v>
      </c>
      <c r="F44" s="635" t="s">
        <v>281</v>
      </c>
      <c r="G44" s="634" t="s">
        <v>281</v>
      </c>
      <c r="H44" s="633" t="s">
        <v>281</v>
      </c>
      <c r="I44" s="628" t="s">
        <v>281</v>
      </c>
      <c r="J44" s="589"/>
      <c r="K44" s="588"/>
      <c r="L44" s="588"/>
      <c r="M44" s="640">
        <v>0</v>
      </c>
      <c r="N44" s="639"/>
      <c r="O44" s="638"/>
      <c r="P44" s="637"/>
      <c r="Q44" s="642">
        <v>0</v>
      </c>
      <c r="R44" s="636"/>
      <c r="S44" s="598"/>
      <c r="T44" s="632" t="s">
        <v>281</v>
      </c>
      <c r="U44" s="663" t="s">
        <v>284</v>
      </c>
      <c r="V44" s="663" t="s">
        <v>283</v>
      </c>
      <c r="W44" s="662" t="s">
        <v>281</v>
      </c>
      <c r="X44" s="662" t="s">
        <v>281</v>
      </c>
      <c r="Y44" s="631" t="s">
        <v>282</v>
      </c>
      <c r="Z44" s="661"/>
      <c r="AA44" s="661"/>
      <c r="AB44" s="629" t="s">
        <v>281</v>
      </c>
      <c r="AC44" s="630" t="s">
        <v>281</v>
      </c>
      <c r="AD44" s="629" t="s">
        <v>281</v>
      </c>
      <c r="AE44" s="627" t="s">
        <v>281</v>
      </c>
      <c r="AF44" s="628" t="s">
        <v>281</v>
      </c>
      <c r="AG44" s="627" t="s">
        <v>281</v>
      </c>
      <c r="AH44" s="626" t="s">
        <v>281</v>
      </c>
    </row>
    <row r="45" spans="1:34" ht="38.25" x14ac:dyDescent="0.25">
      <c r="A45" s="740" t="s">
        <v>838</v>
      </c>
      <c r="B45" s="590" t="s">
        <v>286</v>
      </c>
      <c r="C45" s="739" t="s">
        <v>285</v>
      </c>
      <c r="D45" s="739"/>
      <c r="E45" s="628" t="s">
        <v>281</v>
      </c>
      <c r="F45" s="635" t="s">
        <v>281</v>
      </c>
      <c r="G45" s="634" t="s">
        <v>281</v>
      </c>
      <c r="H45" s="633" t="s">
        <v>281</v>
      </c>
      <c r="I45" s="628" t="s">
        <v>281</v>
      </c>
      <c r="J45" s="589"/>
      <c r="K45" s="588"/>
      <c r="L45" s="588"/>
      <c r="M45" s="640">
        <v>0</v>
      </c>
      <c r="N45" s="639"/>
      <c r="O45" s="638"/>
      <c r="P45" s="637"/>
      <c r="Q45" s="642">
        <v>0</v>
      </c>
      <c r="R45" s="636"/>
      <c r="S45" s="598"/>
      <c r="T45" s="632" t="s">
        <v>281</v>
      </c>
      <c r="U45" s="663" t="s">
        <v>360</v>
      </c>
      <c r="V45" s="663" t="s">
        <v>359</v>
      </c>
      <c r="W45" s="662" t="s">
        <v>281</v>
      </c>
      <c r="X45" s="662" t="s">
        <v>281</v>
      </c>
      <c r="Y45" s="631" t="s">
        <v>358</v>
      </c>
      <c r="Z45" s="747"/>
      <c r="AA45" s="747"/>
      <c r="AB45" s="629" t="s">
        <v>281</v>
      </c>
      <c r="AC45" s="630" t="s">
        <v>281</v>
      </c>
      <c r="AD45" s="629" t="s">
        <v>281</v>
      </c>
      <c r="AE45" s="627" t="s">
        <v>281</v>
      </c>
      <c r="AF45" s="628" t="s">
        <v>281</v>
      </c>
      <c r="AG45" s="627" t="s">
        <v>281</v>
      </c>
      <c r="AH45" s="626" t="s">
        <v>281</v>
      </c>
    </row>
    <row r="46" spans="1:34" ht="38.25" x14ac:dyDescent="0.25">
      <c r="A46" s="666" t="s">
        <v>835</v>
      </c>
      <c r="B46" s="590" t="s">
        <v>286</v>
      </c>
      <c r="C46" s="665" t="s">
        <v>285</v>
      </c>
      <c r="D46" s="664"/>
      <c r="E46" s="628" t="s">
        <v>281</v>
      </c>
      <c r="F46" s="635" t="s">
        <v>281</v>
      </c>
      <c r="G46" s="634" t="s">
        <v>281</v>
      </c>
      <c r="H46" s="633" t="s">
        <v>281</v>
      </c>
      <c r="I46" s="628" t="s">
        <v>281</v>
      </c>
      <c r="J46" s="589"/>
      <c r="K46" s="588"/>
      <c r="L46" s="588"/>
      <c r="M46" s="640">
        <v>0</v>
      </c>
      <c r="N46" s="639"/>
      <c r="O46" s="638"/>
      <c r="P46" s="637"/>
      <c r="Q46" s="642">
        <v>0</v>
      </c>
      <c r="R46" s="636"/>
      <c r="S46" s="598"/>
      <c r="T46" s="632" t="s">
        <v>281</v>
      </c>
      <c r="U46" s="663" t="s">
        <v>360</v>
      </c>
      <c r="V46" s="663" t="s">
        <v>359</v>
      </c>
      <c r="W46" s="662" t="s">
        <v>281</v>
      </c>
      <c r="X46" s="662" t="s">
        <v>281</v>
      </c>
      <c r="Y46" s="631" t="s">
        <v>358</v>
      </c>
      <c r="Z46" s="661"/>
      <c r="AA46" s="661"/>
      <c r="AB46" s="629" t="s">
        <v>281</v>
      </c>
      <c r="AC46" s="630" t="s">
        <v>281</v>
      </c>
      <c r="AD46" s="629" t="s">
        <v>281</v>
      </c>
      <c r="AE46" s="627" t="s">
        <v>281</v>
      </c>
      <c r="AF46" s="628" t="s">
        <v>281</v>
      </c>
      <c r="AG46" s="627" t="s">
        <v>281</v>
      </c>
      <c r="AH46" s="626" t="s">
        <v>281</v>
      </c>
    </row>
    <row r="47" spans="1:34" ht="38.25" x14ac:dyDescent="0.25">
      <c r="A47" s="745" t="s">
        <v>837</v>
      </c>
      <c r="B47" s="590" t="s">
        <v>286</v>
      </c>
      <c r="C47" s="814" t="s">
        <v>539</v>
      </c>
      <c r="D47" s="814"/>
      <c r="E47" s="628" t="s">
        <v>281</v>
      </c>
      <c r="F47" s="635" t="s">
        <v>281</v>
      </c>
      <c r="G47" s="634" t="s">
        <v>281</v>
      </c>
      <c r="H47" s="633" t="s">
        <v>281</v>
      </c>
      <c r="I47" s="628" t="s">
        <v>281</v>
      </c>
      <c r="J47" s="589"/>
      <c r="K47" s="588"/>
      <c r="L47" s="588"/>
      <c r="M47" s="640">
        <v>0</v>
      </c>
      <c r="N47" s="639"/>
      <c r="O47" s="638"/>
      <c r="P47" s="637"/>
      <c r="Q47" s="642">
        <v>0</v>
      </c>
      <c r="R47" s="636"/>
      <c r="S47" s="598"/>
      <c r="T47" s="632" t="s">
        <v>281</v>
      </c>
      <c r="U47" s="663" t="s">
        <v>360</v>
      </c>
      <c r="V47" s="663" t="s">
        <v>359</v>
      </c>
      <c r="W47" s="662" t="s">
        <v>281</v>
      </c>
      <c r="X47" s="662" t="s">
        <v>281</v>
      </c>
      <c r="Y47" s="631" t="s">
        <v>358</v>
      </c>
      <c r="Z47" s="661"/>
      <c r="AA47" s="661"/>
      <c r="AB47" s="629" t="s">
        <v>281</v>
      </c>
      <c r="AC47" s="630" t="s">
        <v>281</v>
      </c>
      <c r="AD47" s="629" t="s">
        <v>281</v>
      </c>
      <c r="AE47" s="627" t="s">
        <v>281</v>
      </c>
      <c r="AF47" s="628" t="s">
        <v>281</v>
      </c>
      <c r="AG47" s="627" t="s">
        <v>281</v>
      </c>
      <c r="AH47" s="626" t="s">
        <v>281</v>
      </c>
    </row>
  </sheetData>
  <sortState ref="A38:AH92">
    <sortCondition ref="E38:E92"/>
    <sortCondition ref="H38:H92"/>
    <sortCondition ref="G38:G92"/>
  </sortState>
  <mergeCells count="3">
    <mergeCell ref="M2:N2"/>
    <mergeCell ref="Q2:R2"/>
    <mergeCell ref="O2:P2"/>
  </mergeCells>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tabColor rgb="FFEB700B"/>
  </sheetPr>
  <dimension ref="A1:K26"/>
  <sheetViews>
    <sheetView showGridLines="0" view="pageBreakPreview" zoomScaleNormal="100" zoomScaleSheetLayoutView="100" workbookViewId="0">
      <selection activeCell="D22" sqref="D22"/>
    </sheetView>
  </sheetViews>
  <sheetFormatPr baseColWidth="10" defaultRowHeight="12.75" x14ac:dyDescent="0.2"/>
  <cols>
    <col min="1" max="1" width="41.85546875" customWidth="1"/>
    <col min="2" max="2" width="1.28515625" customWidth="1"/>
    <col min="3" max="3" width="14.42578125" customWidth="1"/>
    <col min="4" max="4" width="12.28515625" customWidth="1"/>
    <col min="5" max="5" width="17" customWidth="1"/>
    <col min="6" max="6" width="3.42578125" customWidth="1"/>
    <col min="7" max="7" width="6.7109375" customWidth="1"/>
    <col min="8" max="8" width="2.7109375" customWidth="1"/>
    <col min="9" max="9" width="13.140625" customWidth="1"/>
    <col min="10" max="10" width="2" customWidth="1"/>
    <col min="11" max="11" width="28.85546875" customWidth="1"/>
  </cols>
  <sheetData>
    <row r="1" spans="1:11" ht="18" x14ac:dyDescent="0.2">
      <c r="A1" s="2824" t="s">
        <v>2643</v>
      </c>
      <c r="B1" s="2824"/>
      <c r="C1" s="1649"/>
      <c r="D1" s="1649"/>
      <c r="E1" s="1649"/>
      <c r="F1" s="1649"/>
      <c r="G1" s="1649"/>
      <c r="H1" s="1649"/>
      <c r="I1" s="1649"/>
      <c r="J1" s="18"/>
      <c r="K1" s="2836" t="s">
        <v>5159</v>
      </c>
    </row>
    <row r="2" spans="1:11" ht="20.25" customHeight="1" x14ac:dyDescent="0.2">
      <c r="A2" s="2831">
        <v>2013</v>
      </c>
      <c r="B2" s="2831"/>
      <c r="C2" s="2100"/>
      <c r="D2" s="2100"/>
      <c r="E2" s="2100"/>
      <c r="F2" s="2100"/>
      <c r="G2" s="2100"/>
      <c r="H2" s="2100"/>
      <c r="I2" s="2100"/>
      <c r="J2" s="550"/>
      <c r="K2" s="550"/>
    </row>
    <row r="3" spans="1:11" ht="13.5" customHeight="1" x14ac:dyDescent="0.2">
      <c r="A3" s="542"/>
      <c r="B3" s="542"/>
      <c r="C3" s="550"/>
      <c r="D3" s="550"/>
      <c r="E3" s="550"/>
      <c r="F3" s="550"/>
      <c r="G3" s="550"/>
      <c r="H3" s="550"/>
      <c r="I3" s="550"/>
      <c r="J3" s="550"/>
      <c r="K3" s="550"/>
    </row>
    <row r="4" spans="1:11" ht="42" customHeight="1" x14ac:dyDescent="0.2">
      <c r="A4" s="2832" t="s">
        <v>181</v>
      </c>
      <c r="B4" s="2832"/>
      <c r="C4" s="2832" t="s">
        <v>21</v>
      </c>
      <c r="D4" s="2832" t="s">
        <v>29</v>
      </c>
      <c r="E4" s="5934" t="s">
        <v>119</v>
      </c>
      <c r="F4" s="5934"/>
      <c r="G4" s="5934" t="s">
        <v>182</v>
      </c>
      <c r="H4" s="5934"/>
      <c r="I4" s="5934" t="s">
        <v>20</v>
      </c>
      <c r="J4" s="5934"/>
      <c r="K4" s="2832" t="s">
        <v>30</v>
      </c>
    </row>
    <row r="5" spans="1:11" ht="18.75" customHeight="1" x14ac:dyDescent="0.2">
      <c r="A5" s="5912" t="s">
        <v>918</v>
      </c>
      <c r="B5" s="5913"/>
      <c r="C5" s="5913"/>
      <c r="D5" s="5913"/>
      <c r="E5" s="2448">
        <f>SUM(E6)</f>
        <v>3500000</v>
      </c>
      <c r="F5" s="2497"/>
      <c r="G5" s="2063"/>
      <c r="H5" s="2058"/>
      <c r="I5" s="2633">
        <f>SUM(I6)</f>
        <v>0</v>
      </c>
      <c r="J5" s="2497"/>
      <c r="K5" s="2066"/>
    </row>
    <row r="6" spans="1:11" ht="18" customHeight="1" x14ac:dyDescent="0.2">
      <c r="A6" s="5889" t="s">
        <v>681</v>
      </c>
      <c r="B6" s="5889"/>
      <c r="C6" s="5889"/>
      <c r="D6" s="5890"/>
      <c r="E6" s="2446">
        <f>SUM(E7)</f>
        <v>3500000</v>
      </c>
      <c r="F6" s="2068"/>
      <c r="G6" s="2067"/>
      <c r="H6" s="2069"/>
      <c r="I6" s="2631">
        <f>SUM(I7)</f>
        <v>0</v>
      </c>
      <c r="J6" s="2071"/>
      <c r="K6" s="2072"/>
    </row>
    <row r="7" spans="1:11" ht="44.25" customHeight="1" x14ac:dyDescent="0.2">
      <c r="A7" s="2411" t="s">
        <v>2584</v>
      </c>
      <c r="B7" s="1968"/>
      <c r="C7" s="1967" t="s">
        <v>303</v>
      </c>
      <c r="D7" s="1967" t="s">
        <v>496</v>
      </c>
      <c r="E7" s="2449">
        <v>3500000</v>
      </c>
      <c r="F7" s="2750"/>
      <c r="G7" s="1966">
        <v>0.15</v>
      </c>
      <c r="H7" s="2750"/>
      <c r="I7" s="2632" t="s">
        <v>916</v>
      </c>
      <c r="J7" s="1991"/>
      <c r="K7" s="2833" t="s">
        <v>2178</v>
      </c>
    </row>
    <row r="8" spans="1:11" x14ac:dyDescent="0.2">
      <c r="A8" s="5912" t="s">
        <v>484</v>
      </c>
      <c r="B8" s="5913"/>
      <c r="C8" s="5913"/>
      <c r="D8" s="5913"/>
      <c r="E8" s="2448">
        <f>SUM(E9)</f>
        <v>34983488.789999999</v>
      </c>
      <c r="F8" s="2497"/>
      <c r="G8" s="2063"/>
      <c r="H8" s="2058"/>
      <c r="I8" s="2633">
        <f>SUM(I9)</f>
        <v>98600</v>
      </c>
      <c r="J8" s="2497"/>
      <c r="K8" s="2804"/>
    </row>
    <row r="9" spans="1:11" x14ac:dyDescent="0.2">
      <c r="A9" s="2825" t="s">
        <v>289</v>
      </c>
      <c r="B9" s="2826"/>
      <c r="C9" s="2837"/>
      <c r="D9" s="2837"/>
      <c r="E9" s="2446">
        <f>SUM(E10:E11)</f>
        <v>34983488.789999999</v>
      </c>
      <c r="F9" s="2068"/>
      <c r="G9" s="2067"/>
      <c r="H9" s="2069"/>
      <c r="I9" s="2631">
        <f>SUM(I10:I11)</f>
        <v>98600</v>
      </c>
      <c r="J9" s="2071"/>
      <c r="K9" s="2803"/>
    </row>
    <row r="10" spans="1:11" ht="38.25" x14ac:dyDescent="0.2">
      <c r="A10" s="2580" t="s">
        <v>2126</v>
      </c>
      <c r="B10" s="2562"/>
      <c r="C10" s="1967" t="s">
        <v>303</v>
      </c>
      <c r="D10" s="1967" t="s">
        <v>303</v>
      </c>
      <c r="E10" s="2449">
        <v>4983488.79</v>
      </c>
      <c r="F10" s="1994"/>
      <c r="G10" s="1993">
        <v>0.6</v>
      </c>
      <c r="H10" s="2284"/>
      <c r="I10" s="2643">
        <v>40</v>
      </c>
      <c r="J10" s="2485"/>
      <c r="K10" s="2833" t="s">
        <v>2181</v>
      </c>
    </row>
    <row r="11" spans="1:11" ht="38.25" x14ac:dyDescent="0.2">
      <c r="A11" s="2422" t="s">
        <v>2168</v>
      </c>
      <c r="B11" s="2118"/>
      <c r="C11" s="1967" t="s">
        <v>319</v>
      </c>
      <c r="D11" s="1967" t="s">
        <v>319</v>
      </c>
      <c r="E11" s="2908">
        <v>30000000</v>
      </c>
      <c r="F11" s="2906"/>
      <c r="G11" s="2909">
        <v>0.8</v>
      </c>
      <c r="H11" s="2907"/>
      <c r="I11" s="2643">
        <v>98560</v>
      </c>
      <c r="J11" s="2485"/>
      <c r="K11" s="2833" t="s">
        <v>2179</v>
      </c>
    </row>
    <row r="12" spans="1:11" x14ac:dyDescent="0.2">
      <c r="A12" s="5916" t="s">
        <v>365</v>
      </c>
      <c r="B12" s="5917"/>
      <c r="C12" s="5917"/>
      <c r="D12" s="5917"/>
      <c r="E12" s="2448">
        <f>SUM(E13,E15,E17)</f>
        <v>11163459.27</v>
      </c>
      <c r="F12" s="2497"/>
      <c r="G12" s="2063"/>
      <c r="H12" s="2058"/>
      <c r="I12" s="2633">
        <f>SUM(I13, I15,I17)</f>
        <v>35750</v>
      </c>
      <c r="J12" s="2497"/>
      <c r="K12" s="2804"/>
    </row>
    <row r="13" spans="1:11" x14ac:dyDescent="0.2">
      <c r="A13" s="5889" t="s">
        <v>681</v>
      </c>
      <c r="B13" s="5889"/>
      <c r="C13" s="5889"/>
      <c r="D13" s="5890"/>
      <c r="E13" s="2446">
        <f>SUM(E14)</f>
        <v>3785700.77</v>
      </c>
      <c r="F13" s="2068"/>
      <c r="G13" s="2067"/>
      <c r="H13" s="2069"/>
      <c r="I13" s="2631">
        <f>SUM(I14)</f>
        <v>33000</v>
      </c>
      <c r="J13" s="2071"/>
      <c r="K13" s="2803"/>
    </row>
    <row r="14" spans="1:11" ht="38.25" x14ac:dyDescent="0.2">
      <c r="A14" s="2904" t="s">
        <v>2585</v>
      </c>
      <c r="B14" s="2905"/>
      <c r="C14" s="1990" t="s">
        <v>310</v>
      </c>
      <c r="D14" s="1990" t="s">
        <v>310</v>
      </c>
      <c r="E14" s="2449">
        <v>3785700.77</v>
      </c>
      <c r="F14" s="1994"/>
      <c r="G14" s="2209">
        <v>0.9</v>
      </c>
      <c r="H14" s="2484"/>
      <c r="I14" s="2643">
        <v>33000</v>
      </c>
      <c r="J14" s="2485"/>
      <c r="K14" s="2833" t="s">
        <v>2180</v>
      </c>
    </row>
    <row r="15" spans="1:11" ht="15.75" customHeight="1" x14ac:dyDescent="0.2">
      <c r="A15" s="5889" t="s">
        <v>289</v>
      </c>
      <c r="B15" s="5889"/>
      <c r="C15" s="5889"/>
      <c r="D15" s="5890"/>
      <c r="E15" s="2446">
        <f>SUM(E16)</f>
        <v>3500000</v>
      </c>
      <c r="F15" s="2068"/>
      <c r="G15" s="2067"/>
      <c r="H15" s="2069"/>
      <c r="I15" s="2631">
        <f>SUM(I16)</f>
        <v>2000</v>
      </c>
      <c r="J15" s="2071"/>
      <c r="K15" s="2803"/>
    </row>
    <row r="16" spans="1:11" ht="25.5" x14ac:dyDescent="0.2">
      <c r="A16" s="2411" t="s">
        <v>2586</v>
      </c>
      <c r="B16" s="1968"/>
      <c r="C16" s="2707" t="s">
        <v>314</v>
      </c>
      <c r="D16" s="2707" t="s">
        <v>2133</v>
      </c>
      <c r="E16" s="2498">
        <v>3500000</v>
      </c>
      <c r="F16" s="1994"/>
      <c r="G16" s="2488">
        <v>0.9</v>
      </c>
      <c r="H16" s="2484"/>
      <c r="I16" s="2913">
        <v>2000</v>
      </c>
      <c r="J16" s="2485"/>
      <c r="K16" s="2775" t="s">
        <v>2182</v>
      </c>
    </row>
    <row r="17" spans="1:11" ht="15.75" customHeight="1" x14ac:dyDescent="0.2">
      <c r="A17" s="5889" t="s">
        <v>295</v>
      </c>
      <c r="B17" s="5889"/>
      <c r="C17" s="5889"/>
      <c r="D17" s="5890"/>
      <c r="E17" s="2446">
        <f>SUM(E18:F19)</f>
        <v>3877758.5</v>
      </c>
      <c r="F17" s="2068"/>
      <c r="G17" s="2067"/>
      <c r="H17" s="2069"/>
      <c r="I17" s="2631">
        <f>SUM(I18:I19)</f>
        <v>750</v>
      </c>
      <c r="J17" s="2071"/>
      <c r="K17" s="2803"/>
    </row>
    <row r="18" spans="1:11" ht="38.25" x14ac:dyDescent="0.2">
      <c r="A18" s="2427" t="s">
        <v>2156</v>
      </c>
      <c r="B18" s="1995"/>
      <c r="C18" s="1967" t="s">
        <v>338</v>
      </c>
      <c r="D18" s="1967" t="s">
        <v>2157</v>
      </c>
      <c r="E18" s="2449">
        <v>1662972.75</v>
      </c>
      <c r="F18" s="1994"/>
      <c r="G18" s="2488">
        <v>0.99</v>
      </c>
      <c r="H18" s="2484"/>
      <c r="I18" s="2643">
        <v>375</v>
      </c>
      <c r="J18" s="2485"/>
      <c r="K18" s="2833" t="s">
        <v>2181</v>
      </c>
    </row>
    <row r="19" spans="1:11" ht="38.25" x14ac:dyDescent="0.2">
      <c r="A19" s="2427" t="s">
        <v>2159</v>
      </c>
      <c r="B19" s="1995"/>
      <c r="C19" s="1967" t="s">
        <v>338</v>
      </c>
      <c r="D19" s="1967" t="s">
        <v>2160</v>
      </c>
      <c r="E19" s="2449">
        <v>2214785.75</v>
      </c>
      <c r="F19" s="1994"/>
      <c r="G19" s="2488">
        <v>0.99</v>
      </c>
      <c r="H19" s="2484"/>
      <c r="I19" s="2643">
        <v>375</v>
      </c>
      <c r="J19" s="2485"/>
      <c r="K19" s="2833" t="s">
        <v>2181</v>
      </c>
    </row>
    <row r="20" spans="1:11" x14ac:dyDescent="0.2">
      <c r="A20" s="5916" t="s">
        <v>2590</v>
      </c>
      <c r="B20" s="5917"/>
      <c r="C20" s="5917"/>
      <c r="D20" s="5917"/>
      <c r="E20" s="2448">
        <f>SUM(E21,E24,E26)</f>
        <v>12000000</v>
      </c>
      <c r="F20" s="2497"/>
      <c r="G20" s="2063"/>
      <c r="H20" s="2058"/>
      <c r="I20" s="2633">
        <f>SUM(I21, I24,I26)</f>
        <v>0</v>
      </c>
      <c r="J20" s="2497"/>
      <c r="K20" s="2804"/>
    </row>
    <row r="21" spans="1:11" ht="17.25" customHeight="1" x14ac:dyDescent="0.2">
      <c r="A21" s="5889" t="s">
        <v>289</v>
      </c>
      <c r="B21" s="5889"/>
      <c r="C21" s="5889"/>
      <c r="D21" s="5890"/>
      <c r="E21" s="2446">
        <f>SUM(E22)</f>
        <v>12000000</v>
      </c>
      <c r="F21" s="2068"/>
      <c r="G21" s="2067"/>
      <c r="H21" s="2069"/>
      <c r="I21" s="2631">
        <f>SUM(I22)</f>
        <v>0</v>
      </c>
      <c r="J21" s="2071"/>
      <c r="K21" s="2803"/>
    </row>
    <row r="22" spans="1:11" ht="31.5" customHeight="1" x14ac:dyDescent="0.2">
      <c r="A22" s="2412" t="s">
        <v>2591</v>
      </c>
      <c r="B22" s="2214"/>
      <c r="C22" s="1959" t="s">
        <v>2592</v>
      </c>
      <c r="D22" s="1959" t="s">
        <v>1719</v>
      </c>
      <c r="E22" s="2469">
        <v>12000000</v>
      </c>
      <c r="F22" s="2216"/>
      <c r="G22" s="1958">
        <v>0.45</v>
      </c>
      <c r="H22" s="2751"/>
      <c r="I22" s="2634" t="s">
        <v>916</v>
      </c>
      <c r="J22" s="2220"/>
      <c r="K22" s="2776" t="s">
        <v>2596</v>
      </c>
    </row>
    <row r="23" spans="1:11" ht="16.5" customHeight="1" x14ac:dyDescent="0.2">
      <c r="A23" s="1974"/>
      <c r="B23" s="1974"/>
      <c r="C23" s="1952"/>
      <c r="D23" s="1952"/>
      <c r="E23" s="2646"/>
      <c r="F23" s="1951"/>
      <c r="G23" s="1950"/>
      <c r="H23" s="2752"/>
      <c r="I23" s="2903"/>
      <c r="J23" s="2001"/>
      <c r="K23" s="2000"/>
    </row>
    <row r="24" spans="1:11" ht="19.5" customHeight="1" x14ac:dyDescent="0.2">
      <c r="A24" s="6009" t="s">
        <v>2411</v>
      </c>
      <c r="B24" s="6009"/>
      <c r="C24" s="6009"/>
      <c r="D24" s="6009"/>
      <c r="E24" s="6009"/>
      <c r="F24" s="6009"/>
      <c r="G24" s="6009"/>
      <c r="H24" s="6009"/>
      <c r="I24" s="6009"/>
      <c r="J24" s="6009"/>
      <c r="K24" s="6009"/>
    </row>
    <row r="25" spans="1:11" x14ac:dyDescent="0.2">
      <c r="A25" s="2042"/>
      <c r="B25" s="2042"/>
      <c r="C25" s="2222"/>
      <c r="D25" s="2222"/>
      <c r="E25" s="2044"/>
      <c r="F25" s="2043"/>
      <c r="G25" s="2779"/>
      <c r="H25" s="2779"/>
      <c r="I25" s="2304"/>
      <c r="J25" s="2304"/>
      <c r="K25" s="2043"/>
    </row>
    <row r="26" spans="1:11" x14ac:dyDescent="0.2">
      <c r="A26" s="2042"/>
      <c r="B26" s="2042"/>
      <c r="C26" s="2304"/>
      <c r="D26" s="2304"/>
      <c r="E26" s="2044"/>
      <c r="F26" s="2044"/>
      <c r="G26" s="2303"/>
      <c r="H26" s="2303"/>
      <c r="I26" s="2304"/>
      <c r="J26" s="2304"/>
      <c r="K26" s="2043"/>
    </row>
  </sheetData>
  <mergeCells count="13">
    <mergeCell ref="I4:J4"/>
    <mergeCell ref="A5:D5"/>
    <mergeCell ref="A8:D8"/>
    <mergeCell ref="A6:D6"/>
    <mergeCell ref="A20:D20"/>
    <mergeCell ref="A12:D12"/>
    <mergeCell ref="E4:F4"/>
    <mergeCell ref="G4:H4"/>
    <mergeCell ref="A24:K24"/>
    <mergeCell ref="A21:D21"/>
    <mergeCell ref="A17:D17"/>
    <mergeCell ref="A15:D15"/>
    <mergeCell ref="A13:D13"/>
  </mergeCells>
  <printOptions horizontalCentered="1" verticalCentered="1"/>
  <pageMargins left="0.98425196850393704" right="0.39370078740157483" top="0.39370078740157483" bottom="0.39370078740157483" header="0" footer="0.59055118110236227"/>
  <pageSetup scale="85" orientation="landscape"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tabColor rgb="FFEB700B"/>
  </sheetPr>
  <dimension ref="A1:L45"/>
  <sheetViews>
    <sheetView showGridLines="0" view="pageBreakPreview" zoomScaleNormal="100" zoomScaleSheetLayoutView="100" workbookViewId="0">
      <selection activeCell="A26" sqref="A26"/>
    </sheetView>
  </sheetViews>
  <sheetFormatPr baseColWidth="10" defaultColWidth="11.42578125" defaultRowHeight="12.75" x14ac:dyDescent="0.2"/>
  <cols>
    <col min="1" max="1" width="37.5703125" style="6" customWidth="1"/>
    <col min="2" max="2" width="19.28515625" style="6" customWidth="1"/>
    <col min="3" max="3" width="3.42578125" style="6" customWidth="1"/>
    <col min="4" max="4" width="16.140625" style="6" customWidth="1"/>
    <col min="5" max="5" width="3" style="6" customWidth="1"/>
    <col min="6" max="6" width="9.42578125" style="56" customWidth="1"/>
    <col min="7" max="7" width="4.5703125" style="6" customWidth="1"/>
    <col min="8" max="8" width="11.28515625" style="6" customWidth="1"/>
    <col min="9" max="9" width="3.140625" style="6" customWidth="1"/>
    <col min="10" max="10" width="12.140625" style="6" hidden="1" customWidth="1"/>
    <col min="11" max="11" width="7" style="6" hidden="1" customWidth="1"/>
    <col min="12" max="12" width="26" style="6" hidden="1" customWidth="1"/>
    <col min="13" max="16" width="11.42578125" style="6"/>
    <col min="17" max="17" width="18.28515625" style="6" customWidth="1"/>
    <col min="18" max="16384" width="11.42578125" style="6"/>
  </cols>
  <sheetData>
    <row r="1" spans="1:12" ht="18.75" customHeight="1" x14ac:dyDescent="0.2">
      <c r="A1" s="3019" t="s">
        <v>2923</v>
      </c>
      <c r="H1" s="5861" t="s">
        <v>5071</v>
      </c>
      <c r="I1" s="5861"/>
    </row>
    <row r="2" spans="1:12" s="20" customFormat="1" ht="18" x14ac:dyDescent="0.25">
      <c r="A2" s="3024">
        <v>2013</v>
      </c>
      <c r="B2" s="3181"/>
      <c r="C2" s="3181"/>
      <c r="D2" s="3181"/>
      <c r="E2" s="3181"/>
      <c r="F2" s="3181"/>
      <c r="G2" s="3181"/>
      <c r="H2" s="3181"/>
      <c r="I2" s="3181"/>
      <c r="J2" s="3182"/>
      <c r="K2" s="3182"/>
      <c r="L2" s="19" t="s">
        <v>2925</v>
      </c>
    </row>
    <row r="3" spans="1:12" ht="18" x14ac:dyDescent="0.25">
      <c r="A3" s="3181"/>
      <c r="B3" s="3183"/>
      <c r="C3" s="3183"/>
      <c r="D3" s="3183"/>
      <c r="E3" s="3183"/>
      <c r="F3" s="3183"/>
      <c r="G3" s="3183"/>
      <c r="H3" s="3183"/>
      <c r="I3" s="3183"/>
      <c r="J3" s="3184"/>
      <c r="K3" s="3184"/>
      <c r="L3" s="19" t="s">
        <v>2926</v>
      </c>
    </row>
    <row r="4" spans="1:12" s="17" customFormat="1" ht="27.75" customHeight="1" x14ac:dyDescent="0.25">
      <c r="A4" s="3185" t="s">
        <v>2927</v>
      </c>
      <c r="B4" s="6012" t="s">
        <v>119</v>
      </c>
      <c r="C4" s="6012"/>
      <c r="D4" s="6012" t="s">
        <v>20</v>
      </c>
      <c r="E4" s="6012"/>
      <c r="F4" s="6012" t="s">
        <v>2928</v>
      </c>
      <c r="G4" s="6012"/>
      <c r="H4" s="6012" t="s">
        <v>27</v>
      </c>
      <c r="I4" s="6012"/>
      <c r="J4" s="6010" t="s">
        <v>30</v>
      </c>
      <c r="K4" s="6011"/>
      <c r="L4" s="19" t="s">
        <v>2929</v>
      </c>
    </row>
    <row r="5" spans="1:12" s="17" customFormat="1" ht="26.1" customHeight="1" x14ac:dyDescent="0.25">
      <c r="A5" s="3186" t="s">
        <v>2930</v>
      </c>
      <c r="B5" s="3187">
        <f>SUM(B6,B15,B26)</f>
        <v>458335121.74000001</v>
      </c>
      <c r="C5" s="3188"/>
      <c r="D5" s="3189">
        <f>SUM(D6,D15,D26)</f>
        <v>236267</v>
      </c>
      <c r="E5" s="3188"/>
      <c r="F5" s="3189">
        <f>SUM(F6,F15,F26)</f>
        <v>210</v>
      </c>
      <c r="G5" s="3189"/>
      <c r="H5" s="3189">
        <f>SUM(H6,H15,H26)</f>
        <v>770</v>
      </c>
      <c r="I5" s="3189"/>
      <c r="J5" s="3190"/>
      <c r="K5" s="3191"/>
      <c r="L5" s="19" t="s">
        <v>128</v>
      </c>
    </row>
    <row r="6" spans="1:12" s="17" customFormat="1" ht="18" x14ac:dyDescent="0.25">
      <c r="A6" s="3192" t="s">
        <v>2931</v>
      </c>
      <c r="B6" s="3193">
        <f>SUM(B7,B10,B13)</f>
        <v>201986365.78999999</v>
      </c>
      <c r="C6" s="3194"/>
      <c r="D6" s="3195">
        <f>SUM(D7,D10,D13)</f>
        <v>129038</v>
      </c>
      <c r="E6" s="3194"/>
      <c r="F6" s="3195">
        <f>SUM(F7,F10,F13)</f>
        <v>97</v>
      </c>
      <c r="G6" s="3194"/>
      <c r="H6" s="3195">
        <f>SUM(H7,H10,H13)</f>
        <v>427</v>
      </c>
      <c r="I6" s="3194"/>
      <c r="J6" s="3196"/>
      <c r="K6" s="3197"/>
      <c r="L6" s="19"/>
    </row>
    <row r="7" spans="1:12" s="17" customFormat="1" ht="15.75" x14ac:dyDescent="0.25">
      <c r="A7" s="2928" t="s">
        <v>254</v>
      </c>
      <c r="B7" s="3193">
        <f>SUM(B8,B9)</f>
        <v>86961616.079999998</v>
      </c>
      <c r="C7" s="3194"/>
      <c r="D7" s="3195">
        <f>SUM(D8,D9)</f>
        <v>16085</v>
      </c>
      <c r="E7" s="3194"/>
      <c r="F7" s="3198">
        <f>SUM(F8,F9)</f>
        <v>84</v>
      </c>
      <c r="G7" s="3194"/>
      <c r="H7" s="3198">
        <f>SUM(H8,H9)</f>
        <v>194</v>
      </c>
      <c r="I7" s="3194"/>
      <c r="J7" s="3199"/>
      <c r="K7" s="3200"/>
    </row>
    <row r="8" spans="1:12" s="17" customFormat="1" ht="25.5" x14ac:dyDescent="0.25">
      <c r="A8" s="2991" t="s">
        <v>2932</v>
      </c>
      <c r="B8" s="3201">
        <v>58465.49</v>
      </c>
      <c r="C8" s="3202"/>
      <c r="D8" s="3203">
        <v>0</v>
      </c>
      <c r="E8" s="3194"/>
      <c r="F8" s="3203">
        <v>0</v>
      </c>
      <c r="G8" s="3194"/>
      <c r="H8" s="3203">
        <v>1</v>
      </c>
      <c r="I8" s="3194"/>
      <c r="J8" s="3199"/>
      <c r="K8" s="3200"/>
    </row>
    <row r="9" spans="1:12" s="17" customFormat="1" ht="38.25" x14ac:dyDescent="0.25">
      <c r="A9" s="2991" t="s">
        <v>2933</v>
      </c>
      <c r="B9" s="3201">
        <v>86903150.590000004</v>
      </c>
      <c r="C9" s="3194"/>
      <c r="D9" s="3204">
        <v>16085</v>
      </c>
      <c r="E9" s="3205"/>
      <c r="F9" s="3204">
        <v>84</v>
      </c>
      <c r="G9" s="3205"/>
      <c r="H9" s="3204">
        <v>193</v>
      </c>
      <c r="I9" s="3205"/>
      <c r="J9" s="3199"/>
      <c r="K9" s="3200"/>
    </row>
    <row r="10" spans="1:12" s="17" customFormat="1" ht="15.75" x14ac:dyDescent="0.25">
      <c r="A10" s="2928" t="s">
        <v>306</v>
      </c>
      <c r="B10" s="3193">
        <f>SUM(B11,B12)</f>
        <v>31997341.490000002</v>
      </c>
      <c r="C10" s="3194"/>
      <c r="D10" s="3195">
        <f>SUM(D11,D12)</f>
        <v>94438</v>
      </c>
      <c r="E10" s="3194"/>
      <c r="F10" s="3195">
        <f>SUM(F11,F12)</f>
        <v>10</v>
      </c>
      <c r="G10" s="3194"/>
      <c r="H10" s="3195">
        <f>SUM(H11,H12)</f>
        <v>59</v>
      </c>
      <c r="I10" s="3194"/>
      <c r="J10" s="3199"/>
      <c r="K10" s="3200"/>
    </row>
    <row r="11" spans="1:12" s="17" customFormat="1" ht="15.75" x14ac:dyDescent="0.25">
      <c r="A11" s="2927" t="s">
        <v>2934</v>
      </c>
      <c r="B11" s="3201">
        <v>10162390.189999999</v>
      </c>
      <c r="C11" s="3194"/>
      <c r="D11" s="3204">
        <v>88972</v>
      </c>
      <c r="E11" s="3194"/>
      <c r="F11" s="3204">
        <v>3</v>
      </c>
      <c r="G11" s="3194"/>
      <c r="H11" s="3204">
        <v>3</v>
      </c>
      <c r="I11" s="3194"/>
      <c r="J11" s="3199"/>
      <c r="K11" s="3200"/>
    </row>
    <row r="12" spans="1:12" s="17" customFormat="1" ht="15.75" x14ac:dyDescent="0.25">
      <c r="A12" s="2927" t="s">
        <v>2935</v>
      </c>
      <c r="B12" s="3201">
        <v>21834951.300000001</v>
      </c>
      <c r="C12" s="3194"/>
      <c r="D12" s="3204">
        <v>5466</v>
      </c>
      <c r="E12" s="3194"/>
      <c r="F12" s="3204">
        <v>7</v>
      </c>
      <c r="G12" s="3194"/>
      <c r="H12" s="3204">
        <v>56</v>
      </c>
      <c r="I12" s="3194"/>
      <c r="J12" s="3199"/>
      <c r="K12" s="3200"/>
    </row>
    <row r="13" spans="1:12" s="17" customFormat="1" ht="15.75" x14ac:dyDescent="0.25">
      <c r="A13" s="2928" t="s">
        <v>194</v>
      </c>
      <c r="B13" s="3193">
        <v>83027408.219999999</v>
      </c>
      <c r="C13" s="3194"/>
      <c r="D13" s="3195">
        <v>18515</v>
      </c>
      <c r="E13" s="3194"/>
      <c r="F13" s="3195">
        <v>3</v>
      </c>
      <c r="G13" s="3194"/>
      <c r="H13" s="3195">
        <v>174</v>
      </c>
      <c r="I13" s="3194"/>
      <c r="J13" s="3199"/>
      <c r="K13" s="3200"/>
    </row>
    <row r="14" spans="1:12" s="190" customFormat="1" ht="12" customHeight="1" x14ac:dyDescent="0.25">
      <c r="A14" s="3206"/>
      <c r="B14" s="3194"/>
      <c r="C14" s="3194"/>
      <c r="D14" s="3194"/>
      <c r="E14" s="3194"/>
      <c r="F14" s="3194"/>
      <c r="G14" s="3194"/>
      <c r="H14" s="3194"/>
      <c r="I14" s="3194"/>
      <c r="J14" s="3199"/>
      <c r="K14" s="3200"/>
    </row>
    <row r="15" spans="1:12" s="17" customFormat="1" ht="15.75" x14ac:dyDescent="0.25">
      <c r="A15" s="3207" t="s">
        <v>2936</v>
      </c>
      <c r="B15" s="3193">
        <f>SUM(B16,B19,B22)</f>
        <v>209866370.40000001</v>
      </c>
      <c r="C15" s="3194"/>
      <c r="D15" s="3195">
        <f>SUM(D16,D19,D22)</f>
        <v>101038</v>
      </c>
      <c r="E15" s="3194"/>
      <c r="F15" s="3195">
        <f>SUM(F16,F19,F22)</f>
        <v>99</v>
      </c>
      <c r="G15" s="3194"/>
      <c r="H15" s="3195">
        <f>SUM(H16,H19,H22)</f>
        <v>308</v>
      </c>
      <c r="I15" s="3194"/>
      <c r="J15" s="3208"/>
      <c r="K15" s="3197"/>
      <c r="L15" s="3209"/>
    </row>
    <row r="16" spans="1:12" s="17" customFormat="1" ht="15.75" x14ac:dyDescent="0.25">
      <c r="A16" s="2928" t="s">
        <v>254</v>
      </c>
      <c r="B16" s="3193">
        <f>SUM(B17,B18)</f>
        <v>106114279.16</v>
      </c>
      <c r="C16" s="3194"/>
      <c r="D16" s="3195">
        <f>SUM(D17,D18)</f>
        <v>84562</v>
      </c>
      <c r="E16" s="3194"/>
      <c r="F16" s="3195">
        <f>SUM(F17,F18)</f>
        <v>76</v>
      </c>
      <c r="G16" s="3194"/>
      <c r="H16" s="3195">
        <f>SUM(H17,H18)</f>
        <v>138</v>
      </c>
      <c r="I16" s="3194"/>
      <c r="J16" s="3210"/>
      <c r="K16" s="3211"/>
      <c r="L16" s="3209"/>
    </row>
    <row r="17" spans="1:12" s="17" customFormat="1" ht="15.75" x14ac:dyDescent="0.25">
      <c r="A17" s="2927" t="s">
        <v>2934</v>
      </c>
      <c r="B17" s="3201">
        <v>56840440.32</v>
      </c>
      <c r="C17" s="3194"/>
      <c r="D17" s="3204">
        <v>77608</v>
      </c>
      <c r="E17" s="3194"/>
      <c r="F17" s="3204">
        <v>53</v>
      </c>
      <c r="G17" s="3194"/>
      <c r="H17" s="3204">
        <v>53</v>
      </c>
      <c r="I17" s="3194"/>
      <c r="J17" s="3212"/>
      <c r="K17" s="3213"/>
      <c r="L17" s="3209"/>
    </row>
    <row r="18" spans="1:12" s="17" customFormat="1" ht="15.75" x14ac:dyDescent="0.25">
      <c r="A18" s="2927" t="s">
        <v>2935</v>
      </c>
      <c r="B18" s="3201">
        <v>49273838.840000004</v>
      </c>
      <c r="C18" s="3194"/>
      <c r="D18" s="3204">
        <v>6954</v>
      </c>
      <c r="E18" s="3194"/>
      <c r="F18" s="3204">
        <v>23</v>
      </c>
      <c r="G18" s="3194"/>
      <c r="H18" s="3204">
        <v>85</v>
      </c>
      <c r="I18" s="3194"/>
      <c r="J18" s="3212"/>
      <c r="K18" s="3213"/>
      <c r="L18" s="3209"/>
    </row>
    <row r="19" spans="1:12" s="17" customFormat="1" ht="22.5" customHeight="1" x14ac:dyDescent="0.25">
      <c r="A19" s="2928" t="s">
        <v>2937</v>
      </c>
      <c r="B19" s="3193">
        <f>SUM(B20,B21)</f>
        <v>42391420.25</v>
      </c>
      <c r="C19" s="3194"/>
      <c r="D19" s="3195">
        <f>SUM(D20,D21)</f>
        <v>15846</v>
      </c>
      <c r="E19" s="3194"/>
      <c r="F19" s="3195">
        <f>SUM(F20,F21)</f>
        <v>22</v>
      </c>
      <c r="G19" s="3194"/>
      <c r="H19" s="3195">
        <f>SUM(H20,H21)</f>
        <v>66</v>
      </c>
      <c r="I19" s="3194"/>
      <c r="J19" s="3212"/>
      <c r="K19" s="3213"/>
    </row>
    <row r="20" spans="1:12" s="190" customFormat="1" ht="15.75" customHeight="1" x14ac:dyDescent="0.25">
      <c r="A20" s="2927" t="s">
        <v>2934</v>
      </c>
      <c r="B20" s="3201">
        <v>8625218.2799999993</v>
      </c>
      <c r="C20" s="3194"/>
      <c r="D20" s="3204">
        <v>3270</v>
      </c>
      <c r="E20" s="3194"/>
      <c r="F20" s="3204">
        <v>5</v>
      </c>
      <c r="G20" s="3194"/>
      <c r="H20" s="3204">
        <v>6</v>
      </c>
      <c r="I20" s="3194"/>
      <c r="J20" s="3212"/>
      <c r="K20" s="3213"/>
    </row>
    <row r="21" spans="1:12" s="190" customFormat="1" ht="15" customHeight="1" x14ac:dyDescent="0.25">
      <c r="A21" s="2927" t="s">
        <v>2935</v>
      </c>
      <c r="B21" s="3201">
        <v>33766201.969999999</v>
      </c>
      <c r="C21" s="3194"/>
      <c r="D21" s="3204">
        <v>12576</v>
      </c>
      <c r="E21" s="3194"/>
      <c r="F21" s="3204">
        <v>17</v>
      </c>
      <c r="G21" s="3194"/>
      <c r="H21" s="3204">
        <v>60</v>
      </c>
      <c r="I21" s="3194"/>
      <c r="J21" s="3212"/>
      <c r="K21" s="3213"/>
    </row>
    <row r="22" spans="1:12" s="17" customFormat="1" ht="15.75" customHeight="1" x14ac:dyDescent="0.25">
      <c r="A22" s="2928" t="s">
        <v>2938</v>
      </c>
      <c r="B22" s="3193">
        <f>SUM(B23,B24)</f>
        <v>61360670.990000002</v>
      </c>
      <c r="C22" s="3194"/>
      <c r="D22" s="3195">
        <f>SUM(D23,D24)</f>
        <v>630</v>
      </c>
      <c r="E22" s="3194"/>
      <c r="F22" s="3195">
        <f>SUM(F23,F24)</f>
        <v>1</v>
      </c>
      <c r="G22" s="3194"/>
      <c r="H22" s="3195">
        <f>SUM(H23,H24)</f>
        <v>104</v>
      </c>
      <c r="I22" s="3194"/>
      <c r="J22" s="3210"/>
      <c r="K22" s="3211"/>
    </row>
    <row r="23" spans="1:12" s="17" customFormat="1" ht="15.75" customHeight="1" x14ac:dyDescent="0.25">
      <c r="A23" s="2927" t="s">
        <v>2934</v>
      </c>
      <c r="B23" s="3201">
        <v>465098</v>
      </c>
      <c r="C23" s="3194"/>
      <c r="D23" s="3204">
        <v>630</v>
      </c>
      <c r="E23" s="3194"/>
      <c r="F23" s="3204">
        <v>1</v>
      </c>
      <c r="G23" s="3194"/>
      <c r="H23" s="3204">
        <v>1</v>
      </c>
      <c r="I23" s="3194"/>
      <c r="J23" s="3210"/>
      <c r="K23" s="3211"/>
    </row>
    <row r="24" spans="1:12" s="17" customFormat="1" ht="15.75" customHeight="1" x14ac:dyDescent="0.25">
      <c r="A24" s="2927" t="s">
        <v>2935</v>
      </c>
      <c r="B24" s="3201">
        <v>60895572.990000002</v>
      </c>
      <c r="C24" s="3194"/>
      <c r="D24" s="3203">
        <v>0</v>
      </c>
      <c r="E24" s="3194"/>
      <c r="F24" s="3203">
        <v>0</v>
      </c>
      <c r="G24" s="3194"/>
      <c r="H24" s="3204">
        <v>103</v>
      </c>
      <c r="I24" s="3194"/>
      <c r="J24" s="3210"/>
      <c r="K24" s="3211"/>
    </row>
    <row r="25" spans="1:12" s="17" customFormat="1" ht="11.25" customHeight="1" x14ac:dyDescent="0.25">
      <c r="A25" s="3206"/>
      <c r="B25" s="3194"/>
      <c r="C25" s="3194"/>
      <c r="D25" s="3194"/>
      <c r="E25" s="3194"/>
      <c r="F25" s="3194"/>
      <c r="G25" s="3194"/>
      <c r="H25" s="3194"/>
      <c r="I25" s="3194"/>
      <c r="J25" s="3214"/>
      <c r="K25" s="3215"/>
    </row>
    <row r="26" spans="1:12" s="17" customFormat="1" ht="15.75" x14ac:dyDescent="0.25">
      <c r="A26" s="3207" t="s">
        <v>2939</v>
      </c>
      <c r="B26" s="3193">
        <f>SUM(B27,ResObConcEduc!B5,ResObConcEduc!B8,)</f>
        <v>46482385.549999997</v>
      </c>
      <c r="C26" s="3194"/>
      <c r="D26" s="3195">
        <f>SUM(D27,ResObConcEduc!D5,ResObConcEduc!D8,)</f>
        <v>6191</v>
      </c>
      <c r="E26" s="3194"/>
      <c r="F26" s="3195">
        <f>SUM(F27,ResObConcEduc!F5,ResObConcEduc!F8,)</f>
        <v>14</v>
      </c>
      <c r="G26" s="3194"/>
      <c r="H26" s="3195">
        <f>SUM(H27,ResObConcEduc!H5,ResObConcEduc!H8,)</f>
        <v>35</v>
      </c>
      <c r="I26" s="3194"/>
      <c r="J26" s="3208"/>
      <c r="K26" s="3197"/>
      <c r="L26" s="3209"/>
    </row>
    <row r="27" spans="1:12" s="17" customFormat="1" ht="15.75" x14ac:dyDescent="0.25">
      <c r="A27" s="2928" t="s">
        <v>254</v>
      </c>
      <c r="B27" s="3193">
        <f>SUM(B28,B29)</f>
        <v>5770660.1600000001</v>
      </c>
      <c r="C27" s="3194"/>
      <c r="D27" s="3195">
        <f>SUM(D28,D29)</f>
        <v>1073</v>
      </c>
      <c r="E27" s="3194"/>
      <c r="F27" s="3195">
        <f>SUM(F28,F29)</f>
        <v>4</v>
      </c>
      <c r="G27" s="3194"/>
      <c r="H27" s="3195">
        <f>SUM(H28,H29)</f>
        <v>8</v>
      </c>
      <c r="I27" s="3194"/>
      <c r="J27" s="3210"/>
      <c r="K27" s="3211"/>
      <c r="L27" s="3209"/>
    </row>
    <row r="28" spans="1:12" s="17" customFormat="1" ht="13.5" customHeight="1" x14ac:dyDescent="0.25">
      <c r="A28" s="2927" t="s">
        <v>2934</v>
      </c>
      <c r="B28" s="3201">
        <v>440957.82</v>
      </c>
      <c r="C28" s="3194"/>
      <c r="D28" s="3204">
        <v>250</v>
      </c>
      <c r="E28" s="3194"/>
      <c r="F28" s="3204">
        <v>1</v>
      </c>
      <c r="G28" s="3194"/>
      <c r="H28" s="3204">
        <v>1</v>
      </c>
      <c r="I28" s="3194"/>
      <c r="J28" s="3212"/>
      <c r="K28" s="3213"/>
      <c r="L28" s="3209"/>
    </row>
    <row r="29" spans="1:12" s="17" customFormat="1" ht="12.75" customHeight="1" x14ac:dyDescent="0.25">
      <c r="A29" s="3216" t="s">
        <v>2935</v>
      </c>
      <c r="B29" s="3217">
        <v>5329702.34</v>
      </c>
      <c r="C29" s="3218"/>
      <c r="D29" s="3219">
        <v>823</v>
      </c>
      <c r="E29" s="3218"/>
      <c r="F29" s="3219">
        <v>3</v>
      </c>
      <c r="G29" s="3218"/>
      <c r="H29" s="3219">
        <v>7</v>
      </c>
      <c r="I29" s="3218"/>
      <c r="J29" s="3212"/>
      <c r="K29" s="3213"/>
      <c r="L29" s="3209"/>
    </row>
    <row r="30" spans="1:12" x14ac:dyDescent="0.2">
      <c r="F30" s="6"/>
    </row>
    <row r="31" spans="1:12" x14ac:dyDescent="0.2">
      <c r="F31" s="6"/>
    </row>
    <row r="32" spans="1:12" x14ac:dyDescent="0.2">
      <c r="A32" s="2409" t="s">
        <v>2633</v>
      </c>
      <c r="F32" s="6"/>
    </row>
    <row r="33" spans="6:6" x14ac:dyDescent="0.2">
      <c r="F33" s="6"/>
    </row>
    <row r="34" spans="6:6" x14ac:dyDescent="0.2">
      <c r="F34" s="6"/>
    </row>
    <row r="35" spans="6:6" x14ac:dyDescent="0.2">
      <c r="F35" s="6"/>
    </row>
    <row r="36" spans="6:6" x14ac:dyDescent="0.2">
      <c r="F36" s="6"/>
    </row>
    <row r="37" spans="6:6" x14ac:dyDescent="0.2">
      <c r="F37" s="6"/>
    </row>
    <row r="38" spans="6:6" x14ac:dyDescent="0.2">
      <c r="F38" s="6"/>
    </row>
    <row r="39" spans="6:6" x14ac:dyDescent="0.2">
      <c r="F39" s="6"/>
    </row>
    <row r="40" spans="6:6" x14ac:dyDescent="0.2">
      <c r="F40" s="6"/>
    </row>
    <row r="41" spans="6:6" x14ac:dyDescent="0.2">
      <c r="F41" s="6"/>
    </row>
    <row r="42" spans="6:6" x14ac:dyDescent="0.2">
      <c r="F42" s="6"/>
    </row>
    <row r="43" spans="6:6" x14ac:dyDescent="0.2">
      <c r="F43" s="6"/>
    </row>
    <row r="44" spans="6:6" x14ac:dyDescent="0.2">
      <c r="F44" s="6"/>
    </row>
    <row r="45" spans="6:6" x14ac:dyDescent="0.2">
      <c r="F45" s="6"/>
    </row>
  </sheetData>
  <mergeCells count="6">
    <mergeCell ref="J4:K4"/>
    <mergeCell ref="H1:I1"/>
    <mergeCell ref="B4:C4"/>
    <mergeCell ref="D4:E4"/>
    <mergeCell ref="F4:G4"/>
    <mergeCell ref="H4:I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tabColor rgb="FFEB700B"/>
  </sheetPr>
  <dimension ref="A1:L34"/>
  <sheetViews>
    <sheetView showGridLines="0" view="pageBreakPreview" zoomScaleNormal="100" zoomScaleSheetLayoutView="100" workbookViewId="0">
      <selection activeCell="A26" sqref="A26"/>
    </sheetView>
  </sheetViews>
  <sheetFormatPr baseColWidth="10" defaultColWidth="11.42578125" defaultRowHeight="12.75" x14ac:dyDescent="0.2"/>
  <cols>
    <col min="1" max="1" width="37.5703125" style="6" customWidth="1"/>
    <col min="2" max="2" width="19.28515625" style="6" customWidth="1"/>
    <col min="3" max="3" width="3.42578125" style="6" customWidth="1"/>
    <col min="4" max="4" width="16.140625" style="6" customWidth="1"/>
    <col min="5" max="5" width="3" style="6" customWidth="1"/>
    <col min="6" max="6" width="9.42578125" style="56" customWidth="1"/>
    <col min="7" max="7" width="4.5703125" style="6" customWidth="1"/>
    <col min="8" max="8" width="11.28515625" style="6" customWidth="1"/>
    <col min="9" max="9" width="3.140625" style="6" customWidth="1"/>
    <col min="10" max="10" width="12.140625" style="6" hidden="1" customWidth="1"/>
    <col min="11" max="11" width="7" style="6" hidden="1" customWidth="1"/>
    <col min="12" max="12" width="26" style="6" hidden="1" customWidth="1"/>
    <col min="13" max="16" width="11.42578125" style="6"/>
    <col min="17" max="17" width="18.28515625" style="6" customWidth="1"/>
    <col min="18" max="16384" width="11.42578125" style="6"/>
  </cols>
  <sheetData>
    <row r="1" spans="1:12" ht="18.75" customHeight="1" x14ac:dyDescent="0.2">
      <c r="A1" s="3019" t="s">
        <v>2923</v>
      </c>
      <c r="H1" s="5861" t="s">
        <v>5071</v>
      </c>
      <c r="I1" s="5861"/>
    </row>
    <row r="2" spans="1:12" s="20" customFormat="1" ht="18" x14ac:dyDescent="0.25">
      <c r="A2" s="3024">
        <v>2013</v>
      </c>
      <c r="B2" s="3181"/>
      <c r="C2" s="3181"/>
      <c r="D2" s="3181"/>
      <c r="E2" s="3181"/>
      <c r="F2" s="3181"/>
      <c r="G2" s="3181"/>
      <c r="H2" s="3181"/>
      <c r="I2" s="3181"/>
      <c r="J2" s="3182"/>
      <c r="K2" s="3182"/>
      <c r="L2" s="19" t="s">
        <v>2925</v>
      </c>
    </row>
    <row r="3" spans="1:12" ht="18" x14ac:dyDescent="0.25">
      <c r="A3" s="3181"/>
      <c r="B3" s="3183"/>
      <c r="C3" s="3183"/>
      <c r="D3" s="3183"/>
      <c r="E3" s="3183"/>
      <c r="F3" s="3183"/>
      <c r="G3" s="3183"/>
      <c r="H3" s="3183"/>
      <c r="I3" s="3183"/>
      <c r="J3" s="3184"/>
      <c r="K3" s="3184"/>
      <c r="L3" s="19" t="s">
        <v>2926</v>
      </c>
    </row>
    <row r="4" spans="1:12" s="17" customFormat="1" ht="27.75" customHeight="1" x14ac:dyDescent="0.25">
      <c r="A4" s="3185" t="s">
        <v>2927</v>
      </c>
      <c r="B4" s="6012" t="s">
        <v>119</v>
      </c>
      <c r="C4" s="6012"/>
      <c r="D4" s="6012" t="s">
        <v>20</v>
      </c>
      <c r="E4" s="6012"/>
      <c r="F4" s="6012" t="s">
        <v>2928</v>
      </c>
      <c r="G4" s="6012"/>
      <c r="H4" s="6012" t="s">
        <v>27</v>
      </c>
      <c r="I4" s="6012"/>
      <c r="J4" s="6010" t="s">
        <v>30</v>
      </c>
      <c r="K4" s="6011"/>
      <c r="L4" s="19" t="s">
        <v>2929</v>
      </c>
    </row>
    <row r="5" spans="1:12" s="17" customFormat="1" ht="15.75" customHeight="1" x14ac:dyDescent="0.25">
      <c r="A5" s="2928" t="s">
        <v>2940</v>
      </c>
      <c r="B5" s="3193">
        <f>SUM(B6,B7)</f>
        <v>12278191.789999999</v>
      </c>
      <c r="C5" s="3194"/>
      <c r="D5" s="3195">
        <f>SUM(D6,D7)</f>
        <v>5118</v>
      </c>
      <c r="E5" s="3194"/>
      <c r="F5" s="3195">
        <f>SUM(F6,F7)</f>
        <v>10</v>
      </c>
      <c r="G5" s="3194"/>
      <c r="H5" s="3195">
        <f>SUM(H6,H7)</f>
        <v>23</v>
      </c>
      <c r="I5" s="3194"/>
      <c r="J5" s="3210"/>
      <c r="K5" s="3211"/>
    </row>
    <row r="6" spans="1:12" s="17" customFormat="1" ht="15.75" customHeight="1" x14ac:dyDescent="0.25">
      <c r="A6" s="2927" t="s">
        <v>2934</v>
      </c>
      <c r="B6" s="3203">
        <v>0</v>
      </c>
      <c r="C6" s="3194"/>
      <c r="D6" s="3203">
        <v>0</v>
      </c>
      <c r="E6" s="3194"/>
      <c r="F6" s="3203">
        <v>0</v>
      </c>
      <c r="G6" s="3194"/>
      <c r="H6" s="3203">
        <v>0</v>
      </c>
      <c r="I6" s="3194"/>
      <c r="J6" s="3210"/>
      <c r="K6" s="3211"/>
    </row>
    <row r="7" spans="1:12" s="17" customFormat="1" ht="15.75" customHeight="1" x14ac:dyDescent="0.25">
      <c r="A7" s="2927" t="s">
        <v>2935</v>
      </c>
      <c r="B7" s="3201">
        <v>12278191.789999999</v>
      </c>
      <c r="C7" s="3194"/>
      <c r="D7" s="3204">
        <v>5118</v>
      </c>
      <c r="E7" s="3194"/>
      <c r="F7" s="3204">
        <v>10</v>
      </c>
      <c r="G7" s="3194"/>
      <c r="H7" s="3204">
        <v>23</v>
      </c>
      <c r="I7" s="3194"/>
      <c r="J7" s="3210"/>
      <c r="K7" s="3211"/>
    </row>
    <row r="8" spans="1:12" s="17" customFormat="1" ht="15.75" customHeight="1" x14ac:dyDescent="0.25">
      <c r="A8" s="2928" t="s">
        <v>2938</v>
      </c>
      <c r="B8" s="3193">
        <f>SUM(B9,B10)</f>
        <v>28433533.600000001</v>
      </c>
      <c r="C8" s="3194"/>
      <c r="D8" s="3198">
        <f>SUM(D9,D10)</f>
        <v>0</v>
      </c>
      <c r="E8" s="3194"/>
      <c r="F8" s="3198">
        <f>SUM(F9,F10)</f>
        <v>0</v>
      </c>
      <c r="G8" s="3194"/>
      <c r="H8" s="3198">
        <f>SUM(H9,H10)</f>
        <v>4</v>
      </c>
      <c r="I8" s="3194"/>
      <c r="J8" s="3210"/>
      <c r="K8" s="3211"/>
    </row>
    <row r="9" spans="1:12" s="17" customFormat="1" ht="15.75" customHeight="1" x14ac:dyDescent="0.25">
      <c r="A9" s="2927" t="s">
        <v>2934</v>
      </c>
      <c r="B9" s="3203">
        <v>0</v>
      </c>
      <c r="C9" s="3194"/>
      <c r="D9" s="3203">
        <v>0</v>
      </c>
      <c r="E9" s="3194"/>
      <c r="F9" s="3203">
        <v>0</v>
      </c>
      <c r="G9" s="3194"/>
      <c r="H9" s="3203">
        <v>0</v>
      </c>
      <c r="I9" s="3194"/>
      <c r="J9" s="3210"/>
      <c r="K9" s="3211"/>
    </row>
    <row r="10" spans="1:12" s="17" customFormat="1" ht="15.75" customHeight="1" x14ac:dyDescent="0.25">
      <c r="A10" s="2927" t="s">
        <v>2935</v>
      </c>
      <c r="B10" s="3201">
        <v>28433533.600000001</v>
      </c>
      <c r="C10" s="3194"/>
      <c r="D10" s="3203">
        <v>0</v>
      </c>
      <c r="E10" s="3194"/>
      <c r="F10" s="3203">
        <v>0</v>
      </c>
      <c r="G10" s="3194"/>
      <c r="H10" s="3203">
        <v>4</v>
      </c>
      <c r="I10" s="3194"/>
      <c r="J10" s="3210"/>
      <c r="K10" s="3211"/>
    </row>
    <row r="11" spans="1:12" s="17" customFormat="1" ht="12" customHeight="1" x14ac:dyDescent="0.25">
      <c r="A11" s="3206"/>
      <c r="B11" s="3194"/>
      <c r="C11" s="3194"/>
      <c r="D11" s="3194"/>
      <c r="E11" s="3194"/>
      <c r="F11" s="3194"/>
      <c r="G11" s="3194"/>
      <c r="H11" s="3194"/>
      <c r="I11" s="3194"/>
      <c r="J11" s="3214"/>
      <c r="K11" s="3215"/>
    </row>
    <row r="12" spans="1:12" s="2168" customFormat="1" ht="22.5" customHeight="1" x14ac:dyDescent="0.25">
      <c r="A12" s="3207" t="s">
        <v>2941</v>
      </c>
      <c r="B12" s="3193">
        <f>SUM(B13,B14)</f>
        <v>5497415.21</v>
      </c>
      <c r="C12" s="3194"/>
      <c r="D12" s="3195">
        <f>SUM(D13,D14)</f>
        <v>1291</v>
      </c>
      <c r="E12" s="3194"/>
      <c r="F12" s="3195">
        <f>SUM(F13,F14)</f>
        <v>4</v>
      </c>
      <c r="G12" s="3194"/>
      <c r="H12" s="3195">
        <f>SUM(H13,H14)</f>
        <v>5</v>
      </c>
      <c r="I12" s="3194"/>
      <c r="J12" s="3220"/>
      <c r="K12" s="3221"/>
      <c r="L12" s="2169"/>
    </row>
    <row r="13" spans="1:12" s="2168" customFormat="1" ht="15.75" x14ac:dyDescent="0.25">
      <c r="A13" s="2928" t="s">
        <v>254</v>
      </c>
      <c r="B13" s="3201">
        <v>5303297.57</v>
      </c>
      <c r="C13" s="3194"/>
      <c r="D13" s="3204">
        <v>1113</v>
      </c>
      <c r="E13" s="3194"/>
      <c r="F13" s="3204">
        <v>3</v>
      </c>
      <c r="G13" s="3194"/>
      <c r="H13" s="3204">
        <v>3</v>
      </c>
      <c r="I13" s="3194"/>
      <c r="J13" s="3222"/>
      <c r="K13" s="3223"/>
      <c r="L13" s="2169"/>
    </row>
    <row r="14" spans="1:12" s="2168" customFormat="1" ht="14.25" customHeight="1" x14ac:dyDescent="0.25">
      <c r="A14" s="2928" t="s">
        <v>255</v>
      </c>
      <c r="B14" s="3201">
        <v>194117.64</v>
      </c>
      <c r="C14" s="3194"/>
      <c r="D14" s="3204">
        <v>178</v>
      </c>
      <c r="E14" s="3194"/>
      <c r="F14" s="3204">
        <v>1</v>
      </c>
      <c r="G14" s="3194"/>
      <c r="H14" s="3204">
        <v>2</v>
      </c>
      <c r="I14" s="3194"/>
      <c r="J14" s="3224"/>
      <c r="K14" s="3225"/>
    </row>
    <row r="15" spans="1:12" s="2168" customFormat="1" ht="14.25" customHeight="1" x14ac:dyDescent="0.25">
      <c r="A15" s="2929" t="s">
        <v>194</v>
      </c>
      <c r="B15" s="3226">
        <v>0</v>
      </c>
      <c r="C15" s="3218"/>
      <c r="D15" s="3226">
        <v>0</v>
      </c>
      <c r="E15" s="3218"/>
      <c r="F15" s="3226">
        <v>0</v>
      </c>
      <c r="G15" s="3218"/>
      <c r="H15" s="3226">
        <v>0</v>
      </c>
      <c r="I15" s="3218"/>
      <c r="J15" s="3222"/>
      <c r="K15" s="3223"/>
    </row>
    <row r="16" spans="1:12" s="17" customFormat="1" ht="15.75" customHeight="1" x14ac:dyDescent="0.25">
      <c r="A16" s="3227"/>
      <c r="B16" s="3228"/>
      <c r="C16" s="3229"/>
      <c r="D16" s="3230"/>
      <c r="E16" s="3229"/>
      <c r="F16" s="3231"/>
      <c r="G16" s="3229"/>
      <c r="H16" s="3231"/>
      <c r="I16" s="3229"/>
      <c r="J16" s="3214"/>
      <c r="K16" s="3215"/>
    </row>
    <row r="17" spans="1:11" s="17" customFormat="1" ht="46.5" customHeight="1" x14ac:dyDescent="0.25">
      <c r="A17" s="6013" t="s">
        <v>2942</v>
      </c>
      <c r="B17" s="6014"/>
      <c r="C17" s="6014"/>
      <c r="D17" s="6014"/>
      <c r="E17" s="6014"/>
      <c r="F17" s="6014"/>
      <c r="G17" s="6014"/>
      <c r="H17" s="6014"/>
      <c r="I17" s="6014"/>
      <c r="J17" s="3232"/>
      <c r="K17" s="3233"/>
    </row>
    <row r="18" spans="1:11" ht="27.75" customHeight="1" x14ac:dyDescent="0.2">
      <c r="A18" s="6015" t="s">
        <v>2943</v>
      </c>
      <c r="B18" s="6016"/>
      <c r="C18" s="6016"/>
      <c r="D18" s="6016"/>
      <c r="E18" s="6016"/>
      <c r="F18" s="6016"/>
      <c r="G18" s="6016"/>
      <c r="H18" s="6016"/>
      <c r="I18" s="6016"/>
    </row>
    <row r="19" spans="1:11" x14ac:dyDescent="0.2">
      <c r="F19" s="6"/>
    </row>
    <row r="20" spans="1:11" x14ac:dyDescent="0.2">
      <c r="F20" s="6"/>
    </row>
    <row r="21" spans="1:11" x14ac:dyDescent="0.2">
      <c r="F21" s="6"/>
    </row>
    <row r="22" spans="1:11" x14ac:dyDescent="0.2">
      <c r="F22" s="6"/>
    </row>
    <row r="23" spans="1:11" x14ac:dyDescent="0.2">
      <c r="F23" s="6"/>
    </row>
    <row r="24" spans="1:11" x14ac:dyDescent="0.2">
      <c r="F24" s="6"/>
    </row>
    <row r="25" spans="1:11" x14ac:dyDescent="0.2">
      <c r="F25" s="6"/>
    </row>
    <row r="26" spans="1:11" x14ac:dyDescent="0.2">
      <c r="F26" s="6"/>
    </row>
    <row r="27" spans="1:11" x14ac:dyDescent="0.2">
      <c r="F27" s="6"/>
    </row>
    <row r="28" spans="1:11" x14ac:dyDescent="0.2">
      <c r="F28" s="6"/>
    </row>
    <row r="29" spans="1:11" x14ac:dyDescent="0.2">
      <c r="F29" s="6"/>
    </row>
    <row r="30" spans="1:11" x14ac:dyDescent="0.2">
      <c r="F30" s="6"/>
    </row>
    <row r="31" spans="1:11" x14ac:dyDescent="0.2">
      <c r="F31" s="6"/>
    </row>
    <row r="32" spans="1:11" x14ac:dyDescent="0.2">
      <c r="F32" s="6"/>
    </row>
    <row r="33" spans="6:6" x14ac:dyDescent="0.2">
      <c r="F33" s="6"/>
    </row>
    <row r="34" spans="6:6" x14ac:dyDescent="0.2">
      <c r="F34" s="6"/>
    </row>
  </sheetData>
  <mergeCells count="8">
    <mergeCell ref="J4:K4"/>
    <mergeCell ref="A17:I17"/>
    <mergeCell ref="A18:I18"/>
    <mergeCell ref="H1:I1"/>
    <mergeCell ref="B4:C4"/>
    <mergeCell ref="D4:E4"/>
    <mergeCell ref="F4:G4"/>
    <mergeCell ref="H4:I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&amp;L1</oddFooter>
  </headerFooter>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tabColor rgb="FFEB700B"/>
  </sheetPr>
  <dimension ref="A1:AA43"/>
  <sheetViews>
    <sheetView showGridLines="0" view="pageBreakPreview" zoomScaleNormal="90" zoomScaleSheetLayoutView="100" workbookViewId="0">
      <selection activeCell="A10" sqref="A10"/>
    </sheetView>
  </sheetViews>
  <sheetFormatPr baseColWidth="10" defaultColWidth="11.42578125" defaultRowHeight="12.75" x14ac:dyDescent="0.2"/>
  <cols>
    <col min="1" max="1" width="95.7109375" style="6" customWidth="1"/>
    <col min="2" max="2" width="15.140625" style="6" customWidth="1"/>
    <col min="3" max="3" width="2" style="6" customWidth="1"/>
    <col min="4" max="4" width="12.85546875" style="6" customWidth="1"/>
    <col min="5" max="5" width="4.85546875" style="6" customWidth="1"/>
    <col min="6" max="6" width="12.7109375" style="6" hidden="1" customWidth="1"/>
    <col min="7" max="7" width="0.42578125" style="6" hidden="1" customWidth="1"/>
    <col min="8" max="8" width="12.7109375" style="6" hidden="1" customWidth="1"/>
    <col min="9" max="9" width="0.85546875" style="6" hidden="1" customWidth="1"/>
    <col min="10" max="10" width="10.140625" style="6" hidden="1" customWidth="1"/>
    <col min="11" max="11" width="0.5703125" style="6" hidden="1" customWidth="1"/>
    <col min="12" max="12" width="12.7109375" style="6" hidden="1" customWidth="1"/>
    <col min="13" max="13" width="0.5703125" style="6" hidden="1" customWidth="1"/>
    <col min="14" max="14" width="9.28515625" style="6" hidden="1" customWidth="1"/>
    <col min="15" max="15" width="0.85546875" style="6" hidden="1" customWidth="1"/>
    <col min="16" max="16" width="10.42578125" style="6" hidden="1" customWidth="1"/>
    <col min="17" max="17" width="0.7109375" style="6" hidden="1" customWidth="1"/>
    <col min="18" max="18" width="10.28515625" style="6" hidden="1" customWidth="1"/>
    <col min="19" max="19" width="0.7109375" style="6" hidden="1" customWidth="1"/>
    <col min="20" max="20" width="10.5703125" style="6" hidden="1" customWidth="1"/>
    <col min="21" max="21" width="0.7109375" style="6" hidden="1" customWidth="1"/>
    <col min="22" max="22" width="9.140625" style="6" hidden="1" customWidth="1"/>
    <col min="23" max="23" width="1.140625" style="6" hidden="1" customWidth="1"/>
    <col min="24" max="24" width="17" style="6" hidden="1" customWidth="1"/>
    <col min="25" max="25" width="0.42578125" style="6" customWidth="1"/>
    <col min="26" max="16384" width="11.42578125" style="6"/>
  </cols>
  <sheetData>
    <row r="1" spans="1:27" s="20" customFormat="1" ht="15.75" customHeight="1" x14ac:dyDescent="0.35">
      <c r="A1" s="3234" t="s">
        <v>3875</v>
      </c>
      <c r="B1" s="5041"/>
      <c r="C1" s="5041"/>
      <c r="D1" s="5731" t="s">
        <v>5076</v>
      </c>
      <c r="E1" s="5731"/>
      <c r="F1" s="3235"/>
      <c r="G1" s="3235"/>
      <c r="H1" s="3235"/>
      <c r="I1" s="3235"/>
      <c r="J1" s="3235"/>
      <c r="K1" s="3235"/>
      <c r="L1" s="3235"/>
      <c r="M1" s="3235"/>
      <c r="N1" s="3235"/>
      <c r="O1" s="3235"/>
      <c r="P1" s="3235"/>
      <c r="Q1" s="3235"/>
      <c r="R1" s="3235"/>
      <c r="S1" s="3235"/>
      <c r="T1" s="3235"/>
      <c r="U1" s="3235"/>
      <c r="V1" s="3235"/>
      <c r="W1" s="3235"/>
      <c r="X1" s="3236"/>
      <c r="Y1" s="3236"/>
      <c r="Z1" s="3236"/>
      <c r="AA1" s="3236"/>
    </row>
    <row r="2" spans="1:27" s="20" customFormat="1" ht="15.75" customHeight="1" x14ac:dyDescent="0.35">
      <c r="A2" s="3234" t="s">
        <v>5391</v>
      </c>
      <c r="B2" s="5041"/>
      <c r="C2" s="5041"/>
      <c r="D2" s="3237"/>
      <c r="E2" s="5041"/>
      <c r="F2" s="3235"/>
      <c r="G2" s="3235"/>
      <c r="H2" s="3235"/>
      <c r="I2" s="3235"/>
      <c r="J2" s="3235"/>
      <c r="K2" s="3235"/>
      <c r="L2" s="3235"/>
      <c r="M2" s="3235"/>
      <c r="N2" s="3235"/>
      <c r="O2" s="3235"/>
      <c r="P2" s="3235"/>
      <c r="Q2" s="3235"/>
      <c r="R2" s="3235"/>
      <c r="S2" s="3235"/>
      <c r="T2" s="3235"/>
      <c r="U2" s="3235"/>
      <c r="V2" s="3235"/>
      <c r="W2" s="3235"/>
      <c r="X2" s="3236"/>
      <c r="Y2" s="3236"/>
      <c r="Z2" s="3236"/>
      <c r="AA2" s="3236"/>
    </row>
    <row r="3" spans="1:27" s="20" customFormat="1" ht="15.75" customHeight="1" x14ac:dyDescent="0.35">
      <c r="A3" s="3234">
        <v>2013</v>
      </c>
      <c r="B3" s="5041"/>
      <c r="C3" s="5041"/>
      <c r="D3" s="5041"/>
      <c r="E3" s="5041"/>
      <c r="F3" s="3235"/>
      <c r="G3" s="3235"/>
      <c r="H3" s="3235"/>
      <c r="I3" s="3235"/>
      <c r="J3" s="3235"/>
      <c r="K3" s="3235"/>
      <c r="L3" s="3235"/>
      <c r="M3" s="3235"/>
      <c r="N3" s="3235"/>
      <c r="O3" s="3235"/>
      <c r="P3" s="3235"/>
      <c r="Q3" s="3235"/>
      <c r="R3" s="3235"/>
      <c r="S3" s="3235"/>
      <c r="T3" s="3235"/>
      <c r="U3" s="3235"/>
      <c r="V3" s="3235"/>
      <c r="W3" s="3235"/>
      <c r="X3" s="3236"/>
      <c r="Y3" s="3236"/>
      <c r="Z3" s="3236"/>
      <c r="AA3" s="3236"/>
    </row>
    <row r="4" spans="1:27" s="20" customFormat="1" ht="15.75" customHeight="1" x14ac:dyDescent="0.35">
      <c r="A4" s="5041"/>
      <c r="B4" s="5042"/>
      <c r="C4" s="5042"/>
      <c r="D4" s="5042"/>
      <c r="E4" s="5042"/>
      <c r="F4" s="2"/>
      <c r="G4" s="2"/>
      <c r="H4" s="2"/>
      <c r="I4" s="2"/>
      <c r="J4" s="2"/>
      <c r="K4" s="2"/>
      <c r="L4" s="2"/>
      <c r="M4" s="2"/>
      <c r="N4" s="2"/>
      <c r="O4" s="2"/>
      <c r="P4" s="2"/>
      <c r="Q4" s="2"/>
      <c r="R4" s="2"/>
      <c r="S4" s="2"/>
      <c r="T4" s="2"/>
      <c r="U4" s="2"/>
      <c r="V4" s="2"/>
      <c r="W4" s="2"/>
      <c r="X4" s="3236"/>
      <c r="Y4" s="3236"/>
      <c r="Z4" s="3236"/>
      <c r="AA4" s="3236"/>
    </row>
    <row r="5" spans="1:27" s="81" customFormat="1" ht="35.25" customHeight="1" x14ac:dyDescent="0.35">
      <c r="A5" s="6017" t="s">
        <v>33</v>
      </c>
      <c r="B5" s="3238" t="s">
        <v>2944</v>
      </c>
      <c r="C5" s="3239"/>
      <c r="D5" s="3239"/>
      <c r="E5" s="3240"/>
      <c r="F5" s="3241"/>
      <c r="G5" s="3242"/>
      <c r="H5" s="3242"/>
      <c r="I5" s="3242"/>
      <c r="J5" s="3242"/>
      <c r="K5" s="3242"/>
      <c r="L5" s="3242"/>
      <c r="M5" s="3242"/>
      <c r="N5" s="3242"/>
      <c r="O5" s="3242"/>
      <c r="P5" s="3242"/>
      <c r="Q5" s="3242"/>
      <c r="R5" s="3242"/>
      <c r="S5" s="3242"/>
      <c r="T5" s="3242"/>
      <c r="U5" s="3242"/>
      <c r="V5" s="3242"/>
      <c r="W5" s="3242"/>
      <c r="X5" s="3236"/>
      <c r="Y5" s="3236"/>
      <c r="Z5" s="3236"/>
      <c r="AA5" s="3236"/>
    </row>
    <row r="6" spans="1:27" s="81" customFormat="1" ht="14.25" hidden="1" customHeight="1" x14ac:dyDescent="0.35">
      <c r="A6" s="6018"/>
      <c r="B6" s="3243" t="s">
        <v>2945</v>
      </c>
      <c r="C6" s="3244"/>
      <c r="D6" s="3244"/>
      <c r="E6" s="3245"/>
      <c r="F6" s="3246" t="s">
        <v>2946</v>
      </c>
      <c r="G6" s="3246"/>
      <c r="H6" s="3246"/>
      <c r="I6" s="3246"/>
      <c r="J6" s="3246"/>
      <c r="K6" s="3246"/>
      <c r="L6" s="3246"/>
      <c r="M6" s="3246"/>
      <c r="N6" s="3246"/>
      <c r="O6" s="3246"/>
      <c r="P6" s="3246"/>
      <c r="Q6" s="3246"/>
      <c r="R6" s="3246"/>
      <c r="S6" s="3247"/>
      <c r="T6" s="6020" t="s">
        <v>2947</v>
      </c>
      <c r="U6" s="6021"/>
      <c r="V6" s="6021"/>
      <c r="W6" s="6022"/>
      <c r="X6" s="3236"/>
      <c r="Y6" s="3236"/>
      <c r="Z6" s="3236"/>
      <c r="AA6" s="3236"/>
    </row>
    <row r="7" spans="1:27" s="81" customFormat="1" ht="15" hidden="1" customHeight="1" x14ac:dyDescent="0.35">
      <c r="A7" s="6018"/>
      <c r="B7" s="6023">
        <v>2012</v>
      </c>
      <c r="C7" s="6024"/>
      <c r="D7" s="6024"/>
      <c r="E7" s="6025"/>
      <c r="F7" s="6026">
        <v>2013</v>
      </c>
      <c r="G7" s="6027"/>
      <c r="H7" s="6027">
        <v>2014</v>
      </c>
      <c r="I7" s="6027"/>
      <c r="J7" s="6027"/>
      <c r="K7" s="6027"/>
      <c r="L7" s="6027">
        <v>2015</v>
      </c>
      <c r="M7" s="6027"/>
      <c r="N7" s="6027"/>
      <c r="O7" s="6027"/>
      <c r="P7" s="6027">
        <v>2016</v>
      </c>
      <c r="Q7" s="6027"/>
      <c r="R7" s="6027">
        <v>2017</v>
      </c>
      <c r="S7" s="6027"/>
      <c r="T7" s="6020">
        <v>2018</v>
      </c>
      <c r="U7" s="6021"/>
      <c r="V7" s="6021"/>
      <c r="W7" s="6022"/>
      <c r="X7" s="3236"/>
      <c r="Y7" s="3236"/>
      <c r="Z7" s="3236"/>
      <c r="AA7" s="3236"/>
    </row>
    <row r="8" spans="1:27" s="81" customFormat="1" ht="16.5" customHeight="1" x14ac:dyDescent="0.35">
      <c r="A8" s="6019"/>
      <c r="B8" s="6029" t="s">
        <v>6</v>
      </c>
      <c r="C8" s="6030"/>
      <c r="D8" s="6029" t="s">
        <v>2948</v>
      </c>
      <c r="E8" s="6030"/>
      <c r="F8" s="6026" t="s">
        <v>6</v>
      </c>
      <c r="G8" s="6028"/>
      <c r="H8" s="6027" t="s">
        <v>6</v>
      </c>
      <c r="I8" s="6028"/>
      <c r="J8" s="6027" t="s">
        <v>128</v>
      </c>
      <c r="K8" s="6028"/>
      <c r="L8" s="6027" t="s">
        <v>6</v>
      </c>
      <c r="M8" s="6028"/>
      <c r="N8" s="6027" t="s">
        <v>128</v>
      </c>
      <c r="O8" s="6028"/>
      <c r="P8" s="6027" t="s">
        <v>6</v>
      </c>
      <c r="Q8" s="6028"/>
      <c r="R8" s="6027" t="s">
        <v>6</v>
      </c>
      <c r="S8" s="6028"/>
      <c r="T8" s="6027" t="s">
        <v>6</v>
      </c>
      <c r="U8" s="6028"/>
      <c r="V8" s="6027" t="s">
        <v>128</v>
      </c>
      <c r="W8" s="6027"/>
      <c r="X8" s="3236"/>
      <c r="Y8" s="3236"/>
      <c r="Z8" s="3236"/>
      <c r="AA8" s="3236"/>
    </row>
    <row r="9" spans="1:27" s="17" customFormat="1" ht="18" customHeight="1" x14ac:dyDescent="0.35">
      <c r="A9" s="4962" t="s">
        <v>2949</v>
      </c>
      <c r="B9" s="3248">
        <f>SUM(B10:B24)</f>
        <v>86903150.590000004</v>
      </c>
      <c r="C9" s="3249"/>
      <c r="D9" s="3248">
        <f>SUM(D10:D24)</f>
        <v>58465.49</v>
      </c>
      <c r="E9" s="3249"/>
      <c r="F9" s="3250">
        <f>SUM(F10:F24)</f>
        <v>0</v>
      </c>
      <c r="G9" s="3251"/>
      <c r="H9" s="3252">
        <f>SUM(H10:H24)</f>
        <v>0</v>
      </c>
      <c r="I9" s="3251"/>
      <c r="J9" s="3252">
        <f>SUM(J10:J24)</f>
        <v>0</v>
      </c>
      <c r="K9" s="3251"/>
      <c r="L9" s="3252">
        <f>SUM(L10:L24)</f>
        <v>0</v>
      </c>
      <c r="M9" s="3251"/>
      <c r="N9" s="3252">
        <f>SUM(N10:N24)</f>
        <v>0</v>
      </c>
      <c r="O9" s="3251"/>
      <c r="P9" s="3252">
        <f>SUM(P10:P24)</f>
        <v>0</v>
      </c>
      <c r="Q9" s="3251"/>
      <c r="R9" s="3252">
        <f>SUM(R10:R24)</f>
        <v>0</v>
      </c>
      <c r="S9" s="3251"/>
      <c r="T9" s="3252">
        <f>SUM(T10:T24)</f>
        <v>0</v>
      </c>
      <c r="U9" s="3251"/>
      <c r="V9" s="3252">
        <f>SUM(V10:V24)</f>
        <v>0</v>
      </c>
      <c r="W9" s="3251"/>
      <c r="X9" s="3252">
        <f>+T9+V9</f>
        <v>0</v>
      </c>
      <c r="Y9" s="3253">
        <f>+B9+D9</f>
        <v>86961616.079999998</v>
      </c>
      <c r="Z9" s="3254"/>
      <c r="AA9" s="3236"/>
    </row>
    <row r="10" spans="1:27" s="17" customFormat="1" ht="21.75" customHeight="1" x14ac:dyDescent="0.35">
      <c r="A10" s="5098" t="s">
        <v>2950</v>
      </c>
      <c r="B10" s="5090">
        <f>'6-E381op-Eb (2)'!N12</f>
        <v>316000</v>
      </c>
      <c r="C10" s="5096"/>
      <c r="D10" s="5099">
        <v>0</v>
      </c>
      <c r="E10" s="5096"/>
      <c r="F10" s="3255"/>
      <c r="G10" s="3256"/>
      <c r="H10" s="3257"/>
      <c r="I10" s="3256"/>
      <c r="J10" s="3257"/>
      <c r="K10" s="3256"/>
      <c r="L10" s="3257"/>
      <c r="M10" s="3256"/>
      <c r="N10" s="3257"/>
      <c r="O10" s="3256"/>
      <c r="P10" s="3257"/>
      <c r="Q10" s="3256"/>
      <c r="R10" s="3257"/>
      <c r="S10" s="3256"/>
      <c r="T10" s="3257"/>
      <c r="U10" s="3256"/>
      <c r="V10" s="3257"/>
      <c r="W10" s="3256"/>
      <c r="X10" s="3236"/>
      <c r="Y10" s="3236"/>
      <c r="Z10" s="3236"/>
      <c r="AA10" s="3236"/>
    </row>
    <row r="11" spans="1:27" s="190" customFormat="1" ht="21.75" customHeight="1" x14ac:dyDescent="0.25">
      <c r="A11" s="5057" t="s">
        <v>2951</v>
      </c>
      <c r="B11" s="2586">
        <f>'6-E381op-Eb (2)'!N15</f>
        <v>486671.85000000003</v>
      </c>
      <c r="C11" s="2390"/>
      <c r="D11" s="2397">
        <v>0</v>
      </c>
      <c r="E11" s="2390"/>
      <c r="F11" s="3258"/>
      <c r="G11" s="3256"/>
      <c r="H11" s="3259"/>
      <c r="I11" s="3256"/>
      <c r="J11" s="3257"/>
      <c r="K11" s="3256"/>
      <c r="L11" s="3259"/>
      <c r="M11" s="3256"/>
      <c r="N11" s="3259"/>
      <c r="O11" s="3256"/>
      <c r="P11" s="3259"/>
      <c r="Q11" s="3256"/>
      <c r="R11" s="3259"/>
      <c r="S11" s="3256"/>
      <c r="T11" s="3257"/>
      <c r="U11" s="3256"/>
      <c r="V11" s="3257"/>
      <c r="W11" s="3256"/>
    </row>
    <row r="12" spans="1:27" s="190" customFormat="1" ht="21.75" customHeight="1" x14ac:dyDescent="0.25">
      <c r="A12" s="5057" t="s">
        <v>2952</v>
      </c>
      <c r="B12" s="2586">
        <f>'6-E381op-Eb (2)'!N18</f>
        <v>74699</v>
      </c>
      <c r="C12" s="2390"/>
      <c r="D12" s="2397">
        <v>0</v>
      </c>
      <c r="E12" s="2390"/>
      <c r="F12" s="3258"/>
      <c r="G12" s="3256"/>
      <c r="H12" s="3259"/>
      <c r="I12" s="3256"/>
      <c r="J12" s="3257"/>
      <c r="K12" s="3256"/>
      <c r="L12" s="3259"/>
      <c r="M12" s="3256"/>
      <c r="N12" s="3259"/>
      <c r="O12" s="3256"/>
      <c r="P12" s="3259"/>
      <c r="Q12" s="3256"/>
      <c r="R12" s="3259"/>
      <c r="S12" s="3256"/>
      <c r="T12" s="3257"/>
      <c r="U12" s="3256"/>
      <c r="V12" s="3257"/>
      <c r="W12" s="3256"/>
    </row>
    <row r="13" spans="1:27" s="190" customFormat="1" ht="21.75" customHeight="1" x14ac:dyDescent="0.25">
      <c r="A13" s="5057" t="s">
        <v>2953</v>
      </c>
      <c r="B13" s="2586">
        <f>'6-E381op-Eb (3)'!N6</f>
        <v>242683.5</v>
      </c>
      <c r="C13" s="2390"/>
      <c r="D13" s="2397">
        <v>0</v>
      </c>
      <c r="E13" s="2390"/>
      <c r="F13" s="3258"/>
      <c r="G13" s="3256"/>
      <c r="H13" s="3259"/>
      <c r="I13" s="3256"/>
      <c r="J13" s="3257"/>
      <c r="K13" s="3256"/>
      <c r="L13" s="3259"/>
      <c r="M13" s="3256"/>
      <c r="N13" s="3259"/>
      <c r="O13" s="3256"/>
      <c r="P13" s="3259"/>
      <c r="Q13" s="3256"/>
      <c r="R13" s="3259"/>
      <c r="S13" s="3256"/>
      <c r="T13" s="3257"/>
      <c r="U13" s="3256"/>
      <c r="V13" s="3257"/>
      <c r="W13" s="3256"/>
    </row>
    <row r="14" spans="1:27" s="190" customFormat="1" ht="21.75" customHeight="1" x14ac:dyDescent="0.25">
      <c r="A14" s="5057" t="s">
        <v>2954</v>
      </c>
      <c r="B14" s="2586">
        <f>'6-E381op-Eb (3)'!N9</f>
        <v>419026.01</v>
      </c>
      <c r="C14" s="2390"/>
      <c r="D14" s="2397">
        <v>0</v>
      </c>
      <c r="E14" s="2390"/>
      <c r="F14" s="3258"/>
      <c r="G14" s="3256"/>
      <c r="H14" s="3259"/>
      <c r="I14" s="3256"/>
      <c r="J14" s="3257"/>
      <c r="K14" s="3256"/>
      <c r="L14" s="3259"/>
      <c r="M14" s="3256"/>
      <c r="N14" s="3259"/>
      <c r="O14" s="3256"/>
      <c r="P14" s="3259"/>
      <c r="Q14" s="3256"/>
      <c r="R14" s="3259"/>
      <c r="S14" s="3256"/>
      <c r="T14" s="3257"/>
      <c r="U14" s="3256"/>
      <c r="V14" s="3257"/>
      <c r="W14" s="3256"/>
    </row>
    <row r="15" spans="1:27" s="190" customFormat="1" ht="21.75" customHeight="1" x14ac:dyDescent="0.25">
      <c r="A15" s="5057" t="s">
        <v>2955</v>
      </c>
      <c r="B15" s="2586">
        <f>'6-E381op-Eb (3)'!N13</f>
        <v>287537.5</v>
      </c>
      <c r="C15" s="2390"/>
      <c r="D15" s="2397">
        <v>0</v>
      </c>
      <c r="E15" s="2390"/>
      <c r="F15" s="3258"/>
      <c r="G15" s="3256"/>
      <c r="H15" s="3259"/>
      <c r="I15" s="3256"/>
      <c r="J15" s="3257"/>
      <c r="K15" s="3256"/>
      <c r="L15" s="3259"/>
      <c r="M15" s="3256"/>
      <c r="N15" s="3259"/>
      <c r="O15" s="3256"/>
      <c r="P15" s="3259"/>
      <c r="Q15" s="3256"/>
      <c r="R15" s="3259"/>
      <c r="S15" s="3256"/>
      <c r="T15" s="3257"/>
      <c r="U15" s="3256"/>
      <c r="V15" s="3257"/>
      <c r="W15" s="3256"/>
    </row>
    <row r="16" spans="1:27" s="190" customFormat="1" ht="21.75" customHeight="1" x14ac:dyDescent="0.25">
      <c r="A16" s="5057" t="s">
        <v>2956</v>
      </c>
      <c r="B16" s="2586">
        <f>'6-E381op-Eb (3)'!N16</f>
        <v>987211.33000000007</v>
      </c>
      <c r="C16" s="2390"/>
      <c r="D16" s="2397">
        <v>0</v>
      </c>
      <c r="E16" s="2390"/>
      <c r="F16" s="3258"/>
      <c r="G16" s="3256"/>
      <c r="H16" s="3259"/>
      <c r="I16" s="3256"/>
      <c r="J16" s="3257"/>
      <c r="K16" s="3256"/>
      <c r="L16" s="3259"/>
      <c r="M16" s="3256"/>
      <c r="N16" s="3259"/>
      <c r="O16" s="3256"/>
      <c r="P16" s="3259"/>
      <c r="Q16" s="3256"/>
      <c r="R16" s="3259"/>
      <c r="S16" s="3256"/>
      <c r="T16" s="3257"/>
      <c r="U16" s="3256"/>
      <c r="V16" s="3257"/>
      <c r="W16" s="3256"/>
    </row>
    <row r="17" spans="1:24" s="190" customFormat="1" ht="21.75" customHeight="1" x14ac:dyDescent="0.25">
      <c r="A17" s="5055" t="s">
        <v>2957</v>
      </c>
      <c r="B17" s="5092">
        <f>'6-E381op-Eb (3)'!N20</f>
        <v>1820356.53</v>
      </c>
      <c r="C17" s="2390"/>
      <c r="D17" s="2397">
        <v>0</v>
      </c>
      <c r="E17" s="2390"/>
      <c r="F17" s="3255"/>
      <c r="G17" s="3256"/>
      <c r="H17" s="3257"/>
      <c r="I17" s="3256"/>
      <c r="J17" s="3257"/>
      <c r="K17" s="3256"/>
      <c r="L17" s="3257"/>
      <c r="M17" s="3256"/>
      <c r="N17" s="3257"/>
      <c r="O17" s="3256"/>
      <c r="P17" s="3257"/>
      <c r="Q17" s="3256"/>
      <c r="R17" s="3257"/>
      <c r="S17" s="3256"/>
      <c r="T17" s="3257"/>
      <c r="U17" s="3256"/>
      <c r="V17" s="3257"/>
      <c r="W17" s="3256"/>
      <c r="X17" s="6"/>
    </row>
    <row r="18" spans="1:24" s="190" customFormat="1" ht="21.75" customHeight="1" x14ac:dyDescent="0.25">
      <c r="A18" s="5055" t="s">
        <v>2958</v>
      </c>
      <c r="B18" s="5092">
        <f>'6-E381op-Eb (4)'!N6</f>
        <v>1023604.14</v>
      </c>
      <c r="C18" s="2390"/>
      <c r="D18" s="2397">
        <v>0</v>
      </c>
      <c r="E18" s="2390"/>
      <c r="F18" s="3255"/>
      <c r="G18" s="3256"/>
      <c r="H18" s="3257"/>
      <c r="I18" s="3256"/>
      <c r="J18" s="3257"/>
      <c r="K18" s="3256"/>
      <c r="L18" s="3257"/>
      <c r="M18" s="3256"/>
      <c r="N18" s="3257"/>
      <c r="O18" s="3256"/>
      <c r="P18" s="3257"/>
      <c r="Q18" s="3256"/>
      <c r="R18" s="3257"/>
      <c r="S18" s="3256"/>
      <c r="T18" s="3257"/>
      <c r="U18" s="3256"/>
      <c r="V18" s="3257"/>
      <c r="W18" s="3256"/>
      <c r="X18" s="6"/>
    </row>
    <row r="19" spans="1:24" s="190" customFormat="1" ht="21.75" customHeight="1" x14ac:dyDescent="0.25">
      <c r="A19" s="5055" t="s">
        <v>2959</v>
      </c>
      <c r="B19" s="5092">
        <f>'6-E381op-Eb (4)'!N10</f>
        <v>6570505.8499999996</v>
      </c>
      <c r="C19" s="2390"/>
      <c r="D19" s="2397">
        <v>0</v>
      </c>
      <c r="E19" s="2390"/>
      <c r="F19" s="3255"/>
      <c r="G19" s="3256"/>
      <c r="H19" s="3257"/>
      <c r="I19" s="3256"/>
      <c r="J19" s="3257"/>
      <c r="K19" s="3256"/>
      <c r="L19" s="3257"/>
      <c r="M19" s="3256"/>
      <c r="N19" s="3257"/>
      <c r="O19" s="3256"/>
      <c r="P19" s="3257"/>
      <c r="Q19" s="3256"/>
      <c r="R19" s="3257"/>
      <c r="S19" s="3256"/>
      <c r="T19" s="3257"/>
      <c r="U19" s="3256"/>
      <c r="V19" s="3257"/>
      <c r="W19" s="3256"/>
      <c r="X19" s="6"/>
    </row>
    <row r="20" spans="1:24" s="190" customFormat="1" ht="21.75" customHeight="1" x14ac:dyDescent="0.25">
      <c r="A20" s="5055" t="s">
        <v>2960</v>
      </c>
      <c r="B20" s="5092">
        <f>'6-E381op-Eb (4)'!N15</f>
        <v>3607741.24</v>
      </c>
      <c r="C20" s="2390"/>
      <c r="D20" s="2397">
        <v>0</v>
      </c>
      <c r="E20" s="2390"/>
      <c r="F20" s="3255"/>
      <c r="G20" s="3256"/>
      <c r="H20" s="3257"/>
      <c r="I20" s="3256"/>
      <c r="J20" s="3257"/>
      <c r="K20" s="3256"/>
      <c r="L20" s="3257"/>
      <c r="M20" s="3256"/>
      <c r="N20" s="3257"/>
      <c r="O20" s="3256"/>
      <c r="P20" s="3257"/>
      <c r="Q20" s="3256"/>
      <c r="R20" s="3257"/>
      <c r="S20" s="3256"/>
      <c r="T20" s="3257"/>
      <c r="U20" s="3256"/>
      <c r="V20" s="3257"/>
      <c r="W20" s="3256"/>
      <c r="X20" s="6"/>
    </row>
    <row r="21" spans="1:24" s="190" customFormat="1" ht="21.75" customHeight="1" x14ac:dyDescent="0.25">
      <c r="A21" s="5055" t="s">
        <v>2961</v>
      </c>
      <c r="B21" s="5092">
        <f>'6-E381op-Eb (5)'!N6</f>
        <v>8021565.8899999997</v>
      </c>
      <c r="C21" s="2390"/>
      <c r="D21" s="2397">
        <v>0</v>
      </c>
      <c r="E21" s="2390"/>
      <c r="F21" s="3255"/>
      <c r="G21" s="3256"/>
      <c r="H21" s="3257"/>
      <c r="I21" s="3256"/>
      <c r="J21" s="3257"/>
      <c r="K21" s="3256"/>
      <c r="L21" s="3257"/>
      <c r="M21" s="3256"/>
      <c r="N21" s="3257"/>
      <c r="O21" s="3256"/>
      <c r="P21" s="3257"/>
      <c r="Q21" s="3256"/>
      <c r="R21" s="3257"/>
      <c r="S21" s="3256"/>
      <c r="T21" s="3257"/>
      <c r="U21" s="3256"/>
      <c r="V21" s="3257"/>
      <c r="W21" s="3256"/>
      <c r="X21" s="6"/>
    </row>
    <row r="22" spans="1:24" s="190" customFormat="1" ht="21.75" customHeight="1" x14ac:dyDescent="0.25">
      <c r="A22" s="5057" t="s">
        <v>2962</v>
      </c>
      <c r="B22" s="5092">
        <f>'6-E381op-Eb (5)'!N15</f>
        <v>43156544.310000002</v>
      </c>
      <c r="C22" s="2390"/>
      <c r="D22" s="2157">
        <v>0</v>
      </c>
      <c r="E22" s="2390"/>
      <c r="F22" s="3255"/>
      <c r="G22" s="3256"/>
      <c r="H22" s="3257"/>
      <c r="I22" s="3256"/>
      <c r="J22" s="3257"/>
      <c r="K22" s="3256"/>
      <c r="L22" s="3257"/>
      <c r="M22" s="3256"/>
      <c r="N22" s="3257"/>
      <c r="O22" s="3256"/>
      <c r="P22" s="3257"/>
      <c r="Q22" s="3256"/>
      <c r="R22" s="3257"/>
      <c r="S22" s="3256"/>
      <c r="T22" s="3257"/>
      <c r="U22" s="3256"/>
      <c r="V22" s="3257"/>
      <c r="W22" s="3256"/>
      <c r="X22" s="6"/>
    </row>
    <row r="23" spans="1:24" s="190" customFormat="1" ht="21.75" customHeight="1" x14ac:dyDescent="0.25">
      <c r="A23" s="5057" t="s">
        <v>2963</v>
      </c>
      <c r="B23" s="5092">
        <f>'6-E381op-Eb (11)'!N12</f>
        <v>19889003.440000001</v>
      </c>
      <c r="C23" s="2390"/>
      <c r="D23" s="2157">
        <v>0</v>
      </c>
      <c r="E23" s="2390"/>
      <c r="F23" s="3255"/>
      <c r="G23" s="3256"/>
      <c r="H23" s="3257"/>
      <c r="I23" s="3256"/>
      <c r="J23" s="3257"/>
      <c r="K23" s="3256"/>
      <c r="L23" s="3257"/>
      <c r="M23" s="3256"/>
      <c r="N23" s="3257"/>
      <c r="O23" s="3256"/>
      <c r="P23" s="3257"/>
      <c r="Q23" s="3256"/>
      <c r="R23" s="3257"/>
      <c r="S23" s="3256"/>
      <c r="T23" s="3257"/>
      <c r="U23" s="3256"/>
      <c r="V23" s="3257"/>
      <c r="W23" s="3256"/>
      <c r="X23" s="6"/>
    </row>
    <row r="24" spans="1:24" s="190" customFormat="1" ht="29.25" customHeight="1" x14ac:dyDescent="0.25">
      <c r="A24" s="5093" t="s">
        <v>1249</v>
      </c>
      <c r="B24" s="5106">
        <v>0</v>
      </c>
      <c r="C24" s="5097"/>
      <c r="D24" s="5094">
        <f>'6-E381op-Eb (2)'!N8</f>
        <v>58465.49</v>
      </c>
      <c r="E24" s="5097"/>
      <c r="F24" s="3255"/>
      <c r="G24" s="3256"/>
      <c r="H24" s="3257"/>
      <c r="I24" s="3256"/>
      <c r="J24" s="3257"/>
      <c r="K24" s="3256"/>
      <c r="L24" s="3257"/>
      <c r="M24" s="3256"/>
      <c r="N24" s="3257"/>
      <c r="O24" s="3256"/>
      <c r="P24" s="3257"/>
      <c r="Q24" s="3256"/>
      <c r="R24" s="3257"/>
      <c r="S24" s="3256"/>
      <c r="T24" s="3257"/>
      <c r="U24" s="3256"/>
      <c r="V24" s="3257"/>
      <c r="W24" s="3256"/>
      <c r="X24" s="6"/>
    </row>
    <row r="25" spans="1:24" s="190" customFormat="1" ht="12.75" customHeight="1" x14ac:dyDescent="0.25">
      <c r="A25" s="4960"/>
      <c r="B25" s="2397"/>
      <c r="C25" s="2390"/>
      <c r="D25" s="2157"/>
      <c r="E25" s="2390"/>
      <c r="F25" s="1804"/>
      <c r="G25" s="3260"/>
      <c r="H25" s="1804"/>
      <c r="I25" s="3260"/>
      <c r="J25" s="1804"/>
      <c r="K25" s="3260"/>
      <c r="L25" s="1804"/>
      <c r="M25" s="3260"/>
      <c r="N25" s="1804"/>
      <c r="O25" s="3260"/>
      <c r="P25" s="1804"/>
      <c r="Q25" s="3260"/>
      <c r="R25" s="1804"/>
      <c r="S25" s="3260"/>
      <c r="T25" s="1804"/>
      <c r="U25" s="3260"/>
      <c r="V25" s="1804"/>
      <c r="W25" s="3260"/>
      <c r="X25" s="6"/>
    </row>
    <row r="26" spans="1:24" s="190" customFormat="1" ht="27.75" customHeight="1" x14ac:dyDescent="0.25">
      <c r="A26" s="5704" t="s">
        <v>2964</v>
      </c>
      <c r="B26" s="5704"/>
      <c r="C26" s="5704"/>
      <c r="D26" s="5704"/>
      <c r="E26" s="5704"/>
      <c r="F26" s="130"/>
      <c r="G26" s="130"/>
      <c r="H26" s="130"/>
      <c r="I26" s="130"/>
      <c r="J26" s="130"/>
      <c r="K26" s="130"/>
      <c r="L26" s="130"/>
      <c r="M26" s="130"/>
      <c r="N26" s="130"/>
      <c r="O26" s="130"/>
      <c r="P26" s="130"/>
      <c r="Q26" s="130"/>
      <c r="R26" s="130"/>
      <c r="S26" s="130"/>
      <c r="T26" s="130"/>
      <c r="U26" s="130"/>
      <c r="V26" s="130"/>
      <c r="W26" s="6"/>
      <c r="X26" s="6"/>
    </row>
    <row r="27" spans="1:24" s="17" customFormat="1" ht="15.75" x14ac:dyDescent="0.25">
      <c r="A27" s="6"/>
      <c r="B27" s="6"/>
      <c r="C27" s="6"/>
      <c r="D27" s="6"/>
      <c r="E27" s="6"/>
      <c r="F27" s="6"/>
      <c r="G27" s="6"/>
      <c r="H27" s="6"/>
      <c r="I27" s="6"/>
      <c r="J27" s="6"/>
      <c r="K27" s="6"/>
      <c r="L27" s="6"/>
      <c r="M27" s="6"/>
      <c r="N27" s="6"/>
      <c r="O27" s="6"/>
      <c r="P27" s="6"/>
      <c r="Q27" s="6"/>
      <c r="R27" s="6"/>
      <c r="S27" s="6"/>
      <c r="T27" s="6"/>
      <c r="U27" s="6"/>
      <c r="V27" s="6"/>
      <c r="W27" s="6"/>
      <c r="X27" s="6"/>
    </row>
    <row r="28" spans="1:24" s="190" customFormat="1" ht="15.75" x14ac:dyDescent="0.25">
      <c r="A28" s="6"/>
      <c r="B28" s="6"/>
      <c r="C28" s="6"/>
      <c r="D28" s="6"/>
      <c r="E28" s="6"/>
      <c r="F28" s="6"/>
      <c r="G28" s="6"/>
      <c r="H28" s="6"/>
      <c r="I28" s="6"/>
      <c r="J28" s="6"/>
      <c r="K28" s="6"/>
      <c r="L28" s="6"/>
      <c r="M28" s="6"/>
      <c r="N28" s="6"/>
      <c r="O28" s="6"/>
      <c r="P28" s="6"/>
      <c r="Q28" s="6"/>
      <c r="R28" s="6"/>
      <c r="S28" s="6"/>
      <c r="T28" s="6"/>
      <c r="U28" s="6"/>
      <c r="V28" s="6"/>
      <c r="W28" s="6"/>
      <c r="X28" s="6"/>
    </row>
    <row r="29" spans="1:24" s="190" customFormat="1" ht="15.75" x14ac:dyDescent="0.25">
      <c r="A29" s="6"/>
      <c r="B29" s="6"/>
      <c r="C29" s="6"/>
      <c r="D29" s="6"/>
      <c r="E29" s="6"/>
      <c r="F29" s="6"/>
      <c r="G29" s="6"/>
      <c r="H29" s="6"/>
      <c r="I29" s="6"/>
      <c r="J29" s="6"/>
      <c r="K29" s="6"/>
      <c r="L29" s="6"/>
      <c r="M29" s="6"/>
      <c r="N29" s="6"/>
      <c r="O29" s="6"/>
      <c r="P29" s="6"/>
      <c r="Q29" s="6"/>
      <c r="R29" s="6"/>
      <c r="S29" s="6"/>
      <c r="T29" s="6"/>
      <c r="U29" s="6"/>
      <c r="V29" s="6"/>
      <c r="W29" s="6"/>
      <c r="X29" s="6"/>
    </row>
    <row r="30" spans="1:24" s="190" customFormat="1" ht="15.75" x14ac:dyDescent="0.25">
      <c r="A30" s="6"/>
      <c r="B30" s="6"/>
      <c r="C30" s="6"/>
      <c r="D30" s="6"/>
      <c r="E30" s="6"/>
      <c r="F30" s="6"/>
      <c r="G30" s="6"/>
      <c r="H30" s="6"/>
      <c r="I30" s="6"/>
      <c r="J30" s="6"/>
      <c r="K30" s="6"/>
      <c r="L30" s="6"/>
      <c r="M30" s="6"/>
      <c r="N30" s="6"/>
      <c r="O30" s="6"/>
      <c r="P30" s="6"/>
      <c r="Q30" s="6"/>
      <c r="R30" s="6"/>
      <c r="S30" s="6"/>
      <c r="T30" s="6"/>
      <c r="U30" s="6"/>
      <c r="V30" s="6"/>
      <c r="W30" s="6"/>
      <c r="X30" s="6"/>
    </row>
    <row r="31" spans="1:24" s="190" customFormat="1" ht="15.75" x14ac:dyDescent="0.25">
      <c r="A31" s="6"/>
      <c r="B31" s="6"/>
      <c r="C31" s="6"/>
      <c r="D31" s="6"/>
      <c r="E31" s="6"/>
      <c r="F31" s="6"/>
      <c r="G31" s="6"/>
      <c r="H31" s="6"/>
      <c r="I31" s="6"/>
      <c r="J31" s="6"/>
      <c r="K31" s="6"/>
      <c r="L31" s="6"/>
      <c r="M31" s="6"/>
      <c r="N31" s="6"/>
      <c r="O31" s="6"/>
      <c r="P31" s="6"/>
      <c r="Q31" s="6"/>
      <c r="R31" s="6"/>
      <c r="S31" s="6"/>
      <c r="T31" s="6"/>
      <c r="U31" s="6"/>
      <c r="V31" s="6"/>
      <c r="W31" s="6"/>
      <c r="X31" s="6"/>
    </row>
    <row r="32" spans="1:24" s="190" customFormat="1" ht="15.75" x14ac:dyDescent="0.25">
      <c r="A32" s="6"/>
      <c r="B32" s="6"/>
      <c r="C32" s="6"/>
      <c r="D32" s="6"/>
      <c r="E32" s="6"/>
      <c r="F32" s="6"/>
      <c r="G32" s="6"/>
      <c r="H32" s="6"/>
      <c r="I32" s="6"/>
      <c r="J32" s="6"/>
      <c r="K32" s="6"/>
      <c r="L32" s="6"/>
      <c r="M32" s="6"/>
      <c r="N32" s="6"/>
      <c r="O32" s="6"/>
      <c r="P32" s="6"/>
      <c r="Q32" s="6"/>
      <c r="R32" s="6"/>
      <c r="S32" s="6"/>
      <c r="T32" s="6"/>
      <c r="U32" s="6"/>
      <c r="V32" s="6"/>
      <c r="W32" s="6"/>
      <c r="X32" s="6"/>
    </row>
    <row r="33" spans="1:24" s="190" customFormat="1" ht="15.75" x14ac:dyDescent="0.25">
      <c r="A33" s="6"/>
      <c r="B33" s="6"/>
      <c r="C33" s="6"/>
      <c r="D33" s="6"/>
      <c r="E33" s="6"/>
      <c r="F33" s="6"/>
      <c r="G33" s="6"/>
      <c r="H33" s="6"/>
      <c r="I33" s="6"/>
      <c r="J33" s="6"/>
      <c r="K33" s="6"/>
      <c r="L33" s="6"/>
      <c r="M33" s="6"/>
      <c r="N33" s="6"/>
      <c r="O33" s="6"/>
      <c r="P33" s="6"/>
      <c r="Q33" s="6"/>
      <c r="R33" s="6"/>
      <c r="S33" s="6"/>
      <c r="T33" s="6"/>
      <c r="U33" s="6"/>
      <c r="V33" s="6"/>
      <c r="W33" s="6"/>
      <c r="X33" s="6"/>
    </row>
    <row r="34" spans="1:24" s="190" customFormat="1" ht="15.75" x14ac:dyDescent="0.25">
      <c r="A34" s="6"/>
      <c r="B34" s="6"/>
      <c r="C34" s="6"/>
      <c r="D34" s="6"/>
      <c r="E34" s="6"/>
      <c r="F34" s="6"/>
      <c r="G34" s="6"/>
      <c r="H34" s="6"/>
      <c r="I34" s="6"/>
      <c r="J34" s="6"/>
      <c r="K34" s="6"/>
      <c r="L34" s="6"/>
      <c r="M34" s="6"/>
      <c r="N34" s="6"/>
      <c r="O34" s="6"/>
      <c r="P34" s="6"/>
      <c r="Q34" s="6"/>
      <c r="R34" s="6"/>
      <c r="S34" s="6"/>
      <c r="T34" s="6"/>
      <c r="U34" s="6"/>
      <c r="V34" s="6"/>
      <c r="W34" s="6"/>
      <c r="X34" s="6"/>
    </row>
    <row r="36" spans="1:24" s="60" customFormat="1" x14ac:dyDescent="0.2">
      <c r="A36" s="6"/>
      <c r="B36" s="6"/>
      <c r="C36" s="6"/>
      <c r="D36" s="6"/>
      <c r="E36" s="6"/>
      <c r="F36" s="6"/>
      <c r="G36" s="6"/>
      <c r="H36" s="6"/>
      <c r="I36" s="6"/>
      <c r="J36" s="6"/>
      <c r="K36" s="6"/>
      <c r="L36" s="6"/>
      <c r="M36" s="6"/>
      <c r="N36" s="6"/>
      <c r="O36" s="6"/>
      <c r="P36" s="6"/>
      <c r="Q36" s="6"/>
      <c r="R36" s="6"/>
      <c r="S36" s="6"/>
      <c r="T36" s="6"/>
      <c r="U36" s="6"/>
      <c r="V36" s="6"/>
      <c r="W36" s="6"/>
      <c r="X36" s="6"/>
    </row>
    <row r="37" spans="1:24" s="60" customFormat="1" x14ac:dyDescent="0.2">
      <c r="A37" s="6"/>
      <c r="B37" s="6"/>
      <c r="C37" s="6"/>
      <c r="D37" s="6"/>
      <c r="E37" s="6"/>
      <c r="F37" s="6"/>
      <c r="G37" s="6"/>
      <c r="H37" s="6"/>
      <c r="I37" s="6"/>
      <c r="J37" s="6"/>
      <c r="K37" s="6"/>
      <c r="L37" s="6"/>
      <c r="M37" s="6"/>
      <c r="N37" s="6"/>
      <c r="O37" s="6"/>
      <c r="P37" s="6"/>
      <c r="Q37" s="6"/>
      <c r="R37" s="6"/>
      <c r="S37" s="6"/>
      <c r="T37" s="6"/>
      <c r="U37" s="6"/>
      <c r="V37" s="6"/>
      <c r="W37" s="6"/>
      <c r="X37" s="6"/>
    </row>
    <row r="43" spans="1:24" ht="15.75" customHeight="1" x14ac:dyDescent="0.2"/>
  </sheetData>
  <mergeCells count="22">
    <mergeCell ref="L8:M8"/>
    <mergeCell ref="A26:E26"/>
    <mergeCell ref="B8:C8"/>
    <mergeCell ref="D8:E8"/>
    <mergeCell ref="F8:G8"/>
    <mergeCell ref="H8:I8"/>
    <mergeCell ref="D1:E1"/>
    <mergeCell ref="A5:A8"/>
    <mergeCell ref="T6:W6"/>
    <mergeCell ref="B7:E7"/>
    <mergeCell ref="F7:G7"/>
    <mergeCell ref="H7:K7"/>
    <mergeCell ref="L7:O7"/>
    <mergeCell ref="P7:Q7"/>
    <mergeCell ref="R7:S7"/>
    <mergeCell ref="T7:W7"/>
    <mergeCell ref="N8:O8"/>
    <mergeCell ref="P8:Q8"/>
    <mergeCell ref="R8:S8"/>
    <mergeCell ref="T8:U8"/>
    <mergeCell ref="V8:W8"/>
    <mergeCell ref="J8:K8"/>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&amp;L&amp;"Tahoma,Normal"344</oddFooter>
  </headerFooter>
  <rowBreaks count="1" manualBreakCount="1">
    <brk id="26" max="24" man="1"/>
  </rowBreak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tabColor rgb="FFEB700B"/>
  </sheetPr>
  <dimension ref="A1:AO36"/>
  <sheetViews>
    <sheetView showGridLines="0" view="pageBreakPreview" topLeftCell="K1" zoomScaleNormal="68" zoomScaleSheetLayoutView="100" workbookViewId="0">
      <selection activeCell="T1" sqref="T1"/>
    </sheetView>
  </sheetViews>
  <sheetFormatPr baseColWidth="10" defaultColWidth="11.42578125" defaultRowHeight="18" x14ac:dyDescent="0.25"/>
  <cols>
    <col min="1" max="1" width="8" style="20" hidden="1" customWidth="1"/>
    <col min="2" max="2" width="8.85546875" style="20" hidden="1" customWidth="1"/>
    <col min="3" max="3" width="11.85546875" style="20" hidden="1" customWidth="1"/>
    <col min="4" max="5" width="11.28515625" style="20" hidden="1" customWidth="1"/>
    <col min="6" max="6" width="10.7109375" style="20" hidden="1" customWidth="1"/>
    <col min="7" max="7" width="19.42578125" style="20" hidden="1" customWidth="1"/>
    <col min="8" max="8" width="14.42578125" style="20" hidden="1" customWidth="1"/>
    <col min="9" max="9" width="31" style="20" hidden="1" customWidth="1"/>
    <col min="10" max="10" width="9.28515625" style="20" hidden="1" customWidth="1"/>
    <col min="11" max="11" width="33.28515625" style="20" customWidth="1"/>
    <col min="12" max="12" width="15.7109375" style="20" customWidth="1"/>
    <col min="13" max="13" width="16.85546875" style="3408" customWidth="1"/>
    <col min="14" max="14" width="15.7109375" style="3409" customWidth="1"/>
    <col min="15" max="15" width="1.85546875" style="20" customWidth="1"/>
    <col min="16" max="16" width="7.7109375" style="20" customWidth="1"/>
    <col min="17" max="17" width="1.85546875" style="20" customWidth="1"/>
    <col min="18" max="18" width="9.7109375" style="20" customWidth="1"/>
    <col min="19" max="19" width="6.140625" style="20" customWidth="1"/>
    <col min="20" max="20" width="33" style="20" customWidth="1"/>
    <col min="21" max="21" width="9.42578125" style="20" hidden="1" customWidth="1"/>
    <col min="22" max="22" width="11.28515625" style="20" hidden="1" customWidth="1"/>
    <col min="23" max="23" width="13.5703125" style="20" hidden="1" customWidth="1"/>
    <col min="24" max="25" width="8.140625" style="20" hidden="1" customWidth="1"/>
    <col min="26" max="26" width="16.28515625" style="20" hidden="1" customWidth="1"/>
    <col min="27" max="27" width="51.28515625" style="20" hidden="1" customWidth="1"/>
    <col min="28" max="28" width="31.5703125" style="20" hidden="1" customWidth="1"/>
    <col min="29" max="29" width="12.5703125" style="20" hidden="1" customWidth="1"/>
    <col min="30" max="30" width="17.140625" style="20" hidden="1" customWidth="1"/>
    <col min="31" max="31" width="20.42578125" style="20" hidden="1" customWidth="1"/>
    <col min="32" max="32" width="13.85546875" style="20" hidden="1" customWidth="1"/>
    <col min="33" max="33" width="22.140625" style="20" hidden="1" customWidth="1"/>
    <col min="34" max="34" width="11.5703125" style="20" hidden="1" customWidth="1"/>
    <col min="35" max="35" width="27.85546875" style="20" hidden="1" customWidth="1"/>
    <col min="36" max="41" width="11.42578125" style="20" hidden="1" customWidth="1"/>
    <col min="42" max="42" width="0.5703125" style="20" customWidth="1"/>
    <col min="43" max="16384" width="11.42578125" style="20"/>
  </cols>
  <sheetData>
    <row r="1" spans="1:41" x14ac:dyDescent="0.25">
      <c r="K1" s="1652" t="s">
        <v>2965</v>
      </c>
      <c r="L1" s="3182"/>
      <c r="M1" s="3182"/>
      <c r="N1" s="3182"/>
      <c r="O1" s="3182"/>
      <c r="P1" s="3182"/>
      <c r="Q1" s="3182"/>
      <c r="R1" s="3182"/>
      <c r="S1" s="3182"/>
      <c r="T1" s="2996" t="s">
        <v>5168</v>
      </c>
      <c r="W1" s="3261"/>
      <c r="X1" s="18"/>
      <c r="Y1" s="18"/>
      <c r="Z1" s="18"/>
    </row>
    <row r="2" spans="1:41" ht="21.75" customHeight="1" x14ac:dyDescent="0.25">
      <c r="K2" s="1652" t="s">
        <v>2966</v>
      </c>
      <c r="L2" s="3182"/>
      <c r="M2" s="3182"/>
      <c r="N2" s="3182"/>
      <c r="O2" s="3182"/>
      <c r="P2" s="3182"/>
      <c r="Q2" s="3182"/>
      <c r="R2" s="3182"/>
      <c r="S2" s="3182"/>
      <c r="T2" s="3182"/>
      <c r="W2" s="3261"/>
      <c r="X2" s="18"/>
      <c r="Y2" s="18"/>
      <c r="Z2" s="18"/>
    </row>
    <row r="3" spans="1:41" x14ac:dyDescent="0.25">
      <c r="K3" s="2992">
        <v>2013</v>
      </c>
      <c r="L3" s="3182"/>
      <c r="M3" s="3182"/>
      <c r="N3" s="3182"/>
      <c r="O3" s="3182"/>
      <c r="P3" s="3182"/>
      <c r="Q3" s="3182"/>
      <c r="R3" s="3182"/>
      <c r="S3" s="3182"/>
      <c r="T3" s="3182"/>
      <c r="W3" s="3261"/>
      <c r="X3" s="18"/>
      <c r="Y3" s="18"/>
      <c r="Z3" s="18"/>
    </row>
    <row r="4" spans="1:41" ht="11.25" customHeight="1" x14ac:dyDescent="0.25">
      <c r="K4" s="3182"/>
      <c r="L4" s="3182"/>
      <c r="M4" s="3182"/>
      <c r="N4" s="3182"/>
      <c r="O4" s="3182"/>
      <c r="P4" s="3182"/>
      <c r="Q4" s="3182"/>
      <c r="R4" s="3182"/>
      <c r="S4" s="3182"/>
      <c r="T4" s="3182"/>
      <c r="W4" s="3261"/>
      <c r="X4" s="18"/>
      <c r="Y4" s="18"/>
      <c r="Z4" s="18"/>
    </row>
    <row r="5" spans="1:41" s="3272" customFormat="1" ht="45.75" customHeight="1" x14ac:dyDescent="0.25">
      <c r="A5" s="3262" t="s">
        <v>50</v>
      </c>
      <c r="B5" s="3262" t="s">
        <v>44</v>
      </c>
      <c r="C5" s="3262" t="s">
        <v>172</v>
      </c>
      <c r="D5" s="567" t="s">
        <v>261</v>
      </c>
      <c r="E5" s="1289"/>
      <c r="F5" s="3262" t="s">
        <v>176</v>
      </c>
      <c r="G5" s="3262" t="s">
        <v>179</v>
      </c>
      <c r="H5" s="3262" t="s">
        <v>178</v>
      </c>
      <c r="I5" s="3262" t="s">
        <v>174</v>
      </c>
      <c r="J5" s="3263" t="s">
        <v>175</v>
      </c>
      <c r="K5" s="3264" t="s">
        <v>181</v>
      </c>
      <c r="L5" s="3264" t="s">
        <v>21</v>
      </c>
      <c r="M5" s="3264" t="s">
        <v>29</v>
      </c>
      <c r="N5" s="6033" t="s">
        <v>258</v>
      </c>
      <c r="O5" s="6033"/>
      <c r="P5" s="6033" t="s">
        <v>182</v>
      </c>
      <c r="Q5" s="6033"/>
      <c r="R5" s="6033" t="s">
        <v>20</v>
      </c>
      <c r="S5" s="6033"/>
      <c r="T5" s="3264" t="s">
        <v>30</v>
      </c>
      <c r="U5" s="3265" t="s">
        <v>171</v>
      </c>
      <c r="V5" s="3266"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3272" customFormat="1" x14ac:dyDescent="0.25">
      <c r="A6" s="3273" t="s">
        <v>2967</v>
      </c>
      <c r="B6" s="3274"/>
      <c r="C6" s="3274"/>
      <c r="D6" s="3275"/>
      <c r="E6" s="3275"/>
      <c r="F6" s="3275"/>
      <c r="G6" s="3276"/>
      <c r="H6" s="3277"/>
      <c r="I6" s="3275"/>
      <c r="J6" s="3278"/>
      <c r="K6" s="6034" t="s">
        <v>2968</v>
      </c>
      <c r="L6" s="6034"/>
      <c r="M6" s="6034"/>
      <c r="N6" s="3248">
        <f>SUM(N7,N11)</f>
        <v>86961616.079999998</v>
      </c>
      <c r="O6" s="3249"/>
      <c r="P6" s="3279"/>
      <c r="Q6" s="4258"/>
      <c r="R6" s="4772">
        <f>SUM(R7,R11)</f>
        <v>16085</v>
      </c>
      <c r="S6" s="3280"/>
      <c r="T6" s="3279"/>
      <c r="U6" s="3281"/>
      <c r="V6" s="3282"/>
      <c r="W6" s="3283"/>
      <c r="X6" s="3283" t="e">
        <f>SUM(X7,X11)</f>
        <v>#REF!</v>
      </c>
      <c r="Y6" s="3283" t="e">
        <f>SUM(Y7,Y11)</f>
        <v>#REF!</v>
      </c>
      <c r="Z6" s="3284"/>
      <c r="AA6" s="3285"/>
      <c r="AB6" s="3285"/>
      <c r="AC6" s="3285"/>
      <c r="AD6" s="3286"/>
      <c r="AE6" s="3286"/>
      <c r="AF6" s="3286"/>
      <c r="AG6" s="3286"/>
      <c r="AH6" s="3286"/>
      <c r="AI6" s="3286"/>
    </row>
    <row r="7" spans="1:41" s="3272" customFormat="1" x14ac:dyDescent="0.25">
      <c r="A7" s="3287" t="s">
        <v>276</v>
      </c>
      <c r="B7" s="3288"/>
      <c r="C7" s="3288"/>
      <c r="D7" s="3288"/>
      <c r="E7" s="3288"/>
      <c r="F7" s="3288"/>
      <c r="G7" s="3289"/>
      <c r="H7" s="3289"/>
      <c r="I7" s="3288"/>
      <c r="J7" s="3288"/>
      <c r="K7" s="6035" t="s">
        <v>2969</v>
      </c>
      <c r="L7" s="6035"/>
      <c r="M7" s="6035"/>
      <c r="N7" s="4773">
        <f>SUM(N8)</f>
        <v>58465.49</v>
      </c>
      <c r="O7" s="4774"/>
      <c r="P7" s="4775"/>
      <c r="Q7" s="4776"/>
      <c r="R7" s="4777">
        <f>SUM(R8)</f>
        <v>0</v>
      </c>
      <c r="S7" s="4778"/>
      <c r="T7" s="4779"/>
      <c r="U7" s="3290"/>
      <c r="V7" s="3291"/>
      <c r="W7" s="3291"/>
      <c r="X7" s="647">
        <f>SUM(X8)</f>
        <v>0</v>
      </c>
      <c r="Y7" s="647">
        <f>SUM(Y8)</f>
        <v>1</v>
      </c>
      <c r="Z7" s="647"/>
      <c r="AA7" s="647"/>
      <c r="AB7" s="647"/>
      <c r="AC7" s="647"/>
      <c r="AD7" s="647"/>
      <c r="AE7" s="647"/>
      <c r="AF7" s="647"/>
      <c r="AG7" s="647"/>
      <c r="AH7" s="647"/>
      <c r="AI7" s="647"/>
    </row>
    <row r="8" spans="1:41" ht="32.25" customHeight="1" x14ac:dyDescent="0.25">
      <c r="A8" s="3292"/>
      <c r="B8" s="3293"/>
      <c r="C8" s="3293"/>
      <c r="D8" s="3292"/>
      <c r="E8" s="3292"/>
      <c r="F8" s="3292"/>
      <c r="G8" s="3294"/>
      <c r="H8" s="3293"/>
      <c r="I8" s="3292"/>
      <c r="J8" s="3295"/>
      <c r="K8" s="6031" t="s">
        <v>878</v>
      </c>
      <c r="L8" s="6032"/>
      <c r="M8" s="6032"/>
      <c r="N8" s="4769">
        <f>SUM(N9)</f>
        <v>58465.49</v>
      </c>
      <c r="O8" s="4770"/>
      <c r="P8" s="4771"/>
      <c r="Q8" s="2077"/>
      <c r="R8" s="2080">
        <f>SUM(R9)</f>
        <v>0</v>
      </c>
      <c r="S8" s="4770"/>
      <c r="T8" s="2080"/>
      <c r="U8" s="3296"/>
      <c r="V8" s="3291"/>
      <c r="W8" s="3291"/>
      <c r="X8" s="3297">
        <f>SUM(X9)</f>
        <v>0</v>
      </c>
      <c r="Y8" s="3297">
        <f>SUM(Y9)</f>
        <v>1</v>
      </c>
      <c r="Z8" s="3298"/>
      <c r="AA8" s="3298"/>
      <c r="AB8" s="3299"/>
      <c r="AC8" s="3299"/>
      <c r="AD8" s="3300"/>
      <c r="AE8" s="3300"/>
      <c r="AF8" s="3300"/>
      <c r="AG8" s="3300"/>
      <c r="AH8" s="3300"/>
      <c r="AI8" s="3300"/>
    </row>
    <row r="9" spans="1:41" x14ac:dyDescent="0.25">
      <c r="A9" s="3301"/>
      <c r="B9" s="3302"/>
      <c r="C9" s="3302"/>
      <c r="D9" s="3301"/>
      <c r="E9" s="3301"/>
      <c r="F9" s="3301"/>
      <c r="G9" s="3302"/>
      <c r="H9" s="3302"/>
      <c r="I9" s="3301"/>
      <c r="J9" s="3303"/>
      <c r="K9" s="6036" t="s">
        <v>289</v>
      </c>
      <c r="L9" s="6036"/>
      <c r="M9" s="6039"/>
      <c r="N9" s="2585">
        <f>SUM(N10)</f>
        <v>58465.49</v>
      </c>
      <c r="O9" s="2068"/>
      <c r="P9" s="2067"/>
      <c r="Q9" s="2069"/>
      <c r="R9" s="2070">
        <f>SUM(R10)</f>
        <v>0</v>
      </c>
      <c r="S9" s="2071"/>
      <c r="T9" s="2072"/>
      <c r="U9" s="3304"/>
      <c r="V9" s="3305"/>
      <c r="W9" s="3305"/>
      <c r="X9" s="3306">
        <f t="shared" ref="X9:Y9" si="0">SUM(X10)</f>
        <v>0</v>
      </c>
      <c r="Y9" s="3306">
        <f t="shared" si="0"/>
        <v>1</v>
      </c>
      <c r="Z9" s="3307"/>
      <c r="AA9" s="3308"/>
      <c r="AB9" s="3309"/>
      <c r="AC9" s="3309"/>
      <c r="AD9" s="3310"/>
      <c r="AE9" s="3310"/>
      <c r="AF9" s="3310"/>
      <c r="AG9" s="3310"/>
      <c r="AH9" s="3310"/>
      <c r="AI9" s="3310"/>
    </row>
    <row r="10" spans="1:41" s="587" customFormat="1" ht="36.75" customHeight="1" x14ac:dyDescent="0.25">
      <c r="A10" s="1196" t="s">
        <v>869</v>
      </c>
      <c r="B10" s="1190" t="s">
        <v>875</v>
      </c>
      <c r="C10" s="718" t="s">
        <v>285</v>
      </c>
      <c r="D10" s="3311" t="s">
        <v>254</v>
      </c>
      <c r="E10" s="3312" t="s">
        <v>281</v>
      </c>
      <c r="F10" s="3313" t="s">
        <v>291</v>
      </c>
      <c r="G10" s="759" t="s">
        <v>2970</v>
      </c>
      <c r="H10" s="715" t="s">
        <v>289</v>
      </c>
      <c r="I10" s="1625" t="s">
        <v>878</v>
      </c>
      <c r="J10" s="1108">
        <v>2012</v>
      </c>
      <c r="K10" s="2012" t="s">
        <v>2971</v>
      </c>
      <c r="L10" s="3314" t="s">
        <v>1722</v>
      </c>
      <c r="M10" s="3315" t="s">
        <v>476</v>
      </c>
      <c r="N10" s="3316">
        <v>58465.49</v>
      </c>
      <c r="O10" s="3317"/>
      <c r="P10" s="3318">
        <v>1</v>
      </c>
      <c r="Q10" s="3317"/>
      <c r="R10" s="3319" t="s">
        <v>2284</v>
      </c>
      <c r="S10" s="3320"/>
      <c r="T10" s="1962"/>
      <c r="U10" s="1112">
        <v>0</v>
      </c>
      <c r="V10" s="714">
        <v>41466</v>
      </c>
      <c r="W10" s="685">
        <v>41496</v>
      </c>
      <c r="X10" s="3321">
        <v>0</v>
      </c>
      <c r="Y10" s="3321">
        <v>1</v>
      </c>
      <c r="Z10" s="3322">
        <v>41609</v>
      </c>
      <c r="AA10" s="3323"/>
      <c r="AB10" s="757"/>
      <c r="AC10" s="865" t="s">
        <v>1034</v>
      </c>
      <c r="AD10" s="3312" t="s">
        <v>281</v>
      </c>
      <c r="AE10" s="3312" t="s">
        <v>281</v>
      </c>
      <c r="AF10" s="3312" t="s">
        <v>281</v>
      </c>
      <c r="AG10" s="756" t="s">
        <v>287</v>
      </c>
      <c r="AH10" s="755" t="s">
        <v>287</v>
      </c>
      <c r="AI10" s="805" t="s">
        <v>384</v>
      </c>
      <c r="AJ10" s="755" t="s">
        <v>287</v>
      </c>
      <c r="AK10" s="755" t="s">
        <v>287</v>
      </c>
      <c r="AL10" s="755" t="s">
        <v>287</v>
      </c>
      <c r="AM10" s="755" t="s">
        <v>287</v>
      </c>
      <c r="AN10" s="755" t="s">
        <v>287</v>
      </c>
      <c r="AO10" s="1219" t="s">
        <v>287</v>
      </c>
    </row>
    <row r="11" spans="1:41" x14ac:dyDescent="0.25">
      <c r="A11" s="3273" t="s">
        <v>2972</v>
      </c>
      <c r="B11" s="3324"/>
      <c r="C11" s="3274"/>
      <c r="D11" s="3275"/>
      <c r="E11" s="3275"/>
      <c r="F11" s="3275"/>
      <c r="G11" s="3276"/>
      <c r="H11" s="3277"/>
      <c r="I11" s="3275"/>
      <c r="J11" s="3278"/>
      <c r="K11" s="6040" t="s">
        <v>2973</v>
      </c>
      <c r="L11" s="6041"/>
      <c r="M11" s="6041"/>
      <c r="N11" s="2572">
        <f>SUM(N12,N15,N18,'6-E381op-Eb (3)'!N6,'6-E381op-Eb (3)'!N9,'6-E381op-Eb (3)'!N13,'6-E381op-Eb (3)'!N16,'6-E381op-Eb (3)'!N20,'6-E381op-Eb (4)'!N6,'6-E381op-Eb (4)'!N10,'6-E381op-Eb (4)'!N15,'6-E381op-Eb (5)'!N6,'6-E381op-Eb (5)'!N15,'6-E381op-Eb (11)'!N12)</f>
        <v>86903150.590000004</v>
      </c>
      <c r="O11" s="2058"/>
      <c r="P11" s="3333"/>
      <c r="Q11" s="3334"/>
      <c r="R11" s="2491">
        <f>SUM(R12,R15,R18,'6-E381op-Eb (3)'!R6,'6-E381op-Eb (3)'!R9,'6-E381op-Eb (3)'!R13,'6-E381op-Eb (3)'!R16,'6-E381op-Eb (3)'!R20,'6-E381op-Eb (4)'!R6,'6-E381op-Eb (4)'!R10,'6-E381op-Eb (4)'!R15,'6-E381op-Eb (5)'!R6,'6-E381op-Eb (5)'!R15,'6-E381op-Eb (11)'!R12)</f>
        <v>16085</v>
      </c>
      <c r="S11" s="3335"/>
      <c r="T11" s="3336"/>
      <c r="U11" s="3325"/>
      <c r="V11" s="3326"/>
      <c r="W11" s="3327"/>
      <c r="X11" s="3328" t="e">
        <f>SUM(X12,X15,X18,#REF!,#REF!,#REF!,#REF!,#REF!,#REF!,#REF!,#REF!,#REF!,#REF!,#REF!,)</f>
        <v>#REF!</v>
      </c>
      <c r="Y11" s="3328" t="e">
        <f>SUM(Y12,Y15,Y18,#REF!,#REF!,#REF!,#REF!,#REF!,#REF!,#REF!,#REF!,#REF!,#REF!,#REF!,)</f>
        <v>#REF!</v>
      </c>
      <c r="Z11" s="3329"/>
      <c r="AA11" s="3330"/>
      <c r="AB11" s="3330"/>
      <c r="AC11" s="3330"/>
      <c r="AD11" s="3331"/>
      <c r="AE11" s="3331"/>
      <c r="AF11" s="3331"/>
      <c r="AG11" s="3331"/>
      <c r="AH11" s="3331"/>
      <c r="AI11" s="3331"/>
    </row>
    <row r="12" spans="1:41" ht="30" customHeight="1" x14ac:dyDescent="0.25">
      <c r="A12" s="3274"/>
      <c r="B12" s="3324"/>
      <c r="C12" s="3274"/>
      <c r="D12" s="3275"/>
      <c r="E12" s="3275"/>
      <c r="F12" s="3275"/>
      <c r="G12" s="3276"/>
      <c r="H12" s="3277"/>
      <c r="I12" s="3275"/>
      <c r="J12" s="3278"/>
      <c r="K12" s="6042" t="s">
        <v>2950</v>
      </c>
      <c r="L12" s="6043"/>
      <c r="M12" s="6043"/>
      <c r="N12" s="3332">
        <f>SUM(N13)</f>
        <v>316000</v>
      </c>
      <c r="O12" s="2058"/>
      <c r="P12" s="3333"/>
      <c r="Q12" s="3334"/>
      <c r="R12" s="2066">
        <f>SUM(R13)</f>
        <v>420</v>
      </c>
      <c r="S12" s="3335"/>
      <c r="T12" s="3336"/>
      <c r="U12" s="3325"/>
      <c r="V12" s="3326"/>
      <c r="W12" s="3327"/>
      <c r="X12" s="3328">
        <f t="shared" ref="X12:Y13" si="1">SUM(X13)</f>
        <v>1</v>
      </c>
      <c r="Y12" s="3328">
        <f t="shared" si="1"/>
        <v>1</v>
      </c>
      <c r="Z12" s="3329"/>
      <c r="AA12" s="3330"/>
      <c r="AB12" s="3330"/>
      <c r="AC12" s="3330"/>
      <c r="AD12" s="3331"/>
      <c r="AE12" s="3331"/>
      <c r="AF12" s="3331"/>
      <c r="AG12" s="3331"/>
      <c r="AH12" s="3331"/>
      <c r="AI12" s="3331"/>
    </row>
    <row r="13" spans="1:41" x14ac:dyDescent="0.25">
      <c r="A13" s="3337"/>
      <c r="B13" s="3338"/>
      <c r="C13" s="3339"/>
      <c r="D13" s="3337"/>
      <c r="E13" s="3337"/>
      <c r="F13" s="3337"/>
      <c r="G13" s="3340"/>
      <c r="H13" s="3340"/>
      <c r="I13" s="3337"/>
      <c r="J13" s="3341"/>
      <c r="K13" s="6036" t="s">
        <v>295</v>
      </c>
      <c r="L13" s="6037"/>
      <c r="M13" s="6038"/>
      <c r="N13" s="2585">
        <f>SUM(N14)</f>
        <v>316000</v>
      </c>
      <c r="O13" s="2688"/>
      <c r="P13" s="3342"/>
      <c r="Q13" s="2068"/>
      <c r="R13" s="2072">
        <f>SUM(R14)</f>
        <v>420</v>
      </c>
      <c r="S13" s="3343"/>
      <c r="T13" s="3342"/>
      <c r="U13" s="3344"/>
      <c r="V13" s="3345"/>
      <c r="W13" s="3346"/>
      <c r="X13" s="3347">
        <f t="shared" si="1"/>
        <v>1</v>
      </c>
      <c r="Y13" s="3347">
        <f t="shared" si="1"/>
        <v>1</v>
      </c>
      <c r="Z13" s="3348"/>
      <c r="AA13" s="3349"/>
      <c r="AB13" s="3349"/>
      <c r="AC13" s="3349"/>
      <c r="AD13" s="3350"/>
      <c r="AE13" s="3350"/>
      <c r="AF13" s="3350"/>
      <c r="AG13" s="3350"/>
      <c r="AH13" s="3350"/>
      <c r="AI13" s="3350"/>
    </row>
    <row r="14" spans="1:41" s="587" customFormat="1" ht="19.5" customHeight="1" x14ac:dyDescent="0.25">
      <c r="A14" s="3351" t="s">
        <v>840</v>
      </c>
      <c r="B14" s="1183" t="s">
        <v>875</v>
      </c>
      <c r="C14" s="3352" t="s">
        <v>285</v>
      </c>
      <c r="D14" s="3353" t="s">
        <v>254</v>
      </c>
      <c r="E14" s="628" t="s">
        <v>281</v>
      </c>
      <c r="F14" s="3354" t="s">
        <v>291</v>
      </c>
      <c r="G14" s="3355" t="s">
        <v>2974</v>
      </c>
      <c r="H14" s="3356" t="s">
        <v>295</v>
      </c>
      <c r="I14" s="3357" t="s">
        <v>2950</v>
      </c>
      <c r="J14" s="3358">
        <v>2012</v>
      </c>
      <c r="K14" s="1968" t="s">
        <v>2975</v>
      </c>
      <c r="L14" s="3315" t="s">
        <v>307</v>
      </c>
      <c r="M14" s="3315" t="s">
        <v>293</v>
      </c>
      <c r="N14" s="2585">
        <v>316000</v>
      </c>
      <c r="O14" s="1965"/>
      <c r="P14" s="3359">
        <v>1</v>
      </c>
      <c r="Q14" s="1965"/>
      <c r="R14" s="1964">
        <v>420</v>
      </c>
      <c r="S14" s="1963"/>
      <c r="T14" s="1962" t="s">
        <v>2976</v>
      </c>
      <c r="U14" s="3360">
        <v>1</v>
      </c>
      <c r="V14" s="3361">
        <v>41569</v>
      </c>
      <c r="W14" s="3361">
        <v>41575</v>
      </c>
      <c r="X14" s="3362">
        <v>1</v>
      </c>
      <c r="Y14" s="3362">
        <v>1</v>
      </c>
      <c r="Z14" s="3322">
        <v>41579</v>
      </c>
      <c r="AA14" s="3351"/>
      <c r="AB14" s="3363"/>
      <c r="AC14" s="3364" t="s">
        <v>281</v>
      </c>
      <c r="AD14" s="3365" t="s">
        <v>2977</v>
      </c>
      <c r="AE14" s="3366" t="s">
        <v>2978</v>
      </c>
      <c r="AF14" s="3361">
        <v>41578</v>
      </c>
      <c r="AG14" s="628" t="s">
        <v>281</v>
      </c>
      <c r="AH14" s="627" t="s">
        <v>281</v>
      </c>
      <c r="AI14" s="3367" t="s">
        <v>281</v>
      </c>
      <c r="AJ14" s="627" t="s">
        <v>281</v>
      </c>
      <c r="AK14" s="627" t="s">
        <v>281</v>
      </c>
      <c r="AL14" s="627" t="s">
        <v>281</v>
      </c>
      <c r="AM14" s="627" t="s">
        <v>281</v>
      </c>
      <c r="AN14" s="627" t="s">
        <v>281</v>
      </c>
      <c r="AO14" s="1182" t="s">
        <v>281</v>
      </c>
    </row>
    <row r="15" spans="1:41" x14ac:dyDescent="0.25">
      <c r="A15" s="3274"/>
      <c r="B15" s="3324"/>
      <c r="C15" s="3274"/>
      <c r="D15" s="3275"/>
      <c r="E15" s="3275"/>
      <c r="F15" s="3275"/>
      <c r="G15" s="3276"/>
      <c r="H15" s="3277"/>
      <c r="I15" s="3275"/>
      <c r="J15" s="3278"/>
      <c r="K15" s="6040" t="s">
        <v>2951</v>
      </c>
      <c r="L15" s="6041"/>
      <c r="M15" s="6041"/>
      <c r="N15" s="2572">
        <f>SUM(N16)</f>
        <v>486671.85000000003</v>
      </c>
      <c r="O15" s="2058"/>
      <c r="P15" s="3333"/>
      <c r="Q15" s="3334"/>
      <c r="R15" s="2066">
        <f>SUM(R16)</f>
        <v>237</v>
      </c>
      <c r="S15" s="3335"/>
      <c r="T15" s="3336"/>
      <c r="U15" s="3325"/>
      <c r="V15" s="3326"/>
      <c r="W15" s="3327"/>
      <c r="X15" s="3328">
        <f t="shared" ref="X15:Y16" si="2">SUM(X16)</f>
        <v>1</v>
      </c>
      <c r="Y15" s="3328">
        <f t="shared" si="2"/>
        <v>1</v>
      </c>
      <c r="Z15" s="3329"/>
      <c r="AA15" s="3330"/>
      <c r="AB15" s="3330"/>
      <c r="AC15" s="3330"/>
      <c r="AD15" s="3331"/>
      <c r="AE15" s="3331"/>
      <c r="AF15" s="3331"/>
      <c r="AG15" s="3331"/>
      <c r="AH15" s="3331"/>
      <c r="AI15" s="3331"/>
    </row>
    <row r="16" spans="1:41" x14ac:dyDescent="0.25">
      <c r="A16" s="3337"/>
      <c r="B16" s="3338"/>
      <c r="C16" s="3339"/>
      <c r="D16" s="3337"/>
      <c r="E16" s="3337"/>
      <c r="F16" s="3337"/>
      <c r="G16" s="3340"/>
      <c r="H16" s="3340"/>
      <c r="I16" s="3337"/>
      <c r="J16" s="3341"/>
      <c r="K16" s="2927" t="s">
        <v>295</v>
      </c>
      <c r="L16" s="2942"/>
      <c r="M16" s="2995"/>
      <c r="N16" s="2585">
        <f>SUM(N17)</f>
        <v>486671.85000000003</v>
      </c>
      <c r="O16" s="2688"/>
      <c r="P16" s="3342"/>
      <c r="Q16" s="2068"/>
      <c r="R16" s="2072">
        <f>SUM(R17)</f>
        <v>237</v>
      </c>
      <c r="S16" s="3343"/>
      <c r="T16" s="3342"/>
      <c r="U16" s="3344"/>
      <c r="V16" s="3345"/>
      <c r="W16" s="3346"/>
      <c r="X16" s="3347">
        <f t="shared" si="2"/>
        <v>1</v>
      </c>
      <c r="Y16" s="3347">
        <f t="shared" si="2"/>
        <v>1</v>
      </c>
      <c r="Z16" s="3348"/>
      <c r="AA16" s="3349"/>
      <c r="AB16" s="3349"/>
      <c r="AC16" s="3349"/>
      <c r="AD16" s="3350"/>
      <c r="AE16" s="3350"/>
      <c r="AF16" s="3350"/>
      <c r="AG16" s="3350"/>
      <c r="AH16" s="3350"/>
      <c r="AI16" s="3350"/>
    </row>
    <row r="17" spans="1:41" s="587" customFormat="1" ht="24.75" customHeight="1" x14ac:dyDescent="0.25">
      <c r="A17" s="3368" t="s">
        <v>840</v>
      </c>
      <c r="B17" s="1187" t="s">
        <v>872</v>
      </c>
      <c r="C17" s="3351" t="s">
        <v>285</v>
      </c>
      <c r="D17" s="3357" t="s">
        <v>254</v>
      </c>
      <c r="E17" s="1186" t="s">
        <v>281</v>
      </c>
      <c r="F17" s="3354" t="s">
        <v>291</v>
      </c>
      <c r="G17" s="3355" t="s">
        <v>2979</v>
      </c>
      <c r="H17" s="3369" t="s">
        <v>295</v>
      </c>
      <c r="I17" s="3355" t="s">
        <v>2951</v>
      </c>
      <c r="J17" s="3358">
        <v>2010</v>
      </c>
      <c r="K17" s="1968" t="s">
        <v>2980</v>
      </c>
      <c r="L17" s="1990" t="s">
        <v>303</v>
      </c>
      <c r="M17" s="3370" t="s">
        <v>2981</v>
      </c>
      <c r="N17" s="2585">
        <v>486671.85000000003</v>
      </c>
      <c r="O17" s="3371"/>
      <c r="P17" s="2909">
        <v>1</v>
      </c>
      <c r="Q17" s="3372"/>
      <c r="R17" s="3373">
        <v>237</v>
      </c>
      <c r="S17" s="1991"/>
      <c r="T17" s="2011" t="s">
        <v>2982</v>
      </c>
      <c r="U17" s="3374">
        <v>0.3</v>
      </c>
      <c r="V17" s="3375">
        <v>40662</v>
      </c>
      <c r="W17" s="3375">
        <v>41305</v>
      </c>
      <c r="X17" s="3376">
        <v>1</v>
      </c>
      <c r="Y17" s="3376">
        <v>1</v>
      </c>
      <c r="Z17" s="3377">
        <v>41306</v>
      </c>
      <c r="AA17" s="3378" t="s">
        <v>2983</v>
      </c>
      <c r="AB17" s="3363"/>
      <c r="AC17" s="3379" t="s">
        <v>281</v>
      </c>
      <c r="AD17" s="3380" t="s">
        <v>2984</v>
      </c>
      <c r="AE17" s="3381" t="s">
        <v>2985</v>
      </c>
      <c r="AF17" s="3382">
        <v>40388</v>
      </c>
      <c r="AG17" s="3381" t="s">
        <v>2986</v>
      </c>
      <c r="AH17" s="3382">
        <v>40907</v>
      </c>
      <c r="AI17" s="3383" t="s">
        <v>2987</v>
      </c>
      <c r="AJ17" s="3361">
        <v>41304</v>
      </c>
      <c r="AK17" s="1188" t="s">
        <v>281</v>
      </c>
      <c r="AL17" s="1188" t="s">
        <v>281</v>
      </c>
      <c r="AM17" s="3361" t="s">
        <v>287</v>
      </c>
      <c r="AN17" s="3361" t="s">
        <v>287</v>
      </c>
      <c r="AO17" s="3384" t="s">
        <v>2988</v>
      </c>
    </row>
    <row r="18" spans="1:41" x14ac:dyDescent="0.25">
      <c r="A18" s="3275"/>
      <c r="B18" s="3324"/>
      <c r="C18" s="3274"/>
      <c r="D18" s="3275"/>
      <c r="E18" s="3275"/>
      <c r="F18" s="3275"/>
      <c r="G18" s="3276"/>
      <c r="H18" s="3277"/>
      <c r="I18" s="3275"/>
      <c r="J18" s="3278"/>
      <c r="K18" s="6040" t="s">
        <v>2952</v>
      </c>
      <c r="L18" s="6041"/>
      <c r="M18" s="6041"/>
      <c r="N18" s="2572">
        <f>SUM(N19,N21)</f>
        <v>74699</v>
      </c>
      <c r="O18" s="2058"/>
      <c r="P18" s="3333"/>
      <c r="Q18" s="3334"/>
      <c r="R18" s="2066">
        <f>SUM(R19,R21)</f>
        <v>242</v>
      </c>
      <c r="S18" s="3335"/>
      <c r="T18" s="3336"/>
      <c r="U18" s="3325"/>
      <c r="V18" s="3326"/>
      <c r="W18" s="3327"/>
      <c r="X18" s="3328">
        <f>SUM(X19,X21)</f>
        <v>1</v>
      </c>
      <c r="Y18" s="3328">
        <f>SUM(Y19,Y21)</f>
        <v>2</v>
      </c>
      <c r="Z18" s="3329"/>
      <c r="AA18" s="3330"/>
      <c r="AB18" s="3330"/>
      <c r="AC18" s="3330"/>
      <c r="AD18" s="3331"/>
      <c r="AE18" s="3331"/>
      <c r="AF18" s="3331"/>
      <c r="AG18" s="3331"/>
      <c r="AH18" s="3331"/>
      <c r="AI18" s="3331"/>
    </row>
    <row r="19" spans="1:41" x14ac:dyDescent="0.25">
      <c r="A19" s="3337"/>
      <c r="B19" s="3338"/>
      <c r="C19" s="3339"/>
      <c r="D19" s="3337"/>
      <c r="E19" s="3337"/>
      <c r="F19" s="3337"/>
      <c r="G19" s="3340"/>
      <c r="H19" s="3340"/>
      <c r="I19" s="3337"/>
      <c r="J19" s="3341"/>
      <c r="K19" s="6036" t="s">
        <v>289</v>
      </c>
      <c r="L19" s="6037"/>
      <c r="M19" s="6038"/>
      <c r="N19" s="2585">
        <f>SUM(N20)</f>
        <v>9699</v>
      </c>
      <c r="O19" s="2688"/>
      <c r="P19" s="3342"/>
      <c r="Q19" s="2068"/>
      <c r="R19" s="2072">
        <f>SUM(R20)</f>
        <v>0</v>
      </c>
      <c r="S19" s="3343"/>
      <c r="T19" s="3342"/>
      <c r="U19" s="3344"/>
      <c r="V19" s="3345"/>
      <c r="W19" s="3346"/>
      <c r="X19" s="3347">
        <f>SUM(X20)</f>
        <v>0</v>
      </c>
      <c r="Y19" s="3347">
        <f>SUM(Y20)</f>
        <v>1</v>
      </c>
      <c r="Z19" s="3348"/>
      <c r="AA19" s="3349"/>
      <c r="AB19" s="3349"/>
      <c r="AC19" s="3349"/>
      <c r="AD19" s="3350"/>
      <c r="AE19" s="3350"/>
      <c r="AF19" s="3350"/>
      <c r="AG19" s="3350"/>
      <c r="AH19" s="3350"/>
      <c r="AI19" s="3350"/>
    </row>
    <row r="20" spans="1:41" s="587" customFormat="1" ht="27.75" customHeight="1" x14ac:dyDescent="0.25">
      <c r="A20" s="3368" t="s">
        <v>840</v>
      </c>
      <c r="B20" s="1184" t="s">
        <v>873</v>
      </c>
      <c r="C20" s="3351" t="s">
        <v>285</v>
      </c>
      <c r="D20" s="3357" t="s">
        <v>254</v>
      </c>
      <c r="E20" s="3385">
        <v>10915</v>
      </c>
      <c r="F20" s="3354" t="s">
        <v>291</v>
      </c>
      <c r="G20" s="3386" t="s">
        <v>2989</v>
      </c>
      <c r="H20" s="3356" t="s">
        <v>289</v>
      </c>
      <c r="I20" s="3355" t="s">
        <v>2952</v>
      </c>
      <c r="J20" s="3358">
        <v>2001</v>
      </c>
      <c r="K20" s="1968" t="s">
        <v>2990</v>
      </c>
      <c r="L20" s="2363" t="s">
        <v>335</v>
      </c>
      <c r="M20" s="2363" t="s">
        <v>882</v>
      </c>
      <c r="N20" s="2585">
        <v>9699</v>
      </c>
      <c r="O20" s="1965"/>
      <c r="P20" s="2715">
        <v>1</v>
      </c>
      <c r="Q20" s="1965"/>
      <c r="R20" s="3373" t="s">
        <v>2991</v>
      </c>
      <c r="S20" s="1963"/>
      <c r="T20" s="2011" t="s">
        <v>2992</v>
      </c>
      <c r="U20" s="3387">
        <v>0.3</v>
      </c>
      <c r="V20" s="3382">
        <v>41320</v>
      </c>
      <c r="W20" s="3382">
        <v>41369</v>
      </c>
      <c r="X20" s="3388">
        <v>0</v>
      </c>
      <c r="Y20" s="3388">
        <v>1</v>
      </c>
      <c r="Z20" s="3389">
        <v>41365</v>
      </c>
      <c r="AA20" s="3368" t="s">
        <v>2993</v>
      </c>
      <c r="AB20" s="3351"/>
      <c r="AC20" s="3390" t="s">
        <v>281</v>
      </c>
      <c r="AD20" s="980" t="s">
        <v>2994</v>
      </c>
      <c r="AE20" s="3391" t="s">
        <v>2995</v>
      </c>
      <c r="AF20" s="3382">
        <v>41151</v>
      </c>
      <c r="AG20" s="3381" t="s">
        <v>287</v>
      </c>
      <c r="AH20" s="3382" t="s">
        <v>287</v>
      </c>
      <c r="AI20" s="3383" t="s">
        <v>2996</v>
      </c>
      <c r="AJ20" s="3361">
        <v>41394</v>
      </c>
      <c r="AK20" s="1188" t="s">
        <v>281</v>
      </c>
      <c r="AL20" s="3361">
        <v>41415</v>
      </c>
      <c r="AM20" s="3361" t="s">
        <v>287</v>
      </c>
      <c r="AN20" s="3361">
        <v>41402</v>
      </c>
      <c r="AO20" s="3384" t="s">
        <v>2997</v>
      </c>
    </row>
    <row r="21" spans="1:41" ht="15" customHeight="1" x14ac:dyDescent="0.25">
      <c r="A21" s="3337"/>
      <c r="B21" s="3338"/>
      <c r="C21" s="3339"/>
      <c r="D21" s="3337"/>
      <c r="E21" s="3337"/>
      <c r="F21" s="3337"/>
      <c r="G21" s="3340"/>
      <c r="H21" s="3340"/>
      <c r="I21" s="3337"/>
      <c r="J21" s="3341"/>
      <c r="K21" s="6036" t="s">
        <v>295</v>
      </c>
      <c r="L21" s="6037"/>
      <c r="M21" s="6038"/>
      <c r="N21" s="2585">
        <f>SUM(N22)</f>
        <v>65000</v>
      </c>
      <c r="O21" s="2688"/>
      <c r="P21" s="3342"/>
      <c r="Q21" s="2068"/>
      <c r="R21" s="2072">
        <f>SUM(R22)</f>
        <v>242</v>
      </c>
      <c r="S21" s="3343"/>
      <c r="T21" s="3342"/>
      <c r="U21" s="3344"/>
      <c r="V21" s="3345"/>
      <c r="W21" s="3346"/>
      <c r="X21" s="3347">
        <f t="shared" ref="X21:Y21" si="3">SUM(X22)</f>
        <v>1</v>
      </c>
      <c r="Y21" s="3347">
        <f t="shared" si="3"/>
        <v>1</v>
      </c>
      <c r="Z21" s="3348"/>
      <c r="AA21" s="3349"/>
      <c r="AB21" s="3349"/>
      <c r="AC21" s="3349"/>
      <c r="AD21" s="3350"/>
      <c r="AE21" s="3350"/>
      <c r="AF21" s="3350"/>
      <c r="AG21" s="3350"/>
      <c r="AH21" s="3350"/>
      <c r="AI21" s="3350"/>
    </row>
    <row r="22" spans="1:41" s="587" customFormat="1" ht="24" customHeight="1" x14ac:dyDescent="0.25">
      <c r="A22" s="3351" t="s">
        <v>840</v>
      </c>
      <c r="B22" s="1190" t="s">
        <v>875</v>
      </c>
      <c r="C22" s="3351" t="s">
        <v>285</v>
      </c>
      <c r="D22" s="3357" t="s">
        <v>254</v>
      </c>
      <c r="E22" s="3385" t="s">
        <v>2998</v>
      </c>
      <c r="F22" s="3354" t="s">
        <v>291</v>
      </c>
      <c r="G22" s="3386" t="s">
        <v>2999</v>
      </c>
      <c r="H22" s="3356" t="s">
        <v>295</v>
      </c>
      <c r="I22" s="3355" t="s">
        <v>2952</v>
      </c>
      <c r="J22" s="3358">
        <v>2001</v>
      </c>
      <c r="K22" s="2214" t="s">
        <v>3000</v>
      </c>
      <c r="L22" s="2366" t="s">
        <v>307</v>
      </c>
      <c r="M22" s="2366" t="s">
        <v>339</v>
      </c>
      <c r="N22" s="3392">
        <v>65000</v>
      </c>
      <c r="O22" s="1957"/>
      <c r="P22" s="2720">
        <v>1</v>
      </c>
      <c r="Q22" s="1957"/>
      <c r="R22" s="2219">
        <v>242</v>
      </c>
      <c r="S22" s="1955"/>
      <c r="T22" s="2104" t="s">
        <v>3001</v>
      </c>
      <c r="U22" s="3387">
        <v>0.95</v>
      </c>
      <c r="V22" s="3382">
        <v>41360</v>
      </c>
      <c r="W22" s="3382">
        <v>41398</v>
      </c>
      <c r="X22" s="3393">
        <v>1</v>
      </c>
      <c r="Y22" s="3393">
        <v>1</v>
      </c>
      <c r="Z22" s="1194">
        <v>41548</v>
      </c>
      <c r="AA22" s="3351" t="s">
        <v>3002</v>
      </c>
      <c r="AB22" s="3351"/>
      <c r="AC22" s="3390" t="s">
        <v>281</v>
      </c>
      <c r="AD22" s="980" t="s">
        <v>3003</v>
      </c>
      <c r="AE22" s="3391" t="s">
        <v>2995</v>
      </c>
      <c r="AF22" s="3382">
        <v>41151</v>
      </c>
      <c r="AG22" s="3381" t="s">
        <v>287</v>
      </c>
      <c r="AH22" s="3382" t="s">
        <v>287</v>
      </c>
      <c r="AI22" s="3383" t="s">
        <v>3004</v>
      </c>
      <c r="AJ22" s="3361">
        <v>41442</v>
      </c>
      <c r="AK22" s="627" t="s">
        <v>281</v>
      </c>
      <c r="AL22" s="627" t="s">
        <v>281</v>
      </c>
      <c r="AM22" s="627" t="s">
        <v>281</v>
      </c>
      <c r="AN22" s="627" t="s">
        <v>281</v>
      </c>
      <c r="AO22" s="1182" t="s">
        <v>281</v>
      </c>
    </row>
    <row r="23" spans="1:41" x14ac:dyDescent="0.25">
      <c r="A23" s="3394"/>
      <c r="B23" s="3395"/>
      <c r="C23" s="3395"/>
      <c r="D23" s="3394"/>
      <c r="E23" s="3394"/>
      <c r="F23" s="3394"/>
      <c r="G23" s="3395"/>
      <c r="H23" s="3395"/>
      <c r="I23" s="3394"/>
      <c r="J23" s="3394"/>
      <c r="K23" s="3396"/>
      <c r="L23" s="3396"/>
      <c r="M23" s="3396"/>
      <c r="N23" s="3397"/>
      <c r="O23" s="3398"/>
      <c r="P23" s="3399"/>
      <c r="Q23" s="3400"/>
      <c r="R23" s="3398"/>
      <c r="S23" s="3401"/>
      <c r="T23" s="3402"/>
      <c r="V23" s="3403"/>
      <c r="W23" s="3404"/>
      <c r="X23" s="3395"/>
      <c r="Y23" s="3395"/>
      <c r="Z23" s="3405"/>
      <c r="AA23" s="3406"/>
      <c r="AB23" s="3406"/>
      <c r="AC23" s="3406"/>
    </row>
    <row r="24" spans="1:41" x14ac:dyDescent="0.25">
      <c r="A24" s="3394"/>
      <c r="B24" s="3395"/>
      <c r="C24" s="3395"/>
      <c r="D24" s="3394"/>
      <c r="E24" s="3394"/>
      <c r="F24" s="3394"/>
      <c r="G24" s="3395"/>
      <c r="H24" s="3395"/>
      <c r="I24" s="3394"/>
      <c r="J24" s="3394"/>
      <c r="K24" s="3396"/>
      <c r="L24" s="3396"/>
      <c r="M24" s="3396"/>
      <c r="N24" s="3397"/>
      <c r="O24" s="3398"/>
      <c r="P24" s="3399"/>
      <c r="Q24" s="3400"/>
      <c r="R24" s="3398"/>
      <c r="S24" s="3401"/>
      <c r="T24" s="3402"/>
      <c r="V24" s="3403"/>
      <c r="W24" s="3404"/>
      <c r="X24" s="3395"/>
      <c r="Y24" s="3395"/>
      <c r="Z24" s="3405"/>
      <c r="AA24" s="3406"/>
      <c r="AB24" s="3406"/>
      <c r="AC24" s="3406"/>
    </row>
    <row r="25" spans="1:41" x14ac:dyDescent="0.25">
      <c r="A25" s="3394"/>
      <c r="B25" s="3395"/>
      <c r="C25" s="3395"/>
      <c r="D25" s="3394"/>
      <c r="E25" s="3394"/>
      <c r="F25" s="3394"/>
      <c r="G25" s="3395"/>
      <c r="H25" s="3395"/>
      <c r="I25" s="3394"/>
      <c r="J25" s="3394"/>
      <c r="K25" s="3407" t="s">
        <v>2633</v>
      </c>
      <c r="L25" s="3396"/>
      <c r="M25" s="3396"/>
      <c r="N25" s="3397"/>
      <c r="O25" s="3398"/>
      <c r="P25" s="3399"/>
      <c r="Q25" s="3400"/>
      <c r="R25" s="3398"/>
      <c r="S25" s="3401"/>
      <c r="T25" s="3402"/>
      <c r="V25" s="3403"/>
      <c r="W25" s="3404"/>
      <c r="X25" s="3395"/>
      <c r="Y25" s="3395"/>
      <c r="Z25" s="3405"/>
      <c r="AA25" s="3406"/>
      <c r="AB25" s="3406"/>
      <c r="AC25" s="3406"/>
    </row>
    <row r="26" spans="1:41" x14ac:dyDescent="0.25">
      <c r="A26" s="3394"/>
      <c r="B26" s="3395"/>
      <c r="C26" s="3395"/>
      <c r="D26" s="3394"/>
      <c r="E26" s="3394"/>
      <c r="F26" s="3394"/>
      <c r="G26" s="3395"/>
      <c r="H26" s="3395"/>
      <c r="I26" s="3394"/>
      <c r="J26" s="3394"/>
      <c r="K26" s="3396"/>
      <c r="L26" s="3396"/>
      <c r="M26" s="3396"/>
      <c r="N26" s="3397"/>
      <c r="O26" s="3398"/>
      <c r="P26" s="3399"/>
      <c r="Q26" s="3400"/>
      <c r="R26" s="3398"/>
      <c r="S26" s="3401"/>
      <c r="T26" s="3402"/>
      <c r="V26" s="3403"/>
      <c r="W26" s="3404"/>
      <c r="X26" s="3395"/>
      <c r="Y26" s="3395"/>
      <c r="Z26" s="3405"/>
      <c r="AA26" s="3406"/>
      <c r="AB26" s="3406"/>
      <c r="AC26" s="3406"/>
    </row>
    <row r="27" spans="1:41" x14ac:dyDescent="0.25">
      <c r="A27" s="3394"/>
      <c r="B27" s="3395"/>
      <c r="C27" s="3395"/>
      <c r="D27" s="3394"/>
      <c r="E27" s="3394"/>
      <c r="F27" s="3394"/>
      <c r="G27" s="3395"/>
      <c r="H27" s="3395"/>
      <c r="I27" s="3394"/>
      <c r="J27" s="3394"/>
      <c r="K27" s="3396"/>
      <c r="L27" s="3396"/>
      <c r="M27" s="3396"/>
      <c r="N27" s="3397"/>
      <c r="O27" s="3398"/>
      <c r="P27" s="3399"/>
      <c r="Q27" s="3400"/>
      <c r="R27" s="3398"/>
      <c r="S27" s="3401"/>
      <c r="T27" s="3402"/>
      <c r="V27" s="3403"/>
      <c r="W27" s="3404"/>
      <c r="X27" s="3395"/>
      <c r="Y27" s="3395"/>
      <c r="Z27" s="3405"/>
      <c r="AA27" s="3406"/>
      <c r="AB27" s="3406"/>
      <c r="AC27" s="3406"/>
    </row>
    <row r="28" spans="1:41" x14ac:dyDescent="0.25">
      <c r="A28" s="3394"/>
      <c r="B28" s="3395"/>
      <c r="C28" s="3395"/>
      <c r="D28" s="3394"/>
      <c r="E28" s="3394"/>
      <c r="F28" s="3394"/>
      <c r="G28" s="3395"/>
      <c r="H28" s="3395"/>
      <c r="I28" s="3394"/>
      <c r="J28" s="3394"/>
      <c r="K28" s="3396"/>
      <c r="L28" s="3396"/>
      <c r="M28" s="3396"/>
      <c r="N28" s="3397"/>
      <c r="O28" s="3398"/>
      <c r="P28" s="3399"/>
      <c r="Q28" s="3400"/>
      <c r="R28" s="3398"/>
      <c r="S28" s="3401"/>
      <c r="T28" s="3402"/>
      <c r="V28" s="3403"/>
      <c r="W28" s="3404"/>
      <c r="X28" s="3395"/>
      <c r="Y28" s="3395"/>
      <c r="Z28" s="3405"/>
      <c r="AA28" s="3406"/>
      <c r="AB28" s="3406"/>
      <c r="AC28" s="3406"/>
    </row>
    <row r="29" spans="1:41" x14ac:dyDescent="0.25">
      <c r="A29" s="3394"/>
      <c r="B29" s="3395"/>
      <c r="C29" s="3395"/>
      <c r="D29" s="3394"/>
      <c r="E29" s="3394"/>
      <c r="F29" s="3394"/>
      <c r="G29" s="3395"/>
      <c r="H29" s="3395"/>
      <c r="I29" s="3394"/>
      <c r="J29" s="3394"/>
      <c r="K29" s="3396"/>
      <c r="L29" s="3396"/>
      <c r="M29" s="3396"/>
      <c r="N29" s="3397"/>
      <c r="O29" s="3398"/>
      <c r="P29" s="3399"/>
      <c r="Q29" s="3400"/>
      <c r="R29" s="3398"/>
      <c r="S29" s="3401"/>
      <c r="T29" s="3402"/>
      <c r="V29" s="3403"/>
      <c r="W29" s="3404"/>
      <c r="X29" s="3395"/>
      <c r="Y29" s="3395"/>
      <c r="Z29" s="3405"/>
      <c r="AA29" s="3406"/>
      <c r="AB29" s="3406"/>
      <c r="AC29" s="3406"/>
    </row>
    <row r="30" spans="1:41" x14ac:dyDescent="0.25">
      <c r="A30" s="3394"/>
      <c r="B30" s="3395"/>
      <c r="C30" s="3395"/>
      <c r="D30" s="3394"/>
      <c r="E30" s="3394"/>
      <c r="F30" s="3394"/>
      <c r="G30" s="3395"/>
      <c r="H30" s="3395"/>
      <c r="I30" s="3394"/>
      <c r="J30" s="3394"/>
      <c r="K30" s="3396"/>
      <c r="L30" s="3396"/>
      <c r="M30" s="3396"/>
      <c r="N30" s="3397"/>
      <c r="O30" s="3398"/>
      <c r="P30" s="3399"/>
      <c r="Q30" s="3400"/>
      <c r="R30" s="3398"/>
      <c r="S30" s="3401"/>
      <c r="T30" s="3402"/>
      <c r="V30" s="3403"/>
      <c r="W30" s="3404"/>
      <c r="X30" s="3395"/>
      <c r="Y30" s="3395"/>
      <c r="Z30" s="3405"/>
      <c r="AA30" s="3406"/>
      <c r="AB30" s="3406"/>
      <c r="AC30" s="3406"/>
    </row>
    <row r="31" spans="1:41" x14ac:dyDescent="0.25">
      <c r="A31" s="3394"/>
      <c r="B31" s="3395"/>
      <c r="C31" s="3395"/>
      <c r="D31" s="3394"/>
      <c r="E31" s="3394"/>
      <c r="F31" s="3394"/>
      <c r="G31" s="3395"/>
      <c r="H31" s="3395"/>
      <c r="I31" s="3394"/>
      <c r="J31" s="3394"/>
      <c r="K31" s="3396"/>
      <c r="L31" s="3396"/>
      <c r="M31" s="3396"/>
      <c r="N31" s="3397"/>
      <c r="O31" s="3398"/>
      <c r="P31" s="3399"/>
      <c r="Q31" s="3400"/>
      <c r="R31" s="3398"/>
      <c r="S31" s="3401"/>
      <c r="T31" s="3402"/>
      <c r="V31" s="3403"/>
      <c r="W31" s="3404"/>
      <c r="X31" s="3395"/>
      <c r="Y31" s="3395"/>
      <c r="Z31" s="3405"/>
      <c r="AA31" s="3406"/>
      <c r="AB31" s="3406"/>
      <c r="AC31" s="3406"/>
    </row>
    <row r="32" spans="1:41" x14ac:dyDescent="0.25">
      <c r="A32" s="3394"/>
      <c r="B32" s="3395"/>
      <c r="C32" s="3395"/>
      <c r="D32" s="3394"/>
      <c r="E32" s="3394"/>
      <c r="F32" s="3394"/>
      <c r="G32" s="3395"/>
      <c r="H32" s="3395"/>
      <c r="I32" s="3394"/>
      <c r="J32" s="3394"/>
      <c r="K32" s="3396"/>
      <c r="L32" s="3396"/>
      <c r="M32" s="3396"/>
      <c r="N32" s="3397"/>
      <c r="O32" s="3398"/>
      <c r="P32" s="3399"/>
      <c r="Q32" s="3400"/>
      <c r="R32" s="3398"/>
      <c r="S32" s="3401"/>
      <c r="T32" s="3402"/>
      <c r="V32" s="3403"/>
      <c r="W32" s="3404"/>
      <c r="X32" s="3395"/>
      <c r="Y32" s="3395"/>
      <c r="Z32" s="3405"/>
      <c r="AA32" s="3406"/>
      <c r="AB32" s="3406"/>
      <c r="AC32" s="3406"/>
    </row>
    <row r="33" spans="1:29" x14ac:dyDescent="0.25">
      <c r="A33" s="3394"/>
      <c r="B33" s="3395"/>
      <c r="C33" s="3395"/>
      <c r="D33" s="3394"/>
      <c r="E33" s="3394"/>
      <c r="F33" s="3394"/>
      <c r="G33" s="3395"/>
      <c r="H33" s="3395"/>
      <c r="I33" s="3394"/>
      <c r="J33" s="3394"/>
      <c r="K33" s="3396"/>
      <c r="L33" s="3396"/>
      <c r="M33" s="3396"/>
      <c r="N33" s="3397"/>
      <c r="O33" s="3398"/>
      <c r="P33" s="3399"/>
      <c r="Q33" s="3400"/>
      <c r="R33" s="3398"/>
      <c r="S33" s="3401"/>
      <c r="T33" s="3402"/>
      <c r="V33" s="3403"/>
      <c r="W33" s="3404"/>
      <c r="X33" s="3395"/>
      <c r="Y33" s="3395"/>
      <c r="Z33" s="3405"/>
      <c r="AA33" s="3406"/>
      <c r="AB33" s="3406"/>
      <c r="AC33" s="3406"/>
    </row>
    <row r="34" spans="1:29" x14ac:dyDescent="0.25">
      <c r="A34" s="3394"/>
      <c r="B34" s="3395"/>
      <c r="C34" s="3395"/>
      <c r="D34" s="3394"/>
      <c r="E34" s="3394"/>
      <c r="F34" s="3394"/>
      <c r="G34" s="3395"/>
      <c r="H34" s="3395"/>
      <c r="I34" s="3394"/>
      <c r="J34" s="3394"/>
      <c r="K34" s="3396"/>
      <c r="L34" s="3396"/>
      <c r="M34" s="3396"/>
      <c r="N34" s="3397"/>
      <c r="O34" s="3398"/>
      <c r="P34" s="3399"/>
      <c r="Q34" s="3400"/>
      <c r="R34" s="3398"/>
      <c r="S34" s="3401"/>
      <c r="T34" s="3402"/>
      <c r="V34" s="3403"/>
      <c r="W34" s="3404"/>
      <c r="X34" s="3395"/>
      <c r="Y34" s="3395"/>
      <c r="Z34" s="3405"/>
      <c r="AA34" s="3406"/>
      <c r="AB34" s="3406"/>
      <c r="AC34" s="3406"/>
    </row>
    <row r="35" spans="1:29" x14ac:dyDescent="0.25">
      <c r="A35" s="3394"/>
      <c r="B35" s="3395"/>
      <c r="C35" s="3395"/>
      <c r="D35" s="3394"/>
      <c r="E35" s="3394"/>
      <c r="F35" s="3394"/>
      <c r="G35" s="3395"/>
      <c r="H35" s="3395"/>
      <c r="I35" s="3394"/>
      <c r="J35" s="3394"/>
      <c r="K35" s="3396"/>
      <c r="L35" s="3396"/>
      <c r="M35" s="3396"/>
      <c r="N35" s="3397"/>
      <c r="O35" s="3398"/>
      <c r="P35" s="3399"/>
      <c r="Q35" s="3400"/>
      <c r="R35" s="3398"/>
      <c r="S35" s="3401"/>
      <c r="T35" s="3402"/>
      <c r="V35" s="3403"/>
      <c r="W35" s="3404"/>
      <c r="X35" s="3395"/>
      <c r="Y35" s="3395"/>
      <c r="Z35" s="3405"/>
      <c r="AA35" s="3406"/>
      <c r="AB35" s="3406"/>
      <c r="AC35" s="3406"/>
    </row>
    <row r="36" spans="1:29" x14ac:dyDescent="0.25">
      <c r="A36" s="3394"/>
      <c r="B36" s="3395"/>
      <c r="C36" s="3395"/>
      <c r="D36" s="3394"/>
      <c r="E36" s="3394"/>
      <c r="F36" s="3394"/>
      <c r="G36" s="3395"/>
      <c r="H36" s="3395"/>
      <c r="I36" s="3394"/>
      <c r="J36" s="3394"/>
      <c r="K36" s="3396"/>
      <c r="L36" s="3396"/>
      <c r="M36" s="3396"/>
      <c r="N36" s="3397"/>
      <c r="O36" s="3398"/>
      <c r="P36" s="3399"/>
      <c r="Q36" s="3400"/>
      <c r="R36" s="3398"/>
      <c r="S36" s="3401"/>
      <c r="T36" s="3402"/>
      <c r="V36" s="3403"/>
      <c r="W36" s="3404"/>
      <c r="X36" s="3395"/>
      <c r="Y36" s="3395"/>
      <c r="Z36" s="3405"/>
      <c r="AA36" s="3406"/>
      <c r="AB36" s="3406"/>
      <c r="AC36" s="3406"/>
    </row>
  </sheetData>
  <mergeCells count="14">
    <mergeCell ref="K19:M19"/>
    <mergeCell ref="K21:M21"/>
    <mergeCell ref="K9:M9"/>
    <mergeCell ref="K11:M11"/>
    <mergeCell ref="K12:M12"/>
    <mergeCell ref="K13:M13"/>
    <mergeCell ref="K15:M15"/>
    <mergeCell ref="K18:M18"/>
    <mergeCell ref="K8:M8"/>
    <mergeCell ref="N5:O5"/>
    <mergeCell ref="P5:Q5"/>
    <mergeCell ref="R5:S5"/>
    <mergeCell ref="K6:M6"/>
    <mergeCell ref="K7:M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0">
    <tabColor rgb="FFEB700B"/>
  </sheetPr>
  <dimension ref="A1:BY27"/>
  <sheetViews>
    <sheetView showGridLines="0" view="pageBreakPreview" topLeftCell="K1" zoomScaleNormal="68" zoomScaleSheetLayoutView="100" workbookViewId="0">
      <selection activeCell="T1" sqref="T1"/>
    </sheetView>
  </sheetViews>
  <sheetFormatPr baseColWidth="10" defaultColWidth="11.42578125" defaultRowHeight="18" x14ac:dyDescent="0.25"/>
  <cols>
    <col min="1" max="1" width="8" style="20" hidden="1" customWidth="1"/>
    <col min="2" max="2" width="8.85546875" style="20" hidden="1" customWidth="1"/>
    <col min="3" max="3" width="11.85546875" style="20" hidden="1" customWidth="1"/>
    <col min="4" max="5" width="11.28515625" style="20" hidden="1" customWidth="1"/>
    <col min="6" max="6" width="10.7109375" style="20" hidden="1" customWidth="1"/>
    <col min="7" max="7" width="19.42578125" style="20" hidden="1" customWidth="1"/>
    <col min="8" max="8" width="14.42578125" style="20" hidden="1" customWidth="1"/>
    <col min="9" max="9" width="31" style="20" hidden="1" customWidth="1"/>
    <col min="10" max="10" width="9.28515625" style="20" hidden="1" customWidth="1"/>
    <col min="11" max="11" width="33.28515625" style="20" customWidth="1"/>
    <col min="12" max="12" width="15.7109375" style="20" customWidth="1"/>
    <col min="13" max="13" width="15.7109375" style="3408" customWidth="1"/>
    <col min="14" max="14" width="15.7109375" style="3409" customWidth="1"/>
    <col min="15" max="15" width="1.85546875" style="20" customWidth="1"/>
    <col min="16" max="16" width="7.7109375" style="20" customWidth="1"/>
    <col min="17" max="17" width="1.85546875" style="20" customWidth="1"/>
    <col min="18" max="18" width="9.7109375" style="20" customWidth="1"/>
    <col min="19" max="19" width="6.140625" style="20" customWidth="1"/>
    <col min="20" max="20" width="33" style="20" customWidth="1"/>
    <col min="21" max="21" width="9.42578125" style="20" hidden="1" customWidth="1"/>
    <col min="22" max="22" width="11.28515625" style="20" hidden="1" customWidth="1"/>
    <col min="23" max="23" width="13.5703125" style="20" hidden="1" customWidth="1"/>
    <col min="24" max="25" width="8.140625" style="20" hidden="1" customWidth="1"/>
    <col min="26" max="26" width="16.28515625" style="20" hidden="1" customWidth="1"/>
    <col min="27" max="27" width="51.28515625" style="20" hidden="1" customWidth="1"/>
    <col min="28" max="28" width="31.5703125" style="20" hidden="1" customWidth="1"/>
    <col min="29" max="29" width="12.5703125" style="20" hidden="1" customWidth="1"/>
    <col min="30" max="30" width="17.140625" style="20" hidden="1" customWidth="1"/>
    <col min="31" max="31" width="20.42578125" style="20" hidden="1" customWidth="1"/>
    <col min="32" max="32" width="13.85546875" style="20" hidden="1" customWidth="1"/>
    <col min="33" max="33" width="22.140625" style="20" hidden="1" customWidth="1"/>
    <col min="34" max="34" width="11.5703125" style="20" hidden="1" customWidth="1"/>
    <col min="35" max="35" width="27.85546875" style="20" hidden="1" customWidth="1"/>
    <col min="36" max="41" width="11.42578125" style="20" hidden="1" customWidth="1"/>
    <col min="42" max="42" width="0" style="20" hidden="1" customWidth="1"/>
    <col min="43" max="16384" width="11.42578125" style="20"/>
  </cols>
  <sheetData>
    <row r="1" spans="1:41" x14ac:dyDescent="0.25">
      <c r="K1" s="1652" t="s">
        <v>2965</v>
      </c>
      <c r="L1" s="3182"/>
      <c r="M1" s="3182"/>
      <c r="N1" s="3182"/>
      <c r="O1" s="3182"/>
      <c r="P1" s="3182"/>
      <c r="Q1" s="3182"/>
      <c r="R1" s="3182"/>
      <c r="S1" s="3182"/>
      <c r="T1" s="2996" t="s">
        <v>5168</v>
      </c>
      <c r="W1" s="3261"/>
      <c r="X1" s="18"/>
      <c r="Y1" s="18"/>
      <c r="Z1" s="18"/>
    </row>
    <row r="2" spans="1:41" x14ac:dyDescent="0.25">
      <c r="K2" s="1652" t="s">
        <v>2966</v>
      </c>
      <c r="L2" s="3182"/>
      <c r="M2" s="3182"/>
      <c r="N2" s="3182"/>
      <c r="O2" s="3182"/>
      <c r="P2" s="3182"/>
      <c r="Q2" s="3182"/>
      <c r="R2" s="3182"/>
      <c r="S2" s="3182"/>
      <c r="T2" s="3182"/>
      <c r="W2" s="3261"/>
      <c r="X2" s="18"/>
      <c r="Y2" s="18"/>
      <c r="Z2" s="18"/>
    </row>
    <row r="3" spans="1:41" x14ac:dyDescent="0.25">
      <c r="K3" s="1652">
        <v>2013</v>
      </c>
      <c r="L3" s="3182"/>
      <c r="M3" s="3182"/>
      <c r="N3" s="3182"/>
      <c r="O3" s="3182"/>
      <c r="P3" s="3182"/>
      <c r="Q3" s="3182"/>
      <c r="R3" s="3182"/>
      <c r="S3" s="3182"/>
      <c r="T3" s="3182"/>
      <c r="W3" s="3261"/>
      <c r="X3" s="18"/>
      <c r="Y3" s="18"/>
      <c r="Z3" s="18"/>
    </row>
    <row r="4" spans="1:41" ht="16.5" customHeight="1" x14ac:dyDescent="0.25">
      <c r="K4" s="3182"/>
      <c r="L4" s="3182"/>
      <c r="M4" s="3182"/>
      <c r="N4" s="3182"/>
      <c r="O4" s="3182"/>
      <c r="P4" s="3182"/>
      <c r="Q4" s="3182"/>
      <c r="R4" s="3182"/>
      <c r="S4" s="3182"/>
      <c r="T4" s="3182"/>
      <c r="W4" s="3261"/>
      <c r="X4" s="18"/>
      <c r="Y4" s="18"/>
      <c r="Z4" s="18"/>
    </row>
    <row r="5" spans="1:41" s="3272" customFormat="1" ht="51" customHeight="1" x14ac:dyDescent="0.25">
      <c r="A5" s="3262" t="s">
        <v>50</v>
      </c>
      <c r="B5" s="3262" t="s">
        <v>44</v>
      </c>
      <c r="C5" s="3262" t="s">
        <v>172</v>
      </c>
      <c r="D5" s="567" t="s">
        <v>261</v>
      </c>
      <c r="E5" s="1289"/>
      <c r="F5" s="3262" t="s">
        <v>176</v>
      </c>
      <c r="G5" s="3262" t="s">
        <v>179</v>
      </c>
      <c r="H5" s="3262" t="s">
        <v>178</v>
      </c>
      <c r="I5" s="3262" t="s">
        <v>174</v>
      </c>
      <c r="J5" s="3263" t="s">
        <v>175</v>
      </c>
      <c r="K5" s="3264" t="s">
        <v>181</v>
      </c>
      <c r="L5" s="3264" t="s">
        <v>21</v>
      </c>
      <c r="M5" s="3264" t="s">
        <v>29</v>
      </c>
      <c r="N5" s="6033" t="s">
        <v>258</v>
      </c>
      <c r="O5" s="6033"/>
      <c r="P5" s="6033" t="s">
        <v>182</v>
      </c>
      <c r="Q5" s="6033"/>
      <c r="R5" s="6033" t="s">
        <v>20</v>
      </c>
      <c r="S5" s="6033"/>
      <c r="T5" s="3264" t="s">
        <v>30</v>
      </c>
      <c r="U5" s="3265" t="s">
        <v>171</v>
      </c>
      <c r="V5" s="3266"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ht="18.75" customHeight="1" x14ac:dyDescent="0.25">
      <c r="A6" s="3275"/>
      <c r="B6" s="3324"/>
      <c r="C6" s="3274"/>
      <c r="D6" s="3275"/>
      <c r="E6" s="3275"/>
      <c r="F6" s="3275"/>
      <c r="G6" s="3276"/>
      <c r="H6" s="3277"/>
      <c r="I6" s="3275"/>
      <c r="J6" s="3278"/>
      <c r="K6" s="6045" t="s">
        <v>2953</v>
      </c>
      <c r="L6" s="6046"/>
      <c r="M6" s="6046"/>
      <c r="N6" s="3410">
        <f>SUM(N7)</f>
        <v>242683.5</v>
      </c>
      <c r="O6" s="2869"/>
      <c r="P6" s="3411"/>
      <c r="Q6" s="3412"/>
      <c r="R6" s="2867">
        <f>SUM(R7)</f>
        <v>397</v>
      </c>
      <c r="S6" s="3413"/>
      <c r="T6" s="3414"/>
      <c r="U6" s="3325"/>
      <c r="V6" s="3326"/>
      <c r="W6" s="3327"/>
      <c r="X6" s="3328">
        <f t="shared" ref="X6:Y6" si="0">SUM(X7)</f>
        <v>1</v>
      </c>
      <c r="Y6" s="3328">
        <f t="shared" si="0"/>
        <v>1</v>
      </c>
      <c r="Z6" s="3329"/>
      <c r="AA6" s="3330"/>
      <c r="AB6" s="3330"/>
      <c r="AC6" s="3330"/>
      <c r="AD6" s="3331"/>
      <c r="AE6" s="3331"/>
      <c r="AF6" s="3331"/>
      <c r="AG6" s="3331"/>
      <c r="AH6" s="3331"/>
      <c r="AI6" s="3331"/>
    </row>
    <row r="7" spans="1:41" ht="18.75" customHeight="1" x14ac:dyDescent="0.25">
      <c r="A7" s="3337"/>
      <c r="B7" s="3338"/>
      <c r="C7" s="3339"/>
      <c r="D7" s="3337"/>
      <c r="E7" s="3337"/>
      <c r="F7" s="3337"/>
      <c r="G7" s="3340"/>
      <c r="H7" s="3340"/>
      <c r="I7" s="3337"/>
      <c r="J7" s="3341"/>
      <c r="K7" s="6047" t="s">
        <v>289</v>
      </c>
      <c r="L7" s="6036"/>
      <c r="M7" s="6039"/>
      <c r="N7" s="2585">
        <f>SUM(N8)</f>
        <v>242683.5</v>
      </c>
      <c r="O7" s="2688"/>
      <c r="P7" s="3342"/>
      <c r="Q7" s="2068"/>
      <c r="R7" s="2072">
        <f>SUM(R8)</f>
        <v>397</v>
      </c>
      <c r="S7" s="3343"/>
      <c r="T7" s="3415"/>
      <c r="U7" s="3344"/>
      <c r="V7" s="3345"/>
      <c r="W7" s="3346"/>
      <c r="X7" s="3347">
        <f>SUM(X8)</f>
        <v>1</v>
      </c>
      <c r="Y7" s="3347">
        <f>SUM(Y8)</f>
        <v>1</v>
      </c>
      <c r="Z7" s="3348"/>
      <c r="AA7" s="3349"/>
      <c r="AB7" s="3349"/>
      <c r="AC7" s="3349"/>
      <c r="AD7" s="3350"/>
      <c r="AE7" s="3350"/>
      <c r="AF7" s="3350"/>
      <c r="AG7" s="3350"/>
      <c r="AH7" s="3350"/>
      <c r="AI7" s="3350"/>
    </row>
    <row r="8" spans="1:41" s="587" customFormat="1" ht="30" customHeight="1" x14ac:dyDescent="0.25">
      <c r="A8" s="3351" t="s">
        <v>840</v>
      </c>
      <c r="B8" s="1184" t="s">
        <v>873</v>
      </c>
      <c r="C8" s="3351" t="s">
        <v>285</v>
      </c>
      <c r="D8" s="3357" t="s">
        <v>254</v>
      </c>
      <c r="E8" s="3416">
        <v>10920</v>
      </c>
      <c r="F8" s="3354" t="s">
        <v>291</v>
      </c>
      <c r="G8" s="3386" t="s">
        <v>3005</v>
      </c>
      <c r="H8" s="3356" t="s">
        <v>289</v>
      </c>
      <c r="I8" s="3355" t="s">
        <v>2953</v>
      </c>
      <c r="J8" s="3417">
        <v>2002</v>
      </c>
      <c r="K8" s="3418" t="s">
        <v>2990</v>
      </c>
      <c r="L8" s="2363" t="s">
        <v>335</v>
      </c>
      <c r="M8" s="2363" t="s">
        <v>882</v>
      </c>
      <c r="N8" s="2585">
        <v>242683.5</v>
      </c>
      <c r="O8" s="1965"/>
      <c r="P8" s="2715">
        <v>1</v>
      </c>
      <c r="Q8" s="1965"/>
      <c r="R8" s="3373">
        <v>397</v>
      </c>
      <c r="S8" s="1963"/>
      <c r="T8" s="3419" t="s">
        <v>3006</v>
      </c>
      <c r="U8" s="3420">
        <v>0.3</v>
      </c>
      <c r="V8" s="3382">
        <v>41320</v>
      </c>
      <c r="W8" s="3382">
        <v>41369</v>
      </c>
      <c r="X8" s="3388">
        <v>1</v>
      </c>
      <c r="Y8" s="3388">
        <v>1</v>
      </c>
      <c r="Z8" s="3389">
        <v>41365</v>
      </c>
      <c r="AA8" s="3351"/>
      <c r="AB8" s="3351"/>
      <c r="AC8" s="3390" t="s">
        <v>281</v>
      </c>
      <c r="AD8" s="980" t="s">
        <v>3007</v>
      </c>
      <c r="AE8" s="3391" t="s">
        <v>3008</v>
      </c>
      <c r="AF8" s="3382">
        <v>41121</v>
      </c>
      <c r="AG8" s="3381" t="s">
        <v>287</v>
      </c>
      <c r="AH8" s="3382" t="s">
        <v>287</v>
      </c>
      <c r="AI8" s="3383" t="s">
        <v>2996</v>
      </c>
      <c r="AJ8" s="3361">
        <v>41394</v>
      </c>
      <c r="AK8" s="3382" t="s">
        <v>287</v>
      </c>
      <c r="AL8" s="3361">
        <v>41415</v>
      </c>
      <c r="AM8" s="3361" t="s">
        <v>287</v>
      </c>
      <c r="AN8" s="3361">
        <v>41402</v>
      </c>
      <c r="AO8" s="3384" t="s">
        <v>2997</v>
      </c>
    </row>
    <row r="9" spans="1:41" x14ac:dyDescent="0.25">
      <c r="A9" s="3275"/>
      <c r="B9" s="3324"/>
      <c r="C9" s="3274"/>
      <c r="D9" s="3275"/>
      <c r="E9" s="3275"/>
      <c r="F9" s="3275"/>
      <c r="G9" s="3276"/>
      <c r="H9" s="3277"/>
      <c r="I9" s="3275"/>
      <c r="J9" s="3278"/>
      <c r="K9" s="6044" t="s">
        <v>2954</v>
      </c>
      <c r="L9" s="6041"/>
      <c r="M9" s="6041"/>
      <c r="N9" s="2572">
        <f>SUM(N10)</f>
        <v>419026.01</v>
      </c>
      <c r="O9" s="2058"/>
      <c r="P9" s="3333"/>
      <c r="Q9" s="3334"/>
      <c r="R9" s="2066">
        <f>SUM(R10)</f>
        <v>0</v>
      </c>
      <c r="S9" s="3335"/>
      <c r="T9" s="3421"/>
      <c r="U9" s="3325"/>
      <c r="V9" s="3326"/>
      <c r="W9" s="3327"/>
      <c r="X9" s="3328">
        <f>SUM(X10)</f>
        <v>0</v>
      </c>
      <c r="Y9" s="3328">
        <f>SUM(Y10)</f>
        <v>2</v>
      </c>
      <c r="Z9" s="3329"/>
      <c r="AA9" s="3330"/>
      <c r="AB9" s="3330"/>
      <c r="AC9" s="3330"/>
      <c r="AD9" s="3331"/>
      <c r="AE9" s="3331"/>
      <c r="AF9" s="3331"/>
      <c r="AG9" s="3331"/>
      <c r="AH9" s="3331"/>
      <c r="AI9" s="3331"/>
    </row>
    <row r="10" spans="1:41" ht="20.25" customHeight="1" x14ac:dyDescent="0.25">
      <c r="A10" s="3337"/>
      <c r="B10" s="3338"/>
      <c r="C10" s="3339"/>
      <c r="D10" s="3337"/>
      <c r="E10" s="3337"/>
      <c r="F10" s="3337"/>
      <c r="G10" s="3340"/>
      <c r="H10" s="3340"/>
      <c r="I10" s="3337"/>
      <c r="J10" s="3341"/>
      <c r="K10" s="6047" t="s">
        <v>289</v>
      </c>
      <c r="L10" s="6037"/>
      <c r="M10" s="6038"/>
      <c r="N10" s="2585">
        <f>SUM(N11:N12)</f>
        <v>419026.01</v>
      </c>
      <c r="O10" s="2688"/>
      <c r="P10" s="3342"/>
      <c r="Q10" s="2068"/>
      <c r="R10" s="2072">
        <f>SUM(R11:R12)</f>
        <v>0</v>
      </c>
      <c r="S10" s="3343"/>
      <c r="T10" s="3415"/>
      <c r="U10" s="3344"/>
      <c r="V10" s="3345"/>
      <c r="W10" s="3346"/>
      <c r="X10" s="3347">
        <f>SUM(X11:X12)</f>
        <v>0</v>
      </c>
      <c r="Y10" s="3347">
        <f>SUM(Y11:Y12)</f>
        <v>2</v>
      </c>
      <c r="Z10" s="3348"/>
      <c r="AA10" s="3349"/>
      <c r="AB10" s="3349"/>
      <c r="AC10" s="3349"/>
      <c r="AD10" s="3350"/>
      <c r="AE10" s="3350"/>
      <c r="AF10" s="3350"/>
      <c r="AG10" s="3350"/>
      <c r="AH10" s="3350"/>
      <c r="AI10" s="3350"/>
    </row>
    <row r="11" spans="1:41" s="587" customFormat="1" ht="27" customHeight="1" x14ac:dyDescent="0.25">
      <c r="A11" s="3351" t="s">
        <v>840</v>
      </c>
      <c r="B11" s="1184" t="s">
        <v>873</v>
      </c>
      <c r="C11" s="3351" t="s">
        <v>285</v>
      </c>
      <c r="D11" s="3357" t="s">
        <v>254</v>
      </c>
      <c r="E11" s="3416">
        <v>10918</v>
      </c>
      <c r="F11" s="3354" t="s">
        <v>291</v>
      </c>
      <c r="G11" s="3386" t="s">
        <v>3005</v>
      </c>
      <c r="H11" s="3356" t="s">
        <v>289</v>
      </c>
      <c r="I11" s="3355" t="s">
        <v>2954</v>
      </c>
      <c r="J11" s="3417">
        <v>2003</v>
      </c>
      <c r="K11" s="3418" t="s">
        <v>2990</v>
      </c>
      <c r="L11" s="2363" t="s">
        <v>335</v>
      </c>
      <c r="M11" s="2363" t="s">
        <v>882</v>
      </c>
      <c r="N11" s="2585">
        <v>331361.18</v>
      </c>
      <c r="O11" s="1965"/>
      <c r="P11" s="2715">
        <v>1</v>
      </c>
      <c r="Q11" s="1965"/>
      <c r="R11" s="3373" t="s">
        <v>2991</v>
      </c>
      <c r="S11" s="1963"/>
      <c r="T11" s="3419" t="s">
        <v>3009</v>
      </c>
      <c r="U11" s="3420">
        <v>0.3</v>
      </c>
      <c r="V11" s="3382">
        <v>41320</v>
      </c>
      <c r="W11" s="3382">
        <v>41369</v>
      </c>
      <c r="X11" s="3388">
        <v>0</v>
      </c>
      <c r="Y11" s="3388">
        <v>1</v>
      </c>
      <c r="Z11" s="3389">
        <v>41365</v>
      </c>
      <c r="AA11" s="3351"/>
      <c r="AB11" s="3351"/>
      <c r="AC11" s="3390" t="s">
        <v>281</v>
      </c>
      <c r="AD11" s="980" t="s">
        <v>3010</v>
      </c>
      <c r="AE11" s="3391" t="s">
        <v>3011</v>
      </c>
      <c r="AF11" s="3382">
        <v>41121</v>
      </c>
      <c r="AG11" s="3381" t="s">
        <v>287</v>
      </c>
      <c r="AH11" s="3382" t="s">
        <v>287</v>
      </c>
      <c r="AI11" s="3383" t="s">
        <v>2996</v>
      </c>
      <c r="AJ11" s="3361">
        <v>41394</v>
      </c>
      <c r="AK11" s="3382" t="s">
        <v>287</v>
      </c>
      <c r="AL11" s="3361">
        <v>41415</v>
      </c>
      <c r="AM11" s="3361" t="s">
        <v>287</v>
      </c>
      <c r="AN11" s="3361">
        <v>41402</v>
      </c>
      <c r="AO11" s="3384" t="s">
        <v>2997</v>
      </c>
    </row>
    <row r="12" spans="1:41" s="587" customFormat="1" ht="41.25" customHeight="1" x14ac:dyDescent="0.25">
      <c r="A12" s="3351" t="s">
        <v>840</v>
      </c>
      <c r="B12" s="1184" t="s">
        <v>873</v>
      </c>
      <c r="C12" s="3351" t="s">
        <v>285</v>
      </c>
      <c r="D12" s="3357" t="s">
        <v>254</v>
      </c>
      <c r="E12" s="3416">
        <v>10919</v>
      </c>
      <c r="F12" s="3354" t="s">
        <v>291</v>
      </c>
      <c r="G12" s="3386" t="s">
        <v>3012</v>
      </c>
      <c r="H12" s="3356" t="s">
        <v>289</v>
      </c>
      <c r="I12" s="3355" t="s">
        <v>2954</v>
      </c>
      <c r="J12" s="3417">
        <v>2003</v>
      </c>
      <c r="K12" s="3418" t="s">
        <v>3013</v>
      </c>
      <c r="L12" s="2363" t="s">
        <v>319</v>
      </c>
      <c r="M12" s="2363" t="s">
        <v>293</v>
      </c>
      <c r="N12" s="2585">
        <v>87664.83</v>
      </c>
      <c r="O12" s="1965"/>
      <c r="P12" s="2715">
        <v>1</v>
      </c>
      <c r="Q12" s="1965"/>
      <c r="R12" s="3373" t="s">
        <v>3014</v>
      </c>
      <c r="S12" s="1963"/>
      <c r="T12" s="3419" t="s">
        <v>3015</v>
      </c>
      <c r="U12" s="3420">
        <v>0.94</v>
      </c>
      <c r="V12" s="3382">
        <v>41353</v>
      </c>
      <c r="W12" s="3382">
        <v>41369</v>
      </c>
      <c r="X12" s="3388">
        <v>0</v>
      </c>
      <c r="Y12" s="3388">
        <v>1</v>
      </c>
      <c r="Z12" s="3389">
        <v>41426</v>
      </c>
      <c r="AA12" s="3422" t="s">
        <v>3016</v>
      </c>
      <c r="AB12" s="3351"/>
      <c r="AC12" s="3390" t="s">
        <v>281</v>
      </c>
      <c r="AD12" s="980" t="s">
        <v>3017</v>
      </c>
      <c r="AE12" s="3391" t="s">
        <v>3011</v>
      </c>
      <c r="AF12" s="3382">
        <v>41121</v>
      </c>
      <c r="AG12" s="3381" t="s">
        <v>287</v>
      </c>
      <c r="AH12" s="3382" t="s">
        <v>287</v>
      </c>
      <c r="AI12" s="3383" t="s">
        <v>3004</v>
      </c>
      <c r="AJ12" s="3361">
        <v>41425</v>
      </c>
      <c r="AK12" s="3361">
        <v>41429</v>
      </c>
      <c r="AL12" s="627" t="s">
        <v>281</v>
      </c>
      <c r="AM12" s="3361" t="s">
        <v>287</v>
      </c>
      <c r="AN12" s="627" t="s">
        <v>281</v>
      </c>
      <c r="AO12" s="3423" t="s">
        <v>3018</v>
      </c>
    </row>
    <row r="13" spans="1:41" x14ac:dyDescent="0.25">
      <c r="A13" s="3275"/>
      <c r="B13" s="3324"/>
      <c r="C13" s="3274"/>
      <c r="D13" s="3275"/>
      <c r="E13" s="3275"/>
      <c r="F13" s="3275"/>
      <c r="G13" s="3276"/>
      <c r="H13" s="3277"/>
      <c r="I13" s="3275"/>
      <c r="J13" s="3278"/>
      <c r="K13" s="6044" t="s">
        <v>2955</v>
      </c>
      <c r="L13" s="6041"/>
      <c r="M13" s="6041"/>
      <c r="N13" s="2572">
        <f>SUM(N14)</f>
        <v>287537.5</v>
      </c>
      <c r="O13" s="2058"/>
      <c r="P13" s="3333"/>
      <c r="Q13" s="3334"/>
      <c r="R13" s="2066">
        <f>SUM(R14)</f>
        <v>0</v>
      </c>
      <c r="S13" s="3335"/>
      <c r="T13" s="3421"/>
      <c r="U13" s="3325"/>
      <c r="V13" s="3326"/>
      <c r="W13" s="3327"/>
      <c r="X13" s="3328">
        <f>SUM(X14)</f>
        <v>0</v>
      </c>
      <c r="Y13" s="3328">
        <f>SUM(Y14)</f>
        <v>1</v>
      </c>
      <c r="Z13" s="3329"/>
      <c r="AA13" s="3330"/>
      <c r="AB13" s="3330"/>
      <c r="AC13" s="3330"/>
      <c r="AD13" s="3331"/>
      <c r="AE13" s="3331"/>
      <c r="AF13" s="3331"/>
      <c r="AG13" s="3331"/>
      <c r="AH13" s="3331"/>
      <c r="AI13" s="3331"/>
    </row>
    <row r="14" spans="1:41" x14ac:dyDescent="0.25">
      <c r="A14" s="3337"/>
      <c r="B14" s="3338"/>
      <c r="C14" s="3339"/>
      <c r="D14" s="3337"/>
      <c r="E14" s="3337"/>
      <c r="F14" s="3337"/>
      <c r="G14" s="3340"/>
      <c r="H14" s="3340"/>
      <c r="I14" s="3337"/>
      <c r="J14" s="3341"/>
      <c r="K14" s="6047" t="s">
        <v>289</v>
      </c>
      <c r="L14" s="6037"/>
      <c r="M14" s="6038"/>
      <c r="N14" s="2585">
        <f>SUM(N15:N15)</f>
        <v>287537.5</v>
      </c>
      <c r="O14" s="2688"/>
      <c r="P14" s="3342"/>
      <c r="Q14" s="2068"/>
      <c r="R14" s="2072">
        <f>SUM(R15:R15)</f>
        <v>0</v>
      </c>
      <c r="S14" s="3343"/>
      <c r="T14" s="3415"/>
      <c r="U14" s="3344"/>
      <c r="V14" s="3345"/>
      <c r="W14" s="3346"/>
      <c r="X14" s="3347">
        <f>SUM(X15:X15)</f>
        <v>0</v>
      </c>
      <c r="Y14" s="3347">
        <f>SUM(Y15:Y15)</f>
        <v>1</v>
      </c>
      <c r="Z14" s="3348"/>
      <c r="AA14" s="3349"/>
      <c r="AB14" s="3349"/>
      <c r="AC14" s="3349"/>
      <c r="AD14" s="3350"/>
      <c r="AE14" s="3350"/>
      <c r="AF14" s="3350"/>
      <c r="AG14" s="3350"/>
      <c r="AH14" s="3350"/>
      <c r="AI14" s="3350"/>
    </row>
    <row r="15" spans="1:41" s="587" customFormat="1" ht="33" customHeight="1" x14ac:dyDescent="0.25">
      <c r="A15" s="3351" t="s">
        <v>840</v>
      </c>
      <c r="B15" s="1184" t="s">
        <v>873</v>
      </c>
      <c r="C15" s="3351" t="s">
        <v>285</v>
      </c>
      <c r="D15" s="3357" t="s">
        <v>254</v>
      </c>
      <c r="E15" s="3416">
        <v>10923</v>
      </c>
      <c r="F15" s="3354" t="s">
        <v>291</v>
      </c>
      <c r="G15" s="3386" t="s">
        <v>3012</v>
      </c>
      <c r="H15" s="3356" t="s">
        <v>289</v>
      </c>
      <c r="I15" s="3355" t="s">
        <v>2955</v>
      </c>
      <c r="J15" s="3417">
        <v>2004</v>
      </c>
      <c r="K15" s="3418" t="s">
        <v>3013</v>
      </c>
      <c r="L15" s="2363" t="s">
        <v>319</v>
      </c>
      <c r="M15" s="2363" t="s">
        <v>293</v>
      </c>
      <c r="N15" s="2585">
        <v>287537.5</v>
      </c>
      <c r="O15" s="1965"/>
      <c r="P15" s="2715">
        <v>1</v>
      </c>
      <c r="Q15" s="1965"/>
      <c r="R15" s="3373" t="s">
        <v>3014</v>
      </c>
      <c r="S15" s="1963"/>
      <c r="T15" s="3419" t="s">
        <v>3019</v>
      </c>
      <c r="U15" s="3420">
        <v>0.94</v>
      </c>
      <c r="V15" s="3382">
        <v>41360</v>
      </c>
      <c r="W15" s="3382">
        <v>41393</v>
      </c>
      <c r="X15" s="3388">
        <v>0</v>
      </c>
      <c r="Y15" s="3388">
        <v>1</v>
      </c>
      <c r="Z15" s="3389">
        <v>41426</v>
      </c>
      <c r="AA15" s="3422" t="s">
        <v>3016</v>
      </c>
      <c r="AB15" s="3351"/>
      <c r="AC15" s="3390" t="s">
        <v>281</v>
      </c>
      <c r="AD15" s="980" t="s">
        <v>3020</v>
      </c>
      <c r="AE15" s="3391" t="s">
        <v>3021</v>
      </c>
      <c r="AF15" s="3382">
        <v>41150</v>
      </c>
      <c r="AG15" s="3381" t="s">
        <v>287</v>
      </c>
      <c r="AH15" s="3382" t="s">
        <v>287</v>
      </c>
      <c r="AI15" s="3383" t="s">
        <v>3004</v>
      </c>
      <c r="AJ15" s="3361">
        <v>41425</v>
      </c>
      <c r="AK15" s="3361">
        <v>41429</v>
      </c>
      <c r="AL15" s="627" t="s">
        <v>281</v>
      </c>
      <c r="AM15" s="3361" t="s">
        <v>287</v>
      </c>
      <c r="AN15" s="627" t="s">
        <v>281</v>
      </c>
      <c r="AO15" s="3423" t="s">
        <v>3018</v>
      </c>
    </row>
    <row r="16" spans="1:41" x14ac:dyDescent="0.25">
      <c r="A16" s="3275"/>
      <c r="B16" s="3324"/>
      <c r="C16" s="3274"/>
      <c r="D16" s="3275"/>
      <c r="E16" s="3275"/>
      <c r="F16" s="3275"/>
      <c r="G16" s="3276"/>
      <c r="H16" s="3277"/>
      <c r="I16" s="3275"/>
      <c r="J16" s="3278"/>
      <c r="K16" s="6044" t="s">
        <v>2956</v>
      </c>
      <c r="L16" s="6041"/>
      <c r="M16" s="6041"/>
      <c r="N16" s="2572">
        <f>SUM(N17)</f>
        <v>987211.33000000007</v>
      </c>
      <c r="O16" s="2058"/>
      <c r="P16" s="3333"/>
      <c r="Q16" s="3334"/>
      <c r="R16" s="2066">
        <f>SUM(R17)</f>
        <v>0</v>
      </c>
      <c r="S16" s="3335"/>
      <c r="T16" s="3421"/>
      <c r="U16" s="3325"/>
      <c r="V16" s="3326"/>
      <c r="W16" s="3327"/>
      <c r="X16" s="3328">
        <f>SUM(X17)</f>
        <v>0</v>
      </c>
      <c r="Y16" s="3328">
        <f>SUM(Y17)</f>
        <v>1</v>
      </c>
      <c r="Z16" s="3329"/>
      <c r="AA16" s="3330"/>
      <c r="AB16" s="3330"/>
      <c r="AC16" s="3330"/>
      <c r="AD16" s="3331"/>
      <c r="AE16" s="3331"/>
      <c r="AF16" s="3331"/>
      <c r="AG16" s="3331"/>
      <c r="AH16" s="3331"/>
      <c r="AI16" s="3331"/>
    </row>
    <row r="17" spans="1:77" x14ac:dyDescent="0.25">
      <c r="A17" s="3337"/>
      <c r="B17" s="3338"/>
      <c r="C17" s="3339"/>
      <c r="D17" s="3337"/>
      <c r="E17" s="3337"/>
      <c r="F17" s="3337"/>
      <c r="G17" s="3340"/>
      <c r="H17" s="3340"/>
      <c r="I17" s="3337"/>
      <c r="J17" s="3341"/>
      <c r="K17" s="6047" t="s">
        <v>289</v>
      </c>
      <c r="L17" s="6037"/>
      <c r="M17" s="6038"/>
      <c r="N17" s="2585">
        <f>SUM(N18:N19)</f>
        <v>987211.33000000007</v>
      </c>
      <c r="O17" s="2688"/>
      <c r="P17" s="3342"/>
      <c r="Q17" s="2068"/>
      <c r="R17" s="2072">
        <f>SUM(R18:R19)</f>
        <v>0</v>
      </c>
      <c r="S17" s="3343"/>
      <c r="T17" s="3415"/>
      <c r="U17" s="3344"/>
      <c r="V17" s="3345"/>
      <c r="W17" s="3346"/>
      <c r="X17" s="3347">
        <f>SUM(X18:X19)</f>
        <v>0</v>
      </c>
      <c r="Y17" s="3347">
        <f>SUM(Y18:Y19)</f>
        <v>1</v>
      </c>
      <c r="Z17" s="3348"/>
      <c r="AA17" s="3349"/>
      <c r="AB17" s="3349"/>
      <c r="AC17" s="3349"/>
      <c r="AD17" s="3350"/>
      <c r="AE17" s="3350"/>
      <c r="AF17" s="3350"/>
      <c r="AG17" s="3350"/>
      <c r="AH17" s="3350"/>
      <c r="AI17" s="3350"/>
    </row>
    <row r="18" spans="1:77" s="587" customFormat="1" ht="38.25" x14ac:dyDescent="0.25">
      <c r="A18" s="3351" t="s">
        <v>840</v>
      </c>
      <c r="B18" s="1190" t="s">
        <v>875</v>
      </c>
      <c r="C18" s="3351" t="s">
        <v>285</v>
      </c>
      <c r="D18" s="3357" t="s">
        <v>254</v>
      </c>
      <c r="E18" s="3416">
        <v>10922</v>
      </c>
      <c r="F18" s="3354" t="s">
        <v>291</v>
      </c>
      <c r="G18" s="3386" t="s">
        <v>3012</v>
      </c>
      <c r="H18" s="3356" t="s">
        <v>289</v>
      </c>
      <c r="I18" s="3355" t="s">
        <v>2956</v>
      </c>
      <c r="J18" s="3417">
        <v>2005</v>
      </c>
      <c r="K18" s="3418" t="s">
        <v>3013</v>
      </c>
      <c r="L18" s="2363" t="s">
        <v>319</v>
      </c>
      <c r="M18" s="2363" t="s">
        <v>293</v>
      </c>
      <c r="N18" s="2585">
        <v>957565.54</v>
      </c>
      <c r="O18" s="1965"/>
      <c r="P18" s="2715">
        <v>1</v>
      </c>
      <c r="Q18" s="1965"/>
      <c r="R18" s="3373" t="s">
        <v>3014</v>
      </c>
      <c r="S18" s="1963"/>
      <c r="T18" s="3419" t="s">
        <v>3022</v>
      </c>
      <c r="U18" s="3420">
        <v>0.92</v>
      </c>
      <c r="V18" s="3382">
        <v>41360</v>
      </c>
      <c r="W18" s="3424">
        <v>41428</v>
      </c>
      <c r="X18" s="3362">
        <v>0</v>
      </c>
      <c r="Y18" s="3362">
        <v>0</v>
      </c>
      <c r="Z18" s="3322">
        <v>41548</v>
      </c>
      <c r="AA18" s="3351"/>
      <c r="AB18" s="3351"/>
      <c r="AC18" s="3390" t="s">
        <v>281</v>
      </c>
      <c r="AD18" s="980" t="s">
        <v>3023</v>
      </c>
      <c r="AE18" s="3391" t="s">
        <v>3024</v>
      </c>
      <c r="AF18" s="3382">
        <v>41150</v>
      </c>
      <c r="AG18" s="3381" t="s">
        <v>287</v>
      </c>
      <c r="AH18" s="3382" t="s">
        <v>287</v>
      </c>
      <c r="AI18" s="3383" t="s">
        <v>3004</v>
      </c>
      <c r="AJ18" s="627" t="s">
        <v>281</v>
      </c>
      <c r="AK18" s="627" t="s">
        <v>281</v>
      </c>
      <c r="AL18" s="627" t="s">
        <v>281</v>
      </c>
      <c r="AM18" s="627" t="s">
        <v>281</v>
      </c>
      <c r="AN18" s="627" t="s">
        <v>281</v>
      </c>
      <c r="AO18" s="1182" t="s">
        <v>281</v>
      </c>
    </row>
    <row r="19" spans="1:77" s="587" customFormat="1" ht="38.25" x14ac:dyDescent="0.25">
      <c r="A19" s="3351" t="s">
        <v>840</v>
      </c>
      <c r="B19" s="3425" t="s">
        <v>297</v>
      </c>
      <c r="C19" s="3351" t="s">
        <v>285</v>
      </c>
      <c r="D19" s="3357" t="s">
        <v>254</v>
      </c>
      <c r="E19" s="3416" t="s">
        <v>3025</v>
      </c>
      <c r="F19" s="3354" t="s">
        <v>291</v>
      </c>
      <c r="G19" s="3386" t="s">
        <v>3026</v>
      </c>
      <c r="H19" s="3356" t="s">
        <v>289</v>
      </c>
      <c r="I19" s="3355" t="s">
        <v>2956</v>
      </c>
      <c r="J19" s="3417">
        <v>2005</v>
      </c>
      <c r="K19" s="3418" t="s">
        <v>3027</v>
      </c>
      <c r="L19" s="2363" t="s">
        <v>292</v>
      </c>
      <c r="M19" s="2363" t="s">
        <v>322</v>
      </c>
      <c r="N19" s="2585">
        <v>29645.79</v>
      </c>
      <c r="O19" s="1965"/>
      <c r="P19" s="2715">
        <v>1</v>
      </c>
      <c r="Q19" s="1965"/>
      <c r="R19" s="3373" t="s">
        <v>3028</v>
      </c>
      <c r="S19" s="1963"/>
      <c r="T19" s="3419" t="s">
        <v>3029</v>
      </c>
      <c r="U19" s="641">
        <v>0.96</v>
      </c>
      <c r="V19" s="3382">
        <v>41360</v>
      </c>
      <c r="W19" s="3426">
        <v>41434</v>
      </c>
      <c r="X19" s="1543">
        <v>0</v>
      </c>
      <c r="Y19" s="1543">
        <v>1</v>
      </c>
      <c r="Z19" s="3427">
        <v>41699</v>
      </c>
      <c r="AA19" s="3351"/>
      <c r="AB19" s="3351"/>
      <c r="AC19" s="3390" t="s">
        <v>281</v>
      </c>
      <c r="AD19" s="980" t="s">
        <v>3030</v>
      </c>
      <c r="AE19" s="3391" t="s">
        <v>3024</v>
      </c>
      <c r="AF19" s="3382">
        <v>41150</v>
      </c>
      <c r="AG19" s="3381" t="s">
        <v>287</v>
      </c>
      <c r="AH19" s="3382" t="s">
        <v>287</v>
      </c>
      <c r="AI19" s="3383" t="s">
        <v>3031</v>
      </c>
      <c r="AJ19" s="627" t="s">
        <v>281</v>
      </c>
      <c r="AK19" s="627" t="s">
        <v>281</v>
      </c>
      <c r="AL19" s="627" t="s">
        <v>281</v>
      </c>
      <c r="AM19" s="627" t="s">
        <v>281</v>
      </c>
      <c r="AN19" s="627" t="s">
        <v>281</v>
      </c>
      <c r="AO19" s="1182" t="s">
        <v>281</v>
      </c>
    </row>
    <row r="20" spans="1:77" s="60" customFormat="1" x14ac:dyDescent="0.25">
      <c r="A20" s="3275"/>
      <c r="B20" s="3324"/>
      <c r="C20" s="3274"/>
      <c r="D20" s="3275"/>
      <c r="E20" s="3275"/>
      <c r="F20" s="3275"/>
      <c r="G20" s="3276"/>
      <c r="H20" s="3277"/>
      <c r="I20" s="3275"/>
      <c r="J20" s="3278"/>
      <c r="K20" s="6044" t="s">
        <v>2957</v>
      </c>
      <c r="L20" s="6041"/>
      <c r="M20" s="6041"/>
      <c r="N20" s="2572">
        <f>SUM(N21)</f>
        <v>1820356.53</v>
      </c>
      <c r="O20" s="2058"/>
      <c r="P20" s="3333"/>
      <c r="Q20" s="3334"/>
      <c r="R20" s="2066">
        <f>SUM(R21)</f>
        <v>918</v>
      </c>
      <c r="S20" s="3335"/>
      <c r="T20" s="3421"/>
      <c r="U20" s="3325"/>
      <c r="V20" s="3428"/>
      <c r="W20" s="3428"/>
      <c r="X20" s="3429">
        <f>SUM(X21)</f>
        <v>1</v>
      </c>
      <c r="Y20" s="3429">
        <f>SUM(Y21)</f>
        <v>1</v>
      </c>
      <c r="Z20" s="3430"/>
      <c r="AA20" s="3330"/>
      <c r="AB20" s="3330"/>
      <c r="AC20" s="3330"/>
      <c r="AD20" s="3331"/>
      <c r="AE20" s="3331"/>
      <c r="AF20" s="3331"/>
      <c r="AG20" s="3331"/>
      <c r="AH20" s="3331"/>
      <c r="AI20" s="3331"/>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row>
    <row r="21" spans="1:77" s="60" customFormat="1" ht="19.5" customHeight="1" x14ac:dyDescent="0.25">
      <c r="A21" s="3337"/>
      <c r="B21" s="3338"/>
      <c r="C21" s="3339"/>
      <c r="D21" s="3337"/>
      <c r="E21" s="3337"/>
      <c r="F21" s="3337"/>
      <c r="G21" s="3340"/>
      <c r="H21" s="3340"/>
      <c r="I21" s="3337"/>
      <c r="J21" s="3341"/>
      <c r="K21" s="6047" t="s">
        <v>289</v>
      </c>
      <c r="L21" s="6037"/>
      <c r="M21" s="6038"/>
      <c r="N21" s="2585">
        <f>SUM(N22:N22)</f>
        <v>1820356.53</v>
      </c>
      <c r="O21" s="2688"/>
      <c r="P21" s="3342"/>
      <c r="Q21" s="2068"/>
      <c r="R21" s="2072">
        <f>SUM(R22:R22)</f>
        <v>918</v>
      </c>
      <c r="S21" s="3343"/>
      <c r="T21" s="3415"/>
      <c r="U21" s="3344"/>
      <c r="V21" s="3431"/>
      <c r="W21" s="3431"/>
      <c r="X21" s="3432">
        <f>SUM(X22:X22)</f>
        <v>1</v>
      </c>
      <c r="Y21" s="3432">
        <f>SUM(Y22:Y22)</f>
        <v>1</v>
      </c>
      <c r="Z21" s="3433"/>
      <c r="AA21" s="3349"/>
      <c r="AB21" s="3349"/>
      <c r="AC21" s="3349"/>
      <c r="AD21" s="3350"/>
      <c r="AE21" s="3350"/>
      <c r="AF21" s="3350"/>
      <c r="AG21" s="3350"/>
      <c r="AH21" s="3350"/>
      <c r="AI21" s="335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row>
    <row r="22" spans="1:77" s="587" customFormat="1" ht="43.5" customHeight="1" x14ac:dyDescent="0.25">
      <c r="A22" s="3351" t="s">
        <v>840</v>
      </c>
      <c r="B22" s="3425" t="s">
        <v>297</v>
      </c>
      <c r="C22" s="3351" t="s">
        <v>285</v>
      </c>
      <c r="D22" s="3357" t="s">
        <v>254</v>
      </c>
      <c r="E22" s="1186" t="s">
        <v>281</v>
      </c>
      <c r="F22" s="3354" t="s">
        <v>291</v>
      </c>
      <c r="G22" s="3355" t="s">
        <v>3032</v>
      </c>
      <c r="H22" s="3369" t="s">
        <v>289</v>
      </c>
      <c r="I22" s="3357" t="s">
        <v>2957</v>
      </c>
      <c r="J22" s="3417">
        <v>2006</v>
      </c>
      <c r="K22" s="3434" t="s">
        <v>3027</v>
      </c>
      <c r="L22" s="2366" t="s">
        <v>292</v>
      </c>
      <c r="M22" s="2366" t="s">
        <v>322</v>
      </c>
      <c r="N22" s="3392">
        <v>1820356.53</v>
      </c>
      <c r="O22" s="1957"/>
      <c r="P22" s="2720">
        <v>1</v>
      </c>
      <c r="Q22" s="1957"/>
      <c r="R22" s="2219">
        <v>918</v>
      </c>
      <c r="S22" s="1955"/>
      <c r="T22" s="3435" t="s">
        <v>3033</v>
      </c>
      <c r="U22" s="3436">
        <v>0.94</v>
      </c>
      <c r="V22" s="3382">
        <v>41360</v>
      </c>
      <c r="W22" s="3426">
        <v>41434</v>
      </c>
      <c r="X22" s="3362">
        <v>1</v>
      </c>
      <c r="Y22" s="3362">
        <v>1</v>
      </c>
      <c r="Z22" s="3322">
        <v>41699</v>
      </c>
      <c r="AA22" s="3351"/>
      <c r="AB22" s="3351"/>
      <c r="AC22" s="3390" t="s">
        <v>281</v>
      </c>
      <c r="AD22" s="980" t="s">
        <v>3034</v>
      </c>
      <c r="AE22" s="3391" t="s">
        <v>3035</v>
      </c>
      <c r="AF22" s="3382">
        <v>41143</v>
      </c>
      <c r="AG22" s="3381" t="s">
        <v>287</v>
      </c>
      <c r="AH22" s="3382" t="s">
        <v>287</v>
      </c>
      <c r="AI22" s="3383" t="s">
        <v>3031</v>
      </c>
      <c r="AJ22" s="627" t="s">
        <v>281</v>
      </c>
      <c r="AK22" s="627" t="s">
        <v>281</v>
      </c>
      <c r="AL22" s="627" t="s">
        <v>281</v>
      </c>
      <c r="AM22" s="627" t="s">
        <v>281</v>
      </c>
      <c r="AN22" s="627" t="s">
        <v>281</v>
      </c>
      <c r="AO22" s="1182" t="s">
        <v>281</v>
      </c>
    </row>
    <row r="23" spans="1:77" x14ac:dyDescent="0.25">
      <c r="A23" s="3394"/>
      <c r="B23" s="3395"/>
      <c r="C23" s="3395"/>
      <c r="D23" s="3394"/>
      <c r="E23" s="3394"/>
      <c r="F23" s="3394"/>
      <c r="G23" s="3395"/>
      <c r="H23" s="3395"/>
      <c r="I23" s="3394"/>
      <c r="J23" s="3394"/>
      <c r="K23" s="3437"/>
      <c r="L23" s="3437"/>
      <c r="M23" s="3437"/>
      <c r="N23" s="3438"/>
      <c r="O23" s="3439"/>
      <c r="P23" s="3440"/>
      <c r="Q23" s="3441"/>
      <c r="R23" s="3439"/>
      <c r="S23" s="3442"/>
      <c r="T23" s="3443"/>
      <c r="V23" s="3403"/>
      <c r="W23" s="3404"/>
      <c r="X23" s="3395"/>
      <c r="Y23" s="3395"/>
      <c r="Z23" s="3405"/>
      <c r="AA23" s="3406"/>
      <c r="AB23" s="3406"/>
      <c r="AC23" s="3406"/>
    </row>
    <row r="24" spans="1:77" ht="16.5" customHeight="1" x14ac:dyDescent="0.25">
      <c r="A24" s="3394"/>
      <c r="B24" s="3395"/>
      <c r="C24" s="3395"/>
      <c r="D24" s="3394"/>
      <c r="E24" s="3394"/>
      <c r="F24" s="3394"/>
      <c r="G24" s="3395"/>
      <c r="H24" s="3395"/>
      <c r="I24" s="3394"/>
      <c r="J24" s="3394"/>
      <c r="K24" s="3437"/>
      <c r="L24" s="3437"/>
      <c r="M24" s="3437"/>
      <c r="N24" s="3438"/>
      <c r="O24" s="3439"/>
      <c r="P24" s="3440"/>
      <c r="Q24" s="3441"/>
      <c r="R24" s="3439"/>
      <c r="S24" s="3442"/>
      <c r="T24" s="3443"/>
      <c r="V24" s="3403"/>
      <c r="W24" s="3404"/>
      <c r="X24" s="3395"/>
      <c r="Y24" s="3395"/>
      <c r="Z24" s="3405"/>
      <c r="AA24" s="3406"/>
      <c r="AB24" s="3406"/>
      <c r="AC24" s="3406"/>
    </row>
    <row r="25" spans="1:77" x14ac:dyDescent="0.25">
      <c r="A25" s="3394"/>
      <c r="B25" s="3395"/>
      <c r="C25" s="3395"/>
      <c r="D25" s="3394"/>
      <c r="E25" s="3394"/>
      <c r="F25" s="3394"/>
      <c r="G25" s="3395"/>
      <c r="H25" s="3395"/>
      <c r="I25" s="3394"/>
      <c r="J25" s="3394"/>
      <c r="K25" s="3407" t="s">
        <v>2633</v>
      </c>
      <c r="L25" s="3437"/>
      <c r="M25" s="3437"/>
      <c r="N25" s="3438"/>
      <c r="O25" s="3439"/>
      <c r="P25" s="3440"/>
      <c r="Q25" s="3441"/>
      <c r="R25" s="3439"/>
      <c r="S25" s="3442"/>
      <c r="T25" s="3443"/>
      <c r="V25" s="3403"/>
      <c r="W25" s="3404"/>
      <c r="X25" s="3395"/>
      <c r="Y25" s="3395"/>
      <c r="Z25" s="3405"/>
      <c r="AA25" s="3406"/>
      <c r="AB25" s="3406"/>
      <c r="AC25" s="3406"/>
    </row>
    <row r="26" spans="1:77" x14ac:dyDescent="0.25">
      <c r="A26" s="3394"/>
      <c r="B26" s="3395"/>
      <c r="C26" s="3395"/>
      <c r="D26" s="3394"/>
      <c r="E26" s="3394"/>
      <c r="F26" s="3394"/>
      <c r="G26" s="3395"/>
      <c r="H26" s="3395"/>
      <c r="I26" s="3394"/>
      <c r="J26" s="3394"/>
      <c r="K26" s="3396"/>
      <c r="L26" s="3396"/>
      <c r="M26" s="3396"/>
      <c r="N26" s="3397"/>
      <c r="O26" s="3398"/>
      <c r="P26" s="3399"/>
      <c r="Q26" s="3400"/>
      <c r="R26" s="3398"/>
      <c r="S26" s="3401"/>
      <c r="T26" s="3402"/>
      <c r="V26" s="3403"/>
      <c r="W26" s="3404"/>
      <c r="X26" s="3395"/>
      <c r="Y26" s="3395"/>
      <c r="Z26" s="3405"/>
      <c r="AA26" s="3406"/>
      <c r="AB26" s="3406"/>
      <c r="AC26" s="3406"/>
    </row>
    <row r="27" spans="1:77" x14ac:dyDescent="0.25">
      <c r="A27" s="3394"/>
      <c r="B27" s="3395"/>
      <c r="C27" s="3395"/>
      <c r="D27" s="3394"/>
      <c r="E27" s="3394"/>
      <c r="F27" s="3394"/>
      <c r="G27" s="3395"/>
      <c r="H27" s="3395"/>
      <c r="I27" s="3394"/>
      <c r="J27" s="3394"/>
      <c r="K27" s="3396"/>
      <c r="L27" s="3396"/>
      <c r="M27" s="3396"/>
      <c r="N27" s="3397"/>
      <c r="O27" s="3398"/>
      <c r="P27" s="3399"/>
      <c r="Q27" s="3400"/>
      <c r="R27" s="3398"/>
      <c r="S27" s="3401"/>
      <c r="T27" s="3402"/>
      <c r="V27" s="3403"/>
      <c r="W27" s="3404"/>
      <c r="X27" s="3395"/>
      <c r="Y27" s="3395"/>
      <c r="Z27" s="3405"/>
      <c r="AA27" s="3406"/>
      <c r="AB27" s="3406"/>
      <c r="AC27" s="3406"/>
    </row>
  </sheetData>
  <mergeCells count="13">
    <mergeCell ref="K21:M21"/>
    <mergeCell ref="K10:M10"/>
    <mergeCell ref="K13:M13"/>
    <mergeCell ref="K14:M14"/>
    <mergeCell ref="K16:M16"/>
    <mergeCell ref="K17:M17"/>
    <mergeCell ref="K20:M20"/>
    <mergeCell ref="K9:M9"/>
    <mergeCell ref="N5:O5"/>
    <mergeCell ref="P5:Q5"/>
    <mergeCell ref="R5:S5"/>
    <mergeCell ref="K6:M6"/>
    <mergeCell ref="K7:M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1">
    <tabColor rgb="FFEB700B"/>
  </sheetPr>
  <dimension ref="A1:AO35"/>
  <sheetViews>
    <sheetView showGridLines="0" view="pageBreakPreview" topLeftCell="K1" zoomScaleNormal="68" zoomScaleSheetLayoutView="100" workbookViewId="0">
      <selection activeCell="T1" sqref="T1"/>
    </sheetView>
  </sheetViews>
  <sheetFormatPr baseColWidth="10" defaultColWidth="11.42578125" defaultRowHeight="18" x14ac:dyDescent="0.25"/>
  <cols>
    <col min="1" max="1" width="8" style="20" hidden="1" customWidth="1"/>
    <col min="2" max="2" width="8.85546875" style="20" hidden="1" customWidth="1"/>
    <col min="3" max="3" width="11.85546875" style="20" hidden="1" customWidth="1"/>
    <col min="4" max="5" width="11.28515625" style="20" hidden="1" customWidth="1"/>
    <col min="6" max="6" width="10.7109375" style="20" hidden="1" customWidth="1"/>
    <col min="7" max="7" width="19.42578125" style="20" hidden="1" customWidth="1"/>
    <col min="8" max="8" width="14.42578125" style="20" hidden="1" customWidth="1"/>
    <col min="9" max="9" width="31" style="20" hidden="1" customWidth="1"/>
    <col min="10" max="10" width="9.28515625" style="20" hidden="1" customWidth="1"/>
    <col min="11" max="11" width="33.28515625" style="20" customWidth="1"/>
    <col min="12" max="12" width="15.7109375" style="20" customWidth="1"/>
    <col min="13" max="13" width="15.7109375" style="3408" customWidth="1"/>
    <col min="14" max="14" width="15.7109375" style="3409" customWidth="1"/>
    <col min="15" max="15" width="1.85546875" style="20" customWidth="1"/>
    <col min="16" max="16" width="7.7109375" style="20" customWidth="1"/>
    <col min="17" max="17" width="1.85546875" style="20" customWidth="1"/>
    <col min="18" max="18" width="9.7109375" style="20" customWidth="1"/>
    <col min="19" max="19" width="6.140625" style="20" customWidth="1"/>
    <col min="20" max="20" width="33" style="20" customWidth="1"/>
    <col min="21" max="21" width="9.42578125" style="20" hidden="1" customWidth="1"/>
    <col min="22" max="22" width="11.28515625" style="20" hidden="1" customWidth="1"/>
    <col min="23" max="23" width="13.5703125" style="20" hidden="1" customWidth="1"/>
    <col min="24" max="25" width="8.140625" style="20" hidden="1" customWidth="1"/>
    <col min="26" max="26" width="16.28515625" style="20" hidden="1" customWidth="1"/>
    <col min="27" max="27" width="51.28515625" style="20" hidden="1" customWidth="1"/>
    <col min="28" max="28" width="31.5703125" style="20" hidden="1" customWidth="1"/>
    <col min="29" max="29" width="12.5703125" style="20" hidden="1" customWidth="1"/>
    <col min="30" max="30" width="17.140625" style="20" hidden="1" customWidth="1"/>
    <col min="31" max="31" width="20.42578125" style="20" hidden="1" customWidth="1"/>
    <col min="32" max="32" width="13.85546875" style="20" hidden="1" customWidth="1"/>
    <col min="33" max="33" width="22.140625" style="20" hidden="1" customWidth="1"/>
    <col min="34" max="34" width="11.5703125" style="20" hidden="1" customWidth="1"/>
    <col min="35" max="35" width="27.85546875" style="20" hidden="1" customWidth="1"/>
    <col min="36" max="41" width="11.42578125" style="20" hidden="1" customWidth="1"/>
    <col min="42" max="42" width="0" style="20" hidden="1" customWidth="1"/>
    <col min="43" max="16384" width="11.42578125" style="20"/>
  </cols>
  <sheetData>
    <row r="1" spans="1:41" x14ac:dyDescent="0.25">
      <c r="K1" s="1652" t="s">
        <v>2965</v>
      </c>
      <c r="L1" s="3182"/>
      <c r="M1" s="3182"/>
      <c r="N1" s="3182"/>
      <c r="O1" s="3182"/>
      <c r="P1" s="3182"/>
      <c r="Q1" s="3182"/>
      <c r="R1" s="3182"/>
      <c r="S1" s="3182"/>
      <c r="T1" s="2996" t="s">
        <v>5168</v>
      </c>
      <c r="W1" s="3261"/>
      <c r="X1" s="18"/>
      <c r="Y1" s="18"/>
      <c r="Z1" s="18"/>
    </row>
    <row r="2" spans="1:41" x14ac:dyDescent="0.25">
      <c r="K2" s="1652" t="s">
        <v>2966</v>
      </c>
      <c r="L2" s="3182"/>
      <c r="M2" s="3182"/>
      <c r="N2" s="3182"/>
      <c r="O2" s="3182"/>
      <c r="P2" s="3182"/>
      <c r="Q2" s="3182"/>
      <c r="R2" s="3182"/>
      <c r="S2" s="3182"/>
      <c r="T2" s="3182"/>
      <c r="W2" s="3261"/>
      <c r="X2" s="18"/>
      <c r="Y2" s="18"/>
      <c r="Z2" s="18"/>
    </row>
    <row r="3" spans="1:41" x14ac:dyDescent="0.25">
      <c r="K3" s="2992">
        <v>2013</v>
      </c>
      <c r="L3" s="3182"/>
      <c r="M3" s="3182"/>
      <c r="N3" s="3182"/>
      <c r="O3" s="3182"/>
      <c r="P3" s="3182"/>
      <c r="Q3" s="3182"/>
      <c r="R3" s="3182"/>
      <c r="S3" s="3182"/>
      <c r="T3" s="3182"/>
      <c r="W3" s="3261"/>
      <c r="X3" s="18"/>
      <c r="Y3" s="18"/>
      <c r="Z3" s="18"/>
    </row>
    <row r="4" spans="1:41" ht="12" customHeight="1" x14ac:dyDescent="0.25">
      <c r="K4" s="3182"/>
      <c r="L4" s="3182"/>
      <c r="M4" s="3182"/>
      <c r="N4" s="3182"/>
      <c r="O4" s="3182"/>
      <c r="P4" s="3182"/>
      <c r="Q4" s="3182"/>
      <c r="R4" s="3182"/>
      <c r="S4" s="3182"/>
      <c r="T4" s="3182"/>
      <c r="W4" s="3261"/>
      <c r="X4" s="18"/>
      <c r="Y4" s="18"/>
      <c r="Z4" s="18"/>
    </row>
    <row r="5" spans="1:41" s="3272" customFormat="1" ht="51" customHeight="1" x14ac:dyDescent="0.25">
      <c r="A5" s="3262" t="s">
        <v>50</v>
      </c>
      <c r="B5" s="3262" t="s">
        <v>44</v>
      </c>
      <c r="C5" s="3262" t="s">
        <v>172</v>
      </c>
      <c r="D5" s="567" t="s">
        <v>261</v>
      </c>
      <c r="E5" s="1289"/>
      <c r="F5" s="3262" t="s">
        <v>176</v>
      </c>
      <c r="G5" s="3262" t="s">
        <v>179</v>
      </c>
      <c r="H5" s="3262" t="s">
        <v>178</v>
      </c>
      <c r="I5" s="3262" t="s">
        <v>174</v>
      </c>
      <c r="J5" s="3263" t="s">
        <v>175</v>
      </c>
      <c r="K5" s="3264" t="s">
        <v>181</v>
      </c>
      <c r="L5" s="3264" t="s">
        <v>21</v>
      </c>
      <c r="M5" s="3264" t="s">
        <v>29</v>
      </c>
      <c r="N5" s="6033" t="s">
        <v>258</v>
      </c>
      <c r="O5" s="6033"/>
      <c r="P5" s="6033" t="s">
        <v>182</v>
      </c>
      <c r="Q5" s="6033"/>
      <c r="R5" s="6033" t="s">
        <v>20</v>
      </c>
      <c r="S5" s="6033"/>
      <c r="T5" s="3264" t="s">
        <v>30</v>
      </c>
      <c r="U5" s="3265" t="s">
        <v>171</v>
      </c>
      <c r="V5" s="3266"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x14ac:dyDescent="0.25">
      <c r="A6" s="3275"/>
      <c r="B6" s="3324"/>
      <c r="C6" s="3274"/>
      <c r="D6" s="3275"/>
      <c r="E6" s="3275"/>
      <c r="F6" s="3275"/>
      <c r="G6" s="3276"/>
      <c r="H6" s="3277"/>
      <c r="I6" s="3275"/>
      <c r="J6" s="3278"/>
      <c r="K6" s="6048" t="s">
        <v>2958</v>
      </c>
      <c r="L6" s="6046"/>
      <c r="M6" s="6046"/>
      <c r="N6" s="3410">
        <f>SUM(N7)</f>
        <v>1023604.14</v>
      </c>
      <c r="O6" s="2869"/>
      <c r="P6" s="3411"/>
      <c r="Q6" s="3412"/>
      <c r="R6" s="2867">
        <f>SUM(R7)</f>
        <v>313</v>
      </c>
      <c r="S6" s="3413"/>
      <c r="T6" s="3444"/>
      <c r="U6" s="3325"/>
      <c r="V6" s="3326"/>
      <c r="W6" s="3327"/>
      <c r="X6" s="3328">
        <f>SUM(X7)</f>
        <v>1</v>
      </c>
      <c r="Y6" s="3328">
        <f>SUM(Y7)</f>
        <v>2</v>
      </c>
      <c r="Z6" s="3329"/>
      <c r="AA6" s="3330"/>
      <c r="AB6" s="3330"/>
      <c r="AC6" s="3330"/>
      <c r="AD6" s="3331"/>
      <c r="AE6" s="3331"/>
      <c r="AF6" s="3331"/>
      <c r="AG6" s="3331"/>
      <c r="AH6" s="3331"/>
      <c r="AI6" s="3331"/>
    </row>
    <row r="7" spans="1:41" ht="18.75" customHeight="1" x14ac:dyDescent="0.25">
      <c r="A7" s="3337"/>
      <c r="B7" s="3338"/>
      <c r="C7" s="3339"/>
      <c r="D7" s="3337"/>
      <c r="E7" s="3337"/>
      <c r="F7" s="3337"/>
      <c r="G7" s="3340"/>
      <c r="H7" s="3340"/>
      <c r="I7" s="3337"/>
      <c r="J7" s="3341"/>
      <c r="K7" s="6036" t="s">
        <v>289</v>
      </c>
      <c r="L7" s="6036"/>
      <c r="M7" s="6039"/>
      <c r="N7" s="2585">
        <f>SUM(N8:N9)</f>
        <v>1023604.14</v>
      </c>
      <c r="O7" s="2688"/>
      <c r="P7" s="3342"/>
      <c r="Q7" s="2068"/>
      <c r="R7" s="2072">
        <f>SUM(R8:R9)</f>
        <v>313</v>
      </c>
      <c r="S7" s="3343"/>
      <c r="T7" s="3342"/>
      <c r="U7" s="3344"/>
      <c r="V7" s="3345"/>
      <c r="W7" s="3346"/>
      <c r="X7" s="3347">
        <f>SUM(X8:X9)</f>
        <v>1</v>
      </c>
      <c r="Y7" s="3347">
        <f>SUM(Y8:Y9)</f>
        <v>2</v>
      </c>
      <c r="Z7" s="3348"/>
      <c r="AA7" s="3349"/>
      <c r="AB7" s="3349"/>
      <c r="AC7" s="3349"/>
      <c r="AD7" s="3350"/>
      <c r="AE7" s="3350"/>
      <c r="AF7" s="3350"/>
      <c r="AG7" s="3350"/>
      <c r="AH7" s="3350"/>
      <c r="AI7" s="3350"/>
    </row>
    <row r="8" spans="1:41" s="587" customFormat="1" ht="25.5" x14ac:dyDescent="0.25">
      <c r="A8" s="3368" t="s">
        <v>840</v>
      </c>
      <c r="B8" s="1184" t="s">
        <v>873</v>
      </c>
      <c r="C8" s="3351" t="s">
        <v>285</v>
      </c>
      <c r="D8" s="3357" t="s">
        <v>254</v>
      </c>
      <c r="E8" s="1186" t="s">
        <v>281</v>
      </c>
      <c r="F8" s="3354" t="s">
        <v>291</v>
      </c>
      <c r="G8" s="3355" t="s">
        <v>3036</v>
      </c>
      <c r="H8" s="3369" t="s">
        <v>289</v>
      </c>
      <c r="I8" s="3357" t="s">
        <v>2958</v>
      </c>
      <c r="J8" s="3445">
        <v>2007</v>
      </c>
      <c r="K8" s="1968" t="s">
        <v>3037</v>
      </c>
      <c r="L8" s="2363" t="s">
        <v>288</v>
      </c>
      <c r="M8" s="2363" t="s">
        <v>340</v>
      </c>
      <c r="N8" s="2585">
        <v>590000</v>
      </c>
      <c r="O8" s="1965"/>
      <c r="P8" s="2715">
        <v>1</v>
      </c>
      <c r="Q8" s="1965"/>
      <c r="R8" s="3373">
        <v>313</v>
      </c>
      <c r="S8" s="1963"/>
      <c r="T8" s="2011" t="s">
        <v>3038</v>
      </c>
      <c r="U8" s="3446">
        <v>0.95</v>
      </c>
      <c r="V8" s="3382">
        <v>41334</v>
      </c>
      <c r="W8" s="3382">
        <v>41418</v>
      </c>
      <c r="X8" s="3388">
        <v>1</v>
      </c>
      <c r="Y8" s="3388">
        <v>1</v>
      </c>
      <c r="Z8" s="3389">
        <v>41395</v>
      </c>
      <c r="AA8" s="3368" t="s">
        <v>3039</v>
      </c>
      <c r="AB8" s="3351"/>
      <c r="AC8" s="3390" t="s">
        <v>281</v>
      </c>
      <c r="AD8" s="980" t="s">
        <v>3040</v>
      </c>
      <c r="AE8" s="3391" t="s">
        <v>3041</v>
      </c>
      <c r="AF8" s="3382">
        <v>41060</v>
      </c>
      <c r="AG8" s="3381" t="s">
        <v>287</v>
      </c>
      <c r="AH8" s="3382" t="s">
        <v>287</v>
      </c>
      <c r="AI8" s="3383" t="s">
        <v>3031</v>
      </c>
      <c r="AJ8" s="3361">
        <v>41418</v>
      </c>
      <c r="AK8" s="3361">
        <v>41465</v>
      </c>
      <c r="AL8" s="3361">
        <v>41473</v>
      </c>
      <c r="AM8" s="1188" t="s">
        <v>281</v>
      </c>
      <c r="AN8" s="1188" t="s">
        <v>281</v>
      </c>
      <c r="AO8" s="3447" t="s">
        <v>281</v>
      </c>
    </row>
    <row r="9" spans="1:41" s="587" customFormat="1" ht="51" customHeight="1" x14ac:dyDescent="0.25">
      <c r="A9" s="3351" t="s">
        <v>840</v>
      </c>
      <c r="B9" s="1190" t="s">
        <v>875</v>
      </c>
      <c r="C9" s="3351" t="s">
        <v>285</v>
      </c>
      <c r="D9" s="3357" t="s">
        <v>254</v>
      </c>
      <c r="E9" s="1186" t="s">
        <v>281</v>
      </c>
      <c r="F9" s="3354" t="s">
        <v>291</v>
      </c>
      <c r="G9" s="3355" t="s">
        <v>3042</v>
      </c>
      <c r="H9" s="3369" t="s">
        <v>289</v>
      </c>
      <c r="I9" s="3357" t="s">
        <v>2958</v>
      </c>
      <c r="J9" s="3445">
        <v>2007</v>
      </c>
      <c r="K9" s="1968" t="s">
        <v>3043</v>
      </c>
      <c r="L9" s="1990" t="s">
        <v>338</v>
      </c>
      <c r="M9" s="1990" t="s">
        <v>338</v>
      </c>
      <c r="N9" s="2585">
        <v>433604.14</v>
      </c>
      <c r="O9" s="3448"/>
      <c r="P9" s="2909">
        <v>1</v>
      </c>
      <c r="Q9" s="3372"/>
      <c r="R9" s="3373" t="s">
        <v>3044</v>
      </c>
      <c r="S9" s="1991"/>
      <c r="T9" s="2011" t="s">
        <v>3045</v>
      </c>
      <c r="U9" s="3387">
        <v>0.37</v>
      </c>
      <c r="V9" s="3382">
        <v>41382</v>
      </c>
      <c r="W9" s="3424">
        <v>41442</v>
      </c>
      <c r="X9" s="3362">
        <v>0</v>
      </c>
      <c r="Y9" s="3362">
        <v>1</v>
      </c>
      <c r="Z9" s="3322">
        <v>41579</v>
      </c>
      <c r="AA9" s="3351"/>
      <c r="AB9" s="3351"/>
      <c r="AC9" s="3390" t="s">
        <v>281</v>
      </c>
      <c r="AD9" s="980" t="s">
        <v>3046</v>
      </c>
      <c r="AE9" s="3391" t="s">
        <v>3041</v>
      </c>
      <c r="AF9" s="3382">
        <v>41060</v>
      </c>
      <c r="AG9" s="3381" t="s">
        <v>287</v>
      </c>
      <c r="AH9" s="3382" t="s">
        <v>287</v>
      </c>
      <c r="AI9" s="3383" t="s">
        <v>3031</v>
      </c>
      <c r="AJ9" s="627" t="s">
        <v>281</v>
      </c>
      <c r="AK9" s="627" t="s">
        <v>281</v>
      </c>
      <c r="AL9" s="627" t="s">
        <v>281</v>
      </c>
      <c r="AM9" s="627" t="s">
        <v>281</v>
      </c>
      <c r="AN9" s="627" t="s">
        <v>281</v>
      </c>
      <c r="AO9" s="1182" t="s">
        <v>281</v>
      </c>
    </row>
    <row r="10" spans="1:41" x14ac:dyDescent="0.25">
      <c r="A10" s="3275"/>
      <c r="B10" s="3324"/>
      <c r="C10" s="3274"/>
      <c r="D10" s="3275"/>
      <c r="E10" s="3275"/>
      <c r="F10" s="3275"/>
      <c r="G10" s="3276"/>
      <c r="H10" s="3277"/>
      <c r="I10" s="3275"/>
      <c r="J10" s="3278"/>
      <c r="K10" s="6040" t="s">
        <v>2959</v>
      </c>
      <c r="L10" s="6041"/>
      <c r="M10" s="6041"/>
      <c r="N10" s="2572">
        <f>SUM(N11)</f>
        <v>6570505.8499999996</v>
      </c>
      <c r="O10" s="2058"/>
      <c r="P10" s="3333"/>
      <c r="Q10" s="3334"/>
      <c r="R10" s="2066">
        <f>SUM(R11)</f>
        <v>370</v>
      </c>
      <c r="S10" s="3335"/>
      <c r="T10" s="3336"/>
      <c r="U10" s="3325"/>
      <c r="V10" s="3326"/>
      <c r="W10" s="3327"/>
      <c r="X10" s="3328">
        <f>SUM(X11)</f>
        <v>1</v>
      </c>
      <c r="Y10" s="3328">
        <f>SUM(Y11)</f>
        <v>8</v>
      </c>
      <c r="Z10" s="3329"/>
      <c r="AA10" s="3330"/>
      <c r="AB10" s="3330"/>
      <c r="AC10" s="3330"/>
      <c r="AD10" s="3331"/>
      <c r="AE10" s="3331"/>
      <c r="AF10" s="3331"/>
      <c r="AG10" s="3331"/>
      <c r="AH10" s="3331"/>
      <c r="AI10" s="3331"/>
    </row>
    <row r="11" spans="1:41" ht="16.5" customHeight="1" x14ac:dyDescent="0.25">
      <c r="A11" s="3337"/>
      <c r="B11" s="3338"/>
      <c r="C11" s="3339"/>
      <c r="D11" s="3337"/>
      <c r="E11" s="3337"/>
      <c r="F11" s="3337"/>
      <c r="G11" s="3340"/>
      <c r="H11" s="3340"/>
      <c r="I11" s="3337"/>
      <c r="J11" s="3341"/>
      <c r="K11" s="2927" t="s">
        <v>289</v>
      </c>
      <c r="L11" s="2942"/>
      <c r="M11" s="2995"/>
      <c r="N11" s="2585">
        <f>SUM(N12:N14)</f>
        <v>6570505.8499999996</v>
      </c>
      <c r="O11" s="2688"/>
      <c r="P11" s="3342"/>
      <c r="Q11" s="2068"/>
      <c r="R11" s="2072">
        <f>SUM(R12:R14)</f>
        <v>370</v>
      </c>
      <c r="S11" s="3343"/>
      <c r="T11" s="3342"/>
      <c r="U11" s="3344"/>
      <c r="V11" s="3345"/>
      <c r="W11" s="3346"/>
      <c r="X11" s="3347">
        <f>SUM(X12:X14)</f>
        <v>1</v>
      </c>
      <c r="Y11" s="3347">
        <f>SUM(Y12:Y14)</f>
        <v>8</v>
      </c>
      <c r="Z11" s="3348"/>
      <c r="AA11" s="3349"/>
      <c r="AB11" s="3349"/>
      <c r="AC11" s="3349"/>
      <c r="AD11" s="3350"/>
      <c r="AE11" s="3350"/>
      <c r="AF11" s="3350"/>
      <c r="AG11" s="3350"/>
      <c r="AH11" s="3350"/>
      <c r="AI11" s="3350"/>
    </row>
    <row r="12" spans="1:41" s="587" customFormat="1" ht="26.25" customHeight="1" x14ac:dyDescent="0.25">
      <c r="A12" s="3351" t="s">
        <v>840</v>
      </c>
      <c r="B12" s="1190" t="s">
        <v>875</v>
      </c>
      <c r="C12" s="3351" t="s">
        <v>285</v>
      </c>
      <c r="D12" s="3357" t="s">
        <v>254</v>
      </c>
      <c r="E12" s="1186" t="s">
        <v>281</v>
      </c>
      <c r="F12" s="3354" t="s">
        <v>291</v>
      </c>
      <c r="G12" s="3355" t="s">
        <v>3047</v>
      </c>
      <c r="H12" s="3369" t="s">
        <v>289</v>
      </c>
      <c r="I12" s="3355" t="s">
        <v>2959</v>
      </c>
      <c r="J12" s="3358">
        <v>2008</v>
      </c>
      <c r="K12" s="2404" t="s">
        <v>3048</v>
      </c>
      <c r="L12" s="1990" t="s">
        <v>313</v>
      </c>
      <c r="M12" s="3370" t="s">
        <v>293</v>
      </c>
      <c r="N12" s="2585">
        <v>4399999.8499999996</v>
      </c>
      <c r="O12" s="1994"/>
      <c r="P12" s="2909">
        <v>1</v>
      </c>
      <c r="Q12" s="3372"/>
      <c r="R12" s="3373">
        <v>370</v>
      </c>
      <c r="S12" s="1991"/>
      <c r="T12" s="2011" t="s">
        <v>3049</v>
      </c>
      <c r="U12" s="3387">
        <v>0.95</v>
      </c>
      <c r="V12" s="3375">
        <v>41369</v>
      </c>
      <c r="W12" s="3375">
        <v>41518</v>
      </c>
      <c r="X12" s="3362">
        <v>1</v>
      </c>
      <c r="Y12" s="3449">
        <v>8</v>
      </c>
      <c r="Z12" s="3322">
        <v>41548</v>
      </c>
      <c r="AA12" s="3351"/>
      <c r="AB12" s="3363"/>
      <c r="AC12" s="3450" t="s">
        <v>281</v>
      </c>
      <c r="AD12" s="980" t="s">
        <v>3050</v>
      </c>
      <c r="AE12" s="980" t="s">
        <v>3051</v>
      </c>
      <c r="AF12" s="3382">
        <v>41064</v>
      </c>
      <c r="AG12" s="3381" t="s">
        <v>287</v>
      </c>
      <c r="AH12" s="3382" t="s">
        <v>287</v>
      </c>
      <c r="AI12" s="3383" t="s">
        <v>3031</v>
      </c>
      <c r="AJ12" s="627" t="s">
        <v>281</v>
      </c>
      <c r="AK12" s="627" t="s">
        <v>281</v>
      </c>
      <c r="AL12" s="627" t="s">
        <v>281</v>
      </c>
      <c r="AM12" s="627" t="s">
        <v>281</v>
      </c>
      <c r="AN12" s="627" t="s">
        <v>281</v>
      </c>
      <c r="AO12" s="1182" t="s">
        <v>281</v>
      </c>
    </row>
    <row r="13" spans="1:41" s="587" customFormat="1" ht="51" x14ac:dyDescent="0.25">
      <c r="A13" s="3351" t="s">
        <v>840</v>
      </c>
      <c r="B13" s="3425" t="s">
        <v>297</v>
      </c>
      <c r="C13" s="3351" t="s">
        <v>285</v>
      </c>
      <c r="D13" s="3357" t="s">
        <v>254</v>
      </c>
      <c r="E13" s="1186" t="s">
        <v>281</v>
      </c>
      <c r="F13" s="3354" t="s">
        <v>291</v>
      </c>
      <c r="G13" s="3355" t="s">
        <v>3042</v>
      </c>
      <c r="H13" s="3369" t="s">
        <v>289</v>
      </c>
      <c r="I13" s="3355" t="s">
        <v>2959</v>
      </c>
      <c r="J13" s="3358">
        <v>2008</v>
      </c>
      <c r="K13" s="1968" t="s">
        <v>3043</v>
      </c>
      <c r="L13" s="2363" t="s">
        <v>338</v>
      </c>
      <c r="M13" s="2363" t="s">
        <v>338</v>
      </c>
      <c r="N13" s="2585">
        <v>850000</v>
      </c>
      <c r="O13" s="1994"/>
      <c r="P13" s="2909">
        <v>1</v>
      </c>
      <c r="Q13" s="3372"/>
      <c r="R13" s="3373" t="s">
        <v>3052</v>
      </c>
      <c r="S13" s="1991"/>
      <c r="T13" s="2011" t="s">
        <v>3053</v>
      </c>
      <c r="U13" s="3374">
        <v>0.31</v>
      </c>
      <c r="V13" s="3375">
        <v>41372</v>
      </c>
      <c r="W13" s="3426">
        <v>41497</v>
      </c>
      <c r="X13" s="1543">
        <v>0</v>
      </c>
      <c r="Y13" s="1543">
        <v>0</v>
      </c>
      <c r="Z13" s="3427">
        <v>41699</v>
      </c>
      <c r="AA13" s="3351"/>
      <c r="AB13" s="3351"/>
      <c r="AC13" s="3390" t="s">
        <v>281</v>
      </c>
      <c r="AD13" s="980" t="s">
        <v>3054</v>
      </c>
      <c r="AE13" s="3381" t="s">
        <v>3055</v>
      </c>
      <c r="AF13" s="3382">
        <v>41137</v>
      </c>
      <c r="AG13" s="3381" t="s">
        <v>287</v>
      </c>
      <c r="AH13" s="3382" t="s">
        <v>287</v>
      </c>
      <c r="AI13" s="3383" t="s">
        <v>3031</v>
      </c>
      <c r="AJ13" s="627" t="s">
        <v>281</v>
      </c>
      <c r="AK13" s="627" t="s">
        <v>281</v>
      </c>
      <c r="AL13" s="627" t="s">
        <v>281</v>
      </c>
      <c r="AM13" s="627" t="s">
        <v>281</v>
      </c>
      <c r="AN13" s="627" t="s">
        <v>281</v>
      </c>
      <c r="AO13" s="1182" t="s">
        <v>281</v>
      </c>
    </row>
    <row r="14" spans="1:41" s="587" customFormat="1" ht="36.75" customHeight="1" x14ac:dyDescent="0.25">
      <c r="A14" s="3351" t="s">
        <v>840</v>
      </c>
      <c r="B14" s="3451" t="s">
        <v>881</v>
      </c>
      <c r="C14" s="3351" t="s">
        <v>285</v>
      </c>
      <c r="D14" s="3357" t="s">
        <v>254</v>
      </c>
      <c r="E14" s="1186" t="s">
        <v>281</v>
      </c>
      <c r="F14" s="3354" t="s">
        <v>291</v>
      </c>
      <c r="G14" s="3355" t="s">
        <v>3042</v>
      </c>
      <c r="H14" s="3369" t="s">
        <v>289</v>
      </c>
      <c r="I14" s="3355" t="s">
        <v>2959</v>
      </c>
      <c r="J14" s="3358">
        <v>2008</v>
      </c>
      <c r="K14" s="1968" t="s">
        <v>3043</v>
      </c>
      <c r="L14" s="2363" t="s">
        <v>338</v>
      </c>
      <c r="M14" s="2363" t="s">
        <v>338</v>
      </c>
      <c r="N14" s="2585">
        <v>1320506</v>
      </c>
      <c r="O14" s="1994"/>
      <c r="P14" s="2909">
        <v>1</v>
      </c>
      <c r="Q14" s="3372"/>
      <c r="R14" s="3373" t="s">
        <v>3052</v>
      </c>
      <c r="S14" s="1991"/>
      <c r="T14" s="2011" t="s">
        <v>3056</v>
      </c>
      <c r="U14" s="3374">
        <v>0.84</v>
      </c>
      <c r="V14" s="3375">
        <v>41193</v>
      </c>
      <c r="W14" s="3424">
        <v>41442</v>
      </c>
      <c r="X14" s="3452">
        <v>0</v>
      </c>
      <c r="Y14" s="3452">
        <v>0</v>
      </c>
      <c r="Z14" s="3453">
        <v>41518</v>
      </c>
      <c r="AA14" s="3351"/>
      <c r="AB14" s="3351"/>
      <c r="AC14" s="3390" t="s">
        <v>281</v>
      </c>
      <c r="AD14" s="980" t="s">
        <v>3057</v>
      </c>
      <c r="AE14" s="3381" t="s">
        <v>3055</v>
      </c>
      <c r="AF14" s="3382">
        <v>41137</v>
      </c>
      <c r="AG14" s="3381" t="s">
        <v>287</v>
      </c>
      <c r="AH14" s="3382" t="s">
        <v>287</v>
      </c>
      <c r="AI14" s="3383" t="s">
        <v>3031</v>
      </c>
      <c r="AJ14" s="627" t="s">
        <v>281</v>
      </c>
      <c r="AK14" s="627" t="s">
        <v>281</v>
      </c>
      <c r="AL14" s="627" t="s">
        <v>281</v>
      </c>
      <c r="AM14" s="627" t="s">
        <v>281</v>
      </c>
      <c r="AN14" s="627" t="s">
        <v>281</v>
      </c>
      <c r="AO14" s="1182" t="s">
        <v>281</v>
      </c>
    </row>
    <row r="15" spans="1:41" x14ac:dyDescent="0.25">
      <c r="A15" s="3275"/>
      <c r="B15" s="3324"/>
      <c r="C15" s="3274"/>
      <c r="D15" s="3275"/>
      <c r="E15" s="3275"/>
      <c r="F15" s="3275"/>
      <c r="G15" s="3276"/>
      <c r="H15" s="3277"/>
      <c r="I15" s="3275"/>
      <c r="J15" s="3278"/>
      <c r="K15" s="6040" t="s">
        <v>2960</v>
      </c>
      <c r="L15" s="6041"/>
      <c r="M15" s="6041"/>
      <c r="N15" s="2572">
        <f>SUM(N16,N18,N20)</f>
        <v>3607741.24</v>
      </c>
      <c r="O15" s="2058"/>
      <c r="P15" s="3333"/>
      <c r="Q15" s="3334"/>
      <c r="R15" s="2491">
        <f>SUM(R16,R18,R20)</f>
        <v>1114</v>
      </c>
      <c r="S15" s="3335"/>
      <c r="T15" s="3336"/>
      <c r="U15" s="3325"/>
      <c r="V15" s="3326"/>
      <c r="W15" s="3327"/>
      <c r="X15" s="3328">
        <f>SUM(X16,X18,X20)</f>
        <v>2</v>
      </c>
      <c r="Y15" s="3328">
        <f>SUM(Y16,Y18,Y20)</f>
        <v>3</v>
      </c>
      <c r="Z15" s="3329"/>
      <c r="AA15" s="3330"/>
      <c r="AB15" s="3330"/>
      <c r="AC15" s="3330"/>
      <c r="AD15" s="3331"/>
      <c r="AE15" s="3331"/>
      <c r="AF15" s="3331"/>
      <c r="AG15" s="3331"/>
      <c r="AH15" s="3331"/>
      <c r="AI15" s="3331"/>
    </row>
    <row r="16" spans="1:41" ht="18" customHeight="1" x14ac:dyDescent="0.25">
      <c r="A16" s="3337"/>
      <c r="B16" s="3338"/>
      <c r="C16" s="3339"/>
      <c r="D16" s="3337"/>
      <c r="E16" s="3337"/>
      <c r="F16" s="3337"/>
      <c r="G16" s="3340"/>
      <c r="H16" s="3340"/>
      <c r="I16" s="3337"/>
      <c r="J16" s="3341"/>
      <c r="K16" s="6036" t="s">
        <v>295</v>
      </c>
      <c r="L16" s="6037"/>
      <c r="M16" s="6038"/>
      <c r="N16" s="2585">
        <f>SUM(N17:N17)</f>
        <v>170904</v>
      </c>
      <c r="O16" s="2688"/>
      <c r="P16" s="3342"/>
      <c r="Q16" s="2068"/>
      <c r="R16" s="2072">
        <f>SUM(R17:R17)</f>
        <v>375</v>
      </c>
      <c r="S16" s="3343"/>
      <c r="T16" s="3342"/>
      <c r="U16" s="3344"/>
      <c r="V16" s="3345"/>
      <c r="W16" s="3346"/>
      <c r="X16" s="3347">
        <f>SUM(X17:X17)</f>
        <v>1</v>
      </c>
      <c r="Y16" s="3347">
        <f>SUM(Y17:Y17)</f>
        <v>1</v>
      </c>
      <c r="Z16" s="3348"/>
      <c r="AA16" s="3349"/>
      <c r="AB16" s="3349"/>
      <c r="AC16" s="3349"/>
      <c r="AD16" s="3350"/>
      <c r="AE16" s="3350"/>
      <c r="AF16" s="3350"/>
      <c r="AG16" s="3350"/>
      <c r="AH16" s="3350"/>
      <c r="AI16" s="3350"/>
    </row>
    <row r="17" spans="1:41" s="587" customFormat="1" ht="39.75" customHeight="1" x14ac:dyDescent="0.25">
      <c r="A17" s="3351" t="s">
        <v>840</v>
      </c>
      <c r="B17" s="1190" t="s">
        <v>875</v>
      </c>
      <c r="C17" s="3351" t="s">
        <v>285</v>
      </c>
      <c r="D17" s="3357" t="s">
        <v>254</v>
      </c>
      <c r="E17" s="3357" t="s">
        <v>3058</v>
      </c>
      <c r="F17" s="3354" t="s">
        <v>291</v>
      </c>
      <c r="G17" s="3386" t="s">
        <v>3059</v>
      </c>
      <c r="H17" s="3356" t="s">
        <v>295</v>
      </c>
      <c r="I17" s="3355" t="s">
        <v>2960</v>
      </c>
      <c r="J17" s="3358">
        <v>2010</v>
      </c>
      <c r="K17" s="2108" t="s">
        <v>3059</v>
      </c>
      <c r="L17" s="2363" t="s">
        <v>1583</v>
      </c>
      <c r="M17" s="2363" t="s">
        <v>1584</v>
      </c>
      <c r="N17" s="2585">
        <v>170904</v>
      </c>
      <c r="O17" s="1965"/>
      <c r="P17" s="2715">
        <v>1</v>
      </c>
      <c r="Q17" s="1965"/>
      <c r="R17" s="1964">
        <v>375</v>
      </c>
      <c r="S17" s="1963"/>
      <c r="T17" s="1962" t="s">
        <v>3060</v>
      </c>
      <c r="U17" s="3374">
        <v>0.3</v>
      </c>
      <c r="V17" s="3375">
        <v>41512</v>
      </c>
      <c r="W17" s="3375">
        <v>41586</v>
      </c>
      <c r="X17" s="3362">
        <v>1</v>
      </c>
      <c r="Y17" s="3362">
        <v>1</v>
      </c>
      <c r="Z17" s="1183">
        <v>41579</v>
      </c>
      <c r="AA17" s="3351"/>
      <c r="AB17" s="3351"/>
      <c r="AC17" s="3390" t="s">
        <v>281</v>
      </c>
      <c r="AD17" s="980" t="s">
        <v>3061</v>
      </c>
      <c r="AE17" s="3391" t="s">
        <v>3062</v>
      </c>
      <c r="AF17" s="3382">
        <v>41162</v>
      </c>
      <c r="AG17" s="3381" t="s">
        <v>287</v>
      </c>
      <c r="AH17" s="3382" t="s">
        <v>287</v>
      </c>
      <c r="AI17" s="3454" t="s">
        <v>2987</v>
      </c>
      <c r="AJ17" s="627" t="s">
        <v>281</v>
      </c>
      <c r="AK17" s="627" t="s">
        <v>281</v>
      </c>
      <c r="AL17" s="627" t="s">
        <v>281</v>
      </c>
      <c r="AM17" s="627" t="s">
        <v>281</v>
      </c>
      <c r="AN17" s="627" t="s">
        <v>281</v>
      </c>
      <c r="AO17" s="1182" t="s">
        <v>281</v>
      </c>
    </row>
    <row r="18" spans="1:41" ht="18.75" customHeight="1" x14ac:dyDescent="0.25">
      <c r="A18" s="3337"/>
      <c r="B18" s="3338"/>
      <c r="C18" s="3339"/>
      <c r="D18" s="3337"/>
      <c r="E18" s="3337"/>
      <c r="F18" s="3337"/>
      <c r="G18" s="3340"/>
      <c r="H18" s="3340"/>
      <c r="I18" s="3337"/>
      <c r="J18" s="3341"/>
      <c r="K18" s="2927" t="s">
        <v>289</v>
      </c>
      <c r="L18" s="2942"/>
      <c r="M18" s="2995"/>
      <c r="N18" s="2585">
        <f>SUM(N19:N19)</f>
        <v>400039.5</v>
      </c>
      <c r="O18" s="2688"/>
      <c r="P18" s="3342"/>
      <c r="Q18" s="2068"/>
      <c r="R18" s="2072">
        <f>SUM(R19:R19)</f>
        <v>739</v>
      </c>
      <c r="S18" s="3343"/>
      <c r="T18" s="3342"/>
      <c r="U18" s="3344"/>
      <c r="V18" s="3345"/>
      <c r="W18" s="3346"/>
      <c r="X18" s="3347">
        <f>SUM(X19:X19)</f>
        <v>1</v>
      </c>
      <c r="Y18" s="3347">
        <f>SUM(Y19:Y19)</f>
        <v>1</v>
      </c>
      <c r="Z18" s="3348"/>
      <c r="AA18" s="3349"/>
      <c r="AB18" s="3349"/>
      <c r="AC18" s="3349"/>
      <c r="AD18" s="3350"/>
      <c r="AE18" s="3350"/>
      <c r="AF18" s="3350"/>
      <c r="AG18" s="3350"/>
      <c r="AH18" s="3350"/>
      <c r="AI18" s="3350"/>
    </row>
    <row r="19" spans="1:41" s="587" customFormat="1" ht="20.25" customHeight="1" x14ac:dyDescent="0.25">
      <c r="A19" s="3351" t="s">
        <v>840</v>
      </c>
      <c r="B19" s="1189" t="s">
        <v>874</v>
      </c>
      <c r="C19" s="3351" t="s">
        <v>285</v>
      </c>
      <c r="D19" s="3357" t="s">
        <v>254</v>
      </c>
      <c r="E19" s="1186" t="s">
        <v>281</v>
      </c>
      <c r="F19" s="3354" t="s">
        <v>291</v>
      </c>
      <c r="G19" s="3355" t="s">
        <v>3063</v>
      </c>
      <c r="H19" s="3369" t="s">
        <v>289</v>
      </c>
      <c r="I19" s="3355" t="s">
        <v>2960</v>
      </c>
      <c r="J19" s="3358">
        <v>2010</v>
      </c>
      <c r="K19" s="1968" t="s">
        <v>3064</v>
      </c>
      <c r="L19" s="2363" t="s">
        <v>303</v>
      </c>
      <c r="M19" s="2363" t="s">
        <v>337</v>
      </c>
      <c r="N19" s="2585">
        <v>400039.5</v>
      </c>
      <c r="O19" s="1965"/>
      <c r="P19" s="2715">
        <v>1</v>
      </c>
      <c r="Q19" s="1965"/>
      <c r="R19" s="3373">
        <v>739</v>
      </c>
      <c r="S19" s="1963"/>
      <c r="T19" s="2011" t="s">
        <v>3065</v>
      </c>
      <c r="U19" s="3374">
        <v>0.84</v>
      </c>
      <c r="V19" s="3382">
        <v>41432</v>
      </c>
      <c r="W19" s="3455">
        <v>41461</v>
      </c>
      <c r="X19" s="3456">
        <v>1</v>
      </c>
      <c r="Y19" s="3456">
        <v>1</v>
      </c>
      <c r="Z19" s="3457">
        <v>41456</v>
      </c>
      <c r="AA19" s="3351"/>
      <c r="AB19" s="3351"/>
      <c r="AC19" s="3390" t="s">
        <v>281</v>
      </c>
      <c r="AD19" s="980" t="s">
        <v>2711</v>
      </c>
      <c r="AE19" s="3381" t="s">
        <v>3066</v>
      </c>
      <c r="AF19" s="3382">
        <v>41122</v>
      </c>
      <c r="AG19" s="3381" t="s">
        <v>287</v>
      </c>
      <c r="AH19" s="3382" t="s">
        <v>287</v>
      </c>
      <c r="AI19" s="3383" t="s">
        <v>2987</v>
      </c>
      <c r="AJ19" s="627" t="s">
        <v>281</v>
      </c>
      <c r="AK19" s="627" t="s">
        <v>281</v>
      </c>
      <c r="AL19" s="627" t="s">
        <v>281</v>
      </c>
      <c r="AM19" s="627" t="s">
        <v>281</v>
      </c>
      <c r="AN19" s="627" t="s">
        <v>281</v>
      </c>
      <c r="AO19" s="1182" t="s">
        <v>281</v>
      </c>
    </row>
    <row r="20" spans="1:41" ht="18" customHeight="1" x14ac:dyDescent="0.25">
      <c r="A20" s="3337"/>
      <c r="B20" s="3338"/>
      <c r="C20" s="3339"/>
      <c r="D20" s="3337"/>
      <c r="E20" s="3337"/>
      <c r="F20" s="3337"/>
      <c r="G20" s="3340"/>
      <c r="H20" s="3340"/>
      <c r="I20" s="3337"/>
      <c r="J20" s="3341"/>
      <c r="K20" s="2927" t="s">
        <v>294</v>
      </c>
      <c r="L20" s="2942"/>
      <c r="M20" s="2995"/>
      <c r="N20" s="2585">
        <f>SUM(N21:N21)</f>
        <v>3036797.74</v>
      </c>
      <c r="O20" s="2688"/>
      <c r="P20" s="3342"/>
      <c r="Q20" s="2068"/>
      <c r="R20" s="2072">
        <f>SUM(R21:R21)</f>
        <v>0</v>
      </c>
      <c r="S20" s="3343"/>
      <c r="T20" s="3342"/>
      <c r="U20" s="3344"/>
      <c r="V20" s="3345"/>
      <c r="W20" s="3346"/>
      <c r="X20" s="3347">
        <f>SUM(X21:X21)</f>
        <v>0</v>
      </c>
      <c r="Y20" s="3347">
        <f>SUM(Y21:Y21)</f>
        <v>1</v>
      </c>
      <c r="Z20" s="3348"/>
      <c r="AA20" s="3349"/>
      <c r="AB20" s="3349"/>
      <c r="AC20" s="3349"/>
      <c r="AD20" s="3350"/>
      <c r="AE20" s="3350"/>
      <c r="AF20" s="3350"/>
      <c r="AG20" s="3350"/>
      <c r="AH20" s="3350"/>
      <c r="AI20" s="3350"/>
    </row>
    <row r="21" spans="1:41" s="587" customFormat="1" ht="29.25" customHeight="1" x14ac:dyDescent="0.25">
      <c r="A21" s="3351" t="s">
        <v>840</v>
      </c>
      <c r="B21" s="1184" t="s">
        <v>873</v>
      </c>
      <c r="C21" s="3351" t="s">
        <v>285</v>
      </c>
      <c r="D21" s="3357" t="s">
        <v>254</v>
      </c>
      <c r="E21" s="1186" t="s">
        <v>281</v>
      </c>
      <c r="F21" s="3354" t="s">
        <v>291</v>
      </c>
      <c r="G21" s="3355" t="s">
        <v>3067</v>
      </c>
      <c r="H21" s="3369" t="s">
        <v>294</v>
      </c>
      <c r="I21" s="3355" t="s">
        <v>2960</v>
      </c>
      <c r="J21" s="3358">
        <v>2010</v>
      </c>
      <c r="K21" s="2821" t="s">
        <v>3068</v>
      </c>
      <c r="L21" s="2366" t="s">
        <v>356</v>
      </c>
      <c r="M21" s="2366" t="s">
        <v>496</v>
      </c>
      <c r="N21" s="3392">
        <v>3036797.74</v>
      </c>
      <c r="O21" s="1957"/>
      <c r="P21" s="2720">
        <v>1</v>
      </c>
      <c r="Q21" s="1957"/>
      <c r="R21" s="2219" t="s">
        <v>3069</v>
      </c>
      <c r="S21" s="1955"/>
      <c r="T21" s="2104" t="s">
        <v>3070</v>
      </c>
      <c r="U21" s="3374">
        <v>0.95</v>
      </c>
      <c r="V21" s="3375">
        <v>41179</v>
      </c>
      <c r="W21" s="3455">
        <v>41278</v>
      </c>
      <c r="X21" s="3388">
        <v>0</v>
      </c>
      <c r="Y21" s="3388">
        <v>1</v>
      </c>
      <c r="Z21" s="3389">
        <v>41426</v>
      </c>
      <c r="AA21" s="3351"/>
      <c r="AB21" s="3351"/>
      <c r="AC21" s="3390" t="s">
        <v>281</v>
      </c>
      <c r="AD21" s="980" t="s">
        <v>2711</v>
      </c>
      <c r="AE21" s="3381" t="s">
        <v>3066</v>
      </c>
      <c r="AF21" s="3382">
        <v>41122</v>
      </c>
      <c r="AG21" s="3381" t="s">
        <v>3071</v>
      </c>
      <c r="AH21" s="3382">
        <v>41131</v>
      </c>
      <c r="AI21" s="3383" t="s">
        <v>3072</v>
      </c>
      <c r="AJ21" s="627" t="s">
        <v>281</v>
      </c>
      <c r="AK21" s="627" t="s">
        <v>281</v>
      </c>
      <c r="AL21" s="627" t="s">
        <v>281</v>
      </c>
      <c r="AM21" s="627" t="s">
        <v>281</v>
      </c>
      <c r="AN21" s="627" t="s">
        <v>281</v>
      </c>
      <c r="AO21" s="1182" t="s">
        <v>281</v>
      </c>
    </row>
    <row r="22" spans="1:41" ht="15" customHeight="1" x14ac:dyDescent="0.25">
      <c r="A22" s="3394"/>
      <c r="B22" s="3395"/>
      <c r="C22" s="3395"/>
      <c r="D22" s="3394"/>
      <c r="E22" s="3394"/>
      <c r="F22" s="3394"/>
      <c r="G22" s="3395"/>
      <c r="H22" s="3395"/>
      <c r="I22" s="3394"/>
      <c r="J22" s="3394"/>
      <c r="K22" s="3396"/>
      <c r="L22" s="3396"/>
      <c r="M22" s="3396"/>
      <c r="N22" s="3397"/>
      <c r="O22" s="3398"/>
      <c r="P22" s="3399"/>
      <c r="Q22" s="3400"/>
      <c r="R22" s="3398"/>
      <c r="S22" s="3401"/>
      <c r="T22" s="3402"/>
      <c r="V22" s="3403"/>
      <c r="W22" s="3404"/>
      <c r="X22" s="3395"/>
      <c r="Y22" s="3395"/>
      <c r="Z22" s="3405"/>
      <c r="AA22" s="3406"/>
      <c r="AB22" s="3406"/>
      <c r="AC22" s="3406"/>
    </row>
    <row r="23" spans="1:41" ht="13.5" customHeight="1" x14ac:dyDescent="0.25">
      <c r="A23" s="3394"/>
      <c r="B23" s="3395"/>
      <c r="C23" s="3395"/>
      <c r="D23" s="3394"/>
      <c r="E23" s="3394"/>
      <c r="F23" s="3394"/>
      <c r="G23" s="3395"/>
      <c r="H23" s="3395"/>
      <c r="I23" s="3394"/>
      <c r="J23" s="3394"/>
      <c r="K23" s="3396"/>
      <c r="L23" s="3396"/>
      <c r="M23" s="3396"/>
      <c r="N23" s="3397"/>
      <c r="O23" s="3398"/>
      <c r="P23" s="3399"/>
      <c r="Q23" s="3400"/>
      <c r="R23" s="3398"/>
      <c r="S23" s="3401"/>
      <c r="T23" s="3402"/>
      <c r="V23" s="3403"/>
      <c r="W23" s="3404"/>
      <c r="X23" s="3395"/>
      <c r="Y23" s="3395"/>
      <c r="Z23" s="3405"/>
      <c r="AA23" s="3406"/>
      <c r="AB23" s="3406"/>
      <c r="AC23" s="3406"/>
    </row>
    <row r="24" spans="1:41" x14ac:dyDescent="0.25">
      <c r="A24" s="3394"/>
      <c r="B24" s="3395"/>
      <c r="C24" s="3395"/>
      <c r="D24" s="3394"/>
      <c r="E24" s="3394"/>
      <c r="F24" s="3394"/>
      <c r="G24" s="3395"/>
      <c r="H24" s="3395"/>
      <c r="I24" s="3394"/>
      <c r="J24" s="3394"/>
      <c r="K24" s="3407" t="s">
        <v>2633</v>
      </c>
      <c r="L24" s="3396"/>
      <c r="M24" s="3396"/>
      <c r="N24" s="3397"/>
      <c r="O24" s="3398"/>
      <c r="P24" s="3399"/>
      <c r="Q24" s="3400"/>
      <c r="R24" s="3398"/>
      <c r="S24" s="3401"/>
      <c r="T24" s="3402"/>
      <c r="V24" s="3403"/>
      <c r="W24" s="3404"/>
      <c r="X24" s="3395"/>
      <c r="Y24" s="3395"/>
      <c r="Z24" s="3405"/>
      <c r="AA24" s="3406"/>
      <c r="AB24" s="3406"/>
      <c r="AC24" s="3406"/>
    </row>
    <row r="25" spans="1:41" x14ac:dyDescent="0.25">
      <c r="A25" s="3394"/>
      <c r="B25" s="3395"/>
      <c r="C25" s="3395"/>
      <c r="D25" s="3394"/>
      <c r="E25" s="3394"/>
      <c r="F25" s="3394"/>
      <c r="G25" s="3395"/>
      <c r="H25" s="3395"/>
      <c r="I25" s="3394"/>
      <c r="J25" s="3394"/>
      <c r="K25" s="3396"/>
      <c r="L25" s="3396"/>
      <c r="M25" s="3396"/>
      <c r="N25" s="3397"/>
      <c r="O25" s="3398"/>
      <c r="P25" s="3399"/>
      <c r="Q25" s="3400"/>
      <c r="R25" s="3398"/>
      <c r="S25" s="3401"/>
      <c r="T25" s="3402"/>
      <c r="V25" s="3403"/>
      <c r="W25" s="3404"/>
      <c r="X25" s="3395"/>
      <c r="Y25" s="3395"/>
      <c r="Z25" s="3405"/>
      <c r="AA25" s="3406"/>
      <c r="AB25" s="3406"/>
      <c r="AC25" s="3406"/>
    </row>
    <row r="26" spans="1:41" x14ac:dyDescent="0.25">
      <c r="A26" s="3394"/>
      <c r="B26" s="3395"/>
      <c r="C26" s="3395"/>
      <c r="D26" s="3394"/>
      <c r="E26" s="3394"/>
      <c r="F26" s="3394"/>
      <c r="G26" s="3395"/>
      <c r="H26" s="3395"/>
      <c r="I26" s="3394"/>
      <c r="J26" s="3394"/>
      <c r="K26" s="3396"/>
      <c r="L26" s="3396"/>
      <c r="M26" s="3396"/>
      <c r="N26" s="3397"/>
      <c r="O26" s="3398"/>
      <c r="P26" s="3399"/>
      <c r="Q26" s="3400"/>
      <c r="R26" s="3398"/>
      <c r="S26" s="3401"/>
      <c r="T26" s="3402"/>
      <c r="V26" s="3403"/>
      <c r="W26" s="3404"/>
      <c r="X26" s="3395"/>
      <c r="Y26" s="3395"/>
      <c r="Z26" s="3405"/>
      <c r="AA26" s="3406"/>
      <c r="AB26" s="3406"/>
      <c r="AC26" s="3406"/>
    </row>
    <row r="27" spans="1:41" x14ac:dyDescent="0.25">
      <c r="A27" s="3394"/>
      <c r="B27" s="3395"/>
      <c r="C27" s="3395"/>
      <c r="D27" s="3394"/>
      <c r="E27" s="3394"/>
      <c r="F27" s="3394"/>
      <c r="G27" s="3395"/>
      <c r="H27" s="3395"/>
      <c r="I27" s="3394"/>
      <c r="J27" s="3394"/>
      <c r="K27" s="3396"/>
      <c r="L27" s="3396"/>
      <c r="M27" s="3396"/>
      <c r="N27" s="3397"/>
      <c r="O27" s="3398"/>
      <c r="P27" s="3399"/>
      <c r="Q27" s="3400"/>
      <c r="R27" s="3398"/>
      <c r="S27" s="3401"/>
      <c r="T27" s="3402"/>
      <c r="V27" s="3403"/>
      <c r="W27" s="3404"/>
      <c r="X27" s="3395"/>
      <c r="Y27" s="3395"/>
      <c r="Z27" s="3405"/>
      <c r="AA27" s="3406"/>
      <c r="AB27" s="3406"/>
      <c r="AC27" s="3406"/>
    </row>
    <row r="28" spans="1:41" x14ac:dyDescent="0.25">
      <c r="A28" s="3394"/>
      <c r="B28" s="3395"/>
      <c r="C28" s="3395"/>
      <c r="D28" s="3394"/>
      <c r="E28" s="3394"/>
      <c r="F28" s="3394"/>
      <c r="G28" s="3395"/>
      <c r="H28" s="3395"/>
      <c r="I28" s="3394"/>
      <c r="J28" s="3394"/>
      <c r="K28" s="3396"/>
      <c r="L28" s="3396"/>
      <c r="M28" s="3396"/>
      <c r="N28" s="3397"/>
      <c r="O28" s="3398"/>
      <c r="P28" s="3399"/>
      <c r="Q28" s="3400"/>
      <c r="R28" s="3398"/>
      <c r="S28" s="3401"/>
      <c r="T28" s="3402"/>
      <c r="V28" s="3403"/>
      <c r="W28" s="3404"/>
      <c r="X28" s="3395"/>
      <c r="Y28" s="3395"/>
      <c r="Z28" s="3405"/>
      <c r="AA28" s="3406"/>
      <c r="AB28" s="3406"/>
      <c r="AC28" s="3406"/>
    </row>
    <row r="29" spans="1:41" x14ac:dyDescent="0.25">
      <c r="A29" s="3394"/>
      <c r="B29" s="3395"/>
      <c r="C29" s="3395"/>
      <c r="D29" s="3394"/>
      <c r="E29" s="3394"/>
      <c r="F29" s="3394"/>
      <c r="G29" s="3395"/>
      <c r="H29" s="3395"/>
      <c r="I29" s="3394"/>
      <c r="J29" s="3394"/>
      <c r="K29" s="3396"/>
      <c r="L29" s="3396"/>
      <c r="M29" s="3396"/>
      <c r="N29" s="3397"/>
      <c r="O29" s="3398"/>
      <c r="P29" s="3399"/>
      <c r="Q29" s="3400"/>
      <c r="R29" s="3398"/>
      <c r="S29" s="3401"/>
      <c r="T29" s="3402"/>
      <c r="V29" s="3403"/>
      <c r="W29" s="3404"/>
      <c r="X29" s="3395"/>
      <c r="Y29" s="3395"/>
      <c r="Z29" s="3405"/>
      <c r="AA29" s="3406"/>
      <c r="AB29" s="3406"/>
      <c r="AC29" s="3406"/>
    </row>
    <row r="30" spans="1:41" x14ac:dyDescent="0.25">
      <c r="A30" s="3394"/>
      <c r="B30" s="3395"/>
      <c r="C30" s="3395"/>
      <c r="D30" s="3394"/>
      <c r="E30" s="3394"/>
      <c r="F30" s="3394"/>
      <c r="G30" s="3395"/>
      <c r="H30" s="3395"/>
      <c r="I30" s="3394"/>
      <c r="J30" s="3394"/>
      <c r="K30" s="3396"/>
      <c r="L30" s="3396"/>
      <c r="M30" s="3396"/>
      <c r="N30" s="3397"/>
      <c r="O30" s="3398"/>
      <c r="P30" s="3399"/>
      <c r="Q30" s="3400"/>
      <c r="R30" s="3398"/>
      <c r="S30" s="3401"/>
      <c r="T30" s="3402"/>
      <c r="V30" s="3403"/>
      <c r="W30" s="3404"/>
      <c r="X30" s="3395"/>
      <c r="Y30" s="3395"/>
      <c r="Z30" s="3405"/>
      <c r="AA30" s="3406"/>
      <c r="AB30" s="3406"/>
      <c r="AC30" s="3406"/>
    </row>
    <row r="31" spans="1:41" x14ac:dyDescent="0.25">
      <c r="A31" s="3394"/>
      <c r="B31" s="3395"/>
      <c r="C31" s="3395"/>
      <c r="D31" s="3394"/>
      <c r="E31" s="3394"/>
      <c r="F31" s="3394"/>
      <c r="G31" s="3395"/>
      <c r="H31" s="3395"/>
      <c r="I31" s="3394"/>
      <c r="J31" s="3394"/>
      <c r="K31" s="3396"/>
      <c r="L31" s="3396"/>
      <c r="M31" s="3396"/>
      <c r="N31" s="3397"/>
      <c r="O31" s="3398"/>
      <c r="P31" s="3399"/>
      <c r="Q31" s="3400"/>
      <c r="R31" s="3398"/>
      <c r="S31" s="3401"/>
      <c r="T31" s="3402"/>
      <c r="V31" s="3403"/>
      <c r="W31" s="3404"/>
      <c r="X31" s="3395"/>
      <c r="Y31" s="3395"/>
      <c r="Z31" s="3405"/>
      <c r="AA31" s="3406"/>
      <c r="AB31" s="3406"/>
      <c r="AC31" s="3406"/>
    </row>
    <row r="32" spans="1:41" x14ac:dyDescent="0.25">
      <c r="A32" s="3394"/>
      <c r="B32" s="3395"/>
      <c r="C32" s="3395"/>
      <c r="D32" s="3394"/>
      <c r="E32" s="3394"/>
      <c r="F32" s="3394"/>
      <c r="G32" s="3395"/>
      <c r="H32" s="3395"/>
      <c r="I32" s="3394"/>
      <c r="J32" s="3394"/>
      <c r="K32" s="3396"/>
      <c r="L32" s="3396"/>
      <c r="M32" s="3396"/>
      <c r="N32" s="3397"/>
      <c r="O32" s="3398"/>
      <c r="P32" s="3399"/>
      <c r="Q32" s="3400"/>
      <c r="R32" s="3398"/>
      <c r="S32" s="3401"/>
      <c r="T32" s="3402"/>
      <c r="V32" s="3403"/>
      <c r="W32" s="3404"/>
      <c r="X32" s="3395"/>
      <c r="Y32" s="3395"/>
      <c r="Z32" s="3405"/>
      <c r="AA32" s="3406"/>
      <c r="AB32" s="3406"/>
      <c r="AC32" s="3406"/>
    </row>
    <row r="33" spans="1:29" x14ac:dyDescent="0.25">
      <c r="A33" s="3394"/>
      <c r="B33" s="3395"/>
      <c r="C33" s="3395"/>
      <c r="D33" s="3394"/>
      <c r="E33" s="3394"/>
      <c r="F33" s="3394"/>
      <c r="G33" s="3395"/>
      <c r="H33" s="3395"/>
      <c r="I33" s="3394"/>
      <c r="J33" s="3394"/>
      <c r="K33" s="3396"/>
      <c r="L33" s="3396"/>
      <c r="M33" s="3396"/>
      <c r="N33" s="3397"/>
      <c r="O33" s="3398"/>
      <c r="P33" s="3399"/>
      <c r="Q33" s="3400"/>
      <c r="R33" s="3398"/>
      <c r="S33" s="3401"/>
      <c r="T33" s="3402"/>
      <c r="V33" s="3403"/>
      <c r="W33" s="3404"/>
      <c r="X33" s="3395"/>
      <c r="Y33" s="3395"/>
      <c r="Z33" s="3405"/>
      <c r="AA33" s="3406"/>
      <c r="AB33" s="3406"/>
      <c r="AC33" s="3406"/>
    </row>
    <row r="34" spans="1:29" x14ac:dyDescent="0.25">
      <c r="A34" s="3394"/>
      <c r="B34" s="3395"/>
      <c r="C34" s="3395"/>
      <c r="D34" s="3394"/>
      <c r="E34" s="3394"/>
      <c r="F34" s="3394"/>
      <c r="G34" s="3395"/>
      <c r="H34" s="3395"/>
      <c r="I34" s="3394"/>
      <c r="J34" s="3394"/>
      <c r="K34" s="3396"/>
      <c r="L34" s="3396"/>
      <c r="M34" s="3396"/>
      <c r="N34" s="3397"/>
      <c r="O34" s="3398"/>
      <c r="P34" s="3399"/>
      <c r="Q34" s="3400"/>
      <c r="R34" s="3398"/>
      <c r="S34" s="3401"/>
      <c r="T34" s="3402"/>
      <c r="V34" s="3403"/>
      <c r="W34" s="3404"/>
      <c r="X34" s="3395"/>
      <c r="Y34" s="3395"/>
      <c r="Z34" s="3405"/>
      <c r="AA34" s="3406"/>
      <c r="AB34" s="3406"/>
      <c r="AC34" s="3406"/>
    </row>
    <row r="35" spans="1:29" x14ac:dyDescent="0.25">
      <c r="A35" s="3394"/>
      <c r="B35" s="3395"/>
      <c r="C35" s="3395"/>
      <c r="D35" s="3394"/>
      <c r="E35" s="3394"/>
      <c r="F35" s="3394"/>
      <c r="G35" s="3395"/>
      <c r="H35" s="3395"/>
      <c r="I35" s="3394"/>
      <c r="J35" s="3394"/>
      <c r="K35" s="3396"/>
      <c r="L35" s="3396"/>
      <c r="M35" s="3396"/>
      <c r="N35" s="3397"/>
      <c r="O35" s="3398"/>
      <c r="P35" s="3399"/>
      <c r="Q35" s="3400"/>
      <c r="R35" s="3398"/>
      <c r="S35" s="3401"/>
      <c r="T35" s="3402"/>
      <c r="V35" s="3403"/>
      <c r="W35" s="3404"/>
      <c r="X35" s="3395"/>
      <c r="Y35" s="3395"/>
      <c r="Z35" s="3405"/>
      <c r="AA35" s="3406"/>
      <c r="AB35" s="3406"/>
      <c r="AC35" s="3406"/>
    </row>
  </sheetData>
  <mergeCells count="8">
    <mergeCell ref="K15:M15"/>
    <mergeCell ref="K16:M16"/>
    <mergeCell ref="N5:O5"/>
    <mergeCell ref="P5:Q5"/>
    <mergeCell ref="R5:S5"/>
    <mergeCell ref="K6:M6"/>
    <mergeCell ref="K7:M7"/>
    <mergeCell ref="K10:M1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EB700B"/>
  </sheetPr>
  <dimension ref="A1:R51"/>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29.28515625" style="3042" customWidth="1"/>
    <col min="2" max="2" width="17" style="3042" customWidth="1"/>
    <col min="3" max="3" width="11.7109375" style="3042" customWidth="1"/>
    <col min="4" max="4" width="16.28515625" style="3042" customWidth="1"/>
    <col min="5" max="5" width="15.28515625" style="3042" customWidth="1"/>
    <col min="6" max="6" width="14.85546875" style="3042" customWidth="1"/>
    <col min="7" max="7" width="8.85546875" style="3042" customWidth="1"/>
    <col min="8" max="10" width="9.140625" style="3042"/>
    <col min="11" max="11" width="7.28515625" style="3042" customWidth="1"/>
    <col min="12" max="12" width="14.5703125" style="3042" customWidth="1"/>
    <col min="13" max="17" width="9.140625" style="3042"/>
    <col min="18" max="18" width="15.5703125" style="3042" customWidth="1"/>
    <col min="19" max="256" width="9.140625" style="3042"/>
    <col min="257" max="257" width="29.28515625" style="3042" customWidth="1"/>
    <col min="258" max="258" width="17" style="3042" customWidth="1"/>
    <col min="259" max="259" width="11.7109375" style="3042" customWidth="1"/>
    <col min="260" max="260" width="16.28515625" style="3042" customWidth="1"/>
    <col min="261" max="261" width="15.28515625" style="3042" customWidth="1"/>
    <col min="262" max="262" width="14.85546875" style="3042" customWidth="1"/>
    <col min="263" max="263" width="10" style="3042" customWidth="1"/>
    <col min="264" max="266" width="9.140625" style="3042"/>
    <col min="267" max="267" width="7.28515625" style="3042" customWidth="1"/>
    <col min="268" max="268" width="14.5703125" style="3042" customWidth="1"/>
    <col min="269" max="273" width="9.140625" style="3042"/>
    <col min="274" max="274" width="15.5703125" style="3042" customWidth="1"/>
    <col min="275" max="512" width="9.140625" style="3042"/>
    <col min="513" max="513" width="29.28515625" style="3042" customWidth="1"/>
    <col min="514" max="514" width="17" style="3042" customWidth="1"/>
    <col min="515" max="515" width="11.7109375" style="3042" customWidth="1"/>
    <col min="516" max="516" width="16.28515625" style="3042" customWidth="1"/>
    <col min="517" max="517" width="15.28515625" style="3042" customWidth="1"/>
    <col min="518" max="518" width="14.85546875" style="3042" customWidth="1"/>
    <col min="519" max="519" width="10" style="3042" customWidth="1"/>
    <col min="520" max="522" width="9.140625" style="3042"/>
    <col min="523" max="523" width="7.28515625" style="3042" customWidth="1"/>
    <col min="524" max="524" width="14.5703125" style="3042" customWidth="1"/>
    <col min="525" max="529" width="9.140625" style="3042"/>
    <col min="530" max="530" width="15.5703125" style="3042" customWidth="1"/>
    <col min="531" max="768" width="9.140625" style="3042"/>
    <col min="769" max="769" width="29.28515625" style="3042" customWidth="1"/>
    <col min="770" max="770" width="17" style="3042" customWidth="1"/>
    <col min="771" max="771" width="11.7109375" style="3042" customWidth="1"/>
    <col min="772" max="772" width="16.28515625" style="3042" customWidth="1"/>
    <col min="773" max="773" width="15.28515625" style="3042" customWidth="1"/>
    <col min="774" max="774" width="14.85546875" style="3042" customWidth="1"/>
    <col min="775" max="775" width="10" style="3042" customWidth="1"/>
    <col min="776" max="778" width="9.140625" style="3042"/>
    <col min="779" max="779" width="7.28515625" style="3042" customWidth="1"/>
    <col min="780" max="780" width="14.5703125" style="3042" customWidth="1"/>
    <col min="781" max="785" width="9.140625" style="3042"/>
    <col min="786" max="786" width="15.5703125" style="3042" customWidth="1"/>
    <col min="787" max="1024" width="9.140625" style="3042"/>
    <col min="1025" max="1025" width="29.28515625" style="3042" customWidth="1"/>
    <col min="1026" max="1026" width="17" style="3042" customWidth="1"/>
    <col min="1027" max="1027" width="11.7109375" style="3042" customWidth="1"/>
    <col min="1028" max="1028" width="16.28515625" style="3042" customWidth="1"/>
    <col min="1029" max="1029" width="15.28515625" style="3042" customWidth="1"/>
    <col min="1030" max="1030" width="14.85546875" style="3042" customWidth="1"/>
    <col min="1031" max="1031" width="10" style="3042" customWidth="1"/>
    <col min="1032" max="1034" width="9.140625" style="3042"/>
    <col min="1035" max="1035" width="7.28515625" style="3042" customWidth="1"/>
    <col min="1036" max="1036" width="14.5703125" style="3042" customWidth="1"/>
    <col min="1037" max="1041" width="9.140625" style="3042"/>
    <col min="1042" max="1042" width="15.5703125" style="3042" customWidth="1"/>
    <col min="1043" max="1280" width="9.140625" style="3042"/>
    <col min="1281" max="1281" width="29.28515625" style="3042" customWidth="1"/>
    <col min="1282" max="1282" width="17" style="3042" customWidth="1"/>
    <col min="1283" max="1283" width="11.7109375" style="3042" customWidth="1"/>
    <col min="1284" max="1284" width="16.28515625" style="3042" customWidth="1"/>
    <col min="1285" max="1285" width="15.28515625" style="3042" customWidth="1"/>
    <col min="1286" max="1286" width="14.85546875" style="3042" customWidth="1"/>
    <col min="1287" max="1287" width="10" style="3042" customWidth="1"/>
    <col min="1288" max="1290" width="9.140625" style="3042"/>
    <col min="1291" max="1291" width="7.28515625" style="3042" customWidth="1"/>
    <col min="1292" max="1292" width="14.5703125" style="3042" customWidth="1"/>
    <col min="1293" max="1297" width="9.140625" style="3042"/>
    <col min="1298" max="1298" width="15.5703125" style="3042" customWidth="1"/>
    <col min="1299" max="1536" width="9.140625" style="3042"/>
    <col min="1537" max="1537" width="29.28515625" style="3042" customWidth="1"/>
    <col min="1538" max="1538" width="17" style="3042" customWidth="1"/>
    <col min="1539" max="1539" width="11.7109375" style="3042" customWidth="1"/>
    <col min="1540" max="1540" width="16.28515625" style="3042" customWidth="1"/>
    <col min="1541" max="1541" width="15.28515625" style="3042" customWidth="1"/>
    <col min="1542" max="1542" width="14.85546875" style="3042" customWidth="1"/>
    <col min="1543" max="1543" width="10" style="3042" customWidth="1"/>
    <col min="1544" max="1546" width="9.140625" style="3042"/>
    <col min="1547" max="1547" width="7.28515625" style="3042" customWidth="1"/>
    <col min="1548" max="1548" width="14.5703125" style="3042" customWidth="1"/>
    <col min="1549" max="1553" width="9.140625" style="3042"/>
    <col min="1554" max="1554" width="15.5703125" style="3042" customWidth="1"/>
    <col min="1555" max="1792" width="9.140625" style="3042"/>
    <col min="1793" max="1793" width="29.28515625" style="3042" customWidth="1"/>
    <col min="1794" max="1794" width="17" style="3042" customWidth="1"/>
    <col min="1795" max="1795" width="11.7109375" style="3042" customWidth="1"/>
    <col min="1796" max="1796" width="16.28515625" style="3042" customWidth="1"/>
    <col min="1797" max="1797" width="15.28515625" style="3042" customWidth="1"/>
    <col min="1798" max="1798" width="14.85546875" style="3042" customWidth="1"/>
    <col min="1799" max="1799" width="10" style="3042" customWidth="1"/>
    <col min="1800" max="1802" width="9.140625" style="3042"/>
    <col min="1803" max="1803" width="7.28515625" style="3042" customWidth="1"/>
    <col min="1804" max="1804" width="14.5703125" style="3042" customWidth="1"/>
    <col min="1805" max="1809" width="9.140625" style="3042"/>
    <col min="1810" max="1810" width="15.5703125" style="3042" customWidth="1"/>
    <col min="1811" max="2048" width="9.140625" style="3042"/>
    <col min="2049" max="2049" width="29.28515625" style="3042" customWidth="1"/>
    <col min="2050" max="2050" width="17" style="3042" customWidth="1"/>
    <col min="2051" max="2051" width="11.7109375" style="3042" customWidth="1"/>
    <col min="2052" max="2052" width="16.28515625" style="3042" customWidth="1"/>
    <col min="2053" max="2053" width="15.28515625" style="3042" customWidth="1"/>
    <col min="2054" max="2054" width="14.85546875" style="3042" customWidth="1"/>
    <col min="2055" max="2055" width="10" style="3042" customWidth="1"/>
    <col min="2056" max="2058" width="9.140625" style="3042"/>
    <col min="2059" max="2059" width="7.28515625" style="3042" customWidth="1"/>
    <col min="2060" max="2060" width="14.5703125" style="3042" customWidth="1"/>
    <col min="2061" max="2065" width="9.140625" style="3042"/>
    <col min="2066" max="2066" width="15.5703125" style="3042" customWidth="1"/>
    <col min="2067" max="2304" width="9.140625" style="3042"/>
    <col min="2305" max="2305" width="29.28515625" style="3042" customWidth="1"/>
    <col min="2306" max="2306" width="17" style="3042" customWidth="1"/>
    <col min="2307" max="2307" width="11.7109375" style="3042" customWidth="1"/>
    <col min="2308" max="2308" width="16.28515625" style="3042" customWidth="1"/>
    <col min="2309" max="2309" width="15.28515625" style="3042" customWidth="1"/>
    <col min="2310" max="2310" width="14.85546875" style="3042" customWidth="1"/>
    <col min="2311" max="2311" width="10" style="3042" customWidth="1"/>
    <col min="2312" max="2314" width="9.140625" style="3042"/>
    <col min="2315" max="2315" width="7.28515625" style="3042" customWidth="1"/>
    <col min="2316" max="2316" width="14.5703125" style="3042" customWidth="1"/>
    <col min="2317" max="2321" width="9.140625" style="3042"/>
    <col min="2322" max="2322" width="15.5703125" style="3042" customWidth="1"/>
    <col min="2323" max="2560" width="9.140625" style="3042"/>
    <col min="2561" max="2561" width="29.28515625" style="3042" customWidth="1"/>
    <col min="2562" max="2562" width="17" style="3042" customWidth="1"/>
    <col min="2563" max="2563" width="11.7109375" style="3042" customWidth="1"/>
    <col min="2564" max="2564" width="16.28515625" style="3042" customWidth="1"/>
    <col min="2565" max="2565" width="15.28515625" style="3042" customWidth="1"/>
    <col min="2566" max="2566" width="14.85546875" style="3042" customWidth="1"/>
    <col min="2567" max="2567" width="10" style="3042" customWidth="1"/>
    <col min="2568" max="2570" width="9.140625" style="3042"/>
    <col min="2571" max="2571" width="7.28515625" style="3042" customWidth="1"/>
    <col min="2572" max="2572" width="14.5703125" style="3042" customWidth="1"/>
    <col min="2573" max="2577" width="9.140625" style="3042"/>
    <col min="2578" max="2578" width="15.5703125" style="3042" customWidth="1"/>
    <col min="2579" max="2816" width="9.140625" style="3042"/>
    <col min="2817" max="2817" width="29.28515625" style="3042" customWidth="1"/>
    <col min="2818" max="2818" width="17" style="3042" customWidth="1"/>
    <col min="2819" max="2819" width="11.7109375" style="3042" customWidth="1"/>
    <col min="2820" max="2820" width="16.28515625" style="3042" customWidth="1"/>
    <col min="2821" max="2821" width="15.28515625" style="3042" customWidth="1"/>
    <col min="2822" max="2822" width="14.85546875" style="3042" customWidth="1"/>
    <col min="2823" max="2823" width="10" style="3042" customWidth="1"/>
    <col min="2824" max="2826" width="9.140625" style="3042"/>
    <col min="2827" max="2827" width="7.28515625" style="3042" customWidth="1"/>
    <col min="2828" max="2828" width="14.5703125" style="3042" customWidth="1"/>
    <col min="2829" max="2833" width="9.140625" style="3042"/>
    <col min="2834" max="2834" width="15.5703125" style="3042" customWidth="1"/>
    <col min="2835" max="3072" width="9.140625" style="3042"/>
    <col min="3073" max="3073" width="29.28515625" style="3042" customWidth="1"/>
    <col min="3074" max="3074" width="17" style="3042" customWidth="1"/>
    <col min="3075" max="3075" width="11.7109375" style="3042" customWidth="1"/>
    <col min="3076" max="3076" width="16.28515625" style="3042" customWidth="1"/>
    <col min="3077" max="3077" width="15.28515625" style="3042" customWidth="1"/>
    <col min="3078" max="3078" width="14.85546875" style="3042" customWidth="1"/>
    <col min="3079" max="3079" width="10" style="3042" customWidth="1"/>
    <col min="3080" max="3082" width="9.140625" style="3042"/>
    <col min="3083" max="3083" width="7.28515625" style="3042" customWidth="1"/>
    <col min="3084" max="3084" width="14.5703125" style="3042" customWidth="1"/>
    <col min="3085" max="3089" width="9.140625" style="3042"/>
    <col min="3090" max="3090" width="15.5703125" style="3042" customWidth="1"/>
    <col min="3091" max="3328" width="9.140625" style="3042"/>
    <col min="3329" max="3329" width="29.28515625" style="3042" customWidth="1"/>
    <col min="3330" max="3330" width="17" style="3042" customWidth="1"/>
    <col min="3331" max="3331" width="11.7109375" style="3042" customWidth="1"/>
    <col min="3332" max="3332" width="16.28515625" style="3042" customWidth="1"/>
    <col min="3333" max="3333" width="15.28515625" style="3042" customWidth="1"/>
    <col min="3334" max="3334" width="14.85546875" style="3042" customWidth="1"/>
    <col min="3335" max="3335" width="10" style="3042" customWidth="1"/>
    <col min="3336" max="3338" width="9.140625" style="3042"/>
    <col min="3339" max="3339" width="7.28515625" style="3042" customWidth="1"/>
    <col min="3340" max="3340" width="14.5703125" style="3042" customWidth="1"/>
    <col min="3341" max="3345" width="9.140625" style="3042"/>
    <col min="3346" max="3346" width="15.5703125" style="3042" customWidth="1"/>
    <col min="3347" max="3584" width="9.140625" style="3042"/>
    <col min="3585" max="3585" width="29.28515625" style="3042" customWidth="1"/>
    <col min="3586" max="3586" width="17" style="3042" customWidth="1"/>
    <col min="3587" max="3587" width="11.7109375" style="3042" customWidth="1"/>
    <col min="3588" max="3588" width="16.28515625" style="3042" customWidth="1"/>
    <col min="3589" max="3589" width="15.28515625" style="3042" customWidth="1"/>
    <col min="3590" max="3590" width="14.85546875" style="3042" customWidth="1"/>
    <col min="3591" max="3591" width="10" style="3042" customWidth="1"/>
    <col min="3592" max="3594" width="9.140625" style="3042"/>
    <col min="3595" max="3595" width="7.28515625" style="3042" customWidth="1"/>
    <col min="3596" max="3596" width="14.5703125" style="3042" customWidth="1"/>
    <col min="3597" max="3601" width="9.140625" style="3042"/>
    <col min="3602" max="3602" width="15.5703125" style="3042" customWidth="1"/>
    <col min="3603" max="3840" width="9.140625" style="3042"/>
    <col min="3841" max="3841" width="29.28515625" style="3042" customWidth="1"/>
    <col min="3842" max="3842" width="17" style="3042" customWidth="1"/>
    <col min="3843" max="3843" width="11.7109375" style="3042" customWidth="1"/>
    <col min="3844" max="3844" width="16.28515625" style="3042" customWidth="1"/>
    <col min="3845" max="3845" width="15.28515625" style="3042" customWidth="1"/>
    <col min="3846" max="3846" width="14.85546875" style="3042" customWidth="1"/>
    <col min="3847" max="3847" width="10" style="3042" customWidth="1"/>
    <col min="3848" max="3850" width="9.140625" style="3042"/>
    <col min="3851" max="3851" width="7.28515625" style="3042" customWidth="1"/>
    <col min="3852" max="3852" width="14.5703125" style="3042" customWidth="1"/>
    <col min="3853" max="3857" width="9.140625" style="3042"/>
    <col min="3858" max="3858" width="15.5703125" style="3042" customWidth="1"/>
    <col min="3859" max="4096" width="9.140625" style="3042"/>
    <col min="4097" max="4097" width="29.28515625" style="3042" customWidth="1"/>
    <col min="4098" max="4098" width="17" style="3042" customWidth="1"/>
    <col min="4099" max="4099" width="11.7109375" style="3042" customWidth="1"/>
    <col min="4100" max="4100" width="16.28515625" style="3042" customWidth="1"/>
    <col min="4101" max="4101" width="15.28515625" style="3042" customWidth="1"/>
    <col min="4102" max="4102" width="14.85546875" style="3042" customWidth="1"/>
    <col min="4103" max="4103" width="10" style="3042" customWidth="1"/>
    <col min="4104" max="4106" width="9.140625" style="3042"/>
    <col min="4107" max="4107" width="7.28515625" style="3042" customWidth="1"/>
    <col min="4108" max="4108" width="14.5703125" style="3042" customWidth="1"/>
    <col min="4109" max="4113" width="9.140625" style="3042"/>
    <col min="4114" max="4114" width="15.5703125" style="3042" customWidth="1"/>
    <col min="4115" max="4352" width="9.140625" style="3042"/>
    <col min="4353" max="4353" width="29.28515625" style="3042" customWidth="1"/>
    <col min="4354" max="4354" width="17" style="3042" customWidth="1"/>
    <col min="4355" max="4355" width="11.7109375" style="3042" customWidth="1"/>
    <col min="4356" max="4356" width="16.28515625" style="3042" customWidth="1"/>
    <col min="4357" max="4357" width="15.28515625" style="3042" customWidth="1"/>
    <col min="4358" max="4358" width="14.85546875" style="3042" customWidth="1"/>
    <col min="4359" max="4359" width="10" style="3042" customWidth="1"/>
    <col min="4360" max="4362" width="9.140625" style="3042"/>
    <col min="4363" max="4363" width="7.28515625" style="3042" customWidth="1"/>
    <col min="4364" max="4364" width="14.5703125" style="3042" customWidth="1"/>
    <col min="4365" max="4369" width="9.140625" style="3042"/>
    <col min="4370" max="4370" width="15.5703125" style="3042" customWidth="1"/>
    <col min="4371" max="4608" width="9.140625" style="3042"/>
    <col min="4609" max="4609" width="29.28515625" style="3042" customWidth="1"/>
    <col min="4610" max="4610" width="17" style="3042" customWidth="1"/>
    <col min="4611" max="4611" width="11.7109375" style="3042" customWidth="1"/>
    <col min="4612" max="4612" width="16.28515625" style="3042" customWidth="1"/>
    <col min="4613" max="4613" width="15.28515625" style="3042" customWidth="1"/>
    <col min="4614" max="4614" width="14.85546875" style="3042" customWidth="1"/>
    <col min="4615" max="4615" width="10" style="3042" customWidth="1"/>
    <col min="4616" max="4618" width="9.140625" style="3042"/>
    <col min="4619" max="4619" width="7.28515625" style="3042" customWidth="1"/>
    <col min="4620" max="4620" width="14.5703125" style="3042" customWidth="1"/>
    <col min="4621" max="4625" width="9.140625" style="3042"/>
    <col min="4626" max="4626" width="15.5703125" style="3042" customWidth="1"/>
    <col min="4627" max="4864" width="9.140625" style="3042"/>
    <col min="4865" max="4865" width="29.28515625" style="3042" customWidth="1"/>
    <col min="4866" max="4866" width="17" style="3042" customWidth="1"/>
    <col min="4867" max="4867" width="11.7109375" style="3042" customWidth="1"/>
    <col min="4868" max="4868" width="16.28515625" style="3042" customWidth="1"/>
    <col min="4869" max="4869" width="15.28515625" style="3042" customWidth="1"/>
    <col min="4870" max="4870" width="14.85546875" style="3042" customWidth="1"/>
    <col min="4871" max="4871" width="10" style="3042" customWidth="1"/>
    <col min="4872" max="4874" width="9.140625" style="3042"/>
    <col min="4875" max="4875" width="7.28515625" style="3042" customWidth="1"/>
    <col min="4876" max="4876" width="14.5703125" style="3042" customWidth="1"/>
    <col min="4877" max="4881" width="9.140625" style="3042"/>
    <col min="4882" max="4882" width="15.5703125" style="3042" customWidth="1"/>
    <col min="4883" max="5120" width="9.140625" style="3042"/>
    <col min="5121" max="5121" width="29.28515625" style="3042" customWidth="1"/>
    <col min="5122" max="5122" width="17" style="3042" customWidth="1"/>
    <col min="5123" max="5123" width="11.7109375" style="3042" customWidth="1"/>
    <col min="5124" max="5124" width="16.28515625" style="3042" customWidth="1"/>
    <col min="5125" max="5125" width="15.28515625" style="3042" customWidth="1"/>
    <col min="5126" max="5126" width="14.85546875" style="3042" customWidth="1"/>
    <col min="5127" max="5127" width="10" style="3042" customWidth="1"/>
    <col min="5128" max="5130" width="9.140625" style="3042"/>
    <col min="5131" max="5131" width="7.28515625" style="3042" customWidth="1"/>
    <col min="5132" max="5132" width="14.5703125" style="3042" customWidth="1"/>
    <col min="5133" max="5137" width="9.140625" style="3042"/>
    <col min="5138" max="5138" width="15.5703125" style="3042" customWidth="1"/>
    <col min="5139" max="5376" width="9.140625" style="3042"/>
    <col min="5377" max="5377" width="29.28515625" style="3042" customWidth="1"/>
    <col min="5378" max="5378" width="17" style="3042" customWidth="1"/>
    <col min="5379" max="5379" width="11.7109375" style="3042" customWidth="1"/>
    <col min="5380" max="5380" width="16.28515625" style="3042" customWidth="1"/>
    <col min="5381" max="5381" width="15.28515625" style="3042" customWidth="1"/>
    <col min="5382" max="5382" width="14.85546875" style="3042" customWidth="1"/>
    <col min="5383" max="5383" width="10" style="3042" customWidth="1"/>
    <col min="5384" max="5386" width="9.140625" style="3042"/>
    <col min="5387" max="5387" width="7.28515625" style="3042" customWidth="1"/>
    <col min="5388" max="5388" width="14.5703125" style="3042" customWidth="1"/>
    <col min="5389" max="5393" width="9.140625" style="3042"/>
    <col min="5394" max="5394" width="15.5703125" style="3042" customWidth="1"/>
    <col min="5395" max="5632" width="9.140625" style="3042"/>
    <col min="5633" max="5633" width="29.28515625" style="3042" customWidth="1"/>
    <col min="5634" max="5634" width="17" style="3042" customWidth="1"/>
    <col min="5635" max="5635" width="11.7109375" style="3042" customWidth="1"/>
    <col min="5636" max="5636" width="16.28515625" style="3042" customWidth="1"/>
    <col min="5637" max="5637" width="15.28515625" style="3042" customWidth="1"/>
    <col min="5638" max="5638" width="14.85546875" style="3042" customWidth="1"/>
    <col min="5639" max="5639" width="10" style="3042" customWidth="1"/>
    <col min="5640" max="5642" width="9.140625" style="3042"/>
    <col min="5643" max="5643" width="7.28515625" style="3042" customWidth="1"/>
    <col min="5644" max="5644" width="14.5703125" style="3042" customWidth="1"/>
    <col min="5645" max="5649" width="9.140625" style="3042"/>
    <col min="5650" max="5650" width="15.5703125" style="3042" customWidth="1"/>
    <col min="5651" max="5888" width="9.140625" style="3042"/>
    <col min="5889" max="5889" width="29.28515625" style="3042" customWidth="1"/>
    <col min="5890" max="5890" width="17" style="3042" customWidth="1"/>
    <col min="5891" max="5891" width="11.7109375" style="3042" customWidth="1"/>
    <col min="5892" max="5892" width="16.28515625" style="3042" customWidth="1"/>
    <col min="5893" max="5893" width="15.28515625" style="3042" customWidth="1"/>
    <col min="5894" max="5894" width="14.85546875" style="3042" customWidth="1"/>
    <col min="5895" max="5895" width="10" style="3042" customWidth="1"/>
    <col min="5896" max="5898" width="9.140625" style="3042"/>
    <col min="5899" max="5899" width="7.28515625" style="3042" customWidth="1"/>
    <col min="5900" max="5900" width="14.5703125" style="3042" customWidth="1"/>
    <col min="5901" max="5905" width="9.140625" style="3042"/>
    <col min="5906" max="5906" width="15.5703125" style="3042" customWidth="1"/>
    <col min="5907" max="6144" width="9.140625" style="3042"/>
    <col min="6145" max="6145" width="29.28515625" style="3042" customWidth="1"/>
    <col min="6146" max="6146" width="17" style="3042" customWidth="1"/>
    <col min="6147" max="6147" width="11.7109375" style="3042" customWidth="1"/>
    <col min="6148" max="6148" width="16.28515625" style="3042" customWidth="1"/>
    <col min="6149" max="6149" width="15.28515625" style="3042" customWidth="1"/>
    <col min="6150" max="6150" width="14.85546875" style="3042" customWidth="1"/>
    <col min="6151" max="6151" width="10" style="3042" customWidth="1"/>
    <col min="6152" max="6154" width="9.140625" style="3042"/>
    <col min="6155" max="6155" width="7.28515625" style="3042" customWidth="1"/>
    <col min="6156" max="6156" width="14.5703125" style="3042" customWidth="1"/>
    <col min="6157" max="6161" width="9.140625" style="3042"/>
    <col min="6162" max="6162" width="15.5703125" style="3042" customWidth="1"/>
    <col min="6163" max="6400" width="9.140625" style="3042"/>
    <col min="6401" max="6401" width="29.28515625" style="3042" customWidth="1"/>
    <col min="6402" max="6402" width="17" style="3042" customWidth="1"/>
    <col min="6403" max="6403" width="11.7109375" style="3042" customWidth="1"/>
    <col min="6404" max="6404" width="16.28515625" style="3042" customWidth="1"/>
    <col min="6405" max="6405" width="15.28515625" style="3042" customWidth="1"/>
    <col min="6406" max="6406" width="14.85546875" style="3042" customWidth="1"/>
    <col min="6407" max="6407" width="10" style="3042" customWidth="1"/>
    <col min="6408" max="6410" width="9.140625" style="3042"/>
    <col min="6411" max="6411" width="7.28515625" style="3042" customWidth="1"/>
    <col min="6412" max="6412" width="14.5703125" style="3042" customWidth="1"/>
    <col min="6413" max="6417" width="9.140625" style="3042"/>
    <col min="6418" max="6418" width="15.5703125" style="3042" customWidth="1"/>
    <col min="6419" max="6656" width="9.140625" style="3042"/>
    <col min="6657" max="6657" width="29.28515625" style="3042" customWidth="1"/>
    <col min="6658" max="6658" width="17" style="3042" customWidth="1"/>
    <col min="6659" max="6659" width="11.7109375" style="3042" customWidth="1"/>
    <col min="6660" max="6660" width="16.28515625" style="3042" customWidth="1"/>
    <col min="6661" max="6661" width="15.28515625" style="3042" customWidth="1"/>
    <col min="6662" max="6662" width="14.85546875" style="3042" customWidth="1"/>
    <col min="6663" max="6663" width="10" style="3042" customWidth="1"/>
    <col min="6664" max="6666" width="9.140625" style="3042"/>
    <col min="6667" max="6667" width="7.28515625" style="3042" customWidth="1"/>
    <col min="6668" max="6668" width="14.5703125" style="3042" customWidth="1"/>
    <col min="6669" max="6673" width="9.140625" style="3042"/>
    <col min="6674" max="6674" width="15.5703125" style="3042" customWidth="1"/>
    <col min="6675" max="6912" width="9.140625" style="3042"/>
    <col min="6913" max="6913" width="29.28515625" style="3042" customWidth="1"/>
    <col min="6914" max="6914" width="17" style="3042" customWidth="1"/>
    <col min="6915" max="6915" width="11.7109375" style="3042" customWidth="1"/>
    <col min="6916" max="6916" width="16.28515625" style="3042" customWidth="1"/>
    <col min="6917" max="6917" width="15.28515625" style="3042" customWidth="1"/>
    <col min="6918" max="6918" width="14.85546875" style="3042" customWidth="1"/>
    <col min="6919" max="6919" width="10" style="3042" customWidth="1"/>
    <col min="6920" max="6922" width="9.140625" style="3042"/>
    <col min="6923" max="6923" width="7.28515625" style="3042" customWidth="1"/>
    <col min="6924" max="6924" width="14.5703125" style="3042" customWidth="1"/>
    <col min="6925" max="6929" width="9.140625" style="3042"/>
    <col min="6930" max="6930" width="15.5703125" style="3042" customWidth="1"/>
    <col min="6931" max="7168" width="9.140625" style="3042"/>
    <col min="7169" max="7169" width="29.28515625" style="3042" customWidth="1"/>
    <col min="7170" max="7170" width="17" style="3042" customWidth="1"/>
    <col min="7171" max="7171" width="11.7109375" style="3042" customWidth="1"/>
    <col min="7172" max="7172" width="16.28515625" style="3042" customWidth="1"/>
    <col min="7173" max="7173" width="15.28515625" style="3042" customWidth="1"/>
    <col min="7174" max="7174" width="14.85546875" style="3042" customWidth="1"/>
    <col min="7175" max="7175" width="10" style="3042" customWidth="1"/>
    <col min="7176" max="7178" width="9.140625" style="3042"/>
    <col min="7179" max="7179" width="7.28515625" style="3042" customWidth="1"/>
    <col min="7180" max="7180" width="14.5703125" style="3042" customWidth="1"/>
    <col min="7181" max="7185" width="9.140625" style="3042"/>
    <col min="7186" max="7186" width="15.5703125" style="3042" customWidth="1"/>
    <col min="7187" max="7424" width="9.140625" style="3042"/>
    <col min="7425" max="7425" width="29.28515625" style="3042" customWidth="1"/>
    <col min="7426" max="7426" width="17" style="3042" customWidth="1"/>
    <col min="7427" max="7427" width="11.7109375" style="3042" customWidth="1"/>
    <col min="7428" max="7428" width="16.28515625" style="3042" customWidth="1"/>
    <col min="7429" max="7429" width="15.28515625" style="3042" customWidth="1"/>
    <col min="7430" max="7430" width="14.85546875" style="3042" customWidth="1"/>
    <col min="7431" max="7431" width="10" style="3042" customWidth="1"/>
    <col min="7432" max="7434" width="9.140625" style="3042"/>
    <col min="7435" max="7435" width="7.28515625" style="3042" customWidth="1"/>
    <col min="7436" max="7436" width="14.5703125" style="3042" customWidth="1"/>
    <col min="7437" max="7441" width="9.140625" style="3042"/>
    <col min="7442" max="7442" width="15.5703125" style="3042" customWidth="1"/>
    <col min="7443" max="7680" width="9.140625" style="3042"/>
    <col min="7681" max="7681" width="29.28515625" style="3042" customWidth="1"/>
    <col min="7682" max="7682" width="17" style="3042" customWidth="1"/>
    <col min="7683" max="7683" width="11.7109375" style="3042" customWidth="1"/>
    <col min="7684" max="7684" width="16.28515625" style="3042" customWidth="1"/>
    <col min="7685" max="7685" width="15.28515625" style="3042" customWidth="1"/>
    <col min="7686" max="7686" width="14.85546875" style="3042" customWidth="1"/>
    <col min="7687" max="7687" width="10" style="3042" customWidth="1"/>
    <col min="7688" max="7690" width="9.140625" style="3042"/>
    <col min="7691" max="7691" width="7.28515625" style="3042" customWidth="1"/>
    <col min="7692" max="7692" width="14.5703125" style="3042" customWidth="1"/>
    <col min="7693" max="7697" width="9.140625" style="3042"/>
    <col min="7698" max="7698" width="15.5703125" style="3042" customWidth="1"/>
    <col min="7699" max="7936" width="9.140625" style="3042"/>
    <col min="7937" max="7937" width="29.28515625" style="3042" customWidth="1"/>
    <col min="7938" max="7938" width="17" style="3042" customWidth="1"/>
    <col min="7939" max="7939" width="11.7109375" style="3042" customWidth="1"/>
    <col min="7940" max="7940" width="16.28515625" style="3042" customWidth="1"/>
    <col min="7941" max="7941" width="15.28515625" style="3042" customWidth="1"/>
    <col min="7942" max="7942" width="14.85546875" style="3042" customWidth="1"/>
    <col min="7943" max="7943" width="10" style="3042" customWidth="1"/>
    <col min="7944" max="7946" width="9.140625" style="3042"/>
    <col min="7947" max="7947" width="7.28515625" style="3042" customWidth="1"/>
    <col min="7948" max="7948" width="14.5703125" style="3042" customWidth="1"/>
    <col min="7949" max="7953" width="9.140625" style="3042"/>
    <col min="7954" max="7954" width="15.5703125" style="3042" customWidth="1"/>
    <col min="7955" max="8192" width="9.140625" style="3042"/>
    <col min="8193" max="8193" width="29.28515625" style="3042" customWidth="1"/>
    <col min="8194" max="8194" width="17" style="3042" customWidth="1"/>
    <col min="8195" max="8195" width="11.7109375" style="3042" customWidth="1"/>
    <col min="8196" max="8196" width="16.28515625" style="3042" customWidth="1"/>
    <col min="8197" max="8197" width="15.28515625" style="3042" customWidth="1"/>
    <col min="8198" max="8198" width="14.85546875" style="3042" customWidth="1"/>
    <col min="8199" max="8199" width="10" style="3042" customWidth="1"/>
    <col min="8200" max="8202" width="9.140625" style="3042"/>
    <col min="8203" max="8203" width="7.28515625" style="3042" customWidth="1"/>
    <col min="8204" max="8204" width="14.5703125" style="3042" customWidth="1"/>
    <col min="8205" max="8209" width="9.140625" style="3042"/>
    <col min="8210" max="8210" width="15.5703125" style="3042" customWidth="1"/>
    <col min="8211" max="8448" width="9.140625" style="3042"/>
    <col min="8449" max="8449" width="29.28515625" style="3042" customWidth="1"/>
    <col min="8450" max="8450" width="17" style="3042" customWidth="1"/>
    <col min="8451" max="8451" width="11.7109375" style="3042" customWidth="1"/>
    <col min="8452" max="8452" width="16.28515625" style="3042" customWidth="1"/>
    <col min="8453" max="8453" width="15.28515625" style="3042" customWidth="1"/>
    <col min="8454" max="8454" width="14.85546875" style="3042" customWidth="1"/>
    <col min="8455" max="8455" width="10" style="3042" customWidth="1"/>
    <col min="8456" max="8458" width="9.140625" style="3042"/>
    <col min="8459" max="8459" width="7.28515625" style="3042" customWidth="1"/>
    <col min="8460" max="8460" width="14.5703125" style="3042" customWidth="1"/>
    <col min="8461" max="8465" width="9.140625" style="3042"/>
    <col min="8466" max="8466" width="15.5703125" style="3042" customWidth="1"/>
    <col min="8467" max="8704" width="9.140625" style="3042"/>
    <col min="8705" max="8705" width="29.28515625" style="3042" customWidth="1"/>
    <col min="8706" max="8706" width="17" style="3042" customWidth="1"/>
    <col min="8707" max="8707" width="11.7109375" style="3042" customWidth="1"/>
    <col min="8708" max="8708" width="16.28515625" style="3042" customWidth="1"/>
    <col min="8709" max="8709" width="15.28515625" style="3042" customWidth="1"/>
    <col min="8710" max="8710" width="14.85546875" style="3042" customWidth="1"/>
    <col min="8711" max="8711" width="10" style="3042" customWidth="1"/>
    <col min="8712" max="8714" width="9.140625" style="3042"/>
    <col min="8715" max="8715" width="7.28515625" style="3042" customWidth="1"/>
    <col min="8716" max="8716" width="14.5703125" style="3042" customWidth="1"/>
    <col min="8717" max="8721" width="9.140625" style="3042"/>
    <col min="8722" max="8722" width="15.5703125" style="3042" customWidth="1"/>
    <col min="8723" max="8960" width="9.140625" style="3042"/>
    <col min="8961" max="8961" width="29.28515625" style="3042" customWidth="1"/>
    <col min="8962" max="8962" width="17" style="3042" customWidth="1"/>
    <col min="8963" max="8963" width="11.7109375" style="3042" customWidth="1"/>
    <col min="8964" max="8964" width="16.28515625" style="3042" customWidth="1"/>
    <col min="8965" max="8965" width="15.28515625" style="3042" customWidth="1"/>
    <col min="8966" max="8966" width="14.85546875" style="3042" customWidth="1"/>
    <col min="8967" max="8967" width="10" style="3042" customWidth="1"/>
    <col min="8968" max="8970" width="9.140625" style="3042"/>
    <col min="8971" max="8971" width="7.28515625" style="3042" customWidth="1"/>
    <col min="8972" max="8972" width="14.5703125" style="3042" customWidth="1"/>
    <col min="8973" max="8977" width="9.140625" style="3042"/>
    <col min="8978" max="8978" width="15.5703125" style="3042" customWidth="1"/>
    <col min="8979" max="9216" width="9.140625" style="3042"/>
    <col min="9217" max="9217" width="29.28515625" style="3042" customWidth="1"/>
    <col min="9218" max="9218" width="17" style="3042" customWidth="1"/>
    <col min="9219" max="9219" width="11.7109375" style="3042" customWidth="1"/>
    <col min="9220" max="9220" width="16.28515625" style="3042" customWidth="1"/>
    <col min="9221" max="9221" width="15.28515625" style="3042" customWidth="1"/>
    <col min="9222" max="9222" width="14.85546875" style="3042" customWidth="1"/>
    <col min="9223" max="9223" width="10" style="3042" customWidth="1"/>
    <col min="9224" max="9226" width="9.140625" style="3042"/>
    <col min="9227" max="9227" width="7.28515625" style="3042" customWidth="1"/>
    <col min="9228" max="9228" width="14.5703125" style="3042" customWidth="1"/>
    <col min="9229" max="9233" width="9.140625" style="3042"/>
    <col min="9234" max="9234" width="15.5703125" style="3042" customWidth="1"/>
    <col min="9235" max="9472" width="9.140625" style="3042"/>
    <col min="9473" max="9473" width="29.28515625" style="3042" customWidth="1"/>
    <col min="9474" max="9474" width="17" style="3042" customWidth="1"/>
    <col min="9475" max="9475" width="11.7109375" style="3042" customWidth="1"/>
    <col min="9476" max="9476" width="16.28515625" style="3042" customWidth="1"/>
    <col min="9477" max="9477" width="15.28515625" style="3042" customWidth="1"/>
    <col min="9478" max="9478" width="14.85546875" style="3042" customWidth="1"/>
    <col min="9479" max="9479" width="10" style="3042" customWidth="1"/>
    <col min="9480" max="9482" width="9.140625" style="3042"/>
    <col min="9483" max="9483" width="7.28515625" style="3042" customWidth="1"/>
    <col min="9484" max="9484" width="14.5703125" style="3042" customWidth="1"/>
    <col min="9485" max="9489" width="9.140625" style="3042"/>
    <col min="9490" max="9490" width="15.5703125" style="3042" customWidth="1"/>
    <col min="9491" max="9728" width="9.140625" style="3042"/>
    <col min="9729" max="9729" width="29.28515625" style="3042" customWidth="1"/>
    <col min="9730" max="9730" width="17" style="3042" customWidth="1"/>
    <col min="9731" max="9731" width="11.7109375" style="3042" customWidth="1"/>
    <col min="9732" max="9732" width="16.28515625" style="3042" customWidth="1"/>
    <col min="9733" max="9733" width="15.28515625" style="3042" customWidth="1"/>
    <col min="9734" max="9734" width="14.85546875" style="3042" customWidth="1"/>
    <col min="9735" max="9735" width="10" style="3042" customWidth="1"/>
    <col min="9736" max="9738" width="9.140625" style="3042"/>
    <col min="9739" max="9739" width="7.28515625" style="3042" customWidth="1"/>
    <col min="9740" max="9740" width="14.5703125" style="3042" customWidth="1"/>
    <col min="9741" max="9745" width="9.140625" style="3042"/>
    <col min="9746" max="9746" width="15.5703125" style="3042" customWidth="1"/>
    <col min="9747" max="9984" width="9.140625" style="3042"/>
    <col min="9985" max="9985" width="29.28515625" style="3042" customWidth="1"/>
    <col min="9986" max="9986" width="17" style="3042" customWidth="1"/>
    <col min="9987" max="9987" width="11.7109375" style="3042" customWidth="1"/>
    <col min="9988" max="9988" width="16.28515625" style="3042" customWidth="1"/>
    <col min="9989" max="9989" width="15.28515625" style="3042" customWidth="1"/>
    <col min="9990" max="9990" width="14.85546875" style="3042" customWidth="1"/>
    <col min="9991" max="9991" width="10" style="3042" customWidth="1"/>
    <col min="9992" max="9994" width="9.140625" style="3042"/>
    <col min="9995" max="9995" width="7.28515625" style="3042" customWidth="1"/>
    <col min="9996" max="9996" width="14.5703125" style="3042" customWidth="1"/>
    <col min="9997" max="10001" width="9.140625" style="3042"/>
    <col min="10002" max="10002" width="15.5703125" style="3042" customWidth="1"/>
    <col min="10003" max="10240" width="9.140625" style="3042"/>
    <col min="10241" max="10241" width="29.28515625" style="3042" customWidth="1"/>
    <col min="10242" max="10242" width="17" style="3042" customWidth="1"/>
    <col min="10243" max="10243" width="11.7109375" style="3042" customWidth="1"/>
    <col min="10244" max="10244" width="16.28515625" style="3042" customWidth="1"/>
    <col min="10245" max="10245" width="15.28515625" style="3042" customWidth="1"/>
    <col min="10246" max="10246" width="14.85546875" style="3042" customWidth="1"/>
    <col min="10247" max="10247" width="10" style="3042" customWidth="1"/>
    <col min="10248" max="10250" width="9.140625" style="3042"/>
    <col min="10251" max="10251" width="7.28515625" style="3042" customWidth="1"/>
    <col min="10252" max="10252" width="14.5703125" style="3042" customWidth="1"/>
    <col min="10253" max="10257" width="9.140625" style="3042"/>
    <col min="10258" max="10258" width="15.5703125" style="3042" customWidth="1"/>
    <col min="10259" max="10496" width="9.140625" style="3042"/>
    <col min="10497" max="10497" width="29.28515625" style="3042" customWidth="1"/>
    <col min="10498" max="10498" width="17" style="3042" customWidth="1"/>
    <col min="10499" max="10499" width="11.7109375" style="3042" customWidth="1"/>
    <col min="10500" max="10500" width="16.28515625" style="3042" customWidth="1"/>
    <col min="10501" max="10501" width="15.28515625" style="3042" customWidth="1"/>
    <col min="10502" max="10502" width="14.85546875" style="3042" customWidth="1"/>
    <col min="10503" max="10503" width="10" style="3042" customWidth="1"/>
    <col min="10504" max="10506" width="9.140625" style="3042"/>
    <col min="10507" max="10507" width="7.28515625" style="3042" customWidth="1"/>
    <col min="10508" max="10508" width="14.5703125" style="3042" customWidth="1"/>
    <col min="10509" max="10513" width="9.140625" style="3042"/>
    <col min="10514" max="10514" width="15.5703125" style="3042" customWidth="1"/>
    <col min="10515" max="10752" width="9.140625" style="3042"/>
    <col min="10753" max="10753" width="29.28515625" style="3042" customWidth="1"/>
    <col min="10754" max="10754" width="17" style="3042" customWidth="1"/>
    <col min="10755" max="10755" width="11.7109375" style="3042" customWidth="1"/>
    <col min="10756" max="10756" width="16.28515625" style="3042" customWidth="1"/>
    <col min="10757" max="10757" width="15.28515625" style="3042" customWidth="1"/>
    <col min="10758" max="10758" width="14.85546875" style="3042" customWidth="1"/>
    <col min="10759" max="10759" width="10" style="3042" customWidth="1"/>
    <col min="10760" max="10762" width="9.140625" style="3042"/>
    <col min="10763" max="10763" width="7.28515625" style="3042" customWidth="1"/>
    <col min="10764" max="10764" width="14.5703125" style="3042" customWidth="1"/>
    <col min="10765" max="10769" width="9.140625" style="3042"/>
    <col min="10770" max="10770" width="15.5703125" style="3042" customWidth="1"/>
    <col min="10771" max="11008" width="9.140625" style="3042"/>
    <col min="11009" max="11009" width="29.28515625" style="3042" customWidth="1"/>
    <col min="11010" max="11010" width="17" style="3042" customWidth="1"/>
    <col min="11011" max="11011" width="11.7109375" style="3042" customWidth="1"/>
    <col min="11012" max="11012" width="16.28515625" style="3042" customWidth="1"/>
    <col min="11013" max="11013" width="15.28515625" style="3042" customWidth="1"/>
    <col min="11014" max="11014" width="14.85546875" style="3042" customWidth="1"/>
    <col min="11015" max="11015" width="10" style="3042" customWidth="1"/>
    <col min="11016" max="11018" width="9.140625" style="3042"/>
    <col min="11019" max="11019" width="7.28515625" style="3042" customWidth="1"/>
    <col min="11020" max="11020" width="14.5703125" style="3042" customWidth="1"/>
    <col min="11021" max="11025" width="9.140625" style="3042"/>
    <col min="11026" max="11026" width="15.5703125" style="3042" customWidth="1"/>
    <col min="11027" max="11264" width="9.140625" style="3042"/>
    <col min="11265" max="11265" width="29.28515625" style="3042" customWidth="1"/>
    <col min="11266" max="11266" width="17" style="3042" customWidth="1"/>
    <col min="11267" max="11267" width="11.7109375" style="3042" customWidth="1"/>
    <col min="11268" max="11268" width="16.28515625" style="3042" customWidth="1"/>
    <col min="11269" max="11269" width="15.28515625" style="3042" customWidth="1"/>
    <col min="11270" max="11270" width="14.85546875" style="3042" customWidth="1"/>
    <col min="11271" max="11271" width="10" style="3042" customWidth="1"/>
    <col min="11272" max="11274" width="9.140625" style="3042"/>
    <col min="11275" max="11275" width="7.28515625" style="3042" customWidth="1"/>
    <col min="11276" max="11276" width="14.5703125" style="3042" customWidth="1"/>
    <col min="11277" max="11281" width="9.140625" style="3042"/>
    <col min="11282" max="11282" width="15.5703125" style="3042" customWidth="1"/>
    <col min="11283" max="11520" width="9.140625" style="3042"/>
    <col min="11521" max="11521" width="29.28515625" style="3042" customWidth="1"/>
    <col min="11522" max="11522" width="17" style="3042" customWidth="1"/>
    <col min="11523" max="11523" width="11.7109375" style="3042" customWidth="1"/>
    <col min="11524" max="11524" width="16.28515625" style="3042" customWidth="1"/>
    <col min="11525" max="11525" width="15.28515625" style="3042" customWidth="1"/>
    <col min="11526" max="11526" width="14.85546875" style="3042" customWidth="1"/>
    <col min="11527" max="11527" width="10" style="3042" customWidth="1"/>
    <col min="11528" max="11530" width="9.140625" style="3042"/>
    <col min="11531" max="11531" width="7.28515625" style="3042" customWidth="1"/>
    <col min="11532" max="11532" width="14.5703125" style="3042" customWidth="1"/>
    <col min="11533" max="11537" width="9.140625" style="3042"/>
    <col min="11538" max="11538" width="15.5703125" style="3042" customWidth="1"/>
    <col min="11539" max="11776" width="9.140625" style="3042"/>
    <col min="11777" max="11777" width="29.28515625" style="3042" customWidth="1"/>
    <col min="11778" max="11778" width="17" style="3042" customWidth="1"/>
    <col min="11779" max="11779" width="11.7109375" style="3042" customWidth="1"/>
    <col min="11780" max="11780" width="16.28515625" style="3042" customWidth="1"/>
    <col min="11781" max="11781" width="15.28515625" style="3042" customWidth="1"/>
    <col min="11782" max="11782" width="14.85546875" style="3042" customWidth="1"/>
    <col min="11783" max="11783" width="10" style="3042" customWidth="1"/>
    <col min="11784" max="11786" width="9.140625" style="3042"/>
    <col min="11787" max="11787" width="7.28515625" style="3042" customWidth="1"/>
    <col min="11788" max="11788" width="14.5703125" style="3042" customWidth="1"/>
    <col min="11789" max="11793" width="9.140625" style="3042"/>
    <col min="11794" max="11794" width="15.5703125" style="3042" customWidth="1"/>
    <col min="11795" max="12032" width="9.140625" style="3042"/>
    <col min="12033" max="12033" width="29.28515625" style="3042" customWidth="1"/>
    <col min="12034" max="12034" width="17" style="3042" customWidth="1"/>
    <col min="12035" max="12035" width="11.7109375" style="3042" customWidth="1"/>
    <col min="12036" max="12036" width="16.28515625" style="3042" customWidth="1"/>
    <col min="12037" max="12037" width="15.28515625" style="3042" customWidth="1"/>
    <col min="12038" max="12038" width="14.85546875" style="3042" customWidth="1"/>
    <col min="12039" max="12039" width="10" style="3042" customWidth="1"/>
    <col min="12040" max="12042" width="9.140625" style="3042"/>
    <col min="12043" max="12043" width="7.28515625" style="3042" customWidth="1"/>
    <col min="12044" max="12044" width="14.5703125" style="3042" customWidth="1"/>
    <col min="12045" max="12049" width="9.140625" style="3042"/>
    <col min="12050" max="12050" width="15.5703125" style="3042" customWidth="1"/>
    <col min="12051" max="12288" width="9.140625" style="3042"/>
    <col min="12289" max="12289" width="29.28515625" style="3042" customWidth="1"/>
    <col min="12290" max="12290" width="17" style="3042" customWidth="1"/>
    <col min="12291" max="12291" width="11.7109375" style="3042" customWidth="1"/>
    <col min="12292" max="12292" width="16.28515625" style="3042" customWidth="1"/>
    <col min="12293" max="12293" width="15.28515625" style="3042" customWidth="1"/>
    <col min="12294" max="12294" width="14.85546875" style="3042" customWidth="1"/>
    <col min="12295" max="12295" width="10" style="3042" customWidth="1"/>
    <col min="12296" max="12298" width="9.140625" style="3042"/>
    <col min="12299" max="12299" width="7.28515625" style="3042" customWidth="1"/>
    <col min="12300" max="12300" width="14.5703125" style="3042" customWidth="1"/>
    <col min="12301" max="12305" width="9.140625" style="3042"/>
    <col min="12306" max="12306" width="15.5703125" style="3042" customWidth="1"/>
    <col min="12307" max="12544" width="9.140625" style="3042"/>
    <col min="12545" max="12545" width="29.28515625" style="3042" customWidth="1"/>
    <col min="12546" max="12546" width="17" style="3042" customWidth="1"/>
    <col min="12547" max="12547" width="11.7109375" style="3042" customWidth="1"/>
    <col min="12548" max="12548" width="16.28515625" style="3042" customWidth="1"/>
    <col min="12549" max="12549" width="15.28515625" style="3042" customWidth="1"/>
    <col min="12550" max="12550" width="14.85546875" style="3042" customWidth="1"/>
    <col min="12551" max="12551" width="10" style="3042" customWidth="1"/>
    <col min="12552" max="12554" width="9.140625" style="3042"/>
    <col min="12555" max="12555" width="7.28515625" style="3042" customWidth="1"/>
    <col min="12556" max="12556" width="14.5703125" style="3042" customWidth="1"/>
    <col min="12557" max="12561" width="9.140625" style="3042"/>
    <col min="12562" max="12562" width="15.5703125" style="3042" customWidth="1"/>
    <col min="12563" max="12800" width="9.140625" style="3042"/>
    <col min="12801" max="12801" width="29.28515625" style="3042" customWidth="1"/>
    <col min="12802" max="12802" width="17" style="3042" customWidth="1"/>
    <col min="12803" max="12803" width="11.7109375" style="3042" customWidth="1"/>
    <col min="12804" max="12804" width="16.28515625" style="3042" customWidth="1"/>
    <col min="12805" max="12805" width="15.28515625" style="3042" customWidth="1"/>
    <col min="12806" max="12806" width="14.85546875" style="3042" customWidth="1"/>
    <col min="12807" max="12807" width="10" style="3042" customWidth="1"/>
    <col min="12808" max="12810" width="9.140625" style="3042"/>
    <col min="12811" max="12811" width="7.28515625" style="3042" customWidth="1"/>
    <col min="12812" max="12812" width="14.5703125" style="3042" customWidth="1"/>
    <col min="12813" max="12817" width="9.140625" style="3042"/>
    <col min="12818" max="12818" width="15.5703125" style="3042" customWidth="1"/>
    <col min="12819" max="13056" width="9.140625" style="3042"/>
    <col min="13057" max="13057" width="29.28515625" style="3042" customWidth="1"/>
    <col min="13058" max="13058" width="17" style="3042" customWidth="1"/>
    <col min="13059" max="13059" width="11.7109375" style="3042" customWidth="1"/>
    <col min="13060" max="13060" width="16.28515625" style="3042" customWidth="1"/>
    <col min="13061" max="13061" width="15.28515625" style="3042" customWidth="1"/>
    <col min="13062" max="13062" width="14.85546875" style="3042" customWidth="1"/>
    <col min="13063" max="13063" width="10" style="3042" customWidth="1"/>
    <col min="13064" max="13066" width="9.140625" style="3042"/>
    <col min="13067" max="13067" width="7.28515625" style="3042" customWidth="1"/>
    <col min="13068" max="13068" width="14.5703125" style="3042" customWidth="1"/>
    <col min="13069" max="13073" width="9.140625" style="3042"/>
    <col min="13074" max="13074" width="15.5703125" style="3042" customWidth="1"/>
    <col min="13075" max="13312" width="9.140625" style="3042"/>
    <col min="13313" max="13313" width="29.28515625" style="3042" customWidth="1"/>
    <col min="13314" max="13314" width="17" style="3042" customWidth="1"/>
    <col min="13315" max="13315" width="11.7109375" style="3042" customWidth="1"/>
    <col min="13316" max="13316" width="16.28515625" style="3042" customWidth="1"/>
    <col min="13317" max="13317" width="15.28515625" style="3042" customWidth="1"/>
    <col min="13318" max="13318" width="14.85546875" style="3042" customWidth="1"/>
    <col min="13319" max="13319" width="10" style="3042" customWidth="1"/>
    <col min="13320" max="13322" width="9.140625" style="3042"/>
    <col min="13323" max="13323" width="7.28515625" style="3042" customWidth="1"/>
    <col min="13324" max="13324" width="14.5703125" style="3042" customWidth="1"/>
    <col min="13325" max="13329" width="9.140625" style="3042"/>
    <col min="13330" max="13330" width="15.5703125" style="3042" customWidth="1"/>
    <col min="13331" max="13568" width="9.140625" style="3042"/>
    <col min="13569" max="13569" width="29.28515625" style="3042" customWidth="1"/>
    <col min="13570" max="13570" width="17" style="3042" customWidth="1"/>
    <col min="13571" max="13571" width="11.7109375" style="3042" customWidth="1"/>
    <col min="13572" max="13572" width="16.28515625" style="3042" customWidth="1"/>
    <col min="13573" max="13573" width="15.28515625" style="3042" customWidth="1"/>
    <col min="13574" max="13574" width="14.85546875" style="3042" customWidth="1"/>
    <col min="13575" max="13575" width="10" style="3042" customWidth="1"/>
    <col min="13576" max="13578" width="9.140625" style="3042"/>
    <col min="13579" max="13579" width="7.28515625" style="3042" customWidth="1"/>
    <col min="13580" max="13580" width="14.5703125" style="3042" customWidth="1"/>
    <col min="13581" max="13585" width="9.140625" style="3042"/>
    <col min="13586" max="13586" width="15.5703125" style="3042" customWidth="1"/>
    <col min="13587" max="13824" width="9.140625" style="3042"/>
    <col min="13825" max="13825" width="29.28515625" style="3042" customWidth="1"/>
    <col min="13826" max="13826" width="17" style="3042" customWidth="1"/>
    <col min="13827" max="13827" width="11.7109375" style="3042" customWidth="1"/>
    <col min="13828" max="13828" width="16.28515625" style="3042" customWidth="1"/>
    <col min="13829" max="13829" width="15.28515625" style="3042" customWidth="1"/>
    <col min="13830" max="13830" width="14.85546875" style="3042" customWidth="1"/>
    <col min="13831" max="13831" width="10" style="3042" customWidth="1"/>
    <col min="13832" max="13834" width="9.140625" style="3042"/>
    <col min="13835" max="13835" width="7.28515625" style="3042" customWidth="1"/>
    <col min="13836" max="13836" width="14.5703125" style="3042" customWidth="1"/>
    <col min="13837" max="13841" width="9.140625" style="3042"/>
    <col min="13842" max="13842" width="15.5703125" style="3042" customWidth="1"/>
    <col min="13843" max="14080" width="9.140625" style="3042"/>
    <col min="14081" max="14081" width="29.28515625" style="3042" customWidth="1"/>
    <col min="14082" max="14082" width="17" style="3042" customWidth="1"/>
    <col min="14083" max="14083" width="11.7109375" style="3042" customWidth="1"/>
    <col min="14084" max="14084" width="16.28515625" style="3042" customWidth="1"/>
    <col min="14085" max="14085" width="15.28515625" style="3042" customWidth="1"/>
    <col min="14086" max="14086" width="14.85546875" style="3042" customWidth="1"/>
    <col min="14087" max="14087" width="10" style="3042" customWidth="1"/>
    <col min="14088" max="14090" width="9.140625" style="3042"/>
    <col min="14091" max="14091" width="7.28515625" style="3042" customWidth="1"/>
    <col min="14092" max="14092" width="14.5703125" style="3042" customWidth="1"/>
    <col min="14093" max="14097" width="9.140625" style="3042"/>
    <col min="14098" max="14098" width="15.5703125" style="3042" customWidth="1"/>
    <col min="14099" max="14336" width="9.140625" style="3042"/>
    <col min="14337" max="14337" width="29.28515625" style="3042" customWidth="1"/>
    <col min="14338" max="14338" width="17" style="3042" customWidth="1"/>
    <col min="14339" max="14339" width="11.7109375" style="3042" customWidth="1"/>
    <col min="14340" max="14340" width="16.28515625" style="3042" customWidth="1"/>
    <col min="14341" max="14341" width="15.28515625" style="3042" customWidth="1"/>
    <col min="14342" max="14342" width="14.85546875" style="3042" customWidth="1"/>
    <col min="14343" max="14343" width="10" style="3042" customWidth="1"/>
    <col min="14344" max="14346" width="9.140625" style="3042"/>
    <col min="14347" max="14347" width="7.28515625" style="3042" customWidth="1"/>
    <col min="14348" max="14348" width="14.5703125" style="3042" customWidth="1"/>
    <col min="14349" max="14353" width="9.140625" style="3042"/>
    <col min="14354" max="14354" width="15.5703125" style="3042" customWidth="1"/>
    <col min="14355" max="14592" width="9.140625" style="3042"/>
    <col min="14593" max="14593" width="29.28515625" style="3042" customWidth="1"/>
    <col min="14594" max="14594" width="17" style="3042" customWidth="1"/>
    <col min="14595" max="14595" width="11.7109375" style="3042" customWidth="1"/>
    <col min="14596" max="14596" width="16.28515625" style="3042" customWidth="1"/>
    <col min="14597" max="14597" width="15.28515625" style="3042" customWidth="1"/>
    <col min="14598" max="14598" width="14.85546875" style="3042" customWidth="1"/>
    <col min="14599" max="14599" width="10" style="3042" customWidth="1"/>
    <col min="14600" max="14602" width="9.140625" style="3042"/>
    <col min="14603" max="14603" width="7.28515625" style="3042" customWidth="1"/>
    <col min="14604" max="14604" width="14.5703125" style="3042" customWidth="1"/>
    <col min="14605" max="14609" width="9.140625" style="3042"/>
    <col min="14610" max="14610" width="15.5703125" style="3042" customWidth="1"/>
    <col min="14611" max="14848" width="9.140625" style="3042"/>
    <col min="14849" max="14849" width="29.28515625" style="3042" customWidth="1"/>
    <col min="14850" max="14850" width="17" style="3042" customWidth="1"/>
    <col min="14851" max="14851" width="11.7109375" style="3042" customWidth="1"/>
    <col min="14852" max="14852" width="16.28515625" style="3042" customWidth="1"/>
    <col min="14853" max="14853" width="15.28515625" style="3042" customWidth="1"/>
    <col min="14854" max="14854" width="14.85546875" style="3042" customWidth="1"/>
    <col min="14855" max="14855" width="10" style="3042" customWidth="1"/>
    <col min="14856" max="14858" width="9.140625" style="3042"/>
    <col min="14859" max="14859" width="7.28515625" style="3042" customWidth="1"/>
    <col min="14860" max="14860" width="14.5703125" style="3042" customWidth="1"/>
    <col min="14861" max="14865" width="9.140625" style="3042"/>
    <col min="14866" max="14866" width="15.5703125" style="3042" customWidth="1"/>
    <col min="14867" max="15104" width="9.140625" style="3042"/>
    <col min="15105" max="15105" width="29.28515625" style="3042" customWidth="1"/>
    <col min="15106" max="15106" width="17" style="3042" customWidth="1"/>
    <col min="15107" max="15107" width="11.7109375" style="3042" customWidth="1"/>
    <col min="15108" max="15108" width="16.28515625" style="3042" customWidth="1"/>
    <col min="15109" max="15109" width="15.28515625" style="3042" customWidth="1"/>
    <col min="15110" max="15110" width="14.85546875" style="3042" customWidth="1"/>
    <col min="15111" max="15111" width="10" style="3042" customWidth="1"/>
    <col min="15112" max="15114" width="9.140625" style="3042"/>
    <col min="15115" max="15115" width="7.28515625" style="3042" customWidth="1"/>
    <col min="15116" max="15116" width="14.5703125" style="3042" customWidth="1"/>
    <col min="15117" max="15121" width="9.140625" style="3042"/>
    <col min="15122" max="15122" width="15.5703125" style="3042" customWidth="1"/>
    <col min="15123" max="15360" width="9.140625" style="3042"/>
    <col min="15361" max="15361" width="29.28515625" style="3042" customWidth="1"/>
    <col min="15362" max="15362" width="17" style="3042" customWidth="1"/>
    <col min="15363" max="15363" width="11.7109375" style="3042" customWidth="1"/>
    <col min="15364" max="15364" width="16.28515625" style="3042" customWidth="1"/>
    <col min="15365" max="15365" width="15.28515625" style="3042" customWidth="1"/>
    <col min="15366" max="15366" width="14.85546875" style="3042" customWidth="1"/>
    <col min="15367" max="15367" width="10" style="3042" customWidth="1"/>
    <col min="15368" max="15370" width="9.140625" style="3042"/>
    <col min="15371" max="15371" width="7.28515625" style="3042" customWidth="1"/>
    <col min="15372" max="15372" width="14.5703125" style="3042" customWidth="1"/>
    <col min="15373" max="15377" width="9.140625" style="3042"/>
    <col min="15378" max="15378" width="15.5703125" style="3042" customWidth="1"/>
    <col min="15379" max="15616" width="9.140625" style="3042"/>
    <col min="15617" max="15617" width="29.28515625" style="3042" customWidth="1"/>
    <col min="15618" max="15618" width="17" style="3042" customWidth="1"/>
    <col min="15619" max="15619" width="11.7109375" style="3042" customWidth="1"/>
    <col min="15620" max="15620" width="16.28515625" style="3042" customWidth="1"/>
    <col min="15621" max="15621" width="15.28515625" style="3042" customWidth="1"/>
    <col min="15622" max="15622" width="14.85546875" style="3042" customWidth="1"/>
    <col min="15623" max="15623" width="10" style="3042" customWidth="1"/>
    <col min="15624" max="15626" width="9.140625" style="3042"/>
    <col min="15627" max="15627" width="7.28515625" style="3042" customWidth="1"/>
    <col min="15628" max="15628" width="14.5703125" style="3042" customWidth="1"/>
    <col min="15629" max="15633" width="9.140625" style="3042"/>
    <col min="15634" max="15634" width="15.5703125" style="3042" customWidth="1"/>
    <col min="15635" max="15872" width="9.140625" style="3042"/>
    <col min="15873" max="15873" width="29.28515625" style="3042" customWidth="1"/>
    <col min="15874" max="15874" width="17" style="3042" customWidth="1"/>
    <col min="15875" max="15875" width="11.7109375" style="3042" customWidth="1"/>
    <col min="15876" max="15876" width="16.28515625" style="3042" customWidth="1"/>
    <col min="15877" max="15877" width="15.28515625" style="3042" customWidth="1"/>
    <col min="15878" max="15878" width="14.85546875" style="3042" customWidth="1"/>
    <col min="15879" max="15879" width="10" style="3042" customWidth="1"/>
    <col min="15880" max="15882" width="9.140625" style="3042"/>
    <col min="15883" max="15883" width="7.28515625" style="3042" customWidth="1"/>
    <col min="15884" max="15884" width="14.5703125" style="3042" customWidth="1"/>
    <col min="15885" max="15889" width="9.140625" style="3042"/>
    <col min="15890" max="15890" width="15.5703125" style="3042" customWidth="1"/>
    <col min="15891" max="16128" width="9.140625" style="3042"/>
    <col min="16129" max="16129" width="29.28515625" style="3042" customWidth="1"/>
    <col min="16130" max="16130" width="17" style="3042" customWidth="1"/>
    <col min="16131" max="16131" width="11.7109375" style="3042" customWidth="1"/>
    <col min="16132" max="16132" width="16.28515625" style="3042" customWidth="1"/>
    <col min="16133" max="16133" width="15.28515625" style="3042" customWidth="1"/>
    <col min="16134" max="16134" width="14.85546875" style="3042" customWidth="1"/>
    <col min="16135" max="16135" width="10" style="3042" customWidth="1"/>
    <col min="16136" max="16138" width="9.140625" style="3042"/>
    <col min="16139" max="16139" width="7.28515625" style="3042" customWidth="1"/>
    <col min="16140" max="16140" width="14.5703125" style="3042" customWidth="1"/>
    <col min="16141" max="16145" width="9.140625" style="3042"/>
    <col min="16146" max="16146" width="15.5703125" style="3042" customWidth="1"/>
    <col min="16147" max="16384" width="9.140625" style="3042"/>
  </cols>
  <sheetData>
    <row r="1" spans="1:18" ht="18" customHeight="1" x14ac:dyDescent="0.25">
      <c r="A1" s="3099" t="s">
        <v>4660</v>
      </c>
      <c r="B1" s="3099"/>
      <c r="C1" s="3100"/>
      <c r="D1" s="3100"/>
      <c r="E1" s="3018"/>
      <c r="H1" s="4542" t="s">
        <v>5329</v>
      </c>
      <c r="I1" s="3053"/>
    </row>
    <row r="2" spans="1:18" ht="18" customHeight="1" x14ac:dyDescent="0.25">
      <c r="A2" s="3099" t="s">
        <v>877</v>
      </c>
      <c r="B2" s="3099"/>
      <c r="C2" s="3100"/>
      <c r="D2" s="3100"/>
      <c r="E2" s="3100"/>
      <c r="F2" s="3101"/>
      <c r="G2" s="3101"/>
      <c r="H2" s="3053"/>
      <c r="I2" s="3053"/>
    </row>
    <row r="3" spans="1:18" ht="18" customHeight="1" x14ac:dyDescent="0.25">
      <c r="A3" s="3055"/>
      <c r="B3" s="3055"/>
      <c r="C3" s="3055"/>
      <c r="D3" s="3055"/>
      <c r="E3" s="3055"/>
      <c r="F3" s="3056"/>
      <c r="G3" s="3056"/>
      <c r="H3" s="3053"/>
      <c r="I3" s="3053"/>
    </row>
    <row r="4" spans="1:18" ht="27.75" customHeight="1" x14ac:dyDescent="0.25">
      <c r="A4" s="2172"/>
      <c r="B4" s="5683"/>
      <c r="C4" s="5683"/>
      <c r="D4" s="5683"/>
      <c r="E4" s="5683"/>
      <c r="F4" s="5678"/>
      <c r="G4" s="5678"/>
      <c r="L4" s="5685" t="s">
        <v>4661</v>
      </c>
      <c r="M4" s="5685"/>
      <c r="N4" s="5685"/>
      <c r="O4" s="5685"/>
      <c r="P4" s="5685"/>
      <c r="Q4" s="5685"/>
      <c r="R4" s="5685"/>
    </row>
    <row r="5" spans="1:18" ht="64.5" x14ac:dyDescent="0.25">
      <c r="A5" s="2172"/>
      <c r="B5" s="4565"/>
      <c r="C5" s="2918"/>
      <c r="D5" s="4565"/>
      <c r="E5" s="2159"/>
      <c r="F5" s="4544"/>
      <c r="G5" s="4544"/>
      <c r="H5" s="3053"/>
      <c r="I5" s="3053"/>
      <c r="L5" s="4670" t="s">
        <v>4662</v>
      </c>
      <c r="M5" s="4670" t="s">
        <v>4663</v>
      </c>
      <c r="N5" s="4670" t="s">
        <v>4664</v>
      </c>
      <c r="O5" s="4670" t="s">
        <v>4665</v>
      </c>
      <c r="P5" s="4670" t="s">
        <v>4666</v>
      </c>
      <c r="Q5" s="4670" t="s">
        <v>4667</v>
      </c>
      <c r="R5" s="4670" t="s">
        <v>4668</v>
      </c>
    </row>
    <row r="6" spans="1:18" ht="18.75" customHeight="1" x14ac:dyDescent="0.25">
      <c r="A6" s="2990"/>
      <c r="B6" s="2990"/>
      <c r="C6" s="4566"/>
      <c r="D6" s="2990"/>
      <c r="E6" s="4567"/>
      <c r="F6" s="4545"/>
      <c r="G6" s="4545"/>
      <c r="L6" s="4671">
        <v>0.182</v>
      </c>
      <c r="M6" s="4671">
        <v>0.11650000000000001</v>
      </c>
      <c r="N6" s="4671">
        <v>7.2099999999999997E-2</v>
      </c>
      <c r="O6" s="4671">
        <v>7.0999999999999994E-2</v>
      </c>
      <c r="P6" s="4671">
        <v>0.12620000000000001</v>
      </c>
      <c r="Q6" s="4671">
        <v>0.28520000000000001</v>
      </c>
      <c r="R6" s="4671">
        <v>0.14316999999999999</v>
      </c>
    </row>
    <row r="7" spans="1:18" ht="18.75" customHeight="1" x14ac:dyDescent="0.25">
      <c r="A7" s="2990"/>
      <c r="B7" s="2990"/>
      <c r="C7" s="4566"/>
      <c r="D7" s="2990"/>
      <c r="E7" s="4567"/>
      <c r="F7" s="4546"/>
      <c r="G7" s="4547"/>
      <c r="L7" s="4670">
        <v>164</v>
      </c>
      <c r="M7" s="4670">
        <v>105</v>
      </c>
      <c r="N7" s="4670">
        <v>65</v>
      </c>
      <c r="O7" s="4670">
        <v>64</v>
      </c>
      <c r="P7" s="4670">
        <v>114</v>
      </c>
      <c r="Q7" s="4670">
        <v>257</v>
      </c>
      <c r="R7" s="4670">
        <v>129</v>
      </c>
    </row>
    <row r="8" spans="1:18" ht="14.25" customHeight="1" x14ac:dyDescent="0.25">
      <c r="A8" s="4550"/>
      <c r="B8" s="4550"/>
      <c r="C8" s="4550"/>
      <c r="D8" s="4568"/>
      <c r="E8" s="4568"/>
      <c r="F8" s="4546"/>
      <c r="G8" s="3096"/>
    </row>
    <row r="9" spans="1:18" ht="79.5" customHeight="1" x14ac:dyDescent="0.25">
      <c r="A9" s="5679"/>
      <c r="B9" s="5684"/>
      <c r="C9" s="5684"/>
      <c r="D9" s="5684"/>
      <c r="E9" s="5684"/>
      <c r="F9" s="4546"/>
      <c r="G9" s="3096"/>
      <c r="J9" s="4570"/>
      <c r="K9" s="4570" t="s">
        <v>4662</v>
      </c>
    </row>
    <row r="10" spans="1:18" ht="14.25" customHeight="1" x14ac:dyDescent="0.25">
      <c r="A10" s="2395"/>
      <c r="B10" s="4569"/>
      <c r="C10" s="4569"/>
      <c r="D10" s="4569"/>
      <c r="E10" s="4569"/>
      <c r="F10" s="4546"/>
      <c r="G10" s="3096"/>
      <c r="J10" s="4570"/>
      <c r="K10" s="4570" t="s">
        <v>4663</v>
      </c>
    </row>
    <row r="11" spans="1:18" ht="14.25" customHeight="1" x14ac:dyDescent="0.25">
      <c r="A11" s="2395"/>
      <c r="B11" s="4569"/>
      <c r="C11" s="4569"/>
      <c r="D11" s="4569"/>
      <c r="E11" s="4569"/>
      <c r="F11" s="4546"/>
      <c r="G11" s="3096"/>
      <c r="J11" s="4570"/>
      <c r="K11" s="4570" t="s">
        <v>4664</v>
      </c>
    </row>
    <row r="12" spans="1:18" ht="14.25" customHeight="1" x14ac:dyDescent="0.25">
      <c r="A12" s="2395"/>
      <c r="B12" s="4569"/>
      <c r="C12" s="4569"/>
      <c r="D12" s="4569"/>
      <c r="E12" s="4569"/>
      <c r="F12" s="4546"/>
      <c r="G12" s="3096"/>
      <c r="J12" s="4570"/>
      <c r="K12" s="4570" t="s">
        <v>4665</v>
      </c>
    </row>
    <row r="13" spans="1:18" ht="14.25" customHeight="1" x14ac:dyDescent="0.25">
      <c r="A13" s="2395"/>
      <c r="B13" s="4569"/>
      <c r="C13" s="4569"/>
      <c r="D13" s="4569"/>
      <c r="E13" s="4569"/>
      <c r="F13" s="4546"/>
      <c r="G13" s="3096"/>
      <c r="H13" s="3053"/>
      <c r="J13" s="4570"/>
      <c r="K13" s="4570" t="s">
        <v>4666</v>
      </c>
    </row>
    <row r="14" spans="1:18" ht="14.25" customHeight="1" x14ac:dyDescent="0.25">
      <c r="A14" s="2395"/>
      <c r="B14" s="4569"/>
      <c r="C14" s="4569"/>
      <c r="D14" s="4569"/>
      <c r="E14" s="4569"/>
      <c r="F14" s="4546"/>
      <c r="G14" s="3096"/>
      <c r="H14" s="3053"/>
      <c r="J14" s="4570"/>
      <c r="K14" s="4570" t="s">
        <v>4667</v>
      </c>
    </row>
    <row r="15" spans="1:18" ht="14.25" customHeight="1" x14ac:dyDescent="0.25">
      <c r="A15" s="2395"/>
      <c r="B15" s="4569"/>
      <c r="C15" s="4569"/>
      <c r="D15" s="4569"/>
      <c r="E15" s="4569"/>
      <c r="F15" s="4546"/>
      <c r="G15" s="3096"/>
      <c r="H15" s="3053"/>
      <c r="J15" s="4570"/>
      <c r="K15" s="4570" t="s">
        <v>4669</v>
      </c>
    </row>
    <row r="16" spans="1:18" ht="14.25" customHeight="1" x14ac:dyDescent="0.25">
      <c r="A16" s="2395"/>
      <c r="B16" s="4569"/>
      <c r="C16" s="4569"/>
      <c r="D16" s="4569"/>
      <c r="E16" s="4569"/>
      <c r="F16" s="4546"/>
      <c r="G16" s="3096"/>
      <c r="H16" s="3053"/>
    </row>
    <row r="17" spans="1:8" ht="14.25" customHeight="1" x14ac:dyDescent="0.25">
      <c r="A17" s="2395"/>
      <c r="B17" s="4569"/>
      <c r="C17" s="4569"/>
      <c r="D17" s="4569"/>
      <c r="E17" s="4569"/>
      <c r="F17" s="4546"/>
      <c r="G17" s="3096"/>
      <c r="H17" s="3053"/>
    </row>
    <row r="18" spans="1:8" ht="28.5" customHeight="1" x14ac:dyDescent="0.25">
      <c r="A18" s="5681" t="s">
        <v>4670</v>
      </c>
      <c r="B18" s="5681"/>
      <c r="C18" s="5681"/>
      <c r="D18" s="5681"/>
      <c r="E18" s="5681"/>
      <c r="F18" s="5681"/>
      <c r="G18" s="3096"/>
      <c r="H18" s="3053"/>
    </row>
    <row r="19" spans="1:8" ht="27.75" customHeight="1" x14ac:dyDescent="0.25">
      <c r="A19" s="5681" t="s">
        <v>4659</v>
      </c>
      <c r="B19" s="5681"/>
      <c r="C19" s="5681"/>
      <c r="D19" s="5681"/>
      <c r="E19" s="5681"/>
      <c r="F19" s="5681"/>
      <c r="G19" s="3096"/>
      <c r="H19" s="3053"/>
    </row>
    <row r="20" spans="1:8" ht="14.25" customHeight="1" x14ac:dyDescent="0.25">
      <c r="A20" s="4518"/>
      <c r="B20" s="4551"/>
      <c r="D20" s="4552"/>
      <c r="E20" s="4553"/>
      <c r="F20" s="4546"/>
      <c r="G20" s="3096"/>
      <c r="H20" s="3053"/>
    </row>
    <row r="21" spans="1:8" ht="14.25" customHeight="1" x14ac:dyDescent="0.25">
      <c r="A21" s="4518"/>
      <c r="B21" s="4551"/>
      <c r="D21" s="4552"/>
      <c r="E21" s="4553"/>
      <c r="F21" s="4546"/>
      <c r="G21" s="4554"/>
      <c r="H21" s="3053"/>
    </row>
    <row r="22" spans="1:8" ht="14.25" customHeight="1" x14ac:dyDescent="0.25">
      <c r="A22" s="4518"/>
      <c r="B22" s="4551"/>
      <c r="D22" s="4552"/>
      <c r="E22" s="4553"/>
      <c r="F22" s="4546"/>
      <c r="G22" s="3096"/>
      <c r="H22" s="3053"/>
    </row>
    <row r="23" spans="1:8" ht="14.25" customHeight="1" x14ac:dyDescent="0.25">
      <c r="A23" s="4518"/>
      <c r="B23" s="4551"/>
      <c r="D23" s="4552"/>
      <c r="E23" s="4553"/>
      <c r="F23" s="4546"/>
      <c r="G23" s="3096"/>
      <c r="H23" s="3053"/>
    </row>
    <row r="24" spans="1:8" ht="14.25" customHeight="1" x14ac:dyDescent="0.25">
      <c r="A24" s="4518"/>
      <c r="B24" s="4551"/>
      <c r="D24" s="4552"/>
      <c r="E24" s="4553"/>
      <c r="F24" s="4546"/>
      <c r="G24" s="3096"/>
      <c r="H24" s="3053"/>
    </row>
    <row r="25" spans="1:8" ht="14.25" customHeight="1" x14ac:dyDescent="0.25">
      <c r="A25" s="4518"/>
      <c r="B25" s="4551"/>
      <c r="D25" s="4552"/>
      <c r="E25" s="4553"/>
      <c r="F25" s="4546"/>
      <c r="G25" s="3096"/>
      <c r="H25" s="3053"/>
    </row>
    <row r="26" spans="1:8" ht="14.25" customHeight="1" x14ac:dyDescent="0.25">
      <c r="A26" s="4518"/>
      <c r="B26" s="4551"/>
      <c r="D26" s="4552"/>
      <c r="E26" s="4553"/>
      <c r="F26" s="4546"/>
      <c r="G26" s="3096"/>
      <c r="H26" s="3053"/>
    </row>
    <row r="27" spans="1:8" ht="14.25" customHeight="1" x14ac:dyDescent="0.25">
      <c r="A27" s="4518"/>
      <c r="B27" s="4551"/>
      <c r="D27" s="4552"/>
      <c r="E27" s="4553"/>
      <c r="F27" s="4546"/>
      <c r="G27" s="3096"/>
      <c r="H27" s="3053"/>
    </row>
    <row r="28" spans="1:8" ht="14.25" customHeight="1" x14ac:dyDescent="0.25">
      <c r="A28" s="4518"/>
      <c r="B28" s="4551"/>
      <c r="D28" s="4552"/>
      <c r="E28" s="4553"/>
      <c r="F28" s="4546"/>
      <c r="G28" s="3096"/>
      <c r="H28" s="3053"/>
    </row>
    <row r="29" spans="1:8" ht="14.25" customHeight="1" x14ac:dyDescent="0.25">
      <c r="A29" s="4518"/>
      <c r="B29" s="4551"/>
      <c r="D29" s="4552"/>
      <c r="E29" s="4553"/>
      <c r="F29" s="4546"/>
      <c r="G29" s="3096"/>
      <c r="H29" s="3053"/>
    </row>
    <row r="30" spans="1:8" ht="14.25" customHeight="1" x14ac:dyDescent="0.25">
      <c r="A30" s="4518"/>
      <c r="B30" s="4551"/>
      <c r="D30" s="4552"/>
      <c r="E30" s="4553"/>
      <c r="F30" s="4546"/>
      <c r="G30" s="3096"/>
      <c r="H30" s="3053"/>
    </row>
    <row r="31" spans="1:8" ht="14.25" customHeight="1" x14ac:dyDescent="0.25">
      <c r="A31" s="4518"/>
      <c r="B31" s="4551"/>
      <c r="D31" s="4552"/>
      <c r="E31" s="4553"/>
      <c r="F31" s="4546"/>
      <c r="G31" s="3096"/>
      <c r="H31" s="3053"/>
    </row>
    <row r="32" spans="1:8" ht="14.25" customHeight="1" x14ac:dyDescent="0.25">
      <c r="A32" s="4518"/>
      <c r="B32" s="4551"/>
      <c r="D32" s="4552"/>
      <c r="E32" s="4553"/>
      <c r="F32" s="4546"/>
      <c r="G32" s="3096"/>
      <c r="H32" s="3053"/>
    </row>
    <row r="33" spans="1:9" ht="14.25" customHeight="1" x14ac:dyDescent="0.25">
      <c r="A33" s="4518"/>
      <c r="B33" s="4551"/>
      <c r="D33" s="4552"/>
      <c r="E33" s="4553"/>
      <c r="F33" s="4546"/>
      <c r="G33" s="3096"/>
      <c r="H33" s="3053"/>
    </row>
    <row r="34" spans="1:9" ht="14.25" customHeight="1" x14ac:dyDescent="0.25">
      <c r="A34" s="4518"/>
      <c r="B34" s="4551"/>
      <c r="D34" s="4552"/>
      <c r="E34" s="4553"/>
      <c r="F34" s="4546"/>
      <c r="G34" s="3096"/>
      <c r="H34" s="3053"/>
    </row>
    <row r="35" spans="1:9" ht="14.25" customHeight="1" x14ac:dyDescent="0.25">
      <c r="A35" s="4518"/>
      <c r="B35" s="4551"/>
      <c r="D35" s="4552"/>
      <c r="E35" s="4553"/>
      <c r="F35" s="4546"/>
      <c r="G35" s="3096"/>
      <c r="H35" s="3053"/>
    </row>
    <row r="36" spans="1:9" ht="14.25" customHeight="1" x14ac:dyDescent="0.25">
      <c r="A36" s="4518"/>
      <c r="B36" s="4551"/>
      <c r="D36" s="4552"/>
      <c r="E36" s="4553"/>
      <c r="F36" s="4546"/>
      <c r="G36" s="3096"/>
      <c r="H36" s="3053"/>
    </row>
    <row r="37" spans="1:9" ht="14.25" customHeight="1" x14ac:dyDescent="0.25">
      <c r="A37" s="4518"/>
      <c r="B37" s="4551"/>
      <c r="D37" s="4552"/>
      <c r="E37" s="4553"/>
      <c r="F37" s="4546"/>
      <c r="G37" s="3096"/>
      <c r="H37" s="3053"/>
    </row>
    <row r="38" spans="1:9" ht="14.25" customHeight="1" x14ac:dyDescent="0.25">
      <c r="A38" s="4518"/>
      <c r="B38" s="4551"/>
      <c r="D38" s="4552"/>
      <c r="E38" s="4553"/>
      <c r="F38" s="4546"/>
      <c r="G38" s="3096"/>
      <c r="H38" s="3053"/>
    </row>
    <row r="39" spans="1:9" ht="14.25" customHeight="1" x14ac:dyDescent="0.25">
      <c r="A39" s="4518"/>
      <c r="B39" s="4551"/>
      <c r="D39" s="4552"/>
      <c r="E39" s="4553"/>
      <c r="F39" s="4546"/>
      <c r="G39" s="3096"/>
      <c r="H39" s="3053"/>
    </row>
    <row r="40" spans="1:9" ht="14.25" customHeight="1" x14ac:dyDescent="0.25">
      <c r="A40" s="4518"/>
      <c r="B40" s="4551"/>
      <c r="D40" s="4552"/>
      <c r="E40" s="4553"/>
      <c r="F40" s="4546"/>
      <c r="G40" s="3096"/>
      <c r="H40" s="3053"/>
    </row>
    <row r="41" spans="1:9" ht="14.25" customHeight="1" x14ac:dyDescent="0.25">
      <c r="A41" s="4518"/>
      <c r="B41" s="4551"/>
      <c r="D41" s="4552"/>
      <c r="E41" s="4553"/>
      <c r="F41" s="4546"/>
      <c r="G41" s="3096"/>
      <c r="H41" s="3053"/>
    </row>
    <row r="42" spans="1:9" ht="14.25" customHeight="1" x14ac:dyDescent="0.25">
      <c r="A42" s="4555"/>
      <c r="B42" s="4556"/>
      <c r="C42" s="4557"/>
      <c r="D42" s="4558"/>
      <c r="E42" s="4559"/>
      <c r="F42" s="4556"/>
      <c r="G42" s="4560"/>
      <c r="H42" s="3053"/>
    </row>
    <row r="43" spans="1:9" x14ac:dyDescent="0.25">
      <c r="A43" s="3053"/>
      <c r="B43" s="3053"/>
      <c r="C43" s="3053"/>
      <c r="D43" s="3053"/>
      <c r="E43" s="3053"/>
      <c r="F43" s="3053"/>
      <c r="G43" s="3053"/>
      <c r="H43" s="3053"/>
      <c r="I43" s="3053"/>
    </row>
    <row r="44" spans="1:9" x14ac:dyDescent="0.25">
      <c r="A44" s="4561"/>
      <c r="B44" s="3053"/>
      <c r="C44" s="3053"/>
      <c r="D44" s="3053"/>
      <c r="E44" s="3053"/>
      <c r="F44" s="3053"/>
      <c r="G44" s="3053"/>
      <c r="H44" s="3053"/>
      <c r="I44" s="3053"/>
    </row>
    <row r="45" spans="1:9" x14ac:dyDescent="0.25">
      <c r="A45" s="4562"/>
      <c r="B45" s="3053"/>
      <c r="C45" s="3053"/>
      <c r="D45" s="3053"/>
      <c r="E45" s="3053"/>
      <c r="F45" s="3053"/>
      <c r="G45" s="3053"/>
      <c r="H45" s="3053"/>
      <c r="I45" s="3053"/>
    </row>
    <row r="46" spans="1:9" x14ac:dyDescent="0.25">
      <c r="A46" s="3053"/>
      <c r="B46" s="3053"/>
      <c r="C46" s="3053"/>
      <c r="D46" s="3053"/>
      <c r="E46" s="3053"/>
      <c r="F46" s="3053"/>
      <c r="G46" s="3053"/>
      <c r="H46" s="3053"/>
      <c r="I46" s="3053"/>
    </row>
    <row r="47" spans="1:9" x14ac:dyDescent="0.25">
      <c r="A47" s="3053"/>
      <c r="B47" s="3053"/>
      <c r="C47" s="3053"/>
      <c r="D47" s="3053"/>
      <c r="E47" s="3053"/>
      <c r="F47" s="3053"/>
      <c r="G47" s="3053"/>
      <c r="H47" s="3053"/>
      <c r="I47" s="3053"/>
    </row>
    <row r="48" spans="1:9" x14ac:dyDescent="0.25">
      <c r="A48" s="3053"/>
      <c r="B48" s="3053"/>
      <c r="C48" s="3053"/>
      <c r="D48" s="3053"/>
      <c r="E48" s="3053"/>
      <c r="F48" s="3053"/>
      <c r="G48" s="3053"/>
      <c r="H48" s="3053"/>
      <c r="I48" s="3053"/>
    </row>
    <row r="49" spans="1:9" x14ac:dyDescent="0.25">
      <c r="A49" s="3053"/>
      <c r="B49" s="3053"/>
      <c r="C49" s="3053"/>
      <c r="D49" s="3053"/>
      <c r="E49" s="3053"/>
      <c r="F49" s="3053"/>
      <c r="G49" s="3053"/>
      <c r="H49" s="3053"/>
      <c r="I49" s="3053"/>
    </row>
    <row r="50" spans="1:9" x14ac:dyDescent="0.25">
      <c r="A50" s="3053"/>
      <c r="B50" s="3053"/>
      <c r="C50" s="3053"/>
      <c r="D50" s="3053"/>
      <c r="E50" s="3053"/>
      <c r="F50" s="3053"/>
      <c r="G50" s="3053"/>
      <c r="H50" s="3053"/>
      <c r="I50" s="3053"/>
    </row>
    <row r="51" spans="1:9" x14ac:dyDescent="0.25">
      <c r="A51" s="3053"/>
      <c r="B51" s="3053"/>
      <c r="C51" s="3053"/>
      <c r="D51" s="3053"/>
      <c r="E51" s="3053"/>
      <c r="F51" s="3053"/>
      <c r="G51" s="3053"/>
      <c r="H51" s="3053"/>
      <c r="I51" s="3053"/>
    </row>
  </sheetData>
  <mergeCells count="7">
    <mergeCell ref="A19:F19"/>
    <mergeCell ref="B4:C4"/>
    <mergeCell ref="D4:E4"/>
    <mergeCell ref="F4:G4"/>
    <mergeCell ref="L4:R4"/>
    <mergeCell ref="A9:E9"/>
    <mergeCell ref="A18:F18"/>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&amp;L&amp;"Tahoma,Normal"230</oddFooter>
  </headerFooter>
  <drawing r:id="rId2"/>
  <tableParts count="1">
    <tablePart r:id="rId3"/>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2">
    <tabColor rgb="FFEB700B"/>
  </sheetPr>
  <dimension ref="A1:AO23"/>
  <sheetViews>
    <sheetView showGridLines="0" view="pageBreakPreview" topLeftCell="K1" zoomScaleNormal="68" zoomScaleSheetLayoutView="100" workbookViewId="0">
      <selection activeCell="T1" sqref="T1"/>
    </sheetView>
  </sheetViews>
  <sheetFormatPr baseColWidth="10" defaultColWidth="11.42578125" defaultRowHeight="18" x14ac:dyDescent="0.25"/>
  <cols>
    <col min="1" max="1" width="8" style="20" hidden="1" customWidth="1"/>
    <col min="2" max="2" width="8.85546875" style="20" hidden="1" customWidth="1"/>
    <col min="3" max="3" width="11.85546875" style="20" hidden="1" customWidth="1"/>
    <col min="4" max="5" width="11.28515625" style="20" hidden="1" customWidth="1"/>
    <col min="6" max="6" width="10.7109375" style="20" hidden="1" customWidth="1"/>
    <col min="7" max="7" width="19.42578125" style="20" hidden="1" customWidth="1"/>
    <col min="8" max="8" width="14.42578125" style="20" hidden="1" customWidth="1"/>
    <col min="9" max="9" width="31" style="20" hidden="1" customWidth="1"/>
    <col min="10" max="10" width="9.28515625" style="20" hidden="1" customWidth="1"/>
    <col min="11" max="11" width="33.28515625" style="20" customWidth="1"/>
    <col min="12" max="12" width="15.7109375" style="20" customWidth="1"/>
    <col min="13" max="13" width="15.7109375" style="3408" customWidth="1"/>
    <col min="14" max="14" width="15.7109375" style="3409" customWidth="1"/>
    <col min="15" max="15" width="1.85546875" style="20" customWidth="1"/>
    <col min="16" max="16" width="7.7109375" style="20" customWidth="1"/>
    <col min="17" max="17" width="1.85546875" style="20" customWidth="1"/>
    <col min="18" max="18" width="9.7109375" style="20" customWidth="1"/>
    <col min="19" max="19" width="6.140625" style="20" customWidth="1"/>
    <col min="20" max="20" width="33" style="20" customWidth="1"/>
    <col min="21" max="21" width="9.42578125" style="20" hidden="1" customWidth="1"/>
    <col min="22" max="22" width="11.28515625" style="20" hidden="1" customWidth="1"/>
    <col min="23" max="23" width="13.5703125" style="20" hidden="1" customWidth="1"/>
    <col min="24" max="25" width="8.140625" style="20" hidden="1" customWidth="1"/>
    <col min="26" max="26" width="16.28515625" style="20" hidden="1" customWidth="1"/>
    <col min="27" max="27" width="51.28515625" style="20" hidden="1" customWidth="1"/>
    <col min="28" max="28" width="31.5703125" style="20" hidden="1" customWidth="1"/>
    <col min="29" max="29" width="12.5703125" style="20" hidden="1" customWidth="1"/>
    <col min="30" max="30" width="17.140625" style="20" hidden="1" customWidth="1"/>
    <col min="31" max="31" width="20.42578125" style="20" hidden="1" customWidth="1"/>
    <col min="32" max="32" width="13.85546875" style="20" hidden="1" customWidth="1"/>
    <col min="33" max="33" width="22.140625" style="20" hidden="1" customWidth="1"/>
    <col min="34" max="34" width="11.5703125" style="20" hidden="1" customWidth="1"/>
    <col min="35" max="35" width="27.85546875" style="20" hidden="1" customWidth="1"/>
    <col min="36" max="41" width="11.42578125" style="20" hidden="1" customWidth="1"/>
    <col min="42" max="42" width="0" style="20" hidden="1" customWidth="1"/>
    <col min="43" max="16384" width="11.42578125" style="20"/>
  </cols>
  <sheetData>
    <row r="1" spans="1:41" x14ac:dyDescent="0.25">
      <c r="K1" s="1652" t="s">
        <v>2965</v>
      </c>
      <c r="L1" s="3182"/>
      <c r="M1" s="3182"/>
      <c r="N1" s="3182"/>
      <c r="O1" s="3182"/>
      <c r="P1" s="3182"/>
      <c r="Q1" s="3182"/>
      <c r="R1" s="3182"/>
      <c r="S1" s="3182"/>
      <c r="T1" s="2996" t="s">
        <v>5168</v>
      </c>
      <c r="W1" s="3261"/>
      <c r="X1" s="18"/>
      <c r="Y1" s="18"/>
      <c r="Z1" s="18"/>
    </row>
    <row r="2" spans="1:41" x14ac:dyDescent="0.25">
      <c r="K2" s="1652" t="s">
        <v>2966</v>
      </c>
      <c r="L2" s="3182"/>
      <c r="M2" s="3182"/>
      <c r="N2" s="3182"/>
      <c r="O2" s="3182"/>
      <c r="P2" s="3182"/>
      <c r="Q2" s="3182"/>
      <c r="R2" s="3182"/>
      <c r="S2" s="3182"/>
      <c r="T2" s="3182"/>
      <c r="W2" s="3261"/>
      <c r="X2" s="18"/>
      <c r="Y2" s="18"/>
      <c r="Z2" s="18"/>
    </row>
    <row r="3" spans="1:41" x14ac:dyDescent="0.25">
      <c r="K3" s="2992">
        <v>2013</v>
      </c>
      <c r="L3" s="3182"/>
      <c r="M3" s="3182"/>
      <c r="N3" s="3182"/>
      <c r="O3" s="3182"/>
      <c r="P3" s="3182"/>
      <c r="Q3" s="3182"/>
      <c r="R3" s="3182"/>
      <c r="S3" s="3182"/>
      <c r="T3" s="3182"/>
      <c r="W3" s="3261"/>
      <c r="X3" s="18"/>
      <c r="Y3" s="18"/>
      <c r="Z3" s="18"/>
    </row>
    <row r="4" spans="1:41" x14ac:dyDescent="0.25">
      <c r="K4" s="3182"/>
      <c r="L4" s="3182"/>
      <c r="M4" s="3182"/>
      <c r="N4" s="3182"/>
      <c r="O4" s="3182"/>
      <c r="P4" s="3182"/>
      <c r="Q4" s="3182"/>
      <c r="R4" s="3182"/>
      <c r="S4" s="3182"/>
      <c r="T4" s="3182"/>
      <c r="W4" s="3261"/>
      <c r="X4" s="18"/>
      <c r="Y4" s="18"/>
      <c r="Z4" s="18"/>
    </row>
    <row r="5" spans="1:41" s="3272" customFormat="1" ht="51" customHeight="1" x14ac:dyDescent="0.25">
      <c r="A5" s="3262" t="s">
        <v>50</v>
      </c>
      <c r="B5" s="3262" t="s">
        <v>44</v>
      </c>
      <c r="C5" s="3262" t="s">
        <v>172</v>
      </c>
      <c r="D5" s="567" t="s">
        <v>261</v>
      </c>
      <c r="E5" s="1289"/>
      <c r="F5" s="3262" t="s">
        <v>176</v>
      </c>
      <c r="G5" s="3262" t="s">
        <v>179</v>
      </c>
      <c r="H5" s="3262" t="s">
        <v>178</v>
      </c>
      <c r="I5" s="3262" t="s">
        <v>174</v>
      </c>
      <c r="J5" s="3263" t="s">
        <v>175</v>
      </c>
      <c r="K5" s="3264" t="s">
        <v>181</v>
      </c>
      <c r="L5" s="3264" t="s">
        <v>21</v>
      </c>
      <c r="M5" s="3264" t="s">
        <v>29</v>
      </c>
      <c r="N5" s="6033" t="s">
        <v>258</v>
      </c>
      <c r="O5" s="6033"/>
      <c r="P5" s="6033" t="s">
        <v>182</v>
      </c>
      <c r="Q5" s="6033"/>
      <c r="R5" s="6033" t="s">
        <v>20</v>
      </c>
      <c r="S5" s="6033"/>
      <c r="T5" s="3264" t="s">
        <v>30</v>
      </c>
      <c r="U5" s="3265" t="s">
        <v>171</v>
      </c>
      <c r="V5" s="3266"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ht="15.75" customHeight="1" x14ac:dyDescent="0.25">
      <c r="A6" s="3275"/>
      <c r="B6" s="3324"/>
      <c r="C6" s="3274"/>
      <c r="D6" s="3275"/>
      <c r="E6" s="3275"/>
      <c r="F6" s="3275"/>
      <c r="G6" s="3276"/>
      <c r="H6" s="3277"/>
      <c r="I6" s="3275"/>
      <c r="J6" s="3278"/>
      <c r="K6" s="6048" t="s">
        <v>2961</v>
      </c>
      <c r="L6" s="6046"/>
      <c r="M6" s="6046"/>
      <c r="N6" s="2572">
        <f>SUM(N7,N11)</f>
        <v>8021565.8899999997</v>
      </c>
      <c r="O6" s="2869"/>
      <c r="P6" s="3411"/>
      <c r="Q6" s="3412"/>
      <c r="R6" s="2867">
        <f>SUM(R7,R11)</f>
        <v>159</v>
      </c>
      <c r="S6" s="3413"/>
      <c r="T6" s="3444"/>
      <c r="U6" s="3325"/>
      <c r="V6" s="3326"/>
      <c r="W6" s="3327"/>
      <c r="X6" s="3328">
        <f>SUM(X7,X11)</f>
        <v>1</v>
      </c>
      <c r="Y6" s="3328">
        <f>SUM(Y7,Y11)</f>
        <v>16</v>
      </c>
      <c r="Z6" s="3329"/>
      <c r="AA6" s="3330"/>
      <c r="AB6" s="3330"/>
      <c r="AC6" s="3330"/>
      <c r="AD6" s="3331"/>
      <c r="AE6" s="3331"/>
      <c r="AF6" s="3331"/>
      <c r="AG6" s="3331"/>
      <c r="AH6" s="3331"/>
      <c r="AI6" s="3331"/>
    </row>
    <row r="7" spans="1:41" ht="15" customHeight="1" x14ac:dyDescent="0.25">
      <c r="A7" s="3337"/>
      <c r="B7" s="3338"/>
      <c r="C7" s="3339"/>
      <c r="D7" s="3337"/>
      <c r="E7" s="3337"/>
      <c r="F7" s="3337"/>
      <c r="G7" s="3340"/>
      <c r="H7" s="3340"/>
      <c r="I7" s="3337"/>
      <c r="J7" s="3341"/>
      <c r="K7" s="6036" t="s">
        <v>289</v>
      </c>
      <c r="L7" s="6036"/>
      <c r="M7" s="6039"/>
      <c r="N7" s="2585">
        <f>SUM(N8:N10)</f>
        <v>6196243.5999999996</v>
      </c>
      <c r="O7" s="2688"/>
      <c r="P7" s="3342"/>
      <c r="Q7" s="2068"/>
      <c r="R7" s="2072">
        <f>SUM(R8:R10)</f>
        <v>159</v>
      </c>
      <c r="S7" s="3343"/>
      <c r="T7" s="3342"/>
      <c r="U7" s="3344"/>
      <c r="V7" s="3345"/>
      <c r="W7" s="3346"/>
      <c r="X7" s="3347">
        <f>SUM(X8:X10)</f>
        <v>1</v>
      </c>
      <c r="Y7" s="3347">
        <f>SUM(Y8:Y10)</f>
        <v>10</v>
      </c>
      <c r="Z7" s="3348"/>
      <c r="AA7" s="3349"/>
      <c r="AB7" s="3349"/>
      <c r="AC7" s="3349"/>
      <c r="AD7" s="3350"/>
      <c r="AE7" s="3350"/>
      <c r="AF7" s="3350"/>
      <c r="AG7" s="3350"/>
      <c r="AH7" s="3350"/>
      <c r="AI7" s="3350"/>
    </row>
    <row r="8" spans="1:41" s="587" customFormat="1" ht="25.5" x14ac:dyDescent="0.25">
      <c r="A8" s="3351" t="s">
        <v>840</v>
      </c>
      <c r="B8" s="1189" t="s">
        <v>874</v>
      </c>
      <c r="C8" s="3351" t="s">
        <v>285</v>
      </c>
      <c r="D8" s="3357" t="s">
        <v>254</v>
      </c>
      <c r="E8" s="3416">
        <v>10928</v>
      </c>
      <c r="F8" s="3354" t="s">
        <v>291</v>
      </c>
      <c r="G8" s="3355" t="s">
        <v>3073</v>
      </c>
      <c r="H8" s="3369" t="s">
        <v>289</v>
      </c>
      <c r="I8" s="3355" t="s">
        <v>2961</v>
      </c>
      <c r="J8" s="3358">
        <v>2011</v>
      </c>
      <c r="K8" s="1968" t="s">
        <v>3074</v>
      </c>
      <c r="L8" s="2363" t="s">
        <v>318</v>
      </c>
      <c r="M8" s="2363" t="s">
        <v>3075</v>
      </c>
      <c r="N8" s="2585">
        <v>1400000</v>
      </c>
      <c r="O8" s="1965"/>
      <c r="P8" s="2715">
        <v>1</v>
      </c>
      <c r="Q8" s="1965"/>
      <c r="R8" s="3373">
        <v>159</v>
      </c>
      <c r="S8" s="1963"/>
      <c r="T8" s="2011" t="s">
        <v>3076</v>
      </c>
      <c r="U8" s="3387">
        <v>0.96</v>
      </c>
      <c r="V8" s="3382">
        <v>41365</v>
      </c>
      <c r="W8" s="3382">
        <v>41464</v>
      </c>
      <c r="X8" s="3458">
        <v>1</v>
      </c>
      <c r="Y8" s="3458">
        <v>1</v>
      </c>
      <c r="Z8" s="3457">
        <v>41487</v>
      </c>
      <c r="AA8" s="3422" t="s">
        <v>3077</v>
      </c>
      <c r="AB8" s="3351"/>
      <c r="AC8" s="3390" t="s">
        <v>281</v>
      </c>
      <c r="AD8" s="980" t="s">
        <v>3078</v>
      </c>
      <c r="AE8" s="3381" t="s">
        <v>3079</v>
      </c>
      <c r="AF8" s="3382">
        <v>41157</v>
      </c>
      <c r="AG8" s="3381" t="s">
        <v>287</v>
      </c>
      <c r="AH8" s="3382" t="s">
        <v>287</v>
      </c>
      <c r="AI8" s="3454" t="s">
        <v>3080</v>
      </c>
      <c r="AJ8" s="3361">
        <v>41464</v>
      </c>
      <c r="AK8" s="3361">
        <v>41464</v>
      </c>
      <c r="AL8" s="3361">
        <v>41521</v>
      </c>
      <c r="AM8" s="627" t="s">
        <v>281</v>
      </c>
      <c r="AN8" s="627" t="s">
        <v>281</v>
      </c>
      <c r="AO8" s="1182"/>
    </row>
    <row r="9" spans="1:41" s="587" customFormat="1" ht="25.5" x14ac:dyDescent="0.25">
      <c r="A9" s="3351" t="s">
        <v>840</v>
      </c>
      <c r="B9" s="1190" t="s">
        <v>875</v>
      </c>
      <c r="C9" s="3351" t="s">
        <v>285</v>
      </c>
      <c r="D9" s="3357" t="s">
        <v>254</v>
      </c>
      <c r="E9" s="3416">
        <v>10926</v>
      </c>
      <c r="F9" s="3354" t="s">
        <v>291</v>
      </c>
      <c r="G9" s="3355" t="s">
        <v>3012</v>
      </c>
      <c r="H9" s="3369" t="s">
        <v>289</v>
      </c>
      <c r="I9" s="3355" t="s">
        <v>2961</v>
      </c>
      <c r="J9" s="3358">
        <v>2011</v>
      </c>
      <c r="K9" s="1968" t="s">
        <v>3013</v>
      </c>
      <c r="L9" s="2363" t="s">
        <v>319</v>
      </c>
      <c r="M9" s="2363" t="s">
        <v>293</v>
      </c>
      <c r="N9" s="2585">
        <v>925454.96</v>
      </c>
      <c r="O9" s="1965"/>
      <c r="P9" s="2715">
        <v>1</v>
      </c>
      <c r="Q9" s="1965"/>
      <c r="R9" s="3373" t="s">
        <v>3081</v>
      </c>
      <c r="S9" s="1963"/>
      <c r="T9" s="2011" t="s">
        <v>3082</v>
      </c>
      <c r="U9" s="3459">
        <v>0</v>
      </c>
      <c r="V9" s="3375">
        <v>41440</v>
      </c>
      <c r="W9" s="3460" t="s">
        <v>283</v>
      </c>
      <c r="X9" s="3362">
        <v>0</v>
      </c>
      <c r="Y9" s="3362">
        <v>1</v>
      </c>
      <c r="Z9" s="1183">
        <v>41579</v>
      </c>
      <c r="AA9" s="3422" t="s">
        <v>3083</v>
      </c>
      <c r="AB9" s="3351"/>
      <c r="AC9" s="3390" t="s">
        <v>281</v>
      </c>
      <c r="AD9" s="980" t="s">
        <v>3084</v>
      </c>
      <c r="AE9" s="3381" t="s">
        <v>3079</v>
      </c>
      <c r="AF9" s="3382">
        <v>41157</v>
      </c>
      <c r="AG9" s="3381" t="s">
        <v>287</v>
      </c>
      <c r="AH9" s="3382" t="s">
        <v>287</v>
      </c>
      <c r="AI9" s="3383" t="s">
        <v>3004</v>
      </c>
      <c r="AJ9" s="627" t="s">
        <v>281</v>
      </c>
      <c r="AK9" s="627" t="s">
        <v>281</v>
      </c>
      <c r="AL9" s="627" t="s">
        <v>281</v>
      </c>
      <c r="AM9" s="627" t="s">
        <v>281</v>
      </c>
      <c r="AN9" s="627" t="s">
        <v>281</v>
      </c>
      <c r="AO9" s="1182" t="s">
        <v>281</v>
      </c>
    </row>
    <row r="10" spans="1:41" s="587" customFormat="1" ht="65.25" customHeight="1" x14ac:dyDescent="0.25">
      <c r="A10" s="3351" t="s">
        <v>840</v>
      </c>
      <c r="B10" s="1184" t="s">
        <v>873</v>
      </c>
      <c r="C10" s="3351" t="s">
        <v>285</v>
      </c>
      <c r="D10" s="3357" t="s">
        <v>254</v>
      </c>
      <c r="E10" s="3416">
        <v>5542</v>
      </c>
      <c r="F10" s="3354" t="s">
        <v>291</v>
      </c>
      <c r="G10" s="3355" t="s">
        <v>3012</v>
      </c>
      <c r="H10" s="3369" t="s">
        <v>289</v>
      </c>
      <c r="I10" s="3355" t="s">
        <v>2961</v>
      </c>
      <c r="J10" s="3358">
        <v>2011</v>
      </c>
      <c r="K10" s="1968" t="s">
        <v>3013</v>
      </c>
      <c r="L10" s="3461" t="s">
        <v>319</v>
      </c>
      <c r="M10" s="3461" t="s">
        <v>293</v>
      </c>
      <c r="N10" s="2585">
        <v>3870788.64</v>
      </c>
      <c r="O10" s="1965"/>
      <c r="P10" s="2715">
        <v>1</v>
      </c>
      <c r="Q10" s="1965"/>
      <c r="R10" s="3373" t="s">
        <v>3014</v>
      </c>
      <c r="S10" s="1963"/>
      <c r="T10" s="3462" t="s">
        <v>3085</v>
      </c>
      <c r="U10" s="3463">
        <v>1</v>
      </c>
      <c r="V10" s="3382">
        <v>40955</v>
      </c>
      <c r="W10" s="3424">
        <v>41424</v>
      </c>
      <c r="X10" s="3388">
        <v>0</v>
      </c>
      <c r="Y10" s="3388">
        <v>8</v>
      </c>
      <c r="Z10" s="3389">
        <v>41426</v>
      </c>
      <c r="AA10" s="3351" t="s">
        <v>3086</v>
      </c>
      <c r="AB10" s="3363"/>
      <c r="AC10" s="3464" t="s">
        <v>281</v>
      </c>
      <c r="AD10" s="3382" t="s">
        <v>3087</v>
      </c>
      <c r="AE10" s="3381" t="s">
        <v>3088</v>
      </c>
      <c r="AF10" s="3382">
        <v>40744</v>
      </c>
      <c r="AG10" s="3381" t="s">
        <v>3079</v>
      </c>
      <c r="AH10" s="3382">
        <v>41157</v>
      </c>
      <c r="AI10" s="3383" t="s">
        <v>3004</v>
      </c>
      <c r="AJ10" s="3361">
        <v>41440</v>
      </c>
      <c r="AK10" s="627" t="s">
        <v>281</v>
      </c>
      <c r="AL10" s="3361">
        <v>41530</v>
      </c>
      <c r="AM10" s="627" t="s">
        <v>281</v>
      </c>
      <c r="AN10" s="627" t="s">
        <v>281</v>
      </c>
      <c r="AO10" s="1182" t="s">
        <v>281</v>
      </c>
    </row>
    <row r="11" spans="1:41" x14ac:dyDescent="0.25">
      <c r="A11" s="3337"/>
      <c r="B11" s="3338"/>
      <c r="C11" s="3337"/>
      <c r="D11" s="3337"/>
      <c r="E11" s="3337"/>
      <c r="F11" s="3337"/>
      <c r="G11" s="3340"/>
      <c r="H11" s="3340"/>
      <c r="I11" s="3337"/>
      <c r="J11" s="3341"/>
      <c r="K11" s="6036" t="s">
        <v>295</v>
      </c>
      <c r="L11" s="6037"/>
      <c r="M11" s="6038"/>
      <c r="N11" s="2585">
        <f>SUM(N12:N14)</f>
        <v>1825322.29</v>
      </c>
      <c r="O11" s="2688"/>
      <c r="P11" s="3342"/>
      <c r="Q11" s="2068"/>
      <c r="R11" s="2072">
        <f>SUM(R12:R14)</f>
        <v>0</v>
      </c>
      <c r="S11" s="3343"/>
      <c r="T11" s="3342"/>
      <c r="U11" s="3344"/>
      <c r="V11" s="3345"/>
      <c r="W11" s="3465"/>
      <c r="X11" s="3347">
        <f>SUM(X12:X14)</f>
        <v>0</v>
      </c>
      <c r="Y11" s="3347">
        <f>SUM(Y12:Y14)</f>
        <v>6</v>
      </c>
      <c r="Z11" s="3348"/>
      <c r="AA11" s="3349"/>
      <c r="AB11" s="3349"/>
      <c r="AC11" s="3349"/>
      <c r="AD11" s="3350"/>
      <c r="AE11" s="3350"/>
      <c r="AF11" s="3350"/>
      <c r="AG11" s="3350"/>
      <c r="AH11" s="3350"/>
      <c r="AI11" s="3350"/>
    </row>
    <row r="12" spans="1:41" s="587" customFormat="1" ht="29.25" customHeight="1" x14ac:dyDescent="0.25">
      <c r="A12" s="3351" t="s">
        <v>840</v>
      </c>
      <c r="B12" s="1189" t="s">
        <v>874</v>
      </c>
      <c r="C12" s="3351" t="s">
        <v>285</v>
      </c>
      <c r="D12" s="3357" t="s">
        <v>254</v>
      </c>
      <c r="E12" s="3385" t="s">
        <v>3089</v>
      </c>
      <c r="F12" s="3354" t="s">
        <v>291</v>
      </c>
      <c r="G12" s="3355" t="s">
        <v>3090</v>
      </c>
      <c r="H12" s="3369" t="s">
        <v>295</v>
      </c>
      <c r="I12" s="3355" t="s">
        <v>2961</v>
      </c>
      <c r="J12" s="3358">
        <v>2011</v>
      </c>
      <c r="K12" s="1968" t="s">
        <v>3091</v>
      </c>
      <c r="L12" s="2363" t="s">
        <v>3092</v>
      </c>
      <c r="M12" s="2363" t="s">
        <v>496</v>
      </c>
      <c r="N12" s="2585">
        <v>800000</v>
      </c>
      <c r="O12" s="1965"/>
      <c r="P12" s="2715">
        <v>1</v>
      </c>
      <c r="Q12" s="1965"/>
      <c r="R12" s="3373" t="s">
        <v>2304</v>
      </c>
      <c r="S12" s="1963"/>
      <c r="T12" s="2011" t="s">
        <v>3093</v>
      </c>
      <c r="U12" s="3466">
        <v>0.97</v>
      </c>
      <c r="V12" s="3382">
        <v>41360</v>
      </c>
      <c r="W12" s="3382">
        <v>41502</v>
      </c>
      <c r="X12" s="3456">
        <v>0</v>
      </c>
      <c r="Y12" s="3456">
        <v>5</v>
      </c>
      <c r="Z12" s="3457">
        <v>41518</v>
      </c>
      <c r="AA12" s="3351" t="s">
        <v>3094</v>
      </c>
      <c r="AB12" s="3363"/>
      <c r="AC12" s="3390" t="s">
        <v>281</v>
      </c>
      <c r="AD12" s="980" t="s">
        <v>3095</v>
      </c>
      <c r="AE12" s="3391" t="s">
        <v>3096</v>
      </c>
      <c r="AF12" s="3382">
        <v>41087</v>
      </c>
      <c r="AG12" s="3381" t="s">
        <v>287</v>
      </c>
      <c r="AH12" s="3382" t="s">
        <v>287</v>
      </c>
      <c r="AI12" s="3383" t="s">
        <v>3072</v>
      </c>
      <c r="AJ12" s="3361">
        <v>41492</v>
      </c>
      <c r="AK12" s="627" t="s">
        <v>281</v>
      </c>
      <c r="AL12" s="627" t="s">
        <v>281</v>
      </c>
      <c r="AM12" s="627" t="s">
        <v>281</v>
      </c>
      <c r="AN12" s="627" t="s">
        <v>281</v>
      </c>
      <c r="AO12" s="1182" t="s">
        <v>281</v>
      </c>
    </row>
    <row r="13" spans="1:41" s="587" customFormat="1" ht="27.75" customHeight="1" x14ac:dyDescent="0.25">
      <c r="A13" s="3351" t="s">
        <v>840</v>
      </c>
      <c r="B13" s="1190" t="s">
        <v>875</v>
      </c>
      <c r="C13" s="3351" t="s">
        <v>285</v>
      </c>
      <c r="D13" s="3357" t="s">
        <v>254</v>
      </c>
      <c r="E13" s="3385" t="s">
        <v>3097</v>
      </c>
      <c r="F13" s="3354" t="s">
        <v>291</v>
      </c>
      <c r="G13" s="3386" t="s">
        <v>3059</v>
      </c>
      <c r="H13" s="3356" t="s">
        <v>295</v>
      </c>
      <c r="I13" s="3355" t="s">
        <v>2961</v>
      </c>
      <c r="J13" s="3358">
        <v>2011</v>
      </c>
      <c r="K13" s="2108" t="s">
        <v>3059</v>
      </c>
      <c r="L13" s="2363" t="s">
        <v>1583</v>
      </c>
      <c r="M13" s="2363" t="s">
        <v>1584</v>
      </c>
      <c r="N13" s="2585">
        <v>709587.01</v>
      </c>
      <c r="O13" s="1965"/>
      <c r="P13" s="2715">
        <v>1</v>
      </c>
      <c r="Q13" s="1965"/>
      <c r="R13" s="1964" t="s">
        <v>2622</v>
      </c>
      <c r="S13" s="1963"/>
      <c r="T13" s="1962" t="s">
        <v>3098</v>
      </c>
      <c r="U13" s="3466">
        <v>0.28999999999999998</v>
      </c>
      <c r="V13" s="3382">
        <v>41512</v>
      </c>
      <c r="W13" s="3382">
        <v>41586</v>
      </c>
      <c r="X13" s="3362">
        <v>0</v>
      </c>
      <c r="Y13" s="3362">
        <v>1</v>
      </c>
      <c r="Z13" s="1183">
        <v>41579</v>
      </c>
      <c r="AA13" s="3368" t="s">
        <v>3099</v>
      </c>
      <c r="AB13" s="3351"/>
      <c r="AC13" s="3390" t="s">
        <v>281</v>
      </c>
      <c r="AD13" s="980" t="s">
        <v>3100</v>
      </c>
      <c r="AE13" s="3391" t="s">
        <v>3079</v>
      </c>
      <c r="AF13" s="3382">
        <v>41157</v>
      </c>
      <c r="AG13" s="3381" t="s">
        <v>287</v>
      </c>
      <c r="AH13" s="3382" t="s">
        <v>287</v>
      </c>
      <c r="AI13" s="3454" t="s">
        <v>2987</v>
      </c>
      <c r="AJ13" s="627" t="s">
        <v>281</v>
      </c>
      <c r="AK13" s="627" t="s">
        <v>281</v>
      </c>
      <c r="AL13" s="627" t="s">
        <v>281</v>
      </c>
      <c r="AM13" s="627" t="s">
        <v>281</v>
      </c>
      <c r="AN13" s="627" t="s">
        <v>281</v>
      </c>
      <c r="AO13" s="1182" t="s">
        <v>281</v>
      </c>
    </row>
    <row r="14" spans="1:41" s="587" customFormat="1" ht="39.75" customHeight="1" x14ac:dyDescent="0.25">
      <c r="A14" s="3351" t="s">
        <v>840</v>
      </c>
      <c r="B14" s="1190" t="s">
        <v>875</v>
      </c>
      <c r="C14" s="3351" t="s">
        <v>285</v>
      </c>
      <c r="D14" s="3357" t="s">
        <v>254</v>
      </c>
      <c r="E14" s="3385" t="s">
        <v>3058</v>
      </c>
      <c r="F14" s="3354" t="s">
        <v>291</v>
      </c>
      <c r="G14" s="3386" t="s">
        <v>3059</v>
      </c>
      <c r="H14" s="3356" t="s">
        <v>295</v>
      </c>
      <c r="I14" s="3355" t="s">
        <v>2961</v>
      </c>
      <c r="J14" s="3358">
        <v>2011</v>
      </c>
      <c r="K14" s="2108" t="s">
        <v>3059</v>
      </c>
      <c r="L14" s="2363" t="s">
        <v>1583</v>
      </c>
      <c r="M14" s="2363" t="s">
        <v>1584</v>
      </c>
      <c r="N14" s="2585">
        <v>315735.28000000003</v>
      </c>
      <c r="O14" s="1965"/>
      <c r="P14" s="2715">
        <v>1</v>
      </c>
      <c r="Q14" s="1965"/>
      <c r="R14" s="1964" t="s">
        <v>2622</v>
      </c>
      <c r="S14" s="1963"/>
      <c r="T14" s="1962" t="s">
        <v>3101</v>
      </c>
      <c r="U14" s="3466">
        <v>0.28999999999999998</v>
      </c>
      <c r="V14" s="3382">
        <v>41512</v>
      </c>
      <c r="W14" s="3382">
        <v>41586</v>
      </c>
      <c r="X14" s="3362">
        <v>0</v>
      </c>
      <c r="Y14" s="3362">
        <v>0</v>
      </c>
      <c r="Z14" s="1183">
        <v>41579</v>
      </c>
      <c r="AA14" s="3368" t="s">
        <v>3099</v>
      </c>
      <c r="AB14" s="3351"/>
      <c r="AC14" s="3390" t="s">
        <v>281</v>
      </c>
      <c r="AD14" s="980" t="s">
        <v>3061</v>
      </c>
      <c r="AE14" s="3391" t="s">
        <v>3102</v>
      </c>
      <c r="AF14" s="3382">
        <v>41162</v>
      </c>
      <c r="AG14" s="3381" t="s">
        <v>287</v>
      </c>
      <c r="AH14" s="3382" t="s">
        <v>287</v>
      </c>
      <c r="AI14" s="3454" t="s">
        <v>2987</v>
      </c>
      <c r="AJ14" s="627" t="s">
        <v>281</v>
      </c>
      <c r="AK14" s="627" t="s">
        <v>281</v>
      </c>
      <c r="AL14" s="627" t="s">
        <v>281</v>
      </c>
      <c r="AM14" s="627" t="s">
        <v>281</v>
      </c>
      <c r="AN14" s="627" t="s">
        <v>281</v>
      </c>
      <c r="AO14" s="1182" t="s">
        <v>281</v>
      </c>
    </row>
    <row r="15" spans="1:41" x14ac:dyDescent="0.25">
      <c r="A15" s="3275"/>
      <c r="B15" s="3324"/>
      <c r="C15" s="3275"/>
      <c r="D15" s="3275"/>
      <c r="E15" s="3275"/>
      <c r="F15" s="3275"/>
      <c r="G15" s="3276"/>
      <c r="H15" s="3277"/>
      <c r="I15" s="3275"/>
      <c r="J15" s="3278"/>
      <c r="K15" s="6040" t="s">
        <v>2962</v>
      </c>
      <c r="L15" s="6041"/>
      <c r="M15" s="6041"/>
      <c r="N15" s="2572">
        <f>SUM(N16,'6-E381op-Eb (7)'!N12,'6-E381op-Eb (8)'!N12)</f>
        <v>43156544.310000002</v>
      </c>
      <c r="O15" s="2058"/>
      <c r="P15" s="3333"/>
      <c r="Q15" s="3334"/>
      <c r="R15" s="2491">
        <f>SUM(R16,'6-E381op-Eb (7)'!R12,'6-E381op-Eb (8)'!R12)</f>
        <v>7391</v>
      </c>
      <c r="S15" s="3335"/>
      <c r="T15" s="3336"/>
      <c r="U15" s="3325"/>
      <c r="V15" s="3326"/>
      <c r="W15" s="3327"/>
      <c r="X15" s="3328" t="e">
        <f>SUM(X16,#REF!,#REF!)</f>
        <v>#REF!</v>
      </c>
      <c r="Y15" s="3328" t="e">
        <f>SUM(Y16,#REF!,#REF!)</f>
        <v>#REF!</v>
      </c>
      <c r="Z15" s="3329"/>
      <c r="AA15" s="3330"/>
      <c r="AB15" s="3330"/>
      <c r="AC15" s="3330"/>
      <c r="AD15" s="3331"/>
      <c r="AE15" s="3331"/>
      <c r="AF15" s="3331"/>
      <c r="AG15" s="3331"/>
      <c r="AH15" s="3331"/>
      <c r="AI15" s="3331"/>
    </row>
    <row r="16" spans="1:41" x14ac:dyDescent="0.25">
      <c r="A16" s="3337"/>
      <c r="B16" s="3338"/>
      <c r="C16" s="3337"/>
      <c r="D16" s="3337"/>
      <c r="E16" s="3337"/>
      <c r="F16" s="3337"/>
      <c r="G16" s="3340"/>
      <c r="H16" s="3340"/>
      <c r="I16" s="3337"/>
      <c r="J16" s="3341"/>
      <c r="K16" s="6036" t="s">
        <v>289</v>
      </c>
      <c r="L16" s="6037"/>
      <c r="M16" s="6038"/>
      <c r="N16" s="2585">
        <f>SUM(N17:N20,'6-E381op-Eb (6)'!N6,'6-E381op-Eb (6)'!N7,'6-E381op-Eb (6)'!N8,'6-E381op-Eb (6)'!N9,'6-E381op-Eb (6)'!N10,'6-E381op-Eb (6)'!N11,'6-E381op-Eb (6)'!N12,'6-E381op-Eb (6)'!N13,'6-E381op-Eb (6)'!N14,'6-E381op-Eb (6)'!N15,'6-E381op-Eb (6)'!N16,'6-E381op-Eb (6)'!N17,'6-E381op-Eb (6)'!N18,'6-E381op-Eb (6)'!N19,'6-E381op-Eb (7)'!N6,'6-E381op-Eb (7)'!N7,'6-E381op-Eb (7)'!N8,'6-E381op-Eb (7)'!N9,'6-E381op-Eb (7)'!N10,'6-E381op-Eb (7)'!N11)</f>
        <v>22458599.93</v>
      </c>
      <c r="O16" s="2688"/>
      <c r="P16" s="3342"/>
      <c r="Q16" s="2068"/>
      <c r="R16" s="2490">
        <f>SUM(R17:R20,'6-E381op-Eb (6)'!R6,'6-E381op-Eb (6)'!R7,'6-E381op-Eb (6)'!R8,'6-E381op-Eb (6)'!R9,'6-E381op-Eb (6)'!R10,'6-E381op-Eb (6)'!R11,'6-E381op-Eb (6)'!R12,'6-E381op-Eb (6)'!R13,'6-E381op-Eb (6)'!R14,'6-E381op-Eb (6)'!R15,'6-E381op-Eb (6)'!R16,'6-E381op-Eb (6)'!R17,'6-E381op-Eb (6)'!R18,'6-E381op-Eb (6)'!R19,'6-E381op-Eb (7)'!R6,'6-E381op-Eb (7)'!R7,'6-E381op-Eb (7)'!R8,'6-E381op-Eb (7)'!R9,'6-E381op-Eb (7)'!R10,'6-E381op-Eb (7)'!R11)</f>
        <v>3768</v>
      </c>
      <c r="S16" s="3343"/>
      <c r="T16" s="3342"/>
      <c r="U16" s="3344"/>
      <c r="V16" s="3345"/>
      <c r="W16" s="3465"/>
      <c r="X16" s="3347">
        <f>SUM(X17:X20)</f>
        <v>4</v>
      </c>
      <c r="Y16" s="3347">
        <f>SUM(Y17:Y20)</f>
        <v>6</v>
      </c>
      <c r="Z16" s="3348"/>
      <c r="AA16" s="3349"/>
      <c r="AB16" s="3349"/>
      <c r="AC16" s="3349"/>
      <c r="AD16" s="3350"/>
      <c r="AE16" s="3350"/>
      <c r="AF16" s="3350"/>
      <c r="AG16" s="3350"/>
      <c r="AH16" s="3350"/>
      <c r="AI16" s="3350"/>
    </row>
    <row r="17" spans="1:41" s="587" customFormat="1" ht="27" customHeight="1" x14ac:dyDescent="0.25">
      <c r="A17" s="3351" t="s">
        <v>840</v>
      </c>
      <c r="B17" s="1189" t="s">
        <v>874</v>
      </c>
      <c r="C17" s="3467" t="s">
        <v>285</v>
      </c>
      <c r="D17" s="3468" t="s">
        <v>254</v>
      </c>
      <c r="E17" s="1343">
        <v>10730</v>
      </c>
      <c r="F17" s="3354" t="s">
        <v>291</v>
      </c>
      <c r="G17" s="3355" t="s">
        <v>3103</v>
      </c>
      <c r="H17" s="3356" t="s">
        <v>289</v>
      </c>
      <c r="I17" s="3355" t="s">
        <v>2962</v>
      </c>
      <c r="J17" s="3358">
        <v>2012</v>
      </c>
      <c r="K17" s="2700" t="s">
        <v>3104</v>
      </c>
      <c r="L17" s="2619" t="s">
        <v>326</v>
      </c>
      <c r="M17" s="2619" t="s">
        <v>3105</v>
      </c>
      <c r="N17" s="2585">
        <v>661800</v>
      </c>
      <c r="O17" s="2700"/>
      <c r="P17" s="3469">
        <v>1</v>
      </c>
      <c r="Q17" s="2700"/>
      <c r="R17" s="3373">
        <v>291</v>
      </c>
      <c r="S17" s="2700"/>
      <c r="T17" s="2011" t="s">
        <v>3106</v>
      </c>
      <c r="U17" s="3387">
        <v>0.9</v>
      </c>
      <c r="V17" s="3382">
        <v>41428</v>
      </c>
      <c r="W17" s="3382">
        <v>41517</v>
      </c>
      <c r="X17" s="3458">
        <v>1</v>
      </c>
      <c r="Y17" s="3458">
        <v>1</v>
      </c>
      <c r="Z17" s="3457">
        <v>41487</v>
      </c>
      <c r="AA17" s="3470" t="s">
        <v>3107</v>
      </c>
      <c r="AB17" s="3363"/>
      <c r="AC17" s="3390" t="s">
        <v>281</v>
      </c>
      <c r="AD17" s="980" t="s">
        <v>3108</v>
      </c>
      <c r="AE17" s="3391" t="s">
        <v>3109</v>
      </c>
      <c r="AF17" s="3382">
        <v>41031</v>
      </c>
      <c r="AG17" s="3381" t="s">
        <v>287</v>
      </c>
      <c r="AH17" s="3381" t="s">
        <v>287</v>
      </c>
      <c r="AI17" s="3383" t="s">
        <v>2987</v>
      </c>
      <c r="AJ17" s="3361">
        <v>41442</v>
      </c>
      <c r="AK17" s="3361" t="s">
        <v>287</v>
      </c>
      <c r="AL17" s="3361">
        <v>41184</v>
      </c>
      <c r="AM17" s="627" t="s">
        <v>281</v>
      </c>
      <c r="AN17" s="627" t="s">
        <v>281</v>
      </c>
      <c r="AO17" s="1182" t="s">
        <v>281</v>
      </c>
    </row>
    <row r="18" spans="1:41" s="587" customFormat="1" ht="30.75" customHeight="1" x14ac:dyDescent="0.25">
      <c r="A18" s="3368" t="s">
        <v>840</v>
      </c>
      <c r="B18" s="1006" t="s">
        <v>879</v>
      </c>
      <c r="C18" s="3467" t="s">
        <v>285</v>
      </c>
      <c r="D18" s="3468" t="s">
        <v>254</v>
      </c>
      <c r="E18" s="1343">
        <v>10551</v>
      </c>
      <c r="F18" s="3354" t="s">
        <v>291</v>
      </c>
      <c r="G18" s="3355" t="s">
        <v>3110</v>
      </c>
      <c r="H18" s="3356" t="s">
        <v>289</v>
      </c>
      <c r="I18" s="3355" t="s">
        <v>2962</v>
      </c>
      <c r="J18" s="3358">
        <v>2012</v>
      </c>
      <c r="K18" s="2700" t="s">
        <v>3111</v>
      </c>
      <c r="L18" s="2619" t="s">
        <v>290</v>
      </c>
      <c r="M18" s="2619" t="s">
        <v>2273</v>
      </c>
      <c r="N18" s="2585">
        <v>1268400</v>
      </c>
      <c r="O18" s="2700"/>
      <c r="P18" s="3469">
        <v>1</v>
      </c>
      <c r="Q18" s="2700"/>
      <c r="R18" s="3373">
        <v>162</v>
      </c>
      <c r="S18" s="2700"/>
      <c r="T18" s="2011" t="s">
        <v>3112</v>
      </c>
      <c r="U18" s="3387">
        <v>0.97</v>
      </c>
      <c r="V18" s="3382">
        <v>41319</v>
      </c>
      <c r="W18" s="3382">
        <v>41363</v>
      </c>
      <c r="X18" s="3376">
        <v>1</v>
      </c>
      <c r="Y18" s="3376">
        <v>3</v>
      </c>
      <c r="Z18" s="3471">
        <v>41334</v>
      </c>
      <c r="AA18" s="3472" t="s">
        <v>3113</v>
      </c>
      <c r="AB18" s="3363"/>
      <c r="AC18" s="3390" t="s">
        <v>281</v>
      </c>
      <c r="AD18" s="980" t="s">
        <v>3114</v>
      </c>
      <c r="AE18" s="3391" t="s">
        <v>3115</v>
      </c>
      <c r="AF18" s="3382">
        <v>41050</v>
      </c>
      <c r="AG18" s="3381" t="s">
        <v>3116</v>
      </c>
      <c r="AH18" s="3382">
        <v>41250</v>
      </c>
      <c r="AI18" s="3383" t="s">
        <v>3117</v>
      </c>
      <c r="AJ18" s="3361">
        <v>41394</v>
      </c>
      <c r="AK18" s="3361" t="s">
        <v>287</v>
      </c>
      <c r="AL18" s="3361">
        <v>41368</v>
      </c>
      <c r="AM18" s="1188" t="s">
        <v>281</v>
      </c>
      <c r="AN18" s="1188" t="s">
        <v>281</v>
      </c>
      <c r="AO18" s="1193" t="s">
        <v>886</v>
      </c>
    </row>
    <row r="19" spans="1:41" s="587" customFormat="1" ht="25.5" x14ac:dyDescent="0.25">
      <c r="A19" s="3351" t="s">
        <v>840</v>
      </c>
      <c r="B19" s="1189" t="s">
        <v>874</v>
      </c>
      <c r="C19" s="3467" t="s">
        <v>285</v>
      </c>
      <c r="D19" s="3468" t="s">
        <v>254</v>
      </c>
      <c r="E19" s="3473">
        <v>10558</v>
      </c>
      <c r="F19" s="3354" t="s">
        <v>291</v>
      </c>
      <c r="G19" s="3355" t="s">
        <v>3118</v>
      </c>
      <c r="H19" s="3356" t="s">
        <v>289</v>
      </c>
      <c r="I19" s="3355" t="s">
        <v>2962</v>
      </c>
      <c r="J19" s="3358">
        <v>2012</v>
      </c>
      <c r="K19" s="2700" t="s">
        <v>3119</v>
      </c>
      <c r="L19" s="2619" t="s">
        <v>320</v>
      </c>
      <c r="M19" s="2619" t="s">
        <v>3120</v>
      </c>
      <c r="N19" s="2585">
        <v>458000</v>
      </c>
      <c r="O19" s="2700"/>
      <c r="P19" s="3469">
        <v>1</v>
      </c>
      <c r="Q19" s="2700"/>
      <c r="R19" s="3373">
        <v>110</v>
      </c>
      <c r="S19" s="2700"/>
      <c r="T19" s="2011" t="s">
        <v>3121</v>
      </c>
      <c r="U19" s="3387">
        <v>0.99</v>
      </c>
      <c r="V19" s="3382">
        <v>41494</v>
      </c>
      <c r="W19" s="3382">
        <v>41539</v>
      </c>
      <c r="X19" s="3458">
        <v>1</v>
      </c>
      <c r="Y19" s="3458">
        <v>1</v>
      </c>
      <c r="Z19" s="3457">
        <v>41518</v>
      </c>
      <c r="AA19" s="3363"/>
      <c r="AB19" s="3363"/>
      <c r="AC19" s="3390" t="s">
        <v>281</v>
      </c>
      <c r="AD19" s="980" t="s">
        <v>3122</v>
      </c>
      <c r="AE19" s="3391" t="s">
        <v>3115</v>
      </c>
      <c r="AF19" s="3382">
        <v>41050</v>
      </c>
      <c r="AG19" s="3381" t="s">
        <v>287</v>
      </c>
      <c r="AH19" s="3381" t="s">
        <v>287</v>
      </c>
      <c r="AI19" s="3383" t="s">
        <v>2987</v>
      </c>
      <c r="AJ19" s="3361">
        <v>41551</v>
      </c>
      <c r="AK19" s="3361">
        <v>41551</v>
      </c>
      <c r="AL19" s="627" t="s">
        <v>281</v>
      </c>
      <c r="AM19" s="627" t="s">
        <v>281</v>
      </c>
      <c r="AN19" s="627" t="s">
        <v>281</v>
      </c>
      <c r="AO19" s="1182" t="s">
        <v>281</v>
      </c>
    </row>
    <row r="20" spans="1:41" s="587" customFormat="1" ht="21" customHeight="1" x14ac:dyDescent="0.25">
      <c r="A20" s="3351" t="s">
        <v>840</v>
      </c>
      <c r="B20" s="1189" t="s">
        <v>874</v>
      </c>
      <c r="C20" s="3467" t="s">
        <v>285</v>
      </c>
      <c r="D20" s="3468" t="s">
        <v>254</v>
      </c>
      <c r="E20" s="3473">
        <v>10559</v>
      </c>
      <c r="F20" s="3354" t="s">
        <v>291</v>
      </c>
      <c r="G20" s="3355" t="s">
        <v>3123</v>
      </c>
      <c r="H20" s="3356" t="s">
        <v>289</v>
      </c>
      <c r="I20" s="3355" t="s">
        <v>2962</v>
      </c>
      <c r="J20" s="3358">
        <v>2012</v>
      </c>
      <c r="K20" s="2821" t="s">
        <v>3124</v>
      </c>
      <c r="L20" s="2620" t="s">
        <v>320</v>
      </c>
      <c r="M20" s="2620" t="s">
        <v>3125</v>
      </c>
      <c r="N20" s="3392">
        <v>384400</v>
      </c>
      <c r="O20" s="2821"/>
      <c r="P20" s="3474">
        <v>1</v>
      </c>
      <c r="Q20" s="2821"/>
      <c r="R20" s="2219">
        <v>43</v>
      </c>
      <c r="S20" s="2821"/>
      <c r="T20" s="2104" t="s">
        <v>3126</v>
      </c>
      <c r="U20" s="3387">
        <v>0.99</v>
      </c>
      <c r="V20" s="3382">
        <v>41494</v>
      </c>
      <c r="W20" s="3382">
        <v>41539</v>
      </c>
      <c r="X20" s="3458">
        <v>1</v>
      </c>
      <c r="Y20" s="3458">
        <v>1</v>
      </c>
      <c r="Z20" s="3457">
        <v>41518</v>
      </c>
      <c r="AA20" s="3363"/>
      <c r="AB20" s="3363"/>
      <c r="AC20" s="3390" t="s">
        <v>281</v>
      </c>
      <c r="AD20" s="980" t="s">
        <v>3127</v>
      </c>
      <c r="AE20" s="3391" t="s">
        <v>3115</v>
      </c>
      <c r="AF20" s="3382">
        <v>41050</v>
      </c>
      <c r="AG20" s="3381" t="s">
        <v>287</v>
      </c>
      <c r="AH20" s="3381" t="s">
        <v>287</v>
      </c>
      <c r="AI20" s="3383" t="s">
        <v>2987</v>
      </c>
      <c r="AJ20" s="3361">
        <v>41551</v>
      </c>
      <c r="AK20" s="3361">
        <v>41551</v>
      </c>
      <c r="AL20" s="627" t="s">
        <v>281</v>
      </c>
      <c r="AM20" s="627" t="s">
        <v>281</v>
      </c>
      <c r="AN20" s="627" t="s">
        <v>281</v>
      </c>
      <c r="AO20" s="1182" t="s">
        <v>281</v>
      </c>
    </row>
    <row r="21" spans="1:41" x14ac:dyDescent="0.25">
      <c r="K21" s="2314"/>
      <c r="L21" s="2314"/>
      <c r="M21" s="3475"/>
      <c r="N21" s="3476"/>
      <c r="O21" s="2314"/>
      <c r="P21" s="2314"/>
      <c r="Q21" s="2314"/>
      <c r="R21" s="2314"/>
      <c r="S21" s="2314"/>
      <c r="T21" s="2314"/>
    </row>
    <row r="22" spans="1:41" x14ac:dyDescent="0.25">
      <c r="K22" s="2314"/>
      <c r="L22" s="2314"/>
      <c r="M22" s="3475"/>
      <c r="N22" s="3476"/>
      <c r="O22" s="2314"/>
      <c r="P22" s="2314"/>
      <c r="Q22" s="2314"/>
      <c r="R22" s="2314"/>
      <c r="S22" s="2314"/>
      <c r="T22" s="2314"/>
    </row>
    <row r="23" spans="1:41" x14ac:dyDescent="0.25">
      <c r="K23" s="2409" t="s">
        <v>2633</v>
      </c>
      <c r="L23" s="2314"/>
      <c r="M23" s="3475"/>
      <c r="N23" s="3476"/>
      <c r="O23" s="2314"/>
      <c r="P23" s="2314"/>
      <c r="Q23" s="2314"/>
      <c r="R23" s="2314"/>
      <c r="S23" s="2314"/>
      <c r="T23" s="2314"/>
    </row>
  </sheetData>
  <mergeCells count="8">
    <mergeCell ref="K15:M15"/>
    <mergeCell ref="K16:M16"/>
    <mergeCell ref="N5:O5"/>
    <mergeCell ref="P5:Q5"/>
    <mergeCell ref="R5:S5"/>
    <mergeCell ref="K6:M6"/>
    <mergeCell ref="K7:M7"/>
    <mergeCell ref="K11:M1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tabColor rgb="FFEB700B"/>
  </sheetPr>
  <dimension ref="A1:AO22"/>
  <sheetViews>
    <sheetView showGridLines="0" view="pageBreakPreview" topLeftCell="K1" zoomScaleNormal="68" zoomScaleSheetLayoutView="100" workbookViewId="0">
      <selection activeCell="T1" sqref="T1"/>
    </sheetView>
  </sheetViews>
  <sheetFormatPr baseColWidth="10" defaultColWidth="11.42578125" defaultRowHeight="18" x14ac:dyDescent="0.25"/>
  <cols>
    <col min="1" max="1" width="8" style="20" hidden="1" customWidth="1"/>
    <col min="2" max="2" width="8.85546875" style="20" hidden="1" customWidth="1"/>
    <col min="3" max="3" width="11.85546875" style="20" hidden="1" customWidth="1"/>
    <col min="4" max="5" width="11.28515625" style="20" hidden="1" customWidth="1"/>
    <col min="6" max="6" width="10.7109375" style="20" hidden="1" customWidth="1"/>
    <col min="7" max="7" width="19.42578125" style="20" hidden="1" customWidth="1"/>
    <col min="8" max="8" width="14.42578125" style="20" hidden="1" customWidth="1"/>
    <col min="9" max="9" width="31" style="20" hidden="1" customWidth="1"/>
    <col min="10" max="10" width="9.28515625" style="20" hidden="1" customWidth="1"/>
    <col min="11" max="11" width="33.28515625" style="20" customWidth="1"/>
    <col min="12" max="12" width="15.7109375" style="20" customWidth="1"/>
    <col min="13" max="13" width="15.7109375" style="3408" customWidth="1"/>
    <col min="14" max="14" width="15.7109375" style="3409" customWidth="1"/>
    <col min="15" max="15" width="1.85546875" style="20" customWidth="1"/>
    <col min="16" max="16" width="7.7109375" style="20" customWidth="1"/>
    <col min="17" max="17" width="1.85546875" style="20" customWidth="1"/>
    <col min="18" max="18" width="9.7109375" style="20" customWidth="1"/>
    <col min="19" max="19" width="6.140625" style="20" customWidth="1"/>
    <col min="20" max="20" width="33" style="20" customWidth="1"/>
    <col min="21" max="21" width="9.42578125" style="20" hidden="1" customWidth="1"/>
    <col min="22" max="22" width="11.28515625" style="20" hidden="1" customWidth="1"/>
    <col min="23" max="23" width="13.5703125" style="20" hidden="1" customWidth="1"/>
    <col min="24" max="25" width="8.140625" style="20" hidden="1" customWidth="1"/>
    <col min="26" max="26" width="16.28515625" style="20" hidden="1" customWidth="1"/>
    <col min="27" max="27" width="51.28515625" style="20" hidden="1" customWidth="1"/>
    <col min="28" max="28" width="31.5703125" style="20" hidden="1" customWidth="1"/>
    <col min="29" max="29" width="12.5703125" style="20" hidden="1" customWidth="1"/>
    <col min="30" max="30" width="17.140625" style="20" hidden="1" customWidth="1"/>
    <col min="31" max="31" width="20.42578125" style="20" hidden="1" customWidth="1"/>
    <col min="32" max="32" width="13.85546875" style="20" hidden="1" customWidth="1"/>
    <col min="33" max="33" width="22.140625" style="20" hidden="1" customWidth="1"/>
    <col min="34" max="34" width="11.5703125" style="20" hidden="1" customWidth="1"/>
    <col min="35" max="35" width="27.85546875" style="20" hidden="1" customWidth="1"/>
    <col min="36" max="41" width="11.42578125" style="20" hidden="1" customWidth="1"/>
    <col min="42" max="42" width="0" style="20" hidden="1" customWidth="1"/>
    <col min="43" max="16384" width="11.42578125" style="20"/>
  </cols>
  <sheetData>
    <row r="1" spans="1:41" x14ac:dyDescent="0.25">
      <c r="K1" s="1652" t="s">
        <v>2965</v>
      </c>
      <c r="L1" s="3182"/>
      <c r="M1" s="3182"/>
      <c r="N1" s="3182"/>
      <c r="O1" s="3182"/>
      <c r="P1" s="3182"/>
      <c r="Q1" s="3182"/>
      <c r="R1" s="3182"/>
      <c r="S1" s="3182"/>
      <c r="T1" s="2996" t="s">
        <v>5168</v>
      </c>
      <c r="W1" s="3261"/>
      <c r="X1" s="18"/>
      <c r="Y1" s="18"/>
      <c r="Z1" s="18"/>
    </row>
    <row r="2" spans="1:41" x14ac:dyDescent="0.25">
      <c r="K2" s="1652" t="s">
        <v>2966</v>
      </c>
      <c r="L2" s="3182"/>
      <c r="M2" s="3182"/>
      <c r="N2" s="3182"/>
      <c r="O2" s="3182"/>
      <c r="P2" s="3182"/>
      <c r="Q2" s="3182"/>
      <c r="R2" s="3182"/>
      <c r="S2" s="3182"/>
      <c r="T2" s="3182"/>
      <c r="W2" s="3261"/>
      <c r="X2" s="18"/>
      <c r="Y2" s="18"/>
      <c r="Z2" s="18"/>
    </row>
    <row r="3" spans="1:41" x14ac:dyDescent="0.25">
      <c r="K3" s="2992">
        <v>2013</v>
      </c>
      <c r="L3" s="3182"/>
      <c r="M3" s="3182"/>
      <c r="N3" s="3182"/>
      <c r="O3" s="3182"/>
      <c r="P3" s="3182"/>
      <c r="Q3" s="3182"/>
      <c r="R3" s="3182"/>
      <c r="S3" s="3182"/>
      <c r="T3" s="3182"/>
      <c r="W3" s="3261"/>
      <c r="X3" s="18"/>
      <c r="Y3" s="18"/>
      <c r="Z3" s="18"/>
    </row>
    <row r="4" spans="1:41" x14ac:dyDescent="0.25">
      <c r="K4" s="3182"/>
      <c r="L4" s="3182"/>
      <c r="M4" s="3182"/>
      <c r="N4" s="3182"/>
      <c r="O4" s="3182"/>
      <c r="P4" s="3182"/>
      <c r="Q4" s="3182"/>
      <c r="R4" s="3182"/>
      <c r="S4" s="3182"/>
      <c r="T4" s="3182"/>
      <c r="W4" s="3261"/>
      <c r="X4" s="18"/>
      <c r="Y4" s="18"/>
      <c r="Z4" s="18"/>
    </row>
    <row r="5" spans="1:41" s="3272" customFormat="1" ht="51" customHeight="1" x14ac:dyDescent="0.25">
      <c r="A5" s="3262" t="s">
        <v>50</v>
      </c>
      <c r="B5" s="3262" t="s">
        <v>44</v>
      </c>
      <c r="C5" s="3262" t="s">
        <v>172</v>
      </c>
      <c r="D5" s="567" t="s">
        <v>261</v>
      </c>
      <c r="E5" s="1289"/>
      <c r="F5" s="3262" t="s">
        <v>176</v>
      </c>
      <c r="G5" s="3262" t="s">
        <v>179</v>
      </c>
      <c r="H5" s="3262" t="s">
        <v>178</v>
      </c>
      <c r="I5" s="3262" t="s">
        <v>174</v>
      </c>
      <c r="J5" s="3263" t="s">
        <v>175</v>
      </c>
      <c r="K5" s="3264" t="s">
        <v>181</v>
      </c>
      <c r="L5" s="3264" t="s">
        <v>21</v>
      </c>
      <c r="M5" s="3264" t="s">
        <v>29</v>
      </c>
      <c r="N5" s="6033" t="s">
        <v>258</v>
      </c>
      <c r="O5" s="6033"/>
      <c r="P5" s="6033" t="s">
        <v>182</v>
      </c>
      <c r="Q5" s="6033"/>
      <c r="R5" s="6033" t="s">
        <v>20</v>
      </c>
      <c r="S5" s="6033"/>
      <c r="T5" s="3264" t="s">
        <v>30</v>
      </c>
      <c r="U5" s="3265" t="s">
        <v>171</v>
      </c>
      <c r="V5" s="3266"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587" customFormat="1" ht="25.5" x14ac:dyDescent="0.25">
      <c r="A6" s="3368" t="s">
        <v>840</v>
      </c>
      <c r="B6" s="1184" t="s">
        <v>873</v>
      </c>
      <c r="C6" s="3467" t="s">
        <v>285</v>
      </c>
      <c r="D6" s="3468" t="s">
        <v>254</v>
      </c>
      <c r="E6" s="1343">
        <v>10570</v>
      </c>
      <c r="F6" s="3354" t="s">
        <v>291</v>
      </c>
      <c r="G6" s="3355" t="s">
        <v>3128</v>
      </c>
      <c r="H6" s="3356" t="s">
        <v>289</v>
      </c>
      <c r="I6" s="3355" t="s">
        <v>2962</v>
      </c>
      <c r="J6" s="3358">
        <v>2012</v>
      </c>
      <c r="K6" s="3477" t="s">
        <v>3129</v>
      </c>
      <c r="L6" s="3478" t="s">
        <v>311</v>
      </c>
      <c r="M6" s="3478" t="s">
        <v>885</v>
      </c>
      <c r="N6" s="2585">
        <v>362000</v>
      </c>
      <c r="O6" s="3477"/>
      <c r="P6" s="3479">
        <v>1</v>
      </c>
      <c r="Q6" s="3477"/>
      <c r="R6" s="3480">
        <v>23</v>
      </c>
      <c r="S6" s="3477"/>
      <c r="T6" s="3481" t="s">
        <v>3126</v>
      </c>
      <c r="U6" s="3387">
        <v>0.97</v>
      </c>
      <c r="V6" s="3382">
        <v>41341</v>
      </c>
      <c r="W6" s="3382">
        <v>41415</v>
      </c>
      <c r="X6" s="3482">
        <v>1</v>
      </c>
      <c r="Y6" s="3482">
        <v>1</v>
      </c>
      <c r="Z6" s="3389">
        <v>41395</v>
      </c>
      <c r="AA6" s="3483" t="s">
        <v>5173</v>
      </c>
      <c r="AB6" s="3363"/>
      <c r="AC6" s="3390" t="s">
        <v>281</v>
      </c>
      <c r="AD6" s="980" t="s">
        <v>3130</v>
      </c>
      <c r="AE6" s="3391" t="s">
        <v>3115</v>
      </c>
      <c r="AF6" s="3382">
        <v>41050</v>
      </c>
      <c r="AG6" s="3381" t="s">
        <v>287</v>
      </c>
      <c r="AH6" s="3381" t="s">
        <v>287</v>
      </c>
      <c r="AI6" s="3383" t="s">
        <v>2987</v>
      </c>
      <c r="AJ6" s="1188" t="s">
        <v>281</v>
      </c>
      <c r="AK6" s="3361">
        <v>41428</v>
      </c>
      <c r="AL6" s="1188" t="s">
        <v>281</v>
      </c>
      <c r="AM6" s="1188" t="s">
        <v>281</v>
      </c>
      <c r="AN6" s="1188" t="s">
        <v>281</v>
      </c>
      <c r="AO6" s="3447" t="s">
        <v>281</v>
      </c>
    </row>
    <row r="7" spans="1:41" s="587" customFormat="1" ht="31.5" customHeight="1" x14ac:dyDescent="0.25">
      <c r="A7" s="3368" t="s">
        <v>840</v>
      </c>
      <c r="B7" s="1184" t="s">
        <v>873</v>
      </c>
      <c r="C7" s="3467" t="s">
        <v>285</v>
      </c>
      <c r="D7" s="3468" t="s">
        <v>254</v>
      </c>
      <c r="E7" s="1343">
        <v>10572</v>
      </c>
      <c r="F7" s="3354" t="s">
        <v>291</v>
      </c>
      <c r="G7" s="3355" t="s">
        <v>3131</v>
      </c>
      <c r="H7" s="3356" t="s">
        <v>289</v>
      </c>
      <c r="I7" s="3355" t="s">
        <v>2962</v>
      </c>
      <c r="J7" s="3358">
        <v>2012</v>
      </c>
      <c r="K7" s="2700" t="s">
        <v>3132</v>
      </c>
      <c r="L7" s="2619" t="s">
        <v>311</v>
      </c>
      <c r="M7" s="2619" t="s">
        <v>3133</v>
      </c>
      <c r="N7" s="2585">
        <v>364500</v>
      </c>
      <c r="O7" s="2700"/>
      <c r="P7" s="3469">
        <v>1</v>
      </c>
      <c r="Q7" s="2700"/>
      <c r="R7" s="3373">
        <v>165</v>
      </c>
      <c r="S7" s="2700"/>
      <c r="T7" s="2011" t="s">
        <v>3126</v>
      </c>
      <c r="U7" s="3387">
        <v>0.97</v>
      </c>
      <c r="V7" s="3382">
        <v>41341</v>
      </c>
      <c r="W7" s="3382">
        <v>41415</v>
      </c>
      <c r="X7" s="3482">
        <v>1</v>
      </c>
      <c r="Y7" s="3482">
        <v>1</v>
      </c>
      <c r="Z7" s="3389">
        <v>41395</v>
      </c>
      <c r="AA7" s="3483" t="s">
        <v>5173</v>
      </c>
      <c r="AB7" s="3363"/>
      <c r="AC7" s="3390" t="s">
        <v>281</v>
      </c>
      <c r="AD7" s="980" t="s">
        <v>3134</v>
      </c>
      <c r="AE7" s="3391" t="s">
        <v>3115</v>
      </c>
      <c r="AF7" s="3382">
        <v>41050</v>
      </c>
      <c r="AG7" s="3381" t="s">
        <v>287</v>
      </c>
      <c r="AH7" s="3381" t="s">
        <v>287</v>
      </c>
      <c r="AI7" s="3383" t="s">
        <v>2987</v>
      </c>
      <c r="AJ7" s="3361">
        <v>41425</v>
      </c>
      <c r="AK7" s="3361">
        <v>41428</v>
      </c>
      <c r="AL7" s="1188" t="s">
        <v>281</v>
      </c>
      <c r="AM7" s="1188" t="s">
        <v>281</v>
      </c>
      <c r="AN7" s="1188" t="s">
        <v>281</v>
      </c>
      <c r="AO7" s="3484" t="s">
        <v>886</v>
      </c>
    </row>
    <row r="8" spans="1:41" s="587" customFormat="1" ht="23.25" customHeight="1" x14ac:dyDescent="0.25">
      <c r="A8" s="3368" t="s">
        <v>840</v>
      </c>
      <c r="B8" s="1184" t="s">
        <v>873</v>
      </c>
      <c r="C8" s="3351" t="s">
        <v>285</v>
      </c>
      <c r="D8" s="3357" t="s">
        <v>254</v>
      </c>
      <c r="E8" s="1447" t="s">
        <v>3135</v>
      </c>
      <c r="F8" s="3354" t="s">
        <v>291</v>
      </c>
      <c r="G8" s="3386" t="s">
        <v>3136</v>
      </c>
      <c r="H8" s="3356" t="s">
        <v>289</v>
      </c>
      <c r="I8" s="3355" t="s">
        <v>2962</v>
      </c>
      <c r="J8" s="3358">
        <v>2012</v>
      </c>
      <c r="K8" s="1968" t="s">
        <v>3137</v>
      </c>
      <c r="L8" s="2363" t="s">
        <v>1901</v>
      </c>
      <c r="M8" s="2363" t="s">
        <v>341</v>
      </c>
      <c r="N8" s="2585">
        <v>1685600</v>
      </c>
      <c r="O8" s="1965"/>
      <c r="P8" s="2715">
        <v>1</v>
      </c>
      <c r="Q8" s="1965"/>
      <c r="R8" s="3373">
        <v>240</v>
      </c>
      <c r="S8" s="1963"/>
      <c r="T8" s="2011" t="s">
        <v>342</v>
      </c>
      <c r="U8" s="3387">
        <v>0.96</v>
      </c>
      <c r="V8" s="3382">
        <v>41269</v>
      </c>
      <c r="W8" s="3382">
        <v>41376</v>
      </c>
      <c r="X8" s="3482">
        <v>1</v>
      </c>
      <c r="Y8" s="3482">
        <v>1</v>
      </c>
      <c r="Z8" s="3389">
        <v>41365</v>
      </c>
      <c r="AA8" s="3483" t="s">
        <v>3138</v>
      </c>
      <c r="AB8" s="3351"/>
      <c r="AC8" s="3390" t="s">
        <v>281</v>
      </c>
      <c r="AD8" s="980" t="s">
        <v>3139</v>
      </c>
      <c r="AE8" s="3391" t="s">
        <v>3140</v>
      </c>
      <c r="AF8" s="3382">
        <v>41165</v>
      </c>
      <c r="AG8" s="3381" t="s">
        <v>287</v>
      </c>
      <c r="AH8" s="3382" t="s">
        <v>287</v>
      </c>
      <c r="AI8" s="3381" t="s">
        <v>3141</v>
      </c>
      <c r="AJ8" s="3361">
        <v>41029</v>
      </c>
      <c r="AK8" s="1188" t="s">
        <v>281</v>
      </c>
      <c r="AL8" s="1188" t="s">
        <v>281</v>
      </c>
      <c r="AM8" s="1188" t="s">
        <v>281</v>
      </c>
      <c r="AN8" s="1188" t="s">
        <v>281</v>
      </c>
      <c r="AO8" s="1193" t="s">
        <v>886</v>
      </c>
    </row>
    <row r="9" spans="1:41" s="587" customFormat="1" ht="30" customHeight="1" x14ac:dyDescent="0.25">
      <c r="A9" s="3351" t="s">
        <v>840</v>
      </c>
      <c r="B9" s="1189" t="s">
        <v>874</v>
      </c>
      <c r="C9" s="3467" t="s">
        <v>285</v>
      </c>
      <c r="D9" s="3468" t="s">
        <v>254</v>
      </c>
      <c r="E9" s="1343">
        <v>10662</v>
      </c>
      <c r="F9" s="3354" t="s">
        <v>291</v>
      </c>
      <c r="G9" s="3355" t="s">
        <v>3142</v>
      </c>
      <c r="H9" s="3356" t="s">
        <v>289</v>
      </c>
      <c r="I9" s="3355" t="s">
        <v>2962</v>
      </c>
      <c r="J9" s="3358">
        <v>2012</v>
      </c>
      <c r="K9" s="3485" t="s">
        <v>3143</v>
      </c>
      <c r="L9" s="2363" t="s">
        <v>305</v>
      </c>
      <c r="M9" s="2363" t="s">
        <v>3144</v>
      </c>
      <c r="N9" s="2585">
        <v>1969295.67</v>
      </c>
      <c r="O9" s="1994"/>
      <c r="P9" s="3469">
        <v>1</v>
      </c>
      <c r="Q9" s="3486"/>
      <c r="R9" s="3373">
        <v>96</v>
      </c>
      <c r="S9" s="3487"/>
      <c r="T9" s="3488" t="s">
        <v>3145</v>
      </c>
      <c r="U9" s="3489">
        <v>1</v>
      </c>
      <c r="V9" s="3382">
        <v>41183</v>
      </c>
      <c r="W9" s="3424">
        <v>41420</v>
      </c>
      <c r="X9" s="3458">
        <v>1</v>
      </c>
      <c r="Y9" s="3458">
        <v>5</v>
      </c>
      <c r="Z9" s="3457">
        <v>41487</v>
      </c>
      <c r="AA9" s="3490" t="s">
        <v>5174</v>
      </c>
      <c r="AB9" s="3363"/>
      <c r="AC9" s="3390" t="s">
        <v>281</v>
      </c>
      <c r="AD9" s="980" t="s">
        <v>3146</v>
      </c>
      <c r="AE9" s="3391" t="s">
        <v>3109</v>
      </c>
      <c r="AF9" s="3382">
        <v>41031</v>
      </c>
      <c r="AG9" s="3381" t="s">
        <v>3147</v>
      </c>
      <c r="AH9" s="3382">
        <v>41264</v>
      </c>
      <c r="AI9" s="3454" t="s">
        <v>3080</v>
      </c>
      <c r="AJ9" s="3361">
        <v>41516</v>
      </c>
      <c r="AK9" s="3361">
        <v>41515</v>
      </c>
      <c r="AL9" s="3361">
        <v>41522</v>
      </c>
      <c r="AM9" s="627" t="s">
        <v>281</v>
      </c>
      <c r="AN9" s="627" t="s">
        <v>281</v>
      </c>
      <c r="AO9" s="3384" t="s">
        <v>5175</v>
      </c>
    </row>
    <row r="10" spans="1:41" s="587" customFormat="1" ht="45.75" customHeight="1" x14ac:dyDescent="0.25">
      <c r="A10" s="3351" t="s">
        <v>840</v>
      </c>
      <c r="B10" s="1189" t="s">
        <v>874</v>
      </c>
      <c r="C10" s="3467" t="s">
        <v>285</v>
      </c>
      <c r="D10" s="3468" t="s">
        <v>254</v>
      </c>
      <c r="E10" s="1343">
        <v>10663</v>
      </c>
      <c r="F10" s="3354" t="s">
        <v>291</v>
      </c>
      <c r="G10" s="3355" t="s">
        <v>3148</v>
      </c>
      <c r="H10" s="3356" t="s">
        <v>289</v>
      </c>
      <c r="I10" s="3355" t="s">
        <v>2962</v>
      </c>
      <c r="J10" s="3358">
        <v>2012</v>
      </c>
      <c r="K10" s="2700" t="s">
        <v>3149</v>
      </c>
      <c r="L10" s="2619" t="s">
        <v>303</v>
      </c>
      <c r="M10" s="2619" t="s">
        <v>3150</v>
      </c>
      <c r="N10" s="2585">
        <v>1416500</v>
      </c>
      <c r="O10" s="2700"/>
      <c r="P10" s="3469">
        <v>1</v>
      </c>
      <c r="Q10" s="2700"/>
      <c r="R10" s="3373">
        <v>21</v>
      </c>
      <c r="S10" s="2700"/>
      <c r="T10" s="2011" t="s">
        <v>3151</v>
      </c>
      <c r="U10" s="3489">
        <v>1</v>
      </c>
      <c r="V10" s="3382">
        <v>41402</v>
      </c>
      <c r="W10" s="3424">
        <v>41447</v>
      </c>
      <c r="X10" s="3458">
        <v>1</v>
      </c>
      <c r="Y10" s="3458">
        <v>4</v>
      </c>
      <c r="Z10" s="3457">
        <v>41487</v>
      </c>
      <c r="AA10" s="3490" t="s">
        <v>3152</v>
      </c>
      <c r="AB10" s="3363"/>
      <c r="AC10" s="3390" t="s">
        <v>281</v>
      </c>
      <c r="AD10" s="980" t="s">
        <v>3153</v>
      </c>
      <c r="AE10" s="3391" t="s">
        <v>3109</v>
      </c>
      <c r="AF10" s="3382">
        <v>41031</v>
      </c>
      <c r="AG10" s="3381" t="s">
        <v>3116</v>
      </c>
      <c r="AH10" s="3382">
        <v>41250</v>
      </c>
      <c r="AI10" s="3383" t="s">
        <v>2987</v>
      </c>
      <c r="AJ10" s="627" t="s">
        <v>281</v>
      </c>
      <c r="AK10" s="627" t="s">
        <v>281</v>
      </c>
      <c r="AL10" s="627" t="s">
        <v>281</v>
      </c>
      <c r="AM10" s="627" t="s">
        <v>281</v>
      </c>
      <c r="AN10" s="627" t="s">
        <v>281</v>
      </c>
      <c r="AO10" s="1182" t="s">
        <v>281</v>
      </c>
    </row>
    <row r="11" spans="1:41" s="587" customFormat="1" ht="63.75" x14ac:dyDescent="0.25">
      <c r="A11" s="3351" t="s">
        <v>840</v>
      </c>
      <c r="B11" s="1007" t="s">
        <v>3154</v>
      </c>
      <c r="C11" s="3467" t="s">
        <v>285</v>
      </c>
      <c r="D11" s="3468" t="s">
        <v>254</v>
      </c>
      <c r="E11" s="3416">
        <v>10672</v>
      </c>
      <c r="F11" s="3354" t="s">
        <v>291</v>
      </c>
      <c r="G11" s="3355" t="s">
        <v>3155</v>
      </c>
      <c r="H11" s="3356" t="s">
        <v>289</v>
      </c>
      <c r="I11" s="3355" t="s">
        <v>2962</v>
      </c>
      <c r="J11" s="3358">
        <v>2012</v>
      </c>
      <c r="K11" s="3485" t="s">
        <v>3156</v>
      </c>
      <c r="L11" s="2363" t="s">
        <v>309</v>
      </c>
      <c r="M11" s="2363" t="s">
        <v>353</v>
      </c>
      <c r="N11" s="2585">
        <v>1470324.53</v>
      </c>
      <c r="O11" s="1994"/>
      <c r="P11" s="3469">
        <v>1</v>
      </c>
      <c r="Q11" s="3486"/>
      <c r="R11" s="3373">
        <v>62</v>
      </c>
      <c r="S11" s="3487"/>
      <c r="T11" s="3488" t="s">
        <v>3157</v>
      </c>
      <c r="U11" s="3387">
        <v>0.97</v>
      </c>
      <c r="V11" s="3382">
        <v>41116</v>
      </c>
      <c r="W11" s="3460" t="s">
        <v>283</v>
      </c>
      <c r="X11" s="3491">
        <v>1</v>
      </c>
      <c r="Y11" s="3491">
        <v>3</v>
      </c>
      <c r="Z11" s="3492" t="s">
        <v>3158</v>
      </c>
      <c r="AA11" s="3490" t="s">
        <v>3159</v>
      </c>
      <c r="AB11" s="3363"/>
      <c r="AC11" s="3390" t="s">
        <v>281</v>
      </c>
      <c r="AD11" s="980" t="s">
        <v>3160</v>
      </c>
      <c r="AE11" s="3391" t="s">
        <v>3109</v>
      </c>
      <c r="AF11" s="3382">
        <v>41031</v>
      </c>
      <c r="AG11" s="3381" t="s">
        <v>3147</v>
      </c>
      <c r="AH11" s="3382">
        <v>41264</v>
      </c>
      <c r="AI11" s="3454" t="s">
        <v>3141</v>
      </c>
      <c r="AJ11" s="627" t="s">
        <v>281</v>
      </c>
      <c r="AK11" s="627" t="s">
        <v>281</v>
      </c>
      <c r="AL11" s="627" t="s">
        <v>281</v>
      </c>
      <c r="AM11" s="627" t="s">
        <v>281</v>
      </c>
      <c r="AN11" s="627" t="s">
        <v>281</v>
      </c>
      <c r="AO11" s="1182" t="s">
        <v>281</v>
      </c>
    </row>
    <row r="12" spans="1:41" s="587" customFormat="1" ht="38.25" x14ac:dyDescent="0.25">
      <c r="A12" s="3351" t="s">
        <v>840</v>
      </c>
      <c r="B12" s="1007" t="s">
        <v>3154</v>
      </c>
      <c r="C12" s="3467" t="s">
        <v>285</v>
      </c>
      <c r="D12" s="3468" t="s">
        <v>254</v>
      </c>
      <c r="E12" s="3416">
        <v>10525</v>
      </c>
      <c r="F12" s="3354" t="s">
        <v>291</v>
      </c>
      <c r="G12" s="3355" t="s">
        <v>5176</v>
      </c>
      <c r="H12" s="3356" t="s">
        <v>289</v>
      </c>
      <c r="I12" s="3355" t="s">
        <v>2962</v>
      </c>
      <c r="J12" s="3358">
        <v>2012</v>
      </c>
      <c r="K12" s="2700" t="s">
        <v>5177</v>
      </c>
      <c r="L12" s="2619" t="s">
        <v>321</v>
      </c>
      <c r="M12" s="2619" t="s">
        <v>887</v>
      </c>
      <c r="N12" s="2585">
        <v>1104800</v>
      </c>
      <c r="O12" s="2700"/>
      <c r="P12" s="3469">
        <v>1</v>
      </c>
      <c r="Q12" s="2700"/>
      <c r="R12" s="3373">
        <v>184</v>
      </c>
      <c r="S12" s="2700"/>
      <c r="T12" s="2011" t="s">
        <v>3161</v>
      </c>
      <c r="U12" s="3387">
        <v>0.68</v>
      </c>
      <c r="V12" s="3382">
        <v>41103</v>
      </c>
      <c r="W12" s="3460" t="s">
        <v>283</v>
      </c>
      <c r="X12" s="3491">
        <v>1</v>
      </c>
      <c r="Y12" s="3491">
        <v>2</v>
      </c>
      <c r="Z12" s="3492" t="s">
        <v>3158</v>
      </c>
      <c r="AA12" s="3467"/>
      <c r="AB12" s="3363"/>
      <c r="AC12" s="3390" t="s">
        <v>281</v>
      </c>
      <c r="AD12" s="980" t="s">
        <v>3162</v>
      </c>
      <c r="AE12" s="3391" t="s">
        <v>3109</v>
      </c>
      <c r="AF12" s="3382">
        <v>41031</v>
      </c>
      <c r="AG12" s="3381" t="s">
        <v>287</v>
      </c>
      <c r="AH12" s="3381" t="s">
        <v>287</v>
      </c>
      <c r="AI12" s="3383" t="s">
        <v>3004</v>
      </c>
      <c r="AJ12" s="627" t="s">
        <v>281</v>
      </c>
      <c r="AK12" s="627" t="s">
        <v>281</v>
      </c>
      <c r="AL12" s="627" t="s">
        <v>281</v>
      </c>
      <c r="AM12" s="627" t="s">
        <v>281</v>
      </c>
      <c r="AN12" s="627" t="s">
        <v>281</v>
      </c>
      <c r="AO12" s="1182" t="s">
        <v>281</v>
      </c>
    </row>
    <row r="13" spans="1:41" s="587" customFormat="1" ht="27" customHeight="1" x14ac:dyDescent="0.25">
      <c r="A13" s="3368" t="s">
        <v>840</v>
      </c>
      <c r="B13" s="1184" t="s">
        <v>873</v>
      </c>
      <c r="C13" s="3467" t="s">
        <v>285</v>
      </c>
      <c r="D13" s="3468" t="s">
        <v>254</v>
      </c>
      <c r="E13" s="1343">
        <v>10666</v>
      </c>
      <c r="F13" s="3354" t="s">
        <v>291</v>
      </c>
      <c r="G13" s="3355" t="s">
        <v>3163</v>
      </c>
      <c r="H13" s="3356" t="s">
        <v>289</v>
      </c>
      <c r="I13" s="3355" t="s">
        <v>2962</v>
      </c>
      <c r="J13" s="3358">
        <v>2012</v>
      </c>
      <c r="K13" s="2700" t="s">
        <v>3164</v>
      </c>
      <c r="L13" s="2619" t="s">
        <v>288</v>
      </c>
      <c r="M13" s="2619" t="s">
        <v>288</v>
      </c>
      <c r="N13" s="2585">
        <v>736300</v>
      </c>
      <c r="O13" s="2700"/>
      <c r="P13" s="3469">
        <v>1</v>
      </c>
      <c r="Q13" s="2700"/>
      <c r="R13" s="3373">
        <v>147</v>
      </c>
      <c r="S13" s="2700"/>
      <c r="T13" s="2011" t="s">
        <v>3165</v>
      </c>
      <c r="U13" s="3387">
        <v>0.97</v>
      </c>
      <c r="V13" s="3382">
        <v>41130</v>
      </c>
      <c r="W13" s="3382">
        <v>41425</v>
      </c>
      <c r="X13" s="3482">
        <v>1</v>
      </c>
      <c r="Y13" s="3482">
        <v>2</v>
      </c>
      <c r="Z13" s="3389">
        <v>41395</v>
      </c>
      <c r="AA13" s="3378" t="s">
        <v>3166</v>
      </c>
      <c r="AB13" s="3363"/>
      <c r="AC13" s="3390" t="s">
        <v>281</v>
      </c>
      <c r="AD13" s="980" t="s">
        <v>3167</v>
      </c>
      <c r="AE13" s="3391" t="s">
        <v>3109</v>
      </c>
      <c r="AF13" s="3382">
        <v>41031</v>
      </c>
      <c r="AG13" s="3381" t="s">
        <v>287</v>
      </c>
      <c r="AH13" s="3381" t="s">
        <v>287</v>
      </c>
      <c r="AI13" s="3383" t="s">
        <v>3031</v>
      </c>
      <c r="AJ13" s="3361">
        <v>41425</v>
      </c>
      <c r="AK13" s="1188" t="s">
        <v>281</v>
      </c>
      <c r="AL13" s="1188" t="s">
        <v>281</v>
      </c>
      <c r="AM13" s="1188" t="s">
        <v>281</v>
      </c>
      <c r="AN13" s="1188" t="s">
        <v>281</v>
      </c>
      <c r="AO13" s="3384" t="s">
        <v>5170</v>
      </c>
    </row>
    <row r="14" spans="1:41" s="587" customFormat="1" ht="29.25" customHeight="1" x14ac:dyDescent="0.25">
      <c r="A14" s="3368" t="s">
        <v>840</v>
      </c>
      <c r="B14" s="1184" t="s">
        <v>873</v>
      </c>
      <c r="C14" s="3467" t="s">
        <v>285</v>
      </c>
      <c r="D14" s="3468" t="s">
        <v>254</v>
      </c>
      <c r="E14" s="1343">
        <v>10674</v>
      </c>
      <c r="F14" s="3354" t="s">
        <v>291</v>
      </c>
      <c r="G14" s="3355" t="s">
        <v>3168</v>
      </c>
      <c r="H14" s="3356" t="s">
        <v>289</v>
      </c>
      <c r="I14" s="3355" t="s">
        <v>2962</v>
      </c>
      <c r="J14" s="3358">
        <v>2012</v>
      </c>
      <c r="K14" s="2700" t="s">
        <v>3169</v>
      </c>
      <c r="L14" s="2619" t="s">
        <v>320</v>
      </c>
      <c r="M14" s="2619" t="s">
        <v>320</v>
      </c>
      <c r="N14" s="2585">
        <v>1492700</v>
      </c>
      <c r="O14" s="2700"/>
      <c r="P14" s="3469">
        <v>1</v>
      </c>
      <c r="Q14" s="2700"/>
      <c r="R14" s="3373">
        <v>327</v>
      </c>
      <c r="S14" s="2700"/>
      <c r="T14" s="2011" t="s">
        <v>3170</v>
      </c>
      <c r="U14" s="3387">
        <v>0.95</v>
      </c>
      <c r="V14" s="3382">
        <v>41096</v>
      </c>
      <c r="W14" s="3382">
        <v>41365</v>
      </c>
      <c r="X14" s="3493">
        <v>1</v>
      </c>
      <c r="Y14" s="3493">
        <v>1</v>
      </c>
      <c r="Z14" s="1192">
        <v>41365</v>
      </c>
      <c r="AA14" s="3490" t="s">
        <v>5172</v>
      </c>
      <c r="AB14" s="3363"/>
      <c r="AC14" s="3390" t="s">
        <v>281</v>
      </c>
      <c r="AD14" s="980" t="s">
        <v>3171</v>
      </c>
      <c r="AE14" s="3391" t="s">
        <v>3109</v>
      </c>
      <c r="AF14" s="3382">
        <v>41031</v>
      </c>
      <c r="AG14" s="3381" t="s">
        <v>3116</v>
      </c>
      <c r="AH14" s="3382">
        <v>41250</v>
      </c>
      <c r="AI14" s="3383" t="s">
        <v>2987</v>
      </c>
      <c r="AJ14" s="3361">
        <v>41365</v>
      </c>
      <c r="AK14" s="3361">
        <v>41432</v>
      </c>
      <c r="AL14" s="1188" t="s">
        <v>281</v>
      </c>
      <c r="AM14" s="1188" t="s">
        <v>281</v>
      </c>
      <c r="AN14" s="1188" t="s">
        <v>281</v>
      </c>
      <c r="AO14" s="1193" t="s">
        <v>886</v>
      </c>
    </row>
    <row r="15" spans="1:41" s="587" customFormat="1" ht="27" customHeight="1" x14ac:dyDescent="0.25">
      <c r="A15" s="3351" t="s">
        <v>840</v>
      </c>
      <c r="B15" s="1189" t="s">
        <v>874</v>
      </c>
      <c r="C15" s="3467" t="s">
        <v>285</v>
      </c>
      <c r="D15" s="3468" t="s">
        <v>254</v>
      </c>
      <c r="E15" s="3416">
        <v>10677</v>
      </c>
      <c r="F15" s="3354" t="s">
        <v>291</v>
      </c>
      <c r="G15" s="3355" t="s">
        <v>3172</v>
      </c>
      <c r="H15" s="3356" t="s">
        <v>289</v>
      </c>
      <c r="I15" s="3355" t="s">
        <v>2962</v>
      </c>
      <c r="J15" s="3358">
        <v>2012</v>
      </c>
      <c r="K15" s="2700" t="s">
        <v>3173</v>
      </c>
      <c r="L15" s="2619" t="s">
        <v>302</v>
      </c>
      <c r="M15" s="2619" t="s">
        <v>3174</v>
      </c>
      <c r="N15" s="2585">
        <v>944705.87</v>
      </c>
      <c r="O15" s="2700"/>
      <c r="P15" s="3469">
        <v>1</v>
      </c>
      <c r="Q15" s="2700"/>
      <c r="R15" s="3373">
        <v>239</v>
      </c>
      <c r="S15" s="2700"/>
      <c r="T15" s="2011" t="s">
        <v>3175</v>
      </c>
      <c r="U15" s="3387">
        <v>0.9</v>
      </c>
      <c r="V15" s="3382">
        <v>41116</v>
      </c>
      <c r="W15" s="3382">
        <v>41522</v>
      </c>
      <c r="X15" s="3458">
        <v>1</v>
      </c>
      <c r="Y15" s="3458">
        <v>3</v>
      </c>
      <c r="Z15" s="3457">
        <v>41487</v>
      </c>
      <c r="AA15" s="3490" t="s">
        <v>5171</v>
      </c>
      <c r="AB15" s="3363"/>
      <c r="AC15" s="3390" t="s">
        <v>281</v>
      </c>
      <c r="AD15" s="980" t="s">
        <v>3176</v>
      </c>
      <c r="AE15" s="3391" t="s">
        <v>3109</v>
      </c>
      <c r="AF15" s="3382">
        <v>41031</v>
      </c>
      <c r="AG15" s="3381" t="s">
        <v>3177</v>
      </c>
      <c r="AH15" s="3381">
        <v>41078</v>
      </c>
      <c r="AI15" s="3381" t="s">
        <v>3141</v>
      </c>
      <c r="AJ15" s="3361">
        <v>41516</v>
      </c>
      <c r="AK15" s="3361">
        <v>41516</v>
      </c>
      <c r="AL15" s="3361">
        <v>41522</v>
      </c>
      <c r="AM15" s="627" t="s">
        <v>281</v>
      </c>
      <c r="AN15" s="627" t="s">
        <v>281</v>
      </c>
      <c r="AO15" s="1182" t="s">
        <v>281</v>
      </c>
    </row>
    <row r="16" spans="1:41" s="587" customFormat="1" ht="51" x14ac:dyDescent="0.25">
      <c r="A16" s="3351" t="s">
        <v>840</v>
      </c>
      <c r="B16" s="1189" t="s">
        <v>874</v>
      </c>
      <c r="C16" s="3467" t="s">
        <v>285</v>
      </c>
      <c r="D16" s="3468" t="s">
        <v>254</v>
      </c>
      <c r="E16" s="1343">
        <v>10678</v>
      </c>
      <c r="F16" s="3354" t="s">
        <v>291</v>
      </c>
      <c r="G16" s="3355" t="s">
        <v>3178</v>
      </c>
      <c r="H16" s="3356" t="s">
        <v>289</v>
      </c>
      <c r="I16" s="3355" t="s">
        <v>2962</v>
      </c>
      <c r="J16" s="3358">
        <v>2012</v>
      </c>
      <c r="K16" s="2700" t="s">
        <v>3179</v>
      </c>
      <c r="L16" s="2619" t="s">
        <v>319</v>
      </c>
      <c r="M16" s="2619" t="s">
        <v>3180</v>
      </c>
      <c r="N16" s="2585">
        <v>407400</v>
      </c>
      <c r="O16" s="2700"/>
      <c r="P16" s="3469">
        <v>1</v>
      </c>
      <c r="Q16" s="2700"/>
      <c r="R16" s="3373">
        <v>177</v>
      </c>
      <c r="S16" s="2700"/>
      <c r="T16" s="2011" t="s">
        <v>3181</v>
      </c>
      <c r="U16" s="3387">
        <v>0.98</v>
      </c>
      <c r="V16" s="3382">
        <v>41130</v>
      </c>
      <c r="W16" s="3382">
        <v>41504</v>
      </c>
      <c r="X16" s="3458">
        <v>1</v>
      </c>
      <c r="Y16" s="3458">
        <v>1</v>
      </c>
      <c r="Z16" s="3457">
        <v>41487</v>
      </c>
      <c r="AA16" s="3467"/>
      <c r="AB16" s="3363"/>
      <c r="AC16" s="3390" t="s">
        <v>281</v>
      </c>
      <c r="AD16" s="980" t="s">
        <v>3182</v>
      </c>
      <c r="AE16" s="3391" t="s">
        <v>3109</v>
      </c>
      <c r="AF16" s="3382">
        <v>41031</v>
      </c>
      <c r="AG16" s="3381" t="s">
        <v>287</v>
      </c>
      <c r="AH16" s="3381" t="s">
        <v>287</v>
      </c>
      <c r="AI16" s="3383" t="s">
        <v>3004</v>
      </c>
      <c r="AJ16" s="627" t="s">
        <v>281</v>
      </c>
      <c r="AK16" s="627" t="s">
        <v>281</v>
      </c>
      <c r="AL16" s="627" t="s">
        <v>281</v>
      </c>
      <c r="AM16" s="627" t="s">
        <v>281</v>
      </c>
      <c r="AN16" s="627" t="s">
        <v>281</v>
      </c>
      <c r="AO16" s="1182" t="s">
        <v>281</v>
      </c>
    </row>
    <row r="17" spans="1:41" s="587" customFormat="1" ht="29.25" customHeight="1" x14ac:dyDescent="0.25">
      <c r="A17" s="3351" t="s">
        <v>840</v>
      </c>
      <c r="B17" s="1184" t="s">
        <v>873</v>
      </c>
      <c r="C17" s="3467" t="s">
        <v>285</v>
      </c>
      <c r="D17" s="3468" t="s">
        <v>254</v>
      </c>
      <c r="E17" s="1343">
        <v>10685</v>
      </c>
      <c r="F17" s="3354" t="s">
        <v>291</v>
      </c>
      <c r="G17" s="3355" t="s">
        <v>3183</v>
      </c>
      <c r="H17" s="3356" t="s">
        <v>289</v>
      </c>
      <c r="I17" s="3355" t="s">
        <v>2962</v>
      </c>
      <c r="J17" s="3358">
        <v>2012</v>
      </c>
      <c r="K17" s="2700" t="s">
        <v>3184</v>
      </c>
      <c r="L17" s="2619" t="s">
        <v>316</v>
      </c>
      <c r="M17" s="2619" t="s">
        <v>3185</v>
      </c>
      <c r="N17" s="2585">
        <v>1317600</v>
      </c>
      <c r="O17" s="2700"/>
      <c r="P17" s="3469">
        <v>1</v>
      </c>
      <c r="Q17" s="2700"/>
      <c r="R17" s="3373">
        <v>96</v>
      </c>
      <c r="S17" s="2700"/>
      <c r="T17" s="2011" t="s">
        <v>3186</v>
      </c>
      <c r="U17" s="3387">
        <v>0.87</v>
      </c>
      <c r="V17" s="3382">
        <v>41096</v>
      </c>
      <c r="W17" s="3382">
        <v>41365</v>
      </c>
      <c r="X17" s="3493">
        <v>1</v>
      </c>
      <c r="Y17" s="3493">
        <v>3</v>
      </c>
      <c r="Z17" s="1192">
        <v>41365</v>
      </c>
      <c r="AA17" s="3378" t="s">
        <v>5178</v>
      </c>
      <c r="AB17" s="3363"/>
      <c r="AC17" s="3390" t="s">
        <v>281</v>
      </c>
      <c r="AD17" s="980" t="s">
        <v>3187</v>
      </c>
      <c r="AE17" s="3391" t="s">
        <v>3109</v>
      </c>
      <c r="AF17" s="3382">
        <v>41031</v>
      </c>
      <c r="AG17" s="3381" t="s">
        <v>287</v>
      </c>
      <c r="AH17" s="3381" t="s">
        <v>287</v>
      </c>
      <c r="AI17" s="3383" t="s">
        <v>2987</v>
      </c>
      <c r="AJ17" s="1188" t="s">
        <v>281</v>
      </c>
      <c r="AK17" s="1188" t="s">
        <v>281</v>
      </c>
      <c r="AL17" s="1188" t="s">
        <v>281</v>
      </c>
      <c r="AM17" s="1188" t="s">
        <v>281</v>
      </c>
      <c r="AN17" s="1188" t="s">
        <v>281</v>
      </c>
      <c r="AO17" s="1193" t="s">
        <v>886</v>
      </c>
    </row>
    <row r="18" spans="1:41" s="587" customFormat="1" ht="18.75" customHeight="1" x14ac:dyDescent="0.25">
      <c r="A18" s="3351" t="s">
        <v>840</v>
      </c>
      <c r="B18" s="1187" t="s">
        <v>872</v>
      </c>
      <c r="C18" s="3467" t="s">
        <v>285</v>
      </c>
      <c r="D18" s="3468" t="s">
        <v>254</v>
      </c>
      <c r="E18" s="1343">
        <v>10684</v>
      </c>
      <c r="F18" s="3354" t="s">
        <v>291</v>
      </c>
      <c r="G18" s="3355" t="s">
        <v>3188</v>
      </c>
      <c r="H18" s="3356" t="s">
        <v>289</v>
      </c>
      <c r="I18" s="3355" t="s">
        <v>2962</v>
      </c>
      <c r="J18" s="3358">
        <v>2012</v>
      </c>
      <c r="K18" s="2700" t="s">
        <v>3189</v>
      </c>
      <c r="L18" s="2619" t="s">
        <v>316</v>
      </c>
      <c r="M18" s="2619" t="s">
        <v>329</v>
      </c>
      <c r="N18" s="2585">
        <v>39600</v>
      </c>
      <c r="O18" s="2700"/>
      <c r="P18" s="3469">
        <v>1</v>
      </c>
      <c r="Q18" s="2700"/>
      <c r="R18" s="3373">
        <v>38</v>
      </c>
      <c r="S18" s="2700"/>
      <c r="T18" s="2011" t="s">
        <v>3190</v>
      </c>
      <c r="U18" s="3387">
        <v>0.84</v>
      </c>
      <c r="V18" s="3382">
        <v>41096</v>
      </c>
      <c r="W18" s="3424">
        <v>41331</v>
      </c>
      <c r="X18" s="3494">
        <v>1</v>
      </c>
      <c r="Y18" s="3494">
        <v>1</v>
      </c>
      <c r="Z18" s="1185">
        <v>41334</v>
      </c>
      <c r="AA18" s="3378" t="s">
        <v>3191</v>
      </c>
      <c r="AB18" s="3363"/>
      <c r="AC18" s="3390" t="s">
        <v>281</v>
      </c>
      <c r="AD18" s="980" t="s">
        <v>3192</v>
      </c>
      <c r="AE18" s="3391" t="s">
        <v>3109</v>
      </c>
      <c r="AF18" s="3382">
        <v>41031</v>
      </c>
      <c r="AG18" s="3381" t="s">
        <v>287</v>
      </c>
      <c r="AH18" s="3381" t="s">
        <v>287</v>
      </c>
      <c r="AI18" s="3383" t="s">
        <v>2987</v>
      </c>
      <c r="AJ18" s="1188" t="s">
        <v>281</v>
      </c>
      <c r="AK18" s="1188" t="s">
        <v>281</v>
      </c>
      <c r="AL18" s="3361">
        <v>41386</v>
      </c>
      <c r="AM18" s="3361" t="s">
        <v>287</v>
      </c>
      <c r="AN18" s="3361" t="s">
        <v>287</v>
      </c>
      <c r="AO18" s="3384" t="s">
        <v>3193</v>
      </c>
    </row>
    <row r="19" spans="1:41" s="587" customFormat="1" ht="24.75" customHeight="1" x14ac:dyDescent="0.25">
      <c r="A19" s="3351" t="s">
        <v>840</v>
      </c>
      <c r="B19" s="1184" t="s">
        <v>873</v>
      </c>
      <c r="C19" s="3467" t="s">
        <v>285</v>
      </c>
      <c r="D19" s="3468" t="s">
        <v>254</v>
      </c>
      <c r="E19" s="1343">
        <v>10690</v>
      </c>
      <c r="F19" s="3354" t="s">
        <v>291</v>
      </c>
      <c r="G19" s="3355" t="s">
        <v>3194</v>
      </c>
      <c r="H19" s="3356" t="s">
        <v>289</v>
      </c>
      <c r="I19" s="3355" t="s">
        <v>2962</v>
      </c>
      <c r="J19" s="3358">
        <v>2012</v>
      </c>
      <c r="K19" s="2821" t="s">
        <v>3195</v>
      </c>
      <c r="L19" s="2620" t="s">
        <v>311</v>
      </c>
      <c r="M19" s="2620" t="s">
        <v>3196</v>
      </c>
      <c r="N19" s="3392">
        <v>2505000</v>
      </c>
      <c r="O19" s="2821"/>
      <c r="P19" s="3474">
        <v>1</v>
      </c>
      <c r="Q19" s="2821"/>
      <c r="R19" s="2219">
        <v>144</v>
      </c>
      <c r="S19" s="2821"/>
      <c r="T19" s="2104" t="s">
        <v>3197</v>
      </c>
      <c r="U19" s="3387">
        <v>0.92</v>
      </c>
      <c r="V19" s="3382">
        <v>41099</v>
      </c>
      <c r="W19" s="3382">
        <v>41363</v>
      </c>
      <c r="X19" s="3493">
        <v>1</v>
      </c>
      <c r="Y19" s="3493">
        <v>6</v>
      </c>
      <c r="Z19" s="1192">
        <v>41365</v>
      </c>
      <c r="AA19" s="3490" t="s">
        <v>3198</v>
      </c>
      <c r="AB19" s="3363"/>
      <c r="AC19" s="3390" t="s">
        <v>281</v>
      </c>
      <c r="AD19" s="980" t="s">
        <v>3199</v>
      </c>
      <c r="AE19" s="3391" t="s">
        <v>3109</v>
      </c>
      <c r="AF19" s="3382">
        <v>41031</v>
      </c>
      <c r="AG19" s="3381" t="s">
        <v>3116</v>
      </c>
      <c r="AH19" s="3382">
        <v>41250</v>
      </c>
      <c r="AI19" s="3383" t="s">
        <v>2987</v>
      </c>
      <c r="AJ19" s="1188" t="s">
        <v>281</v>
      </c>
      <c r="AK19" s="3361">
        <v>41276</v>
      </c>
      <c r="AL19" s="1188" t="s">
        <v>281</v>
      </c>
      <c r="AM19" s="3495" t="s">
        <v>281</v>
      </c>
      <c r="AN19" s="1188" t="s">
        <v>281</v>
      </c>
      <c r="AO19" s="1193" t="s">
        <v>886</v>
      </c>
    </row>
    <row r="20" spans="1:41" ht="14.25" customHeight="1" x14ac:dyDescent="0.25"/>
    <row r="21" spans="1:41" ht="11.25" customHeight="1" x14ac:dyDescent="0.25"/>
    <row r="22" spans="1:41" x14ac:dyDescent="0.25">
      <c r="K22" s="2409" t="s">
        <v>2633</v>
      </c>
    </row>
  </sheetData>
  <mergeCells count="3">
    <mergeCell ref="N5:O5"/>
    <mergeCell ref="P5:Q5"/>
    <mergeCell ref="R5:S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tabColor rgb="FFEB700B"/>
  </sheetPr>
  <dimension ref="A1:AO23"/>
  <sheetViews>
    <sheetView showGridLines="0" view="pageBreakPreview" topLeftCell="K1" zoomScaleNormal="68" zoomScaleSheetLayoutView="100" workbookViewId="0">
      <selection activeCell="T1" sqref="T1"/>
    </sheetView>
  </sheetViews>
  <sheetFormatPr baseColWidth="10" defaultColWidth="11.42578125" defaultRowHeight="18" x14ac:dyDescent="0.25"/>
  <cols>
    <col min="1" max="1" width="8" style="20" hidden="1" customWidth="1"/>
    <col min="2" max="2" width="8.85546875" style="20" hidden="1" customWidth="1"/>
    <col min="3" max="3" width="11.85546875" style="20" hidden="1" customWidth="1"/>
    <col min="4" max="5" width="11.28515625" style="20" hidden="1" customWidth="1"/>
    <col min="6" max="6" width="10.7109375" style="20" hidden="1" customWidth="1"/>
    <col min="7" max="7" width="19.42578125" style="20" hidden="1" customWidth="1"/>
    <col min="8" max="8" width="14.42578125" style="20" hidden="1" customWidth="1"/>
    <col min="9" max="9" width="31" style="20" hidden="1" customWidth="1"/>
    <col min="10" max="10" width="9.28515625" style="20" hidden="1" customWidth="1"/>
    <col min="11" max="11" width="34" style="20" customWidth="1"/>
    <col min="12" max="12" width="15.7109375" style="20" customWidth="1"/>
    <col min="13" max="13" width="15.7109375" style="3408" customWidth="1"/>
    <col min="14" max="14" width="15.7109375" style="3409" customWidth="1"/>
    <col min="15" max="15" width="1.85546875" style="20" customWidth="1"/>
    <col min="16" max="16" width="7.7109375" style="20" customWidth="1"/>
    <col min="17" max="17" width="1.85546875" style="20" customWidth="1"/>
    <col min="18" max="18" width="11.42578125" style="20" customWidth="1"/>
    <col min="19" max="19" width="5.28515625" style="20" customWidth="1"/>
    <col min="20" max="20" width="33" style="20" customWidth="1"/>
    <col min="21" max="21" width="9.42578125" style="20" hidden="1" customWidth="1"/>
    <col min="22" max="22" width="11.28515625" style="20" hidden="1" customWidth="1"/>
    <col min="23" max="23" width="13.5703125" style="20" hidden="1" customWidth="1"/>
    <col min="24" max="25" width="8.140625" style="20" hidden="1" customWidth="1"/>
    <col min="26" max="26" width="16.28515625" style="20" hidden="1" customWidth="1"/>
    <col min="27" max="27" width="51.28515625" style="20" hidden="1" customWidth="1"/>
    <col min="28" max="28" width="31.5703125" style="20" hidden="1" customWidth="1"/>
    <col min="29" max="29" width="12.5703125" style="20" hidden="1" customWidth="1"/>
    <col min="30" max="30" width="17.140625" style="20" hidden="1" customWidth="1"/>
    <col min="31" max="31" width="20.42578125" style="20" hidden="1" customWidth="1"/>
    <col min="32" max="32" width="13.85546875" style="20" hidden="1" customWidth="1"/>
    <col min="33" max="33" width="22.140625" style="20" hidden="1" customWidth="1"/>
    <col min="34" max="34" width="11.5703125" style="20" hidden="1" customWidth="1"/>
    <col min="35" max="35" width="27.85546875" style="20" hidden="1" customWidth="1"/>
    <col min="36" max="41" width="11.42578125" style="20" hidden="1" customWidth="1"/>
    <col min="42" max="42" width="0" style="20" hidden="1" customWidth="1"/>
    <col min="43" max="16384" width="11.42578125" style="20"/>
  </cols>
  <sheetData>
    <row r="1" spans="1:41" x14ac:dyDescent="0.25">
      <c r="K1" s="1652" t="s">
        <v>2965</v>
      </c>
      <c r="L1" s="3182"/>
      <c r="M1" s="3182"/>
      <c r="N1" s="3182"/>
      <c r="O1" s="3182"/>
      <c r="P1" s="3182"/>
      <c r="Q1" s="3182"/>
      <c r="R1" s="3182"/>
      <c r="S1" s="3182"/>
      <c r="T1" s="2996" t="s">
        <v>5168</v>
      </c>
      <c r="W1" s="3261"/>
      <c r="X1" s="18"/>
      <c r="Y1" s="18"/>
      <c r="Z1" s="18"/>
    </row>
    <row r="2" spans="1:41" x14ac:dyDescent="0.25">
      <c r="K2" s="1652" t="s">
        <v>2966</v>
      </c>
      <c r="L2" s="3182"/>
      <c r="M2" s="3182"/>
      <c r="N2" s="3182"/>
      <c r="O2" s="3182"/>
      <c r="P2" s="3182"/>
      <c r="Q2" s="3182"/>
      <c r="R2" s="3182"/>
      <c r="S2" s="3182"/>
      <c r="T2" s="3182"/>
      <c r="W2" s="3261"/>
      <c r="X2" s="18"/>
      <c r="Y2" s="18"/>
      <c r="Z2" s="18"/>
    </row>
    <row r="3" spans="1:41" x14ac:dyDescent="0.25">
      <c r="K3" s="1652">
        <v>2013</v>
      </c>
      <c r="L3" s="3182"/>
      <c r="M3" s="3182"/>
      <c r="N3" s="3182"/>
      <c r="O3" s="3182"/>
      <c r="P3" s="3182"/>
      <c r="Q3" s="3182"/>
      <c r="R3" s="3182"/>
      <c r="S3" s="3182"/>
      <c r="T3" s="3182"/>
      <c r="W3" s="3261"/>
      <c r="X3" s="18"/>
      <c r="Y3" s="18"/>
      <c r="Z3" s="18"/>
    </row>
    <row r="4" spans="1:41" x14ac:dyDescent="0.25">
      <c r="K4" s="3182"/>
      <c r="L4" s="3182"/>
      <c r="M4" s="3182"/>
      <c r="N4" s="3182"/>
      <c r="O4" s="3182"/>
      <c r="P4" s="3182"/>
      <c r="Q4" s="3182"/>
      <c r="R4" s="3182"/>
      <c r="S4" s="3182"/>
      <c r="T4" s="3182"/>
      <c r="W4" s="3261"/>
      <c r="X4" s="18"/>
      <c r="Y4" s="18"/>
      <c r="Z4" s="18"/>
    </row>
    <row r="5" spans="1:41" s="3272" customFormat="1" ht="51" customHeight="1" x14ac:dyDescent="0.25">
      <c r="A5" s="3262" t="s">
        <v>50</v>
      </c>
      <c r="B5" s="3262" t="s">
        <v>44</v>
      </c>
      <c r="C5" s="3262" t="s">
        <v>172</v>
      </c>
      <c r="D5" s="567" t="s">
        <v>261</v>
      </c>
      <c r="E5" s="1289"/>
      <c r="F5" s="3262" t="s">
        <v>176</v>
      </c>
      <c r="G5" s="3262" t="s">
        <v>179</v>
      </c>
      <c r="H5" s="3262" t="s">
        <v>178</v>
      </c>
      <c r="I5" s="3262" t="s">
        <v>174</v>
      </c>
      <c r="J5" s="3263" t="s">
        <v>175</v>
      </c>
      <c r="K5" s="3264" t="s">
        <v>181</v>
      </c>
      <c r="L5" s="3264" t="s">
        <v>21</v>
      </c>
      <c r="M5" s="3264" t="s">
        <v>29</v>
      </c>
      <c r="N5" s="6033" t="s">
        <v>258</v>
      </c>
      <c r="O5" s="6033"/>
      <c r="P5" s="6033" t="s">
        <v>182</v>
      </c>
      <c r="Q5" s="6033"/>
      <c r="R5" s="6033" t="s">
        <v>20</v>
      </c>
      <c r="S5" s="6033"/>
      <c r="T5" s="3264" t="s">
        <v>30</v>
      </c>
      <c r="U5" s="3265" t="s">
        <v>171</v>
      </c>
      <c r="V5" s="3266"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587" customFormat="1" ht="16.5" customHeight="1" x14ac:dyDescent="0.25">
      <c r="A6" s="3368" t="s">
        <v>840</v>
      </c>
      <c r="B6" s="1187" t="s">
        <v>872</v>
      </c>
      <c r="C6" s="3467" t="s">
        <v>285</v>
      </c>
      <c r="D6" s="3468" t="s">
        <v>254</v>
      </c>
      <c r="E6" s="1343">
        <v>10544</v>
      </c>
      <c r="F6" s="3354" t="s">
        <v>291</v>
      </c>
      <c r="G6" s="3355" t="s">
        <v>3200</v>
      </c>
      <c r="H6" s="3356" t="s">
        <v>289</v>
      </c>
      <c r="I6" s="3355" t="s">
        <v>2962</v>
      </c>
      <c r="J6" s="3358">
        <v>2012</v>
      </c>
      <c r="K6" s="3477" t="s">
        <v>3201</v>
      </c>
      <c r="L6" s="3478" t="s">
        <v>324</v>
      </c>
      <c r="M6" s="3478" t="s">
        <v>3202</v>
      </c>
      <c r="N6" s="2585">
        <v>308383.90000000002</v>
      </c>
      <c r="O6" s="3477"/>
      <c r="P6" s="3496">
        <v>1</v>
      </c>
      <c r="Q6" s="3477"/>
      <c r="R6" s="3496">
        <v>140</v>
      </c>
      <c r="S6" s="3477"/>
      <c r="T6" s="3496" t="s">
        <v>3203</v>
      </c>
      <c r="U6" s="3387">
        <v>0.96</v>
      </c>
      <c r="V6" s="3382">
        <v>41162</v>
      </c>
      <c r="W6" s="3424">
        <v>41306</v>
      </c>
      <c r="X6" s="3376">
        <v>1</v>
      </c>
      <c r="Y6" s="3376">
        <v>1</v>
      </c>
      <c r="Z6" s="1185">
        <v>41306</v>
      </c>
      <c r="AA6" s="3378" t="s">
        <v>3204</v>
      </c>
      <c r="AB6" s="3363"/>
      <c r="AC6" s="3390" t="s">
        <v>281</v>
      </c>
      <c r="AD6" s="980" t="s">
        <v>3205</v>
      </c>
      <c r="AE6" s="3391" t="s">
        <v>3115</v>
      </c>
      <c r="AF6" s="3382">
        <v>41050</v>
      </c>
      <c r="AG6" s="3381" t="s">
        <v>3147</v>
      </c>
      <c r="AH6" s="3382">
        <v>41264</v>
      </c>
      <c r="AI6" s="3381" t="s">
        <v>3141</v>
      </c>
      <c r="AJ6" s="1188" t="s">
        <v>281</v>
      </c>
      <c r="AK6" s="1188" t="s">
        <v>281</v>
      </c>
      <c r="AL6" s="1188" t="s">
        <v>281</v>
      </c>
      <c r="AM6" s="3361" t="s">
        <v>287</v>
      </c>
      <c r="AN6" s="3361" t="s">
        <v>287</v>
      </c>
      <c r="AO6" s="3497" t="s">
        <v>3193</v>
      </c>
    </row>
    <row r="7" spans="1:41" s="587" customFormat="1" ht="29.25" customHeight="1" x14ac:dyDescent="0.25">
      <c r="A7" s="3422" t="s">
        <v>840</v>
      </c>
      <c r="B7" s="1189" t="s">
        <v>874</v>
      </c>
      <c r="C7" s="3467" t="s">
        <v>285</v>
      </c>
      <c r="D7" s="3468" t="s">
        <v>254</v>
      </c>
      <c r="E7" s="1343">
        <v>10545</v>
      </c>
      <c r="F7" s="3354" t="s">
        <v>291</v>
      </c>
      <c r="G7" s="3355" t="s">
        <v>3206</v>
      </c>
      <c r="H7" s="3356" t="s">
        <v>289</v>
      </c>
      <c r="I7" s="3355" t="s">
        <v>2962</v>
      </c>
      <c r="J7" s="3358">
        <v>2012</v>
      </c>
      <c r="K7" s="2700" t="s">
        <v>3207</v>
      </c>
      <c r="L7" s="2619" t="s">
        <v>324</v>
      </c>
      <c r="M7" s="2619" t="s">
        <v>3208</v>
      </c>
      <c r="N7" s="2585">
        <v>342589.96</v>
      </c>
      <c r="O7" s="2700"/>
      <c r="P7" s="2957">
        <v>1</v>
      </c>
      <c r="Q7" s="2700"/>
      <c r="R7" s="2957">
        <v>109</v>
      </c>
      <c r="S7" s="2700"/>
      <c r="T7" s="2957" t="s">
        <v>3126</v>
      </c>
      <c r="U7" s="3489">
        <v>1</v>
      </c>
      <c r="V7" s="3382">
        <v>41162</v>
      </c>
      <c r="W7" s="3498" t="s">
        <v>283</v>
      </c>
      <c r="X7" s="3499">
        <v>1</v>
      </c>
      <c r="Y7" s="3499">
        <v>1</v>
      </c>
      <c r="Z7" s="3500">
        <v>41487</v>
      </c>
      <c r="AA7" s="3467" t="s">
        <v>3209</v>
      </c>
      <c r="AB7" s="3363"/>
      <c r="AC7" s="3390" t="s">
        <v>281</v>
      </c>
      <c r="AD7" s="980" t="s">
        <v>3210</v>
      </c>
      <c r="AE7" s="3391" t="s">
        <v>3115</v>
      </c>
      <c r="AF7" s="3382">
        <v>41050</v>
      </c>
      <c r="AG7" s="3381" t="s">
        <v>3147</v>
      </c>
      <c r="AH7" s="3382">
        <v>41264</v>
      </c>
      <c r="AI7" s="3381" t="s">
        <v>3141</v>
      </c>
      <c r="AJ7" s="3361">
        <v>41487</v>
      </c>
      <c r="AK7" s="627" t="s">
        <v>281</v>
      </c>
      <c r="AL7" s="3361">
        <v>41522</v>
      </c>
      <c r="AM7" s="627" t="s">
        <v>281</v>
      </c>
      <c r="AN7" s="627" t="s">
        <v>281</v>
      </c>
      <c r="AO7" s="3501" t="s">
        <v>281</v>
      </c>
    </row>
    <row r="8" spans="1:41" s="587" customFormat="1" ht="24" customHeight="1" x14ac:dyDescent="0.25">
      <c r="A8" s="3351" t="s">
        <v>840</v>
      </c>
      <c r="B8" s="1189" t="s">
        <v>874</v>
      </c>
      <c r="C8" s="3467" t="s">
        <v>285</v>
      </c>
      <c r="D8" s="3468" t="s">
        <v>254</v>
      </c>
      <c r="E8" s="1343">
        <v>10555</v>
      </c>
      <c r="F8" s="3354" t="s">
        <v>291</v>
      </c>
      <c r="G8" s="3355" t="s">
        <v>3211</v>
      </c>
      <c r="H8" s="3356" t="s">
        <v>289</v>
      </c>
      <c r="I8" s="3355" t="s">
        <v>2962</v>
      </c>
      <c r="J8" s="3358">
        <v>2012</v>
      </c>
      <c r="K8" s="2700" t="s">
        <v>3212</v>
      </c>
      <c r="L8" s="2619" t="s">
        <v>321</v>
      </c>
      <c r="M8" s="2619" t="s">
        <v>343</v>
      </c>
      <c r="N8" s="2585">
        <v>351900</v>
      </c>
      <c r="O8" s="2700"/>
      <c r="P8" s="2957">
        <v>1</v>
      </c>
      <c r="Q8" s="2700"/>
      <c r="R8" s="2957">
        <v>30</v>
      </c>
      <c r="S8" s="2700"/>
      <c r="T8" s="2957" t="s">
        <v>3126</v>
      </c>
      <c r="U8" s="3387">
        <v>0.88</v>
      </c>
      <c r="V8" s="3382">
        <v>41129</v>
      </c>
      <c r="W8" s="3382">
        <v>41480</v>
      </c>
      <c r="X8" s="3499">
        <v>1</v>
      </c>
      <c r="Y8" s="3499">
        <v>1</v>
      </c>
      <c r="Z8" s="3500">
        <v>41487</v>
      </c>
      <c r="AA8" s="3363"/>
      <c r="AB8" s="3363"/>
      <c r="AC8" s="3390" t="s">
        <v>281</v>
      </c>
      <c r="AD8" s="980" t="s">
        <v>3213</v>
      </c>
      <c r="AE8" s="3391" t="s">
        <v>3115</v>
      </c>
      <c r="AF8" s="3382">
        <v>41050</v>
      </c>
      <c r="AG8" s="3381" t="s">
        <v>287</v>
      </c>
      <c r="AH8" s="3381" t="s">
        <v>287</v>
      </c>
      <c r="AI8" s="3383" t="s">
        <v>3004</v>
      </c>
      <c r="AJ8" s="627" t="s">
        <v>281</v>
      </c>
      <c r="AK8" s="627" t="s">
        <v>281</v>
      </c>
      <c r="AL8" s="627" t="s">
        <v>281</v>
      </c>
      <c r="AM8" s="627" t="s">
        <v>281</v>
      </c>
      <c r="AN8" s="627" t="s">
        <v>281</v>
      </c>
      <c r="AO8" s="1182" t="s">
        <v>281</v>
      </c>
    </row>
    <row r="9" spans="1:41" s="587" customFormat="1" ht="18" customHeight="1" x14ac:dyDescent="0.25">
      <c r="A9" s="3351" t="s">
        <v>840</v>
      </c>
      <c r="B9" s="590" t="s">
        <v>286</v>
      </c>
      <c r="C9" s="3467" t="s">
        <v>285</v>
      </c>
      <c r="D9" s="3468" t="s">
        <v>254</v>
      </c>
      <c r="E9" s="1343" t="s">
        <v>3214</v>
      </c>
      <c r="F9" s="3354" t="s">
        <v>291</v>
      </c>
      <c r="G9" s="3355" t="s">
        <v>3215</v>
      </c>
      <c r="H9" s="3356" t="s">
        <v>289</v>
      </c>
      <c r="I9" s="3355" t="s">
        <v>2962</v>
      </c>
      <c r="J9" s="3358">
        <v>2012</v>
      </c>
      <c r="K9" s="2700" t="s">
        <v>3216</v>
      </c>
      <c r="L9" s="2619" t="s">
        <v>309</v>
      </c>
      <c r="M9" s="2619" t="s">
        <v>293</v>
      </c>
      <c r="N9" s="2585">
        <v>868300</v>
      </c>
      <c r="O9" s="2700"/>
      <c r="P9" s="2957">
        <v>1</v>
      </c>
      <c r="Q9" s="2700"/>
      <c r="R9" s="2957">
        <v>738</v>
      </c>
      <c r="S9" s="2700"/>
      <c r="T9" s="2957" t="s">
        <v>3217</v>
      </c>
      <c r="U9" s="3387">
        <v>0.3</v>
      </c>
      <c r="V9" s="3382">
        <v>41491</v>
      </c>
      <c r="W9" s="3502" t="s">
        <v>283</v>
      </c>
      <c r="X9" s="3491">
        <v>1</v>
      </c>
      <c r="Y9" s="3491">
        <v>1</v>
      </c>
      <c r="Z9" s="3492" t="s">
        <v>3218</v>
      </c>
      <c r="AA9" s="3363" t="s">
        <v>3219</v>
      </c>
      <c r="AB9" s="3363"/>
      <c r="AC9" s="3390" t="s">
        <v>281</v>
      </c>
      <c r="AD9" s="980" t="s">
        <v>3220</v>
      </c>
      <c r="AE9" s="3381" t="s">
        <v>3147</v>
      </c>
      <c r="AF9" s="3382">
        <v>41264</v>
      </c>
      <c r="AG9" s="3381" t="s">
        <v>287</v>
      </c>
      <c r="AH9" s="3381" t="s">
        <v>287</v>
      </c>
      <c r="AI9" s="3381" t="s">
        <v>3141</v>
      </c>
      <c r="AJ9" s="627" t="s">
        <v>281</v>
      </c>
      <c r="AK9" s="627" t="s">
        <v>281</v>
      </c>
      <c r="AL9" s="627" t="s">
        <v>281</v>
      </c>
      <c r="AM9" s="627" t="s">
        <v>281</v>
      </c>
      <c r="AN9" s="627" t="s">
        <v>281</v>
      </c>
      <c r="AO9" s="1182" t="s">
        <v>281</v>
      </c>
    </row>
    <row r="10" spans="1:41" s="587" customFormat="1" ht="38.25" customHeight="1" x14ac:dyDescent="0.25">
      <c r="A10" s="3503" t="s">
        <v>840</v>
      </c>
      <c r="B10" s="1187" t="s">
        <v>1362</v>
      </c>
      <c r="C10" s="3352" t="s">
        <v>285</v>
      </c>
      <c r="D10" s="3353" t="s">
        <v>254</v>
      </c>
      <c r="E10" s="1186" t="s">
        <v>281</v>
      </c>
      <c r="F10" s="3504" t="s">
        <v>291</v>
      </c>
      <c r="G10" s="3355" t="s">
        <v>3221</v>
      </c>
      <c r="H10" s="3356" t="s">
        <v>289</v>
      </c>
      <c r="I10" s="3355" t="s">
        <v>2962</v>
      </c>
      <c r="J10" s="3358">
        <v>2012</v>
      </c>
      <c r="K10" s="2700" t="s">
        <v>3222</v>
      </c>
      <c r="L10" s="2619" t="s">
        <v>309</v>
      </c>
      <c r="M10" s="2619" t="s">
        <v>3223</v>
      </c>
      <c r="N10" s="2585">
        <v>176000</v>
      </c>
      <c r="O10" s="2700"/>
      <c r="P10" s="2957">
        <v>1</v>
      </c>
      <c r="Q10" s="2700"/>
      <c r="R10" s="2957">
        <v>90</v>
      </c>
      <c r="S10" s="2700"/>
      <c r="T10" s="2957" t="s">
        <v>3224</v>
      </c>
      <c r="U10" s="3505">
        <v>0.3</v>
      </c>
      <c r="V10" s="3375">
        <v>41534</v>
      </c>
      <c r="W10" s="3361">
        <v>41563</v>
      </c>
      <c r="X10" s="3506">
        <v>1</v>
      </c>
      <c r="Y10" s="3506">
        <v>1</v>
      </c>
      <c r="Z10" s="631" t="s">
        <v>3225</v>
      </c>
      <c r="AA10" s="3470" t="s">
        <v>3226</v>
      </c>
      <c r="AB10" s="3363"/>
      <c r="AC10" s="3364" t="s">
        <v>281</v>
      </c>
      <c r="AD10" s="3365" t="s">
        <v>3227</v>
      </c>
      <c r="AE10" s="3366" t="s">
        <v>3228</v>
      </c>
      <c r="AF10" s="3361">
        <v>41260</v>
      </c>
      <c r="AG10" s="3361" t="s">
        <v>287</v>
      </c>
      <c r="AH10" s="3361" t="s">
        <v>287</v>
      </c>
      <c r="AI10" s="3381" t="s">
        <v>3141</v>
      </c>
      <c r="AJ10" s="627" t="s">
        <v>281</v>
      </c>
      <c r="AK10" s="627" t="s">
        <v>281</v>
      </c>
      <c r="AL10" s="627" t="s">
        <v>281</v>
      </c>
      <c r="AM10" s="627" t="s">
        <v>281</v>
      </c>
      <c r="AN10" s="627" t="s">
        <v>281</v>
      </c>
      <c r="AO10" s="1182" t="s">
        <v>281</v>
      </c>
    </row>
    <row r="11" spans="1:41" s="587" customFormat="1" ht="38.25" x14ac:dyDescent="0.25">
      <c r="A11" s="3507" t="s">
        <v>840</v>
      </c>
      <c r="B11" s="1007" t="s">
        <v>3154</v>
      </c>
      <c r="C11" s="3467" t="s">
        <v>285</v>
      </c>
      <c r="D11" s="3468" t="s">
        <v>254</v>
      </c>
      <c r="E11" s="1343">
        <v>10565</v>
      </c>
      <c r="F11" s="3508" t="s">
        <v>296</v>
      </c>
      <c r="G11" s="3355" t="s">
        <v>3229</v>
      </c>
      <c r="H11" s="3356" t="s">
        <v>289</v>
      </c>
      <c r="I11" s="3355" t="s">
        <v>2962</v>
      </c>
      <c r="J11" s="3358">
        <v>2012</v>
      </c>
      <c r="K11" s="2700" t="s">
        <v>3230</v>
      </c>
      <c r="L11" s="2619" t="s">
        <v>328</v>
      </c>
      <c r="M11" s="2619" t="s">
        <v>3231</v>
      </c>
      <c r="N11" s="2585">
        <v>1822500</v>
      </c>
      <c r="O11" s="2700"/>
      <c r="P11" s="2957">
        <v>1</v>
      </c>
      <c r="Q11" s="2700"/>
      <c r="R11" s="2957">
        <v>96</v>
      </c>
      <c r="S11" s="2700"/>
      <c r="T11" s="2957" t="s">
        <v>3232</v>
      </c>
      <c r="U11" s="3387">
        <v>0.76</v>
      </c>
      <c r="V11" s="3382">
        <v>41146</v>
      </c>
      <c r="W11" s="3509">
        <v>41617</v>
      </c>
      <c r="X11" s="3491">
        <v>1</v>
      </c>
      <c r="Y11" s="3491">
        <v>7</v>
      </c>
      <c r="Z11" s="3510">
        <v>41760</v>
      </c>
      <c r="AA11" s="3363"/>
      <c r="AB11" s="3363"/>
      <c r="AC11" s="3390" t="s">
        <v>281</v>
      </c>
      <c r="AD11" s="980" t="s">
        <v>3233</v>
      </c>
      <c r="AE11" s="3391" t="s">
        <v>3115</v>
      </c>
      <c r="AF11" s="3382">
        <v>41050</v>
      </c>
      <c r="AG11" s="3381" t="s">
        <v>287</v>
      </c>
      <c r="AH11" s="3381" t="s">
        <v>287</v>
      </c>
      <c r="AI11" s="3383" t="s">
        <v>3234</v>
      </c>
      <c r="AJ11" s="627" t="s">
        <v>281</v>
      </c>
      <c r="AK11" s="627" t="s">
        <v>281</v>
      </c>
      <c r="AL11" s="627" t="s">
        <v>281</v>
      </c>
      <c r="AM11" s="627" t="s">
        <v>281</v>
      </c>
      <c r="AN11" s="627" t="s">
        <v>281</v>
      </c>
      <c r="AO11" s="1182" t="s">
        <v>281</v>
      </c>
    </row>
    <row r="12" spans="1:41" x14ac:dyDescent="0.25">
      <c r="A12" s="3511"/>
      <c r="B12" s="3512"/>
      <c r="C12" s="3513"/>
      <c r="D12" s="3511"/>
      <c r="E12" s="3511"/>
      <c r="F12" s="3511"/>
      <c r="G12" s="3513"/>
      <c r="H12" s="3513"/>
      <c r="I12" s="3511"/>
      <c r="J12" s="3514"/>
      <c r="K12" s="6049" t="s">
        <v>295</v>
      </c>
      <c r="L12" s="6050"/>
      <c r="M12" s="6051"/>
      <c r="N12" s="2585">
        <f>SUM(N13:N20,'6-E381op-Eb (8)'!N6:N11)</f>
        <v>9065372.1400000025</v>
      </c>
      <c r="O12" s="2700"/>
      <c r="P12" s="2957"/>
      <c r="Q12" s="2700"/>
      <c r="R12" s="3515">
        <f>SUM(R13:R20,'6-E381op-Eb (8)'!R6:R11)</f>
        <v>3033</v>
      </c>
      <c r="S12" s="2700"/>
      <c r="T12" s="2957"/>
      <c r="U12" s="3516"/>
      <c r="V12" s="3345"/>
      <c r="W12" s="3517"/>
      <c r="X12" s="3347">
        <f>SUM(X13:X20)</f>
        <v>7</v>
      </c>
      <c r="Y12" s="3347">
        <f>SUM(Y13:Y20)</f>
        <v>9</v>
      </c>
      <c r="Z12" s="3518"/>
      <c r="AA12" s="3519"/>
      <c r="AB12" s="3519"/>
      <c r="AC12" s="3519"/>
      <c r="AD12" s="3520"/>
      <c r="AE12" s="3520"/>
      <c r="AF12" s="3520"/>
      <c r="AG12" s="3520"/>
      <c r="AH12" s="3520"/>
      <c r="AI12" s="3520"/>
    </row>
    <row r="13" spans="1:41" s="587" customFormat="1" ht="28.5" customHeight="1" x14ac:dyDescent="0.25">
      <c r="A13" s="3351" t="s">
        <v>840</v>
      </c>
      <c r="B13" s="1184" t="s">
        <v>873</v>
      </c>
      <c r="C13" s="3467" t="s">
        <v>285</v>
      </c>
      <c r="D13" s="3468" t="s">
        <v>254</v>
      </c>
      <c r="E13" s="1343">
        <v>10532</v>
      </c>
      <c r="F13" s="3504" t="s">
        <v>291</v>
      </c>
      <c r="G13" s="3355" t="s">
        <v>3235</v>
      </c>
      <c r="H13" s="3356" t="s">
        <v>295</v>
      </c>
      <c r="I13" s="3355" t="s">
        <v>2962</v>
      </c>
      <c r="J13" s="3358">
        <v>2012</v>
      </c>
      <c r="K13" s="2700" t="s">
        <v>3236</v>
      </c>
      <c r="L13" s="2619" t="s">
        <v>1809</v>
      </c>
      <c r="M13" s="2619" t="s">
        <v>1809</v>
      </c>
      <c r="N13" s="2585">
        <v>406200</v>
      </c>
      <c r="O13" s="2700"/>
      <c r="P13" s="2957">
        <v>1</v>
      </c>
      <c r="Q13" s="2700"/>
      <c r="R13" s="2957">
        <v>47</v>
      </c>
      <c r="S13" s="2700"/>
      <c r="T13" s="2957" t="s">
        <v>3237</v>
      </c>
      <c r="U13" s="3387">
        <v>0.94</v>
      </c>
      <c r="V13" s="3382">
        <v>41103</v>
      </c>
      <c r="W13" s="3382">
        <v>41379</v>
      </c>
      <c r="X13" s="3493">
        <v>1</v>
      </c>
      <c r="Y13" s="3493">
        <v>1</v>
      </c>
      <c r="Z13" s="1192">
        <v>41365</v>
      </c>
      <c r="AA13" s="3521"/>
      <c r="AB13" s="3363"/>
      <c r="AC13" s="3390" t="s">
        <v>281</v>
      </c>
      <c r="AD13" s="980" t="s">
        <v>3238</v>
      </c>
      <c r="AE13" s="3391" t="s">
        <v>3109</v>
      </c>
      <c r="AF13" s="3382">
        <v>41031</v>
      </c>
      <c r="AG13" s="3381" t="s">
        <v>287</v>
      </c>
      <c r="AH13" s="3381" t="s">
        <v>287</v>
      </c>
      <c r="AI13" s="3383" t="s">
        <v>3004</v>
      </c>
      <c r="AJ13" s="3361" t="s">
        <v>287</v>
      </c>
      <c r="AK13" s="3361" t="s">
        <v>287</v>
      </c>
      <c r="AL13" s="3361">
        <v>41527</v>
      </c>
      <c r="AM13" s="3361" t="s">
        <v>287</v>
      </c>
      <c r="AN13" s="3361" t="s">
        <v>287</v>
      </c>
      <c r="AO13" s="3384" t="s">
        <v>3239</v>
      </c>
    </row>
    <row r="14" spans="1:41" s="587" customFormat="1" ht="35.25" customHeight="1" x14ac:dyDescent="0.25">
      <c r="A14" s="3351" t="s">
        <v>840</v>
      </c>
      <c r="B14" s="1190" t="s">
        <v>875</v>
      </c>
      <c r="C14" s="3467" t="s">
        <v>285</v>
      </c>
      <c r="D14" s="3468" t="s">
        <v>254</v>
      </c>
      <c r="E14" s="3473">
        <v>10727</v>
      </c>
      <c r="F14" s="3504" t="s">
        <v>291</v>
      </c>
      <c r="G14" s="3355" t="s">
        <v>3240</v>
      </c>
      <c r="H14" s="3356" t="s">
        <v>295</v>
      </c>
      <c r="I14" s="3355" t="s">
        <v>2962</v>
      </c>
      <c r="J14" s="3358">
        <v>2012</v>
      </c>
      <c r="K14" s="2700" t="s">
        <v>3241</v>
      </c>
      <c r="L14" s="2619" t="s">
        <v>350</v>
      </c>
      <c r="M14" s="2619" t="s">
        <v>1531</v>
      </c>
      <c r="N14" s="2585">
        <v>300000</v>
      </c>
      <c r="O14" s="2700"/>
      <c r="P14" s="2957">
        <v>1</v>
      </c>
      <c r="Q14" s="2700"/>
      <c r="R14" s="2957">
        <v>208</v>
      </c>
      <c r="S14" s="2700"/>
      <c r="T14" s="2957" t="s">
        <v>3242</v>
      </c>
      <c r="U14" s="3387">
        <v>0.5</v>
      </c>
      <c r="V14" s="3382">
        <v>41562</v>
      </c>
      <c r="W14" s="3382">
        <v>41589</v>
      </c>
      <c r="X14" s="3362">
        <v>1</v>
      </c>
      <c r="Y14" s="3362">
        <v>1</v>
      </c>
      <c r="Z14" s="1183">
        <v>41579</v>
      </c>
      <c r="AA14" s="3467"/>
      <c r="AB14" s="3363"/>
      <c r="AC14" s="3390" t="s">
        <v>281</v>
      </c>
      <c r="AD14" s="980" t="s">
        <v>3243</v>
      </c>
      <c r="AE14" s="3391" t="s">
        <v>3244</v>
      </c>
      <c r="AF14" s="3382">
        <v>41061</v>
      </c>
      <c r="AG14" s="3381" t="s">
        <v>287</v>
      </c>
      <c r="AH14" s="3381" t="s">
        <v>287</v>
      </c>
      <c r="AI14" s="3383" t="s">
        <v>3004</v>
      </c>
      <c r="AJ14" s="627" t="s">
        <v>281</v>
      </c>
      <c r="AK14" s="627" t="s">
        <v>281</v>
      </c>
      <c r="AL14" s="627" t="s">
        <v>281</v>
      </c>
      <c r="AM14" s="627" t="s">
        <v>281</v>
      </c>
      <c r="AN14" s="627" t="s">
        <v>281</v>
      </c>
      <c r="AO14" s="1182" t="s">
        <v>281</v>
      </c>
    </row>
    <row r="15" spans="1:41" s="587" customFormat="1" ht="30" customHeight="1" x14ac:dyDescent="0.25">
      <c r="A15" s="3351" t="s">
        <v>840</v>
      </c>
      <c r="B15" s="1189" t="s">
        <v>881</v>
      </c>
      <c r="C15" s="3467" t="s">
        <v>285</v>
      </c>
      <c r="D15" s="3468" t="s">
        <v>254</v>
      </c>
      <c r="E15" s="3473" t="s">
        <v>3245</v>
      </c>
      <c r="F15" s="3504" t="s">
        <v>291</v>
      </c>
      <c r="G15" s="3355" t="s">
        <v>3246</v>
      </c>
      <c r="H15" s="3356" t="s">
        <v>295</v>
      </c>
      <c r="I15" s="3355" t="s">
        <v>2962</v>
      </c>
      <c r="J15" s="3358">
        <v>2012</v>
      </c>
      <c r="K15" s="2700" t="s">
        <v>3247</v>
      </c>
      <c r="L15" s="2619" t="s">
        <v>317</v>
      </c>
      <c r="M15" s="2619" t="s">
        <v>3248</v>
      </c>
      <c r="N15" s="2585">
        <v>171700</v>
      </c>
      <c r="O15" s="2700"/>
      <c r="P15" s="2957">
        <v>1</v>
      </c>
      <c r="Q15" s="2700"/>
      <c r="R15" s="2957">
        <v>97</v>
      </c>
      <c r="S15" s="2700"/>
      <c r="T15" s="2957" t="s">
        <v>3249</v>
      </c>
      <c r="U15" s="3387">
        <v>0.5</v>
      </c>
      <c r="V15" s="3382">
        <v>41494</v>
      </c>
      <c r="W15" s="3382">
        <v>41519</v>
      </c>
      <c r="X15" s="3452">
        <v>1</v>
      </c>
      <c r="Y15" s="3452">
        <v>1</v>
      </c>
      <c r="Z15" s="3453">
        <v>41518</v>
      </c>
      <c r="AA15" s="3470" t="s">
        <v>3250</v>
      </c>
      <c r="AB15" s="3363"/>
      <c r="AC15" s="3390" t="s">
        <v>281</v>
      </c>
      <c r="AD15" s="980" t="s">
        <v>3251</v>
      </c>
      <c r="AE15" s="3391" t="s">
        <v>3252</v>
      </c>
      <c r="AF15" s="3382">
        <v>41059</v>
      </c>
      <c r="AG15" s="3381" t="s">
        <v>287</v>
      </c>
      <c r="AH15" s="3381" t="s">
        <v>287</v>
      </c>
      <c r="AI15" s="3383" t="s">
        <v>3117</v>
      </c>
      <c r="AJ15" s="627" t="s">
        <v>281</v>
      </c>
      <c r="AK15" s="627" t="s">
        <v>281</v>
      </c>
      <c r="AL15" s="627" t="s">
        <v>281</v>
      </c>
      <c r="AM15" s="627" t="s">
        <v>281</v>
      </c>
      <c r="AN15" s="627" t="s">
        <v>281</v>
      </c>
      <c r="AO15" s="1182" t="s">
        <v>281</v>
      </c>
    </row>
    <row r="16" spans="1:41" s="587" customFormat="1" ht="41.25" customHeight="1" x14ac:dyDescent="0.25">
      <c r="A16" s="3351" t="s">
        <v>840</v>
      </c>
      <c r="B16" s="1190" t="s">
        <v>875</v>
      </c>
      <c r="C16" s="3351" t="s">
        <v>285</v>
      </c>
      <c r="D16" s="3357" t="s">
        <v>254</v>
      </c>
      <c r="E16" s="3385" t="s">
        <v>3253</v>
      </c>
      <c r="F16" s="3504" t="s">
        <v>291</v>
      </c>
      <c r="G16" s="3386" t="s">
        <v>3059</v>
      </c>
      <c r="H16" s="3356" t="s">
        <v>295</v>
      </c>
      <c r="I16" s="3355" t="s">
        <v>2962</v>
      </c>
      <c r="J16" s="3358">
        <v>2012</v>
      </c>
      <c r="K16" s="2700" t="s">
        <v>3059</v>
      </c>
      <c r="L16" s="2619" t="s">
        <v>1583</v>
      </c>
      <c r="M16" s="2619" t="s">
        <v>1584</v>
      </c>
      <c r="N16" s="2585">
        <v>562033.81000000006</v>
      </c>
      <c r="O16" s="2700"/>
      <c r="P16" s="2957">
        <v>1</v>
      </c>
      <c r="Q16" s="2700"/>
      <c r="R16" s="2957" t="s">
        <v>2622</v>
      </c>
      <c r="S16" s="2700"/>
      <c r="T16" s="2957" t="s">
        <v>3254</v>
      </c>
      <c r="U16" s="3387">
        <v>0.3</v>
      </c>
      <c r="V16" s="3382">
        <v>41512</v>
      </c>
      <c r="W16" s="3382">
        <v>41586</v>
      </c>
      <c r="X16" s="3362">
        <v>0</v>
      </c>
      <c r="Y16" s="3362">
        <v>0</v>
      </c>
      <c r="Z16" s="1183">
        <v>41579</v>
      </c>
      <c r="AA16" s="3422" t="s">
        <v>3099</v>
      </c>
      <c r="AB16" s="3351"/>
      <c r="AC16" s="3390" t="s">
        <v>281</v>
      </c>
      <c r="AD16" s="980" t="s">
        <v>3255</v>
      </c>
      <c r="AE16" s="3391" t="s">
        <v>3140</v>
      </c>
      <c r="AF16" s="3382">
        <v>41165</v>
      </c>
      <c r="AG16" s="3381" t="s">
        <v>287</v>
      </c>
      <c r="AH16" s="3382" t="s">
        <v>287</v>
      </c>
      <c r="AI16" s="3454" t="s">
        <v>2987</v>
      </c>
      <c r="AJ16" s="627" t="s">
        <v>281</v>
      </c>
      <c r="AK16" s="627" t="s">
        <v>281</v>
      </c>
      <c r="AL16" s="627" t="s">
        <v>281</v>
      </c>
      <c r="AM16" s="627" t="s">
        <v>281</v>
      </c>
      <c r="AN16" s="627" t="s">
        <v>281</v>
      </c>
      <c r="AO16" s="1182" t="s">
        <v>281</v>
      </c>
    </row>
    <row r="17" spans="1:41" s="587" customFormat="1" ht="38.25" x14ac:dyDescent="0.25">
      <c r="A17" s="3522" t="s">
        <v>840</v>
      </c>
      <c r="B17" s="1591" t="s">
        <v>2202</v>
      </c>
      <c r="C17" s="3523" t="s">
        <v>285</v>
      </c>
      <c r="D17" s="3524" t="s">
        <v>254</v>
      </c>
      <c r="E17" s="3525">
        <v>10515</v>
      </c>
      <c r="F17" s="3504" t="s">
        <v>291</v>
      </c>
      <c r="G17" s="3355" t="s">
        <v>3256</v>
      </c>
      <c r="H17" s="3356" t="s">
        <v>295</v>
      </c>
      <c r="I17" s="3355" t="s">
        <v>2962</v>
      </c>
      <c r="J17" s="3358">
        <v>2012</v>
      </c>
      <c r="K17" s="2700" t="s">
        <v>3257</v>
      </c>
      <c r="L17" s="2619" t="s">
        <v>323</v>
      </c>
      <c r="M17" s="2619" t="s">
        <v>323</v>
      </c>
      <c r="N17" s="2585">
        <v>1316047.33</v>
      </c>
      <c r="O17" s="2700"/>
      <c r="P17" s="2957">
        <v>1</v>
      </c>
      <c r="Q17" s="2700"/>
      <c r="R17" s="2957">
        <v>340</v>
      </c>
      <c r="S17" s="2700"/>
      <c r="T17" s="2957" t="s">
        <v>3258</v>
      </c>
      <c r="U17" s="3387">
        <v>0.995</v>
      </c>
      <c r="V17" s="3382">
        <v>41103</v>
      </c>
      <c r="W17" s="3460">
        <v>41593</v>
      </c>
      <c r="X17" s="3491">
        <v>1</v>
      </c>
      <c r="Y17" s="3491">
        <v>3</v>
      </c>
      <c r="Z17" s="3492">
        <v>41699</v>
      </c>
      <c r="AA17" s="3351" t="s">
        <v>3259</v>
      </c>
      <c r="AB17" s="3363"/>
      <c r="AC17" s="3390" t="s">
        <v>281</v>
      </c>
      <c r="AD17" s="980" t="s">
        <v>3109</v>
      </c>
      <c r="AE17" s="3391">
        <v>41031</v>
      </c>
      <c r="AF17" s="3382" t="s">
        <v>3147</v>
      </c>
      <c r="AG17" s="3381">
        <v>41264</v>
      </c>
      <c r="AH17" s="3381" t="s">
        <v>287</v>
      </c>
      <c r="AI17" s="3383" t="s">
        <v>3260</v>
      </c>
      <c r="AJ17" s="627" t="s">
        <v>281</v>
      </c>
      <c r="AK17" s="627" t="s">
        <v>281</v>
      </c>
      <c r="AL17" s="627" t="s">
        <v>281</v>
      </c>
      <c r="AM17" s="627" t="s">
        <v>281</v>
      </c>
      <c r="AN17" s="627" t="s">
        <v>281</v>
      </c>
      <c r="AO17" s="1182" t="s">
        <v>281</v>
      </c>
    </row>
    <row r="18" spans="1:41" s="587" customFormat="1" ht="30" customHeight="1" x14ac:dyDescent="0.25">
      <c r="A18" s="3351" t="s">
        <v>840</v>
      </c>
      <c r="B18" s="1007" t="s">
        <v>3154</v>
      </c>
      <c r="C18" s="3467" t="s">
        <v>285</v>
      </c>
      <c r="D18" s="3468" t="s">
        <v>254</v>
      </c>
      <c r="E18" s="3416">
        <v>10524</v>
      </c>
      <c r="F18" s="3504" t="s">
        <v>291</v>
      </c>
      <c r="G18" s="3355" t="s">
        <v>3261</v>
      </c>
      <c r="H18" s="3356" t="s">
        <v>295</v>
      </c>
      <c r="I18" s="3355" t="s">
        <v>2962</v>
      </c>
      <c r="J18" s="3358">
        <v>2012</v>
      </c>
      <c r="K18" s="2700" t="s">
        <v>3262</v>
      </c>
      <c r="L18" s="2619" t="s">
        <v>350</v>
      </c>
      <c r="M18" s="2619" t="s">
        <v>350</v>
      </c>
      <c r="N18" s="2585">
        <v>698300</v>
      </c>
      <c r="O18" s="2700"/>
      <c r="P18" s="2957">
        <v>1</v>
      </c>
      <c r="Q18" s="2700"/>
      <c r="R18" s="2957">
        <v>378</v>
      </c>
      <c r="S18" s="2700"/>
      <c r="T18" s="2957" t="s">
        <v>3263</v>
      </c>
      <c r="U18" s="3387">
        <v>0.81</v>
      </c>
      <c r="V18" s="3382">
        <v>41103</v>
      </c>
      <c r="W18" s="3460" t="s">
        <v>283</v>
      </c>
      <c r="X18" s="3491">
        <v>1</v>
      </c>
      <c r="Y18" s="3491">
        <v>1</v>
      </c>
      <c r="Z18" s="3492" t="s">
        <v>3158</v>
      </c>
      <c r="AA18" s="3351"/>
      <c r="AB18" s="3363"/>
      <c r="AC18" s="3390" t="s">
        <v>281</v>
      </c>
      <c r="AD18" s="980" t="s">
        <v>3264</v>
      </c>
      <c r="AE18" s="3391" t="s">
        <v>3109</v>
      </c>
      <c r="AF18" s="3382">
        <v>41031</v>
      </c>
      <c r="AG18" s="3381" t="s">
        <v>287</v>
      </c>
      <c r="AH18" s="3381" t="s">
        <v>287</v>
      </c>
      <c r="AI18" s="3383" t="s">
        <v>3004</v>
      </c>
      <c r="AJ18" s="627" t="s">
        <v>281</v>
      </c>
      <c r="AK18" s="627" t="s">
        <v>281</v>
      </c>
      <c r="AL18" s="627" t="s">
        <v>281</v>
      </c>
      <c r="AM18" s="627" t="s">
        <v>281</v>
      </c>
      <c r="AN18" s="627" t="s">
        <v>281</v>
      </c>
      <c r="AO18" s="1182" t="s">
        <v>281</v>
      </c>
    </row>
    <row r="19" spans="1:41" s="587" customFormat="1" ht="51" x14ac:dyDescent="0.25">
      <c r="A19" s="3351" t="s">
        <v>840</v>
      </c>
      <c r="B19" s="1007" t="s">
        <v>3154</v>
      </c>
      <c r="C19" s="3467" t="s">
        <v>285</v>
      </c>
      <c r="D19" s="3468" t="s">
        <v>254</v>
      </c>
      <c r="E19" s="1343">
        <v>10679</v>
      </c>
      <c r="F19" s="3504" t="s">
        <v>291</v>
      </c>
      <c r="G19" s="3355" t="s">
        <v>3265</v>
      </c>
      <c r="H19" s="3356" t="s">
        <v>295</v>
      </c>
      <c r="I19" s="3355" t="s">
        <v>2962</v>
      </c>
      <c r="J19" s="3358">
        <v>2012</v>
      </c>
      <c r="K19" s="2700" t="s">
        <v>3266</v>
      </c>
      <c r="L19" s="2619" t="s">
        <v>319</v>
      </c>
      <c r="M19" s="2619" t="s">
        <v>3267</v>
      </c>
      <c r="N19" s="2585">
        <v>971900</v>
      </c>
      <c r="O19" s="2700"/>
      <c r="P19" s="2957">
        <v>1</v>
      </c>
      <c r="Q19" s="2700"/>
      <c r="R19" s="2957">
        <v>172</v>
      </c>
      <c r="S19" s="2700"/>
      <c r="T19" s="2957" t="s">
        <v>3268</v>
      </c>
      <c r="U19" s="3387">
        <v>0.54</v>
      </c>
      <c r="V19" s="3382">
        <v>41130</v>
      </c>
      <c r="W19" s="3460" t="s">
        <v>283</v>
      </c>
      <c r="X19" s="3491">
        <v>1</v>
      </c>
      <c r="Y19" s="3491">
        <v>1</v>
      </c>
      <c r="Z19" s="3492" t="s">
        <v>3158</v>
      </c>
      <c r="AA19" s="3351"/>
      <c r="AB19" s="3363"/>
      <c r="AC19" s="3390" t="s">
        <v>281</v>
      </c>
      <c r="AD19" s="980" t="s">
        <v>3269</v>
      </c>
      <c r="AE19" s="3391" t="s">
        <v>3109</v>
      </c>
      <c r="AF19" s="3382">
        <v>41031</v>
      </c>
      <c r="AG19" s="3381" t="s">
        <v>287</v>
      </c>
      <c r="AH19" s="3381" t="s">
        <v>287</v>
      </c>
      <c r="AI19" s="3383" t="s">
        <v>3004</v>
      </c>
      <c r="AJ19" s="627" t="s">
        <v>281</v>
      </c>
      <c r="AK19" s="627" t="s">
        <v>281</v>
      </c>
      <c r="AL19" s="627" t="s">
        <v>281</v>
      </c>
      <c r="AM19" s="627" t="s">
        <v>281</v>
      </c>
      <c r="AN19" s="627" t="s">
        <v>281</v>
      </c>
      <c r="AO19" s="1182" t="s">
        <v>281</v>
      </c>
    </row>
    <row r="20" spans="1:41" s="587" customFormat="1" ht="51" x14ac:dyDescent="0.25">
      <c r="A20" s="3351" t="s">
        <v>840</v>
      </c>
      <c r="B20" s="1189" t="s">
        <v>881</v>
      </c>
      <c r="C20" s="3467" t="s">
        <v>285</v>
      </c>
      <c r="D20" s="3468" t="s">
        <v>254</v>
      </c>
      <c r="E20" s="1389" t="s">
        <v>281</v>
      </c>
      <c r="F20" s="3504" t="s">
        <v>291</v>
      </c>
      <c r="G20" s="3355" t="s">
        <v>3270</v>
      </c>
      <c r="H20" s="3356" t="s">
        <v>295</v>
      </c>
      <c r="I20" s="3355" t="s">
        <v>2962</v>
      </c>
      <c r="J20" s="3358">
        <v>2012</v>
      </c>
      <c r="K20" s="2821" t="s">
        <v>3271</v>
      </c>
      <c r="L20" s="2620" t="s">
        <v>307</v>
      </c>
      <c r="M20" s="2620" t="s">
        <v>3272</v>
      </c>
      <c r="N20" s="3392">
        <v>461100</v>
      </c>
      <c r="O20" s="2821"/>
      <c r="P20" s="2958">
        <v>1</v>
      </c>
      <c r="Q20" s="2821"/>
      <c r="R20" s="2958">
        <v>556</v>
      </c>
      <c r="S20" s="2821"/>
      <c r="T20" s="2958" t="s">
        <v>3273</v>
      </c>
      <c r="U20" s="3387">
        <v>0.87</v>
      </c>
      <c r="V20" s="3382">
        <v>41109</v>
      </c>
      <c r="W20" s="3382">
        <v>41516</v>
      </c>
      <c r="X20" s="3452">
        <v>1</v>
      </c>
      <c r="Y20" s="3452">
        <v>1</v>
      </c>
      <c r="Z20" s="3453">
        <v>41518</v>
      </c>
      <c r="AA20" s="3467"/>
      <c r="AB20" s="3363"/>
      <c r="AC20" s="3390" t="s">
        <v>281</v>
      </c>
      <c r="AD20" s="980" t="s">
        <v>3274</v>
      </c>
      <c r="AE20" s="3391" t="s">
        <v>3109</v>
      </c>
      <c r="AF20" s="3382">
        <v>41031</v>
      </c>
      <c r="AG20" s="3381" t="s">
        <v>287</v>
      </c>
      <c r="AH20" s="3381" t="s">
        <v>287</v>
      </c>
      <c r="AI20" s="3383" t="s">
        <v>3004</v>
      </c>
      <c r="AJ20" s="627" t="s">
        <v>281</v>
      </c>
      <c r="AK20" s="627" t="s">
        <v>281</v>
      </c>
      <c r="AL20" s="627" t="s">
        <v>281</v>
      </c>
      <c r="AM20" s="627" t="s">
        <v>281</v>
      </c>
      <c r="AN20" s="627" t="s">
        <v>281</v>
      </c>
      <c r="AO20" s="1182" t="s">
        <v>281</v>
      </c>
    </row>
    <row r="21" spans="1:41" ht="12.75" customHeight="1" x14ac:dyDescent="0.25"/>
    <row r="22" spans="1:41" ht="12.75" customHeight="1" x14ac:dyDescent="0.25"/>
    <row r="23" spans="1:41" x14ac:dyDescent="0.25">
      <c r="K23" s="2409" t="s">
        <v>2633</v>
      </c>
    </row>
  </sheetData>
  <mergeCells count="4">
    <mergeCell ref="N5:O5"/>
    <mergeCell ref="P5:Q5"/>
    <mergeCell ref="R5:S5"/>
    <mergeCell ref="K12:M12"/>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tabColor rgb="FFEB700B"/>
  </sheetPr>
  <dimension ref="A1:AO29"/>
  <sheetViews>
    <sheetView showGridLines="0" view="pageBreakPreview" topLeftCell="K1" zoomScaleNormal="68" zoomScaleSheetLayoutView="100" workbookViewId="0">
      <selection activeCell="T1" sqref="T1"/>
    </sheetView>
  </sheetViews>
  <sheetFormatPr baseColWidth="10" defaultColWidth="11.42578125" defaultRowHeight="18" x14ac:dyDescent="0.25"/>
  <cols>
    <col min="1" max="1" width="8" style="20" hidden="1" customWidth="1"/>
    <col min="2" max="2" width="8.85546875" style="20" hidden="1" customWidth="1"/>
    <col min="3" max="3" width="11.85546875" style="20" hidden="1" customWidth="1"/>
    <col min="4" max="5" width="11.28515625" style="20" hidden="1" customWidth="1"/>
    <col min="6" max="6" width="10.7109375" style="20" hidden="1" customWidth="1"/>
    <col min="7" max="7" width="19.42578125" style="20" hidden="1" customWidth="1"/>
    <col min="8" max="8" width="14.42578125" style="20" hidden="1" customWidth="1"/>
    <col min="9" max="9" width="31" style="20" hidden="1" customWidth="1"/>
    <col min="10" max="10" width="9.28515625" style="20" hidden="1" customWidth="1"/>
    <col min="11" max="11" width="35" style="20" customWidth="1"/>
    <col min="12" max="12" width="15.7109375" style="20" customWidth="1"/>
    <col min="13" max="13" width="15.7109375" style="3408" customWidth="1"/>
    <col min="14" max="14" width="15.7109375" style="3409" customWidth="1"/>
    <col min="15" max="15" width="1.85546875" style="20" customWidth="1"/>
    <col min="16" max="16" width="7.7109375" style="20" customWidth="1"/>
    <col min="17" max="17" width="1.85546875" style="20" customWidth="1"/>
    <col min="18" max="18" width="9.7109375" style="20" customWidth="1"/>
    <col min="19" max="19" width="6.140625" style="20" customWidth="1"/>
    <col min="20" max="20" width="33" style="20" customWidth="1"/>
    <col min="21" max="21" width="9.42578125" style="20" hidden="1" customWidth="1"/>
    <col min="22" max="22" width="11.28515625" style="20" hidden="1" customWidth="1"/>
    <col min="23" max="23" width="13.5703125" style="20" hidden="1" customWidth="1"/>
    <col min="24" max="25" width="8.140625" style="20" hidden="1" customWidth="1"/>
    <col min="26" max="26" width="16.28515625" style="20" hidden="1" customWidth="1"/>
    <col min="27" max="27" width="51.28515625" style="20" hidden="1" customWidth="1"/>
    <col min="28" max="28" width="31.5703125" style="20" hidden="1" customWidth="1"/>
    <col min="29" max="29" width="12.5703125" style="20" hidden="1" customWidth="1"/>
    <col min="30" max="30" width="17.140625" style="20" hidden="1" customWidth="1"/>
    <col min="31" max="31" width="20.42578125" style="20" hidden="1" customWidth="1"/>
    <col min="32" max="32" width="13.85546875" style="20" hidden="1" customWidth="1"/>
    <col min="33" max="33" width="22.140625" style="20" hidden="1" customWidth="1"/>
    <col min="34" max="34" width="11.5703125" style="20" hidden="1" customWidth="1"/>
    <col min="35" max="35" width="27.85546875" style="20" hidden="1" customWidth="1"/>
    <col min="36" max="41" width="11.42578125" style="20" hidden="1" customWidth="1"/>
    <col min="42" max="42" width="0" style="20" hidden="1" customWidth="1"/>
    <col min="43" max="16384" width="11.42578125" style="20"/>
  </cols>
  <sheetData>
    <row r="1" spans="1:41" x14ac:dyDescent="0.25">
      <c r="K1" s="1652" t="s">
        <v>2965</v>
      </c>
      <c r="L1" s="3182"/>
      <c r="M1" s="3182"/>
      <c r="N1" s="3182"/>
      <c r="O1" s="3182"/>
      <c r="P1" s="3182"/>
      <c r="Q1" s="3182"/>
      <c r="R1" s="3182"/>
      <c r="S1" s="3182"/>
      <c r="T1" s="2996" t="s">
        <v>5168</v>
      </c>
      <c r="W1" s="3261"/>
      <c r="X1" s="18"/>
      <c r="Y1" s="18"/>
      <c r="Z1" s="18"/>
    </row>
    <row r="2" spans="1:41" x14ac:dyDescent="0.25">
      <c r="K2" s="1652" t="s">
        <v>2966</v>
      </c>
      <c r="L2" s="3182"/>
      <c r="M2" s="3182"/>
      <c r="N2" s="3182"/>
      <c r="O2" s="3182"/>
      <c r="P2" s="3182"/>
      <c r="Q2" s="3182"/>
      <c r="R2" s="3182"/>
      <c r="S2" s="3182"/>
      <c r="T2" s="3182"/>
      <c r="W2" s="3261"/>
      <c r="X2" s="18"/>
      <c r="Y2" s="18"/>
      <c r="Z2" s="18"/>
    </row>
    <row r="3" spans="1:41" x14ac:dyDescent="0.25">
      <c r="K3" s="1652">
        <v>2013</v>
      </c>
      <c r="L3" s="3182"/>
      <c r="M3" s="3182"/>
      <c r="N3" s="3182"/>
      <c r="O3" s="3182"/>
      <c r="P3" s="3182"/>
      <c r="Q3" s="3182"/>
      <c r="R3" s="3182"/>
      <c r="S3" s="3182"/>
      <c r="T3" s="3182"/>
      <c r="W3" s="3261"/>
      <c r="X3" s="18"/>
      <c r="Y3" s="18"/>
      <c r="Z3" s="18"/>
    </row>
    <row r="4" spans="1:41" x14ac:dyDescent="0.25">
      <c r="K4" s="3182"/>
      <c r="L4" s="3182"/>
      <c r="M4" s="3182"/>
      <c r="N4" s="3182"/>
      <c r="O4" s="3182"/>
      <c r="P4" s="3182"/>
      <c r="Q4" s="3182"/>
      <c r="R4" s="3182"/>
      <c r="S4" s="3182"/>
      <c r="T4" s="3182"/>
      <c r="W4" s="3261"/>
      <c r="X4" s="18"/>
      <c r="Y4" s="18"/>
      <c r="Z4" s="18"/>
    </row>
    <row r="5" spans="1:41" s="3272" customFormat="1" ht="51" customHeight="1" x14ac:dyDescent="0.25">
      <c r="A5" s="3262" t="s">
        <v>50</v>
      </c>
      <c r="B5" s="3262" t="s">
        <v>44</v>
      </c>
      <c r="C5" s="3262" t="s">
        <v>172</v>
      </c>
      <c r="D5" s="567" t="s">
        <v>261</v>
      </c>
      <c r="E5" s="1289"/>
      <c r="F5" s="3262" t="s">
        <v>176</v>
      </c>
      <c r="G5" s="3262" t="s">
        <v>179</v>
      </c>
      <c r="H5" s="3262" t="s">
        <v>178</v>
      </c>
      <c r="I5" s="3262" t="s">
        <v>174</v>
      </c>
      <c r="J5" s="3263" t="s">
        <v>175</v>
      </c>
      <c r="K5" s="3264" t="s">
        <v>181</v>
      </c>
      <c r="L5" s="3264" t="s">
        <v>21</v>
      </c>
      <c r="M5" s="3264" t="s">
        <v>29</v>
      </c>
      <c r="N5" s="6033" t="s">
        <v>258</v>
      </c>
      <c r="O5" s="6033"/>
      <c r="P5" s="6033" t="s">
        <v>182</v>
      </c>
      <c r="Q5" s="6033"/>
      <c r="R5" s="6033" t="s">
        <v>20</v>
      </c>
      <c r="S5" s="6033"/>
      <c r="T5" s="3264" t="s">
        <v>30</v>
      </c>
      <c r="U5" s="3265" t="s">
        <v>171</v>
      </c>
      <c r="V5" s="3266"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587" customFormat="1" ht="45" customHeight="1" x14ac:dyDescent="0.25">
      <c r="A6" s="3351" t="s">
        <v>840</v>
      </c>
      <c r="B6" s="1184" t="s">
        <v>876</v>
      </c>
      <c r="C6" s="3467" t="s">
        <v>285</v>
      </c>
      <c r="D6" s="3468" t="s">
        <v>254</v>
      </c>
      <c r="E6" s="1343">
        <v>10689</v>
      </c>
      <c r="F6" s="3504" t="s">
        <v>291</v>
      </c>
      <c r="G6" s="3355" t="s">
        <v>3275</v>
      </c>
      <c r="H6" s="3356" t="s">
        <v>295</v>
      </c>
      <c r="I6" s="3355" t="s">
        <v>2962</v>
      </c>
      <c r="J6" s="3358">
        <v>2012</v>
      </c>
      <c r="K6" s="3477" t="s">
        <v>3276</v>
      </c>
      <c r="L6" s="3478" t="s">
        <v>307</v>
      </c>
      <c r="M6" s="3478" t="s">
        <v>2105</v>
      </c>
      <c r="N6" s="3526">
        <v>355794.13</v>
      </c>
      <c r="O6" s="3477"/>
      <c r="P6" s="3479">
        <v>1</v>
      </c>
      <c r="Q6" s="3477"/>
      <c r="R6" s="3480">
        <v>197</v>
      </c>
      <c r="S6" s="3477"/>
      <c r="T6" s="3481" t="s">
        <v>3277</v>
      </c>
      <c r="U6" s="3489">
        <v>1</v>
      </c>
      <c r="V6" s="3382">
        <v>41109</v>
      </c>
      <c r="W6" s="3382">
        <v>41364</v>
      </c>
      <c r="X6" s="3493">
        <v>1</v>
      </c>
      <c r="Y6" s="3493">
        <v>1</v>
      </c>
      <c r="Z6" s="1192">
        <v>41426</v>
      </c>
      <c r="AA6" s="3467" t="s">
        <v>3278</v>
      </c>
      <c r="AB6" s="3363"/>
      <c r="AC6" s="3390" t="s">
        <v>281</v>
      </c>
      <c r="AD6" s="980" t="s">
        <v>3279</v>
      </c>
      <c r="AE6" s="3391" t="s">
        <v>3109</v>
      </c>
      <c r="AF6" s="3382">
        <v>41031</v>
      </c>
      <c r="AG6" s="3381" t="s">
        <v>3177</v>
      </c>
      <c r="AH6" s="3382">
        <v>41078</v>
      </c>
      <c r="AI6" s="3383" t="s">
        <v>3004</v>
      </c>
      <c r="AJ6" s="3361">
        <v>41452</v>
      </c>
      <c r="AK6" s="627" t="s">
        <v>281</v>
      </c>
      <c r="AL6" s="627" t="s">
        <v>281</v>
      </c>
      <c r="AM6" s="627" t="s">
        <v>281</v>
      </c>
      <c r="AN6" s="627" t="s">
        <v>281</v>
      </c>
      <c r="AO6" s="3384" t="s">
        <v>3280</v>
      </c>
    </row>
    <row r="7" spans="1:41" s="587" customFormat="1" ht="38.25" x14ac:dyDescent="0.25">
      <c r="A7" s="3351" t="s">
        <v>840</v>
      </c>
      <c r="B7" s="1007" t="s">
        <v>3154</v>
      </c>
      <c r="C7" s="3467" t="s">
        <v>285</v>
      </c>
      <c r="D7" s="3468" t="s">
        <v>254</v>
      </c>
      <c r="E7" s="3416">
        <v>10550</v>
      </c>
      <c r="F7" s="3504" t="s">
        <v>291</v>
      </c>
      <c r="G7" s="3355" t="s">
        <v>3281</v>
      </c>
      <c r="H7" s="3356" t="s">
        <v>295</v>
      </c>
      <c r="I7" s="3355" t="s">
        <v>2962</v>
      </c>
      <c r="J7" s="3358">
        <v>2012</v>
      </c>
      <c r="K7" s="2700" t="s">
        <v>3282</v>
      </c>
      <c r="L7" s="2619" t="s">
        <v>323</v>
      </c>
      <c r="M7" s="2619" t="s">
        <v>1656</v>
      </c>
      <c r="N7" s="2585">
        <v>566726.03</v>
      </c>
      <c r="O7" s="2700"/>
      <c r="P7" s="3469">
        <v>1</v>
      </c>
      <c r="Q7" s="2700"/>
      <c r="R7" s="3373">
        <v>28</v>
      </c>
      <c r="S7" s="2700"/>
      <c r="T7" s="2011" t="s">
        <v>3283</v>
      </c>
      <c r="U7" s="3387">
        <v>0.84</v>
      </c>
      <c r="V7" s="3382">
        <v>41129</v>
      </c>
      <c r="W7" s="3460" t="s">
        <v>283</v>
      </c>
      <c r="X7" s="3491">
        <v>1</v>
      </c>
      <c r="Y7" s="3491">
        <v>1</v>
      </c>
      <c r="Z7" s="3492" t="s">
        <v>3218</v>
      </c>
      <c r="AA7" s="3490" t="s">
        <v>3284</v>
      </c>
      <c r="AB7" s="3363"/>
      <c r="AC7" s="3390" t="s">
        <v>281</v>
      </c>
      <c r="AD7" s="980" t="s">
        <v>3285</v>
      </c>
      <c r="AE7" s="3391" t="s">
        <v>3115</v>
      </c>
      <c r="AF7" s="3382">
        <v>41050</v>
      </c>
      <c r="AG7" s="3381" t="s">
        <v>287</v>
      </c>
      <c r="AH7" s="3381" t="s">
        <v>287</v>
      </c>
      <c r="AI7" s="3383" t="s">
        <v>3004</v>
      </c>
      <c r="AJ7" s="627" t="s">
        <v>281</v>
      </c>
      <c r="AK7" s="627" t="s">
        <v>281</v>
      </c>
      <c r="AL7" s="627" t="s">
        <v>281</v>
      </c>
      <c r="AM7" s="627" t="s">
        <v>281</v>
      </c>
      <c r="AN7" s="627" t="s">
        <v>281</v>
      </c>
      <c r="AO7" s="1182" t="s">
        <v>281</v>
      </c>
    </row>
    <row r="8" spans="1:41" s="587" customFormat="1" ht="38.25" x14ac:dyDescent="0.25">
      <c r="A8" s="3351" t="s">
        <v>840</v>
      </c>
      <c r="B8" s="1007" t="s">
        <v>3154</v>
      </c>
      <c r="C8" s="3467" t="s">
        <v>285</v>
      </c>
      <c r="D8" s="3468" t="s">
        <v>254</v>
      </c>
      <c r="E8" s="3416">
        <v>10557</v>
      </c>
      <c r="F8" s="3504" t="s">
        <v>291</v>
      </c>
      <c r="G8" s="3355" t="s">
        <v>348</v>
      </c>
      <c r="H8" s="3356" t="s">
        <v>295</v>
      </c>
      <c r="I8" s="3355" t="s">
        <v>2962</v>
      </c>
      <c r="J8" s="3358">
        <v>2012</v>
      </c>
      <c r="K8" s="2700" t="s">
        <v>347</v>
      </c>
      <c r="L8" s="2619" t="s">
        <v>321</v>
      </c>
      <c r="M8" s="2619" t="s">
        <v>3286</v>
      </c>
      <c r="N8" s="2585">
        <v>568400</v>
      </c>
      <c r="O8" s="2700"/>
      <c r="P8" s="3469">
        <v>1</v>
      </c>
      <c r="Q8" s="2700"/>
      <c r="R8" s="3373">
        <v>102</v>
      </c>
      <c r="S8" s="2700"/>
      <c r="T8" s="2011" t="s">
        <v>3287</v>
      </c>
      <c r="U8" s="3387">
        <v>0.5</v>
      </c>
      <c r="V8" s="3382">
        <v>41142</v>
      </c>
      <c r="W8" s="3460" t="s">
        <v>283</v>
      </c>
      <c r="X8" s="3491">
        <v>1</v>
      </c>
      <c r="Y8" s="3491">
        <v>1</v>
      </c>
      <c r="Z8" s="3492" t="s">
        <v>3218</v>
      </c>
      <c r="AA8" s="3363"/>
      <c r="AB8" s="3363"/>
      <c r="AC8" s="3390" t="s">
        <v>281</v>
      </c>
      <c r="AD8" s="980" t="s">
        <v>3288</v>
      </c>
      <c r="AE8" s="3391" t="s">
        <v>3115</v>
      </c>
      <c r="AF8" s="3382">
        <v>41050</v>
      </c>
      <c r="AG8" s="3381" t="s">
        <v>287</v>
      </c>
      <c r="AH8" s="3381" t="s">
        <v>287</v>
      </c>
      <c r="AI8" s="3383" t="s">
        <v>3004</v>
      </c>
      <c r="AJ8" s="627" t="s">
        <v>281</v>
      </c>
      <c r="AK8" s="627" t="s">
        <v>281</v>
      </c>
      <c r="AL8" s="627" t="s">
        <v>281</v>
      </c>
      <c r="AM8" s="627" t="s">
        <v>281</v>
      </c>
      <c r="AN8" s="627" t="s">
        <v>281</v>
      </c>
      <c r="AO8" s="1182" t="s">
        <v>281</v>
      </c>
    </row>
    <row r="9" spans="1:41" s="587" customFormat="1" ht="28.5" customHeight="1" x14ac:dyDescent="0.25">
      <c r="A9" s="3351" t="s">
        <v>840</v>
      </c>
      <c r="B9" s="590" t="s">
        <v>286</v>
      </c>
      <c r="C9" s="3467" t="s">
        <v>285</v>
      </c>
      <c r="D9" s="3468" t="s">
        <v>254</v>
      </c>
      <c r="E9" s="1186" t="s">
        <v>281</v>
      </c>
      <c r="F9" s="3504" t="s">
        <v>291</v>
      </c>
      <c r="G9" s="3355" t="s">
        <v>3289</v>
      </c>
      <c r="H9" s="3356" t="s">
        <v>295</v>
      </c>
      <c r="I9" s="3355" t="s">
        <v>2962</v>
      </c>
      <c r="J9" s="3358">
        <v>2012</v>
      </c>
      <c r="K9" s="2700" t="s">
        <v>3290</v>
      </c>
      <c r="L9" s="2619" t="s">
        <v>321</v>
      </c>
      <c r="M9" s="2619" t="s">
        <v>343</v>
      </c>
      <c r="N9" s="2585">
        <v>394100</v>
      </c>
      <c r="O9" s="2700"/>
      <c r="P9" s="3469">
        <v>1</v>
      </c>
      <c r="Q9" s="2700"/>
      <c r="R9" s="3373">
        <v>236</v>
      </c>
      <c r="S9" s="2700"/>
      <c r="T9" s="2011" t="s">
        <v>3291</v>
      </c>
      <c r="U9" s="3387">
        <v>0.3</v>
      </c>
      <c r="V9" s="3382">
        <v>41387</v>
      </c>
      <c r="W9" s="3426">
        <v>41470</v>
      </c>
      <c r="X9" s="3491">
        <v>1</v>
      </c>
      <c r="Y9" s="3491">
        <v>1</v>
      </c>
      <c r="Z9" s="3492" t="s">
        <v>3218</v>
      </c>
      <c r="AA9" s="3363"/>
      <c r="AB9" s="3363"/>
      <c r="AC9" s="3390" t="s">
        <v>281</v>
      </c>
      <c r="AD9" s="980" t="s">
        <v>3292</v>
      </c>
      <c r="AE9" s="3381" t="s">
        <v>3147</v>
      </c>
      <c r="AF9" s="3382">
        <v>41264</v>
      </c>
      <c r="AG9" s="3381" t="s">
        <v>287</v>
      </c>
      <c r="AH9" s="3381" t="s">
        <v>287</v>
      </c>
      <c r="AI9" s="3383" t="s">
        <v>3004</v>
      </c>
      <c r="AJ9" s="627" t="s">
        <v>281</v>
      </c>
      <c r="AK9" s="627" t="s">
        <v>281</v>
      </c>
      <c r="AL9" s="627" t="s">
        <v>281</v>
      </c>
      <c r="AM9" s="627" t="s">
        <v>281</v>
      </c>
      <c r="AN9" s="627" t="s">
        <v>281</v>
      </c>
      <c r="AO9" s="1182" t="s">
        <v>281</v>
      </c>
    </row>
    <row r="10" spans="1:41" s="587" customFormat="1" ht="38.25" x14ac:dyDescent="0.25">
      <c r="A10" s="3351" t="s">
        <v>840</v>
      </c>
      <c r="B10" s="1183" t="s">
        <v>867</v>
      </c>
      <c r="C10" s="3352" t="s">
        <v>285</v>
      </c>
      <c r="D10" s="3353" t="s">
        <v>254</v>
      </c>
      <c r="E10" s="628" t="s">
        <v>281</v>
      </c>
      <c r="F10" s="3504" t="s">
        <v>291</v>
      </c>
      <c r="G10" s="3355" t="s">
        <v>3293</v>
      </c>
      <c r="H10" s="3356" t="s">
        <v>295</v>
      </c>
      <c r="I10" s="3355" t="s">
        <v>2962</v>
      </c>
      <c r="J10" s="3358">
        <v>2012</v>
      </c>
      <c r="K10" s="1968" t="s">
        <v>3294</v>
      </c>
      <c r="L10" s="3315" t="s">
        <v>309</v>
      </c>
      <c r="M10" s="3315" t="s">
        <v>293</v>
      </c>
      <c r="N10" s="2585">
        <v>2180640.12</v>
      </c>
      <c r="O10" s="1965"/>
      <c r="P10" s="3469">
        <v>1</v>
      </c>
      <c r="Q10" s="1965"/>
      <c r="R10" s="1964">
        <v>672</v>
      </c>
      <c r="S10" s="1963"/>
      <c r="T10" s="1962" t="s">
        <v>3295</v>
      </c>
      <c r="U10" s="3527">
        <v>0.5</v>
      </c>
      <c r="V10" s="3361">
        <v>41585</v>
      </c>
      <c r="W10" s="668" t="s">
        <v>283</v>
      </c>
      <c r="X10" s="1390">
        <v>0</v>
      </c>
      <c r="Y10" s="1390">
        <v>1</v>
      </c>
      <c r="Z10" s="631" t="s">
        <v>282</v>
      </c>
      <c r="AA10" s="3351"/>
      <c r="AB10" s="3363"/>
      <c r="AC10" s="3364" t="s">
        <v>281</v>
      </c>
      <c r="AD10" s="3365" t="s">
        <v>3296</v>
      </c>
      <c r="AE10" s="3366" t="s">
        <v>3297</v>
      </c>
      <c r="AF10" s="3361">
        <v>41541</v>
      </c>
      <c r="AG10" s="628" t="s">
        <v>281</v>
      </c>
      <c r="AH10" s="627" t="s">
        <v>281</v>
      </c>
      <c r="AI10" s="3454" t="s">
        <v>3298</v>
      </c>
      <c r="AJ10" s="627" t="s">
        <v>281</v>
      </c>
      <c r="AK10" s="627" t="s">
        <v>281</v>
      </c>
      <c r="AL10" s="627" t="s">
        <v>281</v>
      </c>
      <c r="AM10" s="627" t="s">
        <v>281</v>
      </c>
      <c r="AN10" s="627" t="s">
        <v>281</v>
      </c>
      <c r="AO10" s="1182" t="s">
        <v>281</v>
      </c>
    </row>
    <row r="11" spans="1:41" s="587" customFormat="1" ht="25.5" x14ac:dyDescent="0.25">
      <c r="A11" s="3351" t="s">
        <v>840</v>
      </c>
      <c r="B11" s="1190" t="s">
        <v>875</v>
      </c>
      <c r="C11" s="3467" t="s">
        <v>285</v>
      </c>
      <c r="D11" s="3468" t="s">
        <v>254</v>
      </c>
      <c r="E11" s="1186" t="s">
        <v>281</v>
      </c>
      <c r="F11" s="3504" t="s">
        <v>291</v>
      </c>
      <c r="G11" s="3355" t="s">
        <v>3299</v>
      </c>
      <c r="H11" s="3356" t="s">
        <v>295</v>
      </c>
      <c r="I11" s="3355" t="s">
        <v>2962</v>
      </c>
      <c r="J11" s="3358">
        <v>2012</v>
      </c>
      <c r="K11" s="2700" t="s">
        <v>3300</v>
      </c>
      <c r="L11" s="2619" t="s">
        <v>309</v>
      </c>
      <c r="M11" s="2619" t="s">
        <v>308</v>
      </c>
      <c r="N11" s="2585">
        <v>112430.72</v>
      </c>
      <c r="O11" s="2700"/>
      <c r="P11" s="3469">
        <v>1</v>
      </c>
      <c r="Q11" s="2700"/>
      <c r="R11" s="3373" t="s">
        <v>3301</v>
      </c>
      <c r="S11" s="2700"/>
      <c r="T11" s="2011" t="s">
        <v>3302</v>
      </c>
      <c r="U11" s="3505">
        <v>0.3</v>
      </c>
      <c r="V11" s="3382">
        <v>41534</v>
      </c>
      <c r="W11" s="3528">
        <v>41579</v>
      </c>
      <c r="X11" s="3362">
        <v>0</v>
      </c>
      <c r="Y11" s="3362">
        <v>0</v>
      </c>
      <c r="Z11" s="1183">
        <v>41579</v>
      </c>
      <c r="AA11" s="3363"/>
      <c r="AB11" s="3363"/>
      <c r="AC11" s="3390" t="s">
        <v>281</v>
      </c>
      <c r="AD11" s="980" t="s">
        <v>3303</v>
      </c>
      <c r="AE11" s="3381" t="s">
        <v>3147</v>
      </c>
      <c r="AF11" s="3382">
        <v>41264</v>
      </c>
      <c r="AG11" s="3381" t="s">
        <v>3304</v>
      </c>
      <c r="AH11" s="3382">
        <v>41295</v>
      </c>
      <c r="AI11" s="3381" t="s">
        <v>3141</v>
      </c>
      <c r="AJ11" s="627" t="s">
        <v>281</v>
      </c>
      <c r="AK11" s="627" t="s">
        <v>281</v>
      </c>
      <c r="AL11" s="627" t="s">
        <v>281</v>
      </c>
      <c r="AM11" s="627" t="s">
        <v>281</v>
      </c>
      <c r="AN11" s="627" t="s">
        <v>281</v>
      </c>
      <c r="AO11" s="1182" t="s">
        <v>281</v>
      </c>
    </row>
    <row r="12" spans="1:41" x14ac:dyDescent="0.25">
      <c r="A12" s="3511"/>
      <c r="B12" s="3512"/>
      <c r="C12" s="3513"/>
      <c r="D12" s="3511"/>
      <c r="E12" s="3511"/>
      <c r="F12" s="3511"/>
      <c r="G12" s="3513"/>
      <c r="H12" s="3513"/>
      <c r="I12" s="3511"/>
      <c r="J12" s="3514"/>
      <c r="K12" s="6036" t="s">
        <v>294</v>
      </c>
      <c r="L12" s="6036"/>
      <c r="M12" s="6039"/>
      <c r="N12" s="2585">
        <f>SUM(N13:N19,'6-E381op-Eb (9)'!N6:N17,'6-E381op-Eb (10)'!N6:N17,'6-E381op-Eb (11)'!N6:N11)</f>
        <v>11632572.24</v>
      </c>
      <c r="O12" s="3529"/>
      <c r="P12" s="3530"/>
      <c r="Q12" s="3531"/>
      <c r="R12" s="2072">
        <f>SUM(R13:R19,'6-E381op-Eb (9)'!R6:R17,'6-E381op-Eb (10)'!R6:R17,'6-E381op-Eb (11)'!R6:R10)</f>
        <v>590</v>
      </c>
      <c r="S12" s="3532"/>
      <c r="T12" s="3533"/>
      <c r="U12" s="3516"/>
      <c r="V12" s="3345"/>
      <c r="W12" s="3517"/>
      <c r="X12" s="3347">
        <f>SUM(X13:X19)</f>
        <v>1</v>
      </c>
      <c r="Y12" s="3347">
        <f>SUM(Y13:Y19)</f>
        <v>7</v>
      </c>
      <c r="Z12" s="3518"/>
      <c r="AA12" s="3519"/>
      <c r="AB12" s="3519"/>
      <c r="AC12" s="3519"/>
      <c r="AD12" s="3520"/>
      <c r="AE12" s="3520"/>
      <c r="AF12" s="3520"/>
      <c r="AG12" s="3520"/>
      <c r="AH12" s="3520"/>
      <c r="AI12" s="3520"/>
    </row>
    <row r="13" spans="1:41" s="587" customFormat="1" ht="38.25" x14ac:dyDescent="0.25">
      <c r="A13" s="3351" t="s">
        <v>840</v>
      </c>
      <c r="B13" s="1006" t="s">
        <v>879</v>
      </c>
      <c r="C13" s="3467" t="s">
        <v>285</v>
      </c>
      <c r="D13" s="3468" t="s">
        <v>254</v>
      </c>
      <c r="E13" s="3385">
        <v>10576</v>
      </c>
      <c r="F13" s="3354" t="s">
        <v>291</v>
      </c>
      <c r="G13" s="3355" t="s">
        <v>3305</v>
      </c>
      <c r="H13" s="3356" t="s">
        <v>294</v>
      </c>
      <c r="I13" s="3355" t="s">
        <v>2962</v>
      </c>
      <c r="J13" s="3358">
        <v>2012</v>
      </c>
      <c r="K13" s="3485" t="s">
        <v>3306</v>
      </c>
      <c r="L13" s="2363" t="s">
        <v>324</v>
      </c>
      <c r="M13" s="2363" t="s">
        <v>3307</v>
      </c>
      <c r="N13" s="2585">
        <v>497510.87</v>
      </c>
      <c r="O13" s="1994"/>
      <c r="P13" s="2715">
        <v>1</v>
      </c>
      <c r="Q13" s="3486"/>
      <c r="R13" s="3373" t="s">
        <v>3308</v>
      </c>
      <c r="S13" s="3487"/>
      <c r="T13" s="3488" t="s">
        <v>3309</v>
      </c>
      <c r="U13" s="3387">
        <v>0.89</v>
      </c>
      <c r="V13" s="3382">
        <v>41320</v>
      </c>
      <c r="W13" s="3424">
        <v>41320</v>
      </c>
      <c r="X13" s="3376">
        <v>0</v>
      </c>
      <c r="Y13" s="3376">
        <v>1</v>
      </c>
      <c r="Z13" s="1185">
        <v>41334</v>
      </c>
      <c r="AA13" s="3467" t="s">
        <v>3310</v>
      </c>
      <c r="AB13" s="3363"/>
      <c r="AC13" s="3390" t="s">
        <v>281</v>
      </c>
      <c r="AD13" s="980" t="s">
        <v>3311</v>
      </c>
      <c r="AE13" s="3391" t="s">
        <v>3312</v>
      </c>
      <c r="AF13" s="3382">
        <v>41037</v>
      </c>
      <c r="AG13" s="3381" t="s">
        <v>287</v>
      </c>
      <c r="AH13" s="3381" t="s">
        <v>287</v>
      </c>
      <c r="AI13" s="3381" t="s">
        <v>3141</v>
      </c>
      <c r="AJ13" s="3361" t="s">
        <v>287</v>
      </c>
      <c r="AK13" s="3361" t="s">
        <v>287</v>
      </c>
      <c r="AL13" s="3361">
        <v>41320</v>
      </c>
      <c r="AM13" s="3361" t="s">
        <v>287</v>
      </c>
      <c r="AN13" s="3361" t="s">
        <v>287</v>
      </c>
      <c r="AO13" s="3384" t="s">
        <v>3239</v>
      </c>
    </row>
    <row r="14" spans="1:41" s="587" customFormat="1" ht="25.5" x14ac:dyDescent="0.25">
      <c r="A14" s="3351" t="s">
        <v>840</v>
      </c>
      <c r="B14" s="1184" t="s">
        <v>873</v>
      </c>
      <c r="C14" s="3467" t="s">
        <v>285</v>
      </c>
      <c r="D14" s="3468" t="s">
        <v>254</v>
      </c>
      <c r="E14" s="3385" t="s">
        <v>3313</v>
      </c>
      <c r="F14" s="3354" t="s">
        <v>291</v>
      </c>
      <c r="G14" s="3355" t="s">
        <v>3314</v>
      </c>
      <c r="H14" s="3356" t="s">
        <v>294</v>
      </c>
      <c r="I14" s="3355" t="s">
        <v>2962</v>
      </c>
      <c r="J14" s="3358">
        <v>2012</v>
      </c>
      <c r="K14" s="3485" t="s">
        <v>3315</v>
      </c>
      <c r="L14" s="2363" t="s">
        <v>338</v>
      </c>
      <c r="M14" s="2363" t="s">
        <v>3316</v>
      </c>
      <c r="N14" s="2585">
        <v>74240</v>
      </c>
      <c r="O14" s="1994"/>
      <c r="P14" s="2715">
        <v>1</v>
      </c>
      <c r="Q14" s="3486"/>
      <c r="R14" s="3373" t="s">
        <v>3317</v>
      </c>
      <c r="S14" s="3487"/>
      <c r="T14" s="3488" t="s">
        <v>3318</v>
      </c>
      <c r="U14" s="3387">
        <v>0.81</v>
      </c>
      <c r="V14" s="3382">
        <v>41318</v>
      </c>
      <c r="W14" s="3382">
        <v>41318</v>
      </c>
      <c r="X14" s="3493">
        <v>0</v>
      </c>
      <c r="Y14" s="3493">
        <v>1</v>
      </c>
      <c r="Z14" s="1192">
        <v>41426</v>
      </c>
      <c r="AA14" s="3467" t="s">
        <v>3094</v>
      </c>
      <c r="AB14" s="3363"/>
      <c r="AC14" s="3390" t="s">
        <v>281</v>
      </c>
      <c r="AD14" s="980" t="s">
        <v>3319</v>
      </c>
      <c r="AE14" s="3391" t="s">
        <v>3312</v>
      </c>
      <c r="AF14" s="3382">
        <v>41037</v>
      </c>
      <c r="AG14" s="3381" t="s">
        <v>287</v>
      </c>
      <c r="AH14" s="3381" t="s">
        <v>287</v>
      </c>
      <c r="AI14" s="3383" t="s">
        <v>3031</v>
      </c>
      <c r="AJ14" s="3361" t="s">
        <v>287</v>
      </c>
      <c r="AK14" s="3361" t="s">
        <v>287</v>
      </c>
      <c r="AL14" s="3361">
        <v>41318</v>
      </c>
      <c r="AM14" s="3361" t="s">
        <v>287</v>
      </c>
      <c r="AN14" s="3361" t="s">
        <v>287</v>
      </c>
      <c r="AO14" s="3384" t="s">
        <v>3239</v>
      </c>
    </row>
    <row r="15" spans="1:41" s="587" customFormat="1" ht="25.5" x14ac:dyDescent="0.25">
      <c r="A15" s="3351" t="s">
        <v>840</v>
      </c>
      <c r="B15" s="1184" t="s">
        <v>873</v>
      </c>
      <c r="C15" s="3467" t="s">
        <v>285</v>
      </c>
      <c r="D15" s="3468" t="s">
        <v>254</v>
      </c>
      <c r="E15" s="3416">
        <v>10578</v>
      </c>
      <c r="F15" s="3354" t="s">
        <v>291</v>
      </c>
      <c r="G15" s="3355" t="s">
        <v>3320</v>
      </c>
      <c r="H15" s="3356" t="s">
        <v>294</v>
      </c>
      <c r="I15" s="3355" t="s">
        <v>2962</v>
      </c>
      <c r="J15" s="3358">
        <v>2012</v>
      </c>
      <c r="K15" s="3485" t="s">
        <v>3321</v>
      </c>
      <c r="L15" s="2363" t="s">
        <v>338</v>
      </c>
      <c r="M15" s="2363" t="s">
        <v>2160</v>
      </c>
      <c r="N15" s="2585">
        <v>341814.17</v>
      </c>
      <c r="O15" s="1994"/>
      <c r="P15" s="2715">
        <v>1</v>
      </c>
      <c r="Q15" s="3486"/>
      <c r="R15" s="3373" t="s">
        <v>3322</v>
      </c>
      <c r="S15" s="3487"/>
      <c r="T15" s="3488" t="s">
        <v>3323</v>
      </c>
      <c r="U15" s="3387">
        <v>0.96</v>
      </c>
      <c r="V15" s="3382">
        <v>41391</v>
      </c>
      <c r="W15" s="3382">
        <v>41391</v>
      </c>
      <c r="X15" s="3493">
        <v>0</v>
      </c>
      <c r="Y15" s="3493">
        <v>1</v>
      </c>
      <c r="Z15" s="1192">
        <v>41426</v>
      </c>
      <c r="AA15" s="3467" t="s">
        <v>3094</v>
      </c>
      <c r="AB15" s="3363"/>
      <c r="AC15" s="3390" t="s">
        <v>281</v>
      </c>
      <c r="AD15" s="980" t="s">
        <v>3324</v>
      </c>
      <c r="AE15" s="3391" t="s">
        <v>3312</v>
      </c>
      <c r="AF15" s="3382">
        <v>41037</v>
      </c>
      <c r="AG15" s="3381" t="s">
        <v>287</v>
      </c>
      <c r="AH15" s="3381" t="s">
        <v>287</v>
      </c>
      <c r="AI15" s="3383" t="s">
        <v>3031</v>
      </c>
      <c r="AJ15" s="3361" t="s">
        <v>287</v>
      </c>
      <c r="AK15" s="3361" t="s">
        <v>287</v>
      </c>
      <c r="AL15" s="3361">
        <v>41391</v>
      </c>
      <c r="AM15" s="3361" t="s">
        <v>287</v>
      </c>
      <c r="AN15" s="3361" t="s">
        <v>287</v>
      </c>
      <c r="AO15" s="3384" t="s">
        <v>3239</v>
      </c>
    </row>
    <row r="16" spans="1:41" s="587" customFormat="1" ht="25.5" x14ac:dyDescent="0.25">
      <c r="A16" s="3351" t="s">
        <v>840</v>
      </c>
      <c r="B16" s="1006" t="s">
        <v>879</v>
      </c>
      <c r="C16" s="3467" t="s">
        <v>285</v>
      </c>
      <c r="D16" s="3468" t="s">
        <v>254</v>
      </c>
      <c r="E16" s="3416">
        <v>10579</v>
      </c>
      <c r="F16" s="3354" t="s">
        <v>291</v>
      </c>
      <c r="G16" s="3355" t="s">
        <v>3325</v>
      </c>
      <c r="H16" s="3356" t="s">
        <v>294</v>
      </c>
      <c r="I16" s="3355" t="s">
        <v>2962</v>
      </c>
      <c r="J16" s="3358">
        <v>2012</v>
      </c>
      <c r="K16" s="3485" t="s">
        <v>3326</v>
      </c>
      <c r="L16" s="2363" t="s">
        <v>310</v>
      </c>
      <c r="M16" s="2363" t="s">
        <v>3327</v>
      </c>
      <c r="N16" s="2585">
        <v>337510.87</v>
      </c>
      <c r="O16" s="1994"/>
      <c r="P16" s="2715">
        <v>1</v>
      </c>
      <c r="Q16" s="3486"/>
      <c r="R16" s="3373" t="s">
        <v>3328</v>
      </c>
      <c r="S16" s="3487"/>
      <c r="T16" s="3488" t="s">
        <v>3329</v>
      </c>
      <c r="U16" s="3387">
        <v>0.85</v>
      </c>
      <c r="V16" s="3382">
        <v>41320</v>
      </c>
      <c r="W16" s="3382">
        <v>41320</v>
      </c>
      <c r="X16" s="3494">
        <v>0</v>
      </c>
      <c r="Y16" s="3494">
        <v>1</v>
      </c>
      <c r="Z16" s="1185">
        <v>41334</v>
      </c>
      <c r="AA16" s="3467" t="s">
        <v>3330</v>
      </c>
      <c r="AB16" s="3363"/>
      <c r="AC16" s="3390" t="s">
        <v>281</v>
      </c>
      <c r="AD16" s="980" t="s">
        <v>3331</v>
      </c>
      <c r="AE16" s="3391" t="s">
        <v>3312</v>
      </c>
      <c r="AF16" s="3382">
        <v>41037</v>
      </c>
      <c r="AG16" s="3381" t="s">
        <v>287</v>
      </c>
      <c r="AH16" s="3381" t="s">
        <v>287</v>
      </c>
      <c r="AI16" s="3454" t="s">
        <v>3080</v>
      </c>
      <c r="AJ16" s="3361" t="s">
        <v>287</v>
      </c>
      <c r="AK16" s="3361" t="s">
        <v>287</v>
      </c>
      <c r="AL16" s="3361">
        <v>41320</v>
      </c>
      <c r="AM16" s="3361" t="s">
        <v>287</v>
      </c>
      <c r="AN16" s="3361" t="s">
        <v>287</v>
      </c>
      <c r="AO16" s="3384" t="s">
        <v>3239</v>
      </c>
    </row>
    <row r="17" spans="1:41" s="587" customFormat="1" ht="25.5" x14ac:dyDescent="0.25">
      <c r="A17" s="3351" t="s">
        <v>840</v>
      </c>
      <c r="B17" s="1006" t="s">
        <v>879</v>
      </c>
      <c r="C17" s="3467" t="s">
        <v>285</v>
      </c>
      <c r="D17" s="3468" t="s">
        <v>254</v>
      </c>
      <c r="E17" s="3416">
        <v>10580</v>
      </c>
      <c r="F17" s="3354" t="s">
        <v>291</v>
      </c>
      <c r="G17" s="3355" t="s">
        <v>3332</v>
      </c>
      <c r="H17" s="3356" t="s">
        <v>294</v>
      </c>
      <c r="I17" s="3355" t="s">
        <v>2962</v>
      </c>
      <c r="J17" s="3358">
        <v>2012</v>
      </c>
      <c r="K17" s="3485" t="s">
        <v>3333</v>
      </c>
      <c r="L17" s="2363" t="s">
        <v>310</v>
      </c>
      <c r="M17" s="2363" t="s">
        <v>3334</v>
      </c>
      <c r="N17" s="2585">
        <v>80000</v>
      </c>
      <c r="O17" s="1994"/>
      <c r="P17" s="2715">
        <v>1</v>
      </c>
      <c r="Q17" s="3486"/>
      <c r="R17" s="3373" t="s">
        <v>3335</v>
      </c>
      <c r="S17" s="3487"/>
      <c r="T17" s="3488" t="s">
        <v>3336</v>
      </c>
      <c r="U17" s="3387">
        <v>0.96</v>
      </c>
      <c r="V17" s="3382">
        <v>41319</v>
      </c>
      <c r="W17" s="3382">
        <v>41319</v>
      </c>
      <c r="X17" s="3494">
        <v>0</v>
      </c>
      <c r="Y17" s="3494">
        <v>1</v>
      </c>
      <c r="Z17" s="1185">
        <v>41334</v>
      </c>
      <c r="AA17" s="3467" t="s">
        <v>3330</v>
      </c>
      <c r="AB17" s="3363"/>
      <c r="AC17" s="3390" t="s">
        <v>281</v>
      </c>
      <c r="AD17" s="980" t="s">
        <v>3337</v>
      </c>
      <c r="AE17" s="3391" t="s">
        <v>3312</v>
      </c>
      <c r="AF17" s="3382">
        <v>41037</v>
      </c>
      <c r="AG17" s="3381" t="s">
        <v>287</v>
      </c>
      <c r="AH17" s="3381" t="s">
        <v>287</v>
      </c>
      <c r="AI17" s="3454" t="s">
        <v>3080</v>
      </c>
      <c r="AJ17" s="3361" t="s">
        <v>287</v>
      </c>
      <c r="AK17" s="3361" t="s">
        <v>287</v>
      </c>
      <c r="AL17" s="3361">
        <v>41379</v>
      </c>
      <c r="AM17" s="3361" t="s">
        <v>287</v>
      </c>
      <c r="AN17" s="3361" t="s">
        <v>287</v>
      </c>
      <c r="AO17" s="3384" t="s">
        <v>3239</v>
      </c>
    </row>
    <row r="18" spans="1:41" s="587" customFormat="1" ht="25.5" x14ac:dyDescent="0.25">
      <c r="A18" s="3351" t="s">
        <v>840</v>
      </c>
      <c r="B18" s="1006" t="s">
        <v>879</v>
      </c>
      <c r="C18" s="3467" t="s">
        <v>285</v>
      </c>
      <c r="D18" s="3468" t="s">
        <v>254</v>
      </c>
      <c r="E18" s="3416">
        <v>10581</v>
      </c>
      <c r="F18" s="3354" t="s">
        <v>291</v>
      </c>
      <c r="G18" s="3355" t="s">
        <v>3338</v>
      </c>
      <c r="H18" s="3356" t="s">
        <v>294</v>
      </c>
      <c r="I18" s="3355" t="s">
        <v>2962</v>
      </c>
      <c r="J18" s="3358">
        <v>2012</v>
      </c>
      <c r="K18" s="3485" t="s">
        <v>3276</v>
      </c>
      <c r="L18" s="2363" t="s">
        <v>310</v>
      </c>
      <c r="M18" s="2363" t="s">
        <v>310</v>
      </c>
      <c r="N18" s="2585">
        <v>19250</v>
      </c>
      <c r="O18" s="1994"/>
      <c r="P18" s="2715">
        <v>1</v>
      </c>
      <c r="Q18" s="3486"/>
      <c r="R18" s="3373" t="s">
        <v>3339</v>
      </c>
      <c r="S18" s="3487"/>
      <c r="T18" s="3488" t="s">
        <v>3340</v>
      </c>
      <c r="U18" s="3387">
        <v>0.7</v>
      </c>
      <c r="V18" s="3382">
        <v>41320</v>
      </c>
      <c r="W18" s="3382">
        <v>41320</v>
      </c>
      <c r="X18" s="3494">
        <v>0</v>
      </c>
      <c r="Y18" s="3494">
        <v>1</v>
      </c>
      <c r="Z18" s="3377">
        <v>41334</v>
      </c>
      <c r="AA18" s="3467" t="s">
        <v>3330</v>
      </c>
      <c r="AB18" s="3363"/>
      <c r="AC18" s="3390" t="s">
        <v>281</v>
      </c>
      <c r="AD18" s="980" t="s">
        <v>3341</v>
      </c>
      <c r="AE18" s="3391" t="s">
        <v>3312</v>
      </c>
      <c r="AF18" s="3382">
        <v>41037</v>
      </c>
      <c r="AG18" s="3381" t="s">
        <v>287</v>
      </c>
      <c r="AH18" s="3381" t="s">
        <v>287</v>
      </c>
      <c r="AI18" s="3454" t="s">
        <v>3080</v>
      </c>
      <c r="AJ18" s="3361" t="s">
        <v>287</v>
      </c>
      <c r="AK18" s="3361" t="s">
        <v>287</v>
      </c>
      <c r="AL18" s="3361">
        <v>41379</v>
      </c>
      <c r="AM18" s="3361" t="s">
        <v>287</v>
      </c>
      <c r="AN18" s="3361" t="s">
        <v>287</v>
      </c>
      <c r="AO18" s="3384" t="s">
        <v>3239</v>
      </c>
    </row>
    <row r="19" spans="1:41" s="587" customFormat="1" ht="27.75" customHeight="1" x14ac:dyDescent="0.25">
      <c r="A19" s="3351" t="s">
        <v>840</v>
      </c>
      <c r="B19" s="1184" t="s">
        <v>873</v>
      </c>
      <c r="C19" s="3467" t="s">
        <v>285</v>
      </c>
      <c r="D19" s="3468" t="s">
        <v>254</v>
      </c>
      <c r="E19" s="3416">
        <v>10582</v>
      </c>
      <c r="F19" s="3354" t="s">
        <v>291</v>
      </c>
      <c r="G19" s="3355" t="s">
        <v>3142</v>
      </c>
      <c r="H19" s="3356" t="s">
        <v>294</v>
      </c>
      <c r="I19" s="3355" t="s">
        <v>2962</v>
      </c>
      <c r="J19" s="3358">
        <v>2012</v>
      </c>
      <c r="K19" s="3534" t="s">
        <v>3143</v>
      </c>
      <c r="L19" s="2366" t="s">
        <v>305</v>
      </c>
      <c r="M19" s="2366" t="s">
        <v>3144</v>
      </c>
      <c r="N19" s="3392">
        <v>234240</v>
      </c>
      <c r="O19" s="2216"/>
      <c r="P19" s="2720">
        <v>1</v>
      </c>
      <c r="Q19" s="3535"/>
      <c r="R19" s="2219">
        <v>96</v>
      </c>
      <c r="S19" s="3536"/>
      <c r="T19" s="3537" t="s">
        <v>3342</v>
      </c>
      <c r="U19" s="3387">
        <v>0.84</v>
      </c>
      <c r="V19" s="3382">
        <v>41316</v>
      </c>
      <c r="W19" s="3382">
        <v>41316</v>
      </c>
      <c r="X19" s="3493">
        <v>1</v>
      </c>
      <c r="Y19" s="3493">
        <v>1</v>
      </c>
      <c r="Z19" s="1192">
        <v>41426</v>
      </c>
      <c r="AA19" s="3363"/>
      <c r="AB19" s="3363"/>
      <c r="AC19" s="3390" t="s">
        <v>281</v>
      </c>
      <c r="AD19" s="980" t="s">
        <v>3343</v>
      </c>
      <c r="AE19" s="3391" t="s">
        <v>3312</v>
      </c>
      <c r="AF19" s="3382">
        <v>41037</v>
      </c>
      <c r="AG19" s="3381" t="s">
        <v>287</v>
      </c>
      <c r="AH19" s="3381" t="s">
        <v>287</v>
      </c>
      <c r="AI19" s="3454" t="s">
        <v>3080</v>
      </c>
      <c r="AJ19" s="3361" t="s">
        <v>287</v>
      </c>
      <c r="AK19" s="3361" t="s">
        <v>287</v>
      </c>
      <c r="AL19" s="3361">
        <v>41316</v>
      </c>
      <c r="AM19" s="3361" t="s">
        <v>287</v>
      </c>
      <c r="AN19" s="3361" t="s">
        <v>287</v>
      </c>
      <c r="AO19" s="3384" t="s">
        <v>3239</v>
      </c>
    </row>
    <row r="20" spans="1:41" x14ac:dyDescent="0.25">
      <c r="A20" s="3394"/>
      <c r="B20" s="3395"/>
      <c r="C20" s="3395"/>
      <c r="D20" s="3394"/>
      <c r="E20" s="3394"/>
      <c r="F20" s="3394"/>
      <c r="G20" s="3395"/>
      <c r="H20" s="3395"/>
      <c r="I20" s="3394"/>
      <c r="J20" s="3394"/>
      <c r="K20" s="3538"/>
      <c r="L20" s="3538"/>
      <c r="M20" s="3538"/>
      <c r="N20" s="3539"/>
      <c r="O20" s="3540"/>
      <c r="P20" s="3541"/>
      <c r="Q20" s="3542"/>
      <c r="R20" s="3540"/>
      <c r="S20" s="3543"/>
      <c r="T20" s="3544"/>
      <c r="V20" s="3403"/>
      <c r="W20" s="3404"/>
      <c r="X20" s="3395"/>
      <c r="Y20" s="3395"/>
      <c r="Z20" s="3405"/>
      <c r="AA20" s="3406"/>
      <c r="AB20" s="3406"/>
      <c r="AC20" s="3406"/>
    </row>
    <row r="21" spans="1:41" x14ac:dyDescent="0.25">
      <c r="A21" s="3394"/>
      <c r="B21" s="3395"/>
      <c r="C21" s="3395"/>
      <c r="D21" s="3394"/>
      <c r="E21" s="3394"/>
      <c r="F21" s="3394"/>
      <c r="G21" s="3395"/>
      <c r="H21" s="3395"/>
      <c r="I21" s="3394"/>
      <c r="J21" s="3394"/>
      <c r="K21" s="3538"/>
      <c r="L21" s="3538"/>
      <c r="M21" s="3538"/>
      <c r="N21" s="3539"/>
      <c r="O21" s="3540"/>
      <c r="P21" s="3541"/>
      <c r="Q21" s="3542"/>
      <c r="R21" s="3540"/>
      <c r="S21" s="3543"/>
      <c r="T21" s="3544"/>
      <c r="V21" s="3403"/>
      <c r="W21" s="3404"/>
      <c r="X21" s="3395"/>
      <c r="Y21" s="3395"/>
      <c r="Z21" s="3405"/>
      <c r="AA21" s="3406"/>
      <c r="AB21" s="3406"/>
      <c r="AC21" s="3406"/>
    </row>
    <row r="22" spans="1:41" x14ac:dyDescent="0.25">
      <c r="A22" s="3394"/>
      <c r="B22" s="3395"/>
      <c r="C22" s="3395"/>
      <c r="D22" s="3394"/>
      <c r="E22" s="3394"/>
      <c r="F22" s="3394"/>
      <c r="G22" s="3395"/>
      <c r="H22" s="3395"/>
      <c r="I22" s="3394"/>
      <c r="J22" s="3394"/>
      <c r="K22" s="3407" t="s">
        <v>2633</v>
      </c>
      <c r="L22" s="3538"/>
      <c r="M22" s="3538"/>
      <c r="N22" s="3539"/>
      <c r="O22" s="3540"/>
      <c r="P22" s="3541"/>
      <c r="Q22" s="3542"/>
      <c r="R22" s="3540"/>
      <c r="S22" s="3543"/>
      <c r="T22" s="3544"/>
      <c r="V22" s="3403"/>
      <c r="W22" s="3404"/>
      <c r="X22" s="3395"/>
      <c r="Y22" s="3395"/>
      <c r="Z22" s="3405"/>
      <c r="AA22" s="3406"/>
      <c r="AB22" s="3406"/>
      <c r="AC22" s="3406"/>
    </row>
    <row r="23" spans="1:41" x14ac:dyDescent="0.25">
      <c r="A23" s="3394"/>
      <c r="B23" s="3395"/>
      <c r="C23" s="3395"/>
      <c r="D23" s="3394"/>
      <c r="E23" s="3394"/>
      <c r="F23" s="3394"/>
      <c r="G23" s="3395"/>
      <c r="H23" s="3395"/>
      <c r="I23" s="3394"/>
      <c r="J23" s="3394"/>
      <c r="K23" s="3396"/>
      <c r="L23" s="3396"/>
      <c r="M23" s="3396"/>
      <c r="N23" s="3397"/>
      <c r="O23" s="3398"/>
      <c r="P23" s="3399"/>
      <c r="Q23" s="3400"/>
      <c r="R23" s="3398"/>
      <c r="S23" s="3401"/>
      <c r="T23" s="3402"/>
      <c r="V23" s="3403"/>
      <c r="W23" s="3404"/>
      <c r="X23" s="3395"/>
      <c r="Y23" s="3395"/>
      <c r="Z23" s="3405"/>
      <c r="AA23" s="3406"/>
      <c r="AB23" s="3406"/>
      <c r="AC23" s="3406"/>
    </row>
    <row r="24" spans="1:41" x14ac:dyDescent="0.25">
      <c r="A24" s="3394"/>
      <c r="B24" s="3395"/>
      <c r="C24" s="3395"/>
      <c r="D24" s="3394"/>
      <c r="E24" s="3394"/>
      <c r="F24" s="3394"/>
      <c r="G24" s="3395"/>
      <c r="H24" s="3395"/>
      <c r="I24" s="3394"/>
      <c r="J24" s="3394"/>
      <c r="K24" s="3396"/>
      <c r="L24" s="3396"/>
      <c r="M24" s="3396"/>
      <c r="N24" s="3397"/>
      <c r="O24" s="3398"/>
      <c r="P24" s="3399"/>
      <c r="Q24" s="3400"/>
      <c r="R24" s="3398"/>
      <c r="S24" s="3401"/>
      <c r="T24" s="3402"/>
      <c r="V24" s="3403"/>
      <c r="W24" s="3404"/>
      <c r="X24" s="3395"/>
      <c r="Y24" s="3395"/>
      <c r="Z24" s="3405"/>
      <c r="AA24" s="3406"/>
      <c r="AB24" s="3406"/>
      <c r="AC24" s="3406"/>
    </row>
    <row r="25" spans="1:41" x14ac:dyDescent="0.25">
      <c r="A25" s="3394"/>
      <c r="B25" s="3395"/>
      <c r="C25" s="3395"/>
      <c r="D25" s="3394"/>
      <c r="E25" s="3394"/>
      <c r="F25" s="3394"/>
      <c r="G25" s="3395"/>
      <c r="H25" s="3395"/>
      <c r="I25" s="3394"/>
      <c r="J25" s="3394"/>
      <c r="K25" s="3396"/>
      <c r="L25" s="3396"/>
      <c r="M25" s="3396"/>
      <c r="N25" s="3397"/>
      <c r="O25" s="3398"/>
      <c r="P25" s="3399"/>
      <c r="Q25" s="3400"/>
      <c r="R25" s="3398"/>
      <c r="S25" s="3401"/>
      <c r="T25" s="3402"/>
      <c r="V25" s="3403"/>
      <c r="W25" s="3404"/>
      <c r="X25" s="3395"/>
      <c r="Y25" s="3395"/>
      <c r="Z25" s="3405"/>
      <c r="AA25" s="3406"/>
      <c r="AB25" s="3406"/>
      <c r="AC25" s="3406"/>
    </row>
    <row r="26" spans="1:41" x14ac:dyDescent="0.25">
      <c r="A26" s="3394"/>
      <c r="B26" s="3395"/>
      <c r="C26" s="3395"/>
      <c r="D26" s="3394"/>
      <c r="E26" s="3394"/>
      <c r="F26" s="3394"/>
      <c r="G26" s="3395"/>
      <c r="H26" s="3395"/>
      <c r="I26" s="3394"/>
      <c r="J26" s="3394"/>
      <c r="K26" s="3396"/>
      <c r="L26" s="3396"/>
      <c r="M26" s="3396"/>
      <c r="N26" s="3397"/>
      <c r="O26" s="3398"/>
      <c r="P26" s="3399"/>
      <c r="Q26" s="3400"/>
      <c r="R26" s="3398"/>
      <c r="S26" s="3401"/>
      <c r="T26" s="3402"/>
      <c r="V26" s="3403"/>
      <c r="W26" s="3404"/>
      <c r="X26" s="3395"/>
      <c r="Y26" s="3395"/>
      <c r="Z26" s="3405"/>
      <c r="AA26" s="3406"/>
      <c r="AB26" s="3406"/>
      <c r="AC26" s="3406"/>
    </row>
    <row r="27" spans="1:41" x14ac:dyDescent="0.25">
      <c r="A27" s="3394"/>
      <c r="B27" s="3395"/>
      <c r="C27" s="3395"/>
      <c r="D27" s="3394"/>
      <c r="E27" s="3394"/>
      <c r="F27" s="3394"/>
      <c r="G27" s="3395"/>
      <c r="H27" s="3395"/>
      <c r="I27" s="3394"/>
      <c r="J27" s="3394"/>
      <c r="K27" s="3396"/>
      <c r="L27" s="3396"/>
      <c r="M27" s="3396"/>
      <c r="N27" s="3397"/>
      <c r="O27" s="3398"/>
      <c r="P27" s="3399"/>
      <c r="Q27" s="3400"/>
      <c r="R27" s="3398"/>
      <c r="S27" s="3401"/>
      <c r="T27" s="3402"/>
      <c r="V27" s="3403"/>
      <c r="W27" s="3404"/>
      <c r="X27" s="3395"/>
      <c r="Y27" s="3395"/>
      <c r="Z27" s="3405"/>
      <c r="AA27" s="3406"/>
      <c r="AB27" s="3406"/>
      <c r="AC27" s="3406"/>
    </row>
    <row r="28" spans="1:41" x14ac:dyDescent="0.25">
      <c r="A28" s="3394"/>
      <c r="B28" s="3395"/>
      <c r="C28" s="3395"/>
      <c r="D28" s="3394"/>
      <c r="E28" s="3394"/>
      <c r="F28" s="3394"/>
      <c r="G28" s="3395"/>
      <c r="H28" s="3395"/>
      <c r="I28" s="3394"/>
      <c r="J28" s="3394"/>
      <c r="K28" s="3396"/>
      <c r="L28" s="3396"/>
      <c r="M28" s="3396"/>
      <c r="N28" s="3397"/>
      <c r="O28" s="3398"/>
      <c r="P28" s="3399"/>
      <c r="Q28" s="3400"/>
      <c r="R28" s="3398"/>
      <c r="S28" s="3401"/>
      <c r="T28" s="3402"/>
      <c r="V28" s="3403"/>
      <c r="W28" s="3404"/>
      <c r="X28" s="3395"/>
      <c r="Y28" s="3395"/>
      <c r="Z28" s="3405"/>
      <c r="AA28" s="3406"/>
      <c r="AB28" s="3406"/>
      <c r="AC28" s="3406"/>
    </row>
    <row r="29" spans="1:41" x14ac:dyDescent="0.25">
      <c r="A29" s="3394"/>
      <c r="B29" s="3395"/>
      <c r="C29" s="3395"/>
      <c r="D29" s="3394"/>
      <c r="E29" s="3394"/>
      <c r="F29" s="3394"/>
      <c r="G29" s="3395"/>
      <c r="H29" s="3395"/>
      <c r="I29" s="3394"/>
      <c r="J29" s="3394"/>
      <c r="K29" s="3396"/>
      <c r="L29" s="3396"/>
      <c r="M29" s="3396"/>
      <c r="N29" s="3397"/>
      <c r="O29" s="3398"/>
      <c r="P29" s="3399"/>
      <c r="Q29" s="3400"/>
      <c r="R29" s="3398"/>
      <c r="S29" s="3401"/>
      <c r="T29" s="3402"/>
      <c r="V29" s="3403"/>
      <c r="W29" s="3404"/>
      <c r="X29" s="3395"/>
      <c r="Y29" s="3395"/>
      <c r="Z29" s="3405"/>
      <c r="AA29" s="3406"/>
      <c r="AB29" s="3406"/>
      <c r="AC29" s="3406"/>
    </row>
  </sheetData>
  <mergeCells count="4">
    <mergeCell ref="N5:O5"/>
    <mergeCell ref="P5:Q5"/>
    <mergeCell ref="R5:S5"/>
    <mergeCell ref="K12:M12"/>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tabColor rgb="FFEB700B"/>
  </sheetPr>
  <dimension ref="A1:AO31"/>
  <sheetViews>
    <sheetView showGridLines="0" view="pageBreakPreview" topLeftCell="K1" zoomScaleNormal="68" zoomScaleSheetLayoutView="100" workbookViewId="0">
      <selection activeCell="T1" sqref="T1"/>
    </sheetView>
  </sheetViews>
  <sheetFormatPr baseColWidth="10" defaultColWidth="11.42578125" defaultRowHeight="18" x14ac:dyDescent="0.25"/>
  <cols>
    <col min="1" max="1" width="8" style="20" hidden="1" customWidth="1"/>
    <col min="2" max="2" width="8.85546875" style="20" hidden="1" customWidth="1"/>
    <col min="3" max="3" width="11.85546875" style="20" hidden="1" customWidth="1"/>
    <col min="4" max="5" width="11.28515625" style="20" hidden="1" customWidth="1"/>
    <col min="6" max="6" width="10.7109375" style="20" hidden="1" customWidth="1"/>
    <col min="7" max="7" width="19.42578125" style="20" hidden="1" customWidth="1"/>
    <col min="8" max="8" width="14.42578125" style="20" hidden="1" customWidth="1"/>
    <col min="9" max="9" width="31" style="20" hidden="1" customWidth="1"/>
    <col min="10" max="10" width="9.28515625" style="20" hidden="1" customWidth="1"/>
    <col min="11" max="11" width="33.28515625" style="20" customWidth="1"/>
    <col min="12" max="12" width="15.7109375" style="20" customWidth="1"/>
    <col min="13" max="13" width="15.7109375" style="3408" customWidth="1"/>
    <col min="14" max="14" width="15.7109375" style="3409" customWidth="1"/>
    <col min="15" max="15" width="1.85546875" style="20" customWidth="1"/>
    <col min="16" max="16" width="7.7109375" style="20" customWidth="1"/>
    <col min="17" max="17" width="1.85546875" style="20" customWidth="1"/>
    <col min="18" max="18" width="9.7109375" style="20" customWidth="1"/>
    <col min="19" max="19" width="6.140625" style="20" customWidth="1"/>
    <col min="20" max="20" width="33" style="20" customWidth="1"/>
    <col min="21" max="21" width="9.42578125" style="20" hidden="1" customWidth="1"/>
    <col min="22" max="22" width="11.28515625" style="20" hidden="1" customWidth="1"/>
    <col min="23" max="23" width="13.5703125" style="20" hidden="1" customWidth="1"/>
    <col min="24" max="25" width="8.140625" style="20" hidden="1" customWidth="1"/>
    <col min="26" max="26" width="16.28515625" style="20" hidden="1" customWidth="1"/>
    <col min="27" max="27" width="51.28515625" style="20" hidden="1" customWidth="1"/>
    <col min="28" max="28" width="31.5703125" style="20" hidden="1" customWidth="1"/>
    <col min="29" max="29" width="12.5703125" style="20" hidden="1" customWidth="1"/>
    <col min="30" max="30" width="17.140625" style="20" hidden="1" customWidth="1"/>
    <col min="31" max="31" width="20.42578125" style="20" hidden="1" customWidth="1"/>
    <col min="32" max="32" width="13.85546875" style="20" hidden="1" customWidth="1"/>
    <col min="33" max="33" width="22.140625" style="20" hidden="1" customWidth="1"/>
    <col min="34" max="34" width="11.5703125" style="20" hidden="1" customWidth="1"/>
    <col min="35" max="35" width="27.85546875" style="20" hidden="1" customWidth="1"/>
    <col min="36" max="41" width="11.42578125" style="20" hidden="1" customWidth="1"/>
    <col min="42" max="42" width="0" style="20" hidden="1" customWidth="1"/>
    <col min="43" max="16384" width="11.42578125" style="20"/>
  </cols>
  <sheetData>
    <row r="1" spans="1:41" x14ac:dyDescent="0.25">
      <c r="K1" s="1652" t="s">
        <v>2965</v>
      </c>
      <c r="L1" s="3182"/>
      <c r="M1" s="3182"/>
      <c r="N1" s="3182"/>
      <c r="O1" s="3182"/>
      <c r="P1" s="3182"/>
      <c r="Q1" s="3182"/>
      <c r="R1" s="3182"/>
      <c r="S1" s="3182"/>
      <c r="T1" s="2996" t="s">
        <v>5168</v>
      </c>
      <c r="W1" s="3261"/>
      <c r="X1" s="18"/>
      <c r="Y1" s="18"/>
      <c r="Z1" s="18"/>
    </row>
    <row r="2" spans="1:41" x14ac:dyDescent="0.25">
      <c r="K2" s="1652" t="s">
        <v>2966</v>
      </c>
      <c r="L2" s="3182"/>
      <c r="M2" s="3182"/>
      <c r="N2" s="3182"/>
      <c r="O2" s="3182"/>
      <c r="P2" s="3182"/>
      <c r="Q2" s="3182"/>
      <c r="R2" s="3182"/>
      <c r="S2" s="3182"/>
      <c r="T2" s="3182"/>
      <c r="W2" s="3261"/>
      <c r="X2" s="18"/>
      <c r="Y2" s="18"/>
      <c r="Z2" s="18"/>
    </row>
    <row r="3" spans="1:41" x14ac:dyDescent="0.25">
      <c r="K3" s="2992">
        <v>2013</v>
      </c>
      <c r="L3" s="3182"/>
      <c r="M3" s="3182"/>
      <c r="N3" s="3182"/>
      <c r="O3" s="3182"/>
      <c r="P3" s="3182"/>
      <c r="Q3" s="3182"/>
      <c r="R3" s="3182"/>
      <c r="S3" s="3182"/>
      <c r="T3" s="3182"/>
      <c r="W3" s="3261"/>
      <c r="X3" s="18"/>
      <c r="Y3" s="18"/>
      <c r="Z3" s="18"/>
    </row>
    <row r="4" spans="1:41" ht="13.5" customHeight="1" x14ac:dyDescent="0.25">
      <c r="K4" s="3182"/>
      <c r="L4" s="3182"/>
      <c r="M4" s="3182"/>
      <c r="N4" s="3182"/>
      <c r="O4" s="3182"/>
      <c r="P4" s="3182"/>
      <c r="Q4" s="3182"/>
      <c r="R4" s="3182"/>
      <c r="S4" s="3182"/>
      <c r="T4" s="3182"/>
      <c r="W4" s="3261"/>
      <c r="X4" s="18"/>
      <c r="Y4" s="18"/>
      <c r="Z4" s="18"/>
    </row>
    <row r="5" spans="1:41" s="3272" customFormat="1" ht="42.75" customHeight="1" x14ac:dyDescent="0.25">
      <c r="A5" s="3262" t="s">
        <v>50</v>
      </c>
      <c r="B5" s="3262" t="s">
        <v>44</v>
      </c>
      <c r="C5" s="3262" t="s">
        <v>172</v>
      </c>
      <c r="D5" s="567" t="s">
        <v>261</v>
      </c>
      <c r="E5" s="1289"/>
      <c r="F5" s="3262" t="s">
        <v>176</v>
      </c>
      <c r="G5" s="3262" t="s">
        <v>179</v>
      </c>
      <c r="H5" s="3262" t="s">
        <v>178</v>
      </c>
      <c r="I5" s="3262" t="s">
        <v>174</v>
      </c>
      <c r="J5" s="3263" t="s">
        <v>175</v>
      </c>
      <c r="K5" s="3264" t="s">
        <v>181</v>
      </c>
      <c r="L5" s="3264" t="s">
        <v>21</v>
      </c>
      <c r="M5" s="3264" t="s">
        <v>29</v>
      </c>
      <c r="N5" s="6033" t="s">
        <v>258</v>
      </c>
      <c r="O5" s="6033"/>
      <c r="P5" s="6033" t="s">
        <v>182</v>
      </c>
      <c r="Q5" s="6033"/>
      <c r="R5" s="6033" t="s">
        <v>20</v>
      </c>
      <c r="S5" s="6033"/>
      <c r="T5" s="3264" t="s">
        <v>30</v>
      </c>
      <c r="U5" s="3265" t="s">
        <v>171</v>
      </c>
      <c r="V5" s="3266"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587" customFormat="1" ht="25.5" x14ac:dyDescent="0.25">
      <c r="A6" s="3351" t="s">
        <v>840</v>
      </c>
      <c r="B6" s="1184" t="s">
        <v>873</v>
      </c>
      <c r="C6" s="3467" t="s">
        <v>285</v>
      </c>
      <c r="D6" s="3468" t="s">
        <v>254</v>
      </c>
      <c r="E6" s="3416">
        <v>10583</v>
      </c>
      <c r="F6" s="3354" t="s">
        <v>291</v>
      </c>
      <c r="G6" s="3355" t="s">
        <v>3344</v>
      </c>
      <c r="H6" s="3356" t="s">
        <v>294</v>
      </c>
      <c r="I6" s="3355" t="s">
        <v>2962</v>
      </c>
      <c r="J6" s="3358">
        <v>2012</v>
      </c>
      <c r="K6" s="3545" t="s">
        <v>3195</v>
      </c>
      <c r="L6" s="3546" t="s">
        <v>303</v>
      </c>
      <c r="M6" s="3546" t="s">
        <v>1382</v>
      </c>
      <c r="N6" s="2585">
        <v>234240</v>
      </c>
      <c r="O6" s="3547"/>
      <c r="P6" s="3548">
        <v>1</v>
      </c>
      <c r="Q6" s="3549"/>
      <c r="R6" s="3480" t="s">
        <v>3308</v>
      </c>
      <c r="S6" s="3550"/>
      <c r="T6" s="3551" t="s">
        <v>3345</v>
      </c>
      <c r="U6" s="3387">
        <v>0.9</v>
      </c>
      <c r="V6" s="3382">
        <v>41318</v>
      </c>
      <c r="W6" s="3382">
        <v>41318</v>
      </c>
      <c r="X6" s="3493">
        <v>0</v>
      </c>
      <c r="Y6" s="3493">
        <v>1</v>
      </c>
      <c r="Z6" s="1192">
        <v>41426</v>
      </c>
      <c r="AA6" s="3467" t="s">
        <v>3094</v>
      </c>
      <c r="AB6" s="3363"/>
      <c r="AC6" s="3390" t="s">
        <v>281</v>
      </c>
      <c r="AD6" s="980" t="s">
        <v>3346</v>
      </c>
      <c r="AE6" s="3391" t="s">
        <v>3312</v>
      </c>
      <c r="AF6" s="3382">
        <v>41037</v>
      </c>
      <c r="AG6" s="3381" t="s">
        <v>287</v>
      </c>
      <c r="AH6" s="3381" t="s">
        <v>287</v>
      </c>
      <c r="AI6" s="3383" t="s">
        <v>2987</v>
      </c>
      <c r="AJ6" s="3361" t="s">
        <v>287</v>
      </c>
      <c r="AK6" s="3361" t="s">
        <v>287</v>
      </c>
      <c r="AL6" s="3361">
        <v>41318</v>
      </c>
      <c r="AM6" s="3361" t="s">
        <v>287</v>
      </c>
      <c r="AN6" s="3361" t="s">
        <v>287</v>
      </c>
      <c r="AO6" s="3384" t="s">
        <v>3239</v>
      </c>
    </row>
    <row r="7" spans="1:41" s="587" customFormat="1" ht="25.5" x14ac:dyDescent="0.25">
      <c r="A7" s="3351" t="s">
        <v>840</v>
      </c>
      <c r="B7" s="1006" t="s">
        <v>879</v>
      </c>
      <c r="C7" s="3467" t="s">
        <v>285</v>
      </c>
      <c r="D7" s="3468" t="s">
        <v>254</v>
      </c>
      <c r="E7" s="3416">
        <v>10584</v>
      </c>
      <c r="F7" s="3504" t="s">
        <v>291</v>
      </c>
      <c r="G7" s="3355" t="s">
        <v>3148</v>
      </c>
      <c r="H7" s="3356" t="s">
        <v>294</v>
      </c>
      <c r="I7" s="3355" t="s">
        <v>2962</v>
      </c>
      <c r="J7" s="3358">
        <v>2012</v>
      </c>
      <c r="K7" s="3485" t="s">
        <v>3149</v>
      </c>
      <c r="L7" s="2363" t="s">
        <v>303</v>
      </c>
      <c r="M7" s="2363" t="s">
        <v>3150</v>
      </c>
      <c r="N7" s="2585">
        <v>234240</v>
      </c>
      <c r="O7" s="1994"/>
      <c r="P7" s="2715">
        <v>1</v>
      </c>
      <c r="Q7" s="3486"/>
      <c r="R7" s="3373" t="s">
        <v>3347</v>
      </c>
      <c r="S7" s="3487"/>
      <c r="T7" s="3488" t="s">
        <v>3345</v>
      </c>
      <c r="U7" s="3387">
        <v>0.92</v>
      </c>
      <c r="V7" s="3382">
        <v>41317</v>
      </c>
      <c r="W7" s="3424">
        <v>41317</v>
      </c>
      <c r="X7" s="3494">
        <v>0</v>
      </c>
      <c r="Y7" s="3494">
        <v>1</v>
      </c>
      <c r="Z7" s="1185">
        <v>41334</v>
      </c>
      <c r="AA7" s="3467" t="s">
        <v>3348</v>
      </c>
      <c r="AB7" s="3363"/>
      <c r="AC7" s="3390" t="s">
        <v>281</v>
      </c>
      <c r="AD7" s="980" t="s">
        <v>3349</v>
      </c>
      <c r="AE7" s="3391" t="s">
        <v>3312</v>
      </c>
      <c r="AF7" s="3382">
        <v>41037</v>
      </c>
      <c r="AG7" s="3381" t="s">
        <v>287</v>
      </c>
      <c r="AH7" s="3381" t="s">
        <v>287</v>
      </c>
      <c r="AI7" s="3383" t="s">
        <v>2987</v>
      </c>
      <c r="AJ7" s="3361" t="s">
        <v>287</v>
      </c>
      <c r="AK7" s="3361" t="s">
        <v>287</v>
      </c>
      <c r="AL7" s="3361">
        <v>41317</v>
      </c>
      <c r="AM7" s="3361" t="s">
        <v>287</v>
      </c>
      <c r="AN7" s="3361" t="s">
        <v>287</v>
      </c>
      <c r="AO7" s="3384" t="s">
        <v>3239</v>
      </c>
    </row>
    <row r="8" spans="1:41" s="587" customFormat="1" ht="22.5" customHeight="1" x14ac:dyDescent="0.25">
      <c r="A8" s="3368" t="s">
        <v>840</v>
      </c>
      <c r="B8" s="1006" t="s">
        <v>879</v>
      </c>
      <c r="C8" s="3467" t="s">
        <v>285</v>
      </c>
      <c r="D8" s="3468" t="s">
        <v>254</v>
      </c>
      <c r="E8" s="1186" t="s">
        <v>281</v>
      </c>
      <c r="F8" s="3504" t="s">
        <v>291</v>
      </c>
      <c r="G8" s="3355" t="s">
        <v>3350</v>
      </c>
      <c r="H8" s="3356" t="s">
        <v>294</v>
      </c>
      <c r="I8" s="3355" t="s">
        <v>2962</v>
      </c>
      <c r="J8" s="3358">
        <v>2012</v>
      </c>
      <c r="K8" s="3485" t="s">
        <v>3351</v>
      </c>
      <c r="L8" s="2363" t="s">
        <v>335</v>
      </c>
      <c r="M8" s="2363" t="s">
        <v>3352</v>
      </c>
      <c r="N8" s="2585">
        <v>80000</v>
      </c>
      <c r="O8" s="1994"/>
      <c r="P8" s="2715">
        <v>1</v>
      </c>
      <c r="Q8" s="3486"/>
      <c r="R8" s="3373" t="s">
        <v>2115</v>
      </c>
      <c r="S8" s="3487"/>
      <c r="T8" s="3488" t="s">
        <v>3336</v>
      </c>
      <c r="U8" s="3387">
        <v>0.7</v>
      </c>
      <c r="V8" s="3382">
        <v>41305</v>
      </c>
      <c r="W8" s="3424">
        <v>41305</v>
      </c>
      <c r="X8" s="3494">
        <v>0</v>
      </c>
      <c r="Y8" s="3494">
        <v>1</v>
      </c>
      <c r="Z8" s="1185">
        <v>41334</v>
      </c>
      <c r="AA8" s="3467" t="s">
        <v>3353</v>
      </c>
      <c r="AB8" s="3363"/>
      <c r="AC8" s="3390" t="s">
        <v>281</v>
      </c>
      <c r="AD8" s="980" t="s">
        <v>3354</v>
      </c>
      <c r="AE8" s="3391" t="s">
        <v>3312</v>
      </c>
      <c r="AF8" s="3382">
        <v>41037</v>
      </c>
      <c r="AG8" s="3381" t="s">
        <v>287</v>
      </c>
      <c r="AH8" s="3381" t="s">
        <v>287</v>
      </c>
      <c r="AI8" s="3383" t="s">
        <v>2987</v>
      </c>
      <c r="AJ8" s="3361" t="s">
        <v>287</v>
      </c>
      <c r="AK8" s="3361" t="s">
        <v>287</v>
      </c>
      <c r="AL8" s="3361">
        <v>41305</v>
      </c>
      <c r="AM8" s="3361" t="s">
        <v>287</v>
      </c>
      <c r="AN8" s="3361" t="s">
        <v>287</v>
      </c>
      <c r="AO8" s="3384" t="s">
        <v>3239</v>
      </c>
    </row>
    <row r="9" spans="1:41" s="587" customFormat="1" ht="27.75" customHeight="1" x14ac:dyDescent="0.25">
      <c r="A9" s="3368" t="s">
        <v>840</v>
      </c>
      <c r="B9" s="1006" t="s">
        <v>879</v>
      </c>
      <c r="C9" s="3467" t="s">
        <v>285</v>
      </c>
      <c r="D9" s="3468" t="s">
        <v>254</v>
      </c>
      <c r="E9" s="1186" t="s">
        <v>281</v>
      </c>
      <c r="F9" s="3354" t="s">
        <v>291</v>
      </c>
      <c r="G9" s="3355" t="s">
        <v>3172</v>
      </c>
      <c r="H9" s="3356" t="s">
        <v>294</v>
      </c>
      <c r="I9" s="3355" t="s">
        <v>2962</v>
      </c>
      <c r="J9" s="3358">
        <v>2012</v>
      </c>
      <c r="K9" s="3485" t="s">
        <v>3173</v>
      </c>
      <c r="L9" s="2363" t="s">
        <v>302</v>
      </c>
      <c r="M9" s="2363" t="s">
        <v>3174</v>
      </c>
      <c r="N9" s="2585">
        <v>234240</v>
      </c>
      <c r="O9" s="1994"/>
      <c r="P9" s="2715">
        <v>1</v>
      </c>
      <c r="Q9" s="3486"/>
      <c r="R9" s="3373">
        <v>239</v>
      </c>
      <c r="S9" s="3487"/>
      <c r="T9" s="3488" t="s">
        <v>3355</v>
      </c>
      <c r="U9" s="3387">
        <v>0.9</v>
      </c>
      <c r="V9" s="3382">
        <v>41316</v>
      </c>
      <c r="W9" s="3424">
        <v>41316</v>
      </c>
      <c r="X9" s="3494">
        <v>1</v>
      </c>
      <c r="Y9" s="3494">
        <v>1</v>
      </c>
      <c r="Z9" s="1185">
        <v>41334</v>
      </c>
      <c r="AA9" s="3467" t="s">
        <v>3356</v>
      </c>
      <c r="AB9" s="3363"/>
      <c r="AC9" s="3390" t="s">
        <v>281</v>
      </c>
      <c r="AD9" s="980" t="s">
        <v>3357</v>
      </c>
      <c r="AE9" s="3391" t="s">
        <v>3312</v>
      </c>
      <c r="AF9" s="3382">
        <v>41037</v>
      </c>
      <c r="AG9" s="3381" t="s">
        <v>287</v>
      </c>
      <c r="AH9" s="3381" t="s">
        <v>287</v>
      </c>
      <c r="AI9" s="3381" t="s">
        <v>3141</v>
      </c>
      <c r="AJ9" s="3361" t="s">
        <v>287</v>
      </c>
      <c r="AK9" s="3361" t="s">
        <v>287</v>
      </c>
      <c r="AL9" s="3361">
        <v>41316</v>
      </c>
      <c r="AM9" s="3361" t="s">
        <v>287</v>
      </c>
      <c r="AN9" s="3361" t="s">
        <v>287</v>
      </c>
      <c r="AO9" s="3384" t="s">
        <v>3239</v>
      </c>
    </row>
    <row r="10" spans="1:41" s="587" customFormat="1" ht="26.25" customHeight="1" x14ac:dyDescent="0.25">
      <c r="A10" s="3368" t="s">
        <v>840</v>
      </c>
      <c r="B10" s="1184" t="s">
        <v>873</v>
      </c>
      <c r="C10" s="3467" t="s">
        <v>285</v>
      </c>
      <c r="D10" s="3468" t="s">
        <v>254</v>
      </c>
      <c r="E10" s="1186" t="s">
        <v>281</v>
      </c>
      <c r="F10" s="3504" t="s">
        <v>291</v>
      </c>
      <c r="G10" s="3355" t="s">
        <v>3358</v>
      </c>
      <c r="H10" s="3356" t="s">
        <v>294</v>
      </c>
      <c r="I10" s="3355" t="s">
        <v>2962</v>
      </c>
      <c r="J10" s="3358">
        <v>2012</v>
      </c>
      <c r="K10" s="3485" t="s">
        <v>3359</v>
      </c>
      <c r="L10" s="2363" t="s">
        <v>302</v>
      </c>
      <c r="M10" s="2363" t="s">
        <v>3360</v>
      </c>
      <c r="N10" s="2585">
        <v>160000</v>
      </c>
      <c r="O10" s="1994"/>
      <c r="P10" s="2715">
        <v>1</v>
      </c>
      <c r="Q10" s="3486"/>
      <c r="R10" s="3373" t="s">
        <v>3361</v>
      </c>
      <c r="S10" s="3487"/>
      <c r="T10" s="3488" t="s">
        <v>3362</v>
      </c>
      <c r="U10" s="3387">
        <v>0.96</v>
      </c>
      <c r="V10" s="3382">
        <v>41305</v>
      </c>
      <c r="W10" s="3424">
        <v>41305</v>
      </c>
      <c r="X10" s="3493">
        <v>0</v>
      </c>
      <c r="Y10" s="3493">
        <v>1</v>
      </c>
      <c r="Z10" s="1192">
        <v>41426</v>
      </c>
      <c r="AA10" s="3490" t="s">
        <v>3363</v>
      </c>
      <c r="AB10" s="3363"/>
      <c r="AC10" s="3390" t="s">
        <v>281</v>
      </c>
      <c r="AD10" s="980" t="s">
        <v>3364</v>
      </c>
      <c r="AE10" s="3391" t="s">
        <v>3312</v>
      </c>
      <c r="AF10" s="3382">
        <v>41037</v>
      </c>
      <c r="AG10" s="3381" t="s">
        <v>287</v>
      </c>
      <c r="AH10" s="3381" t="s">
        <v>287</v>
      </c>
      <c r="AI10" s="3381" t="s">
        <v>3141</v>
      </c>
      <c r="AJ10" s="3361" t="s">
        <v>287</v>
      </c>
      <c r="AK10" s="3361" t="s">
        <v>287</v>
      </c>
      <c r="AL10" s="3361">
        <v>41305</v>
      </c>
      <c r="AM10" s="3361" t="s">
        <v>287</v>
      </c>
      <c r="AN10" s="3361" t="s">
        <v>287</v>
      </c>
      <c r="AO10" s="3384" t="s">
        <v>3239</v>
      </c>
    </row>
    <row r="11" spans="1:41" s="587" customFormat="1" ht="27" customHeight="1" x14ac:dyDescent="0.25">
      <c r="A11" s="3368" t="s">
        <v>840</v>
      </c>
      <c r="B11" s="1006" t="s">
        <v>879</v>
      </c>
      <c r="C11" s="3467" t="s">
        <v>285</v>
      </c>
      <c r="D11" s="3468" t="s">
        <v>254</v>
      </c>
      <c r="E11" s="1186" t="s">
        <v>281</v>
      </c>
      <c r="F11" s="3504" t="s">
        <v>291</v>
      </c>
      <c r="G11" s="3355" t="s">
        <v>3365</v>
      </c>
      <c r="H11" s="3356" t="s">
        <v>294</v>
      </c>
      <c r="I11" s="3355" t="s">
        <v>2962</v>
      </c>
      <c r="J11" s="3358">
        <v>2012</v>
      </c>
      <c r="K11" s="3485" t="s">
        <v>3366</v>
      </c>
      <c r="L11" s="2363" t="s">
        <v>302</v>
      </c>
      <c r="M11" s="2363" t="s">
        <v>861</v>
      </c>
      <c r="N11" s="2585">
        <v>80000</v>
      </c>
      <c r="O11" s="1994"/>
      <c r="P11" s="2715">
        <v>1</v>
      </c>
      <c r="Q11" s="3486"/>
      <c r="R11" s="3373" t="s">
        <v>3367</v>
      </c>
      <c r="S11" s="3487"/>
      <c r="T11" s="3488" t="s">
        <v>3336</v>
      </c>
      <c r="U11" s="3387">
        <v>0.94</v>
      </c>
      <c r="V11" s="3382">
        <v>41305</v>
      </c>
      <c r="W11" s="3424">
        <v>41305</v>
      </c>
      <c r="X11" s="3494">
        <v>0</v>
      </c>
      <c r="Y11" s="3494">
        <v>1</v>
      </c>
      <c r="Z11" s="1185">
        <v>41334</v>
      </c>
      <c r="AA11" s="3490" t="s">
        <v>3363</v>
      </c>
      <c r="AB11" s="3363"/>
      <c r="AC11" s="3390" t="s">
        <v>281</v>
      </c>
      <c r="AD11" s="980" t="s">
        <v>3368</v>
      </c>
      <c r="AE11" s="3391" t="s">
        <v>3312</v>
      </c>
      <c r="AF11" s="3382">
        <v>41037</v>
      </c>
      <c r="AG11" s="3381" t="s">
        <v>287</v>
      </c>
      <c r="AH11" s="3381" t="s">
        <v>287</v>
      </c>
      <c r="AI11" s="3381" t="s">
        <v>3141</v>
      </c>
      <c r="AJ11" s="3361" t="s">
        <v>287</v>
      </c>
      <c r="AK11" s="3361" t="s">
        <v>287</v>
      </c>
      <c r="AL11" s="3361">
        <v>41305</v>
      </c>
      <c r="AM11" s="3361" t="s">
        <v>287</v>
      </c>
      <c r="AN11" s="3361" t="s">
        <v>287</v>
      </c>
      <c r="AO11" s="3384" t="s">
        <v>3239</v>
      </c>
    </row>
    <row r="12" spans="1:41" s="587" customFormat="1" ht="29.25" customHeight="1" x14ac:dyDescent="0.25">
      <c r="A12" s="3368" t="s">
        <v>840</v>
      </c>
      <c r="B12" s="1006" t="s">
        <v>879</v>
      </c>
      <c r="C12" s="3467" t="s">
        <v>285</v>
      </c>
      <c r="D12" s="3468" t="s">
        <v>254</v>
      </c>
      <c r="E12" s="1186" t="s">
        <v>281</v>
      </c>
      <c r="F12" s="3504" t="s">
        <v>291</v>
      </c>
      <c r="G12" s="3355" t="s">
        <v>3183</v>
      </c>
      <c r="H12" s="3356" t="s">
        <v>294</v>
      </c>
      <c r="I12" s="3355" t="s">
        <v>2962</v>
      </c>
      <c r="J12" s="3358">
        <v>2012</v>
      </c>
      <c r="K12" s="3485" t="s">
        <v>3184</v>
      </c>
      <c r="L12" s="2363" t="s">
        <v>316</v>
      </c>
      <c r="M12" s="2363" t="s">
        <v>3185</v>
      </c>
      <c r="N12" s="2585">
        <v>74240</v>
      </c>
      <c r="O12" s="1994"/>
      <c r="P12" s="2715">
        <v>1</v>
      </c>
      <c r="Q12" s="3486"/>
      <c r="R12" s="3373" t="s">
        <v>3308</v>
      </c>
      <c r="S12" s="3487"/>
      <c r="T12" s="3488" t="s">
        <v>3369</v>
      </c>
      <c r="U12" s="3387">
        <v>0.81</v>
      </c>
      <c r="V12" s="3382">
        <v>41317</v>
      </c>
      <c r="W12" s="3424">
        <v>41317</v>
      </c>
      <c r="X12" s="3494">
        <v>0</v>
      </c>
      <c r="Y12" s="3494">
        <v>1</v>
      </c>
      <c r="Z12" s="1185">
        <v>41334</v>
      </c>
      <c r="AA12" s="3490" t="s">
        <v>3363</v>
      </c>
      <c r="AB12" s="3363"/>
      <c r="AC12" s="3390" t="s">
        <v>281</v>
      </c>
      <c r="AD12" s="980" t="s">
        <v>3370</v>
      </c>
      <c r="AE12" s="3391" t="s">
        <v>3312</v>
      </c>
      <c r="AF12" s="3382">
        <v>41037</v>
      </c>
      <c r="AG12" s="3381" t="s">
        <v>287</v>
      </c>
      <c r="AH12" s="3381" t="s">
        <v>287</v>
      </c>
      <c r="AI12" s="3383" t="s">
        <v>2987</v>
      </c>
      <c r="AJ12" s="3361" t="s">
        <v>287</v>
      </c>
      <c r="AK12" s="3361" t="s">
        <v>287</v>
      </c>
      <c r="AL12" s="3361">
        <v>41317</v>
      </c>
      <c r="AM12" s="3361" t="s">
        <v>287</v>
      </c>
      <c r="AN12" s="3361" t="s">
        <v>287</v>
      </c>
      <c r="AO12" s="3384" t="s">
        <v>3239</v>
      </c>
    </row>
    <row r="13" spans="1:41" s="587" customFormat="1" ht="24" customHeight="1" x14ac:dyDescent="0.25">
      <c r="A13" s="3368" t="s">
        <v>840</v>
      </c>
      <c r="B13" s="1006" t="s">
        <v>879</v>
      </c>
      <c r="C13" s="3467" t="s">
        <v>285</v>
      </c>
      <c r="D13" s="3468" t="s">
        <v>254</v>
      </c>
      <c r="E13" s="1186" t="s">
        <v>281</v>
      </c>
      <c r="F13" s="3504" t="s">
        <v>291</v>
      </c>
      <c r="G13" s="3355" t="s">
        <v>3371</v>
      </c>
      <c r="H13" s="3356" t="s">
        <v>294</v>
      </c>
      <c r="I13" s="3355" t="s">
        <v>2962</v>
      </c>
      <c r="J13" s="3358">
        <v>2012</v>
      </c>
      <c r="K13" s="3485" t="s">
        <v>3372</v>
      </c>
      <c r="L13" s="2363" t="s">
        <v>319</v>
      </c>
      <c r="M13" s="2363" t="s">
        <v>2613</v>
      </c>
      <c r="N13" s="2585">
        <v>80000</v>
      </c>
      <c r="O13" s="1994"/>
      <c r="P13" s="2715">
        <v>1</v>
      </c>
      <c r="Q13" s="3486"/>
      <c r="R13" s="3373">
        <v>42</v>
      </c>
      <c r="S13" s="3487"/>
      <c r="T13" s="3488" t="s">
        <v>3336</v>
      </c>
      <c r="U13" s="3387">
        <v>0.7</v>
      </c>
      <c r="V13" s="3382">
        <v>41312</v>
      </c>
      <c r="W13" s="3424">
        <v>41312</v>
      </c>
      <c r="X13" s="3494">
        <v>1</v>
      </c>
      <c r="Y13" s="3494">
        <v>1</v>
      </c>
      <c r="Z13" s="1185">
        <v>41334</v>
      </c>
      <c r="AA13" s="3490" t="s">
        <v>3363</v>
      </c>
      <c r="AB13" s="3363"/>
      <c r="AC13" s="3390" t="s">
        <v>281</v>
      </c>
      <c r="AD13" s="980" t="s">
        <v>3373</v>
      </c>
      <c r="AE13" s="3391" t="s">
        <v>3312</v>
      </c>
      <c r="AF13" s="3382">
        <v>41037</v>
      </c>
      <c r="AG13" s="3381" t="s">
        <v>287</v>
      </c>
      <c r="AH13" s="3381" t="s">
        <v>287</v>
      </c>
      <c r="AI13" s="3383" t="s">
        <v>3004</v>
      </c>
      <c r="AJ13" s="3361" t="s">
        <v>287</v>
      </c>
      <c r="AK13" s="3361" t="s">
        <v>287</v>
      </c>
      <c r="AL13" s="3382">
        <v>41312</v>
      </c>
      <c r="AM13" s="3361" t="s">
        <v>287</v>
      </c>
      <c r="AN13" s="3361" t="s">
        <v>287</v>
      </c>
      <c r="AO13" s="3384" t="s">
        <v>3239</v>
      </c>
    </row>
    <row r="14" spans="1:41" s="587" customFormat="1" ht="30.75" customHeight="1" x14ac:dyDescent="0.25">
      <c r="A14" s="3368" t="s">
        <v>840</v>
      </c>
      <c r="B14" s="1006" t="s">
        <v>879</v>
      </c>
      <c r="C14" s="3467" t="s">
        <v>285</v>
      </c>
      <c r="D14" s="3468" t="s">
        <v>254</v>
      </c>
      <c r="E14" s="1186" t="s">
        <v>281</v>
      </c>
      <c r="F14" s="3504" t="s">
        <v>291</v>
      </c>
      <c r="G14" s="3355" t="s">
        <v>3178</v>
      </c>
      <c r="H14" s="3356" t="s">
        <v>294</v>
      </c>
      <c r="I14" s="3355" t="s">
        <v>2962</v>
      </c>
      <c r="J14" s="3358">
        <v>2012</v>
      </c>
      <c r="K14" s="3485" t="s">
        <v>3179</v>
      </c>
      <c r="L14" s="2363" t="s">
        <v>319</v>
      </c>
      <c r="M14" s="2363" t="s">
        <v>3180</v>
      </c>
      <c r="N14" s="2585">
        <v>19250</v>
      </c>
      <c r="O14" s="1994"/>
      <c r="P14" s="2715">
        <v>1</v>
      </c>
      <c r="Q14" s="3486"/>
      <c r="R14" s="3373" t="s">
        <v>3374</v>
      </c>
      <c r="S14" s="3487"/>
      <c r="T14" s="3488" t="s">
        <v>3375</v>
      </c>
      <c r="U14" s="3387">
        <v>0.7</v>
      </c>
      <c r="V14" s="3382">
        <v>41319</v>
      </c>
      <c r="W14" s="3424">
        <v>41319</v>
      </c>
      <c r="X14" s="3494">
        <v>0</v>
      </c>
      <c r="Y14" s="3494">
        <v>1</v>
      </c>
      <c r="Z14" s="1185">
        <v>41334</v>
      </c>
      <c r="AA14" s="3490" t="s">
        <v>3363</v>
      </c>
      <c r="AB14" s="3363"/>
      <c r="AC14" s="3390" t="s">
        <v>281</v>
      </c>
      <c r="AD14" s="980" t="s">
        <v>3376</v>
      </c>
      <c r="AE14" s="3391" t="s">
        <v>3312</v>
      </c>
      <c r="AF14" s="3382">
        <v>41037</v>
      </c>
      <c r="AG14" s="3381" t="s">
        <v>287</v>
      </c>
      <c r="AH14" s="3381" t="s">
        <v>287</v>
      </c>
      <c r="AI14" s="3383" t="s">
        <v>3004</v>
      </c>
      <c r="AJ14" s="3361" t="s">
        <v>287</v>
      </c>
      <c r="AK14" s="3361" t="s">
        <v>287</v>
      </c>
      <c r="AL14" s="3382">
        <v>41319</v>
      </c>
      <c r="AM14" s="3361" t="s">
        <v>287</v>
      </c>
      <c r="AN14" s="3361" t="s">
        <v>287</v>
      </c>
      <c r="AO14" s="3384" t="s">
        <v>3239</v>
      </c>
    </row>
    <row r="15" spans="1:41" s="587" customFormat="1" ht="21" customHeight="1" x14ac:dyDescent="0.25">
      <c r="A15" s="3368" t="s">
        <v>840</v>
      </c>
      <c r="B15" s="1006" t="s">
        <v>879</v>
      </c>
      <c r="C15" s="3467" t="s">
        <v>285</v>
      </c>
      <c r="D15" s="3468" t="s">
        <v>254</v>
      </c>
      <c r="E15" s="1186" t="s">
        <v>281</v>
      </c>
      <c r="F15" s="3354" t="s">
        <v>291</v>
      </c>
      <c r="G15" s="3355" t="s">
        <v>3377</v>
      </c>
      <c r="H15" s="3356" t="s">
        <v>294</v>
      </c>
      <c r="I15" s="3355" t="s">
        <v>2962</v>
      </c>
      <c r="J15" s="3358">
        <v>2012</v>
      </c>
      <c r="K15" s="3485" t="s">
        <v>3378</v>
      </c>
      <c r="L15" s="2363" t="s">
        <v>317</v>
      </c>
      <c r="M15" s="2363" t="s">
        <v>345</v>
      </c>
      <c r="N15" s="2585">
        <v>80000</v>
      </c>
      <c r="O15" s="1994"/>
      <c r="P15" s="2715">
        <v>1</v>
      </c>
      <c r="Q15" s="3486"/>
      <c r="R15" s="3373" t="s">
        <v>3379</v>
      </c>
      <c r="S15" s="3487"/>
      <c r="T15" s="3488" t="s">
        <v>3336</v>
      </c>
      <c r="U15" s="3387">
        <v>0.96</v>
      </c>
      <c r="V15" s="3382">
        <v>41305</v>
      </c>
      <c r="W15" s="3424">
        <v>41305</v>
      </c>
      <c r="X15" s="3494">
        <v>0</v>
      </c>
      <c r="Y15" s="3494">
        <v>1</v>
      </c>
      <c r="Z15" s="1185">
        <v>41334</v>
      </c>
      <c r="AA15" s="3490" t="s">
        <v>3356</v>
      </c>
      <c r="AB15" s="3363"/>
      <c r="AC15" s="3390" t="s">
        <v>281</v>
      </c>
      <c r="AD15" s="980" t="s">
        <v>3380</v>
      </c>
      <c r="AE15" s="3391" t="s">
        <v>3312</v>
      </c>
      <c r="AF15" s="3382">
        <v>41037</v>
      </c>
      <c r="AG15" s="3381" t="s">
        <v>287</v>
      </c>
      <c r="AH15" s="3381" t="s">
        <v>287</v>
      </c>
      <c r="AI15" s="3383" t="s">
        <v>2987</v>
      </c>
      <c r="AJ15" s="3361" t="s">
        <v>287</v>
      </c>
      <c r="AK15" s="3361" t="s">
        <v>287</v>
      </c>
      <c r="AL15" s="3382">
        <v>41305</v>
      </c>
      <c r="AM15" s="3361" t="s">
        <v>287</v>
      </c>
      <c r="AN15" s="3361" t="s">
        <v>287</v>
      </c>
      <c r="AO15" s="3384" t="s">
        <v>3239</v>
      </c>
    </row>
    <row r="16" spans="1:41" s="587" customFormat="1" ht="28.5" customHeight="1" x14ac:dyDescent="0.25">
      <c r="A16" s="3368" t="s">
        <v>840</v>
      </c>
      <c r="B16" s="1184" t="s">
        <v>873</v>
      </c>
      <c r="C16" s="3467" t="s">
        <v>285</v>
      </c>
      <c r="D16" s="3468" t="s">
        <v>254</v>
      </c>
      <c r="E16" s="1186" t="s">
        <v>281</v>
      </c>
      <c r="F16" s="3354" t="s">
        <v>291</v>
      </c>
      <c r="G16" s="3355" t="s">
        <v>3381</v>
      </c>
      <c r="H16" s="3356" t="s">
        <v>294</v>
      </c>
      <c r="I16" s="3355" t="s">
        <v>2962</v>
      </c>
      <c r="J16" s="3358">
        <v>2012</v>
      </c>
      <c r="K16" s="3485" t="s">
        <v>3276</v>
      </c>
      <c r="L16" s="2363" t="s">
        <v>317</v>
      </c>
      <c r="M16" s="2363" t="s">
        <v>3382</v>
      </c>
      <c r="N16" s="2585">
        <v>341814.17</v>
      </c>
      <c r="O16" s="1994"/>
      <c r="P16" s="2715">
        <v>1</v>
      </c>
      <c r="Q16" s="3486"/>
      <c r="R16" s="3373" t="s">
        <v>3383</v>
      </c>
      <c r="S16" s="3487"/>
      <c r="T16" s="3488" t="s">
        <v>3384</v>
      </c>
      <c r="U16" s="3387">
        <v>0.96</v>
      </c>
      <c r="V16" s="3382">
        <v>41389</v>
      </c>
      <c r="W16" s="3424">
        <v>41389</v>
      </c>
      <c r="X16" s="3493">
        <v>0</v>
      </c>
      <c r="Y16" s="3493">
        <v>1</v>
      </c>
      <c r="Z16" s="1192">
        <v>41426</v>
      </c>
      <c r="AA16" s="3521"/>
      <c r="AB16" s="3363"/>
      <c r="AC16" s="3390" t="s">
        <v>281</v>
      </c>
      <c r="AD16" s="980" t="s">
        <v>3385</v>
      </c>
      <c r="AE16" s="3391" t="s">
        <v>3312</v>
      </c>
      <c r="AF16" s="3382">
        <v>41037</v>
      </c>
      <c r="AG16" s="3381" t="s">
        <v>287</v>
      </c>
      <c r="AH16" s="3381" t="s">
        <v>287</v>
      </c>
      <c r="AI16" s="3383" t="s">
        <v>2987</v>
      </c>
      <c r="AJ16" s="3361" t="s">
        <v>287</v>
      </c>
      <c r="AK16" s="3361" t="s">
        <v>287</v>
      </c>
      <c r="AL16" s="3382">
        <v>41389</v>
      </c>
      <c r="AM16" s="3361" t="s">
        <v>287</v>
      </c>
      <c r="AN16" s="3361" t="s">
        <v>287</v>
      </c>
      <c r="AO16" s="3384" t="s">
        <v>3239</v>
      </c>
    </row>
    <row r="17" spans="1:41" s="587" customFormat="1" ht="24" customHeight="1" x14ac:dyDescent="0.25">
      <c r="A17" s="3368" t="s">
        <v>840</v>
      </c>
      <c r="B17" s="1006" t="s">
        <v>879</v>
      </c>
      <c r="C17" s="3467" t="s">
        <v>285</v>
      </c>
      <c r="D17" s="3468" t="s">
        <v>254</v>
      </c>
      <c r="E17" s="1186" t="s">
        <v>281</v>
      </c>
      <c r="F17" s="3504" t="s">
        <v>291</v>
      </c>
      <c r="G17" s="3355" t="s">
        <v>3386</v>
      </c>
      <c r="H17" s="3356" t="s">
        <v>294</v>
      </c>
      <c r="I17" s="3355" t="s">
        <v>2962</v>
      </c>
      <c r="J17" s="3358">
        <v>2012</v>
      </c>
      <c r="K17" s="3534" t="s">
        <v>3387</v>
      </c>
      <c r="L17" s="2366" t="s">
        <v>316</v>
      </c>
      <c r="M17" s="2366" t="s">
        <v>329</v>
      </c>
      <c r="N17" s="3392">
        <v>19250</v>
      </c>
      <c r="O17" s="2216"/>
      <c r="P17" s="2720">
        <v>1</v>
      </c>
      <c r="Q17" s="3535"/>
      <c r="R17" s="2219" t="s">
        <v>2270</v>
      </c>
      <c r="S17" s="3536"/>
      <c r="T17" s="3537" t="s">
        <v>3388</v>
      </c>
      <c r="U17" s="3387">
        <v>0.7</v>
      </c>
      <c r="V17" s="3382">
        <v>41317</v>
      </c>
      <c r="W17" s="3424">
        <v>41317</v>
      </c>
      <c r="X17" s="3494">
        <v>0</v>
      </c>
      <c r="Y17" s="3494">
        <v>1</v>
      </c>
      <c r="Z17" s="1185">
        <v>41334</v>
      </c>
      <c r="AA17" s="3490" t="s">
        <v>3356</v>
      </c>
      <c r="AB17" s="3363"/>
      <c r="AC17" s="3390" t="s">
        <v>281</v>
      </c>
      <c r="AD17" s="980" t="s">
        <v>3389</v>
      </c>
      <c r="AE17" s="3391" t="s">
        <v>3312</v>
      </c>
      <c r="AF17" s="3382">
        <v>41037</v>
      </c>
      <c r="AG17" s="3381" t="s">
        <v>287</v>
      </c>
      <c r="AH17" s="3381" t="s">
        <v>287</v>
      </c>
      <c r="AI17" s="3383" t="s">
        <v>2987</v>
      </c>
      <c r="AJ17" s="3361" t="s">
        <v>287</v>
      </c>
      <c r="AK17" s="3361" t="s">
        <v>287</v>
      </c>
      <c r="AL17" s="3382">
        <v>41317</v>
      </c>
      <c r="AM17" s="3361" t="s">
        <v>287</v>
      </c>
      <c r="AN17" s="3361" t="s">
        <v>287</v>
      </c>
      <c r="AO17" s="3384" t="s">
        <v>3239</v>
      </c>
    </row>
    <row r="18" spans="1:41" ht="12" customHeight="1" x14ac:dyDescent="0.25">
      <c r="A18" s="3394"/>
      <c r="B18" s="3395"/>
      <c r="C18" s="3395"/>
      <c r="D18" s="3394"/>
      <c r="E18" s="3394"/>
      <c r="F18" s="3394"/>
      <c r="G18" s="3395"/>
      <c r="H18" s="3395"/>
      <c r="I18" s="3394"/>
      <c r="J18" s="3394"/>
      <c r="K18" s="3396"/>
      <c r="L18" s="3396"/>
      <c r="M18" s="3396"/>
      <c r="N18" s="3397"/>
      <c r="O18" s="3398"/>
      <c r="P18" s="3399"/>
      <c r="Q18" s="3400"/>
      <c r="R18" s="3398"/>
      <c r="S18" s="3401"/>
      <c r="T18" s="3402"/>
      <c r="V18" s="3403"/>
      <c r="W18" s="3404"/>
      <c r="X18" s="3395"/>
      <c r="Y18" s="3395"/>
      <c r="Z18" s="3405"/>
      <c r="AA18" s="3406"/>
      <c r="AB18" s="3406"/>
      <c r="AC18" s="3406"/>
    </row>
    <row r="19" spans="1:41" ht="13.5" customHeight="1" x14ac:dyDescent="0.25">
      <c r="A19" s="3394"/>
      <c r="B19" s="3395"/>
      <c r="C19" s="3395"/>
      <c r="D19" s="3394"/>
      <c r="E19" s="3394"/>
      <c r="F19" s="3394"/>
      <c r="G19" s="3395"/>
      <c r="H19" s="3395"/>
      <c r="I19" s="3394"/>
      <c r="J19" s="3394"/>
      <c r="K19" s="3396"/>
      <c r="L19" s="3396"/>
      <c r="M19" s="3396"/>
      <c r="N19" s="3397"/>
      <c r="O19" s="3398"/>
      <c r="P19" s="3399"/>
      <c r="Q19" s="3400"/>
      <c r="R19" s="3398"/>
      <c r="S19" s="3401"/>
      <c r="T19" s="3402"/>
      <c r="V19" s="3403"/>
      <c r="W19" s="3404"/>
      <c r="X19" s="3395"/>
      <c r="Y19" s="3395"/>
      <c r="Z19" s="3405"/>
      <c r="AA19" s="3406"/>
      <c r="AB19" s="3406"/>
      <c r="AC19" s="3406"/>
    </row>
    <row r="20" spans="1:41" x14ac:dyDescent="0.25">
      <c r="A20" s="3394"/>
      <c r="B20" s="3395"/>
      <c r="C20" s="3395"/>
      <c r="D20" s="3394"/>
      <c r="E20" s="3394"/>
      <c r="F20" s="3394"/>
      <c r="G20" s="3395"/>
      <c r="H20" s="3395"/>
      <c r="I20" s="3394"/>
      <c r="J20" s="3394"/>
      <c r="K20" s="3407" t="s">
        <v>2633</v>
      </c>
      <c r="L20" s="3396"/>
      <c r="M20" s="3396"/>
      <c r="N20" s="3397"/>
      <c r="O20" s="3398"/>
      <c r="P20" s="3399"/>
      <c r="Q20" s="3400"/>
      <c r="R20" s="3398"/>
      <c r="S20" s="3401"/>
      <c r="T20" s="3402"/>
      <c r="V20" s="3403"/>
      <c r="W20" s="3404"/>
      <c r="X20" s="3395"/>
      <c r="Y20" s="3395"/>
      <c r="Z20" s="3405"/>
      <c r="AA20" s="3406"/>
      <c r="AB20" s="3406"/>
      <c r="AC20" s="3406"/>
    </row>
    <row r="21" spans="1:41" x14ac:dyDescent="0.25">
      <c r="A21" s="3394"/>
      <c r="B21" s="3395"/>
      <c r="C21" s="3395"/>
      <c r="D21" s="3394"/>
      <c r="E21" s="3394"/>
      <c r="F21" s="3394"/>
      <c r="G21" s="3395"/>
      <c r="H21" s="3395"/>
      <c r="I21" s="3394"/>
      <c r="J21" s="3394"/>
      <c r="K21" s="3396"/>
      <c r="L21" s="3396"/>
      <c r="M21" s="3396"/>
      <c r="N21" s="3397"/>
      <c r="O21" s="3398"/>
      <c r="P21" s="3399"/>
      <c r="Q21" s="3400"/>
      <c r="R21" s="3398"/>
      <c r="S21" s="3401"/>
      <c r="T21" s="3402"/>
      <c r="V21" s="3403"/>
      <c r="W21" s="3404"/>
      <c r="X21" s="3395"/>
      <c r="Y21" s="3395"/>
      <c r="Z21" s="3405"/>
      <c r="AA21" s="3406"/>
      <c r="AB21" s="3406"/>
      <c r="AC21" s="3406"/>
    </row>
    <row r="22" spans="1:41" x14ac:dyDescent="0.25">
      <c r="A22" s="3394"/>
      <c r="B22" s="3395"/>
      <c r="C22" s="3395"/>
      <c r="D22" s="3394"/>
      <c r="E22" s="3394"/>
      <c r="F22" s="3394"/>
      <c r="G22" s="3395"/>
      <c r="H22" s="3395"/>
      <c r="I22" s="3394"/>
      <c r="J22" s="3394"/>
      <c r="K22" s="3396"/>
      <c r="L22" s="3396"/>
      <c r="M22" s="3396"/>
      <c r="N22" s="3397"/>
      <c r="O22" s="3398"/>
      <c r="P22" s="3399"/>
      <c r="Q22" s="3400"/>
      <c r="R22" s="3398"/>
      <c r="S22" s="3401"/>
      <c r="T22" s="3402"/>
      <c r="V22" s="3403"/>
      <c r="W22" s="3404"/>
      <c r="X22" s="3395"/>
      <c r="Y22" s="3395"/>
      <c r="Z22" s="3405"/>
      <c r="AA22" s="3406"/>
      <c r="AB22" s="3406"/>
      <c r="AC22" s="3406"/>
    </row>
    <row r="23" spans="1:41" x14ac:dyDescent="0.25">
      <c r="A23" s="3394"/>
      <c r="B23" s="3395"/>
      <c r="C23" s="3395"/>
      <c r="D23" s="3394"/>
      <c r="E23" s="3394"/>
      <c r="F23" s="3394"/>
      <c r="G23" s="3395"/>
      <c r="H23" s="3395"/>
      <c r="I23" s="3394"/>
      <c r="J23" s="3394"/>
      <c r="K23" s="3396"/>
      <c r="L23" s="3396"/>
      <c r="M23" s="3396"/>
      <c r="N23" s="3397"/>
      <c r="O23" s="3398"/>
      <c r="P23" s="3399"/>
      <c r="Q23" s="3400"/>
      <c r="R23" s="3398"/>
      <c r="S23" s="3401"/>
      <c r="T23" s="3402"/>
      <c r="V23" s="3403"/>
      <c r="W23" s="3404"/>
      <c r="X23" s="3395"/>
      <c r="Y23" s="3395"/>
      <c r="Z23" s="3405"/>
      <c r="AA23" s="3406"/>
      <c r="AB23" s="3406"/>
      <c r="AC23" s="3406"/>
    </row>
    <row r="24" spans="1:41" x14ac:dyDescent="0.25">
      <c r="A24" s="3394"/>
      <c r="B24" s="3395"/>
      <c r="C24" s="3395"/>
      <c r="D24" s="3394"/>
      <c r="E24" s="3394"/>
      <c r="F24" s="3394"/>
      <c r="G24" s="3395"/>
      <c r="H24" s="3395"/>
      <c r="I24" s="3394"/>
      <c r="J24" s="3394"/>
      <c r="K24" s="3396"/>
      <c r="L24" s="3396"/>
      <c r="M24" s="3396"/>
      <c r="N24" s="3397"/>
      <c r="O24" s="3398"/>
      <c r="P24" s="3399"/>
      <c r="Q24" s="3400"/>
      <c r="R24" s="3398"/>
      <c r="S24" s="3401"/>
      <c r="T24" s="3402"/>
      <c r="V24" s="3403"/>
      <c r="W24" s="3404"/>
      <c r="X24" s="3395"/>
      <c r="Y24" s="3395"/>
      <c r="Z24" s="3405"/>
      <c r="AA24" s="3406"/>
      <c r="AB24" s="3406"/>
      <c r="AC24" s="3406"/>
    </row>
    <row r="25" spans="1:41" x14ac:dyDescent="0.25">
      <c r="A25" s="3394"/>
      <c r="B25" s="3395"/>
      <c r="C25" s="3395"/>
      <c r="D25" s="3394"/>
      <c r="E25" s="3394"/>
      <c r="F25" s="3394"/>
      <c r="G25" s="3395"/>
      <c r="H25" s="3395"/>
      <c r="I25" s="3394"/>
      <c r="J25" s="3394"/>
      <c r="K25" s="3396"/>
      <c r="L25" s="3396"/>
      <c r="M25" s="3396"/>
      <c r="N25" s="3397"/>
      <c r="O25" s="3398"/>
      <c r="P25" s="3399"/>
      <c r="Q25" s="3400"/>
      <c r="R25" s="3398"/>
      <c r="S25" s="3401"/>
      <c r="T25" s="3402"/>
      <c r="V25" s="3403"/>
      <c r="W25" s="3404"/>
      <c r="X25" s="3395"/>
      <c r="Y25" s="3395"/>
      <c r="Z25" s="3405"/>
      <c r="AA25" s="3406"/>
      <c r="AB25" s="3406"/>
      <c r="AC25" s="3406"/>
    </row>
    <row r="26" spans="1:41" x14ac:dyDescent="0.25">
      <c r="A26" s="3394"/>
      <c r="B26" s="3395"/>
      <c r="C26" s="3395"/>
      <c r="D26" s="3394"/>
      <c r="E26" s="3394"/>
      <c r="F26" s="3394"/>
      <c r="G26" s="3395"/>
      <c r="H26" s="3395"/>
      <c r="I26" s="3394"/>
      <c r="J26" s="3394"/>
      <c r="K26" s="3396"/>
      <c r="L26" s="3396"/>
      <c r="M26" s="3396"/>
      <c r="N26" s="3397"/>
      <c r="O26" s="3398"/>
      <c r="P26" s="3399"/>
      <c r="Q26" s="3400"/>
      <c r="R26" s="3398"/>
      <c r="S26" s="3401"/>
      <c r="T26" s="3402"/>
      <c r="V26" s="3403"/>
      <c r="W26" s="3404"/>
      <c r="X26" s="3395"/>
      <c r="Y26" s="3395"/>
      <c r="Z26" s="3405"/>
      <c r="AA26" s="3406"/>
      <c r="AB26" s="3406"/>
      <c r="AC26" s="3406"/>
    </row>
    <row r="27" spans="1:41" x14ac:dyDescent="0.25">
      <c r="A27" s="3394"/>
      <c r="B27" s="3395"/>
      <c r="C27" s="3395"/>
      <c r="D27" s="3394"/>
      <c r="E27" s="3394"/>
      <c r="F27" s="3394"/>
      <c r="G27" s="3395"/>
      <c r="H27" s="3395"/>
      <c r="I27" s="3394"/>
      <c r="J27" s="3394"/>
      <c r="K27" s="3396"/>
      <c r="L27" s="3396"/>
      <c r="M27" s="3396"/>
      <c r="N27" s="3397"/>
      <c r="O27" s="3398"/>
      <c r="P27" s="3399"/>
      <c r="Q27" s="3400"/>
      <c r="R27" s="3398"/>
      <c r="S27" s="3401"/>
      <c r="T27" s="3402"/>
      <c r="V27" s="3403"/>
      <c r="W27" s="3404"/>
      <c r="X27" s="3395"/>
      <c r="Y27" s="3395"/>
      <c r="Z27" s="3405"/>
      <c r="AA27" s="3406"/>
      <c r="AB27" s="3406"/>
      <c r="AC27" s="3406"/>
    </row>
    <row r="28" spans="1:41" x14ac:dyDescent="0.25">
      <c r="A28" s="3394"/>
      <c r="B28" s="3395"/>
      <c r="C28" s="3395"/>
      <c r="D28" s="3394"/>
      <c r="E28" s="3394"/>
      <c r="F28" s="3394"/>
      <c r="G28" s="3395"/>
      <c r="H28" s="3395"/>
      <c r="I28" s="3394"/>
      <c r="J28" s="3394"/>
      <c r="K28" s="3396"/>
      <c r="L28" s="3396"/>
      <c r="M28" s="3396"/>
      <c r="N28" s="3397"/>
      <c r="O28" s="3398"/>
      <c r="P28" s="3399"/>
      <c r="Q28" s="3400"/>
      <c r="R28" s="3398"/>
      <c r="S28" s="3401"/>
      <c r="T28" s="3402"/>
      <c r="V28" s="3403"/>
      <c r="W28" s="3404"/>
      <c r="X28" s="3395"/>
      <c r="Y28" s="3395"/>
      <c r="Z28" s="3405"/>
      <c r="AA28" s="3406"/>
      <c r="AB28" s="3406"/>
      <c r="AC28" s="3406"/>
    </row>
    <row r="29" spans="1:41" x14ac:dyDescent="0.25">
      <c r="A29" s="3394"/>
      <c r="B29" s="3395"/>
      <c r="C29" s="3395"/>
      <c r="D29" s="3394"/>
      <c r="E29" s="3394"/>
      <c r="F29" s="3394"/>
      <c r="G29" s="3395"/>
      <c r="H29" s="3395"/>
      <c r="I29" s="3394"/>
      <c r="J29" s="3394"/>
      <c r="K29" s="3396"/>
      <c r="L29" s="3396"/>
      <c r="M29" s="3396"/>
      <c r="N29" s="3397"/>
      <c r="O29" s="3398"/>
      <c r="P29" s="3399"/>
      <c r="Q29" s="3400"/>
      <c r="R29" s="3398"/>
      <c r="S29" s="3401"/>
      <c r="T29" s="3402"/>
      <c r="V29" s="3403"/>
      <c r="W29" s="3404"/>
      <c r="X29" s="3395"/>
      <c r="Y29" s="3395"/>
      <c r="Z29" s="3405"/>
      <c r="AA29" s="3406"/>
      <c r="AB29" s="3406"/>
      <c r="AC29" s="3406"/>
    </row>
    <row r="30" spans="1:41" x14ac:dyDescent="0.25">
      <c r="A30" s="3394"/>
      <c r="B30" s="3395"/>
      <c r="C30" s="3395"/>
      <c r="D30" s="3394"/>
      <c r="E30" s="3394"/>
      <c r="F30" s="3394"/>
      <c r="G30" s="3395"/>
      <c r="H30" s="3395"/>
      <c r="I30" s="3394"/>
      <c r="J30" s="3394"/>
      <c r="K30" s="3396"/>
      <c r="L30" s="3396"/>
      <c r="M30" s="3396"/>
      <c r="N30" s="3397"/>
      <c r="O30" s="3398"/>
      <c r="P30" s="3399"/>
      <c r="Q30" s="3400"/>
      <c r="R30" s="3398"/>
      <c r="S30" s="3401"/>
      <c r="T30" s="3402"/>
      <c r="V30" s="3403"/>
      <c r="W30" s="3404"/>
      <c r="X30" s="3395"/>
      <c r="Y30" s="3395"/>
      <c r="Z30" s="3405"/>
      <c r="AA30" s="3406"/>
      <c r="AB30" s="3406"/>
      <c r="AC30" s="3406"/>
    </row>
    <row r="31" spans="1:41" x14ac:dyDescent="0.25">
      <c r="A31" s="3394"/>
      <c r="B31" s="3395"/>
      <c r="C31" s="3395"/>
      <c r="D31" s="3394"/>
      <c r="E31" s="3394"/>
      <c r="F31" s="3394"/>
      <c r="G31" s="3395"/>
      <c r="H31" s="3395"/>
      <c r="I31" s="3394"/>
      <c r="J31" s="3394"/>
      <c r="K31" s="3396"/>
      <c r="L31" s="3396"/>
      <c r="M31" s="3396"/>
      <c r="N31" s="3397"/>
      <c r="O31" s="3398"/>
      <c r="P31" s="3399"/>
      <c r="Q31" s="3400"/>
      <c r="R31" s="3398"/>
      <c r="S31" s="3401"/>
      <c r="T31" s="3402"/>
      <c r="V31" s="3403"/>
      <c r="W31" s="3404"/>
      <c r="X31" s="3395"/>
      <c r="Y31" s="3395"/>
      <c r="Z31" s="3405"/>
      <c r="AA31" s="3406"/>
      <c r="AB31" s="3406"/>
      <c r="AC31" s="3406"/>
    </row>
  </sheetData>
  <mergeCells count="3">
    <mergeCell ref="N5:O5"/>
    <mergeCell ref="P5:Q5"/>
    <mergeCell ref="R5:S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tabColor rgb="FFEB700B"/>
  </sheetPr>
  <dimension ref="A1:AO31"/>
  <sheetViews>
    <sheetView showGridLines="0" view="pageBreakPreview" topLeftCell="K1" zoomScaleNormal="68" zoomScaleSheetLayoutView="100" workbookViewId="0">
      <selection activeCell="T1" sqref="T1"/>
    </sheetView>
  </sheetViews>
  <sheetFormatPr baseColWidth="10" defaultColWidth="11.42578125" defaultRowHeight="18" x14ac:dyDescent="0.25"/>
  <cols>
    <col min="1" max="1" width="8" style="20" hidden="1" customWidth="1"/>
    <col min="2" max="2" width="8.85546875" style="20" hidden="1" customWidth="1"/>
    <col min="3" max="3" width="11.85546875" style="20" hidden="1" customWidth="1"/>
    <col min="4" max="5" width="11.28515625" style="20" hidden="1" customWidth="1"/>
    <col min="6" max="6" width="10.7109375" style="20" hidden="1" customWidth="1"/>
    <col min="7" max="7" width="19.42578125" style="20" hidden="1" customWidth="1"/>
    <col min="8" max="8" width="14.42578125" style="20" hidden="1" customWidth="1"/>
    <col min="9" max="9" width="31" style="20" hidden="1" customWidth="1"/>
    <col min="10" max="10" width="9.28515625" style="20" hidden="1" customWidth="1"/>
    <col min="11" max="11" width="33.28515625" style="20" customWidth="1"/>
    <col min="12" max="12" width="15.7109375" style="20" customWidth="1"/>
    <col min="13" max="13" width="15.7109375" style="3408" customWidth="1"/>
    <col min="14" max="14" width="15.7109375" style="3409" customWidth="1"/>
    <col min="15" max="15" width="1.85546875" style="20" customWidth="1"/>
    <col min="16" max="16" width="7.7109375" style="20" customWidth="1"/>
    <col min="17" max="17" width="1.85546875" style="20" customWidth="1"/>
    <col min="18" max="18" width="9.7109375" style="20" customWidth="1"/>
    <col min="19" max="19" width="6.140625" style="20" customWidth="1"/>
    <col min="20" max="20" width="33" style="20" customWidth="1"/>
    <col min="21" max="21" width="9.42578125" style="20" hidden="1" customWidth="1"/>
    <col min="22" max="22" width="11.28515625" style="20" hidden="1" customWidth="1"/>
    <col min="23" max="23" width="13.5703125" style="20" hidden="1" customWidth="1"/>
    <col min="24" max="25" width="8.140625" style="20" hidden="1" customWidth="1"/>
    <col min="26" max="26" width="16.28515625" style="20" hidden="1" customWidth="1"/>
    <col min="27" max="27" width="51.28515625" style="20" hidden="1" customWidth="1"/>
    <col min="28" max="28" width="31.5703125" style="20" hidden="1" customWidth="1"/>
    <col min="29" max="29" width="12.5703125" style="20" hidden="1" customWidth="1"/>
    <col min="30" max="30" width="17.140625" style="20" hidden="1" customWidth="1"/>
    <col min="31" max="31" width="20.42578125" style="20" hidden="1" customWidth="1"/>
    <col min="32" max="32" width="13.85546875" style="20" hidden="1" customWidth="1"/>
    <col min="33" max="33" width="22.140625" style="20" hidden="1" customWidth="1"/>
    <col min="34" max="34" width="11.5703125" style="20" hidden="1" customWidth="1"/>
    <col min="35" max="35" width="27.85546875" style="20" hidden="1" customWidth="1"/>
    <col min="36" max="41" width="11.42578125" style="20" hidden="1" customWidth="1"/>
    <col min="42" max="42" width="0" style="20" hidden="1" customWidth="1"/>
    <col min="43" max="16384" width="11.42578125" style="20"/>
  </cols>
  <sheetData>
    <row r="1" spans="1:41" x14ac:dyDescent="0.25">
      <c r="K1" s="1652" t="s">
        <v>2965</v>
      </c>
      <c r="L1" s="3182"/>
      <c r="M1" s="3182"/>
      <c r="N1" s="3182"/>
      <c r="O1" s="3182"/>
      <c r="P1" s="3182"/>
      <c r="Q1" s="3182"/>
      <c r="R1" s="3182"/>
      <c r="S1" s="3182"/>
      <c r="T1" s="2996" t="s">
        <v>5168</v>
      </c>
      <c r="W1" s="3261"/>
      <c r="X1" s="18"/>
      <c r="Y1" s="18"/>
      <c r="Z1" s="18"/>
    </row>
    <row r="2" spans="1:41" x14ac:dyDescent="0.25">
      <c r="K2" s="1652" t="s">
        <v>2966</v>
      </c>
      <c r="L2" s="3182"/>
      <c r="M2" s="3182"/>
      <c r="N2" s="3182"/>
      <c r="O2" s="3182"/>
      <c r="P2" s="3182"/>
      <c r="Q2" s="3182"/>
      <c r="R2" s="3182"/>
      <c r="S2" s="3182"/>
      <c r="T2" s="3182"/>
      <c r="W2" s="3261"/>
      <c r="X2" s="18"/>
      <c r="Y2" s="18"/>
      <c r="Z2" s="18"/>
    </row>
    <row r="3" spans="1:41" x14ac:dyDescent="0.25">
      <c r="K3" s="1652">
        <v>2013</v>
      </c>
      <c r="L3" s="3182"/>
      <c r="M3" s="3182"/>
      <c r="N3" s="3182"/>
      <c r="O3" s="3182"/>
      <c r="P3" s="3182"/>
      <c r="Q3" s="3182"/>
      <c r="R3" s="3182"/>
      <c r="S3" s="3182"/>
      <c r="T3" s="3182"/>
      <c r="W3" s="3261"/>
      <c r="X3" s="18"/>
      <c r="Y3" s="18"/>
      <c r="Z3" s="18"/>
    </row>
    <row r="4" spans="1:41" x14ac:dyDescent="0.25">
      <c r="K4" s="3182"/>
      <c r="L4" s="3182"/>
      <c r="M4" s="3182"/>
      <c r="N4" s="3182"/>
      <c r="O4" s="3182"/>
      <c r="P4" s="3182"/>
      <c r="Q4" s="3182"/>
      <c r="R4" s="3182"/>
      <c r="S4" s="3182"/>
      <c r="T4" s="3182"/>
      <c r="W4" s="3261"/>
      <c r="X4" s="18"/>
      <c r="Y4" s="18"/>
      <c r="Z4" s="18"/>
    </row>
    <row r="5" spans="1:41" s="3272" customFormat="1" ht="51" customHeight="1" x14ac:dyDescent="0.25">
      <c r="A5" s="3262" t="s">
        <v>50</v>
      </c>
      <c r="B5" s="3262" t="s">
        <v>44</v>
      </c>
      <c r="C5" s="3262" t="s">
        <v>172</v>
      </c>
      <c r="D5" s="567" t="s">
        <v>261</v>
      </c>
      <c r="E5" s="1289"/>
      <c r="F5" s="3262" t="s">
        <v>176</v>
      </c>
      <c r="G5" s="3262" t="s">
        <v>179</v>
      </c>
      <c r="H5" s="3262" t="s">
        <v>178</v>
      </c>
      <c r="I5" s="3262" t="s">
        <v>174</v>
      </c>
      <c r="J5" s="3263" t="s">
        <v>175</v>
      </c>
      <c r="K5" s="3264" t="s">
        <v>181</v>
      </c>
      <c r="L5" s="3264" t="s">
        <v>21</v>
      </c>
      <c r="M5" s="3264" t="s">
        <v>29</v>
      </c>
      <c r="N5" s="6033" t="s">
        <v>258</v>
      </c>
      <c r="O5" s="6033"/>
      <c r="P5" s="6033" t="s">
        <v>182</v>
      </c>
      <c r="Q5" s="6033"/>
      <c r="R5" s="6033" t="s">
        <v>20</v>
      </c>
      <c r="S5" s="6033"/>
      <c r="T5" s="3264" t="s">
        <v>30</v>
      </c>
      <c r="U5" s="3265" t="s">
        <v>171</v>
      </c>
      <c r="V5" s="3266"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587" customFormat="1" ht="36" customHeight="1" x14ac:dyDescent="0.25">
      <c r="A6" s="3368" t="s">
        <v>840</v>
      </c>
      <c r="B6" s="1006" t="s">
        <v>879</v>
      </c>
      <c r="C6" s="3467" t="s">
        <v>285</v>
      </c>
      <c r="D6" s="3468" t="s">
        <v>254</v>
      </c>
      <c r="E6" s="1186" t="s">
        <v>281</v>
      </c>
      <c r="F6" s="3504" t="s">
        <v>291</v>
      </c>
      <c r="G6" s="3355" t="s">
        <v>3390</v>
      </c>
      <c r="H6" s="3356" t="s">
        <v>294</v>
      </c>
      <c r="I6" s="3355" t="s">
        <v>2962</v>
      </c>
      <c r="J6" s="3358">
        <v>2012</v>
      </c>
      <c r="K6" s="3552" t="s">
        <v>3391</v>
      </c>
      <c r="L6" s="3553" t="s">
        <v>3392</v>
      </c>
      <c r="M6" s="3553" t="s">
        <v>3393</v>
      </c>
      <c r="N6" s="2585">
        <v>234240</v>
      </c>
      <c r="O6" s="3554"/>
      <c r="P6" s="3555">
        <v>1</v>
      </c>
      <c r="Q6" s="3556"/>
      <c r="R6" s="3557" t="s">
        <v>3394</v>
      </c>
      <c r="S6" s="3556"/>
      <c r="T6" s="3558" t="s">
        <v>3345</v>
      </c>
      <c r="U6" s="3387">
        <v>0.92</v>
      </c>
      <c r="V6" s="3382">
        <v>41317</v>
      </c>
      <c r="W6" s="3424">
        <v>41317</v>
      </c>
      <c r="X6" s="3494">
        <v>0</v>
      </c>
      <c r="Y6" s="3494">
        <v>1</v>
      </c>
      <c r="Z6" s="1185">
        <v>41334</v>
      </c>
      <c r="AA6" s="3490" t="s">
        <v>3363</v>
      </c>
      <c r="AB6" s="3363"/>
      <c r="AC6" s="3390" t="s">
        <v>281</v>
      </c>
      <c r="AD6" s="980" t="s">
        <v>3395</v>
      </c>
      <c r="AE6" s="3391" t="s">
        <v>3312</v>
      </c>
      <c r="AF6" s="3382">
        <v>41037</v>
      </c>
      <c r="AG6" s="3381" t="s">
        <v>287</v>
      </c>
      <c r="AH6" s="3381" t="s">
        <v>287</v>
      </c>
      <c r="AI6" s="3383" t="s">
        <v>3396</v>
      </c>
      <c r="AJ6" s="3361" t="s">
        <v>287</v>
      </c>
      <c r="AK6" s="3361" t="s">
        <v>287</v>
      </c>
      <c r="AL6" s="3382">
        <v>41317</v>
      </c>
      <c r="AM6" s="3361" t="s">
        <v>287</v>
      </c>
      <c r="AN6" s="3361" t="s">
        <v>287</v>
      </c>
      <c r="AO6" s="3384" t="s">
        <v>3239</v>
      </c>
    </row>
    <row r="7" spans="1:41" s="587" customFormat="1" ht="30" customHeight="1" x14ac:dyDescent="0.25">
      <c r="A7" s="3368" t="s">
        <v>840</v>
      </c>
      <c r="B7" s="1006" t="s">
        <v>879</v>
      </c>
      <c r="C7" s="3467" t="s">
        <v>285</v>
      </c>
      <c r="D7" s="3468" t="s">
        <v>254</v>
      </c>
      <c r="E7" s="1186" t="s">
        <v>281</v>
      </c>
      <c r="F7" s="3504" t="s">
        <v>291</v>
      </c>
      <c r="G7" s="3355" t="s">
        <v>3397</v>
      </c>
      <c r="H7" s="3356" t="s">
        <v>294</v>
      </c>
      <c r="I7" s="3355" t="s">
        <v>2962</v>
      </c>
      <c r="J7" s="3358">
        <v>2012</v>
      </c>
      <c r="K7" s="3559" t="s">
        <v>3398</v>
      </c>
      <c r="L7" s="3560" t="s">
        <v>3392</v>
      </c>
      <c r="M7" s="3560" t="s">
        <v>3399</v>
      </c>
      <c r="N7" s="2585">
        <v>80000</v>
      </c>
      <c r="O7" s="3561"/>
      <c r="P7" s="3562">
        <v>1</v>
      </c>
      <c r="Q7" s="3563"/>
      <c r="R7" s="2407" t="s">
        <v>3400</v>
      </c>
      <c r="S7" s="3563"/>
      <c r="T7" s="3564" t="s">
        <v>3336</v>
      </c>
      <c r="U7" s="3387">
        <v>0.7</v>
      </c>
      <c r="V7" s="3382">
        <v>41305</v>
      </c>
      <c r="W7" s="3424">
        <v>41305</v>
      </c>
      <c r="X7" s="3494">
        <v>0</v>
      </c>
      <c r="Y7" s="3494">
        <v>1</v>
      </c>
      <c r="Z7" s="1185">
        <v>41334</v>
      </c>
      <c r="AA7" s="3490" t="s">
        <v>3401</v>
      </c>
      <c r="AB7" s="3363"/>
      <c r="AC7" s="3390" t="s">
        <v>281</v>
      </c>
      <c r="AD7" s="980" t="s">
        <v>3402</v>
      </c>
      <c r="AE7" s="3391" t="s">
        <v>3312</v>
      </c>
      <c r="AF7" s="3382">
        <v>41037</v>
      </c>
      <c r="AG7" s="3381" t="s">
        <v>287</v>
      </c>
      <c r="AH7" s="3381" t="s">
        <v>287</v>
      </c>
      <c r="AI7" s="3383" t="s">
        <v>3396</v>
      </c>
      <c r="AJ7" s="3361" t="s">
        <v>287</v>
      </c>
      <c r="AK7" s="3361" t="s">
        <v>287</v>
      </c>
      <c r="AL7" s="3382">
        <v>41305</v>
      </c>
      <c r="AM7" s="3361" t="s">
        <v>287</v>
      </c>
      <c r="AN7" s="3361" t="s">
        <v>287</v>
      </c>
      <c r="AO7" s="3384" t="s">
        <v>3239</v>
      </c>
    </row>
    <row r="8" spans="1:41" s="587" customFormat="1" ht="25.5" x14ac:dyDescent="0.25">
      <c r="A8" s="3368" t="s">
        <v>840</v>
      </c>
      <c r="B8" s="1006" t="s">
        <v>879</v>
      </c>
      <c r="C8" s="3467" t="s">
        <v>285</v>
      </c>
      <c r="D8" s="3468" t="s">
        <v>254</v>
      </c>
      <c r="E8" s="1186" t="s">
        <v>281</v>
      </c>
      <c r="F8" s="3504" t="s">
        <v>291</v>
      </c>
      <c r="G8" s="3355" t="s">
        <v>3194</v>
      </c>
      <c r="H8" s="3356" t="s">
        <v>294</v>
      </c>
      <c r="I8" s="3355" t="s">
        <v>2962</v>
      </c>
      <c r="J8" s="3358">
        <v>2012</v>
      </c>
      <c r="K8" s="3559" t="s">
        <v>3195</v>
      </c>
      <c r="L8" s="3560" t="s">
        <v>311</v>
      </c>
      <c r="M8" s="3560" t="s">
        <v>3196</v>
      </c>
      <c r="N8" s="2585">
        <v>314240</v>
      </c>
      <c r="O8" s="3561"/>
      <c r="P8" s="3562">
        <v>1</v>
      </c>
      <c r="Q8" s="3563"/>
      <c r="R8" s="2407" t="s">
        <v>3403</v>
      </c>
      <c r="S8" s="3563"/>
      <c r="T8" s="3564" t="s">
        <v>3404</v>
      </c>
      <c r="U8" s="3387">
        <v>0.91</v>
      </c>
      <c r="V8" s="3382">
        <v>41316</v>
      </c>
      <c r="W8" s="3424">
        <v>41316</v>
      </c>
      <c r="X8" s="3494">
        <v>0</v>
      </c>
      <c r="Y8" s="3494">
        <v>1</v>
      </c>
      <c r="Z8" s="1185">
        <v>41334</v>
      </c>
      <c r="AA8" s="3490" t="s">
        <v>3405</v>
      </c>
      <c r="AB8" s="3363"/>
      <c r="AC8" s="3390" t="s">
        <v>281</v>
      </c>
      <c r="AD8" s="980" t="s">
        <v>3406</v>
      </c>
      <c r="AE8" s="3391" t="s">
        <v>3312</v>
      </c>
      <c r="AF8" s="3382">
        <v>41037</v>
      </c>
      <c r="AG8" s="3381" t="s">
        <v>287</v>
      </c>
      <c r="AH8" s="3381" t="s">
        <v>287</v>
      </c>
      <c r="AI8" s="3383" t="s">
        <v>2987</v>
      </c>
      <c r="AJ8" s="3361" t="s">
        <v>287</v>
      </c>
      <c r="AK8" s="3361" t="s">
        <v>287</v>
      </c>
      <c r="AL8" s="3382">
        <v>41316</v>
      </c>
      <c r="AM8" s="3361" t="s">
        <v>287</v>
      </c>
      <c r="AN8" s="3361" t="s">
        <v>287</v>
      </c>
      <c r="AO8" s="3384" t="s">
        <v>3239</v>
      </c>
    </row>
    <row r="9" spans="1:41" s="587" customFormat="1" ht="28.5" customHeight="1" x14ac:dyDescent="0.25">
      <c r="A9" s="3368" t="s">
        <v>840</v>
      </c>
      <c r="B9" s="1006" t="s">
        <v>879</v>
      </c>
      <c r="C9" s="3467" t="s">
        <v>285</v>
      </c>
      <c r="D9" s="3468" t="s">
        <v>254</v>
      </c>
      <c r="E9" s="1186" t="s">
        <v>281</v>
      </c>
      <c r="F9" s="3354" t="s">
        <v>291</v>
      </c>
      <c r="G9" s="3355" t="s">
        <v>3103</v>
      </c>
      <c r="H9" s="3356" t="s">
        <v>294</v>
      </c>
      <c r="I9" s="3355" t="s">
        <v>2962</v>
      </c>
      <c r="J9" s="3358">
        <v>2012</v>
      </c>
      <c r="K9" s="3559" t="s">
        <v>3407</v>
      </c>
      <c r="L9" s="3560" t="s">
        <v>326</v>
      </c>
      <c r="M9" s="3560" t="s">
        <v>3105</v>
      </c>
      <c r="N9" s="2585">
        <v>80000</v>
      </c>
      <c r="O9" s="3561"/>
      <c r="P9" s="3562">
        <v>1</v>
      </c>
      <c r="Q9" s="3563"/>
      <c r="R9" s="2407" t="s">
        <v>3408</v>
      </c>
      <c r="S9" s="3563"/>
      <c r="T9" s="3564" t="s">
        <v>3336</v>
      </c>
      <c r="U9" s="3387">
        <v>0.96</v>
      </c>
      <c r="V9" s="3382">
        <v>41304</v>
      </c>
      <c r="W9" s="3424">
        <v>41304</v>
      </c>
      <c r="X9" s="3494">
        <v>0</v>
      </c>
      <c r="Y9" s="3494">
        <v>1</v>
      </c>
      <c r="Z9" s="1185">
        <v>41334</v>
      </c>
      <c r="AA9" s="3490" t="s">
        <v>3405</v>
      </c>
      <c r="AB9" s="3363"/>
      <c r="AC9" s="3390" t="s">
        <v>281</v>
      </c>
      <c r="AD9" s="980" t="s">
        <v>3409</v>
      </c>
      <c r="AE9" s="3391" t="s">
        <v>3312</v>
      </c>
      <c r="AF9" s="3382">
        <v>41037</v>
      </c>
      <c r="AG9" s="3381" t="s">
        <v>287</v>
      </c>
      <c r="AH9" s="3381" t="s">
        <v>287</v>
      </c>
      <c r="AI9" s="3383" t="s">
        <v>2987</v>
      </c>
      <c r="AJ9" s="3361" t="s">
        <v>287</v>
      </c>
      <c r="AK9" s="3361" t="s">
        <v>287</v>
      </c>
      <c r="AL9" s="3382">
        <v>41304</v>
      </c>
      <c r="AM9" s="3361" t="s">
        <v>287</v>
      </c>
      <c r="AN9" s="3361" t="s">
        <v>287</v>
      </c>
      <c r="AO9" s="3384" t="s">
        <v>3239</v>
      </c>
    </row>
    <row r="10" spans="1:41" s="587" customFormat="1" ht="25.5" x14ac:dyDescent="0.25">
      <c r="A10" s="3368" t="s">
        <v>840</v>
      </c>
      <c r="B10" s="1006" t="s">
        <v>879</v>
      </c>
      <c r="C10" s="3467" t="s">
        <v>285</v>
      </c>
      <c r="D10" s="3468" t="s">
        <v>254</v>
      </c>
      <c r="E10" s="1186" t="s">
        <v>281</v>
      </c>
      <c r="F10" s="3354" t="s">
        <v>291</v>
      </c>
      <c r="G10" s="3386" t="s">
        <v>3206</v>
      </c>
      <c r="H10" s="3356" t="s">
        <v>294</v>
      </c>
      <c r="I10" s="3355" t="s">
        <v>2962</v>
      </c>
      <c r="J10" s="3358">
        <v>2012</v>
      </c>
      <c r="K10" s="3559" t="s">
        <v>3207</v>
      </c>
      <c r="L10" s="3560" t="s">
        <v>324</v>
      </c>
      <c r="M10" s="3560" t="s">
        <v>3208</v>
      </c>
      <c r="N10" s="2585">
        <v>80000</v>
      </c>
      <c r="O10" s="3561"/>
      <c r="P10" s="3562">
        <v>1</v>
      </c>
      <c r="Q10" s="3563"/>
      <c r="R10" s="2407" t="s">
        <v>3410</v>
      </c>
      <c r="S10" s="3563"/>
      <c r="T10" s="3564" t="s">
        <v>3411</v>
      </c>
      <c r="U10" s="3387">
        <v>0.96</v>
      </c>
      <c r="V10" s="3382">
        <v>41305</v>
      </c>
      <c r="W10" s="3424">
        <v>41305</v>
      </c>
      <c r="X10" s="3376">
        <v>0</v>
      </c>
      <c r="Y10" s="3376">
        <v>1</v>
      </c>
      <c r="Z10" s="1185">
        <v>41334</v>
      </c>
      <c r="AA10" s="3490" t="s">
        <v>3405</v>
      </c>
      <c r="AB10" s="3363"/>
      <c r="AC10" s="3390" t="s">
        <v>281</v>
      </c>
      <c r="AD10" s="980" t="s">
        <v>3412</v>
      </c>
      <c r="AE10" s="3391" t="s">
        <v>3115</v>
      </c>
      <c r="AF10" s="3382">
        <v>41050</v>
      </c>
      <c r="AG10" s="3381" t="s">
        <v>287</v>
      </c>
      <c r="AH10" s="3381" t="s">
        <v>287</v>
      </c>
      <c r="AI10" s="3381" t="s">
        <v>3141</v>
      </c>
      <c r="AJ10" s="3361" t="s">
        <v>287</v>
      </c>
      <c r="AK10" s="3361" t="s">
        <v>287</v>
      </c>
      <c r="AL10" s="3382">
        <v>41305</v>
      </c>
      <c r="AM10" s="3361" t="s">
        <v>287</v>
      </c>
      <c r="AN10" s="3361" t="s">
        <v>287</v>
      </c>
      <c r="AO10" s="3384" t="s">
        <v>3239</v>
      </c>
    </row>
    <row r="11" spans="1:41" s="587" customFormat="1" ht="31.5" customHeight="1" x14ac:dyDescent="0.25">
      <c r="A11" s="3368" t="s">
        <v>840</v>
      </c>
      <c r="B11" s="1006" t="s">
        <v>879</v>
      </c>
      <c r="C11" s="3467" t="s">
        <v>285</v>
      </c>
      <c r="D11" s="3468" t="s">
        <v>254</v>
      </c>
      <c r="E11" s="1186" t="s">
        <v>281</v>
      </c>
      <c r="F11" s="3504" t="s">
        <v>291</v>
      </c>
      <c r="G11" s="3386" t="s">
        <v>3413</v>
      </c>
      <c r="H11" s="3356" t="s">
        <v>294</v>
      </c>
      <c r="I11" s="3355" t="s">
        <v>2962</v>
      </c>
      <c r="J11" s="3358">
        <v>2012</v>
      </c>
      <c r="K11" s="3559" t="s">
        <v>3247</v>
      </c>
      <c r="L11" s="3560" t="s">
        <v>305</v>
      </c>
      <c r="M11" s="3560" t="s">
        <v>1906</v>
      </c>
      <c r="N11" s="2585">
        <v>80000</v>
      </c>
      <c r="O11" s="3561"/>
      <c r="P11" s="3562">
        <v>1</v>
      </c>
      <c r="Q11" s="3563"/>
      <c r="R11" s="2407" t="s">
        <v>3414</v>
      </c>
      <c r="S11" s="3563"/>
      <c r="T11" s="3564" t="s">
        <v>3411</v>
      </c>
      <c r="U11" s="3387">
        <v>0.94</v>
      </c>
      <c r="V11" s="3382">
        <v>41304</v>
      </c>
      <c r="W11" s="3424">
        <v>41304</v>
      </c>
      <c r="X11" s="3494">
        <v>0</v>
      </c>
      <c r="Y11" s="3494">
        <v>1</v>
      </c>
      <c r="Z11" s="1185">
        <v>41334</v>
      </c>
      <c r="AA11" s="3490" t="s">
        <v>3405</v>
      </c>
      <c r="AB11" s="3363"/>
      <c r="AC11" s="3390" t="s">
        <v>281</v>
      </c>
      <c r="AD11" s="980" t="s">
        <v>3415</v>
      </c>
      <c r="AE11" s="3391" t="s">
        <v>3115</v>
      </c>
      <c r="AF11" s="3382">
        <v>41050</v>
      </c>
      <c r="AG11" s="3381" t="s">
        <v>287</v>
      </c>
      <c r="AH11" s="3381" t="s">
        <v>287</v>
      </c>
      <c r="AI11" s="3454" t="s">
        <v>3080</v>
      </c>
      <c r="AJ11" s="3361" t="s">
        <v>287</v>
      </c>
      <c r="AK11" s="3361" t="s">
        <v>287</v>
      </c>
      <c r="AL11" s="3382">
        <v>41304</v>
      </c>
      <c r="AM11" s="3361" t="s">
        <v>287</v>
      </c>
      <c r="AN11" s="3361" t="s">
        <v>287</v>
      </c>
      <c r="AO11" s="3384" t="s">
        <v>3239</v>
      </c>
    </row>
    <row r="12" spans="1:41" s="587" customFormat="1" ht="25.5" x14ac:dyDescent="0.25">
      <c r="A12" s="3368" t="s">
        <v>840</v>
      </c>
      <c r="B12" s="1006" t="s">
        <v>879</v>
      </c>
      <c r="C12" s="3467" t="s">
        <v>285</v>
      </c>
      <c r="D12" s="3468" t="s">
        <v>254</v>
      </c>
      <c r="E12" s="1186" t="s">
        <v>281</v>
      </c>
      <c r="F12" s="3504" t="s">
        <v>291</v>
      </c>
      <c r="G12" s="3386" t="s">
        <v>3211</v>
      </c>
      <c r="H12" s="3356" t="s">
        <v>294</v>
      </c>
      <c r="I12" s="3355" t="s">
        <v>2962</v>
      </c>
      <c r="J12" s="3358">
        <v>2012</v>
      </c>
      <c r="K12" s="3559" t="s">
        <v>3212</v>
      </c>
      <c r="L12" s="3560" t="s">
        <v>321</v>
      </c>
      <c r="M12" s="3560" t="s">
        <v>343</v>
      </c>
      <c r="N12" s="2585">
        <v>80000</v>
      </c>
      <c r="O12" s="3561"/>
      <c r="P12" s="3562">
        <v>1</v>
      </c>
      <c r="Q12" s="3563"/>
      <c r="R12" s="2407" t="s">
        <v>3416</v>
      </c>
      <c r="S12" s="3563"/>
      <c r="T12" s="3564" t="s">
        <v>3411</v>
      </c>
      <c r="U12" s="3387">
        <v>0.7</v>
      </c>
      <c r="V12" s="3382">
        <v>41305</v>
      </c>
      <c r="W12" s="3424">
        <v>41305</v>
      </c>
      <c r="X12" s="3494">
        <v>0</v>
      </c>
      <c r="Y12" s="3494">
        <v>1</v>
      </c>
      <c r="Z12" s="1185">
        <v>41334</v>
      </c>
      <c r="AA12" s="3490" t="s">
        <v>3405</v>
      </c>
      <c r="AB12" s="3363"/>
      <c r="AC12" s="3390" t="s">
        <v>281</v>
      </c>
      <c r="AD12" s="980" t="s">
        <v>3417</v>
      </c>
      <c r="AE12" s="3391" t="s">
        <v>3115</v>
      </c>
      <c r="AF12" s="3382">
        <v>41050</v>
      </c>
      <c r="AG12" s="3381" t="s">
        <v>287</v>
      </c>
      <c r="AH12" s="3381" t="s">
        <v>287</v>
      </c>
      <c r="AI12" s="3383" t="s">
        <v>3004</v>
      </c>
      <c r="AJ12" s="3361" t="s">
        <v>287</v>
      </c>
      <c r="AK12" s="3361" t="s">
        <v>287</v>
      </c>
      <c r="AL12" s="3382">
        <v>41305</v>
      </c>
      <c r="AM12" s="3361" t="s">
        <v>287</v>
      </c>
      <c r="AN12" s="3361" t="s">
        <v>287</v>
      </c>
      <c r="AO12" s="3384" t="s">
        <v>3239</v>
      </c>
    </row>
    <row r="13" spans="1:41" s="587" customFormat="1" ht="31.5" customHeight="1" x14ac:dyDescent="0.25">
      <c r="A13" s="3368" t="s">
        <v>840</v>
      </c>
      <c r="B13" s="1184" t="s">
        <v>873</v>
      </c>
      <c r="C13" s="3467" t="s">
        <v>285</v>
      </c>
      <c r="D13" s="3468" t="s">
        <v>254</v>
      </c>
      <c r="E13" s="1186" t="s">
        <v>281</v>
      </c>
      <c r="F13" s="3504" t="s">
        <v>291</v>
      </c>
      <c r="G13" s="3386" t="s">
        <v>3123</v>
      </c>
      <c r="H13" s="3356" t="s">
        <v>294</v>
      </c>
      <c r="I13" s="3355" t="s">
        <v>2962</v>
      </c>
      <c r="J13" s="3358">
        <v>2012</v>
      </c>
      <c r="K13" s="3565" t="s">
        <v>3124</v>
      </c>
      <c r="L13" s="3560" t="s">
        <v>320</v>
      </c>
      <c r="M13" s="3560" t="s">
        <v>3125</v>
      </c>
      <c r="N13" s="2585">
        <v>80000</v>
      </c>
      <c r="O13" s="3565"/>
      <c r="P13" s="3566">
        <v>1</v>
      </c>
      <c r="Q13" s="3565"/>
      <c r="R13" s="3562">
        <v>43</v>
      </c>
      <c r="S13" s="3567"/>
      <c r="T13" s="3564" t="s">
        <v>3336</v>
      </c>
      <c r="U13" s="3387">
        <v>0.7</v>
      </c>
      <c r="V13" s="3382">
        <v>41305</v>
      </c>
      <c r="W13" s="3424">
        <v>41305</v>
      </c>
      <c r="X13" s="3493">
        <v>1</v>
      </c>
      <c r="Y13" s="3493">
        <v>1</v>
      </c>
      <c r="Z13" s="1192">
        <v>41395</v>
      </c>
      <c r="AA13" s="3490" t="s">
        <v>3405</v>
      </c>
      <c r="AB13" s="3363"/>
      <c r="AC13" s="3390" t="s">
        <v>281</v>
      </c>
      <c r="AD13" s="980" t="s">
        <v>3418</v>
      </c>
      <c r="AE13" s="3391" t="s">
        <v>3115</v>
      </c>
      <c r="AF13" s="3382">
        <v>41050</v>
      </c>
      <c r="AG13" s="3381" t="s">
        <v>287</v>
      </c>
      <c r="AH13" s="3381" t="s">
        <v>287</v>
      </c>
      <c r="AI13" s="3383" t="s">
        <v>2987</v>
      </c>
      <c r="AJ13" s="3361" t="s">
        <v>287</v>
      </c>
      <c r="AK13" s="3361" t="s">
        <v>287</v>
      </c>
      <c r="AL13" s="3382" t="s">
        <v>287</v>
      </c>
      <c r="AM13" s="3361" t="s">
        <v>287</v>
      </c>
      <c r="AN13" s="3361" t="s">
        <v>287</v>
      </c>
      <c r="AO13" s="3568"/>
    </row>
    <row r="14" spans="1:41" s="587" customFormat="1" ht="25.5" x14ac:dyDescent="0.25">
      <c r="A14" s="3351" t="s">
        <v>840</v>
      </c>
      <c r="B14" s="1190" t="s">
        <v>875</v>
      </c>
      <c r="C14" s="3467" t="s">
        <v>285</v>
      </c>
      <c r="D14" s="3468" t="s">
        <v>254</v>
      </c>
      <c r="E14" s="1186" t="s">
        <v>281</v>
      </c>
      <c r="F14" s="3504" t="s">
        <v>291</v>
      </c>
      <c r="G14" s="3386" t="s">
        <v>3246</v>
      </c>
      <c r="H14" s="3356" t="s">
        <v>294</v>
      </c>
      <c r="I14" s="3355" t="s">
        <v>2962</v>
      </c>
      <c r="J14" s="3358">
        <v>2012</v>
      </c>
      <c r="K14" s="3565" t="s">
        <v>3247</v>
      </c>
      <c r="L14" s="3560" t="s">
        <v>317</v>
      </c>
      <c r="M14" s="3560" t="s">
        <v>3248</v>
      </c>
      <c r="N14" s="2585">
        <v>336400</v>
      </c>
      <c r="O14" s="3565"/>
      <c r="P14" s="3566">
        <v>1</v>
      </c>
      <c r="Q14" s="3565"/>
      <c r="R14" s="3562" t="s">
        <v>3419</v>
      </c>
      <c r="S14" s="3567"/>
      <c r="T14" s="3564" t="s">
        <v>3420</v>
      </c>
      <c r="U14" s="3387">
        <v>0.77</v>
      </c>
      <c r="V14" s="3382">
        <v>41296</v>
      </c>
      <c r="W14" s="3382">
        <v>41296</v>
      </c>
      <c r="X14" s="3362">
        <v>0</v>
      </c>
      <c r="Y14" s="3362">
        <v>1</v>
      </c>
      <c r="Z14" s="3322">
        <v>41579</v>
      </c>
      <c r="AA14" s="3467" t="s">
        <v>3094</v>
      </c>
      <c r="AB14" s="3483" t="s">
        <v>3421</v>
      </c>
      <c r="AC14" s="3390" t="s">
        <v>281</v>
      </c>
      <c r="AD14" s="980" t="s">
        <v>3422</v>
      </c>
      <c r="AE14" s="3391" t="s">
        <v>3115</v>
      </c>
      <c r="AF14" s="3382">
        <v>41050</v>
      </c>
      <c r="AG14" s="3381" t="s">
        <v>287</v>
      </c>
      <c r="AH14" s="3381" t="s">
        <v>287</v>
      </c>
      <c r="AI14" s="3383" t="s">
        <v>3117</v>
      </c>
      <c r="AJ14" s="627" t="s">
        <v>281</v>
      </c>
      <c r="AK14" s="627" t="s">
        <v>281</v>
      </c>
      <c r="AL14" s="627" t="s">
        <v>281</v>
      </c>
      <c r="AM14" s="627" t="s">
        <v>281</v>
      </c>
      <c r="AN14" s="627" t="s">
        <v>281</v>
      </c>
      <c r="AO14" s="1182" t="s">
        <v>281</v>
      </c>
    </row>
    <row r="15" spans="1:41" s="587" customFormat="1" ht="25.5" x14ac:dyDescent="0.25">
      <c r="A15" s="3351" t="s">
        <v>840</v>
      </c>
      <c r="B15" s="1190" t="s">
        <v>875</v>
      </c>
      <c r="C15" s="3467" t="s">
        <v>285</v>
      </c>
      <c r="D15" s="3468" t="s">
        <v>254</v>
      </c>
      <c r="E15" s="1186" t="s">
        <v>281</v>
      </c>
      <c r="F15" s="3504" t="s">
        <v>291</v>
      </c>
      <c r="G15" s="3386" t="s">
        <v>3423</v>
      </c>
      <c r="H15" s="3356" t="s">
        <v>294</v>
      </c>
      <c r="I15" s="3355" t="s">
        <v>2962</v>
      </c>
      <c r="J15" s="3358">
        <v>2012</v>
      </c>
      <c r="K15" s="3565" t="s">
        <v>3424</v>
      </c>
      <c r="L15" s="3560" t="s">
        <v>317</v>
      </c>
      <c r="M15" s="3560" t="s">
        <v>317</v>
      </c>
      <c r="N15" s="2585">
        <v>336400</v>
      </c>
      <c r="O15" s="3565"/>
      <c r="P15" s="3566">
        <v>1</v>
      </c>
      <c r="Q15" s="3565"/>
      <c r="R15" s="3562">
        <v>170</v>
      </c>
      <c r="S15" s="3567"/>
      <c r="T15" s="3564" t="s">
        <v>3420</v>
      </c>
      <c r="U15" s="3387">
        <v>0.77</v>
      </c>
      <c r="V15" s="3382">
        <v>41296</v>
      </c>
      <c r="W15" s="3382">
        <v>41296</v>
      </c>
      <c r="X15" s="3362">
        <v>1</v>
      </c>
      <c r="Y15" s="3362">
        <v>1</v>
      </c>
      <c r="Z15" s="3322">
        <v>41579</v>
      </c>
      <c r="AA15" s="3467" t="s">
        <v>3094</v>
      </c>
      <c r="AB15" s="3483" t="s">
        <v>3421</v>
      </c>
      <c r="AC15" s="3390" t="s">
        <v>281</v>
      </c>
      <c r="AD15" s="980" t="s">
        <v>3425</v>
      </c>
      <c r="AE15" s="3391" t="s">
        <v>3115</v>
      </c>
      <c r="AF15" s="3382">
        <v>41050</v>
      </c>
      <c r="AG15" s="3381" t="s">
        <v>287</v>
      </c>
      <c r="AH15" s="3381" t="s">
        <v>287</v>
      </c>
      <c r="AI15" s="3383" t="s">
        <v>3117</v>
      </c>
      <c r="AJ15" s="627" t="s">
        <v>281</v>
      </c>
      <c r="AK15" s="627" t="s">
        <v>281</v>
      </c>
      <c r="AL15" s="627" t="s">
        <v>281</v>
      </c>
      <c r="AM15" s="627" t="s">
        <v>281</v>
      </c>
      <c r="AN15" s="627" t="s">
        <v>281</v>
      </c>
      <c r="AO15" s="1182" t="s">
        <v>281</v>
      </c>
    </row>
    <row r="16" spans="1:41" s="587" customFormat="1" ht="31.5" customHeight="1" x14ac:dyDescent="0.25">
      <c r="A16" s="3368" t="s">
        <v>840</v>
      </c>
      <c r="B16" s="1006" t="s">
        <v>879</v>
      </c>
      <c r="C16" s="3467" t="s">
        <v>285</v>
      </c>
      <c r="D16" s="3468" t="s">
        <v>254</v>
      </c>
      <c r="E16" s="1186" t="s">
        <v>281</v>
      </c>
      <c r="F16" s="3504" t="s">
        <v>291</v>
      </c>
      <c r="G16" s="3386" t="s">
        <v>3426</v>
      </c>
      <c r="H16" s="3356" t="s">
        <v>294</v>
      </c>
      <c r="I16" s="3355" t="s">
        <v>2962</v>
      </c>
      <c r="J16" s="3358">
        <v>2012</v>
      </c>
      <c r="K16" s="3559" t="s">
        <v>3230</v>
      </c>
      <c r="L16" s="3560" t="s">
        <v>328</v>
      </c>
      <c r="M16" s="3560" t="s">
        <v>3231</v>
      </c>
      <c r="N16" s="2585">
        <v>423270.87</v>
      </c>
      <c r="O16" s="3561"/>
      <c r="P16" s="3562">
        <v>1</v>
      </c>
      <c r="Q16" s="3563"/>
      <c r="R16" s="2407" t="s">
        <v>3308</v>
      </c>
      <c r="S16" s="3563"/>
      <c r="T16" s="3564" t="s">
        <v>3427</v>
      </c>
      <c r="U16" s="3387">
        <v>0.81</v>
      </c>
      <c r="V16" s="3382">
        <v>41319</v>
      </c>
      <c r="W16" s="3424">
        <v>41319</v>
      </c>
      <c r="X16" s="3494">
        <v>0</v>
      </c>
      <c r="Y16" s="3494">
        <v>3</v>
      </c>
      <c r="Z16" s="1185">
        <v>41334</v>
      </c>
      <c r="AA16" s="3490" t="s">
        <v>3363</v>
      </c>
      <c r="AB16" s="3363"/>
      <c r="AC16" s="3390" t="s">
        <v>281</v>
      </c>
      <c r="AD16" s="980" t="s">
        <v>3428</v>
      </c>
      <c r="AE16" s="3391" t="s">
        <v>3115</v>
      </c>
      <c r="AF16" s="3382">
        <v>41050</v>
      </c>
      <c r="AG16" s="3381" t="s">
        <v>287</v>
      </c>
      <c r="AH16" s="3381" t="s">
        <v>287</v>
      </c>
      <c r="AI16" s="3383" t="s">
        <v>3234</v>
      </c>
      <c r="AJ16" s="3361" t="s">
        <v>287</v>
      </c>
      <c r="AK16" s="3361" t="s">
        <v>287</v>
      </c>
      <c r="AL16" s="3424">
        <v>41319</v>
      </c>
      <c r="AM16" s="3361" t="s">
        <v>287</v>
      </c>
      <c r="AN16" s="3361" t="s">
        <v>287</v>
      </c>
      <c r="AO16" s="3384" t="s">
        <v>3239</v>
      </c>
    </row>
    <row r="17" spans="1:41" s="587" customFormat="1" ht="40.5" customHeight="1" x14ac:dyDescent="0.25">
      <c r="A17" s="3368" t="s">
        <v>840</v>
      </c>
      <c r="B17" s="1006" t="s">
        <v>879</v>
      </c>
      <c r="C17" s="3467" t="s">
        <v>285</v>
      </c>
      <c r="D17" s="3468" t="s">
        <v>254</v>
      </c>
      <c r="E17" s="1186" t="s">
        <v>281</v>
      </c>
      <c r="F17" s="3504" t="s">
        <v>291</v>
      </c>
      <c r="G17" s="3386" t="s">
        <v>3429</v>
      </c>
      <c r="H17" s="3356" t="s">
        <v>294</v>
      </c>
      <c r="I17" s="3355" t="s">
        <v>2962</v>
      </c>
      <c r="J17" s="3358">
        <v>2012</v>
      </c>
      <c r="K17" s="3569" t="s">
        <v>3430</v>
      </c>
      <c r="L17" s="3570" t="s">
        <v>328</v>
      </c>
      <c r="M17" s="3570" t="s">
        <v>344</v>
      </c>
      <c r="N17" s="3392">
        <v>234240</v>
      </c>
      <c r="O17" s="3571"/>
      <c r="P17" s="3572">
        <v>1</v>
      </c>
      <c r="Q17" s="3573"/>
      <c r="R17" s="2408" t="s">
        <v>3308</v>
      </c>
      <c r="S17" s="3573"/>
      <c r="T17" s="3574" t="s">
        <v>3431</v>
      </c>
      <c r="U17" s="3387">
        <v>0.91</v>
      </c>
      <c r="V17" s="3382">
        <v>41318</v>
      </c>
      <c r="W17" s="3424">
        <v>41318</v>
      </c>
      <c r="X17" s="3494">
        <v>0</v>
      </c>
      <c r="Y17" s="3494">
        <v>3</v>
      </c>
      <c r="Z17" s="1185">
        <v>41334</v>
      </c>
      <c r="AA17" s="3490" t="s">
        <v>3363</v>
      </c>
      <c r="AB17" s="3363"/>
      <c r="AC17" s="3390" t="s">
        <v>281</v>
      </c>
      <c r="AD17" s="980" t="s">
        <v>3432</v>
      </c>
      <c r="AE17" s="3391" t="s">
        <v>3115</v>
      </c>
      <c r="AF17" s="3382">
        <v>41050</v>
      </c>
      <c r="AG17" s="3381" t="s">
        <v>287</v>
      </c>
      <c r="AH17" s="3381" t="s">
        <v>287</v>
      </c>
      <c r="AI17" s="3383" t="s">
        <v>3234</v>
      </c>
      <c r="AJ17" s="3361" t="s">
        <v>287</v>
      </c>
      <c r="AK17" s="3361" t="s">
        <v>287</v>
      </c>
      <c r="AL17" s="3382">
        <v>41318</v>
      </c>
      <c r="AM17" s="3361" t="s">
        <v>287</v>
      </c>
      <c r="AN17" s="3361" t="s">
        <v>287</v>
      </c>
      <c r="AO17" s="3384" t="s">
        <v>3239</v>
      </c>
    </row>
    <row r="18" spans="1:41" ht="15" customHeight="1" x14ac:dyDescent="0.25">
      <c r="A18" s="3394"/>
      <c r="B18" s="3395"/>
      <c r="C18" s="3395"/>
      <c r="D18" s="3394"/>
      <c r="E18" s="3394"/>
      <c r="F18" s="3394"/>
      <c r="G18" s="3395"/>
      <c r="H18" s="3395"/>
      <c r="I18" s="3394"/>
      <c r="J18" s="3394"/>
      <c r="K18" s="3396"/>
      <c r="L18" s="3396"/>
      <c r="M18" s="3396"/>
      <c r="N18" s="3397"/>
      <c r="O18" s="3398"/>
      <c r="P18" s="3399"/>
      <c r="Q18" s="3400"/>
      <c r="R18" s="3398"/>
      <c r="S18" s="3401"/>
      <c r="T18" s="3402"/>
      <c r="V18" s="3403"/>
      <c r="W18" s="3404"/>
      <c r="X18" s="3395"/>
      <c r="Y18" s="3395"/>
      <c r="Z18" s="3405"/>
      <c r="AA18" s="3406"/>
      <c r="AB18" s="3406"/>
      <c r="AC18" s="3406"/>
    </row>
    <row r="19" spans="1:41" ht="12" customHeight="1" x14ac:dyDescent="0.25">
      <c r="A19" s="3394"/>
      <c r="B19" s="3395"/>
      <c r="C19" s="3395"/>
      <c r="D19" s="3394"/>
      <c r="E19" s="3394"/>
      <c r="F19" s="3394"/>
      <c r="G19" s="3395"/>
      <c r="H19" s="3395"/>
      <c r="I19" s="3394"/>
      <c r="J19" s="3394"/>
      <c r="K19" s="3396"/>
      <c r="L19" s="3396"/>
      <c r="M19" s="3396"/>
      <c r="N19" s="3397"/>
      <c r="O19" s="3398"/>
      <c r="P19" s="3399"/>
      <c r="Q19" s="3400"/>
      <c r="R19" s="3398"/>
      <c r="S19" s="3401"/>
      <c r="T19" s="3402"/>
      <c r="V19" s="3403"/>
      <c r="W19" s="3404"/>
      <c r="X19" s="3395"/>
      <c r="Y19" s="3395"/>
      <c r="Z19" s="3405"/>
      <c r="AA19" s="3406"/>
      <c r="AB19" s="3406"/>
      <c r="AC19" s="3406"/>
    </row>
    <row r="20" spans="1:41" x14ac:dyDescent="0.25">
      <c r="A20" s="3394"/>
      <c r="B20" s="3395"/>
      <c r="C20" s="3395"/>
      <c r="D20" s="3394"/>
      <c r="E20" s="3394"/>
      <c r="F20" s="3394"/>
      <c r="G20" s="3395"/>
      <c r="H20" s="3395"/>
      <c r="I20" s="3394"/>
      <c r="J20" s="3394"/>
      <c r="K20" s="3407" t="s">
        <v>2633</v>
      </c>
      <c r="L20" s="3396"/>
      <c r="M20" s="3396"/>
      <c r="N20" s="3397"/>
      <c r="O20" s="3398"/>
      <c r="P20" s="3399"/>
      <c r="Q20" s="3400"/>
      <c r="R20" s="3398"/>
      <c r="S20" s="3401"/>
      <c r="T20" s="3402"/>
      <c r="V20" s="3403"/>
      <c r="W20" s="3404"/>
      <c r="X20" s="3395"/>
      <c r="Y20" s="3395"/>
      <c r="Z20" s="3405"/>
      <c r="AA20" s="3406"/>
      <c r="AB20" s="3406"/>
      <c r="AC20" s="3406"/>
    </row>
    <row r="21" spans="1:41" x14ac:dyDescent="0.25">
      <c r="A21" s="3394"/>
      <c r="B21" s="3395"/>
      <c r="C21" s="3395"/>
      <c r="D21" s="3394"/>
      <c r="E21" s="3394"/>
      <c r="F21" s="3394"/>
      <c r="G21" s="3395"/>
      <c r="H21" s="3395"/>
      <c r="I21" s="3394"/>
      <c r="J21" s="3394"/>
      <c r="K21" s="3396"/>
      <c r="L21" s="3396"/>
      <c r="M21" s="3396"/>
      <c r="N21" s="3397"/>
      <c r="O21" s="3398"/>
      <c r="P21" s="3399"/>
      <c r="Q21" s="3400"/>
      <c r="R21" s="3398"/>
      <c r="S21" s="3401"/>
      <c r="T21" s="3402"/>
      <c r="V21" s="3403"/>
      <c r="W21" s="3404"/>
      <c r="X21" s="3395"/>
      <c r="Y21" s="3395"/>
      <c r="Z21" s="3405"/>
      <c r="AA21" s="3406"/>
      <c r="AB21" s="3406"/>
      <c r="AC21" s="3406"/>
    </row>
    <row r="22" spans="1:41" x14ac:dyDescent="0.25">
      <c r="A22" s="3394"/>
      <c r="B22" s="3395"/>
      <c r="C22" s="3395"/>
      <c r="D22" s="3394"/>
      <c r="E22" s="3394"/>
      <c r="F22" s="3394"/>
      <c r="G22" s="3395"/>
      <c r="H22" s="3395"/>
      <c r="I22" s="3394"/>
      <c r="J22" s="3394"/>
      <c r="K22" s="3396"/>
      <c r="L22" s="3396"/>
      <c r="M22" s="3396"/>
      <c r="N22" s="3397"/>
      <c r="O22" s="3398"/>
      <c r="P22" s="3399"/>
      <c r="Q22" s="3400"/>
      <c r="R22" s="3398"/>
      <c r="S22" s="3401"/>
      <c r="T22" s="3402"/>
      <c r="V22" s="3403"/>
      <c r="W22" s="3404"/>
      <c r="X22" s="3395"/>
      <c r="Y22" s="3395"/>
      <c r="Z22" s="3405"/>
      <c r="AA22" s="3406"/>
      <c r="AB22" s="3406"/>
      <c r="AC22" s="3406"/>
    </row>
    <row r="23" spans="1:41" x14ac:dyDescent="0.25">
      <c r="A23" s="3394"/>
      <c r="B23" s="3395"/>
      <c r="C23" s="3395"/>
      <c r="D23" s="3394"/>
      <c r="E23" s="3394"/>
      <c r="F23" s="3394"/>
      <c r="G23" s="3395"/>
      <c r="H23" s="3395"/>
      <c r="I23" s="3394"/>
      <c r="J23" s="3394"/>
      <c r="K23" s="3396"/>
      <c r="L23" s="3396"/>
      <c r="M23" s="3396"/>
      <c r="N23" s="3397"/>
      <c r="O23" s="3398"/>
      <c r="P23" s="3399"/>
      <c r="Q23" s="3400"/>
      <c r="R23" s="3398"/>
      <c r="S23" s="3401"/>
      <c r="T23" s="3402"/>
      <c r="V23" s="3403"/>
      <c r="W23" s="3404"/>
      <c r="X23" s="3395"/>
      <c r="Y23" s="3395"/>
      <c r="Z23" s="3405"/>
      <c r="AA23" s="3406"/>
      <c r="AB23" s="3406"/>
      <c r="AC23" s="3406"/>
    </row>
    <row r="24" spans="1:41" x14ac:dyDescent="0.25">
      <c r="A24" s="3394"/>
      <c r="B24" s="3395"/>
      <c r="C24" s="3395"/>
      <c r="D24" s="3394"/>
      <c r="E24" s="3394"/>
      <c r="F24" s="3394"/>
      <c r="G24" s="3395"/>
      <c r="H24" s="3395"/>
      <c r="I24" s="3394"/>
      <c r="J24" s="3394"/>
      <c r="K24" s="3396"/>
      <c r="L24" s="3396"/>
      <c r="M24" s="3396"/>
      <c r="N24" s="3397"/>
      <c r="O24" s="3398"/>
      <c r="P24" s="3399"/>
      <c r="Q24" s="3400"/>
      <c r="R24" s="3398"/>
      <c r="S24" s="3401"/>
      <c r="T24" s="3402"/>
      <c r="V24" s="3403"/>
      <c r="W24" s="3404"/>
      <c r="X24" s="3395"/>
      <c r="Y24" s="3395"/>
      <c r="Z24" s="3405"/>
      <c r="AA24" s="3406"/>
      <c r="AB24" s="3406"/>
      <c r="AC24" s="3406"/>
    </row>
    <row r="25" spans="1:41" x14ac:dyDescent="0.25">
      <c r="A25" s="3394"/>
      <c r="B25" s="3395"/>
      <c r="C25" s="3395"/>
      <c r="D25" s="3394"/>
      <c r="E25" s="3394"/>
      <c r="F25" s="3394"/>
      <c r="G25" s="3395"/>
      <c r="H25" s="3395"/>
      <c r="I25" s="3394"/>
      <c r="J25" s="3394"/>
      <c r="K25" s="3396"/>
      <c r="L25" s="3396"/>
      <c r="M25" s="3396"/>
      <c r="N25" s="3397"/>
      <c r="O25" s="3398"/>
      <c r="P25" s="3399"/>
      <c r="Q25" s="3400"/>
      <c r="R25" s="3398"/>
      <c r="S25" s="3401"/>
      <c r="T25" s="3402"/>
      <c r="V25" s="3403"/>
      <c r="W25" s="3404"/>
      <c r="X25" s="3395"/>
      <c r="Y25" s="3395"/>
      <c r="Z25" s="3405"/>
      <c r="AA25" s="3406"/>
      <c r="AB25" s="3406"/>
      <c r="AC25" s="3406"/>
    </row>
    <row r="26" spans="1:41" x14ac:dyDescent="0.25">
      <c r="A26" s="3394"/>
      <c r="B26" s="3395"/>
      <c r="C26" s="3395"/>
      <c r="D26" s="3394"/>
      <c r="E26" s="3394"/>
      <c r="F26" s="3394"/>
      <c r="G26" s="3395"/>
      <c r="H26" s="3395"/>
      <c r="I26" s="3394"/>
      <c r="J26" s="3394"/>
      <c r="K26" s="3396"/>
      <c r="L26" s="3396"/>
      <c r="M26" s="3396"/>
      <c r="N26" s="3397"/>
      <c r="O26" s="3398"/>
      <c r="P26" s="3399"/>
      <c r="Q26" s="3400"/>
      <c r="R26" s="3398"/>
      <c r="S26" s="3401"/>
      <c r="T26" s="3402"/>
      <c r="V26" s="3403"/>
      <c r="W26" s="3404"/>
      <c r="X26" s="3395"/>
      <c r="Y26" s="3395"/>
      <c r="Z26" s="3405"/>
      <c r="AA26" s="3406"/>
      <c r="AB26" s="3406"/>
      <c r="AC26" s="3406"/>
    </row>
    <row r="27" spans="1:41" x14ac:dyDescent="0.25">
      <c r="A27" s="3394"/>
      <c r="B27" s="3395"/>
      <c r="C27" s="3395"/>
      <c r="D27" s="3394"/>
      <c r="E27" s="3394"/>
      <c r="F27" s="3394"/>
      <c r="G27" s="3395"/>
      <c r="H27" s="3395"/>
      <c r="I27" s="3394"/>
      <c r="J27" s="3394"/>
      <c r="K27" s="3396"/>
      <c r="L27" s="3396"/>
      <c r="M27" s="3396"/>
      <c r="N27" s="3397"/>
      <c r="O27" s="3398"/>
      <c r="P27" s="3399"/>
      <c r="Q27" s="3400"/>
      <c r="R27" s="3398"/>
      <c r="S27" s="3401"/>
      <c r="T27" s="3402"/>
      <c r="V27" s="3403"/>
      <c r="W27" s="3404"/>
      <c r="X27" s="3395"/>
      <c r="Y27" s="3395"/>
      <c r="Z27" s="3405"/>
      <c r="AA27" s="3406"/>
      <c r="AB27" s="3406"/>
      <c r="AC27" s="3406"/>
    </row>
    <row r="28" spans="1:41" x14ac:dyDescent="0.25">
      <c r="A28" s="3394"/>
      <c r="B28" s="3395"/>
      <c r="C28" s="3395"/>
      <c r="D28" s="3394"/>
      <c r="E28" s="3394"/>
      <c r="F28" s="3394"/>
      <c r="G28" s="3395"/>
      <c r="H28" s="3395"/>
      <c r="I28" s="3394"/>
      <c r="J28" s="3394"/>
      <c r="K28" s="3396"/>
      <c r="L28" s="3396"/>
      <c r="M28" s="3396"/>
      <c r="N28" s="3397"/>
      <c r="O28" s="3398"/>
      <c r="P28" s="3399"/>
      <c r="Q28" s="3400"/>
      <c r="R28" s="3398"/>
      <c r="S28" s="3401"/>
      <c r="T28" s="3402"/>
      <c r="V28" s="3403"/>
      <c r="W28" s="3404"/>
      <c r="X28" s="3395"/>
      <c r="Y28" s="3395"/>
      <c r="Z28" s="3405"/>
      <c r="AA28" s="3406"/>
      <c r="AB28" s="3406"/>
      <c r="AC28" s="3406"/>
    </row>
    <row r="29" spans="1:41" x14ac:dyDescent="0.25">
      <c r="A29" s="3394"/>
      <c r="B29" s="3395"/>
      <c r="C29" s="3395"/>
      <c r="D29" s="3394"/>
      <c r="E29" s="3394"/>
      <c r="F29" s="3394"/>
      <c r="G29" s="3395"/>
      <c r="H29" s="3395"/>
      <c r="I29" s="3394"/>
      <c r="J29" s="3394"/>
      <c r="K29" s="3396"/>
      <c r="L29" s="3396"/>
      <c r="M29" s="3396"/>
      <c r="N29" s="3397"/>
      <c r="O29" s="3398"/>
      <c r="P29" s="3399"/>
      <c r="Q29" s="3400"/>
      <c r="R29" s="3398"/>
      <c r="S29" s="3401"/>
      <c r="T29" s="3402"/>
      <c r="V29" s="3403"/>
      <c r="W29" s="3404"/>
      <c r="X29" s="3395"/>
      <c r="Y29" s="3395"/>
      <c r="Z29" s="3405"/>
      <c r="AA29" s="3406"/>
      <c r="AB29" s="3406"/>
      <c r="AC29" s="3406"/>
    </row>
    <row r="30" spans="1:41" x14ac:dyDescent="0.25">
      <c r="A30" s="3394"/>
      <c r="B30" s="3395"/>
      <c r="C30" s="3395"/>
      <c r="D30" s="3394"/>
      <c r="E30" s="3394"/>
      <c r="F30" s="3394"/>
      <c r="G30" s="3395"/>
      <c r="H30" s="3395"/>
      <c r="I30" s="3394"/>
      <c r="J30" s="3394"/>
      <c r="K30" s="3396"/>
      <c r="L30" s="3396"/>
      <c r="M30" s="3396"/>
      <c r="N30" s="3397"/>
      <c r="O30" s="3398"/>
      <c r="P30" s="3399"/>
      <c r="Q30" s="3400"/>
      <c r="R30" s="3398"/>
      <c r="S30" s="3401"/>
      <c r="T30" s="3402"/>
      <c r="V30" s="3403"/>
      <c r="W30" s="3404"/>
      <c r="X30" s="3395"/>
      <c r="Y30" s="3395"/>
      <c r="Z30" s="3405"/>
      <c r="AA30" s="3406"/>
      <c r="AB30" s="3406"/>
      <c r="AC30" s="3406"/>
    </row>
    <row r="31" spans="1:41" x14ac:dyDescent="0.25">
      <c r="A31" s="3394"/>
      <c r="B31" s="3395"/>
      <c r="C31" s="3395"/>
      <c r="D31" s="3394"/>
      <c r="E31" s="3394"/>
      <c r="F31" s="3394"/>
      <c r="G31" s="3395"/>
      <c r="H31" s="3395"/>
      <c r="I31" s="3394"/>
      <c r="J31" s="3394"/>
      <c r="K31" s="3396"/>
      <c r="L31" s="3396"/>
      <c r="M31" s="3396"/>
      <c r="N31" s="3397"/>
      <c r="O31" s="3398"/>
      <c r="P31" s="3399"/>
      <c r="Q31" s="3400"/>
      <c r="R31" s="3398"/>
      <c r="S31" s="3401"/>
      <c r="T31" s="3402"/>
      <c r="V31" s="3403"/>
      <c r="W31" s="3404"/>
      <c r="X31" s="3395"/>
      <c r="Y31" s="3395"/>
      <c r="Z31" s="3405"/>
      <c r="AA31" s="3406"/>
      <c r="AB31" s="3406"/>
      <c r="AC31" s="3406"/>
    </row>
  </sheetData>
  <mergeCells count="3">
    <mergeCell ref="N5:O5"/>
    <mergeCell ref="P5:Q5"/>
    <mergeCell ref="R5:S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tabColor rgb="FFEB700B"/>
  </sheetPr>
  <dimension ref="A1:AO24"/>
  <sheetViews>
    <sheetView showGridLines="0" view="pageBreakPreview" topLeftCell="K1" zoomScaleNormal="68" zoomScaleSheetLayoutView="100" workbookViewId="0">
      <selection activeCell="T1" sqref="T1"/>
    </sheetView>
  </sheetViews>
  <sheetFormatPr baseColWidth="10" defaultColWidth="11.42578125" defaultRowHeight="18" x14ac:dyDescent="0.25"/>
  <cols>
    <col min="1" max="1" width="8" style="20" hidden="1" customWidth="1"/>
    <col min="2" max="2" width="8.85546875" style="20" hidden="1" customWidth="1"/>
    <col min="3" max="3" width="11.85546875" style="20" hidden="1" customWidth="1"/>
    <col min="4" max="5" width="11.28515625" style="20" hidden="1" customWidth="1"/>
    <col min="6" max="6" width="10.7109375" style="20" hidden="1" customWidth="1"/>
    <col min="7" max="7" width="19.42578125" style="20" hidden="1" customWidth="1"/>
    <col min="8" max="8" width="14.42578125" style="20" hidden="1" customWidth="1"/>
    <col min="9" max="9" width="31" style="20" hidden="1" customWidth="1"/>
    <col min="10" max="10" width="9.28515625" style="20" hidden="1" customWidth="1"/>
    <col min="11" max="11" width="33.28515625" style="20" customWidth="1"/>
    <col min="12" max="12" width="15.7109375" style="20" customWidth="1"/>
    <col min="13" max="13" width="15.7109375" style="3408" customWidth="1"/>
    <col min="14" max="14" width="15.7109375" style="3409" customWidth="1"/>
    <col min="15" max="15" width="1.85546875" style="20" customWidth="1"/>
    <col min="16" max="16" width="7.7109375" style="20" customWidth="1"/>
    <col min="17" max="17" width="1.85546875" style="20" customWidth="1"/>
    <col min="18" max="18" width="9.7109375" style="20" customWidth="1"/>
    <col min="19" max="19" width="6.140625" style="20" customWidth="1"/>
    <col min="20" max="20" width="33" style="20" customWidth="1"/>
    <col min="21" max="21" width="9.42578125" style="20" hidden="1" customWidth="1"/>
    <col min="22" max="22" width="11.28515625" style="20" hidden="1" customWidth="1"/>
    <col min="23" max="23" width="13.5703125" style="20" hidden="1" customWidth="1"/>
    <col min="24" max="25" width="8.140625" style="20" hidden="1" customWidth="1"/>
    <col min="26" max="26" width="16.28515625" style="20" hidden="1" customWidth="1"/>
    <col min="27" max="27" width="51.28515625" style="20" hidden="1" customWidth="1"/>
    <col min="28" max="28" width="31.5703125" style="20" hidden="1" customWidth="1"/>
    <col min="29" max="29" width="12.5703125" style="20" hidden="1" customWidth="1"/>
    <col min="30" max="30" width="17.140625" style="20" hidden="1" customWidth="1"/>
    <col min="31" max="31" width="20.42578125" style="20" hidden="1" customWidth="1"/>
    <col min="32" max="32" width="13.85546875" style="20" hidden="1" customWidth="1"/>
    <col min="33" max="33" width="22.140625" style="20" hidden="1" customWidth="1"/>
    <col min="34" max="34" width="11.5703125" style="20" hidden="1" customWidth="1"/>
    <col min="35" max="35" width="27.85546875" style="20" hidden="1" customWidth="1"/>
    <col min="36" max="41" width="11.42578125" style="20" hidden="1" customWidth="1"/>
    <col min="42" max="42" width="0" style="20" hidden="1" customWidth="1"/>
    <col min="43" max="16384" width="11.42578125" style="20"/>
  </cols>
  <sheetData>
    <row r="1" spans="1:41" x14ac:dyDescent="0.25">
      <c r="K1" s="1652" t="s">
        <v>2965</v>
      </c>
      <c r="L1" s="3182"/>
      <c r="M1" s="3182"/>
      <c r="N1" s="3182"/>
      <c r="O1" s="3182"/>
      <c r="P1" s="3182"/>
      <c r="Q1" s="3182"/>
      <c r="R1" s="3182"/>
      <c r="S1" s="3182"/>
      <c r="T1" s="2996" t="s">
        <v>5168</v>
      </c>
      <c r="W1" s="3261"/>
      <c r="X1" s="18"/>
      <c r="Y1" s="18"/>
      <c r="Z1" s="18"/>
    </row>
    <row r="2" spans="1:41" x14ac:dyDescent="0.25">
      <c r="K2" s="1652" t="s">
        <v>2966</v>
      </c>
      <c r="L2" s="3182"/>
      <c r="M2" s="3182"/>
      <c r="N2" s="3182"/>
      <c r="O2" s="3182"/>
      <c r="P2" s="3182"/>
      <c r="Q2" s="3182"/>
      <c r="R2" s="3182"/>
      <c r="S2" s="3182"/>
      <c r="T2" s="3182"/>
      <c r="W2" s="3261"/>
      <c r="X2" s="18"/>
      <c r="Y2" s="18"/>
      <c r="Z2" s="18"/>
    </row>
    <row r="3" spans="1:41" x14ac:dyDescent="0.25">
      <c r="K3" s="2992">
        <v>2013</v>
      </c>
      <c r="L3" s="3182"/>
      <c r="M3" s="3182"/>
      <c r="N3" s="3182"/>
      <c r="O3" s="3182"/>
      <c r="P3" s="3182"/>
      <c r="Q3" s="3182"/>
      <c r="R3" s="3182"/>
      <c r="S3" s="3182"/>
      <c r="T3" s="3182"/>
      <c r="W3" s="3261"/>
      <c r="X3" s="18"/>
      <c r="Y3" s="18"/>
      <c r="Z3" s="18"/>
    </row>
    <row r="4" spans="1:41" x14ac:dyDescent="0.25">
      <c r="K4" s="3182"/>
      <c r="L4" s="3182"/>
      <c r="M4" s="3182"/>
      <c r="N4" s="3182"/>
      <c r="O4" s="3182"/>
      <c r="P4" s="3182"/>
      <c r="Q4" s="3182"/>
      <c r="R4" s="3182"/>
      <c r="S4" s="3182"/>
      <c r="T4" s="3182"/>
      <c r="W4" s="3261"/>
      <c r="X4" s="18"/>
      <c r="Y4" s="18"/>
      <c r="Z4" s="18"/>
    </row>
    <row r="5" spans="1:41" s="3272" customFormat="1" ht="51" customHeight="1" x14ac:dyDescent="0.25">
      <c r="A5" s="3262" t="s">
        <v>50</v>
      </c>
      <c r="B5" s="3262" t="s">
        <v>44</v>
      </c>
      <c r="C5" s="3262" t="s">
        <v>172</v>
      </c>
      <c r="D5" s="567" t="s">
        <v>261</v>
      </c>
      <c r="E5" s="1289"/>
      <c r="F5" s="3262" t="s">
        <v>176</v>
      </c>
      <c r="G5" s="3262" t="s">
        <v>179</v>
      </c>
      <c r="H5" s="3262" t="s">
        <v>178</v>
      </c>
      <c r="I5" s="3262" t="s">
        <v>174</v>
      </c>
      <c r="J5" s="3263" t="s">
        <v>175</v>
      </c>
      <c r="K5" s="3264" t="s">
        <v>181</v>
      </c>
      <c r="L5" s="3264" t="s">
        <v>21</v>
      </c>
      <c r="M5" s="3264" t="s">
        <v>29</v>
      </c>
      <c r="N5" s="6033" t="s">
        <v>258</v>
      </c>
      <c r="O5" s="6033"/>
      <c r="P5" s="6033" t="s">
        <v>182</v>
      </c>
      <c r="Q5" s="6033"/>
      <c r="R5" s="6033" t="s">
        <v>20</v>
      </c>
      <c r="S5" s="6033"/>
      <c r="T5" s="3264" t="s">
        <v>30</v>
      </c>
      <c r="U5" s="3265" t="s">
        <v>171</v>
      </c>
      <c r="V5" s="3266"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587" customFormat="1" ht="33" customHeight="1" x14ac:dyDescent="0.25">
      <c r="A6" s="3368" t="s">
        <v>840</v>
      </c>
      <c r="B6" s="1006" t="s">
        <v>879</v>
      </c>
      <c r="C6" s="3467" t="s">
        <v>285</v>
      </c>
      <c r="D6" s="3468" t="s">
        <v>254</v>
      </c>
      <c r="E6" s="1186" t="s">
        <v>281</v>
      </c>
      <c r="F6" s="3504" t="s">
        <v>291</v>
      </c>
      <c r="G6" s="3386" t="s">
        <v>3433</v>
      </c>
      <c r="H6" s="3356" t="s">
        <v>294</v>
      </c>
      <c r="I6" s="3355" t="s">
        <v>2962</v>
      </c>
      <c r="J6" s="3358">
        <v>2012</v>
      </c>
      <c r="K6" s="3545" t="s">
        <v>3434</v>
      </c>
      <c r="L6" s="3546" t="s">
        <v>314</v>
      </c>
      <c r="M6" s="3546" t="s">
        <v>3435</v>
      </c>
      <c r="N6" s="3526">
        <v>234240</v>
      </c>
      <c r="O6" s="3547"/>
      <c r="P6" s="3548">
        <v>1</v>
      </c>
      <c r="Q6" s="3549"/>
      <c r="R6" s="3480" t="s">
        <v>3308</v>
      </c>
      <c r="S6" s="3550"/>
      <c r="T6" s="3551" t="s">
        <v>3431</v>
      </c>
      <c r="U6" s="3387">
        <v>0.96</v>
      </c>
      <c r="V6" s="3382">
        <v>41317</v>
      </c>
      <c r="W6" s="3424">
        <v>41317</v>
      </c>
      <c r="X6" s="3494">
        <v>0</v>
      </c>
      <c r="Y6" s="3494">
        <v>3</v>
      </c>
      <c r="Z6" s="1185">
        <v>41334</v>
      </c>
      <c r="AA6" s="3490" t="s">
        <v>3363</v>
      </c>
      <c r="AB6" s="3363"/>
      <c r="AC6" s="3390" t="s">
        <v>281</v>
      </c>
      <c r="AD6" s="980" t="s">
        <v>3436</v>
      </c>
      <c r="AE6" s="3391" t="s">
        <v>3115</v>
      </c>
      <c r="AF6" s="3382">
        <v>41050</v>
      </c>
      <c r="AG6" s="3381" t="s">
        <v>287</v>
      </c>
      <c r="AH6" s="3381" t="s">
        <v>287</v>
      </c>
      <c r="AI6" s="3383" t="s">
        <v>3031</v>
      </c>
      <c r="AJ6" s="3361" t="s">
        <v>287</v>
      </c>
      <c r="AK6" s="3361" t="s">
        <v>287</v>
      </c>
      <c r="AL6" s="3382">
        <v>41317</v>
      </c>
      <c r="AM6" s="3361" t="s">
        <v>287</v>
      </c>
      <c r="AN6" s="3361" t="s">
        <v>287</v>
      </c>
      <c r="AO6" s="3384" t="s">
        <v>3239</v>
      </c>
    </row>
    <row r="7" spans="1:41" s="587" customFormat="1" ht="35.25" customHeight="1" x14ac:dyDescent="0.25">
      <c r="A7" s="3368" t="s">
        <v>840</v>
      </c>
      <c r="B7" s="1006" t="s">
        <v>879</v>
      </c>
      <c r="C7" s="3467" t="s">
        <v>285</v>
      </c>
      <c r="D7" s="3468" t="s">
        <v>254</v>
      </c>
      <c r="E7" s="1186" t="s">
        <v>281</v>
      </c>
      <c r="F7" s="3504" t="s">
        <v>291</v>
      </c>
      <c r="G7" s="3386" t="s">
        <v>3128</v>
      </c>
      <c r="H7" s="3356" t="s">
        <v>294</v>
      </c>
      <c r="I7" s="3355" t="s">
        <v>2962</v>
      </c>
      <c r="J7" s="3358">
        <v>2012</v>
      </c>
      <c r="K7" s="3485" t="s">
        <v>3129</v>
      </c>
      <c r="L7" s="2363" t="s">
        <v>311</v>
      </c>
      <c r="M7" s="2363" t="s">
        <v>885</v>
      </c>
      <c r="N7" s="2585">
        <v>80000</v>
      </c>
      <c r="O7" s="1994"/>
      <c r="P7" s="2715">
        <v>1</v>
      </c>
      <c r="Q7" s="3486"/>
      <c r="R7" s="3373" t="s">
        <v>3437</v>
      </c>
      <c r="S7" s="3487"/>
      <c r="T7" s="3488" t="s">
        <v>3336</v>
      </c>
      <c r="U7" s="3387">
        <v>0.7</v>
      </c>
      <c r="V7" s="3382">
        <v>41304</v>
      </c>
      <c r="W7" s="3424">
        <v>41304</v>
      </c>
      <c r="X7" s="3494">
        <v>0</v>
      </c>
      <c r="Y7" s="3494">
        <v>1</v>
      </c>
      <c r="Z7" s="1185">
        <v>41334</v>
      </c>
      <c r="AA7" s="3490" t="s">
        <v>3363</v>
      </c>
      <c r="AB7" s="3363"/>
      <c r="AC7" s="3390" t="s">
        <v>281</v>
      </c>
      <c r="AD7" s="980" t="s">
        <v>3438</v>
      </c>
      <c r="AE7" s="3391" t="s">
        <v>3115</v>
      </c>
      <c r="AF7" s="3382">
        <v>41050</v>
      </c>
      <c r="AG7" s="3381" t="s">
        <v>287</v>
      </c>
      <c r="AH7" s="3381" t="s">
        <v>287</v>
      </c>
      <c r="AI7" s="3383" t="s">
        <v>2987</v>
      </c>
      <c r="AJ7" s="3361" t="s">
        <v>287</v>
      </c>
      <c r="AK7" s="3361" t="s">
        <v>287</v>
      </c>
      <c r="AL7" s="3382">
        <v>41304</v>
      </c>
      <c r="AM7" s="3361" t="s">
        <v>287</v>
      </c>
      <c r="AN7" s="3361" t="s">
        <v>287</v>
      </c>
      <c r="AO7" s="3384" t="s">
        <v>3239</v>
      </c>
    </row>
    <row r="8" spans="1:41" s="587" customFormat="1" ht="32.25" customHeight="1" x14ac:dyDescent="0.25">
      <c r="A8" s="3368" t="s">
        <v>840</v>
      </c>
      <c r="B8" s="1006" t="s">
        <v>879</v>
      </c>
      <c r="C8" s="3467" t="s">
        <v>285</v>
      </c>
      <c r="D8" s="3468" t="s">
        <v>254</v>
      </c>
      <c r="E8" s="1186" t="s">
        <v>281</v>
      </c>
      <c r="F8" s="3504" t="s">
        <v>291</v>
      </c>
      <c r="G8" s="3386" t="s">
        <v>3131</v>
      </c>
      <c r="H8" s="3356" t="s">
        <v>294</v>
      </c>
      <c r="I8" s="3355" t="s">
        <v>2962</v>
      </c>
      <c r="J8" s="3358">
        <v>2012</v>
      </c>
      <c r="K8" s="3485" t="s">
        <v>3132</v>
      </c>
      <c r="L8" s="2363" t="s">
        <v>311</v>
      </c>
      <c r="M8" s="2363" t="s">
        <v>3133</v>
      </c>
      <c r="N8" s="2585">
        <v>80000</v>
      </c>
      <c r="O8" s="1994"/>
      <c r="P8" s="2715">
        <v>1</v>
      </c>
      <c r="Q8" s="3486"/>
      <c r="R8" s="3373" t="s">
        <v>3439</v>
      </c>
      <c r="S8" s="3487"/>
      <c r="T8" s="3488" t="s">
        <v>3336</v>
      </c>
      <c r="U8" s="3387">
        <v>0.97</v>
      </c>
      <c r="V8" s="3382">
        <v>41305</v>
      </c>
      <c r="W8" s="3424">
        <v>41305</v>
      </c>
      <c r="X8" s="3494">
        <v>0</v>
      </c>
      <c r="Y8" s="3494">
        <v>1</v>
      </c>
      <c r="Z8" s="1185">
        <v>41334</v>
      </c>
      <c r="AA8" s="3490" t="s">
        <v>3363</v>
      </c>
      <c r="AB8" s="3363"/>
      <c r="AC8" s="3390" t="s">
        <v>281</v>
      </c>
      <c r="AD8" s="980" t="s">
        <v>3440</v>
      </c>
      <c r="AE8" s="3391" t="s">
        <v>3115</v>
      </c>
      <c r="AF8" s="3382">
        <v>41050</v>
      </c>
      <c r="AG8" s="3381" t="s">
        <v>287</v>
      </c>
      <c r="AH8" s="3381" t="s">
        <v>287</v>
      </c>
      <c r="AI8" s="3383" t="s">
        <v>2987</v>
      </c>
      <c r="AJ8" s="3361" t="s">
        <v>287</v>
      </c>
      <c r="AK8" s="3361" t="s">
        <v>287</v>
      </c>
      <c r="AL8" s="3382">
        <v>41305</v>
      </c>
      <c r="AM8" s="3361" t="s">
        <v>287</v>
      </c>
      <c r="AN8" s="3361" t="s">
        <v>287</v>
      </c>
      <c r="AO8" s="3384" t="s">
        <v>3239</v>
      </c>
    </row>
    <row r="9" spans="1:41" s="587" customFormat="1" ht="30" customHeight="1" x14ac:dyDescent="0.25">
      <c r="A9" s="3368" t="s">
        <v>840</v>
      </c>
      <c r="B9" s="1006" t="s">
        <v>879</v>
      </c>
      <c r="C9" s="3467" t="s">
        <v>285</v>
      </c>
      <c r="D9" s="3468" t="s">
        <v>254</v>
      </c>
      <c r="E9" s="1186" t="s">
        <v>281</v>
      </c>
      <c r="F9" s="3504" t="s">
        <v>291</v>
      </c>
      <c r="G9" s="3386" t="s">
        <v>3063</v>
      </c>
      <c r="H9" s="3356" t="s">
        <v>294</v>
      </c>
      <c r="I9" s="3355" t="s">
        <v>2962</v>
      </c>
      <c r="J9" s="3358">
        <v>2012</v>
      </c>
      <c r="K9" s="3485" t="s">
        <v>3064</v>
      </c>
      <c r="L9" s="2363" t="s">
        <v>1579</v>
      </c>
      <c r="M9" s="2363" t="s">
        <v>3441</v>
      </c>
      <c r="N9" s="2585">
        <v>638451.29</v>
      </c>
      <c r="O9" s="1994"/>
      <c r="P9" s="2715">
        <v>1</v>
      </c>
      <c r="Q9" s="3486"/>
      <c r="R9" s="3373" t="s">
        <v>2627</v>
      </c>
      <c r="S9" s="3487"/>
      <c r="T9" s="3488" t="s">
        <v>3442</v>
      </c>
      <c r="U9" s="3387">
        <v>0.99</v>
      </c>
      <c r="V9" s="3382">
        <v>41320</v>
      </c>
      <c r="W9" s="3424">
        <v>41320</v>
      </c>
      <c r="X9" s="3494">
        <v>0</v>
      </c>
      <c r="Y9" s="3494">
        <v>1</v>
      </c>
      <c r="Z9" s="1185">
        <v>41334</v>
      </c>
      <c r="AA9" s="3490" t="s">
        <v>3363</v>
      </c>
      <c r="AB9" s="3363"/>
      <c r="AC9" s="3390" t="s">
        <v>281</v>
      </c>
      <c r="AD9" s="980" t="s">
        <v>3443</v>
      </c>
      <c r="AE9" s="3391" t="s">
        <v>3115</v>
      </c>
      <c r="AF9" s="3382">
        <v>41050</v>
      </c>
      <c r="AG9" s="3381" t="s">
        <v>287</v>
      </c>
      <c r="AH9" s="3381" t="s">
        <v>287</v>
      </c>
      <c r="AI9" s="3454" t="s">
        <v>3080</v>
      </c>
      <c r="AJ9" s="3361" t="s">
        <v>287</v>
      </c>
      <c r="AK9" s="3361" t="s">
        <v>287</v>
      </c>
      <c r="AL9" s="3382">
        <v>41320</v>
      </c>
      <c r="AM9" s="3361" t="s">
        <v>287</v>
      </c>
      <c r="AN9" s="3361" t="s">
        <v>287</v>
      </c>
      <c r="AO9" s="3384" t="s">
        <v>3239</v>
      </c>
    </row>
    <row r="10" spans="1:41" s="587" customFormat="1" ht="25.5" customHeight="1" x14ac:dyDescent="0.25">
      <c r="A10" s="3351" t="s">
        <v>840</v>
      </c>
      <c r="B10" s="1006" t="s">
        <v>879</v>
      </c>
      <c r="C10" s="3467" t="s">
        <v>285</v>
      </c>
      <c r="D10" s="3468" t="s">
        <v>254</v>
      </c>
      <c r="E10" s="1186" t="s">
        <v>281</v>
      </c>
      <c r="F10" s="3504" t="s">
        <v>291</v>
      </c>
      <c r="G10" s="3386" t="s">
        <v>3444</v>
      </c>
      <c r="H10" s="3356" t="s">
        <v>294</v>
      </c>
      <c r="I10" s="3355" t="s">
        <v>2962</v>
      </c>
      <c r="J10" s="3358">
        <v>2012</v>
      </c>
      <c r="K10" s="3485" t="s">
        <v>3445</v>
      </c>
      <c r="L10" s="2363" t="s">
        <v>1901</v>
      </c>
      <c r="M10" s="2363" t="s">
        <v>337</v>
      </c>
      <c r="N10" s="2585">
        <v>19250</v>
      </c>
      <c r="O10" s="1994"/>
      <c r="P10" s="2715">
        <v>1</v>
      </c>
      <c r="Q10" s="3486"/>
      <c r="R10" s="3373" t="s">
        <v>3446</v>
      </c>
      <c r="S10" s="3487"/>
      <c r="T10" s="3488" t="s">
        <v>3340</v>
      </c>
      <c r="U10" s="3387">
        <v>0.7</v>
      </c>
      <c r="V10" s="3382">
        <v>41317</v>
      </c>
      <c r="W10" s="3424">
        <v>41317</v>
      </c>
      <c r="X10" s="3494">
        <v>0</v>
      </c>
      <c r="Y10" s="3494">
        <v>1</v>
      </c>
      <c r="Z10" s="1185">
        <v>41334</v>
      </c>
      <c r="AA10" s="3490" t="s">
        <v>3447</v>
      </c>
      <c r="AB10" s="3363"/>
      <c r="AC10" s="3390" t="s">
        <v>281</v>
      </c>
      <c r="AD10" s="980" t="s">
        <v>3448</v>
      </c>
      <c r="AE10" s="3391" t="s">
        <v>3115</v>
      </c>
      <c r="AF10" s="3382">
        <v>41050</v>
      </c>
      <c r="AG10" s="3381" t="s">
        <v>287</v>
      </c>
      <c r="AH10" s="3381" t="s">
        <v>287</v>
      </c>
      <c r="AI10" s="3381" t="s">
        <v>3141</v>
      </c>
      <c r="AJ10" s="3361" t="s">
        <v>287</v>
      </c>
      <c r="AK10" s="3361" t="s">
        <v>287</v>
      </c>
      <c r="AL10" s="3361">
        <v>41380</v>
      </c>
      <c r="AM10" s="3361" t="s">
        <v>287</v>
      </c>
      <c r="AN10" s="3361" t="s">
        <v>287</v>
      </c>
      <c r="AO10" s="3384" t="s">
        <v>3239</v>
      </c>
    </row>
    <row r="11" spans="1:41" s="587" customFormat="1" ht="30" customHeight="1" x14ac:dyDescent="0.25">
      <c r="A11" s="3351" t="s">
        <v>840</v>
      </c>
      <c r="B11" s="1007" t="s">
        <v>3154</v>
      </c>
      <c r="C11" s="3467" t="s">
        <v>285</v>
      </c>
      <c r="D11" s="3468" t="s">
        <v>254</v>
      </c>
      <c r="E11" s="1186" t="s">
        <v>281</v>
      </c>
      <c r="F11" s="3504" t="s">
        <v>291</v>
      </c>
      <c r="G11" s="3386" t="s">
        <v>3449</v>
      </c>
      <c r="H11" s="3356" t="s">
        <v>294</v>
      </c>
      <c r="I11" s="3355" t="s">
        <v>2962</v>
      </c>
      <c r="J11" s="3358">
        <v>2012</v>
      </c>
      <c r="K11" s="3575" t="s">
        <v>3450</v>
      </c>
      <c r="L11" s="2800" t="s">
        <v>3092</v>
      </c>
      <c r="M11" s="2800" t="s">
        <v>496</v>
      </c>
      <c r="N11" s="2585">
        <v>5000000</v>
      </c>
      <c r="O11" s="3575"/>
      <c r="P11" s="3576">
        <v>1</v>
      </c>
      <c r="Q11" s="3575"/>
      <c r="R11" s="3577" t="s">
        <v>3069</v>
      </c>
      <c r="S11" s="3578"/>
      <c r="T11" s="3488" t="s">
        <v>3070</v>
      </c>
      <c r="U11" s="3387">
        <v>0.81</v>
      </c>
      <c r="V11" s="3426">
        <v>41208</v>
      </c>
      <c r="W11" s="3426">
        <v>41640</v>
      </c>
      <c r="X11" s="3579">
        <v>20</v>
      </c>
      <c r="Y11" s="3579">
        <v>20</v>
      </c>
      <c r="Z11" s="3580">
        <v>41699</v>
      </c>
      <c r="AA11" s="3467"/>
      <c r="AB11" s="3363"/>
      <c r="AC11" s="3390" t="s">
        <v>281</v>
      </c>
      <c r="AD11" s="980" t="s">
        <v>3451</v>
      </c>
      <c r="AE11" s="3391" t="s">
        <v>3452</v>
      </c>
      <c r="AF11" s="3382">
        <v>41057</v>
      </c>
      <c r="AG11" s="3381" t="s">
        <v>287</v>
      </c>
      <c r="AH11" s="3381" t="s">
        <v>287</v>
      </c>
      <c r="AI11" s="3383" t="s">
        <v>3453</v>
      </c>
      <c r="AJ11" s="627" t="s">
        <v>281</v>
      </c>
      <c r="AK11" s="627" t="s">
        <v>281</v>
      </c>
      <c r="AL11" s="627" t="s">
        <v>281</v>
      </c>
      <c r="AM11" s="627" t="s">
        <v>281</v>
      </c>
      <c r="AN11" s="627" t="s">
        <v>281</v>
      </c>
      <c r="AO11" s="1182" t="s">
        <v>281</v>
      </c>
    </row>
    <row r="12" spans="1:41" ht="18" customHeight="1" x14ac:dyDescent="0.25">
      <c r="A12" s="3275"/>
      <c r="B12" s="3324"/>
      <c r="C12" s="3277"/>
      <c r="D12" s="3275"/>
      <c r="E12" s="3275"/>
      <c r="F12" s="3275"/>
      <c r="G12" s="3276"/>
      <c r="H12" s="3277"/>
      <c r="I12" s="3275"/>
      <c r="J12" s="3278"/>
      <c r="K12" s="6042" t="s">
        <v>2963</v>
      </c>
      <c r="L12" s="6043"/>
      <c r="M12" s="6043"/>
      <c r="N12" s="2572">
        <f>SUM(N13,'6-E381op-Eb (12)'!N11)</f>
        <v>19889003.440000001</v>
      </c>
      <c r="O12" s="2058"/>
      <c r="P12" s="3333"/>
      <c r="Q12" s="3334"/>
      <c r="R12" s="2491">
        <f>SUM(R13,'6-E381op-Eb (12)'!R11)</f>
        <v>4524</v>
      </c>
      <c r="S12" s="3335"/>
      <c r="T12" s="3336"/>
      <c r="U12" s="3581"/>
      <c r="V12" s="3582"/>
      <c r="W12" s="3329"/>
      <c r="X12" s="3328" t="e">
        <f>SUM(X13,#REF!)</f>
        <v>#REF!</v>
      </c>
      <c r="Y12" s="3328" t="e">
        <f>SUM(Y13,#REF!)</f>
        <v>#REF!</v>
      </c>
      <c r="Z12" s="3583"/>
      <c r="AA12" s="3584"/>
      <c r="AB12" s="3584"/>
      <c r="AC12" s="3584"/>
      <c r="AD12" s="3585"/>
      <c r="AE12" s="3585"/>
      <c r="AF12" s="3585"/>
      <c r="AG12" s="3585"/>
      <c r="AH12" s="3585"/>
      <c r="AI12" s="3585"/>
    </row>
    <row r="13" spans="1:41" x14ac:dyDescent="0.25">
      <c r="A13" s="3511"/>
      <c r="B13" s="3512"/>
      <c r="C13" s="3513"/>
      <c r="D13" s="3511"/>
      <c r="E13" s="3511"/>
      <c r="F13" s="3511"/>
      <c r="G13" s="3513"/>
      <c r="H13" s="3513"/>
      <c r="I13" s="3511"/>
      <c r="J13" s="3514"/>
      <c r="K13" s="6036" t="s">
        <v>289</v>
      </c>
      <c r="L13" s="6036"/>
      <c r="M13" s="6039"/>
      <c r="N13" s="2585">
        <f>SUM(N14,N15,N16,'6-E381op-Eb (12)'!N6,'6-E381op-Eb (12)'!N7,'6-E381op-Eb (12)'!N8,'6-E381op-Eb (12)'!N9,'6-E381op-Eb (12)'!N10)</f>
        <v>7847280</v>
      </c>
      <c r="O13" s="2688"/>
      <c r="P13" s="2072"/>
      <c r="Q13" s="3343"/>
      <c r="R13" s="2490">
        <f>SUM(R14,R15,R16,'6-E381op-Eb (12)'!R6,'6-E381op-Eb (12)'!R7,'6-E381op-Eb (12)'!R8,'6-E381op-Eb (12)'!R9,'6-E381op-Eb (12)'!R10)</f>
        <v>2573</v>
      </c>
      <c r="S13" s="2073"/>
      <c r="T13" s="3586"/>
      <c r="U13" s="3516"/>
      <c r="V13" s="3345"/>
      <c r="W13" s="3465"/>
      <c r="X13" s="3347">
        <f>SUM(X14:X16)</f>
        <v>3</v>
      </c>
      <c r="Y13" s="3347">
        <f>SUM(Y14:Y16)</f>
        <v>7</v>
      </c>
      <c r="Z13" s="3518"/>
      <c r="AA13" s="3519"/>
      <c r="AB13" s="3519"/>
      <c r="AC13" s="3519"/>
      <c r="AD13" s="3520"/>
      <c r="AE13" s="3520"/>
      <c r="AF13" s="3520"/>
      <c r="AG13" s="3520"/>
      <c r="AH13" s="3520"/>
      <c r="AI13" s="3520"/>
    </row>
    <row r="14" spans="1:41" s="587" customFormat="1" ht="30.75" customHeight="1" x14ac:dyDescent="0.25">
      <c r="A14" s="3351" t="s">
        <v>840</v>
      </c>
      <c r="B14" s="1190" t="s">
        <v>875</v>
      </c>
      <c r="C14" s="3352" t="s">
        <v>285</v>
      </c>
      <c r="D14" s="3353" t="s">
        <v>254</v>
      </c>
      <c r="E14" s="3587" t="s">
        <v>3454</v>
      </c>
      <c r="F14" s="3354" t="s">
        <v>291</v>
      </c>
      <c r="G14" s="3355" t="s">
        <v>3455</v>
      </c>
      <c r="H14" s="3356" t="s">
        <v>289</v>
      </c>
      <c r="I14" s="3355" t="s">
        <v>2963</v>
      </c>
      <c r="J14" s="3358">
        <v>2013</v>
      </c>
      <c r="K14" s="1968" t="s">
        <v>3456</v>
      </c>
      <c r="L14" s="3315" t="s">
        <v>305</v>
      </c>
      <c r="M14" s="3315" t="s">
        <v>1572</v>
      </c>
      <c r="N14" s="2585">
        <v>1300000</v>
      </c>
      <c r="O14" s="1965"/>
      <c r="P14" s="3359">
        <v>1</v>
      </c>
      <c r="Q14" s="1965"/>
      <c r="R14" s="1964">
        <v>401</v>
      </c>
      <c r="S14" s="1963"/>
      <c r="T14" s="1962" t="s">
        <v>3457</v>
      </c>
      <c r="U14" s="3588">
        <v>0.7</v>
      </c>
      <c r="V14" s="3375">
        <v>41555</v>
      </c>
      <c r="W14" s="3375">
        <v>41586</v>
      </c>
      <c r="X14" s="3362">
        <v>1</v>
      </c>
      <c r="Y14" s="3362">
        <v>2</v>
      </c>
      <c r="Z14" s="1183">
        <v>41579</v>
      </c>
      <c r="AA14" s="3351"/>
      <c r="AB14" s="3363"/>
      <c r="AC14" s="3364" t="s">
        <v>281</v>
      </c>
      <c r="AD14" s="3365" t="s">
        <v>3458</v>
      </c>
      <c r="AE14" s="3366" t="s">
        <v>3459</v>
      </c>
      <c r="AF14" s="3361">
        <v>41481</v>
      </c>
      <c r="AG14" s="628" t="s">
        <v>281</v>
      </c>
      <c r="AH14" s="627" t="s">
        <v>281</v>
      </c>
      <c r="AI14" s="3454" t="s">
        <v>3080</v>
      </c>
      <c r="AJ14" s="627" t="s">
        <v>281</v>
      </c>
      <c r="AK14" s="627" t="s">
        <v>281</v>
      </c>
      <c r="AL14" s="627" t="s">
        <v>281</v>
      </c>
      <c r="AM14" s="627" t="s">
        <v>281</v>
      </c>
      <c r="AN14" s="627" t="s">
        <v>281</v>
      </c>
      <c r="AO14" s="1182" t="s">
        <v>281</v>
      </c>
    </row>
    <row r="15" spans="1:41" s="587" customFormat="1" ht="30" customHeight="1" x14ac:dyDescent="0.25">
      <c r="A15" s="3351" t="s">
        <v>840</v>
      </c>
      <c r="B15" s="1189" t="s">
        <v>884</v>
      </c>
      <c r="C15" s="3352" t="s">
        <v>285</v>
      </c>
      <c r="D15" s="3353" t="s">
        <v>254</v>
      </c>
      <c r="E15" s="3589" t="s">
        <v>281</v>
      </c>
      <c r="F15" s="3354" t="s">
        <v>291</v>
      </c>
      <c r="G15" s="3355" t="s">
        <v>3460</v>
      </c>
      <c r="H15" s="3356" t="s">
        <v>289</v>
      </c>
      <c r="I15" s="3355" t="s">
        <v>2963</v>
      </c>
      <c r="J15" s="3358">
        <v>2013</v>
      </c>
      <c r="K15" s="1968" t="s">
        <v>3461</v>
      </c>
      <c r="L15" s="3315" t="s">
        <v>320</v>
      </c>
      <c r="M15" s="3315" t="s">
        <v>320</v>
      </c>
      <c r="N15" s="2585">
        <v>800000</v>
      </c>
      <c r="O15" s="1965"/>
      <c r="P15" s="3359">
        <v>1</v>
      </c>
      <c r="Q15" s="1965"/>
      <c r="R15" s="1964">
        <v>13</v>
      </c>
      <c r="S15" s="1963"/>
      <c r="T15" s="1962" t="s">
        <v>3462</v>
      </c>
      <c r="U15" s="3588">
        <v>0.3</v>
      </c>
      <c r="V15" s="3590">
        <v>41537</v>
      </c>
      <c r="W15" s="3590">
        <v>41627</v>
      </c>
      <c r="X15" s="1543">
        <v>1</v>
      </c>
      <c r="Y15" s="1543">
        <v>4</v>
      </c>
      <c r="Z15" s="3427">
        <v>41640</v>
      </c>
      <c r="AA15" s="3351"/>
      <c r="AB15" s="3363"/>
      <c r="AC15" s="3364" t="s">
        <v>281</v>
      </c>
      <c r="AD15" s="3365" t="s">
        <v>3463</v>
      </c>
      <c r="AE15" s="3366" t="s">
        <v>3459</v>
      </c>
      <c r="AF15" s="3361">
        <v>41481</v>
      </c>
      <c r="AG15" s="628" t="s">
        <v>281</v>
      </c>
      <c r="AH15" s="627" t="s">
        <v>281</v>
      </c>
      <c r="AI15" s="3454" t="s">
        <v>2987</v>
      </c>
      <c r="AJ15" s="627" t="s">
        <v>281</v>
      </c>
      <c r="AK15" s="627" t="s">
        <v>281</v>
      </c>
      <c r="AL15" s="627" t="s">
        <v>281</v>
      </c>
      <c r="AM15" s="627" t="s">
        <v>281</v>
      </c>
      <c r="AN15" s="627" t="s">
        <v>281</v>
      </c>
      <c r="AO15" s="1182" t="s">
        <v>281</v>
      </c>
    </row>
    <row r="16" spans="1:41" s="587" customFormat="1" ht="38.25" x14ac:dyDescent="0.25">
      <c r="A16" s="3351" t="s">
        <v>840</v>
      </c>
      <c r="B16" s="1190" t="s">
        <v>875</v>
      </c>
      <c r="C16" s="3352" t="s">
        <v>285</v>
      </c>
      <c r="D16" s="3353" t="s">
        <v>254</v>
      </c>
      <c r="E16" s="3591" t="s">
        <v>3464</v>
      </c>
      <c r="F16" s="3354" t="s">
        <v>291</v>
      </c>
      <c r="G16" s="3355" t="s">
        <v>3465</v>
      </c>
      <c r="H16" s="3356" t="s">
        <v>289</v>
      </c>
      <c r="I16" s="3355" t="s">
        <v>2963</v>
      </c>
      <c r="J16" s="3358">
        <v>2013</v>
      </c>
      <c r="K16" s="2214" t="s">
        <v>3466</v>
      </c>
      <c r="L16" s="3592" t="s">
        <v>316</v>
      </c>
      <c r="M16" s="3592" t="s">
        <v>3467</v>
      </c>
      <c r="N16" s="3392">
        <v>411760</v>
      </c>
      <c r="O16" s="1957"/>
      <c r="P16" s="3593">
        <v>1</v>
      </c>
      <c r="Q16" s="1957"/>
      <c r="R16" s="1956">
        <v>256</v>
      </c>
      <c r="S16" s="1955"/>
      <c r="T16" s="1954" t="s">
        <v>3468</v>
      </c>
      <c r="U16" s="3588">
        <v>0.89</v>
      </c>
      <c r="V16" s="3361">
        <v>41541</v>
      </c>
      <c r="W16" s="3361">
        <v>41572</v>
      </c>
      <c r="X16" s="3362">
        <v>1</v>
      </c>
      <c r="Y16" s="3362">
        <v>1</v>
      </c>
      <c r="Z16" s="1183">
        <v>41548</v>
      </c>
      <c r="AA16" s="3351"/>
      <c r="AB16" s="3363"/>
      <c r="AC16" s="3364" t="s">
        <v>281</v>
      </c>
      <c r="AD16" s="3365" t="s">
        <v>3469</v>
      </c>
      <c r="AE16" s="3366" t="s">
        <v>3459</v>
      </c>
      <c r="AF16" s="3361">
        <v>41481</v>
      </c>
      <c r="AG16" s="628" t="s">
        <v>281</v>
      </c>
      <c r="AH16" s="627" t="s">
        <v>281</v>
      </c>
      <c r="AI16" s="3454" t="s">
        <v>2987</v>
      </c>
      <c r="AJ16" s="627" t="s">
        <v>281</v>
      </c>
      <c r="AK16" s="627" t="s">
        <v>281</v>
      </c>
      <c r="AL16" s="627" t="s">
        <v>281</v>
      </c>
      <c r="AM16" s="627" t="s">
        <v>281</v>
      </c>
      <c r="AN16" s="627" t="s">
        <v>281</v>
      </c>
      <c r="AO16" s="1182" t="s">
        <v>281</v>
      </c>
    </row>
    <row r="17" spans="1:29" ht="12.75" customHeight="1" x14ac:dyDescent="0.25">
      <c r="A17" s="3394"/>
      <c r="B17" s="3395"/>
      <c r="C17" s="3395"/>
      <c r="D17" s="3394"/>
      <c r="E17" s="3394"/>
      <c r="F17" s="3394"/>
      <c r="G17" s="3395"/>
      <c r="H17" s="3395"/>
      <c r="I17" s="3394"/>
      <c r="J17" s="3394"/>
      <c r="K17" s="3396"/>
      <c r="L17" s="3396"/>
      <c r="M17" s="3396"/>
      <c r="N17" s="3397"/>
      <c r="O17" s="3398"/>
      <c r="P17" s="3399"/>
      <c r="Q17" s="3400"/>
      <c r="R17" s="3398"/>
      <c r="S17" s="3401"/>
      <c r="T17" s="3402"/>
      <c r="V17" s="3403"/>
      <c r="W17" s="3404"/>
      <c r="X17" s="3395"/>
      <c r="Y17" s="3395"/>
      <c r="Z17" s="3405"/>
      <c r="AA17" s="3406"/>
      <c r="AB17" s="3406"/>
      <c r="AC17" s="3406"/>
    </row>
    <row r="18" spans="1:29" ht="14.25" customHeight="1" x14ac:dyDescent="0.25">
      <c r="A18" s="3394"/>
      <c r="B18" s="3395"/>
      <c r="C18" s="3395"/>
      <c r="D18" s="3394"/>
      <c r="E18" s="3394"/>
      <c r="F18" s="3394"/>
      <c r="G18" s="3395"/>
      <c r="H18" s="3395"/>
      <c r="I18" s="3394"/>
      <c r="J18" s="3394"/>
      <c r="K18" s="3396"/>
      <c r="L18" s="3396"/>
      <c r="M18" s="3396"/>
      <c r="N18" s="3397"/>
      <c r="O18" s="3398"/>
      <c r="P18" s="3399"/>
      <c r="Q18" s="3400"/>
      <c r="R18" s="3398"/>
      <c r="S18" s="3401"/>
      <c r="T18" s="3402"/>
      <c r="V18" s="3403"/>
      <c r="W18" s="3404"/>
      <c r="X18" s="3395"/>
      <c r="Y18" s="3395"/>
      <c r="Z18" s="3405"/>
      <c r="AA18" s="3406"/>
      <c r="AB18" s="3406"/>
      <c r="AC18" s="3406"/>
    </row>
    <row r="19" spans="1:29" x14ac:dyDescent="0.25">
      <c r="A19" s="3394"/>
      <c r="B19" s="3395"/>
      <c r="C19" s="3395"/>
      <c r="D19" s="3394"/>
      <c r="E19" s="3394"/>
      <c r="F19" s="3394"/>
      <c r="G19" s="3395"/>
      <c r="H19" s="3395"/>
      <c r="I19" s="3394"/>
      <c r="J19" s="3394"/>
      <c r="K19" s="3407" t="s">
        <v>2633</v>
      </c>
      <c r="L19" s="3396"/>
      <c r="M19" s="3396"/>
      <c r="N19" s="3397"/>
      <c r="O19" s="3398"/>
      <c r="P19" s="3399"/>
      <c r="Q19" s="3400"/>
      <c r="R19" s="3398"/>
      <c r="S19" s="3401"/>
      <c r="T19" s="3402"/>
      <c r="V19" s="3403"/>
      <c r="W19" s="3404"/>
      <c r="X19" s="3395"/>
      <c r="Y19" s="3395"/>
      <c r="Z19" s="3405"/>
      <c r="AA19" s="3406"/>
      <c r="AB19" s="3406"/>
      <c r="AC19" s="3406"/>
    </row>
    <row r="20" spans="1:29" x14ac:dyDescent="0.25">
      <c r="A20" s="3394"/>
      <c r="B20" s="3395"/>
      <c r="C20" s="3395"/>
      <c r="D20" s="3394"/>
      <c r="E20" s="3394"/>
      <c r="F20" s="3394"/>
      <c r="G20" s="3395"/>
      <c r="H20" s="3395"/>
      <c r="I20" s="3394"/>
      <c r="J20" s="3394"/>
      <c r="K20" s="3396"/>
      <c r="L20" s="3396"/>
      <c r="M20" s="3396"/>
      <c r="N20" s="3397"/>
      <c r="O20" s="3398"/>
      <c r="P20" s="3399"/>
      <c r="Q20" s="3400"/>
      <c r="R20" s="3398"/>
      <c r="S20" s="3401"/>
      <c r="T20" s="3402"/>
      <c r="V20" s="3403"/>
      <c r="W20" s="3404"/>
      <c r="X20" s="3395"/>
      <c r="Y20" s="3395"/>
      <c r="Z20" s="3405"/>
      <c r="AA20" s="3406"/>
      <c r="AB20" s="3406"/>
      <c r="AC20" s="3406"/>
    </row>
    <row r="21" spans="1:29" x14ac:dyDescent="0.25">
      <c r="A21" s="3394"/>
      <c r="B21" s="3395"/>
      <c r="C21" s="3395"/>
      <c r="D21" s="3394"/>
      <c r="E21" s="3394"/>
      <c r="F21" s="3394"/>
      <c r="G21" s="3395"/>
      <c r="H21" s="3395"/>
      <c r="I21" s="3394"/>
      <c r="J21" s="3394"/>
      <c r="K21" s="3396"/>
      <c r="L21" s="3396"/>
      <c r="M21" s="3396"/>
      <c r="N21" s="3397"/>
      <c r="O21" s="3398"/>
      <c r="P21" s="3399"/>
      <c r="Q21" s="3400"/>
      <c r="R21" s="3398"/>
      <c r="S21" s="3401"/>
      <c r="T21" s="3402"/>
      <c r="V21" s="3403"/>
      <c r="W21" s="3404"/>
      <c r="X21" s="3395"/>
      <c r="Y21" s="3395"/>
      <c r="Z21" s="3405"/>
      <c r="AA21" s="3406"/>
      <c r="AB21" s="3406"/>
      <c r="AC21" s="3406"/>
    </row>
    <row r="22" spans="1:29" x14ac:dyDescent="0.25">
      <c r="A22" s="3394"/>
      <c r="B22" s="3395"/>
      <c r="C22" s="3395"/>
      <c r="D22" s="3394"/>
      <c r="E22" s="3394"/>
      <c r="F22" s="3394"/>
      <c r="G22" s="3395"/>
      <c r="H22" s="3395"/>
      <c r="I22" s="3394"/>
      <c r="J22" s="3394"/>
      <c r="K22" s="3396"/>
      <c r="L22" s="3396"/>
      <c r="M22" s="3396"/>
      <c r="N22" s="3397"/>
      <c r="O22" s="3398"/>
      <c r="P22" s="3399"/>
      <c r="Q22" s="3400"/>
      <c r="R22" s="3398"/>
      <c r="S22" s="3401"/>
      <c r="T22" s="3402"/>
      <c r="V22" s="3403"/>
      <c r="W22" s="3404"/>
      <c r="X22" s="3395"/>
      <c r="Y22" s="3395"/>
      <c r="Z22" s="3405"/>
      <c r="AA22" s="3406"/>
      <c r="AB22" s="3406"/>
      <c r="AC22" s="3406"/>
    </row>
    <row r="23" spans="1:29" x14ac:dyDescent="0.25">
      <c r="A23" s="3394"/>
      <c r="B23" s="3395"/>
      <c r="C23" s="3395"/>
      <c r="D23" s="3394"/>
      <c r="E23" s="3394"/>
      <c r="F23" s="3394"/>
      <c r="G23" s="3395"/>
      <c r="H23" s="3395"/>
      <c r="I23" s="3394"/>
      <c r="J23" s="3394"/>
      <c r="K23" s="3396"/>
      <c r="L23" s="3396"/>
      <c r="M23" s="3396"/>
      <c r="N23" s="3397"/>
      <c r="O23" s="3398"/>
      <c r="P23" s="3399"/>
      <c r="Q23" s="3400"/>
      <c r="R23" s="3398"/>
      <c r="S23" s="3401"/>
      <c r="T23" s="3402"/>
      <c r="V23" s="3403"/>
      <c r="W23" s="3404"/>
      <c r="X23" s="3395"/>
      <c r="Y23" s="3395"/>
      <c r="Z23" s="3405"/>
      <c r="AA23" s="3406"/>
      <c r="AB23" s="3406"/>
      <c r="AC23" s="3406"/>
    </row>
    <row r="24" spans="1:29" x14ac:dyDescent="0.25">
      <c r="A24" s="3394"/>
      <c r="B24" s="3395"/>
      <c r="C24" s="3395"/>
      <c r="D24" s="3394"/>
      <c r="E24" s="3394"/>
      <c r="F24" s="3394"/>
      <c r="G24" s="3395"/>
      <c r="H24" s="3395"/>
      <c r="I24" s="3394"/>
      <c r="J24" s="3394"/>
      <c r="K24" s="3396"/>
      <c r="L24" s="3396"/>
      <c r="M24" s="3396"/>
      <c r="N24" s="3397"/>
      <c r="O24" s="3398"/>
      <c r="P24" s="3399"/>
      <c r="Q24" s="3400"/>
      <c r="R24" s="3398"/>
      <c r="S24" s="3401"/>
      <c r="T24" s="3402"/>
      <c r="V24" s="3403"/>
      <c r="W24" s="3404"/>
      <c r="X24" s="3395"/>
      <c r="Y24" s="3395"/>
      <c r="Z24" s="3405"/>
      <c r="AA24" s="3406"/>
      <c r="AB24" s="3406"/>
      <c r="AC24" s="3406"/>
    </row>
  </sheetData>
  <mergeCells count="5">
    <mergeCell ref="N5:O5"/>
    <mergeCell ref="P5:Q5"/>
    <mergeCell ref="R5:S5"/>
    <mergeCell ref="K12:M12"/>
    <mergeCell ref="K13:M13"/>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tabColor rgb="FFEB700B"/>
  </sheetPr>
  <dimension ref="A1:AO33"/>
  <sheetViews>
    <sheetView showGridLines="0" view="pageBreakPreview" topLeftCell="K1" zoomScaleNormal="68" zoomScaleSheetLayoutView="100" workbookViewId="0">
      <selection activeCell="T1" sqref="T1"/>
    </sheetView>
  </sheetViews>
  <sheetFormatPr baseColWidth="10" defaultColWidth="11.42578125" defaultRowHeight="18" x14ac:dyDescent="0.25"/>
  <cols>
    <col min="1" max="1" width="8" style="20" hidden="1" customWidth="1"/>
    <col min="2" max="2" width="8.85546875" style="20" hidden="1" customWidth="1"/>
    <col min="3" max="3" width="11.85546875" style="20" hidden="1" customWidth="1"/>
    <col min="4" max="5" width="11.28515625" style="20" hidden="1" customWidth="1"/>
    <col min="6" max="6" width="10.7109375" style="20" hidden="1" customWidth="1"/>
    <col min="7" max="7" width="19.42578125" style="20" hidden="1" customWidth="1"/>
    <col min="8" max="8" width="14.42578125" style="20" hidden="1" customWidth="1"/>
    <col min="9" max="9" width="31" style="20" hidden="1" customWidth="1"/>
    <col min="10" max="10" width="9.28515625" style="20" hidden="1" customWidth="1"/>
    <col min="11" max="11" width="33.28515625" style="20" customWidth="1"/>
    <col min="12" max="12" width="15.7109375" style="20" customWidth="1"/>
    <col min="13" max="13" width="15.7109375" style="3408" customWidth="1"/>
    <col min="14" max="14" width="15.7109375" style="3409" customWidth="1"/>
    <col min="15" max="15" width="1.85546875" style="20" customWidth="1"/>
    <col min="16" max="16" width="7.7109375" style="20" customWidth="1"/>
    <col min="17" max="17" width="1.85546875" style="20" customWidth="1"/>
    <col min="18" max="18" width="9.7109375" style="20" customWidth="1"/>
    <col min="19" max="19" width="6.140625" style="20" customWidth="1"/>
    <col min="20" max="20" width="33" style="20" customWidth="1"/>
    <col min="21" max="21" width="9.42578125" style="20" hidden="1" customWidth="1"/>
    <col min="22" max="22" width="11.28515625" style="20" hidden="1" customWidth="1"/>
    <col min="23" max="23" width="13.5703125" style="20" hidden="1" customWidth="1"/>
    <col min="24" max="25" width="8.140625" style="20" hidden="1" customWidth="1"/>
    <col min="26" max="26" width="16.28515625" style="20" hidden="1" customWidth="1"/>
    <col min="27" max="27" width="51.28515625" style="20" hidden="1" customWidth="1"/>
    <col min="28" max="28" width="31.5703125" style="20" hidden="1" customWidth="1"/>
    <col min="29" max="29" width="12.5703125" style="20" hidden="1" customWidth="1"/>
    <col min="30" max="30" width="17.140625" style="20" hidden="1" customWidth="1"/>
    <col min="31" max="31" width="20.42578125" style="20" hidden="1" customWidth="1"/>
    <col min="32" max="32" width="13.85546875" style="20" hidden="1" customWidth="1"/>
    <col min="33" max="33" width="22.140625" style="20" hidden="1" customWidth="1"/>
    <col min="34" max="34" width="11.5703125" style="20" hidden="1" customWidth="1"/>
    <col min="35" max="35" width="27.85546875" style="20" hidden="1" customWidth="1"/>
    <col min="36" max="41" width="11.42578125" style="20" hidden="1" customWidth="1"/>
    <col min="42" max="42" width="0" style="20" hidden="1" customWidth="1"/>
    <col min="43" max="16384" width="11.42578125" style="20"/>
  </cols>
  <sheetData>
    <row r="1" spans="1:41" x14ac:dyDescent="0.25">
      <c r="K1" s="1652" t="s">
        <v>2965</v>
      </c>
      <c r="L1" s="3182"/>
      <c r="M1" s="3182"/>
      <c r="N1" s="3182"/>
      <c r="O1" s="3182"/>
      <c r="P1" s="3182"/>
      <c r="Q1" s="3182"/>
      <c r="R1" s="3182"/>
      <c r="S1" s="3182"/>
      <c r="T1" s="2996" t="s">
        <v>5168</v>
      </c>
      <c r="W1" s="3261"/>
      <c r="X1" s="18"/>
      <c r="Y1" s="18"/>
      <c r="Z1" s="18"/>
    </row>
    <row r="2" spans="1:41" x14ac:dyDescent="0.25">
      <c r="K2" s="1652" t="s">
        <v>2966</v>
      </c>
      <c r="L2" s="3182"/>
      <c r="M2" s="3182"/>
      <c r="N2" s="3182"/>
      <c r="O2" s="3182"/>
      <c r="P2" s="3182"/>
      <c r="Q2" s="3182"/>
      <c r="R2" s="3182"/>
      <c r="S2" s="3182"/>
      <c r="T2" s="3182"/>
      <c r="W2" s="3261"/>
      <c r="X2" s="18"/>
      <c r="Y2" s="18"/>
      <c r="Z2" s="18"/>
    </row>
    <row r="3" spans="1:41" x14ac:dyDescent="0.25">
      <c r="K3" s="1652">
        <v>2013</v>
      </c>
      <c r="L3" s="3182"/>
      <c r="M3" s="3182"/>
      <c r="N3" s="3182"/>
      <c r="O3" s="3182"/>
      <c r="P3" s="3182"/>
      <c r="Q3" s="3182"/>
      <c r="R3" s="3182"/>
      <c r="S3" s="3182"/>
      <c r="T3" s="3182"/>
      <c r="W3" s="3261"/>
      <c r="X3" s="18"/>
      <c r="Y3" s="18"/>
      <c r="Z3" s="18"/>
    </row>
    <row r="4" spans="1:41" x14ac:dyDescent="0.25">
      <c r="K4" s="1652"/>
      <c r="L4" s="3182"/>
      <c r="M4" s="3182"/>
      <c r="N4" s="3182"/>
      <c r="O4" s="3182"/>
      <c r="P4" s="3182"/>
      <c r="Q4" s="3182"/>
      <c r="R4" s="3182"/>
      <c r="S4" s="3182"/>
      <c r="T4" s="3182"/>
      <c r="W4" s="3261"/>
      <c r="X4" s="18"/>
      <c r="Y4" s="18"/>
      <c r="Z4" s="18"/>
    </row>
    <row r="5" spans="1:41" s="3272" customFormat="1" ht="51" customHeight="1" x14ac:dyDescent="0.25">
      <c r="A5" s="3262" t="s">
        <v>50</v>
      </c>
      <c r="B5" s="3262" t="s">
        <v>44</v>
      </c>
      <c r="C5" s="3262" t="s">
        <v>172</v>
      </c>
      <c r="D5" s="567" t="s">
        <v>261</v>
      </c>
      <c r="E5" s="1289"/>
      <c r="F5" s="3262" t="s">
        <v>176</v>
      </c>
      <c r="G5" s="3262" t="s">
        <v>179</v>
      </c>
      <c r="H5" s="3262" t="s">
        <v>178</v>
      </c>
      <c r="I5" s="3262" t="s">
        <v>174</v>
      </c>
      <c r="J5" s="3263" t="s">
        <v>175</v>
      </c>
      <c r="K5" s="3264" t="s">
        <v>181</v>
      </c>
      <c r="L5" s="3264" t="s">
        <v>21</v>
      </c>
      <c r="M5" s="3264" t="s">
        <v>29</v>
      </c>
      <c r="N5" s="6033" t="s">
        <v>258</v>
      </c>
      <c r="O5" s="6033"/>
      <c r="P5" s="6033" t="s">
        <v>182</v>
      </c>
      <c r="Q5" s="6033"/>
      <c r="R5" s="6033" t="s">
        <v>20</v>
      </c>
      <c r="S5" s="6033"/>
      <c r="T5" s="3264" t="s">
        <v>30</v>
      </c>
      <c r="U5" s="3265" t="s">
        <v>171</v>
      </c>
      <c r="V5" s="3266"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587" customFormat="1" ht="25.5" x14ac:dyDescent="0.25">
      <c r="A6" s="3351" t="s">
        <v>840</v>
      </c>
      <c r="B6" s="1190" t="s">
        <v>875</v>
      </c>
      <c r="C6" s="3352" t="s">
        <v>285</v>
      </c>
      <c r="D6" s="3353" t="s">
        <v>254</v>
      </c>
      <c r="E6" s="3591" t="s">
        <v>3470</v>
      </c>
      <c r="F6" s="3354" t="s">
        <v>291</v>
      </c>
      <c r="G6" s="3355" t="s">
        <v>3471</v>
      </c>
      <c r="H6" s="3356" t="s">
        <v>289</v>
      </c>
      <c r="I6" s="3355" t="s">
        <v>2963</v>
      </c>
      <c r="J6" s="3358">
        <v>2013</v>
      </c>
      <c r="K6" s="3594" t="s">
        <v>3472</v>
      </c>
      <c r="L6" s="3595" t="s">
        <v>316</v>
      </c>
      <c r="M6" s="3595" t="s">
        <v>316</v>
      </c>
      <c r="N6" s="3526">
        <v>2601000</v>
      </c>
      <c r="O6" s="3596"/>
      <c r="P6" s="3597">
        <v>1</v>
      </c>
      <c r="Q6" s="3596"/>
      <c r="R6" s="3598">
        <v>678</v>
      </c>
      <c r="S6" s="3599"/>
      <c r="T6" s="3600" t="s">
        <v>3473</v>
      </c>
      <c r="U6" s="3588">
        <v>0.35</v>
      </c>
      <c r="V6" s="3361">
        <v>41541</v>
      </c>
      <c r="W6" s="3361">
        <v>41572</v>
      </c>
      <c r="X6" s="3362">
        <v>1</v>
      </c>
      <c r="Y6" s="3362">
        <v>3</v>
      </c>
      <c r="Z6" s="1183">
        <v>41548</v>
      </c>
      <c r="AA6" s="3351"/>
      <c r="AB6" s="3363"/>
      <c r="AC6" s="3364" t="s">
        <v>281</v>
      </c>
      <c r="AD6" s="3365" t="s">
        <v>3474</v>
      </c>
      <c r="AE6" s="3366" t="s">
        <v>3459</v>
      </c>
      <c r="AF6" s="3361">
        <v>41481</v>
      </c>
      <c r="AG6" s="628" t="s">
        <v>281</v>
      </c>
      <c r="AH6" s="627" t="s">
        <v>281</v>
      </c>
      <c r="AI6" s="3454" t="s">
        <v>2987</v>
      </c>
      <c r="AJ6" s="627" t="s">
        <v>281</v>
      </c>
      <c r="AK6" s="627" t="s">
        <v>281</v>
      </c>
      <c r="AL6" s="627" t="s">
        <v>281</v>
      </c>
      <c r="AM6" s="627" t="s">
        <v>281</v>
      </c>
      <c r="AN6" s="627" t="s">
        <v>281</v>
      </c>
      <c r="AO6" s="1182" t="s">
        <v>281</v>
      </c>
    </row>
    <row r="7" spans="1:41" s="587" customFormat="1" ht="25.5" x14ac:dyDescent="0.25">
      <c r="A7" s="3351" t="s">
        <v>840</v>
      </c>
      <c r="B7" s="1190" t="s">
        <v>875</v>
      </c>
      <c r="C7" s="3352" t="s">
        <v>285</v>
      </c>
      <c r="D7" s="3353" t="s">
        <v>254</v>
      </c>
      <c r="E7" s="3591" t="s">
        <v>3475</v>
      </c>
      <c r="F7" s="3354" t="s">
        <v>291</v>
      </c>
      <c r="G7" s="3355" t="s">
        <v>3476</v>
      </c>
      <c r="H7" s="3356" t="s">
        <v>289</v>
      </c>
      <c r="I7" s="3355" t="s">
        <v>2963</v>
      </c>
      <c r="J7" s="3358">
        <v>2013</v>
      </c>
      <c r="K7" s="1968" t="s">
        <v>3477</v>
      </c>
      <c r="L7" s="3315" t="s">
        <v>315</v>
      </c>
      <c r="M7" s="3315" t="s">
        <v>3478</v>
      </c>
      <c r="N7" s="2585">
        <v>411000</v>
      </c>
      <c r="O7" s="1965"/>
      <c r="P7" s="3359">
        <v>1</v>
      </c>
      <c r="Q7" s="1965"/>
      <c r="R7" s="1964">
        <v>180</v>
      </c>
      <c r="S7" s="1963"/>
      <c r="T7" s="1962" t="s">
        <v>3479</v>
      </c>
      <c r="U7" s="3588">
        <v>0.88</v>
      </c>
      <c r="V7" s="3361">
        <v>41541</v>
      </c>
      <c r="W7" s="3361">
        <v>41572</v>
      </c>
      <c r="X7" s="3362">
        <v>1</v>
      </c>
      <c r="Y7" s="3362">
        <v>2</v>
      </c>
      <c r="Z7" s="1183">
        <v>41548</v>
      </c>
      <c r="AA7" s="3422" t="s">
        <v>3480</v>
      </c>
      <c r="AB7" s="3363"/>
      <c r="AC7" s="3364" t="s">
        <v>281</v>
      </c>
      <c r="AD7" s="3365" t="s">
        <v>3481</v>
      </c>
      <c r="AE7" s="3366" t="s">
        <v>3459</v>
      </c>
      <c r="AF7" s="3361">
        <v>41481</v>
      </c>
      <c r="AG7" s="628" t="s">
        <v>281</v>
      </c>
      <c r="AH7" s="627" t="s">
        <v>281</v>
      </c>
      <c r="AI7" s="3454" t="s">
        <v>3031</v>
      </c>
      <c r="AJ7" s="627" t="s">
        <v>281</v>
      </c>
      <c r="AK7" s="627" t="s">
        <v>281</v>
      </c>
      <c r="AL7" s="627" t="s">
        <v>281</v>
      </c>
      <c r="AM7" s="627" t="s">
        <v>281</v>
      </c>
      <c r="AN7" s="627" t="s">
        <v>281</v>
      </c>
      <c r="AO7" s="1182" t="s">
        <v>281</v>
      </c>
    </row>
    <row r="8" spans="1:41" s="587" customFormat="1" ht="25.5" x14ac:dyDescent="0.25">
      <c r="A8" s="3351" t="s">
        <v>840</v>
      </c>
      <c r="B8" s="1190" t="s">
        <v>875</v>
      </c>
      <c r="C8" s="3352" t="s">
        <v>285</v>
      </c>
      <c r="D8" s="3353" t="s">
        <v>254</v>
      </c>
      <c r="E8" s="3385" t="s">
        <v>3482</v>
      </c>
      <c r="F8" s="3354" t="s">
        <v>291</v>
      </c>
      <c r="G8" s="3355" t="s">
        <v>3483</v>
      </c>
      <c r="H8" s="3356" t="s">
        <v>289</v>
      </c>
      <c r="I8" s="3355" t="s">
        <v>2963</v>
      </c>
      <c r="J8" s="3358">
        <v>2013</v>
      </c>
      <c r="K8" s="1968" t="s">
        <v>3484</v>
      </c>
      <c r="L8" s="3315" t="s">
        <v>313</v>
      </c>
      <c r="M8" s="3315" t="s">
        <v>3485</v>
      </c>
      <c r="N8" s="2585">
        <v>411760</v>
      </c>
      <c r="O8" s="1965"/>
      <c r="P8" s="3359">
        <v>1</v>
      </c>
      <c r="Q8" s="1965"/>
      <c r="R8" s="1964">
        <v>66</v>
      </c>
      <c r="S8" s="1963"/>
      <c r="T8" s="1962" t="s">
        <v>3479</v>
      </c>
      <c r="U8" s="3588">
        <v>0.5</v>
      </c>
      <c r="V8" s="3361">
        <v>41541</v>
      </c>
      <c r="W8" s="3361">
        <v>41572</v>
      </c>
      <c r="X8" s="3362">
        <v>1</v>
      </c>
      <c r="Y8" s="3362">
        <v>2</v>
      </c>
      <c r="Z8" s="1183">
        <v>41548</v>
      </c>
      <c r="AA8" s="3351"/>
      <c r="AB8" s="3363"/>
      <c r="AC8" s="3364" t="s">
        <v>281</v>
      </c>
      <c r="AD8" s="3365" t="s">
        <v>3486</v>
      </c>
      <c r="AE8" s="3366" t="s">
        <v>3459</v>
      </c>
      <c r="AF8" s="3361">
        <v>41481</v>
      </c>
      <c r="AG8" s="628" t="s">
        <v>281</v>
      </c>
      <c r="AH8" s="627" t="s">
        <v>281</v>
      </c>
      <c r="AI8" s="3454" t="s">
        <v>3031</v>
      </c>
      <c r="AJ8" s="627" t="s">
        <v>281</v>
      </c>
      <c r="AK8" s="627" t="s">
        <v>281</v>
      </c>
      <c r="AL8" s="627" t="s">
        <v>281</v>
      </c>
      <c r="AM8" s="627" t="s">
        <v>281</v>
      </c>
      <c r="AN8" s="627" t="s">
        <v>281</v>
      </c>
      <c r="AO8" s="1182" t="s">
        <v>281</v>
      </c>
    </row>
    <row r="9" spans="1:41" s="587" customFormat="1" ht="33.75" customHeight="1" x14ac:dyDescent="0.25">
      <c r="A9" s="3351" t="s">
        <v>840</v>
      </c>
      <c r="B9" s="1190" t="s">
        <v>875</v>
      </c>
      <c r="C9" s="3352" t="s">
        <v>285</v>
      </c>
      <c r="D9" s="3353" t="s">
        <v>254</v>
      </c>
      <c r="E9" s="3591" t="s">
        <v>3487</v>
      </c>
      <c r="F9" s="3354" t="s">
        <v>291</v>
      </c>
      <c r="G9" s="3355" t="s">
        <v>3488</v>
      </c>
      <c r="H9" s="3356" t="s">
        <v>289</v>
      </c>
      <c r="I9" s="3355" t="s">
        <v>2963</v>
      </c>
      <c r="J9" s="3358">
        <v>2013</v>
      </c>
      <c r="K9" s="1968" t="s">
        <v>3489</v>
      </c>
      <c r="L9" s="3315" t="s">
        <v>311</v>
      </c>
      <c r="M9" s="3315" t="s">
        <v>3490</v>
      </c>
      <c r="N9" s="2585">
        <v>411760</v>
      </c>
      <c r="O9" s="1965"/>
      <c r="P9" s="3359">
        <v>1</v>
      </c>
      <c r="Q9" s="1965"/>
      <c r="R9" s="1964">
        <v>879</v>
      </c>
      <c r="S9" s="1963"/>
      <c r="T9" s="1962" t="s">
        <v>3491</v>
      </c>
      <c r="U9" s="3588">
        <v>0.5</v>
      </c>
      <c r="V9" s="3361">
        <v>41523</v>
      </c>
      <c r="W9" s="3361">
        <v>41599</v>
      </c>
      <c r="X9" s="3601">
        <v>1</v>
      </c>
      <c r="Y9" s="3601">
        <v>2</v>
      </c>
      <c r="Z9" s="1183">
        <v>41609</v>
      </c>
      <c r="AA9" s="3351"/>
      <c r="AB9" s="3363"/>
      <c r="AC9" s="3364" t="s">
        <v>281</v>
      </c>
      <c r="AD9" s="3365" t="s">
        <v>3492</v>
      </c>
      <c r="AE9" s="3366" t="s">
        <v>3459</v>
      </c>
      <c r="AF9" s="3361">
        <v>41481</v>
      </c>
      <c r="AG9" s="628" t="s">
        <v>281</v>
      </c>
      <c r="AH9" s="627" t="s">
        <v>281</v>
      </c>
      <c r="AI9" s="3454" t="s">
        <v>2987</v>
      </c>
      <c r="AJ9" s="627" t="s">
        <v>281</v>
      </c>
      <c r="AK9" s="627" t="s">
        <v>281</v>
      </c>
      <c r="AL9" s="627" t="s">
        <v>281</v>
      </c>
      <c r="AM9" s="627" t="s">
        <v>281</v>
      </c>
      <c r="AN9" s="627" t="s">
        <v>281</v>
      </c>
      <c r="AO9" s="1193" t="s">
        <v>886</v>
      </c>
    </row>
    <row r="10" spans="1:41" s="587" customFormat="1" ht="85.5" customHeight="1" x14ac:dyDescent="0.25">
      <c r="A10" s="3351" t="s">
        <v>840</v>
      </c>
      <c r="B10" s="1189" t="s">
        <v>3493</v>
      </c>
      <c r="C10" s="3352" t="s">
        <v>285</v>
      </c>
      <c r="D10" s="3353" t="s">
        <v>254</v>
      </c>
      <c r="E10" s="3473">
        <v>11594</v>
      </c>
      <c r="F10" s="3354" t="s">
        <v>291</v>
      </c>
      <c r="G10" s="3355" t="s">
        <v>3494</v>
      </c>
      <c r="H10" s="3356" t="s">
        <v>289</v>
      </c>
      <c r="I10" s="3355" t="s">
        <v>2963</v>
      </c>
      <c r="J10" s="3358">
        <v>2013</v>
      </c>
      <c r="K10" s="1968" t="s">
        <v>3495</v>
      </c>
      <c r="L10" s="3315" t="s">
        <v>319</v>
      </c>
      <c r="M10" s="2363" t="s">
        <v>293</v>
      </c>
      <c r="N10" s="2585">
        <v>1500000</v>
      </c>
      <c r="O10" s="1965"/>
      <c r="P10" s="3359">
        <v>1</v>
      </c>
      <c r="Q10" s="1965"/>
      <c r="R10" s="1964">
        <v>100</v>
      </c>
      <c r="S10" s="1963"/>
      <c r="T10" s="1962" t="s">
        <v>3496</v>
      </c>
      <c r="U10" s="3588">
        <v>0.98</v>
      </c>
      <c r="V10" s="3590">
        <v>41509</v>
      </c>
      <c r="W10" s="3590">
        <v>41603</v>
      </c>
      <c r="X10" s="1543">
        <v>1</v>
      </c>
      <c r="Y10" s="1543">
        <v>4</v>
      </c>
      <c r="Z10" s="3427">
        <v>41699</v>
      </c>
      <c r="AA10" s="3422" t="s">
        <v>3497</v>
      </c>
      <c r="AB10" s="3363"/>
      <c r="AC10" s="3364" t="s">
        <v>281</v>
      </c>
      <c r="AD10" s="3365" t="s">
        <v>3498</v>
      </c>
      <c r="AE10" s="3366" t="s">
        <v>3499</v>
      </c>
      <c r="AF10" s="3361">
        <v>41492</v>
      </c>
      <c r="AG10" s="628" t="s">
        <v>281</v>
      </c>
      <c r="AH10" s="627" t="s">
        <v>281</v>
      </c>
      <c r="AI10" s="3367" t="s">
        <v>281</v>
      </c>
      <c r="AJ10" s="627" t="s">
        <v>281</v>
      </c>
      <c r="AK10" s="627" t="s">
        <v>281</v>
      </c>
      <c r="AL10" s="627" t="s">
        <v>281</v>
      </c>
      <c r="AM10" s="627" t="s">
        <v>281</v>
      </c>
      <c r="AN10" s="627" t="s">
        <v>281</v>
      </c>
      <c r="AO10" s="1182" t="s">
        <v>281</v>
      </c>
    </row>
    <row r="11" spans="1:41" x14ac:dyDescent="0.25">
      <c r="A11" s="3511"/>
      <c r="B11" s="3512"/>
      <c r="C11" s="3513"/>
      <c r="D11" s="3511"/>
      <c r="E11" s="3511"/>
      <c r="F11" s="3511"/>
      <c r="G11" s="3513"/>
      <c r="H11" s="3513"/>
      <c r="I11" s="3511"/>
      <c r="J11" s="3514"/>
      <c r="K11" s="6039" t="s">
        <v>295</v>
      </c>
      <c r="L11" s="6052"/>
      <c r="M11" s="6052"/>
      <c r="N11" s="2585">
        <f>SUM(N12:N17)</f>
        <v>12041723.440000001</v>
      </c>
      <c r="O11" s="3529"/>
      <c r="P11" s="3530"/>
      <c r="Q11" s="3531"/>
      <c r="R11" s="2490">
        <f>SUM(R12:R17)</f>
        <v>1951</v>
      </c>
      <c r="S11" s="3532"/>
      <c r="T11" s="3533"/>
      <c r="U11" s="3516"/>
      <c r="V11" s="3345"/>
      <c r="W11" s="3517"/>
      <c r="X11" s="3347">
        <f>SUM(X12:X17)</f>
        <v>6</v>
      </c>
      <c r="Y11" s="3347">
        <f>SUM(Y12:Y17)</f>
        <v>6</v>
      </c>
      <c r="Z11" s="3518"/>
      <c r="AA11" s="3519"/>
      <c r="AB11" s="3519"/>
      <c r="AC11" s="3519"/>
      <c r="AD11" s="3520"/>
      <c r="AE11" s="3520"/>
      <c r="AF11" s="3520"/>
      <c r="AG11" s="3520"/>
      <c r="AH11" s="3520"/>
      <c r="AI11" s="3520"/>
    </row>
    <row r="12" spans="1:41" s="587" customFormat="1" ht="31.5" customHeight="1" x14ac:dyDescent="0.25">
      <c r="A12" s="3351" t="s">
        <v>840</v>
      </c>
      <c r="B12" s="1190" t="s">
        <v>875</v>
      </c>
      <c r="C12" s="3352" t="s">
        <v>285</v>
      </c>
      <c r="D12" s="3353" t="s">
        <v>254</v>
      </c>
      <c r="E12" s="3589" t="s">
        <v>281</v>
      </c>
      <c r="F12" s="3354" t="s">
        <v>291</v>
      </c>
      <c r="G12" s="3355" t="s">
        <v>3500</v>
      </c>
      <c r="H12" s="3356" t="s">
        <v>295</v>
      </c>
      <c r="I12" s="3355" t="s">
        <v>2963</v>
      </c>
      <c r="J12" s="3358">
        <v>2013</v>
      </c>
      <c r="K12" s="1968" t="s">
        <v>3501</v>
      </c>
      <c r="L12" s="3315" t="s">
        <v>338</v>
      </c>
      <c r="M12" s="3315" t="s">
        <v>338</v>
      </c>
      <c r="N12" s="2585">
        <v>786760</v>
      </c>
      <c r="O12" s="1965"/>
      <c r="P12" s="3359">
        <v>1</v>
      </c>
      <c r="Q12" s="1965"/>
      <c r="R12" s="1964">
        <v>789</v>
      </c>
      <c r="S12" s="1963"/>
      <c r="T12" s="1962" t="s">
        <v>3291</v>
      </c>
      <c r="U12" s="3588">
        <v>1</v>
      </c>
      <c r="V12" s="3602">
        <v>41558</v>
      </c>
      <c r="W12" s="3590">
        <v>41649</v>
      </c>
      <c r="X12" s="3601">
        <v>1</v>
      </c>
      <c r="Y12" s="3601">
        <v>1</v>
      </c>
      <c r="Z12" s="1183">
        <v>41609</v>
      </c>
      <c r="AA12" s="3351"/>
      <c r="AB12" s="3363"/>
      <c r="AC12" s="3364" t="s">
        <v>281</v>
      </c>
      <c r="AD12" s="3365" t="s">
        <v>3502</v>
      </c>
      <c r="AE12" s="3366" t="s">
        <v>3459</v>
      </c>
      <c r="AF12" s="3361">
        <v>41481</v>
      </c>
      <c r="AG12" s="628" t="s">
        <v>281</v>
      </c>
      <c r="AH12" s="627" t="s">
        <v>281</v>
      </c>
      <c r="AI12" s="3367" t="s">
        <v>281</v>
      </c>
      <c r="AJ12" s="627" t="s">
        <v>281</v>
      </c>
      <c r="AK12" s="627" t="s">
        <v>281</v>
      </c>
      <c r="AL12" s="627" t="s">
        <v>281</v>
      </c>
      <c r="AM12" s="627" t="s">
        <v>281</v>
      </c>
      <c r="AN12" s="627" t="s">
        <v>281</v>
      </c>
      <c r="AO12" s="1182" t="s">
        <v>281</v>
      </c>
    </row>
    <row r="13" spans="1:41" s="587" customFormat="1" ht="21" customHeight="1" x14ac:dyDescent="0.25">
      <c r="A13" s="3351" t="s">
        <v>840</v>
      </c>
      <c r="B13" s="1189" t="s">
        <v>3493</v>
      </c>
      <c r="C13" s="3352" t="s">
        <v>285</v>
      </c>
      <c r="D13" s="3353" t="s">
        <v>254</v>
      </c>
      <c r="E13" s="3591" t="s">
        <v>3503</v>
      </c>
      <c r="F13" s="3354" t="s">
        <v>291</v>
      </c>
      <c r="G13" s="3355" t="s">
        <v>3504</v>
      </c>
      <c r="H13" s="3356" t="s">
        <v>295</v>
      </c>
      <c r="I13" s="3355" t="s">
        <v>2963</v>
      </c>
      <c r="J13" s="3358">
        <v>2013</v>
      </c>
      <c r="K13" s="1968" t="s">
        <v>3505</v>
      </c>
      <c r="L13" s="3315" t="s">
        <v>302</v>
      </c>
      <c r="M13" s="3315" t="s">
        <v>3360</v>
      </c>
      <c r="N13" s="2585">
        <v>1678306.7</v>
      </c>
      <c r="O13" s="1965"/>
      <c r="P13" s="3359">
        <v>1</v>
      </c>
      <c r="Q13" s="1965"/>
      <c r="R13" s="1964">
        <v>523</v>
      </c>
      <c r="S13" s="1963"/>
      <c r="T13" s="1962" t="s">
        <v>3506</v>
      </c>
      <c r="U13" s="3588">
        <v>0.95</v>
      </c>
      <c r="V13" s="3590">
        <v>41521</v>
      </c>
      <c r="W13" s="668" t="s">
        <v>283</v>
      </c>
      <c r="X13" s="1543">
        <v>1</v>
      </c>
      <c r="Y13" s="1543">
        <v>1</v>
      </c>
      <c r="Z13" s="3427">
        <v>41699</v>
      </c>
      <c r="AA13" s="3351"/>
      <c r="AB13" s="3363"/>
      <c r="AC13" s="3364" t="s">
        <v>281</v>
      </c>
      <c r="AD13" s="3365" t="s">
        <v>3507</v>
      </c>
      <c r="AE13" s="3366" t="s">
        <v>3508</v>
      </c>
      <c r="AF13" s="3361">
        <v>41498</v>
      </c>
      <c r="AG13" s="628" t="s">
        <v>281</v>
      </c>
      <c r="AH13" s="627" t="s">
        <v>281</v>
      </c>
      <c r="AI13" s="3367" t="s">
        <v>281</v>
      </c>
      <c r="AJ13" s="627" t="s">
        <v>281</v>
      </c>
      <c r="AK13" s="627" t="s">
        <v>281</v>
      </c>
      <c r="AL13" s="627" t="s">
        <v>281</v>
      </c>
      <c r="AM13" s="627" t="s">
        <v>281</v>
      </c>
      <c r="AN13" s="627" t="s">
        <v>281</v>
      </c>
      <c r="AO13" s="1182" t="s">
        <v>281</v>
      </c>
    </row>
    <row r="14" spans="1:41" s="587" customFormat="1" ht="19.5" customHeight="1" x14ac:dyDescent="0.25">
      <c r="A14" s="3351" t="s">
        <v>840</v>
      </c>
      <c r="B14" s="1189" t="s">
        <v>3493</v>
      </c>
      <c r="C14" s="3352" t="s">
        <v>285</v>
      </c>
      <c r="D14" s="3353" t="s">
        <v>254</v>
      </c>
      <c r="E14" s="3473">
        <v>11614</v>
      </c>
      <c r="F14" s="3354" t="s">
        <v>291</v>
      </c>
      <c r="G14" s="3355" t="s">
        <v>3509</v>
      </c>
      <c r="H14" s="3356" t="s">
        <v>295</v>
      </c>
      <c r="I14" s="3355" t="s">
        <v>2963</v>
      </c>
      <c r="J14" s="3358">
        <v>2013</v>
      </c>
      <c r="K14" s="1968" t="s">
        <v>3484</v>
      </c>
      <c r="L14" s="3315" t="s">
        <v>303</v>
      </c>
      <c r="M14" s="3315" t="s">
        <v>3510</v>
      </c>
      <c r="N14" s="2585">
        <v>1929018.52</v>
      </c>
      <c r="O14" s="1965"/>
      <c r="P14" s="3359">
        <v>1</v>
      </c>
      <c r="Q14" s="1965"/>
      <c r="R14" s="1964">
        <v>59</v>
      </c>
      <c r="S14" s="1963"/>
      <c r="T14" s="1962" t="s">
        <v>3506</v>
      </c>
      <c r="U14" s="2627">
        <v>0.46</v>
      </c>
      <c r="V14" s="3590">
        <v>41526</v>
      </c>
      <c r="W14" s="3590">
        <v>41633</v>
      </c>
      <c r="X14" s="1543">
        <v>1</v>
      </c>
      <c r="Y14" s="1543">
        <v>1</v>
      </c>
      <c r="Z14" s="3427">
        <v>41699</v>
      </c>
      <c r="AA14" s="3422" t="s">
        <v>3511</v>
      </c>
      <c r="AB14" s="3363"/>
      <c r="AC14" s="3364" t="s">
        <v>281</v>
      </c>
      <c r="AD14" s="3365" t="s">
        <v>3512</v>
      </c>
      <c r="AE14" s="3366" t="s">
        <v>3499</v>
      </c>
      <c r="AF14" s="3361">
        <v>41492</v>
      </c>
      <c r="AG14" s="628" t="s">
        <v>281</v>
      </c>
      <c r="AH14" s="627" t="s">
        <v>281</v>
      </c>
      <c r="AI14" s="3367" t="s">
        <v>281</v>
      </c>
      <c r="AJ14" s="627" t="s">
        <v>281</v>
      </c>
      <c r="AK14" s="627" t="s">
        <v>281</v>
      </c>
      <c r="AL14" s="627" t="s">
        <v>281</v>
      </c>
      <c r="AM14" s="627" t="s">
        <v>281</v>
      </c>
      <c r="AN14" s="627" t="s">
        <v>281</v>
      </c>
      <c r="AO14" s="1182" t="s">
        <v>281</v>
      </c>
    </row>
    <row r="15" spans="1:41" s="587" customFormat="1" ht="30.75" customHeight="1" x14ac:dyDescent="0.25">
      <c r="A15" s="3351" t="s">
        <v>840</v>
      </c>
      <c r="B15" s="1189" t="s">
        <v>3493</v>
      </c>
      <c r="C15" s="3352" t="s">
        <v>285</v>
      </c>
      <c r="D15" s="3353" t="s">
        <v>254</v>
      </c>
      <c r="E15" s="3473">
        <v>11612</v>
      </c>
      <c r="F15" s="3354" t="s">
        <v>291</v>
      </c>
      <c r="G15" s="3355" t="s">
        <v>3513</v>
      </c>
      <c r="H15" s="3356" t="s">
        <v>295</v>
      </c>
      <c r="I15" s="3355" t="s">
        <v>2963</v>
      </c>
      <c r="J15" s="3358">
        <v>2013</v>
      </c>
      <c r="K15" s="1968" t="s">
        <v>3514</v>
      </c>
      <c r="L15" s="3315" t="s">
        <v>290</v>
      </c>
      <c r="M15" s="3315" t="s">
        <v>3515</v>
      </c>
      <c r="N15" s="2585">
        <v>3668424.72</v>
      </c>
      <c r="O15" s="1965"/>
      <c r="P15" s="3359">
        <v>1</v>
      </c>
      <c r="Q15" s="1965"/>
      <c r="R15" s="1964">
        <v>462</v>
      </c>
      <c r="S15" s="1963"/>
      <c r="T15" s="1962" t="s">
        <v>3516</v>
      </c>
      <c r="U15" s="3588">
        <v>0.99</v>
      </c>
      <c r="V15" s="3590">
        <v>41535</v>
      </c>
      <c r="W15" s="3590">
        <v>41611</v>
      </c>
      <c r="X15" s="1543">
        <v>1</v>
      </c>
      <c r="Y15" s="1543">
        <v>1</v>
      </c>
      <c r="Z15" s="3427">
        <v>41640</v>
      </c>
      <c r="AA15" s="3422" t="s">
        <v>3517</v>
      </c>
      <c r="AB15" s="3363"/>
      <c r="AC15" s="3364" t="s">
        <v>281</v>
      </c>
      <c r="AD15" s="3365" t="s">
        <v>3518</v>
      </c>
      <c r="AE15" s="3366" t="s">
        <v>3499</v>
      </c>
      <c r="AF15" s="3361">
        <v>41492</v>
      </c>
      <c r="AG15" s="628" t="s">
        <v>281</v>
      </c>
      <c r="AH15" s="627" t="s">
        <v>281</v>
      </c>
      <c r="AI15" s="3367" t="s">
        <v>281</v>
      </c>
      <c r="AJ15" s="627" t="s">
        <v>281</v>
      </c>
      <c r="AK15" s="627" t="s">
        <v>281</v>
      </c>
      <c r="AL15" s="627" t="s">
        <v>281</v>
      </c>
      <c r="AM15" s="627" t="s">
        <v>281</v>
      </c>
      <c r="AN15" s="627" t="s">
        <v>281</v>
      </c>
      <c r="AO15" s="1182" t="s">
        <v>281</v>
      </c>
    </row>
    <row r="16" spans="1:41" s="587" customFormat="1" ht="16.5" customHeight="1" x14ac:dyDescent="0.25">
      <c r="A16" s="3351" t="s">
        <v>840</v>
      </c>
      <c r="B16" s="1189" t="s">
        <v>3493</v>
      </c>
      <c r="C16" s="3352" t="s">
        <v>285</v>
      </c>
      <c r="D16" s="3353" t="s">
        <v>254</v>
      </c>
      <c r="E16" s="3473">
        <v>11615</v>
      </c>
      <c r="F16" s="3354" t="s">
        <v>291</v>
      </c>
      <c r="G16" s="3355" t="s">
        <v>3519</v>
      </c>
      <c r="H16" s="3356" t="s">
        <v>295</v>
      </c>
      <c r="I16" s="3355" t="s">
        <v>2963</v>
      </c>
      <c r="J16" s="3358">
        <v>2013</v>
      </c>
      <c r="K16" s="1968" t="s">
        <v>3520</v>
      </c>
      <c r="L16" s="3315" t="s">
        <v>292</v>
      </c>
      <c r="M16" s="3315" t="s">
        <v>3521</v>
      </c>
      <c r="N16" s="2585">
        <v>979213.5</v>
      </c>
      <c r="O16" s="1965"/>
      <c r="P16" s="3359">
        <v>1</v>
      </c>
      <c r="Q16" s="1965"/>
      <c r="R16" s="1964">
        <v>59</v>
      </c>
      <c r="S16" s="1963"/>
      <c r="T16" s="1962" t="s">
        <v>3516</v>
      </c>
      <c r="U16" s="3588">
        <v>0.94</v>
      </c>
      <c r="V16" s="3590">
        <v>41516</v>
      </c>
      <c r="W16" s="3590">
        <v>41593</v>
      </c>
      <c r="X16" s="1543">
        <v>1</v>
      </c>
      <c r="Y16" s="1543">
        <v>1</v>
      </c>
      <c r="Z16" s="3427">
        <v>41699</v>
      </c>
      <c r="AA16" s="3422" t="s">
        <v>3522</v>
      </c>
      <c r="AB16" s="3363"/>
      <c r="AC16" s="3364" t="s">
        <v>281</v>
      </c>
      <c r="AD16" s="3365" t="s">
        <v>3523</v>
      </c>
      <c r="AE16" s="3366" t="s">
        <v>3499</v>
      </c>
      <c r="AF16" s="3361">
        <v>41492</v>
      </c>
      <c r="AG16" s="628" t="s">
        <v>281</v>
      </c>
      <c r="AH16" s="627" t="s">
        <v>281</v>
      </c>
      <c r="AI16" s="3367" t="s">
        <v>281</v>
      </c>
      <c r="AJ16" s="627" t="s">
        <v>281</v>
      </c>
      <c r="AK16" s="627" t="s">
        <v>281</v>
      </c>
      <c r="AL16" s="627" t="s">
        <v>281</v>
      </c>
      <c r="AM16" s="627" t="s">
        <v>281</v>
      </c>
      <c r="AN16" s="627" t="s">
        <v>281</v>
      </c>
      <c r="AO16" s="1182" t="s">
        <v>281</v>
      </c>
    </row>
    <row r="17" spans="1:41" s="587" customFormat="1" ht="15.75" customHeight="1" x14ac:dyDescent="0.25">
      <c r="A17" s="3351" t="s">
        <v>840</v>
      </c>
      <c r="B17" s="1189" t="s">
        <v>3493</v>
      </c>
      <c r="C17" s="3352" t="s">
        <v>285</v>
      </c>
      <c r="D17" s="3353" t="s">
        <v>254</v>
      </c>
      <c r="E17" s="3473">
        <v>11611</v>
      </c>
      <c r="F17" s="3354" t="s">
        <v>291</v>
      </c>
      <c r="G17" s="3355" t="s">
        <v>3524</v>
      </c>
      <c r="H17" s="3356" t="s">
        <v>295</v>
      </c>
      <c r="I17" s="3355" t="s">
        <v>2963</v>
      </c>
      <c r="J17" s="3358">
        <v>2013</v>
      </c>
      <c r="K17" s="2214" t="s">
        <v>3525</v>
      </c>
      <c r="L17" s="3592" t="s">
        <v>3392</v>
      </c>
      <c r="M17" s="3592" t="s">
        <v>3392</v>
      </c>
      <c r="N17" s="3392">
        <v>3000000</v>
      </c>
      <c r="O17" s="1957"/>
      <c r="P17" s="3593">
        <v>1</v>
      </c>
      <c r="Q17" s="1957"/>
      <c r="R17" s="1956">
        <v>59</v>
      </c>
      <c r="S17" s="1955"/>
      <c r="T17" s="1954" t="s">
        <v>3516</v>
      </c>
      <c r="U17" s="3588">
        <v>0.96</v>
      </c>
      <c r="V17" s="3590">
        <v>41555</v>
      </c>
      <c r="W17" s="668" t="s">
        <v>283</v>
      </c>
      <c r="X17" s="1543">
        <v>1</v>
      </c>
      <c r="Y17" s="1543">
        <v>1</v>
      </c>
      <c r="Z17" s="3427">
        <v>41671</v>
      </c>
      <c r="AA17" s="3422" t="s">
        <v>3526</v>
      </c>
      <c r="AB17" s="3363"/>
      <c r="AC17" s="3364" t="s">
        <v>281</v>
      </c>
      <c r="AD17" s="3365" t="s">
        <v>3527</v>
      </c>
      <c r="AE17" s="3366" t="s">
        <v>3499</v>
      </c>
      <c r="AF17" s="3361">
        <v>41492</v>
      </c>
      <c r="AG17" s="628" t="s">
        <v>281</v>
      </c>
      <c r="AH17" s="627" t="s">
        <v>281</v>
      </c>
      <c r="AI17" s="3367" t="s">
        <v>281</v>
      </c>
      <c r="AJ17" s="627" t="s">
        <v>281</v>
      </c>
      <c r="AK17" s="627" t="s">
        <v>281</v>
      </c>
      <c r="AL17" s="627" t="s">
        <v>281</v>
      </c>
      <c r="AM17" s="627" t="s">
        <v>281</v>
      </c>
      <c r="AN17" s="627" t="s">
        <v>281</v>
      </c>
      <c r="AO17" s="1182" t="s">
        <v>281</v>
      </c>
    </row>
    <row r="18" spans="1:41" s="587" customFormat="1" ht="15.75" x14ac:dyDescent="0.25">
      <c r="A18" s="3603"/>
      <c r="B18" s="1740"/>
      <c r="C18" s="3604"/>
      <c r="D18" s="3605"/>
      <c r="E18" s="3606"/>
      <c r="F18" s="3607"/>
      <c r="G18" s="3608"/>
      <c r="H18" s="3609"/>
      <c r="I18" s="3608"/>
      <c r="J18" s="3610"/>
      <c r="K18" s="3611"/>
      <c r="L18" s="3612"/>
      <c r="M18" s="3612"/>
      <c r="N18" s="1448"/>
      <c r="O18" s="1227"/>
      <c r="P18" s="3613"/>
      <c r="Q18" s="1227"/>
      <c r="R18" s="3614"/>
      <c r="S18" s="3615"/>
      <c r="T18" s="3616"/>
      <c r="U18" s="3617"/>
      <c r="V18" s="3618"/>
      <c r="W18" s="1766"/>
      <c r="X18" s="3619"/>
      <c r="Y18" s="3619"/>
      <c r="Z18" s="1678"/>
      <c r="AA18" s="3603"/>
      <c r="AB18" s="3620"/>
      <c r="AC18" s="3621"/>
      <c r="AD18" s="3622"/>
      <c r="AE18" s="3623"/>
      <c r="AF18" s="3624"/>
      <c r="AG18" s="1711"/>
      <c r="AH18" s="1690"/>
      <c r="AI18" s="3625"/>
      <c r="AJ18" s="1690"/>
      <c r="AK18" s="1690"/>
      <c r="AL18" s="1690"/>
      <c r="AM18" s="1690"/>
      <c r="AN18" s="1690"/>
      <c r="AO18" s="1784"/>
    </row>
    <row r="19" spans="1:41" ht="29.25" customHeight="1" x14ac:dyDescent="0.25">
      <c r="A19" s="3394"/>
      <c r="B19" s="3395"/>
      <c r="C19" s="3395"/>
      <c r="D19" s="3394"/>
      <c r="E19" s="3394"/>
      <c r="F19" s="3394"/>
      <c r="G19" s="3395"/>
      <c r="H19" s="3395"/>
      <c r="I19" s="3394"/>
      <c r="J19" s="3394"/>
      <c r="K19" s="5713" t="str">
        <f>'5-E381op-EbR'!A26</f>
        <v>Fuente: Secretaría de Obras Públicas. Instituto Estatal de Infraestructura Educativa (INEIEM). Subsecretaría de Infraestructura (SSI). Dirección General de Obra Educativa (DGOE). Dirección General de Obras Públicas (DGOP).</v>
      </c>
      <c r="L19" s="5713"/>
      <c r="M19" s="5713"/>
      <c r="N19" s="5713"/>
      <c r="O19" s="5713"/>
      <c r="P19" s="5713"/>
      <c r="Q19" s="5713"/>
      <c r="R19" s="5713"/>
      <c r="S19" s="5713"/>
      <c r="T19" s="5713"/>
      <c r="V19" s="3403"/>
      <c r="W19" s="3404"/>
      <c r="X19" s="3395"/>
      <c r="Y19" s="3395"/>
      <c r="Z19" s="3405"/>
      <c r="AA19" s="3406"/>
      <c r="AB19" s="3406"/>
      <c r="AC19" s="3406"/>
    </row>
    <row r="20" spans="1:41" x14ac:dyDescent="0.25">
      <c r="A20" s="3394"/>
      <c r="B20" s="3395"/>
      <c r="C20" s="3395"/>
      <c r="D20" s="3394"/>
      <c r="E20" s="3394"/>
      <c r="F20" s="3394"/>
      <c r="G20" s="3395"/>
      <c r="H20" s="3395"/>
      <c r="I20" s="3394"/>
      <c r="J20" s="3394"/>
      <c r="K20" s="3396"/>
      <c r="L20" s="3396"/>
      <c r="M20" s="3396"/>
      <c r="N20" s="3397"/>
      <c r="O20" s="3398"/>
      <c r="P20" s="3399"/>
      <c r="Q20" s="3400"/>
      <c r="R20" s="3398"/>
      <c r="S20" s="3401"/>
      <c r="T20" s="3402"/>
      <c r="V20" s="3403"/>
      <c r="W20" s="3404"/>
      <c r="X20" s="3395"/>
      <c r="Y20" s="3395"/>
      <c r="Z20" s="3405"/>
      <c r="AA20" s="3406"/>
      <c r="AB20" s="3406"/>
      <c r="AC20" s="3406"/>
    </row>
    <row r="21" spans="1:41" x14ac:dyDescent="0.25">
      <c r="A21" s="3394"/>
      <c r="B21" s="3395"/>
      <c r="C21" s="3395"/>
      <c r="D21" s="3394"/>
      <c r="E21" s="3394"/>
      <c r="F21" s="3394"/>
      <c r="G21" s="3395"/>
      <c r="H21" s="3395"/>
      <c r="I21" s="3394"/>
      <c r="J21" s="3394"/>
      <c r="K21" s="3396"/>
      <c r="L21" s="3396"/>
      <c r="M21" s="3396"/>
      <c r="N21" s="3397"/>
      <c r="O21" s="3398"/>
      <c r="P21" s="3399"/>
      <c r="Q21" s="3400"/>
      <c r="R21" s="3398"/>
      <c r="S21" s="3401"/>
      <c r="T21" s="3402"/>
      <c r="V21" s="3403"/>
      <c r="W21" s="3404"/>
      <c r="X21" s="3395"/>
      <c r="Y21" s="3395"/>
      <c r="Z21" s="3405"/>
      <c r="AA21" s="3406"/>
      <c r="AB21" s="3406"/>
      <c r="AC21" s="3406"/>
    </row>
    <row r="22" spans="1:41" x14ac:dyDescent="0.25">
      <c r="A22" s="3394"/>
      <c r="B22" s="3395"/>
      <c r="C22" s="3395"/>
      <c r="D22" s="3394"/>
      <c r="E22" s="3394"/>
      <c r="F22" s="3394"/>
      <c r="G22" s="3395"/>
      <c r="H22" s="3395"/>
      <c r="I22" s="3394"/>
      <c r="J22" s="3394"/>
      <c r="K22" s="3396"/>
      <c r="L22" s="3396"/>
      <c r="M22" s="3396"/>
      <c r="N22" s="3397"/>
      <c r="O22" s="3398"/>
      <c r="P22" s="3399"/>
      <c r="Q22" s="3400"/>
      <c r="R22" s="3398"/>
      <c r="S22" s="3401"/>
      <c r="T22" s="3402"/>
      <c r="V22" s="3403"/>
      <c r="W22" s="3404"/>
      <c r="X22" s="3395"/>
      <c r="Y22" s="3395"/>
      <c r="Z22" s="3405"/>
      <c r="AA22" s="3406"/>
      <c r="AB22" s="3406"/>
      <c r="AC22" s="3406"/>
    </row>
    <row r="23" spans="1:41" x14ac:dyDescent="0.25">
      <c r="A23" s="3394"/>
      <c r="B23" s="3395"/>
      <c r="C23" s="3395"/>
      <c r="D23" s="3394"/>
      <c r="E23" s="3394"/>
      <c r="F23" s="3394"/>
      <c r="G23" s="3395"/>
      <c r="H23" s="3395"/>
      <c r="I23" s="3394"/>
      <c r="J23" s="3394"/>
      <c r="K23" s="3396"/>
      <c r="L23" s="3396"/>
      <c r="M23" s="3396"/>
      <c r="N23" s="3397"/>
      <c r="O23" s="3398"/>
      <c r="P23" s="3399"/>
      <c r="Q23" s="3400"/>
      <c r="R23" s="3398"/>
      <c r="S23" s="3401"/>
      <c r="T23" s="3402"/>
      <c r="V23" s="3403"/>
      <c r="W23" s="3404"/>
      <c r="X23" s="3395"/>
      <c r="Y23" s="3395"/>
      <c r="Z23" s="3405"/>
      <c r="AA23" s="3406"/>
      <c r="AB23" s="3406"/>
      <c r="AC23" s="3406"/>
    </row>
    <row r="24" spans="1:41" x14ac:dyDescent="0.25">
      <c r="A24" s="3394"/>
      <c r="B24" s="3395"/>
      <c r="C24" s="3395"/>
      <c r="D24" s="3394"/>
      <c r="E24" s="3394"/>
      <c r="F24" s="3394"/>
      <c r="G24" s="3395"/>
      <c r="H24" s="3395"/>
      <c r="I24" s="3394"/>
      <c r="J24" s="3394"/>
      <c r="K24" s="3396"/>
      <c r="L24" s="3396"/>
      <c r="M24" s="3396"/>
      <c r="N24" s="3397"/>
      <c r="O24" s="3398"/>
      <c r="P24" s="3399"/>
      <c r="Q24" s="3400"/>
      <c r="R24" s="3398"/>
      <c r="S24" s="3401"/>
      <c r="T24" s="3402"/>
      <c r="V24" s="3403"/>
      <c r="W24" s="3404"/>
      <c r="X24" s="3395"/>
      <c r="Y24" s="3395"/>
      <c r="Z24" s="3405"/>
      <c r="AA24" s="3406"/>
      <c r="AB24" s="3406"/>
      <c r="AC24" s="3406"/>
    </row>
    <row r="25" spans="1:41" x14ac:dyDescent="0.25">
      <c r="A25" s="3394"/>
      <c r="B25" s="3395"/>
      <c r="C25" s="3395"/>
      <c r="D25" s="3394"/>
      <c r="E25" s="3394"/>
      <c r="F25" s="3394"/>
      <c r="G25" s="3395"/>
      <c r="H25" s="3395"/>
      <c r="I25" s="3394"/>
      <c r="J25" s="3394"/>
      <c r="K25" s="3396"/>
      <c r="L25" s="3396"/>
      <c r="M25" s="3396"/>
      <c r="N25" s="3397"/>
      <c r="O25" s="3398"/>
      <c r="P25" s="3399"/>
      <c r="Q25" s="3400"/>
      <c r="R25" s="3398"/>
      <c r="S25" s="3401"/>
      <c r="T25" s="3402"/>
      <c r="V25" s="3403"/>
      <c r="W25" s="3404"/>
      <c r="X25" s="3395"/>
      <c r="Y25" s="3395"/>
      <c r="Z25" s="3405"/>
      <c r="AA25" s="3406"/>
      <c r="AB25" s="3406"/>
      <c r="AC25" s="3406"/>
    </row>
    <row r="26" spans="1:41" x14ac:dyDescent="0.25">
      <c r="A26" s="3394"/>
      <c r="B26" s="3395"/>
      <c r="C26" s="3395"/>
      <c r="D26" s="3394"/>
      <c r="E26" s="3394"/>
      <c r="F26" s="3394"/>
      <c r="G26" s="3395"/>
      <c r="H26" s="3395"/>
      <c r="I26" s="3394"/>
      <c r="J26" s="3394"/>
      <c r="K26" s="3396"/>
      <c r="L26" s="3396"/>
      <c r="M26" s="3396"/>
      <c r="N26" s="3397"/>
      <c r="O26" s="3398"/>
      <c r="P26" s="3399"/>
      <c r="Q26" s="3400"/>
      <c r="R26" s="3398"/>
      <c r="S26" s="3401"/>
      <c r="T26" s="3402"/>
      <c r="V26" s="3403"/>
      <c r="W26" s="3404"/>
      <c r="X26" s="3395"/>
      <c r="Y26" s="3395"/>
      <c r="Z26" s="3405"/>
      <c r="AA26" s="3406"/>
      <c r="AB26" s="3406"/>
      <c r="AC26" s="3406"/>
    </row>
    <row r="27" spans="1:41" x14ac:dyDescent="0.25">
      <c r="A27" s="3394"/>
      <c r="B27" s="3395"/>
      <c r="C27" s="3395"/>
      <c r="D27" s="3394"/>
      <c r="E27" s="3394"/>
      <c r="F27" s="3394"/>
      <c r="G27" s="3395"/>
      <c r="H27" s="3395"/>
      <c r="I27" s="3394"/>
      <c r="J27" s="3394"/>
      <c r="K27" s="3396"/>
      <c r="L27" s="3396"/>
      <c r="M27" s="3396"/>
      <c r="N27" s="3397"/>
      <c r="O27" s="3398"/>
      <c r="P27" s="3399"/>
      <c r="Q27" s="3400"/>
      <c r="R27" s="3398"/>
      <c r="S27" s="3401"/>
      <c r="T27" s="3402"/>
      <c r="V27" s="3403"/>
      <c r="W27" s="3404"/>
      <c r="X27" s="3395"/>
      <c r="Y27" s="3395"/>
      <c r="Z27" s="3405"/>
      <c r="AA27" s="3406"/>
      <c r="AB27" s="3406"/>
      <c r="AC27" s="3406"/>
    </row>
    <row r="28" spans="1:41" x14ac:dyDescent="0.25">
      <c r="A28" s="3394"/>
      <c r="B28" s="3395"/>
      <c r="C28" s="3395"/>
      <c r="D28" s="3394"/>
      <c r="E28" s="3394"/>
      <c r="F28" s="3394"/>
      <c r="G28" s="3395"/>
      <c r="H28" s="3395"/>
      <c r="I28" s="3394"/>
      <c r="J28" s="3394"/>
      <c r="K28" s="3396"/>
      <c r="L28" s="3396"/>
      <c r="M28" s="3396"/>
      <c r="N28" s="3397"/>
      <c r="O28" s="3398"/>
      <c r="P28" s="3399"/>
      <c r="Q28" s="3400"/>
      <c r="R28" s="3398"/>
      <c r="S28" s="3401"/>
      <c r="T28" s="3402"/>
      <c r="V28" s="3403"/>
      <c r="W28" s="3404"/>
      <c r="X28" s="3395"/>
      <c r="Y28" s="3395"/>
      <c r="Z28" s="3405"/>
      <c r="AA28" s="3406"/>
      <c r="AB28" s="3406"/>
      <c r="AC28" s="3406"/>
    </row>
    <row r="29" spans="1:41" x14ac:dyDescent="0.25">
      <c r="A29" s="3394"/>
      <c r="B29" s="3395"/>
      <c r="C29" s="3395"/>
      <c r="D29" s="3394"/>
      <c r="E29" s="3394"/>
      <c r="F29" s="3394"/>
      <c r="G29" s="3395"/>
      <c r="H29" s="3395"/>
      <c r="I29" s="3394"/>
      <c r="J29" s="3394"/>
      <c r="K29" s="3396"/>
      <c r="L29" s="3396"/>
      <c r="M29" s="3396"/>
      <c r="N29" s="3397"/>
      <c r="O29" s="3398"/>
      <c r="P29" s="3399"/>
      <c r="Q29" s="3400"/>
      <c r="R29" s="3398"/>
      <c r="S29" s="3401"/>
      <c r="T29" s="3402"/>
      <c r="V29" s="3403"/>
      <c r="W29" s="3404"/>
      <c r="X29" s="3395"/>
      <c r="Y29" s="3395"/>
      <c r="Z29" s="3405"/>
      <c r="AA29" s="3406"/>
      <c r="AB29" s="3406"/>
      <c r="AC29" s="3406"/>
    </row>
    <row r="30" spans="1:41" x14ac:dyDescent="0.25">
      <c r="A30" s="3394"/>
      <c r="B30" s="3395"/>
      <c r="C30" s="3395"/>
      <c r="D30" s="3394"/>
      <c r="E30" s="3394"/>
      <c r="F30" s="3394"/>
      <c r="G30" s="3395"/>
      <c r="H30" s="3395"/>
      <c r="I30" s="3394"/>
      <c r="J30" s="3394"/>
      <c r="K30" s="3396"/>
      <c r="L30" s="3396"/>
      <c r="M30" s="3396"/>
      <c r="N30" s="3397"/>
      <c r="O30" s="3398"/>
      <c r="P30" s="3399"/>
      <c r="Q30" s="3400"/>
      <c r="R30" s="3398"/>
      <c r="S30" s="3401"/>
      <c r="T30" s="3402"/>
      <c r="V30" s="3403"/>
      <c r="W30" s="3404"/>
      <c r="X30" s="3395"/>
      <c r="Y30" s="3395"/>
      <c r="Z30" s="3405"/>
      <c r="AA30" s="3406"/>
      <c r="AB30" s="3406"/>
      <c r="AC30" s="3406"/>
    </row>
    <row r="31" spans="1:41" x14ac:dyDescent="0.25">
      <c r="A31" s="3394"/>
      <c r="B31" s="3395"/>
      <c r="C31" s="3395"/>
      <c r="D31" s="3394"/>
      <c r="E31" s="3394"/>
      <c r="F31" s="3394"/>
      <c r="G31" s="3395"/>
      <c r="H31" s="3395"/>
      <c r="I31" s="3394"/>
      <c r="J31" s="3394"/>
      <c r="K31" s="3396"/>
      <c r="L31" s="3396"/>
      <c r="M31" s="3396"/>
      <c r="N31" s="3397"/>
      <c r="O31" s="3398"/>
      <c r="P31" s="3399"/>
      <c r="Q31" s="3400"/>
      <c r="R31" s="3398"/>
      <c r="S31" s="3401"/>
      <c r="T31" s="3402"/>
      <c r="V31" s="3403"/>
      <c r="W31" s="3404"/>
      <c r="X31" s="3395"/>
      <c r="Y31" s="3395"/>
      <c r="Z31" s="3405"/>
      <c r="AA31" s="3406"/>
      <c r="AB31" s="3406"/>
      <c r="AC31" s="3406"/>
    </row>
    <row r="32" spans="1:41" x14ac:dyDescent="0.25">
      <c r="A32" s="3394"/>
      <c r="B32" s="3395"/>
      <c r="C32" s="3395"/>
      <c r="D32" s="3394"/>
      <c r="E32" s="3394"/>
      <c r="F32" s="3394"/>
      <c r="G32" s="3395"/>
      <c r="H32" s="3395"/>
      <c r="I32" s="3394"/>
      <c r="J32" s="3394"/>
      <c r="K32" s="3396"/>
      <c r="L32" s="3396"/>
      <c r="M32" s="3396"/>
      <c r="N32" s="3397"/>
      <c r="O32" s="3398"/>
      <c r="P32" s="3399"/>
      <c r="Q32" s="3400"/>
      <c r="R32" s="3398"/>
      <c r="S32" s="3401"/>
      <c r="T32" s="3402"/>
      <c r="V32" s="3403"/>
      <c r="W32" s="3404"/>
      <c r="X32" s="3395"/>
      <c r="Y32" s="3395"/>
      <c r="Z32" s="3405"/>
      <c r="AA32" s="3406"/>
      <c r="AB32" s="3406"/>
      <c r="AC32" s="3406"/>
    </row>
    <row r="33" spans="1:29" x14ac:dyDescent="0.25">
      <c r="A33" s="3394"/>
      <c r="B33" s="3395"/>
      <c r="C33" s="3395"/>
      <c r="D33" s="3394"/>
      <c r="E33" s="3394"/>
      <c r="F33" s="3394"/>
      <c r="G33" s="3395"/>
      <c r="H33" s="3395"/>
      <c r="I33" s="3394"/>
      <c r="J33" s="3394"/>
      <c r="K33" s="3396"/>
      <c r="L33" s="3396"/>
      <c r="M33" s="3396"/>
      <c r="N33" s="3397"/>
      <c r="O33" s="3398"/>
      <c r="P33" s="3399"/>
      <c r="Q33" s="3400"/>
      <c r="R33" s="3398"/>
      <c r="S33" s="3401"/>
      <c r="T33" s="3402"/>
      <c r="V33" s="3403"/>
      <c r="W33" s="3404"/>
      <c r="X33" s="3395"/>
      <c r="Y33" s="3395"/>
      <c r="Z33" s="3405"/>
      <c r="AA33" s="3406"/>
      <c r="AB33" s="3406"/>
      <c r="AC33" s="3406"/>
    </row>
  </sheetData>
  <mergeCells count="5">
    <mergeCell ref="N5:O5"/>
    <mergeCell ref="P5:Q5"/>
    <mergeCell ref="R5:S5"/>
    <mergeCell ref="K11:M11"/>
    <mergeCell ref="K19:T19"/>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tabColor rgb="FFEB700B"/>
  </sheetPr>
  <dimension ref="A1:E248"/>
  <sheetViews>
    <sheetView showGridLines="0" view="pageBreakPreview" topLeftCell="A14" zoomScaleNormal="80" zoomScaleSheetLayoutView="100" workbookViewId="0">
      <selection activeCell="A10" sqref="A10"/>
    </sheetView>
  </sheetViews>
  <sheetFormatPr baseColWidth="10" defaultColWidth="11.42578125" defaultRowHeight="12.75" x14ac:dyDescent="0.2"/>
  <cols>
    <col min="1" max="1" width="95.7109375" style="6" customWidth="1"/>
    <col min="2" max="2" width="15.28515625" style="6" customWidth="1"/>
    <col min="3" max="3" width="1.7109375" style="6" customWidth="1"/>
    <col min="4" max="4" width="14.140625" style="3637" customWidth="1"/>
    <col min="5" max="5" width="5.42578125" style="6" customWidth="1"/>
    <col min="6" max="16384" width="11.42578125" style="6"/>
  </cols>
  <sheetData>
    <row r="1" spans="1:5" s="20" customFormat="1" ht="18" x14ac:dyDescent="0.25">
      <c r="A1" s="3024" t="s">
        <v>3875</v>
      </c>
      <c r="B1" s="3626"/>
      <c r="C1" s="3626"/>
      <c r="D1" s="5731" t="s">
        <v>5080</v>
      </c>
      <c r="E1" s="5731"/>
    </row>
    <row r="2" spans="1:5" s="20" customFormat="1" ht="18" x14ac:dyDescent="0.25">
      <c r="A2" s="3024" t="s">
        <v>4276</v>
      </c>
      <c r="B2" s="3626"/>
      <c r="C2" s="3626"/>
      <c r="D2" s="3627"/>
      <c r="E2" s="3626"/>
    </row>
    <row r="3" spans="1:5" s="20" customFormat="1" ht="18" customHeight="1" x14ac:dyDescent="0.25">
      <c r="A3" s="3024">
        <v>2013</v>
      </c>
      <c r="B3" s="3629"/>
      <c r="C3" s="3629"/>
      <c r="D3" s="3629"/>
      <c r="E3" s="3629"/>
    </row>
    <row r="4" spans="1:5" s="20" customFormat="1" ht="18" customHeight="1" x14ac:dyDescent="0.25">
      <c r="A4" s="3628"/>
      <c r="B4" s="3629"/>
      <c r="C4" s="3629"/>
      <c r="D4" s="3629"/>
      <c r="E4" s="3629"/>
    </row>
    <row r="5" spans="1:5" s="3632" customFormat="1" ht="31.5" customHeight="1" x14ac:dyDescent="0.2">
      <c r="A5" s="6054" t="s">
        <v>33</v>
      </c>
      <c r="B5" s="3630" t="s">
        <v>2944</v>
      </c>
      <c r="C5" s="3239"/>
      <c r="D5" s="3239"/>
      <c r="E5" s="3631"/>
    </row>
    <row r="6" spans="1:5" s="3632" customFormat="1" ht="30" hidden="1" customHeight="1" x14ac:dyDescent="0.2">
      <c r="A6" s="6055"/>
      <c r="B6" s="3243" t="s">
        <v>2945</v>
      </c>
      <c r="C6" s="3244"/>
      <c r="D6" s="3244"/>
      <c r="E6" s="3245"/>
    </row>
    <row r="7" spans="1:5" s="3632" customFormat="1" ht="14.1" hidden="1" customHeight="1" x14ac:dyDescent="0.2">
      <c r="A7" s="6055"/>
      <c r="B7" s="6023">
        <v>2012</v>
      </c>
      <c r="C7" s="6024"/>
      <c r="D7" s="6024"/>
      <c r="E7" s="6025"/>
    </row>
    <row r="8" spans="1:5" s="3632" customFormat="1" ht="24" customHeight="1" x14ac:dyDescent="0.2">
      <c r="A8" s="6019"/>
      <c r="B8" s="6029" t="s">
        <v>6</v>
      </c>
      <c r="C8" s="6030"/>
      <c r="D8" s="6029" t="s">
        <v>3528</v>
      </c>
      <c r="E8" s="6030"/>
    </row>
    <row r="9" spans="1:5" s="3632" customFormat="1" ht="21" customHeight="1" x14ac:dyDescent="0.2">
      <c r="A9" s="3633" t="s">
        <v>3529</v>
      </c>
      <c r="B9" s="3634">
        <f>SUM(B10:B26)</f>
        <v>21834951.299999997</v>
      </c>
      <c r="C9" s="3634"/>
      <c r="D9" s="3634">
        <f>SUM(D10:D26)</f>
        <v>10162390.189999999</v>
      </c>
      <c r="E9" s="3635"/>
    </row>
    <row r="10" spans="1:5" ht="21" customHeight="1" x14ac:dyDescent="0.2">
      <c r="A10" s="5098" t="s">
        <v>3530</v>
      </c>
      <c r="B10" s="5090">
        <f>'10-E381op-Em'!N17</f>
        <v>431284.79</v>
      </c>
      <c r="C10" s="5111"/>
      <c r="D10" s="5103">
        <v>0</v>
      </c>
      <c r="E10" s="5111"/>
    </row>
    <row r="11" spans="1:5" ht="21" customHeight="1" x14ac:dyDescent="0.2">
      <c r="A11" s="5057" t="s">
        <v>301</v>
      </c>
      <c r="B11" s="5092">
        <f>'10-E381op-Em'!N20</f>
        <v>4092841.27</v>
      </c>
      <c r="C11" s="2043"/>
      <c r="D11" s="3636">
        <v>0</v>
      </c>
      <c r="E11" s="2043"/>
    </row>
    <row r="12" spans="1:5" ht="21" customHeight="1" x14ac:dyDescent="0.2">
      <c r="A12" s="5057" t="s">
        <v>3531</v>
      </c>
      <c r="B12" s="5092">
        <f>'10-E381op-Em (4)'!N9</f>
        <v>120575.9</v>
      </c>
      <c r="C12" s="2043"/>
      <c r="D12" s="3636">
        <v>0</v>
      </c>
      <c r="E12" s="2043"/>
    </row>
    <row r="13" spans="1:5" ht="21" customHeight="1" x14ac:dyDescent="0.2">
      <c r="A13" s="5057" t="s">
        <v>3532</v>
      </c>
      <c r="B13" s="5092">
        <f>'10-E381op-Em (4)'!N12</f>
        <v>1286594.73</v>
      </c>
      <c r="C13" s="2043"/>
      <c r="D13" s="3636">
        <v>0</v>
      </c>
      <c r="E13" s="2043"/>
    </row>
    <row r="14" spans="1:5" ht="21" customHeight="1" x14ac:dyDescent="0.2">
      <c r="A14" s="5057" t="s">
        <v>3533</v>
      </c>
      <c r="B14" s="5092">
        <f>'10-E381op-Em (5)'!N10</f>
        <v>658460.47</v>
      </c>
      <c r="C14" s="2043"/>
      <c r="D14" s="3636">
        <v>0</v>
      </c>
      <c r="E14" s="2043"/>
    </row>
    <row r="15" spans="1:5" ht="21" customHeight="1" x14ac:dyDescent="0.2">
      <c r="A15" s="5057" t="s">
        <v>500</v>
      </c>
      <c r="B15" s="5092">
        <f>'10-E381op-Em (5)'!N13</f>
        <v>3367397.7199999997</v>
      </c>
      <c r="C15" s="2043"/>
      <c r="D15" s="3636">
        <v>0</v>
      </c>
      <c r="E15" s="2043"/>
    </row>
    <row r="16" spans="1:5" ht="21" customHeight="1" x14ac:dyDescent="0.2">
      <c r="A16" s="5057" t="s">
        <v>878</v>
      </c>
      <c r="B16" s="5092">
        <f>'10-E381op-Em (7)'!N10</f>
        <v>2600000</v>
      </c>
      <c r="C16" s="2043"/>
      <c r="D16" s="3636">
        <v>0</v>
      </c>
      <c r="E16" s="2043"/>
    </row>
    <row r="17" spans="1:5" ht="21" customHeight="1" x14ac:dyDescent="0.2">
      <c r="A17" s="5057" t="s">
        <v>3534</v>
      </c>
      <c r="B17" s="5092">
        <f>'10-E381op-Em (7)'!N13</f>
        <v>650000</v>
      </c>
      <c r="C17" s="2043"/>
      <c r="D17" s="3636">
        <v>0</v>
      </c>
      <c r="E17" s="2043"/>
    </row>
    <row r="18" spans="1:5" ht="21" customHeight="1" x14ac:dyDescent="0.2">
      <c r="A18" s="5057" t="s">
        <v>3535</v>
      </c>
      <c r="B18" s="5092">
        <f>'10-E381op-Em (8)'!N7</f>
        <v>782709.34</v>
      </c>
      <c r="C18" s="2043"/>
      <c r="D18" s="3636">
        <v>0</v>
      </c>
      <c r="E18" s="2043"/>
    </row>
    <row r="19" spans="1:5" ht="21" customHeight="1" x14ac:dyDescent="0.2">
      <c r="A19" s="5057" t="s">
        <v>332</v>
      </c>
      <c r="B19" s="5092">
        <f>'10-E381op-Em (8)'!N10</f>
        <v>3394558.8200000003</v>
      </c>
      <c r="C19" s="2043"/>
      <c r="D19" s="3636">
        <v>0</v>
      </c>
      <c r="E19" s="2043"/>
    </row>
    <row r="20" spans="1:5" ht="21" customHeight="1" x14ac:dyDescent="0.2">
      <c r="A20" s="5057" t="s">
        <v>3536</v>
      </c>
      <c r="B20" s="5092">
        <f>'10-E381op-Em (8)'!N15</f>
        <v>1818434.72</v>
      </c>
      <c r="C20" s="2043"/>
      <c r="D20" s="3636">
        <v>0</v>
      </c>
      <c r="E20" s="2043"/>
    </row>
    <row r="21" spans="1:5" ht="21" customHeight="1" x14ac:dyDescent="0.2">
      <c r="A21" s="5057" t="s">
        <v>3537</v>
      </c>
      <c r="B21" s="5092">
        <f>'10-E381op-Em (8)'!N19</f>
        <v>201000</v>
      </c>
      <c r="C21" s="2043"/>
      <c r="D21" s="3636">
        <v>0</v>
      </c>
      <c r="E21" s="2043"/>
    </row>
    <row r="22" spans="1:5" ht="21" customHeight="1" x14ac:dyDescent="0.2">
      <c r="A22" s="5057" t="s">
        <v>3538</v>
      </c>
      <c r="B22" s="5092">
        <f>'10-E381op-Em (8)'!N22</f>
        <v>251293.54</v>
      </c>
      <c r="C22" s="2043"/>
      <c r="D22" s="3636">
        <v>0</v>
      </c>
      <c r="E22" s="2043"/>
    </row>
    <row r="23" spans="1:5" ht="21" customHeight="1" x14ac:dyDescent="0.2">
      <c r="A23" s="5057" t="s">
        <v>3539</v>
      </c>
      <c r="B23" s="5092">
        <f>'10-E381op-Em (9)'!N7</f>
        <v>509800</v>
      </c>
      <c r="C23" s="2043"/>
      <c r="D23" s="3636">
        <v>0</v>
      </c>
      <c r="E23" s="2043"/>
    </row>
    <row r="24" spans="1:5" ht="21" customHeight="1" x14ac:dyDescent="0.2">
      <c r="A24" s="5057" t="s">
        <v>365</v>
      </c>
      <c r="B24" s="5092">
        <f>'10-E381op-Em (9)'!N11</f>
        <v>1670000</v>
      </c>
      <c r="C24" s="2043"/>
      <c r="D24" s="3636">
        <v>0</v>
      </c>
      <c r="E24" s="2043"/>
    </row>
    <row r="25" spans="1:5" ht="21" customHeight="1" x14ac:dyDescent="0.2">
      <c r="A25" s="5057" t="s">
        <v>909</v>
      </c>
      <c r="B25" s="3636">
        <v>0</v>
      </c>
      <c r="C25" s="2043"/>
      <c r="D25" s="5092">
        <f>'10-E381op-Em'!N9</f>
        <v>1500000</v>
      </c>
      <c r="E25" s="2043"/>
    </row>
    <row r="26" spans="1:5" ht="19.5" customHeight="1" x14ac:dyDescent="0.2">
      <c r="A26" s="5093" t="s">
        <v>878</v>
      </c>
      <c r="B26" s="5573">
        <v>0</v>
      </c>
      <c r="C26" s="5110"/>
      <c r="D26" s="5094">
        <f>'10-E381op-Em'!N12</f>
        <v>8662390.1899999995</v>
      </c>
      <c r="E26" s="5110"/>
    </row>
    <row r="27" spans="1:5" x14ac:dyDescent="0.2">
      <c r="A27" s="2222"/>
      <c r="B27" s="3636"/>
      <c r="C27" s="2043"/>
      <c r="D27" s="3636"/>
      <c r="E27" s="2043"/>
    </row>
    <row r="28" spans="1:5" ht="42" customHeight="1" x14ac:dyDescent="0.2">
      <c r="A28" s="6053" t="s">
        <v>3540</v>
      </c>
      <c r="B28" s="6053"/>
      <c r="C28" s="6053"/>
      <c r="D28" s="6053"/>
      <c r="E28" s="2314"/>
    </row>
    <row r="29" spans="1:5" x14ac:dyDescent="0.2">
      <c r="A29" s="2314"/>
      <c r="B29" s="2314"/>
      <c r="C29" s="2314"/>
      <c r="D29" s="3476"/>
      <c r="E29" s="2314"/>
    </row>
    <row r="34" spans="2:4" x14ac:dyDescent="0.2">
      <c r="B34" s="6">
        <v>0</v>
      </c>
    </row>
    <row r="42" spans="2:4" x14ac:dyDescent="0.2">
      <c r="D42" s="6"/>
    </row>
    <row r="43" spans="2:4" x14ac:dyDescent="0.2">
      <c r="D43" s="6"/>
    </row>
    <row r="44" spans="2:4" x14ac:dyDescent="0.2">
      <c r="D44" s="6"/>
    </row>
    <row r="45" spans="2:4" x14ac:dyDescent="0.2">
      <c r="D45" s="6"/>
    </row>
    <row r="46" spans="2:4" x14ac:dyDescent="0.2">
      <c r="D46" s="6"/>
    </row>
    <row r="47" spans="2:4" x14ac:dyDescent="0.2">
      <c r="D47" s="6"/>
    </row>
    <row r="48" spans="2:4" x14ac:dyDescent="0.2">
      <c r="D48" s="6"/>
    </row>
    <row r="49" spans="4:4" x14ac:dyDescent="0.2">
      <c r="D49" s="6"/>
    </row>
    <row r="50" spans="4:4" x14ac:dyDescent="0.2">
      <c r="D50" s="6"/>
    </row>
    <row r="51" spans="4:4" x14ac:dyDescent="0.2">
      <c r="D51" s="6"/>
    </row>
    <row r="52" spans="4:4" x14ac:dyDescent="0.2">
      <c r="D52" s="6"/>
    </row>
    <row r="53" spans="4:4" x14ac:dyDescent="0.2">
      <c r="D53" s="6"/>
    </row>
    <row r="54" spans="4:4" x14ac:dyDescent="0.2">
      <c r="D54" s="6"/>
    </row>
    <row r="55" spans="4:4" x14ac:dyDescent="0.2">
      <c r="D55" s="6"/>
    </row>
    <row r="56" spans="4:4" x14ac:dyDescent="0.2">
      <c r="D56" s="6"/>
    </row>
    <row r="57" spans="4:4" x14ac:dyDescent="0.2">
      <c r="D57" s="6"/>
    </row>
    <row r="58" spans="4:4" x14ac:dyDescent="0.2">
      <c r="D58" s="6"/>
    </row>
    <row r="59" spans="4:4" x14ac:dyDescent="0.2">
      <c r="D59" s="6"/>
    </row>
    <row r="60" spans="4:4" x14ac:dyDescent="0.2">
      <c r="D60" s="6"/>
    </row>
    <row r="61" spans="4:4" x14ac:dyDescent="0.2">
      <c r="D61" s="6"/>
    </row>
    <row r="62" spans="4:4" x14ac:dyDescent="0.2">
      <c r="D62" s="6"/>
    </row>
    <row r="63" spans="4:4" x14ac:dyDescent="0.2">
      <c r="D63" s="6"/>
    </row>
    <row r="64" spans="4:4" x14ac:dyDescent="0.2">
      <c r="D64" s="6"/>
    </row>
    <row r="65" spans="4:4" x14ac:dyDescent="0.2">
      <c r="D65" s="6"/>
    </row>
    <row r="66" spans="4:4" x14ac:dyDescent="0.2">
      <c r="D66" s="6"/>
    </row>
    <row r="67" spans="4:4" x14ac:dyDescent="0.2">
      <c r="D67" s="6"/>
    </row>
    <row r="68" spans="4:4" x14ac:dyDescent="0.2">
      <c r="D68" s="6"/>
    </row>
    <row r="69" spans="4:4" x14ac:dyDescent="0.2">
      <c r="D69" s="6"/>
    </row>
    <row r="70" spans="4:4" x14ac:dyDescent="0.2">
      <c r="D70" s="6"/>
    </row>
    <row r="71" spans="4:4" x14ac:dyDescent="0.2">
      <c r="D71" s="6"/>
    </row>
    <row r="72" spans="4:4" x14ac:dyDescent="0.2">
      <c r="D72" s="6"/>
    </row>
    <row r="73" spans="4:4" x14ac:dyDescent="0.2">
      <c r="D73" s="6"/>
    </row>
    <row r="74" spans="4:4" x14ac:dyDescent="0.2">
      <c r="D74" s="6"/>
    </row>
    <row r="75" spans="4:4" x14ac:dyDescent="0.2">
      <c r="D75" s="6"/>
    </row>
    <row r="76" spans="4:4" x14ac:dyDescent="0.2">
      <c r="D76" s="6"/>
    </row>
    <row r="77" spans="4:4" x14ac:dyDescent="0.2">
      <c r="D77" s="6"/>
    </row>
    <row r="78" spans="4:4" x14ac:dyDescent="0.2">
      <c r="D78" s="6"/>
    </row>
    <row r="79" spans="4:4" x14ac:dyDescent="0.2">
      <c r="D79" s="6"/>
    </row>
    <row r="80" spans="4:4" x14ac:dyDescent="0.2">
      <c r="D80" s="6"/>
    </row>
    <row r="81" spans="4:4" x14ac:dyDescent="0.2">
      <c r="D81" s="6"/>
    </row>
    <row r="82" spans="4:4" x14ac:dyDescent="0.2">
      <c r="D82" s="6"/>
    </row>
    <row r="83" spans="4:4" x14ac:dyDescent="0.2">
      <c r="D83" s="6"/>
    </row>
    <row r="84" spans="4:4" x14ac:dyDescent="0.2">
      <c r="D84" s="6"/>
    </row>
    <row r="85" spans="4:4" x14ac:dyDescent="0.2">
      <c r="D85" s="6"/>
    </row>
    <row r="86" spans="4:4" x14ac:dyDescent="0.2">
      <c r="D86" s="6"/>
    </row>
    <row r="87" spans="4:4" x14ac:dyDescent="0.2">
      <c r="D87" s="6"/>
    </row>
    <row r="88" spans="4:4" x14ac:dyDescent="0.2">
      <c r="D88" s="6"/>
    </row>
    <row r="89" spans="4:4" x14ac:dyDescent="0.2">
      <c r="D89" s="6"/>
    </row>
    <row r="90" spans="4:4" x14ac:dyDescent="0.2">
      <c r="D90" s="6"/>
    </row>
    <row r="91" spans="4:4" x14ac:dyDescent="0.2">
      <c r="D91" s="6"/>
    </row>
    <row r="92" spans="4:4" x14ac:dyDescent="0.2">
      <c r="D92" s="6"/>
    </row>
    <row r="93" spans="4:4" x14ac:dyDescent="0.2">
      <c r="D93" s="6"/>
    </row>
    <row r="94" spans="4:4" x14ac:dyDescent="0.2">
      <c r="D94" s="6"/>
    </row>
    <row r="95" spans="4:4" x14ac:dyDescent="0.2">
      <c r="D95" s="6"/>
    </row>
    <row r="96" spans="4:4" x14ac:dyDescent="0.2">
      <c r="D96" s="6"/>
    </row>
    <row r="97" spans="4:4" x14ac:dyDescent="0.2">
      <c r="D97" s="6"/>
    </row>
    <row r="98" spans="4:4" x14ac:dyDescent="0.2">
      <c r="D98" s="6"/>
    </row>
    <row r="99" spans="4:4" x14ac:dyDescent="0.2">
      <c r="D99" s="6"/>
    </row>
    <row r="100" spans="4:4" x14ac:dyDescent="0.2">
      <c r="D100" s="6"/>
    </row>
    <row r="101" spans="4:4" x14ac:dyDescent="0.2">
      <c r="D101" s="6"/>
    </row>
    <row r="102" spans="4:4" x14ac:dyDescent="0.2">
      <c r="D102" s="6"/>
    </row>
    <row r="103" spans="4:4" x14ac:dyDescent="0.2">
      <c r="D103" s="6"/>
    </row>
    <row r="104" spans="4:4" x14ac:dyDescent="0.2">
      <c r="D104" s="6"/>
    </row>
    <row r="105" spans="4:4" x14ac:dyDescent="0.2">
      <c r="D105" s="6"/>
    </row>
    <row r="106" spans="4:4" x14ac:dyDescent="0.2">
      <c r="D106" s="6"/>
    </row>
    <row r="107" spans="4:4" x14ac:dyDescent="0.2">
      <c r="D107" s="6"/>
    </row>
    <row r="108" spans="4:4" x14ac:dyDescent="0.2">
      <c r="D108" s="6"/>
    </row>
    <row r="109" spans="4:4" x14ac:dyDescent="0.2">
      <c r="D109" s="6"/>
    </row>
    <row r="110" spans="4:4" x14ac:dyDescent="0.2">
      <c r="D110" s="6"/>
    </row>
    <row r="111" spans="4:4" x14ac:dyDescent="0.2">
      <c r="D111" s="6"/>
    </row>
    <row r="112" spans="4:4" x14ac:dyDescent="0.2">
      <c r="D112" s="6"/>
    </row>
    <row r="113" spans="4:4" x14ac:dyDescent="0.2">
      <c r="D113" s="6"/>
    </row>
    <row r="114" spans="4:4" x14ac:dyDescent="0.2">
      <c r="D114" s="6"/>
    </row>
    <row r="115" spans="4:4" x14ac:dyDescent="0.2">
      <c r="D115" s="6"/>
    </row>
    <row r="116" spans="4:4" x14ac:dyDescent="0.2">
      <c r="D116" s="6"/>
    </row>
    <row r="117" spans="4:4" x14ac:dyDescent="0.2">
      <c r="D117" s="6"/>
    </row>
    <row r="118" spans="4:4" x14ac:dyDescent="0.2">
      <c r="D118" s="6"/>
    </row>
    <row r="119" spans="4:4" x14ac:dyDescent="0.2">
      <c r="D119" s="6"/>
    </row>
    <row r="120" spans="4:4" x14ac:dyDescent="0.2">
      <c r="D120" s="6"/>
    </row>
    <row r="121" spans="4:4" x14ac:dyDescent="0.2">
      <c r="D121" s="6"/>
    </row>
    <row r="122" spans="4:4" x14ac:dyDescent="0.2">
      <c r="D122" s="6"/>
    </row>
    <row r="123" spans="4:4" x14ac:dyDescent="0.2">
      <c r="D123" s="6"/>
    </row>
    <row r="124" spans="4:4" x14ac:dyDescent="0.2">
      <c r="D124" s="6"/>
    </row>
    <row r="125" spans="4:4" x14ac:dyDescent="0.2">
      <c r="D125" s="6"/>
    </row>
    <row r="126" spans="4:4" x14ac:dyDescent="0.2">
      <c r="D126" s="6"/>
    </row>
    <row r="127" spans="4:4" x14ac:dyDescent="0.2">
      <c r="D127" s="6"/>
    </row>
    <row r="128" spans="4:4" x14ac:dyDescent="0.2">
      <c r="D128" s="6"/>
    </row>
    <row r="129" spans="4:4" x14ac:dyDescent="0.2">
      <c r="D129" s="6"/>
    </row>
    <row r="130" spans="4:4" x14ac:dyDescent="0.2">
      <c r="D130" s="6"/>
    </row>
    <row r="131" spans="4:4" x14ac:dyDescent="0.2">
      <c r="D131" s="6"/>
    </row>
    <row r="132" spans="4:4" x14ac:dyDescent="0.2">
      <c r="D132" s="6"/>
    </row>
    <row r="133" spans="4:4" x14ac:dyDescent="0.2">
      <c r="D133" s="6"/>
    </row>
    <row r="134" spans="4:4" x14ac:dyDescent="0.2">
      <c r="D134" s="6"/>
    </row>
    <row r="135" spans="4:4" x14ac:dyDescent="0.2">
      <c r="D135" s="6"/>
    </row>
    <row r="136" spans="4:4" x14ac:dyDescent="0.2">
      <c r="D136" s="6"/>
    </row>
    <row r="137" spans="4:4" x14ac:dyDescent="0.2">
      <c r="D137" s="6"/>
    </row>
    <row r="138" spans="4:4" x14ac:dyDescent="0.2">
      <c r="D138" s="6"/>
    </row>
    <row r="139" spans="4:4" x14ac:dyDescent="0.2">
      <c r="D139" s="6"/>
    </row>
    <row r="140" spans="4:4" x14ac:dyDescent="0.2">
      <c r="D140" s="6"/>
    </row>
    <row r="141" spans="4:4" x14ac:dyDescent="0.2">
      <c r="D141" s="6"/>
    </row>
    <row r="142" spans="4:4" x14ac:dyDescent="0.2">
      <c r="D142" s="6"/>
    </row>
    <row r="143" spans="4:4" x14ac:dyDescent="0.2">
      <c r="D143" s="6"/>
    </row>
    <row r="144" spans="4:4" x14ac:dyDescent="0.2">
      <c r="D144" s="6"/>
    </row>
    <row r="145" spans="4:4" x14ac:dyDescent="0.2">
      <c r="D145" s="6"/>
    </row>
    <row r="146" spans="4:4" x14ac:dyDescent="0.2">
      <c r="D146" s="6"/>
    </row>
    <row r="147" spans="4:4" x14ac:dyDescent="0.2">
      <c r="D147" s="6"/>
    </row>
    <row r="148" spans="4:4" x14ac:dyDescent="0.2">
      <c r="D148" s="6"/>
    </row>
    <row r="149" spans="4:4" x14ac:dyDescent="0.2">
      <c r="D149" s="6"/>
    </row>
    <row r="150" spans="4:4" x14ac:dyDescent="0.2">
      <c r="D150" s="6"/>
    </row>
    <row r="151" spans="4:4" x14ac:dyDescent="0.2">
      <c r="D151" s="6"/>
    </row>
    <row r="152" spans="4:4" x14ac:dyDescent="0.2">
      <c r="D152" s="6"/>
    </row>
    <row r="153" spans="4:4" x14ac:dyDescent="0.2">
      <c r="D153" s="6"/>
    </row>
    <row r="154" spans="4:4" x14ac:dyDescent="0.2">
      <c r="D154" s="6"/>
    </row>
    <row r="155" spans="4:4" x14ac:dyDescent="0.2">
      <c r="D155" s="6"/>
    </row>
    <row r="156" spans="4:4" x14ac:dyDescent="0.2">
      <c r="D156" s="6"/>
    </row>
    <row r="157" spans="4:4" x14ac:dyDescent="0.2">
      <c r="D157" s="6"/>
    </row>
    <row r="158" spans="4:4" x14ac:dyDescent="0.2">
      <c r="D158" s="6"/>
    </row>
    <row r="159" spans="4:4" x14ac:dyDescent="0.2">
      <c r="D159" s="6"/>
    </row>
    <row r="160" spans="4:4" x14ac:dyDescent="0.2">
      <c r="D160" s="6"/>
    </row>
    <row r="161" spans="4:4" x14ac:dyDescent="0.2">
      <c r="D161" s="6"/>
    </row>
    <row r="162" spans="4:4" x14ac:dyDescent="0.2">
      <c r="D162" s="6"/>
    </row>
    <row r="163" spans="4:4" x14ac:dyDescent="0.2">
      <c r="D163" s="6"/>
    </row>
    <row r="164" spans="4:4" x14ac:dyDescent="0.2">
      <c r="D164" s="6"/>
    </row>
    <row r="165" spans="4:4" x14ac:dyDescent="0.2">
      <c r="D165" s="6"/>
    </row>
    <row r="166" spans="4:4" x14ac:dyDescent="0.2">
      <c r="D166" s="6"/>
    </row>
    <row r="167" spans="4:4" x14ac:dyDescent="0.2">
      <c r="D167" s="6"/>
    </row>
    <row r="168" spans="4:4" x14ac:dyDescent="0.2">
      <c r="D168" s="6"/>
    </row>
    <row r="169" spans="4:4" x14ac:dyDescent="0.2">
      <c r="D169" s="6"/>
    </row>
    <row r="170" spans="4:4" x14ac:dyDescent="0.2">
      <c r="D170" s="6"/>
    </row>
    <row r="171" spans="4:4" x14ac:dyDescent="0.2">
      <c r="D171" s="6"/>
    </row>
    <row r="172" spans="4:4" x14ac:dyDescent="0.2">
      <c r="D172" s="6"/>
    </row>
    <row r="173" spans="4:4" x14ac:dyDescent="0.2">
      <c r="D173" s="6"/>
    </row>
    <row r="174" spans="4:4" x14ac:dyDescent="0.2">
      <c r="D174" s="6"/>
    </row>
    <row r="175" spans="4:4" x14ac:dyDescent="0.2">
      <c r="D175" s="6"/>
    </row>
    <row r="176" spans="4:4" x14ac:dyDescent="0.2">
      <c r="D176" s="6"/>
    </row>
    <row r="177" spans="4:4" x14ac:dyDescent="0.2">
      <c r="D177" s="6"/>
    </row>
    <row r="178" spans="4:4" x14ac:dyDescent="0.2">
      <c r="D178" s="6"/>
    </row>
    <row r="179" spans="4:4" x14ac:dyDescent="0.2">
      <c r="D179" s="6"/>
    </row>
    <row r="180" spans="4:4" x14ac:dyDescent="0.2">
      <c r="D180" s="6"/>
    </row>
    <row r="181" spans="4:4" x14ac:dyDescent="0.2">
      <c r="D181" s="6"/>
    </row>
    <row r="182" spans="4:4" x14ac:dyDescent="0.2">
      <c r="D182" s="6"/>
    </row>
    <row r="183" spans="4:4" x14ac:dyDescent="0.2">
      <c r="D183" s="6"/>
    </row>
    <row r="184" spans="4:4" x14ac:dyDescent="0.2">
      <c r="D184" s="6"/>
    </row>
    <row r="185" spans="4:4" x14ac:dyDescent="0.2">
      <c r="D185" s="6"/>
    </row>
    <row r="186" spans="4:4" x14ac:dyDescent="0.2">
      <c r="D186" s="6"/>
    </row>
    <row r="187" spans="4:4" x14ac:dyDescent="0.2">
      <c r="D187" s="6"/>
    </row>
    <row r="188" spans="4:4" x14ac:dyDescent="0.2">
      <c r="D188" s="6"/>
    </row>
    <row r="189" spans="4:4" x14ac:dyDescent="0.2">
      <c r="D189" s="6"/>
    </row>
    <row r="190" spans="4:4" x14ac:dyDescent="0.2">
      <c r="D190" s="6"/>
    </row>
    <row r="191" spans="4:4" x14ac:dyDescent="0.2">
      <c r="D191" s="6"/>
    </row>
    <row r="192" spans="4:4" x14ac:dyDescent="0.2">
      <c r="D192" s="6"/>
    </row>
    <row r="193" spans="4:4" x14ac:dyDescent="0.2">
      <c r="D193" s="6"/>
    </row>
    <row r="194" spans="4:4" x14ac:dyDescent="0.2">
      <c r="D194" s="6"/>
    </row>
    <row r="195" spans="4:4" x14ac:dyDescent="0.2">
      <c r="D195" s="6"/>
    </row>
    <row r="196" spans="4:4" x14ac:dyDescent="0.2">
      <c r="D196" s="6"/>
    </row>
    <row r="197" spans="4:4" x14ac:dyDescent="0.2">
      <c r="D197" s="6"/>
    </row>
    <row r="198" spans="4:4" x14ac:dyDescent="0.2">
      <c r="D198" s="6"/>
    </row>
    <row r="199" spans="4:4" x14ac:dyDescent="0.2">
      <c r="D199" s="6"/>
    </row>
    <row r="200" spans="4:4" x14ac:dyDescent="0.2">
      <c r="D200" s="6"/>
    </row>
    <row r="201" spans="4:4" x14ac:dyDescent="0.2">
      <c r="D201" s="6"/>
    </row>
    <row r="202" spans="4:4" x14ac:dyDescent="0.2">
      <c r="D202" s="6"/>
    </row>
    <row r="203" spans="4:4" x14ac:dyDescent="0.2">
      <c r="D203" s="6"/>
    </row>
    <row r="204" spans="4:4" x14ac:dyDescent="0.2">
      <c r="D204" s="6"/>
    </row>
    <row r="205" spans="4:4" x14ac:dyDescent="0.2">
      <c r="D205" s="6"/>
    </row>
    <row r="206" spans="4:4" x14ac:dyDescent="0.2">
      <c r="D206" s="6"/>
    </row>
    <row r="207" spans="4:4" x14ac:dyDescent="0.2">
      <c r="D207" s="6"/>
    </row>
    <row r="208" spans="4:4" x14ac:dyDescent="0.2">
      <c r="D208" s="6"/>
    </row>
    <row r="209" spans="4:4" x14ac:dyDescent="0.2">
      <c r="D209" s="6"/>
    </row>
    <row r="210" spans="4:4" x14ac:dyDescent="0.2">
      <c r="D210" s="6"/>
    </row>
    <row r="211" spans="4:4" x14ac:dyDescent="0.2">
      <c r="D211" s="6"/>
    </row>
    <row r="212" spans="4:4" x14ac:dyDescent="0.2">
      <c r="D212" s="6"/>
    </row>
    <row r="213" spans="4:4" x14ac:dyDescent="0.2">
      <c r="D213" s="6"/>
    </row>
    <row r="214" spans="4:4" x14ac:dyDescent="0.2">
      <c r="D214" s="6"/>
    </row>
    <row r="215" spans="4:4" x14ac:dyDescent="0.2">
      <c r="D215" s="6"/>
    </row>
    <row r="216" spans="4:4" x14ac:dyDescent="0.2">
      <c r="D216" s="6"/>
    </row>
    <row r="217" spans="4:4" x14ac:dyDescent="0.2">
      <c r="D217" s="6"/>
    </row>
    <row r="218" spans="4:4" x14ac:dyDescent="0.2">
      <c r="D218" s="6"/>
    </row>
    <row r="219" spans="4:4" x14ac:dyDescent="0.2">
      <c r="D219" s="6"/>
    </row>
    <row r="220" spans="4:4" x14ac:dyDescent="0.2">
      <c r="D220" s="6"/>
    </row>
    <row r="221" spans="4:4" x14ac:dyDescent="0.2">
      <c r="D221" s="6"/>
    </row>
    <row r="222" spans="4:4" x14ac:dyDescent="0.2">
      <c r="D222" s="6"/>
    </row>
    <row r="223" spans="4:4" x14ac:dyDescent="0.2">
      <c r="D223" s="6"/>
    </row>
    <row r="224" spans="4:4" x14ac:dyDescent="0.2">
      <c r="D224" s="6"/>
    </row>
    <row r="225" spans="4:4" x14ac:dyDescent="0.2">
      <c r="D225" s="6"/>
    </row>
    <row r="226" spans="4:4" x14ac:dyDescent="0.2">
      <c r="D226" s="6"/>
    </row>
    <row r="227" spans="4:4" x14ac:dyDescent="0.2">
      <c r="D227" s="6"/>
    </row>
    <row r="228" spans="4:4" x14ac:dyDescent="0.2">
      <c r="D228" s="6"/>
    </row>
    <row r="229" spans="4:4" x14ac:dyDescent="0.2">
      <c r="D229" s="6"/>
    </row>
    <row r="230" spans="4:4" x14ac:dyDescent="0.2">
      <c r="D230" s="6"/>
    </row>
    <row r="231" spans="4:4" x14ac:dyDescent="0.2">
      <c r="D231" s="6"/>
    </row>
    <row r="232" spans="4:4" x14ac:dyDescent="0.2">
      <c r="D232" s="6"/>
    </row>
    <row r="233" spans="4:4" x14ac:dyDescent="0.2">
      <c r="D233" s="6"/>
    </row>
    <row r="234" spans="4:4" x14ac:dyDescent="0.2">
      <c r="D234" s="6"/>
    </row>
    <row r="235" spans="4:4" x14ac:dyDescent="0.2">
      <c r="D235" s="6"/>
    </row>
    <row r="236" spans="4:4" x14ac:dyDescent="0.2">
      <c r="D236" s="6"/>
    </row>
    <row r="237" spans="4:4" x14ac:dyDescent="0.2">
      <c r="D237" s="6"/>
    </row>
    <row r="238" spans="4:4" x14ac:dyDescent="0.2">
      <c r="D238" s="6"/>
    </row>
    <row r="239" spans="4:4" x14ac:dyDescent="0.2">
      <c r="D239" s="6"/>
    </row>
    <row r="240" spans="4:4" x14ac:dyDescent="0.2">
      <c r="D240" s="6"/>
    </row>
    <row r="241" spans="4:4" x14ac:dyDescent="0.2">
      <c r="D241" s="6"/>
    </row>
    <row r="242" spans="4:4" x14ac:dyDescent="0.2">
      <c r="D242" s="6"/>
    </row>
    <row r="243" spans="4:4" x14ac:dyDescent="0.2">
      <c r="D243" s="6"/>
    </row>
    <row r="244" spans="4:4" x14ac:dyDescent="0.2">
      <c r="D244" s="6"/>
    </row>
    <row r="245" spans="4:4" x14ac:dyDescent="0.2">
      <c r="D245" s="6"/>
    </row>
    <row r="246" spans="4:4" x14ac:dyDescent="0.2">
      <c r="D246" s="6"/>
    </row>
    <row r="247" spans="4:4" x14ac:dyDescent="0.2">
      <c r="D247" s="6"/>
    </row>
    <row r="248" spans="4:4" x14ac:dyDescent="0.2">
      <c r="D248" s="6"/>
    </row>
  </sheetData>
  <mergeCells count="6">
    <mergeCell ref="A28:D28"/>
    <mergeCell ref="D1:E1"/>
    <mergeCell ref="A5:A8"/>
    <mergeCell ref="B7:E7"/>
    <mergeCell ref="B8:C8"/>
    <mergeCell ref="D8:E8"/>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&amp;R&amp;"Tahoma,Normal"345</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tabColor rgb="FFEB700B"/>
  </sheetPr>
  <dimension ref="A1:AO58"/>
  <sheetViews>
    <sheetView showGridLines="0" view="pageBreakPreview" topLeftCell="K1" zoomScaleNormal="70" zoomScaleSheetLayoutView="100" workbookViewId="0">
      <selection activeCell="T1" sqref="T1:U1"/>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5.7109375" style="6" customWidth="1"/>
    <col min="14" max="14" width="15.7109375" style="3637" customWidth="1"/>
    <col min="15" max="15" width="1.42578125" style="6" customWidth="1"/>
    <col min="16" max="16" width="7.85546875" style="6" customWidth="1"/>
    <col min="17" max="17" width="1.42578125" style="6" customWidth="1"/>
    <col min="18" max="18" width="13.7109375" style="6" customWidth="1"/>
    <col min="19" max="19" width="4.28515625" style="6" customWidth="1"/>
    <col min="20" max="20" width="34.140625" style="6" customWidth="1"/>
    <col min="21" max="21" width="0.28515625" style="6" customWidth="1"/>
    <col min="22" max="22" width="11.28515625" style="6" hidden="1" customWidth="1"/>
    <col min="23" max="23" width="13.5703125" style="6" hidden="1" customWidth="1"/>
    <col min="24" max="24" width="7.42578125" style="6" hidden="1" customWidth="1"/>
    <col min="25" max="25" width="8.140625" style="6" hidden="1" customWidth="1"/>
    <col min="26" max="26" width="16.28515625" style="6" hidden="1" customWidth="1"/>
    <col min="27" max="27" width="51.28515625" style="6" hidden="1" customWidth="1"/>
    <col min="28" max="28" width="31.5703125" style="6" hidden="1" customWidth="1"/>
    <col min="29" max="29" width="11.4257812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20" customFormat="1" ht="18" x14ac:dyDescent="0.25">
      <c r="K1" s="1652" t="s">
        <v>2965</v>
      </c>
      <c r="L1" s="3182"/>
      <c r="M1" s="3182"/>
      <c r="N1" s="3182"/>
      <c r="O1" s="3182"/>
      <c r="P1" s="3182"/>
      <c r="Q1" s="3182"/>
      <c r="R1" s="3182"/>
      <c r="S1" s="3182"/>
      <c r="T1" s="5731" t="s">
        <v>5169</v>
      </c>
      <c r="U1" s="5731"/>
      <c r="V1" s="3638"/>
      <c r="W1" s="3639"/>
      <c r="X1" s="3640"/>
      <c r="Y1" s="3640"/>
      <c r="Z1" s="3182"/>
    </row>
    <row r="2" spans="1:41" s="20" customFormat="1" ht="18" x14ac:dyDescent="0.25">
      <c r="K2" s="1652" t="s">
        <v>3541</v>
      </c>
      <c r="L2" s="3182"/>
      <c r="M2" s="3182"/>
      <c r="N2" s="3182"/>
      <c r="O2" s="3182"/>
      <c r="P2" s="3182"/>
      <c r="Q2" s="3182"/>
      <c r="R2" s="3182"/>
      <c r="S2" s="3182"/>
      <c r="T2" s="3641"/>
      <c r="V2" s="3638"/>
      <c r="W2" s="3639"/>
      <c r="X2" s="3640"/>
      <c r="Y2" s="3640"/>
      <c r="Z2" s="3182"/>
    </row>
    <row r="3" spans="1:41" s="20" customFormat="1" ht="18" x14ac:dyDescent="0.25">
      <c r="K3" s="1652" t="s">
        <v>3542</v>
      </c>
      <c r="L3" s="3182"/>
      <c r="M3" s="3182"/>
      <c r="N3" s="3182"/>
      <c r="O3" s="3182"/>
      <c r="P3" s="3182"/>
      <c r="Q3" s="3182"/>
      <c r="R3" s="3182"/>
      <c r="S3" s="3182"/>
      <c r="T3" s="3641"/>
      <c r="V3" s="3638"/>
      <c r="W3" s="3639"/>
      <c r="X3" s="3640"/>
      <c r="Y3" s="3640"/>
      <c r="Z3" s="3182"/>
    </row>
    <row r="4" spans="1:41" s="20" customFormat="1" ht="18" x14ac:dyDescent="0.25">
      <c r="K4" s="2992">
        <v>2013</v>
      </c>
      <c r="L4" s="3182"/>
      <c r="M4" s="3182"/>
      <c r="N4" s="3182"/>
      <c r="O4" s="3182"/>
      <c r="P4" s="3182"/>
      <c r="Q4" s="3182"/>
      <c r="R4" s="3182"/>
      <c r="S4" s="3182"/>
      <c r="T4" s="3641"/>
      <c r="V4" s="3638"/>
      <c r="W4" s="3639"/>
      <c r="X4" s="3640"/>
      <c r="Y4" s="3640"/>
      <c r="Z4" s="3182"/>
    </row>
    <row r="5" spans="1:41" s="20" customFormat="1" ht="12.75" customHeight="1" x14ac:dyDescent="0.25">
      <c r="K5" s="2992"/>
      <c r="L5" s="3184"/>
      <c r="M5" s="3184"/>
      <c r="N5" s="3184"/>
      <c r="O5" s="3184"/>
      <c r="P5" s="3184"/>
      <c r="Q5" s="3184"/>
      <c r="R5" s="3184"/>
      <c r="S5" s="3184"/>
      <c r="T5" s="3184"/>
      <c r="V5" s="3642"/>
      <c r="W5" s="129"/>
      <c r="X5" s="58"/>
      <c r="Y5" s="58"/>
      <c r="Z5" s="58"/>
    </row>
    <row r="6" spans="1:41" s="3632" customFormat="1" ht="43.5" customHeight="1" x14ac:dyDescent="0.2">
      <c r="A6" s="3262" t="s">
        <v>50</v>
      </c>
      <c r="B6" s="3262" t="s">
        <v>44</v>
      </c>
      <c r="C6" s="3262" t="s">
        <v>172</v>
      </c>
      <c r="D6" s="567" t="s">
        <v>261</v>
      </c>
      <c r="E6" s="1289"/>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s="3272" customFormat="1" ht="18" x14ac:dyDescent="0.25">
      <c r="A7" s="3273" t="s">
        <v>2967</v>
      </c>
      <c r="B7" s="3274"/>
      <c r="C7" s="3274"/>
      <c r="D7" s="3275"/>
      <c r="E7" s="3275"/>
      <c r="F7" s="3275"/>
      <c r="G7" s="3276"/>
      <c r="H7" s="3277"/>
      <c r="I7" s="3275"/>
      <c r="J7" s="3278"/>
      <c r="K7" s="6034" t="s">
        <v>3543</v>
      </c>
      <c r="L7" s="6034"/>
      <c r="M7" s="6034"/>
      <c r="N7" s="3643">
        <f>SUM(N8,N16)</f>
        <v>31997341.489999995</v>
      </c>
      <c r="O7" s="3249"/>
      <c r="P7" s="3279"/>
      <c r="Q7" s="3279"/>
      <c r="R7" s="3644">
        <f>SUM(R8,R16)</f>
        <v>94438</v>
      </c>
      <c r="S7" s="3280"/>
      <c r="T7" s="3279"/>
      <c r="U7" s="3281"/>
      <c r="V7" s="3282"/>
      <c r="W7" s="3283"/>
      <c r="X7" s="3283" t="e">
        <f>SUM(X8,X16)</f>
        <v>#REF!</v>
      </c>
      <c r="Y7" s="3283" t="e">
        <f>SUM(Y8,Y16)</f>
        <v>#REF!</v>
      </c>
      <c r="Z7" s="3284"/>
      <c r="AA7" s="3285"/>
      <c r="AB7" s="3285"/>
      <c r="AC7" s="3285"/>
      <c r="AD7" s="3286"/>
      <c r="AE7" s="3286"/>
      <c r="AF7" s="3286"/>
      <c r="AG7" s="3286"/>
      <c r="AH7" s="3286"/>
      <c r="AI7" s="3286"/>
    </row>
    <row r="8" spans="1:41" s="3272" customFormat="1" ht="16.5" customHeight="1" x14ac:dyDescent="0.25">
      <c r="A8" s="3287" t="s">
        <v>276</v>
      </c>
      <c r="B8" s="3288"/>
      <c r="C8" s="3288"/>
      <c r="D8" s="3288"/>
      <c r="E8" s="3288"/>
      <c r="F8" s="3288"/>
      <c r="G8" s="3289"/>
      <c r="H8" s="3289"/>
      <c r="I8" s="3288"/>
      <c r="J8" s="3288"/>
      <c r="K8" s="6045" t="s">
        <v>3544</v>
      </c>
      <c r="L8" s="6046"/>
      <c r="M8" s="6046"/>
      <c r="N8" s="3645">
        <f>SUM(N9,N12)</f>
        <v>10162390.189999999</v>
      </c>
      <c r="O8" s="3646"/>
      <c r="P8" s="3647"/>
      <c r="Q8" s="3648"/>
      <c r="R8" s="3649">
        <f>SUM(R9,R12)</f>
        <v>88972</v>
      </c>
      <c r="S8" s="3650"/>
      <c r="T8" s="3651"/>
      <c r="U8" s="3652"/>
      <c r="V8" s="3653"/>
      <c r="W8" s="3653"/>
      <c r="X8" s="3328">
        <f>SUM(X9,X12)</f>
        <v>3</v>
      </c>
      <c r="Y8" s="3328">
        <f>SUM(Y9,Y12)</f>
        <v>3</v>
      </c>
      <c r="Z8" s="647"/>
      <c r="AA8" s="647"/>
      <c r="AB8" s="647"/>
      <c r="AC8" s="647"/>
      <c r="AD8" s="647"/>
      <c r="AE8" s="647"/>
      <c r="AF8" s="647"/>
      <c r="AG8" s="647"/>
      <c r="AH8" s="647"/>
      <c r="AI8" s="647"/>
    </row>
    <row r="9" spans="1:41" s="3272" customFormat="1" ht="16.5" customHeight="1" x14ac:dyDescent="0.25">
      <c r="A9" s="3292"/>
      <c r="B9" s="3293"/>
      <c r="C9" s="3293"/>
      <c r="D9" s="3292"/>
      <c r="E9" s="3292"/>
      <c r="F9" s="3292"/>
      <c r="G9" s="3294"/>
      <c r="H9" s="3293"/>
      <c r="I9" s="3292"/>
      <c r="J9" s="3295"/>
      <c r="K9" s="6044" t="s">
        <v>909</v>
      </c>
      <c r="L9" s="6041"/>
      <c r="M9" s="6041"/>
      <c r="N9" s="2572">
        <f>SUM(N10)</f>
        <v>1500000</v>
      </c>
      <c r="O9" s="2497"/>
      <c r="P9" s="2063"/>
      <c r="Q9" s="2058"/>
      <c r="R9" s="2491">
        <f>SUM(R10)</f>
        <v>600</v>
      </c>
      <c r="S9" s="2497"/>
      <c r="T9" s="3654"/>
      <c r="U9" s="3652"/>
      <c r="V9" s="3653"/>
      <c r="W9" s="3653"/>
      <c r="X9" s="3328">
        <f>SUM(X10)</f>
        <v>1</v>
      </c>
      <c r="Y9" s="3328">
        <f>SUM(Y10)</f>
        <v>1</v>
      </c>
      <c r="Z9" s="3298"/>
      <c r="AA9" s="3298"/>
      <c r="AB9" s="3299"/>
      <c r="AC9" s="3299"/>
      <c r="AD9" s="3300"/>
      <c r="AE9" s="3300"/>
      <c r="AF9" s="3300"/>
      <c r="AG9" s="3300"/>
      <c r="AH9" s="3300"/>
      <c r="AI9" s="3300"/>
    </row>
    <row r="10" spans="1:41" s="3272" customFormat="1" ht="16.5" customHeight="1" x14ac:dyDescent="0.25">
      <c r="A10" s="3301"/>
      <c r="B10" s="3302"/>
      <c r="C10" s="3302"/>
      <c r="D10" s="3301"/>
      <c r="E10" s="3301"/>
      <c r="F10" s="3301"/>
      <c r="G10" s="3302"/>
      <c r="H10" s="3302"/>
      <c r="I10" s="3301"/>
      <c r="J10" s="3303"/>
      <c r="K10" s="3655" t="s">
        <v>681</v>
      </c>
      <c r="L10" s="2942"/>
      <c r="M10" s="2995"/>
      <c r="N10" s="2570">
        <f>SUM(N11:N11)</f>
        <v>1500000</v>
      </c>
      <c r="O10" s="2068"/>
      <c r="P10" s="2067"/>
      <c r="Q10" s="2069"/>
      <c r="R10" s="2440">
        <f>SUM(R11:R11)</f>
        <v>600</v>
      </c>
      <c r="S10" s="2071"/>
      <c r="T10" s="3656"/>
      <c r="U10" s="3657"/>
      <c r="V10" s="3658"/>
      <c r="W10" s="3658"/>
      <c r="X10" s="3347">
        <f>SUM(X11:X11)</f>
        <v>1</v>
      </c>
      <c r="Y10" s="3347">
        <f>SUM(Y11:Y11)</f>
        <v>1</v>
      </c>
      <c r="Z10" s="3307"/>
      <c r="AA10" s="3308"/>
      <c r="AB10" s="3309"/>
      <c r="AC10" s="3309"/>
      <c r="AD10" s="3310"/>
      <c r="AE10" s="3310"/>
      <c r="AF10" s="3310"/>
      <c r="AG10" s="3310"/>
      <c r="AH10" s="3310"/>
      <c r="AI10" s="3310"/>
    </row>
    <row r="11" spans="1:41" s="587" customFormat="1" ht="31.5" x14ac:dyDescent="0.25">
      <c r="A11" s="740" t="s">
        <v>870</v>
      </c>
      <c r="B11" s="1190" t="s">
        <v>875</v>
      </c>
      <c r="C11" s="683" t="s">
        <v>285</v>
      </c>
      <c r="D11" s="682" t="s">
        <v>306</v>
      </c>
      <c r="E11" s="3659" t="s">
        <v>281</v>
      </c>
      <c r="F11" s="3313" t="s">
        <v>291</v>
      </c>
      <c r="G11" s="3660" t="s">
        <v>3545</v>
      </c>
      <c r="H11" s="3661" t="s">
        <v>681</v>
      </c>
      <c r="I11" s="3662" t="s">
        <v>909</v>
      </c>
      <c r="J11" s="3663">
        <v>2013</v>
      </c>
      <c r="K11" s="3664" t="s">
        <v>3546</v>
      </c>
      <c r="L11" s="2619" t="s">
        <v>307</v>
      </c>
      <c r="M11" s="2619" t="s">
        <v>339</v>
      </c>
      <c r="N11" s="2571">
        <v>1500000</v>
      </c>
      <c r="O11" s="1965"/>
      <c r="P11" s="3359">
        <v>1</v>
      </c>
      <c r="Q11" s="1965"/>
      <c r="R11" s="3665">
        <v>600</v>
      </c>
      <c r="S11" s="1963"/>
      <c r="T11" s="3666" t="s">
        <v>3547</v>
      </c>
      <c r="U11" s="3466">
        <v>0.55000000000000004</v>
      </c>
      <c r="V11" s="3667">
        <v>41499</v>
      </c>
      <c r="W11" s="3668">
        <v>41586</v>
      </c>
      <c r="X11" s="3669">
        <v>1</v>
      </c>
      <c r="Y11" s="3669">
        <v>1</v>
      </c>
      <c r="Z11" s="1183">
        <v>41609</v>
      </c>
      <c r="AA11" s="3670" t="s">
        <v>3548</v>
      </c>
      <c r="AB11" s="673"/>
      <c r="AC11" s="673" t="s">
        <v>3549</v>
      </c>
      <c r="AD11" s="672" t="s">
        <v>3550</v>
      </c>
      <c r="AE11" s="3671" t="s">
        <v>3551</v>
      </c>
      <c r="AF11" s="670">
        <v>41449</v>
      </c>
      <c r="AG11" s="3671" t="s">
        <v>287</v>
      </c>
      <c r="AH11" s="816" t="s">
        <v>287</v>
      </c>
      <c r="AI11" s="3672" t="s">
        <v>3552</v>
      </c>
      <c r="AJ11" s="670">
        <v>41551</v>
      </c>
      <c r="AK11" s="670">
        <v>41586</v>
      </c>
      <c r="AL11" s="670" t="s">
        <v>287</v>
      </c>
      <c r="AM11" s="816" t="s">
        <v>287</v>
      </c>
      <c r="AN11" s="816" t="s">
        <v>287</v>
      </c>
      <c r="AO11" s="1238" t="s">
        <v>287</v>
      </c>
    </row>
    <row r="12" spans="1:41" s="20" customFormat="1" ht="33" customHeight="1" x14ac:dyDescent="0.25">
      <c r="A12" s="3292"/>
      <c r="B12" s="3293"/>
      <c r="C12" s="3293"/>
      <c r="D12" s="3292"/>
      <c r="E12" s="3292"/>
      <c r="F12" s="3292"/>
      <c r="G12" s="3294"/>
      <c r="H12" s="3293"/>
      <c r="I12" s="3292"/>
      <c r="J12" s="3295"/>
      <c r="K12" s="6058" t="s">
        <v>878</v>
      </c>
      <c r="L12" s="6043"/>
      <c r="M12" s="6043"/>
      <c r="N12" s="2572">
        <f>SUM(N13)</f>
        <v>8662390.1899999995</v>
      </c>
      <c r="O12" s="2497"/>
      <c r="P12" s="2063"/>
      <c r="Q12" s="2058"/>
      <c r="R12" s="2491">
        <f>SUM(R13)</f>
        <v>88372</v>
      </c>
      <c r="S12" s="2497"/>
      <c r="T12" s="3654"/>
      <c r="U12" s="3652"/>
      <c r="V12" s="3653"/>
      <c r="W12" s="3653"/>
      <c r="X12" s="3328">
        <f>SUM(X13)</f>
        <v>2</v>
      </c>
      <c r="Y12" s="3328">
        <f>SUM(Y13)</f>
        <v>2</v>
      </c>
      <c r="Z12" s="3298"/>
      <c r="AA12" s="3298"/>
      <c r="AB12" s="3299"/>
      <c r="AC12" s="3299"/>
      <c r="AD12" s="3300"/>
      <c r="AE12" s="3300"/>
      <c r="AF12" s="3300"/>
      <c r="AG12" s="3300"/>
      <c r="AH12" s="3300"/>
      <c r="AI12" s="3300"/>
    </row>
    <row r="13" spans="1:41" s="20" customFormat="1" ht="18" x14ac:dyDescent="0.25">
      <c r="A13" s="3301"/>
      <c r="B13" s="3302"/>
      <c r="C13" s="3302"/>
      <c r="D13" s="3301"/>
      <c r="E13" s="3301"/>
      <c r="F13" s="3301"/>
      <c r="G13" s="3302"/>
      <c r="H13" s="3302"/>
      <c r="I13" s="3301"/>
      <c r="J13" s="3303"/>
      <c r="K13" s="6047" t="s">
        <v>289</v>
      </c>
      <c r="L13" s="6036"/>
      <c r="M13" s="6039"/>
      <c r="N13" s="2570">
        <f>SUM(N14:N15)</f>
        <v>8662390.1899999995</v>
      </c>
      <c r="O13" s="2068"/>
      <c r="P13" s="2067"/>
      <c r="Q13" s="2069"/>
      <c r="R13" s="2440">
        <f>SUM(R14:R15)</f>
        <v>88372</v>
      </c>
      <c r="S13" s="2071"/>
      <c r="T13" s="3656"/>
      <c r="U13" s="3657"/>
      <c r="V13" s="3658"/>
      <c r="W13" s="3658"/>
      <c r="X13" s="3347">
        <f>SUM(X14:X15)</f>
        <v>2</v>
      </c>
      <c r="Y13" s="3347">
        <f>SUM(Y14:Y15)</f>
        <v>2</v>
      </c>
      <c r="Z13" s="3307"/>
      <c r="AA13" s="3308"/>
      <c r="AB13" s="3309"/>
      <c r="AC13" s="3309"/>
      <c r="AD13" s="3310"/>
      <c r="AE13" s="3310"/>
      <c r="AF13" s="3310"/>
      <c r="AG13" s="3310"/>
      <c r="AH13" s="3310"/>
      <c r="AI13" s="3310"/>
    </row>
    <row r="14" spans="1:41" s="587" customFormat="1" ht="30" customHeight="1" x14ac:dyDescent="0.25">
      <c r="A14" s="814" t="s">
        <v>3553</v>
      </c>
      <c r="B14" s="1190" t="s">
        <v>875</v>
      </c>
      <c r="C14" s="814" t="s">
        <v>539</v>
      </c>
      <c r="D14" s="814" t="s">
        <v>306</v>
      </c>
      <c r="E14" s="1343">
        <v>11620</v>
      </c>
      <c r="F14" s="646" t="s">
        <v>291</v>
      </c>
      <c r="G14" s="3673" t="s">
        <v>3554</v>
      </c>
      <c r="H14" s="3674" t="s">
        <v>289</v>
      </c>
      <c r="I14" s="3675" t="s">
        <v>878</v>
      </c>
      <c r="J14" s="3676">
        <v>2013</v>
      </c>
      <c r="K14" s="3418" t="s">
        <v>3555</v>
      </c>
      <c r="L14" s="3315" t="s">
        <v>307</v>
      </c>
      <c r="M14" s="3315" t="s">
        <v>3556</v>
      </c>
      <c r="N14" s="2573">
        <f>3600000+562390.19</f>
        <v>4162390.19</v>
      </c>
      <c r="O14" s="1965"/>
      <c r="P14" s="3359">
        <v>1</v>
      </c>
      <c r="Q14" s="1965"/>
      <c r="R14" s="2453">
        <v>63382</v>
      </c>
      <c r="S14" s="1963"/>
      <c r="T14" s="3677" t="s">
        <v>3557</v>
      </c>
      <c r="U14" s="3678">
        <v>0.88</v>
      </c>
      <c r="V14" s="3679">
        <v>41498</v>
      </c>
      <c r="W14" s="663" t="s">
        <v>283</v>
      </c>
      <c r="X14" s="1254">
        <v>1</v>
      </c>
      <c r="Y14" s="1254">
        <v>1</v>
      </c>
      <c r="Z14" s="1215">
        <v>41609</v>
      </c>
      <c r="AA14" s="1196" t="s">
        <v>3558</v>
      </c>
      <c r="AB14" s="767"/>
      <c r="AC14" s="819" t="s">
        <v>3559</v>
      </c>
      <c r="AD14" s="818" t="s">
        <v>3560</v>
      </c>
      <c r="AE14" s="763" t="s">
        <v>3561</v>
      </c>
      <c r="AF14" s="764">
        <v>41432</v>
      </c>
      <c r="AG14" s="763" t="s">
        <v>287</v>
      </c>
      <c r="AH14" s="764" t="s">
        <v>287</v>
      </c>
      <c r="AI14" s="766" t="s">
        <v>3562</v>
      </c>
      <c r="AJ14" s="764">
        <v>41459</v>
      </c>
      <c r="AK14" s="627" t="s">
        <v>281</v>
      </c>
      <c r="AL14" s="763" t="s">
        <v>287</v>
      </c>
      <c r="AM14" s="627" t="s">
        <v>281</v>
      </c>
      <c r="AN14" s="627" t="s">
        <v>281</v>
      </c>
      <c r="AO14" s="1182" t="s">
        <v>281</v>
      </c>
    </row>
    <row r="15" spans="1:41" s="587" customFormat="1" ht="30" customHeight="1" x14ac:dyDescent="0.25">
      <c r="A15" s="1592" t="s">
        <v>3553</v>
      </c>
      <c r="B15" s="1591" t="s">
        <v>2202</v>
      </c>
      <c r="C15" s="1592" t="s">
        <v>539</v>
      </c>
      <c r="D15" s="1592" t="s">
        <v>306</v>
      </c>
      <c r="E15" s="1594" t="s">
        <v>3563</v>
      </c>
      <c r="F15" s="646" t="s">
        <v>291</v>
      </c>
      <c r="G15" s="3680" t="s">
        <v>3564</v>
      </c>
      <c r="H15" s="3681" t="s">
        <v>295</v>
      </c>
      <c r="I15" s="3682" t="s">
        <v>899</v>
      </c>
      <c r="J15" s="1599">
        <v>2013</v>
      </c>
      <c r="K15" s="3418" t="s">
        <v>3565</v>
      </c>
      <c r="L15" s="3315" t="s">
        <v>321</v>
      </c>
      <c r="M15" s="3315" t="s">
        <v>321</v>
      </c>
      <c r="N15" s="2571">
        <v>4500000</v>
      </c>
      <c r="O15" s="1965"/>
      <c r="P15" s="3359">
        <v>1</v>
      </c>
      <c r="Q15" s="1965"/>
      <c r="R15" s="2453">
        <v>24990</v>
      </c>
      <c r="S15" s="1963"/>
      <c r="T15" s="3677" t="s">
        <v>3557</v>
      </c>
      <c r="U15" s="3678">
        <v>1</v>
      </c>
      <c r="V15" s="3683">
        <v>41554</v>
      </c>
      <c r="W15" s="1616">
        <v>41603</v>
      </c>
      <c r="X15" s="1543">
        <v>1</v>
      </c>
      <c r="Y15" s="1543">
        <v>1</v>
      </c>
      <c r="Z15" s="1602">
        <v>41671</v>
      </c>
      <c r="AA15" s="1603"/>
      <c r="AB15" s="1603"/>
      <c r="AC15" s="1606" t="s">
        <v>3566</v>
      </c>
      <c r="AD15" s="3684" t="s">
        <v>3567</v>
      </c>
      <c r="AE15" s="1594" t="s">
        <v>3561</v>
      </c>
      <c r="AF15" s="1600">
        <v>41432</v>
      </c>
      <c r="AG15" s="1594" t="s">
        <v>287</v>
      </c>
      <c r="AH15" s="1600" t="s">
        <v>287</v>
      </c>
      <c r="AI15" s="1599" t="s">
        <v>892</v>
      </c>
      <c r="AJ15" s="764"/>
      <c r="AK15" s="627" t="s">
        <v>281</v>
      </c>
      <c r="AL15" s="763" t="s">
        <v>287</v>
      </c>
      <c r="AM15" s="627" t="s">
        <v>281</v>
      </c>
      <c r="AN15" s="627" t="s">
        <v>281</v>
      </c>
      <c r="AO15" s="1182" t="s">
        <v>281</v>
      </c>
    </row>
    <row r="16" spans="1:41" ht="18" x14ac:dyDescent="0.2">
      <c r="A16" s="3273" t="s">
        <v>3568</v>
      </c>
      <c r="B16" s="3324"/>
      <c r="C16" s="3324"/>
      <c r="D16" s="3275"/>
      <c r="E16" s="3275"/>
      <c r="F16" s="3275"/>
      <c r="G16" s="3276"/>
      <c r="H16" s="3277"/>
      <c r="I16" s="3275"/>
      <c r="J16" s="3278"/>
      <c r="K16" s="6044" t="s">
        <v>3569</v>
      </c>
      <c r="L16" s="6041"/>
      <c r="M16" s="6041"/>
      <c r="N16" s="3685">
        <f>SUM(N17,N20,'10-E381op-Em (4)'!N9,'10-E381op-Em (4)'!N12,'10-E381op-Em (5)'!N10,'10-E381op-Em (5)'!N13,'10-E381op-Em (7)'!N10,'10-E381op-Em (7)'!N13,'10-E381op-Em (8)'!N7,'10-E381op-Em (8)'!N10,'10-E381op-Em (8)'!N15,'10-E381op-Em (8)'!N19,'10-E381op-Em (8)'!N22,'10-E381op-Em (9)'!N7,'10-E381op-Em (9)'!N11)</f>
        <v>21834951.299999997</v>
      </c>
      <c r="O16" s="2749"/>
      <c r="P16" s="3333"/>
      <c r="Q16" s="3334"/>
      <c r="R16" s="2491">
        <f>SUM(R17,R20,'10-E381op-Em (4)'!R9,'10-E381op-Em (4)'!R12,'10-E381op-Em (5)'!R10,'10-E381op-Em (5)'!R13,'10-E381op-Em (7)'!R10,'10-E381op-Em (7)'!R13,'10-E381op-Em (8)'!R7,'10-E381op-Em (8)'!R10,'10-E381op-Em (8)'!R15,'10-E381op-Em (8)'!R19,'10-E381op-Em (8)'!R22,'10-E381op-Em (9)'!R7,'10-E381op-Em (9)'!R11)</f>
        <v>5466</v>
      </c>
      <c r="S16" s="3335"/>
      <c r="T16" s="3421"/>
      <c r="U16" s="3686"/>
      <c r="V16" s="3653"/>
      <c r="W16" s="3653"/>
      <c r="X16" s="3328" t="e">
        <f>SUM(X17,X20,#REF!,#REF!,#REF!,#REF!,#REF!,#REF!,#REF!,#REF!,#REF!,#REF!,#REF!,#REF!,#REF!)</f>
        <v>#REF!</v>
      </c>
      <c r="Y16" s="3328" t="e">
        <f>SUM(Y17,Y20,#REF!,#REF!,#REF!,#REF!,#REF!,#REF!,#REF!,#REF!,#REF!,#REF!,#REF!,#REF!,#REF!)</f>
        <v>#REF!</v>
      </c>
      <c r="Z16" s="3329"/>
      <c r="AA16" s="3330"/>
      <c r="AB16" s="3330"/>
      <c r="AC16" s="3330"/>
      <c r="AD16" s="3330"/>
      <c r="AE16" s="3330"/>
      <c r="AF16" s="3330"/>
      <c r="AG16" s="3330"/>
      <c r="AH16" s="3330"/>
      <c r="AI16" s="3330"/>
    </row>
    <row r="17" spans="1:41" ht="27" customHeight="1" x14ac:dyDescent="0.2">
      <c r="A17" s="3330"/>
      <c r="B17" s="3687"/>
      <c r="C17" s="3583"/>
      <c r="D17" s="3584"/>
      <c r="E17" s="3584"/>
      <c r="F17" s="3584"/>
      <c r="G17" s="3688"/>
      <c r="H17" s="3583"/>
      <c r="I17" s="3584"/>
      <c r="J17" s="3689"/>
      <c r="K17" s="6056" t="s">
        <v>3530</v>
      </c>
      <c r="L17" s="6057"/>
      <c r="M17" s="6057"/>
      <c r="N17" s="3685">
        <f>N18</f>
        <v>431284.79</v>
      </c>
      <c r="O17" s="2749"/>
      <c r="P17" s="3690"/>
      <c r="Q17" s="3334"/>
      <c r="R17" s="2491">
        <f>R18</f>
        <v>1082</v>
      </c>
      <c r="S17" s="3335"/>
      <c r="T17" s="3421"/>
      <c r="U17" s="3652"/>
      <c r="V17" s="3653"/>
      <c r="W17" s="3653"/>
      <c r="X17" s="3328">
        <f t="shared" ref="X17:Y17" si="0">X18</f>
        <v>1</v>
      </c>
      <c r="Y17" s="3328">
        <f t="shared" si="0"/>
        <v>1</v>
      </c>
      <c r="Z17" s="3691"/>
      <c r="AA17" s="3275"/>
      <c r="AB17" s="3275"/>
      <c r="AC17" s="3275"/>
      <c r="AD17" s="3275"/>
      <c r="AE17" s="3275"/>
      <c r="AF17" s="3275"/>
      <c r="AG17" s="3275"/>
      <c r="AH17" s="3275"/>
      <c r="AI17" s="3275"/>
    </row>
    <row r="18" spans="1:41" ht="16.5" x14ac:dyDescent="0.2">
      <c r="A18" s="3692"/>
      <c r="B18" s="3693"/>
      <c r="C18" s="3518"/>
      <c r="D18" s="3519"/>
      <c r="E18" s="3519"/>
      <c r="F18" s="3519"/>
      <c r="G18" s="3518"/>
      <c r="H18" s="3518"/>
      <c r="I18" s="3519"/>
      <c r="J18" s="3694"/>
      <c r="K18" s="6047" t="s">
        <v>294</v>
      </c>
      <c r="L18" s="6036"/>
      <c r="M18" s="6039"/>
      <c r="N18" s="2545">
        <f>SUM(N19:N19)</f>
        <v>431284.79</v>
      </c>
      <c r="O18" s="2688"/>
      <c r="P18" s="3695"/>
      <c r="Q18" s="2068"/>
      <c r="R18" s="2490">
        <f>SUM(R19:R19)</f>
        <v>1082</v>
      </c>
      <c r="S18" s="2068"/>
      <c r="T18" s="3696"/>
      <c r="U18" s="3657"/>
      <c r="V18" s="3658"/>
      <c r="W18" s="3658"/>
      <c r="X18" s="3347">
        <f>SUM(X19:X19)</f>
        <v>1</v>
      </c>
      <c r="Y18" s="3347">
        <f>SUM(Y19:Y19)</f>
        <v>1</v>
      </c>
      <c r="Z18" s="3697"/>
      <c r="AA18" s="3697"/>
      <c r="AB18" s="3697"/>
      <c r="AC18" s="3697"/>
      <c r="AD18" s="3697"/>
      <c r="AE18" s="3697"/>
      <c r="AF18" s="3697"/>
      <c r="AG18" s="3697"/>
      <c r="AH18" s="3697"/>
      <c r="AI18" s="3697"/>
    </row>
    <row r="19" spans="1:41" s="587" customFormat="1" ht="28.5" customHeight="1" x14ac:dyDescent="0.25">
      <c r="A19" s="3351" t="s">
        <v>840</v>
      </c>
      <c r="B19" s="1190" t="s">
        <v>875</v>
      </c>
      <c r="C19" s="3467" t="s">
        <v>285</v>
      </c>
      <c r="D19" s="3468" t="s">
        <v>306</v>
      </c>
      <c r="E19" s="1389" t="s">
        <v>281</v>
      </c>
      <c r="F19" s="3354" t="s">
        <v>291</v>
      </c>
      <c r="G19" s="3698" t="s">
        <v>3570</v>
      </c>
      <c r="H19" s="3356" t="s">
        <v>289</v>
      </c>
      <c r="I19" s="3386" t="s">
        <v>3530</v>
      </c>
      <c r="J19" s="3383">
        <v>2008</v>
      </c>
      <c r="K19" s="3699" t="s">
        <v>3571</v>
      </c>
      <c r="L19" s="3700" t="s">
        <v>303</v>
      </c>
      <c r="M19" s="2363" t="s">
        <v>3572</v>
      </c>
      <c r="N19" s="3701">
        <v>431284.79</v>
      </c>
      <c r="O19" s="3702"/>
      <c r="P19" s="2715">
        <v>1</v>
      </c>
      <c r="Q19" s="3703"/>
      <c r="R19" s="3704">
        <v>1082</v>
      </c>
      <c r="S19" s="3487"/>
      <c r="T19" s="3705" t="s">
        <v>3573</v>
      </c>
      <c r="U19" s="3706">
        <v>0.92</v>
      </c>
      <c r="V19" s="3707">
        <v>41398</v>
      </c>
      <c r="W19" s="3707">
        <v>41457</v>
      </c>
      <c r="X19" s="3362">
        <v>1</v>
      </c>
      <c r="Y19" s="3362">
        <v>1</v>
      </c>
      <c r="Z19" s="3322">
        <v>41579</v>
      </c>
      <c r="AA19" s="3351" t="s">
        <v>3574</v>
      </c>
      <c r="AB19" s="3351"/>
      <c r="AC19" s="3379" t="s">
        <v>281</v>
      </c>
      <c r="AD19" s="3380" t="s">
        <v>336</v>
      </c>
      <c r="AE19" s="3381" t="s">
        <v>3575</v>
      </c>
      <c r="AF19" s="3382" t="s">
        <v>287</v>
      </c>
      <c r="AG19" s="3381" t="s">
        <v>287</v>
      </c>
      <c r="AH19" s="3382" t="s">
        <v>287</v>
      </c>
      <c r="AI19" s="3383" t="s">
        <v>2987</v>
      </c>
      <c r="AJ19" s="627" t="s">
        <v>281</v>
      </c>
      <c r="AK19" s="627" t="s">
        <v>281</v>
      </c>
      <c r="AL19" s="627" t="s">
        <v>281</v>
      </c>
      <c r="AM19" s="627" t="s">
        <v>281</v>
      </c>
      <c r="AN19" s="627" t="s">
        <v>281</v>
      </c>
      <c r="AO19" s="1182" t="s">
        <v>281</v>
      </c>
    </row>
    <row r="20" spans="1:41" ht="16.5" x14ac:dyDescent="0.2">
      <c r="A20" s="3330"/>
      <c r="B20" s="3687"/>
      <c r="C20" s="3583"/>
      <c r="D20" s="3584"/>
      <c r="E20" s="3584"/>
      <c r="F20" s="3584"/>
      <c r="G20" s="3688"/>
      <c r="H20" s="3583"/>
      <c r="I20" s="3584"/>
      <c r="J20" s="3689"/>
      <c r="K20" s="6056" t="s">
        <v>301</v>
      </c>
      <c r="L20" s="6057"/>
      <c r="M20" s="6057"/>
      <c r="N20" s="3685">
        <f>SUM(N21,'10-E381op-Em (2)'!N7,'10-E381op-Em (3)'!N7)</f>
        <v>4092841.27</v>
      </c>
      <c r="O20" s="2749"/>
      <c r="P20" s="3690"/>
      <c r="Q20" s="3334"/>
      <c r="R20" s="2066">
        <f>SUM(R21,'10-E381op-Em (2)'!R7,'10-E381op-Em (3)'!R7)</f>
        <v>0</v>
      </c>
      <c r="S20" s="3335"/>
      <c r="T20" s="3421"/>
      <c r="U20" s="3652"/>
      <c r="V20" s="3653"/>
      <c r="W20" s="3653"/>
      <c r="X20" s="3328" t="e">
        <f>SUM(X21,#REF!,#REF!)</f>
        <v>#REF!</v>
      </c>
      <c r="Y20" s="3328" t="e">
        <f>SUM(Y21,#REF!,#REF!)</f>
        <v>#REF!</v>
      </c>
      <c r="Z20" s="3691"/>
      <c r="AA20" s="3275"/>
      <c r="AB20" s="3275"/>
      <c r="AC20" s="3275"/>
      <c r="AD20" s="3275"/>
      <c r="AE20" s="3275"/>
      <c r="AF20" s="3275"/>
      <c r="AG20" s="3275"/>
      <c r="AH20" s="3275"/>
      <c r="AI20" s="3275"/>
    </row>
    <row r="21" spans="1:41" ht="16.5" x14ac:dyDescent="0.2">
      <c r="A21" s="3692"/>
      <c r="B21" s="3693"/>
      <c r="C21" s="3518"/>
      <c r="D21" s="3519"/>
      <c r="E21" s="3519"/>
      <c r="F21" s="3519"/>
      <c r="G21" s="3518"/>
      <c r="H21" s="3518"/>
      <c r="I21" s="3519"/>
      <c r="J21" s="3694"/>
      <c r="K21" s="6047" t="s">
        <v>289</v>
      </c>
      <c r="L21" s="6036"/>
      <c r="M21" s="6039"/>
      <c r="N21" s="2545">
        <f>SUM(N22:N23)</f>
        <v>2000000</v>
      </c>
      <c r="O21" s="2688"/>
      <c r="P21" s="3695"/>
      <c r="Q21" s="2068"/>
      <c r="R21" s="2072">
        <f>SUM(R22:R23)</f>
        <v>0</v>
      </c>
      <c r="S21" s="2068"/>
      <c r="T21" s="3696"/>
      <c r="U21" s="3657"/>
      <c r="V21" s="3658"/>
      <c r="W21" s="3658"/>
      <c r="X21" s="3347">
        <f>SUM(X22:X23)</f>
        <v>0</v>
      </c>
      <c r="Y21" s="3347">
        <f>SUM(Y22:Y23)</f>
        <v>2</v>
      </c>
      <c r="Z21" s="3697"/>
      <c r="AA21" s="3697"/>
      <c r="AB21" s="3697"/>
      <c r="AC21" s="3697"/>
      <c r="AD21" s="3697"/>
      <c r="AE21" s="3697"/>
      <c r="AF21" s="3697"/>
      <c r="AG21" s="3697"/>
      <c r="AH21" s="3697"/>
      <c r="AI21" s="3697"/>
    </row>
    <row r="22" spans="1:41" s="587" customFormat="1" ht="25.5" x14ac:dyDescent="0.25">
      <c r="A22" s="3351" t="s">
        <v>840</v>
      </c>
      <c r="B22" s="3451" t="s">
        <v>881</v>
      </c>
      <c r="C22" s="3351" t="s">
        <v>285</v>
      </c>
      <c r="D22" s="3357" t="s">
        <v>306</v>
      </c>
      <c r="E22" s="1389" t="s">
        <v>281</v>
      </c>
      <c r="F22" s="3354" t="s">
        <v>291</v>
      </c>
      <c r="G22" s="3386" t="s">
        <v>3576</v>
      </c>
      <c r="H22" s="3356" t="s">
        <v>289</v>
      </c>
      <c r="I22" s="3355" t="s">
        <v>301</v>
      </c>
      <c r="J22" s="3417">
        <v>2012</v>
      </c>
      <c r="K22" s="3418" t="s">
        <v>3577</v>
      </c>
      <c r="L22" s="2363" t="s">
        <v>320</v>
      </c>
      <c r="M22" s="2363" t="s">
        <v>320</v>
      </c>
      <c r="N22" s="2573">
        <v>1000000</v>
      </c>
      <c r="O22" s="1965"/>
      <c r="P22" s="2715">
        <v>1</v>
      </c>
      <c r="Q22" s="1965"/>
      <c r="R22" s="3373" t="s">
        <v>3578</v>
      </c>
      <c r="S22" s="1963"/>
      <c r="T22" s="3677" t="s">
        <v>3579</v>
      </c>
      <c r="U22" s="3708">
        <v>0.5</v>
      </c>
      <c r="V22" s="3382">
        <v>41458</v>
      </c>
      <c r="W22" s="3382">
        <v>41517</v>
      </c>
      <c r="X22" s="3452">
        <v>0</v>
      </c>
      <c r="Y22" s="3452">
        <v>1</v>
      </c>
      <c r="Z22" s="3453">
        <v>41518</v>
      </c>
      <c r="AA22" s="3351"/>
      <c r="AB22" s="3351" t="s">
        <v>3580</v>
      </c>
      <c r="AC22" s="3390" t="s">
        <v>281</v>
      </c>
      <c r="AD22" s="980" t="s">
        <v>3581</v>
      </c>
      <c r="AE22" s="3391" t="s">
        <v>3582</v>
      </c>
      <c r="AF22" s="3382">
        <v>41243</v>
      </c>
      <c r="AG22" s="3381" t="s">
        <v>3583</v>
      </c>
      <c r="AH22" s="3382">
        <v>41428</v>
      </c>
      <c r="AI22" s="3383" t="s">
        <v>2987</v>
      </c>
      <c r="AJ22" s="627" t="s">
        <v>281</v>
      </c>
      <c r="AK22" s="627" t="s">
        <v>281</v>
      </c>
      <c r="AL22" s="627" t="s">
        <v>281</v>
      </c>
      <c r="AM22" s="627" t="s">
        <v>281</v>
      </c>
      <c r="AN22" s="627" t="s">
        <v>281</v>
      </c>
      <c r="AO22" s="1182" t="s">
        <v>281</v>
      </c>
    </row>
    <row r="23" spans="1:41" s="587" customFormat="1" ht="27.75" customHeight="1" x14ac:dyDescent="0.25">
      <c r="A23" s="3351" t="s">
        <v>840</v>
      </c>
      <c r="B23" s="590" t="s">
        <v>286</v>
      </c>
      <c r="C23" s="3351" t="s">
        <v>285</v>
      </c>
      <c r="D23" s="3357" t="s">
        <v>306</v>
      </c>
      <c r="E23" s="1186" t="s">
        <v>281</v>
      </c>
      <c r="F23" s="3354" t="s">
        <v>291</v>
      </c>
      <c r="G23" s="3386" t="s">
        <v>3584</v>
      </c>
      <c r="H23" s="3356" t="s">
        <v>289</v>
      </c>
      <c r="I23" s="3355" t="s">
        <v>301</v>
      </c>
      <c r="J23" s="3417">
        <v>2012</v>
      </c>
      <c r="K23" s="3709" t="s">
        <v>3585</v>
      </c>
      <c r="L23" s="3710" t="s">
        <v>315</v>
      </c>
      <c r="M23" s="3710" t="s">
        <v>315</v>
      </c>
      <c r="N23" s="3711">
        <v>1000000</v>
      </c>
      <c r="O23" s="3712"/>
      <c r="P23" s="3713">
        <v>1</v>
      </c>
      <c r="Q23" s="3712"/>
      <c r="R23" s="3714" t="s">
        <v>3586</v>
      </c>
      <c r="S23" s="3715"/>
      <c r="T23" s="3716" t="s">
        <v>3587</v>
      </c>
      <c r="U23" s="3708">
        <v>0.5</v>
      </c>
      <c r="V23" s="3382">
        <v>41458</v>
      </c>
      <c r="W23" s="3460" t="s">
        <v>283</v>
      </c>
      <c r="X23" s="3717">
        <v>0</v>
      </c>
      <c r="Y23" s="3717">
        <v>1</v>
      </c>
      <c r="Z23" s="3492" t="s">
        <v>3588</v>
      </c>
      <c r="AA23" s="3422" t="s">
        <v>3589</v>
      </c>
      <c r="AB23" s="3351" t="s">
        <v>3580</v>
      </c>
      <c r="AC23" s="3390" t="s">
        <v>281</v>
      </c>
      <c r="AD23" s="980" t="s">
        <v>3590</v>
      </c>
      <c r="AE23" s="3391" t="s">
        <v>3582</v>
      </c>
      <c r="AF23" s="3382">
        <v>41243</v>
      </c>
      <c r="AG23" s="3381" t="s">
        <v>3583</v>
      </c>
      <c r="AH23" s="3382">
        <v>41428</v>
      </c>
      <c r="AI23" s="3383" t="s">
        <v>3031</v>
      </c>
      <c r="AJ23" s="627" t="s">
        <v>281</v>
      </c>
      <c r="AK23" s="627" t="s">
        <v>281</v>
      </c>
      <c r="AL23" s="627" t="s">
        <v>281</v>
      </c>
      <c r="AM23" s="627" t="s">
        <v>281</v>
      </c>
      <c r="AN23" s="627" t="s">
        <v>281</v>
      </c>
      <c r="AO23" s="1182" t="s">
        <v>281</v>
      </c>
    </row>
    <row r="24" spans="1:41" x14ac:dyDescent="0.2">
      <c r="A24" s="111"/>
      <c r="U24" s="3632"/>
      <c r="AA24" s="111"/>
      <c r="AB24" s="111"/>
      <c r="AC24" s="3632"/>
      <c r="AD24" s="3632"/>
      <c r="AE24" s="3632"/>
      <c r="AF24" s="3632"/>
      <c r="AG24" s="3632"/>
      <c r="AH24" s="3632"/>
      <c r="AI24" s="3632"/>
    </row>
    <row r="25" spans="1:41" x14ac:dyDescent="0.2">
      <c r="A25" s="111"/>
      <c r="U25" s="3632"/>
      <c r="AA25" s="111"/>
      <c r="AB25" s="111"/>
      <c r="AC25" s="3632"/>
      <c r="AD25" s="3632"/>
      <c r="AE25" s="3632"/>
      <c r="AF25" s="3632"/>
      <c r="AG25" s="3632"/>
      <c r="AH25" s="3632"/>
      <c r="AI25" s="3632"/>
    </row>
    <row r="26" spans="1:41" x14ac:dyDescent="0.2">
      <c r="A26" s="111"/>
      <c r="K26" s="2409" t="s">
        <v>2633</v>
      </c>
      <c r="U26" s="3632"/>
      <c r="AA26" s="111"/>
      <c r="AB26" s="111"/>
      <c r="AC26" s="3632"/>
      <c r="AD26" s="3632"/>
      <c r="AE26" s="3632"/>
      <c r="AF26" s="3632"/>
      <c r="AG26" s="3632"/>
      <c r="AH26" s="3632"/>
      <c r="AI26" s="3632"/>
    </row>
    <row r="27" spans="1:41" x14ac:dyDescent="0.2">
      <c r="A27" s="111"/>
      <c r="U27" s="3632"/>
      <c r="AA27" s="111"/>
      <c r="AB27" s="111"/>
      <c r="AC27" s="3632"/>
      <c r="AD27" s="3632"/>
      <c r="AE27" s="3632"/>
      <c r="AF27" s="3632"/>
      <c r="AG27" s="3632"/>
      <c r="AH27" s="3632"/>
      <c r="AI27" s="3632"/>
    </row>
    <row r="28" spans="1:41" x14ac:dyDescent="0.2">
      <c r="A28" s="111"/>
      <c r="U28" s="3632"/>
      <c r="AA28" s="111"/>
      <c r="AB28" s="111"/>
      <c r="AC28" s="3632"/>
      <c r="AD28" s="3632"/>
      <c r="AE28" s="3632"/>
      <c r="AF28" s="3632"/>
      <c r="AG28" s="3632"/>
      <c r="AH28" s="3632"/>
      <c r="AI28" s="3632"/>
    </row>
    <row r="29" spans="1:41" x14ac:dyDescent="0.2">
      <c r="A29" s="111"/>
      <c r="U29" s="3632"/>
      <c r="AA29" s="111"/>
      <c r="AB29" s="111"/>
      <c r="AC29" s="3632"/>
      <c r="AD29" s="3632"/>
      <c r="AE29" s="3632"/>
      <c r="AF29" s="3632"/>
      <c r="AG29" s="3632"/>
      <c r="AH29" s="3632"/>
      <c r="AI29" s="3632"/>
    </row>
    <row r="30" spans="1:41" x14ac:dyDescent="0.2">
      <c r="A30" s="111"/>
      <c r="U30" s="3632"/>
      <c r="AA30" s="111"/>
      <c r="AB30" s="111"/>
      <c r="AC30" s="3632"/>
      <c r="AD30" s="3632"/>
      <c r="AE30" s="3632"/>
      <c r="AF30" s="3632"/>
      <c r="AG30" s="3632"/>
      <c r="AH30" s="3632"/>
      <c r="AI30" s="3632"/>
    </row>
    <row r="31" spans="1:41" x14ac:dyDescent="0.2">
      <c r="A31" s="111"/>
      <c r="U31" s="3632"/>
      <c r="AA31" s="111"/>
      <c r="AB31" s="111"/>
      <c r="AC31" s="3632"/>
      <c r="AD31" s="3632"/>
      <c r="AE31" s="3632"/>
      <c r="AF31" s="3632"/>
      <c r="AG31" s="3632"/>
      <c r="AH31" s="3632"/>
      <c r="AI31" s="3632"/>
    </row>
    <row r="32" spans="1:41" x14ac:dyDescent="0.2">
      <c r="A32" s="111"/>
      <c r="U32" s="3632"/>
      <c r="AA32" s="111"/>
      <c r="AB32" s="111"/>
      <c r="AC32" s="3632"/>
      <c r="AD32" s="3632"/>
      <c r="AE32" s="3632"/>
      <c r="AF32" s="3632"/>
      <c r="AG32" s="3632"/>
      <c r="AH32" s="3632"/>
      <c r="AI32" s="3632"/>
    </row>
    <row r="33" spans="1:35" x14ac:dyDescent="0.2">
      <c r="A33" s="111"/>
      <c r="U33" s="3632"/>
      <c r="AA33" s="111"/>
      <c r="AB33" s="111"/>
      <c r="AC33" s="3632"/>
      <c r="AD33" s="3632"/>
      <c r="AE33" s="3632"/>
      <c r="AF33" s="3632"/>
      <c r="AG33" s="3632"/>
      <c r="AH33" s="3632"/>
      <c r="AI33" s="3632"/>
    </row>
    <row r="34" spans="1:35" x14ac:dyDescent="0.2">
      <c r="A34" s="111"/>
      <c r="U34" s="3632"/>
      <c r="AA34" s="111"/>
      <c r="AB34" s="111"/>
      <c r="AC34" s="3632"/>
      <c r="AD34" s="3632"/>
      <c r="AE34" s="3632"/>
      <c r="AF34" s="3632"/>
      <c r="AG34" s="3632"/>
      <c r="AH34" s="3632"/>
      <c r="AI34" s="3632"/>
    </row>
    <row r="35" spans="1:35" x14ac:dyDescent="0.2">
      <c r="A35" s="111"/>
      <c r="U35" s="3632"/>
      <c r="AA35" s="111"/>
      <c r="AB35" s="111"/>
      <c r="AC35" s="3632"/>
      <c r="AD35" s="3632"/>
      <c r="AE35" s="3632"/>
      <c r="AF35" s="3632"/>
      <c r="AG35" s="3632"/>
      <c r="AH35" s="3632"/>
      <c r="AI35" s="3632"/>
    </row>
    <row r="36" spans="1:35" x14ac:dyDescent="0.2">
      <c r="A36" s="111"/>
      <c r="U36" s="3632"/>
      <c r="AA36" s="111"/>
      <c r="AB36" s="111"/>
      <c r="AC36" s="3632"/>
      <c r="AD36" s="3632"/>
      <c r="AE36" s="3632"/>
      <c r="AF36" s="3632"/>
      <c r="AG36" s="3632"/>
      <c r="AH36" s="3632"/>
      <c r="AI36" s="3632"/>
    </row>
    <row r="37" spans="1:35" x14ac:dyDescent="0.2">
      <c r="A37" s="111"/>
      <c r="U37" s="3632"/>
      <c r="AA37" s="111"/>
      <c r="AB37" s="111"/>
      <c r="AC37" s="3632"/>
      <c r="AD37" s="3632"/>
      <c r="AE37" s="3632"/>
      <c r="AF37" s="3632"/>
      <c r="AG37" s="3632"/>
      <c r="AH37" s="3632"/>
      <c r="AI37" s="3632"/>
    </row>
    <row r="38" spans="1:35" x14ac:dyDescent="0.2">
      <c r="A38" s="111"/>
      <c r="U38" s="3632"/>
      <c r="AA38" s="111"/>
      <c r="AB38" s="111"/>
      <c r="AC38" s="3632"/>
      <c r="AD38" s="3632"/>
      <c r="AE38" s="3632"/>
      <c r="AF38" s="3632"/>
      <c r="AG38" s="3632"/>
      <c r="AH38" s="3632"/>
      <c r="AI38" s="3632"/>
    </row>
    <row r="39" spans="1:35" x14ac:dyDescent="0.2">
      <c r="A39" s="111"/>
      <c r="U39" s="3632"/>
      <c r="AA39" s="111"/>
      <c r="AB39" s="111"/>
      <c r="AC39" s="3632"/>
      <c r="AD39" s="3632"/>
      <c r="AE39" s="3632"/>
      <c r="AF39" s="3632"/>
      <c r="AG39" s="3632"/>
      <c r="AH39" s="3632"/>
      <c r="AI39" s="3632"/>
    </row>
    <row r="40" spans="1:35" x14ac:dyDescent="0.2">
      <c r="A40" s="111"/>
      <c r="U40" s="3632"/>
      <c r="AA40" s="111"/>
      <c r="AB40" s="111"/>
      <c r="AC40" s="3632"/>
      <c r="AD40" s="3632"/>
      <c r="AE40" s="3632"/>
      <c r="AF40" s="3632"/>
      <c r="AG40" s="3632"/>
      <c r="AH40" s="3632"/>
      <c r="AI40" s="3632"/>
    </row>
    <row r="41" spans="1:35" x14ac:dyDescent="0.2">
      <c r="A41" s="111"/>
      <c r="U41" s="3632"/>
      <c r="AA41" s="111"/>
      <c r="AB41" s="111"/>
      <c r="AC41" s="3632"/>
      <c r="AD41" s="3632"/>
      <c r="AE41" s="3632"/>
      <c r="AF41" s="3632"/>
      <c r="AG41" s="3632"/>
      <c r="AH41" s="3632"/>
      <c r="AI41" s="3632"/>
    </row>
    <row r="42" spans="1:35" x14ac:dyDescent="0.2">
      <c r="A42" s="111"/>
      <c r="U42" s="3632"/>
      <c r="AA42" s="111"/>
      <c r="AB42" s="111"/>
      <c r="AC42" s="3632"/>
      <c r="AD42" s="3632"/>
      <c r="AE42" s="3632"/>
      <c r="AF42" s="3632"/>
      <c r="AG42" s="3632"/>
      <c r="AH42" s="3632"/>
      <c r="AI42" s="3632"/>
    </row>
    <row r="43" spans="1:35" x14ac:dyDescent="0.2">
      <c r="A43" s="111"/>
      <c r="U43" s="3632"/>
      <c r="AA43" s="111"/>
      <c r="AB43" s="111"/>
      <c r="AC43" s="3632"/>
      <c r="AD43" s="3632"/>
      <c r="AE43" s="3632"/>
      <c r="AF43" s="3632"/>
      <c r="AG43" s="3632"/>
      <c r="AH43" s="3632"/>
      <c r="AI43" s="3632"/>
    </row>
    <row r="44" spans="1:35" x14ac:dyDescent="0.2">
      <c r="A44" s="111"/>
      <c r="U44" s="3632"/>
      <c r="AA44" s="111"/>
      <c r="AB44" s="111"/>
      <c r="AC44" s="3632"/>
      <c r="AD44" s="3632"/>
      <c r="AE44" s="3632"/>
      <c r="AF44" s="3632"/>
      <c r="AG44" s="3632"/>
      <c r="AH44" s="3632"/>
      <c r="AI44" s="3632"/>
    </row>
    <row r="45" spans="1:35" x14ac:dyDescent="0.2">
      <c r="A45" s="111"/>
      <c r="U45" s="3632"/>
      <c r="AA45" s="111"/>
      <c r="AB45" s="111"/>
      <c r="AC45" s="3632"/>
      <c r="AD45" s="3632"/>
      <c r="AE45" s="3632"/>
      <c r="AF45" s="3632"/>
      <c r="AG45" s="3632"/>
      <c r="AH45" s="3632"/>
      <c r="AI45" s="3632"/>
    </row>
    <row r="46" spans="1:35" x14ac:dyDescent="0.2">
      <c r="A46" s="111"/>
      <c r="U46" s="3632"/>
      <c r="AA46" s="111"/>
      <c r="AB46" s="111"/>
      <c r="AC46" s="3632"/>
      <c r="AD46" s="3632"/>
      <c r="AE46" s="3632"/>
      <c r="AF46" s="3632"/>
      <c r="AG46" s="3632"/>
      <c r="AH46" s="3632"/>
      <c r="AI46" s="3632"/>
    </row>
    <row r="47" spans="1:35" x14ac:dyDescent="0.2">
      <c r="A47" s="111"/>
      <c r="AA47" s="111"/>
      <c r="AB47" s="111"/>
    </row>
    <row r="48" spans="1:35" x14ac:dyDescent="0.2">
      <c r="A48" s="111"/>
      <c r="AA48" s="111"/>
      <c r="AB48" s="111"/>
    </row>
    <row r="49" spans="1:28" x14ac:dyDescent="0.2">
      <c r="A49" s="111"/>
      <c r="AA49" s="111"/>
      <c r="AB49" s="111"/>
    </row>
    <row r="50" spans="1:28" x14ac:dyDescent="0.2">
      <c r="A50" s="111"/>
      <c r="AA50" s="111"/>
      <c r="AB50" s="111"/>
    </row>
    <row r="51" spans="1:28" x14ac:dyDescent="0.2">
      <c r="A51" s="111"/>
      <c r="AA51" s="111"/>
      <c r="AB51" s="111"/>
    </row>
    <row r="52" spans="1:28" x14ac:dyDescent="0.2">
      <c r="A52" s="111"/>
      <c r="AA52" s="111"/>
      <c r="AB52" s="111"/>
    </row>
    <row r="53" spans="1:28" x14ac:dyDescent="0.2">
      <c r="A53" s="111"/>
      <c r="AA53" s="111"/>
      <c r="AB53" s="111"/>
    </row>
    <row r="54" spans="1:28" x14ac:dyDescent="0.2">
      <c r="A54" s="111"/>
      <c r="AA54" s="111"/>
      <c r="AB54" s="111"/>
    </row>
    <row r="55" spans="1:28" x14ac:dyDescent="0.2">
      <c r="A55" s="111"/>
      <c r="AA55" s="111"/>
      <c r="AB55" s="111"/>
    </row>
    <row r="56" spans="1:28" x14ac:dyDescent="0.2">
      <c r="A56" s="111"/>
      <c r="AA56" s="111"/>
      <c r="AB56" s="111"/>
    </row>
    <row r="57" spans="1:28" x14ac:dyDescent="0.2">
      <c r="A57" s="111"/>
      <c r="AA57" s="111"/>
      <c r="AB57" s="111"/>
    </row>
    <row r="58" spans="1:28" x14ac:dyDescent="0.2">
      <c r="A58" s="111"/>
      <c r="AA58" s="111"/>
      <c r="AB58" s="111"/>
    </row>
  </sheetData>
  <mergeCells count="14">
    <mergeCell ref="K20:M20"/>
    <mergeCell ref="K21:M21"/>
    <mergeCell ref="K9:M9"/>
    <mergeCell ref="K12:M12"/>
    <mergeCell ref="K13:M13"/>
    <mergeCell ref="K16:M16"/>
    <mergeCell ref="K17:M17"/>
    <mergeCell ref="K18:M18"/>
    <mergeCell ref="K8:M8"/>
    <mergeCell ref="T1:U1"/>
    <mergeCell ref="N6:O6"/>
    <mergeCell ref="P6:Q6"/>
    <mergeCell ref="R6:S6"/>
    <mergeCell ref="K7:M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EB700B"/>
  </sheetPr>
  <dimension ref="A1:N43"/>
  <sheetViews>
    <sheetView showGridLines="0" view="pageBreakPreview" zoomScaleNormal="80" zoomScaleSheetLayoutView="100" workbookViewId="0">
      <selection activeCell="A10" sqref="A10"/>
    </sheetView>
  </sheetViews>
  <sheetFormatPr baseColWidth="10" defaultColWidth="9.140625" defaultRowHeight="15" x14ac:dyDescent="0.25"/>
  <cols>
    <col min="1" max="1" width="10.28515625" style="3042" customWidth="1"/>
    <col min="2" max="2" width="13.7109375" style="3042" customWidth="1"/>
    <col min="3" max="3" width="9.140625" style="3042" customWidth="1"/>
    <col min="4" max="4" width="12.5703125" style="3042" customWidth="1"/>
    <col min="5" max="5" width="12.140625" style="3042" customWidth="1"/>
    <col min="6" max="6" width="12.85546875" style="3042" customWidth="1"/>
    <col min="7" max="7" width="11.7109375" style="3042" customWidth="1"/>
    <col min="8" max="8" width="11.5703125" style="3042" customWidth="1"/>
    <col min="9" max="9" width="8.5703125" style="3042" customWidth="1"/>
    <col min="10" max="10" width="11.28515625" style="3042" customWidth="1"/>
    <col min="11" max="11" width="6.140625" style="3042" customWidth="1"/>
    <col min="12" max="12" width="15.7109375" style="3042" customWidth="1"/>
    <col min="13" max="13" width="17.28515625" style="3042" customWidth="1"/>
    <col min="14" max="256" width="9.140625" style="3042"/>
    <col min="257" max="257" width="10.28515625" style="3042" customWidth="1"/>
    <col min="258" max="258" width="13.7109375" style="3042" customWidth="1"/>
    <col min="259" max="259" width="9.140625" style="3042" customWidth="1"/>
    <col min="260" max="260" width="12.5703125" style="3042" customWidth="1"/>
    <col min="261" max="261" width="12.140625" style="3042" customWidth="1"/>
    <col min="262" max="262" width="12.85546875" style="3042" customWidth="1"/>
    <col min="263" max="263" width="11.7109375" style="3042" customWidth="1"/>
    <col min="264" max="264" width="11.5703125" style="3042" customWidth="1"/>
    <col min="265" max="265" width="8.5703125" style="3042" customWidth="1"/>
    <col min="266" max="266" width="11.28515625" style="3042" customWidth="1"/>
    <col min="267" max="267" width="6.140625" style="3042" customWidth="1"/>
    <col min="268" max="268" width="15.7109375" style="3042" customWidth="1"/>
    <col min="269" max="269" width="17.28515625" style="3042" customWidth="1"/>
    <col min="270" max="512" width="9.140625" style="3042"/>
    <col min="513" max="513" width="10.28515625" style="3042" customWidth="1"/>
    <col min="514" max="514" width="13.7109375" style="3042" customWidth="1"/>
    <col min="515" max="515" width="9.140625" style="3042" customWidth="1"/>
    <col min="516" max="516" width="12.5703125" style="3042" customWidth="1"/>
    <col min="517" max="517" width="12.140625" style="3042" customWidth="1"/>
    <col min="518" max="518" width="12.85546875" style="3042" customWidth="1"/>
    <col min="519" max="519" width="11.7109375" style="3042" customWidth="1"/>
    <col min="520" max="520" width="11.5703125" style="3042" customWidth="1"/>
    <col min="521" max="521" width="8.5703125" style="3042" customWidth="1"/>
    <col min="522" max="522" width="11.28515625" style="3042" customWidth="1"/>
    <col min="523" max="523" width="6.140625" style="3042" customWidth="1"/>
    <col min="524" max="524" width="15.7109375" style="3042" customWidth="1"/>
    <col min="525" max="525" width="17.28515625" style="3042" customWidth="1"/>
    <col min="526" max="768" width="9.140625" style="3042"/>
    <col min="769" max="769" width="10.28515625" style="3042" customWidth="1"/>
    <col min="770" max="770" width="13.7109375" style="3042" customWidth="1"/>
    <col min="771" max="771" width="9.140625" style="3042" customWidth="1"/>
    <col min="772" max="772" width="12.5703125" style="3042" customWidth="1"/>
    <col min="773" max="773" width="12.140625" style="3042" customWidth="1"/>
    <col min="774" max="774" width="12.85546875" style="3042" customWidth="1"/>
    <col min="775" max="775" width="11.7109375" style="3042" customWidth="1"/>
    <col min="776" max="776" width="11.5703125" style="3042" customWidth="1"/>
    <col min="777" max="777" width="8.5703125" style="3042" customWidth="1"/>
    <col min="778" max="778" width="11.28515625" style="3042" customWidth="1"/>
    <col min="779" max="779" width="6.140625" style="3042" customWidth="1"/>
    <col min="780" max="780" width="15.7109375" style="3042" customWidth="1"/>
    <col min="781" max="781" width="17.28515625" style="3042" customWidth="1"/>
    <col min="782" max="1024" width="9.140625" style="3042"/>
    <col min="1025" max="1025" width="10.28515625" style="3042" customWidth="1"/>
    <col min="1026" max="1026" width="13.7109375" style="3042" customWidth="1"/>
    <col min="1027" max="1027" width="9.140625" style="3042" customWidth="1"/>
    <col min="1028" max="1028" width="12.5703125" style="3042" customWidth="1"/>
    <col min="1029" max="1029" width="12.140625" style="3042" customWidth="1"/>
    <col min="1030" max="1030" width="12.85546875" style="3042" customWidth="1"/>
    <col min="1031" max="1031" width="11.7109375" style="3042" customWidth="1"/>
    <col min="1032" max="1032" width="11.5703125" style="3042" customWidth="1"/>
    <col min="1033" max="1033" width="8.5703125" style="3042" customWidth="1"/>
    <col min="1034" max="1034" width="11.28515625" style="3042" customWidth="1"/>
    <col min="1035" max="1035" width="6.140625" style="3042" customWidth="1"/>
    <col min="1036" max="1036" width="15.7109375" style="3042" customWidth="1"/>
    <col min="1037" max="1037" width="17.28515625" style="3042" customWidth="1"/>
    <col min="1038" max="1280" width="9.140625" style="3042"/>
    <col min="1281" max="1281" width="10.28515625" style="3042" customWidth="1"/>
    <col min="1282" max="1282" width="13.7109375" style="3042" customWidth="1"/>
    <col min="1283" max="1283" width="9.140625" style="3042" customWidth="1"/>
    <col min="1284" max="1284" width="12.5703125" style="3042" customWidth="1"/>
    <col min="1285" max="1285" width="12.140625" style="3042" customWidth="1"/>
    <col min="1286" max="1286" width="12.85546875" style="3042" customWidth="1"/>
    <col min="1287" max="1287" width="11.7109375" style="3042" customWidth="1"/>
    <col min="1288" max="1288" width="11.5703125" style="3042" customWidth="1"/>
    <col min="1289" max="1289" width="8.5703125" style="3042" customWidth="1"/>
    <col min="1290" max="1290" width="11.28515625" style="3042" customWidth="1"/>
    <col min="1291" max="1291" width="6.140625" style="3042" customWidth="1"/>
    <col min="1292" max="1292" width="15.7109375" style="3042" customWidth="1"/>
    <col min="1293" max="1293" width="17.28515625" style="3042" customWidth="1"/>
    <col min="1294" max="1536" width="9.140625" style="3042"/>
    <col min="1537" max="1537" width="10.28515625" style="3042" customWidth="1"/>
    <col min="1538" max="1538" width="13.7109375" style="3042" customWidth="1"/>
    <col min="1539" max="1539" width="9.140625" style="3042" customWidth="1"/>
    <col min="1540" max="1540" width="12.5703125" style="3042" customWidth="1"/>
    <col min="1541" max="1541" width="12.140625" style="3042" customWidth="1"/>
    <col min="1542" max="1542" width="12.85546875" style="3042" customWidth="1"/>
    <col min="1543" max="1543" width="11.7109375" style="3042" customWidth="1"/>
    <col min="1544" max="1544" width="11.5703125" style="3042" customWidth="1"/>
    <col min="1545" max="1545" width="8.5703125" style="3042" customWidth="1"/>
    <col min="1546" max="1546" width="11.28515625" style="3042" customWidth="1"/>
    <col min="1547" max="1547" width="6.140625" style="3042" customWidth="1"/>
    <col min="1548" max="1548" width="15.7109375" style="3042" customWidth="1"/>
    <col min="1549" max="1549" width="17.28515625" style="3042" customWidth="1"/>
    <col min="1550" max="1792" width="9.140625" style="3042"/>
    <col min="1793" max="1793" width="10.28515625" style="3042" customWidth="1"/>
    <col min="1794" max="1794" width="13.7109375" style="3042" customWidth="1"/>
    <col min="1795" max="1795" width="9.140625" style="3042" customWidth="1"/>
    <col min="1796" max="1796" width="12.5703125" style="3042" customWidth="1"/>
    <col min="1797" max="1797" width="12.140625" style="3042" customWidth="1"/>
    <col min="1798" max="1798" width="12.85546875" style="3042" customWidth="1"/>
    <col min="1799" max="1799" width="11.7109375" style="3042" customWidth="1"/>
    <col min="1800" max="1800" width="11.5703125" style="3042" customWidth="1"/>
    <col min="1801" max="1801" width="8.5703125" style="3042" customWidth="1"/>
    <col min="1802" max="1802" width="11.28515625" style="3042" customWidth="1"/>
    <col min="1803" max="1803" width="6.140625" style="3042" customWidth="1"/>
    <col min="1804" max="1804" width="15.7109375" style="3042" customWidth="1"/>
    <col min="1805" max="1805" width="17.28515625" style="3042" customWidth="1"/>
    <col min="1806" max="2048" width="9.140625" style="3042"/>
    <col min="2049" max="2049" width="10.28515625" style="3042" customWidth="1"/>
    <col min="2050" max="2050" width="13.7109375" style="3042" customWidth="1"/>
    <col min="2051" max="2051" width="9.140625" style="3042" customWidth="1"/>
    <col min="2052" max="2052" width="12.5703125" style="3042" customWidth="1"/>
    <col min="2053" max="2053" width="12.140625" style="3042" customWidth="1"/>
    <col min="2054" max="2054" width="12.85546875" style="3042" customWidth="1"/>
    <col min="2055" max="2055" width="11.7109375" style="3042" customWidth="1"/>
    <col min="2056" max="2056" width="11.5703125" style="3042" customWidth="1"/>
    <col min="2057" max="2057" width="8.5703125" style="3042" customWidth="1"/>
    <col min="2058" max="2058" width="11.28515625" style="3042" customWidth="1"/>
    <col min="2059" max="2059" width="6.140625" style="3042" customWidth="1"/>
    <col min="2060" max="2060" width="15.7109375" style="3042" customWidth="1"/>
    <col min="2061" max="2061" width="17.28515625" style="3042" customWidth="1"/>
    <col min="2062" max="2304" width="9.140625" style="3042"/>
    <col min="2305" max="2305" width="10.28515625" style="3042" customWidth="1"/>
    <col min="2306" max="2306" width="13.7109375" style="3042" customWidth="1"/>
    <col min="2307" max="2307" width="9.140625" style="3042" customWidth="1"/>
    <col min="2308" max="2308" width="12.5703125" style="3042" customWidth="1"/>
    <col min="2309" max="2309" width="12.140625" style="3042" customWidth="1"/>
    <col min="2310" max="2310" width="12.85546875" style="3042" customWidth="1"/>
    <col min="2311" max="2311" width="11.7109375" style="3042" customWidth="1"/>
    <col min="2312" max="2312" width="11.5703125" style="3042" customWidth="1"/>
    <col min="2313" max="2313" width="8.5703125" style="3042" customWidth="1"/>
    <col min="2314" max="2314" width="11.28515625" style="3042" customWidth="1"/>
    <col min="2315" max="2315" width="6.140625" style="3042" customWidth="1"/>
    <col min="2316" max="2316" width="15.7109375" style="3042" customWidth="1"/>
    <col min="2317" max="2317" width="17.28515625" style="3042" customWidth="1"/>
    <col min="2318" max="2560" width="9.140625" style="3042"/>
    <col min="2561" max="2561" width="10.28515625" style="3042" customWidth="1"/>
    <col min="2562" max="2562" width="13.7109375" style="3042" customWidth="1"/>
    <col min="2563" max="2563" width="9.140625" style="3042" customWidth="1"/>
    <col min="2564" max="2564" width="12.5703125" style="3042" customWidth="1"/>
    <col min="2565" max="2565" width="12.140625" style="3042" customWidth="1"/>
    <col min="2566" max="2566" width="12.85546875" style="3042" customWidth="1"/>
    <col min="2567" max="2567" width="11.7109375" style="3042" customWidth="1"/>
    <col min="2568" max="2568" width="11.5703125" style="3042" customWidth="1"/>
    <col min="2569" max="2569" width="8.5703125" style="3042" customWidth="1"/>
    <col min="2570" max="2570" width="11.28515625" style="3042" customWidth="1"/>
    <col min="2571" max="2571" width="6.140625" style="3042" customWidth="1"/>
    <col min="2572" max="2572" width="15.7109375" style="3042" customWidth="1"/>
    <col min="2573" max="2573" width="17.28515625" style="3042" customWidth="1"/>
    <col min="2574" max="2816" width="9.140625" style="3042"/>
    <col min="2817" max="2817" width="10.28515625" style="3042" customWidth="1"/>
    <col min="2818" max="2818" width="13.7109375" style="3042" customWidth="1"/>
    <col min="2819" max="2819" width="9.140625" style="3042" customWidth="1"/>
    <col min="2820" max="2820" width="12.5703125" style="3042" customWidth="1"/>
    <col min="2821" max="2821" width="12.140625" style="3042" customWidth="1"/>
    <col min="2822" max="2822" width="12.85546875" style="3042" customWidth="1"/>
    <col min="2823" max="2823" width="11.7109375" style="3042" customWidth="1"/>
    <col min="2824" max="2824" width="11.5703125" style="3042" customWidth="1"/>
    <col min="2825" max="2825" width="8.5703125" style="3042" customWidth="1"/>
    <col min="2826" max="2826" width="11.28515625" style="3042" customWidth="1"/>
    <col min="2827" max="2827" width="6.140625" style="3042" customWidth="1"/>
    <col min="2828" max="2828" width="15.7109375" style="3042" customWidth="1"/>
    <col min="2829" max="2829" width="17.28515625" style="3042" customWidth="1"/>
    <col min="2830" max="3072" width="9.140625" style="3042"/>
    <col min="3073" max="3073" width="10.28515625" style="3042" customWidth="1"/>
    <col min="3074" max="3074" width="13.7109375" style="3042" customWidth="1"/>
    <col min="3075" max="3075" width="9.140625" style="3042" customWidth="1"/>
    <col min="3076" max="3076" width="12.5703125" style="3042" customWidth="1"/>
    <col min="3077" max="3077" width="12.140625" style="3042" customWidth="1"/>
    <col min="3078" max="3078" width="12.85546875" style="3042" customWidth="1"/>
    <col min="3079" max="3079" width="11.7109375" style="3042" customWidth="1"/>
    <col min="3080" max="3080" width="11.5703125" style="3042" customWidth="1"/>
    <col min="3081" max="3081" width="8.5703125" style="3042" customWidth="1"/>
    <col min="3082" max="3082" width="11.28515625" style="3042" customWidth="1"/>
    <col min="3083" max="3083" width="6.140625" style="3042" customWidth="1"/>
    <col min="3084" max="3084" width="15.7109375" style="3042" customWidth="1"/>
    <col min="3085" max="3085" width="17.28515625" style="3042" customWidth="1"/>
    <col min="3086" max="3328" width="9.140625" style="3042"/>
    <col min="3329" max="3329" width="10.28515625" style="3042" customWidth="1"/>
    <col min="3330" max="3330" width="13.7109375" style="3042" customWidth="1"/>
    <col min="3331" max="3331" width="9.140625" style="3042" customWidth="1"/>
    <col min="3332" max="3332" width="12.5703125" style="3042" customWidth="1"/>
    <col min="3333" max="3333" width="12.140625" style="3042" customWidth="1"/>
    <col min="3334" max="3334" width="12.85546875" style="3042" customWidth="1"/>
    <col min="3335" max="3335" width="11.7109375" style="3042" customWidth="1"/>
    <col min="3336" max="3336" width="11.5703125" style="3042" customWidth="1"/>
    <col min="3337" max="3337" width="8.5703125" style="3042" customWidth="1"/>
    <col min="3338" max="3338" width="11.28515625" style="3042" customWidth="1"/>
    <col min="3339" max="3339" width="6.140625" style="3042" customWidth="1"/>
    <col min="3340" max="3340" width="15.7109375" style="3042" customWidth="1"/>
    <col min="3341" max="3341" width="17.28515625" style="3042" customWidth="1"/>
    <col min="3342" max="3584" width="9.140625" style="3042"/>
    <col min="3585" max="3585" width="10.28515625" style="3042" customWidth="1"/>
    <col min="3586" max="3586" width="13.7109375" style="3042" customWidth="1"/>
    <col min="3587" max="3587" width="9.140625" style="3042" customWidth="1"/>
    <col min="3588" max="3588" width="12.5703125" style="3042" customWidth="1"/>
    <col min="3589" max="3589" width="12.140625" style="3042" customWidth="1"/>
    <col min="3590" max="3590" width="12.85546875" style="3042" customWidth="1"/>
    <col min="3591" max="3591" width="11.7109375" style="3042" customWidth="1"/>
    <col min="3592" max="3592" width="11.5703125" style="3042" customWidth="1"/>
    <col min="3593" max="3593" width="8.5703125" style="3042" customWidth="1"/>
    <col min="3594" max="3594" width="11.28515625" style="3042" customWidth="1"/>
    <col min="3595" max="3595" width="6.140625" style="3042" customWidth="1"/>
    <col min="3596" max="3596" width="15.7109375" style="3042" customWidth="1"/>
    <col min="3597" max="3597" width="17.28515625" style="3042" customWidth="1"/>
    <col min="3598" max="3840" width="9.140625" style="3042"/>
    <col min="3841" max="3841" width="10.28515625" style="3042" customWidth="1"/>
    <col min="3842" max="3842" width="13.7109375" style="3042" customWidth="1"/>
    <col min="3843" max="3843" width="9.140625" style="3042" customWidth="1"/>
    <col min="3844" max="3844" width="12.5703125" style="3042" customWidth="1"/>
    <col min="3845" max="3845" width="12.140625" style="3042" customWidth="1"/>
    <col min="3846" max="3846" width="12.85546875" style="3042" customWidth="1"/>
    <col min="3847" max="3847" width="11.7109375" style="3042" customWidth="1"/>
    <col min="3848" max="3848" width="11.5703125" style="3042" customWidth="1"/>
    <col min="3849" max="3849" width="8.5703125" style="3042" customWidth="1"/>
    <col min="3850" max="3850" width="11.28515625" style="3042" customWidth="1"/>
    <col min="3851" max="3851" width="6.140625" style="3042" customWidth="1"/>
    <col min="3852" max="3852" width="15.7109375" style="3042" customWidth="1"/>
    <col min="3853" max="3853" width="17.28515625" style="3042" customWidth="1"/>
    <col min="3854" max="4096" width="9.140625" style="3042"/>
    <col min="4097" max="4097" width="10.28515625" style="3042" customWidth="1"/>
    <col min="4098" max="4098" width="13.7109375" style="3042" customWidth="1"/>
    <col min="4099" max="4099" width="9.140625" style="3042" customWidth="1"/>
    <col min="4100" max="4100" width="12.5703125" style="3042" customWidth="1"/>
    <col min="4101" max="4101" width="12.140625" style="3042" customWidth="1"/>
    <col min="4102" max="4102" width="12.85546875" style="3042" customWidth="1"/>
    <col min="4103" max="4103" width="11.7109375" style="3042" customWidth="1"/>
    <col min="4104" max="4104" width="11.5703125" style="3042" customWidth="1"/>
    <col min="4105" max="4105" width="8.5703125" style="3042" customWidth="1"/>
    <col min="4106" max="4106" width="11.28515625" style="3042" customWidth="1"/>
    <col min="4107" max="4107" width="6.140625" style="3042" customWidth="1"/>
    <col min="4108" max="4108" width="15.7109375" style="3042" customWidth="1"/>
    <col min="4109" max="4109" width="17.28515625" style="3042" customWidth="1"/>
    <col min="4110" max="4352" width="9.140625" style="3042"/>
    <col min="4353" max="4353" width="10.28515625" style="3042" customWidth="1"/>
    <col min="4354" max="4354" width="13.7109375" style="3042" customWidth="1"/>
    <col min="4355" max="4355" width="9.140625" style="3042" customWidth="1"/>
    <col min="4356" max="4356" width="12.5703125" style="3042" customWidth="1"/>
    <col min="4357" max="4357" width="12.140625" style="3042" customWidth="1"/>
    <col min="4358" max="4358" width="12.85546875" style="3042" customWidth="1"/>
    <col min="4359" max="4359" width="11.7109375" style="3042" customWidth="1"/>
    <col min="4360" max="4360" width="11.5703125" style="3042" customWidth="1"/>
    <col min="4361" max="4361" width="8.5703125" style="3042" customWidth="1"/>
    <col min="4362" max="4362" width="11.28515625" style="3042" customWidth="1"/>
    <col min="4363" max="4363" width="6.140625" style="3042" customWidth="1"/>
    <col min="4364" max="4364" width="15.7109375" style="3042" customWidth="1"/>
    <col min="4365" max="4365" width="17.28515625" style="3042" customWidth="1"/>
    <col min="4366" max="4608" width="9.140625" style="3042"/>
    <col min="4609" max="4609" width="10.28515625" style="3042" customWidth="1"/>
    <col min="4610" max="4610" width="13.7109375" style="3042" customWidth="1"/>
    <col min="4611" max="4611" width="9.140625" style="3042" customWidth="1"/>
    <col min="4612" max="4612" width="12.5703125" style="3042" customWidth="1"/>
    <col min="4613" max="4613" width="12.140625" style="3042" customWidth="1"/>
    <col min="4614" max="4614" width="12.85546875" style="3042" customWidth="1"/>
    <col min="4615" max="4615" width="11.7109375" style="3042" customWidth="1"/>
    <col min="4616" max="4616" width="11.5703125" style="3042" customWidth="1"/>
    <col min="4617" max="4617" width="8.5703125" style="3042" customWidth="1"/>
    <col min="4618" max="4618" width="11.28515625" style="3042" customWidth="1"/>
    <col min="4619" max="4619" width="6.140625" style="3042" customWidth="1"/>
    <col min="4620" max="4620" width="15.7109375" style="3042" customWidth="1"/>
    <col min="4621" max="4621" width="17.28515625" style="3042" customWidth="1"/>
    <col min="4622" max="4864" width="9.140625" style="3042"/>
    <col min="4865" max="4865" width="10.28515625" style="3042" customWidth="1"/>
    <col min="4866" max="4866" width="13.7109375" style="3042" customWidth="1"/>
    <col min="4867" max="4867" width="9.140625" style="3042" customWidth="1"/>
    <col min="4868" max="4868" width="12.5703125" style="3042" customWidth="1"/>
    <col min="4869" max="4869" width="12.140625" style="3042" customWidth="1"/>
    <col min="4870" max="4870" width="12.85546875" style="3042" customWidth="1"/>
    <col min="4871" max="4871" width="11.7109375" style="3042" customWidth="1"/>
    <col min="4872" max="4872" width="11.5703125" style="3042" customWidth="1"/>
    <col min="4873" max="4873" width="8.5703125" style="3042" customWidth="1"/>
    <col min="4874" max="4874" width="11.28515625" style="3042" customWidth="1"/>
    <col min="4875" max="4875" width="6.140625" style="3042" customWidth="1"/>
    <col min="4876" max="4876" width="15.7109375" style="3042" customWidth="1"/>
    <col min="4877" max="4877" width="17.28515625" style="3042" customWidth="1"/>
    <col min="4878" max="5120" width="9.140625" style="3042"/>
    <col min="5121" max="5121" width="10.28515625" style="3042" customWidth="1"/>
    <col min="5122" max="5122" width="13.7109375" style="3042" customWidth="1"/>
    <col min="5123" max="5123" width="9.140625" style="3042" customWidth="1"/>
    <col min="5124" max="5124" width="12.5703125" style="3042" customWidth="1"/>
    <col min="5125" max="5125" width="12.140625" style="3042" customWidth="1"/>
    <col min="5126" max="5126" width="12.85546875" style="3042" customWidth="1"/>
    <col min="5127" max="5127" width="11.7109375" style="3042" customWidth="1"/>
    <col min="5128" max="5128" width="11.5703125" style="3042" customWidth="1"/>
    <col min="5129" max="5129" width="8.5703125" style="3042" customWidth="1"/>
    <col min="5130" max="5130" width="11.28515625" style="3042" customWidth="1"/>
    <col min="5131" max="5131" width="6.140625" style="3042" customWidth="1"/>
    <col min="5132" max="5132" width="15.7109375" style="3042" customWidth="1"/>
    <col min="5133" max="5133" width="17.28515625" style="3042" customWidth="1"/>
    <col min="5134" max="5376" width="9.140625" style="3042"/>
    <col min="5377" max="5377" width="10.28515625" style="3042" customWidth="1"/>
    <col min="5378" max="5378" width="13.7109375" style="3042" customWidth="1"/>
    <col min="5379" max="5379" width="9.140625" style="3042" customWidth="1"/>
    <col min="5380" max="5380" width="12.5703125" style="3042" customWidth="1"/>
    <col min="5381" max="5381" width="12.140625" style="3042" customWidth="1"/>
    <col min="5382" max="5382" width="12.85546875" style="3042" customWidth="1"/>
    <col min="5383" max="5383" width="11.7109375" style="3042" customWidth="1"/>
    <col min="5384" max="5384" width="11.5703125" style="3042" customWidth="1"/>
    <col min="5385" max="5385" width="8.5703125" style="3042" customWidth="1"/>
    <col min="5386" max="5386" width="11.28515625" style="3042" customWidth="1"/>
    <col min="5387" max="5387" width="6.140625" style="3042" customWidth="1"/>
    <col min="5388" max="5388" width="15.7109375" style="3042" customWidth="1"/>
    <col min="5389" max="5389" width="17.28515625" style="3042" customWidth="1"/>
    <col min="5390" max="5632" width="9.140625" style="3042"/>
    <col min="5633" max="5633" width="10.28515625" style="3042" customWidth="1"/>
    <col min="5634" max="5634" width="13.7109375" style="3042" customWidth="1"/>
    <col min="5635" max="5635" width="9.140625" style="3042" customWidth="1"/>
    <col min="5636" max="5636" width="12.5703125" style="3042" customWidth="1"/>
    <col min="5637" max="5637" width="12.140625" style="3042" customWidth="1"/>
    <col min="5638" max="5638" width="12.85546875" style="3042" customWidth="1"/>
    <col min="5639" max="5639" width="11.7109375" style="3042" customWidth="1"/>
    <col min="5640" max="5640" width="11.5703125" style="3042" customWidth="1"/>
    <col min="5641" max="5641" width="8.5703125" style="3042" customWidth="1"/>
    <col min="5642" max="5642" width="11.28515625" style="3042" customWidth="1"/>
    <col min="5643" max="5643" width="6.140625" style="3042" customWidth="1"/>
    <col min="5644" max="5644" width="15.7109375" style="3042" customWidth="1"/>
    <col min="5645" max="5645" width="17.28515625" style="3042" customWidth="1"/>
    <col min="5646" max="5888" width="9.140625" style="3042"/>
    <col min="5889" max="5889" width="10.28515625" style="3042" customWidth="1"/>
    <col min="5890" max="5890" width="13.7109375" style="3042" customWidth="1"/>
    <col min="5891" max="5891" width="9.140625" style="3042" customWidth="1"/>
    <col min="5892" max="5892" width="12.5703125" style="3042" customWidth="1"/>
    <col min="5893" max="5893" width="12.140625" style="3042" customWidth="1"/>
    <col min="5894" max="5894" width="12.85546875" style="3042" customWidth="1"/>
    <col min="5895" max="5895" width="11.7109375" style="3042" customWidth="1"/>
    <col min="5896" max="5896" width="11.5703125" style="3042" customWidth="1"/>
    <col min="5897" max="5897" width="8.5703125" style="3042" customWidth="1"/>
    <col min="5898" max="5898" width="11.28515625" style="3042" customWidth="1"/>
    <col min="5899" max="5899" width="6.140625" style="3042" customWidth="1"/>
    <col min="5900" max="5900" width="15.7109375" style="3042" customWidth="1"/>
    <col min="5901" max="5901" width="17.28515625" style="3042" customWidth="1"/>
    <col min="5902" max="6144" width="9.140625" style="3042"/>
    <col min="6145" max="6145" width="10.28515625" style="3042" customWidth="1"/>
    <col min="6146" max="6146" width="13.7109375" style="3042" customWidth="1"/>
    <col min="6147" max="6147" width="9.140625" style="3042" customWidth="1"/>
    <col min="6148" max="6148" width="12.5703125" style="3042" customWidth="1"/>
    <col min="6149" max="6149" width="12.140625" style="3042" customWidth="1"/>
    <col min="6150" max="6150" width="12.85546875" style="3042" customWidth="1"/>
    <col min="6151" max="6151" width="11.7109375" style="3042" customWidth="1"/>
    <col min="6152" max="6152" width="11.5703125" style="3042" customWidth="1"/>
    <col min="6153" max="6153" width="8.5703125" style="3042" customWidth="1"/>
    <col min="6154" max="6154" width="11.28515625" style="3042" customWidth="1"/>
    <col min="6155" max="6155" width="6.140625" style="3042" customWidth="1"/>
    <col min="6156" max="6156" width="15.7109375" style="3042" customWidth="1"/>
    <col min="6157" max="6157" width="17.28515625" style="3042" customWidth="1"/>
    <col min="6158" max="6400" width="9.140625" style="3042"/>
    <col min="6401" max="6401" width="10.28515625" style="3042" customWidth="1"/>
    <col min="6402" max="6402" width="13.7109375" style="3042" customWidth="1"/>
    <col min="6403" max="6403" width="9.140625" style="3042" customWidth="1"/>
    <col min="6404" max="6404" width="12.5703125" style="3042" customWidth="1"/>
    <col min="6405" max="6405" width="12.140625" style="3042" customWidth="1"/>
    <col min="6406" max="6406" width="12.85546875" style="3042" customWidth="1"/>
    <col min="6407" max="6407" width="11.7109375" style="3042" customWidth="1"/>
    <col min="6408" max="6408" width="11.5703125" style="3042" customWidth="1"/>
    <col min="6409" max="6409" width="8.5703125" style="3042" customWidth="1"/>
    <col min="6410" max="6410" width="11.28515625" style="3042" customWidth="1"/>
    <col min="6411" max="6411" width="6.140625" style="3042" customWidth="1"/>
    <col min="6412" max="6412" width="15.7109375" style="3042" customWidth="1"/>
    <col min="6413" max="6413" width="17.28515625" style="3042" customWidth="1"/>
    <col min="6414" max="6656" width="9.140625" style="3042"/>
    <col min="6657" max="6657" width="10.28515625" style="3042" customWidth="1"/>
    <col min="6658" max="6658" width="13.7109375" style="3042" customWidth="1"/>
    <col min="6659" max="6659" width="9.140625" style="3042" customWidth="1"/>
    <col min="6660" max="6660" width="12.5703125" style="3042" customWidth="1"/>
    <col min="6661" max="6661" width="12.140625" style="3042" customWidth="1"/>
    <col min="6662" max="6662" width="12.85546875" style="3042" customWidth="1"/>
    <col min="6663" max="6663" width="11.7109375" style="3042" customWidth="1"/>
    <col min="6664" max="6664" width="11.5703125" style="3042" customWidth="1"/>
    <col min="6665" max="6665" width="8.5703125" style="3042" customWidth="1"/>
    <col min="6666" max="6666" width="11.28515625" style="3042" customWidth="1"/>
    <col min="6667" max="6667" width="6.140625" style="3042" customWidth="1"/>
    <col min="6668" max="6668" width="15.7109375" style="3042" customWidth="1"/>
    <col min="6669" max="6669" width="17.28515625" style="3042" customWidth="1"/>
    <col min="6670" max="6912" width="9.140625" style="3042"/>
    <col min="6913" max="6913" width="10.28515625" style="3042" customWidth="1"/>
    <col min="6914" max="6914" width="13.7109375" style="3042" customWidth="1"/>
    <col min="6915" max="6915" width="9.140625" style="3042" customWidth="1"/>
    <col min="6916" max="6916" width="12.5703125" style="3042" customWidth="1"/>
    <col min="6917" max="6917" width="12.140625" style="3042" customWidth="1"/>
    <col min="6918" max="6918" width="12.85546875" style="3042" customWidth="1"/>
    <col min="6919" max="6919" width="11.7109375" style="3042" customWidth="1"/>
    <col min="6920" max="6920" width="11.5703125" style="3042" customWidth="1"/>
    <col min="6921" max="6921" width="8.5703125" style="3042" customWidth="1"/>
    <col min="6922" max="6922" width="11.28515625" style="3042" customWidth="1"/>
    <col min="6923" max="6923" width="6.140625" style="3042" customWidth="1"/>
    <col min="6924" max="6924" width="15.7109375" style="3042" customWidth="1"/>
    <col min="6925" max="6925" width="17.28515625" style="3042" customWidth="1"/>
    <col min="6926" max="7168" width="9.140625" style="3042"/>
    <col min="7169" max="7169" width="10.28515625" style="3042" customWidth="1"/>
    <col min="7170" max="7170" width="13.7109375" style="3042" customWidth="1"/>
    <col min="7171" max="7171" width="9.140625" style="3042" customWidth="1"/>
    <col min="7172" max="7172" width="12.5703125" style="3042" customWidth="1"/>
    <col min="7173" max="7173" width="12.140625" style="3042" customWidth="1"/>
    <col min="7174" max="7174" width="12.85546875" style="3042" customWidth="1"/>
    <col min="7175" max="7175" width="11.7109375" style="3042" customWidth="1"/>
    <col min="7176" max="7176" width="11.5703125" style="3042" customWidth="1"/>
    <col min="7177" max="7177" width="8.5703125" style="3042" customWidth="1"/>
    <col min="7178" max="7178" width="11.28515625" style="3042" customWidth="1"/>
    <col min="7179" max="7179" width="6.140625" style="3042" customWidth="1"/>
    <col min="7180" max="7180" width="15.7109375" style="3042" customWidth="1"/>
    <col min="7181" max="7181" width="17.28515625" style="3042" customWidth="1"/>
    <col min="7182" max="7424" width="9.140625" style="3042"/>
    <col min="7425" max="7425" width="10.28515625" style="3042" customWidth="1"/>
    <col min="7426" max="7426" width="13.7109375" style="3042" customWidth="1"/>
    <col min="7427" max="7427" width="9.140625" style="3042" customWidth="1"/>
    <col min="7428" max="7428" width="12.5703125" style="3042" customWidth="1"/>
    <col min="7429" max="7429" width="12.140625" style="3042" customWidth="1"/>
    <col min="7430" max="7430" width="12.85546875" style="3042" customWidth="1"/>
    <col min="7431" max="7431" width="11.7109375" style="3042" customWidth="1"/>
    <col min="7432" max="7432" width="11.5703125" style="3042" customWidth="1"/>
    <col min="7433" max="7433" width="8.5703125" style="3042" customWidth="1"/>
    <col min="7434" max="7434" width="11.28515625" style="3042" customWidth="1"/>
    <col min="7435" max="7435" width="6.140625" style="3042" customWidth="1"/>
    <col min="7436" max="7436" width="15.7109375" style="3042" customWidth="1"/>
    <col min="7437" max="7437" width="17.28515625" style="3042" customWidth="1"/>
    <col min="7438" max="7680" width="9.140625" style="3042"/>
    <col min="7681" max="7681" width="10.28515625" style="3042" customWidth="1"/>
    <col min="7682" max="7682" width="13.7109375" style="3042" customWidth="1"/>
    <col min="7683" max="7683" width="9.140625" style="3042" customWidth="1"/>
    <col min="7684" max="7684" width="12.5703125" style="3042" customWidth="1"/>
    <col min="7685" max="7685" width="12.140625" style="3042" customWidth="1"/>
    <col min="7686" max="7686" width="12.85546875" style="3042" customWidth="1"/>
    <col min="7687" max="7687" width="11.7109375" style="3042" customWidth="1"/>
    <col min="7688" max="7688" width="11.5703125" style="3042" customWidth="1"/>
    <col min="7689" max="7689" width="8.5703125" style="3042" customWidth="1"/>
    <col min="7690" max="7690" width="11.28515625" style="3042" customWidth="1"/>
    <col min="7691" max="7691" width="6.140625" style="3042" customWidth="1"/>
    <col min="7692" max="7692" width="15.7109375" style="3042" customWidth="1"/>
    <col min="7693" max="7693" width="17.28515625" style="3042" customWidth="1"/>
    <col min="7694" max="7936" width="9.140625" style="3042"/>
    <col min="7937" max="7937" width="10.28515625" style="3042" customWidth="1"/>
    <col min="7938" max="7938" width="13.7109375" style="3042" customWidth="1"/>
    <col min="7939" max="7939" width="9.140625" style="3042" customWidth="1"/>
    <col min="7940" max="7940" width="12.5703125" style="3042" customWidth="1"/>
    <col min="7941" max="7941" width="12.140625" style="3042" customWidth="1"/>
    <col min="7942" max="7942" width="12.85546875" style="3042" customWidth="1"/>
    <col min="7943" max="7943" width="11.7109375" style="3042" customWidth="1"/>
    <col min="7944" max="7944" width="11.5703125" style="3042" customWidth="1"/>
    <col min="7945" max="7945" width="8.5703125" style="3042" customWidth="1"/>
    <col min="7946" max="7946" width="11.28515625" style="3042" customWidth="1"/>
    <col min="7947" max="7947" width="6.140625" style="3042" customWidth="1"/>
    <col min="7948" max="7948" width="15.7109375" style="3042" customWidth="1"/>
    <col min="7949" max="7949" width="17.28515625" style="3042" customWidth="1"/>
    <col min="7950" max="8192" width="9.140625" style="3042"/>
    <col min="8193" max="8193" width="10.28515625" style="3042" customWidth="1"/>
    <col min="8194" max="8194" width="13.7109375" style="3042" customWidth="1"/>
    <col min="8195" max="8195" width="9.140625" style="3042" customWidth="1"/>
    <col min="8196" max="8196" width="12.5703125" style="3042" customWidth="1"/>
    <col min="8197" max="8197" width="12.140625" style="3042" customWidth="1"/>
    <col min="8198" max="8198" width="12.85546875" style="3042" customWidth="1"/>
    <col min="8199" max="8199" width="11.7109375" style="3042" customWidth="1"/>
    <col min="8200" max="8200" width="11.5703125" style="3042" customWidth="1"/>
    <col min="8201" max="8201" width="8.5703125" style="3042" customWidth="1"/>
    <col min="8202" max="8202" width="11.28515625" style="3042" customWidth="1"/>
    <col min="8203" max="8203" width="6.140625" style="3042" customWidth="1"/>
    <col min="8204" max="8204" width="15.7109375" style="3042" customWidth="1"/>
    <col min="8205" max="8205" width="17.28515625" style="3042" customWidth="1"/>
    <col min="8206" max="8448" width="9.140625" style="3042"/>
    <col min="8449" max="8449" width="10.28515625" style="3042" customWidth="1"/>
    <col min="8450" max="8450" width="13.7109375" style="3042" customWidth="1"/>
    <col min="8451" max="8451" width="9.140625" style="3042" customWidth="1"/>
    <col min="8452" max="8452" width="12.5703125" style="3042" customWidth="1"/>
    <col min="8453" max="8453" width="12.140625" style="3042" customWidth="1"/>
    <col min="8454" max="8454" width="12.85546875" style="3042" customWidth="1"/>
    <col min="8455" max="8455" width="11.7109375" style="3042" customWidth="1"/>
    <col min="8456" max="8456" width="11.5703125" style="3042" customWidth="1"/>
    <col min="8457" max="8457" width="8.5703125" style="3042" customWidth="1"/>
    <col min="8458" max="8458" width="11.28515625" style="3042" customWidth="1"/>
    <col min="8459" max="8459" width="6.140625" style="3042" customWidth="1"/>
    <col min="8460" max="8460" width="15.7109375" style="3042" customWidth="1"/>
    <col min="8461" max="8461" width="17.28515625" style="3042" customWidth="1"/>
    <col min="8462" max="8704" width="9.140625" style="3042"/>
    <col min="8705" max="8705" width="10.28515625" style="3042" customWidth="1"/>
    <col min="8706" max="8706" width="13.7109375" style="3042" customWidth="1"/>
    <col min="8707" max="8707" width="9.140625" style="3042" customWidth="1"/>
    <col min="8708" max="8708" width="12.5703125" style="3042" customWidth="1"/>
    <col min="8709" max="8709" width="12.140625" style="3042" customWidth="1"/>
    <col min="8710" max="8710" width="12.85546875" style="3042" customWidth="1"/>
    <col min="8711" max="8711" width="11.7109375" style="3042" customWidth="1"/>
    <col min="8712" max="8712" width="11.5703125" style="3042" customWidth="1"/>
    <col min="8713" max="8713" width="8.5703125" style="3042" customWidth="1"/>
    <col min="8714" max="8714" width="11.28515625" style="3042" customWidth="1"/>
    <col min="8715" max="8715" width="6.140625" style="3042" customWidth="1"/>
    <col min="8716" max="8716" width="15.7109375" style="3042" customWidth="1"/>
    <col min="8717" max="8717" width="17.28515625" style="3042" customWidth="1"/>
    <col min="8718" max="8960" width="9.140625" style="3042"/>
    <col min="8961" max="8961" width="10.28515625" style="3042" customWidth="1"/>
    <col min="8962" max="8962" width="13.7109375" style="3042" customWidth="1"/>
    <col min="8963" max="8963" width="9.140625" style="3042" customWidth="1"/>
    <col min="8964" max="8964" width="12.5703125" style="3042" customWidth="1"/>
    <col min="8965" max="8965" width="12.140625" style="3042" customWidth="1"/>
    <col min="8966" max="8966" width="12.85546875" style="3042" customWidth="1"/>
    <col min="8967" max="8967" width="11.7109375" style="3042" customWidth="1"/>
    <col min="8968" max="8968" width="11.5703125" style="3042" customWidth="1"/>
    <col min="8969" max="8969" width="8.5703125" style="3042" customWidth="1"/>
    <col min="8970" max="8970" width="11.28515625" style="3042" customWidth="1"/>
    <col min="8971" max="8971" width="6.140625" style="3042" customWidth="1"/>
    <col min="8972" max="8972" width="15.7109375" style="3042" customWidth="1"/>
    <col min="8973" max="8973" width="17.28515625" style="3042" customWidth="1"/>
    <col min="8974" max="9216" width="9.140625" style="3042"/>
    <col min="9217" max="9217" width="10.28515625" style="3042" customWidth="1"/>
    <col min="9218" max="9218" width="13.7109375" style="3042" customWidth="1"/>
    <col min="9219" max="9219" width="9.140625" style="3042" customWidth="1"/>
    <col min="9220" max="9220" width="12.5703125" style="3042" customWidth="1"/>
    <col min="9221" max="9221" width="12.140625" style="3042" customWidth="1"/>
    <col min="9222" max="9222" width="12.85546875" style="3042" customWidth="1"/>
    <col min="9223" max="9223" width="11.7109375" style="3042" customWidth="1"/>
    <col min="9224" max="9224" width="11.5703125" style="3042" customWidth="1"/>
    <col min="9225" max="9225" width="8.5703125" style="3042" customWidth="1"/>
    <col min="9226" max="9226" width="11.28515625" style="3042" customWidth="1"/>
    <col min="9227" max="9227" width="6.140625" style="3042" customWidth="1"/>
    <col min="9228" max="9228" width="15.7109375" style="3042" customWidth="1"/>
    <col min="9229" max="9229" width="17.28515625" style="3042" customWidth="1"/>
    <col min="9230" max="9472" width="9.140625" style="3042"/>
    <col min="9473" max="9473" width="10.28515625" style="3042" customWidth="1"/>
    <col min="9474" max="9474" width="13.7109375" style="3042" customWidth="1"/>
    <col min="9475" max="9475" width="9.140625" style="3042" customWidth="1"/>
    <col min="9476" max="9476" width="12.5703125" style="3042" customWidth="1"/>
    <col min="9477" max="9477" width="12.140625" style="3042" customWidth="1"/>
    <col min="9478" max="9478" width="12.85546875" style="3042" customWidth="1"/>
    <col min="9479" max="9479" width="11.7109375" style="3042" customWidth="1"/>
    <col min="9480" max="9480" width="11.5703125" style="3042" customWidth="1"/>
    <col min="9481" max="9481" width="8.5703125" style="3042" customWidth="1"/>
    <col min="9482" max="9482" width="11.28515625" style="3042" customWidth="1"/>
    <col min="9483" max="9483" width="6.140625" style="3042" customWidth="1"/>
    <col min="9484" max="9484" width="15.7109375" style="3042" customWidth="1"/>
    <col min="9485" max="9485" width="17.28515625" style="3042" customWidth="1"/>
    <col min="9486" max="9728" width="9.140625" style="3042"/>
    <col min="9729" max="9729" width="10.28515625" style="3042" customWidth="1"/>
    <col min="9730" max="9730" width="13.7109375" style="3042" customWidth="1"/>
    <col min="9731" max="9731" width="9.140625" style="3042" customWidth="1"/>
    <col min="9732" max="9732" width="12.5703125" style="3042" customWidth="1"/>
    <col min="9733" max="9733" width="12.140625" style="3042" customWidth="1"/>
    <col min="9734" max="9734" width="12.85546875" style="3042" customWidth="1"/>
    <col min="9735" max="9735" width="11.7109375" style="3042" customWidth="1"/>
    <col min="9736" max="9736" width="11.5703125" style="3042" customWidth="1"/>
    <col min="9737" max="9737" width="8.5703125" style="3042" customWidth="1"/>
    <col min="9738" max="9738" width="11.28515625" style="3042" customWidth="1"/>
    <col min="9739" max="9739" width="6.140625" style="3042" customWidth="1"/>
    <col min="9740" max="9740" width="15.7109375" style="3042" customWidth="1"/>
    <col min="9741" max="9741" width="17.28515625" style="3042" customWidth="1"/>
    <col min="9742" max="9984" width="9.140625" style="3042"/>
    <col min="9985" max="9985" width="10.28515625" style="3042" customWidth="1"/>
    <col min="9986" max="9986" width="13.7109375" style="3042" customWidth="1"/>
    <col min="9987" max="9987" width="9.140625" style="3042" customWidth="1"/>
    <col min="9988" max="9988" width="12.5703125" style="3042" customWidth="1"/>
    <col min="9989" max="9989" width="12.140625" style="3042" customWidth="1"/>
    <col min="9990" max="9990" width="12.85546875" style="3042" customWidth="1"/>
    <col min="9991" max="9991" width="11.7109375" style="3042" customWidth="1"/>
    <col min="9992" max="9992" width="11.5703125" style="3042" customWidth="1"/>
    <col min="9993" max="9993" width="8.5703125" style="3042" customWidth="1"/>
    <col min="9994" max="9994" width="11.28515625" style="3042" customWidth="1"/>
    <col min="9995" max="9995" width="6.140625" style="3042" customWidth="1"/>
    <col min="9996" max="9996" width="15.7109375" style="3042" customWidth="1"/>
    <col min="9997" max="9997" width="17.28515625" style="3042" customWidth="1"/>
    <col min="9998" max="10240" width="9.140625" style="3042"/>
    <col min="10241" max="10241" width="10.28515625" style="3042" customWidth="1"/>
    <col min="10242" max="10242" width="13.7109375" style="3042" customWidth="1"/>
    <col min="10243" max="10243" width="9.140625" style="3042" customWidth="1"/>
    <col min="10244" max="10244" width="12.5703125" style="3042" customWidth="1"/>
    <col min="10245" max="10245" width="12.140625" style="3042" customWidth="1"/>
    <col min="10246" max="10246" width="12.85546875" style="3042" customWidth="1"/>
    <col min="10247" max="10247" width="11.7109375" style="3042" customWidth="1"/>
    <col min="10248" max="10248" width="11.5703125" style="3042" customWidth="1"/>
    <col min="10249" max="10249" width="8.5703125" style="3042" customWidth="1"/>
    <col min="10250" max="10250" width="11.28515625" style="3042" customWidth="1"/>
    <col min="10251" max="10251" width="6.140625" style="3042" customWidth="1"/>
    <col min="10252" max="10252" width="15.7109375" style="3042" customWidth="1"/>
    <col min="10253" max="10253" width="17.28515625" style="3042" customWidth="1"/>
    <col min="10254" max="10496" width="9.140625" style="3042"/>
    <col min="10497" max="10497" width="10.28515625" style="3042" customWidth="1"/>
    <col min="10498" max="10498" width="13.7109375" style="3042" customWidth="1"/>
    <col min="10499" max="10499" width="9.140625" style="3042" customWidth="1"/>
    <col min="10500" max="10500" width="12.5703125" style="3042" customWidth="1"/>
    <col min="10501" max="10501" width="12.140625" style="3042" customWidth="1"/>
    <col min="10502" max="10502" width="12.85546875" style="3042" customWidth="1"/>
    <col min="10503" max="10503" width="11.7109375" style="3042" customWidth="1"/>
    <col min="10504" max="10504" width="11.5703125" style="3042" customWidth="1"/>
    <col min="10505" max="10505" width="8.5703125" style="3042" customWidth="1"/>
    <col min="10506" max="10506" width="11.28515625" style="3042" customWidth="1"/>
    <col min="10507" max="10507" width="6.140625" style="3042" customWidth="1"/>
    <col min="10508" max="10508" width="15.7109375" style="3042" customWidth="1"/>
    <col min="10509" max="10509" width="17.28515625" style="3042" customWidth="1"/>
    <col min="10510" max="10752" width="9.140625" style="3042"/>
    <col min="10753" max="10753" width="10.28515625" style="3042" customWidth="1"/>
    <col min="10754" max="10754" width="13.7109375" style="3042" customWidth="1"/>
    <col min="10755" max="10755" width="9.140625" style="3042" customWidth="1"/>
    <col min="10756" max="10756" width="12.5703125" style="3042" customWidth="1"/>
    <col min="10757" max="10757" width="12.140625" style="3042" customWidth="1"/>
    <col min="10758" max="10758" width="12.85546875" style="3042" customWidth="1"/>
    <col min="10759" max="10759" width="11.7109375" style="3042" customWidth="1"/>
    <col min="10760" max="10760" width="11.5703125" style="3042" customWidth="1"/>
    <col min="10761" max="10761" width="8.5703125" style="3042" customWidth="1"/>
    <col min="10762" max="10762" width="11.28515625" style="3042" customWidth="1"/>
    <col min="10763" max="10763" width="6.140625" style="3042" customWidth="1"/>
    <col min="10764" max="10764" width="15.7109375" style="3042" customWidth="1"/>
    <col min="10765" max="10765" width="17.28515625" style="3042" customWidth="1"/>
    <col min="10766" max="11008" width="9.140625" style="3042"/>
    <col min="11009" max="11009" width="10.28515625" style="3042" customWidth="1"/>
    <col min="11010" max="11010" width="13.7109375" style="3042" customWidth="1"/>
    <col min="11011" max="11011" width="9.140625" style="3042" customWidth="1"/>
    <col min="11012" max="11012" width="12.5703125" style="3042" customWidth="1"/>
    <col min="11013" max="11013" width="12.140625" style="3042" customWidth="1"/>
    <col min="11014" max="11014" width="12.85546875" style="3042" customWidth="1"/>
    <col min="11015" max="11015" width="11.7109375" style="3042" customWidth="1"/>
    <col min="11016" max="11016" width="11.5703125" style="3042" customWidth="1"/>
    <col min="11017" max="11017" width="8.5703125" style="3042" customWidth="1"/>
    <col min="11018" max="11018" width="11.28515625" style="3042" customWidth="1"/>
    <col min="11019" max="11019" width="6.140625" style="3042" customWidth="1"/>
    <col min="11020" max="11020" width="15.7109375" style="3042" customWidth="1"/>
    <col min="11021" max="11021" width="17.28515625" style="3042" customWidth="1"/>
    <col min="11022" max="11264" width="9.140625" style="3042"/>
    <col min="11265" max="11265" width="10.28515625" style="3042" customWidth="1"/>
    <col min="11266" max="11266" width="13.7109375" style="3042" customWidth="1"/>
    <col min="11267" max="11267" width="9.140625" style="3042" customWidth="1"/>
    <col min="11268" max="11268" width="12.5703125" style="3042" customWidth="1"/>
    <col min="11269" max="11269" width="12.140625" style="3042" customWidth="1"/>
    <col min="11270" max="11270" width="12.85546875" style="3042" customWidth="1"/>
    <col min="11271" max="11271" width="11.7109375" style="3042" customWidth="1"/>
    <col min="11272" max="11272" width="11.5703125" style="3042" customWidth="1"/>
    <col min="11273" max="11273" width="8.5703125" style="3042" customWidth="1"/>
    <col min="11274" max="11274" width="11.28515625" style="3042" customWidth="1"/>
    <col min="11275" max="11275" width="6.140625" style="3042" customWidth="1"/>
    <col min="11276" max="11276" width="15.7109375" style="3042" customWidth="1"/>
    <col min="11277" max="11277" width="17.28515625" style="3042" customWidth="1"/>
    <col min="11278" max="11520" width="9.140625" style="3042"/>
    <col min="11521" max="11521" width="10.28515625" style="3042" customWidth="1"/>
    <col min="11522" max="11522" width="13.7109375" style="3042" customWidth="1"/>
    <col min="11523" max="11523" width="9.140625" style="3042" customWidth="1"/>
    <col min="11524" max="11524" width="12.5703125" style="3042" customWidth="1"/>
    <col min="11525" max="11525" width="12.140625" style="3042" customWidth="1"/>
    <col min="11526" max="11526" width="12.85546875" style="3042" customWidth="1"/>
    <col min="11527" max="11527" width="11.7109375" style="3042" customWidth="1"/>
    <col min="11528" max="11528" width="11.5703125" style="3042" customWidth="1"/>
    <col min="11529" max="11529" width="8.5703125" style="3042" customWidth="1"/>
    <col min="11530" max="11530" width="11.28515625" style="3042" customWidth="1"/>
    <col min="11531" max="11531" width="6.140625" style="3042" customWidth="1"/>
    <col min="11532" max="11532" width="15.7109375" style="3042" customWidth="1"/>
    <col min="11533" max="11533" width="17.28515625" style="3042" customWidth="1"/>
    <col min="11534" max="11776" width="9.140625" style="3042"/>
    <col min="11777" max="11777" width="10.28515625" style="3042" customWidth="1"/>
    <col min="11778" max="11778" width="13.7109375" style="3042" customWidth="1"/>
    <col min="11779" max="11779" width="9.140625" style="3042" customWidth="1"/>
    <col min="11780" max="11780" width="12.5703125" style="3042" customWidth="1"/>
    <col min="11781" max="11781" width="12.140625" style="3042" customWidth="1"/>
    <col min="11782" max="11782" width="12.85546875" style="3042" customWidth="1"/>
    <col min="11783" max="11783" width="11.7109375" style="3042" customWidth="1"/>
    <col min="11784" max="11784" width="11.5703125" style="3042" customWidth="1"/>
    <col min="11785" max="11785" width="8.5703125" style="3042" customWidth="1"/>
    <col min="11786" max="11786" width="11.28515625" style="3042" customWidth="1"/>
    <col min="11787" max="11787" width="6.140625" style="3042" customWidth="1"/>
    <col min="11788" max="11788" width="15.7109375" style="3042" customWidth="1"/>
    <col min="11789" max="11789" width="17.28515625" style="3042" customWidth="1"/>
    <col min="11790" max="12032" width="9.140625" style="3042"/>
    <col min="12033" max="12033" width="10.28515625" style="3042" customWidth="1"/>
    <col min="12034" max="12034" width="13.7109375" style="3042" customWidth="1"/>
    <col min="12035" max="12035" width="9.140625" style="3042" customWidth="1"/>
    <col min="12036" max="12036" width="12.5703125" style="3042" customWidth="1"/>
    <col min="12037" max="12037" width="12.140625" style="3042" customWidth="1"/>
    <col min="12038" max="12038" width="12.85546875" style="3042" customWidth="1"/>
    <col min="12039" max="12039" width="11.7109375" style="3042" customWidth="1"/>
    <col min="12040" max="12040" width="11.5703125" style="3042" customWidth="1"/>
    <col min="12041" max="12041" width="8.5703125" style="3042" customWidth="1"/>
    <col min="12042" max="12042" width="11.28515625" style="3042" customWidth="1"/>
    <col min="12043" max="12043" width="6.140625" style="3042" customWidth="1"/>
    <col min="12044" max="12044" width="15.7109375" style="3042" customWidth="1"/>
    <col min="12045" max="12045" width="17.28515625" style="3042" customWidth="1"/>
    <col min="12046" max="12288" width="9.140625" style="3042"/>
    <col min="12289" max="12289" width="10.28515625" style="3042" customWidth="1"/>
    <col min="12290" max="12290" width="13.7109375" style="3042" customWidth="1"/>
    <col min="12291" max="12291" width="9.140625" style="3042" customWidth="1"/>
    <col min="12292" max="12292" width="12.5703125" style="3042" customWidth="1"/>
    <col min="12293" max="12293" width="12.140625" style="3042" customWidth="1"/>
    <col min="12294" max="12294" width="12.85546875" style="3042" customWidth="1"/>
    <col min="12295" max="12295" width="11.7109375" style="3042" customWidth="1"/>
    <col min="12296" max="12296" width="11.5703125" style="3042" customWidth="1"/>
    <col min="12297" max="12297" width="8.5703125" style="3042" customWidth="1"/>
    <col min="12298" max="12298" width="11.28515625" style="3042" customWidth="1"/>
    <col min="12299" max="12299" width="6.140625" style="3042" customWidth="1"/>
    <col min="12300" max="12300" width="15.7109375" style="3042" customWidth="1"/>
    <col min="12301" max="12301" width="17.28515625" style="3042" customWidth="1"/>
    <col min="12302" max="12544" width="9.140625" style="3042"/>
    <col min="12545" max="12545" width="10.28515625" style="3042" customWidth="1"/>
    <col min="12546" max="12546" width="13.7109375" style="3042" customWidth="1"/>
    <col min="12547" max="12547" width="9.140625" style="3042" customWidth="1"/>
    <col min="12548" max="12548" width="12.5703125" style="3042" customWidth="1"/>
    <col min="12549" max="12549" width="12.140625" style="3042" customWidth="1"/>
    <col min="12550" max="12550" width="12.85546875" style="3042" customWidth="1"/>
    <col min="12551" max="12551" width="11.7109375" style="3042" customWidth="1"/>
    <col min="12552" max="12552" width="11.5703125" style="3042" customWidth="1"/>
    <col min="12553" max="12553" width="8.5703125" style="3042" customWidth="1"/>
    <col min="12554" max="12554" width="11.28515625" style="3042" customWidth="1"/>
    <col min="12555" max="12555" width="6.140625" style="3042" customWidth="1"/>
    <col min="12556" max="12556" width="15.7109375" style="3042" customWidth="1"/>
    <col min="12557" max="12557" width="17.28515625" style="3042" customWidth="1"/>
    <col min="12558" max="12800" width="9.140625" style="3042"/>
    <col min="12801" max="12801" width="10.28515625" style="3042" customWidth="1"/>
    <col min="12802" max="12802" width="13.7109375" style="3042" customWidth="1"/>
    <col min="12803" max="12803" width="9.140625" style="3042" customWidth="1"/>
    <col min="12804" max="12804" width="12.5703125" style="3042" customWidth="1"/>
    <col min="12805" max="12805" width="12.140625" style="3042" customWidth="1"/>
    <col min="12806" max="12806" width="12.85546875" style="3042" customWidth="1"/>
    <col min="12807" max="12807" width="11.7109375" style="3042" customWidth="1"/>
    <col min="12808" max="12808" width="11.5703125" style="3042" customWidth="1"/>
    <col min="12809" max="12809" width="8.5703125" style="3042" customWidth="1"/>
    <col min="12810" max="12810" width="11.28515625" style="3042" customWidth="1"/>
    <col min="12811" max="12811" width="6.140625" style="3042" customWidth="1"/>
    <col min="12812" max="12812" width="15.7109375" style="3042" customWidth="1"/>
    <col min="12813" max="12813" width="17.28515625" style="3042" customWidth="1"/>
    <col min="12814" max="13056" width="9.140625" style="3042"/>
    <col min="13057" max="13057" width="10.28515625" style="3042" customWidth="1"/>
    <col min="13058" max="13058" width="13.7109375" style="3042" customWidth="1"/>
    <col min="13059" max="13059" width="9.140625" style="3042" customWidth="1"/>
    <col min="13060" max="13060" width="12.5703125" style="3042" customWidth="1"/>
    <col min="13061" max="13061" width="12.140625" style="3042" customWidth="1"/>
    <col min="13062" max="13062" width="12.85546875" style="3042" customWidth="1"/>
    <col min="13063" max="13063" width="11.7109375" style="3042" customWidth="1"/>
    <col min="13064" max="13064" width="11.5703125" style="3042" customWidth="1"/>
    <col min="13065" max="13065" width="8.5703125" style="3042" customWidth="1"/>
    <col min="13066" max="13066" width="11.28515625" style="3042" customWidth="1"/>
    <col min="13067" max="13067" width="6.140625" style="3042" customWidth="1"/>
    <col min="13068" max="13068" width="15.7109375" style="3042" customWidth="1"/>
    <col min="13069" max="13069" width="17.28515625" style="3042" customWidth="1"/>
    <col min="13070" max="13312" width="9.140625" style="3042"/>
    <col min="13313" max="13313" width="10.28515625" style="3042" customWidth="1"/>
    <col min="13314" max="13314" width="13.7109375" style="3042" customWidth="1"/>
    <col min="13315" max="13315" width="9.140625" style="3042" customWidth="1"/>
    <col min="13316" max="13316" width="12.5703125" style="3042" customWidth="1"/>
    <col min="13317" max="13317" width="12.140625" style="3042" customWidth="1"/>
    <col min="13318" max="13318" width="12.85546875" style="3042" customWidth="1"/>
    <col min="13319" max="13319" width="11.7109375" style="3042" customWidth="1"/>
    <col min="13320" max="13320" width="11.5703125" style="3042" customWidth="1"/>
    <col min="13321" max="13321" width="8.5703125" style="3042" customWidth="1"/>
    <col min="13322" max="13322" width="11.28515625" style="3042" customWidth="1"/>
    <col min="13323" max="13323" width="6.140625" style="3042" customWidth="1"/>
    <col min="13324" max="13324" width="15.7109375" style="3042" customWidth="1"/>
    <col min="13325" max="13325" width="17.28515625" style="3042" customWidth="1"/>
    <col min="13326" max="13568" width="9.140625" style="3042"/>
    <col min="13569" max="13569" width="10.28515625" style="3042" customWidth="1"/>
    <col min="13570" max="13570" width="13.7109375" style="3042" customWidth="1"/>
    <col min="13571" max="13571" width="9.140625" style="3042" customWidth="1"/>
    <col min="13572" max="13572" width="12.5703125" style="3042" customWidth="1"/>
    <col min="13573" max="13573" width="12.140625" style="3042" customWidth="1"/>
    <col min="13574" max="13574" width="12.85546875" style="3042" customWidth="1"/>
    <col min="13575" max="13575" width="11.7109375" style="3042" customWidth="1"/>
    <col min="13576" max="13576" width="11.5703125" style="3042" customWidth="1"/>
    <col min="13577" max="13577" width="8.5703125" style="3042" customWidth="1"/>
    <col min="13578" max="13578" width="11.28515625" style="3042" customWidth="1"/>
    <col min="13579" max="13579" width="6.140625" style="3042" customWidth="1"/>
    <col min="13580" max="13580" width="15.7109375" style="3042" customWidth="1"/>
    <col min="13581" max="13581" width="17.28515625" style="3042" customWidth="1"/>
    <col min="13582" max="13824" width="9.140625" style="3042"/>
    <col min="13825" max="13825" width="10.28515625" style="3042" customWidth="1"/>
    <col min="13826" max="13826" width="13.7109375" style="3042" customWidth="1"/>
    <col min="13827" max="13827" width="9.140625" style="3042" customWidth="1"/>
    <col min="13828" max="13828" width="12.5703125" style="3042" customWidth="1"/>
    <col min="13829" max="13829" width="12.140625" style="3042" customWidth="1"/>
    <col min="13830" max="13830" width="12.85546875" style="3042" customWidth="1"/>
    <col min="13831" max="13831" width="11.7109375" style="3042" customWidth="1"/>
    <col min="13832" max="13832" width="11.5703125" style="3042" customWidth="1"/>
    <col min="13833" max="13833" width="8.5703125" style="3042" customWidth="1"/>
    <col min="13834" max="13834" width="11.28515625" style="3042" customWidth="1"/>
    <col min="13835" max="13835" width="6.140625" style="3042" customWidth="1"/>
    <col min="13836" max="13836" width="15.7109375" style="3042" customWidth="1"/>
    <col min="13837" max="13837" width="17.28515625" style="3042" customWidth="1"/>
    <col min="13838" max="14080" width="9.140625" style="3042"/>
    <col min="14081" max="14081" width="10.28515625" style="3042" customWidth="1"/>
    <col min="14082" max="14082" width="13.7109375" style="3042" customWidth="1"/>
    <col min="14083" max="14083" width="9.140625" style="3042" customWidth="1"/>
    <col min="14084" max="14084" width="12.5703125" style="3042" customWidth="1"/>
    <col min="14085" max="14085" width="12.140625" style="3042" customWidth="1"/>
    <col min="14086" max="14086" width="12.85546875" style="3042" customWidth="1"/>
    <col min="14087" max="14087" width="11.7109375" style="3042" customWidth="1"/>
    <col min="14088" max="14088" width="11.5703125" style="3042" customWidth="1"/>
    <col min="14089" max="14089" width="8.5703125" style="3042" customWidth="1"/>
    <col min="14090" max="14090" width="11.28515625" style="3042" customWidth="1"/>
    <col min="14091" max="14091" width="6.140625" style="3042" customWidth="1"/>
    <col min="14092" max="14092" width="15.7109375" style="3042" customWidth="1"/>
    <col min="14093" max="14093" width="17.28515625" style="3042" customWidth="1"/>
    <col min="14094" max="14336" width="9.140625" style="3042"/>
    <col min="14337" max="14337" width="10.28515625" style="3042" customWidth="1"/>
    <col min="14338" max="14338" width="13.7109375" style="3042" customWidth="1"/>
    <col min="14339" max="14339" width="9.140625" style="3042" customWidth="1"/>
    <col min="14340" max="14340" width="12.5703125" style="3042" customWidth="1"/>
    <col min="14341" max="14341" width="12.140625" style="3042" customWidth="1"/>
    <col min="14342" max="14342" width="12.85546875" style="3042" customWidth="1"/>
    <col min="14343" max="14343" width="11.7109375" style="3042" customWidth="1"/>
    <col min="14344" max="14344" width="11.5703125" style="3042" customWidth="1"/>
    <col min="14345" max="14345" width="8.5703125" style="3042" customWidth="1"/>
    <col min="14346" max="14346" width="11.28515625" style="3042" customWidth="1"/>
    <col min="14347" max="14347" width="6.140625" style="3042" customWidth="1"/>
    <col min="14348" max="14348" width="15.7109375" style="3042" customWidth="1"/>
    <col min="14349" max="14349" width="17.28515625" style="3042" customWidth="1"/>
    <col min="14350" max="14592" width="9.140625" style="3042"/>
    <col min="14593" max="14593" width="10.28515625" style="3042" customWidth="1"/>
    <col min="14594" max="14594" width="13.7109375" style="3042" customWidth="1"/>
    <col min="14595" max="14595" width="9.140625" style="3042" customWidth="1"/>
    <col min="14596" max="14596" width="12.5703125" style="3042" customWidth="1"/>
    <col min="14597" max="14597" width="12.140625" style="3042" customWidth="1"/>
    <col min="14598" max="14598" width="12.85546875" style="3042" customWidth="1"/>
    <col min="14599" max="14599" width="11.7109375" style="3042" customWidth="1"/>
    <col min="14600" max="14600" width="11.5703125" style="3042" customWidth="1"/>
    <col min="14601" max="14601" width="8.5703125" style="3042" customWidth="1"/>
    <col min="14602" max="14602" width="11.28515625" style="3042" customWidth="1"/>
    <col min="14603" max="14603" width="6.140625" style="3042" customWidth="1"/>
    <col min="14604" max="14604" width="15.7109375" style="3042" customWidth="1"/>
    <col min="14605" max="14605" width="17.28515625" style="3042" customWidth="1"/>
    <col min="14606" max="14848" width="9.140625" style="3042"/>
    <col min="14849" max="14849" width="10.28515625" style="3042" customWidth="1"/>
    <col min="14850" max="14850" width="13.7109375" style="3042" customWidth="1"/>
    <col min="14851" max="14851" width="9.140625" style="3042" customWidth="1"/>
    <col min="14852" max="14852" width="12.5703125" style="3042" customWidth="1"/>
    <col min="14853" max="14853" width="12.140625" style="3042" customWidth="1"/>
    <col min="14854" max="14854" width="12.85546875" style="3042" customWidth="1"/>
    <col min="14855" max="14855" width="11.7109375" style="3042" customWidth="1"/>
    <col min="14856" max="14856" width="11.5703125" style="3042" customWidth="1"/>
    <col min="14857" max="14857" width="8.5703125" style="3042" customWidth="1"/>
    <col min="14858" max="14858" width="11.28515625" style="3042" customWidth="1"/>
    <col min="14859" max="14859" width="6.140625" style="3042" customWidth="1"/>
    <col min="14860" max="14860" width="15.7109375" style="3042" customWidth="1"/>
    <col min="14861" max="14861" width="17.28515625" style="3042" customWidth="1"/>
    <col min="14862" max="15104" width="9.140625" style="3042"/>
    <col min="15105" max="15105" width="10.28515625" style="3042" customWidth="1"/>
    <col min="15106" max="15106" width="13.7109375" style="3042" customWidth="1"/>
    <col min="15107" max="15107" width="9.140625" style="3042" customWidth="1"/>
    <col min="15108" max="15108" width="12.5703125" style="3042" customWidth="1"/>
    <col min="15109" max="15109" width="12.140625" style="3042" customWidth="1"/>
    <col min="15110" max="15110" width="12.85546875" style="3042" customWidth="1"/>
    <col min="15111" max="15111" width="11.7109375" style="3042" customWidth="1"/>
    <col min="15112" max="15112" width="11.5703125" style="3042" customWidth="1"/>
    <col min="15113" max="15113" width="8.5703125" style="3042" customWidth="1"/>
    <col min="15114" max="15114" width="11.28515625" style="3042" customWidth="1"/>
    <col min="15115" max="15115" width="6.140625" style="3042" customWidth="1"/>
    <col min="15116" max="15116" width="15.7109375" style="3042" customWidth="1"/>
    <col min="15117" max="15117" width="17.28515625" style="3042" customWidth="1"/>
    <col min="15118" max="15360" width="9.140625" style="3042"/>
    <col min="15361" max="15361" width="10.28515625" style="3042" customWidth="1"/>
    <col min="15362" max="15362" width="13.7109375" style="3042" customWidth="1"/>
    <col min="15363" max="15363" width="9.140625" style="3042" customWidth="1"/>
    <col min="15364" max="15364" width="12.5703125" style="3042" customWidth="1"/>
    <col min="15365" max="15365" width="12.140625" style="3042" customWidth="1"/>
    <col min="15366" max="15366" width="12.85546875" style="3042" customWidth="1"/>
    <col min="15367" max="15367" width="11.7109375" style="3042" customWidth="1"/>
    <col min="15368" max="15368" width="11.5703125" style="3042" customWidth="1"/>
    <col min="15369" max="15369" width="8.5703125" style="3042" customWidth="1"/>
    <col min="15370" max="15370" width="11.28515625" style="3042" customWidth="1"/>
    <col min="15371" max="15371" width="6.140625" style="3042" customWidth="1"/>
    <col min="15372" max="15372" width="15.7109375" style="3042" customWidth="1"/>
    <col min="15373" max="15373" width="17.28515625" style="3042" customWidth="1"/>
    <col min="15374" max="15616" width="9.140625" style="3042"/>
    <col min="15617" max="15617" width="10.28515625" style="3042" customWidth="1"/>
    <col min="15618" max="15618" width="13.7109375" style="3042" customWidth="1"/>
    <col min="15619" max="15619" width="9.140625" style="3042" customWidth="1"/>
    <col min="15620" max="15620" width="12.5703125" style="3042" customWidth="1"/>
    <col min="15621" max="15621" width="12.140625" style="3042" customWidth="1"/>
    <col min="15622" max="15622" width="12.85546875" style="3042" customWidth="1"/>
    <col min="15623" max="15623" width="11.7109375" style="3042" customWidth="1"/>
    <col min="15624" max="15624" width="11.5703125" style="3042" customWidth="1"/>
    <col min="15625" max="15625" width="8.5703125" style="3042" customWidth="1"/>
    <col min="15626" max="15626" width="11.28515625" style="3042" customWidth="1"/>
    <col min="15627" max="15627" width="6.140625" style="3042" customWidth="1"/>
    <col min="15628" max="15628" width="15.7109375" style="3042" customWidth="1"/>
    <col min="15629" max="15629" width="17.28515625" style="3042" customWidth="1"/>
    <col min="15630" max="15872" width="9.140625" style="3042"/>
    <col min="15873" max="15873" width="10.28515625" style="3042" customWidth="1"/>
    <col min="15874" max="15874" width="13.7109375" style="3042" customWidth="1"/>
    <col min="15875" max="15875" width="9.140625" style="3042" customWidth="1"/>
    <col min="15876" max="15876" width="12.5703125" style="3042" customWidth="1"/>
    <col min="15877" max="15877" width="12.140625" style="3042" customWidth="1"/>
    <col min="15878" max="15878" width="12.85546875" style="3042" customWidth="1"/>
    <col min="15879" max="15879" width="11.7109375" style="3042" customWidth="1"/>
    <col min="15880" max="15880" width="11.5703125" style="3042" customWidth="1"/>
    <col min="15881" max="15881" width="8.5703125" style="3042" customWidth="1"/>
    <col min="15882" max="15882" width="11.28515625" style="3042" customWidth="1"/>
    <col min="15883" max="15883" width="6.140625" style="3042" customWidth="1"/>
    <col min="15884" max="15884" width="15.7109375" style="3042" customWidth="1"/>
    <col min="15885" max="15885" width="17.28515625" style="3042" customWidth="1"/>
    <col min="15886" max="16128" width="9.140625" style="3042"/>
    <col min="16129" max="16129" width="10.28515625" style="3042" customWidth="1"/>
    <col min="16130" max="16130" width="13.7109375" style="3042" customWidth="1"/>
    <col min="16131" max="16131" width="9.140625" style="3042" customWidth="1"/>
    <col min="16132" max="16132" width="12.5703125" style="3042" customWidth="1"/>
    <col min="16133" max="16133" width="12.140625" style="3042" customWidth="1"/>
    <col min="16134" max="16134" width="12.85546875" style="3042" customWidth="1"/>
    <col min="16135" max="16135" width="11.7109375" style="3042" customWidth="1"/>
    <col min="16136" max="16136" width="11.5703125" style="3042" customWidth="1"/>
    <col min="16137" max="16137" width="8.5703125" style="3042" customWidth="1"/>
    <col min="16138" max="16138" width="11.28515625" style="3042" customWidth="1"/>
    <col min="16139" max="16139" width="6.140625" style="3042" customWidth="1"/>
    <col min="16140" max="16140" width="15.7109375" style="3042" customWidth="1"/>
    <col min="16141" max="16141" width="17.28515625" style="3042" customWidth="1"/>
    <col min="16142" max="16384" width="9.140625" style="3042"/>
  </cols>
  <sheetData>
    <row r="1" spans="1:14" ht="18" customHeight="1" x14ac:dyDescent="0.25">
      <c r="A1" s="4603" t="s">
        <v>4671</v>
      </c>
      <c r="B1" s="4603"/>
      <c r="C1" s="4603"/>
      <c r="D1" s="4603"/>
      <c r="E1" s="4603"/>
      <c r="F1" s="4603"/>
      <c r="G1" s="4603"/>
      <c r="H1" s="4571"/>
      <c r="I1" s="4571"/>
      <c r="K1" s="4980" t="s">
        <v>4956</v>
      </c>
      <c r="L1" s="4571"/>
      <c r="M1" s="4542"/>
      <c r="N1" s="3053"/>
    </row>
    <row r="2" spans="1:14" ht="18" customHeight="1" x14ac:dyDescent="0.25">
      <c r="A2" s="4603" t="s">
        <v>4672</v>
      </c>
      <c r="B2" s="4603"/>
      <c r="C2" s="4603"/>
      <c r="D2" s="4603"/>
      <c r="E2" s="4571"/>
      <c r="F2" s="4571"/>
      <c r="G2" s="4571"/>
      <c r="H2" s="4571"/>
      <c r="I2" s="4571"/>
      <c r="J2" s="4571"/>
      <c r="K2" s="4571"/>
      <c r="L2" s="4571"/>
      <c r="M2" s="4542"/>
      <c r="N2" s="3053"/>
    </row>
    <row r="3" spans="1:14" ht="18" customHeight="1" x14ac:dyDescent="0.25">
      <c r="A3" s="4571" t="s">
        <v>4673</v>
      </c>
      <c r="B3" s="4571"/>
      <c r="C3" s="4571"/>
      <c r="D3" s="4571"/>
      <c r="E3" s="4571"/>
      <c r="F3" s="4571"/>
      <c r="G3" s="4571"/>
      <c r="H3" s="4571"/>
      <c r="I3" s="4571"/>
      <c r="J3" s="4571"/>
      <c r="K3" s="4571"/>
      <c r="L3" s="4571"/>
      <c r="M3" s="4572"/>
      <c r="N3" s="3053"/>
    </row>
    <row r="4" spans="1:14" ht="18" customHeight="1" x14ac:dyDescent="0.25">
      <c r="A4" s="4573"/>
      <c r="B4" s="4573"/>
      <c r="C4" s="4573"/>
      <c r="D4" s="4573"/>
      <c r="E4" s="4573"/>
      <c r="F4" s="4573"/>
      <c r="G4" s="4573"/>
      <c r="H4" s="4573"/>
      <c r="I4" s="4573"/>
      <c r="J4" s="4574"/>
      <c r="K4" s="4574"/>
      <c r="L4" s="4574"/>
      <c r="M4" s="4572"/>
      <c r="N4" s="3053"/>
    </row>
    <row r="5" spans="1:14" ht="51" customHeight="1" x14ac:dyDescent="0.25">
      <c r="A5" s="4575" t="s">
        <v>4674</v>
      </c>
      <c r="B5" s="5686" t="s">
        <v>4675</v>
      </c>
      <c r="C5" s="5686"/>
      <c r="D5" s="5686" t="s">
        <v>4676</v>
      </c>
      <c r="E5" s="5686"/>
      <c r="F5" s="5686" t="s">
        <v>4677</v>
      </c>
      <c r="G5" s="5686"/>
      <c r="H5" s="5686" t="s">
        <v>4678</v>
      </c>
      <c r="I5" s="5686"/>
      <c r="J5" s="5686" t="s">
        <v>31</v>
      </c>
      <c r="K5" s="5686"/>
      <c r="L5" s="3101"/>
      <c r="M5" s="3101"/>
      <c r="N5" s="3053"/>
    </row>
    <row r="6" spans="1:14" ht="17.25" customHeight="1" x14ac:dyDescent="0.25">
      <c r="A6" s="4576" t="s">
        <v>31</v>
      </c>
      <c r="B6" s="4258">
        <f>SUM(B7:B8)</f>
        <v>159</v>
      </c>
      <c r="C6" s="4258"/>
      <c r="D6" s="4258">
        <f>SUM(D7:D8)</f>
        <v>216</v>
      </c>
      <c r="E6" s="4258"/>
      <c r="F6" s="4258">
        <f>SUM(F7:F8)</f>
        <v>125</v>
      </c>
      <c r="G6" s="4258"/>
      <c r="H6" s="4258">
        <f>SUM(H7:H8)</f>
        <v>77</v>
      </c>
      <c r="I6" s="4258"/>
      <c r="J6" s="4416">
        <v>577</v>
      </c>
      <c r="K6" s="4577"/>
      <c r="L6" s="3096"/>
      <c r="M6" s="4572"/>
    </row>
    <row r="7" spans="1:14" ht="18.75" customHeight="1" x14ac:dyDescent="0.25">
      <c r="A7" s="5512" t="s">
        <v>4680</v>
      </c>
      <c r="B7" s="5513">
        <v>116</v>
      </c>
      <c r="C7" s="5513"/>
      <c r="D7" s="5513">
        <v>105</v>
      </c>
      <c r="E7" s="5513"/>
      <c r="F7" s="5513">
        <v>50</v>
      </c>
      <c r="G7" s="5513"/>
      <c r="H7" s="5513">
        <v>38</v>
      </c>
      <c r="I7" s="5513"/>
      <c r="J7" s="5522">
        <v>309</v>
      </c>
      <c r="K7" s="5523"/>
      <c r="L7" s="3101"/>
      <c r="M7" s="3101"/>
      <c r="N7" s="3053"/>
    </row>
    <row r="8" spans="1:14" ht="18.75" customHeight="1" x14ac:dyDescent="0.25">
      <c r="A8" s="5517" t="s">
        <v>4681</v>
      </c>
      <c r="B8" s="5518">
        <v>43</v>
      </c>
      <c r="C8" s="5518"/>
      <c r="D8" s="5518">
        <v>111</v>
      </c>
      <c r="E8" s="5518"/>
      <c r="F8" s="5518">
        <v>75</v>
      </c>
      <c r="G8" s="5518"/>
      <c r="H8" s="5518">
        <v>39</v>
      </c>
      <c r="I8" s="5518"/>
      <c r="J8" s="5524">
        <v>268</v>
      </c>
      <c r="K8" s="5525"/>
      <c r="L8" s="3101"/>
      <c r="M8" s="3101"/>
    </row>
    <row r="9" spans="1:14" ht="18.75" customHeight="1" x14ac:dyDescent="0.25">
      <c r="A9" s="4578"/>
      <c r="B9" s="4578"/>
      <c r="C9" s="4578"/>
      <c r="D9" s="4578"/>
      <c r="E9" s="4578"/>
      <c r="F9" s="4578"/>
      <c r="G9" s="4578"/>
      <c r="H9" s="4578"/>
      <c r="I9" s="4578"/>
      <c r="J9" s="4579"/>
      <c r="K9" s="3101"/>
      <c r="L9" s="3101"/>
      <c r="M9" s="3101"/>
    </row>
    <row r="10" spans="1:14" ht="15" customHeight="1" x14ac:dyDescent="0.25">
      <c r="A10" s="5681" t="s">
        <v>5464</v>
      </c>
      <c r="B10" s="5681"/>
      <c r="C10" s="5681"/>
      <c r="D10" s="5681"/>
      <c r="E10" s="5681"/>
      <c r="F10" s="5681"/>
      <c r="G10" s="5681"/>
      <c r="H10" s="5681"/>
      <c r="I10" s="5681"/>
      <c r="J10" s="5681"/>
      <c r="K10" s="4580"/>
      <c r="L10" s="4580"/>
      <c r="M10" s="4580"/>
    </row>
    <row r="11" spans="1:14" ht="15" customHeight="1" x14ac:dyDescent="0.25">
      <c r="A11" s="5681" t="s">
        <v>4651</v>
      </c>
      <c r="B11" s="5681"/>
      <c r="C11" s="5681"/>
      <c r="D11" s="5681"/>
      <c r="E11" s="5681"/>
      <c r="F11" s="5681"/>
      <c r="G11" s="4580"/>
      <c r="H11" s="4580"/>
      <c r="I11" s="4580"/>
      <c r="J11" s="4580"/>
      <c r="K11" s="4580"/>
      <c r="L11" s="4580"/>
      <c r="M11" s="4580"/>
    </row>
    <row r="12" spans="1:14" ht="14.25" customHeight="1" x14ac:dyDescent="0.25">
      <c r="A12" s="3106"/>
      <c r="B12" s="3106"/>
      <c r="C12" s="3106"/>
      <c r="D12" s="3106"/>
      <c r="E12" s="3106"/>
      <c r="F12" s="3106"/>
      <c r="G12" s="3106"/>
      <c r="H12" s="3106"/>
      <c r="I12" s="3106"/>
      <c r="J12" s="3106"/>
      <c r="K12" s="3106"/>
      <c r="L12" s="3106"/>
      <c r="M12" s="3106"/>
    </row>
    <row r="13" spans="1:14" ht="14.25" customHeight="1" x14ac:dyDescent="0.25"/>
    <row r="14" spans="1:14" ht="14.25" customHeight="1" x14ac:dyDescent="0.25"/>
    <row r="15" spans="1:14" ht="14.25" customHeight="1" x14ac:dyDescent="0.25"/>
    <row r="16" spans="1:14" ht="75.75" customHeight="1" x14ac:dyDescent="0.25"/>
    <row r="17" spans="1:13" ht="18" customHeight="1" x14ac:dyDescent="0.25"/>
    <row r="18" spans="1:13" ht="19.5" customHeight="1" x14ac:dyDescent="0.25"/>
    <row r="19" spans="1:13" ht="21.75" customHeight="1" x14ac:dyDescent="0.25"/>
    <row r="20" spans="1:13" ht="24.75" customHeight="1" x14ac:dyDescent="0.25"/>
    <row r="21" spans="1:13" ht="14.25" customHeight="1" x14ac:dyDescent="0.25"/>
    <row r="22" spans="1:13" ht="14.25" customHeight="1" x14ac:dyDescent="0.25"/>
    <row r="23" spans="1:13" ht="14.25" customHeight="1" x14ac:dyDescent="0.25">
      <c r="A23" s="4518"/>
      <c r="B23" s="4551"/>
      <c r="C23" s="4551"/>
      <c r="F23" s="4552"/>
      <c r="G23" s="4552"/>
      <c r="H23" s="4553"/>
      <c r="I23" s="4553"/>
      <c r="J23" s="4546"/>
      <c r="K23" s="3096"/>
      <c r="L23" s="3096"/>
      <c r="M23" s="3053"/>
    </row>
    <row r="24" spans="1:13" ht="14.25" customHeight="1" x14ac:dyDescent="0.25">
      <c r="A24" s="4518"/>
      <c r="B24" s="4551"/>
      <c r="C24" s="4551"/>
      <c r="F24" s="4552"/>
      <c r="G24" s="4552"/>
      <c r="H24" s="4553"/>
      <c r="I24" s="4553"/>
      <c r="J24" s="4546"/>
      <c r="K24" s="3096"/>
      <c r="L24" s="3096"/>
      <c r="M24" s="3053"/>
    </row>
    <row r="25" spans="1:13" ht="14.25" customHeight="1" x14ac:dyDescent="0.25">
      <c r="A25" s="4518"/>
      <c r="B25" s="4551"/>
      <c r="C25" s="4551"/>
      <c r="F25" s="4552"/>
      <c r="G25" s="4552"/>
      <c r="H25" s="4553"/>
      <c r="I25" s="4553"/>
      <c r="J25" s="4546"/>
      <c r="K25" s="3096"/>
      <c r="L25" s="3096"/>
      <c r="M25" s="3053"/>
    </row>
    <row r="26" spans="1:13" ht="14.25" customHeight="1" x14ac:dyDescent="0.25">
      <c r="A26" s="4518"/>
      <c r="B26" s="4551"/>
      <c r="C26" s="4551"/>
      <c r="F26" s="4552"/>
      <c r="G26" s="4552"/>
      <c r="H26" s="4553"/>
      <c r="I26" s="4553"/>
      <c r="J26" s="4546"/>
      <c r="K26" s="3096"/>
      <c r="L26" s="3096"/>
      <c r="M26" s="3053"/>
    </row>
    <row r="27" spans="1:13" ht="14.25" customHeight="1" x14ac:dyDescent="0.25">
      <c r="A27" s="4518"/>
      <c r="B27" s="4551"/>
      <c r="C27" s="4551"/>
      <c r="F27" s="4552"/>
      <c r="G27" s="4552"/>
      <c r="H27" s="4553"/>
      <c r="I27" s="4553"/>
      <c r="J27" s="4546"/>
      <c r="K27" s="3096"/>
      <c r="L27" s="3096"/>
      <c r="M27" s="3053"/>
    </row>
    <row r="28" spans="1:13" ht="14.25" customHeight="1" x14ac:dyDescent="0.25">
      <c r="A28" s="4518"/>
      <c r="B28" s="4551"/>
      <c r="C28" s="4551"/>
      <c r="F28" s="4552"/>
      <c r="G28" s="4552"/>
      <c r="H28" s="4553"/>
      <c r="I28" s="4553"/>
      <c r="J28" s="4546"/>
      <c r="K28" s="3096"/>
      <c r="L28" s="3096"/>
      <c r="M28" s="3053"/>
    </row>
    <row r="29" spans="1:13" ht="14.25" customHeight="1" x14ac:dyDescent="0.25">
      <c r="A29" s="4518"/>
      <c r="B29" s="4551"/>
      <c r="C29" s="4551"/>
      <c r="F29" s="4552"/>
      <c r="G29" s="4552"/>
      <c r="H29" s="4553"/>
      <c r="I29" s="4553"/>
      <c r="J29" s="4546"/>
      <c r="K29" s="3096"/>
      <c r="L29" s="3096"/>
      <c r="M29" s="3053"/>
    </row>
    <row r="30" spans="1:13" ht="14.25" customHeight="1" x14ac:dyDescent="0.25">
      <c r="A30" s="4518"/>
      <c r="B30" s="4551"/>
      <c r="C30" s="4551"/>
      <c r="F30" s="4552"/>
      <c r="G30" s="4552"/>
      <c r="H30" s="4553"/>
      <c r="I30" s="4553"/>
      <c r="J30" s="4546"/>
      <c r="K30" s="3096"/>
      <c r="L30" s="3096"/>
      <c r="M30" s="3053"/>
    </row>
    <row r="31" spans="1:13" ht="14.25" customHeight="1" x14ac:dyDescent="0.25">
      <c r="A31" s="4518"/>
      <c r="B31" s="4551"/>
      <c r="C31" s="4551"/>
      <c r="F31" s="4552"/>
      <c r="G31" s="4552"/>
      <c r="H31" s="4553"/>
      <c r="I31" s="4553"/>
      <c r="J31" s="4546"/>
      <c r="K31" s="3096"/>
      <c r="L31" s="3096"/>
      <c r="M31" s="3053"/>
    </row>
    <row r="32" spans="1:13" ht="14.25" customHeight="1" x14ac:dyDescent="0.25">
      <c r="A32" s="4518"/>
      <c r="B32" s="4551"/>
      <c r="C32" s="4551"/>
      <c r="F32" s="4552"/>
      <c r="G32" s="4552"/>
      <c r="H32" s="4553"/>
      <c r="I32" s="4553"/>
      <c r="J32" s="4546"/>
      <c r="K32" s="3096"/>
      <c r="L32" s="3096"/>
      <c r="M32" s="3053"/>
    </row>
    <row r="33" spans="1:14" ht="14.25" customHeight="1" x14ac:dyDescent="0.25">
      <c r="A33" s="4518"/>
      <c r="B33" s="4551"/>
      <c r="C33" s="4551"/>
      <c r="F33" s="4552"/>
      <c r="G33" s="4552"/>
      <c r="H33" s="4553"/>
      <c r="I33" s="4553"/>
      <c r="J33" s="4546"/>
      <c r="K33" s="3096"/>
      <c r="L33" s="3096"/>
      <c r="M33" s="3053"/>
    </row>
    <row r="34" spans="1:14" ht="14.25" customHeight="1" x14ac:dyDescent="0.25">
      <c r="A34" s="4555"/>
      <c r="B34" s="4556"/>
      <c r="C34" s="4556"/>
      <c r="D34" s="4557"/>
      <c r="E34" s="4557"/>
      <c r="F34" s="4558"/>
      <c r="G34" s="4558"/>
      <c r="H34" s="4559"/>
      <c r="I34" s="4559"/>
      <c r="J34" s="4556"/>
      <c r="K34" s="4560"/>
      <c r="L34" s="3098"/>
      <c r="M34" s="3053"/>
    </row>
    <row r="35" spans="1:14" x14ac:dyDescent="0.25">
      <c r="A35" s="3053"/>
      <c r="B35" s="3053"/>
      <c r="C35" s="3053"/>
      <c r="D35" s="3053"/>
      <c r="E35" s="3053"/>
      <c r="F35" s="3053"/>
      <c r="G35" s="3053"/>
      <c r="H35" s="3053"/>
      <c r="I35" s="3053"/>
      <c r="J35" s="3053"/>
      <c r="K35" s="3053"/>
      <c r="L35" s="3053"/>
      <c r="M35" s="3053"/>
      <c r="N35" s="3053"/>
    </row>
    <row r="36" spans="1:14" x14ac:dyDescent="0.25">
      <c r="A36" s="4561"/>
      <c r="B36" s="3053"/>
      <c r="C36" s="3053"/>
      <c r="D36" s="3053"/>
      <c r="E36" s="3053"/>
      <c r="F36" s="3053"/>
      <c r="G36" s="3053"/>
      <c r="H36" s="3053"/>
      <c r="I36" s="3053"/>
      <c r="J36" s="3053"/>
      <c r="K36" s="3053"/>
      <c r="L36" s="3053"/>
      <c r="M36" s="3053"/>
      <c r="N36" s="3053"/>
    </row>
    <row r="37" spans="1:14" x14ac:dyDescent="0.25">
      <c r="A37" s="4562"/>
      <c r="B37" s="3053"/>
      <c r="C37" s="3053"/>
      <c r="D37" s="3053"/>
      <c r="E37" s="3053"/>
      <c r="F37" s="3053"/>
      <c r="G37" s="3053"/>
      <c r="H37" s="3053"/>
      <c r="I37" s="3053"/>
      <c r="J37" s="3053"/>
      <c r="K37" s="3053"/>
      <c r="L37" s="3053"/>
      <c r="M37" s="3053"/>
      <c r="N37" s="3053"/>
    </row>
    <row r="38" spans="1:14" x14ac:dyDescent="0.25">
      <c r="A38" s="3053"/>
      <c r="B38" s="3053"/>
      <c r="C38" s="3053"/>
      <c r="D38" s="3053"/>
      <c r="E38" s="3053"/>
      <c r="F38" s="3053"/>
      <c r="G38" s="3053"/>
      <c r="H38" s="3053"/>
      <c r="I38" s="3053"/>
      <c r="J38" s="3053"/>
      <c r="K38" s="3053"/>
      <c r="L38" s="3053"/>
      <c r="M38" s="3053"/>
      <c r="N38" s="3053"/>
    </row>
    <row r="39" spans="1:14" x14ac:dyDescent="0.25">
      <c r="A39" s="3053"/>
      <c r="B39" s="3053"/>
      <c r="C39" s="3053"/>
      <c r="D39" s="3053"/>
      <c r="E39" s="3053"/>
      <c r="F39" s="3053"/>
      <c r="G39" s="3053"/>
      <c r="H39" s="3053"/>
      <c r="I39" s="3053"/>
      <c r="J39" s="3053"/>
      <c r="K39" s="3053"/>
      <c r="L39" s="3053"/>
      <c r="M39" s="3053"/>
      <c r="N39" s="3053"/>
    </row>
    <row r="40" spans="1:14" x14ac:dyDescent="0.25">
      <c r="A40" s="3053"/>
      <c r="B40" s="3053"/>
      <c r="C40" s="3053"/>
      <c r="D40" s="3053"/>
      <c r="E40" s="3053"/>
      <c r="F40" s="3053"/>
      <c r="G40" s="3053"/>
      <c r="H40" s="3053"/>
      <c r="I40" s="3053"/>
      <c r="J40" s="3053"/>
      <c r="K40" s="3053"/>
      <c r="L40" s="3053"/>
      <c r="M40" s="3053"/>
      <c r="N40" s="3053"/>
    </row>
    <row r="41" spans="1:14" x14ac:dyDescent="0.25">
      <c r="A41" s="3053"/>
      <c r="B41" s="3053"/>
      <c r="C41" s="3053"/>
      <c r="D41" s="3053"/>
      <c r="E41" s="3053"/>
      <c r="F41" s="3053"/>
      <c r="G41" s="3053"/>
      <c r="H41" s="3053"/>
      <c r="I41" s="3053"/>
      <c r="J41" s="3053"/>
      <c r="K41" s="3053"/>
      <c r="L41" s="3053"/>
      <c r="M41" s="3053"/>
      <c r="N41" s="3053"/>
    </row>
    <row r="42" spans="1:14" x14ac:dyDescent="0.25">
      <c r="A42" s="3053"/>
      <c r="B42" s="3053"/>
      <c r="C42" s="3053"/>
      <c r="D42" s="3053"/>
      <c r="E42" s="3053"/>
      <c r="F42" s="3053"/>
      <c r="G42" s="3053"/>
      <c r="H42" s="3053"/>
      <c r="I42" s="3053"/>
      <c r="J42" s="3053"/>
      <c r="K42" s="3053"/>
      <c r="L42" s="3053"/>
      <c r="M42" s="3053"/>
      <c r="N42" s="3053"/>
    </row>
    <row r="43" spans="1:14" x14ac:dyDescent="0.25">
      <c r="A43" s="3053"/>
      <c r="B43" s="3053"/>
      <c r="C43" s="3053"/>
      <c r="D43" s="3053"/>
      <c r="E43" s="3053"/>
      <c r="F43" s="3053"/>
      <c r="G43" s="3053"/>
      <c r="H43" s="3053"/>
      <c r="I43" s="3053"/>
      <c r="J43" s="3053"/>
      <c r="K43" s="3053"/>
      <c r="L43" s="3053"/>
      <c r="M43" s="3053"/>
      <c r="N43" s="3053"/>
    </row>
  </sheetData>
  <mergeCells count="7">
    <mergeCell ref="A10:J10"/>
    <mergeCell ref="A11:F11"/>
    <mergeCell ref="B5:C5"/>
    <mergeCell ref="D5:E5"/>
    <mergeCell ref="F5:G5"/>
    <mergeCell ref="H5:I5"/>
    <mergeCell ref="J5:K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&amp;R&amp;"Tahoma,Normal"231</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tabColor rgb="FFEB700B"/>
  </sheetPr>
  <dimension ref="A1:AO32"/>
  <sheetViews>
    <sheetView showGridLines="0" view="pageBreakPreview" topLeftCell="K1" zoomScaleNormal="70" zoomScaleSheetLayoutView="100" workbookViewId="0">
      <selection activeCell="T1" sqref="T1:U1"/>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5.7109375" style="6" customWidth="1"/>
    <col min="14" max="14" width="15.7109375" style="3637" customWidth="1"/>
    <col min="15" max="15" width="1.42578125" style="6" customWidth="1"/>
    <col min="16" max="16" width="7.85546875" style="6" customWidth="1"/>
    <col min="17" max="17" width="1.42578125" style="6" customWidth="1"/>
    <col min="18" max="18" width="11.42578125" style="6" customWidth="1"/>
    <col min="19" max="19" width="5.5703125" style="6" customWidth="1"/>
    <col min="20" max="20" width="34.140625" style="6" customWidth="1"/>
    <col min="21" max="21" width="0.28515625" style="6" customWidth="1"/>
    <col min="22" max="22" width="11.28515625" style="6" hidden="1" customWidth="1"/>
    <col min="23" max="23" width="13.5703125" style="6" hidden="1" customWidth="1"/>
    <col min="24" max="24" width="7.42578125" style="6" hidden="1" customWidth="1"/>
    <col min="25" max="25" width="8.140625" style="6" hidden="1" customWidth="1"/>
    <col min="26" max="26" width="16.28515625" style="6" hidden="1" customWidth="1"/>
    <col min="27" max="27" width="51.28515625" style="6" hidden="1" customWidth="1"/>
    <col min="28" max="28" width="31.5703125" style="6" hidden="1" customWidth="1"/>
    <col min="29" max="29" width="11.4257812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20" customFormat="1" ht="18" x14ac:dyDescent="0.25">
      <c r="K1" s="1652" t="s">
        <v>2965</v>
      </c>
      <c r="L1" s="3182"/>
      <c r="M1" s="3182"/>
      <c r="N1" s="3182"/>
      <c r="O1" s="3182"/>
      <c r="P1" s="3182"/>
      <c r="Q1" s="3182"/>
      <c r="R1" s="3182"/>
      <c r="S1" s="3182"/>
      <c r="T1" s="5731" t="s">
        <v>5169</v>
      </c>
      <c r="U1" s="5731"/>
      <c r="V1" s="3638"/>
      <c r="W1" s="3639"/>
      <c r="X1" s="3640"/>
      <c r="Y1" s="3640"/>
      <c r="Z1" s="3182"/>
    </row>
    <row r="2" spans="1:41" s="20" customFormat="1" ht="18" x14ac:dyDescent="0.25">
      <c r="K2" s="1652" t="s">
        <v>3541</v>
      </c>
      <c r="L2" s="3182"/>
      <c r="M2" s="3182"/>
      <c r="N2" s="3182"/>
      <c r="O2" s="3182"/>
      <c r="P2" s="3182"/>
      <c r="Q2" s="3182"/>
      <c r="R2" s="3182"/>
      <c r="S2" s="3182"/>
      <c r="T2" s="3641"/>
      <c r="V2" s="3638"/>
      <c r="W2" s="3639"/>
      <c r="X2" s="3640"/>
      <c r="Y2" s="3640"/>
      <c r="Z2" s="3182"/>
    </row>
    <row r="3" spans="1:41" s="20" customFormat="1" ht="18" x14ac:dyDescent="0.25">
      <c r="K3" s="1652" t="s">
        <v>3542</v>
      </c>
      <c r="L3" s="3182"/>
      <c r="M3" s="3182"/>
      <c r="N3" s="3182"/>
      <c r="O3" s="3182"/>
      <c r="P3" s="3182"/>
      <c r="Q3" s="3182"/>
      <c r="R3" s="3182"/>
      <c r="S3" s="3182"/>
      <c r="T3" s="3641"/>
      <c r="V3" s="3638"/>
      <c r="W3" s="3639"/>
      <c r="X3" s="3640"/>
      <c r="Y3" s="3640"/>
      <c r="Z3" s="3182"/>
    </row>
    <row r="4" spans="1:41" s="20" customFormat="1" ht="18" x14ac:dyDescent="0.25">
      <c r="K4" s="2992">
        <v>2013</v>
      </c>
      <c r="L4" s="3182"/>
      <c r="M4" s="3182"/>
      <c r="N4" s="3182"/>
      <c r="O4" s="3182"/>
      <c r="P4" s="3182"/>
      <c r="Q4" s="3182"/>
      <c r="R4" s="3182"/>
      <c r="S4" s="3182"/>
      <c r="T4" s="3641"/>
      <c r="V4" s="3638"/>
      <c r="W4" s="3639"/>
      <c r="X4" s="3640"/>
      <c r="Y4" s="3640"/>
      <c r="Z4" s="3182"/>
    </row>
    <row r="5" spans="1:41" s="20" customFormat="1" ht="18" x14ac:dyDescent="0.25">
      <c r="K5" s="2992"/>
      <c r="L5" s="3184"/>
      <c r="M5" s="3184"/>
      <c r="N5" s="3184"/>
      <c r="O5" s="3184"/>
      <c r="P5" s="3184"/>
      <c r="Q5" s="3184"/>
      <c r="R5" s="3184"/>
      <c r="S5" s="3184"/>
      <c r="T5" s="3184"/>
      <c r="V5" s="3642"/>
      <c r="W5" s="129"/>
      <c r="X5" s="58"/>
      <c r="Y5" s="58"/>
      <c r="Z5" s="58"/>
    </row>
    <row r="6" spans="1:41" s="3632" customFormat="1" ht="46.5" customHeight="1" x14ac:dyDescent="0.2">
      <c r="A6" s="3262" t="s">
        <v>50</v>
      </c>
      <c r="B6" s="3262" t="s">
        <v>44</v>
      </c>
      <c r="C6" s="3262" t="s">
        <v>172</v>
      </c>
      <c r="D6" s="567" t="s">
        <v>261</v>
      </c>
      <c r="E6" s="1289"/>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ht="16.5" x14ac:dyDescent="0.2">
      <c r="A7" s="3692"/>
      <c r="B7" s="3693"/>
      <c r="C7" s="3518"/>
      <c r="D7" s="3519"/>
      <c r="E7" s="3519"/>
      <c r="F7" s="3519"/>
      <c r="G7" s="3518"/>
      <c r="H7" s="3518"/>
      <c r="I7" s="3519"/>
      <c r="J7" s="3694"/>
      <c r="K7" s="6059" t="s">
        <v>295</v>
      </c>
      <c r="L7" s="6060"/>
      <c r="M7" s="6061"/>
      <c r="N7" s="2544">
        <f>SUM(N8:N13)</f>
        <v>433817.79000000004</v>
      </c>
      <c r="O7" s="3718"/>
      <c r="P7" s="3719"/>
      <c r="Q7" s="3720"/>
      <c r="R7" s="3721">
        <f>SUM(R8:R13)</f>
        <v>0</v>
      </c>
      <c r="S7" s="3720"/>
      <c r="T7" s="3722"/>
      <c r="U7" s="3657"/>
      <c r="V7" s="3658"/>
      <c r="W7" s="3658"/>
      <c r="X7" s="3347">
        <f t="shared" ref="X7:Y7" si="0">SUM(X8:X13)</f>
        <v>0</v>
      </c>
      <c r="Y7" s="3347">
        <f t="shared" si="0"/>
        <v>3</v>
      </c>
      <c r="Z7" s="3697"/>
      <c r="AA7" s="3697"/>
      <c r="AB7" s="3697"/>
      <c r="AC7" s="3697"/>
      <c r="AD7" s="3697"/>
      <c r="AE7" s="3697"/>
      <c r="AF7" s="3697"/>
      <c r="AG7" s="3697"/>
      <c r="AH7" s="3697"/>
      <c r="AI7" s="3697"/>
    </row>
    <row r="8" spans="1:41" s="587" customFormat="1" ht="51" x14ac:dyDescent="0.25">
      <c r="A8" s="3368" t="s">
        <v>840</v>
      </c>
      <c r="B8" s="1184" t="s">
        <v>873</v>
      </c>
      <c r="C8" s="3351" t="s">
        <v>285</v>
      </c>
      <c r="D8" s="3357" t="s">
        <v>306</v>
      </c>
      <c r="E8" s="1343">
        <v>10739</v>
      </c>
      <c r="F8" s="646" t="s">
        <v>291</v>
      </c>
      <c r="G8" s="3386" t="s">
        <v>3591</v>
      </c>
      <c r="H8" s="3356" t="s">
        <v>295</v>
      </c>
      <c r="I8" s="3355" t="s">
        <v>301</v>
      </c>
      <c r="J8" s="3417">
        <v>2012</v>
      </c>
      <c r="K8" s="3723" t="s">
        <v>3592</v>
      </c>
      <c r="L8" s="2363" t="s">
        <v>290</v>
      </c>
      <c r="M8" s="2363" t="s">
        <v>3593</v>
      </c>
      <c r="N8" s="2573">
        <v>150000</v>
      </c>
      <c r="O8" s="1965"/>
      <c r="P8" s="2715">
        <v>1</v>
      </c>
      <c r="Q8" s="1965"/>
      <c r="R8" s="1964" t="s">
        <v>3594</v>
      </c>
      <c r="S8" s="1963"/>
      <c r="T8" s="3419" t="s">
        <v>3595</v>
      </c>
      <c r="U8" s="3420">
        <v>0.3</v>
      </c>
      <c r="V8" s="3382">
        <v>41331</v>
      </c>
      <c r="W8" s="3382">
        <v>41369</v>
      </c>
      <c r="X8" s="3482">
        <v>0</v>
      </c>
      <c r="Y8" s="3482">
        <v>0</v>
      </c>
      <c r="Z8" s="3389">
        <v>41365</v>
      </c>
      <c r="AA8" s="3422" t="s">
        <v>3596</v>
      </c>
      <c r="AB8" s="3351"/>
      <c r="AC8" s="3390" t="s">
        <v>281</v>
      </c>
      <c r="AD8" s="980" t="s">
        <v>3597</v>
      </c>
      <c r="AE8" s="3391" t="s">
        <v>3598</v>
      </c>
      <c r="AF8" s="3382">
        <v>41094</v>
      </c>
      <c r="AG8" s="3381" t="s">
        <v>287</v>
      </c>
      <c r="AH8" s="3382" t="s">
        <v>287</v>
      </c>
      <c r="AI8" s="3383" t="s">
        <v>3117</v>
      </c>
      <c r="AJ8" s="1188" t="s">
        <v>281</v>
      </c>
      <c r="AK8" s="1188" t="s">
        <v>281</v>
      </c>
      <c r="AL8" s="3361">
        <v>41411</v>
      </c>
      <c r="AM8" s="1188" t="s">
        <v>281</v>
      </c>
      <c r="AN8" s="1188" t="s">
        <v>281</v>
      </c>
      <c r="AO8" s="3447" t="s">
        <v>281</v>
      </c>
    </row>
    <row r="9" spans="1:41" s="587" customFormat="1" ht="63.75" x14ac:dyDescent="0.25">
      <c r="A9" s="3351" t="s">
        <v>840</v>
      </c>
      <c r="B9" s="1190" t="s">
        <v>875</v>
      </c>
      <c r="C9" s="3351" t="s">
        <v>285</v>
      </c>
      <c r="D9" s="3357" t="s">
        <v>306</v>
      </c>
      <c r="E9" s="3416" t="s">
        <v>281</v>
      </c>
      <c r="F9" s="646" t="s">
        <v>291</v>
      </c>
      <c r="G9" s="3386" t="s">
        <v>3599</v>
      </c>
      <c r="H9" s="3356" t="s">
        <v>295</v>
      </c>
      <c r="I9" s="3355" t="s">
        <v>301</v>
      </c>
      <c r="J9" s="3417">
        <v>2012</v>
      </c>
      <c r="K9" s="3418" t="s">
        <v>3600</v>
      </c>
      <c r="L9" s="2363" t="s">
        <v>292</v>
      </c>
      <c r="M9" s="2363" t="s">
        <v>3601</v>
      </c>
      <c r="N9" s="2573">
        <v>25000</v>
      </c>
      <c r="O9" s="1965"/>
      <c r="P9" s="2715">
        <v>1</v>
      </c>
      <c r="Q9" s="1965"/>
      <c r="R9" s="1964" t="s">
        <v>3602</v>
      </c>
      <c r="S9" s="1963"/>
      <c r="T9" s="3677" t="s">
        <v>3603</v>
      </c>
      <c r="U9" s="3420">
        <v>0.3</v>
      </c>
      <c r="V9" s="3382">
        <v>41513</v>
      </c>
      <c r="W9" s="3460" t="s">
        <v>283</v>
      </c>
      <c r="X9" s="3362">
        <v>0</v>
      </c>
      <c r="Y9" s="3362">
        <v>0</v>
      </c>
      <c r="Z9" s="1183">
        <v>41579</v>
      </c>
      <c r="AA9" s="3422" t="s">
        <v>3604</v>
      </c>
      <c r="AB9" s="3351"/>
      <c r="AC9" s="3390" t="s">
        <v>281</v>
      </c>
      <c r="AD9" s="980" t="s">
        <v>3605</v>
      </c>
      <c r="AE9" s="3391" t="s">
        <v>3598</v>
      </c>
      <c r="AF9" s="3382">
        <v>41094</v>
      </c>
      <c r="AG9" s="3381" t="s">
        <v>287</v>
      </c>
      <c r="AH9" s="3382" t="s">
        <v>287</v>
      </c>
      <c r="AI9" s="3383" t="s">
        <v>3031</v>
      </c>
      <c r="AJ9" s="1188" t="s">
        <v>281</v>
      </c>
      <c r="AK9" s="1188" t="s">
        <v>281</v>
      </c>
      <c r="AL9" s="3361" t="s">
        <v>281</v>
      </c>
      <c r="AM9" s="1188" t="s">
        <v>281</v>
      </c>
      <c r="AN9" s="3361" t="s">
        <v>281</v>
      </c>
      <c r="AO9" s="3384" t="s">
        <v>281</v>
      </c>
    </row>
    <row r="10" spans="1:41" s="587" customFormat="1" ht="76.5" x14ac:dyDescent="0.25">
      <c r="A10" s="3368" t="s">
        <v>840</v>
      </c>
      <c r="B10" s="1184" t="s">
        <v>873</v>
      </c>
      <c r="C10" s="3351" t="s">
        <v>285</v>
      </c>
      <c r="D10" s="3357" t="s">
        <v>306</v>
      </c>
      <c r="E10" s="1343">
        <v>10792</v>
      </c>
      <c r="F10" s="646" t="s">
        <v>291</v>
      </c>
      <c r="G10" s="3386" t="s">
        <v>3606</v>
      </c>
      <c r="H10" s="3356" t="s">
        <v>295</v>
      </c>
      <c r="I10" s="3355" t="s">
        <v>301</v>
      </c>
      <c r="J10" s="3417">
        <v>2012</v>
      </c>
      <c r="K10" s="3418" t="s">
        <v>3607</v>
      </c>
      <c r="L10" s="2363" t="s">
        <v>317</v>
      </c>
      <c r="M10" s="2363" t="s">
        <v>3608</v>
      </c>
      <c r="N10" s="2573">
        <v>75000</v>
      </c>
      <c r="O10" s="1965"/>
      <c r="P10" s="2715">
        <v>1</v>
      </c>
      <c r="Q10" s="1965"/>
      <c r="R10" s="1964" t="s">
        <v>3609</v>
      </c>
      <c r="S10" s="1963"/>
      <c r="T10" s="3677" t="s">
        <v>3610</v>
      </c>
      <c r="U10" s="3420">
        <v>0.28999999999999998</v>
      </c>
      <c r="V10" s="3382">
        <v>41331</v>
      </c>
      <c r="W10" s="3382">
        <v>41380</v>
      </c>
      <c r="X10" s="3482">
        <v>0</v>
      </c>
      <c r="Y10" s="3482">
        <v>0</v>
      </c>
      <c r="Z10" s="3389">
        <v>41365</v>
      </c>
      <c r="AA10" s="3422" t="s">
        <v>3611</v>
      </c>
      <c r="AB10" s="3351"/>
      <c r="AC10" s="3390" t="s">
        <v>281</v>
      </c>
      <c r="AD10" s="980" t="s">
        <v>3612</v>
      </c>
      <c r="AE10" s="3391" t="s">
        <v>3598</v>
      </c>
      <c r="AF10" s="3382">
        <v>41094</v>
      </c>
      <c r="AG10" s="3381" t="s">
        <v>287</v>
      </c>
      <c r="AH10" s="3382" t="s">
        <v>287</v>
      </c>
      <c r="AI10" s="3383" t="s">
        <v>3613</v>
      </c>
      <c r="AJ10" s="1188" t="s">
        <v>281</v>
      </c>
      <c r="AK10" s="1188" t="s">
        <v>281</v>
      </c>
      <c r="AL10" s="1188" t="s">
        <v>281</v>
      </c>
      <c r="AM10" s="3361" t="s">
        <v>287</v>
      </c>
      <c r="AN10" s="3361" t="s">
        <v>287</v>
      </c>
      <c r="AO10" s="3384" t="s">
        <v>2988</v>
      </c>
    </row>
    <row r="11" spans="1:41" s="587" customFormat="1" ht="38.25" x14ac:dyDescent="0.25">
      <c r="A11" s="3368" t="s">
        <v>840</v>
      </c>
      <c r="B11" s="1189" t="s">
        <v>3614</v>
      </c>
      <c r="C11" s="3351" t="s">
        <v>285</v>
      </c>
      <c r="D11" s="3357" t="s">
        <v>306</v>
      </c>
      <c r="E11" s="1186" t="s">
        <v>281</v>
      </c>
      <c r="F11" s="646" t="s">
        <v>291</v>
      </c>
      <c r="G11" s="3386" t="s">
        <v>3615</v>
      </c>
      <c r="H11" s="3356" t="s">
        <v>295</v>
      </c>
      <c r="I11" s="3355" t="s">
        <v>301</v>
      </c>
      <c r="J11" s="3417">
        <v>2012</v>
      </c>
      <c r="K11" s="3418" t="s">
        <v>3615</v>
      </c>
      <c r="L11" s="2363" t="s">
        <v>309</v>
      </c>
      <c r="M11" s="2363" t="s">
        <v>309</v>
      </c>
      <c r="N11" s="2573">
        <v>112647.9</v>
      </c>
      <c r="O11" s="1965"/>
      <c r="P11" s="2715">
        <v>1</v>
      </c>
      <c r="Q11" s="1965"/>
      <c r="R11" s="1964" t="s">
        <v>3616</v>
      </c>
      <c r="S11" s="1963"/>
      <c r="T11" s="3677" t="s">
        <v>3617</v>
      </c>
      <c r="U11" s="3708">
        <v>0.3</v>
      </c>
      <c r="V11" s="3382">
        <v>41555</v>
      </c>
      <c r="W11" s="3382">
        <v>41585</v>
      </c>
      <c r="X11" s="3458">
        <v>0</v>
      </c>
      <c r="Y11" s="3458">
        <v>1</v>
      </c>
      <c r="Z11" s="3457">
        <v>41487</v>
      </c>
      <c r="AA11" s="3422" t="s">
        <v>3618</v>
      </c>
      <c r="AB11" s="3351"/>
      <c r="AC11" s="3390" t="s">
        <v>281</v>
      </c>
      <c r="AD11" s="980" t="s">
        <v>3619</v>
      </c>
      <c r="AE11" s="3391" t="s">
        <v>3620</v>
      </c>
      <c r="AF11" s="3382">
        <v>41243</v>
      </c>
      <c r="AG11" s="3381" t="s">
        <v>287</v>
      </c>
      <c r="AH11" s="3382" t="s">
        <v>287</v>
      </c>
      <c r="AI11" s="3383" t="s">
        <v>3141</v>
      </c>
      <c r="AJ11" s="627" t="s">
        <v>281</v>
      </c>
      <c r="AK11" s="627" t="s">
        <v>281</v>
      </c>
      <c r="AL11" s="627" t="s">
        <v>281</v>
      </c>
      <c r="AM11" s="627" t="s">
        <v>281</v>
      </c>
      <c r="AN11" s="627" t="s">
        <v>281</v>
      </c>
      <c r="AO11" s="1182" t="s">
        <v>281</v>
      </c>
    </row>
    <row r="12" spans="1:41" s="587" customFormat="1" ht="25.5" x14ac:dyDescent="0.25">
      <c r="A12" s="3351" t="s">
        <v>840</v>
      </c>
      <c r="B12" s="1190" t="s">
        <v>875</v>
      </c>
      <c r="C12" s="3351" t="s">
        <v>285</v>
      </c>
      <c r="D12" s="3357" t="s">
        <v>306</v>
      </c>
      <c r="E12" s="1186" t="s">
        <v>281</v>
      </c>
      <c r="F12" s="646" t="s">
        <v>291</v>
      </c>
      <c r="G12" s="3386" t="s">
        <v>3621</v>
      </c>
      <c r="H12" s="3356" t="s">
        <v>295</v>
      </c>
      <c r="I12" s="3355" t="s">
        <v>301</v>
      </c>
      <c r="J12" s="3417">
        <v>2012</v>
      </c>
      <c r="K12" s="3418" t="s">
        <v>3622</v>
      </c>
      <c r="L12" s="2363" t="s">
        <v>335</v>
      </c>
      <c r="M12" s="2363" t="s">
        <v>882</v>
      </c>
      <c r="N12" s="2573">
        <v>30000</v>
      </c>
      <c r="O12" s="1965"/>
      <c r="P12" s="2715">
        <v>1</v>
      </c>
      <c r="Q12" s="1965"/>
      <c r="R12" s="1964" t="s">
        <v>2627</v>
      </c>
      <c r="S12" s="1963"/>
      <c r="T12" s="3677" t="s">
        <v>3623</v>
      </c>
      <c r="U12" s="3708">
        <v>0.3</v>
      </c>
      <c r="V12" s="3382">
        <v>41487</v>
      </c>
      <c r="W12" s="3382">
        <v>41507</v>
      </c>
      <c r="X12" s="3362">
        <v>0</v>
      </c>
      <c r="Y12" s="3362">
        <v>1</v>
      </c>
      <c r="Z12" s="3322">
        <v>41579</v>
      </c>
      <c r="AA12" s="3351"/>
      <c r="AB12" s="3351"/>
      <c r="AC12" s="3390" t="s">
        <v>281</v>
      </c>
      <c r="AD12" s="980" t="s">
        <v>3624</v>
      </c>
      <c r="AE12" s="3391" t="s">
        <v>3620</v>
      </c>
      <c r="AF12" s="3382">
        <v>41243</v>
      </c>
      <c r="AG12" s="3381" t="s">
        <v>287</v>
      </c>
      <c r="AH12" s="3382" t="s">
        <v>287</v>
      </c>
      <c r="AI12" s="3383" t="s">
        <v>3117</v>
      </c>
      <c r="AJ12" s="627" t="s">
        <v>281</v>
      </c>
      <c r="AK12" s="627" t="s">
        <v>281</v>
      </c>
      <c r="AL12" s="627" t="s">
        <v>281</v>
      </c>
      <c r="AM12" s="627" t="s">
        <v>281</v>
      </c>
      <c r="AN12" s="627" t="s">
        <v>281</v>
      </c>
      <c r="AO12" s="1182" t="s">
        <v>281</v>
      </c>
    </row>
    <row r="13" spans="1:41" s="587" customFormat="1" ht="51" x14ac:dyDescent="0.25">
      <c r="A13" s="3368" t="s">
        <v>840</v>
      </c>
      <c r="B13" s="1190" t="s">
        <v>875</v>
      </c>
      <c r="C13" s="3351" t="s">
        <v>285</v>
      </c>
      <c r="D13" s="3357" t="s">
        <v>306</v>
      </c>
      <c r="E13" s="1389" t="s">
        <v>281</v>
      </c>
      <c r="F13" s="646" t="s">
        <v>291</v>
      </c>
      <c r="G13" s="3386" t="s">
        <v>3625</v>
      </c>
      <c r="H13" s="3356" t="s">
        <v>295</v>
      </c>
      <c r="I13" s="3355" t="s">
        <v>301</v>
      </c>
      <c r="J13" s="3417">
        <v>2012</v>
      </c>
      <c r="K13" s="3434" t="s">
        <v>3626</v>
      </c>
      <c r="L13" s="2366" t="s">
        <v>311</v>
      </c>
      <c r="M13" s="2366" t="s">
        <v>3627</v>
      </c>
      <c r="N13" s="2579">
        <v>41169.89</v>
      </c>
      <c r="O13" s="3724"/>
      <c r="P13" s="2720">
        <v>1</v>
      </c>
      <c r="Q13" s="3724"/>
      <c r="R13" s="1956" t="s">
        <v>3628</v>
      </c>
      <c r="S13" s="3725"/>
      <c r="T13" s="3716" t="s">
        <v>3629</v>
      </c>
      <c r="U13" s="3708">
        <v>0.3</v>
      </c>
      <c r="V13" s="3382">
        <v>41530</v>
      </c>
      <c r="W13" s="3382">
        <v>41575</v>
      </c>
      <c r="X13" s="3362">
        <v>0</v>
      </c>
      <c r="Y13" s="3362">
        <v>1</v>
      </c>
      <c r="Z13" s="1183">
        <v>41579</v>
      </c>
      <c r="AA13" s="3368" t="s">
        <v>3630</v>
      </c>
      <c r="AB13" s="3351"/>
      <c r="AC13" s="3390" t="s">
        <v>281</v>
      </c>
      <c r="AD13" s="980" t="s">
        <v>3631</v>
      </c>
      <c r="AE13" s="3391" t="s">
        <v>3620</v>
      </c>
      <c r="AF13" s="3382">
        <v>41243</v>
      </c>
      <c r="AG13" s="3381" t="s">
        <v>287</v>
      </c>
      <c r="AH13" s="3382" t="s">
        <v>287</v>
      </c>
      <c r="AI13" s="3383" t="s">
        <v>2987</v>
      </c>
      <c r="AJ13" s="627" t="s">
        <v>281</v>
      </c>
      <c r="AK13" s="627" t="s">
        <v>281</v>
      </c>
      <c r="AL13" s="627" t="s">
        <v>281</v>
      </c>
      <c r="AM13" s="627" t="s">
        <v>281</v>
      </c>
      <c r="AN13" s="627" t="s">
        <v>281</v>
      </c>
      <c r="AO13" s="1182" t="s">
        <v>281</v>
      </c>
    </row>
    <row r="14" spans="1:41" x14ac:dyDescent="0.2">
      <c r="A14" s="111"/>
      <c r="U14" s="3632"/>
      <c r="AA14" s="111"/>
      <c r="AB14" s="111"/>
      <c r="AC14" s="3632"/>
      <c r="AD14" s="3632"/>
      <c r="AE14" s="3632"/>
      <c r="AF14" s="3632"/>
      <c r="AG14" s="3632"/>
      <c r="AH14" s="3632"/>
      <c r="AI14" s="3632"/>
    </row>
    <row r="15" spans="1:41" x14ac:dyDescent="0.2">
      <c r="A15" s="111"/>
      <c r="U15" s="3632"/>
      <c r="AA15" s="111"/>
      <c r="AB15" s="111"/>
      <c r="AC15" s="3632"/>
      <c r="AD15" s="3632"/>
      <c r="AE15" s="3632"/>
      <c r="AF15" s="3632"/>
      <c r="AG15" s="3632"/>
      <c r="AH15" s="3632"/>
      <c r="AI15" s="3632"/>
    </row>
    <row r="16" spans="1:41" x14ac:dyDescent="0.2">
      <c r="A16" s="111"/>
      <c r="K16" s="2409" t="s">
        <v>2633</v>
      </c>
      <c r="U16" s="3632"/>
      <c r="AA16" s="111"/>
      <c r="AB16" s="111"/>
      <c r="AC16" s="3632"/>
      <c r="AD16" s="3632"/>
      <c r="AE16" s="3632"/>
      <c r="AF16" s="3632"/>
      <c r="AG16" s="3632"/>
      <c r="AH16" s="3632"/>
      <c r="AI16" s="3632"/>
    </row>
    <row r="17" spans="1:35" x14ac:dyDescent="0.2">
      <c r="A17" s="111"/>
      <c r="U17" s="3632"/>
      <c r="AA17" s="111"/>
      <c r="AB17" s="111"/>
      <c r="AC17" s="3632"/>
      <c r="AD17" s="3632"/>
      <c r="AE17" s="3632"/>
      <c r="AF17" s="3632"/>
      <c r="AG17" s="3632"/>
      <c r="AH17" s="3632"/>
      <c r="AI17" s="3632"/>
    </row>
    <row r="18" spans="1:35" x14ac:dyDescent="0.2">
      <c r="A18" s="111"/>
      <c r="U18" s="3632"/>
      <c r="AA18" s="111"/>
      <c r="AB18" s="111"/>
      <c r="AC18" s="3632"/>
      <c r="AD18" s="3632"/>
      <c r="AE18" s="3632"/>
      <c r="AF18" s="3632"/>
      <c r="AG18" s="3632"/>
      <c r="AH18" s="3632"/>
      <c r="AI18" s="3632"/>
    </row>
    <row r="19" spans="1:35" x14ac:dyDescent="0.2">
      <c r="A19" s="111"/>
      <c r="U19" s="3632"/>
      <c r="AA19" s="111"/>
      <c r="AB19" s="111"/>
      <c r="AC19" s="3632"/>
      <c r="AD19" s="3632"/>
      <c r="AE19" s="3632"/>
      <c r="AF19" s="3632"/>
      <c r="AG19" s="3632"/>
      <c r="AH19" s="3632"/>
      <c r="AI19" s="3632"/>
    </row>
    <row r="20" spans="1:35" x14ac:dyDescent="0.2">
      <c r="A20" s="111"/>
      <c r="U20" s="3632"/>
      <c r="AA20" s="111"/>
      <c r="AB20" s="111"/>
      <c r="AC20" s="3632"/>
      <c r="AD20" s="3632"/>
      <c r="AE20" s="3632"/>
      <c r="AF20" s="3632"/>
      <c r="AG20" s="3632"/>
      <c r="AH20" s="3632"/>
      <c r="AI20" s="3632"/>
    </row>
    <row r="21" spans="1:35" x14ac:dyDescent="0.2">
      <c r="A21" s="111"/>
      <c r="AA21" s="111"/>
      <c r="AB21" s="111"/>
    </row>
    <row r="22" spans="1:35" x14ac:dyDescent="0.2">
      <c r="A22" s="111"/>
      <c r="AA22" s="111"/>
      <c r="AB22" s="111"/>
    </row>
    <row r="23" spans="1:35" x14ac:dyDescent="0.2">
      <c r="A23" s="111"/>
      <c r="AA23" s="111"/>
      <c r="AB23" s="111"/>
    </row>
    <row r="24" spans="1:35" x14ac:dyDescent="0.2">
      <c r="A24" s="111"/>
      <c r="AA24" s="111"/>
      <c r="AB24" s="111"/>
    </row>
    <row r="25" spans="1:35" x14ac:dyDescent="0.2">
      <c r="A25" s="111"/>
      <c r="AA25" s="111"/>
      <c r="AB25" s="111"/>
    </row>
    <row r="26" spans="1:35" x14ac:dyDescent="0.2">
      <c r="A26" s="111"/>
      <c r="AA26" s="111"/>
      <c r="AB26" s="111"/>
    </row>
    <row r="27" spans="1:35" x14ac:dyDescent="0.2">
      <c r="A27" s="111"/>
      <c r="AA27" s="111"/>
      <c r="AB27" s="111"/>
    </row>
    <row r="28" spans="1:35" x14ac:dyDescent="0.2">
      <c r="A28" s="111"/>
      <c r="AA28" s="111"/>
      <c r="AB28" s="111"/>
    </row>
    <row r="29" spans="1:35" x14ac:dyDescent="0.2">
      <c r="A29" s="111"/>
      <c r="AA29" s="111"/>
      <c r="AB29" s="111"/>
    </row>
    <row r="30" spans="1:35" x14ac:dyDescent="0.2">
      <c r="A30" s="111"/>
      <c r="AA30" s="111"/>
      <c r="AB30" s="111"/>
    </row>
    <row r="31" spans="1:35" x14ac:dyDescent="0.2">
      <c r="A31" s="111"/>
      <c r="AA31" s="111"/>
      <c r="AB31" s="111"/>
    </row>
    <row r="32" spans="1:35" x14ac:dyDescent="0.2">
      <c r="A32" s="111"/>
      <c r="AA32" s="111"/>
      <c r="AB32" s="111"/>
    </row>
  </sheetData>
  <mergeCells count="5">
    <mergeCell ref="T1:U1"/>
    <mergeCell ref="N6:O6"/>
    <mergeCell ref="P6:Q6"/>
    <mergeCell ref="R6:S6"/>
    <mergeCell ref="K7:M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tabColor rgb="FFEB700B"/>
  </sheetPr>
  <dimension ref="A1:AO73"/>
  <sheetViews>
    <sheetView showGridLines="0" view="pageBreakPreview" topLeftCell="K1" zoomScaleNormal="70" zoomScaleSheetLayoutView="100" workbookViewId="0">
      <selection activeCell="T1" sqref="T1:U1"/>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5.7109375" style="6" customWidth="1"/>
    <col min="14" max="14" width="15.7109375" style="3637" customWidth="1"/>
    <col min="15" max="15" width="1.42578125" style="6" customWidth="1"/>
    <col min="16" max="16" width="7.85546875" style="6" customWidth="1"/>
    <col min="17" max="17" width="1.42578125" style="6" customWidth="1"/>
    <col min="18" max="18" width="11.7109375" style="6" customWidth="1"/>
    <col min="19" max="19" width="5" style="6" customWidth="1"/>
    <col min="20" max="20" width="32.5703125" style="6" customWidth="1"/>
    <col min="21" max="21" width="0.28515625" style="6" customWidth="1"/>
    <col min="22" max="22" width="11.28515625" style="6" hidden="1" customWidth="1"/>
    <col min="23" max="23" width="13.5703125" style="6" hidden="1" customWidth="1"/>
    <col min="24" max="24" width="7.42578125" style="6" hidden="1" customWidth="1"/>
    <col min="25" max="25" width="8.140625" style="6" hidden="1" customWidth="1"/>
    <col min="26" max="26" width="16.28515625" style="6" hidden="1" customWidth="1"/>
    <col min="27" max="27" width="51.28515625" style="6" hidden="1" customWidth="1"/>
    <col min="28" max="28" width="31.5703125" style="6" hidden="1" customWidth="1"/>
    <col min="29" max="29" width="11.4257812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20" customFormat="1" ht="18" x14ac:dyDescent="0.25">
      <c r="K1" s="1652" t="s">
        <v>2965</v>
      </c>
      <c r="L1" s="3182"/>
      <c r="M1" s="3182"/>
      <c r="N1" s="3182"/>
      <c r="O1" s="3182"/>
      <c r="P1" s="3182"/>
      <c r="Q1" s="3182"/>
      <c r="R1" s="3182"/>
      <c r="S1" s="3182"/>
      <c r="T1" s="5731" t="s">
        <v>5169</v>
      </c>
      <c r="U1" s="5731"/>
      <c r="V1" s="3638"/>
      <c r="W1" s="3639"/>
      <c r="X1" s="3640"/>
      <c r="Y1" s="3640"/>
      <c r="Z1" s="3182"/>
    </row>
    <row r="2" spans="1:41" s="20" customFormat="1" ht="18" x14ac:dyDescent="0.25">
      <c r="K2" s="1652" t="s">
        <v>3541</v>
      </c>
      <c r="L2" s="3182"/>
      <c r="M2" s="3182"/>
      <c r="N2" s="3182"/>
      <c r="O2" s="3182"/>
      <c r="P2" s="3182"/>
      <c r="Q2" s="3182"/>
      <c r="R2" s="3182"/>
      <c r="S2" s="3182"/>
      <c r="T2" s="3641"/>
      <c r="V2" s="3638"/>
      <c r="W2" s="3639"/>
      <c r="X2" s="3640"/>
      <c r="Y2" s="3640"/>
      <c r="Z2" s="3182"/>
    </row>
    <row r="3" spans="1:41" s="20" customFormat="1" ht="18" x14ac:dyDescent="0.25">
      <c r="K3" s="1652" t="s">
        <v>3542</v>
      </c>
      <c r="L3" s="3182"/>
      <c r="M3" s="3182"/>
      <c r="N3" s="3182"/>
      <c r="O3" s="3182"/>
      <c r="P3" s="3182"/>
      <c r="Q3" s="3182"/>
      <c r="R3" s="3182"/>
      <c r="S3" s="3182"/>
      <c r="T3" s="3641"/>
      <c r="V3" s="3638"/>
      <c r="W3" s="3639"/>
      <c r="X3" s="3640"/>
      <c r="Y3" s="3640"/>
      <c r="Z3" s="3182"/>
    </row>
    <row r="4" spans="1:41" s="20" customFormat="1" ht="18" x14ac:dyDescent="0.25">
      <c r="K4" s="2992">
        <v>2013</v>
      </c>
      <c r="L4" s="3182"/>
      <c r="M4" s="3182"/>
      <c r="N4" s="3182"/>
      <c r="O4" s="3182"/>
      <c r="P4" s="3182"/>
      <c r="Q4" s="3182"/>
      <c r="R4" s="3182"/>
      <c r="S4" s="3182"/>
      <c r="T4" s="3641"/>
      <c r="V4" s="3638"/>
      <c r="W4" s="3639"/>
      <c r="X4" s="3640"/>
      <c r="Y4" s="3640"/>
      <c r="Z4" s="3182"/>
    </row>
    <row r="5" spans="1:41" s="20" customFormat="1" ht="18" x14ac:dyDescent="0.25">
      <c r="K5" s="2992"/>
      <c r="L5" s="3184"/>
      <c r="M5" s="3184"/>
      <c r="N5" s="3184"/>
      <c r="O5" s="3184"/>
      <c r="P5" s="3184"/>
      <c r="Q5" s="3184"/>
      <c r="R5" s="3184"/>
      <c r="S5" s="3184"/>
      <c r="T5" s="3184"/>
      <c r="V5" s="3642"/>
      <c r="W5" s="129"/>
      <c r="X5" s="58"/>
      <c r="Y5" s="58"/>
      <c r="Z5" s="58"/>
    </row>
    <row r="6" spans="1:41" s="3632" customFormat="1" ht="46.5" customHeight="1" x14ac:dyDescent="0.2">
      <c r="A6" s="3262" t="s">
        <v>50</v>
      </c>
      <c r="B6" s="3262" t="s">
        <v>44</v>
      </c>
      <c r="C6" s="3262" t="s">
        <v>172</v>
      </c>
      <c r="D6" s="567" t="s">
        <v>261</v>
      </c>
      <c r="E6" s="1289"/>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ht="16.5" x14ac:dyDescent="0.2">
      <c r="A7" s="3692"/>
      <c r="B7" s="3693"/>
      <c r="C7" s="3518"/>
      <c r="D7" s="3519"/>
      <c r="E7" s="3519"/>
      <c r="F7" s="3519"/>
      <c r="G7" s="3518"/>
      <c r="H7" s="3518"/>
      <c r="I7" s="3519"/>
      <c r="J7" s="3694"/>
      <c r="K7" s="6062" t="s">
        <v>294</v>
      </c>
      <c r="L7" s="6063"/>
      <c r="M7" s="6063"/>
      <c r="N7" s="2545">
        <f>SUM(N8:N15,'10-E381op-Em (4)'!N7:N8)</f>
        <v>1659023.48</v>
      </c>
      <c r="O7" s="3726"/>
      <c r="P7" s="3727"/>
      <c r="Q7" s="3726"/>
      <c r="R7" s="3727">
        <f>SUM(R8:R15)</f>
        <v>0</v>
      </c>
      <c r="S7" s="3726"/>
      <c r="T7" s="3728"/>
      <c r="U7" s="3657"/>
      <c r="V7" s="3658"/>
      <c r="W7" s="3658"/>
      <c r="X7" s="3347">
        <f>SUM(X8:X15)</f>
        <v>0</v>
      </c>
      <c r="Y7" s="3347">
        <f>SUM(Y8:Y15)</f>
        <v>5</v>
      </c>
      <c r="Z7" s="3697"/>
      <c r="AA7" s="3697"/>
      <c r="AB7" s="3697"/>
      <c r="AC7" s="3697"/>
      <c r="AD7" s="3697"/>
      <c r="AE7" s="3697"/>
      <c r="AF7" s="3697"/>
      <c r="AG7" s="3697"/>
      <c r="AH7" s="3697"/>
      <c r="AI7" s="3697"/>
    </row>
    <row r="8" spans="1:41" s="587" customFormat="1" ht="38.25" x14ac:dyDescent="0.25">
      <c r="A8" s="3351" t="s">
        <v>840</v>
      </c>
      <c r="B8" s="1187" t="s">
        <v>872</v>
      </c>
      <c r="C8" s="3351" t="s">
        <v>285</v>
      </c>
      <c r="D8" s="3357" t="s">
        <v>306</v>
      </c>
      <c r="E8" s="1186" t="s">
        <v>281</v>
      </c>
      <c r="F8" s="3354" t="s">
        <v>291</v>
      </c>
      <c r="G8" s="3355" t="s">
        <v>3632</v>
      </c>
      <c r="H8" s="3356" t="s">
        <v>294</v>
      </c>
      <c r="I8" s="3355" t="s">
        <v>301</v>
      </c>
      <c r="J8" s="3417">
        <v>2012</v>
      </c>
      <c r="K8" s="3729" t="s">
        <v>3633</v>
      </c>
      <c r="L8" s="3560" t="s">
        <v>290</v>
      </c>
      <c r="M8" s="3560" t="s">
        <v>1450</v>
      </c>
      <c r="N8" s="2545">
        <v>159988</v>
      </c>
      <c r="O8" s="3730"/>
      <c r="P8" s="3562">
        <v>1</v>
      </c>
      <c r="Q8" s="3730"/>
      <c r="R8" s="3731" t="s">
        <v>3634</v>
      </c>
      <c r="S8" s="3732"/>
      <c r="T8" s="3733" t="s">
        <v>3635</v>
      </c>
      <c r="U8" s="3420">
        <v>0.93</v>
      </c>
      <c r="V8" s="3382">
        <v>41179</v>
      </c>
      <c r="W8" s="3424">
        <v>41578</v>
      </c>
      <c r="X8" s="3734">
        <v>0</v>
      </c>
      <c r="Y8" s="3734">
        <v>0</v>
      </c>
      <c r="Z8" s="1185">
        <v>41306</v>
      </c>
      <c r="AA8" s="3351" t="s">
        <v>3636</v>
      </c>
      <c r="AB8" s="3351"/>
      <c r="AC8" s="3390" t="s">
        <v>281</v>
      </c>
      <c r="AD8" s="980" t="s">
        <v>3637</v>
      </c>
      <c r="AE8" s="3391" t="s">
        <v>3638</v>
      </c>
      <c r="AF8" s="3382">
        <v>41094</v>
      </c>
      <c r="AG8" s="3381" t="s">
        <v>287</v>
      </c>
      <c r="AH8" s="3382" t="s">
        <v>287</v>
      </c>
      <c r="AI8" s="3383" t="s">
        <v>3117</v>
      </c>
      <c r="AJ8" s="3361" t="s">
        <v>287</v>
      </c>
      <c r="AK8" s="3361" t="s">
        <v>287</v>
      </c>
      <c r="AL8" s="3361">
        <v>41578</v>
      </c>
      <c r="AM8" s="3361" t="s">
        <v>287</v>
      </c>
      <c r="AN8" s="3361" t="s">
        <v>287</v>
      </c>
      <c r="AO8" s="3384" t="s">
        <v>3239</v>
      </c>
    </row>
    <row r="9" spans="1:41" s="587" customFormat="1" ht="45" x14ac:dyDescent="0.25">
      <c r="A9" s="3351" t="s">
        <v>840</v>
      </c>
      <c r="B9" s="3425" t="s">
        <v>297</v>
      </c>
      <c r="C9" s="3351" t="s">
        <v>285</v>
      </c>
      <c r="D9" s="3357" t="s">
        <v>306</v>
      </c>
      <c r="E9" s="1186" t="s">
        <v>281</v>
      </c>
      <c r="F9" s="3354" t="s">
        <v>291</v>
      </c>
      <c r="G9" s="3355" t="s">
        <v>3639</v>
      </c>
      <c r="H9" s="3369" t="s">
        <v>294</v>
      </c>
      <c r="I9" s="3355" t="s">
        <v>301</v>
      </c>
      <c r="J9" s="3417">
        <v>2012</v>
      </c>
      <c r="K9" s="3735" t="s">
        <v>3640</v>
      </c>
      <c r="L9" s="3736" t="s">
        <v>320</v>
      </c>
      <c r="M9" s="3736" t="s">
        <v>325</v>
      </c>
      <c r="N9" s="2545">
        <v>164640</v>
      </c>
      <c r="O9" s="3737"/>
      <c r="P9" s="3738">
        <v>1</v>
      </c>
      <c r="Q9" s="3737"/>
      <c r="R9" s="3739" t="s">
        <v>3641</v>
      </c>
      <c r="S9" s="3740"/>
      <c r="T9" s="3741" t="s">
        <v>3642</v>
      </c>
      <c r="U9" s="3742">
        <v>0</v>
      </c>
      <c r="V9" s="3460" t="s">
        <v>284</v>
      </c>
      <c r="W9" s="3460" t="s">
        <v>283</v>
      </c>
      <c r="X9" s="3717">
        <v>0</v>
      </c>
      <c r="Y9" s="3717">
        <v>0</v>
      </c>
      <c r="Z9" s="3492" t="s">
        <v>3643</v>
      </c>
      <c r="AA9" s="3351"/>
      <c r="AB9" s="3351"/>
      <c r="AC9" s="3390" t="s">
        <v>281</v>
      </c>
      <c r="AD9" s="980" t="s">
        <v>3644</v>
      </c>
      <c r="AE9" s="3391" t="s">
        <v>3638</v>
      </c>
      <c r="AF9" s="3382">
        <v>41094</v>
      </c>
      <c r="AG9" s="3381" t="s">
        <v>3645</v>
      </c>
      <c r="AH9" s="3382">
        <v>41144</v>
      </c>
      <c r="AI9" s="3383" t="s">
        <v>2987</v>
      </c>
      <c r="AJ9" s="627" t="s">
        <v>281</v>
      </c>
      <c r="AK9" s="627" t="s">
        <v>281</v>
      </c>
      <c r="AL9" s="627" t="s">
        <v>281</v>
      </c>
      <c r="AM9" s="627" t="s">
        <v>281</v>
      </c>
      <c r="AN9" s="627" t="s">
        <v>281</v>
      </c>
      <c r="AO9" s="1182" t="s">
        <v>281</v>
      </c>
    </row>
    <row r="10" spans="1:41" s="587" customFormat="1" ht="38.25" x14ac:dyDescent="0.25">
      <c r="A10" s="3351" t="s">
        <v>840</v>
      </c>
      <c r="B10" s="3425" t="s">
        <v>297</v>
      </c>
      <c r="C10" s="3351" t="s">
        <v>285</v>
      </c>
      <c r="D10" s="3357" t="s">
        <v>306</v>
      </c>
      <c r="E10" s="1186" t="s">
        <v>281</v>
      </c>
      <c r="F10" s="3354" t="s">
        <v>291</v>
      </c>
      <c r="G10" s="3355" t="s">
        <v>3646</v>
      </c>
      <c r="H10" s="3369" t="s">
        <v>294</v>
      </c>
      <c r="I10" s="3355" t="s">
        <v>301</v>
      </c>
      <c r="J10" s="3417">
        <v>2012</v>
      </c>
      <c r="K10" s="3743" t="s">
        <v>3647</v>
      </c>
      <c r="L10" s="3744" t="s">
        <v>316</v>
      </c>
      <c r="M10" s="3744" t="s">
        <v>329</v>
      </c>
      <c r="N10" s="2545">
        <v>140000</v>
      </c>
      <c r="O10" s="3737"/>
      <c r="P10" s="3738">
        <v>1</v>
      </c>
      <c r="Q10" s="3737"/>
      <c r="R10" s="3739" t="s">
        <v>3301</v>
      </c>
      <c r="S10" s="3740"/>
      <c r="T10" s="3741" t="s">
        <v>3648</v>
      </c>
      <c r="U10" s="3742">
        <v>0</v>
      </c>
      <c r="V10" s="3426">
        <v>41660</v>
      </c>
      <c r="W10" s="3426">
        <v>41660</v>
      </c>
      <c r="X10" s="1543">
        <v>0</v>
      </c>
      <c r="Y10" s="1543">
        <v>0</v>
      </c>
      <c r="Z10" s="3427">
        <v>41699</v>
      </c>
      <c r="AA10" s="3522" t="s">
        <v>3649</v>
      </c>
      <c r="AB10" s="3351"/>
      <c r="AC10" s="3390" t="s">
        <v>281</v>
      </c>
      <c r="AD10" s="980" t="s">
        <v>3650</v>
      </c>
      <c r="AE10" s="3391" t="s">
        <v>3638</v>
      </c>
      <c r="AF10" s="3382">
        <v>41094</v>
      </c>
      <c r="AG10" s="3381" t="s">
        <v>287</v>
      </c>
      <c r="AH10" s="3382" t="s">
        <v>287</v>
      </c>
      <c r="AI10" s="3383" t="s">
        <v>2987</v>
      </c>
      <c r="AJ10" s="627" t="s">
        <v>281</v>
      </c>
      <c r="AK10" s="627" t="s">
        <v>281</v>
      </c>
      <c r="AL10" s="627" t="s">
        <v>281</v>
      </c>
      <c r="AM10" s="627" t="s">
        <v>281</v>
      </c>
      <c r="AN10" s="627" t="s">
        <v>281</v>
      </c>
      <c r="AO10" s="1182" t="s">
        <v>281</v>
      </c>
    </row>
    <row r="11" spans="1:41" s="587" customFormat="1" ht="38.25" x14ac:dyDescent="0.25">
      <c r="A11" s="3351" t="s">
        <v>840</v>
      </c>
      <c r="B11" s="3425" t="s">
        <v>297</v>
      </c>
      <c r="C11" s="3351" t="s">
        <v>285</v>
      </c>
      <c r="D11" s="3357" t="s">
        <v>306</v>
      </c>
      <c r="E11" s="1186" t="s">
        <v>281</v>
      </c>
      <c r="F11" s="3354" t="s">
        <v>291</v>
      </c>
      <c r="G11" s="3355" t="s">
        <v>3651</v>
      </c>
      <c r="H11" s="3369" t="s">
        <v>294</v>
      </c>
      <c r="I11" s="3355" t="s">
        <v>301</v>
      </c>
      <c r="J11" s="3417">
        <v>2012</v>
      </c>
      <c r="K11" s="3743" t="s">
        <v>3652</v>
      </c>
      <c r="L11" s="3744" t="s">
        <v>328</v>
      </c>
      <c r="M11" s="3744" t="s">
        <v>3653</v>
      </c>
      <c r="N11" s="2545">
        <v>140000</v>
      </c>
      <c r="O11" s="3737"/>
      <c r="P11" s="3738">
        <v>1</v>
      </c>
      <c r="Q11" s="3737"/>
      <c r="R11" s="3739" t="s">
        <v>3654</v>
      </c>
      <c r="S11" s="3740"/>
      <c r="T11" s="3741" t="s">
        <v>3648</v>
      </c>
      <c r="U11" s="3742">
        <v>0</v>
      </c>
      <c r="V11" s="3426">
        <v>41618</v>
      </c>
      <c r="W11" s="3426">
        <v>41618</v>
      </c>
      <c r="X11" s="1543">
        <v>0</v>
      </c>
      <c r="Y11" s="1543">
        <v>0</v>
      </c>
      <c r="Z11" s="3427">
        <v>41699</v>
      </c>
      <c r="AA11" s="3522" t="s">
        <v>3649</v>
      </c>
      <c r="AB11" s="3351"/>
      <c r="AC11" s="3390" t="s">
        <v>281</v>
      </c>
      <c r="AD11" s="980" t="s">
        <v>3655</v>
      </c>
      <c r="AE11" s="3391" t="s">
        <v>3638</v>
      </c>
      <c r="AF11" s="3382">
        <v>41094</v>
      </c>
      <c r="AG11" s="3381" t="s">
        <v>287</v>
      </c>
      <c r="AH11" s="3382" t="s">
        <v>287</v>
      </c>
      <c r="AI11" s="3383" t="s">
        <v>3656</v>
      </c>
      <c r="AJ11" s="627" t="s">
        <v>281</v>
      </c>
      <c r="AK11" s="627" t="s">
        <v>281</v>
      </c>
      <c r="AL11" s="627" t="s">
        <v>281</v>
      </c>
      <c r="AM11" s="627" t="s">
        <v>281</v>
      </c>
      <c r="AN11" s="627" t="s">
        <v>281</v>
      </c>
      <c r="AO11" s="1182" t="s">
        <v>281</v>
      </c>
    </row>
    <row r="12" spans="1:41" s="587" customFormat="1" ht="37.5" customHeight="1" x14ac:dyDescent="0.25">
      <c r="A12" s="3351" t="s">
        <v>840</v>
      </c>
      <c r="B12" s="3425" t="s">
        <v>297</v>
      </c>
      <c r="C12" s="3351" t="s">
        <v>285</v>
      </c>
      <c r="D12" s="3357" t="s">
        <v>306</v>
      </c>
      <c r="E12" s="1186" t="s">
        <v>281</v>
      </c>
      <c r="F12" s="3354" t="s">
        <v>291</v>
      </c>
      <c r="G12" s="3355" t="s">
        <v>3657</v>
      </c>
      <c r="H12" s="3369" t="s">
        <v>294</v>
      </c>
      <c r="I12" s="3355" t="s">
        <v>301</v>
      </c>
      <c r="J12" s="3417">
        <v>2012</v>
      </c>
      <c r="K12" s="3745" t="s">
        <v>3658</v>
      </c>
      <c r="L12" s="3560" t="s">
        <v>310</v>
      </c>
      <c r="M12" s="3560" t="s">
        <v>310</v>
      </c>
      <c r="N12" s="2545">
        <v>314223</v>
      </c>
      <c r="O12" s="3730"/>
      <c r="P12" s="3738">
        <v>1</v>
      </c>
      <c r="Q12" s="3730"/>
      <c r="R12" s="3731" t="s">
        <v>3659</v>
      </c>
      <c r="S12" s="3732"/>
      <c r="T12" s="3733" t="s">
        <v>3660</v>
      </c>
      <c r="U12" s="3420">
        <v>0.3</v>
      </c>
      <c r="V12" s="3382">
        <v>41250</v>
      </c>
      <c r="W12" s="3460" t="s">
        <v>283</v>
      </c>
      <c r="X12" s="1543">
        <v>0</v>
      </c>
      <c r="Y12" s="1543">
        <v>2</v>
      </c>
      <c r="Z12" s="3427">
        <v>41699</v>
      </c>
      <c r="AA12" s="3351"/>
      <c r="AB12" s="3351"/>
      <c r="AC12" s="3390" t="s">
        <v>281</v>
      </c>
      <c r="AD12" s="980" t="s">
        <v>3661</v>
      </c>
      <c r="AE12" s="3391" t="s">
        <v>3662</v>
      </c>
      <c r="AF12" s="3382">
        <v>41127</v>
      </c>
      <c r="AG12" s="3381" t="s">
        <v>287</v>
      </c>
      <c r="AH12" s="3382" t="s">
        <v>287</v>
      </c>
      <c r="AI12" s="3454" t="s">
        <v>3080</v>
      </c>
      <c r="AJ12" s="627" t="s">
        <v>281</v>
      </c>
      <c r="AK12" s="627" t="s">
        <v>281</v>
      </c>
      <c r="AL12" s="627" t="s">
        <v>281</v>
      </c>
      <c r="AM12" s="627" t="s">
        <v>281</v>
      </c>
      <c r="AN12" s="627" t="s">
        <v>281</v>
      </c>
      <c r="AO12" s="1182" t="s">
        <v>281</v>
      </c>
    </row>
    <row r="13" spans="1:41" s="587" customFormat="1" ht="39.75" customHeight="1" x14ac:dyDescent="0.25">
      <c r="A13" s="3368" t="s">
        <v>840</v>
      </c>
      <c r="B13" s="1184" t="s">
        <v>873</v>
      </c>
      <c r="C13" s="3351" t="s">
        <v>285</v>
      </c>
      <c r="D13" s="3357" t="s">
        <v>306</v>
      </c>
      <c r="E13" s="1186" t="s">
        <v>281</v>
      </c>
      <c r="F13" s="3354" t="s">
        <v>291</v>
      </c>
      <c r="G13" s="3355" t="s">
        <v>3663</v>
      </c>
      <c r="H13" s="3369" t="s">
        <v>294</v>
      </c>
      <c r="I13" s="3355" t="s">
        <v>301</v>
      </c>
      <c r="J13" s="3417">
        <v>2012</v>
      </c>
      <c r="K13" s="3745" t="s">
        <v>3664</v>
      </c>
      <c r="L13" s="3560" t="s">
        <v>303</v>
      </c>
      <c r="M13" s="3560" t="s">
        <v>3572</v>
      </c>
      <c r="N13" s="2545">
        <v>72438.3</v>
      </c>
      <c r="O13" s="3730"/>
      <c r="P13" s="3562">
        <v>1</v>
      </c>
      <c r="Q13" s="3730"/>
      <c r="R13" s="3731" t="s">
        <v>3665</v>
      </c>
      <c r="S13" s="3732"/>
      <c r="T13" s="3733" t="s">
        <v>3666</v>
      </c>
      <c r="U13" s="3420">
        <v>0.87</v>
      </c>
      <c r="V13" s="3382">
        <v>41292</v>
      </c>
      <c r="W13" s="3424">
        <v>41292</v>
      </c>
      <c r="X13" s="3493">
        <v>0</v>
      </c>
      <c r="Y13" s="3493">
        <v>1</v>
      </c>
      <c r="Z13" s="1192">
        <v>41426</v>
      </c>
      <c r="AA13" s="3368" t="s">
        <v>3667</v>
      </c>
      <c r="AB13" s="3351"/>
      <c r="AC13" s="3390" t="s">
        <v>281</v>
      </c>
      <c r="AD13" s="980" t="s">
        <v>3668</v>
      </c>
      <c r="AE13" s="3391" t="s">
        <v>3669</v>
      </c>
      <c r="AF13" s="3382">
        <v>41135</v>
      </c>
      <c r="AG13" s="3381" t="s">
        <v>287</v>
      </c>
      <c r="AH13" s="3382" t="s">
        <v>287</v>
      </c>
      <c r="AI13" s="3383" t="s">
        <v>2987</v>
      </c>
      <c r="AJ13" s="3361" t="s">
        <v>287</v>
      </c>
      <c r="AK13" s="3361" t="s">
        <v>287</v>
      </c>
      <c r="AL13" s="1188" t="s">
        <v>281</v>
      </c>
      <c r="AM13" s="3361" t="s">
        <v>287</v>
      </c>
      <c r="AN13" s="3361" t="s">
        <v>287</v>
      </c>
      <c r="AO13" s="3384" t="s">
        <v>3239</v>
      </c>
    </row>
    <row r="14" spans="1:41" s="587" customFormat="1" ht="51" x14ac:dyDescent="0.25">
      <c r="A14" s="3368" t="s">
        <v>840</v>
      </c>
      <c r="B14" s="1184" t="s">
        <v>873</v>
      </c>
      <c r="C14" s="3351" t="s">
        <v>285</v>
      </c>
      <c r="D14" s="3357" t="s">
        <v>306</v>
      </c>
      <c r="E14" s="1186" t="s">
        <v>281</v>
      </c>
      <c r="F14" s="3354" t="s">
        <v>291</v>
      </c>
      <c r="G14" s="3386" t="s">
        <v>3591</v>
      </c>
      <c r="H14" s="3369" t="s">
        <v>294</v>
      </c>
      <c r="I14" s="3355" t="s">
        <v>301</v>
      </c>
      <c r="J14" s="3417">
        <v>2012</v>
      </c>
      <c r="K14" s="3745" t="s">
        <v>3592</v>
      </c>
      <c r="L14" s="3746" t="s">
        <v>290</v>
      </c>
      <c r="M14" s="3746" t="s">
        <v>3593</v>
      </c>
      <c r="N14" s="2545">
        <v>400000</v>
      </c>
      <c r="O14" s="3730"/>
      <c r="P14" s="3562">
        <v>1</v>
      </c>
      <c r="Q14" s="3730"/>
      <c r="R14" s="3731" t="s">
        <v>3594</v>
      </c>
      <c r="S14" s="3732"/>
      <c r="T14" s="3733" t="s">
        <v>3670</v>
      </c>
      <c r="U14" s="3420">
        <v>0.99</v>
      </c>
      <c r="V14" s="3382">
        <v>41397</v>
      </c>
      <c r="W14" s="3424">
        <v>41397</v>
      </c>
      <c r="X14" s="3493">
        <v>0</v>
      </c>
      <c r="Y14" s="3493">
        <v>0</v>
      </c>
      <c r="Z14" s="1192">
        <v>41426</v>
      </c>
      <c r="AA14" s="3368" t="s">
        <v>3667</v>
      </c>
      <c r="AB14" s="3351"/>
      <c r="AC14" s="3390" t="s">
        <v>281</v>
      </c>
      <c r="AD14" s="980" t="s">
        <v>3671</v>
      </c>
      <c r="AE14" s="3391" t="s">
        <v>3672</v>
      </c>
      <c r="AF14" s="3382">
        <v>41107</v>
      </c>
      <c r="AG14" s="3381" t="s">
        <v>287</v>
      </c>
      <c r="AH14" s="3382" t="s">
        <v>287</v>
      </c>
      <c r="AI14" s="3383" t="s">
        <v>3117</v>
      </c>
      <c r="AJ14" s="3361" t="s">
        <v>287</v>
      </c>
      <c r="AK14" s="3361" t="s">
        <v>287</v>
      </c>
      <c r="AL14" s="1188" t="s">
        <v>281</v>
      </c>
      <c r="AM14" s="3361" t="s">
        <v>287</v>
      </c>
      <c r="AN14" s="3361" t="s">
        <v>287</v>
      </c>
      <c r="AO14" s="3384" t="s">
        <v>3239</v>
      </c>
    </row>
    <row r="15" spans="1:41" s="587" customFormat="1" ht="38.25" x14ac:dyDescent="0.25">
      <c r="A15" s="3351" t="s">
        <v>840</v>
      </c>
      <c r="B15" s="1183" t="s">
        <v>875</v>
      </c>
      <c r="C15" s="3351" t="s">
        <v>285</v>
      </c>
      <c r="D15" s="3357" t="s">
        <v>306</v>
      </c>
      <c r="E15" s="1186" t="s">
        <v>281</v>
      </c>
      <c r="F15" s="3354" t="s">
        <v>291</v>
      </c>
      <c r="G15" s="3355" t="s">
        <v>3673</v>
      </c>
      <c r="H15" s="3369" t="s">
        <v>294</v>
      </c>
      <c r="I15" s="3355" t="s">
        <v>301</v>
      </c>
      <c r="J15" s="3417">
        <v>2012</v>
      </c>
      <c r="K15" s="3747" t="s">
        <v>3674</v>
      </c>
      <c r="L15" s="3748" t="s">
        <v>290</v>
      </c>
      <c r="M15" s="3749" t="s">
        <v>290</v>
      </c>
      <c r="N15" s="2546">
        <v>112647.94</v>
      </c>
      <c r="O15" s="3750"/>
      <c r="P15" s="3751">
        <v>1</v>
      </c>
      <c r="Q15" s="3752"/>
      <c r="R15" s="2408" t="s">
        <v>3675</v>
      </c>
      <c r="S15" s="3750"/>
      <c r="T15" s="3753" t="s">
        <v>3676</v>
      </c>
      <c r="U15" s="3420">
        <v>0.85</v>
      </c>
      <c r="V15" s="3382">
        <v>41302</v>
      </c>
      <c r="W15" s="3382">
        <v>41302</v>
      </c>
      <c r="X15" s="3601">
        <v>0</v>
      </c>
      <c r="Y15" s="3601">
        <v>2</v>
      </c>
      <c r="Z15" s="3322">
        <v>41609</v>
      </c>
      <c r="AA15" s="3351"/>
      <c r="AB15" s="3351"/>
      <c r="AC15" s="3390" t="s">
        <v>281</v>
      </c>
      <c r="AD15" s="980" t="s">
        <v>3677</v>
      </c>
      <c r="AE15" s="3391" t="s">
        <v>3669</v>
      </c>
      <c r="AF15" s="3382" t="s">
        <v>3678</v>
      </c>
      <c r="AG15" s="3381" t="s">
        <v>281</v>
      </c>
      <c r="AH15" s="3382" t="s">
        <v>281</v>
      </c>
      <c r="AI15" s="3383" t="s">
        <v>3117</v>
      </c>
      <c r="AJ15" s="627" t="s">
        <v>281</v>
      </c>
      <c r="AK15" s="627" t="s">
        <v>281</v>
      </c>
      <c r="AL15" s="627" t="s">
        <v>281</v>
      </c>
      <c r="AM15" s="627" t="s">
        <v>281</v>
      </c>
      <c r="AN15" s="627" t="s">
        <v>281</v>
      </c>
      <c r="AO15" s="1182" t="s">
        <v>281</v>
      </c>
    </row>
    <row r="16" spans="1:41" x14ac:dyDescent="0.2">
      <c r="A16" s="111"/>
      <c r="K16" s="2314"/>
      <c r="L16" s="2314"/>
      <c r="M16" s="2314"/>
      <c r="N16" s="3476"/>
      <c r="O16" s="2314"/>
      <c r="P16" s="2314"/>
      <c r="Q16" s="2314"/>
      <c r="R16" s="2314"/>
      <c r="S16" s="2314"/>
      <c r="T16" s="2314"/>
      <c r="U16" s="3632"/>
      <c r="AA16" s="111"/>
      <c r="AB16" s="111"/>
      <c r="AC16" s="3632"/>
      <c r="AD16" s="3632"/>
      <c r="AE16" s="3632"/>
      <c r="AF16" s="3632"/>
      <c r="AG16" s="3632"/>
      <c r="AH16" s="3632"/>
      <c r="AI16" s="3632"/>
    </row>
    <row r="17" spans="1:35" x14ac:dyDescent="0.2">
      <c r="A17" s="111"/>
      <c r="K17" s="2314"/>
      <c r="L17" s="2314"/>
      <c r="M17" s="2314"/>
      <c r="N17" s="3476"/>
      <c r="O17" s="2314"/>
      <c r="P17" s="2314"/>
      <c r="Q17" s="2314"/>
      <c r="R17" s="2314"/>
      <c r="S17" s="2314"/>
      <c r="T17" s="2314"/>
      <c r="U17" s="3632"/>
      <c r="AA17" s="111"/>
      <c r="AB17" s="111"/>
      <c r="AC17" s="3632"/>
      <c r="AD17" s="3632"/>
      <c r="AE17" s="3632"/>
      <c r="AF17" s="3632"/>
      <c r="AG17" s="3632"/>
      <c r="AH17" s="3632"/>
      <c r="AI17" s="3632"/>
    </row>
    <row r="18" spans="1:35" x14ac:dyDescent="0.2">
      <c r="A18" s="111"/>
      <c r="K18" s="2409" t="s">
        <v>2633</v>
      </c>
      <c r="L18" s="2314"/>
      <c r="M18" s="2314"/>
      <c r="N18" s="3476"/>
      <c r="O18" s="2314"/>
      <c r="P18" s="2314"/>
      <c r="Q18" s="2314"/>
      <c r="R18" s="2314"/>
      <c r="S18" s="2314"/>
      <c r="T18" s="2314"/>
      <c r="U18" s="3632"/>
      <c r="AA18" s="111"/>
      <c r="AB18" s="111"/>
      <c r="AC18" s="3632"/>
      <c r="AD18" s="3632"/>
      <c r="AE18" s="3632"/>
      <c r="AF18" s="3632"/>
      <c r="AG18" s="3632"/>
      <c r="AH18" s="3632"/>
      <c r="AI18" s="3632"/>
    </row>
    <row r="19" spans="1:35" x14ac:dyDescent="0.2">
      <c r="A19" s="111"/>
      <c r="U19" s="3632"/>
      <c r="AA19" s="111"/>
      <c r="AB19" s="111"/>
      <c r="AC19" s="3632"/>
      <c r="AD19" s="3632"/>
      <c r="AE19" s="3632"/>
      <c r="AF19" s="3632"/>
      <c r="AG19" s="3632"/>
      <c r="AH19" s="3632"/>
      <c r="AI19" s="3632"/>
    </row>
    <row r="20" spans="1:35" x14ac:dyDescent="0.2">
      <c r="A20" s="111"/>
      <c r="U20" s="3632"/>
      <c r="AA20" s="111"/>
      <c r="AB20" s="111"/>
      <c r="AC20" s="3632"/>
      <c r="AD20" s="3632"/>
      <c r="AE20" s="3632"/>
      <c r="AF20" s="3632"/>
      <c r="AG20" s="3632"/>
      <c r="AH20" s="3632"/>
      <c r="AI20" s="3632"/>
    </row>
    <row r="21" spans="1:35" x14ac:dyDescent="0.2">
      <c r="A21" s="111"/>
      <c r="U21" s="3632"/>
      <c r="AA21" s="111"/>
      <c r="AB21" s="111"/>
      <c r="AC21" s="3632"/>
      <c r="AD21" s="3632"/>
      <c r="AE21" s="3632"/>
      <c r="AF21" s="3632"/>
      <c r="AG21" s="3632"/>
      <c r="AH21" s="3632"/>
      <c r="AI21" s="3632"/>
    </row>
    <row r="22" spans="1:35" x14ac:dyDescent="0.2">
      <c r="A22" s="111"/>
      <c r="U22" s="3632"/>
      <c r="AA22" s="111"/>
      <c r="AB22" s="111"/>
      <c r="AC22" s="3632"/>
      <c r="AD22" s="3632"/>
      <c r="AE22" s="3632"/>
      <c r="AF22" s="3632"/>
      <c r="AG22" s="3632"/>
      <c r="AH22" s="3632"/>
      <c r="AI22" s="3632"/>
    </row>
    <row r="23" spans="1:35" x14ac:dyDescent="0.2">
      <c r="A23" s="111"/>
      <c r="U23" s="3632"/>
      <c r="AA23" s="111"/>
      <c r="AB23" s="111"/>
      <c r="AC23" s="3632"/>
      <c r="AD23" s="3632"/>
      <c r="AE23" s="3632"/>
      <c r="AF23" s="3632"/>
      <c r="AG23" s="3632"/>
      <c r="AH23" s="3632"/>
      <c r="AI23" s="3632"/>
    </row>
    <row r="24" spans="1:35" x14ac:dyDescent="0.2">
      <c r="A24" s="111"/>
      <c r="U24" s="3632"/>
      <c r="AA24" s="111"/>
      <c r="AB24" s="111"/>
      <c r="AC24" s="3632"/>
      <c r="AD24" s="3632"/>
      <c r="AE24" s="3632"/>
      <c r="AF24" s="3632"/>
      <c r="AG24" s="3632"/>
      <c r="AH24" s="3632"/>
      <c r="AI24" s="3632"/>
    </row>
    <row r="25" spans="1:35" x14ac:dyDescent="0.2">
      <c r="A25" s="111"/>
      <c r="U25" s="3632"/>
      <c r="AA25" s="111"/>
      <c r="AB25" s="111"/>
      <c r="AC25" s="3632"/>
      <c r="AD25" s="3632"/>
      <c r="AE25" s="3632"/>
      <c r="AF25" s="3632"/>
      <c r="AG25" s="3632"/>
      <c r="AH25" s="3632"/>
      <c r="AI25" s="3632"/>
    </row>
    <row r="26" spans="1:35" x14ac:dyDescent="0.2">
      <c r="A26" s="111"/>
      <c r="U26" s="3632"/>
      <c r="AA26" s="111"/>
      <c r="AB26" s="111"/>
      <c r="AC26" s="3632"/>
      <c r="AD26" s="3632"/>
      <c r="AE26" s="3632"/>
      <c r="AF26" s="3632"/>
      <c r="AG26" s="3632"/>
      <c r="AH26" s="3632"/>
      <c r="AI26" s="3632"/>
    </row>
    <row r="27" spans="1:35" x14ac:dyDescent="0.2">
      <c r="A27" s="111"/>
      <c r="U27" s="3632"/>
      <c r="AA27" s="111"/>
      <c r="AB27" s="111"/>
      <c r="AC27" s="3632"/>
      <c r="AD27" s="3632"/>
      <c r="AE27" s="3632"/>
      <c r="AF27" s="3632"/>
      <c r="AG27" s="3632"/>
      <c r="AH27" s="3632"/>
      <c r="AI27" s="3632"/>
    </row>
    <row r="28" spans="1:35" x14ac:dyDescent="0.2">
      <c r="A28" s="111"/>
      <c r="U28" s="3632"/>
      <c r="AA28" s="111"/>
      <c r="AB28" s="111"/>
      <c r="AC28" s="3632"/>
      <c r="AD28" s="3632"/>
      <c r="AE28" s="3632"/>
      <c r="AF28" s="3632"/>
      <c r="AG28" s="3632"/>
      <c r="AH28" s="3632"/>
      <c r="AI28" s="3632"/>
    </row>
    <row r="29" spans="1:35" x14ac:dyDescent="0.2">
      <c r="A29" s="111"/>
      <c r="U29" s="3632"/>
      <c r="AA29" s="111"/>
      <c r="AB29" s="111"/>
      <c r="AC29" s="3632"/>
      <c r="AD29" s="3632"/>
      <c r="AE29" s="3632"/>
      <c r="AF29" s="3632"/>
      <c r="AG29" s="3632"/>
      <c r="AH29" s="3632"/>
      <c r="AI29" s="3632"/>
    </row>
    <row r="30" spans="1:35" x14ac:dyDescent="0.2">
      <c r="A30" s="111"/>
      <c r="U30" s="3632"/>
      <c r="AA30" s="111"/>
      <c r="AB30" s="111"/>
      <c r="AC30" s="3632"/>
      <c r="AD30" s="3632"/>
      <c r="AE30" s="3632"/>
      <c r="AF30" s="3632"/>
      <c r="AG30" s="3632"/>
      <c r="AH30" s="3632"/>
      <c r="AI30" s="3632"/>
    </row>
    <row r="31" spans="1:35" x14ac:dyDescent="0.2">
      <c r="A31" s="111"/>
      <c r="U31" s="3632"/>
      <c r="AA31" s="111"/>
      <c r="AB31" s="111"/>
      <c r="AC31" s="3632"/>
      <c r="AD31" s="3632"/>
      <c r="AE31" s="3632"/>
      <c r="AF31" s="3632"/>
      <c r="AG31" s="3632"/>
      <c r="AH31" s="3632"/>
      <c r="AI31" s="3632"/>
    </row>
    <row r="32" spans="1:35" x14ac:dyDescent="0.2">
      <c r="A32" s="111"/>
      <c r="U32" s="3632"/>
      <c r="AA32" s="111"/>
      <c r="AB32" s="111"/>
      <c r="AC32" s="3632"/>
      <c r="AD32" s="3632"/>
      <c r="AE32" s="3632"/>
      <c r="AF32" s="3632"/>
      <c r="AG32" s="3632"/>
      <c r="AH32" s="3632"/>
      <c r="AI32" s="3632"/>
    </row>
    <row r="33" spans="1:35" x14ac:dyDescent="0.2">
      <c r="A33" s="111"/>
      <c r="U33" s="3632"/>
      <c r="AA33" s="111"/>
      <c r="AB33" s="111"/>
      <c r="AC33" s="3632"/>
      <c r="AD33" s="3632"/>
      <c r="AE33" s="3632"/>
      <c r="AF33" s="3632"/>
      <c r="AG33" s="3632"/>
      <c r="AH33" s="3632"/>
      <c r="AI33" s="3632"/>
    </row>
    <row r="34" spans="1:35" x14ac:dyDescent="0.2">
      <c r="A34" s="111"/>
      <c r="U34" s="3632"/>
      <c r="AA34" s="111"/>
      <c r="AB34" s="111"/>
      <c r="AC34" s="3632"/>
      <c r="AD34" s="3632"/>
      <c r="AE34" s="3632"/>
      <c r="AF34" s="3632"/>
      <c r="AG34" s="3632"/>
      <c r="AH34" s="3632"/>
      <c r="AI34" s="3632"/>
    </row>
    <row r="35" spans="1:35" x14ac:dyDescent="0.2">
      <c r="A35" s="111"/>
      <c r="U35" s="3632"/>
      <c r="AA35" s="111"/>
      <c r="AB35" s="111"/>
      <c r="AC35" s="3632"/>
      <c r="AD35" s="3632"/>
      <c r="AE35" s="3632"/>
      <c r="AF35" s="3632"/>
      <c r="AG35" s="3632"/>
      <c r="AH35" s="3632"/>
      <c r="AI35" s="3632"/>
    </row>
    <row r="36" spans="1:35" x14ac:dyDescent="0.2">
      <c r="A36" s="111"/>
      <c r="U36" s="3632"/>
      <c r="AA36" s="111"/>
      <c r="AB36" s="111"/>
      <c r="AC36" s="3632"/>
      <c r="AD36" s="3632"/>
      <c r="AE36" s="3632"/>
      <c r="AF36" s="3632"/>
      <c r="AG36" s="3632"/>
      <c r="AH36" s="3632"/>
      <c r="AI36" s="3632"/>
    </row>
    <row r="37" spans="1:35" x14ac:dyDescent="0.2">
      <c r="A37" s="111"/>
      <c r="U37" s="3632"/>
      <c r="AA37" s="111"/>
      <c r="AB37" s="111"/>
      <c r="AC37" s="3632"/>
      <c r="AD37" s="3632"/>
      <c r="AE37" s="3632"/>
      <c r="AF37" s="3632"/>
      <c r="AG37" s="3632"/>
      <c r="AH37" s="3632"/>
      <c r="AI37" s="3632"/>
    </row>
    <row r="38" spans="1:35" x14ac:dyDescent="0.2">
      <c r="A38" s="111"/>
      <c r="U38" s="3632"/>
      <c r="AA38" s="111"/>
      <c r="AB38" s="111"/>
      <c r="AC38" s="3632"/>
      <c r="AD38" s="3632"/>
      <c r="AE38" s="3632"/>
      <c r="AF38" s="3632"/>
      <c r="AG38" s="3632"/>
      <c r="AH38" s="3632"/>
      <c r="AI38" s="3632"/>
    </row>
    <row r="39" spans="1:35" x14ac:dyDescent="0.2">
      <c r="A39" s="111"/>
      <c r="U39" s="3632"/>
      <c r="AA39" s="111"/>
      <c r="AB39" s="111"/>
      <c r="AC39" s="3632"/>
      <c r="AD39" s="3632"/>
      <c r="AE39" s="3632"/>
      <c r="AF39" s="3632"/>
      <c r="AG39" s="3632"/>
      <c r="AH39" s="3632"/>
      <c r="AI39" s="3632"/>
    </row>
    <row r="40" spans="1:35" x14ac:dyDescent="0.2">
      <c r="A40" s="111"/>
      <c r="U40" s="3632"/>
      <c r="AA40" s="111"/>
      <c r="AB40" s="111"/>
      <c r="AC40" s="3632"/>
      <c r="AD40" s="3632"/>
      <c r="AE40" s="3632"/>
      <c r="AF40" s="3632"/>
      <c r="AG40" s="3632"/>
      <c r="AH40" s="3632"/>
      <c r="AI40" s="3632"/>
    </row>
    <row r="41" spans="1:35" x14ac:dyDescent="0.2">
      <c r="A41" s="111"/>
      <c r="U41" s="3632"/>
      <c r="AA41" s="111"/>
      <c r="AB41" s="111"/>
      <c r="AC41" s="3632"/>
      <c r="AD41" s="3632"/>
      <c r="AE41" s="3632"/>
      <c r="AF41" s="3632"/>
      <c r="AG41" s="3632"/>
      <c r="AH41" s="3632"/>
      <c r="AI41" s="3632"/>
    </row>
    <row r="42" spans="1:35" x14ac:dyDescent="0.2">
      <c r="A42" s="111"/>
      <c r="U42" s="3632"/>
      <c r="AA42" s="111"/>
      <c r="AB42" s="111"/>
      <c r="AC42" s="3632"/>
      <c r="AD42" s="3632"/>
      <c r="AE42" s="3632"/>
      <c r="AF42" s="3632"/>
      <c r="AG42" s="3632"/>
      <c r="AH42" s="3632"/>
      <c r="AI42" s="3632"/>
    </row>
    <row r="43" spans="1:35" x14ac:dyDescent="0.2">
      <c r="A43" s="111"/>
      <c r="U43" s="3632"/>
      <c r="AA43" s="111"/>
      <c r="AB43" s="111"/>
      <c r="AC43" s="3632"/>
      <c r="AD43" s="3632"/>
      <c r="AE43" s="3632"/>
      <c r="AF43" s="3632"/>
      <c r="AG43" s="3632"/>
      <c r="AH43" s="3632"/>
      <c r="AI43" s="3632"/>
    </row>
    <row r="44" spans="1:35" x14ac:dyDescent="0.2">
      <c r="A44" s="111"/>
      <c r="U44" s="3632"/>
      <c r="AA44" s="111"/>
      <c r="AB44" s="111"/>
      <c r="AC44" s="3632"/>
      <c r="AD44" s="3632"/>
      <c r="AE44" s="3632"/>
      <c r="AF44" s="3632"/>
      <c r="AG44" s="3632"/>
      <c r="AH44" s="3632"/>
      <c r="AI44" s="3632"/>
    </row>
    <row r="45" spans="1:35" x14ac:dyDescent="0.2">
      <c r="A45" s="111"/>
      <c r="U45" s="3632"/>
      <c r="AA45" s="111"/>
      <c r="AB45" s="111"/>
      <c r="AC45" s="3632"/>
      <c r="AD45" s="3632"/>
      <c r="AE45" s="3632"/>
      <c r="AF45" s="3632"/>
      <c r="AG45" s="3632"/>
      <c r="AH45" s="3632"/>
      <c r="AI45" s="3632"/>
    </row>
    <row r="46" spans="1:35" x14ac:dyDescent="0.2">
      <c r="A46" s="111"/>
      <c r="U46" s="3632"/>
      <c r="AA46" s="111"/>
      <c r="AB46" s="111"/>
      <c r="AC46" s="3632"/>
      <c r="AD46" s="3632"/>
      <c r="AE46" s="3632"/>
      <c r="AF46" s="3632"/>
      <c r="AG46" s="3632"/>
      <c r="AH46" s="3632"/>
      <c r="AI46" s="3632"/>
    </row>
    <row r="47" spans="1:35" x14ac:dyDescent="0.2">
      <c r="A47" s="111"/>
      <c r="U47" s="3632"/>
      <c r="AA47" s="111"/>
      <c r="AB47" s="111"/>
      <c r="AC47" s="3632"/>
      <c r="AD47" s="3632"/>
      <c r="AE47" s="3632"/>
      <c r="AF47" s="3632"/>
      <c r="AG47" s="3632"/>
      <c r="AH47" s="3632"/>
      <c r="AI47" s="3632"/>
    </row>
    <row r="48" spans="1:35" x14ac:dyDescent="0.2">
      <c r="A48" s="111"/>
      <c r="U48" s="3632"/>
      <c r="AA48" s="111"/>
      <c r="AB48" s="111"/>
      <c r="AC48" s="3632"/>
      <c r="AD48" s="3632"/>
      <c r="AE48" s="3632"/>
      <c r="AF48" s="3632"/>
      <c r="AG48" s="3632"/>
      <c r="AH48" s="3632"/>
      <c r="AI48" s="3632"/>
    </row>
    <row r="49" spans="1:35" x14ac:dyDescent="0.2">
      <c r="A49" s="111"/>
      <c r="U49" s="3632"/>
      <c r="AA49" s="111"/>
      <c r="AB49" s="111"/>
      <c r="AC49" s="3632"/>
      <c r="AD49" s="3632"/>
      <c r="AE49" s="3632"/>
      <c r="AF49" s="3632"/>
      <c r="AG49" s="3632"/>
      <c r="AH49" s="3632"/>
      <c r="AI49" s="3632"/>
    </row>
    <row r="50" spans="1:35" x14ac:dyDescent="0.2">
      <c r="A50" s="111"/>
      <c r="U50" s="3632"/>
      <c r="AA50" s="111"/>
      <c r="AB50" s="111"/>
      <c r="AC50" s="3632"/>
      <c r="AD50" s="3632"/>
      <c r="AE50" s="3632"/>
      <c r="AF50" s="3632"/>
      <c r="AG50" s="3632"/>
      <c r="AH50" s="3632"/>
      <c r="AI50" s="3632"/>
    </row>
    <row r="51" spans="1:35" x14ac:dyDescent="0.2">
      <c r="A51" s="111"/>
      <c r="U51" s="3632"/>
      <c r="AA51" s="111"/>
      <c r="AB51" s="111"/>
      <c r="AC51" s="3632"/>
      <c r="AD51" s="3632"/>
      <c r="AE51" s="3632"/>
      <c r="AF51" s="3632"/>
      <c r="AG51" s="3632"/>
      <c r="AH51" s="3632"/>
      <c r="AI51" s="3632"/>
    </row>
    <row r="52" spans="1:35" x14ac:dyDescent="0.2">
      <c r="A52" s="111"/>
      <c r="U52" s="3632"/>
      <c r="AA52" s="111"/>
      <c r="AB52" s="111"/>
      <c r="AC52" s="3632"/>
      <c r="AD52" s="3632"/>
      <c r="AE52" s="3632"/>
      <c r="AF52" s="3632"/>
      <c r="AG52" s="3632"/>
      <c r="AH52" s="3632"/>
      <c r="AI52" s="3632"/>
    </row>
    <row r="53" spans="1:35" x14ac:dyDescent="0.2">
      <c r="A53" s="111"/>
      <c r="U53" s="3632"/>
      <c r="AA53" s="111"/>
      <c r="AB53" s="111"/>
      <c r="AC53" s="3632"/>
      <c r="AD53" s="3632"/>
      <c r="AE53" s="3632"/>
      <c r="AF53" s="3632"/>
      <c r="AG53" s="3632"/>
      <c r="AH53" s="3632"/>
      <c r="AI53" s="3632"/>
    </row>
    <row r="54" spans="1:35" x14ac:dyDescent="0.2">
      <c r="A54" s="111"/>
      <c r="U54" s="3632"/>
      <c r="AA54" s="111"/>
      <c r="AB54" s="111"/>
      <c r="AC54" s="3632"/>
      <c r="AD54" s="3632"/>
      <c r="AE54" s="3632"/>
      <c r="AF54" s="3632"/>
      <c r="AG54" s="3632"/>
      <c r="AH54" s="3632"/>
      <c r="AI54" s="3632"/>
    </row>
    <row r="55" spans="1:35" x14ac:dyDescent="0.2">
      <c r="A55" s="111"/>
      <c r="U55" s="3632"/>
      <c r="AA55" s="111"/>
      <c r="AB55" s="111"/>
      <c r="AC55" s="3632"/>
      <c r="AD55" s="3632"/>
      <c r="AE55" s="3632"/>
      <c r="AF55" s="3632"/>
      <c r="AG55" s="3632"/>
      <c r="AH55" s="3632"/>
      <c r="AI55" s="3632"/>
    </row>
    <row r="56" spans="1:35" x14ac:dyDescent="0.2">
      <c r="A56" s="111"/>
      <c r="U56" s="3632"/>
      <c r="AA56" s="111"/>
      <c r="AB56" s="111"/>
      <c r="AC56" s="3632"/>
      <c r="AD56" s="3632"/>
      <c r="AE56" s="3632"/>
      <c r="AF56" s="3632"/>
      <c r="AG56" s="3632"/>
      <c r="AH56" s="3632"/>
      <c r="AI56" s="3632"/>
    </row>
    <row r="57" spans="1:35" x14ac:dyDescent="0.2">
      <c r="A57" s="111"/>
      <c r="U57" s="3632"/>
      <c r="AA57" s="111"/>
      <c r="AB57" s="111"/>
      <c r="AC57" s="3632"/>
      <c r="AD57" s="3632"/>
      <c r="AE57" s="3632"/>
      <c r="AF57" s="3632"/>
      <c r="AG57" s="3632"/>
      <c r="AH57" s="3632"/>
      <c r="AI57" s="3632"/>
    </row>
    <row r="58" spans="1:35" x14ac:dyDescent="0.2">
      <c r="A58" s="111"/>
      <c r="U58" s="3632"/>
      <c r="AA58" s="111"/>
      <c r="AB58" s="111"/>
      <c r="AC58" s="3632"/>
      <c r="AD58" s="3632"/>
      <c r="AE58" s="3632"/>
      <c r="AF58" s="3632"/>
      <c r="AG58" s="3632"/>
      <c r="AH58" s="3632"/>
      <c r="AI58" s="3632"/>
    </row>
    <row r="59" spans="1:35" x14ac:dyDescent="0.2">
      <c r="A59" s="111"/>
      <c r="U59" s="3632"/>
      <c r="AA59" s="111"/>
      <c r="AB59" s="111"/>
      <c r="AC59" s="3632"/>
      <c r="AD59" s="3632"/>
      <c r="AE59" s="3632"/>
      <c r="AF59" s="3632"/>
      <c r="AG59" s="3632"/>
      <c r="AH59" s="3632"/>
      <c r="AI59" s="3632"/>
    </row>
    <row r="60" spans="1:35" x14ac:dyDescent="0.2">
      <c r="A60" s="111"/>
      <c r="U60" s="3632"/>
      <c r="AA60" s="111"/>
      <c r="AB60" s="111"/>
      <c r="AC60" s="3632"/>
      <c r="AD60" s="3632"/>
      <c r="AE60" s="3632"/>
      <c r="AF60" s="3632"/>
      <c r="AG60" s="3632"/>
      <c r="AH60" s="3632"/>
      <c r="AI60" s="3632"/>
    </row>
    <row r="61" spans="1:35" x14ac:dyDescent="0.2">
      <c r="A61" s="111"/>
      <c r="U61" s="3632"/>
      <c r="AA61" s="111"/>
      <c r="AB61" s="111"/>
      <c r="AC61" s="3632"/>
      <c r="AD61" s="3632"/>
      <c r="AE61" s="3632"/>
      <c r="AF61" s="3632"/>
      <c r="AG61" s="3632"/>
      <c r="AH61" s="3632"/>
      <c r="AI61" s="3632"/>
    </row>
    <row r="62" spans="1:35" x14ac:dyDescent="0.2">
      <c r="A62" s="111"/>
      <c r="AA62" s="111"/>
      <c r="AB62" s="111"/>
    </row>
    <row r="63" spans="1:35" x14ac:dyDescent="0.2">
      <c r="A63" s="111"/>
      <c r="AA63" s="111"/>
      <c r="AB63" s="111"/>
    </row>
    <row r="64" spans="1:35" x14ac:dyDescent="0.2">
      <c r="A64" s="111"/>
      <c r="AA64" s="111"/>
      <c r="AB64" s="111"/>
    </row>
    <row r="65" spans="1:28" x14ac:dyDescent="0.2">
      <c r="A65" s="111"/>
      <c r="AA65" s="111"/>
      <c r="AB65" s="111"/>
    </row>
    <row r="66" spans="1:28" x14ac:dyDescent="0.2">
      <c r="A66" s="111"/>
      <c r="AA66" s="111"/>
      <c r="AB66" s="111"/>
    </row>
    <row r="67" spans="1:28" x14ac:dyDescent="0.2">
      <c r="A67" s="111"/>
      <c r="AA67" s="111"/>
      <c r="AB67" s="111"/>
    </row>
    <row r="68" spans="1:28" x14ac:dyDescent="0.2">
      <c r="A68" s="111"/>
      <c r="AA68" s="111"/>
      <c r="AB68" s="111"/>
    </row>
    <row r="69" spans="1:28" x14ac:dyDescent="0.2">
      <c r="A69" s="111"/>
      <c r="AA69" s="111"/>
      <c r="AB69" s="111"/>
    </row>
    <row r="70" spans="1:28" x14ac:dyDescent="0.2">
      <c r="A70" s="111"/>
      <c r="AA70" s="111"/>
      <c r="AB70" s="111"/>
    </row>
    <row r="71" spans="1:28" x14ac:dyDescent="0.2">
      <c r="A71" s="111"/>
      <c r="AA71" s="111"/>
      <c r="AB71" s="111"/>
    </row>
    <row r="72" spans="1:28" x14ac:dyDescent="0.2">
      <c r="A72" s="111"/>
      <c r="AA72" s="111"/>
      <c r="AB72" s="111"/>
    </row>
    <row r="73" spans="1:28" x14ac:dyDescent="0.2">
      <c r="A73" s="111"/>
      <c r="AA73" s="111"/>
      <c r="AB73" s="111"/>
    </row>
  </sheetData>
  <mergeCells count="5">
    <mergeCell ref="T1:U1"/>
    <mergeCell ref="N6:O6"/>
    <mergeCell ref="P6:Q6"/>
    <mergeCell ref="R6:S6"/>
    <mergeCell ref="K7:M7"/>
  </mergeCells>
  <printOptions horizontalCentered="1" verticalCentered="1"/>
  <pageMargins left="0.39370078740157483" right="0.39370078740157483" top="0.78740157480314965" bottom="0.78740157480314965" header="0.39370078740157483" footer="0.39370078740157483"/>
  <pageSetup scale="80" orientation="landscape"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tabColor rgb="FFEB700B"/>
  </sheetPr>
  <dimension ref="A1:AO38"/>
  <sheetViews>
    <sheetView showGridLines="0" view="pageBreakPreview" topLeftCell="K1" zoomScaleNormal="70" zoomScaleSheetLayoutView="100" workbookViewId="0">
      <selection activeCell="T1" sqref="T1:U1"/>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5.7109375" style="6" customWidth="1"/>
    <col min="14" max="14" width="15.7109375" style="3637" customWidth="1"/>
    <col min="15" max="15" width="1.42578125" style="6" customWidth="1"/>
    <col min="16" max="16" width="7.85546875" style="6" customWidth="1"/>
    <col min="17" max="17" width="1.42578125" style="6" customWidth="1"/>
    <col min="18" max="18" width="12.5703125" style="6" customWidth="1"/>
    <col min="19" max="19" width="5.42578125" style="6" customWidth="1"/>
    <col min="20" max="20" width="34.140625" style="6" customWidth="1"/>
    <col min="21" max="21" width="0.28515625" style="6" customWidth="1"/>
    <col min="22" max="22" width="11.28515625" style="6" hidden="1" customWidth="1"/>
    <col min="23" max="23" width="13.5703125" style="6" hidden="1" customWidth="1"/>
    <col min="24" max="24" width="7.42578125" style="6" hidden="1" customWidth="1"/>
    <col min="25" max="25" width="8.140625" style="6" hidden="1" customWidth="1"/>
    <col min="26" max="26" width="16.28515625" style="6" hidden="1" customWidth="1"/>
    <col min="27" max="27" width="51.28515625" style="6" hidden="1" customWidth="1"/>
    <col min="28" max="28" width="31.5703125" style="6" hidden="1" customWidth="1"/>
    <col min="29" max="29" width="11.4257812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20" customFormat="1" ht="18" x14ac:dyDescent="0.25">
      <c r="K1" s="1652" t="s">
        <v>2965</v>
      </c>
      <c r="L1" s="3182"/>
      <c r="M1" s="3182"/>
      <c r="N1" s="3182"/>
      <c r="O1" s="3182"/>
      <c r="P1" s="3182"/>
      <c r="Q1" s="3182"/>
      <c r="R1" s="3182"/>
      <c r="S1" s="3182"/>
      <c r="T1" s="5731" t="s">
        <v>5169</v>
      </c>
      <c r="U1" s="5731"/>
      <c r="V1" s="3638"/>
      <c r="W1" s="3639"/>
      <c r="X1" s="3640"/>
      <c r="Y1" s="3640"/>
      <c r="Z1" s="3182"/>
    </row>
    <row r="2" spans="1:41" s="20" customFormat="1" ht="18" x14ac:dyDescent="0.25">
      <c r="K2" s="1652" t="s">
        <v>3541</v>
      </c>
      <c r="L2" s="3182"/>
      <c r="M2" s="3182"/>
      <c r="N2" s="3182"/>
      <c r="O2" s="3182"/>
      <c r="P2" s="3182"/>
      <c r="Q2" s="3182"/>
      <c r="R2" s="3182"/>
      <c r="S2" s="3182"/>
      <c r="T2" s="3641"/>
      <c r="V2" s="3638"/>
      <c r="W2" s="3639"/>
      <c r="X2" s="3640"/>
      <c r="Y2" s="3640"/>
      <c r="Z2" s="3182"/>
    </row>
    <row r="3" spans="1:41" s="20" customFormat="1" ht="18" x14ac:dyDescent="0.25">
      <c r="K3" s="1652" t="s">
        <v>3542</v>
      </c>
      <c r="L3" s="3182"/>
      <c r="M3" s="3182"/>
      <c r="N3" s="3182"/>
      <c r="O3" s="3182"/>
      <c r="P3" s="3182"/>
      <c r="Q3" s="3182"/>
      <c r="R3" s="3182"/>
      <c r="S3" s="3182"/>
      <c r="T3" s="3641"/>
      <c r="V3" s="3638"/>
      <c r="W3" s="3639"/>
      <c r="X3" s="3640"/>
      <c r="Y3" s="3640"/>
      <c r="Z3" s="3182"/>
    </row>
    <row r="4" spans="1:41" s="20" customFormat="1" ht="18" x14ac:dyDescent="0.25">
      <c r="K4" s="2992">
        <v>2013</v>
      </c>
      <c r="L4" s="3182"/>
      <c r="M4" s="3182"/>
      <c r="N4" s="3182"/>
      <c r="O4" s="3182"/>
      <c r="P4" s="3182"/>
      <c r="Q4" s="3182"/>
      <c r="R4" s="3182"/>
      <c r="S4" s="3182"/>
      <c r="T4" s="3641"/>
      <c r="V4" s="3638"/>
      <c r="W4" s="3639"/>
      <c r="X4" s="3640"/>
      <c r="Y4" s="3640"/>
      <c r="Z4" s="3182"/>
    </row>
    <row r="5" spans="1:41" s="20" customFormat="1" ht="18" x14ac:dyDescent="0.25">
      <c r="K5" s="2992"/>
      <c r="L5" s="3184"/>
      <c r="M5" s="3184"/>
      <c r="N5" s="3184"/>
      <c r="O5" s="3184"/>
      <c r="P5" s="3184"/>
      <c r="Q5" s="3184"/>
      <c r="R5" s="3184"/>
      <c r="S5" s="3184"/>
      <c r="T5" s="3184"/>
      <c r="V5" s="3642"/>
      <c r="W5" s="129"/>
      <c r="X5" s="58"/>
      <c r="Y5" s="58"/>
      <c r="Z5" s="58"/>
    </row>
    <row r="6" spans="1:41" s="3632" customFormat="1" ht="46.5" customHeight="1" x14ac:dyDescent="0.2">
      <c r="A6" s="3262" t="s">
        <v>50</v>
      </c>
      <c r="B6" s="3262" t="s">
        <v>44</v>
      </c>
      <c r="C6" s="3262" t="s">
        <v>172</v>
      </c>
      <c r="D6" s="567" t="s">
        <v>261</v>
      </c>
      <c r="E6" s="1289"/>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s="587" customFormat="1" ht="25.5" x14ac:dyDescent="0.25">
      <c r="A7" s="3351" t="s">
        <v>840</v>
      </c>
      <c r="B7" s="1006" t="s">
        <v>872</v>
      </c>
      <c r="C7" s="3351" t="s">
        <v>285</v>
      </c>
      <c r="D7" s="3357" t="s">
        <v>306</v>
      </c>
      <c r="E7" s="1186" t="s">
        <v>281</v>
      </c>
      <c r="F7" s="3354" t="s">
        <v>291</v>
      </c>
      <c r="G7" s="3355" t="s">
        <v>3679</v>
      </c>
      <c r="H7" s="3369" t="s">
        <v>294</v>
      </c>
      <c r="I7" s="3355" t="s">
        <v>301</v>
      </c>
      <c r="J7" s="3417">
        <v>2012</v>
      </c>
      <c r="K7" s="3754" t="s">
        <v>3680</v>
      </c>
      <c r="L7" s="3755" t="s">
        <v>319</v>
      </c>
      <c r="M7" s="3756" t="s">
        <v>1814</v>
      </c>
      <c r="N7" s="3757">
        <v>72438.3</v>
      </c>
      <c r="O7" s="3758"/>
      <c r="P7" s="3548">
        <v>1</v>
      </c>
      <c r="Q7" s="3758"/>
      <c r="R7" s="3480" t="s">
        <v>3681</v>
      </c>
      <c r="S7" s="3759"/>
      <c r="T7" s="3760" t="s">
        <v>3682</v>
      </c>
      <c r="U7" s="3761">
        <v>0</v>
      </c>
      <c r="V7" s="3382">
        <v>41292</v>
      </c>
      <c r="W7" s="3424">
        <v>41292</v>
      </c>
      <c r="X7" s="3734">
        <v>0</v>
      </c>
      <c r="Y7" s="3734">
        <v>1</v>
      </c>
      <c r="Z7" s="1185">
        <v>41334</v>
      </c>
      <c r="AA7" s="3762" t="s">
        <v>3683</v>
      </c>
      <c r="AB7" s="3351"/>
      <c r="AC7" s="3390" t="s">
        <v>281</v>
      </c>
      <c r="AD7" s="980" t="s">
        <v>3684</v>
      </c>
      <c r="AE7" s="3391" t="s">
        <v>3669</v>
      </c>
      <c r="AF7" s="3382">
        <v>41135</v>
      </c>
      <c r="AG7" s="3381" t="s">
        <v>287</v>
      </c>
      <c r="AH7" s="3382" t="s">
        <v>287</v>
      </c>
      <c r="AI7" s="3383" t="s">
        <v>3004</v>
      </c>
      <c r="AJ7" s="3361" t="s">
        <v>287</v>
      </c>
      <c r="AK7" s="3361" t="s">
        <v>287</v>
      </c>
      <c r="AL7" s="3361">
        <v>41292</v>
      </c>
      <c r="AM7" s="3361" t="s">
        <v>287</v>
      </c>
      <c r="AN7" s="3361" t="s">
        <v>287</v>
      </c>
      <c r="AO7" s="3384" t="s">
        <v>3239</v>
      </c>
    </row>
    <row r="8" spans="1:41" s="587" customFormat="1" ht="38.25" x14ac:dyDescent="0.25">
      <c r="A8" s="3351" t="s">
        <v>840</v>
      </c>
      <c r="B8" s="590" t="s">
        <v>3685</v>
      </c>
      <c r="C8" s="3351" t="s">
        <v>285</v>
      </c>
      <c r="D8" s="3357" t="s">
        <v>306</v>
      </c>
      <c r="E8" s="1186" t="s">
        <v>281</v>
      </c>
      <c r="F8" s="646" t="s">
        <v>291</v>
      </c>
      <c r="G8" s="3386" t="s">
        <v>3621</v>
      </c>
      <c r="H8" s="3356" t="s">
        <v>294</v>
      </c>
      <c r="I8" s="3355" t="s">
        <v>301</v>
      </c>
      <c r="J8" s="3417">
        <v>2012</v>
      </c>
      <c r="K8" s="3418" t="s">
        <v>3622</v>
      </c>
      <c r="L8" s="2363" t="s">
        <v>335</v>
      </c>
      <c r="M8" s="2363" t="s">
        <v>882</v>
      </c>
      <c r="N8" s="2573">
        <v>82647.94</v>
      </c>
      <c r="O8" s="1965"/>
      <c r="P8" s="2715">
        <v>1</v>
      </c>
      <c r="Q8" s="1965"/>
      <c r="R8" s="1964" t="s">
        <v>2627</v>
      </c>
      <c r="S8" s="1963"/>
      <c r="T8" s="3677" t="s">
        <v>3686</v>
      </c>
      <c r="U8" s="3420">
        <v>0.71</v>
      </c>
      <c r="V8" s="3382">
        <v>41292</v>
      </c>
      <c r="W8" s="3382">
        <v>41292</v>
      </c>
      <c r="X8" s="3601">
        <v>0</v>
      </c>
      <c r="Y8" s="3601">
        <v>1</v>
      </c>
      <c r="Z8" s="3322">
        <v>41609</v>
      </c>
      <c r="AA8" s="3422" t="s">
        <v>3687</v>
      </c>
      <c r="AB8" s="3351"/>
      <c r="AC8" s="3390" t="s">
        <v>281</v>
      </c>
      <c r="AD8" s="980" t="s">
        <v>3688</v>
      </c>
      <c r="AE8" s="3391" t="s">
        <v>3620</v>
      </c>
      <c r="AF8" s="3382">
        <v>41243</v>
      </c>
      <c r="AG8" s="3381" t="s">
        <v>287</v>
      </c>
      <c r="AH8" s="3382" t="s">
        <v>287</v>
      </c>
      <c r="AI8" s="3383" t="s">
        <v>3117</v>
      </c>
      <c r="AJ8" s="627" t="s">
        <v>281</v>
      </c>
      <c r="AK8" s="627" t="s">
        <v>281</v>
      </c>
      <c r="AL8" s="627" t="s">
        <v>281</v>
      </c>
      <c r="AM8" s="627" t="s">
        <v>281</v>
      </c>
      <c r="AN8" s="627" t="s">
        <v>281</v>
      </c>
      <c r="AO8" s="1182" t="s">
        <v>281</v>
      </c>
    </row>
    <row r="9" spans="1:41" ht="32.1" customHeight="1" x14ac:dyDescent="0.2">
      <c r="A9" s="3330"/>
      <c r="B9" s="3687"/>
      <c r="C9" s="3583"/>
      <c r="D9" s="3584"/>
      <c r="E9" s="3584"/>
      <c r="F9" s="3584"/>
      <c r="G9" s="3688"/>
      <c r="H9" s="3583"/>
      <c r="I9" s="3584"/>
      <c r="J9" s="3689"/>
      <c r="K9" s="6056" t="s">
        <v>3531</v>
      </c>
      <c r="L9" s="6057"/>
      <c r="M9" s="6057"/>
      <c r="N9" s="3685">
        <f>N10</f>
        <v>120575.9</v>
      </c>
      <c r="O9" s="2749"/>
      <c r="P9" s="3690"/>
      <c r="Q9" s="3334"/>
      <c r="R9" s="2066">
        <f>R10</f>
        <v>0</v>
      </c>
      <c r="S9" s="3335"/>
      <c r="T9" s="3421"/>
      <c r="U9" s="3652"/>
      <c r="V9" s="3653"/>
      <c r="W9" s="3653"/>
      <c r="X9" s="3328">
        <f t="shared" ref="X9:Y9" si="0">X10</f>
        <v>0</v>
      </c>
      <c r="Y9" s="3328">
        <f t="shared" si="0"/>
        <v>0</v>
      </c>
      <c r="Z9" s="3691"/>
      <c r="AA9" s="3275"/>
      <c r="AB9" s="3275"/>
      <c r="AC9" s="3275"/>
      <c r="AD9" s="3275"/>
      <c r="AE9" s="3275"/>
      <c r="AF9" s="3275"/>
      <c r="AG9" s="3275"/>
      <c r="AH9" s="3275"/>
      <c r="AI9" s="3275"/>
    </row>
    <row r="10" spans="1:41" ht="16.5" x14ac:dyDescent="0.2">
      <c r="A10" s="3692"/>
      <c r="B10" s="3693"/>
      <c r="C10" s="3518"/>
      <c r="D10" s="3519"/>
      <c r="E10" s="3519"/>
      <c r="F10" s="3519"/>
      <c r="G10" s="3518"/>
      <c r="H10" s="3518"/>
      <c r="I10" s="3519"/>
      <c r="J10" s="3694"/>
      <c r="K10" s="3655" t="s">
        <v>289</v>
      </c>
      <c r="L10" s="2076"/>
      <c r="M10" s="2076"/>
      <c r="N10" s="2545">
        <f>SUM(N11:N11)</f>
        <v>120575.9</v>
      </c>
      <c r="O10" s="2688"/>
      <c r="P10" s="3695"/>
      <c r="Q10" s="2068"/>
      <c r="R10" s="2072">
        <f>SUM(R11:R11)</f>
        <v>0</v>
      </c>
      <c r="S10" s="2068"/>
      <c r="T10" s="3696"/>
      <c r="U10" s="3657"/>
      <c r="V10" s="3658"/>
      <c r="W10" s="3658"/>
      <c r="X10" s="3347">
        <f>SUM(X11:X11)</f>
        <v>0</v>
      </c>
      <c r="Y10" s="3347">
        <f>SUM(Y11:Y11)</f>
        <v>0</v>
      </c>
      <c r="Z10" s="3697"/>
      <c r="AA10" s="3697"/>
      <c r="AB10" s="3697"/>
      <c r="AC10" s="3697"/>
      <c r="AD10" s="3697"/>
      <c r="AE10" s="3697"/>
      <c r="AF10" s="3697"/>
      <c r="AG10" s="3697"/>
      <c r="AH10" s="3697"/>
      <c r="AI10" s="3697"/>
    </row>
    <row r="11" spans="1:41" s="587" customFormat="1" ht="51" x14ac:dyDescent="0.25">
      <c r="A11" s="3368" t="s">
        <v>840</v>
      </c>
      <c r="B11" s="3425" t="s">
        <v>881</v>
      </c>
      <c r="C11" s="3351" t="s">
        <v>285</v>
      </c>
      <c r="D11" s="3357" t="s">
        <v>306</v>
      </c>
      <c r="E11" s="1186" t="s">
        <v>281</v>
      </c>
      <c r="F11" s="3354" t="s">
        <v>291</v>
      </c>
      <c r="G11" s="3355" t="s">
        <v>3689</v>
      </c>
      <c r="H11" s="3369" t="s">
        <v>289</v>
      </c>
      <c r="I11" s="3355" t="s">
        <v>3531</v>
      </c>
      <c r="J11" s="3381">
        <v>2008</v>
      </c>
      <c r="K11" s="3763" t="s">
        <v>3690</v>
      </c>
      <c r="L11" s="3764" t="s">
        <v>307</v>
      </c>
      <c r="M11" s="1990" t="s">
        <v>3691</v>
      </c>
      <c r="N11" s="2573">
        <v>120575.9</v>
      </c>
      <c r="O11" s="1965"/>
      <c r="P11" s="2715">
        <v>1</v>
      </c>
      <c r="Q11" s="1965"/>
      <c r="R11" s="3373" t="s">
        <v>3692</v>
      </c>
      <c r="S11" s="1963"/>
      <c r="T11" s="3677" t="s">
        <v>3693</v>
      </c>
      <c r="U11" s="3742">
        <v>0</v>
      </c>
      <c r="V11" s="3382">
        <v>41499</v>
      </c>
      <c r="W11" s="3382">
        <v>41522</v>
      </c>
      <c r="X11" s="3765">
        <v>0</v>
      </c>
      <c r="Y11" s="3765">
        <v>0</v>
      </c>
      <c r="Z11" s="648">
        <v>41518</v>
      </c>
      <c r="AA11" s="3422" t="s">
        <v>3694</v>
      </c>
      <c r="AB11" s="3351"/>
      <c r="AC11" s="3390" t="s">
        <v>281</v>
      </c>
      <c r="AD11" s="980" t="s">
        <v>3695</v>
      </c>
      <c r="AE11" s="3391" t="s">
        <v>3696</v>
      </c>
      <c r="AF11" s="3382">
        <v>41103</v>
      </c>
      <c r="AG11" s="3381" t="s">
        <v>3697</v>
      </c>
      <c r="AH11" s="3382">
        <v>41116</v>
      </c>
      <c r="AI11" s="3383" t="s">
        <v>3004</v>
      </c>
      <c r="AJ11" s="627" t="s">
        <v>281</v>
      </c>
      <c r="AK11" s="627" t="s">
        <v>281</v>
      </c>
      <c r="AL11" s="627" t="s">
        <v>281</v>
      </c>
      <c r="AM11" s="627" t="s">
        <v>281</v>
      </c>
      <c r="AN11" s="627" t="s">
        <v>281</v>
      </c>
      <c r="AO11" s="1182" t="s">
        <v>281</v>
      </c>
    </row>
    <row r="12" spans="1:41" ht="32.25" customHeight="1" x14ac:dyDescent="0.2">
      <c r="A12" s="3330"/>
      <c r="B12" s="3766"/>
      <c r="C12" s="3691"/>
      <c r="D12" s="3330"/>
      <c r="E12" s="3330"/>
      <c r="F12" s="3330"/>
      <c r="G12" s="3767"/>
      <c r="H12" s="3329"/>
      <c r="I12" s="3330"/>
      <c r="J12" s="3768"/>
      <c r="K12" s="6058" t="s">
        <v>3532</v>
      </c>
      <c r="L12" s="6043"/>
      <c r="M12" s="6043"/>
      <c r="N12" s="3685">
        <f>SUM(N13,N15)</f>
        <v>1286594.73</v>
      </c>
      <c r="O12" s="2749"/>
      <c r="P12" s="3333"/>
      <c r="Q12" s="3334"/>
      <c r="R12" s="2066">
        <f>SUM(R13,R15)</f>
        <v>0</v>
      </c>
      <c r="S12" s="3335"/>
      <c r="T12" s="3769"/>
      <c r="U12" s="3652"/>
      <c r="V12" s="3770"/>
      <c r="W12" s="3770"/>
      <c r="X12" s="3328">
        <f>SUM(X13,X15)</f>
        <v>0</v>
      </c>
      <c r="Y12" s="3328">
        <f>SUM(Y13,Y15)</f>
        <v>4</v>
      </c>
      <c r="Z12" s="3766"/>
      <c r="AA12" s="3275"/>
      <c r="AB12" s="3275"/>
      <c r="AC12" s="3275"/>
      <c r="AD12" s="3275"/>
      <c r="AE12" s="3275"/>
      <c r="AF12" s="3275"/>
      <c r="AG12" s="3275"/>
      <c r="AH12" s="3275"/>
      <c r="AI12" s="3275"/>
    </row>
    <row r="13" spans="1:41" ht="16.5" x14ac:dyDescent="0.2">
      <c r="A13" s="3692"/>
      <c r="B13" s="3771"/>
      <c r="C13" s="3697"/>
      <c r="D13" s="3692"/>
      <c r="E13" s="3692"/>
      <c r="F13" s="3692"/>
      <c r="G13" s="3346"/>
      <c r="H13" s="3346"/>
      <c r="I13" s="3692"/>
      <c r="J13" s="3772"/>
      <c r="K13" s="3655" t="s">
        <v>289</v>
      </c>
      <c r="L13" s="2942"/>
      <c r="M13" s="2942"/>
      <c r="N13" s="2545">
        <f>SUM(N14)</f>
        <v>236369.59</v>
      </c>
      <c r="O13" s="2073"/>
      <c r="P13" s="3342"/>
      <c r="Q13" s="2068"/>
      <c r="R13" s="2072">
        <f>SUM(R14)</f>
        <v>0</v>
      </c>
      <c r="S13" s="3343"/>
      <c r="T13" s="3415"/>
      <c r="U13" s="3773"/>
      <c r="V13" s="3346"/>
      <c r="W13" s="3346"/>
      <c r="X13" s="3347">
        <f t="shared" ref="X13:Y13" si="1">SUM(X14)</f>
        <v>0</v>
      </c>
      <c r="Y13" s="3347">
        <f t="shared" si="1"/>
        <v>1</v>
      </c>
      <c r="Z13" s="3697"/>
      <c r="AA13" s="3337"/>
      <c r="AB13" s="3337"/>
      <c r="AC13" s="3337"/>
      <c r="AD13" s="3337"/>
      <c r="AE13" s="3337"/>
      <c r="AF13" s="3337"/>
      <c r="AG13" s="3337"/>
      <c r="AH13" s="3337"/>
      <c r="AI13" s="3337"/>
    </row>
    <row r="14" spans="1:41" s="587" customFormat="1" ht="51" x14ac:dyDescent="0.25">
      <c r="A14" s="3351" t="s">
        <v>840</v>
      </c>
      <c r="B14" s="1190" t="s">
        <v>875</v>
      </c>
      <c r="C14" s="3351" t="s">
        <v>285</v>
      </c>
      <c r="D14" s="3357" t="s">
        <v>306</v>
      </c>
      <c r="E14" s="1186" t="s">
        <v>281</v>
      </c>
      <c r="F14" s="3354" t="s">
        <v>291</v>
      </c>
      <c r="G14" s="3355" t="s">
        <v>3698</v>
      </c>
      <c r="H14" s="3774" t="s">
        <v>289</v>
      </c>
      <c r="I14" s="3355" t="s">
        <v>3532</v>
      </c>
      <c r="J14" s="3381">
        <v>2009</v>
      </c>
      <c r="K14" s="3763" t="s">
        <v>3699</v>
      </c>
      <c r="L14" s="3764" t="s">
        <v>1579</v>
      </c>
      <c r="M14" s="1990" t="s">
        <v>1579</v>
      </c>
      <c r="N14" s="2573">
        <v>236369.59</v>
      </c>
      <c r="O14" s="1965"/>
      <c r="P14" s="2715">
        <v>1</v>
      </c>
      <c r="Q14" s="1965"/>
      <c r="R14" s="3373" t="s">
        <v>3700</v>
      </c>
      <c r="S14" s="1963"/>
      <c r="T14" s="3677" t="s">
        <v>3701</v>
      </c>
      <c r="U14" s="3708">
        <v>0.98</v>
      </c>
      <c r="V14" s="3382">
        <v>41556</v>
      </c>
      <c r="W14" s="3382">
        <v>41589</v>
      </c>
      <c r="X14" s="3362">
        <v>0</v>
      </c>
      <c r="Y14" s="3362">
        <v>1</v>
      </c>
      <c r="Z14" s="1183">
        <v>41579</v>
      </c>
      <c r="AA14" s="3351"/>
      <c r="AB14" s="3351"/>
      <c r="AC14" s="3390" t="s">
        <v>281</v>
      </c>
      <c r="AD14" s="980" t="s">
        <v>3695</v>
      </c>
      <c r="AE14" s="3391" t="s">
        <v>3702</v>
      </c>
      <c r="AF14" s="3382">
        <v>41116</v>
      </c>
      <c r="AG14" s="3381" t="s">
        <v>287</v>
      </c>
      <c r="AH14" s="3382" t="s">
        <v>287</v>
      </c>
      <c r="AI14" s="3454" t="s">
        <v>3080</v>
      </c>
      <c r="AJ14" s="627" t="s">
        <v>281</v>
      </c>
      <c r="AK14" s="627" t="s">
        <v>281</v>
      </c>
      <c r="AL14" s="627" t="s">
        <v>281</v>
      </c>
      <c r="AM14" s="627" t="s">
        <v>281</v>
      </c>
      <c r="AN14" s="627" t="s">
        <v>281</v>
      </c>
      <c r="AO14" s="1182" t="s">
        <v>281</v>
      </c>
    </row>
    <row r="15" spans="1:41" s="60" customFormat="1" ht="16.5" x14ac:dyDescent="0.2">
      <c r="A15" s="3692"/>
      <c r="B15" s="3771"/>
      <c r="C15" s="3697"/>
      <c r="D15" s="3692"/>
      <c r="E15" s="3692"/>
      <c r="F15" s="3692"/>
      <c r="G15" s="3346"/>
      <c r="H15" s="3346"/>
      <c r="I15" s="3692"/>
      <c r="J15" s="3772"/>
      <c r="K15" s="6047" t="s">
        <v>295</v>
      </c>
      <c r="L15" s="6036"/>
      <c r="M15" s="6039"/>
      <c r="N15" s="2545">
        <f>SUM(N16:N18,'10-E381op-Em (5)'!N7:N9)</f>
        <v>1050225.1399999999</v>
      </c>
      <c r="O15" s="2073"/>
      <c r="P15" s="3342"/>
      <c r="Q15" s="2068"/>
      <c r="R15" s="2072">
        <f>SUM(R16:R18)</f>
        <v>0</v>
      </c>
      <c r="S15" s="3335"/>
      <c r="T15" s="3415"/>
      <c r="U15" s="3773"/>
      <c r="V15" s="3346"/>
      <c r="W15" s="3346"/>
      <c r="X15" s="3347">
        <f>SUM(X16:X18)</f>
        <v>0</v>
      </c>
      <c r="Y15" s="3347">
        <f>SUM(Y16:Y18)</f>
        <v>3</v>
      </c>
      <c r="Z15" s="3697"/>
      <c r="AA15" s="3337"/>
      <c r="AB15" s="3337"/>
      <c r="AC15" s="3337"/>
      <c r="AD15" s="3337"/>
      <c r="AE15" s="3337"/>
      <c r="AF15" s="3337"/>
      <c r="AG15" s="3337"/>
      <c r="AH15" s="3337"/>
      <c r="AI15" s="3337"/>
      <c r="AJ15" s="6"/>
      <c r="AK15" s="6"/>
      <c r="AL15" s="6"/>
      <c r="AM15" s="6"/>
      <c r="AN15" s="6"/>
      <c r="AO15" s="6"/>
    </row>
    <row r="16" spans="1:41" s="587" customFormat="1" ht="51" x14ac:dyDescent="0.25">
      <c r="A16" s="3351" t="s">
        <v>840</v>
      </c>
      <c r="B16" s="1189" t="s">
        <v>881</v>
      </c>
      <c r="C16" s="3351" t="s">
        <v>285</v>
      </c>
      <c r="D16" s="3357" t="s">
        <v>306</v>
      </c>
      <c r="E16" s="1389" t="s">
        <v>281</v>
      </c>
      <c r="F16" s="3354" t="s">
        <v>291</v>
      </c>
      <c r="G16" s="3355" t="s">
        <v>3679</v>
      </c>
      <c r="H16" s="3774" t="s">
        <v>295</v>
      </c>
      <c r="I16" s="3355" t="s">
        <v>3532</v>
      </c>
      <c r="J16" s="3381">
        <v>2009</v>
      </c>
      <c r="K16" s="3763" t="s">
        <v>3680</v>
      </c>
      <c r="L16" s="3764" t="s">
        <v>319</v>
      </c>
      <c r="M16" s="1990" t="s">
        <v>1814</v>
      </c>
      <c r="N16" s="2573">
        <v>97298.6</v>
      </c>
      <c r="O16" s="1965"/>
      <c r="P16" s="2715">
        <v>1</v>
      </c>
      <c r="Q16" s="1965"/>
      <c r="R16" s="3373" t="s">
        <v>3681</v>
      </c>
      <c r="S16" s="1963"/>
      <c r="T16" s="3677" t="s">
        <v>3703</v>
      </c>
      <c r="U16" s="3708">
        <v>0.98</v>
      </c>
      <c r="V16" s="3382">
        <v>41556</v>
      </c>
      <c r="W16" s="3382">
        <v>41593</v>
      </c>
      <c r="X16" s="3765">
        <v>0</v>
      </c>
      <c r="Y16" s="3765">
        <v>1</v>
      </c>
      <c r="Z16" s="648">
        <v>41518</v>
      </c>
      <c r="AA16" s="3422" t="s">
        <v>3704</v>
      </c>
      <c r="AB16" s="3351"/>
      <c r="AC16" s="3390" t="s">
        <v>281</v>
      </c>
      <c r="AD16" s="980" t="s">
        <v>3695</v>
      </c>
      <c r="AE16" s="3391" t="s">
        <v>3705</v>
      </c>
      <c r="AF16" s="3382">
        <v>41103</v>
      </c>
      <c r="AG16" s="3381" t="s">
        <v>3702</v>
      </c>
      <c r="AH16" s="3382">
        <v>41116</v>
      </c>
      <c r="AI16" s="3383" t="s">
        <v>3004</v>
      </c>
      <c r="AJ16" s="627" t="s">
        <v>281</v>
      </c>
      <c r="AK16" s="627" t="s">
        <v>281</v>
      </c>
      <c r="AL16" s="627" t="s">
        <v>281</v>
      </c>
      <c r="AM16" s="627" t="s">
        <v>281</v>
      </c>
      <c r="AN16" s="627" t="s">
        <v>281</v>
      </c>
      <c r="AO16" s="1182" t="s">
        <v>281</v>
      </c>
    </row>
    <row r="17" spans="1:41" s="587" customFormat="1" ht="51" x14ac:dyDescent="0.25">
      <c r="A17" s="3351" t="s">
        <v>840</v>
      </c>
      <c r="B17" s="1190" t="s">
        <v>875</v>
      </c>
      <c r="C17" s="3351" t="s">
        <v>285</v>
      </c>
      <c r="D17" s="3357" t="s">
        <v>306</v>
      </c>
      <c r="E17" s="1389" t="s">
        <v>281</v>
      </c>
      <c r="F17" s="3354" t="s">
        <v>291</v>
      </c>
      <c r="G17" s="3355" t="s">
        <v>3591</v>
      </c>
      <c r="H17" s="3774" t="s">
        <v>295</v>
      </c>
      <c r="I17" s="3355" t="s">
        <v>3532</v>
      </c>
      <c r="J17" s="3381">
        <v>2009</v>
      </c>
      <c r="K17" s="3763" t="s">
        <v>3592</v>
      </c>
      <c r="L17" s="3764" t="s">
        <v>290</v>
      </c>
      <c r="M17" s="1990" t="s">
        <v>3593</v>
      </c>
      <c r="N17" s="2573">
        <v>67759.490000000005</v>
      </c>
      <c r="O17" s="1965"/>
      <c r="P17" s="2715">
        <v>1</v>
      </c>
      <c r="Q17" s="1965"/>
      <c r="R17" s="3373" t="s">
        <v>3594</v>
      </c>
      <c r="S17" s="1963"/>
      <c r="T17" s="3677" t="s">
        <v>3706</v>
      </c>
      <c r="U17" s="3708">
        <v>0.98</v>
      </c>
      <c r="V17" s="3707">
        <v>41556</v>
      </c>
      <c r="W17" s="3707">
        <v>41593</v>
      </c>
      <c r="X17" s="3362">
        <v>0</v>
      </c>
      <c r="Y17" s="3362">
        <v>1</v>
      </c>
      <c r="Z17" s="1183">
        <v>41579</v>
      </c>
      <c r="AA17" s="3422" t="s">
        <v>3707</v>
      </c>
      <c r="AB17" s="3351"/>
      <c r="AC17" s="3390" t="s">
        <v>281</v>
      </c>
      <c r="AD17" s="980" t="s">
        <v>3695</v>
      </c>
      <c r="AE17" s="3391" t="s">
        <v>3705</v>
      </c>
      <c r="AF17" s="3382">
        <v>41103</v>
      </c>
      <c r="AG17" s="3381" t="s">
        <v>3702</v>
      </c>
      <c r="AH17" s="3382">
        <v>41116</v>
      </c>
      <c r="AI17" s="3383" t="s">
        <v>3117</v>
      </c>
      <c r="AJ17" s="627" t="s">
        <v>281</v>
      </c>
      <c r="AK17" s="627" t="s">
        <v>281</v>
      </c>
      <c r="AL17" s="627" t="s">
        <v>281</v>
      </c>
      <c r="AM17" s="627" t="s">
        <v>281</v>
      </c>
      <c r="AN17" s="627" t="s">
        <v>281</v>
      </c>
      <c r="AO17" s="1182" t="s">
        <v>281</v>
      </c>
    </row>
    <row r="18" spans="1:41" s="587" customFormat="1" ht="48" customHeight="1" x14ac:dyDescent="0.25">
      <c r="A18" s="3351" t="s">
        <v>840</v>
      </c>
      <c r="B18" s="1189" t="s">
        <v>881</v>
      </c>
      <c r="C18" s="3351" t="s">
        <v>285</v>
      </c>
      <c r="D18" s="3357" t="s">
        <v>306</v>
      </c>
      <c r="E18" s="1186" t="s">
        <v>281</v>
      </c>
      <c r="F18" s="3354" t="s">
        <v>291</v>
      </c>
      <c r="G18" s="3355" t="s">
        <v>3708</v>
      </c>
      <c r="H18" s="3774" t="s">
        <v>295</v>
      </c>
      <c r="I18" s="3355" t="s">
        <v>3532</v>
      </c>
      <c r="J18" s="3381">
        <v>2009</v>
      </c>
      <c r="K18" s="3775" t="s">
        <v>3709</v>
      </c>
      <c r="L18" s="3776" t="s">
        <v>305</v>
      </c>
      <c r="M18" s="3776" t="s">
        <v>1906</v>
      </c>
      <c r="N18" s="3777">
        <v>606845.63</v>
      </c>
      <c r="O18" s="3778"/>
      <c r="P18" s="3779">
        <v>1</v>
      </c>
      <c r="Q18" s="3780"/>
      <c r="R18" s="2219" t="s">
        <v>3710</v>
      </c>
      <c r="S18" s="3781"/>
      <c r="T18" s="3435" t="s">
        <v>3711</v>
      </c>
      <c r="U18" s="3742">
        <v>0</v>
      </c>
      <c r="V18" s="3382">
        <v>41443</v>
      </c>
      <c r="W18" s="3382">
        <v>41506</v>
      </c>
      <c r="X18" s="3765">
        <v>0</v>
      </c>
      <c r="Y18" s="3765">
        <v>1</v>
      </c>
      <c r="Z18" s="3782">
        <v>41487</v>
      </c>
      <c r="AA18" s="3422" t="s">
        <v>3712</v>
      </c>
      <c r="AB18" s="3351"/>
      <c r="AC18" s="3390" t="s">
        <v>281</v>
      </c>
      <c r="AD18" s="980" t="s">
        <v>3695</v>
      </c>
      <c r="AE18" s="3391" t="s">
        <v>3713</v>
      </c>
      <c r="AF18" s="3382">
        <v>41103</v>
      </c>
      <c r="AG18" s="3381" t="s">
        <v>3702</v>
      </c>
      <c r="AH18" s="3382">
        <v>41116</v>
      </c>
      <c r="AI18" s="3383" t="s">
        <v>3080</v>
      </c>
      <c r="AJ18" s="627" t="s">
        <v>281</v>
      </c>
      <c r="AK18" s="627" t="s">
        <v>281</v>
      </c>
      <c r="AL18" s="627" t="s">
        <v>281</v>
      </c>
      <c r="AM18" s="627" t="s">
        <v>281</v>
      </c>
      <c r="AN18" s="627" t="s">
        <v>281</v>
      </c>
      <c r="AO18" s="1182" t="s">
        <v>281</v>
      </c>
    </row>
    <row r="19" spans="1:41" x14ac:dyDescent="0.2">
      <c r="A19" s="111"/>
      <c r="K19" s="2314"/>
      <c r="L19" s="2314"/>
      <c r="M19" s="2314"/>
      <c r="N19" s="3476"/>
      <c r="O19" s="2314"/>
      <c r="P19" s="2314"/>
      <c r="Q19" s="2314"/>
      <c r="R19" s="2314"/>
      <c r="S19" s="2314"/>
      <c r="T19" s="2314"/>
      <c r="U19" s="3632"/>
      <c r="AA19" s="111"/>
      <c r="AB19" s="111"/>
      <c r="AC19" s="3632"/>
      <c r="AD19" s="3632"/>
      <c r="AE19" s="3632"/>
      <c r="AF19" s="3632"/>
      <c r="AG19" s="3632"/>
      <c r="AH19" s="3632"/>
      <c r="AI19" s="3632"/>
    </row>
    <row r="20" spans="1:41" x14ac:dyDescent="0.2">
      <c r="A20" s="111"/>
      <c r="K20" s="2314"/>
      <c r="L20" s="2314"/>
      <c r="M20" s="2314"/>
      <c r="N20" s="3476"/>
      <c r="O20" s="2314"/>
      <c r="P20" s="2314"/>
      <c r="Q20" s="2314"/>
      <c r="R20" s="2314"/>
      <c r="S20" s="2314"/>
      <c r="T20" s="2314"/>
      <c r="U20" s="3632"/>
      <c r="AA20" s="111"/>
      <c r="AB20" s="111"/>
      <c r="AC20" s="3632"/>
      <c r="AD20" s="3632"/>
      <c r="AE20" s="3632"/>
      <c r="AF20" s="3632"/>
      <c r="AG20" s="3632"/>
      <c r="AH20" s="3632"/>
      <c r="AI20" s="3632"/>
    </row>
    <row r="21" spans="1:41" x14ac:dyDescent="0.2">
      <c r="A21" s="111"/>
      <c r="K21" s="2409" t="s">
        <v>2633</v>
      </c>
      <c r="L21" s="2314"/>
      <c r="M21" s="2314"/>
      <c r="N21" s="3476"/>
      <c r="O21" s="2314"/>
      <c r="P21" s="2314"/>
      <c r="Q21" s="2314"/>
      <c r="R21" s="2314"/>
      <c r="S21" s="2314"/>
      <c r="T21" s="2314"/>
      <c r="U21" s="3632"/>
      <c r="AA21" s="111"/>
      <c r="AB21" s="111"/>
      <c r="AC21" s="3632"/>
      <c r="AD21" s="3632"/>
      <c r="AE21" s="3632"/>
      <c r="AF21" s="3632"/>
      <c r="AG21" s="3632"/>
      <c r="AH21" s="3632"/>
      <c r="AI21" s="3632"/>
    </row>
    <row r="22" spans="1:41" x14ac:dyDescent="0.2">
      <c r="A22" s="111"/>
      <c r="U22" s="3632"/>
      <c r="AA22" s="111"/>
      <c r="AB22" s="111"/>
      <c r="AC22" s="3632"/>
      <c r="AD22" s="3632"/>
      <c r="AE22" s="3632"/>
      <c r="AF22" s="3632"/>
      <c r="AG22" s="3632"/>
      <c r="AH22" s="3632"/>
      <c r="AI22" s="3632"/>
    </row>
    <row r="23" spans="1:41" x14ac:dyDescent="0.2">
      <c r="A23" s="111"/>
      <c r="U23" s="3632"/>
      <c r="AA23" s="111"/>
      <c r="AB23" s="111"/>
      <c r="AC23" s="3632"/>
      <c r="AD23" s="3632"/>
      <c r="AE23" s="3632"/>
      <c r="AF23" s="3632"/>
      <c r="AG23" s="3632"/>
      <c r="AH23" s="3632"/>
      <c r="AI23" s="3632"/>
    </row>
    <row r="24" spans="1:41" x14ac:dyDescent="0.2">
      <c r="A24" s="111"/>
      <c r="U24" s="3632"/>
      <c r="AA24" s="111"/>
      <c r="AB24" s="111"/>
      <c r="AC24" s="3632"/>
      <c r="AD24" s="3632"/>
      <c r="AE24" s="3632"/>
      <c r="AF24" s="3632"/>
      <c r="AG24" s="3632"/>
      <c r="AH24" s="3632"/>
      <c r="AI24" s="3632"/>
    </row>
    <row r="25" spans="1:41" x14ac:dyDescent="0.2">
      <c r="A25" s="111"/>
      <c r="U25" s="3632"/>
      <c r="AA25" s="111"/>
      <c r="AB25" s="111"/>
      <c r="AC25" s="3632"/>
      <c r="AD25" s="3632"/>
      <c r="AE25" s="3632"/>
      <c r="AF25" s="3632"/>
      <c r="AG25" s="3632"/>
      <c r="AH25" s="3632"/>
      <c r="AI25" s="3632"/>
    </row>
    <row r="26" spans="1:41" x14ac:dyDescent="0.2">
      <c r="A26" s="111"/>
      <c r="U26" s="3632"/>
      <c r="AA26" s="111"/>
      <c r="AB26" s="111"/>
      <c r="AC26" s="3632"/>
      <c r="AD26" s="3632"/>
      <c r="AE26" s="3632"/>
      <c r="AF26" s="3632"/>
      <c r="AG26" s="3632"/>
      <c r="AH26" s="3632"/>
      <c r="AI26" s="3632"/>
    </row>
    <row r="27" spans="1:41" x14ac:dyDescent="0.2">
      <c r="A27" s="111"/>
      <c r="AA27" s="111"/>
      <c r="AB27" s="111"/>
    </row>
    <row r="28" spans="1:41" x14ac:dyDescent="0.2">
      <c r="A28" s="111"/>
      <c r="AA28" s="111"/>
      <c r="AB28" s="111"/>
    </row>
    <row r="29" spans="1:41" x14ac:dyDescent="0.2">
      <c r="A29" s="111"/>
      <c r="AA29" s="111"/>
      <c r="AB29" s="111"/>
    </row>
    <row r="30" spans="1:41" x14ac:dyDescent="0.2">
      <c r="A30" s="111"/>
      <c r="AA30" s="111"/>
      <c r="AB30" s="111"/>
    </row>
    <row r="31" spans="1:41" x14ac:dyDescent="0.2">
      <c r="A31" s="111"/>
      <c r="AA31" s="111"/>
      <c r="AB31" s="111"/>
    </row>
    <row r="32" spans="1:41" x14ac:dyDescent="0.2">
      <c r="A32" s="111"/>
      <c r="AA32" s="111"/>
      <c r="AB32" s="111"/>
    </row>
    <row r="33" spans="1:28" x14ac:dyDescent="0.2">
      <c r="A33" s="111"/>
      <c r="AA33" s="111"/>
      <c r="AB33" s="111"/>
    </row>
    <row r="34" spans="1:28" x14ac:dyDescent="0.2">
      <c r="A34" s="111"/>
      <c r="AA34" s="111"/>
      <c r="AB34" s="111"/>
    </row>
    <row r="35" spans="1:28" x14ac:dyDescent="0.2">
      <c r="A35" s="111"/>
      <c r="AA35" s="111"/>
      <c r="AB35" s="111"/>
    </row>
    <row r="36" spans="1:28" x14ac:dyDescent="0.2">
      <c r="A36" s="111"/>
      <c r="AA36" s="111"/>
      <c r="AB36" s="111"/>
    </row>
    <row r="37" spans="1:28" x14ac:dyDescent="0.2">
      <c r="A37" s="111"/>
      <c r="AA37" s="111"/>
      <c r="AB37" s="111"/>
    </row>
    <row r="38" spans="1:28" x14ac:dyDescent="0.2">
      <c r="A38" s="111"/>
      <c r="AA38" s="111"/>
      <c r="AB38" s="111"/>
    </row>
  </sheetData>
  <mergeCells count="7">
    <mergeCell ref="K15:M15"/>
    <mergeCell ref="T1:U1"/>
    <mergeCell ref="N6:O6"/>
    <mergeCell ref="P6:Q6"/>
    <mergeCell ref="R6:S6"/>
    <mergeCell ref="K9:M9"/>
    <mergeCell ref="K12:M12"/>
  </mergeCells>
  <printOptions horizontalCentered="1"/>
  <pageMargins left="0.39370078740157483" right="0.39370078740157483" top="0.78740157480314965" bottom="0.78740157480314965" header="0.39370078740157483" footer="0.39370078740157483"/>
  <pageSetup scale="72" orientation="landscape"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tabColor rgb="FFEB700B"/>
  </sheetPr>
  <dimension ref="A1:AR39"/>
  <sheetViews>
    <sheetView showGridLines="0" view="pageBreakPreview" topLeftCell="K1" zoomScaleNormal="70" zoomScaleSheetLayoutView="100" workbookViewId="0">
      <selection activeCell="T1" sqref="T1:U1"/>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5.7109375" style="6" customWidth="1"/>
    <col min="14" max="14" width="15.7109375" style="3637" customWidth="1"/>
    <col min="15" max="15" width="1.42578125" style="6" customWidth="1"/>
    <col min="16" max="16" width="7.85546875" style="6" customWidth="1"/>
    <col min="17" max="17" width="1.42578125" style="6" customWidth="1"/>
    <col min="18" max="18" width="10.7109375" style="6" customWidth="1"/>
    <col min="19" max="19" width="5.7109375" style="6" customWidth="1"/>
    <col min="20" max="20" width="34.140625" style="6" customWidth="1"/>
    <col min="21" max="21" width="0.28515625" style="6" customWidth="1"/>
    <col min="22" max="22" width="11.28515625" style="6" hidden="1" customWidth="1"/>
    <col min="23" max="23" width="13.5703125" style="6" hidden="1" customWidth="1"/>
    <col min="24" max="24" width="7.42578125" style="6" hidden="1" customWidth="1"/>
    <col min="25" max="25" width="8.140625" style="6" hidden="1" customWidth="1"/>
    <col min="26" max="26" width="16.28515625" style="6" hidden="1" customWidth="1"/>
    <col min="27" max="27" width="51.28515625" style="6" hidden="1" customWidth="1"/>
    <col min="28" max="28" width="31.5703125" style="6" hidden="1" customWidth="1"/>
    <col min="29" max="29" width="11.4257812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4" s="20" customFormat="1" ht="18" x14ac:dyDescent="0.25">
      <c r="K1" s="1652" t="s">
        <v>2965</v>
      </c>
      <c r="L1" s="3182"/>
      <c r="M1" s="3182"/>
      <c r="N1" s="3182"/>
      <c r="O1" s="3182"/>
      <c r="P1" s="3182"/>
      <c r="Q1" s="3182"/>
      <c r="R1" s="3182"/>
      <c r="S1" s="3182"/>
      <c r="T1" s="5731" t="s">
        <v>5169</v>
      </c>
      <c r="U1" s="5731"/>
      <c r="V1" s="3638"/>
      <c r="W1" s="3639"/>
      <c r="X1" s="3640"/>
      <c r="Y1" s="3640"/>
      <c r="Z1" s="3182"/>
    </row>
    <row r="2" spans="1:44" s="20" customFormat="1" ht="18" x14ac:dyDescent="0.25">
      <c r="K2" s="1652" t="s">
        <v>3541</v>
      </c>
      <c r="L2" s="3182"/>
      <c r="M2" s="3182"/>
      <c r="N2" s="3182"/>
      <c r="O2" s="3182"/>
      <c r="P2" s="3182"/>
      <c r="Q2" s="3182"/>
      <c r="R2" s="3182"/>
      <c r="S2" s="3182"/>
      <c r="T2" s="3641"/>
      <c r="V2" s="3638"/>
      <c r="W2" s="3639"/>
      <c r="X2" s="3640"/>
      <c r="Y2" s="3640"/>
      <c r="Z2" s="3182"/>
    </row>
    <row r="3" spans="1:44" s="20" customFormat="1" ht="18" x14ac:dyDescent="0.25">
      <c r="K3" s="1652" t="s">
        <v>3542</v>
      </c>
      <c r="L3" s="3182"/>
      <c r="M3" s="3182"/>
      <c r="N3" s="3182"/>
      <c r="O3" s="3182"/>
      <c r="P3" s="3182"/>
      <c r="Q3" s="3182"/>
      <c r="R3" s="3182"/>
      <c r="S3" s="3182"/>
      <c r="T3" s="3641"/>
      <c r="V3" s="3638"/>
      <c r="W3" s="3639"/>
      <c r="X3" s="3640"/>
      <c r="Y3" s="3640"/>
      <c r="Z3" s="3182"/>
    </row>
    <row r="4" spans="1:44" s="20" customFormat="1" ht="18" x14ac:dyDescent="0.25">
      <c r="K4" s="2992">
        <v>2013</v>
      </c>
      <c r="L4" s="3182"/>
      <c r="M4" s="3182"/>
      <c r="N4" s="3182"/>
      <c r="O4" s="3182"/>
      <c r="P4" s="3182"/>
      <c r="Q4" s="3182"/>
      <c r="R4" s="3182"/>
      <c r="S4" s="3182"/>
      <c r="T4" s="3641"/>
      <c r="V4" s="3638"/>
      <c r="W4" s="3639"/>
      <c r="X4" s="3640"/>
      <c r="Y4" s="3640"/>
      <c r="Z4" s="3182"/>
    </row>
    <row r="5" spans="1:44" s="20" customFormat="1" ht="18" x14ac:dyDescent="0.25">
      <c r="K5" s="2992"/>
      <c r="L5" s="3184"/>
      <c r="M5" s="3184"/>
      <c r="N5" s="3184"/>
      <c r="O5" s="3184"/>
      <c r="P5" s="3184"/>
      <c r="Q5" s="3184"/>
      <c r="R5" s="3184"/>
      <c r="S5" s="3184"/>
      <c r="T5" s="3184"/>
      <c r="V5" s="3642"/>
      <c r="W5" s="129"/>
      <c r="X5" s="58"/>
      <c r="Y5" s="58"/>
      <c r="Z5" s="58"/>
    </row>
    <row r="6" spans="1:44" s="3632" customFormat="1" ht="46.5" customHeight="1" x14ac:dyDescent="0.2">
      <c r="A6" s="3262" t="s">
        <v>50</v>
      </c>
      <c r="B6" s="3262" t="s">
        <v>44</v>
      </c>
      <c r="C6" s="3262" t="s">
        <v>172</v>
      </c>
      <c r="D6" s="567" t="s">
        <v>261</v>
      </c>
      <c r="E6" s="1289"/>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4" s="587" customFormat="1" ht="51" x14ac:dyDescent="0.25">
      <c r="A7" s="3351" t="s">
        <v>840</v>
      </c>
      <c r="B7" s="1190" t="s">
        <v>875</v>
      </c>
      <c r="C7" s="3351" t="s">
        <v>285</v>
      </c>
      <c r="D7" s="3357" t="s">
        <v>306</v>
      </c>
      <c r="E7" s="1389" t="s">
        <v>281</v>
      </c>
      <c r="F7" s="3354" t="s">
        <v>291</v>
      </c>
      <c r="G7" s="3355" t="s">
        <v>3591</v>
      </c>
      <c r="H7" s="3774" t="s">
        <v>295</v>
      </c>
      <c r="I7" s="3355" t="s">
        <v>3532</v>
      </c>
      <c r="J7" s="3783">
        <v>2009</v>
      </c>
      <c r="K7" s="3784" t="s">
        <v>3592</v>
      </c>
      <c r="L7" s="3755" t="s">
        <v>290</v>
      </c>
      <c r="M7" s="3756" t="s">
        <v>3593</v>
      </c>
      <c r="N7" s="3785">
        <v>43481</v>
      </c>
      <c r="O7" s="3758"/>
      <c r="P7" s="3786">
        <v>1</v>
      </c>
      <c r="Q7" s="3758"/>
      <c r="R7" s="3787" t="s">
        <v>3594</v>
      </c>
      <c r="S7" s="3759"/>
      <c r="T7" s="3788" t="s">
        <v>3714</v>
      </c>
      <c r="U7" s="3505">
        <v>0.94</v>
      </c>
      <c r="V7" s="3707">
        <v>41556</v>
      </c>
      <c r="W7" s="3707">
        <v>41593</v>
      </c>
      <c r="X7" s="3362">
        <v>0</v>
      </c>
      <c r="Y7" s="3362">
        <v>0</v>
      </c>
      <c r="Z7" s="1183">
        <v>41579</v>
      </c>
      <c r="AA7" s="3422" t="s">
        <v>3707</v>
      </c>
      <c r="AB7" s="3351"/>
      <c r="AC7" s="3390" t="s">
        <v>281</v>
      </c>
      <c r="AD7" s="980" t="s">
        <v>3715</v>
      </c>
      <c r="AE7" s="3391" t="s">
        <v>3705</v>
      </c>
      <c r="AF7" s="3382">
        <v>41103</v>
      </c>
      <c r="AG7" s="3381" t="s">
        <v>3702</v>
      </c>
      <c r="AH7" s="3382">
        <v>41116</v>
      </c>
      <c r="AI7" s="3383" t="s">
        <v>3117</v>
      </c>
      <c r="AJ7" s="627" t="s">
        <v>281</v>
      </c>
      <c r="AK7" s="627" t="s">
        <v>281</v>
      </c>
      <c r="AL7" s="627" t="s">
        <v>281</v>
      </c>
      <c r="AM7" s="627" t="s">
        <v>281</v>
      </c>
      <c r="AN7" s="627" t="s">
        <v>281</v>
      </c>
      <c r="AO7" s="1182" t="s">
        <v>281</v>
      </c>
    </row>
    <row r="8" spans="1:44" s="587" customFormat="1" ht="51" x14ac:dyDescent="0.25">
      <c r="A8" s="3351" t="s">
        <v>840</v>
      </c>
      <c r="B8" s="1190" t="s">
        <v>875</v>
      </c>
      <c r="C8" s="3351" t="s">
        <v>285</v>
      </c>
      <c r="D8" s="3357" t="s">
        <v>306</v>
      </c>
      <c r="E8" s="1186" t="s">
        <v>281</v>
      </c>
      <c r="F8" s="3354" t="s">
        <v>291</v>
      </c>
      <c r="G8" s="3355" t="s">
        <v>3716</v>
      </c>
      <c r="H8" s="3774" t="s">
        <v>295</v>
      </c>
      <c r="I8" s="3355" t="s">
        <v>3532</v>
      </c>
      <c r="J8" s="3783">
        <v>2009</v>
      </c>
      <c r="K8" s="3789" t="s">
        <v>3717</v>
      </c>
      <c r="L8" s="3764" t="s">
        <v>309</v>
      </c>
      <c r="M8" s="1990" t="s">
        <v>308</v>
      </c>
      <c r="N8" s="2573">
        <v>156740.76</v>
      </c>
      <c r="O8" s="1965"/>
      <c r="P8" s="2715">
        <v>1</v>
      </c>
      <c r="Q8" s="1965"/>
      <c r="R8" s="3373" t="s">
        <v>3718</v>
      </c>
      <c r="S8" s="1963"/>
      <c r="T8" s="1962" t="s">
        <v>3719</v>
      </c>
      <c r="U8" s="3505">
        <v>0.98</v>
      </c>
      <c r="V8" s="3707">
        <v>41556</v>
      </c>
      <c r="W8" s="3707">
        <v>41589</v>
      </c>
      <c r="X8" s="3362">
        <v>0</v>
      </c>
      <c r="Y8" s="3362">
        <v>1</v>
      </c>
      <c r="Z8" s="1183">
        <v>41579</v>
      </c>
      <c r="AA8" s="3351"/>
      <c r="AB8" s="3351"/>
      <c r="AC8" s="3390" t="s">
        <v>281</v>
      </c>
      <c r="AD8" s="980" t="s">
        <v>3695</v>
      </c>
      <c r="AE8" s="3391" t="s">
        <v>3702</v>
      </c>
      <c r="AF8" s="3382">
        <v>41116</v>
      </c>
      <c r="AG8" s="3381" t="s">
        <v>287</v>
      </c>
      <c r="AH8" s="3382" t="s">
        <v>287</v>
      </c>
      <c r="AI8" s="3381" t="s">
        <v>3141</v>
      </c>
      <c r="AJ8" s="627" t="s">
        <v>281</v>
      </c>
      <c r="AK8" s="627" t="s">
        <v>281</v>
      </c>
      <c r="AL8" s="627" t="s">
        <v>281</v>
      </c>
      <c r="AM8" s="627" t="s">
        <v>281</v>
      </c>
      <c r="AN8" s="627" t="s">
        <v>281</v>
      </c>
      <c r="AO8" s="1182" t="s">
        <v>281</v>
      </c>
    </row>
    <row r="9" spans="1:44" s="587" customFormat="1" ht="51" x14ac:dyDescent="0.25">
      <c r="A9" s="3368" t="s">
        <v>840</v>
      </c>
      <c r="B9" s="1190" t="s">
        <v>875</v>
      </c>
      <c r="C9" s="3351" t="s">
        <v>285</v>
      </c>
      <c r="D9" s="3357" t="s">
        <v>306</v>
      </c>
      <c r="E9" s="1186" t="s">
        <v>281</v>
      </c>
      <c r="F9" s="3354" t="s">
        <v>291</v>
      </c>
      <c r="G9" s="3355" t="s">
        <v>3689</v>
      </c>
      <c r="H9" s="3774" t="s">
        <v>295</v>
      </c>
      <c r="I9" s="3355" t="s">
        <v>3532</v>
      </c>
      <c r="J9" s="3783">
        <v>2009</v>
      </c>
      <c r="K9" s="3789" t="s">
        <v>3720</v>
      </c>
      <c r="L9" s="3764" t="s">
        <v>307</v>
      </c>
      <c r="M9" s="1990" t="s">
        <v>3691</v>
      </c>
      <c r="N9" s="2573">
        <v>78099.66</v>
      </c>
      <c r="O9" s="1965"/>
      <c r="P9" s="2909">
        <v>1</v>
      </c>
      <c r="Q9" s="1965"/>
      <c r="R9" s="3373" t="s">
        <v>3721</v>
      </c>
      <c r="S9" s="1963"/>
      <c r="T9" s="1962" t="s">
        <v>3722</v>
      </c>
      <c r="U9" s="3505">
        <v>0.97</v>
      </c>
      <c r="V9" s="3707">
        <v>41556</v>
      </c>
      <c r="W9" s="3707">
        <v>41593</v>
      </c>
      <c r="X9" s="3362">
        <v>0</v>
      </c>
      <c r="Y9" s="3362">
        <v>1</v>
      </c>
      <c r="Z9" s="1183">
        <v>41579</v>
      </c>
      <c r="AA9" s="3422" t="s">
        <v>3723</v>
      </c>
      <c r="AB9" s="3351"/>
      <c r="AC9" s="3390" t="s">
        <v>281</v>
      </c>
      <c r="AD9" s="980" t="s">
        <v>3695</v>
      </c>
      <c r="AE9" s="3391" t="s">
        <v>3702</v>
      </c>
      <c r="AF9" s="3382">
        <v>41116</v>
      </c>
      <c r="AG9" s="3381" t="s">
        <v>287</v>
      </c>
      <c r="AH9" s="3382" t="s">
        <v>287</v>
      </c>
      <c r="AI9" s="3383" t="s">
        <v>3004</v>
      </c>
      <c r="AJ9" s="627" t="s">
        <v>281</v>
      </c>
      <c r="AK9" s="627" t="s">
        <v>281</v>
      </c>
      <c r="AL9" s="627" t="s">
        <v>281</v>
      </c>
      <c r="AM9" s="627" t="s">
        <v>281</v>
      </c>
      <c r="AN9" s="627" t="s">
        <v>281</v>
      </c>
      <c r="AO9" s="1182" t="s">
        <v>281</v>
      </c>
    </row>
    <row r="10" spans="1:44" ht="36" customHeight="1" x14ac:dyDescent="0.2">
      <c r="A10" s="3330"/>
      <c r="B10" s="3766"/>
      <c r="C10" s="3691"/>
      <c r="D10" s="3330"/>
      <c r="E10" s="3330"/>
      <c r="F10" s="3330"/>
      <c r="G10" s="3767"/>
      <c r="H10" s="3329"/>
      <c r="I10" s="3330"/>
      <c r="J10" s="3768"/>
      <c r="K10" s="6042" t="s">
        <v>3533</v>
      </c>
      <c r="L10" s="6043"/>
      <c r="M10" s="6043"/>
      <c r="N10" s="3685">
        <f>SUM(N11)</f>
        <v>658460.47</v>
      </c>
      <c r="O10" s="2749"/>
      <c r="P10" s="3333"/>
      <c r="Q10" s="3334"/>
      <c r="R10" s="2491">
        <f>SUM(R11)</f>
        <v>1368</v>
      </c>
      <c r="S10" s="3335"/>
      <c r="T10" s="3333"/>
      <c r="U10" s="3652"/>
      <c r="V10" s="3770"/>
      <c r="W10" s="3770"/>
      <c r="X10" s="3328">
        <f>SUM(X11)</f>
        <v>1</v>
      </c>
      <c r="Y10" s="3328">
        <f>SUM(Y11)</f>
        <v>1</v>
      </c>
      <c r="Z10" s="3766"/>
      <c r="AA10" s="3275"/>
      <c r="AB10" s="3275"/>
      <c r="AC10" s="3275"/>
      <c r="AD10" s="3275"/>
      <c r="AE10" s="3275"/>
      <c r="AF10" s="3275"/>
      <c r="AG10" s="3275"/>
      <c r="AH10" s="3275"/>
      <c r="AI10" s="3275"/>
    </row>
    <row r="11" spans="1:44" s="60" customFormat="1" ht="16.5" x14ac:dyDescent="0.2">
      <c r="A11" s="3692"/>
      <c r="B11" s="3771"/>
      <c r="C11" s="3697"/>
      <c r="D11" s="3692"/>
      <c r="E11" s="3692"/>
      <c r="F11" s="3692"/>
      <c r="G11" s="3346"/>
      <c r="H11" s="3346"/>
      <c r="I11" s="3692"/>
      <c r="J11" s="3772"/>
      <c r="K11" s="2927" t="s">
        <v>294</v>
      </c>
      <c r="L11" s="2942"/>
      <c r="M11" s="2942"/>
      <c r="N11" s="3790">
        <f>SUM(N12:N12)</f>
        <v>658460.47</v>
      </c>
      <c r="O11" s="2073"/>
      <c r="P11" s="3342"/>
      <c r="Q11" s="2068"/>
      <c r="R11" s="3791">
        <f>SUM(R12:R12)</f>
        <v>1368</v>
      </c>
      <c r="S11" s="3343"/>
      <c r="T11" s="3342"/>
      <c r="U11" s="3773"/>
      <c r="V11" s="3346"/>
      <c r="W11" s="3346"/>
      <c r="X11" s="3347">
        <f>SUM(X12:X12)</f>
        <v>1</v>
      </c>
      <c r="Y11" s="3347">
        <f>SUM(Y12:Y12)</f>
        <v>1</v>
      </c>
      <c r="Z11" s="3697"/>
      <c r="AA11" s="3337"/>
      <c r="AB11" s="3337"/>
      <c r="AC11" s="3337"/>
      <c r="AD11" s="3337"/>
      <c r="AE11" s="3337"/>
      <c r="AF11" s="3337"/>
      <c r="AG11" s="3337"/>
      <c r="AH11" s="3337"/>
      <c r="AI11" s="3337"/>
      <c r="AJ11" s="6"/>
      <c r="AK11" s="6"/>
      <c r="AL11" s="6"/>
      <c r="AM11" s="6"/>
      <c r="AN11" s="6"/>
      <c r="AO11" s="6"/>
      <c r="AP11" s="6"/>
      <c r="AQ11" s="6"/>
      <c r="AR11" s="6"/>
    </row>
    <row r="12" spans="1:44" s="587" customFormat="1" ht="42.75" customHeight="1" x14ac:dyDescent="0.25">
      <c r="A12" s="3351" t="s">
        <v>840</v>
      </c>
      <c r="B12" s="1190" t="s">
        <v>875</v>
      </c>
      <c r="C12" s="3351" t="s">
        <v>285</v>
      </c>
      <c r="D12" s="3357" t="s">
        <v>306</v>
      </c>
      <c r="E12" s="1186" t="s">
        <v>281</v>
      </c>
      <c r="F12" s="3354" t="s">
        <v>291</v>
      </c>
      <c r="G12" s="3355" t="s">
        <v>3679</v>
      </c>
      <c r="H12" s="3774" t="s">
        <v>294</v>
      </c>
      <c r="I12" s="3357" t="s">
        <v>3533</v>
      </c>
      <c r="J12" s="3783">
        <v>2010</v>
      </c>
      <c r="K12" s="1968" t="s">
        <v>3680</v>
      </c>
      <c r="L12" s="3764" t="s">
        <v>319</v>
      </c>
      <c r="M12" s="3764" t="s">
        <v>1814</v>
      </c>
      <c r="N12" s="3792">
        <v>658460.47</v>
      </c>
      <c r="O12" s="3793"/>
      <c r="P12" s="2909">
        <v>1</v>
      </c>
      <c r="Q12" s="3372"/>
      <c r="R12" s="2441">
        <v>1368</v>
      </c>
      <c r="S12" s="1991"/>
      <c r="T12" s="2011" t="s">
        <v>3724</v>
      </c>
      <c r="U12" s="3374">
        <v>0.45</v>
      </c>
      <c r="V12" s="3382">
        <v>40584</v>
      </c>
      <c r="W12" s="3460" t="s">
        <v>3725</v>
      </c>
      <c r="X12" s="3601">
        <v>1</v>
      </c>
      <c r="Y12" s="3601">
        <v>1</v>
      </c>
      <c r="Z12" s="1183">
        <v>41609</v>
      </c>
      <c r="AA12" s="3351" t="s">
        <v>3726</v>
      </c>
      <c r="AB12" s="3351"/>
      <c r="AC12" s="3379" t="s">
        <v>281</v>
      </c>
      <c r="AD12" s="3381" t="s">
        <v>3727</v>
      </c>
      <c r="AE12" s="3381" t="s">
        <v>3728</v>
      </c>
      <c r="AF12" s="3382">
        <v>40507</v>
      </c>
      <c r="AG12" s="3381" t="s">
        <v>287</v>
      </c>
      <c r="AH12" s="3382" t="s">
        <v>287</v>
      </c>
      <c r="AI12" s="3383" t="s">
        <v>3004</v>
      </c>
      <c r="AJ12" s="627" t="s">
        <v>281</v>
      </c>
      <c r="AK12" s="627" t="s">
        <v>281</v>
      </c>
      <c r="AL12" s="627" t="s">
        <v>281</v>
      </c>
      <c r="AM12" s="627" t="s">
        <v>281</v>
      </c>
      <c r="AN12" s="627" t="s">
        <v>281</v>
      </c>
      <c r="AO12" s="1182" t="s">
        <v>281</v>
      </c>
    </row>
    <row r="13" spans="1:44" ht="36" customHeight="1" x14ac:dyDescent="0.2">
      <c r="A13" s="3330"/>
      <c r="B13" s="3766"/>
      <c r="C13" s="3691"/>
      <c r="D13" s="3330"/>
      <c r="E13" s="3330"/>
      <c r="F13" s="3330"/>
      <c r="G13" s="3767"/>
      <c r="H13" s="3329"/>
      <c r="I13" s="3330"/>
      <c r="J13" s="3768"/>
      <c r="K13" s="6042" t="s">
        <v>500</v>
      </c>
      <c r="L13" s="6043"/>
      <c r="M13" s="6043"/>
      <c r="N13" s="3685">
        <f>SUM(N14,N16,'10-E381op-Em (7)'!N7)</f>
        <v>3367397.7199999997</v>
      </c>
      <c r="O13" s="2749"/>
      <c r="P13" s="3333"/>
      <c r="Q13" s="3334"/>
      <c r="R13" s="2491">
        <f>SUM(R14,R16,'10-E381op-Em (7)'!R7)</f>
        <v>2416</v>
      </c>
      <c r="S13" s="3335"/>
      <c r="T13" s="3333"/>
      <c r="U13" s="3652"/>
      <c r="V13" s="3770"/>
      <c r="W13" s="3770"/>
      <c r="X13" s="3328" t="e">
        <f>SUM(X16,#REF!,X14)</f>
        <v>#REF!</v>
      </c>
      <c r="Y13" s="3328" t="e">
        <f>SUM(Y16,#REF!,Y14)</f>
        <v>#REF!</v>
      </c>
      <c r="Z13" s="3766"/>
      <c r="AA13" s="3275"/>
      <c r="AB13" s="3275"/>
      <c r="AC13" s="3275"/>
      <c r="AD13" s="3275"/>
      <c r="AE13" s="3275"/>
      <c r="AF13" s="3275"/>
      <c r="AG13" s="3275"/>
      <c r="AH13" s="3275"/>
      <c r="AI13" s="3275"/>
    </row>
    <row r="14" spans="1:44" s="60" customFormat="1" ht="16.5" x14ac:dyDescent="0.2">
      <c r="A14" s="3692"/>
      <c r="B14" s="3771"/>
      <c r="C14" s="3697"/>
      <c r="D14" s="3692"/>
      <c r="E14" s="3692"/>
      <c r="F14" s="3692"/>
      <c r="G14" s="3346"/>
      <c r="H14" s="3346"/>
      <c r="I14" s="3692"/>
      <c r="J14" s="3772"/>
      <c r="K14" s="2927" t="s">
        <v>289</v>
      </c>
      <c r="L14" s="2942"/>
      <c r="M14" s="2942"/>
      <c r="N14" s="3790">
        <f>SUM(N15)</f>
        <v>2000000</v>
      </c>
      <c r="O14" s="2073"/>
      <c r="P14" s="3342"/>
      <c r="Q14" s="2068"/>
      <c r="R14" s="3791">
        <f>SUM(R15)</f>
        <v>153</v>
      </c>
      <c r="S14" s="3343"/>
      <c r="T14" s="3342"/>
      <c r="U14" s="3773"/>
      <c r="V14" s="3346"/>
      <c r="W14" s="3346"/>
      <c r="X14" s="3347">
        <f>SUM(X15)</f>
        <v>1</v>
      </c>
      <c r="Y14" s="3347">
        <f>SUM(Y15)</f>
        <v>1</v>
      </c>
      <c r="Z14" s="3697"/>
      <c r="AA14" s="3337"/>
      <c r="AB14" s="3337"/>
      <c r="AC14" s="3337"/>
      <c r="AD14" s="3337"/>
      <c r="AE14" s="3337"/>
      <c r="AF14" s="3337"/>
      <c r="AG14" s="3337"/>
      <c r="AH14" s="3337"/>
      <c r="AI14" s="3337"/>
      <c r="AJ14" s="6"/>
      <c r="AK14" s="6"/>
      <c r="AL14" s="6"/>
      <c r="AM14" s="6"/>
      <c r="AN14" s="6"/>
      <c r="AO14" s="6"/>
      <c r="AP14" s="6"/>
      <c r="AQ14" s="6"/>
      <c r="AR14" s="6"/>
    </row>
    <row r="15" spans="1:44" s="587" customFormat="1" ht="33.75" customHeight="1" x14ac:dyDescent="0.25">
      <c r="A15" s="3351" t="s">
        <v>840</v>
      </c>
      <c r="B15" s="3425" t="s">
        <v>881</v>
      </c>
      <c r="C15" s="3351" t="s">
        <v>285</v>
      </c>
      <c r="D15" s="3357" t="s">
        <v>306</v>
      </c>
      <c r="E15" s="1389" t="s">
        <v>281</v>
      </c>
      <c r="F15" s="3354" t="s">
        <v>291</v>
      </c>
      <c r="G15" s="3355" t="s">
        <v>3639</v>
      </c>
      <c r="H15" s="3774" t="s">
        <v>289</v>
      </c>
      <c r="I15" s="3357" t="s">
        <v>500</v>
      </c>
      <c r="J15" s="3783">
        <v>2012</v>
      </c>
      <c r="K15" s="2700" t="s">
        <v>3640</v>
      </c>
      <c r="L15" s="2619" t="s">
        <v>320</v>
      </c>
      <c r="M15" s="2619" t="s">
        <v>325</v>
      </c>
      <c r="N15" s="3794">
        <v>2000000</v>
      </c>
      <c r="O15" s="2700"/>
      <c r="P15" s="3576">
        <v>1</v>
      </c>
      <c r="Q15" s="2700"/>
      <c r="R15" s="2441">
        <v>153</v>
      </c>
      <c r="S15" s="3795"/>
      <c r="T15" s="2011" t="s">
        <v>3729</v>
      </c>
      <c r="U15" s="3374">
        <v>0.64</v>
      </c>
      <c r="V15" s="3382">
        <v>41317</v>
      </c>
      <c r="W15" s="3382">
        <v>41436</v>
      </c>
      <c r="X15" s="3765">
        <v>1</v>
      </c>
      <c r="Y15" s="3765">
        <v>1</v>
      </c>
      <c r="Z15" s="3796">
        <v>41518</v>
      </c>
      <c r="AA15" s="3422" t="s">
        <v>3730</v>
      </c>
      <c r="AB15" s="3351"/>
      <c r="AC15" s="3379" t="s">
        <v>281</v>
      </c>
      <c r="AD15" s="3381" t="s">
        <v>3731</v>
      </c>
      <c r="AE15" s="3381" t="s">
        <v>3732</v>
      </c>
      <c r="AF15" s="3382">
        <v>41089</v>
      </c>
      <c r="AG15" s="3381" t="s">
        <v>287</v>
      </c>
      <c r="AH15" s="3382" t="s">
        <v>287</v>
      </c>
      <c r="AI15" s="3381" t="s">
        <v>3733</v>
      </c>
      <c r="AJ15" s="627" t="s">
        <v>281</v>
      </c>
      <c r="AK15" s="627" t="s">
        <v>281</v>
      </c>
      <c r="AL15" s="627" t="s">
        <v>281</v>
      </c>
      <c r="AM15" s="627" t="s">
        <v>281</v>
      </c>
      <c r="AN15" s="627" t="s">
        <v>281</v>
      </c>
      <c r="AO15" s="1182" t="s">
        <v>281</v>
      </c>
    </row>
    <row r="16" spans="1:44" ht="16.5" x14ac:dyDescent="0.2">
      <c r="A16" s="3692"/>
      <c r="B16" s="3771"/>
      <c r="C16" s="3697"/>
      <c r="D16" s="3692"/>
      <c r="E16" s="3692"/>
      <c r="F16" s="3692"/>
      <c r="G16" s="3346"/>
      <c r="H16" s="3346"/>
      <c r="I16" s="3692"/>
      <c r="J16" s="3772"/>
      <c r="K16" s="2927" t="s">
        <v>295</v>
      </c>
      <c r="L16" s="2942"/>
      <c r="M16" s="2942"/>
      <c r="N16" s="2545">
        <f>SUM(N17:N20,'10-E381op-Em (6)'!N7:N15)</f>
        <v>853864.72</v>
      </c>
      <c r="O16" s="2073"/>
      <c r="P16" s="3342"/>
      <c r="Q16" s="2068"/>
      <c r="R16" s="2490">
        <f>SUM(R17:R20)</f>
        <v>1769</v>
      </c>
      <c r="S16" s="3343"/>
      <c r="T16" s="3342"/>
      <c r="U16" s="3773"/>
      <c r="V16" s="3346"/>
      <c r="W16" s="3346"/>
      <c r="X16" s="3347">
        <f>SUM(X17:X20)</f>
        <v>3</v>
      </c>
      <c r="Y16" s="3347">
        <f>SUM(Y17:Y20)</f>
        <v>6</v>
      </c>
      <c r="Z16" s="3697"/>
      <c r="AA16" s="3337"/>
      <c r="AB16" s="3337"/>
      <c r="AC16" s="3337"/>
      <c r="AD16" s="3337"/>
      <c r="AE16" s="3337"/>
      <c r="AF16" s="3337"/>
      <c r="AG16" s="3337"/>
      <c r="AH16" s="3337"/>
      <c r="AI16" s="3337"/>
    </row>
    <row r="17" spans="1:41" s="587" customFormat="1" ht="33.75" customHeight="1" x14ac:dyDescent="0.25">
      <c r="A17" s="3351" t="s">
        <v>840</v>
      </c>
      <c r="B17" s="1187" t="s">
        <v>872</v>
      </c>
      <c r="C17" s="3351" t="s">
        <v>285</v>
      </c>
      <c r="D17" s="3357" t="s">
        <v>306</v>
      </c>
      <c r="E17" s="1389" t="s">
        <v>281</v>
      </c>
      <c r="F17" s="3354" t="s">
        <v>291</v>
      </c>
      <c r="G17" s="3355" t="s">
        <v>3734</v>
      </c>
      <c r="H17" s="3774" t="s">
        <v>295</v>
      </c>
      <c r="I17" s="3357" t="s">
        <v>500</v>
      </c>
      <c r="J17" s="3783">
        <v>2012</v>
      </c>
      <c r="K17" s="2700" t="s">
        <v>3735</v>
      </c>
      <c r="L17" s="2619" t="s">
        <v>312</v>
      </c>
      <c r="M17" s="2619" t="s">
        <v>3736</v>
      </c>
      <c r="N17" s="3794">
        <v>89000</v>
      </c>
      <c r="O17" s="2700"/>
      <c r="P17" s="3576">
        <v>1</v>
      </c>
      <c r="Q17" s="2700"/>
      <c r="R17" s="2441">
        <v>412</v>
      </c>
      <c r="S17" s="3795"/>
      <c r="T17" s="2011" t="s">
        <v>3737</v>
      </c>
      <c r="U17" s="3387">
        <v>0.98</v>
      </c>
      <c r="V17" s="3382">
        <v>41248</v>
      </c>
      <c r="W17" s="3382">
        <v>41277</v>
      </c>
      <c r="X17" s="3734">
        <v>1</v>
      </c>
      <c r="Y17" s="3734">
        <v>1</v>
      </c>
      <c r="Z17" s="3377">
        <v>41275</v>
      </c>
      <c r="AA17" s="3351"/>
      <c r="AB17" s="3351"/>
      <c r="AC17" s="3379" t="s">
        <v>281</v>
      </c>
      <c r="AD17" s="3381" t="s">
        <v>3738</v>
      </c>
      <c r="AE17" s="3381" t="s">
        <v>3739</v>
      </c>
      <c r="AF17" s="3382">
        <v>41086</v>
      </c>
      <c r="AG17" s="3381" t="s">
        <v>287</v>
      </c>
      <c r="AH17" s="3382" t="s">
        <v>287</v>
      </c>
      <c r="AI17" s="3383" t="s">
        <v>3031</v>
      </c>
      <c r="AJ17" s="3361">
        <v>41289</v>
      </c>
      <c r="AK17" s="3361">
        <v>41289</v>
      </c>
      <c r="AL17" s="3361">
        <v>41528</v>
      </c>
      <c r="AM17" s="3361" t="s">
        <v>287</v>
      </c>
      <c r="AN17" s="3361" t="s">
        <v>287</v>
      </c>
      <c r="AO17" s="3384" t="s">
        <v>2988</v>
      </c>
    </row>
    <row r="18" spans="1:41" s="587" customFormat="1" ht="34.5" customHeight="1" x14ac:dyDescent="0.25">
      <c r="A18" s="3351" t="s">
        <v>840</v>
      </c>
      <c r="B18" s="1187" t="s">
        <v>872</v>
      </c>
      <c r="C18" s="3351" t="s">
        <v>285</v>
      </c>
      <c r="D18" s="3357" t="s">
        <v>306</v>
      </c>
      <c r="E18" s="1389" t="s">
        <v>281</v>
      </c>
      <c r="F18" s="3354" t="s">
        <v>291</v>
      </c>
      <c r="G18" s="3355" t="s">
        <v>3740</v>
      </c>
      <c r="H18" s="3774" t="s">
        <v>295</v>
      </c>
      <c r="I18" s="3357" t="s">
        <v>500</v>
      </c>
      <c r="J18" s="3783">
        <v>2012</v>
      </c>
      <c r="K18" s="2700" t="s">
        <v>3741</v>
      </c>
      <c r="L18" s="2619" t="s">
        <v>303</v>
      </c>
      <c r="M18" s="2619" t="s">
        <v>3742</v>
      </c>
      <c r="N18" s="3794">
        <v>89000</v>
      </c>
      <c r="O18" s="2700"/>
      <c r="P18" s="3576">
        <v>1</v>
      </c>
      <c r="Q18" s="2700"/>
      <c r="R18" s="2441">
        <v>705</v>
      </c>
      <c r="S18" s="3795"/>
      <c r="T18" s="2011" t="s">
        <v>3743</v>
      </c>
      <c r="U18" s="3387">
        <v>0.96</v>
      </c>
      <c r="V18" s="3382">
        <v>41334</v>
      </c>
      <c r="W18" s="3382">
        <v>41363</v>
      </c>
      <c r="X18" s="3734">
        <v>1</v>
      </c>
      <c r="Y18" s="3734">
        <v>2</v>
      </c>
      <c r="Z18" s="3377">
        <v>41334</v>
      </c>
      <c r="AA18" s="3351"/>
      <c r="AB18" s="3351"/>
      <c r="AC18" s="3379" t="s">
        <v>281</v>
      </c>
      <c r="AD18" s="3381" t="s">
        <v>3744</v>
      </c>
      <c r="AE18" s="3381" t="s">
        <v>3739</v>
      </c>
      <c r="AF18" s="3382">
        <v>41086</v>
      </c>
      <c r="AG18" s="3381" t="s">
        <v>287</v>
      </c>
      <c r="AH18" s="3382" t="s">
        <v>287</v>
      </c>
      <c r="AI18" s="3383" t="s">
        <v>2987</v>
      </c>
      <c r="AJ18" s="3361">
        <v>41364</v>
      </c>
      <c r="AK18" s="3361">
        <v>41368</v>
      </c>
      <c r="AL18" s="3361">
        <v>41410</v>
      </c>
      <c r="AM18" s="3361" t="s">
        <v>287</v>
      </c>
      <c r="AN18" s="3361" t="s">
        <v>287</v>
      </c>
      <c r="AO18" s="3384" t="s">
        <v>2988</v>
      </c>
    </row>
    <row r="19" spans="1:41" s="587" customFormat="1" ht="48.75" customHeight="1" x14ac:dyDescent="0.25">
      <c r="A19" s="3351" t="s">
        <v>840</v>
      </c>
      <c r="B19" s="1187" t="s">
        <v>872</v>
      </c>
      <c r="C19" s="3351" t="s">
        <v>285</v>
      </c>
      <c r="D19" s="3357" t="s">
        <v>306</v>
      </c>
      <c r="E19" s="1389" t="s">
        <v>281</v>
      </c>
      <c r="F19" s="3354" t="s">
        <v>291</v>
      </c>
      <c r="G19" s="3355" t="s">
        <v>3745</v>
      </c>
      <c r="H19" s="3774" t="s">
        <v>295</v>
      </c>
      <c r="I19" s="3357" t="s">
        <v>500</v>
      </c>
      <c r="J19" s="3783">
        <v>2012</v>
      </c>
      <c r="K19" s="2700" t="s">
        <v>3746</v>
      </c>
      <c r="L19" s="2619" t="s">
        <v>3392</v>
      </c>
      <c r="M19" s="2619" t="s">
        <v>3392</v>
      </c>
      <c r="N19" s="3794">
        <v>87031.22</v>
      </c>
      <c r="O19" s="2700"/>
      <c r="P19" s="3576">
        <v>1</v>
      </c>
      <c r="Q19" s="2700"/>
      <c r="R19" s="3373" t="s">
        <v>3747</v>
      </c>
      <c r="S19" s="3795"/>
      <c r="T19" s="2011" t="s">
        <v>3743</v>
      </c>
      <c r="U19" s="3387">
        <v>0.96</v>
      </c>
      <c r="V19" s="3382">
        <v>41248</v>
      </c>
      <c r="W19" s="3382">
        <v>41277</v>
      </c>
      <c r="X19" s="3734">
        <v>0</v>
      </c>
      <c r="Y19" s="3734">
        <v>2</v>
      </c>
      <c r="Z19" s="3377">
        <v>41275</v>
      </c>
      <c r="AA19" s="3351" t="s">
        <v>3748</v>
      </c>
      <c r="AB19" s="3351"/>
      <c r="AC19" s="3379" t="s">
        <v>281</v>
      </c>
      <c r="AD19" s="3381" t="s">
        <v>3749</v>
      </c>
      <c r="AE19" s="3381" t="s">
        <v>3739</v>
      </c>
      <c r="AF19" s="3382">
        <v>41086</v>
      </c>
      <c r="AG19" s="3381" t="s">
        <v>287</v>
      </c>
      <c r="AH19" s="3382" t="s">
        <v>287</v>
      </c>
      <c r="AI19" s="3383" t="s">
        <v>3656</v>
      </c>
      <c r="AJ19" s="3361" t="s">
        <v>287</v>
      </c>
      <c r="AK19" s="3361" t="s">
        <v>287</v>
      </c>
      <c r="AL19" s="3361">
        <v>41549</v>
      </c>
      <c r="AM19" s="3361" t="s">
        <v>287</v>
      </c>
      <c r="AN19" s="3361" t="s">
        <v>287</v>
      </c>
      <c r="AO19" s="3384" t="s">
        <v>2988</v>
      </c>
    </row>
    <row r="20" spans="1:41" s="587" customFormat="1" ht="36" customHeight="1" x14ac:dyDescent="0.25">
      <c r="A20" s="3351" t="s">
        <v>840</v>
      </c>
      <c r="B20" s="1187" t="s">
        <v>872</v>
      </c>
      <c r="C20" s="3351" t="s">
        <v>285</v>
      </c>
      <c r="D20" s="3357" t="s">
        <v>306</v>
      </c>
      <c r="E20" s="1389" t="s">
        <v>281</v>
      </c>
      <c r="F20" s="3354" t="s">
        <v>291</v>
      </c>
      <c r="G20" s="3355" t="s">
        <v>3750</v>
      </c>
      <c r="H20" s="3774" t="s">
        <v>295</v>
      </c>
      <c r="I20" s="3357" t="s">
        <v>500</v>
      </c>
      <c r="J20" s="3783">
        <v>2012</v>
      </c>
      <c r="K20" s="3797" t="s">
        <v>3751</v>
      </c>
      <c r="L20" s="2620" t="s">
        <v>318</v>
      </c>
      <c r="M20" s="2620" t="s">
        <v>318</v>
      </c>
      <c r="N20" s="3798">
        <v>89000</v>
      </c>
      <c r="O20" s="3797"/>
      <c r="P20" s="3799">
        <v>1</v>
      </c>
      <c r="Q20" s="3797"/>
      <c r="R20" s="2219">
        <v>652</v>
      </c>
      <c r="S20" s="3800"/>
      <c r="T20" s="2104" t="s">
        <v>3737</v>
      </c>
      <c r="U20" s="3387">
        <v>0.96</v>
      </c>
      <c r="V20" s="3382">
        <v>41249</v>
      </c>
      <c r="W20" s="3424">
        <v>41278</v>
      </c>
      <c r="X20" s="3734">
        <v>1</v>
      </c>
      <c r="Y20" s="3734">
        <v>1</v>
      </c>
      <c r="Z20" s="1185">
        <v>41306</v>
      </c>
      <c r="AA20" s="3368" t="s">
        <v>3752</v>
      </c>
      <c r="AB20" s="3351"/>
      <c r="AC20" s="3379" t="s">
        <v>281</v>
      </c>
      <c r="AD20" s="3381" t="s">
        <v>3753</v>
      </c>
      <c r="AE20" s="3381" t="s">
        <v>3739</v>
      </c>
      <c r="AF20" s="3382">
        <v>41086</v>
      </c>
      <c r="AG20" s="3381" t="s">
        <v>287</v>
      </c>
      <c r="AH20" s="3382" t="s">
        <v>287</v>
      </c>
      <c r="AI20" s="3381" t="s">
        <v>3754</v>
      </c>
      <c r="AJ20" s="3361">
        <v>41333</v>
      </c>
      <c r="AK20" s="1188" t="s">
        <v>281</v>
      </c>
      <c r="AL20" s="3361">
        <v>41373</v>
      </c>
      <c r="AM20" s="3361" t="s">
        <v>287</v>
      </c>
      <c r="AN20" s="3361" t="s">
        <v>287</v>
      </c>
      <c r="AO20" s="3384" t="s">
        <v>2988</v>
      </c>
    </row>
    <row r="21" spans="1:41" x14ac:dyDescent="0.2">
      <c r="A21" s="111"/>
      <c r="K21" s="2314"/>
      <c r="L21" s="2314"/>
      <c r="M21" s="2314"/>
      <c r="N21" s="3476"/>
      <c r="O21" s="2314"/>
      <c r="P21" s="2314"/>
      <c r="Q21" s="2314"/>
      <c r="R21" s="2314"/>
      <c r="S21" s="2314"/>
      <c r="T21" s="2314"/>
      <c r="U21" s="3632"/>
      <c r="AA21" s="111"/>
      <c r="AB21" s="111"/>
      <c r="AC21" s="3632"/>
      <c r="AD21" s="3632"/>
      <c r="AE21" s="3632"/>
      <c r="AF21" s="3632"/>
      <c r="AG21" s="3632"/>
      <c r="AH21" s="3632"/>
      <c r="AI21" s="3632"/>
    </row>
    <row r="22" spans="1:41" x14ac:dyDescent="0.2">
      <c r="A22" s="111"/>
      <c r="K22" s="2314"/>
      <c r="L22" s="2314"/>
      <c r="M22" s="2314"/>
      <c r="N22" s="3476"/>
      <c r="O22" s="2314"/>
      <c r="P22" s="2314"/>
      <c r="Q22" s="2314"/>
      <c r="R22" s="2314"/>
      <c r="S22" s="2314"/>
      <c r="T22" s="2314"/>
      <c r="U22" s="3632"/>
      <c r="AA22" s="111"/>
      <c r="AB22" s="111"/>
      <c r="AC22" s="3632"/>
      <c r="AD22" s="3632"/>
      <c r="AE22" s="3632"/>
      <c r="AF22" s="3632"/>
      <c r="AG22" s="3632"/>
      <c r="AH22" s="3632"/>
      <c r="AI22" s="3632"/>
    </row>
    <row r="23" spans="1:41" x14ac:dyDescent="0.2">
      <c r="A23" s="111"/>
      <c r="K23" s="2409" t="s">
        <v>2633</v>
      </c>
      <c r="L23" s="2314"/>
      <c r="M23" s="2314"/>
      <c r="N23" s="3476"/>
      <c r="O23" s="2314"/>
      <c r="P23" s="2314"/>
      <c r="Q23" s="2314"/>
      <c r="R23" s="2314"/>
      <c r="S23" s="2314"/>
      <c r="T23" s="2314"/>
      <c r="U23" s="3632"/>
      <c r="AA23" s="111"/>
      <c r="AB23" s="111"/>
      <c r="AC23" s="3632"/>
      <c r="AD23" s="3632"/>
      <c r="AE23" s="3632"/>
      <c r="AF23" s="3632"/>
      <c r="AG23" s="3632"/>
      <c r="AH23" s="3632"/>
      <c r="AI23" s="3632"/>
    </row>
    <row r="24" spans="1:41" x14ac:dyDescent="0.2">
      <c r="A24" s="111"/>
      <c r="U24" s="3632"/>
      <c r="AA24" s="111"/>
      <c r="AB24" s="111"/>
      <c r="AC24" s="3632"/>
      <c r="AD24" s="3632"/>
      <c r="AE24" s="3632"/>
      <c r="AF24" s="3632"/>
      <c r="AG24" s="3632"/>
      <c r="AH24" s="3632"/>
      <c r="AI24" s="3632"/>
    </row>
    <row r="25" spans="1:41" x14ac:dyDescent="0.2">
      <c r="A25" s="111"/>
      <c r="U25" s="3632"/>
      <c r="AA25" s="111"/>
      <c r="AB25" s="111"/>
      <c r="AC25" s="3632"/>
      <c r="AD25" s="3632"/>
      <c r="AE25" s="3632"/>
      <c r="AF25" s="3632"/>
      <c r="AG25" s="3632"/>
      <c r="AH25" s="3632"/>
      <c r="AI25" s="3632"/>
    </row>
    <row r="26" spans="1:41" x14ac:dyDescent="0.2">
      <c r="A26" s="111"/>
      <c r="U26" s="3632"/>
      <c r="AA26" s="111"/>
      <c r="AB26" s="111"/>
      <c r="AC26" s="3632"/>
      <c r="AD26" s="3632"/>
      <c r="AE26" s="3632"/>
      <c r="AF26" s="3632"/>
      <c r="AG26" s="3632"/>
      <c r="AH26" s="3632"/>
      <c r="AI26" s="3632"/>
    </row>
    <row r="27" spans="1:41" x14ac:dyDescent="0.2">
      <c r="A27" s="111"/>
      <c r="U27" s="3632"/>
      <c r="AA27" s="111"/>
      <c r="AB27" s="111"/>
      <c r="AC27" s="3632"/>
      <c r="AD27" s="3632"/>
      <c r="AE27" s="3632"/>
      <c r="AF27" s="3632"/>
      <c r="AG27" s="3632"/>
      <c r="AH27" s="3632"/>
      <c r="AI27" s="3632"/>
    </row>
    <row r="28" spans="1:41" x14ac:dyDescent="0.2">
      <c r="A28" s="111"/>
      <c r="AA28" s="111"/>
      <c r="AB28" s="111"/>
    </row>
    <row r="29" spans="1:41" x14ac:dyDescent="0.2">
      <c r="A29" s="111"/>
      <c r="AA29" s="111"/>
      <c r="AB29" s="111"/>
    </row>
    <row r="30" spans="1:41" x14ac:dyDescent="0.2">
      <c r="A30" s="111"/>
      <c r="AA30" s="111"/>
      <c r="AB30" s="111"/>
    </row>
    <row r="31" spans="1:41" x14ac:dyDescent="0.2">
      <c r="A31" s="111"/>
      <c r="AA31" s="111"/>
      <c r="AB31" s="111"/>
    </row>
    <row r="32" spans="1:41" x14ac:dyDescent="0.2">
      <c r="A32" s="111"/>
      <c r="AA32" s="111"/>
      <c r="AB32" s="111"/>
    </row>
    <row r="33" spans="1:28" x14ac:dyDescent="0.2">
      <c r="A33" s="111"/>
      <c r="AA33" s="111"/>
      <c r="AB33" s="111"/>
    </row>
    <row r="34" spans="1:28" x14ac:dyDescent="0.2">
      <c r="A34" s="111"/>
      <c r="AA34" s="111"/>
      <c r="AB34" s="111"/>
    </row>
    <row r="35" spans="1:28" x14ac:dyDescent="0.2">
      <c r="A35" s="111"/>
      <c r="AA35" s="111"/>
      <c r="AB35" s="111"/>
    </row>
    <row r="36" spans="1:28" x14ac:dyDescent="0.2">
      <c r="A36" s="111"/>
      <c r="AA36" s="111"/>
      <c r="AB36" s="111"/>
    </row>
    <row r="37" spans="1:28" x14ac:dyDescent="0.2">
      <c r="A37" s="111"/>
      <c r="AA37" s="111"/>
      <c r="AB37" s="111"/>
    </row>
    <row r="38" spans="1:28" x14ac:dyDescent="0.2">
      <c r="A38" s="111"/>
      <c r="AA38" s="111"/>
      <c r="AB38" s="111"/>
    </row>
    <row r="39" spans="1:28" x14ac:dyDescent="0.2">
      <c r="A39" s="111"/>
      <c r="AA39" s="111"/>
      <c r="AB39" s="111"/>
    </row>
  </sheetData>
  <mergeCells count="6">
    <mergeCell ref="K13:M13"/>
    <mergeCell ref="T1:U1"/>
    <mergeCell ref="N6:O6"/>
    <mergeCell ref="P6:Q6"/>
    <mergeCell ref="R6:S6"/>
    <mergeCell ref="K10:M1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6">
    <tabColor rgb="FFEB700B"/>
  </sheetPr>
  <dimension ref="A1:AO27"/>
  <sheetViews>
    <sheetView showGridLines="0" view="pageBreakPreview" topLeftCell="K1" zoomScaleNormal="70" zoomScaleSheetLayoutView="100" workbookViewId="0">
      <selection activeCell="T1" sqref="T1:U1"/>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5.7109375" style="6" customWidth="1"/>
    <col min="14" max="14" width="15.7109375" style="3637" customWidth="1"/>
    <col min="15" max="15" width="1.42578125" style="6" customWidth="1"/>
    <col min="16" max="16" width="7.85546875" style="6" customWidth="1"/>
    <col min="17" max="17" width="1.42578125" style="6" customWidth="1"/>
    <col min="18" max="18" width="10.7109375" style="6" customWidth="1"/>
    <col min="19" max="19" width="5.5703125" style="6" customWidth="1"/>
    <col min="20" max="20" width="34.140625" style="6" customWidth="1"/>
    <col min="21" max="21" width="0.28515625" style="6" customWidth="1"/>
    <col min="22" max="22" width="11.28515625" style="6" hidden="1" customWidth="1"/>
    <col min="23" max="23" width="13.5703125" style="6" hidden="1" customWidth="1"/>
    <col min="24" max="24" width="7.42578125" style="6" hidden="1" customWidth="1"/>
    <col min="25" max="25" width="8.140625" style="6" hidden="1" customWidth="1"/>
    <col min="26" max="26" width="16.28515625" style="6" hidden="1" customWidth="1"/>
    <col min="27" max="27" width="51.28515625" style="6" hidden="1" customWidth="1"/>
    <col min="28" max="28" width="31.5703125" style="6" hidden="1" customWidth="1"/>
    <col min="29" max="29" width="11.4257812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20" customFormat="1" ht="18" x14ac:dyDescent="0.25">
      <c r="K1" s="1652" t="s">
        <v>2965</v>
      </c>
      <c r="L1" s="3182"/>
      <c r="M1" s="3182"/>
      <c r="N1" s="3182"/>
      <c r="O1" s="3182"/>
      <c r="P1" s="3182"/>
      <c r="Q1" s="3182"/>
      <c r="R1" s="3182"/>
      <c r="S1" s="3182"/>
      <c r="T1" s="5731" t="s">
        <v>5169</v>
      </c>
      <c r="U1" s="5731"/>
      <c r="V1" s="3638"/>
      <c r="W1" s="3639"/>
      <c r="X1" s="3640"/>
      <c r="Y1" s="3640"/>
      <c r="Z1" s="3182"/>
    </row>
    <row r="2" spans="1:41" s="20" customFormat="1" ht="18" x14ac:dyDescent="0.25">
      <c r="K2" s="1652" t="s">
        <v>3541</v>
      </c>
      <c r="L2" s="3182"/>
      <c r="M2" s="3182"/>
      <c r="N2" s="3182"/>
      <c r="O2" s="3182"/>
      <c r="P2" s="3182"/>
      <c r="Q2" s="3182"/>
      <c r="R2" s="3182"/>
      <c r="S2" s="3182"/>
      <c r="T2" s="3641"/>
      <c r="V2" s="3638"/>
      <c r="W2" s="3639"/>
      <c r="X2" s="3640"/>
      <c r="Y2" s="3640"/>
      <c r="Z2" s="3182"/>
    </row>
    <row r="3" spans="1:41" s="20" customFormat="1" ht="18" x14ac:dyDescent="0.25">
      <c r="K3" s="1652" t="s">
        <v>3542</v>
      </c>
      <c r="L3" s="3182"/>
      <c r="M3" s="3182"/>
      <c r="N3" s="3182"/>
      <c r="O3" s="3182"/>
      <c r="P3" s="3182"/>
      <c r="Q3" s="3182"/>
      <c r="R3" s="3182"/>
      <c r="S3" s="3182"/>
      <c r="T3" s="3641"/>
      <c r="V3" s="3638"/>
      <c r="W3" s="3639"/>
      <c r="X3" s="3640"/>
      <c r="Y3" s="3640"/>
      <c r="Z3" s="3182"/>
    </row>
    <row r="4" spans="1:41" s="20" customFormat="1" ht="18" x14ac:dyDescent="0.25">
      <c r="K4" s="2992">
        <v>2013</v>
      </c>
      <c r="L4" s="3182"/>
      <c r="M4" s="3182"/>
      <c r="N4" s="3182"/>
      <c r="O4" s="3182"/>
      <c r="P4" s="3182"/>
      <c r="Q4" s="3182"/>
      <c r="R4" s="3182"/>
      <c r="S4" s="3182"/>
      <c r="T4" s="3641"/>
      <c r="V4" s="3638"/>
      <c r="W4" s="3639"/>
      <c r="X4" s="3640"/>
      <c r="Y4" s="3640"/>
      <c r="Z4" s="3182"/>
    </row>
    <row r="5" spans="1:41" s="20" customFormat="1" ht="18" x14ac:dyDescent="0.25">
      <c r="K5" s="2992"/>
      <c r="L5" s="3184"/>
      <c r="M5" s="3184"/>
      <c r="N5" s="3184"/>
      <c r="O5" s="3184"/>
      <c r="P5" s="3184"/>
      <c r="Q5" s="3184"/>
      <c r="R5" s="3184"/>
      <c r="S5" s="3184"/>
      <c r="T5" s="3184"/>
      <c r="V5" s="3642"/>
      <c r="W5" s="129"/>
      <c r="X5" s="58"/>
      <c r="Y5" s="58"/>
      <c r="Z5" s="58"/>
    </row>
    <row r="6" spans="1:41" s="3632" customFormat="1" ht="46.5" customHeight="1" x14ac:dyDescent="0.2">
      <c r="A6" s="3262" t="s">
        <v>50</v>
      </c>
      <c r="B6" s="3262" t="s">
        <v>44</v>
      </c>
      <c r="C6" s="3262" t="s">
        <v>172</v>
      </c>
      <c r="D6" s="567" t="s">
        <v>261</v>
      </c>
      <c r="E6" s="1289"/>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s="587" customFormat="1" ht="33.75" customHeight="1" x14ac:dyDescent="0.25">
      <c r="A7" s="3351" t="s">
        <v>840</v>
      </c>
      <c r="B7" s="1184" t="s">
        <v>873</v>
      </c>
      <c r="C7" s="3351" t="s">
        <v>285</v>
      </c>
      <c r="D7" s="3357" t="s">
        <v>306</v>
      </c>
      <c r="E7" s="1389" t="s">
        <v>281</v>
      </c>
      <c r="F7" s="3354" t="s">
        <v>291</v>
      </c>
      <c r="G7" s="3355" t="s">
        <v>3755</v>
      </c>
      <c r="H7" s="3774" t="s">
        <v>295</v>
      </c>
      <c r="I7" s="3357" t="s">
        <v>500</v>
      </c>
      <c r="J7" s="3783">
        <v>2012</v>
      </c>
      <c r="K7" s="3477" t="s">
        <v>3756</v>
      </c>
      <c r="L7" s="3478" t="s">
        <v>305</v>
      </c>
      <c r="M7" s="3496" t="s">
        <v>1906</v>
      </c>
      <c r="N7" s="3801">
        <v>60000</v>
      </c>
      <c r="O7" s="3477"/>
      <c r="P7" s="3802">
        <v>1</v>
      </c>
      <c r="Q7" s="3477"/>
      <c r="R7" s="3480" t="s">
        <v>3710</v>
      </c>
      <c r="S7" s="3803"/>
      <c r="T7" s="3481" t="s">
        <v>3757</v>
      </c>
      <c r="U7" s="3387">
        <v>0.96</v>
      </c>
      <c r="V7" s="3382">
        <v>41334</v>
      </c>
      <c r="W7" s="3382">
        <v>41363</v>
      </c>
      <c r="X7" s="3482">
        <v>0</v>
      </c>
      <c r="Y7" s="3482">
        <v>1</v>
      </c>
      <c r="Z7" s="3389">
        <v>41365</v>
      </c>
      <c r="AA7" s="3422" t="s">
        <v>3758</v>
      </c>
      <c r="AB7" s="3351"/>
      <c r="AC7" s="3379" t="s">
        <v>281</v>
      </c>
      <c r="AD7" s="3381" t="s">
        <v>3759</v>
      </c>
      <c r="AE7" s="3381" t="s">
        <v>3739</v>
      </c>
      <c r="AF7" s="3382">
        <v>41086</v>
      </c>
      <c r="AG7" s="3381" t="s">
        <v>287</v>
      </c>
      <c r="AH7" s="3382" t="s">
        <v>287</v>
      </c>
      <c r="AI7" s="3454" t="s">
        <v>3080</v>
      </c>
      <c r="AJ7" s="3361">
        <v>41364</v>
      </c>
      <c r="AK7" s="3361">
        <v>41368</v>
      </c>
      <c r="AL7" s="3361">
        <v>41416</v>
      </c>
      <c r="AM7" s="3361" t="s">
        <v>287</v>
      </c>
      <c r="AN7" s="3361" t="s">
        <v>287</v>
      </c>
      <c r="AO7" s="3384" t="s">
        <v>2988</v>
      </c>
    </row>
    <row r="8" spans="1:41" s="587" customFormat="1" ht="36" customHeight="1" x14ac:dyDescent="0.25">
      <c r="A8" s="3368" t="s">
        <v>840</v>
      </c>
      <c r="B8" s="1187" t="s">
        <v>872</v>
      </c>
      <c r="C8" s="3351" t="s">
        <v>285</v>
      </c>
      <c r="D8" s="3357" t="s">
        <v>306</v>
      </c>
      <c r="E8" s="1389" t="s">
        <v>281</v>
      </c>
      <c r="F8" s="3354" t="s">
        <v>291</v>
      </c>
      <c r="G8" s="3355" t="s">
        <v>3625</v>
      </c>
      <c r="H8" s="3774" t="s">
        <v>295</v>
      </c>
      <c r="I8" s="3357" t="s">
        <v>500</v>
      </c>
      <c r="J8" s="3783">
        <v>2012</v>
      </c>
      <c r="K8" s="2700" t="s">
        <v>3626</v>
      </c>
      <c r="L8" s="2619" t="s">
        <v>311</v>
      </c>
      <c r="M8" s="2957" t="s">
        <v>3627</v>
      </c>
      <c r="N8" s="3794">
        <v>60000</v>
      </c>
      <c r="O8" s="2700"/>
      <c r="P8" s="3576">
        <v>1</v>
      </c>
      <c r="Q8" s="2700"/>
      <c r="R8" s="3373" t="s">
        <v>3628</v>
      </c>
      <c r="S8" s="3795"/>
      <c r="T8" s="2011" t="s">
        <v>3757</v>
      </c>
      <c r="U8" s="3387">
        <v>0.96</v>
      </c>
      <c r="V8" s="3382">
        <v>41247</v>
      </c>
      <c r="W8" s="3382">
        <v>41278</v>
      </c>
      <c r="X8" s="3734">
        <v>0</v>
      </c>
      <c r="Y8" s="3734">
        <v>1</v>
      </c>
      <c r="Z8" s="3377">
        <v>41275</v>
      </c>
      <c r="AA8" s="3422" t="s">
        <v>3760</v>
      </c>
      <c r="AB8" s="3351"/>
      <c r="AC8" s="3379" t="s">
        <v>281</v>
      </c>
      <c r="AD8" s="3381" t="s">
        <v>3761</v>
      </c>
      <c r="AE8" s="3381" t="s">
        <v>3739</v>
      </c>
      <c r="AF8" s="3382">
        <v>41086</v>
      </c>
      <c r="AG8" s="3381" t="s">
        <v>287</v>
      </c>
      <c r="AH8" s="3382" t="s">
        <v>287</v>
      </c>
      <c r="AI8" s="3383" t="s">
        <v>2987</v>
      </c>
      <c r="AJ8" s="3361">
        <v>41305</v>
      </c>
      <c r="AK8" s="1188" t="s">
        <v>281</v>
      </c>
      <c r="AL8" s="3361">
        <v>41407</v>
      </c>
      <c r="AM8" s="3361" t="s">
        <v>287</v>
      </c>
      <c r="AN8" s="3361" t="s">
        <v>287</v>
      </c>
      <c r="AO8" s="3384" t="s">
        <v>3762</v>
      </c>
    </row>
    <row r="9" spans="1:41" s="587" customFormat="1" ht="33.75" customHeight="1" x14ac:dyDescent="0.25">
      <c r="A9" s="3368" t="s">
        <v>840</v>
      </c>
      <c r="B9" s="1187" t="s">
        <v>872</v>
      </c>
      <c r="C9" s="3351" t="s">
        <v>285</v>
      </c>
      <c r="D9" s="3357" t="s">
        <v>306</v>
      </c>
      <c r="E9" s="1389" t="s">
        <v>281</v>
      </c>
      <c r="F9" s="3354" t="s">
        <v>291</v>
      </c>
      <c r="G9" s="3355" t="s">
        <v>3763</v>
      </c>
      <c r="H9" s="3774" t="s">
        <v>295</v>
      </c>
      <c r="I9" s="3357" t="s">
        <v>500</v>
      </c>
      <c r="J9" s="3783">
        <v>2012</v>
      </c>
      <c r="K9" s="2700" t="s">
        <v>3764</v>
      </c>
      <c r="L9" s="2619" t="s">
        <v>1583</v>
      </c>
      <c r="M9" s="2957" t="s">
        <v>1583</v>
      </c>
      <c r="N9" s="3794">
        <v>57456.5</v>
      </c>
      <c r="O9" s="2700"/>
      <c r="P9" s="3576">
        <v>1</v>
      </c>
      <c r="Q9" s="2700"/>
      <c r="R9" s="3373" t="s">
        <v>3765</v>
      </c>
      <c r="S9" s="3795"/>
      <c r="T9" s="2011" t="s">
        <v>3766</v>
      </c>
      <c r="U9" s="3387">
        <v>0.96</v>
      </c>
      <c r="V9" s="3382">
        <v>41327</v>
      </c>
      <c r="W9" s="3382">
        <v>41333</v>
      </c>
      <c r="X9" s="3494">
        <v>0</v>
      </c>
      <c r="Y9" s="3494">
        <v>1</v>
      </c>
      <c r="Z9" s="3471">
        <v>41306</v>
      </c>
      <c r="AA9" s="3422" t="s">
        <v>5179</v>
      </c>
      <c r="AB9" s="3351"/>
      <c r="AC9" s="3379" t="s">
        <v>281</v>
      </c>
      <c r="AD9" s="3381" t="s">
        <v>3767</v>
      </c>
      <c r="AE9" s="3381" t="s">
        <v>3739</v>
      </c>
      <c r="AF9" s="3382">
        <v>41086</v>
      </c>
      <c r="AG9" s="3381" t="s">
        <v>287</v>
      </c>
      <c r="AH9" s="3382" t="s">
        <v>287</v>
      </c>
      <c r="AI9" s="3383" t="s">
        <v>2987</v>
      </c>
      <c r="AJ9" s="1188" t="s">
        <v>281</v>
      </c>
      <c r="AK9" s="1188" t="s">
        <v>281</v>
      </c>
      <c r="AL9" s="3361">
        <v>41407</v>
      </c>
      <c r="AM9" s="3361" t="s">
        <v>287</v>
      </c>
      <c r="AN9" s="3361" t="s">
        <v>287</v>
      </c>
      <c r="AO9" s="3384" t="s">
        <v>2988</v>
      </c>
    </row>
    <row r="10" spans="1:41" s="587" customFormat="1" ht="36.75" customHeight="1" x14ac:dyDescent="0.25">
      <c r="A10" s="3368" t="s">
        <v>840</v>
      </c>
      <c r="B10" s="1187" t="s">
        <v>872</v>
      </c>
      <c r="C10" s="3351" t="s">
        <v>285</v>
      </c>
      <c r="D10" s="3357" t="s">
        <v>306</v>
      </c>
      <c r="E10" s="1389" t="s">
        <v>281</v>
      </c>
      <c r="F10" s="3354" t="s">
        <v>291</v>
      </c>
      <c r="G10" s="3355" t="s">
        <v>3584</v>
      </c>
      <c r="H10" s="3774" t="s">
        <v>295</v>
      </c>
      <c r="I10" s="3357" t="s">
        <v>500</v>
      </c>
      <c r="J10" s="3783">
        <v>2012</v>
      </c>
      <c r="K10" s="2700" t="s">
        <v>3585</v>
      </c>
      <c r="L10" s="2619" t="s">
        <v>315</v>
      </c>
      <c r="M10" s="2957" t="s">
        <v>315</v>
      </c>
      <c r="N10" s="3794">
        <v>57456.5</v>
      </c>
      <c r="O10" s="2700"/>
      <c r="P10" s="3576">
        <v>1</v>
      </c>
      <c r="Q10" s="2700"/>
      <c r="R10" s="3373" t="s">
        <v>3586</v>
      </c>
      <c r="S10" s="3795"/>
      <c r="T10" s="2011" t="s">
        <v>3768</v>
      </c>
      <c r="U10" s="3387">
        <v>0.96</v>
      </c>
      <c r="V10" s="3382">
        <v>41249</v>
      </c>
      <c r="W10" s="3424">
        <v>41278</v>
      </c>
      <c r="X10" s="3494">
        <v>0</v>
      </c>
      <c r="Y10" s="3494">
        <v>1</v>
      </c>
      <c r="Z10" s="3471">
        <v>41306</v>
      </c>
      <c r="AA10" s="3351" t="s">
        <v>3636</v>
      </c>
      <c r="AB10" s="3351"/>
      <c r="AC10" s="3379" t="s">
        <v>281</v>
      </c>
      <c r="AD10" s="3381" t="s">
        <v>3769</v>
      </c>
      <c r="AE10" s="3381" t="s">
        <v>3739</v>
      </c>
      <c r="AF10" s="3382">
        <v>41086</v>
      </c>
      <c r="AG10" s="3381" t="s">
        <v>287</v>
      </c>
      <c r="AH10" s="3382" t="s">
        <v>287</v>
      </c>
      <c r="AI10" s="3383" t="s">
        <v>3031</v>
      </c>
      <c r="AJ10" s="3361">
        <v>41306</v>
      </c>
      <c r="AK10" s="3361">
        <v>41306</v>
      </c>
      <c r="AL10" s="3361">
        <v>41528</v>
      </c>
      <c r="AM10" s="3361" t="s">
        <v>287</v>
      </c>
      <c r="AN10" s="3361" t="s">
        <v>287</v>
      </c>
      <c r="AO10" s="3384" t="s">
        <v>2988</v>
      </c>
    </row>
    <row r="11" spans="1:41" s="587" customFormat="1" ht="38.25" customHeight="1" x14ac:dyDescent="0.25">
      <c r="A11" s="3368" t="s">
        <v>840</v>
      </c>
      <c r="B11" s="1187" t="s">
        <v>872</v>
      </c>
      <c r="C11" s="3351" t="s">
        <v>285</v>
      </c>
      <c r="D11" s="3357" t="s">
        <v>306</v>
      </c>
      <c r="E11" s="1389" t="s">
        <v>281</v>
      </c>
      <c r="F11" s="3354" t="s">
        <v>291</v>
      </c>
      <c r="G11" s="3355" t="s">
        <v>3770</v>
      </c>
      <c r="H11" s="3774" t="s">
        <v>295</v>
      </c>
      <c r="I11" s="3357" t="s">
        <v>500</v>
      </c>
      <c r="J11" s="3783">
        <v>2012</v>
      </c>
      <c r="K11" s="2700" t="s">
        <v>3771</v>
      </c>
      <c r="L11" s="2619" t="s">
        <v>316</v>
      </c>
      <c r="M11" s="2957" t="s">
        <v>316</v>
      </c>
      <c r="N11" s="3794">
        <v>14732</v>
      </c>
      <c r="O11" s="2700"/>
      <c r="P11" s="3576">
        <v>1</v>
      </c>
      <c r="Q11" s="2700"/>
      <c r="R11" s="3373" t="s">
        <v>3772</v>
      </c>
      <c r="S11" s="3795"/>
      <c r="T11" s="2011" t="s">
        <v>3773</v>
      </c>
      <c r="U11" s="3387">
        <v>0.96</v>
      </c>
      <c r="V11" s="3382">
        <v>41248</v>
      </c>
      <c r="W11" s="3382">
        <v>41333</v>
      </c>
      <c r="X11" s="3494">
        <v>0</v>
      </c>
      <c r="Y11" s="3494">
        <v>1</v>
      </c>
      <c r="Z11" s="3471">
        <v>41306</v>
      </c>
      <c r="AA11" s="3422" t="s">
        <v>5179</v>
      </c>
      <c r="AB11" s="3351"/>
      <c r="AC11" s="3379" t="s">
        <v>281</v>
      </c>
      <c r="AD11" s="3381" t="s">
        <v>3774</v>
      </c>
      <c r="AE11" s="3381" t="s">
        <v>3739</v>
      </c>
      <c r="AF11" s="3382">
        <v>41086</v>
      </c>
      <c r="AG11" s="3381" t="s">
        <v>287</v>
      </c>
      <c r="AH11" s="3382" t="s">
        <v>287</v>
      </c>
      <c r="AI11" s="3383" t="s">
        <v>2987</v>
      </c>
      <c r="AJ11" s="1188" t="s">
        <v>281</v>
      </c>
      <c r="AK11" s="1188" t="s">
        <v>281</v>
      </c>
      <c r="AL11" s="1188" t="s">
        <v>281</v>
      </c>
      <c r="AM11" s="3361" t="s">
        <v>287</v>
      </c>
      <c r="AN11" s="3361" t="s">
        <v>287</v>
      </c>
      <c r="AO11" s="3384" t="s">
        <v>2988</v>
      </c>
    </row>
    <row r="12" spans="1:41" s="587" customFormat="1" ht="30" customHeight="1" x14ac:dyDescent="0.25">
      <c r="A12" s="3368" t="s">
        <v>840</v>
      </c>
      <c r="B12" s="1187" t="s">
        <v>872</v>
      </c>
      <c r="C12" s="3351" t="s">
        <v>285</v>
      </c>
      <c r="D12" s="3357" t="s">
        <v>306</v>
      </c>
      <c r="E12" s="1186" t="s">
        <v>281</v>
      </c>
      <c r="F12" s="3354" t="s">
        <v>291</v>
      </c>
      <c r="G12" s="3355" t="s">
        <v>3576</v>
      </c>
      <c r="H12" s="3774" t="s">
        <v>295</v>
      </c>
      <c r="I12" s="3357" t="s">
        <v>500</v>
      </c>
      <c r="J12" s="3783">
        <v>2012</v>
      </c>
      <c r="K12" s="2700" t="s">
        <v>3577</v>
      </c>
      <c r="L12" s="2619" t="s">
        <v>320</v>
      </c>
      <c r="M12" s="2957" t="s">
        <v>320</v>
      </c>
      <c r="N12" s="3794">
        <v>14732</v>
      </c>
      <c r="O12" s="2700"/>
      <c r="P12" s="3576">
        <v>1</v>
      </c>
      <c r="Q12" s="2700"/>
      <c r="R12" s="3373" t="s">
        <v>3578</v>
      </c>
      <c r="S12" s="3795"/>
      <c r="T12" s="2011" t="s">
        <v>3773</v>
      </c>
      <c r="U12" s="3387">
        <v>0.96</v>
      </c>
      <c r="V12" s="3382">
        <v>41334</v>
      </c>
      <c r="W12" s="3382">
        <v>41348</v>
      </c>
      <c r="X12" s="3494">
        <v>0</v>
      </c>
      <c r="Y12" s="3494">
        <v>1</v>
      </c>
      <c r="Z12" s="3471">
        <v>41334</v>
      </c>
      <c r="AA12" s="3422" t="s">
        <v>3775</v>
      </c>
      <c r="AB12" s="3351"/>
      <c r="AC12" s="3379" t="s">
        <v>281</v>
      </c>
      <c r="AD12" s="3381" t="s">
        <v>3776</v>
      </c>
      <c r="AE12" s="3381" t="s">
        <v>3739</v>
      </c>
      <c r="AF12" s="3382">
        <v>41086</v>
      </c>
      <c r="AG12" s="3381" t="s">
        <v>287</v>
      </c>
      <c r="AH12" s="3382" t="s">
        <v>287</v>
      </c>
      <c r="AI12" s="3383" t="s">
        <v>2987</v>
      </c>
      <c r="AJ12" s="1188" t="s">
        <v>281</v>
      </c>
      <c r="AK12" s="3361">
        <v>41368</v>
      </c>
      <c r="AL12" s="3361">
        <v>41407</v>
      </c>
      <c r="AM12" s="3361" t="s">
        <v>287</v>
      </c>
      <c r="AN12" s="3361" t="s">
        <v>287</v>
      </c>
      <c r="AO12" s="3384" t="s">
        <v>2988</v>
      </c>
    </row>
    <row r="13" spans="1:41" s="587" customFormat="1" ht="32.25" customHeight="1" x14ac:dyDescent="0.25">
      <c r="A13" s="3368" t="s">
        <v>840</v>
      </c>
      <c r="B13" s="1184" t="s">
        <v>873</v>
      </c>
      <c r="C13" s="3351" t="s">
        <v>285</v>
      </c>
      <c r="D13" s="3357" t="s">
        <v>306</v>
      </c>
      <c r="E13" s="1343">
        <v>10753</v>
      </c>
      <c r="F13" s="3354" t="s">
        <v>291</v>
      </c>
      <c r="G13" s="3355" t="s">
        <v>3777</v>
      </c>
      <c r="H13" s="3774" t="s">
        <v>295</v>
      </c>
      <c r="I13" s="3357" t="s">
        <v>500</v>
      </c>
      <c r="J13" s="3783">
        <v>2012</v>
      </c>
      <c r="K13" s="2700" t="s">
        <v>3778</v>
      </c>
      <c r="L13" s="2619" t="s">
        <v>321</v>
      </c>
      <c r="M13" s="2957" t="s">
        <v>321</v>
      </c>
      <c r="N13" s="3794">
        <v>57456.5</v>
      </c>
      <c r="O13" s="2700"/>
      <c r="P13" s="3576">
        <v>1</v>
      </c>
      <c r="Q13" s="2700"/>
      <c r="R13" s="3373" t="s">
        <v>3779</v>
      </c>
      <c r="S13" s="3795"/>
      <c r="T13" s="2011" t="s">
        <v>3768</v>
      </c>
      <c r="U13" s="3387">
        <v>0.95</v>
      </c>
      <c r="V13" s="3382">
        <v>41383</v>
      </c>
      <c r="W13" s="3382">
        <v>41394</v>
      </c>
      <c r="X13" s="3482">
        <v>0</v>
      </c>
      <c r="Y13" s="3482">
        <v>1</v>
      </c>
      <c r="Z13" s="3389">
        <v>41395</v>
      </c>
      <c r="AA13" s="3422" t="s">
        <v>3780</v>
      </c>
      <c r="AB13" s="3351"/>
      <c r="AC13" s="3379" t="s">
        <v>281</v>
      </c>
      <c r="AD13" s="3381" t="s">
        <v>3781</v>
      </c>
      <c r="AE13" s="3381" t="s">
        <v>3739</v>
      </c>
      <c r="AF13" s="3382">
        <v>41086</v>
      </c>
      <c r="AG13" s="3381" t="s">
        <v>287</v>
      </c>
      <c r="AH13" s="3382" t="s">
        <v>287</v>
      </c>
      <c r="AI13" s="3383" t="s">
        <v>3004</v>
      </c>
      <c r="AJ13" s="1188" t="s">
        <v>281</v>
      </c>
      <c r="AK13" s="3361">
        <v>41394</v>
      </c>
      <c r="AL13" s="1188" t="s">
        <v>281</v>
      </c>
      <c r="AM13" s="1188" t="s">
        <v>281</v>
      </c>
      <c r="AN13" s="1188" t="s">
        <v>281</v>
      </c>
      <c r="AO13" s="3384" t="s">
        <v>281</v>
      </c>
    </row>
    <row r="14" spans="1:41" s="587" customFormat="1" ht="30" customHeight="1" x14ac:dyDescent="0.25">
      <c r="A14" s="3368" t="s">
        <v>840</v>
      </c>
      <c r="B14" s="1184" t="s">
        <v>873</v>
      </c>
      <c r="C14" s="3351" t="s">
        <v>285</v>
      </c>
      <c r="D14" s="3357" t="s">
        <v>306</v>
      </c>
      <c r="E14" s="1389" t="s">
        <v>281</v>
      </c>
      <c r="F14" s="3354" t="s">
        <v>291</v>
      </c>
      <c r="G14" s="3355" t="s">
        <v>3782</v>
      </c>
      <c r="H14" s="3369" t="s">
        <v>295</v>
      </c>
      <c r="I14" s="3357" t="s">
        <v>500</v>
      </c>
      <c r="J14" s="3783">
        <v>2012</v>
      </c>
      <c r="K14" s="2700" t="s">
        <v>3699</v>
      </c>
      <c r="L14" s="2619" t="s">
        <v>1579</v>
      </c>
      <c r="M14" s="2957" t="s">
        <v>1579</v>
      </c>
      <c r="N14" s="3794">
        <v>89000</v>
      </c>
      <c r="O14" s="2700"/>
      <c r="P14" s="3576">
        <v>1</v>
      </c>
      <c r="Q14" s="2700"/>
      <c r="R14" s="3373" t="s">
        <v>3700</v>
      </c>
      <c r="S14" s="3795"/>
      <c r="T14" s="2011" t="s">
        <v>3783</v>
      </c>
      <c r="U14" s="3387">
        <v>0.96</v>
      </c>
      <c r="V14" s="3382">
        <v>41353</v>
      </c>
      <c r="W14" s="3382">
        <v>41372</v>
      </c>
      <c r="X14" s="3482">
        <v>0</v>
      </c>
      <c r="Y14" s="3482">
        <v>1</v>
      </c>
      <c r="Z14" s="3389">
        <v>41365</v>
      </c>
      <c r="AA14" s="3368" t="s">
        <v>3784</v>
      </c>
      <c r="AB14" s="3351"/>
      <c r="AC14" s="3390" t="s">
        <v>281</v>
      </c>
      <c r="AD14" s="980" t="s">
        <v>3785</v>
      </c>
      <c r="AE14" s="3391" t="s">
        <v>3786</v>
      </c>
      <c r="AF14" s="3382">
        <v>41149</v>
      </c>
      <c r="AG14" s="3381" t="s">
        <v>287</v>
      </c>
      <c r="AH14" s="3382" t="s">
        <v>287</v>
      </c>
      <c r="AI14" s="3454" t="s">
        <v>3080</v>
      </c>
      <c r="AJ14" s="1188" t="s">
        <v>281</v>
      </c>
      <c r="AK14" s="1188" t="s">
        <v>281</v>
      </c>
      <c r="AL14" s="3361">
        <v>41416</v>
      </c>
      <c r="AM14" s="3361" t="s">
        <v>287</v>
      </c>
      <c r="AN14" s="3361" t="s">
        <v>287</v>
      </c>
      <c r="AO14" s="3384" t="s">
        <v>2988</v>
      </c>
    </row>
    <row r="15" spans="1:41" s="587" customFormat="1" ht="29.25" customHeight="1" x14ac:dyDescent="0.25">
      <c r="A15" s="3351" t="s">
        <v>840</v>
      </c>
      <c r="B15" s="1184" t="s">
        <v>873</v>
      </c>
      <c r="C15" s="3352" t="s">
        <v>285</v>
      </c>
      <c r="D15" s="3353" t="s">
        <v>306</v>
      </c>
      <c r="E15" s="1186" t="s">
        <v>281</v>
      </c>
      <c r="F15" s="3354" t="s">
        <v>291</v>
      </c>
      <c r="G15" s="3355" t="s">
        <v>3787</v>
      </c>
      <c r="H15" s="3369" t="s">
        <v>295</v>
      </c>
      <c r="I15" s="3357" t="s">
        <v>500</v>
      </c>
      <c r="J15" s="3783">
        <v>2012</v>
      </c>
      <c r="K15" s="3804" t="s">
        <v>3751</v>
      </c>
      <c r="L15" s="2366" t="s">
        <v>318</v>
      </c>
      <c r="M15" s="3805" t="s">
        <v>318</v>
      </c>
      <c r="N15" s="2579">
        <v>89000</v>
      </c>
      <c r="O15" s="3724"/>
      <c r="P15" s="3593">
        <v>1</v>
      </c>
      <c r="Q15" s="3724"/>
      <c r="R15" s="1956" t="s">
        <v>3788</v>
      </c>
      <c r="S15" s="3725"/>
      <c r="T15" s="1954" t="s">
        <v>3789</v>
      </c>
      <c r="U15" s="1112">
        <v>0.96</v>
      </c>
      <c r="V15" s="3361">
        <v>41249</v>
      </c>
      <c r="W15" s="3806">
        <v>41278</v>
      </c>
      <c r="X15" s="3482">
        <v>0</v>
      </c>
      <c r="Y15" s="3482">
        <v>1</v>
      </c>
      <c r="Z15" s="1192">
        <v>41456</v>
      </c>
      <c r="AA15" s="3351"/>
      <c r="AB15" s="3351"/>
      <c r="AC15" s="3364" t="s">
        <v>281</v>
      </c>
      <c r="AD15" s="3365" t="s">
        <v>3753</v>
      </c>
      <c r="AE15" s="3366" t="s">
        <v>3739</v>
      </c>
      <c r="AF15" s="3361">
        <v>41086</v>
      </c>
      <c r="AG15" s="3385" t="s">
        <v>287</v>
      </c>
      <c r="AH15" s="3361" t="s">
        <v>287</v>
      </c>
      <c r="AI15" s="3454" t="s">
        <v>3080</v>
      </c>
      <c r="AJ15" s="627" t="s">
        <v>281</v>
      </c>
      <c r="AK15" s="627" t="s">
        <v>281</v>
      </c>
      <c r="AL15" s="3361">
        <v>41367</v>
      </c>
      <c r="AM15" s="627" t="s">
        <v>281</v>
      </c>
      <c r="AN15" s="627" t="s">
        <v>281</v>
      </c>
      <c r="AO15" s="1182" t="s">
        <v>281</v>
      </c>
    </row>
    <row r="16" spans="1:41" x14ac:dyDescent="0.2">
      <c r="A16" s="111"/>
      <c r="K16" s="2314"/>
      <c r="L16" s="2314"/>
      <c r="M16" s="2314"/>
      <c r="N16" s="3807"/>
      <c r="O16" s="2314"/>
      <c r="P16" s="2314"/>
      <c r="Q16" s="2314"/>
      <c r="R16" s="2314"/>
      <c r="S16" s="2314"/>
      <c r="T16" s="2314"/>
      <c r="AA16" s="111"/>
      <c r="AB16" s="111"/>
    </row>
    <row r="17" spans="1:28" x14ac:dyDescent="0.2">
      <c r="A17" s="111"/>
      <c r="K17" s="2314"/>
      <c r="L17" s="2314"/>
      <c r="M17" s="2314"/>
      <c r="N17" s="3807"/>
      <c r="O17" s="2314"/>
      <c r="P17" s="2314"/>
      <c r="Q17" s="2314"/>
      <c r="R17" s="2314"/>
      <c r="S17" s="2314"/>
      <c r="T17" s="2314"/>
      <c r="AA17" s="111"/>
      <c r="AB17" s="111"/>
    </row>
    <row r="18" spans="1:28" x14ac:dyDescent="0.2">
      <c r="A18" s="111"/>
      <c r="K18" s="2409" t="s">
        <v>2633</v>
      </c>
      <c r="L18" s="2314"/>
      <c r="M18" s="2314"/>
      <c r="N18" s="3807"/>
      <c r="O18" s="2314"/>
      <c r="P18" s="2314"/>
      <c r="Q18" s="2314"/>
      <c r="R18" s="2314"/>
      <c r="S18" s="2314"/>
      <c r="T18" s="2314"/>
      <c r="AA18" s="111"/>
      <c r="AB18" s="111"/>
    </row>
    <row r="19" spans="1:28" x14ac:dyDescent="0.2">
      <c r="A19" s="111"/>
      <c r="N19" s="3808"/>
      <c r="AA19" s="111"/>
      <c r="AB19" s="111"/>
    </row>
    <row r="20" spans="1:28" x14ac:dyDescent="0.2">
      <c r="A20" s="111"/>
      <c r="N20" s="3808"/>
      <c r="AA20" s="111"/>
      <c r="AB20" s="111"/>
    </row>
    <row r="21" spans="1:28" x14ac:dyDescent="0.2">
      <c r="A21" s="111"/>
      <c r="N21" s="3808"/>
      <c r="AA21" s="111"/>
      <c r="AB21" s="111"/>
    </row>
    <row r="22" spans="1:28" x14ac:dyDescent="0.2">
      <c r="A22" s="111"/>
      <c r="AA22" s="111"/>
      <c r="AB22" s="111"/>
    </row>
    <row r="23" spans="1:28" x14ac:dyDescent="0.2">
      <c r="A23" s="111"/>
      <c r="AA23" s="111"/>
      <c r="AB23" s="111"/>
    </row>
    <row r="24" spans="1:28" x14ac:dyDescent="0.2">
      <c r="A24" s="111"/>
      <c r="AA24" s="111"/>
      <c r="AB24" s="111"/>
    </row>
    <row r="25" spans="1:28" x14ac:dyDescent="0.2">
      <c r="A25" s="111"/>
      <c r="AA25" s="111"/>
      <c r="AB25" s="111"/>
    </row>
    <row r="26" spans="1:28" x14ac:dyDescent="0.2">
      <c r="A26" s="111"/>
      <c r="AA26" s="111"/>
      <c r="AB26" s="111"/>
    </row>
    <row r="27" spans="1:28" x14ac:dyDescent="0.2">
      <c r="A27" s="111"/>
      <c r="AA27" s="111"/>
      <c r="AB27" s="111"/>
    </row>
  </sheetData>
  <mergeCells count="4">
    <mergeCell ref="T1:U1"/>
    <mergeCell ref="N6:O6"/>
    <mergeCell ref="P6:Q6"/>
    <mergeCell ref="R6:S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legacy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tabColor rgb="FFEB700B"/>
  </sheetPr>
  <dimension ref="A1:AO22"/>
  <sheetViews>
    <sheetView showGridLines="0" view="pageBreakPreview" topLeftCell="K13" zoomScaleNormal="70" zoomScaleSheetLayoutView="100" workbookViewId="0">
      <selection activeCell="T1" sqref="T1:U1"/>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5.7109375" style="6" customWidth="1"/>
    <col min="14" max="14" width="15.7109375" style="3637" customWidth="1"/>
    <col min="15" max="15" width="1.42578125" style="6" customWidth="1"/>
    <col min="16" max="16" width="7.85546875" style="6" customWidth="1"/>
    <col min="17" max="17" width="1.42578125" style="6" customWidth="1"/>
    <col min="18" max="18" width="11" style="6" customWidth="1"/>
    <col min="19" max="19" width="5.28515625" style="6" customWidth="1"/>
    <col min="20" max="20" width="34.140625" style="6" customWidth="1"/>
    <col min="21" max="21" width="0.28515625" style="6" customWidth="1"/>
    <col min="22" max="22" width="11.28515625" style="6" hidden="1" customWidth="1"/>
    <col min="23" max="23" width="13.5703125" style="6" hidden="1" customWidth="1"/>
    <col min="24" max="24" width="7.42578125" style="6" hidden="1" customWidth="1"/>
    <col min="25" max="25" width="8.140625" style="6" hidden="1" customWidth="1"/>
    <col min="26" max="26" width="16.28515625" style="6" hidden="1" customWidth="1"/>
    <col min="27" max="27" width="51.28515625" style="6" hidden="1" customWidth="1"/>
    <col min="28" max="28" width="31.5703125" style="6" hidden="1" customWidth="1"/>
    <col min="29" max="29" width="11.4257812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20" customFormat="1" ht="18" x14ac:dyDescent="0.25">
      <c r="K1" s="1652" t="s">
        <v>2965</v>
      </c>
      <c r="L1" s="3182"/>
      <c r="M1" s="3182"/>
      <c r="N1" s="3182"/>
      <c r="O1" s="3182"/>
      <c r="P1" s="3182"/>
      <c r="Q1" s="3182"/>
      <c r="R1" s="3182"/>
      <c r="S1" s="3182"/>
      <c r="T1" s="5731" t="s">
        <v>5169</v>
      </c>
      <c r="U1" s="5731"/>
      <c r="V1" s="3638"/>
      <c r="W1" s="3639"/>
      <c r="X1" s="3640"/>
      <c r="Y1" s="3640"/>
      <c r="Z1" s="3182"/>
    </row>
    <row r="2" spans="1:41" s="20" customFormat="1" ht="18" x14ac:dyDescent="0.25">
      <c r="K2" s="1652" t="s">
        <v>3541</v>
      </c>
      <c r="L2" s="3182"/>
      <c r="M2" s="3182"/>
      <c r="N2" s="3182"/>
      <c r="O2" s="3182"/>
      <c r="P2" s="3182"/>
      <c r="Q2" s="3182"/>
      <c r="R2" s="3182"/>
      <c r="S2" s="3182"/>
      <c r="T2" s="3641"/>
      <c r="V2" s="3638"/>
      <c r="W2" s="3639"/>
      <c r="X2" s="3640"/>
      <c r="Y2" s="3640"/>
      <c r="Z2" s="3182"/>
    </row>
    <row r="3" spans="1:41" s="20" customFormat="1" ht="18" x14ac:dyDescent="0.25">
      <c r="K3" s="1652" t="s">
        <v>3542</v>
      </c>
      <c r="L3" s="3182"/>
      <c r="M3" s="3182"/>
      <c r="N3" s="3182"/>
      <c r="O3" s="3182"/>
      <c r="P3" s="3182"/>
      <c r="Q3" s="3182"/>
      <c r="R3" s="3182"/>
      <c r="S3" s="3182"/>
      <c r="T3" s="3641"/>
      <c r="V3" s="3638"/>
      <c r="W3" s="3639"/>
      <c r="X3" s="3640"/>
      <c r="Y3" s="3640"/>
      <c r="Z3" s="3182"/>
    </row>
    <row r="4" spans="1:41" s="20" customFormat="1" ht="18" x14ac:dyDescent="0.25">
      <c r="K4" s="2992">
        <v>2013</v>
      </c>
      <c r="L4" s="3182"/>
      <c r="M4" s="3182"/>
      <c r="N4" s="3182"/>
      <c r="O4" s="3182"/>
      <c r="P4" s="3182"/>
      <c r="Q4" s="3182"/>
      <c r="R4" s="3182"/>
      <c r="S4" s="3182"/>
      <c r="T4" s="3641"/>
      <c r="V4" s="3638"/>
      <c r="W4" s="3639"/>
      <c r="X4" s="3640"/>
      <c r="Y4" s="3640"/>
      <c r="Z4" s="3182"/>
    </row>
    <row r="5" spans="1:41" s="20" customFormat="1" ht="18" x14ac:dyDescent="0.25">
      <c r="K5" s="2992"/>
      <c r="L5" s="3184"/>
      <c r="M5" s="3184"/>
      <c r="N5" s="3184"/>
      <c r="O5" s="3184"/>
      <c r="P5" s="3184"/>
      <c r="Q5" s="3184"/>
      <c r="R5" s="3184"/>
      <c r="S5" s="3184"/>
      <c r="T5" s="3184"/>
      <c r="V5" s="3642"/>
      <c r="W5" s="129"/>
      <c r="X5" s="58"/>
      <c r="Y5" s="58"/>
      <c r="Z5" s="58"/>
    </row>
    <row r="6" spans="1:41" s="3632" customFormat="1" ht="46.5" customHeight="1" x14ac:dyDescent="0.2">
      <c r="A6" s="3262" t="s">
        <v>50</v>
      </c>
      <c r="B6" s="3262" t="s">
        <v>44</v>
      </c>
      <c r="C6" s="3262" t="s">
        <v>172</v>
      </c>
      <c r="D6" s="567" t="s">
        <v>261</v>
      </c>
      <c r="E6" s="1289"/>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ht="16.5" x14ac:dyDescent="0.2">
      <c r="A7" s="3692"/>
      <c r="B7" s="3771"/>
      <c r="C7" s="3697"/>
      <c r="D7" s="3692"/>
      <c r="E7" s="3692"/>
      <c r="F7" s="3692"/>
      <c r="G7" s="3346"/>
      <c r="H7" s="3346"/>
      <c r="I7" s="3692"/>
      <c r="J7" s="3772"/>
      <c r="K7" s="6059" t="s">
        <v>294</v>
      </c>
      <c r="L7" s="6060"/>
      <c r="M7" s="6061"/>
      <c r="N7" s="3809">
        <f>SUM(N8:N9)</f>
        <v>513533</v>
      </c>
      <c r="O7" s="3810"/>
      <c r="P7" s="3811"/>
      <c r="Q7" s="3720"/>
      <c r="R7" s="3812">
        <f>SUM(R8:R9)</f>
        <v>494</v>
      </c>
      <c r="S7" s="3813"/>
      <c r="T7" s="3814"/>
      <c r="U7" s="3773"/>
      <c r="V7" s="3346"/>
      <c r="W7" s="3346"/>
      <c r="X7" s="3347">
        <f>SUM(X8:X9)</f>
        <v>0</v>
      </c>
      <c r="Y7" s="3347">
        <f>SUM(Y8:Y9)</f>
        <v>4</v>
      </c>
      <c r="Z7" s="3697"/>
      <c r="AA7" s="3337"/>
      <c r="AB7" s="3337"/>
      <c r="AC7" s="3337"/>
      <c r="AD7" s="3337"/>
      <c r="AE7" s="3337"/>
      <c r="AF7" s="3337"/>
      <c r="AG7" s="3337"/>
      <c r="AH7" s="3337"/>
      <c r="AI7" s="3337"/>
    </row>
    <row r="8" spans="1:41" s="587" customFormat="1" ht="35.25" customHeight="1" x14ac:dyDescent="0.25">
      <c r="A8" s="3351" t="s">
        <v>840</v>
      </c>
      <c r="B8" s="1190" t="s">
        <v>875</v>
      </c>
      <c r="C8" s="3351" t="s">
        <v>285</v>
      </c>
      <c r="D8" s="3357" t="s">
        <v>306</v>
      </c>
      <c r="E8" s="1186" t="s">
        <v>281</v>
      </c>
      <c r="F8" s="3354" t="s">
        <v>291</v>
      </c>
      <c r="G8" s="3355" t="s">
        <v>3657</v>
      </c>
      <c r="H8" s="3369" t="s">
        <v>294</v>
      </c>
      <c r="I8" s="3357" t="s">
        <v>500</v>
      </c>
      <c r="J8" s="3381">
        <v>2012</v>
      </c>
      <c r="K8" s="3815" t="s">
        <v>3658</v>
      </c>
      <c r="L8" s="2619" t="s">
        <v>310</v>
      </c>
      <c r="M8" s="2619" t="s">
        <v>310</v>
      </c>
      <c r="N8" s="2573">
        <v>256766.5</v>
      </c>
      <c r="O8" s="1965"/>
      <c r="P8" s="2715">
        <v>1</v>
      </c>
      <c r="Q8" s="1965"/>
      <c r="R8" s="1964">
        <v>494</v>
      </c>
      <c r="S8" s="1963"/>
      <c r="T8" s="3677" t="s">
        <v>3660</v>
      </c>
      <c r="U8" s="3420">
        <v>0.3</v>
      </c>
      <c r="V8" s="3382">
        <v>41291</v>
      </c>
      <c r="W8" s="3382">
        <v>41291</v>
      </c>
      <c r="X8" s="3601">
        <v>0</v>
      </c>
      <c r="Y8" s="3601">
        <v>2</v>
      </c>
      <c r="Z8" s="1183">
        <v>41609</v>
      </c>
      <c r="AA8" s="3351"/>
      <c r="AB8" s="3351"/>
      <c r="AC8" s="3390" t="s">
        <v>281</v>
      </c>
      <c r="AD8" s="980" t="s">
        <v>3790</v>
      </c>
      <c r="AE8" s="3391" t="s">
        <v>3662</v>
      </c>
      <c r="AF8" s="3382">
        <v>41129</v>
      </c>
      <c r="AG8" s="3381" t="s">
        <v>287</v>
      </c>
      <c r="AH8" s="3382" t="s">
        <v>287</v>
      </c>
      <c r="AI8" s="3454" t="s">
        <v>3080</v>
      </c>
      <c r="AJ8" s="627" t="s">
        <v>281</v>
      </c>
      <c r="AK8" s="627" t="s">
        <v>281</v>
      </c>
      <c r="AL8" s="627" t="s">
        <v>281</v>
      </c>
      <c r="AM8" s="627" t="s">
        <v>281</v>
      </c>
      <c r="AN8" s="627" t="s">
        <v>281</v>
      </c>
      <c r="AO8" s="1182" t="s">
        <v>281</v>
      </c>
    </row>
    <row r="9" spans="1:41" s="587" customFormat="1" ht="42.75" customHeight="1" x14ac:dyDescent="0.25">
      <c r="A9" s="3351" t="s">
        <v>840</v>
      </c>
      <c r="B9" s="3425" t="s">
        <v>297</v>
      </c>
      <c r="C9" s="3351" t="s">
        <v>285</v>
      </c>
      <c r="D9" s="3357" t="s">
        <v>306</v>
      </c>
      <c r="E9" s="1186" t="s">
        <v>281</v>
      </c>
      <c r="F9" s="3354" t="s">
        <v>291</v>
      </c>
      <c r="G9" s="3355" t="s">
        <v>3584</v>
      </c>
      <c r="H9" s="3369" t="s">
        <v>294</v>
      </c>
      <c r="I9" s="3357" t="s">
        <v>500</v>
      </c>
      <c r="J9" s="3381">
        <v>2012</v>
      </c>
      <c r="K9" s="3815" t="s">
        <v>3585</v>
      </c>
      <c r="L9" s="2619" t="s">
        <v>315</v>
      </c>
      <c r="M9" s="2619" t="s">
        <v>315</v>
      </c>
      <c r="N9" s="3794">
        <v>256766.5</v>
      </c>
      <c r="O9" s="2700"/>
      <c r="P9" s="3576">
        <v>1</v>
      </c>
      <c r="Q9" s="2700"/>
      <c r="R9" s="3373" t="s">
        <v>3586</v>
      </c>
      <c r="S9" s="3795"/>
      <c r="T9" s="3419" t="s">
        <v>3791</v>
      </c>
      <c r="U9" s="3420">
        <v>0.3</v>
      </c>
      <c r="V9" s="3382">
        <v>41250</v>
      </c>
      <c r="W9" s="3460" t="s">
        <v>283</v>
      </c>
      <c r="X9" s="3816">
        <v>0</v>
      </c>
      <c r="Y9" s="3816">
        <v>2</v>
      </c>
      <c r="Z9" s="3492" t="s">
        <v>3792</v>
      </c>
      <c r="AA9" s="3351"/>
      <c r="AB9" s="3351"/>
      <c r="AC9" s="3390" t="s">
        <v>281</v>
      </c>
      <c r="AD9" s="980" t="s">
        <v>3793</v>
      </c>
      <c r="AE9" s="3391" t="s">
        <v>3662</v>
      </c>
      <c r="AF9" s="3382">
        <v>41127</v>
      </c>
      <c r="AG9" s="3381" t="s">
        <v>287</v>
      </c>
      <c r="AH9" s="3382" t="s">
        <v>287</v>
      </c>
      <c r="AI9" s="3383" t="s">
        <v>3031</v>
      </c>
      <c r="AJ9" s="627" t="s">
        <v>281</v>
      </c>
      <c r="AK9" s="627" t="s">
        <v>281</v>
      </c>
      <c r="AL9" s="627" t="s">
        <v>281</v>
      </c>
      <c r="AM9" s="627" t="s">
        <v>281</v>
      </c>
      <c r="AN9" s="627" t="s">
        <v>281</v>
      </c>
      <c r="AO9" s="1182" t="s">
        <v>281</v>
      </c>
    </row>
    <row r="10" spans="1:41" ht="30.75" customHeight="1" x14ac:dyDescent="0.2">
      <c r="A10" s="3330"/>
      <c r="B10" s="3766"/>
      <c r="C10" s="3329"/>
      <c r="D10" s="3330"/>
      <c r="E10" s="3330"/>
      <c r="F10" s="3330"/>
      <c r="G10" s="3767"/>
      <c r="H10" s="3329"/>
      <c r="I10" s="3330"/>
      <c r="J10" s="3768"/>
      <c r="K10" s="6058" t="s">
        <v>878</v>
      </c>
      <c r="L10" s="6043"/>
      <c r="M10" s="6043"/>
      <c r="N10" s="3817">
        <f>N11</f>
        <v>2600000</v>
      </c>
      <c r="O10" s="2749"/>
      <c r="P10" s="3333"/>
      <c r="Q10" s="3334"/>
      <c r="R10" s="3818">
        <f>R11</f>
        <v>600</v>
      </c>
      <c r="S10" s="3335"/>
      <c r="T10" s="3769"/>
      <c r="U10" s="3652"/>
      <c r="V10" s="3770"/>
      <c r="W10" s="3770"/>
      <c r="X10" s="3328">
        <f t="shared" ref="X10:Y10" si="0">X11</f>
        <v>1</v>
      </c>
      <c r="Y10" s="3328">
        <f t="shared" si="0"/>
        <v>1</v>
      </c>
      <c r="Z10" s="3691"/>
      <c r="AA10" s="3275"/>
      <c r="AB10" s="3275"/>
      <c r="AC10" s="3275"/>
      <c r="AD10" s="3275"/>
      <c r="AE10" s="3275"/>
      <c r="AF10" s="3275"/>
      <c r="AG10" s="3275"/>
      <c r="AH10" s="3275"/>
      <c r="AI10" s="3275"/>
    </row>
    <row r="11" spans="1:41" ht="16.5" x14ac:dyDescent="0.2">
      <c r="A11" s="3692"/>
      <c r="B11" s="3771"/>
      <c r="C11" s="3346"/>
      <c r="D11" s="3692"/>
      <c r="E11" s="3692"/>
      <c r="F11" s="3692"/>
      <c r="G11" s="3346"/>
      <c r="H11" s="3346"/>
      <c r="I11" s="3692"/>
      <c r="J11" s="3772"/>
      <c r="K11" s="3655" t="s">
        <v>289</v>
      </c>
      <c r="L11" s="2076"/>
      <c r="M11" s="2076"/>
      <c r="N11" s="3790">
        <f>SUM(N12:N12)</f>
        <v>2600000</v>
      </c>
      <c r="O11" s="2073"/>
      <c r="P11" s="3342"/>
      <c r="Q11" s="2068"/>
      <c r="R11" s="3819">
        <f>SUM(R12:R12)</f>
        <v>600</v>
      </c>
      <c r="S11" s="3343"/>
      <c r="T11" s="3415"/>
      <c r="U11" s="3773"/>
      <c r="V11" s="3346"/>
      <c r="W11" s="3346"/>
      <c r="X11" s="3347">
        <f>SUM(X12:X12)</f>
        <v>1</v>
      </c>
      <c r="Y11" s="3347">
        <f>SUM(Y12:Y12)</f>
        <v>1</v>
      </c>
      <c r="Z11" s="3697"/>
      <c r="AA11" s="3337"/>
      <c r="AB11" s="3337"/>
      <c r="AC11" s="3337"/>
      <c r="AD11" s="3337"/>
      <c r="AE11" s="3337"/>
      <c r="AF11" s="3337"/>
      <c r="AG11" s="3337"/>
      <c r="AH11" s="3337"/>
      <c r="AI11" s="3337"/>
    </row>
    <row r="12" spans="1:41" s="587" customFormat="1" ht="29.25" customHeight="1" x14ac:dyDescent="0.25">
      <c r="A12" s="3351" t="s">
        <v>840</v>
      </c>
      <c r="B12" s="1190" t="s">
        <v>875</v>
      </c>
      <c r="C12" s="3352" t="s">
        <v>285</v>
      </c>
      <c r="D12" s="3353" t="s">
        <v>306</v>
      </c>
      <c r="E12" s="3385" t="s">
        <v>3794</v>
      </c>
      <c r="F12" s="3354" t="s">
        <v>291</v>
      </c>
      <c r="G12" s="3355" t="s">
        <v>3795</v>
      </c>
      <c r="H12" s="3369" t="s">
        <v>289</v>
      </c>
      <c r="I12" s="3357" t="s">
        <v>878</v>
      </c>
      <c r="J12" s="3381" t="s">
        <v>877</v>
      </c>
      <c r="K12" s="3418" t="s">
        <v>3796</v>
      </c>
      <c r="L12" s="3315" t="s">
        <v>307</v>
      </c>
      <c r="M12" s="3315" t="s">
        <v>339</v>
      </c>
      <c r="N12" s="2573">
        <v>2600000</v>
      </c>
      <c r="O12" s="1965"/>
      <c r="P12" s="3359">
        <v>1</v>
      </c>
      <c r="Q12" s="1965"/>
      <c r="R12" s="1964">
        <v>600</v>
      </c>
      <c r="S12" s="1963"/>
      <c r="T12" s="3677" t="s">
        <v>3797</v>
      </c>
      <c r="U12" s="3820">
        <v>0.99</v>
      </c>
      <c r="V12" s="3590">
        <v>41416</v>
      </c>
      <c r="W12" s="3590">
        <v>41586</v>
      </c>
      <c r="X12" s="3362">
        <v>1</v>
      </c>
      <c r="Y12" s="3362">
        <v>1</v>
      </c>
      <c r="Z12" s="1183">
        <v>41579</v>
      </c>
      <c r="AA12" s="3422" t="s">
        <v>3798</v>
      </c>
      <c r="AB12" s="3351"/>
      <c r="AC12" s="3364" t="s">
        <v>281</v>
      </c>
      <c r="AD12" s="3365" t="s">
        <v>3799</v>
      </c>
      <c r="AE12" s="3366" t="s">
        <v>3800</v>
      </c>
      <c r="AF12" s="3361">
        <v>41387</v>
      </c>
      <c r="AG12" s="3385" t="s">
        <v>287</v>
      </c>
      <c r="AH12" s="3361" t="s">
        <v>287</v>
      </c>
      <c r="AI12" s="3454" t="s">
        <v>3004</v>
      </c>
      <c r="AJ12" s="627" t="s">
        <v>281</v>
      </c>
      <c r="AK12" s="627" t="s">
        <v>281</v>
      </c>
      <c r="AL12" s="627" t="s">
        <v>281</v>
      </c>
      <c r="AM12" s="627" t="s">
        <v>281</v>
      </c>
      <c r="AN12" s="627" t="s">
        <v>281</v>
      </c>
      <c r="AO12" s="1182" t="s">
        <v>281</v>
      </c>
    </row>
    <row r="13" spans="1:41" ht="16.5" x14ac:dyDescent="0.2">
      <c r="A13" s="3330"/>
      <c r="B13" s="3766"/>
      <c r="C13" s="3329"/>
      <c r="D13" s="3330"/>
      <c r="E13" s="3330"/>
      <c r="F13" s="3330"/>
      <c r="G13" s="3767"/>
      <c r="H13" s="3329"/>
      <c r="I13" s="3330"/>
      <c r="J13" s="3768"/>
      <c r="K13" s="6058" t="s">
        <v>3534</v>
      </c>
      <c r="L13" s="6043"/>
      <c r="M13" s="6043"/>
      <c r="N13" s="3817">
        <f>SUM(N14,N18)</f>
        <v>650000</v>
      </c>
      <c r="O13" s="2749"/>
      <c r="P13" s="3333"/>
      <c r="Q13" s="3334"/>
      <c r="R13" s="3818">
        <f>SUM(R14,R18)</f>
        <v>0</v>
      </c>
      <c r="S13" s="3335"/>
      <c r="T13" s="3769"/>
      <c r="U13" s="3652"/>
      <c r="V13" s="3770"/>
      <c r="W13" s="3770"/>
      <c r="X13" s="3328">
        <f>SUM(X14,X18)</f>
        <v>0</v>
      </c>
      <c r="Y13" s="3328">
        <f>SUM(Y14,Y18)</f>
        <v>4</v>
      </c>
      <c r="Z13" s="3691"/>
      <c r="AA13" s="3275"/>
      <c r="AB13" s="3275"/>
      <c r="AC13" s="3275"/>
      <c r="AD13" s="3275"/>
      <c r="AE13" s="3275"/>
      <c r="AF13" s="3275"/>
      <c r="AG13" s="3275"/>
      <c r="AH13" s="3275"/>
      <c r="AI13" s="3275"/>
    </row>
    <row r="14" spans="1:41" ht="16.5" x14ac:dyDescent="0.2">
      <c r="A14" s="3692"/>
      <c r="B14" s="3771"/>
      <c r="C14" s="3346"/>
      <c r="D14" s="3692"/>
      <c r="E14" s="3692"/>
      <c r="F14" s="3692"/>
      <c r="G14" s="3346"/>
      <c r="H14" s="3346"/>
      <c r="I14" s="3692"/>
      <c r="J14" s="3772"/>
      <c r="K14" s="6047" t="s">
        <v>295</v>
      </c>
      <c r="L14" s="6036"/>
      <c r="M14" s="6039"/>
      <c r="N14" s="3790">
        <f>SUM(N15:N17)</f>
        <v>250000</v>
      </c>
      <c r="O14" s="2073"/>
      <c r="P14" s="3342"/>
      <c r="Q14" s="2068"/>
      <c r="R14" s="3819">
        <f>SUM(R15:R17)</f>
        <v>0</v>
      </c>
      <c r="S14" s="3343"/>
      <c r="T14" s="3415"/>
      <c r="U14" s="3773"/>
      <c r="V14" s="3346"/>
      <c r="W14" s="3346"/>
      <c r="X14" s="3347">
        <f>SUM(X15:X17)</f>
        <v>0</v>
      </c>
      <c r="Y14" s="3347">
        <f>SUM(Y15:Y17)</f>
        <v>3</v>
      </c>
      <c r="Z14" s="3697"/>
      <c r="AA14" s="3337"/>
      <c r="AB14" s="3337"/>
      <c r="AC14" s="3337"/>
      <c r="AD14" s="3337"/>
      <c r="AE14" s="3337"/>
      <c r="AF14" s="3337"/>
      <c r="AG14" s="3337"/>
      <c r="AH14" s="3337"/>
      <c r="AI14" s="3337"/>
    </row>
    <row r="15" spans="1:41" s="587" customFormat="1" ht="51" x14ac:dyDescent="0.25">
      <c r="A15" s="3368" t="s">
        <v>840</v>
      </c>
      <c r="B15" s="1184" t="s">
        <v>873</v>
      </c>
      <c r="C15" s="3351" t="s">
        <v>285</v>
      </c>
      <c r="D15" s="3357" t="s">
        <v>306</v>
      </c>
      <c r="E15" s="1186" t="s">
        <v>281</v>
      </c>
      <c r="F15" s="3354" t="s">
        <v>291</v>
      </c>
      <c r="G15" s="3386" t="s">
        <v>3591</v>
      </c>
      <c r="H15" s="3356" t="s">
        <v>295</v>
      </c>
      <c r="I15" s="3355" t="s">
        <v>3534</v>
      </c>
      <c r="J15" s="3417">
        <v>2012</v>
      </c>
      <c r="K15" s="3723" t="s">
        <v>3592</v>
      </c>
      <c r="L15" s="2363" t="s">
        <v>290</v>
      </c>
      <c r="M15" s="2363" t="s">
        <v>3593</v>
      </c>
      <c r="N15" s="2573">
        <v>150000</v>
      </c>
      <c r="O15" s="1965"/>
      <c r="P15" s="2715">
        <v>1</v>
      </c>
      <c r="Q15" s="1965"/>
      <c r="R15" s="1964" t="s">
        <v>3594</v>
      </c>
      <c r="S15" s="1963"/>
      <c r="T15" s="3419" t="s">
        <v>3801</v>
      </c>
      <c r="U15" s="3420">
        <v>0.3</v>
      </c>
      <c r="V15" s="3382">
        <v>41382</v>
      </c>
      <c r="W15" s="3382">
        <v>41422</v>
      </c>
      <c r="X15" s="3482">
        <v>0</v>
      </c>
      <c r="Y15" s="3482">
        <v>1</v>
      </c>
      <c r="Z15" s="3389">
        <v>41395</v>
      </c>
      <c r="AA15" s="3422" t="s">
        <v>3802</v>
      </c>
      <c r="AB15" s="3351"/>
      <c r="AC15" s="3390" t="s">
        <v>281</v>
      </c>
      <c r="AD15" s="980" t="s">
        <v>3803</v>
      </c>
      <c r="AE15" s="3391" t="s">
        <v>3598</v>
      </c>
      <c r="AF15" s="3382">
        <v>41094</v>
      </c>
      <c r="AG15" s="3381" t="s">
        <v>287</v>
      </c>
      <c r="AH15" s="3382" t="s">
        <v>287</v>
      </c>
      <c r="AI15" s="3383" t="s">
        <v>3117</v>
      </c>
      <c r="AJ15" s="1188" t="s">
        <v>281</v>
      </c>
      <c r="AK15" s="1188" t="s">
        <v>281</v>
      </c>
      <c r="AL15" s="3361">
        <v>41411</v>
      </c>
      <c r="AM15" s="3361" t="s">
        <v>287</v>
      </c>
      <c r="AN15" s="3361" t="s">
        <v>287</v>
      </c>
      <c r="AO15" s="3384" t="s">
        <v>2988</v>
      </c>
    </row>
    <row r="16" spans="1:41" s="587" customFormat="1" ht="56.25" customHeight="1" x14ac:dyDescent="0.25">
      <c r="A16" s="3351" t="s">
        <v>840</v>
      </c>
      <c r="B16" s="1190" t="s">
        <v>875</v>
      </c>
      <c r="C16" s="3351" t="s">
        <v>285</v>
      </c>
      <c r="D16" s="3357" t="s">
        <v>306</v>
      </c>
      <c r="E16" s="3416">
        <v>10740</v>
      </c>
      <c r="F16" s="3354" t="s">
        <v>291</v>
      </c>
      <c r="G16" s="3386" t="s">
        <v>3599</v>
      </c>
      <c r="H16" s="3356" t="s">
        <v>295</v>
      </c>
      <c r="I16" s="3355" t="s">
        <v>3534</v>
      </c>
      <c r="J16" s="3417">
        <v>2012</v>
      </c>
      <c r="K16" s="3418" t="s">
        <v>3600</v>
      </c>
      <c r="L16" s="2363" t="s">
        <v>292</v>
      </c>
      <c r="M16" s="2363" t="s">
        <v>322</v>
      </c>
      <c r="N16" s="2573">
        <v>25000</v>
      </c>
      <c r="O16" s="1965"/>
      <c r="P16" s="2715">
        <v>1</v>
      </c>
      <c r="Q16" s="1965"/>
      <c r="R16" s="3373" t="s">
        <v>3804</v>
      </c>
      <c r="S16" s="1963"/>
      <c r="T16" s="3419" t="s">
        <v>3805</v>
      </c>
      <c r="U16" s="3420">
        <v>0.3</v>
      </c>
      <c r="V16" s="3382">
        <v>41513</v>
      </c>
      <c r="W16" s="3460" t="s">
        <v>3725</v>
      </c>
      <c r="X16" s="3362">
        <v>0</v>
      </c>
      <c r="Y16" s="3362">
        <v>1</v>
      </c>
      <c r="Z16" s="1183">
        <v>41579</v>
      </c>
      <c r="AA16" s="3422" t="s">
        <v>3806</v>
      </c>
      <c r="AB16" s="3351"/>
      <c r="AC16" s="3390" t="s">
        <v>281</v>
      </c>
      <c r="AD16" s="980" t="s">
        <v>3605</v>
      </c>
      <c r="AE16" s="3391" t="s">
        <v>3598</v>
      </c>
      <c r="AF16" s="3382">
        <v>41094</v>
      </c>
      <c r="AG16" s="3381" t="s">
        <v>287</v>
      </c>
      <c r="AH16" s="3382" t="s">
        <v>287</v>
      </c>
      <c r="AI16" s="3383" t="s">
        <v>3031</v>
      </c>
      <c r="AJ16" s="1188" t="s">
        <v>281</v>
      </c>
      <c r="AK16" s="1188" t="s">
        <v>281</v>
      </c>
      <c r="AL16" s="3361" t="s">
        <v>281</v>
      </c>
      <c r="AM16" s="3361" t="s">
        <v>281</v>
      </c>
      <c r="AN16" s="3361" t="s">
        <v>281</v>
      </c>
      <c r="AO16" s="3384" t="s">
        <v>281</v>
      </c>
    </row>
    <row r="17" spans="1:41" s="587" customFormat="1" ht="81.75" customHeight="1" x14ac:dyDescent="0.25">
      <c r="A17" s="3351" t="s">
        <v>840</v>
      </c>
      <c r="B17" s="1184" t="s">
        <v>873</v>
      </c>
      <c r="C17" s="3351" t="s">
        <v>285</v>
      </c>
      <c r="D17" s="3357" t="s">
        <v>306</v>
      </c>
      <c r="E17" s="1343">
        <v>10741</v>
      </c>
      <c r="F17" s="3354" t="s">
        <v>291</v>
      </c>
      <c r="G17" s="3386" t="s">
        <v>3606</v>
      </c>
      <c r="H17" s="3356" t="s">
        <v>295</v>
      </c>
      <c r="I17" s="3355" t="s">
        <v>3534</v>
      </c>
      <c r="J17" s="3417">
        <v>2012</v>
      </c>
      <c r="K17" s="3418" t="s">
        <v>3607</v>
      </c>
      <c r="L17" s="2363" t="s">
        <v>317</v>
      </c>
      <c r="M17" s="2363" t="s">
        <v>3608</v>
      </c>
      <c r="N17" s="2573">
        <v>75000</v>
      </c>
      <c r="O17" s="1965"/>
      <c r="P17" s="2715">
        <v>1</v>
      </c>
      <c r="Q17" s="1965"/>
      <c r="R17" s="1964" t="s">
        <v>3609</v>
      </c>
      <c r="S17" s="1963"/>
      <c r="T17" s="3677" t="s">
        <v>3807</v>
      </c>
      <c r="U17" s="3420">
        <v>0.3</v>
      </c>
      <c r="V17" s="3426">
        <v>41372</v>
      </c>
      <c r="W17" s="3426">
        <v>41402</v>
      </c>
      <c r="X17" s="3482">
        <v>0</v>
      </c>
      <c r="Y17" s="3482">
        <v>1</v>
      </c>
      <c r="Z17" s="3389">
        <v>41395</v>
      </c>
      <c r="AA17" s="3422" t="s">
        <v>3808</v>
      </c>
      <c r="AB17" s="3351"/>
      <c r="AC17" s="3390" t="s">
        <v>281</v>
      </c>
      <c r="AD17" s="980" t="s">
        <v>3612</v>
      </c>
      <c r="AE17" s="3391" t="s">
        <v>3598</v>
      </c>
      <c r="AF17" s="3382">
        <v>41094</v>
      </c>
      <c r="AG17" s="3381" t="s">
        <v>287</v>
      </c>
      <c r="AH17" s="3382" t="s">
        <v>287</v>
      </c>
      <c r="AI17" s="3383" t="s">
        <v>3117</v>
      </c>
      <c r="AJ17" s="1188" t="s">
        <v>281</v>
      </c>
      <c r="AK17" s="1188" t="s">
        <v>281</v>
      </c>
      <c r="AL17" s="3361">
        <v>41410</v>
      </c>
      <c r="AM17" s="1188" t="s">
        <v>281</v>
      </c>
      <c r="AN17" s="1188" t="s">
        <v>281</v>
      </c>
      <c r="AO17" s="3447" t="s">
        <v>281</v>
      </c>
    </row>
    <row r="18" spans="1:41" ht="16.5" x14ac:dyDescent="0.2">
      <c r="A18" s="3692"/>
      <c r="B18" s="3771"/>
      <c r="C18" s="3346"/>
      <c r="D18" s="3692"/>
      <c r="E18" s="3692"/>
      <c r="F18" s="3692"/>
      <c r="G18" s="3346"/>
      <c r="H18" s="3346"/>
      <c r="I18" s="3692"/>
      <c r="J18" s="3772"/>
      <c r="K18" s="6047" t="s">
        <v>294</v>
      </c>
      <c r="L18" s="6036"/>
      <c r="M18" s="6039"/>
      <c r="N18" s="3790">
        <f>SUM(N19:N19)</f>
        <v>400000</v>
      </c>
      <c r="O18" s="2073"/>
      <c r="P18" s="3342"/>
      <c r="Q18" s="2068"/>
      <c r="R18" s="3819">
        <f>SUM(R19:R19)</f>
        <v>0</v>
      </c>
      <c r="S18" s="3343"/>
      <c r="T18" s="3415"/>
      <c r="U18" s="3773"/>
      <c r="V18" s="3346"/>
      <c r="W18" s="3346"/>
      <c r="X18" s="3347">
        <f>SUM(X19:X19)</f>
        <v>0</v>
      </c>
      <c r="Y18" s="3347">
        <f>SUM(Y19:Y19)</f>
        <v>1</v>
      </c>
      <c r="Z18" s="3697"/>
      <c r="AA18" s="3337"/>
      <c r="AB18" s="3337"/>
      <c r="AC18" s="3337"/>
      <c r="AD18" s="3337"/>
      <c r="AE18" s="3337"/>
      <c r="AF18" s="3337"/>
      <c r="AG18" s="3337"/>
      <c r="AH18" s="3337"/>
      <c r="AI18" s="3337"/>
    </row>
    <row r="19" spans="1:41" s="587" customFormat="1" ht="38.25" x14ac:dyDescent="0.25">
      <c r="A19" s="3368" t="s">
        <v>840</v>
      </c>
      <c r="B19" s="1184" t="s">
        <v>873</v>
      </c>
      <c r="C19" s="3351" t="s">
        <v>285</v>
      </c>
      <c r="D19" s="3357" t="s">
        <v>306</v>
      </c>
      <c r="E19" s="3416">
        <v>10856</v>
      </c>
      <c r="F19" s="3354" t="s">
        <v>291</v>
      </c>
      <c r="G19" s="3386" t="s">
        <v>3591</v>
      </c>
      <c r="H19" s="3356" t="s">
        <v>294</v>
      </c>
      <c r="I19" s="3355" t="s">
        <v>3534</v>
      </c>
      <c r="J19" s="3417">
        <v>2012</v>
      </c>
      <c r="K19" s="3434" t="s">
        <v>3592</v>
      </c>
      <c r="L19" s="3821" t="s">
        <v>290</v>
      </c>
      <c r="M19" s="3821" t="s">
        <v>3593</v>
      </c>
      <c r="N19" s="2579">
        <v>400000</v>
      </c>
      <c r="O19" s="3724"/>
      <c r="P19" s="2720">
        <v>1</v>
      </c>
      <c r="Q19" s="3724"/>
      <c r="R19" s="1956" t="s">
        <v>3594</v>
      </c>
      <c r="S19" s="3725"/>
      <c r="T19" s="3716" t="s">
        <v>3809</v>
      </c>
      <c r="U19" s="3420">
        <v>0.3</v>
      </c>
      <c r="V19" s="3382">
        <v>41397</v>
      </c>
      <c r="W19" s="3424">
        <v>41397</v>
      </c>
      <c r="X19" s="3482">
        <v>0</v>
      </c>
      <c r="Y19" s="3482">
        <v>1</v>
      </c>
      <c r="Z19" s="1192">
        <v>41426</v>
      </c>
      <c r="AA19" s="3368" t="s">
        <v>3810</v>
      </c>
      <c r="AB19" s="3351"/>
      <c r="AC19" s="3390" t="s">
        <v>281</v>
      </c>
      <c r="AD19" s="980" t="s">
        <v>3811</v>
      </c>
      <c r="AE19" s="3391" t="s">
        <v>3672</v>
      </c>
      <c r="AF19" s="3382">
        <v>41107</v>
      </c>
      <c r="AG19" s="3381" t="s">
        <v>287</v>
      </c>
      <c r="AH19" s="3382" t="s">
        <v>287</v>
      </c>
      <c r="AI19" s="3383" t="s">
        <v>3117</v>
      </c>
      <c r="AJ19" s="3361" t="s">
        <v>287</v>
      </c>
      <c r="AK19" s="3361" t="s">
        <v>287</v>
      </c>
      <c r="AL19" s="1188" t="s">
        <v>281</v>
      </c>
      <c r="AM19" s="3361" t="s">
        <v>287</v>
      </c>
      <c r="AN19" s="3361" t="s">
        <v>287</v>
      </c>
      <c r="AO19" s="3384" t="s">
        <v>3239</v>
      </c>
    </row>
    <row r="20" spans="1:41" x14ac:dyDescent="0.2">
      <c r="K20" s="2344"/>
      <c r="L20" s="2344"/>
      <c r="M20" s="2344"/>
      <c r="N20" s="3822"/>
      <c r="O20" s="2344"/>
      <c r="P20" s="2344"/>
      <c r="Q20" s="2344"/>
      <c r="R20" s="2344"/>
      <c r="S20" s="2344"/>
      <c r="T20" s="2344"/>
    </row>
    <row r="21" spans="1:41" x14ac:dyDescent="0.2">
      <c r="K21" s="2344"/>
      <c r="L21" s="2344"/>
      <c r="M21" s="2344"/>
      <c r="N21" s="3822"/>
      <c r="O21" s="2344"/>
      <c r="P21" s="2344"/>
      <c r="Q21" s="2344"/>
      <c r="R21" s="2344"/>
      <c r="S21" s="2344"/>
      <c r="T21" s="2344"/>
    </row>
    <row r="22" spans="1:41" x14ac:dyDescent="0.2">
      <c r="K22" s="2409" t="s">
        <v>2633</v>
      </c>
      <c r="L22" s="2314"/>
      <c r="M22" s="2314"/>
      <c r="N22" s="3476"/>
      <c r="O22" s="2314"/>
      <c r="P22" s="2314"/>
      <c r="Q22" s="2314"/>
      <c r="R22" s="2314"/>
      <c r="S22" s="2314"/>
      <c r="T22" s="2314"/>
    </row>
  </sheetData>
  <mergeCells count="9">
    <mergeCell ref="K13:M13"/>
    <mergeCell ref="K14:M14"/>
    <mergeCell ref="K18:M18"/>
    <mergeCell ref="T1:U1"/>
    <mergeCell ref="N6:O6"/>
    <mergeCell ref="P6:Q6"/>
    <mergeCell ref="R6:S6"/>
    <mergeCell ref="K7:M7"/>
    <mergeCell ref="K10:M1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tabColor rgb="FFEB700B"/>
  </sheetPr>
  <dimension ref="A1:AO27"/>
  <sheetViews>
    <sheetView showGridLines="0" view="pageBreakPreview" topLeftCell="K1" zoomScaleNormal="70" zoomScaleSheetLayoutView="100" workbookViewId="0">
      <selection activeCell="T1" sqref="T1:U1"/>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5.7109375" style="6" customWidth="1"/>
    <col min="14" max="14" width="15.7109375" style="3637" customWidth="1"/>
    <col min="15" max="15" width="1.42578125" style="6" customWidth="1"/>
    <col min="16" max="16" width="7.85546875" style="6" customWidth="1"/>
    <col min="17" max="17" width="1.42578125" style="6" customWidth="1"/>
    <col min="18" max="18" width="10.85546875" style="6" customWidth="1"/>
    <col min="19" max="19" width="5.85546875" style="6" customWidth="1"/>
    <col min="20" max="20" width="34.140625" style="6" customWidth="1"/>
    <col min="21" max="21" width="0.28515625" style="6" customWidth="1"/>
    <col min="22" max="22" width="11.28515625" style="6" hidden="1" customWidth="1"/>
    <col min="23" max="23" width="13.5703125" style="6" hidden="1" customWidth="1"/>
    <col min="24" max="24" width="7.42578125" style="6" hidden="1" customWidth="1"/>
    <col min="25" max="25" width="8.140625" style="6" hidden="1" customWidth="1"/>
    <col min="26" max="26" width="16.28515625" style="6" hidden="1" customWidth="1"/>
    <col min="27" max="27" width="51.28515625" style="6" hidden="1" customWidth="1"/>
    <col min="28" max="28" width="31.5703125" style="6" hidden="1" customWidth="1"/>
    <col min="29" max="29" width="11.4257812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20" customFormat="1" ht="18" x14ac:dyDescent="0.25">
      <c r="K1" s="1652" t="s">
        <v>2965</v>
      </c>
      <c r="L1" s="3182"/>
      <c r="M1" s="3182"/>
      <c r="N1" s="3182"/>
      <c r="O1" s="3182"/>
      <c r="P1" s="3182"/>
      <c r="Q1" s="3182"/>
      <c r="R1" s="3182"/>
      <c r="S1" s="3182"/>
      <c r="T1" s="5731" t="s">
        <v>5169</v>
      </c>
      <c r="U1" s="5731"/>
      <c r="V1" s="3638"/>
      <c r="W1" s="3639"/>
      <c r="X1" s="3640"/>
      <c r="Y1" s="3640"/>
      <c r="Z1" s="3182"/>
    </row>
    <row r="2" spans="1:41" s="20" customFormat="1" ht="18" x14ac:dyDescent="0.25">
      <c r="K2" s="1652" t="s">
        <v>3541</v>
      </c>
      <c r="L2" s="3182"/>
      <c r="M2" s="3182"/>
      <c r="N2" s="3182"/>
      <c r="O2" s="3182"/>
      <c r="P2" s="3182"/>
      <c r="Q2" s="3182"/>
      <c r="R2" s="3182"/>
      <c r="S2" s="3182"/>
      <c r="T2" s="3641"/>
      <c r="V2" s="3638"/>
      <c r="W2" s="3639"/>
      <c r="X2" s="3640"/>
      <c r="Y2" s="3640"/>
      <c r="Z2" s="3182"/>
    </row>
    <row r="3" spans="1:41" s="20" customFormat="1" ht="18" x14ac:dyDescent="0.25">
      <c r="K3" s="1652" t="s">
        <v>3542</v>
      </c>
      <c r="L3" s="3182"/>
      <c r="M3" s="3182"/>
      <c r="N3" s="3182"/>
      <c r="O3" s="3182"/>
      <c r="P3" s="3182"/>
      <c r="Q3" s="3182"/>
      <c r="R3" s="3182"/>
      <c r="S3" s="3182"/>
      <c r="T3" s="3641"/>
      <c r="V3" s="3638"/>
      <c r="W3" s="3639"/>
      <c r="X3" s="3640"/>
      <c r="Y3" s="3640"/>
      <c r="Z3" s="3182"/>
    </row>
    <row r="4" spans="1:41" s="20" customFormat="1" ht="18" x14ac:dyDescent="0.25">
      <c r="K4" s="2992">
        <v>2013</v>
      </c>
      <c r="L4" s="3182"/>
      <c r="M4" s="3182"/>
      <c r="N4" s="3182"/>
      <c r="O4" s="3182"/>
      <c r="P4" s="3182"/>
      <c r="Q4" s="3182"/>
      <c r="R4" s="3182"/>
      <c r="S4" s="3182"/>
      <c r="T4" s="3641"/>
      <c r="V4" s="3638"/>
      <c r="W4" s="3639"/>
      <c r="X4" s="3640"/>
      <c r="Y4" s="3640"/>
      <c r="Z4" s="3182"/>
    </row>
    <row r="5" spans="1:41" s="20" customFormat="1" ht="18" x14ac:dyDescent="0.25">
      <c r="K5" s="2992"/>
      <c r="L5" s="3184"/>
      <c r="M5" s="3184"/>
      <c r="N5" s="3184"/>
      <c r="O5" s="3184"/>
      <c r="P5" s="3184"/>
      <c r="Q5" s="3184"/>
      <c r="R5" s="3184"/>
      <c r="S5" s="3184"/>
      <c r="T5" s="3184"/>
      <c r="V5" s="3642"/>
      <c r="W5" s="129"/>
      <c r="X5" s="58"/>
      <c r="Y5" s="58"/>
      <c r="Z5" s="58"/>
    </row>
    <row r="6" spans="1:41" s="3632" customFormat="1" ht="46.5" customHeight="1" x14ac:dyDescent="0.2">
      <c r="A6" s="3262" t="s">
        <v>50</v>
      </c>
      <c r="B6" s="3262" t="s">
        <v>44</v>
      </c>
      <c r="C6" s="3262" t="s">
        <v>172</v>
      </c>
      <c r="D6" s="567" t="s">
        <v>261</v>
      </c>
      <c r="E6" s="1289"/>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ht="16.5" x14ac:dyDescent="0.2">
      <c r="A7" s="3330"/>
      <c r="B7" s="3766"/>
      <c r="C7" s="3329"/>
      <c r="D7" s="3330"/>
      <c r="E7" s="3330"/>
      <c r="F7" s="3330"/>
      <c r="G7" s="3767"/>
      <c r="H7" s="3329"/>
      <c r="I7" s="3330"/>
      <c r="J7" s="3768"/>
      <c r="K7" s="6064" t="s">
        <v>3535</v>
      </c>
      <c r="L7" s="6065"/>
      <c r="M7" s="6065"/>
      <c r="N7" s="3823">
        <f>SUM(N8)</f>
        <v>782709.34</v>
      </c>
      <c r="O7" s="3824"/>
      <c r="P7" s="3411"/>
      <c r="Q7" s="3825"/>
      <c r="R7" s="3826">
        <f>SUM(R8)</f>
        <v>0</v>
      </c>
      <c r="S7" s="3827"/>
      <c r="T7" s="3828"/>
      <c r="U7" s="3652"/>
      <c r="V7" s="3770"/>
      <c r="W7" s="3770"/>
      <c r="X7" s="3328">
        <f>SUM(X8)</f>
        <v>0</v>
      </c>
      <c r="Y7" s="3328">
        <f>SUM(Y8)</f>
        <v>1</v>
      </c>
      <c r="Z7" s="3691"/>
      <c r="AA7" s="3275"/>
      <c r="AB7" s="3275"/>
      <c r="AC7" s="3275"/>
      <c r="AD7" s="3275"/>
      <c r="AE7" s="3275"/>
      <c r="AF7" s="3275"/>
      <c r="AG7" s="3275"/>
      <c r="AH7" s="3275"/>
      <c r="AI7" s="3275"/>
    </row>
    <row r="8" spans="1:41" ht="16.5" x14ac:dyDescent="0.2">
      <c r="A8" s="3692"/>
      <c r="B8" s="3771"/>
      <c r="C8" s="3346"/>
      <c r="D8" s="3692"/>
      <c r="E8" s="3692"/>
      <c r="F8" s="3692"/>
      <c r="G8" s="3346"/>
      <c r="H8" s="3346"/>
      <c r="I8" s="3692"/>
      <c r="J8" s="3772"/>
      <c r="K8" s="6047" t="s">
        <v>289</v>
      </c>
      <c r="L8" s="6036"/>
      <c r="M8" s="6039"/>
      <c r="N8" s="3790">
        <f>SUM(N9)</f>
        <v>782709.34</v>
      </c>
      <c r="O8" s="2073"/>
      <c r="P8" s="3342"/>
      <c r="Q8" s="3829"/>
      <c r="R8" s="3819">
        <f>SUM(R9)</f>
        <v>0</v>
      </c>
      <c r="S8" s="3343"/>
      <c r="T8" s="3830"/>
      <c r="U8" s="3773"/>
      <c r="V8" s="3346"/>
      <c r="W8" s="3346"/>
      <c r="X8" s="3347">
        <f>SUM(X9)</f>
        <v>0</v>
      </c>
      <c r="Y8" s="3347">
        <f>SUM(Y9)</f>
        <v>1</v>
      </c>
      <c r="Z8" s="3697"/>
      <c r="AA8" s="3337"/>
      <c r="AB8" s="3337"/>
      <c r="AC8" s="3337"/>
      <c r="AD8" s="3337"/>
      <c r="AE8" s="3337"/>
      <c r="AF8" s="3337"/>
      <c r="AG8" s="3337"/>
      <c r="AH8" s="3337"/>
      <c r="AI8" s="3337"/>
    </row>
    <row r="9" spans="1:41" s="587" customFormat="1" ht="38.25" x14ac:dyDescent="0.25">
      <c r="A9" s="3355" t="s">
        <v>840</v>
      </c>
      <c r="B9" s="597" t="s">
        <v>297</v>
      </c>
      <c r="C9" s="3351" t="s">
        <v>285</v>
      </c>
      <c r="D9" s="3357" t="s">
        <v>306</v>
      </c>
      <c r="E9" s="3659" t="s">
        <v>281</v>
      </c>
      <c r="F9" s="3354" t="s">
        <v>291</v>
      </c>
      <c r="G9" s="3355" t="s">
        <v>3584</v>
      </c>
      <c r="H9" s="3774" t="s">
        <v>289</v>
      </c>
      <c r="I9" s="3355" t="s">
        <v>3535</v>
      </c>
      <c r="J9" s="3381">
        <v>2010</v>
      </c>
      <c r="K9" s="3815" t="s">
        <v>3585</v>
      </c>
      <c r="L9" s="2619" t="s">
        <v>315</v>
      </c>
      <c r="M9" s="2619" t="s">
        <v>315</v>
      </c>
      <c r="N9" s="3831">
        <v>782709.34</v>
      </c>
      <c r="O9" s="2700"/>
      <c r="P9" s="3469">
        <v>1</v>
      </c>
      <c r="Q9" s="2819"/>
      <c r="R9" s="3373" t="s">
        <v>3586</v>
      </c>
      <c r="S9" s="2700"/>
      <c r="T9" s="3419" t="s">
        <v>3812</v>
      </c>
      <c r="U9" s="3832">
        <v>0.96</v>
      </c>
      <c r="V9" s="3833">
        <v>41271</v>
      </c>
      <c r="W9" s="3426">
        <v>41557</v>
      </c>
      <c r="X9" s="1543">
        <v>0</v>
      </c>
      <c r="Y9" s="1543">
        <v>1</v>
      </c>
      <c r="Z9" s="3834">
        <v>41640</v>
      </c>
      <c r="AA9" s="3522"/>
      <c r="AB9" s="3351"/>
      <c r="AC9" s="3379" t="s">
        <v>281</v>
      </c>
      <c r="AD9" s="3380" t="s">
        <v>3813</v>
      </c>
      <c r="AE9" s="3381" t="s">
        <v>3814</v>
      </c>
      <c r="AF9" s="3382">
        <v>40535</v>
      </c>
      <c r="AG9" s="3381" t="s">
        <v>287</v>
      </c>
      <c r="AH9" s="3381" t="s">
        <v>287</v>
      </c>
      <c r="AI9" s="3383" t="s">
        <v>3031</v>
      </c>
      <c r="AJ9" s="3382" t="s">
        <v>287</v>
      </c>
      <c r="AK9" s="3382" t="s">
        <v>287</v>
      </c>
      <c r="AL9" s="3382" t="s">
        <v>287</v>
      </c>
      <c r="AM9" s="3382" t="s">
        <v>287</v>
      </c>
      <c r="AN9" s="3382" t="s">
        <v>287</v>
      </c>
      <c r="AO9" s="3835" t="s">
        <v>287</v>
      </c>
    </row>
    <row r="10" spans="1:41" ht="16.5" x14ac:dyDescent="0.2">
      <c r="A10" s="3330"/>
      <c r="B10" s="3766"/>
      <c r="C10" s="3329"/>
      <c r="D10" s="3330"/>
      <c r="E10" s="3330"/>
      <c r="F10" s="3330"/>
      <c r="G10" s="3767"/>
      <c r="H10" s="3329"/>
      <c r="I10" s="3330"/>
      <c r="J10" s="3768"/>
      <c r="K10" s="6058" t="s">
        <v>332</v>
      </c>
      <c r="L10" s="6043"/>
      <c r="M10" s="6043"/>
      <c r="N10" s="3817">
        <f>SUM(N11)</f>
        <v>3394558.8200000003</v>
      </c>
      <c r="O10" s="2749"/>
      <c r="P10" s="3333"/>
      <c r="Q10" s="3836"/>
      <c r="R10" s="3818">
        <f>SUM(R11)</f>
        <v>0</v>
      </c>
      <c r="S10" s="3335"/>
      <c r="T10" s="3769"/>
      <c r="U10" s="3652"/>
      <c r="V10" s="3770"/>
      <c r="W10" s="3770"/>
      <c r="X10" s="3328">
        <f>SUM(X11)</f>
        <v>0</v>
      </c>
      <c r="Y10" s="3328">
        <f>SUM(Y11)</f>
        <v>3</v>
      </c>
      <c r="Z10" s="3691"/>
      <c r="AA10" s="3275"/>
      <c r="AB10" s="3275"/>
      <c r="AC10" s="3275"/>
      <c r="AD10" s="3275"/>
      <c r="AE10" s="3275"/>
      <c r="AF10" s="3275"/>
      <c r="AG10" s="3275"/>
      <c r="AH10" s="3275"/>
      <c r="AI10" s="3275"/>
    </row>
    <row r="11" spans="1:41" ht="16.5" x14ac:dyDescent="0.2">
      <c r="A11" s="3692"/>
      <c r="B11" s="3771"/>
      <c r="C11" s="3346"/>
      <c r="D11" s="3692"/>
      <c r="E11" s="3692"/>
      <c r="F11" s="3692"/>
      <c r="G11" s="3346"/>
      <c r="H11" s="3346"/>
      <c r="I11" s="3692"/>
      <c r="J11" s="3772"/>
      <c r="K11" s="6047" t="s">
        <v>289</v>
      </c>
      <c r="L11" s="6036"/>
      <c r="M11" s="6039"/>
      <c r="N11" s="3790">
        <f>SUM(N12:N14)</f>
        <v>3394558.8200000003</v>
      </c>
      <c r="O11" s="2073"/>
      <c r="P11" s="3342"/>
      <c r="Q11" s="3829"/>
      <c r="R11" s="3819">
        <f>SUM(R12:R14)</f>
        <v>0</v>
      </c>
      <c r="S11" s="3343"/>
      <c r="T11" s="3830"/>
      <c r="U11" s="3773"/>
      <c r="V11" s="3346"/>
      <c r="W11" s="3346"/>
      <c r="X11" s="3347">
        <f t="shared" ref="X11:Y11" si="0">SUM(X12:X14)</f>
        <v>0</v>
      </c>
      <c r="Y11" s="3347">
        <f t="shared" si="0"/>
        <v>3</v>
      </c>
      <c r="Z11" s="3697"/>
      <c r="AA11" s="3337"/>
      <c r="AB11" s="3337"/>
      <c r="AC11" s="3337"/>
      <c r="AD11" s="3337"/>
      <c r="AE11" s="3337"/>
      <c r="AF11" s="3337"/>
      <c r="AG11" s="3337"/>
      <c r="AH11" s="3337"/>
      <c r="AI11" s="3337"/>
    </row>
    <row r="12" spans="1:41" s="587" customFormat="1" ht="25.5" x14ac:dyDescent="0.25">
      <c r="A12" s="3368" t="s">
        <v>840</v>
      </c>
      <c r="B12" s="1190" t="s">
        <v>875</v>
      </c>
      <c r="C12" s="3351" t="s">
        <v>285</v>
      </c>
      <c r="D12" s="3357" t="s">
        <v>306</v>
      </c>
      <c r="E12" s="3591" t="s">
        <v>3815</v>
      </c>
      <c r="F12" s="3354" t="s">
        <v>291</v>
      </c>
      <c r="G12" s="3355" t="s">
        <v>3816</v>
      </c>
      <c r="H12" s="3369" t="s">
        <v>289</v>
      </c>
      <c r="I12" s="3355" t="s">
        <v>332</v>
      </c>
      <c r="J12" s="3417">
        <v>2011</v>
      </c>
      <c r="K12" s="3837" t="s">
        <v>3816</v>
      </c>
      <c r="L12" s="1990" t="s">
        <v>290</v>
      </c>
      <c r="M12" s="3370" t="s">
        <v>290</v>
      </c>
      <c r="N12" s="2573">
        <v>97058.82</v>
      </c>
      <c r="O12" s="1994"/>
      <c r="P12" s="2909">
        <v>1</v>
      </c>
      <c r="Q12" s="3838"/>
      <c r="R12" s="3373" t="s">
        <v>3817</v>
      </c>
      <c r="S12" s="1991"/>
      <c r="T12" s="3419" t="s">
        <v>3818</v>
      </c>
      <c r="U12" s="3839">
        <v>0</v>
      </c>
      <c r="V12" s="3382">
        <v>41484</v>
      </c>
      <c r="W12" s="3460" t="s">
        <v>3725</v>
      </c>
      <c r="X12" s="3362">
        <v>0</v>
      </c>
      <c r="Y12" s="3362">
        <v>1</v>
      </c>
      <c r="Z12" s="1183">
        <v>41579</v>
      </c>
      <c r="AA12" s="3422" t="s">
        <v>3819</v>
      </c>
      <c r="AB12" s="3363"/>
      <c r="AC12" s="3450" t="s">
        <v>281</v>
      </c>
      <c r="AD12" s="980" t="s">
        <v>3820</v>
      </c>
      <c r="AE12" s="980" t="s">
        <v>3821</v>
      </c>
      <c r="AF12" s="3382">
        <v>40899</v>
      </c>
      <c r="AG12" s="3381" t="s">
        <v>287</v>
      </c>
      <c r="AH12" s="3382" t="s">
        <v>287</v>
      </c>
      <c r="AI12" s="3380" t="s">
        <v>3117</v>
      </c>
      <c r="AJ12" s="627" t="s">
        <v>281</v>
      </c>
      <c r="AK12" s="627" t="s">
        <v>281</v>
      </c>
      <c r="AL12" s="627" t="s">
        <v>281</v>
      </c>
      <c r="AM12" s="627" t="s">
        <v>281</v>
      </c>
      <c r="AN12" s="627" t="s">
        <v>281</v>
      </c>
      <c r="AO12" s="1182" t="s">
        <v>281</v>
      </c>
    </row>
    <row r="13" spans="1:41" s="587" customFormat="1" ht="38.25" x14ac:dyDescent="0.25">
      <c r="A13" s="3351" t="s">
        <v>840</v>
      </c>
      <c r="B13" s="1189" t="s">
        <v>881</v>
      </c>
      <c r="C13" s="3351" t="s">
        <v>285</v>
      </c>
      <c r="D13" s="3357" t="s">
        <v>306</v>
      </c>
      <c r="E13" s="1186" t="s">
        <v>281</v>
      </c>
      <c r="F13" s="3354" t="s">
        <v>291</v>
      </c>
      <c r="G13" s="3355" t="s">
        <v>3689</v>
      </c>
      <c r="H13" s="3369" t="s">
        <v>289</v>
      </c>
      <c r="I13" s="3355" t="s">
        <v>332</v>
      </c>
      <c r="J13" s="3417">
        <v>2011</v>
      </c>
      <c r="K13" s="3837" t="s">
        <v>3690</v>
      </c>
      <c r="L13" s="1990" t="s">
        <v>307</v>
      </c>
      <c r="M13" s="3370" t="s">
        <v>3691</v>
      </c>
      <c r="N13" s="2573">
        <v>1597500</v>
      </c>
      <c r="O13" s="1994"/>
      <c r="P13" s="2909">
        <v>1</v>
      </c>
      <c r="Q13" s="3838"/>
      <c r="R13" s="3373" t="s">
        <v>3692</v>
      </c>
      <c r="S13" s="1991"/>
      <c r="T13" s="3419" t="s">
        <v>3822</v>
      </c>
      <c r="U13" s="3832">
        <v>0.79</v>
      </c>
      <c r="V13" s="3382">
        <v>40973</v>
      </c>
      <c r="W13" s="3382">
        <v>41528</v>
      </c>
      <c r="X13" s="3458">
        <v>0</v>
      </c>
      <c r="Y13" s="3458">
        <v>1</v>
      </c>
      <c r="Z13" s="3457">
        <v>41518</v>
      </c>
      <c r="AA13" s="3422" t="s">
        <v>3823</v>
      </c>
      <c r="AB13" s="3363"/>
      <c r="AC13" s="3450" t="s">
        <v>281</v>
      </c>
      <c r="AD13" s="980" t="s">
        <v>3824</v>
      </c>
      <c r="AE13" s="980" t="s">
        <v>3825</v>
      </c>
      <c r="AF13" s="3382">
        <v>40878</v>
      </c>
      <c r="AG13" s="3381" t="s">
        <v>287</v>
      </c>
      <c r="AH13" s="3382" t="s">
        <v>287</v>
      </c>
      <c r="AI13" s="3383" t="s">
        <v>3004</v>
      </c>
      <c r="AJ13" s="3361">
        <v>41442</v>
      </c>
      <c r="AK13" s="627" t="s">
        <v>281</v>
      </c>
      <c r="AL13" s="627" t="s">
        <v>281</v>
      </c>
      <c r="AM13" s="627" t="s">
        <v>281</v>
      </c>
      <c r="AN13" s="627" t="s">
        <v>281</v>
      </c>
      <c r="AO13" s="1182" t="s">
        <v>281</v>
      </c>
    </row>
    <row r="14" spans="1:41" s="587" customFormat="1" ht="40.5" customHeight="1" x14ac:dyDescent="0.25">
      <c r="A14" s="3368" t="s">
        <v>840</v>
      </c>
      <c r="B14" s="1187" t="s">
        <v>879</v>
      </c>
      <c r="C14" s="3351" t="s">
        <v>285</v>
      </c>
      <c r="D14" s="3357" t="s">
        <v>306</v>
      </c>
      <c r="E14" s="1186" t="s">
        <v>281</v>
      </c>
      <c r="F14" s="3354" t="s">
        <v>291</v>
      </c>
      <c r="G14" s="3355" t="s">
        <v>3826</v>
      </c>
      <c r="H14" s="3369" t="s">
        <v>289</v>
      </c>
      <c r="I14" s="3355" t="s">
        <v>332</v>
      </c>
      <c r="J14" s="3417">
        <v>2011</v>
      </c>
      <c r="K14" s="3815" t="s">
        <v>3626</v>
      </c>
      <c r="L14" s="2619" t="s">
        <v>311</v>
      </c>
      <c r="M14" s="2619" t="s">
        <v>3627</v>
      </c>
      <c r="N14" s="3794">
        <v>1700000</v>
      </c>
      <c r="O14" s="2700"/>
      <c r="P14" s="3576">
        <v>1</v>
      </c>
      <c r="Q14" s="2819"/>
      <c r="R14" s="3373" t="s">
        <v>3628</v>
      </c>
      <c r="S14" s="3795"/>
      <c r="T14" s="3419" t="s">
        <v>3827</v>
      </c>
      <c r="U14" s="3832">
        <v>0.59</v>
      </c>
      <c r="V14" s="3382">
        <v>40954</v>
      </c>
      <c r="W14" s="3424">
        <v>41299</v>
      </c>
      <c r="X14" s="3494">
        <v>0</v>
      </c>
      <c r="Y14" s="3494">
        <v>1</v>
      </c>
      <c r="Z14" s="3471">
        <v>41306</v>
      </c>
      <c r="AA14" s="3422" t="s">
        <v>3828</v>
      </c>
      <c r="AB14" s="3363"/>
      <c r="AC14" s="3450" t="s">
        <v>281</v>
      </c>
      <c r="AD14" s="980" t="s">
        <v>3829</v>
      </c>
      <c r="AE14" s="980" t="s">
        <v>3825</v>
      </c>
      <c r="AF14" s="3382">
        <v>40878</v>
      </c>
      <c r="AG14" s="3381" t="s">
        <v>287</v>
      </c>
      <c r="AH14" s="3382" t="s">
        <v>287</v>
      </c>
      <c r="AI14" s="3383" t="s">
        <v>2987</v>
      </c>
      <c r="AJ14" s="3361">
        <v>41333</v>
      </c>
      <c r="AK14" s="1188" t="s">
        <v>281</v>
      </c>
      <c r="AL14" s="3361">
        <v>41383</v>
      </c>
      <c r="AM14" s="1188" t="s">
        <v>281</v>
      </c>
      <c r="AN14" s="1188" t="s">
        <v>281</v>
      </c>
      <c r="AO14" s="3840" t="s">
        <v>3830</v>
      </c>
    </row>
    <row r="15" spans="1:41" ht="16.5" x14ac:dyDescent="0.2">
      <c r="A15" s="3330"/>
      <c r="B15" s="3766"/>
      <c r="C15" s="3329"/>
      <c r="D15" s="3330"/>
      <c r="E15" s="3330"/>
      <c r="F15" s="3330"/>
      <c r="G15" s="3767"/>
      <c r="H15" s="3329"/>
      <c r="I15" s="3330"/>
      <c r="J15" s="3768"/>
      <c r="K15" s="6058" t="s">
        <v>3536</v>
      </c>
      <c r="L15" s="6043"/>
      <c r="M15" s="6043"/>
      <c r="N15" s="3817">
        <f>SUM(N16)</f>
        <v>1818434.72</v>
      </c>
      <c r="O15" s="2749"/>
      <c r="P15" s="3333"/>
      <c r="Q15" s="3836"/>
      <c r="R15" s="3818">
        <f>SUM(R16)</f>
        <v>0</v>
      </c>
      <c r="S15" s="3335"/>
      <c r="T15" s="3769"/>
      <c r="U15" s="3652"/>
      <c r="V15" s="3770"/>
      <c r="W15" s="3770"/>
      <c r="X15" s="3328">
        <f>SUM(X16)</f>
        <v>0</v>
      </c>
      <c r="Y15" s="3328">
        <f>SUM(Y16)</f>
        <v>3</v>
      </c>
      <c r="Z15" s="3691"/>
      <c r="AA15" s="3275"/>
      <c r="AB15" s="3275"/>
      <c r="AC15" s="3275"/>
      <c r="AD15" s="3275"/>
      <c r="AE15" s="3275"/>
      <c r="AF15" s="3275"/>
      <c r="AG15" s="3275"/>
      <c r="AH15" s="3275"/>
      <c r="AI15" s="3275"/>
    </row>
    <row r="16" spans="1:41" ht="16.5" x14ac:dyDescent="0.2">
      <c r="A16" s="3692"/>
      <c r="B16" s="3771"/>
      <c r="C16" s="3346"/>
      <c r="D16" s="3692"/>
      <c r="E16" s="3692"/>
      <c r="F16" s="3692"/>
      <c r="G16" s="3346"/>
      <c r="H16" s="3346"/>
      <c r="I16" s="3692"/>
      <c r="J16" s="3772"/>
      <c r="K16" s="6047" t="s">
        <v>294</v>
      </c>
      <c r="L16" s="6036"/>
      <c r="M16" s="6039"/>
      <c r="N16" s="3790">
        <f>SUM(N17:N18)</f>
        <v>1818434.72</v>
      </c>
      <c r="O16" s="2073"/>
      <c r="P16" s="3342"/>
      <c r="Q16" s="3829"/>
      <c r="R16" s="3819">
        <f>SUM(R17:R18)</f>
        <v>0</v>
      </c>
      <c r="S16" s="3343"/>
      <c r="T16" s="3830"/>
      <c r="U16" s="3773"/>
      <c r="V16" s="3346"/>
      <c r="W16" s="3346"/>
      <c r="X16" s="3347">
        <f>SUM(X17:X18)</f>
        <v>0</v>
      </c>
      <c r="Y16" s="3347">
        <f>SUM(Y17:Y18)</f>
        <v>3</v>
      </c>
      <c r="Z16" s="3697"/>
      <c r="AA16" s="3337"/>
      <c r="AB16" s="3337"/>
      <c r="AC16" s="3337"/>
      <c r="AD16" s="3337"/>
      <c r="AE16" s="3337"/>
      <c r="AF16" s="3337"/>
      <c r="AG16" s="3337"/>
      <c r="AH16" s="3337"/>
      <c r="AI16" s="3337"/>
    </row>
    <row r="17" spans="1:41" s="587" customFormat="1" ht="39" customHeight="1" x14ac:dyDescent="0.25">
      <c r="A17" s="3368" t="s">
        <v>840</v>
      </c>
      <c r="B17" s="1184" t="s">
        <v>873</v>
      </c>
      <c r="C17" s="3351" t="s">
        <v>285</v>
      </c>
      <c r="D17" s="3357" t="s">
        <v>306</v>
      </c>
      <c r="E17" s="1186" t="s">
        <v>281</v>
      </c>
      <c r="F17" s="3354" t="s">
        <v>291</v>
      </c>
      <c r="G17" s="3355" t="s">
        <v>3689</v>
      </c>
      <c r="H17" s="3774" t="s">
        <v>294</v>
      </c>
      <c r="I17" s="3355" t="s">
        <v>3536</v>
      </c>
      <c r="J17" s="3381">
        <v>2008</v>
      </c>
      <c r="K17" s="3841" t="s">
        <v>3690</v>
      </c>
      <c r="L17" s="3764" t="s">
        <v>307</v>
      </c>
      <c r="M17" s="1990" t="s">
        <v>3691</v>
      </c>
      <c r="N17" s="3792">
        <v>1202708.22</v>
      </c>
      <c r="O17" s="3793"/>
      <c r="P17" s="2909">
        <v>1</v>
      </c>
      <c r="Q17" s="3838"/>
      <c r="R17" s="3373" t="s">
        <v>3692</v>
      </c>
      <c r="S17" s="1991"/>
      <c r="T17" s="3419" t="s">
        <v>3831</v>
      </c>
      <c r="U17" s="3842">
        <v>1</v>
      </c>
      <c r="V17" s="3498" t="s">
        <v>281</v>
      </c>
      <c r="W17" s="3498" t="s">
        <v>281</v>
      </c>
      <c r="X17" s="3482">
        <v>0</v>
      </c>
      <c r="Y17" s="3482">
        <v>2</v>
      </c>
      <c r="Z17" s="3389">
        <v>41426</v>
      </c>
      <c r="AA17" s="3422" t="s">
        <v>3832</v>
      </c>
      <c r="AB17" s="3351"/>
      <c r="AC17" s="3379" t="s">
        <v>281</v>
      </c>
      <c r="AD17" s="3380" t="s">
        <v>3833</v>
      </c>
      <c r="AE17" s="3381" t="s">
        <v>3834</v>
      </c>
      <c r="AF17" s="3382">
        <v>40060</v>
      </c>
      <c r="AG17" s="3381" t="s">
        <v>3835</v>
      </c>
      <c r="AH17" s="3382">
        <v>41157</v>
      </c>
      <c r="AI17" s="3383" t="s">
        <v>3004</v>
      </c>
      <c r="AJ17" s="3843" t="s">
        <v>281</v>
      </c>
      <c r="AK17" s="3843" t="s">
        <v>281</v>
      </c>
      <c r="AL17" s="3843" t="s">
        <v>281</v>
      </c>
      <c r="AM17" s="3843" t="s">
        <v>281</v>
      </c>
      <c r="AN17" s="3843" t="s">
        <v>281</v>
      </c>
      <c r="AO17" s="3844" t="s">
        <v>281</v>
      </c>
    </row>
    <row r="18" spans="1:41" s="587" customFormat="1" ht="36.75" customHeight="1" x14ac:dyDescent="0.25">
      <c r="A18" s="3368" t="s">
        <v>840</v>
      </c>
      <c r="B18" s="1184" t="s">
        <v>873</v>
      </c>
      <c r="C18" s="3351" t="s">
        <v>285</v>
      </c>
      <c r="D18" s="3357" t="s">
        <v>306</v>
      </c>
      <c r="E18" s="1186" t="s">
        <v>281</v>
      </c>
      <c r="F18" s="3354" t="s">
        <v>291</v>
      </c>
      <c r="G18" s="3355" t="s">
        <v>3836</v>
      </c>
      <c r="H18" s="3774" t="s">
        <v>294</v>
      </c>
      <c r="I18" s="3355" t="s">
        <v>3536</v>
      </c>
      <c r="J18" s="3381">
        <v>2008</v>
      </c>
      <c r="K18" s="3841" t="s">
        <v>3837</v>
      </c>
      <c r="L18" s="1990" t="s">
        <v>3392</v>
      </c>
      <c r="M18" s="1990" t="s">
        <v>1805</v>
      </c>
      <c r="N18" s="3701">
        <v>615726.5</v>
      </c>
      <c r="O18" s="1994"/>
      <c r="P18" s="2209">
        <v>1</v>
      </c>
      <c r="Q18" s="3845"/>
      <c r="R18" s="3373" t="s">
        <v>3838</v>
      </c>
      <c r="S18" s="1991"/>
      <c r="T18" s="3419" t="s">
        <v>3839</v>
      </c>
      <c r="U18" s="3842">
        <v>1</v>
      </c>
      <c r="V18" s="3498" t="s">
        <v>281</v>
      </c>
      <c r="W18" s="3498" t="s">
        <v>281</v>
      </c>
      <c r="X18" s="3482">
        <v>0</v>
      </c>
      <c r="Y18" s="3482">
        <v>1</v>
      </c>
      <c r="Z18" s="3389">
        <v>41426</v>
      </c>
      <c r="AA18" s="3422" t="s">
        <v>3832</v>
      </c>
      <c r="AB18" s="3351"/>
      <c r="AC18" s="3379" t="s">
        <v>281</v>
      </c>
      <c r="AD18" s="3380" t="s">
        <v>3840</v>
      </c>
      <c r="AE18" s="3381" t="s">
        <v>3841</v>
      </c>
      <c r="AF18" s="3382">
        <v>40016</v>
      </c>
      <c r="AG18" s="3381" t="s">
        <v>3835</v>
      </c>
      <c r="AH18" s="3382">
        <v>41157</v>
      </c>
      <c r="AI18" s="3383" t="s">
        <v>3656</v>
      </c>
      <c r="AJ18" s="3843" t="s">
        <v>281</v>
      </c>
      <c r="AK18" s="3843" t="s">
        <v>281</v>
      </c>
      <c r="AL18" s="3843" t="s">
        <v>281</v>
      </c>
      <c r="AM18" s="3843" t="s">
        <v>281</v>
      </c>
      <c r="AN18" s="3843" t="s">
        <v>281</v>
      </c>
      <c r="AO18" s="3844" t="s">
        <v>281</v>
      </c>
    </row>
    <row r="19" spans="1:41" ht="16.5" x14ac:dyDescent="0.2">
      <c r="A19" s="3330"/>
      <c r="B19" s="3766"/>
      <c r="C19" s="3329"/>
      <c r="D19" s="3330"/>
      <c r="E19" s="3330"/>
      <c r="F19" s="3330"/>
      <c r="G19" s="3767"/>
      <c r="H19" s="3329"/>
      <c r="I19" s="3330"/>
      <c r="J19" s="3768"/>
      <c r="K19" s="6058" t="s">
        <v>3537</v>
      </c>
      <c r="L19" s="6043"/>
      <c r="M19" s="6043"/>
      <c r="N19" s="3817">
        <f>SUM(N20)</f>
        <v>201000</v>
      </c>
      <c r="O19" s="2749"/>
      <c r="P19" s="3333"/>
      <c r="Q19" s="3836"/>
      <c r="R19" s="3818">
        <f>SUM(R20)</f>
        <v>0</v>
      </c>
      <c r="S19" s="3335"/>
      <c r="T19" s="3769"/>
      <c r="U19" s="3652"/>
      <c r="V19" s="3770"/>
      <c r="W19" s="3770"/>
      <c r="X19" s="3328">
        <f>SUM(X20)</f>
        <v>0</v>
      </c>
      <c r="Y19" s="3328">
        <f>SUM(Y20)</f>
        <v>1</v>
      </c>
      <c r="Z19" s="3691"/>
      <c r="AA19" s="3275"/>
      <c r="AB19" s="3275"/>
      <c r="AC19" s="3275"/>
      <c r="AD19" s="3275"/>
      <c r="AE19" s="3275"/>
      <c r="AF19" s="3275"/>
      <c r="AG19" s="3275"/>
      <c r="AH19" s="3275"/>
      <c r="AI19" s="3275"/>
    </row>
    <row r="20" spans="1:41" ht="16.5" x14ac:dyDescent="0.2">
      <c r="A20" s="3692"/>
      <c r="B20" s="3771"/>
      <c r="C20" s="3346"/>
      <c r="D20" s="3692"/>
      <c r="E20" s="3692"/>
      <c r="F20" s="3692"/>
      <c r="G20" s="3346"/>
      <c r="H20" s="3346"/>
      <c r="I20" s="3692"/>
      <c r="J20" s="3772"/>
      <c r="K20" s="6047" t="s">
        <v>289</v>
      </c>
      <c r="L20" s="6036"/>
      <c r="M20" s="6039"/>
      <c r="N20" s="3790">
        <f>SUM(N21)</f>
        <v>201000</v>
      </c>
      <c r="O20" s="2073"/>
      <c r="P20" s="3342"/>
      <c r="Q20" s="3829"/>
      <c r="R20" s="3819">
        <f>SUM(R21)</f>
        <v>0</v>
      </c>
      <c r="S20" s="3343"/>
      <c r="T20" s="3830"/>
      <c r="U20" s="3773"/>
      <c r="V20" s="3346"/>
      <c r="W20" s="3346"/>
      <c r="X20" s="3347">
        <f>SUM(X21)</f>
        <v>0</v>
      </c>
      <c r="Y20" s="3347">
        <f>SUM(Y21)</f>
        <v>1</v>
      </c>
      <c r="Z20" s="3697"/>
      <c r="AA20" s="3337"/>
      <c r="AB20" s="3337"/>
      <c r="AC20" s="3337"/>
      <c r="AD20" s="3337"/>
      <c r="AE20" s="3337"/>
      <c r="AF20" s="3337"/>
      <c r="AG20" s="3337"/>
      <c r="AH20" s="3337"/>
      <c r="AI20" s="3337"/>
    </row>
    <row r="21" spans="1:41" s="587" customFormat="1" ht="38.25" x14ac:dyDescent="0.25">
      <c r="A21" s="3351" t="s">
        <v>840</v>
      </c>
      <c r="B21" s="1184" t="s">
        <v>873</v>
      </c>
      <c r="C21" s="3351" t="s">
        <v>285</v>
      </c>
      <c r="D21" s="3357" t="s">
        <v>306</v>
      </c>
      <c r="E21" s="1186" t="s">
        <v>281</v>
      </c>
      <c r="F21" s="3354" t="s">
        <v>291</v>
      </c>
      <c r="G21" s="3355" t="s">
        <v>3570</v>
      </c>
      <c r="H21" s="3774" t="s">
        <v>289</v>
      </c>
      <c r="I21" s="3355" t="s">
        <v>3537</v>
      </c>
      <c r="J21" s="3381">
        <v>2009</v>
      </c>
      <c r="K21" s="3841" t="s">
        <v>3571</v>
      </c>
      <c r="L21" s="1990" t="s">
        <v>303</v>
      </c>
      <c r="M21" s="2363" t="s">
        <v>3572</v>
      </c>
      <c r="N21" s="2573">
        <v>201000</v>
      </c>
      <c r="O21" s="3793"/>
      <c r="P21" s="2909">
        <v>1</v>
      </c>
      <c r="Q21" s="3838"/>
      <c r="R21" s="3373" t="s">
        <v>3842</v>
      </c>
      <c r="S21" s="2694"/>
      <c r="T21" s="3419" t="s">
        <v>3843</v>
      </c>
      <c r="U21" s="3832">
        <v>0.3</v>
      </c>
      <c r="V21" s="3382">
        <v>41373</v>
      </c>
      <c r="W21" s="3382">
        <v>41402</v>
      </c>
      <c r="X21" s="3482">
        <v>0</v>
      </c>
      <c r="Y21" s="3482">
        <v>1</v>
      </c>
      <c r="Z21" s="3389">
        <v>41426</v>
      </c>
      <c r="AA21" s="3351" t="s">
        <v>3844</v>
      </c>
      <c r="AB21" s="3351"/>
      <c r="AC21" s="3379" t="s">
        <v>281</v>
      </c>
      <c r="AD21" s="3380" t="s">
        <v>3845</v>
      </c>
      <c r="AE21" s="3381" t="s">
        <v>3846</v>
      </c>
      <c r="AF21" s="3382">
        <v>40155</v>
      </c>
      <c r="AG21" s="3381" t="s">
        <v>3847</v>
      </c>
      <c r="AH21" s="3382">
        <v>41085</v>
      </c>
      <c r="AI21" s="3380" t="s">
        <v>3848</v>
      </c>
      <c r="AJ21" s="627" t="s">
        <v>281</v>
      </c>
      <c r="AK21" s="627" t="s">
        <v>281</v>
      </c>
      <c r="AL21" s="627" t="s">
        <v>281</v>
      </c>
      <c r="AM21" s="627" t="s">
        <v>281</v>
      </c>
      <c r="AN21" s="627" t="s">
        <v>281</v>
      </c>
      <c r="AO21" s="1182" t="s">
        <v>281</v>
      </c>
    </row>
    <row r="22" spans="1:41" ht="16.5" x14ac:dyDescent="0.2">
      <c r="A22" s="3330"/>
      <c r="B22" s="3766"/>
      <c r="C22" s="3329"/>
      <c r="D22" s="3330"/>
      <c r="E22" s="3330"/>
      <c r="F22" s="3330"/>
      <c r="G22" s="3767"/>
      <c r="H22" s="3329"/>
      <c r="I22" s="3330"/>
      <c r="J22" s="3768"/>
      <c r="K22" s="6058" t="s">
        <v>3538</v>
      </c>
      <c r="L22" s="6043"/>
      <c r="M22" s="6043"/>
      <c r="N22" s="3817">
        <f>SUM(N23)</f>
        <v>251293.54</v>
      </c>
      <c r="O22" s="2749"/>
      <c r="P22" s="3333"/>
      <c r="Q22" s="3836"/>
      <c r="R22" s="3818">
        <f>SUM(R23)</f>
        <v>0</v>
      </c>
      <c r="S22" s="3335"/>
      <c r="T22" s="3769"/>
      <c r="U22" s="3652"/>
      <c r="V22" s="3770"/>
      <c r="W22" s="3770"/>
      <c r="X22" s="3328">
        <f>SUM(X23)</f>
        <v>0</v>
      </c>
      <c r="Y22" s="3328">
        <f>SUM(Y23)</f>
        <v>1</v>
      </c>
      <c r="Z22" s="3691"/>
      <c r="AA22" s="3275"/>
      <c r="AB22" s="3275"/>
      <c r="AC22" s="3275"/>
      <c r="AD22" s="3275"/>
      <c r="AE22" s="3275"/>
      <c r="AF22" s="3275"/>
      <c r="AG22" s="3275"/>
      <c r="AH22" s="3275"/>
      <c r="AI22" s="3275"/>
    </row>
    <row r="23" spans="1:41" ht="16.5" x14ac:dyDescent="0.2">
      <c r="A23" s="3692"/>
      <c r="B23" s="3771"/>
      <c r="C23" s="3346"/>
      <c r="D23" s="3692"/>
      <c r="E23" s="3692"/>
      <c r="F23" s="3692"/>
      <c r="G23" s="3346"/>
      <c r="H23" s="3346"/>
      <c r="I23" s="3692"/>
      <c r="J23" s="3772"/>
      <c r="K23" s="6047" t="s">
        <v>289</v>
      </c>
      <c r="L23" s="6036"/>
      <c r="M23" s="6039"/>
      <c r="N23" s="3790">
        <f>SUM(N24)</f>
        <v>251293.54</v>
      </c>
      <c r="O23" s="2073"/>
      <c r="P23" s="3342"/>
      <c r="Q23" s="3829"/>
      <c r="R23" s="3819">
        <f>SUM(R24)</f>
        <v>0</v>
      </c>
      <c r="S23" s="3335"/>
      <c r="T23" s="3830"/>
      <c r="U23" s="3773"/>
      <c r="V23" s="3346"/>
      <c r="W23" s="3346"/>
      <c r="X23" s="3347">
        <f>SUM(X24)</f>
        <v>0</v>
      </c>
      <c r="Y23" s="3347">
        <f>SUM(Y24)</f>
        <v>1</v>
      </c>
      <c r="Z23" s="3697"/>
      <c r="AA23" s="3337"/>
      <c r="AB23" s="3337"/>
      <c r="AC23" s="3337"/>
      <c r="AD23" s="3337"/>
      <c r="AE23" s="3337"/>
      <c r="AF23" s="3337"/>
      <c r="AG23" s="3337"/>
      <c r="AH23" s="3337"/>
      <c r="AI23" s="3337"/>
    </row>
    <row r="24" spans="1:41" s="587" customFormat="1" ht="37.5" customHeight="1" x14ac:dyDescent="0.25">
      <c r="A24" s="3522" t="s">
        <v>840</v>
      </c>
      <c r="B24" s="3425" t="s">
        <v>297</v>
      </c>
      <c r="C24" s="3522" t="s">
        <v>285</v>
      </c>
      <c r="D24" s="3846" t="s">
        <v>306</v>
      </c>
      <c r="E24" s="3390" t="s">
        <v>281</v>
      </c>
      <c r="F24" s="3354" t="s">
        <v>291</v>
      </c>
      <c r="G24" s="3847" t="s">
        <v>3584</v>
      </c>
      <c r="H24" s="3848" t="s">
        <v>289</v>
      </c>
      <c r="I24" s="3846" t="s">
        <v>3538</v>
      </c>
      <c r="J24" s="3849">
        <v>2008</v>
      </c>
      <c r="K24" s="3775" t="s">
        <v>3585</v>
      </c>
      <c r="L24" s="2620" t="s">
        <v>315</v>
      </c>
      <c r="M24" s="2620" t="s">
        <v>315</v>
      </c>
      <c r="N24" s="2574">
        <v>251293.54</v>
      </c>
      <c r="O24" s="3778"/>
      <c r="P24" s="3474">
        <v>1</v>
      </c>
      <c r="Q24" s="2820"/>
      <c r="R24" s="2219" t="s">
        <v>3586</v>
      </c>
      <c r="S24" s="3797"/>
      <c r="T24" s="3435" t="s">
        <v>3849</v>
      </c>
      <c r="U24" s="3742">
        <v>0</v>
      </c>
      <c r="V24" s="3426">
        <v>41512</v>
      </c>
      <c r="W24" s="3460" t="s">
        <v>283</v>
      </c>
      <c r="X24" s="3850">
        <v>0</v>
      </c>
      <c r="Y24" s="3850">
        <v>1</v>
      </c>
      <c r="Z24" s="1183">
        <v>41609</v>
      </c>
      <c r="AA24" s="3422" t="s">
        <v>3850</v>
      </c>
      <c r="AB24" s="3522"/>
      <c r="AC24" s="3390" t="s">
        <v>281</v>
      </c>
      <c r="AD24" s="3380" t="s">
        <v>3845</v>
      </c>
      <c r="AE24" s="3851" t="s">
        <v>3851</v>
      </c>
      <c r="AF24" s="3426">
        <v>41116</v>
      </c>
      <c r="AG24" s="3849" t="s">
        <v>287</v>
      </c>
      <c r="AH24" s="3426" t="s">
        <v>287</v>
      </c>
      <c r="AI24" s="3852" t="s">
        <v>3031</v>
      </c>
      <c r="AJ24" s="627" t="s">
        <v>281</v>
      </c>
      <c r="AK24" s="627" t="s">
        <v>281</v>
      </c>
      <c r="AL24" s="627" t="s">
        <v>281</v>
      </c>
      <c r="AM24" s="627" t="s">
        <v>281</v>
      </c>
      <c r="AN24" s="627" t="s">
        <v>281</v>
      </c>
      <c r="AO24" s="1182" t="s">
        <v>281</v>
      </c>
    </row>
    <row r="25" spans="1:41" x14ac:dyDescent="0.2">
      <c r="K25" s="2314"/>
      <c r="L25" s="2314"/>
      <c r="M25" s="2314"/>
      <c r="N25" s="3853"/>
      <c r="O25" s="2314"/>
      <c r="P25" s="2314"/>
      <c r="Q25" s="2314"/>
      <c r="R25" s="2314"/>
      <c r="S25" s="2314"/>
      <c r="T25" s="2314"/>
    </row>
    <row r="26" spans="1:41" x14ac:dyDescent="0.2">
      <c r="K26" s="2314"/>
      <c r="L26" s="2314"/>
      <c r="M26" s="2314"/>
      <c r="N26" s="3476"/>
      <c r="O26" s="2314"/>
      <c r="P26" s="2314"/>
      <c r="Q26" s="2314"/>
      <c r="R26" s="2314"/>
      <c r="S26" s="2314"/>
      <c r="T26" s="2314"/>
    </row>
    <row r="27" spans="1:41" x14ac:dyDescent="0.2">
      <c r="K27" s="2409" t="s">
        <v>2633</v>
      </c>
      <c r="L27" s="2314"/>
      <c r="M27" s="2314"/>
      <c r="N27" s="3476"/>
      <c r="O27" s="2314"/>
      <c r="P27" s="2314"/>
      <c r="Q27" s="2314"/>
      <c r="R27" s="2314"/>
      <c r="S27" s="2314"/>
      <c r="T27" s="2314"/>
    </row>
  </sheetData>
  <mergeCells count="14">
    <mergeCell ref="K22:M22"/>
    <mergeCell ref="K23:M23"/>
    <mergeCell ref="K10:M10"/>
    <mergeCell ref="K11:M11"/>
    <mergeCell ref="K15:M15"/>
    <mergeCell ref="K16:M16"/>
    <mergeCell ref="K19:M19"/>
    <mergeCell ref="K20:M20"/>
    <mergeCell ref="K8:M8"/>
    <mergeCell ref="T1:U1"/>
    <mergeCell ref="N6:O6"/>
    <mergeCell ref="P6:Q6"/>
    <mergeCell ref="R6:S6"/>
    <mergeCell ref="K7:M7"/>
  </mergeCells>
  <printOptions horizontalCentered="1"/>
  <pageMargins left="0.98425196850393704" right="0.39370078740157483" top="0.39370078740157483" bottom="0.39370078740157483" header="0" footer="0.59055118110236227"/>
  <pageSetup scale="80" orientation="landscape"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tabColor rgb="FFEB700B"/>
  </sheetPr>
  <dimension ref="A1:AO77"/>
  <sheetViews>
    <sheetView showGridLines="0" view="pageBreakPreview" topLeftCell="K1" zoomScaleNormal="70" zoomScaleSheetLayoutView="100" workbookViewId="0">
      <selection activeCell="T1" sqref="T1:U1"/>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5.7109375" style="6" customWidth="1"/>
    <col min="14" max="14" width="15.7109375" style="3637" customWidth="1"/>
    <col min="15" max="15" width="1.42578125" style="6" customWidth="1"/>
    <col min="16" max="16" width="7.85546875" style="6" customWidth="1"/>
    <col min="17" max="17" width="1.42578125" style="6" customWidth="1"/>
    <col min="18" max="18" width="11.7109375" style="6" customWidth="1"/>
    <col min="19" max="19" width="4.5703125" style="6" customWidth="1"/>
    <col min="20" max="20" width="34.140625" style="6" customWidth="1"/>
    <col min="21" max="21" width="0.28515625" style="6" customWidth="1"/>
    <col min="22" max="22" width="11.28515625" style="6" hidden="1" customWidth="1"/>
    <col min="23" max="23" width="13.5703125" style="6" hidden="1" customWidth="1"/>
    <col min="24" max="24" width="7.42578125" style="6" hidden="1" customWidth="1"/>
    <col min="25" max="25" width="8.140625" style="6" hidden="1" customWidth="1"/>
    <col min="26" max="26" width="16.28515625" style="6" hidden="1" customWidth="1"/>
    <col min="27" max="27" width="51.28515625" style="6" hidden="1" customWidth="1"/>
    <col min="28" max="28" width="31.5703125" style="6" hidden="1" customWidth="1"/>
    <col min="29" max="29" width="11.4257812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20" customFormat="1" ht="18" x14ac:dyDescent="0.25">
      <c r="K1" s="1652" t="s">
        <v>2965</v>
      </c>
      <c r="L1" s="3182"/>
      <c r="M1" s="3182"/>
      <c r="N1" s="3182"/>
      <c r="O1" s="3182"/>
      <c r="P1" s="3182"/>
      <c r="Q1" s="3182"/>
      <c r="R1" s="3182"/>
      <c r="S1" s="3182"/>
      <c r="T1" s="5731" t="s">
        <v>5169</v>
      </c>
      <c r="U1" s="5731"/>
      <c r="V1" s="3638"/>
      <c r="W1" s="3639"/>
      <c r="X1" s="3640"/>
      <c r="Y1" s="3640"/>
      <c r="Z1" s="3182"/>
    </row>
    <row r="2" spans="1:41" s="20" customFormat="1" ht="18" x14ac:dyDescent="0.25">
      <c r="K2" s="1652" t="s">
        <v>3541</v>
      </c>
      <c r="L2" s="3182"/>
      <c r="M2" s="3182"/>
      <c r="N2" s="3182"/>
      <c r="O2" s="3182"/>
      <c r="P2" s="3182"/>
      <c r="Q2" s="3182"/>
      <c r="R2" s="3182"/>
      <c r="S2" s="3182"/>
      <c r="T2" s="3641"/>
      <c r="V2" s="3638"/>
      <c r="W2" s="3639"/>
      <c r="X2" s="3640"/>
      <c r="Y2" s="3640"/>
      <c r="Z2" s="3182"/>
    </row>
    <row r="3" spans="1:41" s="20" customFormat="1" ht="18" x14ac:dyDescent="0.25">
      <c r="K3" s="1652" t="s">
        <v>3542</v>
      </c>
      <c r="L3" s="3182"/>
      <c r="M3" s="3182"/>
      <c r="N3" s="3182"/>
      <c r="O3" s="3182"/>
      <c r="P3" s="3182"/>
      <c r="Q3" s="3182"/>
      <c r="R3" s="3182"/>
      <c r="S3" s="3182"/>
      <c r="T3" s="3641"/>
      <c r="V3" s="3638"/>
      <c r="W3" s="3639"/>
      <c r="X3" s="3640"/>
      <c r="Y3" s="3640"/>
      <c r="Z3" s="3182"/>
    </row>
    <row r="4" spans="1:41" s="20" customFormat="1" ht="18" x14ac:dyDescent="0.25">
      <c r="K4" s="2992">
        <v>2013</v>
      </c>
      <c r="L4" s="3182"/>
      <c r="M4" s="3182"/>
      <c r="N4" s="3182"/>
      <c r="O4" s="3182"/>
      <c r="P4" s="3182"/>
      <c r="Q4" s="3182"/>
      <c r="R4" s="3182"/>
      <c r="S4" s="3182"/>
      <c r="T4" s="3641"/>
      <c r="V4" s="3638"/>
      <c r="W4" s="3639"/>
      <c r="X4" s="3640"/>
      <c r="Y4" s="3640"/>
      <c r="Z4" s="3182"/>
    </row>
    <row r="5" spans="1:41" s="20" customFormat="1" ht="18" x14ac:dyDescent="0.25">
      <c r="K5" s="2992"/>
      <c r="L5" s="3184"/>
      <c r="M5" s="3184"/>
      <c r="N5" s="3184"/>
      <c r="O5" s="3184"/>
      <c r="P5" s="3184"/>
      <c r="Q5" s="3184"/>
      <c r="R5" s="3184"/>
      <c r="S5" s="3184"/>
      <c r="T5" s="3184"/>
      <c r="V5" s="3642"/>
      <c r="W5" s="129"/>
      <c r="X5" s="58"/>
      <c r="Y5" s="58"/>
      <c r="Z5" s="58"/>
    </row>
    <row r="6" spans="1:41" s="3632" customFormat="1" ht="46.5" customHeight="1" x14ac:dyDescent="0.2">
      <c r="A6" s="3262" t="s">
        <v>50</v>
      </c>
      <c r="B6" s="3262" t="s">
        <v>44</v>
      </c>
      <c r="C6" s="3262" t="s">
        <v>172</v>
      </c>
      <c r="D6" s="567" t="s">
        <v>261</v>
      </c>
      <c r="E6" s="1289"/>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ht="16.5" x14ac:dyDescent="0.2">
      <c r="A7" s="3330"/>
      <c r="B7" s="3766"/>
      <c r="C7" s="3329"/>
      <c r="D7" s="3330"/>
      <c r="E7" s="3330"/>
      <c r="F7" s="3330"/>
      <c r="G7" s="3767"/>
      <c r="H7" s="3329"/>
      <c r="I7" s="3330"/>
      <c r="J7" s="3768"/>
      <c r="K7" s="6064" t="s">
        <v>3539</v>
      </c>
      <c r="L7" s="6065"/>
      <c r="M7" s="6065"/>
      <c r="N7" s="3823">
        <f>SUM(N8)</f>
        <v>509800</v>
      </c>
      <c r="O7" s="3854"/>
      <c r="P7" s="3411"/>
      <c r="Q7" s="3855"/>
      <c r="R7" s="3826">
        <f>SUM(R8)</f>
        <v>0</v>
      </c>
      <c r="S7" s="3827"/>
      <c r="T7" s="3411"/>
      <c r="U7" s="3652"/>
      <c r="V7" s="3770"/>
      <c r="W7" s="3770"/>
      <c r="X7" s="3328">
        <f>SUM(X8)</f>
        <v>0</v>
      </c>
      <c r="Y7" s="3328">
        <f>SUM(Y8)</f>
        <v>1</v>
      </c>
      <c r="Z7" s="3691"/>
      <c r="AA7" s="3275"/>
      <c r="AB7" s="3275"/>
      <c r="AC7" s="3275"/>
      <c r="AD7" s="3275"/>
      <c r="AE7" s="3275"/>
      <c r="AF7" s="3275"/>
      <c r="AG7" s="3275"/>
      <c r="AH7" s="3275"/>
      <c r="AI7" s="3275"/>
    </row>
    <row r="8" spans="1:41" ht="16.5" x14ac:dyDescent="0.2">
      <c r="A8" s="3692"/>
      <c r="B8" s="3771"/>
      <c r="C8" s="3346"/>
      <c r="D8" s="3692"/>
      <c r="E8" s="3692"/>
      <c r="F8" s="3692"/>
      <c r="G8" s="3346"/>
      <c r="H8" s="3346"/>
      <c r="I8" s="3692"/>
      <c r="J8" s="3772"/>
      <c r="K8" s="6047" t="s">
        <v>295</v>
      </c>
      <c r="L8" s="6036"/>
      <c r="M8" s="6039"/>
      <c r="N8" s="3790">
        <f>SUM(N9:N10)</f>
        <v>509800</v>
      </c>
      <c r="O8" s="2073"/>
      <c r="P8" s="3342"/>
      <c r="Q8" s="2068"/>
      <c r="R8" s="3819">
        <f>SUM(R9:R10)</f>
        <v>0</v>
      </c>
      <c r="S8" s="3343"/>
      <c r="T8" s="3342"/>
      <c r="U8" s="3773"/>
      <c r="V8" s="3346"/>
      <c r="W8" s="3346"/>
      <c r="X8" s="3347">
        <f>SUM(X9:X10)</f>
        <v>0</v>
      </c>
      <c r="Y8" s="3347">
        <f>SUM(Y9:Y10)</f>
        <v>1</v>
      </c>
      <c r="Z8" s="3697"/>
      <c r="AA8" s="3337"/>
      <c r="AB8" s="3337"/>
      <c r="AC8" s="3337"/>
      <c r="AD8" s="3337"/>
      <c r="AE8" s="3337"/>
      <c r="AF8" s="3337"/>
      <c r="AG8" s="3337"/>
      <c r="AH8" s="3337"/>
      <c r="AI8" s="3337"/>
    </row>
    <row r="9" spans="1:41" s="587" customFormat="1" ht="25.5" x14ac:dyDescent="0.25">
      <c r="A9" s="3351" t="s">
        <v>840</v>
      </c>
      <c r="B9" s="3856" t="s">
        <v>873</v>
      </c>
      <c r="C9" s="3351" t="s">
        <v>285</v>
      </c>
      <c r="D9" s="3357" t="s">
        <v>306</v>
      </c>
      <c r="E9" s="1186" t="s">
        <v>281</v>
      </c>
      <c r="F9" s="3354" t="s">
        <v>291</v>
      </c>
      <c r="G9" s="3355" t="s">
        <v>3570</v>
      </c>
      <c r="H9" s="3774" t="s">
        <v>295</v>
      </c>
      <c r="I9" s="3355" t="s">
        <v>3539</v>
      </c>
      <c r="J9" s="3381">
        <v>2009</v>
      </c>
      <c r="K9" s="3841" t="s">
        <v>3571</v>
      </c>
      <c r="L9" s="1990" t="s">
        <v>303</v>
      </c>
      <c r="M9" s="2363" t="s">
        <v>3572</v>
      </c>
      <c r="N9" s="2573">
        <v>350000</v>
      </c>
      <c r="O9" s="3793"/>
      <c r="P9" s="2909">
        <v>1</v>
      </c>
      <c r="Q9" s="3372"/>
      <c r="R9" s="3373" t="s">
        <v>3842</v>
      </c>
      <c r="S9" s="1991"/>
      <c r="T9" s="2011" t="s">
        <v>3852</v>
      </c>
      <c r="U9" s="3374">
        <v>0.62</v>
      </c>
      <c r="V9" s="3382">
        <v>41234</v>
      </c>
      <c r="W9" s="3382">
        <v>41394</v>
      </c>
      <c r="X9" s="3482">
        <v>0</v>
      </c>
      <c r="Y9" s="3482">
        <v>1</v>
      </c>
      <c r="Z9" s="3389">
        <v>41426</v>
      </c>
      <c r="AA9" s="3351" t="s">
        <v>3853</v>
      </c>
      <c r="AB9" s="3351"/>
      <c r="AC9" s="3379" t="s">
        <v>281</v>
      </c>
      <c r="AD9" s="3380" t="s">
        <v>3854</v>
      </c>
      <c r="AE9" s="3381" t="s">
        <v>3855</v>
      </c>
      <c r="AF9" s="3382">
        <v>40158</v>
      </c>
      <c r="AG9" s="3381" t="s">
        <v>3856</v>
      </c>
      <c r="AH9" s="3382" t="s">
        <v>3857</v>
      </c>
      <c r="AI9" s="3380" t="s">
        <v>3858</v>
      </c>
      <c r="AJ9" s="627" t="s">
        <v>281</v>
      </c>
      <c r="AK9" s="627" t="s">
        <v>281</v>
      </c>
      <c r="AL9" s="627" t="s">
        <v>281</v>
      </c>
      <c r="AM9" s="627" t="s">
        <v>281</v>
      </c>
      <c r="AN9" s="627" t="s">
        <v>281</v>
      </c>
      <c r="AO9" s="1182" t="s">
        <v>281</v>
      </c>
    </row>
    <row r="10" spans="1:41" s="587" customFormat="1" ht="51" x14ac:dyDescent="0.25">
      <c r="A10" s="3351" t="s">
        <v>840</v>
      </c>
      <c r="B10" s="1190" t="s">
        <v>875</v>
      </c>
      <c r="C10" s="3351" t="s">
        <v>285</v>
      </c>
      <c r="D10" s="3357" t="s">
        <v>306</v>
      </c>
      <c r="E10" s="3416">
        <v>10746</v>
      </c>
      <c r="F10" s="3354" t="s">
        <v>291</v>
      </c>
      <c r="G10" s="3355" t="s">
        <v>3859</v>
      </c>
      <c r="H10" s="3774" t="s">
        <v>295</v>
      </c>
      <c r="I10" s="3355" t="s">
        <v>3539</v>
      </c>
      <c r="J10" s="3381">
        <v>2009</v>
      </c>
      <c r="K10" s="3418" t="s">
        <v>3860</v>
      </c>
      <c r="L10" s="1990" t="s">
        <v>328</v>
      </c>
      <c r="M10" s="1990" t="s">
        <v>328</v>
      </c>
      <c r="N10" s="2573">
        <v>159800</v>
      </c>
      <c r="O10" s="3793"/>
      <c r="P10" s="2909">
        <v>1</v>
      </c>
      <c r="Q10" s="3372"/>
      <c r="R10" s="3373" t="s">
        <v>3861</v>
      </c>
      <c r="S10" s="1991"/>
      <c r="T10" s="2011" t="s">
        <v>3862</v>
      </c>
      <c r="U10" s="3374">
        <v>0.3</v>
      </c>
      <c r="V10" s="3382">
        <v>41248</v>
      </c>
      <c r="W10" s="3460" t="s">
        <v>3725</v>
      </c>
      <c r="X10" s="3601">
        <v>0</v>
      </c>
      <c r="Y10" s="3601">
        <v>0</v>
      </c>
      <c r="Z10" s="1183">
        <v>41609</v>
      </c>
      <c r="AA10" s="3351" t="s">
        <v>3094</v>
      </c>
      <c r="AB10" s="3351"/>
      <c r="AC10" s="3379" t="s">
        <v>281</v>
      </c>
      <c r="AD10" s="3380" t="s">
        <v>3863</v>
      </c>
      <c r="AE10" s="3381" t="s">
        <v>3864</v>
      </c>
      <c r="AF10" s="3382">
        <v>40158</v>
      </c>
      <c r="AG10" s="3381" t="s">
        <v>3865</v>
      </c>
      <c r="AH10" s="3382">
        <v>40981</v>
      </c>
      <c r="AI10" s="3383" t="s">
        <v>3656</v>
      </c>
      <c r="AJ10" s="627" t="s">
        <v>281</v>
      </c>
      <c r="AK10" s="627" t="s">
        <v>281</v>
      </c>
      <c r="AL10" s="627" t="s">
        <v>281</v>
      </c>
      <c r="AM10" s="627" t="s">
        <v>281</v>
      </c>
      <c r="AN10" s="627" t="s">
        <v>281</v>
      </c>
      <c r="AO10" s="1182" t="s">
        <v>281</v>
      </c>
    </row>
    <row r="11" spans="1:41" ht="24.75" customHeight="1" x14ac:dyDescent="0.2">
      <c r="A11" s="3330"/>
      <c r="B11" s="3766"/>
      <c r="C11" s="3329"/>
      <c r="D11" s="3330"/>
      <c r="E11" s="3330"/>
      <c r="F11" s="3330"/>
      <c r="G11" s="3767"/>
      <c r="H11" s="3329"/>
      <c r="I11" s="3330"/>
      <c r="J11" s="3768"/>
      <c r="K11" s="6058" t="s">
        <v>365</v>
      </c>
      <c r="L11" s="6043"/>
      <c r="M11" s="6043"/>
      <c r="N11" s="3817">
        <f>SUM(N12)</f>
        <v>1670000</v>
      </c>
      <c r="O11" s="2749"/>
      <c r="P11" s="3333"/>
      <c r="Q11" s="3334"/>
      <c r="R11" s="3818">
        <f>SUM(R12)</f>
        <v>0</v>
      </c>
      <c r="S11" s="3335"/>
      <c r="T11" s="3333"/>
      <c r="U11" s="3652"/>
      <c r="V11" s="3770"/>
      <c r="W11" s="3770"/>
      <c r="X11" s="3328">
        <f>SUM(X12)</f>
        <v>0</v>
      </c>
      <c r="Y11" s="3328">
        <f>SUM(Y12)</f>
        <v>1</v>
      </c>
      <c r="Z11" s="3691"/>
      <c r="AA11" s="3275"/>
      <c r="AB11" s="3275"/>
      <c r="AC11" s="3275"/>
      <c r="AD11" s="3275"/>
      <c r="AE11" s="3275"/>
      <c r="AF11" s="3275"/>
      <c r="AG11" s="3275"/>
      <c r="AH11" s="3275"/>
      <c r="AI11" s="3275"/>
    </row>
    <row r="12" spans="1:41" ht="16.5" x14ac:dyDescent="0.2">
      <c r="A12" s="3692"/>
      <c r="B12" s="3771"/>
      <c r="C12" s="3346"/>
      <c r="D12" s="3692"/>
      <c r="E12" s="3692"/>
      <c r="F12" s="3692"/>
      <c r="G12" s="3346"/>
      <c r="H12" s="3346"/>
      <c r="I12" s="3692"/>
      <c r="J12" s="3772"/>
      <c r="K12" s="6047" t="s">
        <v>289</v>
      </c>
      <c r="L12" s="6036"/>
      <c r="M12" s="6039"/>
      <c r="N12" s="3790">
        <f>SUM(N13)</f>
        <v>1670000</v>
      </c>
      <c r="O12" s="2073"/>
      <c r="P12" s="3342"/>
      <c r="Q12" s="2068"/>
      <c r="R12" s="3819">
        <f>SUM(R13)</f>
        <v>0</v>
      </c>
      <c r="S12" s="3343"/>
      <c r="T12" s="3342"/>
      <c r="U12" s="3773"/>
      <c r="V12" s="3346"/>
      <c r="W12" s="3346"/>
      <c r="X12" s="3347">
        <f>SUM(X13)</f>
        <v>0</v>
      </c>
      <c r="Y12" s="3347">
        <f>SUM(Y13)</f>
        <v>1</v>
      </c>
      <c r="Z12" s="3697"/>
      <c r="AA12" s="3337"/>
      <c r="AB12" s="3337"/>
      <c r="AC12" s="3337"/>
      <c r="AD12" s="3337"/>
      <c r="AE12" s="3337"/>
      <c r="AF12" s="3337"/>
      <c r="AG12" s="3337"/>
      <c r="AH12" s="3337"/>
      <c r="AI12" s="3337"/>
    </row>
    <row r="13" spans="1:41" s="587" customFormat="1" ht="38.25" x14ac:dyDescent="0.25">
      <c r="A13" s="3422" t="s">
        <v>840</v>
      </c>
      <c r="B13" s="1006" t="s">
        <v>879</v>
      </c>
      <c r="C13" s="3351" t="s">
        <v>285</v>
      </c>
      <c r="D13" s="3357" t="s">
        <v>306</v>
      </c>
      <c r="E13" s="1186" t="s">
        <v>281</v>
      </c>
      <c r="F13" s="3354" t="s">
        <v>291</v>
      </c>
      <c r="G13" s="3355" t="s">
        <v>3866</v>
      </c>
      <c r="H13" s="3369" t="s">
        <v>289</v>
      </c>
      <c r="I13" s="3355" t="s">
        <v>365</v>
      </c>
      <c r="J13" s="3417">
        <v>2011</v>
      </c>
      <c r="K13" s="3857" t="s">
        <v>3867</v>
      </c>
      <c r="L13" s="2215" t="s">
        <v>305</v>
      </c>
      <c r="M13" s="3858" t="s">
        <v>3868</v>
      </c>
      <c r="N13" s="2579">
        <v>1670000</v>
      </c>
      <c r="O13" s="3859"/>
      <c r="P13" s="3779">
        <v>1</v>
      </c>
      <c r="Q13" s="3780"/>
      <c r="R13" s="2219" t="s">
        <v>3869</v>
      </c>
      <c r="S13" s="3781"/>
      <c r="T13" s="2104" t="s">
        <v>3870</v>
      </c>
      <c r="U13" s="3374">
        <v>0.56067463473053891</v>
      </c>
      <c r="V13" s="3707">
        <v>40991</v>
      </c>
      <c r="W13" s="3382">
        <v>41423</v>
      </c>
      <c r="X13" s="3388">
        <v>0</v>
      </c>
      <c r="Y13" s="3388">
        <v>1</v>
      </c>
      <c r="Z13" s="3389">
        <v>41426</v>
      </c>
      <c r="AA13" s="3422" t="s">
        <v>3871</v>
      </c>
      <c r="AB13" s="3363"/>
      <c r="AC13" s="3450" t="s">
        <v>281</v>
      </c>
      <c r="AD13" s="980" t="s">
        <v>3872</v>
      </c>
      <c r="AE13" s="980" t="s">
        <v>3873</v>
      </c>
      <c r="AF13" s="3382">
        <v>40883</v>
      </c>
      <c r="AG13" s="3381" t="s">
        <v>287</v>
      </c>
      <c r="AH13" s="3382" t="s">
        <v>287</v>
      </c>
      <c r="AI13" s="3454" t="s">
        <v>3080</v>
      </c>
      <c r="AJ13" s="3361">
        <v>41442</v>
      </c>
      <c r="AK13" s="627" t="s">
        <v>281</v>
      </c>
      <c r="AL13" s="627" t="s">
        <v>281</v>
      </c>
      <c r="AM13" s="627" t="s">
        <v>281</v>
      </c>
      <c r="AN13" s="627" t="s">
        <v>281</v>
      </c>
      <c r="AO13" s="3860" t="s">
        <v>3874</v>
      </c>
    </row>
    <row r="14" spans="1:41" s="587" customFormat="1" ht="17.25" customHeight="1" x14ac:dyDescent="0.25">
      <c r="A14" s="1930"/>
      <c r="B14" s="3861"/>
      <c r="C14" s="3603"/>
      <c r="D14" s="3862"/>
      <c r="E14" s="3863"/>
      <c r="F14" s="3607"/>
      <c r="G14" s="3608"/>
      <c r="H14" s="3864"/>
      <c r="I14" s="3608"/>
      <c r="J14" s="3610"/>
      <c r="K14" s="2003"/>
      <c r="L14" s="2003"/>
      <c r="M14" s="2901"/>
      <c r="N14" s="1951"/>
      <c r="O14" s="1951"/>
      <c r="P14" s="2900"/>
      <c r="Q14" s="2902"/>
      <c r="R14" s="2001"/>
      <c r="S14" s="2001"/>
      <c r="T14" s="2000"/>
      <c r="U14" s="3865"/>
      <c r="V14" s="3866"/>
      <c r="W14" s="3867"/>
      <c r="X14" s="3868"/>
      <c r="Y14" s="3868"/>
      <c r="Z14" s="3869"/>
      <c r="AA14" s="1930"/>
      <c r="AB14" s="3620"/>
      <c r="AC14" s="3870"/>
      <c r="AD14" s="3871"/>
      <c r="AE14" s="3871"/>
      <c r="AF14" s="3867"/>
      <c r="AG14" s="3872"/>
      <c r="AH14" s="3867"/>
      <c r="AI14" s="3873"/>
      <c r="AJ14" s="3624"/>
      <c r="AK14" s="1690"/>
      <c r="AL14" s="1690"/>
      <c r="AM14" s="1690"/>
      <c r="AN14" s="1690"/>
      <c r="AO14" s="3874"/>
    </row>
    <row r="15" spans="1:41" ht="30" customHeight="1" x14ac:dyDescent="0.2">
      <c r="A15" s="111"/>
      <c r="D15" s="111"/>
      <c r="E15" s="111"/>
      <c r="F15" s="111"/>
      <c r="G15" s="112"/>
      <c r="H15" s="112"/>
      <c r="I15" s="111"/>
      <c r="J15" s="111"/>
      <c r="K15" s="5713" t="s">
        <v>3540</v>
      </c>
      <c r="L15" s="5713"/>
      <c r="M15" s="5713"/>
      <c r="N15" s="5713"/>
      <c r="O15" s="5713"/>
      <c r="P15" s="5713"/>
      <c r="Q15" s="5713"/>
      <c r="R15" s="5713"/>
      <c r="S15" s="5713"/>
      <c r="T15" s="5713"/>
      <c r="U15" s="3632"/>
      <c r="AA15" s="111"/>
      <c r="AB15" s="111"/>
      <c r="AC15" s="3632"/>
      <c r="AD15" s="3632"/>
      <c r="AE15" s="3632"/>
      <c r="AF15" s="3632"/>
      <c r="AG15" s="3632"/>
      <c r="AH15" s="3632"/>
      <c r="AI15" s="3632"/>
    </row>
    <row r="16" spans="1:41" x14ac:dyDescent="0.2">
      <c r="A16" s="111"/>
      <c r="K16" s="2314"/>
      <c r="L16" s="2314"/>
      <c r="M16" s="2314"/>
      <c r="N16" s="3476"/>
      <c r="O16" s="2314"/>
      <c r="P16" s="2314"/>
      <c r="Q16" s="2314"/>
      <c r="R16" s="2314"/>
      <c r="S16" s="2314"/>
      <c r="T16" s="2314"/>
      <c r="U16" s="3632"/>
      <c r="AA16" s="111"/>
      <c r="AB16" s="111"/>
      <c r="AC16" s="3632"/>
      <c r="AD16" s="3632"/>
      <c r="AE16" s="3632"/>
      <c r="AF16" s="3632"/>
      <c r="AG16" s="3632"/>
      <c r="AH16" s="3632"/>
      <c r="AI16" s="3632"/>
    </row>
    <row r="17" spans="1:35" x14ac:dyDescent="0.2">
      <c r="A17" s="111"/>
      <c r="U17" s="3632"/>
      <c r="AA17" s="111"/>
      <c r="AB17" s="111"/>
      <c r="AC17" s="3632"/>
      <c r="AD17" s="3632"/>
      <c r="AE17" s="3632"/>
      <c r="AF17" s="3632"/>
      <c r="AG17" s="3632"/>
      <c r="AH17" s="3632"/>
      <c r="AI17" s="3632"/>
    </row>
    <row r="18" spans="1:35" x14ac:dyDescent="0.2">
      <c r="A18" s="111"/>
      <c r="U18" s="3632"/>
      <c r="AA18" s="111"/>
      <c r="AB18" s="111"/>
      <c r="AC18" s="3632"/>
      <c r="AD18" s="3632"/>
      <c r="AE18" s="3632"/>
      <c r="AF18" s="3632"/>
      <c r="AG18" s="3632"/>
      <c r="AH18" s="3632"/>
      <c r="AI18" s="3632"/>
    </row>
    <row r="19" spans="1:35" x14ac:dyDescent="0.2">
      <c r="A19" s="111"/>
      <c r="U19" s="3632"/>
      <c r="AA19" s="111"/>
      <c r="AB19" s="111"/>
      <c r="AC19" s="3632"/>
      <c r="AD19" s="3632"/>
      <c r="AE19" s="3632"/>
      <c r="AF19" s="3632"/>
      <c r="AG19" s="3632"/>
      <c r="AH19" s="3632"/>
      <c r="AI19" s="3632"/>
    </row>
    <row r="20" spans="1:35" x14ac:dyDescent="0.2">
      <c r="A20" s="111"/>
      <c r="U20" s="3632"/>
      <c r="AA20" s="111"/>
      <c r="AB20" s="111"/>
      <c r="AC20" s="3632"/>
      <c r="AD20" s="3632"/>
      <c r="AE20" s="3632"/>
      <c r="AF20" s="3632"/>
      <c r="AG20" s="3632"/>
      <c r="AH20" s="3632"/>
      <c r="AI20" s="3632"/>
    </row>
    <row r="21" spans="1:35" x14ac:dyDescent="0.2">
      <c r="A21" s="111"/>
      <c r="U21" s="3632"/>
      <c r="AA21" s="111"/>
      <c r="AB21" s="111"/>
      <c r="AC21" s="3632"/>
      <c r="AD21" s="3632"/>
      <c r="AE21" s="3632"/>
      <c r="AF21" s="3632"/>
      <c r="AG21" s="3632"/>
      <c r="AH21" s="3632"/>
      <c r="AI21" s="3632"/>
    </row>
    <row r="22" spans="1:35" x14ac:dyDescent="0.2">
      <c r="A22" s="111"/>
      <c r="U22" s="3632"/>
      <c r="AA22" s="111"/>
      <c r="AB22" s="111"/>
      <c r="AC22" s="3632"/>
      <c r="AD22" s="3632"/>
      <c r="AE22" s="3632"/>
      <c r="AF22" s="3632"/>
      <c r="AG22" s="3632"/>
      <c r="AH22" s="3632"/>
      <c r="AI22" s="3632"/>
    </row>
    <row r="23" spans="1:35" x14ac:dyDescent="0.2">
      <c r="A23" s="111"/>
      <c r="U23" s="3632"/>
      <c r="AA23" s="111"/>
      <c r="AB23" s="111"/>
      <c r="AC23" s="3632"/>
      <c r="AD23" s="3632"/>
      <c r="AE23" s="3632"/>
      <c r="AF23" s="3632"/>
      <c r="AG23" s="3632"/>
      <c r="AH23" s="3632"/>
      <c r="AI23" s="3632"/>
    </row>
    <row r="24" spans="1:35" x14ac:dyDescent="0.2">
      <c r="A24" s="111"/>
      <c r="U24" s="3632"/>
      <c r="AA24" s="111"/>
      <c r="AB24" s="111"/>
      <c r="AC24" s="3632"/>
      <c r="AD24" s="3632"/>
      <c r="AE24" s="3632"/>
      <c r="AF24" s="3632"/>
      <c r="AG24" s="3632"/>
      <c r="AH24" s="3632"/>
      <c r="AI24" s="3632"/>
    </row>
    <row r="25" spans="1:35" x14ac:dyDescent="0.2">
      <c r="A25" s="111"/>
      <c r="U25" s="3632"/>
      <c r="AA25" s="111"/>
      <c r="AB25" s="111"/>
      <c r="AC25" s="3632"/>
      <c r="AD25" s="3632"/>
      <c r="AE25" s="3632"/>
      <c r="AF25" s="3632"/>
      <c r="AG25" s="3632"/>
      <c r="AH25" s="3632"/>
      <c r="AI25" s="3632"/>
    </row>
    <row r="26" spans="1:35" x14ac:dyDescent="0.2">
      <c r="A26" s="111"/>
      <c r="U26" s="3632"/>
      <c r="AA26" s="111"/>
      <c r="AB26" s="111"/>
      <c r="AC26" s="3632"/>
      <c r="AD26" s="3632"/>
      <c r="AE26" s="3632"/>
      <c r="AF26" s="3632"/>
      <c r="AG26" s="3632"/>
      <c r="AH26" s="3632"/>
      <c r="AI26" s="3632"/>
    </row>
    <row r="27" spans="1:35" x14ac:dyDescent="0.2">
      <c r="A27" s="111"/>
      <c r="U27" s="3632"/>
      <c r="AA27" s="111"/>
      <c r="AB27" s="111"/>
      <c r="AC27" s="3632"/>
      <c r="AD27" s="3632"/>
      <c r="AE27" s="3632"/>
      <c r="AF27" s="3632"/>
      <c r="AG27" s="3632"/>
      <c r="AH27" s="3632"/>
      <c r="AI27" s="3632"/>
    </row>
    <row r="28" spans="1:35" x14ac:dyDescent="0.2">
      <c r="A28" s="111"/>
      <c r="U28" s="3632"/>
      <c r="AA28" s="111"/>
      <c r="AB28" s="111"/>
      <c r="AC28" s="3632"/>
      <c r="AD28" s="3632"/>
      <c r="AE28" s="3632"/>
      <c r="AF28" s="3632"/>
      <c r="AG28" s="3632"/>
      <c r="AH28" s="3632"/>
      <c r="AI28" s="3632"/>
    </row>
    <row r="29" spans="1:35" x14ac:dyDescent="0.2">
      <c r="A29" s="111"/>
      <c r="U29" s="3632"/>
      <c r="AA29" s="111"/>
      <c r="AB29" s="111"/>
      <c r="AC29" s="3632"/>
      <c r="AD29" s="3632"/>
      <c r="AE29" s="3632"/>
      <c r="AF29" s="3632"/>
      <c r="AG29" s="3632"/>
      <c r="AH29" s="3632"/>
      <c r="AI29" s="3632"/>
    </row>
    <row r="30" spans="1:35" x14ac:dyDescent="0.2">
      <c r="A30" s="111"/>
      <c r="U30" s="3632"/>
      <c r="AA30" s="111"/>
      <c r="AB30" s="111"/>
      <c r="AC30" s="3632"/>
      <c r="AD30" s="3632"/>
      <c r="AE30" s="3632"/>
      <c r="AF30" s="3632"/>
      <c r="AG30" s="3632"/>
      <c r="AH30" s="3632"/>
      <c r="AI30" s="3632"/>
    </row>
    <row r="31" spans="1:35" x14ac:dyDescent="0.2">
      <c r="A31" s="111"/>
      <c r="U31" s="3632"/>
      <c r="AA31" s="111"/>
      <c r="AB31" s="111"/>
      <c r="AC31" s="3632"/>
      <c r="AD31" s="3632"/>
      <c r="AE31" s="3632"/>
      <c r="AF31" s="3632"/>
      <c r="AG31" s="3632"/>
      <c r="AH31" s="3632"/>
      <c r="AI31" s="3632"/>
    </row>
    <row r="32" spans="1:35" x14ac:dyDescent="0.2">
      <c r="A32" s="111"/>
      <c r="U32" s="3632"/>
      <c r="AA32" s="111"/>
      <c r="AB32" s="111"/>
      <c r="AC32" s="3632"/>
      <c r="AD32" s="3632"/>
      <c r="AE32" s="3632"/>
      <c r="AF32" s="3632"/>
      <c r="AG32" s="3632"/>
      <c r="AH32" s="3632"/>
      <c r="AI32" s="3632"/>
    </row>
    <row r="33" spans="1:35" x14ac:dyDescent="0.2">
      <c r="A33" s="111"/>
      <c r="U33" s="3632"/>
      <c r="AA33" s="111"/>
      <c r="AB33" s="111"/>
      <c r="AC33" s="3632"/>
      <c r="AD33" s="3632"/>
      <c r="AE33" s="3632"/>
      <c r="AF33" s="3632"/>
      <c r="AG33" s="3632"/>
      <c r="AH33" s="3632"/>
      <c r="AI33" s="3632"/>
    </row>
    <row r="34" spans="1:35" x14ac:dyDescent="0.2">
      <c r="A34" s="111"/>
      <c r="U34" s="3632"/>
      <c r="AA34" s="111"/>
      <c r="AB34" s="111"/>
      <c r="AC34" s="3632"/>
      <c r="AD34" s="3632"/>
      <c r="AE34" s="3632"/>
      <c r="AF34" s="3632"/>
      <c r="AG34" s="3632"/>
      <c r="AH34" s="3632"/>
      <c r="AI34" s="3632"/>
    </row>
    <row r="35" spans="1:35" x14ac:dyDescent="0.2">
      <c r="A35" s="111"/>
      <c r="U35" s="3632"/>
      <c r="AA35" s="111"/>
      <c r="AB35" s="111"/>
      <c r="AC35" s="3632"/>
      <c r="AD35" s="3632"/>
      <c r="AE35" s="3632"/>
      <c r="AF35" s="3632"/>
      <c r="AG35" s="3632"/>
      <c r="AH35" s="3632"/>
      <c r="AI35" s="3632"/>
    </row>
    <row r="36" spans="1:35" x14ac:dyDescent="0.2">
      <c r="A36" s="111"/>
      <c r="U36" s="3632"/>
      <c r="AA36" s="111"/>
      <c r="AB36" s="111"/>
      <c r="AC36" s="3632"/>
      <c r="AD36" s="3632"/>
      <c r="AE36" s="3632"/>
      <c r="AF36" s="3632"/>
      <c r="AG36" s="3632"/>
      <c r="AH36" s="3632"/>
      <c r="AI36" s="3632"/>
    </row>
    <row r="37" spans="1:35" x14ac:dyDescent="0.2">
      <c r="A37" s="111"/>
      <c r="U37" s="3632"/>
      <c r="AA37" s="111"/>
      <c r="AB37" s="111"/>
      <c r="AC37" s="3632"/>
      <c r="AD37" s="3632"/>
      <c r="AE37" s="3632"/>
      <c r="AF37" s="3632"/>
      <c r="AG37" s="3632"/>
      <c r="AH37" s="3632"/>
      <c r="AI37" s="3632"/>
    </row>
    <row r="38" spans="1:35" x14ac:dyDescent="0.2">
      <c r="A38" s="111"/>
      <c r="U38" s="3632"/>
      <c r="AA38" s="111"/>
      <c r="AB38" s="111"/>
      <c r="AC38" s="3632"/>
      <c r="AD38" s="3632"/>
      <c r="AE38" s="3632"/>
      <c r="AF38" s="3632"/>
      <c r="AG38" s="3632"/>
      <c r="AH38" s="3632"/>
      <c r="AI38" s="3632"/>
    </row>
    <row r="39" spans="1:35" x14ac:dyDescent="0.2">
      <c r="A39" s="111"/>
      <c r="U39" s="3632"/>
      <c r="AA39" s="111"/>
      <c r="AB39" s="111"/>
      <c r="AC39" s="3632"/>
      <c r="AD39" s="3632"/>
      <c r="AE39" s="3632"/>
      <c r="AF39" s="3632"/>
      <c r="AG39" s="3632"/>
      <c r="AH39" s="3632"/>
      <c r="AI39" s="3632"/>
    </row>
    <row r="40" spans="1:35" x14ac:dyDescent="0.2">
      <c r="A40" s="111"/>
      <c r="U40" s="3632"/>
      <c r="AA40" s="111"/>
      <c r="AB40" s="111"/>
      <c r="AC40" s="3632"/>
      <c r="AD40" s="3632"/>
      <c r="AE40" s="3632"/>
      <c r="AF40" s="3632"/>
      <c r="AG40" s="3632"/>
      <c r="AH40" s="3632"/>
      <c r="AI40" s="3632"/>
    </row>
    <row r="41" spans="1:35" x14ac:dyDescent="0.2">
      <c r="A41" s="111"/>
      <c r="U41" s="3632"/>
      <c r="AA41" s="111"/>
      <c r="AB41" s="111"/>
      <c r="AC41" s="3632"/>
      <c r="AD41" s="3632"/>
      <c r="AE41" s="3632"/>
      <c r="AF41" s="3632"/>
      <c r="AG41" s="3632"/>
      <c r="AH41" s="3632"/>
      <c r="AI41" s="3632"/>
    </row>
    <row r="42" spans="1:35" x14ac:dyDescent="0.2">
      <c r="A42" s="111"/>
      <c r="U42" s="3632"/>
      <c r="AA42" s="111"/>
      <c r="AB42" s="111"/>
      <c r="AC42" s="3632"/>
      <c r="AD42" s="3632"/>
      <c r="AE42" s="3632"/>
      <c r="AF42" s="3632"/>
      <c r="AG42" s="3632"/>
      <c r="AH42" s="3632"/>
      <c r="AI42" s="3632"/>
    </row>
    <row r="43" spans="1:35" x14ac:dyDescent="0.2">
      <c r="A43" s="111"/>
      <c r="U43" s="3632"/>
      <c r="AA43" s="111"/>
      <c r="AB43" s="111"/>
      <c r="AC43" s="3632"/>
      <c r="AD43" s="3632"/>
      <c r="AE43" s="3632"/>
      <c r="AF43" s="3632"/>
      <c r="AG43" s="3632"/>
      <c r="AH43" s="3632"/>
      <c r="AI43" s="3632"/>
    </row>
    <row r="44" spans="1:35" x14ac:dyDescent="0.2">
      <c r="A44" s="111"/>
      <c r="U44" s="3632"/>
      <c r="AA44" s="111"/>
      <c r="AB44" s="111"/>
      <c r="AC44" s="3632"/>
      <c r="AD44" s="3632"/>
      <c r="AE44" s="3632"/>
      <c r="AF44" s="3632"/>
      <c r="AG44" s="3632"/>
      <c r="AH44" s="3632"/>
      <c r="AI44" s="3632"/>
    </row>
    <row r="45" spans="1:35" x14ac:dyDescent="0.2">
      <c r="A45" s="111"/>
      <c r="U45" s="3632"/>
      <c r="AA45" s="111"/>
      <c r="AB45" s="111"/>
      <c r="AC45" s="3632"/>
      <c r="AD45" s="3632"/>
      <c r="AE45" s="3632"/>
      <c r="AF45" s="3632"/>
      <c r="AG45" s="3632"/>
      <c r="AH45" s="3632"/>
      <c r="AI45" s="3632"/>
    </row>
    <row r="46" spans="1:35" x14ac:dyDescent="0.2">
      <c r="A46" s="111"/>
      <c r="U46" s="3632"/>
      <c r="AA46" s="111"/>
      <c r="AB46" s="111"/>
      <c r="AC46" s="3632"/>
      <c r="AD46" s="3632"/>
      <c r="AE46" s="3632"/>
      <c r="AF46" s="3632"/>
      <c r="AG46" s="3632"/>
      <c r="AH46" s="3632"/>
      <c r="AI46" s="3632"/>
    </row>
    <row r="47" spans="1:35" x14ac:dyDescent="0.2">
      <c r="A47" s="111"/>
      <c r="U47" s="3632"/>
      <c r="AA47" s="111"/>
      <c r="AB47" s="111"/>
      <c r="AC47" s="3632"/>
      <c r="AD47" s="3632"/>
      <c r="AE47" s="3632"/>
      <c r="AF47" s="3632"/>
      <c r="AG47" s="3632"/>
      <c r="AH47" s="3632"/>
      <c r="AI47" s="3632"/>
    </row>
    <row r="48" spans="1:35" x14ac:dyDescent="0.2">
      <c r="A48" s="111"/>
      <c r="U48" s="3632"/>
      <c r="AA48" s="111"/>
      <c r="AB48" s="111"/>
      <c r="AC48" s="3632"/>
      <c r="AD48" s="3632"/>
      <c r="AE48" s="3632"/>
      <c r="AF48" s="3632"/>
      <c r="AG48" s="3632"/>
      <c r="AH48" s="3632"/>
      <c r="AI48" s="3632"/>
    </row>
    <row r="49" spans="1:35" x14ac:dyDescent="0.2">
      <c r="A49" s="111"/>
      <c r="U49" s="3632"/>
      <c r="AA49" s="111"/>
      <c r="AB49" s="111"/>
      <c r="AC49" s="3632"/>
      <c r="AD49" s="3632"/>
      <c r="AE49" s="3632"/>
      <c r="AF49" s="3632"/>
      <c r="AG49" s="3632"/>
      <c r="AH49" s="3632"/>
      <c r="AI49" s="3632"/>
    </row>
    <row r="50" spans="1:35" x14ac:dyDescent="0.2">
      <c r="A50" s="111"/>
      <c r="U50" s="3632"/>
      <c r="AA50" s="111"/>
      <c r="AB50" s="111"/>
      <c r="AC50" s="3632"/>
      <c r="AD50" s="3632"/>
      <c r="AE50" s="3632"/>
      <c r="AF50" s="3632"/>
      <c r="AG50" s="3632"/>
      <c r="AH50" s="3632"/>
      <c r="AI50" s="3632"/>
    </row>
    <row r="51" spans="1:35" x14ac:dyDescent="0.2">
      <c r="A51" s="111"/>
      <c r="U51" s="3632"/>
      <c r="AA51" s="111"/>
      <c r="AB51" s="111"/>
      <c r="AC51" s="3632"/>
      <c r="AD51" s="3632"/>
      <c r="AE51" s="3632"/>
      <c r="AF51" s="3632"/>
      <c r="AG51" s="3632"/>
      <c r="AH51" s="3632"/>
      <c r="AI51" s="3632"/>
    </row>
    <row r="52" spans="1:35" x14ac:dyDescent="0.2">
      <c r="A52" s="111"/>
      <c r="U52" s="3632"/>
      <c r="AA52" s="111"/>
      <c r="AB52" s="111"/>
      <c r="AC52" s="3632"/>
      <c r="AD52" s="3632"/>
      <c r="AE52" s="3632"/>
      <c r="AF52" s="3632"/>
      <c r="AG52" s="3632"/>
      <c r="AH52" s="3632"/>
      <c r="AI52" s="3632"/>
    </row>
    <row r="53" spans="1:35" x14ac:dyDescent="0.2">
      <c r="A53" s="111"/>
      <c r="U53" s="3632"/>
      <c r="AA53" s="111"/>
      <c r="AB53" s="111"/>
      <c r="AC53" s="3632"/>
      <c r="AD53" s="3632"/>
      <c r="AE53" s="3632"/>
      <c r="AF53" s="3632"/>
      <c r="AG53" s="3632"/>
      <c r="AH53" s="3632"/>
      <c r="AI53" s="3632"/>
    </row>
    <row r="54" spans="1:35" x14ac:dyDescent="0.2">
      <c r="A54" s="111"/>
      <c r="U54" s="3632"/>
      <c r="AA54" s="111"/>
      <c r="AB54" s="111"/>
      <c r="AC54" s="3632"/>
      <c r="AD54" s="3632"/>
      <c r="AE54" s="3632"/>
      <c r="AF54" s="3632"/>
      <c r="AG54" s="3632"/>
      <c r="AH54" s="3632"/>
      <c r="AI54" s="3632"/>
    </row>
    <row r="55" spans="1:35" x14ac:dyDescent="0.2">
      <c r="A55" s="111"/>
      <c r="U55" s="3632"/>
      <c r="AA55" s="111"/>
      <c r="AB55" s="111"/>
      <c r="AC55" s="3632"/>
      <c r="AD55" s="3632"/>
      <c r="AE55" s="3632"/>
      <c r="AF55" s="3632"/>
      <c r="AG55" s="3632"/>
      <c r="AH55" s="3632"/>
      <c r="AI55" s="3632"/>
    </row>
    <row r="56" spans="1:35" x14ac:dyDescent="0.2">
      <c r="A56" s="111"/>
      <c r="U56" s="3632"/>
      <c r="AA56" s="111"/>
      <c r="AB56" s="111"/>
      <c r="AC56" s="3632"/>
      <c r="AD56" s="3632"/>
      <c r="AE56" s="3632"/>
      <c r="AF56" s="3632"/>
      <c r="AG56" s="3632"/>
      <c r="AH56" s="3632"/>
      <c r="AI56" s="3632"/>
    </row>
    <row r="57" spans="1:35" x14ac:dyDescent="0.2">
      <c r="A57" s="111"/>
      <c r="U57" s="3632"/>
      <c r="AA57" s="111"/>
      <c r="AB57" s="111"/>
      <c r="AC57" s="3632"/>
      <c r="AD57" s="3632"/>
      <c r="AE57" s="3632"/>
      <c r="AF57" s="3632"/>
      <c r="AG57" s="3632"/>
      <c r="AH57" s="3632"/>
      <c r="AI57" s="3632"/>
    </row>
    <row r="58" spans="1:35" x14ac:dyDescent="0.2">
      <c r="A58" s="111"/>
      <c r="U58" s="3632"/>
      <c r="AA58" s="111"/>
      <c r="AB58" s="111"/>
      <c r="AC58" s="3632"/>
      <c r="AD58" s="3632"/>
      <c r="AE58" s="3632"/>
      <c r="AF58" s="3632"/>
      <c r="AG58" s="3632"/>
      <c r="AH58" s="3632"/>
      <c r="AI58" s="3632"/>
    </row>
    <row r="59" spans="1:35" x14ac:dyDescent="0.2">
      <c r="A59" s="111"/>
      <c r="U59" s="3632"/>
      <c r="AA59" s="111"/>
      <c r="AB59" s="111"/>
      <c r="AC59" s="3632"/>
      <c r="AD59" s="3632"/>
      <c r="AE59" s="3632"/>
      <c r="AF59" s="3632"/>
      <c r="AG59" s="3632"/>
      <c r="AH59" s="3632"/>
      <c r="AI59" s="3632"/>
    </row>
    <row r="60" spans="1:35" x14ac:dyDescent="0.2">
      <c r="A60" s="111"/>
      <c r="U60" s="3632"/>
      <c r="AA60" s="111"/>
      <c r="AB60" s="111"/>
      <c r="AC60" s="3632"/>
      <c r="AD60" s="3632"/>
      <c r="AE60" s="3632"/>
      <c r="AF60" s="3632"/>
      <c r="AG60" s="3632"/>
      <c r="AH60" s="3632"/>
      <c r="AI60" s="3632"/>
    </row>
    <row r="61" spans="1:35" x14ac:dyDescent="0.2">
      <c r="A61" s="111"/>
      <c r="U61" s="3632"/>
      <c r="AA61" s="111"/>
      <c r="AB61" s="111"/>
      <c r="AC61" s="3632"/>
      <c r="AD61" s="3632"/>
      <c r="AE61" s="3632"/>
      <c r="AF61" s="3632"/>
      <c r="AG61" s="3632"/>
      <c r="AH61" s="3632"/>
      <c r="AI61" s="3632"/>
    </row>
    <row r="62" spans="1:35" x14ac:dyDescent="0.2">
      <c r="A62" s="111"/>
      <c r="U62" s="3632"/>
      <c r="AA62" s="111"/>
      <c r="AB62" s="111"/>
      <c r="AC62" s="3632"/>
      <c r="AD62" s="3632"/>
      <c r="AE62" s="3632"/>
      <c r="AF62" s="3632"/>
      <c r="AG62" s="3632"/>
      <c r="AH62" s="3632"/>
      <c r="AI62" s="3632"/>
    </row>
    <row r="63" spans="1:35" x14ac:dyDescent="0.2">
      <c r="A63" s="111"/>
      <c r="U63" s="3632"/>
      <c r="AA63" s="111"/>
      <c r="AB63" s="111"/>
      <c r="AC63" s="3632"/>
      <c r="AD63" s="3632"/>
      <c r="AE63" s="3632"/>
      <c r="AF63" s="3632"/>
      <c r="AG63" s="3632"/>
      <c r="AH63" s="3632"/>
      <c r="AI63" s="3632"/>
    </row>
    <row r="64" spans="1:35" x14ac:dyDescent="0.2">
      <c r="A64" s="111"/>
      <c r="U64" s="3632"/>
      <c r="AA64" s="111"/>
      <c r="AB64" s="111"/>
      <c r="AC64" s="3632"/>
      <c r="AD64" s="3632"/>
      <c r="AE64" s="3632"/>
      <c r="AF64" s="3632"/>
      <c r="AG64" s="3632"/>
      <c r="AH64" s="3632"/>
      <c r="AI64" s="3632"/>
    </row>
    <row r="65" spans="1:35" x14ac:dyDescent="0.2">
      <c r="A65" s="111"/>
      <c r="U65" s="3632"/>
      <c r="AA65" s="111"/>
      <c r="AB65" s="111"/>
      <c r="AC65" s="3632"/>
      <c r="AD65" s="3632"/>
      <c r="AE65" s="3632"/>
      <c r="AF65" s="3632"/>
      <c r="AG65" s="3632"/>
      <c r="AH65" s="3632"/>
      <c r="AI65" s="3632"/>
    </row>
    <row r="66" spans="1:35" x14ac:dyDescent="0.2">
      <c r="A66" s="111"/>
      <c r="AA66" s="111"/>
      <c r="AB66" s="111"/>
    </row>
    <row r="67" spans="1:35" x14ac:dyDescent="0.2">
      <c r="A67" s="111"/>
      <c r="AA67" s="111"/>
      <c r="AB67" s="111"/>
    </row>
    <row r="68" spans="1:35" x14ac:dyDescent="0.2">
      <c r="A68" s="111"/>
      <c r="AA68" s="111"/>
      <c r="AB68" s="111"/>
    </row>
    <row r="69" spans="1:35" x14ac:dyDescent="0.2">
      <c r="A69" s="111"/>
      <c r="AA69" s="111"/>
      <c r="AB69" s="111"/>
    </row>
    <row r="70" spans="1:35" x14ac:dyDescent="0.2">
      <c r="A70" s="111"/>
      <c r="AA70" s="111"/>
      <c r="AB70" s="111"/>
    </row>
    <row r="71" spans="1:35" x14ac:dyDescent="0.2">
      <c r="A71" s="111"/>
      <c r="AA71" s="111"/>
      <c r="AB71" s="111"/>
    </row>
    <row r="72" spans="1:35" x14ac:dyDescent="0.2">
      <c r="A72" s="111"/>
      <c r="AA72" s="111"/>
      <c r="AB72" s="111"/>
    </row>
    <row r="73" spans="1:35" x14ac:dyDescent="0.2">
      <c r="A73" s="111"/>
      <c r="AA73" s="111"/>
      <c r="AB73" s="111"/>
    </row>
    <row r="74" spans="1:35" x14ac:dyDescent="0.2">
      <c r="A74" s="111"/>
      <c r="AA74" s="111"/>
      <c r="AB74" s="111"/>
    </row>
    <row r="75" spans="1:35" x14ac:dyDescent="0.2">
      <c r="A75" s="111"/>
      <c r="AA75" s="111"/>
      <c r="AB75" s="111"/>
    </row>
    <row r="76" spans="1:35" x14ac:dyDescent="0.2">
      <c r="A76" s="111"/>
      <c r="AA76" s="111"/>
      <c r="AB76" s="111"/>
    </row>
    <row r="77" spans="1:35" x14ac:dyDescent="0.2">
      <c r="A77" s="111"/>
      <c r="AA77" s="111"/>
      <c r="AB77" s="111"/>
    </row>
  </sheetData>
  <mergeCells count="9">
    <mergeCell ref="K11:M11"/>
    <mergeCell ref="K12:M12"/>
    <mergeCell ref="K15:T15"/>
    <mergeCell ref="T1:U1"/>
    <mergeCell ref="N6:O6"/>
    <mergeCell ref="P6:Q6"/>
    <mergeCell ref="R6:S6"/>
    <mergeCell ref="K7:M7"/>
    <mergeCell ref="K8:M8"/>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0">
    <tabColor rgb="FFEB700B"/>
  </sheetPr>
  <dimension ref="A1:X168"/>
  <sheetViews>
    <sheetView showGridLines="0" view="pageBreakPreview" zoomScaleNormal="80" zoomScaleSheetLayoutView="100" workbookViewId="0">
      <selection activeCell="A10" sqref="A10"/>
    </sheetView>
  </sheetViews>
  <sheetFormatPr baseColWidth="10" defaultColWidth="11.42578125" defaultRowHeight="12.75" x14ac:dyDescent="0.2"/>
  <cols>
    <col min="1" max="1" width="94.7109375" style="6" customWidth="1"/>
    <col min="2" max="2" width="18.5703125" style="6" customWidth="1"/>
    <col min="3" max="3" width="6.140625" style="6" customWidth="1"/>
    <col min="4" max="4" width="12.85546875" style="6" hidden="1" customWidth="1"/>
    <col min="5" max="5" width="1.28515625" style="6" hidden="1" customWidth="1"/>
    <col min="6" max="6" width="13" style="3905" hidden="1" customWidth="1"/>
    <col min="7" max="7" width="0.7109375" style="6" hidden="1" customWidth="1"/>
    <col min="8" max="8" width="13" style="6" hidden="1" customWidth="1"/>
    <col min="9" max="9" width="0.5703125" style="6" hidden="1" customWidth="1"/>
    <col min="10" max="10" width="13" style="6" hidden="1" customWidth="1"/>
    <col min="11" max="11" width="0.7109375" style="6" hidden="1" customWidth="1"/>
    <col min="12" max="12" width="13" style="6" hidden="1" customWidth="1"/>
    <col min="13" max="13" width="0.7109375" style="6" hidden="1" customWidth="1"/>
    <col min="14" max="14" width="13" style="6" hidden="1" customWidth="1"/>
    <col min="15" max="15" width="0.7109375" style="6" hidden="1" customWidth="1"/>
    <col min="16" max="16" width="13" style="6" hidden="1" customWidth="1"/>
    <col min="17" max="17" width="0.7109375" style="6" hidden="1" customWidth="1"/>
    <col min="18" max="18" width="16.85546875" style="6" hidden="1" customWidth="1"/>
    <col min="19" max="19" width="11.5703125" style="6" customWidth="1"/>
    <col min="20" max="20" width="17.140625" style="6" customWidth="1"/>
    <col min="21" max="21" width="11.42578125" style="6"/>
    <col min="22" max="22" width="13.85546875" style="6" customWidth="1"/>
    <col min="23" max="16384" width="11.42578125" style="6"/>
  </cols>
  <sheetData>
    <row r="1" spans="1:24" ht="15.75" customHeight="1" x14ac:dyDescent="0.2">
      <c r="A1" s="3875" t="s">
        <v>3875</v>
      </c>
      <c r="B1" s="5991" t="s">
        <v>5081</v>
      </c>
      <c r="C1" s="6066"/>
      <c r="D1" s="3876"/>
      <c r="E1" s="3876"/>
      <c r="F1" s="77"/>
      <c r="G1" s="77"/>
      <c r="H1" s="77"/>
      <c r="I1" s="77"/>
      <c r="J1" s="77"/>
      <c r="K1" s="77"/>
      <c r="L1" s="77"/>
      <c r="M1" s="77"/>
      <c r="N1" s="77"/>
      <c r="O1" s="77"/>
      <c r="P1" s="77"/>
      <c r="Q1" s="3877"/>
      <c r="X1" s="6067"/>
    </row>
    <row r="2" spans="1:24" ht="15.75" customHeight="1" x14ac:dyDescent="0.2">
      <c r="A2" s="3875" t="s">
        <v>5392</v>
      </c>
      <c r="B2" s="3876"/>
      <c r="C2" s="3876"/>
      <c r="D2" s="3876"/>
      <c r="E2" s="3876"/>
      <c r="F2" s="77"/>
      <c r="G2" s="77"/>
      <c r="H2" s="77"/>
      <c r="I2" s="77"/>
      <c r="J2" s="77"/>
      <c r="K2" s="77"/>
      <c r="L2" s="77"/>
      <c r="M2" s="77"/>
      <c r="N2" s="77"/>
      <c r="O2" s="77"/>
      <c r="P2" s="77"/>
      <c r="Q2" s="3877"/>
      <c r="X2" s="6067"/>
    </row>
    <row r="3" spans="1:24" ht="15.75" customHeight="1" x14ac:dyDescent="0.2">
      <c r="A3" s="3875">
        <v>2013</v>
      </c>
      <c r="B3" s="3878"/>
      <c r="C3" s="3878"/>
      <c r="D3" s="3878"/>
      <c r="E3" s="3878"/>
      <c r="F3" s="232"/>
      <c r="G3" s="232"/>
      <c r="H3" s="2"/>
      <c r="I3" s="2"/>
      <c r="J3" s="2"/>
      <c r="K3" s="2"/>
      <c r="L3" s="2"/>
      <c r="M3" s="2"/>
      <c r="X3" s="6067"/>
    </row>
    <row r="4" spans="1:24" ht="18" x14ac:dyDescent="0.2">
      <c r="A4" s="3875"/>
      <c r="B4" s="3878"/>
      <c r="C4" s="3878"/>
      <c r="D4" s="3878"/>
      <c r="E4" s="3878"/>
      <c r="F4" s="232"/>
      <c r="G4" s="232"/>
      <c r="H4" s="2"/>
      <c r="I4" s="2"/>
      <c r="J4" s="2"/>
      <c r="K4" s="2"/>
      <c r="L4" s="2"/>
      <c r="M4" s="2"/>
      <c r="X4" s="6067"/>
    </row>
    <row r="5" spans="1:24" s="3632" customFormat="1" ht="29.25" customHeight="1" x14ac:dyDescent="0.25">
      <c r="A5" s="6054" t="s">
        <v>33</v>
      </c>
      <c r="B5" s="3630" t="s">
        <v>3876</v>
      </c>
      <c r="C5" s="3631"/>
      <c r="D5" s="3879"/>
      <c r="E5" s="3880"/>
      <c r="F5" s="3881"/>
      <c r="G5" s="3881"/>
      <c r="H5" s="3881"/>
      <c r="I5" s="3881"/>
      <c r="J5" s="3881"/>
      <c r="K5" s="3881"/>
      <c r="L5" s="3881"/>
      <c r="M5" s="3881"/>
      <c r="N5" s="3881"/>
      <c r="O5" s="3881"/>
      <c r="P5" s="3881"/>
      <c r="Q5" s="3881"/>
      <c r="W5" s="3408"/>
      <c r="X5" s="6067"/>
    </row>
    <row r="6" spans="1:24" s="3632" customFormat="1" ht="15" hidden="1" customHeight="1" x14ac:dyDescent="0.25">
      <c r="A6" s="6055"/>
      <c r="B6" s="6068" t="s">
        <v>2945</v>
      </c>
      <c r="C6" s="6069"/>
      <c r="D6" s="6024"/>
      <c r="E6" s="6025"/>
      <c r="F6" s="3882" t="s">
        <v>2946</v>
      </c>
      <c r="G6" s="3882"/>
      <c r="H6" s="3882"/>
      <c r="I6" s="3882"/>
      <c r="J6" s="3882"/>
      <c r="K6" s="3882"/>
      <c r="L6" s="3882"/>
      <c r="M6" s="3882"/>
      <c r="N6" s="3882"/>
      <c r="O6" s="3882"/>
      <c r="P6" s="3883" t="s">
        <v>2947</v>
      </c>
      <c r="Q6" s="3884"/>
      <c r="W6" s="3408"/>
      <c r="X6" s="6067"/>
    </row>
    <row r="7" spans="1:24" s="3632" customFormat="1" ht="14.1" hidden="1" customHeight="1" x14ac:dyDescent="0.25">
      <c r="A7" s="6055"/>
      <c r="B7" s="6070">
        <v>2012</v>
      </c>
      <c r="C7" s="6071"/>
      <c r="D7" s="6024"/>
      <c r="E7" s="6025"/>
      <c r="F7" s="6026">
        <v>2013</v>
      </c>
      <c r="G7" s="6027"/>
      <c r="H7" s="6027">
        <v>2014</v>
      </c>
      <c r="I7" s="6027"/>
      <c r="J7" s="6027">
        <v>2015</v>
      </c>
      <c r="K7" s="6027"/>
      <c r="L7" s="6027">
        <v>2016</v>
      </c>
      <c r="M7" s="6027"/>
      <c r="N7" s="3885">
        <v>2017</v>
      </c>
      <c r="O7" s="3881"/>
      <c r="P7" s="3885">
        <v>2018</v>
      </c>
      <c r="Q7" s="3881"/>
      <c r="W7" s="3408"/>
      <c r="X7" s="6067"/>
    </row>
    <row r="8" spans="1:24" s="3632" customFormat="1" ht="17.25" customHeight="1" x14ac:dyDescent="0.25">
      <c r="A8" s="6019"/>
      <c r="B8" s="6072" t="s">
        <v>6</v>
      </c>
      <c r="C8" s="6072"/>
      <c r="D8" s="6023" t="s">
        <v>2948</v>
      </c>
      <c r="E8" s="6025"/>
      <c r="F8" s="6026"/>
      <c r="G8" s="6027"/>
      <c r="H8" s="6027"/>
      <c r="I8" s="6027"/>
      <c r="J8" s="6027"/>
      <c r="K8" s="6027"/>
      <c r="L8" s="6027"/>
      <c r="M8" s="6027"/>
      <c r="N8" s="6073" t="s">
        <v>6</v>
      </c>
      <c r="O8" s="6026"/>
      <c r="P8" s="6073" t="s">
        <v>6</v>
      </c>
      <c r="Q8" s="6026"/>
      <c r="R8" s="3886"/>
      <c r="T8" s="3886"/>
      <c r="W8" s="3408"/>
      <c r="X8" s="6067"/>
    </row>
    <row r="9" spans="1:24" s="3632" customFormat="1" ht="33.75" customHeight="1" x14ac:dyDescent="0.25">
      <c r="A9" s="5043" t="s">
        <v>3529</v>
      </c>
      <c r="B9" s="5044">
        <f>SUM(B10:B19)</f>
        <v>83027408.220000014</v>
      </c>
      <c r="C9" s="5045"/>
      <c r="D9" s="3887" t="e">
        <f>SUM(D10:D19)</f>
        <v>#REF!</v>
      </c>
      <c r="E9" s="3888"/>
      <c r="F9" s="3889">
        <f>SUM(F10:F19)</f>
        <v>0</v>
      </c>
      <c r="G9" s="3890"/>
      <c r="H9" s="3252">
        <f>SUM(H10:H19)</f>
        <v>0</v>
      </c>
      <c r="I9" s="3890"/>
      <c r="J9" s="3252">
        <f>SUM(J10:J19)</f>
        <v>0</v>
      </c>
      <c r="K9" s="3890"/>
      <c r="L9" s="3252">
        <f>SUM(L10:L19)</f>
        <v>0</v>
      </c>
      <c r="M9" s="3890"/>
      <c r="N9" s="3252">
        <f>SUM(N10:N19)</f>
        <v>0</v>
      </c>
      <c r="O9" s="3890"/>
      <c r="P9" s="3252">
        <f>SUM(P10:P19)</f>
        <v>0</v>
      </c>
      <c r="Q9" s="3890"/>
      <c r="R9" s="3891" t="e">
        <f>+B9+D9</f>
        <v>#REF!</v>
      </c>
      <c r="S9" s="3891"/>
      <c r="T9" s="3891"/>
      <c r="W9" s="3408"/>
    </row>
    <row r="10" spans="1:24" ht="24.75" customHeight="1" x14ac:dyDescent="0.2">
      <c r="A10" s="5089" t="s">
        <v>3877</v>
      </c>
      <c r="B10" s="5090">
        <f>'12-E381op-Es (2)'!N15</f>
        <v>1130000</v>
      </c>
      <c r="C10" s="5109"/>
      <c r="D10" s="3892">
        <v>0</v>
      </c>
      <c r="E10" s="3893"/>
      <c r="F10" s="3894"/>
      <c r="G10" s="3895"/>
      <c r="H10" s="3896"/>
      <c r="I10" s="3895"/>
      <c r="J10" s="3896"/>
      <c r="K10" s="3895"/>
      <c r="L10" s="3896"/>
      <c r="M10" s="3895"/>
      <c r="N10" s="3896"/>
      <c r="O10" s="3895"/>
      <c r="P10" s="3896"/>
      <c r="Q10" s="3895"/>
    </row>
    <row r="11" spans="1:24" s="17" customFormat="1" ht="21" customHeight="1" x14ac:dyDescent="0.25">
      <c r="A11" s="5055" t="s">
        <v>301</v>
      </c>
      <c r="B11" s="5092">
        <f>'12-E381op-Es (2)'!N18</f>
        <v>3364996.81</v>
      </c>
      <c r="C11" s="2188"/>
      <c r="D11" s="3892">
        <v>0</v>
      </c>
      <c r="E11" s="3897"/>
      <c r="F11" s="3894"/>
      <c r="G11" s="3898"/>
      <c r="H11" s="3896"/>
      <c r="I11" s="3898"/>
      <c r="J11" s="3896"/>
      <c r="K11" s="3898"/>
      <c r="L11" s="3896"/>
      <c r="M11" s="3898"/>
      <c r="N11" s="3899"/>
      <c r="O11" s="3898"/>
      <c r="P11" s="3896"/>
      <c r="Q11" s="3898"/>
    </row>
    <row r="12" spans="1:24" s="17" customFormat="1" ht="20.25" customHeight="1" x14ac:dyDescent="0.25">
      <c r="A12" s="5055" t="s">
        <v>3878</v>
      </c>
      <c r="B12" s="5092">
        <f>'12-E381op-Es (2)'!N21</f>
        <v>762759.31</v>
      </c>
      <c r="C12" s="2043"/>
      <c r="D12" s="3892">
        <f>'12-E381op-Es (2)'!N5</f>
        <v>0</v>
      </c>
      <c r="E12" s="3897"/>
      <c r="F12" s="3894"/>
      <c r="G12" s="3900"/>
      <c r="H12" s="3896"/>
      <c r="I12" s="3900"/>
      <c r="J12" s="3896"/>
      <c r="K12" s="3900"/>
      <c r="L12" s="3896"/>
      <c r="M12" s="3900"/>
      <c r="N12" s="3899"/>
      <c r="O12" s="3900"/>
      <c r="P12" s="3896"/>
      <c r="Q12" s="3900"/>
    </row>
    <row r="13" spans="1:24" s="17" customFormat="1" ht="17.25" customHeight="1" x14ac:dyDescent="0.25">
      <c r="A13" s="5055" t="s">
        <v>3879</v>
      </c>
      <c r="B13" s="5092">
        <f>'12-E381op-Es (2)'!N24</f>
        <v>500000</v>
      </c>
      <c r="C13" s="2043"/>
      <c r="D13" s="3892" t="str">
        <f>'12-E381op-Es (2)'!N6</f>
        <v>Inversión autorizada 
(pesos)</v>
      </c>
      <c r="E13" s="3897"/>
      <c r="F13" s="3894"/>
      <c r="G13" s="3900"/>
      <c r="H13" s="3896"/>
      <c r="I13" s="3900"/>
      <c r="J13" s="3896"/>
      <c r="K13" s="3900"/>
      <c r="L13" s="3896"/>
      <c r="M13" s="3900"/>
      <c r="N13" s="3899"/>
      <c r="O13" s="3900"/>
      <c r="P13" s="3896"/>
      <c r="Q13" s="3900"/>
    </row>
    <row r="14" spans="1:24" s="17" customFormat="1" ht="21.75" customHeight="1" x14ac:dyDescent="0.25">
      <c r="A14" s="5055" t="s">
        <v>3880</v>
      </c>
      <c r="B14" s="5092">
        <f>'12-E381op-Es (3)'!N7</f>
        <v>7149483.1400000006</v>
      </c>
      <c r="C14" s="2043"/>
      <c r="D14" s="3892" t="e">
        <f>'12-E381op-Es (2)'!#REF!</f>
        <v>#REF!</v>
      </c>
      <c r="E14" s="3897"/>
      <c r="F14" s="3894"/>
      <c r="G14" s="3900"/>
      <c r="H14" s="3896"/>
      <c r="I14" s="3900"/>
      <c r="J14" s="3896"/>
      <c r="K14" s="3900"/>
      <c r="L14" s="3896"/>
      <c r="M14" s="3900"/>
      <c r="N14" s="3899"/>
      <c r="O14" s="3900"/>
      <c r="P14" s="3896"/>
      <c r="Q14" s="3900"/>
    </row>
    <row r="15" spans="1:24" s="17" customFormat="1" ht="21.75" customHeight="1" x14ac:dyDescent="0.25">
      <c r="A15" s="5055" t="s">
        <v>2961</v>
      </c>
      <c r="B15" s="5092">
        <f>'12-E381op-Es (3)'!N13</f>
        <v>23318515</v>
      </c>
      <c r="C15" s="2043"/>
      <c r="D15" s="3892">
        <f>'12-E381op-Es (2)'!N1</f>
        <v>0</v>
      </c>
      <c r="E15" s="3897"/>
      <c r="F15" s="3894"/>
      <c r="G15" s="3900"/>
      <c r="H15" s="3896"/>
      <c r="I15" s="3900"/>
      <c r="J15" s="3896"/>
      <c r="K15" s="3900"/>
      <c r="L15" s="3896"/>
      <c r="M15" s="3900"/>
      <c r="N15" s="3899"/>
      <c r="O15" s="3900"/>
      <c r="P15" s="3896"/>
      <c r="Q15" s="3900"/>
    </row>
    <row r="16" spans="1:24" s="17" customFormat="1" ht="21.75" customHeight="1" x14ac:dyDescent="0.25">
      <c r="A16" s="5055" t="s">
        <v>2962</v>
      </c>
      <c r="B16" s="5092">
        <f>'12-E381op-Es (3)'!N16</f>
        <v>35867152.590000004</v>
      </c>
      <c r="C16" s="2043"/>
      <c r="D16" s="3892">
        <f>'12-E381op-Es (2)'!N5</f>
        <v>0</v>
      </c>
      <c r="E16" s="3897"/>
      <c r="F16" s="3894"/>
      <c r="G16" s="3900"/>
      <c r="H16" s="3896"/>
      <c r="I16" s="3900"/>
      <c r="J16" s="3896"/>
      <c r="K16" s="3900"/>
      <c r="L16" s="3896"/>
      <c r="M16" s="3900"/>
      <c r="N16" s="3899"/>
      <c r="O16" s="3900"/>
      <c r="P16" s="3896"/>
      <c r="Q16" s="3900"/>
    </row>
    <row r="17" spans="1:17" s="17" customFormat="1" ht="18.75" customHeight="1" x14ac:dyDescent="0.25">
      <c r="A17" s="5055" t="s">
        <v>3881</v>
      </c>
      <c r="B17" s="5092">
        <f>'12-E381op-Es (4)'!N11</f>
        <v>1959407.97</v>
      </c>
      <c r="C17" s="2043"/>
      <c r="D17" s="3892" t="str">
        <f>'12-E381op-Es (2)'!N6</f>
        <v>Inversión autorizada 
(pesos)</v>
      </c>
      <c r="E17" s="3897"/>
      <c r="F17" s="3894"/>
      <c r="G17" s="3900"/>
      <c r="H17" s="3896"/>
      <c r="I17" s="3900"/>
      <c r="J17" s="3896"/>
      <c r="K17" s="3900"/>
      <c r="L17" s="3896"/>
      <c r="M17" s="3900"/>
      <c r="N17" s="3899"/>
      <c r="O17" s="3900"/>
      <c r="P17" s="3896"/>
      <c r="Q17" s="3900"/>
    </row>
    <row r="18" spans="1:17" s="17" customFormat="1" ht="21" customHeight="1" x14ac:dyDescent="0.25">
      <c r="A18" s="5055" t="s">
        <v>500</v>
      </c>
      <c r="B18" s="5092">
        <f>'12-E381op-Es (4)'!N14</f>
        <v>8413639.2899999991</v>
      </c>
      <c r="C18" s="2043"/>
      <c r="D18" s="3892">
        <f>'12-E381op-Es (2)'!N7</f>
        <v>83027408.220000014</v>
      </c>
      <c r="E18" s="3897"/>
      <c r="F18" s="3894"/>
      <c r="G18" s="3900"/>
      <c r="H18" s="3896"/>
      <c r="I18" s="3900"/>
      <c r="J18" s="3896"/>
      <c r="K18" s="3900"/>
      <c r="L18" s="3896"/>
      <c r="M18" s="3900"/>
      <c r="N18" s="3899"/>
      <c r="O18" s="3900"/>
      <c r="P18" s="3896"/>
      <c r="Q18" s="3900"/>
    </row>
    <row r="19" spans="1:17" s="17" customFormat="1" ht="20.25" customHeight="1" x14ac:dyDescent="0.25">
      <c r="A19" s="5100" t="s">
        <v>3882</v>
      </c>
      <c r="B19" s="5094">
        <f>'12-E381op-Es (5)'!N8</f>
        <v>561454.11</v>
      </c>
      <c r="C19" s="5110"/>
      <c r="D19" s="3892">
        <f>'12-E381op-Es (2)'!N8</f>
        <v>0</v>
      </c>
      <c r="E19" s="3897"/>
      <c r="F19" s="3894"/>
      <c r="G19" s="3900"/>
      <c r="H19" s="3896"/>
      <c r="I19" s="3900"/>
      <c r="J19" s="3896"/>
      <c r="K19" s="3900"/>
      <c r="L19" s="3896"/>
      <c r="M19" s="3900"/>
      <c r="N19" s="3899"/>
      <c r="O19" s="3900"/>
      <c r="P19" s="3896"/>
      <c r="Q19" s="3900"/>
    </row>
    <row r="20" spans="1:17" s="17" customFormat="1" ht="15.75" x14ac:dyDescent="0.25">
      <c r="A20" s="4933"/>
      <c r="B20" s="3636"/>
      <c r="C20" s="2043"/>
      <c r="D20" s="3636"/>
      <c r="E20" s="2188"/>
      <c r="F20" s="3901"/>
      <c r="G20" s="3902"/>
      <c r="H20" s="3901"/>
      <c r="I20" s="3902"/>
      <c r="J20" s="3901"/>
      <c r="K20" s="3902"/>
      <c r="L20" s="3901"/>
      <c r="M20" s="3902"/>
      <c r="N20" s="3903"/>
      <c r="O20" s="3902"/>
      <c r="P20" s="3901"/>
      <c r="Q20" s="3902"/>
    </row>
    <row r="21" spans="1:17" ht="29.25" customHeight="1" x14ac:dyDescent="0.25">
      <c r="A21" s="5704" t="s">
        <v>3883</v>
      </c>
      <c r="B21" s="5704"/>
      <c r="C21" s="5704"/>
      <c r="D21" s="2241"/>
      <c r="E21" s="2241"/>
      <c r="F21" s="3904"/>
      <c r="G21" s="130"/>
      <c r="H21" s="130"/>
      <c r="I21" s="130"/>
      <c r="J21" s="130"/>
      <c r="K21" s="130"/>
      <c r="L21" s="130"/>
      <c r="M21" s="130"/>
      <c r="N21" s="130"/>
      <c r="O21" s="130"/>
      <c r="P21" s="130"/>
      <c r="Q21" s="130"/>
    </row>
    <row r="22" spans="1:17" ht="20.25" x14ac:dyDescent="0.3">
      <c r="B22" s="143"/>
    </row>
    <row r="31" spans="1:17" x14ac:dyDescent="0.2">
      <c r="F31" s="6"/>
    </row>
    <row r="32" spans="1:17" x14ac:dyDescent="0.2">
      <c r="F32" s="6"/>
    </row>
    <row r="33" spans="6:6" x14ac:dyDescent="0.2">
      <c r="F33" s="6"/>
    </row>
    <row r="34" spans="6:6" x14ac:dyDescent="0.2">
      <c r="F34" s="6"/>
    </row>
    <row r="35" spans="6:6" x14ac:dyDescent="0.2">
      <c r="F35" s="6"/>
    </row>
    <row r="36" spans="6:6" x14ac:dyDescent="0.2">
      <c r="F36" s="6"/>
    </row>
    <row r="37" spans="6:6" x14ac:dyDescent="0.2">
      <c r="F37" s="6"/>
    </row>
    <row r="38" spans="6:6" x14ac:dyDescent="0.2">
      <c r="F38" s="6"/>
    </row>
    <row r="39" spans="6:6" x14ac:dyDescent="0.2">
      <c r="F39" s="6"/>
    </row>
    <row r="40" spans="6:6" x14ac:dyDescent="0.2">
      <c r="F40" s="6"/>
    </row>
    <row r="41" spans="6:6" x14ac:dyDescent="0.2">
      <c r="F41" s="6"/>
    </row>
    <row r="42" spans="6:6" x14ac:dyDescent="0.2">
      <c r="F42" s="6"/>
    </row>
    <row r="43" spans="6:6" x14ac:dyDescent="0.2">
      <c r="F43" s="6"/>
    </row>
    <row r="44" spans="6:6" x14ac:dyDescent="0.2">
      <c r="F44" s="6"/>
    </row>
    <row r="45" spans="6:6" x14ac:dyDescent="0.2">
      <c r="F45" s="6"/>
    </row>
    <row r="46" spans="6:6" x14ac:dyDescent="0.2">
      <c r="F46" s="6"/>
    </row>
    <row r="47" spans="6:6" x14ac:dyDescent="0.2">
      <c r="F47" s="6"/>
    </row>
    <row r="48" spans="6:6" x14ac:dyDescent="0.2">
      <c r="F48" s="6"/>
    </row>
    <row r="49" spans="6:6" x14ac:dyDescent="0.2">
      <c r="F49" s="6"/>
    </row>
    <row r="50" spans="6:6" x14ac:dyDescent="0.2">
      <c r="F50" s="6"/>
    </row>
    <row r="51" spans="6:6" x14ac:dyDescent="0.2">
      <c r="F51" s="6"/>
    </row>
    <row r="52" spans="6:6" x14ac:dyDescent="0.2">
      <c r="F52" s="6"/>
    </row>
    <row r="53" spans="6:6" x14ac:dyDescent="0.2">
      <c r="F53" s="6"/>
    </row>
    <row r="54" spans="6:6" x14ac:dyDescent="0.2">
      <c r="F54" s="6"/>
    </row>
    <row r="55" spans="6:6" x14ac:dyDescent="0.2">
      <c r="F55" s="6"/>
    </row>
    <row r="56" spans="6:6" x14ac:dyDescent="0.2">
      <c r="F56" s="6"/>
    </row>
    <row r="57" spans="6:6" x14ac:dyDescent="0.2">
      <c r="F57" s="6"/>
    </row>
    <row r="58" spans="6:6" x14ac:dyDescent="0.2">
      <c r="F58" s="6"/>
    </row>
    <row r="59" spans="6:6" x14ac:dyDescent="0.2">
      <c r="F59" s="6"/>
    </row>
    <row r="60" spans="6:6" x14ac:dyDescent="0.2">
      <c r="F60" s="6"/>
    </row>
    <row r="61" spans="6:6" x14ac:dyDescent="0.2">
      <c r="F61" s="6"/>
    </row>
    <row r="62" spans="6:6" x14ac:dyDescent="0.2">
      <c r="F62" s="6"/>
    </row>
    <row r="63" spans="6:6" x14ac:dyDescent="0.2">
      <c r="F63" s="6"/>
    </row>
    <row r="64" spans="6:6" x14ac:dyDescent="0.2">
      <c r="F64" s="6"/>
    </row>
    <row r="65" spans="6:6" x14ac:dyDescent="0.2">
      <c r="F65" s="6"/>
    </row>
    <row r="66" spans="6:6" x14ac:dyDescent="0.2">
      <c r="F66" s="6"/>
    </row>
    <row r="67" spans="6:6" x14ac:dyDescent="0.2">
      <c r="F67" s="6"/>
    </row>
    <row r="68" spans="6:6" x14ac:dyDescent="0.2">
      <c r="F68" s="6"/>
    </row>
    <row r="69" spans="6:6" x14ac:dyDescent="0.2">
      <c r="F69" s="6"/>
    </row>
    <row r="70" spans="6:6" x14ac:dyDescent="0.2">
      <c r="F70" s="6"/>
    </row>
    <row r="71" spans="6:6" x14ac:dyDescent="0.2">
      <c r="F71" s="6"/>
    </row>
    <row r="72" spans="6:6" x14ac:dyDescent="0.2">
      <c r="F72" s="6"/>
    </row>
    <row r="73" spans="6:6" x14ac:dyDescent="0.2">
      <c r="F73" s="6"/>
    </row>
    <row r="74" spans="6:6" x14ac:dyDescent="0.2">
      <c r="F74" s="6"/>
    </row>
    <row r="75" spans="6:6" x14ac:dyDescent="0.2">
      <c r="F75" s="6"/>
    </row>
    <row r="76" spans="6:6" x14ac:dyDescent="0.2">
      <c r="F76" s="6"/>
    </row>
    <row r="77" spans="6:6" x14ac:dyDescent="0.2">
      <c r="F77" s="6"/>
    </row>
    <row r="78" spans="6:6" x14ac:dyDescent="0.2">
      <c r="F78" s="6"/>
    </row>
    <row r="79" spans="6:6" x14ac:dyDescent="0.2">
      <c r="F79" s="6"/>
    </row>
    <row r="80" spans="6:6" x14ac:dyDescent="0.2">
      <c r="F80" s="6"/>
    </row>
    <row r="81" spans="6:6" x14ac:dyDescent="0.2">
      <c r="F81" s="6"/>
    </row>
    <row r="82" spans="6:6" x14ac:dyDescent="0.2">
      <c r="F82" s="6"/>
    </row>
    <row r="83" spans="6:6" x14ac:dyDescent="0.2">
      <c r="F83" s="6"/>
    </row>
    <row r="84" spans="6:6" x14ac:dyDescent="0.2">
      <c r="F84" s="6"/>
    </row>
    <row r="85" spans="6:6" x14ac:dyDescent="0.2">
      <c r="F85" s="6"/>
    </row>
    <row r="86" spans="6:6" x14ac:dyDescent="0.2">
      <c r="F86" s="6"/>
    </row>
    <row r="87" spans="6:6" x14ac:dyDescent="0.2">
      <c r="F87" s="6"/>
    </row>
    <row r="88" spans="6:6" x14ac:dyDescent="0.2">
      <c r="F88" s="6"/>
    </row>
    <row r="89" spans="6:6" x14ac:dyDescent="0.2">
      <c r="F89" s="6"/>
    </row>
    <row r="90" spans="6:6" x14ac:dyDescent="0.2">
      <c r="F90" s="6"/>
    </row>
    <row r="91" spans="6:6" x14ac:dyDescent="0.2">
      <c r="F91" s="6"/>
    </row>
    <row r="92" spans="6:6" x14ac:dyDescent="0.2">
      <c r="F92" s="6"/>
    </row>
    <row r="93" spans="6:6" x14ac:dyDescent="0.2">
      <c r="F93" s="6"/>
    </row>
    <row r="94" spans="6:6" x14ac:dyDescent="0.2">
      <c r="F94" s="6"/>
    </row>
    <row r="95" spans="6:6" x14ac:dyDescent="0.2">
      <c r="F95" s="6"/>
    </row>
    <row r="96" spans="6:6" x14ac:dyDescent="0.2">
      <c r="F96" s="6"/>
    </row>
    <row r="97" spans="6:6" x14ac:dyDescent="0.2">
      <c r="F97" s="6"/>
    </row>
    <row r="98" spans="6:6" x14ac:dyDescent="0.2">
      <c r="F98" s="6"/>
    </row>
    <row r="99" spans="6:6" x14ac:dyDescent="0.2">
      <c r="F99" s="6"/>
    </row>
    <row r="100" spans="6:6" x14ac:dyDescent="0.2">
      <c r="F100" s="6"/>
    </row>
    <row r="101" spans="6:6" x14ac:dyDescent="0.2">
      <c r="F101" s="6"/>
    </row>
    <row r="102" spans="6:6" x14ac:dyDescent="0.2">
      <c r="F102" s="6"/>
    </row>
    <row r="103" spans="6:6" x14ac:dyDescent="0.2">
      <c r="F103" s="6"/>
    </row>
    <row r="104" spans="6:6" x14ac:dyDescent="0.2">
      <c r="F104" s="6"/>
    </row>
    <row r="105" spans="6:6" x14ac:dyDescent="0.2">
      <c r="F105" s="6"/>
    </row>
    <row r="106" spans="6:6" x14ac:dyDescent="0.2">
      <c r="F106" s="6"/>
    </row>
    <row r="107" spans="6:6" x14ac:dyDescent="0.2">
      <c r="F107" s="6"/>
    </row>
    <row r="108" spans="6:6" x14ac:dyDescent="0.2">
      <c r="F108" s="6"/>
    </row>
    <row r="109" spans="6:6" x14ac:dyDescent="0.2">
      <c r="F109" s="6"/>
    </row>
    <row r="110" spans="6:6" x14ac:dyDescent="0.2">
      <c r="F110" s="6"/>
    </row>
    <row r="111" spans="6:6" x14ac:dyDescent="0.2">
      <c r="F111" s="6"/>
    </row>
    <row r="112" spans="6:6" x14ac:dyDescent="0.2">
      <c r="F112" s="6"/>
    </row>
    <row r="113" spans="6:6" x14ac:dyDescent="0.2">
      <c r="F113" s="6"/>
    </row>
    <row r="114" spans="6:6" x14ac:dyDescent="0.2">
      <c r="F114" s="6"/>
    </row>
    <row r="115" spans="6:6" x14ac:dyDescent="0.2">
      <c r="F115" s="6"/>
    </row>
    <row r="116" spans="6:6" x14ac:dyDescent="0.2">
      <c r="F116" s="6"/>
    </row>
    <row r="117" spans="6:6" x14ac:dyDescent="0.2">
      <c r="F117" s="6"/>
    </row>
    <row r="118" spans="6:6" x14ac:dyDescent="0.2">
      <c r="F118" s="6"/>
    </row>
    <row r="119" spans="6:6" x14ac:dyDescent="0.2">
      <c r="F119" s="6"/>
    </row>
    <row r="120" spans="6:6" x14ac:dyDescent="0.2">
      <c r="F120" s="6"/>
    </row>
    <row r="121" spans="6:6" x14ac:dyDescent="0.2">
      <c r="F121" s="6"/>
    </row>
    <row r="122" spans="6:6" x14ac:dyDescent="0.2">
      <c r="F122" s="6"/>
    </row>
    <row r="123" spans="6:6" x14ac:dyDescent="0.2">
      <c r="F123" s="6"/>
    </row>
    <row r="124" spans="6:6" x14ac:dyDescent="0.2">
      <c r="F124" s="6"/>
    </row>
    <row r="125" spans="6:6" x14ac:dyDescent="0.2">
      <c r="F125" s="6"/>
    </row>
    <row r="126" spans="6:6" x14ac:dyDescent="0.2">
      <c r="F126" s="6"/>
    </row>
    <row r="127" spans="6:6" x14ac:dyDescent="0.2">
      <c r="F127" s="6"/>
    </row>
    <row r="128" spans="6:6" x14ac:dyDescent="0.2">
      <c r="F128" s="6"/>
    </row>
    <row r="129" spans="6:6" x14ac:dyDescent="0.2">
      <c r="F129" s="6"/>
    </row>
    <row r="130" spans="6:6" x14ac:dyDescent="0.2">
      <c r="F130" s="6"/>
    </row>
    <row r="131" spans="6:6" x14ac:dyDescent="0.2">
      <c r="F131" s="6"/>
    </row>
    <row r="132" spans="6:6" x14ac:dyDescent="0.2">
      <c r="F132" s="6"/>
    </row>
    <row r="133" spans="6:6" x14ac:dyDescent="0.2">
      <c r="F133" s="6"/>
    </row>
    <row r="134" spans="6:6" x14ac:dyDescent="0.2">
      <c r="F134" s="6"/>
    </row>
    <row r="135" spans="6:6" x14ac:dyDescent="0.2">
      <c r="F135" s="6"/>
    </row>
    <row r="136" spans="6:6" x14ac:dyDescent="0.2">
      <c r="F136" s="6"/>
    </row>
    <row r="137" spans="6:6" x14ac:dyDescent="0.2">
      <c r="F137" s="6"/>
    </row>
    <row r="138" spans="6:6" x14ac:dyDescent="0.2">
      <c r="F138" s="6"/>
    </row>
    <row r="139" spans="6:6" x14ac:dyDescent="0.2">
      <c r="F139" s="6"/>
    </row>
    <row r="140" spans="6:6" x14ac:dyDescent="0.2">
      <c r="F140" s="6"/>
    </row>
    <row r="141" spans="6:6" x14ac:dyDescent="0.2">
      <c r="F141" s="6"/>
    </row>
    <row r="142" spans="6:6" x14ac:dyDescent="0.2">
      <c r="F142" s="6"/>
    </row>
    <row r="143" spans="6:6" x14ac:dyDescent="0.2">
      <c r="F143" s="6"/>
    </row>
    <row r="144" spans="6:6" x14ac:dyDescent="0.2">
      <c r="F144" s="6"/>
    </row>
    <row r="145" spans="6:6" x14ac:dyDescent="0.2">
      <c r="F145" s="6"/>
    </row>
    <row r="146" spans="6:6" x14ac:dyDescent="0.2">
      <c r="F146" s="6"/>
    </row>
    <row r="147" spans="6:6" x14ac:dyDescent="0.2">
      <c r="F147" s="6"/>
    </row>
    <row r="148" spans="6:6" x14ac:dyDescent="0.2">
      <c r="F148" s="6"/>
    </row>
    <row r="149" spans="6:6" x14ac:dyDescent="0.2">
      <c r="F149" s="6"/>
    </row>
    <row r="150" spans="6:6" x14ac:dyDescent="0.2">
      <c r="F150" s="6"/>
    </row>
    <row r="151" spans="6:6" x14ac:dyDescent="0.2">
      <c r="F151" s="6"/>
    </row>
    <row r="152" spans="6:6" x14ac:dyDescent="0.2">
      <c r="F152" s="6"/>
    </row>
    <row r="153" spans="6:6" x14ac:dyDescent="0.2">
      <c r="F153" s="6"/>
    </row>
    <row r="154" spans="6:6" x14ac:dyDescent="0.2">
      <c r="F154" s="6"/>
    </row>
    <row r="155" spans="6:6" x14ac:dyDescent="0.2">
      <c r="F155" s="6"/>
    </row>
    <row r="156" spans="6:6" x14ac:dyDescent="0.2">
      <c r="F156" s="6"/>
    </row>
    <row r="157" spans="6:6" x14ac:dyDescent="0.2">
      <c r="F157" s="6"/>
    </row>
    <row r="158" spans="6:6" x14ac:dyDescent="0.2">
      <c r="F158" s="6"/>
    </row>
    <row r="159" spans="6:6" x14ac:dyDescent="0.2">
      <c r="F159" s="6"/>
    </row>
    <row r="160" spans="6:6" x14ac:dyDescent="0.2">
      <c r="F160" s="6"/>
    </row>
    <row r="161" spans="6:6" x14ac:dyDescent="0.2">
      <c r="F161" s="6"/>
    </row>
    <row r="162" spans="6:6" x14ac:dyDescent="0.2">
      <c r="F162" s="6"/>
    </row>
    <row r="163" spans="6:6" x14ac:dyDescent="0.2">
      <c r="F163" s="6"/>
    </row>
    <row r="164" spans="6:6" x14ac:dyDescent="0.2">
      <c r="F164" s="6"/>
    </row>
    <row r="165" spans="6:6" x14ac:dyDescent="0.2">
      <c r="F165" s="6"/>
    </row>
    <row r="166" spans="6:6" x14ac:dyDescent="0.2">
      <c r="F166" s="6"/>
    </row>
    <row r="167" spans="6:6" x14ac:dyDescent="0.2">
      <c r="F167" s="6"/>
    </row>
    <row r="168" spans="6:6" x14ac:dyDescent="0.2">
      <c r="F168" s="6"/>
    </row>
  </sheetData>
  <mergeCells count="14">
    <mergeCell ref="A21:C21"/>
    <mergeCell ref="B1:C1"/>
    <mergeCell ref="X1:X8"/>
    <mergeCell ref="A5:A8"/>
    <mergeCell ref="B6:E6"/>
    <mergeCell ref="B7:E7"/>
    <mergeCell ref="F7:G8"/>
    <mergeCell ref="H7:I8"/>
    <mergeCell ref="J7:K8"/>
    <mergeCell ref="L7:M8"/>
    <mergeCell ref="B8:C8"/>
    <mergeCell ref="D8:E8"/>
    <mergeCell ref="N8:O8"/>
    <mergeCell ref="P8:Q8"/>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&amp;L&amp;"Tahoma,Normal"346</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1">
    <tabColor rgb="FFEB700B"/>
  </sheetPr>
  <dimension ref="A1:AO78"/>
  <sheetViews>
    <sheetView showGridLines="0" view="pageBreakPreview" topLeftCell="K1" zoomScaleNormal="70" zoomScaleSheetLayoutView="100" workbookViewId="0">
      <selection activeCell="A16" sqref="A16:D16"/>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5.7109375" style="6" customWidth="1"/>
    <col min="14" max="14" width="15.7109375" style="3905" customWidth="1"/>
    <col min="15" max="15" width="1.85546875" style="6" customWidth="1"/>
    <col min="16" max="16" width="7.7109375" style="6" customWidth="1"/>
    <col min="17" max="17" width="1.85546875" style="6" customWidth="1"/>
    <col min="18" max="18" width="11" style="3965" customWidth="1"/>
    <col min="19" max="19" width="4.42578125" style="6" customWidth="1"/>
    <col min="20" max="20" width="36.7109375" style="6" customWidth="1"/>
    <col min="21" max="21" width="15.7109375" style="6" hidden="1" customWidth="1"/>
    <col min="22" max="22" width="11.28515625" style="6" hidden="1" customWidth="1"/>
    <col min="23" max="23" width="13.5703125" style="6" hidden="1" customWidth="1"/>
    <col min="24" max="25" width="8.140625" style="6" hidden="1" customWidth="1"/>
    <col min="26" max="26" width="16.28515625" style="6" hidden="1" customWidth="1"/>
    <col min="27" max="27" width="4.7109375" style="6" hidden="1" customWidth="1"/>
    <col min="28" max="28" width="31.5703125" style="6" hidden="1" customWidth="1"/>
    <col min="29" max="29" width="39.5703125" style="6" hidden="1" customWidth="1"/>
    <col min="30" max="30" width="11.42578125" style="6" hidden="1" customWidth="1"/>
    <col min="31" max="31" width="20.42578125" style="6" hidden="1" customWidth="1"/>
    <col min="32" max="32" width="3.2851562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35" s="20" customFormat="1" ht="18" x14ac:dyDescent="0.25">
      <c r="K1" s="1652" t="s">
        <v>2965</v>
      </c>
      <c r="L1" s="3182"/>
      <c r="M1" s="3182"/>
      <c r="N1" s="3182"/>
      <c r="O1" s="3182"/>
      <c r="P1" s="3182"/>
      <c r="Q1" s="3182"/>
      <c r="R1" s="3182"/>
      <c r="S1" s="3182"/>
      <c r="T1" s="5991" t="s">
        <v>5180</v>
      </c>
      <c r="U1" s="6066"/>
      <c r="V1" s="3272"/>
      <c r="X1" s="3261"/>
      <c r="Y1" s="3261"/>
    </row>
    <row r="2" spans="1:35" s="20" customFormat="1" ht="18" x14ac:dyDescent="0.25">
      <c r="K2" s="1652" t="s">
        <v>3884</v>
      </c>
      <c r="L2" s="3182"/>
      <c r="M2" s="3182"/>
      <c r="N2" s="3182"/>
      <c r="O2" s="3182"/>
      <c r="P2" s="3182"/>
      <c r="Q2" s="3182"/>
      <c r="R2" s="3182"/>
      <c r="S2" s="3182"/>
      <c r="T2" s="3182"/>
      <c r="V2" s="3272"/>
      <c r="X2" s="3261"/>
      <c r="Y2" s="3261"/>
    </row>
    <row r="3" spans="1:35" s="20" customFormat="1" ht="18" x14ac:dyDescent="0.25">
      <c r="K3" s="1652" t="s">
        <v>2393</v>
      </c>
      <c r="L3" s="3182"/>
      <c r="M3" s="3182"/>
      <c r="N3" s="3182"/>
      <c r="O3" s="3182"/>
      <c r="P3" s="3182"/>
      <c r="Q3" s="3182"/>
      <c r="R3" s="3182"/>
      <c r="S3" s="3182"/>
      <c r="T3" s="3182"/>
      <c r="V3" s="3272"/>
      <c r="X3" s="3261"/>
      <c r="Y3" s="3261"/>
    </row>
    <row r="4" spans="1:35" s="20" customFormat="1" ht="18" x14ac:dyDescent="0.25">
      <c r="K4" s="2992">
        <v>2013</v>
      </c>
      <c r="L4" s="3182"/>
      <c r="M4" s="3182"/>
      <c r="N4" s="3182"/>
      <c r="O4" s="3182"/>
      <c r="P4" s="3182"/>
      <c r="Q4" s="3182"/>
      <c r="R4" s="3182"/>
      <c r="S4" s="3182"/>
      <c r="T4" s="3182"/>
      <c r="V4" s="3272"/>
      <c r="X4" s="3261"/>
      <c r="Y4" s="3261"/>
    </row>
    <row r="5" spans="1:35" s="20" customFormat="1" ht="9.75" customHeight="1" x14ac:dyDescent="0.25">
      <c r="K5" s="3182"/>
      <c r="L5" s="3184"/>
      <c r="M5" s="3184"/>
      <c r="N5" s="3184"/>
      <c r="O5" s="3184"/>
      <c r="P5" s="3184"/>
      <c r="Q5" s="3184"/>
      <c r="R5" s="3184"/>
      <c r="S5" s="3184"/>
      <c r="T5" s="3184"/>
      <c r="V5" s="2123"/>
      <c r="W5" s="58"/>
      <c r="X5" s="58"/>
      <c r="Y5" s="58"/>
      <c r="Z5" s="58"/>
    </row>
    <row r="6" spans="1:35" s="3632" customFormat="1" ht="43.5" customHeight="1" x14ac:dyDescent="0.2">
      <c r="A6" s="3906" t="s">
        <v>50</v>
      </c>
      <c r="B6" s="3262" t="s">
        <v>44</v>
      </c>
      <c r="C6" s="3262" t="s">
        <v>172</v>
      </c>
      <c r="D6" s="3262" t="s">
        <v>261</v>
      </c>
      <c r="E6" s="3262"/>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35" s="3632" customFormat="1" ht="18" x14ac:dyDescent="0.2">
      <c r="A7" s="3273" t="s">
        <v>3885</v>
      </c>
      <c r="B7" s="3274"/>
      <c r="C7" s="3274"/>
      <c r="D7" s="3275"/>
      <c r="E7" s="3275"/>
      <c r="F7" s="3275"/>
      <c r="G7" s="3277"/>
      <c r="H7" s="3277"/>
      <c r="I7" s="3275"/>
      <c r="J7" s="3278"/>
      <c r="K7" s="6074" t="s">
        <v>3886</v>
      </c>
      <c r="L7" s="6075"/>
      <c r="M7" s="6075"/>
      <c r="N7" s="3907">
        <f>SUM(N14)</f>
        <v>83027408.220000014</v>
      </c>
      <c r="O7" s="3854"/>
      <c r="P7" s="3908"/>
      <c r="Q7" s="3855"/>
      <c r="R7" s="3909">
        <f>SUM(R14)</f>
        <v>18515</v>
      </c>
      <c r="S7" s="3827"/>
      <c r="T7" s="3908"/>
      <c r="U7" s="3652"/>
      <c r="V7" s="3277"/>
      <c r="W7" s="3277"/>
      <c r="X7" s="3429" t="e">
        <f>SUM(X14)</f>
        <v>#REF!</v>
      </c>
      <c r="Y7" s="3429" t="e">
        <f>SUM(Y14)</f>
        <v>#REF!</v>
      </c>
      <c r="Z7" s="3277"/>
      <c r="AA7" s="3275"/>
      <c r="AB7" s="3275"/>
      <c r="AC7" s="3275"/>
      <c r="AD7" s="3275"/>
      <c r="AE7" s="3275"/>
      <c r="AF7" s="3275"/>
      <c r="AG7" s="3275"/>
      <c r="AH7" s="3275"/>
      <c r="AI7" s="3275"/>
    </row>
    <row r="8" spans="1:35" s="3632" customFormat="1" ht="18" hidden="1" x14ac:dyDescent="0.2">
      <c r="A8" s="3273" t="s">
        <v>3887</v>
      </c>
      <c r="B8" s="3274"/>
      <c r="C8" s="3274"/>
      <c r="D8" s="3275"/>
      <c r="E8" s="3275"/>
      <c r="F8" s="3275"/>
      <c r="G8" s="3277"/>
      <c r="H8" s="3277"/>
      <c r="I8" s="3275"/>
      <c r="J8" s="3278"/>
      <c r="K8" s="6040" t="s">
        <v>3888</v>
      </c>
      <c r="L8" s="6041"/>
      <c r="M8" s="6041"/>
      <c r="N8" s="3817">
        <f>SUM(N9)</f>
        <v>0</v>
      </c>
      <c r="O8" s="2749"/>
      <c r="P8" s="3333"/>
      <c r="Q8" s="3334"/>
      <c r="R8" s="2066">
        <f>SUM(R9)</f>
        <v>0</v>
      </c>
      <c r="S8" s="3335"/>
      <c r="T8" s="3333"/>
      <c r="U8" s="3652"/>
      <c r="V8" s="3277"/>
      <c r="W8" s="3277"/>
      <c r="X8" s="3429">
        <f>SUM(X9)</f>
        <v>0</v>
      </c>
      <c r="Y8" s="3429">
        <f>SUM(Y9)</f>
        <v>0</v>
      </c>
      <c r="Z8" s="3277"/>
      <c r="AA8" s="3275"/>
      <c r="AB8" s="3275"/>
      <c r="AC8" s="3275"/>
      <c r="AD8" s="3275"/>
      <c r="AE8" s="3275"/>
      <c r="AF8" s="3275"/>
      <c r="AG8" s="3275"/>
      <c r="AH8" s="3275"/>
      <c r="AI8" s="3275"/>
    </row>
    <row r="9" spans="1:35" s="3632" customFormat="1" ht="18" hidden="1" x14ac:dyDescent="0.2">
      <c r="A9" s="3275"/>
      <c r="B9" s="3277"/>
      <c r="C9" s="3277"/>
      <c r="D9" s="3275"/>
      <c r="E9" s="3275"/>
      <c r="F9" s="3275"/>
      <c r="G9" s="3276"/>
      <c r="H9" s="3277"/>
      <c r="I9" s="3275"/>
      <c r="J9" s="3278"/>
      <c r="K9" s="6040" t="s">
        <v>365</v>
      </c>
      <c r="L9" s="6041"/>
      <c r="M9" s="6041"/>
      <c r="N9" s="2572">
        <f>N10+N12</f>
        <v>0</v>
      </c>
      <c r="O9" s="2497"/>
      <c r="P9" s="2063"/>
      <c r="Q9" s="2058"/>
      <c r="R9" s="3910">
        <f>R10+R12</f>
        <v>0</v>
      </c>
      <c r="S9" s="2497"/>
      <c r="T9" s="2066"/>
      <c r="U9" s="3911"/>
      <c r="V9" s="3912"/>
      <c r="W9" s="3912"/>
      <c r="X9" s="3913">
        <f t="shared" ref="X9:Y9" si="0">X10+X12</f>
        <v>0</v>
      </c>
      <c r="Y9" s="3913">
        <f t="shared" si="0"/>
        <v>0</v>
      </c>
      <c r="Z9" s="3914"/>
      <c r="AA9" s="3914"/>
      <c r="AB9" s="3915"/>
      <c r="AC9" s="3915"/>
      <c r="AD9" s="3916"/>
      <c r="AE9" s="3916"/>
      <c r="AF9" s="3916"/>
      <c r="AG9" s="3916"/>
      <c r="AH9" s="3916"/>
      <c r="AI9" s="3916"/>
    </row>
    <row r="10" spans="1:35" s="3632" customFormat="1" ht="18" hidden="1" x14ac:dyDescent="0.25">
      <c r="A10" s="3337"/>
      <c r="B10" s="3340"/>
      <c r="C10" s="3340"/>
      <c r="D10" s="3337"/>
      <c r="E10" s="3337"/>
      <c r="F10" s="3337"/>
      <c r="G10" s="3340"/>
      <c r="H10" s="3340"/>
      <c r="I10" s="3337"/>
      <c r="J10" s="3341"/>
      <c r="K10" s="2071" t="s">
        <v>289</v>
      </c>
      <c r="L10" s="2076"/>
      <c r="M10" s="2993"/>
      <c r="N10" s="2570">
        <f>SUM(N11)</f>
        <v>0</v>
      </c>
      <c r="O10" s="2068"/>
      <c r="P10" s="2067"/>
      <c r="Q10" s="2069"/>
      <c r="R10" s="2070">
        <f>SUM(R11)</f>
        <v>0</v>
      </c>
      <c r="S10" s="2071"/>
      <c r="T10" s="2072"/>
      <c r="U10" s="3917"/>
      <c r="V10" s="3918"/>
      <c r="W10" s="3918"/>
      <c r="X10" s="3919">
        <f t="shared" ref="X10:Y10" si="1">SUM(X11)</f>
        <v>0</v>
      </c>
      <c r="Y10" s="3919">
        <f t="shared" si="1"/>
        <v>0</v>
      </c>
      <c r="Z10" s="3920"/>
      <c r="AA10" s="3921"/>
      <c r="AB10" s="3922"/>
      <c r="AC10" s="3922"/>
      <c r="AD10" s="3923"/>
      <c r="AE10" s="3923"/>
      <c r="AF10" s="3923"/>
      <c r="AG10" s="3923"/>
      <c r="AH10" s="3923"/>
      <c r="AI10" s="3923"/>
    </row>
    <row r="11" spans="1:35" s="3632" customFormat="1" hidden="1" x14ac:dyDescent="0.2">
      <c r="A11" s="666"/>
      <c r="B11" s="590"/>
      <c r="C11" s="3924"/>
      <c r="D11" s="664"/>
      <c r="E11" s="1658"/>
      <c r="F11" s="3313"/>
      <c r="G11" s="696"/>
      <c r="H11" s="695"/>
      <c r="I11" s="694"/>
      <c r="J11" s="1108"/>
      <c r="K11" s="2108"/>
      <c r="L11" s="2107"/>
      <c r="M11" s="2107"/>
      <c r="N11" s="2573"/>
      <c r="O11" s="1994"/>
      <c r="P11" s="2209"/>
      <c r="Q11" s="3925"/>
      <c r="R11" s="3926"/>
      <c r="S11" s="1991"/>
      <c r="T11" s="2011"/>
      <c r="U11" s="1112"/>
      <c r="V11" s="3927"/>
      <c r="W11" s="3928"/>
      <c r="X11" s="3929"/>
      <c r="Y11" s="3929"/>
      <c r="Z11" s="3930"/>
      <c r="AA11" s="691"/>
      <c r="AB11" s="690"/>
      <c r="AC11" s="689"/>
      <c r="AD11" s="684"/>
      <c r="AE11" s="3931"/>
      <c r="AF11" s="3927"/>
      <c r="AG11" s="686"/>
      <c r="AH11" s="685"/>
      <c r="AI11" s="684"/>
    </row>
    <row r="12" spans="1:35" s="3632" customFormat="1" ht="18" hidden="1" x14ac:dyDescent="0.25">
      <c r="A12" s="3337"/>
      <c r="B12" s="3340"/>
      <c r="C12" s="3340"/>
      <c r="D12" s="3337"/>
      <c r="E12" s="3337"/>
      <c r="F12" s="3337"/>
      <c r="G12" s="3340"/>
      <c r="H12" s="3340"/>
      <c r="I12" s="3337"/>
      <c r="J12" s="3341"/>
      <c r="K12" s="2071" t="s">
        <v>681</v>
      </c>
      <c r="L12" s="2076"/>
      <c r="M12" s="2993"/>
      <c r="N12" s="2570">
        <f>SUM(N13)</f>
        <v>0</v>
      </c>
      <c r="O12" s="2068"/>
      <c r="P12" s="2067"/>
      <c r="Q12" s="2069"/>
      <c r="R12" s="2070">
        <f>SUM(R13)</f>
        <v>0</v>
      </c>
      <c r="S12" s="2071"/>
      <c r="T12" s="2072"/>
      <c r="U12" s="3917"/>
      <c r="V12" s="3918"/>
      <c r="W12" s="3918"/>
      <c r="X12" s="3919">
        <f t="shared" ref="X12:Y12" si="2">SUM(X13)</f>
        <v>0</v>
      </c>
      <c r="Y12" s="3919">
        <f t="shared" si="2"/>
        <v>0</v>
      </c>
      <c r="Z12" s="3920"/>
      <c r="AA12" s="3921"/>
      <c r="AB12" s="3922"/>
      <c r="AC12" s="3922"/>
      <c r="AD12" s="3923"/>
      <c r="AE12" s="3923"/>
      <c r="AF12" s="3923"/>
      <c r="AG12" s="3923"/>
      <c r="AH12" s="3923"/>
      <c r="AI12" s="3923"/>
    </row>
    <row r="13" spans="1:35" s="3632" customFormat="1" ht="15.75" hidden="1" x14ac:dyDescent="0.2">
      <c r="A13" s="740"/>
      <c r="B13" s="590"/>
      <c r="C13" s="683"/>
      <c r="D13" s="682"/>
      <c r="E13" s="3932"/>
      <c r="F13" s="3313"/>
      <c r="G13" s="681"/>
      <c r="H13" s="3933"/>
      <c r="I13" s="3662"/>
      <c r="J13" s="3934"/>
      <c r="K13" s="2108"/>
      <c r="L13" s="2107"/>
      <c r="M13" s="2107"/>
      <c r="N13" s="2573"/>
      <c r="O13" s="1994"/>
      <c r="P13" s="2209"/>
      <c r="Q13" s="3925"/>
      <c r="R13" s="3373"/>
      <c r="S13" s="1991"/>
      <c r="T13" s="2011"/>
      <c r="U13" s="1112"/>
      <c r="V13" s="3667"/>
      <c r="W13" s="3668"/>
      <c r="X13" s="3935"/>
      <c r="Y13" s="3935"/>
      <c r="Z13" s="3930"/>
      <c r="AA13" s="673"/>
      <c r="AB13" s="673"/>
      <c r="AC13" s="1102"/>
      <c r="AD13" s="672"/>
      <c r="AE13" s="3671"/>
      <c r="AF13" s="670"/>
      <c r="AG13" s="669"/>
      <c r="AH13" s="668"/>
      <c r="AI13" s="3672"/>
    </row>
    <row r="14" spans="1:35" s="3632" customFormat="1" ht="20.100000000000001" customHeight="1" x14ac:dyDescent="0.2">
      <c r="A14" s="3273" t="s">
        <v>3889</v>
      </c>
      <c r="B14" s="3274"/>
      <c r="C14" s="3274"/>
      <c r="D14" s="3275"/>
      <c r="E14" s="3275"/>
      <c r="F14" s="3275"/>
      <c r="G14" s="3277"/>
      <c r="H14" s="3277"/>
      <c r="I14" s="3275"/>
      <c r="J14" s="3278"/>
      <c r="K14" s="6040" t="s">
        <v>3890</v>
      </c>
      <c r="L14" s="6041"/>
      <c r="M14" s="6041"/>
      <c r="N14" s="3817">
        <f>SUM(N15,N18,N21,N24,'12-E381op-Es (3)'!N7,'12-E381op-Es (3)'!N13,'12-E381op-Es (3)'!N16,'12-E381op-Es (4)'!N11,'12-E381op-Es (4)'!N14,'12-E381op-Es (5)'!N8)</f>
        <v>83027408.220000014</v>
      </c>
      <c r="O14" s="2749"/>
      <c r="P14" s="3333"/>
      <c r="Q14" s="3334"/>
      <c r="R14" s="3936">
        <f>SUM(R15,R18,R21,R24,'12-E381op-Es (3)'!R7,'12-E381op-Es (3)'!R13,'12-E381op-Es (3)'!R16,'12-E381op-Es (4)'!R11,'12-E381op-Es (4)'!R14,'12-E381op-Es (5)'!R8)</f>
        <v>18515</v>
      </c>
      <c r="S14" s="3335"/>
      <c r="T14" s="3333"/>
      <c r="U14" s="3652"/>
      <c r="V14" s="3277"/>
      <c r="W14" s="3277"/>
      <c r="X14" s="3328" t="e">
        <f>SUM(X15,X18,X21,X24,#REF!,#REF!,#REF!,#REF!,#REF!,#REF!)</f>
        <v>#REF!</v>
      </c>
      <c r="Y14" s="3328" t="e">
        <f>SUM(Y15,Y18,Y21,Y24,#REF!,#REF!,#REF!,#REF!,#REF!,#REF!)</f>
        <v>#REF!</v>
      </c>
      <c r="Z14" s="3277"/>
      <c r="AA14" s="3275"/>
      <c r="AB14" s="3275"/>
      <c r="AC14" s="3275"/>
      <c r="AD14" s="3275"/>
      <c r="AE14" s="3275"/>
      <c r="AF14" s="3275"/>
      <c r="AG14" s="3275"/>
      <c r="AH14" s="3275"/>
      <c r="AI14" s="3275"/>
    </row>
    <row r="15" spans="1:35" ht="25.5" customHeight="1" x14ac:dyDescent="0.2">
      <c r="A15" s="3275"/>
      <c r="B15" s="3277"/>
      <c r="C15" s="3277"/>
      <c r="D15" s="3275"/>
      <c r="E15" s="3275"/>
      <c r="F15" s="3275"/>
      <c r="G15" s="3277"/>
      <c r="H15" s="3277"/>
      <c r="I15" s="3275"/>
      <c r="J15" s="3278"/>
      <c r="K15" s="6042" t="s">
        <v>3877</v>
      </c>
      <c r="L15" s="6043"/>
      <c r="M15" s="6043"/>
      <c r="N15" s="3817">
        <f>N16</f>
        <v>1130000</v>
      </c>
      <c r="O15" s="2749"/>
      <c r="P15" s="3333"/>
      <c r="Q15" s="3334"/>
      <c r="R15" s="3818">
        <f>R16</f>
        <v>0</v>
      </c>
      <c r="S15" s="3335"/>
      <c r="T15" s="3937"/>
      <c r="U15" s="3652"/>
      <c r="V15" s="3938"/>
      <c r="W15" s="3938"/>
      <c r="X15" s="3328">
        <f t="shared" ref="X15:Y15" si="3">X16</f>
        <v>0</v>
      </c>
      <c r="Y15" s="3328">
        <f t="shared" si="3"/>
        <v>1</v>
      </c>
      <c r="Z15" s="3277"/>
      <c r="AA15" s="3275"/>
      <c r="AB15" s="3275"/>
      <c r="AC15" s="3275"/>
      <c r="AD15" s="3275"/>
      <c r="AE15" s="3275"/>
      <c r="AF15" s="3275"/>
      <c r="AG15" s="3275"/>
      <c r="AH15" s="3275"/>
      <c r="AI15" s="3275"/>
    </row>
    <row r="16" spans="1:35" ht="15.75" x14ac:dyDescent="0.2">
      <c r="A16" s="3337"/>
      <c r="B16" s="3340"/>
      <c r="C16" s="3340"/>
      <c r="D16" s="3337"/>
      <c r="E16" s="3337"/>
      <c r="F16" s="3337"/>
      <c r="G16" s="3340"/>
      <c r="H16" s="3340"/>
      <c r="I16" s="3337"/>
      <c r="J16" s="3341"/>
      <c r="K16" s="2927" t="s">
        <v>294</v>
      </c>
      <c r="L16" s="2076"/>
      <c r="M16" s="2076"/>
      <c r="N16" s="3790">
        <f>SUM(N17)</f>
        <v>1130000</v>
      </c>
      <c r="O16" s="2073"/>
      <c r="P16" s="3342"/>
      <c r="Q16" s="2068"/>
      <c r="R16" s="3819">
        <f>SUM(R17)</f>
        <v>0</v>
      </c>
      <c r="S16" s="3343"/>
      <c r="T16" s="2212"/>
      <c r="U16" s="3773"/>
      <c r="V16" s="3340"/>
      <c r="W16" s="3340"/>
      <c r="X16" s="3347">
        <f t="shared" ref="X16:Y16" si="4">SUM(X17)</f>
        <v>0</v>
      </c>
      <c r="Y16" s="3347">
        <f t="shared" si="4"/>
        <v>1</v>
      </c>
      <c r="Z16" s="3340"/>
      <c r="AA16" s="3337"/>
      <c r="AB16" s="3337"/>
      <c r="AC16" s="3337"/>
      <c r="AD16" s="3337"/>
      <c r="AE16" s="3337"/>
      <c r="AF16" s="3337"/>
      <c r="AG16" s="3337"/>
      <c r="AH16" s="3337"/>
      <c r="AI16" s="3337"/>
    </row>
    <row r="17" spans="1:41" s="587" customFormat="1" ht="25.5" x14ac:dyDescent="0.25">
      <c r="A17" s="3351" t="s">
        <v>840</v>
      </c>
      <c r="B17" s="1187" t="s">
        <v>872</v>
      </c>
      <c r="C17" s="3351" t="s">
        <v>285</v>
      </c>
      <c r="D17" s="3357" t="s">
        <v>194</v>
      </c>
      <c r="E17" s="1389" t="s">
        <v>281</v>
      </c>
      <c r="F17" s="3354" t="s">
        <v>291</v>
      </c>
      <c r="G17" s="3355" t="s">
        <v>3891</v>
      </c>
      <c r="H17" s="3369" t="s">
        <v>294</v>
      </c>
      <c r="I17" s="3357" t="s">
        <v>3877</v>
      </c>
      <c r="J17" s="3445">
        <v>2012</v>
      </c>
      <c r="K17" s="3789" t="s">
        <v>3892</v>
      </c>
      <c r="L17" s="3764" t="s">
        <v>290</v>
      </c>
      <c r="M17" s="1990" t="s">
        <v>290</v>
      </c>
      <c r="N17" s="3792">
        <v>1130000</v>
      </c>
      <c r="O17" s="3793"/>
      <c r="P17" s="2909">
        <v>1</v>
      </c>
      <c r="Q17" s="3372"/>
      <c r="R17" s="3373" t="s">
        <v>3893</v>
      </c>
      <c r="S17" s="1991"/>
      <c r="T17" s="2011" t="s">
        <v>3894</v>
      </c>
      <c r="U17" s="3387">
        <v>0.97</v>
      </c>
      <c r="V17" s="3382">
        <v>41246</v>
      </c>
      <c r="W17" s="3382">
        <v>41285</v>
      </c>
      <c r="X17" s="3734">
        <v>0</v>
      </c>
      <c r="Y17" s="3734">
        <v>1</v>
      </c>
      <c r="Z17" s="3377">
        <v>41275</v>
      </c>
      <c r="AA17" s="3351"/>
      <c r="AB17" s="3351"/>
      <c r="AC17" s="3390" t="s">
        <v>281</v>
      </c>
      <c r="AD17" s="980" t="s">
        <v>287</v>
      </c>
      <c r="AE17" s="3391" t="s">
        <v>3575</v>
      </c>
      <c r="AF17" s="3382">
        <v>41190</v>
      </c>
      <c r="AG17" s="3381" t="s">
        <v>287</v>
      </c>
      <c r="AH17" s="3382" t="s">
        <v>287</v>
      </c>
      <c r="AI17" s="3383" t="s">
        <v>3117</v>
      </c>
      <c r="AJ17" s="3361" t="s">
        <v>287</v>
      </c>
      <c r="AK17" s="3361" t="s">
        <v>287</v>
      </c>
      <c r="AL17" s="3361">
        <f>W17</f>
        <v>41285</v>
      </c>
      <c r="AM17" s="3361" t="s">
        <v>287</v>
      </c>
      <c r="AN17" s="3361" t="s">
        <v>287</v>
      </c>
      <c r="AO17" s="3384" t="s">
        <v>3239</v>
      </c>
    </row>
    <row r="18" spans="1:41" ht="15.75" x14ac:dyDescent="0.2">
      <c r="A18" s="3277"/>
      <c r="B18" s="3277"/>
      <c r="C18" s="3277"/>
      <c r="D18" s="3277"/>
      <c r="E18" s="3277"/>
      <c r="F18" s="3277"/>
      <c r="G18" s="3277"/>
      <c r="H18" s="3277"/>
      <c r="I18" s="3277"/>
      <c r="J18" s="3276"/>
      <c r="K18" s="6042" t="s">
        <v>301</v>
      </c>
      <c r="L18" s="6043"/>
      <c r="M18" s="6043"/>
      <c r="N18" s="3817">
        <f>N19</f>
        <v>3364996.81</v>
      </c>
      <c r="O18" s="2749"/>
      <c r="P18" s="3333"/>
      <c r="Q18" s="3334"/>
      <c r="R18" s="3818">
        <f>R19</f>
        <v>0</v>
      </c>
      <c r="S18" s="3335"/>
      <c r="T18" s="3937"/>
      <c r="U18" s="3652"/>
      <c r="V18" s="3938"/>
      <c r="W18" s="3938"/>
      <c r="X18" s="3328">
        <f t="shared" ref="X18:Y18" si="5">X19</f>
        <v>0</v>
      </c>
      <c r="Y18" s="3328">
        <f t="shared" si="5"/>
        <v>1</v>
      </c>
      <c r="Z18" s="3277"/>
      <c r="AA18" s="3275"/>
      <c r="AB18" s="3275"/>
      <c r="AC18" s="3275"/>
      <c r="AD18" s="3275"/>
      <c r="AE18" s="3275"/>
      <c r="AF18" s="3275"/>
      <c r="AG18" s="3275"/>
      <c r="AH18" s="3275"/>
      <c r="AI18" s="3275"/>
      <c r="AM18" s="3939"/>
      <c r="AN18" s="3939"/>
      <c r="AO18" s="3939"/>
    </row>
    <row r="19" spans="1:41" ht="15.75" x14ac:dyDescent="0.2">
      <c r="A19" s="3340"/>
      <c r="B19" s="3340"/>
      <c r="C19" s="3340"/>
      <c r="D19" s="3340"/>
      <c r="E19" s="3340"/>
      <c r="F19" s="3340"/>
      <c r="G19" s="3340"/>
      <c r="H19" s="3340"/>
      <c r="I19" s="3340"/>
      <c r="J19" s="3940"/>
      <c r="K19" s="2927" t="s">
        <v>289</v>
      </c>
      <c r="L19" s="2076"/>
      <c r="M19" s="2076"/>
      <c r="N19" s="3790">
        <f>SUM(N20)</f>
        <v>3364996.81</v>
      </c>
      <c r="O19" s="2073"/>
      <c r="P19" s="3342"/>
      <c r="Q19" s="2068"/>
      <c r="R19" s="3819">
        <f>SUM(R20)</f>
        <v>0</v>
      </c>
      <c r="S19" s="3343"/>
      <c r="T19" s="2212"/>
      <c r="U19" s="3773"/>
      <c r="V19" s="3340"/>
      <c r="W19" s="3340"/>
      <c r="X19" s="3347">
        <f t="shared" ref="X19:Y19" si="6">SUM(X20)</f>
        <v>0</v>
      </c>
      <c r="Y19" s="3347">
        <f t="shared" si="6"/>
        <v>1</v>
      </c>
      <c r="Z19" s="3340"/>
      <c r="AA19" s="3337"/>
      <c r="AB19" s="3337"/>
      <c r="AC19" s="3337"/>
      <c r="AD19" s="3337"/>
      <c r="AE19" s="3337"/>
      <c r="AF19" s="3337"/>
      <c r="AG19" s="3337"/>
      <c r="AH19" s="3337"/>
      <c r="AI19" s="3337"/>
      <c r="AJ19" s="3939"/>
      <c r="AK19" s="3939"/>
      <c r="AL19" s="3939"/>
    </row>
    <row r="20" spans="1:41" s="587" customFormat="1" ht="36.75" customHeight="1" x14ac:dyDescent="0.25">
      <c r="A20" s="3368" t="s">
        <v>840</v>
      </c>
      <c r="B20" s="1187" t="s">
        <v>872</v>
      </c>
      <c r="C20" s="3351" t="s">
        <v>285</v>
      </c>
      <c r="D20" s="3357" t="s">
        <v>194</v>
      </c>
      <c r="E20" s="1389" t="s">
        <v>281</v>
      </c>
      <c r="F20" s="3354" t="s">
        <v>291</v>
      </c>
      <c r="G20" s="3355" t="s">
        <v>3895</v>
      </c>
      <c r="H20" s="3369" t="s">
        <v>289</v>
      </c>
      <c r="I20" s="3355" t="s">
        <v>301</v>
      </c>
      <c r="J20" s="3445">
        <v>2012</v>
      </c>
      <c r="K20" s="1968" t="s">
        <v>3896</v>
      </c>
      <c r="L20" s="1990" t="s">
        <v>1390</v>
      </c>
      <c r="M20" s="1990" t="s">
        <v>3897</v>
      </c>
      <c r="N20" s="3701">
        <v>3364996.81</v>
      </c>
      <c r="O20" s="1994"/>
      <c r="P20" s="2909">
        <v>1</v>
      </c>
      <c r="Q20" s="3925"/>
      <c r="R20" s="3373" t="s">
        <v>3898</v>
      </c>
      <c r="S20" s="1991"/>
      <c r="T20" s="3462" t="s">
        <v>3899</v>
      </c>
      <c r="U20" s="3387">
        <v>0.95</v>
      </c>
      <c r="V20" s="3382">
        <v>41227</v>
      </c>
      <c r="W20" s="3424">
        <v>41301</v>
      </c>
      <c r="X20" s="3734">
        <v>0</v>
      </c>
      <c r="Y20" s="3734">
        <v>1</v>
      </c>
      <c r="Z20" s="1185">
        <v>41306</v>
      </c>
      <c r="AA20" s="3422" t="s">
        <v>3900</v>
      </c>
      <c r="AB20" s="3351"/>
      <c r="AC20" s="3379" t="s">
        <v>281</v>
      </c>
      <c r="AD20" s="3380" t="s">
        <v>3901</v>
      </c>
      <c r="AE20" s="3381" t="s">
        <v>3902</v>
      </c>
      <c r="AF20" s="3382">
        <v>41089</v>
      </c>
      <c r="AG20" s="3381" t="s">
        <v>287</v>
      </c>
      <c r="AH20" s="3382" t="s">
        <v>287</v>
      </c>
      <c r="AI20" s="3383" t="s">
        <v>2987</v>
      </c>
      <c r="AJ20" s="1188" t="s">
        <v>281</v>
      </c>
      <c r="AK20" s="1188" t="s">
        <v>281</v>
      </c>
      <c r="AL20" s="1188" t="s">
        <v>281</v>
      </c>
      <c r="AM20" s="1188" t="s">
        <v>281</v>
      </c>
      <c r="AN20" s="1188" t="s">
        <v>281</v>
      </c>
      <c r="AO20" s="3447" t="s">
        <v>281</v>
      </c>
    </row>
    <row r="21" spans="1:41" ht="15.75" x14ac:dyDescent="0.2">
      <c r="A21" s="3275"/>
      <c r="B21" s="3277"/>
      <c r="C21" s="3277"/>
      <c r="D21" s="3275"/>
      <c r="E21" s="3275"/>
      <c r="F21" s="3275"/>
      <c r="G21" s="3277"/>
      <c r="H21" s="3277"/>
      <c r="I21" s="3275"/>
      <c r="J21" s="3278"/>
      <c r="K21" s="6042" t="s">
        <v>3878</v>
      </c>
      <c r="L21" s="6043"/>
      <c r="M21" s="6043"/>
      <c r="N21" s="3817">
        <f>N22</f>
        <v>762759.31</v>
      </c>
      <c r="O21" s="2749"/>
      <c r="P21" s="3333"/>
      <c r="Q21" s="3334"/>
      <c r="R21" s="3818">
        <f>R22</f>
        <v>0</v>
      </c>
      <c r="S21" s="3335"/>
      <c r="T21" s="3937"/>
      <c r="U21" s="3652"/>
      <c r="V21" s="3938"/>
      <c r="W21" s="3938"/>
      <c r="X21" s="3328">
        <f t="shared" ref="X21:Y21" si="7">X22</f>
        <v>0</v>
      </c>
      <c r="Y21" s="3328">
        <f t="shared" si="7"/>
        <v>1</v>
      </c>
      <c r="Z21" s="3277"/>
      <c r="AA21" s="3275"/>
      <c r="AB21" s="3275"/>
      <c r="AC21" s="3275"/>
      <c r="AD21" s="3275"/>
      <c r="AE21" s="3275"/>
      <c r="AF21" s="3275"/>
      <c r="AG21" s="3275"/>
      <c r="AH21" s="3275"/>
      <c r="AI21" s="3275"/>
      <c r="AM21" s="3939"/>
      <c r="AN21" s="3939"/>
      <c r="AO21" s="3939"/>
    </row>
    <row r="22" spans="1:41" ht="15.75" x14ac:dyDescent="0.2">
      <c r="A22" s="3337"/>
      <c r="B22" s="3340"/>
      <c r="C22" s="3340"/>
      <c r="D22" s="3337"/>
      <c r="E22" s="3337"/>
      <c r="F22" s="3337"/>
      <c r="G22" s="3340"/>
      <c r="H22" s="3340"/>
      <c r="I22" s="3337"/>
      <c r="J22" s="3341"/>
      <c r="K22" s="2927" t="s">
        <v>289</v>
      </c>
      <c r="L22" s="2076"/>
      <c r="M22" s="2076"/>
      <c r="N22" s="3790">
        <f>SUM(N23:N23)</f>
        <v>762759.31</v>
      </c>
      <c r="O22" s="2073"/>
      <c r="P22" s="3342"/>
      <c r="Q22" s="2068"/>
      <c r="R22" s="3819">
        <f>SUM(R23:R23)</f>
        <v>0</v>
      </c>
      <c r="S22" s="3343"/>
      <c r="T22" s="2212"/>
      <c r="U22" s="3773"/>
      <c r="V22" s="3340"/>
      <c r="W22" s="3340"/>
      <c r="X22" s="3347">
        <f>SUM(X23:X23)</f>
        <v>0</v>
      </c>
      <c r="Y22" s="3347">
        <f>SUM(Y23:Y23)</f>
        <v>1</v>
      </c>
      <c r="Z22" s="3340"/>
      <c r="AA22" s="3337"/>
      <c r="AB22" s="3337"/>
      <c r="AC22" s="3337"/>
      <c r="AD22" s="3337"/>
      <c r="AE22" s="3337"/>
      <c r="AF22" s="3337"/>
      <c r="AG22" s="3337"/>
      <c r="AH22" s="3337"/>
      <c r="AI22" s="3337"/>
      <c r="AJ22" s="3939"/>
    </row>
    <row r="23" spans="1:41" s="587" customFormat="1" ht="49.5" customHeight="1" x14ac:dyDescent="0.25">
      <c r="A23" s="3351" t="s">
        <v>840</v>
      </c>
      <c r="B23" s="1184" t="s">
        <v>873</v>
      </c>
      <c r="C23" s="3351" t="s">
        <v>285</v>
      </c>
      <c r="D23" s="3357" t="s">
        <v>194</v>
      </c>
      <c r="E23" s="1186" t="s">
        <v>281</v>
      </c>
      <c r="F23" s="3354" t="s">
        <v>291</v>
      </c>
      <c r="G23" s="3355" t="s">
        <v>3903</v>
      </c>
      <c r="H23" s="3369" t="s">
        <v>289</v>
      </c>
      <c r="I23" s="3357" t="s">
        <v>3878</v>
      </c>
      <c r="J23" s="3445">
        <v>2007</v>
      </c>
      <c r="K23" s="1968" t="s">
        <v>3904</v>
      </c>
      <c r="L23" s="1990" t="s">
        <v>290</v>
      </c>
      <c r="M23" s="1990" t="s">
        <v>3905</v>
      </c>
      <c r="N23" s="2573">
        <v>762759.31</v>
      </c>
      <c r="O23" s="3941"/>
      <c r="P23" s="3942">
        <v>1</v>
      </c>
      <c r="Q23" s="3925"/>
      <c r="R23" s="3373" t="s">
        <v>3906</v>
      </c>
      <c r="S23" s="1991"/>
      <c r="T23" s="2011" t="s">
        <v>3907</v>
      </c>
      <c r="U23" s="3943">
        <v>0.3</v>
      </c>
      <c r="V23" s="3382">
        <v>41246</v>
      </c>
      <c r="W23" s="3382">
        <v>41290</v>
      </c>
      <c r="X23" s="3482">
        <v>0</v>
      </c>
      <c r="Y23" s="3482">
        <v>1</v>
      </c>
      <c r="Z23" s="3389">
        <v>41365</v>
      </c>
      <c r="AA23" s="3351" t="s">
        <v>3908</v>
      </c>
      <c r="AB23" s="3351"/>
      <c r="AC23" s="3390" t="s">
        <v>281</v>
      </c>
      <c r="AD23" s="980" t="s">
        <v>3695</v>
      </c>
      <c r="AE23" s="3391" t="s">
        <v>3909</v>
      </c>
      <c r="AF23" s="3382">
        <v>41103</v>
      </c>
      <c r="AG23" s="3381" t="s">
        <v>287</v>
      </c>
      <c r="AH23" s="3382" t="s">
        <v>287</v>
      </c>
      <c r="AI23" s="3383" t="s">
        <v>3117</v>
      </c>
      <c r="AJ23" s="3361">
        <v>41376</v>
      </c>
      <c r="AK23" s="3361">
        <v>41403</v>
      </c>
      <c r="AL23" s="3361">
        <v>41415</v>
      </c>
      <c r="AM23" s="3361" t="s">
        <v>287</v>
      </c>
      <c r="AN23" s="3361" t="s">
        <v>287</v>
      </c>
      <c r="AO23" s="3384" t="s">
        <v>3910</v>
      </c>
    </row>
    <row r="24" spans="1:41" ht="16.5" x14ac:dyDescent="0.2">
      <c r="A24" s="3584"/>
      <c r="B24" s="3583"/>
      <c r="C24" s="3583"/>
      <c r="D24" s="3584"/>
      <c r="E24" s="3584"/>
      <c r="F24" s="3584"/>
      <c r="G24" s="3687"/>
      <c r="H24" s="3687"/>
      <c r="I24" s="3584"/>
      <c r="J24" s="3689"/>
      <c r="K24" s="6042" t="s">
        <v>3879</v>
      </c>
      <c r="L24" s="6043"/>
      <c r="M24" s="6043"/>
      <c r="N24" s="3817">
        <f>N25</f>
        <v>500000</v>
      </c>
      <c r="O24" s="2749"/>
      <c r="P24" s="3690"/>
      <c r="Q24" s="3334"/>
      <c r="R24" s="3818">
        <f>R25</f>
        <v>0</v>
      </c>
      <c r="S24" s="3335"/>
      <c r="T24" s="3937"/>
      <c r="U24" s="3944"/>
      <c r="V24" s="3945"/>
      <c r="W24" s="3945"/>
      <c r="X24" s="3328">
        <f>X25</f>
        <v>0</v>
      </c>
      <c r="Y24" s="3328">
        <f>Y25</f>
        <v>1</v>
      </c>
      <c r="Z24" s="3583"/>
      <c r="AA24" s="3946"/>
      <c r="AB24" s="3946"/>
      <c r="AC24" s="3946"/>
      <c r="AD24" s="3946"/>
      <c r="AE24" s="3946"/>
      <c r="AF24" s="3946"/>
      <c r="AG24" s="3946"/>
      <c r="AH24" s="3946"/>
      <c r="AI24" s="3946"/>
    </row>
    <row r="25" spans="1:41" ht="16.5" x14ac:dyDescent="0.2">
      <c r="A25" s="3519"/>
      <c r="B25" s="3518"/>
      <c r="C25" s="3518"/>
      <c r="D25" s="3519"/>
      <c r="E25" s="3519"/>
      <c r="F25" s="3519"/>
      <c r="G25" s="3693"/>
      <c r="H25" s="3693"/>
      <c r="I25" s="3519"/>
      <c r="J25" s="3694"/>
      <c r="K25" s="2071" t="s">
        <v>289</v>
      </c>
      <c r="L25" s="2076"/>
      <c r="M25" s="2076"/>
      <c r="N25" s="3790">
        <f>SUM(N26)</f>
        <v>500000</v>
      </c>
      <c r="O25" s="2688"/>
      <c r="P25" s="3695"/>
      <c r="Q25" s="2068"/>
      <c r="R25" s="3819">
        <f>SUM(R26)</f>
        <v>0</v>
      </c>
      <c r="S25" s="2068"/>
      <c r="T25" s="2212"/>
      <c r="U25" s="3947"/>
      <c r="V25" s="3948"/>
      <c r="W25" s="3948"/>
      <c r="X25" s="3347">
        <f t="shared" ref="X25:Y25" si="8">SUM(X26)</f>
        <v>0</v>
      </c>
      <c r="Y25" s="3347">
        <f t="shared" si="8"/>
        <v>1</v>
      </c>
      <c r="Z25" s="3518"/>
      <c r="AA25" s="3949"/>
      <c r="AB25" s="3949"/>
      <c r="AC25" s="3949"/>
      <c r="AD25" s="3949"/>
      <c r="AE25" s="3949"/>
      <c r="AF25" s="3949"/>
      <c r="AG25" s="3949"/>
      <c r="AH25" s="3949"/>
      <c r="AI25" s="3949"/>
      <c r="AJ25" s="3939"/>
      <c r="AK25" s="3939"/>
      <c r="AL25" s="3939"/>
      <c r="AM25" s="3939"/>
      <c r="AN25" s="3939"/>
      <c r="AO25" s="3939"/>
    </row>
    <row r="26" spans="1:41" s="587" customFormat="1" ht="61.5" customHeight="1" x14ac:dyDescent="0.25">
      <c r="A26" s="3950" t="s">
        <v>840</v>
      </c>
      <c r="B26" s="3951" t="s">
        <v>3911</v>
      </c>
      <c r="C26" s="3952" t="s">
        <v>285</v>
      </c>
      <c r="D26" s="3953" t="s">
        <v>194</v>
      </c>
      <c r="E26" s="3390" t="s">
        <v>281</v>
      </c>
      <c r="F26" s="3354" t="s">
        <v>291</v>
      </c>
      <c r="G26" s="3847" t="s">
        <v>3912</v>
      </c>
      <c r="H26" s="3848" t="s">
        <v>289</v>
      </c>
      <c r="I26" s="3847" t="s">
        <v>3879</v>
      </c>
      <c r="J26" s="3954" t="s">
        <v>1500</v>
      </c>
      <c r="K26" s="3797" t="s">
        <v>304</v>
      </c>
      <c r="L26" s="3955" t="s">
        <v>290</v>
      </c>
      <c r="M26" s="3955" t="s">
        <v>3905</v>
      </c>
      <c r="N26" s="3956">
        <v>500000</v>
      </c>
      <c r="O26" s="3957"/>
      <c r="P26" s="3958">
        <v>1</v>
      </c>
      <c r="Q26" s="3724"/>
      <c r="R26" s="3959" t="s">
        <v>3906</v>
      </c>
      <c r="S26" s="3725"/>
      <c r="T26" s="3960" t="s">
        <v>3913</v>
      </c>
      <c r="U26" s="3961">
        <v>0.998</v>
      </c>
      <c r="V26" s="3590">
        <v>41611</v>
      </c>
      <c r="W26" s="3590">
        <v>41640</v>
      </c>
      <c r="X26" s="3962">
        <v>0</v>
      </c>
      <c r="Y26" s="3962">
        <v>1</v>
      </c>
      <c r="Z26" s="3963">
        <v>41730</v>
      </c>
      <c r="AA26" s="3952"/>
      <c r="AB26" s="3952"/>
      <c r="AC26" s="3390" t="s">
        <v>281</v>
      </c>
      <c r="AD26" s="980" t="s">
        <v>3715</v>
      </c>
      <c r="AE26" s="3849" t="s">
        <v>3914</v>
      </c>
      <c r="AF26" s="3426">
        <v>41578</v>
      </c>
      <c r="AG26" s="3381" t="s">
        <v>287</v>
      </c>
      <c r="AH26" s="3382" t="s">
        <v>287</v>
      </c>
      <c r="AI26" s="3964" t="s">
        <v>3915</v>
      </c>
      <c r="AJ26" s="1188" t="s">
        <v>281</v>
      </c>
      <c r="AK26" s="1188" t="s">
        <v>281</v>
      </c>
      <c r="AL26" s="1188" t="s">
        <v>281</v>
      </c>
      <c r="AM26" s="1188" t="s">
        <v>281</v>
      </c>
      <c r="AN26" s="1188" t="s">
        <v>281</v>
      </c>
      <c r="AO26" s="3447" t="s">
        <v>281</v>
      </c>
    </row>
    <row r="27" spans="1:41" x14ac:dyDescent="0.2">
      <c r="A27" s="111"/>
      <c r="B27" s="149"/>
      <c r="C27" s="149"/>
      <c r="D27" s="111"/>
      <c r="E27" s="111"/>
      <c r="F27" s="111"/>
      <c r="G27" s="112"/>
      <c r="H27" s="112"/>
      <c r="I27" s="111"/>
      <c r="J27" s="111"/>
      <c r="T27" s="149"/>
      <c r="AA27" s="111"/>
      <c r="AB27" s="111"/>
    </row>
    <row r="28" spans="1:41" x14ac:dyDescent="0.2">
      <c r="A28" s="111"/>
      <c r="B28" s="149"/>
      <c r="C28" s="149"/>
      <c r="D28" s="111"/>
      <c r="E28" s="111"/>
      <c r="F28" s="111"/>
      <c r="G28" s="112"/>
      <c r="H28" s="112"/>
      <c r="I28" s="111"/>
      <c r="J28" s="111"/>
      <c r="T28" s="149"/>
      <c r="AA28" s="111"/>
      <c r="AB28" s="111"/>
    </row>
    <row r="29" spans="1:41" x14ac:dyDescent="0.2">
      <c r="A29" s="111"/>
      <c r="B29" s="149"/>
      <c r="C29" s="149"/>
      <c r="D29" s="149"/>
      <c r="E29" s="149"/>
      <c r="F29" s="149"/>
      <c r="G29" s="149"/>
      <c r="H29" s="149"/>
      <c r="I29" s="149"/>
      <c r="J29" s="149"/>
      <c r="K29" s="2822" t="s">
        <v>2633</v>
      </c>
      <c r="T29" s="149"/>
      <c r="AA29" s="111"/>
      <c r="AB29" s="111"/>
    </row>
    <row r="30" spans="1:41" x14ac:dyDescent="0.2">
      <c r="A30" s="111"/>
      <c r="B30" s="149"/>
      <c r="C30" s="149"/>
      <c r="D30" s="149"/>
      <c r="E30" s="149"/>
      <c r="F30" s="149"/>
      <c r="G30" s="149"/>
      <c r="H30" s="149"/>
      <c r="I30" s="149"/>
      <c r="J30" s="149"/>
      <c r="T30" s="149"/>
      <c r="AA30" s="111"/>
      <c r="AB30" s="111"/>
    </row>
    <row r="31" spans="1:41" x14ac:dyDescent="0.2">
      <c r="A31" s="111"/>
      <c r="B31" s="149"/>
      <c r="C31" s="149"/>
      <c r="D31" s="149"/>
      <c r="E31" s="149"/>
      <c r="F31" s="149"/>
      <c r="G31" s="149"/>
      <c r="H31" s="149"/>
      <c r="I31" s="149"/>
      <c r="J31" s="149"/>
      <c r="T31" s="149"/>
      <c r="AA31" s="111"/>
      <c r="AB31" s="111"/>
    </row>
    <row r="32" spans="1:41" x14ac:dyDescent="0.2">
      <c r="A32" s="111"/>
      <c r="B32" s="149"/>
      <c r="C32" s="149"/>
      <c r="D32" s="149"/>
      <c r="E32" s="149"/>
      <c r="F32" s="149"/>
      <c r="G32" s="149"/>
      <c r="H32" s="149"/>
      <c r="I32" s="149"/>
      <c r="J32" s="149"/>
      <c r="T32" s="149"/>
      <c r="AA32" s="111"/>
      <c r="AB32" s="111"/>
    </row>
    <row r="33" spans="1:28" x14ac:dyDescent="0.2">
      <c r="A33" s="111"/>
      <c r="B33" s="149"/>
      <c r="C33" s="149"/>
      <c r="D33" s="149"/>
      <c r="E33" s="149"/>
      <c r="F33" s="149"/>
      <c r="G33" s="149"/>
      <c r="H33" s="149"/>
      <c r="I33" s="149"/>
      <c r="J33" s="149"/>
      <c r="T33" s="149"/>
      <c r="AA33" s="111"/>
      <c r="AB33" s="111"/>
    </row>
    <row r="34" spans="1:28" x14ac:dyDescent="0.2">
      <c r="A34" s="111"/>
      <c r="B34" s="149"/>
      <c r="C34" s="149"/>
      <c r="D34" s="149"/>
      <c r="E34" s="149"/>
      <c r="F34" s="149"/>
      <c r="G34" s="149"/>
      <c r="H34" s="149"/>
      <c r="I34" s="149"/>
      <c r="J34" s="149"/>
      <c r="T34" s="149"/>
      <c r="AA34" s="111"/>
      <c r="AB34" s="111"/>
    </row>
    <row r="35" spans="1:28" x14ac:dyDescent="0.2">
      <c r="A35" s="111"/>
      <c r="B35" s="149"/>
      <c r="C35" s="149"/>
      <c r="D35" s="149"/>
      <c r="E35" s="149"/>
      <c r="F35" s="149"/>
      <c r="G35" s="149"/>
      <c r="H35" s="149"/>
      <c r="I35" s="149"/>
      <c r="J35" s="149"/>
      <c r="T35" s="149"/>
      <c r="AA35" s="111"/>
      <c r="AB35" s="111"/>
    </row>
    <row r="36" spans="1:28" x14ac:dyDescent="0.2">
      <c r="A36" s="111"/>
      <c r="B36" s="149"/>
      <c r="C36" s="149"/>
      <c r="D36" s="149"/>
      <c r="E36" s="149"/>
      <c r="F36" s="149"/>
      <c r="G36" s="149"/>
      <c r="H36" s="149"/>
      <c r="I36" s="149"/>
      <c r="J36" s="149"/>
      <c r="T36" s="149"/>
      <c r="AA36" s="111"/>
      <c r="AB36" s="111"/>
    </row>
    <row r="37" spans="1:28" x14ac:dyDescent="0.2">
      <c r="A37" s="111"/>
      <c r="B37" s="149"/>
      <c r="C37" s="149"/>
      <c r="D37" s="149"/>
      <c r="E37" s="149"/>
      <c r="F37" s="149"/>
      <c r="G37" s="149"/>
      <c r="H37" s="149"/>
      <c r="I37" s="149"/>
      <c r="J37" s="149"/>
      <c r="T37" s="149"/>
      <c r="AA37" s="111"/>
      <c r="AB37" s="111"/>
    </row>
    <row r="38" spans="1:28" x14ac:dyDescent="0.2">
      <c r="A38" s="111"/>
      <c r="AA38" s="111"/>
      <c r="AB38" s="111"/>
    </row>
    <row r="39" spans="1:28" x14ac:dyDescent="0.2">
      <c r="A39" s="111"/>
      <c r="AA39" s="111"/>
      <c r="AB39" s="111"/>
    </row>
    <row r="40" spans="1:28" x14ac:dyDescent="0.2">
      <c r="A40" s="111"/>
      <c r="AA40" s="111"/>
      <c r="AB40" s="111"/>
    </row>
    <row r="41" spans="1:28" x14ac:dyDescent="0.2">
      <c r="A41" s="111"/>
      <c r="AA41" s="111"/>
      <c r="AB41" s="111"/>
    </row>
    <row r="42" spans="1:28" x14ac:dyDescent="0.2">
      <c r="N42" s="6"/>
      <c r="R42" s="6"/>
    </row>
    <row r="43" spans="1:28" x14ac:dyDescent="0.2">
      <c r="N43" s="6"/>
      <c r="R43" s="6"/>
    </row>
    <row r="44" spans="1:28" x14ac:dyDescent="0.2">
      <c r="N44" s="6"/>
      <c r="R44" s="6"/>
    </row>
    <row r="45" spans="1:28" x14ac:dyDescent="0.2">
      <c r="N45" s="6"/>
      <c r="R45" s="6"/>
    </row>
    <row r="46" spans="1:28" x14ac:dyDescent="0.2">
      <c r="N46" s="6"/>
      <c r="R46" s="6"/>
    </row>
    <row r="47" spans="1:28" x14ac:dyDescent="0.2">
      <c r="A47" s="111"/>
      <c r="AA47" s="111"/>
      <c r="AB47" s="111"/>
    </row>
    <row r="48" spans="1:28" x14ac:dyDescent="0.2">
      <c r="A48" s="111"/>
      <c r="AA48" s="111"/>
      <c r="AB48" s="111"/>
    </row>
    <row r="49" spans="1:28" x14ac:dyDescent="0.2">
      <c r="A49" s="111"/>
      <c r="AA49" s="111"/>
      <c r="AB49" s="111"/>
    </row>
    <row r="50" spans="1:28" x14ac:dyDescent="0.2">
      <c r="A50" s="111"/>
      <c r="AA50" s="111"/>
      <c r="AB50" s="111"/>
    </row>
    <row r="51" spans="1:28" x14ac:dyDescent="0.2">
      <c r="A51" s="111"/>
      <c r="AA51" s="111"/>
      <c r="AB51" s="111"/>
    </row>
    <row r="52" spans="1:28" x14ac:dyDescent="0.2">
      <c r="A52" s="111"/>
      <c r="AA52" s="111"/>
      <c r="AB52" s="111"/>
    </row>
    <row r="53" spans="1:28" x14ac:dyDescent="0.2">
      <c r="A53" s="111"/>
      <c r="AA53" s="111"/>
      <c r="AB53" s="111"/>
    </row>
    <row r="54" spans="1:28" x14ac:dyDescent="0.2">
      <c r="A54" s="111"/>
      <c r="AA54" s="111"/>
      <c r="AB54" s="111"/>
    </row>
    <row r="55" spans="1:28" x14ac:dyDescent="0.2">
      <c r="A55" s="111"/>
      <c r="AA55" s="111"/>
      <c r="AB55" s="111"/>
    </row>
    <row r="56" spans="1:28" x14ac:dyDescent="0.2">
      <c r="A56" s="111"/>
      <c r="AA56" s="111"/>
      <c r="AB56" s="111"/>
    </row>
    <row r="57" spans="1:28" x14ac:dyDescent="0.2">
      <c r="A57" s="111"/>
      <c r="AA57" s="111"/>
      <c r="AB57" s="111"/>
    </row>
    <row r="58" spans="1:28" x14ac:dyDescent="0.2">
      <c r="A58" s="111"/>
      <c r="AA58" s="111"/>
      <c r="AB58" s="111"/>
    </row>
    <row r="59" spans="1:28" x14ac:dyDescent="0.2">
      <c r="A59" s="111"/>
      <c r="AA59" s="111"/>
      <c r="AB59" s="111"/>
    </row>
    <row r="60" spans="1:28" x14ac:dyDescent="0.2">
      <c r="A60" s="111"/>
      <c r="AA60" s="111"/>
      <c r="AB60" s="111"/>
    </row>
    <row r="61" spans="1:28" x14ac:dyDescent="0.2">
      <c r="A61" s="111"/>
      <c r="AA61" s="111"/>
      <c r="AB61" s="111"/>
    </row>
    <row r="62" spans="1:28" x14ac:dyDescent="0.2">
      <c r="A62" s="111"/>
      <c r="AA62" s="111"/>
      <c r="AB62" s="111"/>
    </row>
    <row r="63" spans="1:28" x14ac:dyDescent="0.2">
      <c r="A63" s="111"/>
      <c r="AA63" s="111"/>
      <c r="AB63" s="111"/>
    </row>
    <row r="64" spans="1:28" x14ac:dyDescent="0.2">
      <c r="A64" s="111"/>
      <c r="AA64" s="111"/>
      <c r="AB64" s="111"/>
    </row>
    <row r="65" spans="1:28" x14ac:dyDescent="0.2">
      <c r="A65" s="111"/>
      <c r="AA65" s="111"/>
      <c r="AB65" s="111"/>
    </row>
    <row r="66" spans="1:28" x14ac:dyDescent="0.2">
      <c r="A66" s="111"/>
      <c r="AA66" s="111"/>
      <c r="AB66" s="111"/>
    </row>
    <row r="67" spans="1:28" x14ac:dyDescent="0.2">
      <c r="A67" s="111"/>
      <c r="AA67" s="111"/>
      <c r="AB67" s="111"/>
    </row>
    <row r="68" spans="1:28" x14ac:dyDescent="0.2">
      <c r="A68" s="111"/>
      <c r="AA68" s="111"/>
      <c r="AB68" s="111"/>
    </row>
    <row r="69" spans="1:28" x14ac:dyDescent="0.2">
      <c r="A69" s="111"/>
      <c r="AA69" s="111"/>
      <c r="AB69" s="111"/>
    </row>
    <row r="70" spans="1:28" x14ac:dyDescent="0.2">
      <c r="A70" s="111"/>
      <c r="AA70" s="111"/>
      <c r="AB70" s="111"/>
    </row>
    <row r="71" spans="1:28" x14ac:dyDescent="0.2">
      <c r="A71" s="111"/>
      <c r="AA71" s="111"/>
      <c r="AB71" s="111"/>
    </row>
    <row r="72" spans="1:28" x14ac:dyDescent="0.2">
      <c r="A72" s="111"/>
      <c r="AA72" s="111"/>
      <c r="AB72" s="111"/>
    </row>
    <row r="73" spans="1:28" x14ac:dyDescent="0.2">
      <c r="A73" s="111"/>
      <c r="AA73" s="111"/>
      <c r="AB73" s="111"/>
    </row>
    <row r="74" spans="1:28" x14ac:dyDescent="0.2">
      <c r="A74" s="111"/>
      <c r="AA74" s="111"/>
      <c r="AB74" s="111"/>
    </row>
    <row r="75" spans="1:28" x14ac:dyDescent="0.2">
      <c r="A75" s="111"/>
      <c r="AA75" s="111"/>
      <c r="AB75" s="111"/>
    </row>
    <row r="76" spans="1:28" x14ac:dyDescent="0.2">
      <c r="A76" s="111"/>
      <c r="AA76" s="111"/>
      <c r="AB76" s="111"/>
    </row>
    <row r="77" spans="1:28" x14ac:dyDescent="0.2">
      <c r="A77" s="111"/>
      <c r="AA77" s="111"/>
      <c r="AB77" s="111"/>
    </row>
    <row r="78" spans="1:28" x14ac:dyDescent="0.2">
      <c r="A78" s="111"/>
      <c r="AA78" s="111"/>
      <c r="AB78" s="111"/>
    </row>
  </sheetData>
  <mergeCells count="12">
    <mergeCell ref="K24:M24"/>
    <mergeCell ref="T1:U1"/>
    <mergeCell ref="N6:O6"/>
    <mergeCell ref="P6:Q6"/>
    <mergeCell ref="R6:S6"/>
    <mergeCell ref="K7:M7"/>
    <mergeCell ref="K8:M8"/>
    <mergeCell ref="K9:M9"/>
    <mergeCell ref="K14:M14"/>
    <mergeCell ref="K15:M15"/>
    <mergeCell ref="K18:M18"/>
    <mergeCell ref="K21:M2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EB700B"/>
  </sheetPr>
  <dimension ref="A1:Q13"/>
  <sheetViews>
    <sheetView showGridLines="0" view="pageBreakPreview" zoomScaleNormal="100" zoomScaleSheetLayoutView="100" workbookViewId="0">
      <selection activeCell="A10" sqref="A10"/>
    </sheetView>
  </sheetViews>
  <sheetFormatPr baseColWidth="10" defaultRowHeight="12.75" x14ac:dyDescent="0.2"/>
  <cols>
    <col min="1" max="1" width="10.28515625" customWidth="1"/>
    <col min="2" max="2" width="7.85546875" customWidth="1"/>
    <col min="3" max="3" width="4.85546875" customWidth="1"/>
    <col min="4" max="4" width="9" customWidth="1"/>
    <col min="5" max="5" width="4.140625" customWidth="1"/>
    <col min="6" max="6" width="9.140625" customWidth="1"/>
    <col min="7" max="7" width="6.42578125" customWidth="1"/>
    <col min="9" max="9" width="8" customWidth="1"/>
    <col min="10" max="10" width="9.42578125" customWidth="1"/>
    <col min="11" max="11" width="6" customWidth="1"/>
    <col min="12" max="12" width="11.28515625" customWidth="1"/>
    <col min="13" max="13" width="7.5703125" customWidth="1"/>
    <col min="14" max="14" width="9.28515625" customWidth="1"/>
    <col min="15" max="15" width="6.140625" customWidth="1"/>
    <col min="16" max="16" width="12.140625" customWidth="1"/>
    <col min="17" max="17" width="8" customWidth="1"/>
    <col min="257" max="257" width="10.28515625" customWidth="1"/>
    <col min="258" max="258" width="7.85546875" customWidth="1"/>
    <col min="259" max="259" width="4.85546875" customWidth="1"/>
    <col min="260" max="260" width="9" customWidth="1"/>
    <col min="261" max="261" width="4.140625" customWidth="1"/>
    <col min="262" max="262" width="9.140625" customWidth="1"/>
    <col min="263" max="263" width="6.42578125" customWidth="1"/>
    <col min="265" max="265" width="8" customWidth="1"/>
    <col min="266" max="266" width="9.42578125" customWidth="1"/>
    <col min="267" max="267" width="6" customWidth="1"/>
    <col min="268" max="268" width="11.28515625" customWidth="1"/>
    <col min="269" max="269" width="7.5703125" customWidth="1"/>
    <col min="270" max="270" width="9.28515625" customWidth="1"/>
    <col min="271" max="271" width="6.140625" customWidth="1"/>
    <col min="513" max="513" width="10.28515625" customWidth="1"/>
    <col min="514" max="514" width="7.85546875" customWidth="1"/>
    <col min="515" max="515" width="4.85546875" customWidth="1"/>
    <col min="516" max="516" width="9" customWidth="1"/>
    <col min="517" max="517" width="4.140625" customWidth="1"/>
    <col min="518" max="518" width="9.140625" customWidth="1"/>
    <col min="519" max="519" width="6.42578125" customWidth="1"/>
    <col min="521" max="521" width="8" customWidth="1"/>
    <col min="522" max="522" width="9.42578125" customWidth="1"/>
    <col min="523" max="523" width="6" customWidth="1"/>
    <col min="524" max="524" width="11.28515625" customWidth="1"/>
    <col min="525" max="525" width="7.5703125" customWidth="1"/>
    <col min="526" max="526" width="9.28515625" customWidth="1"/>
    <col min="527" max="527" width="6.140625" customWidth="1"/>
    <col min="769" max="769" width="10.28515625" customWidth="1"/>
    <col min="770" max="770" width="7.85546875" customWidth="1"/>
    <col min="771" max="771" width="4.85546875" customWidth="1"/>
    <col min="772" max="772" width="9" customWidth="1"/>
    <col min="773" max="773" width="4.140625" customWidth="1"/>
    <col min="774" max="774" width="9.140625" customWidth="1"/>
    <col min="775" max="775" width="6.42578125" customWidth="1"/>
    <col min="777" max="777" width="8" customWidth="1"/>
    <col min="778" max="778" width="9.42578125" customWidth="1"/>
    <col min="779" max="779" width="6" customWidth="1"/>
    <col min="780" max="780" width="11.28515625" customWidth="1"/>
    <col min="781" max="781" width="7.5703125" customWidth="1"/>
    <col min="782" max="782" width="9.28515625" customWidth="1"/>
    <col min="783" max="783" width="6.140625" customWidth="1"/>
    <col min="1025" max="1025" width="10.28515625" customWidth="1"/>
    <col min="1026" max="1026" width="7.85546875" customWidth="1"/>
    <col min="1027" max="1027" width="4.85546875" customWidth="1"/>
    <col min="1028" max="1028" width="9" customWidth="1"/>
    <col min="1029" max="1029" width="4.140625" customWidth="1"/>
    <col min="1030" max="1030" width="9.140625" customWidth="1"/>
    <col min="1031" max="1031" width="6.42578125" customWidth="1"/>
    <col min="1033" max="1033" width="8" customWidth="1"/>
    <col min="1034" max="1034" width="9.42578125" customWidth="1"/>
    <col min="1035" max="1035" width="6" customWidth="1"/>
    <col min="1036" max="1036" width="11.28515625" customWidth="1"/>
    <col min="1037" max="1037" width="7.5703125" customWidth="1"/>
    <col min="1038" max="1038" width="9.28515625" customWidth="1"/>
    <col min="1039" max="1039" width="6.140625" customWidth="1"/>
    <col min="1281" max="1281" width="10.28515625" customWidth="1"/>
    <col min="1282" max="1282" width="7.85546875" customWidth="1"/>
    <col min="1283" max="1283" width="4.85546875" customWidth="1"/>
    <col min="1284" max="1284" width="9" customWidth="1"/>
    <col min="1285" max="1285" width="4.140625" customWidth="1"/>
    <col min="1286" max="1286" width="9.140625" customWidth="1"/>
    <col min="1287" max="1287" width="6.42578125" customWidth="1"/>
    <col min="1289" max="1289" width="8" customWidth="1"/>
    <col min="1290" max="1290" width="9.42578125" customWidth="1"/>
    <col min="1291" max="1291" width="6" customWidth="1"/>
    <col min="1292" max="1292" width="11.28515625" customWidth="1"/>
    <col min="1293" max="1293" width="7.5703125" customWidth="1"/>
    <col min="1294" max="1294" width="9.28515625" customWidth="1"/>
    <col min="1295" max="1295" width="6.140625" customWidth="1"/>
    <col min="1537" max="1537" width="10.28515625" customWidth="1"/>
    <col min="1538" max="1538" width="7.85546875" customWidth="1"/>
    <col min="1539" max="1539" width="4.85546875" customWidth="1"/>
    <col min="1540" max="1540" width="9" customWidth="1"/>
    <col min="1541" max="1541" width="4.140625" customWidth="1"/>
    <col min="1542" max="1542" width="9.140625" customWidth="1"/>
    <col min="1543" max="1543" width="6.42578125" customWidth="1"/>
    <col min="1545" max="1545" width="8" customWidth="1"/>
    <col min="1546" max="1546" width="9.42578125" customWidth="1"/>
    <col min="1547" max="1547" width="6" customWidth="1"/>
    <col min="1548" max="1548" width="11.28515625" customWidth="1"/>
    <col min="1549" max="1549" width="7.5703125" customWidth="1"/>
    <col min="1550" max="1550" width="9.28515625" customWidth="1"/>
    <col min="1551" max="1551" width="6.140625" customWidth="1"/>
    <col min="1793" max="1793" width="10.28515625" customWidth="1"/>
    <col min="1794" max="1794" width="7.85546875" customWidth="1"/>
    <col min="1795" max="1795" width="4.85546875" customWidth="1"/>
    <col min="1796" max="1796" width="9" customWidth="1"/>
    <col min="1797" max="1797" width="4.140625" customWidth="1"/>
    <col min="1798" max="1798" width="9.140625" customWidth="1"/>
    <col min="1799" max="1799" width="6.42578125" customWidth="1"/>
    <col min="1801" max="1801" width="8" customWidth="1"/>
    <col min="1802" max="1802" width="9.42578125" customWidth="1"/>
    <col min="1803" max="1803" width="6" customWidth="1"/>
    <col min="1804" max="1804" width="11.28515625" customWidth="1"/>
    <col min="1805" max="1805" width="7.5703125" customWidth="1"/>
    <col min="1806" max="1806" width="9.28515625" customWidth="1"/>
    <col min="1807" max="1807" width="6.140625" customWidth="1"/>
    <col min="2049" max="2049" width="10.28515625" customWidth="1"/>
    <col min="2050" max="2050" width="7.85546875" customWidth="1"/>
    <col min="2051" max="2051" width="4.85546875" customWidth="1"/>
    <col min="2052" max="2052" width="9" customWidth="1"/>
    <col min="2053" max="2053" width="4.140625" customWidth="1"/>
    <col min="2054" max="2054" width="9.140625" customWidth="1"/>
    <col min="2055" max="2055" width="6.42578125" customWidth="1"/>
    <col min="2057" max="2057" width="8" customWidth="1"/>
    <col min="2058" max="2058" width="9.42578125" customWidth="1"/>
    <col min="2059" max="2059" width="6" customWidth="1"/>
    <col min="2060" max="2060" width="11.28515625" customWidth="1"/>
    <col min="2061" max="2061" width="7.5703125" customWidth="1"/>
    <col min="2062" max="2062" width="9.28515625" customWidth="1"/>
    <col min="2063" max="2063" width="6.140625" customWidth="1"/>
    <col min="2305" max="2305" width="10.28515625" customWidth="1"/>
    <col min="2306" max="2306" width="7.85546875" customWidth="1"/>
    <col min="2307" max="2307" width="4.85546875" customWidth="1"/>
    <col min="2308" max="2308" width="9" customWidth="1"/>
    <col min="2309" max="2309" width="4.140625" customWidth="1"/>
    <col min="2310" max="2310" width="9.140625" customWidth="1"/>
    <col min="2311" max="2311" width="6.42578125" customWidth="1"/>
    <col min="2313" max="2313" width="8" customWidth="1"/>
    <col min="2314" max="2314" width="9.42578125" customWidth="1"/>
    <col min="2315" max="2315" width="6" customWidth="1"/>
    <col min="2316" max="2316" width="11.28515625" customWidth="1"/>
    <col min="2317" max="2317" width="7.5703125" customWidth="1"/>
    <col min="2318" max="2318" width="9.28515625" customWidth="1"/>
    <col min="2319" max="2319" width="6.140625" customWidth="1"/>
    <col min="2561" max="2561" width="10.28515625" customWidth="1"/>
    <col min="2562" max="2562" width="7.85546875" customWidth="1"/>
    <col min="2563" max="2563" width="4.85546875" customWidth="1"/>
    <col min="2564" max="2564" width="9" customWidth="1"/>
    <col min="2565" max="2565" width="4.140625" customWidth="1"/>
    <col min="2566" max="2566" width="9.140625" customWidth="1"/>
    <col min="2567" max="2567" width="6.42578125" customWidth="1"/>
    <col min="2569" max="2569" width="8" customWidth="1"/>
    <col min="2570" max="2570" width="9.42578125" customWidth="1"/>
    <col min="2571" max="2571" width="6" customWidth="1"/>
    <col min="2572" max="2572" width="11.28515625" customWidth="1"/>
    <col min="2573" max="2573" width="7.5703125" customWidth="1"/>
    <col min="2574" max="2574" width="9.28515625" customWidth="1"/>
    <col min="2575" max="2575" width="6.140625" customWidth="1"/>
    <col min="2817" max="2817" width="10.28515625" customWidth="1"/>
    <col min="2818" max="2818" width="7.85546875" customWidth="1"/>
    <col min="2819" max="2819" width="4.85546875" customWidth="1"/>
    <col min="2820" max="2820" width="9" customWidth="1"/>
    <col min="2821" max="2821" width="4.140625" customWidth="1"/>
    <col min="2822" max="2822" width="9.140625" customWidth="1"/>
    <col min="2823" max="2823" width="6.42578125" customWidth="1"/>
    <col min="2825" max="2825" width="8" customWidth="1"/>
    <col min="2826" max="2826" width="9.42578125" customWidth="1"/>
    <col min="2827" max="2827" width="6" customWidth="1"/>
    <col min="2828" max="2828" width="11.28515625" customWidth="1"/>
    <col min="2829" max="2829" width="7.5703125" customWidth="1"/>
    <col min="2830" max="2830" width="9.28515625" customWidth="1"/>
    <col min="2831" max="2831" width="6.140625" customWidth="1"/>
    <col min="3073" max="3073" width="10.28515625" customWidth="1"/>
    <col min="3074" max="3074" width="7.85546875" customWidth="1"/>
    <col min="3075" max="3075" width="4.85546875" customWidth="1"/>
    <col min="3076" max="3076" width="9" customWidth="1"/>
    <col min="3077" max="3077" width="4.140625" customWidth="1"/>
    <col min="3078" max="3078" width="9.140625" customWidth="1"/>
    <col min="3079" max="3079" width="6.42578125" customWidth="1"/>
    <col min="3081" max="3081" width="8" customWidth="1"/>
    <col min="3082" max="3082" width="9.42578125" customWidth="1"/>
    <col min="3083" max="3083" width="6" customWidth="1"/>
    <col min="3084" max="3084" width="11.28515625" customWidth="1"/>
    <col min="3085" max="3085" width="7.5703125" customWidth="1"/>
    <col min="3086" max="3086" width="9.28515625" customWidth="1"/>
    <col min="3087" max="3087" width="6.140625" customWidth="1"/>
    <col min="3329" max="3329" width="10.28515625" customWidth="1"/>
    <col min="3330" max="3330" width="7.85546875" customWidth="1"/>
    <col min="3331" max="3331" width="4.85546875" customWidth="1"/>
    <col min="3332" max="3332" width="9" customWidth="1"/>
    <col min="3333" max="3333" width="4.140625" customWidth="1"/>
    <col min="3334" max="3334" width="9.140625" customWidth="1"/>
    <col min="3335" max="3335" width="6.42578125" customWidth="1"/>
    <col min="3337" max="3337" width="8" customWidth="1"/>
    <col min="3338" max="3338" width="9.42578125" customWidth="1"/>
    <col min="3339" max="3339" width="6" customWidth="1"/>
    <col min="3340" max="3340" width="11.28515625" customWidth="1"/>
    <col min="3341" max="3341" width="7.5703125" customWidth="1"/>
    <col min="3342" max="3342" width="9.28515625" customWidth="1"/>
    <col min="3343" max="3343" width="6.140625" customWidth="1"/>
    <col min="3585" max="3585" width="10.28515625" customWidth="1"/>
    <col min="3586" max="3586" width="7.85546875" customWidth="1"/>
    <col min="3587" max="3587" width="4.85546875" customWidth="1"/>
    <col min="3588" max="3588" width="9" customWidth="1"/>
    <col min="3589" max="3589" width="4.140625" customWidth="1"/>
    <col min="3590" max="3590" width="9.140625" customWidth="1"/>
    <col min="3591" max="3591" width="6.42578125" customWidth="1"/>
    <col min="3593" max="3593" width="8" customWidth="1"/>
    <col min="3594" max="3594" width="9.42578125" customWidth="1"/>
    <col min="3595" max="3595" width="6" customWidth="1"/>
    <col min="3596" max="3596" width="11.28515625" customWidth="1"/>
    <col min="3597" max="3597" width="7.5703125" customWidth="1"/>
    <col min="3598" max="3598" width="9.28515625" customWidth="1"/>
    <col min="3599" max="3599" width="6.140625" customWidth="1"/>
    <col min="3841" max="3841" width="10.28515625" customWidth="1"/>
    <col min="3842" max="3842" width="7.85546875" customWidth="1"/>
    <col min="3843" max="3843" width="4.85546875" customWidth="1"/>
    <col min="3844" max="3844" width="9" customWidth="1"/>
    <col min="3845" max="3845" width="4.140625" customWidth="1"/>
    <col min="3846" max="3846" width="9.140625" customWidth="1"/>
    <col min="3847" max="3847" width="6.42578125" customWidth="1"/>
    <col min="3849" max="3849" width="8" customWidth="1"/>
    <col min="3850" max="3850" width="9.42578125" customWidth="1"/>
    <col min="3851" max="3851" width="6" customWidth="1"/>
    <col min="3852" max="3852" width="11.28515625" customWidth="1"/>
    <col min="3853" max="3853" width="7.5703125" customWidth="1"/>
    <col min="3854" max="3854" width="9.28515625" customWidth="1"/>
    <col min="3855" max="3855" width="6.140625" customWidth="1"/>
    <col min="4097" max="4097" width="10.28515625" customWidth="1"/>
    <col min="4098" max="4098" width="7.85546875" customWidth="1"/>
    <col min="4099" max="4099" width="4.85546875" customWidth="1"/>
    <col min="4100" max="4100" width="9" customWidth="1"/>
    <col min="4101" max="4101" width="4.140625" customWidth="1"/>
    <col min="4102" max="4102" width="9.140625" customWidth="1"/>
    <col min="4103" max="4103" width="6.42578125" customWidth="1"/>
    <col min="4105" max="4105" width="8" customWidth="1"/>
    <col min="4106" max="4106" width="9.42578125" customWidth="1"/>
    <col min="4107" max="4107" width="6" customWidth="1"/>
    <col min="4108" max="4108" width="11.28515625" customWidth="1"/>
    <col min="4109" max="4109" width="7.5703125" customWidth="1"/>
    <col min="4110" max="4110" width="9.28515625" customWidth="1"/>
    <col min="4111" max="4111" width="6.140625" customWidth="1"/>
    <col min="4353" max="4353" width="10.28515625" customWidth="1"/>
    <col min="4354" max="4354" width="7.85546875" customWidth="1"/>
    <col min="4355" max="4355" width="4.85546875" customWidth="1"/>
    <col min="4356" max="4356" width="9" customWidth="1"/>
    <col min="4357" max="4357" width="4.140625" customWidth="1"/>
    <col min="4358" max="4358" width="9.140625" customWidth="1"/>
    <col min="4359" max="4359" width="6.42578125" customWidth="1"/>
    <col min="4361" max="4361" width="8" customWidth="1"/>
    <col min="4362" max="4362" width="9.42578125" customWidth="1"/>
    <col min="4363" max="4363" width="6" customWidth="1"/>
    <col min="4364" max="4364" width="11.28515625" customWidth="1"/>
    <col min="4365" max="4365" width="7.5703125" customWidth="1"/>
    <col min="4366" max="4366" width="9.28515625" customWidth="1"/>
    <col min="4367" max="4367" width="6.140625" customWidth="1"/>
    <col min="4609" max="4609" width="10.28515625" customWidth="1"/>
    <col min="4610" max="4610" width="7.85546875" customWidth="1"/>
    <col min="4611" max="4611" width="4.85546875" customWidth="1"/>
    <col min="4612" max="4612" width="9" customWidth="1"/>
    <col min="4613" max="4613" width="4.140625" customWidth="1"/>
    <col min="4614" max="4614" width="9.140625" customWidth="1"/>
    <col min="4615" max="4615" width="6.42578125" customWidth="1"/>
    <col min="4617" max="4617" width="8" customWidth="1"/>
    <col min="4618" max="4618" width="9.42578125" customWidth="1"/>
    <col min="4619" max="4619" width="6" customWidth="1"/>
    <col min="4620" max="4620" width="11.28515625" customWidth="1"/>
    <col min="4621" max="4621" width="7.5703125" customWidth="1"/>
    <col min="4622" max="4622" width="9.28515625" customWidth="1"/>
    <col min="4623" max="4623" width="6.140625" customWidth="1"/>
    <col min="4865" max="4865" width="10.28515625" customWidth="1"/>
    <col min="4866" max="4866" width="7.85546875" customWidth="1"/>
    <col min="4867" max="4867" width="4.85546875" customWidth="1"/>
    <col min="4868" max="4868" width="9" customWidth="1"/>
    <col min="4869" max="4869" width="4.140625" customWidth="1"/>
    <col min="4870" max="4870" width="9.140625" customWidth="1"/>
    <col min="4871" max="4871" width="6.42578125" customWidth="1"/>
    <col min="4873" max="4873" width="8" customWidth="1"/>
    <col min="4874" max="4874" width="9.42578125" customWidth="1"/>
    <col min="4875" max="4875" width="6" customWidth="1"/>
    <col min="4876" max="4876" width="11.28515625" customWidth="1"/>
    <col min="4877" max="4877" width="7.5703125" customWidth="1"/>
    <col min="4878" max="4878" width="9.28515625" customWidth="1"/>
    <col min="4879" max="4879" width="6.140625" customWidth="1"/>
    <col min="5121" max="5121" width="10.28515625" customWidth="1"/>
    <col min="5122" max="5122" width="7.85546875" customWidth="1"/>
    <col min="5123" max="5123" width="4.85546875" customWidth="1"/>
    <col min="5124" max="5124" width="9" customWidth="1"/>
    <col min="5125" max="5125" width="4.140625" customWidth="1"/>
    <col min="5126" max="5126" width="9.140625" customWidth="1"/>
    <col min="5127" max="5127" width="6.42578125" customWidth="1"/>
    <col min="5129" max="5129" width="8" customWidth="1"/>
    <col min="5130" max="5130" width="9.42578125" customWidth="1"/>
    <col min="5131" max="5131" width="6" customWidth="1"/>
    <col min="5132" max="5132" width="11.28515625" customWidth="1"/>
    <col min="5133" max="5133" width="7.5703125" customWidth="1"/>
    <col min="5134" max="5134" width="9.28515625" customWidth="1"/>
    <col min="5135" max="5135" width="6.140625" customWidth="1"/>
    <col min="5377" max="5377" width="10.28515625" customWidth="1"/>
    <col min="5378" max="5378" width="7.85546875" customWidth="1"/>
    <col min="5379" max="5379" width="4.85546875" customWidth="1"/>
    <col min="5380" max="5380" width="9" customWidth="1"/>
    <col min="5381" max="5381" width="4.140625" customWidth="1"/>
    <col min="5382" max="5382" width="9.140625" customWidth="1"/>
    <col min="5383" max="5383" width="6.42578125" customWidth="1"/>
    <col min="5385" max="5385" width="8" customWidth="1"/>
    <col min="5386" max="5386" width="9.42578125" customWidth="1"/>
    <col min="5387" max="5387" width="6" customWidth="1"/>
    <col min="5388" max="5388" width="11.28515625" customWidth="1"/>
    <col min="5389" max="5389" width="7.5703125" customWidth="1"/>
    <col min="5390" max="5390" width="9.28515625" customWidth="1"/>
    <col min="5391" max="5391" width="6.140625" customWidth="1"/>
    <col min="5633" max="5633" width="10.28515625" customWidth="1"/>
    <col min="5634" max="5634" width="7.85546875" customWidth="1"/>
    <col min="5635" max="5635" width="4.85546875" customWidth="1"/>
    <col min="5636" max="5636" width="9" customWidth="1"/>
    <col min="5637" max="5637" width="4.140625" customWidth="1"/>
    <col min="5638" max="5638" width="9.140625" customWidth="1"/>
    <col min="5639" max="5639" width="6.42578125" customWidth="1"/>
    <col min="5641" max="5641" width="8" customWidth="1"/>
    <col min="5642" max="5642" width="9.42578125" customWidth="1"/>
    <col min="5643" max="5643" width="6" customWidth="1"/>
    <col min="5644" max="5644" width="11.28515625" customWidth="1"/>
    <col min="5645" max="5645" width="7.5703125" customWidth="1"/>
    <col min="5646" max="5646" width="9.28515625" customWidth="1"/>
    <col min="5647" max="5647" width="6.140625" customWidth="1"/>
    <col min="5889" max="5889" width="10.28515625" customWidth="1"/>
    <col min="5890" max="5890" width="7.85546875" customWidth="1"/>
    <col min="5891" max="5891" width="4.85546875" customWidth="1"/>
    <col min="5892" max="5892" width="9" customWidth="1"/>
    <col min="5893" max="5893" width="4.140625" customWidth="1"/>
    <col min="5894" max="5894" width="9.140625" customWidth="1"/>
    <col min="5895" max="5895" width="6.42578125" customWidth="1"/>
    <col min="5897" max="5897" width="8" customWidth="1"/>
    <col min="5898" max="5898" width="9.42578125" customWidth="1"/>
    <col min="5899" max="5899" width="6" customWidth="1"/>
    <col min="5900" max="5900" width="11.28515625" customWidth="1"/>
    <col min="5901" max="5901" width="7.5703125" customWidth="1"/>
    <col min="5902" max="5902" width="9.28515625" customWidth="1"/>
    <col min="5903" max="5903" width="6.140625" customWidth="1"/>
    <col min="6145" max="6145" width="10.28515625" customWidth="1"/>
    <col min="6146" max="6146" width="7.85546875" customWidth="1"/>
    <col min="6147" max="6147" width="4.85546875" customWidth="1"/>
    <col min="6148" max="6148" width="9" customWidth="1"/>
    <col min="6149" max="6149" width="4.140625" customWidth="1"/>
    <col min="6150" max="6150" width="9.140625" customWidth="1"/>
    <col min="6151" max="6151" width="6.42578125" customWidth="1"/>
    <col min="6153" max="6153" width="8" customWidth="1"/>
    <col min="6154" max="6154" width="9.42578125" customWidth="1"/>
    <col min="6155" max="6155" width="6" customWidth="1"/>
    <col min="6156" max="6156" width="11.28515625" customWidth="1"/>
    <col min="6157" max="6157" width="7.5703125" customWidth="1"/>
    <col min="6158" max="6158" width="9.28515625" customWidth="1"/>
    <col min="6159" max="6159" width="6.140625" customWidth="1"/>
    <col min="6401" max="6401" width="10.28515625" customWidth="1"/>
    <col min="6402" max="6402" width="7.85546875" customWidth="1"/>
    <col min="6403" max="6403" width="4.85546875" customWidth="1"/>
    <col min="6404" max="6404" width="9" customWidth="1"/>
    <col min="6405" max="6405" width="4.140625" customWidth="1"/>
    <col min="6406" max="6406" width="9.140625" customWidth="1"/>
    <col min="6407" max="6407" width="6.42578125" customWidth="1"/>
    <col min="6409" max="6409" width="8" customWidth="1"/>
    <col min="6410" max="6410" width="9.42578125" customWidth="1"/>
    <col min="6411" max="6411" width="6" customWidth="1"/>
    <col min="6412" max="6412" width="11.28515625" customWidth="1"/>
    <col min="6413" max="6413" width="7.5703125" customWidth="1"/>
    <col min="6414" max="6414" width="9.28515625" customWidth="1"/>
    <col min="6415" max="6415" width="6.140625" customWidth="1"/>
    <col min="6657" max="6657" width="10.28515625" customWidth="1"/>
    <col min="6658" max="6658" width="7.85546875" customWidth="1"/>
    <col min="6659" max="6659" width="4.85546875" customWidth="1"/>
    <col min="6660" max="6660" width="9" customWidth="1"/>
    <col min="6661" max="6661" width="4.140625" customWidth="1"/>
    <col min="6662" max="6662" width="9.140625" customWidth="1"/>
    <col min="6663" max="6663" width="6.42578125" customWidth="1"/>
    <col min="6665" max="6665" width="8" customWidth="1"/>
    <col min="6666" max="6666" width="9.42578125" customWidth="1"/>
    <col min="6667" max="6667" width="6" customWidth="1"/>
    <col min="6668" max="6668" width="11.28515625" customWidth="1"/>
    <col min="6669" max="6669" width="7.5703125" customWidth="1"/>
    <col min="6670" max="6670" width="9.28515625" customWidth="1"/>
    <col min="6671" max="6671" width="6.140625" customWidth="1"/>
    <col min="6913" max="6913" width="10.28515625" customWidth="1"/>
    <col min="6914" max="6914" width="7.85546875" customWidth="1"/>
    <col min="6915" max="6915" width="4.85546875" customWidth="1"/>
    <col min="6916" max="6916" width="9" customWidth="1"/>
    <col min="6917" max="6917" width="4.140625" customWidth="1"/>
    <col min="6918" max="6918" width="9.140625" customWidth="1"/>
    <col min="6919" max="6919" width="6.42578125" customWidth="1"/>
    <col min="6921" max="6921" width="8" customWidth="1"/>
    <col min="6922" max="6922" width="9.42578125" customWidth="1"/>
    <col min="6923" max="6923" width="6" customWidth="1"/>
    <col min="6924" max="6924" width="11.28515625" customWidth="1"/>
    <col min="6925" max="6925" width="7.5703125" customWidth="1"/>
    <col min="6926" max="6926" width="9.28515625" customWidth="1"/>
    <col min="6927" max="6927" width="6.140625" customWidth="1"/>
    <col min="7169" max="7169" width="10.28515625" customWidth="1"/>
    <col min="7170" max="7170" width="7.85546875" customWidth="1"/>
    <col min="7171" max="7171" width="4.85546875" customWidth="1"/>
    <col min="7172" max="7172" width="9" customWidth="1"/>
    <col min="7173" max="7173" width="4.140625" customWidth="1"/>
    <col min="7174" max="7174" width="9.140625" customWidth="1"/>
    <col min="7175" max="7175" width="6.42578125" customWidth="1"/>
    <col min="7177" max="7177" width="8" customWidth="1"/>
    <col min="7178" max="7178" width="9.42578125" customWidth="1"/>
    <col min="7179" max="7179" width="6" customWidth="1"/>
    <col min="7180" max="7180" width="11.28515625" customWidth="1"/>
    <col min="7181" max="7181" width="7.5703125" customWidth="1"/>
    <col min="7182" max="7182" width="9.28515625" customWidth="1"/>
    <col min="7183" max="7183" width="6.140625" customWidth="1"/>
    <col min="7425" max="7425" width="10.28515625" customWidth="1"/>
    <col min="7426" max="7426" width="7.85546875" customWidth="1"/>
    <col min="7427" max="7427" width="4.85546875" customWidth="1"/>
    <col min="7428" max="7428" width="9" customWidth="1"/>
    <col min="7429" max="7429" width="4.140625" customWidth="1"/>
    <col min="7430" max="7430" width="9.140625" customWidth="1"/>
    <col min="7431" max="7431" width="6.42578125" customWidth="1"/>
    <col min="7433" max="7433" width="8" customWidth="1"/>
    <col min="7434" max="7434" width="9.42578125" customWidth="1"/>
    <col min="7435" max="7435" width="6" customWidth="1"/>
    <col min="7436" max="7436" width="11.28515625" customWidth="1"/>
    <col min="7437" max="7437" width="7.5703125" customWidth="1"/>
    <col min="7438" max="7438" width="9.28515625" customWidth="1"/>
    <col min="7439" max="7439" width="6.140625" customWidth="1"/>
    <col min="7681" max="7681" width="10.28515625" customWidth="1"/>
    <col min="7682" max="7682" width="7.85546875" customWidth="1"/>
    <col min="7683" max="7683" width="4.85546875" customWidth="1"/>
    <col min="7684" max="7684" width="9" customWidth="1"/>
    <col min="7685" max="7685" width="4.140625" customWidth="1"/>
    <col min="7686" max="7686" width="9.140625" customWidth="1"/>
    <col min="7687" max="7687" width="6.42578125" customWidth="1"/>
    <col min="7689" max="7689" width="8" customWidth="1"/>
    <col min="7690" max="7690" width="9.42578125" customWidth="1"/>
    <col min="7691" max="7691" width="6" customWidth="1"/>
    <col min="7692" max="7692" width="11.28515625" customWidth="1"/>
    <col min="7693" max="7693" width="7.5703125" customWidth="1"/>
    <col min="7694" max="7694" width="9.28515625" customWidth="1"/>
    <col min="7695" max="7695" width="6.140625" customWidth="1"/>
    <col min="7937" max="7937" width="10.28515625" customWidth="1"/>
    <col min="7938" max="7938" width="7.85546875" customWidth="1"/>
    <col min="7939" max="7939" width="4.85546875" customWidth="1"/>
    <col min="7940" max="7940" width="9" customWidth="1"/>
    <col min="7941" max="7941" width="4.140625" customWidth="1"/>
    <col min="7942" max="7942" width="9.140625" customWidth="1"/>
    <col min="7943" max="7943" width="6.42578125" customWidth="1"/>
    <col min="7945" max="7945" width="8" customWidth="1"/>
    <col min="7946" max="7946" width="9.42578125" customWidth="1"/>
    <col min="7947" max="7947" width="6" customWidth="1"/>
    <col min="7948" max="7948" width="11.28515625" customWidth="1"/>
    <col min="7949" max="7949" width="7.5703125" customWidth="1"/>
    <col min="7950" max="7950" width="9.28515625" customWidth="1"/>
    <col min="7951" max="7951" width="6.140625" customWidth="1"/>
    <col min="8193" max="8193" width="10.28515625" customWidth="1"/>
    <col min="8194" max="8194" width="7.85546875" customWidth="1"/>
    <col min="8195" max="8195" width="4.85546875" customWidth="1"/>
    <col min="8196" max="8196" width="9" customWidth="1"/>
    <col min="8197" max="8197" width="4.140625" customWidth="1"/>
    <col min="8198" max="8198" width="9.140625" customWidth="1"/>
    <col min="8199" max="8199" width="6.42578125" customWidth="1"/>
    <col min="8201" max="8201" width="8" customWidth="1"/>
    <col min="8202" max="8202" width="9.42578125" customWidth="1"/>
    <col min="8203" max="8203" width="6" customWidth="1"/>
    <col min="8204" max="8204" width="11.28515625" customWidth="1"/>
    <col min="8205" max="8205" width="7.5703125" customWidth="1"/>
    <col min="8206" max="8206" width="9.28515625" customWidth="1"/>
    <col min="8207" max="8207" width="6.140625" customWidth="1"/>
    <col min="8449" max="8449" width="10.28515625" customWidth="1"/>
    <col min="8450" max="8450" width="7.85546875" customWidth="1"/>
    <col min="8451" max="8451" width="4.85546875" customWidth="1"/>
    <col min="8452" max="8452" width="9" customWidth="1"/>
    <col min="8453" max="8453" width="4.140625" customWidth="1"/>
    <col min="8454" max="8454" width="9.140625" customWidth="1"/>
    <col min="8455" max="8455" width="6.42578125" customWidth="1"/>
    <col min="8457" max="8457" width="8" customWidth="1"/>
    <col min="8458" max="8458" width="9.42578125" customWidth="1"/>
    <col min="8459" max="8459" width="6" customWidth="1"/>
    <col min="8460" max="8460" width="11.28515625" customWidth="1"/>
    <col min="8461" max="8461" width="7.5703125" customWidth="1"/>
    <col min="8462" max="8462" width="9.28515625" customWidth="1"/>
    <col min="8463" max="8463" width="6.140625" customWidth="1"/>
    <col min="8705" max="8705" width="10.28515625" customWidth="1"/>
    <col min="8706" max="8706" width="7.85546875" customWidth="1"/>
    <col min="8707" max="8707" width="4.85546875" customWidth="1"/>
    <col min="8708" max="8708" width="9" customWidth="1"/>
    <col min="8709" max="8709" width="4.140625" customWidth="1"/>
    <col min="8710" max="8710" width="9.140625" customWidth="1"/>
    <col min="8711" max="8711" width="6.42578125" customWidth="1"/>
    <col min="8713" max="8713" width="8" customWidth="1"/>
    <col min="8714" max="8714" width="9.42578125" customWidth="1"/>
    <col min="8715" max="8715" width="6" customWidth="1"/>
    <col min="8716" max="8716" width="11.28515625" customWidth="1"/>
    <col min="8717" max="8717" width="7.5703125" customWidth="1"/>
    <col min="8718" max="8718" width="9.28515625" customWidth="1"/>
    <col min="8719" max="8719" width="6.140625" customWidth="1"/>
    <col min="8961" max="8961" width="10.28515625" customWidth="1"/>
    <col min="8962" max="8962" width="7.85546875" customWidth="1"/>
    <col min="8963" max="8963" width="4.85546875" customWidth="1"/>
    <col min="8964" max="8964" width="9" customWidth="1"/>
    <col min="8965" max="8965" width="4.140625" customWidth="1"/>
    <col min="8966" max="8966" width="9.140625" customWidth="1"/>
    <col min="8967" max="8967" width="6.42578125" customWidth="1"/>
    <col min="8969" max="8969" width="8" customWidth="1"/>
    <col min="8970" max="8970" width="9.42578125" customWidth="1"/>
    <col min="8971" max="8971" width="6" customWidth="1"/>
    <col min="8972" max="8972" width="11.28515625" customWidth="1"/>
    <col min="8973" max="8973" width="7.5703125" customWidth="1"/>
    <col min="8974" max="8974" width="9.28515625" customWidth="1"/>
    <col min="8975" max="8975" width="6.140625" customWidth="1"/>
    <col min="9217" max="9217" width="10.28515625" customWidth="1"/>
    <col min="9218" max="9218" width="7.85546875" customWidth="1"/>
    <col min="9219" max="9219" width="4.85546875" customWidth="1"/>
    <col min="9220" max="9220" width="9" customWidth="1"/>
    <col min="9221" max="9221" width="4.140625" customWidth="1"/>
    <col min="9222" max="9222" width="9.140625" customWidth="1"/>
    <col min="9223" max="9223" width="6.42578125" customWidth="1"/>
    <col min="9225" max="9225" width="8" customWidth="1"/>
    <col min="9226" max="9226" width="9.42578125" customWidth="1"/>
    <col min="9227" max="9227" width="6" customWidth="1"/>
    <col min="9228" max="9228" width="11.28515625" customWidth="1"/>
    <col min="9229" max="9229" width="7.5703125" customWidth="1"/>
    <col min="9230" max="9230" width="9.28515625" customWidth="1"/>
    <col min="9231" max="9231" width="6.140625" customWidth="1"/>
    <col min="9473" max="9473" width="10.28515625" customWidth="1"/>
    <col min="9474" max="9474" width="7.85546875" customWidth="1"/>
    <col min="9475" max="9475" width="4.85546875" customWidth="1"/>
    <col min="9476" max="9476" width="9" customWidth="1"/>
    <col min="9477" max="9477" width="4.140625" customWidth="1"/>
    <col min="9478" max="9478" width="9.140625" customWidth="1"/>
    <col min="9479" max="9479" width="6.42578125" customWidth="1"/>
    <col min="9481" max="9481" width="8" customWidth="1"/>
    <col min="9482" max="9482" width="9.42578125" customWidth="1"/>
    <col min="9483" max="9483" width="6" customWidth="1"/>
    <col min="9484" max="9484" width="11.28515625" customWidth="1"/>
    <col min="9485" max="9485" width="7.5703125" customWidth="1"/>
    <col min="9486" max="9486" width="9.28515625" customWidth="1"/>
    <col min="9487" max="9487" width="6.140625" customWidth="1"/>
    <col min="9729" max="9729" width="10.28515625" customWidth="1"/>
    <col min="9730" max="9730" width="7.85546875" customWidth="1"/>
    <col min="9731" max="9731" width="4.85546875" customWidth="1"/>
    <col min="9732" max="9732" width="9" customWidth="1"/>
    <col min="9733" max="9733" width="4.140625" customWidth="1"/>
    <col min="9734" max="9734" width="9.140625" customWidth="1"/>
    <col min="9735" max="9735" width="6.42578125" customWidth="1"/>
    <col min="9737" max="9737" width="8" customWidth="1"/>
    <col min="9738" max="9738" width="9.42578125" customWidth="1"/>
    <col min="9739" max="9739" width="6" customWidth="1"/>
    <col min="9740" max="9740" width="11.28515625" customWidth="1"/>
    <col min="9741" max="9741" width="7.5703125" customWidth="1"/>
    <col min="9742" max="9742" width="9.28515625" customWidth="1"/>
    <col min="9743" max="9743" width="6.140625" customWidth="1"/>
    <col min="9985" max="9985" width="10.28515625" customWidth="1"/>
    <col min="9986" max="9986" width="7.85546875" customWidth="1"/>
    <col min="9987" max="9987" width="4.85546875" customWidth="1"/>
    <col min="9988" max="9988" width="9" customWidth="1"/>
    <col min="9989" max="9989" width="4.140625" customWidth="1"/>
    <col min="9990" max="9990" width="9.140625" customWidth="1"/>
    <col min="9991" max="9991" width="6.42578125" customWidth="1"/>
    <col min="9993" max="9993" width="8" customWidth="1"/>
    <col min="9994" max="9994" width="9.42578125" customWidth="1"/>
    <col min="9995" max="9995" width="6" customWidth="1"/>
    <col min="9996" max="9996" width="11.28515625" customWidth="1"/>
    <col min="9997" max="9997" width="7.5703125" customWidth="1"/>
    <col min="9998" max="9998" width="9.28515625" customWidth="1"/>
    <col min="9999" max="9999" width="6.140625" customWidth="1"/>
    <col min="10241" max="10241" width="10.28515625" customWidth="1"/>
    <col min="10242" max="10242" width="7.85546875" customWidth="1"/>
    <col min="10243" max="10243" width="4.85546875" customWidth="1"/>
    <col min="10244" max="10244" width="9" customWidth="1"/>
    <col min="10245" max="10245" width="4.140625" customWidth="1"/>
    <col min="10246" max="10246" width="9.140625" customWidth="1"/>
    <col min="10247" max="10247" width="6.42578125" customWidth="1"/>
    <col min="10249" max="10249" width="8" customWidth="1"/>
    <col min="10250" max="10250" width="9.42578125" customWidth="1"/>
    <col min="10251" max="10251" width="6" customWidth="1"/>
    <col min="10252" max="10252" width="11.28515625" customWidth="1"/>
    <col min="10253" max="10253" width="7.5703125" customWidth="1"/>
    <col min="10254" max="10254" width="9.28515625" customWidth="1"/>
    <col min="10255" max="10255" width="6.140625" customWidth="1"/>
    <col min="10497" max="10497" width="10.28515625" customWidth="1"/>
    <col min="10498" max="10498" width="7.85546875" customWidth="1"/>
    <col min="10499" max="10499" width="4.85546875" customWidth="1"/>
    <col min="10500" max="10500" width="9" customWidth="1"/>
    <col min="10501" max="10501" width="4.140625" customWidth="1"/>
    <col min="10502" max="10502" width="9.140625" customWidth="1"/>
    <col min="10503" max="10503" width="6.42578125" customWidth="1"/>
    <col min="10505" max="10505" width="8" customWidth="1"/>
    <col min="10506" max="10506" width="9.42578125" customWidth="1"/>
    <col min="10507" max="10507" width="6" customWidth="1"/>
    <col min="10508" max="10508" width="11.28515625" customWidth="1"/>
    <col min="10509" max="10509" width="7.5703125" customWidth="1"/>
    <col min="10510" max="10510" width="9.28515625" customWidth="1"/>
    <col min="10511" max="10511" width="6.140625" customWidth="1"/>
    <col min="10753" max="10753" width="10.28515625" customWidth="1"/>
    <col min="10754" max="10754" width="7.85546875" customWidth="1"/>
    <col min="10755" max="10755" width="4.85546875" customWidth="1"/>
    <col min="10756" max="10756" width="9" customWidth="1"/>
    <col min="10757" max="10757" width="4.140625" customWidth="1"/>
    <col min="10758" max="10758" width="9.140625" customWidth="1"/>
    <col min="10759" max="10759" width="6.42578125" customWidth="1"/>
    <col min="10761" max="10761" width="8" customWidth="1"/>
    <col min="10762" max="10762" width="9.42578125" customWidth="1"/>
    <col min="10763" max="10763" width="6" customWidth="1"/>
    <col min="10764" max="10764" width="11.28515625" customWidth="1"/>
    <col min="10765" max="10765" width="7.5703125" customWidth="1"/>
    <col min="10766" max="10766" width="9.28515625" customWidth="1"/>
    <col min="10767" max="10767" width="6.140625" customWidth="1"/>
    <col min="11009" max="11009" width="10.28515625" customWidth="1"/>
    <col min="11010" max="11010" width="7.85546875" customWidth="1"/>
    <col min="11011" max="11011" width="4.85546875" customWidth="1"/>
    <col min="11012" max="11012" width="9" customWidth="1"/>
    <col min="11013" max="11013" width="4.140625" customWidth="1"/>
    <col min="11014" max="11014" width="9.140625" customWidth="1"/>
    <col min="11015" max="11015" width="6.42578125" customWidth="1"/>
    <col min="11017" max="11017" width="8" customWidth="1"/>
    <col min="11018" max="11018" width="9.42578125" customWidth="1"/>
    <col min="11019" max="11019" width="6" customWidth="1"/>
    <col min="11020" max="11020" width="11.28515625" customWidth="1"/>
    <col min="11021" max="11021" width="7.5703125" customWidth="1"/>
    <col min="11022" max="11022" width="9.28515625" customWidth="1"/>
    <col min="11023" max="11023" width="6.140625" customWidth="1"/>
    <col min="11265" max="11265" width="10.28515625" customWidth="1"/>
    <col min="11266" max="11266" width="7.85546875" customWidth="1"/>
    <col min="11267" max="11267" width="4.85546875" customWidth="1"/>
    <col min="11268" max="11268" width="9" customWidth="1"/>
    <col min="11269" max="11269" width="4.140625" customWidth="1"/>
    <col min="11270" max="11270" width="9.140625" customWidth="1"/>
    <col min="11271" max="11271" width="6.42578125" customWidth="1"/>
    <col min="11273" max="11273" width="8" customWidth="1"/>
    <col min="11274" max="11274" width="9.42578125" customWidth="1"/>
    <col min="11275" max="11275" width="6" customWidth="1"/>
    <col min="11276" max="11276" width="11.28515625" customWidth="1"/>
    <col min="11277" max="11277" width="7.5703125" customWidth="1"/>
    <col min="11278" max="11278" width="9.28515625" customWidth="1"/>
    <col min="11279" max="11279" width="6.140625" customWidth="1"/>
    <col min="11521" max="11521" width="10.28515625" customWidth="1"/>
    <col min="11522" max="11522" width="7.85546875" customWidth="1"/>
    <col min="11523" max="11523" width="4.85546875" customWidth="1"/>
    <col min="11524" max="11524" width="9" customWidth="1"/>
    <col min="11525" max="11525" width="4.140625" customWidth="1"/>
    <col min="11526" max="11526" width="9.140625" customWidth="1"/>
    <col min="11527" max="11527" width="6.42578125" customWidth="1"/>
    <col min="11529" max="11529" width="8" customWidth="1"/>
    <col min="11530" max="11530" width="9.42578125" customWidth="1"/>
    <col min="11531" max="11531" width="6" customWidth="1"/>
    <col min="11532" max="11532" width="11.28515625" customWidth="1"/>
    <col min="11533" max="11533" width="7.5703125" customWidth="1"/>
    <col min="11534" max="11534" width="9.28515625" customWidth="1"/>
    <col min="11535" max="11535" width="6.140625" customWidth="1"/>
    <col min="11777" max="11777" width="10.28515625" customWidth="1"/>
    <col min="11778" max="11778" width="7.85546875" customWidth="1"/>
    <col min="11779" max="11779" width="4.85546875" customWidth="1"/>
    <col min="11780" max="11780" width="9" customWidth="1"/>
    <col min="11781" max="11781" width="4.140625" customWidth="1"/>
    <col min="11782" max="11782" width="9.140625" customWidth="1"/>
    <col min="11783" max="11783" width="6.42578125" customWidth="1"/>
    <col min="11785" max="11785" width="8" customWidth="1"/>
    <col min="11786" max="11786" width="9.42578125" customWidth="1"/>
    <col min="11787" max="11787" width="6" customWidth="1"/>
    <col min="11788" max="11788" width="11.28515625" customWidth="1"/>
    <col min="11789" max="11789" width="7.5703125" customWidth="1"/>
    <col min="11790" max="11790" width="9.28515625" customWidth="1"/>
    <col min="11791" max="11791" width="6.140625" customWidth="1"/>
    <col min="12033" max="12033" width="10.28515625" customWidth="1"/>
    <col min="12034" max="12034" width="7.85546875" customWidth="1"/>
    <col min="12035" max="12035" width="4.85546875" customWidth="1"/>
    <col min="12036" max="12036" width="9" customWidth="1"/>
    <col min="12037" max="12037" width="4.140625" customWidth="1"/>
    <col min="12038" max="12038" width="9.140625" customWidth="1"/>
    <col min="12039" max="12039" width="6.42578125" customWidth="1"/>
    <col min="12041" max="12041" width="8" customWidth="1"/>
    <col min="12042" max="12042" width="9.42578125" customWidth="1"/>
    <col min="12043" max="12043" width="6" customWidth="1"/>
    <col min="12044" max="12044" width="11.28515625" customWidth="1"/>
    <col min="12045" max="12045" width="7.5703125" customWidth="1"/>
    <col min="12046" max="12046" width="9.28515625" customWidth="1"/>
    <col min="12047" max="12047" width="6.140625" customWidth="1"/>
    <col min="12289" max="12289" width="10.28515625" customWidth="1"/>
    <col min="12290" max="12290" width="7.85546875" customWidth="1"/>
    <col min="12291" max="12291" width="4.85546875" customWidth="1"/>
    <col min="12292" max="12292" width="9" customWidth="1"/>
    <col min="12293" max="12293" width="4.140625" customWidth="1"/>
    <col min="12294" max="12294" width="9.140625" customWidth="1"/>
    <col min="12295" max="12295" width="6.42578125" customWidth="1"/>
    <col min="12297" max="12297" width="8" customWidth="1"/>
    <col min="12298" max="12298" width="9.42578125" customWidth="1"/>
    <col min="12299" max="12299" width="6" customWidth="1"/>
    <col min="12300" max="12300" width="11.28515625" customWidth="1"/>
    <col min="12301" max="12301" width="7.5703125" customWidth="1"/>
    <col min="12302" max="12302" width="9.28515625" customWidth="1"/>
    <col min="12303" max="12303" width="6.140625" customWidth="1"/>
    <col min="12545" max="12545" width="10.28515625" customWidth="1"/>
    <col min="12546" max="12546" width="7.85546875" customWidth="1"/>
    <col min="12547" max="12547" width="4.85546875" customWidth="1"/>
    <col min="12548" max="12548" width="9" customWidth="1"/>
    <col min="12549" max="12549" width="4.140625" customWidth="1"/>
    <col min="12550" max="12550" width="9.140625" customWidth="1"/>
    <col min="12551" max="12551" width="6.42578125" customWidth="1"/>
    <col min="12553" max="12553" width="8" customWidth="1"/>
    <col min="12554" max="12554" width="9.42578125" customWidth="1"/>
    <col min="12555" max="12555" width="6" customWidth="1"/>
    <col min="12556" max="12556" width="11.28515625" customWidth="1"/>
    <col min="12557" max="12557" width="7.5703125" customWidth="1"/>
    <col min="12558" max="12558" width="9.28515625" customWidth="1"/>
    <col min="12559" max="12559" width="6.140625" customWidth="1"/>
    <col min="12801" max="12801" width="10.28515625" customWidth="1"/>
    <col min="12802" max="12802" width="7.85546875" customWidth="1"/>
    <col min="12803" max="12803" width="4.85546875" customWidth="1"/>
    <col min="12804" max="12804" width="9" customWidth="1"/>
    <col min="12805" max="12805" width="4.140625" customWidth="1"/>
    <col min="12806" max="12806" width="9.140625" customWidth="1"/>
    <col min="12807" max="12807" width="6.42578125" customWidth="1"/>
    <col min="12809" max="12809" width="8" customWidth="1"/>
    <col min="12810" max="12810" width="9.42578125" customWidth="1"/>
    <col min="12811" max="12811" width="6" customWidth="1"/>
    <col min="12812" max="12812" width="11.28515625" customWidth="1"/>
    <col min="12813" max="12813" width="7.5703125" customWidth="1"/>
    <col min="12814" max="12814" width="9.28515625" customWidth="1"/>
    <col min="12815" max="12815" width="6.140625" customWidth="1"/>
    <col min="13057" max="13057" width="10.28515625" customWidth="1"/>
    <col min="13058" max="13058" width="7.85546875" customWidth="1"/>
    <col min="13059" max="13059" width="4.85546875" customWidth="1"/>
    <col min="13060" max="13060" width="9" customWidth="1"/>
    <col min="13061" max="13061" width="4.140625" customWidth="1"/>
    <col min="13062" max="13062" width="9.140625" customWidth="1"/>
    <col min="13063" max="13063" width="6.42578125" customWidth="1"/>
    <col min="13065" max="13065" width="8" customWidth="1"/>
    <col min="13066" max="13066" width="9.42578125" customWidth="1"/>
    <col min="13067" max="13067" width="6" customWidth="1"/>
    <col min="13068" max="13068" width="11.28515625" customWidth="1"/>
    <col min="13069" max="13069" width="7.5703125" customWidth="1"/>
    <col min="13070" max="13070" width="9.28515625" customWidth="1"/>
    <col min="13071" max="13071" width="6.140625" customWidth="1"/>
    <col min="13313" max="13313" width="10.28515625" customWidth="1"/>
    <col min="13314" max="13314" width="7.85546875" customWidth="1"/>
    <col min="13315" max="13315" width="4.85546875" customWidth="1"/>
    <col min="13316" max="13316" width="9" customWidth="1"/>
    <col min="13317" max="13317" width="4.140625" customWidth="1"/>
    <col min="13318" max="13318" width="9.140625" customWidth="1"/>
    <col min="13319" max="13319" width="6.42578125" customWidth="1"/>
    <col min="13321" max="13321" width="8" customWidth="1"/>
    <col min="13322" max="13322" width="9.42578125" customWidth="1"/>
    <col min="13323" max="13323" width="6" customWidth="1"/>
    <col min="13324" max="13324" width="11.28515625" customWidth="1"/>
    <col min="13325" max="13325" width="7.5703125" customWidth="1"/>
    <col min="13326" max="13326" width="9.28515625" customWidth="1"/>
    <col min="13327" max="13327" width="6.140625" customWidth="1"/>
    <col min="13569" max="13569" width="10.28515625" customWidth="1"/>
    <col min="13570" max="13570" width="7.85546875" customWidth="1"/>
    <col min="13571" max="13571" width="4.85546875" customWidth="1"/>
    <col min="13572" max="13572" width="9" customWidth="1"/>
    <col min="13573" max="13573" width="4.140625" customWidth="1"/>
    <col min="13574" max="13574" width="9.140625" customWidth="1"/>
    <col min="13575" max="13575" width="6.42578125" customWidth="1"/>
    <col min="13577" max="13577" width="8" customWidth="1"/>
    <col min="13578" max="13578" width="9.42578125" customWidth="1"/>
    <col min="13579" max="13579" width="6" customWidth="1"/>
    <col min="13580" max="13580" width="11.28515625" customWidth="1"/>
    <col min="13581" max="13581" width="7.5703125" customWidth="1"/>
    <col min="13582" max="13582" width="9.28515625" customWidth="1"/>
    <col min="13583" max="13583" width="6.140625" customWidth="1"/>
    <col min="13825" max="13825" width="10.28515625" customWidth="1"/>
    <col min="13826" max="13826" width="7.85546875" customWidth="1"/>
    <col min="13827" max="13827" width="4.85546875" customWidth="1"/>
    <col min="13828" max="13828" width="9" customWidth="1"/>
    <col min="13829" max="13829" width="4.140625" customWidth="1"/>
    <col min="13830" max="13830" width="9.140625" customWidth="1"/>
    <col min="13831" max="13831" width="6.42578125" customWidth="1"/>
    <col min="13833" max="13833" width="8" customWidth="1"/>
    <col min="13834" max="13834" width="9.42578125" customWidth="1"/>
    <col min="13835" max="13835" width="6" customWidth="1"/>
    <col min="13836" max="13836" width="11.28515625" customWidth="1"/>
    <col min="13837" max="13837" width="7.5703125" customWidth="1"/>
    <col min="13838" max="13838" width="9.28515625" customWidth="1"/>
    <col min="13839" max="13839" width="6.140625" customWidth="1"/>
    <col min="14081" max="14081" width="10.28515625" customWidth="1"/>
    <col min="14082" max="14082" width="7.85546875" customWidth="1"/>
    <col min="14083" max="14083" width="4.85546875" customWidth="1"/>
    <col min="14084" max="14084" width="9" customWidth="1"/>
    <col min="14085" max="14085" width="4.140625" customWidth="1"/>
    <col min="14086" max="14086" width="9.140625" customWidth="1"/>
    <col min="14087" max="14087" width="6.42578125" customWidth="1"/>
    <col min="14089" max="14089" width="8" customWidth="1"/>
    <col min="14090" max="14090" width="9.42578125" customWidth="1"/>
    <col min="14091" max="14091" width="6" customWidth="1"/>
    <col min="14092" max="14092" width="11.28515625" customWidth="1"/>
    <col min="14093" max="14093" width="7.5703125" customWidth="1"/>
    <col min="14094" max="14094" width="9.28515625" customWidth="1"/>
    <col min="14095" max="14095" width="6.140625" customWidth="1"/>
    <col min="14337" max="14337" width="10.28515625" customWidth="1"/>
    <col min="14338" max="14338" width="7.85546875" customWidth="1"/>
    <col min="14339" max="14339" width="4.85546875" customWidth="1"/>
    <col min="14340" max="14340" width="9" customWidth="1"/>
    <col min="14341" max="14341" width="4.140625" customWidth="1"/>
    <col min="14342" max="14342" width="9.140625" customWidth="1"/>
    <col min="14343" max="14343" width="6.42578125" customWidth="1"/>
    <col min="14345" max="14345" width="8" customWidth="1"/>
    <col min="14346" max="14346" width="9.42578125" customWidth="1"/>
    <col min="14347" max="14347" width="6" customWidth="1"/>
    <col min="14348" max="14348" width="11.28515625" customWidth="1"/>
    <col min="14349" max="14349" width="7.5703125" customWidth="1"/>
    <col min="14350" max="14350" width="9.28515625" customWidth="1"/>
    <col min="14351" max="14351" width="6.140625" customWidth="1"/>
    <col min="14593" max="14593" width="10.28515625" customWidth="1"/>
    <col min="14594" max="14594" width="7.85546875" customWidth="1"/>
    <col min="14595" max="14595" width="4.85546875" customWidth="1"/>
    <col min="14596" max="14596" width="9" customWidth="1"/>
    <col min="14597" max="14597" width="4.140625" customWidth="1"/>
    <col min="14598" max="14598" width="9.140625" customWidth="1"/>
    <col min="14599" max="14599" width="6.42578125" customWidth="1"/>
    <col min="14601" max="14601" width="8" customWidth="1"/>
    <col min="14602" max="14602" width="9.42578125" customWidth="1"/>
    <col min="14603" max="14603" width="6" customWidth="1"/>
    <col min="14604" max="14604" width="11.28515625" customWidth="1"/>
    <col min="14605" max="14605" width="7.5703125" customWidth="1"/>
    <col min="14606" max="14606" width="9.28515625" customWidth="1"/>
    <col min="14607" max="14607" width="6.140625" customWidth="1"/>
    <col min="14849" max="14849" width="10.28515625" customWidth="1"/>
    <col min="14850" max="14850" width="7.85546875" customWidth="1"/>
    <col min="14851" max="14851" width="4.85546875" customWidth="1"/>
    <col min="14852" max="14852" width="9" customWidth="1"/>
    <col min="14853" max="14853" width="4.140625" customWidth="1"/>
    <col min="14854" max="14854" width="9.140625" customWidth="1"/>
    <col min="14855" max="14855" width="6.42578125" customWidth="1"/>
    <col min="14857" max="14857" width="8" customWidth="1"/>
    <col min="14858" max="14858" width="9.42578125" customWidth="1"/>
    <col min="14859" max="14859" width="6" customWidth="1"/>
    <col min="14860" max="14860" width="11.28515625" customWidth="1"/>
    <col min="14861" max="14861" width="7.5703125" customWidth="1"/>
    <col min="14862" max="14862" width="9.28515625" customWidth="1"/>
    <col min="14863" max="14863" width="6.140625" customWidth="1"/>
    <col min="15105" max="15105" width="10.28515625" customWidth="1"/>
    <col min="15106" max="15106" width="7.85546875" customWidth="1"/>
    <col min="15107" max="15107" width="4.85546875" customWidth="1"/>
    <col min="15108" max="15108" width="9" customWidth="1"/>
    <col min="15109" max="15109" width="4.140625" customWidth="1"/>
    <col min="15110" max="15110" width="9.140625" customWidth="1"/>
    <col min="15111" max="15111" width="6.42578125" customWidth="1"/>
    <col min="15113" max="15113" width="8" customWidth="1"/>
    <col min="15114" max="15114" width="9.42578125" customWidth="1"/>
    <col min="15115" max="15115" width="6" customWidth="1"/>
    <col min="15116" max="15116" width="11.28515625" customWidth="1"/>
    <col min="15117" max="15117" width="7.5703125" customWidth="1"/>
    <col min="15118" max="15118" width="9.28515625" customWidth="1"/>
    <col min="15119" max="15119" width="6.140625" customWidth="1"/>
    <col min="15361" max="15361" width="10.28515625" customWidth="1"/>
    <col min="15362" max="15362" width="7.85546875" customWidth="1"/>
    <col min="15363" max="15363" width="4.85546875" customWidth="1"/>
    <col min="15364" max="15364" width="9" customWidth="1"/>
    <col min="15365" max="15365" width="4.140625" customWidth="1"/>
    <col min="15366" max="15366" width="9.140625" customWidth="1"/>
    <col min="15367" max="15367" width="6.42578125" customWidth="1"/>
    <col min="15369" max="15369" width="8" customWidth="1"/>
    <col min="15370" max="15370" width="9.42578125" customWidth="1"/>
    <col min="15371" max="15371" width="6" customWidth="1"/>
    <col min="15372" max="15372" width="11.28515625" customWidth="1"/>
    <col min="15373" max="15373" width="7.5703125" customWidth="1"/>
    <col min="15374" max="15374" width="9.28515625" customWidth="1"/>
    <col min="15375" max="15375" width="6.140625" customWidth="1"/>
    <col min="15617" max="15617" width="10.28515625" customWidth="1"/>
    <col min="15618" max="15618" width="7.85546875" customWidth="1"/>
    <col min="15619" max="15619" width="4.85546875" customWidth="1"/>
    <col min="15620" max="15620" width="9" customWidth="1"/>
    <col min="15621" max="15621" width="4.140625" customWidth="1"/>
    <col min="15622" max="15622" width="9.140625" customWidth="1"/>
    <col min="15623" max="15623" width="6.42578125" customWidth="1"/>
    <col min="15625" max="15625" width="8" customWidth="1"/>
    <col min="15626" max="15626" width="9.42578125" customWidth="1"/>
    <col min="15627" max="15627" width="6" customWidth="1"/>
    <col min="15628" max="15628" width="11.28515625" customWidth="1"/>
    <col min="15629" max="15629" width="7.5703125" customWidth="1"/>
    <col min="15630" max="15630" width="9.28515625" customWidth="1"/>
    <col min="15631" max="15631" width="6.140625" customWidth="1"/>
    <col min="15873" max="15873" width="10.28515625" customWidth="1"/>
    <col min="15874" max="15874" width="7.85546875" customWidth="1"/>
    <col min="15875" max="15875" width="4.85546875" customWidth="1"/>
    <col min="15876" max="15876" width="9" customWidth="1"/>
    <col min="15877" max="15877" width="4.140625" customWidth="1"/>
    <col min="15878" max="15878" width="9.140625" customWidth="1"/>
    <col min="15879" max="15879" width="6.42578125" customWidth="1"/>
    <col min="15881" max="15881" width="8" customWidth="1"/>
    <col min="15882" max="15882" width="9.42578125" customWidth="1"/>
    <col min="15883" max="15883" width="6" customWidth="1"/>
    <col min="15884" max="15884" width="11.28515625" customWidth="1"/>
    <col min="15885" max="15885" width="7.5703125" customWidth="1"/>
    <col min="15886" max="15886" width="9.28515625" customWidth="1"/>
    <col min="15887" max="15887" width="6.140625" customWidth="1"/>
    <col min="16129" max="16129" width="10.28515625" customWidth="1"/>
    <col min="16130" max="16130" width="7.85546875" customWidth="1"/>
    <col min="16131" max="16131" width="4.85546875" customWidth="1"/>
    <col min="16132" max="16132" width="9" customWidth="1"/>
    <col min="16133" max="16133" width="4.140625" customWidth="1"/>
    <col min="16134" max="16134" width="9.140625" customWidth="1"/>
    <col min="16135" max="16135" width="6.42578125" customWidth="1"/>
    <col min="16137" max="16137" width="8" customWidth="1"/>
    <col min="16138" max="16138" width="9.42578125" customWidth="1"/>
    <col min="16139" max="16139" width="6" customWidth="1"/>
    <col min="16140" max="16140" width="11.28515625" customWidth="1"/>
    <col min="16141" max="16141" width="7.5703125" customWidth="1"/>
    <col min="16142" max="16142" width="9.28515625" customWidth="1"/>
    <col min="16143" max="16143" width="6.140625" customWidth="1"/>
  </cols>
  <sheetData>
    <row r="1" spans="1:17" ht="15" customHeight="1" x14ac:dyDescent="0.2">
      <c r="A1" s="4603" t="s">
        <v>4671</v>
      </c>
      <c r="B1" s="4603"/>
      <c r="C1" s="4603"/>
      <c r="D1" s="4603"/>
      <c r="E1" s="4603"/>
      <c r="F1" s="4603"/>
      <c r="G1" s="4603"/>
      <c r="H1" s="4603"/>
      <c r="I1" s="4603"/>
      <c r="J1" s="4603"/>
      <c r="K1" s="4603"/>
      <c r="L1" s="4603"/>
      <c r="M1" s="4603"/>
      <c r="N1" s="4603"/>
      <c r="O1" s="4581"/>
      <c r="P1" s="3009"/>
      <c r="Q1" s="2996" t="s">
        <v>4957</v>
      </c>
    </row>
    <row r="2" spans="1:17" ht="15" customHeight="1" x14ac:dyDescent="0.2">
      <c r="A2" s="4603" t="s">
        <v>4672</v>
      </c>
      <c r="B2" s="4603"/>
      <c r="C2" s="4603"/>
      <c r="D2" s="4603"/>
      <c r="E2" s="4603"/>
      <c r="F2" s="4603"/>
      <c r="G2" s="4603"/>
      <c r="H2" s="4603"/>
      <c r="I2" s="4603"/>
      <c r="J2" s="4603"/>
      <c r="K2" s="4603"/>
      <c r="L2" s="4603"/>
      <c r="M2" s="4603"/>
      <c r="N2" s="4603"/>
      <c r="O2" s="4581"/>
      <c r="P2" s="3009"/>
      <c r="Q2" s="3026"/>
    </row>
    <row r="3" spans="1:17" ht="15" x14ac:dyDescent="0.2">
      <c r="A3" s="4571" t="s">
        <v>877</v>
      </c>
      <c r="B3" s="4571"/>
      <c r="C3" s="4571"/>
      <c r="D3" s="4571"/>
      <c r="E3" s="4571"/>
      <c r="F3" s="4571"/>
      <c r="G3" s="4571"/>
      <c r="H3" s="4571"/>
      <c r="I3" s="4571"/>
      <c r="J3" s="4571"/>
      <c r="K3" s="4571"/>
      <c r="L3" s="4571"/>
      <c r="M3" s="4581"/>
      <c r="N3" s="4581"/>
      <c r="O3" s="4581"/>
      <c r="P3" s="4582"/>
      <c r="Q3" s="3026"/>
    </row>
    <row r="4" spans="1:17" ht="15" x14ac:dyDescent="0.2">
      <c r="A4" s="3055"/>
      <c r="B4" s="3055"/>
      <c r="C4" s="3055"/>
      <c r="D4" s="3055"/>
      <c r="E4" s="3055"/>
      <c r="F4" s="3055"/>
      <c r="G4" s="3055"/>
      <c r="H4" s="3055"/>
      <c r="I4" s="3055"/>
      <c r="J4" s="3055"/>
      <c r="K4" s="3055"/>
      <c r="L4" s="3055"/>
      <c r="M4" s="3055"/>
      <c r="N4" s="3055"/>
      <c r="O4" s="3055"/>
      <c r="P4" s="3044"/>
      <c r="Q4" s="3026"/>
    </row>
    <row r="5" spans="1:17" ht="77.25" customHeight="1" x14ac:dyDescent="0.2">
      <c r="A5" s="4575" t="s">
        <v>4674</v>
      </c>
      <c r="B5" s="5686" t="s">
        <v>4794</v>
      </c>
      <c r="C5" s="5686"/>
      <c r="D5" s="5686" t="s">
        <v>4795</v>
      </c>
      <c r="E5" s="5686"/>
      <c r="F5" s="5686" t="s">
        <v>4796</v>
      </c>
      <c r="G5" s="5686"/>
      <c r="H5" s="5686" t="s">
        <v>4797</v>
      </c>
      <c r="I5" s="5686"/>
      <c r="J5" s="5686" t="s">
        <v>4798</v>
      </c>
      <c r="K5" s="5686"/>
      <c r="L5" s="5686" t="s">
        <v>4799</v>
      </c>
      <c r="M5" s="5686"/>
      <c r="N5" s="5686" t="s">
        <v>4800</v>
      </c>
      <c r="O5" s="5686"/>
      <c r="P5" s="5686" t="s">
        <v>31</v>
      </c>
      <c r="Q5" s="5686"/>
    </row>
    <row r="6" spans="1:17" ht="15.75" customHeight="1" x14ac:dyDescent="0.2">
      <c r="A6" s="4576" t="s">
        <v>31</v>
      </c>
      <c r="B6" s="4258">
        <v>25</v>
      </c>
      <c r="C6" s="4258"/>
      <c r="D6" s="4258">
        <v>138</v>
      </c>
      <c r="E6" s="4258"/>
      <c r="F6" s="4258">
        <v>95</v>
      </c>
      <c r="G6" s="4258"/>
      <c r="H6" s="4258">
        <v>44</v>
      </c>
      <c r="I6" s="4258"/>
      <c r="J6" s="4258">
        <v>35</v>
      </c>
      <c r="K6" s="4258"/>
      <c r="L6" s="4258">
        <v>82</v>
      </c>
      <c r="M6" s="4258"/>
      <c r="N6" s="4258">
        <v>80</v>
      </c>
      <c r="O6" s="4258"/>
      <c r="P6" s="4258">
        <f>SUM(P7:P8)</f>
        <v>499</v>
      </c>
      <c r="Q6" s="4583"/>
    </row>
    <row r="7" spans="1:17" ht="30.75" customHeight="1" x14ac:dyDescent="0.2">
      <c r="A7" s="5512" t="s">
        <v>4680</v>
      </c>
      <c r="B7" s="5513">
        <v>19</v>
      </c>
      <c r="C7" s="5513"/>
      <c r="D7" s="5513">
        <v>65</v>
      </c>
      <c r="E7" s="5513"/>
      <c r="F7" s="5513">
        <v>35</v>
      </c>
      <c r="G7" s="5513"/>
      <c r="H7" s="5513">
        <v>18</v>
      </c>
      <c r="I7" s="5513"/>
      <c r="J7" s="5513">
        <v>11</v>
      </c>
      <c r="K7" s="5513"/>
      <c r="L7" s="5513">
        <v>38</v>
      </c>
      <c r="M7" s="5513"/>
      <c r="N7" s="5514">
        <v>54</v>
      </c>
      <c r="O7" s="5514"/>
      <c r="P7" s="5515">
        <f>SUM(B7:N7)</f>
        <v>240</v>
      </c>
      <c r="Q7" s="5516"/>
    </row>
    <row r="8" spans="1:17" ht="35.25" customHeight="1" x14ac:dyDescent="0.2">
      <c r="A8" s="5517" t="s">
        <v>4681</v>
      </c>
      <c r="B8" s="5518">
        <v>6</v>
      </c>
      <c r="C8" s="5518"/>
      <c r="D8" s="5518">
        <v>73</v>
      </c>
      <c r="E8" s="5518"/>
      <c r="F8" s="5518">
        <v>60</v>
      </c>
      <c r="G8" s="5518"/>
      <c r="H8" s="5518">
        <v>26</v>
      </c>
      <c r="I8" s="5518"/>
      <c r="J8" s="5518">
        <v>24</v>
      </c>
      <c r="K8" s="5518"/>
      <c r="L8" s="5518">
        <v>44</v>
      </c>
      <c r="M8" s="5518"/>
      <c r="N8" s="5519">
        <v>26</v>
      </c>
      <c r="O8" s="5519"/>
      <c r="P8" s="5520">
        <f>SUM(B8:N8)</f>
        <v>259</v>
      </c>
      <c r="Q8" s="5521"/>
    </row>
    <row r="9" spans="1:17" x14ac:dyDescent="0.2">
      <c r="A9" s="4578"/>
      <c r="B9" s="4578"/>
      <c r="C9" s="4578"/>
      <c r="D9" s="4578"/>
      <c r="E9" s="4578"/>
      <c r="F9" s="4578"/>
      <c r="G9" s="4578"/>
      <c r="H9" s="4578"/>
      <c r="I9" s="4578"/>
      <c r="J9" s="4578"/>
      <c r="K9" s="4578"/>
      <c r="L9" s="4578"/>
      <c r="M9" s="4578"/>
      <c r="N9" s="4584"/>
      <c r="O9" s="4584"/>
      <c r="P9" s="4585"/>
      <c r="Q9" s="3026"/>
    </row>
    <row r="10" spans="1:17" x14ac:dyDescent="0.2">
      <c r="A10" s="4578"/>
      <c r="B10" s="4578"/>
      <c r="C10" s="4578"/>
      <c r="D10" s="4578"/>
      <c r="E10" s="4578"/>
      <c r="F10" s="4578"/>
      <c r="G10" s="4578"/>
      <c r="H10" s="4578"/>
      <c r="I10" s="4578"/>
      <c r="J10" s="4578"/>
      <c r="K10" s="4578"/>
      <c r="L10" s="4578"/>
      <c r="M10" s="4578"/>
      <c r="N10" s="4584"/>
      <c r="O10" s="4584"/>
      <c r="P10" s="4585"/>
      <c r="Q10" s="3026"/>
    </row>
    <row r="11" spans="1:17" x14ac:dyDescent="0.2">
      <c r="A11" s="5681" t="s">
        <v>4801</v>
      </c>
      <c r="B11" s="5681"/>
      <c r="C11" s="5681"/>
      <c r="D11" s="5681"/>
      <c r="E11" s="5681"/>
      <c r="F11" s="5681"/>
      <c r="G11" s="5681"/>
      <c r="H11" s="5681"/>
      <c r="I11" s="5681"/>
      <c r="J11" s="5681"/>
      <c r="K11" s="5681"/>
      <c r="L11" s="5681"/>
      <c r="M11" s="5681"/>
      <c r="N11" s="5681"/>
      <c r="O11" s="5681"/>
      <c r="P11" s="5681"/>
      <c r="Q11" s="3026"/>
    </row>
    <row r="12" spans="1:17" x14ac:dyDescent="0.2">
      <c r="A12" s="5681" t="s">
        <v>4651</v>
      </c>
      <c r="B12" s="5681"/>
      <c r="C12" s="5681"/>
      <c r="D12" s="5681"/>
      <c r="E12" s="5681"/>
      <c r="F12" s="5681"/>
      <c r="G12" s="5681"/>
      <c r="H12" s="5681"/>
      <c r="I12" s="5681"/>
      <c r="J12" s="5681"/>
      <c r="K12" s="5681"/>
      <c r="L12" s="5681"/>
      <c r="M12" s="5681"/>
      <c r="N12" s="5681"/>
      <c r="O12" s="5681"/>
      <c r="P12" s="5681"/>
      <c r="Q12" s="3026"/>
    </row>
    <row r="13" spans="1:17" ht="15" x14ac:dyDescent="0.25">
      <c r="A13" s="4518"/>
      <c r="B13" s="4551"/>
      <c r="C13" s="4551"/>
      <c r="D13" s="3042"/>
      <c r="E13" s="3042"/>
      <c r="F13" s="4552"/>
      <c r="G13" s="4552"/>
      <c r="H13" s="4553"/>
      <c r="I13" s="4553"/>
      <c r="J13" s="4546"/>
      <c r="K13" s="4546"/>
      <c r="L13" s="3096"/>
      <c r="M13" s="3096"/>
      <c r="N13" s="3096"/>
      <c r="O13" s="3096"/>
      <c r="P13" s="3053"/>
    </row>
  </sheetData>
  <mergeCells count="10">
    <mergeCell ref="P5:Q5"/>
    <mergeCell ref="A11:P11"/>
    <mergeCell ref="A12:P12"/>
    <mergeCell ref="B5:C5"/>
    <mergeCell ref="D5:E5"/>
    <mergeCell ref="F5:G5"/>
    <mergeCell ref="H5:I5"/>
    <mergeCell ref="J5:K5"/>
    <mergeCell ref="L5:M5"/>
    <mergeCell ref="N5:O5"/>
  </mergeCells>
  <printOptions verticalCentered="1"/>
  <pageMargins left="0.98425196850393704" right="0.39370078740157483" top="0.39370078740157483" bottom="0.39370078740157483" header="0" footer="0.59055118110236227"/>
  <pageSetup scale="85" orientation="landscape" r:id="rId1"/>
  <headerFooter>
    <oddFooter>&amp;L&amp;"Tahoma,Normal"232</oddFooter>
  </headerFooter>
  <ignoredErrors>
    <ignoredError sqref="A3" numberStoredAsText="1"/>
  </ignoredErrors>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2">
    <tabColor rgb="FFEB700B"/>
  </sheetPr>
  <dimension ref="A1:AO44"/>
  <sheetViews>
    <sheetView showGridLines="0" view="pageBreakPreview" topLeftCell="K13" zoomScaleNormal="70" zoomScaleSheetLayoutView="100" workbookViewId="0">
      <selection activeCell="A16" sqref="A16:D16"/>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5.7109375" style="6" customWidth="1"/>
    <col min="14" max="14" width="15.7109375" style="3905" customWidth="1"/>
    <col min="15" max="15" width="1.85546875" style="6" customWidth="1"/>
    <col min="16" max="16" width="7.7109375" style="6" customWidth="1"/>
    <col min="17" max="17" width="1.85546875" style="6" customWidth="1"/>
    <col min="18" max="18" width="13" style="3965" customWidth="1"/>
    <col min="19" max="19" width="3.42578125" style="6" customWidth="1"/>
    <col min="20" max="20" width="30.5703125" style="6" customWidth="1"/>
    <col min="21" max="21" width="15.7109375" style="6" hidden="1" customWidth="1"/>
    <col min="22" max="22" width="11.28515625" style="6" hidden="1" customWidth="1"/>
    <col min="23" max="23" width="13.5703125" style="6" hidden="1" customWidth="1"/>
    <col min="24" max="25" width="8.140625" style="6" hidden="1" customWidth="1"/>
    <col min="26" max="26" width="16.28515625" style="6" hidden="1" customWidth="1"/>
    <col min="27" max="27" width="4.7109375" style="6" hidden="1" customWidth="1"/>
    <col min="28" max="28" width="31.5703125" style="6" hidden="1" customWidth="1"/>
    <col min="29" max="29" width="39.5703125" style="6" hidden="1" customWidth="1"/>
    <col min="30" max="30" width="11.42578125" style="6" hidden="1" customWidth="1"/>
    <col min="31" max="31" width="20.42578125" style="6" hidden="1" customWidth="1"/>
    <col min="32" max="32" width="3.2851562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20" customFormat="1" ht="18" x14ac:dyDescent="0.25">
      <c r="K1" s="1652" t="s">
        <v>2965</v>
      </c>
      <c r="L1" s="3182"/>
      <c r="M1" s="3182"/>
      <c r="N1" s="3182"/>
      <c r="O1" s="3182"/>
      <c r="P1" s="3182"/>
      <c r="Q1" s="3182"/>
      <c r="R1" s="3182"/>
      <c r="S1" s="3182"/>
      <c r="T1" s="5991" t="s">
        <v>5180</v>
      </c>
      <c r="U1" s="6066"/>
      <c r="V1" s="3272"/>
      <c r="X1" s="3261"/>
      <c r="Y1" s="3261"/>
    </row>
    <row r="2" spans="1:41" s="20" customFormat="1" ht="18" x14ac:dyDescent="0.25">
      <c r="K2" s="1652" t="s">
        <v>3884</v>
      </c>
      <c r="L2" s="3182"/>
      <c r="M2" s="3182"/>
      <c r="N2" s="3182"/>
      <c r="O2" s="3182"/>
      <c r="P2" s="3182"/>
      <c r="Q2" s="3182"/>
      <c r="R2" s="3182"/>
      <c r="S2" s="3182"/>
      <c r="T2" s="3182"/>
      <c r="V2" s="3272"/>
      <c r="X2" s="3261"/>
      <c r="Y2" s="3261"/>
    </row>
    <row r="3" spans="1:41" s="20" customFormat="1" ht="18" x14ac:dyDescent="0.25">
      <c r="K3" s="1652" t="s">
        <v>2393</v>
      </c>
      <c r="L3" s="3182"/>
      <c r="M3" s="3182"/>
      <c r="N3" s="3182"/>
      <c r="O3" s="3182"/>
      <c r="P3" s="3182"/>
      <c r="Q3" s="3182"/>
      <c r="R3" s="3182"/>
      <c r="S3" s="3182"/>
      <c r="T3" s="3182"/>
      <c r="V3" s="3272"/>
      <c r="X3" s="3261"/>
      <c r="Y3" s="3261"/>
    </row>
    <row r="4" spans="1:41" s="20" customFormat="1" ht="18" x14ac:dyDescent="0.25">
      <c r="K4" s="2992">
        <v>2013</v>
      </c>
      <c r="L4" s="3182"/>
      <c r="M4" s="3182"/>
      <c r="N4" s="3182"/>
      <c r="O4" s="3182"/>
      <c r="P4" s="3182"/>
      <c r="Q4" s="3182"/>
      <c r="R4" s="3182"/>
      <c r="S4" s="3182"/>
      <c r="T4" s="3182"/>
      <c r="V4" s="3272"/>
      <c r="X4" s="3261"/>
      <c r="Y4" s="3261"/>
    </row>
    <row r="5" spans="1:41" s="20" customFormat="1" ht="18" x14ac:dyDescent="0.25">
      <c r="K5" s="3182"/>
      <c r="L5" s="3184"/>
      <c r="M5" s="3184"/>
      <c r="N5" s="3184"/>
      <c r="O5" s="3184"/>
      <c r="P5" s="3184"/>
      <c r="Q5" s="3184"/>
      <c r="R5" s="3184"/>
      <c r="S5" s="3184"/>
      <c r="T5" s="3184"/>
      <c r="V5" s="2123"/>
      <c r="W5" s="58"/>
      <c r="X5" s="58"/>
      <c r="Y5" s="58"/>
      <c r="Z5" s="58"/>
    </row>
    <row r="6" spans="1:41" s="3632" customFormat="1" ht="46.5" customHeight="1" x14ac:dyDescent="0.2">
      <c r="A6" s="3906" t="s">
        <v>50</v>
      </c>
      <c r="B6" s="3262" t="s">
        <v>44</v>
      </c>
      <c r="C6" s="3262" t="s">
        <v>172</v>
      </c>
      <c r="D6" s="3262" t="s">
        <v>261</v>
      </c>
      <c r="E6" s="3262"/>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ht="18" customHeight="1" x14ac:dyDescent="0.2">
      <c r="A7" s="3584"/>
      <c r="B7" s="3583"/>
      <c r="C7" s="3583"/>
      <c r="D7" s="3584"/>
      <c r="E7" s="3584"/>
      <c r="F7" s="3584"/>
      <c r="G7" s="3687"/>
      <c r="H7" s="3687"/>
      <c r="I7" s="3584"/>
      <c r="J7" s="3689"/>
      <c r="K7" s="6042" t="s">
        <v>3880</v>
      </c>
      <c r="L7" s="6043"/>
      <c r="M7" s="6043"/>
      <c r="N7" s="3817">
        <f>SUM(N8,N10)</f>
        <v>7149483.1400000006</v>
      </c>
      <c r="O7" s="2749"/>
      <c r="P7" s="3690"/>
      <c r="Q7" s="3334"/>
      <c r="R7" s="3936">
        <f>SUM(R8,R10)</f>
        <v>11730</v>
      </c>
      <c r="S7" s="3335"/>
      <c r="T7" s="3937"/>
      <c r="U7" s="3944"/>
      <c r="V7" s="3945"/>
      <c r="W7" s="3945"/>
      <c r="X7" s="3328">
        <f>SUM(X8,X10)</f>
        <v>1</v>
      </c>
      <c r="Y7" s="3328">
        <f>SUM(Y8,Y10)</f>
        <v>3</v>
      </c>
      <c r="Z7" s="3583"/>
      <c r="AA7" s="3946"/>
      <c r="AB7" s="3946"/>
      <c r="AC7" s="3946"/>
      <c r="AD7" s="3946"/>
      <c r="AE7" s="3946"/>
      <c r="AF7" s="3946"/>
      <c r="AG7" s="3946"/>
      <c r="AH7" s="3946"/>
      <c r="AI7" s="3946"/>
    </row>
    <row r="8" spans="1:41" ht="24" customHeight="1" x14ac:dyDescent="0.2">
      <c r="A8" s="3337"/>
      <c r="B8" s="3340"/>
      <c r="C8" s="3340"/>
      <c r="D8" s="3337"/>
      <c r="E8" s="3337"/>
      <c r="F8" s="3337"/>
      <c r="G8" s="3340"/>
      <c r="H8" s="3340"/>
      <c r="I8" s="3337"/>
      <c r="J8" s="3341"/>
      <c r="K8" s="2927" t="s">
        <v>289</v>
      </c>
      <c r="L8" s="2076"/>
      <c r="M8" s="2076"/>
      <c r="N8" s="3790">
        <f>SUM(N9)</f>
        <v>6000000</v>
      </c>
      <c r="O8" s="2073"/>
      <c r="P8" s="3342"/>
      <c r="Q8" s="2068"/>
      <c r="R8" s="3791">
        <f>SUM(R9)</f>
        <v>11730</v>
      </c>
      <c r="S8" s="3343"/>
      <c r="T8" s="2212"/>
      <c r="U8" s="3773"/>
      <c r="V8" s="3340"/>
      <c r="W8" s="3340"/>
      <c r="X8" s="3347">
        <f>SUM(X9)</f>
        <v>0</v>
      </c>
      <c r="Y8" s="3347">
        <f>SUM(Y9)</f>
        <v>1</v>
      </c>
      <c r="Z8" s="3340"/>
      <c r="AA8" s="3337"/>
      <c r="AB8" s="3337"/>
      <c r="AC8" s="3337"/>
      <c r="AD8" s="3337"/>
      <c r="AE8" s="3337"/>
      <c r="AF8" s="3337"/>
      <c r="AG8" s="3337"/>
      <c r="AH8" s="3337"/>
      <c r="AI8" s="3337"/>
      <c r="AK8" s="3939"/>
      <c r="AL8" s="3939"/>
      <c r="AM8" s="3939"/>
      <c r="AN8" s="3939"/>
      <c r="AO8" s="3939"/>
    </row>
    <row r="9" spans="1:41" s="587" customFormat="1" ht="36.75" customHeight="1" x14ac:dyDescent="0.25">
      <c r="A9" s="3966" t="s">
        <v>840</v>
      </c>
      <c r="B9" s="1184" t="s">
        <v>1498</v>
      </c>
      <c r="C9" s="3351" t="s">
        <v>285</v>
      </c>
      <c r="D9" s="3357" t="s">
        <v>194</v>
      </c>
      <c r="E9" s="3312" t="s">
        <v>281</v>
      </c>
      <c r="F9" s="3354" t="s">
        <v>291</v>
      </c>
      <c r="G9" s="3355" t="s">
        <v>3916</v>
      </c>
      <c r="H9" s="3369" t="s">
        <v>289</v>
      </c>
      <c r="I9" s="3357" t="s">
        <v>3880</v>
      </c>
      <c r="J9" s="3783">
        <v>2010</v>
      </c>
      <c r="K9" s="2700" t="s">
        <v>304</v>
      </c>
      <c r="L9" s="2619" t="s">
        <v>290</v>
      </c>
      <c r="M9" s="2619" t="s">
        <v>3905</v>
      </c>
      <c r="N9" s="3831">
        <v>6000000</v>
      </c>
      <c r="O9" s="2700"/>
      <c r="P9" s="3469">
        <v>1</v>
      </c>
      <c r="Q9" s="2700"/>
      <c r="R9" s="2441">
        <v>11730</v>
      </c>
      <c r="S9" s="2700"/>
      <c r="T9" s="2011" t="s">
        <v>3917</v>
      </c>
      <c r="U9" s="3466">
        <v>0.82</v>
      </c>
      <c r="V9" s="3361">
        <v>41439</v>
      </c>
      <c r="W9" s="668" t="s">
        <v>283</v>
      </c>
      <c r="X9" s="3967">
        <v>0</v>
      </c>
      <c r="Y9" s="3967">
        <v>1</v>
      </c>
      <c r="Z9" s="631" t="s">
        <v>282</v>
      </c>
      <c r="AA9" s="3351" t="s">
        <v>3918</v>
      </c>
      <c r="AB9" s="3351"/>
      <c r="AC9" s="3379" t="s">
        <v>281</v>
      </c>
      <c r="AD9" s="3380" t="s">
        <v>2711</v>
      </c>
      <c r="AE9" s="3381" t="s">
        <v>3919</v>
      </c>
      <c r="AF9" s="3382">
        <v>41417</v>
      </c>
      <c r="AG9" s="3381" t="s">
        <v>287</v>
      </c>
      <c r="AH9" s="3382" t="s">
        <v>287</v>
      </c>
      <c r="AI9" s="3380" t="s">
        <v>3915</v>
      </c>
      <c r="AJ9" s="627" t="s">
        <v>281</v>
      </c>
      <c r="AK9" s="627" t="s">
        <v>281</v>
      </c>
      <c r="AL9" s="627" t="s">
        <v>281</v>
      </c>
      <c r="AM9" s="627" t="s">
        <v>281</v>
      </c>
      <c r="AN9" s="627" t="s">
        <v>281</v>
      </c>
      <c r="AO9" s="1182" t="s">
        <v>281</v>
      </c>
    </row>
    <row r="10" spans="1:41" ht="15.75" x14ac:dyDescent="0.2">
      <c r="A10" s="3337"/>
      <c r="B10" s="3340"/>
      <c r="C10" s="3340"/>
      <c r="D10" s="3337"/>
      <c r="E10" s="3337"/>
      <c r="F10" s="3337"/>
      <c r="G10" s="3340"/>
      <c r="H10" s="3340"/>
      <c r="I10" s="3337"/>
      <c r="J10" s="3341"/>
      <c r="K10" s="2927" t="s">
        <v>295</v>
      </c>
      <c r="L10" s="2076"/>
      <c r="M10" s="2076"/>
      <c r="N10" s="3790">
        <f>SUM(N11:N12)</f>
        <v>1149483.1400000001</v>
      </c>
      <c r="O10" s="2073"/>
      <c r="P10" s="3342"/>
      <c r="Q10" s="2068"/>
      <c r="R10" s="3819">
        <f>SUM(R11:R12)</f>
        <v>0</v>
      </c>
      <c r="S10" s="3343"/>
      <c r="T10" s="2212"/>
      <c r="U10" s="3773"/>
      <c r="V10" s="3340"/>
      <c r="W10" s="3340"/>
      <c r="X10" s="3347">
        <f>SUM(X11:X12)</f>
        <v>1</v>
      </c>
      <c r="Y10" s="3347">
        <f>SUM(Y11:Y12)</f>
        <v>2</v>
      </c>
      <c r="Z10" s="3340"/>
      <c r="AA10" s="3337"/>
      <c r="AB10" s="3337"/>
      <c r="AC10" s="3337"/>
      <c r="AD10" s="3337"/>
      <c r="AE10" s="3337"/>
      <c r="AF10" s="3337"/>
      <c r="AG10" s="3337"/>
      <c r="AH10" s="3337"/>
      <c r="AI10" s="3337"/>
      <c r="AK10" s="3939"/>
      <c r="AL10" s="3939"/>
      <c r="AM10" s="3939"/>
      <c r="AN10" s="3939"/>
      <c r="AO10" s="3939"/>
    </row>
    <row r="11" spans="1:41" s="587" customFormat="1" ht="25.5" x14ac:dyDescent="0.25">
      <c r="A11" s="3368" t="s">
        <v>840</v>
      </c>
      <c r="B11" s="1184" t="s">
        <v>873</v>
      </c>
      <c r="C11" s="3351" t="s">
        <v>285</v>
      </c>
      <c r="D11" s="3357" t="s">
        <v>194</v>
      </c>
      <c r="E11" s="1186" t="s">
        <v>281</v>
      </c>
      <c r="F11" s="3354" t="s">
        <v>291</v>
      </c>
      <c r="G11" s="3355" t="s">
        <v>3920</v>
      </c>
      <c r="H11" s="3369" t="s">
        <v>295</v>
      </c>
      <c r="I11" s="3357" t="s">
        <v>3880</v>
      </c>
      <c r="J11" s="3783">
        <v>2010</v>
      </c>
      <c r="K11" s="3789" t="s">
        <v>3921</v>
      </c>
      <c r="L11" s="3764" t="s">
        <v>288</v>
      </c>
      <c r="M11" s="1990" t="s">
        <v>880</v>
      </c>
      <c r="N11" s="3792">
        <v>436981.51</v>
      </c>
      <c r="O11" s="3793"/>
      <c r="P11" s="2909">
        <v>1</v>
      </c>
      <c r="Q11" s="3372"/>
      <c r="R11" s="3373" t="s">
        <v>3922</v>
      </c>
      <c r="S11" s="1991"/>
      <c r="T11" s="2011" t="s">
        <v>3923</v>
      </c>
      <c r="U11" s="3463">
        <v>0.98</v>
      </c>
      <c r="V11" s="3382">
        <v>41417</v>
      </c>
      <c r="W11" s="3424">
        <v>41446</v>
      </c>
      <c r="X11" s="3482">
        <v>1</v>
      </c>
      <c r="Y11" s="3482">
        <v>1</v>
      </c>
      <c r="Z11" s="1192">
        <v>41730</v>
      </c>
      <c r="AA11" s="3368"/>
      <c r="AB11" s="3351"/>
      <c r="AC11" s="3390" t="s">
        <v>281</v>
      </c>
      <c r="AD11" s="980" t="s">
        <v>3924</v>
      </c>
      <c r="AE11" s="3391" t="s">
        <v>3925</v>
      </c>
      <c r="AF11" s="3382">
        <v>41152</v>
      </c>
      <c r="AG11" s="3381" t="s">
        <v>3926</v>
      </c>
      <c r="AH11" s="3382">
        <v>41116</v>
      </c>
      <c r="AI11" s="3383" t="s">
        <v>3031</v>
      </c>
      <c r="AJ11" s="1188" t="s">
        <v>281</v>
      </c>
      <c r="AK11" s="1188" t="s">
        <v>281</v>
      </c>
      <c r="AL11" s="1188" t="s">
        <v>281</v>
      </c>
      <c r="AM11" s="1188" t="s">
        <v>281</v>
      </c>
      <c r="AN11" s="1188" t="s">
        <v>281</v>
      </c>
      <c r="AO11" s="3447" t="s">
        <v>281</v>
      </c>
    </row>
    <row r="12" spans="1:41" s="587" customFormat="1" ht="33.75" customHeight="1" x14ac:dyDescent="0.25">
      <c r="A12" s="3368" t="s">
        <v>840</v>
      </c>
      <c r="B12" s="1184" t="s">
        <v>873</v>
      </c>
      <c r="C12" s="3351" t="s">
        <v>285</v>
      </c>
      <c r="D12" s="3357" t="s">
        <v>194</v>
      </c>
      <c r="E12" s="1186" t="s">
        <v>281</v>
      </c>
      <c r="F12" s="3354" t="s">
        <v>291</v>
      </c>
      <c r="G12" s="3355" t="s">
        <v>3920</v>
      </c>
      <c r="H12" s="3369" t="s">
        <v>295</v>
      </c>
      <c r="I12" s="3357" t="s">
        <v>3880</v>
      </c>
      <c r="J12" s="3783">
        <v>2010</v>
      </c>
      <c r="K12" s="3789" t="s">
        <v>3921</v>
      </c>
      <c r="L12" s="3764" t="s">
        <v>288</v>
      </c>
      <c r="M12" s="1990" t="s">
        <v>288</v>
      </c>
      <c r="N12" s="3792">
        <v>712501.63</v>
      </c>
      <c r="O12" s="3793"/>
      <c r="P12" s="2909">
        <v>1</v>
      </c>
      <c r="Q12" s="3372"/>
      <c r="R12" s="3373" t="s">
        <v>3927</v>
      </c>
      <c r="S12" s="1991"/>
      <c r="T12" s="2011" t="s">
        <v>3928</v>
      </c>
      <c r="U12" s="3463">
        <v>1</v>
      </c>
      <c r="V12" s="3382">
        <v>41212</v>
      </c>
      <c r="W12" s="3424">
        <v>41418</v>
      </c>
      <c r="X12" s="3482">
        <v>0</v>
      </c>
      <c r="Y12" s="3482">
        <v>1</v>
      </c>
      <c r="Z12" s="1192">
        <v>41426</v>
      </c>
      <c r="AA12" s="3368" t="s">
        <v>3929</v>
      </c>
      <c r="AB12" s="3351"/>
      <c r="AC12" s="3390" t="s">
        <v>281</v>
      </c>
      <c r="AD12" s="980" t="s">
        <v>3924</v>
      </c>
      <c r="AE12" s="3391" t="s">
        <v>3925</v>
      </c>
      <c r="AF12" s="3382">
        <v>41152</v>
      </c>
      <c r="AG12" s="3381" t="s">
        <v>3926</v>
      </c>
      <c r="AH12" s="3382">
        <v>41116</v>
      </c>
      <c r="AI12" s="3383" t="s">
        <v>3031</v>
      </c>
      <c r="AJ12" s="1188" t="s">
        <v>281</v>
      </c>
      <c r="AK12" s="1188" t="s">
        <v>281</v>
      </c>
      <c r="AL12" s="1188" t="s">
        <v>281</v>
      </c>
      <c r="AM12" s="1188" t="s">
        <v>281</v>
      </c>
      <c r="AN12" s="1188" t="s">
        <v>281</v>
      </c>
      <c r="AO12" s="3447" t="s">
        <v>281</v>
      </c>
    </row>
    <row r="13" spans="1:41" ht="15.75" x14ac:dyDescent="0.2">
      <c r="A13" s="3275"/>
      <c r="B13" s="3277"/>
      <c r="C13" s="3277"/>
      <c r="D13" s="3275"/>
      <c r="E13" s="3275"/>
      <c r="F13" s="3275"/>
      <c r="G13" s="3277"/>
      <c r="H13" s="3277"/>
      <c r="I13" s="3275"/>
      <c r="J13" s="3278"/>
      <c r="K13" s="6042" t="s">
        <v>2961</v>
      </c>
      <c r="L13" s="6043"/>
      <c r="M13" s="6043"/>
      <c r="N13" s="3817">
        <f>SUM(N14)</f>
        <v>23318515</v>
      </c>
      <c r="O13" s="2749"/>
      <c r="P13" s="3333"/>
      <c r="Q13" s="3334"/>
      <c r="R13" s="2066">
        <f>SUM(R14)</f>
        <v>0</v>
      </c>
      <c r="S13" s="3335"/>
      <c r="T13" s="3937"/>
      <c r="U13" s="3652"/>
      <c r="V13" s="3938"/>
      <c r="W13" s="3938"/>
      <c r="X13" s="3328">
        <f>SUM(X14)</f>
        <v>0</v>
      </c>
      <c r="Y13" s="3328">
        <f>SUM(Y14)</f>
        <v>97</v>
      </c>
      <c r="Z13" s="3277"/>
      <c r="AA13" s="3275"/>
      <c r="AB13" s="3275"/>
      <c r="AC13" s="3275"/>
      <c r="AD13" s="3275"/>
      <c r="AE13" s="3275"/>
      <c r="AF13" s="3275"/>
      <c r="AG13" s="3275"/>
      <c r="AH13" s="3275"/>
      <c r="AI13" s="3275"/>
      <c r="AJ13" s="3939"/>
    </row>
    <row r="14" spans="1:41" ht="20.100000000000001" customHeight="1" x14ac:dyDescent="0.2">
      <c r="A14" s="3337"/>
      <c r="B14" s="3340"/>
      <c r="C14" s="3340"/>
      <c r="D14" s="3337"/>
      <c r="E14" s="3337"/>
      <c r="F14" s="3337"/>
      <c r="G14" s="3340"/>
      <c r="H14" s="3340"/>
      <c r="I14" s="3337"/>
      <c r="J14" s="3341"/>
      <c r="K14" s="2927" t="s">
        <v>289</v>
      </c>
      <c r="L14" s="2076"/>
      <c r="M14" s="2076"/>
      <c r="N14" s="3790">
        <f>SUM(N15)</f>
        <v>23318515</v>
      </c>
      <c r="O14" s="2073"/>
      <c r="P14" s="3342"/>
      <c r="Q14" s="2068"/>
      <c r="R14" s="2072">
        <f>SUM(R15)</f>
        <v>0</v>
      </c>
      <c r="S14" s="3343"/>
      <c r="T14" s="2212"/>
      <c r="U14" s="3773"/>
      <c r="V14" s="3340"/>
      <c r="W14" s="3340"/>
      <c r="X14" s="3347">
        <f>SUM(X15)</f>
        <v>0</v>
      </c>
      <c r="Y14" s="3347">
        <f>SUM(Y15)</f>
        <v>97</v>
      </c>
      <c r="Z14" s="3340"/>
      <c r="AA14" s="3337"/>
      <c r="AB14" s="3337"/>
      <c r="AC14" s="3337"/>
      <c r="AD14" s="3337"/>
      <c r="AE14" s="3337"/>
      <c r="AF14" s="3337"/>
      <c r="AG14" s="3337"/>
      <c r="AH14" s="3337"/>
      <c r="AI14" s="3337"/>
      <c r="AJ14" s="3939"/>
    </row>
    <row r="15" spans="1:41" s="587" customFormat="1" ht="40.5" customHeight="1" x14ac:dyDescent="0.25">
      <c r="A15" s="3351" t="s">
        <v>840</v>
      </c>
      <c r="B15" s="1189" t="s">
        <v>874</v>
      </c>
      <c r="C15" s="3351" t="s">
        <v>285</v>
      </c>
      <c r="D15" s="3357" t="s">
        <v>194</v>
      </c>
      <c r="E15" s="1186" t="s">
        <v>281</v>
      </c>
      <c r="F15" s="3354" t="s">
        <v>291</v>
      </c>
      <c r="G15" s="3355" t="s">
        <v>3912</v>
      </c>
      <c r="H15" s="3369" t="s">
        <v>289</v>
      </c>
      <c r="I15" s="3357" t="s">
        <v>2961</v>
      </c>
      <c r="J15" s="3445">
        <v>2011</v>
      </c>
      <c r="K15" s="1968" t="s">
        <v>304</v>
      </c>
      <c r="L15" s="1990" t="s">
        <v>290</v>
      </c>
      <c r="M15" s="1990" t="s">
        <v>3905</v>
      </c>
      <c r="N15" s="3701">
        <v>23318515</v>
      </c>
      <c r="O15" s="1994"/>
      <c r="P15" s="2909">
        <v>1</v>
      </c>
      <c r="Q15" s="3925"/>
      <c r="R15" s="3373" t="s">
        <v>3906</v>
      </c>
      <c r="S15" s="1991"/>
      <c r="T15" s="3462" t="s">
        <v>3930</v>
      </c>
      <c r="U15" s="3463">
        <v>1</v>
      </c>
      <c r="V15" s="3707">
        <v>40927</v>
      </c>
      <c r="W15" s="3382">
        <v>41503</v>
      </c>
      <c r="X15" s="3458">
        <v>0</v>
      </c>
      <c r="Y15" s="3458">
        <v>97</v>
      </c>
      <c r="Z15" s="3457">
        <v>41487</v>
      </c>
      <c r="AA15" s="3351" t="s">
        <v>3094</v>
      </c>
      <c r="AB15" s="3351"/>
      <c r="AC15" s="3379" t="s">
        <v>281</v>
      </c>
      <c r="AD15" s="3380" t="s">
        <v>3931</v>
      </c>
      <c r="AE15" s="3381" t="s">
        <v>3932</v>
      </c>
      <c r="AF15" s="3382">
        <v>40809</v>
      </c>
      <c r="AG15" s="3381" t="s">
        <v>287</v>
      </c>
      <c r="AH15" s="3382" t="s">
        <v>287</v>
      </c>
      <c r="AI15" s="3383" t="s">
        <v>3117</v>
      </c>
      <c r="AJ15" s="3361" t="s">
        <v>287</v>
      </c>
      <c r="AK15" s="3361" t="s">
        <v>287</v>
      </c>
      <c r="AL15" s="3361">
        <v>41549</v>
      </c>
      <c r="AM15" s="627" t="s">
        <v>281</v>
      </c>
      <c r="AN15" s="627" t="s">
        <v>281</v>
      </c>
      <c r="AO15" s="1182" t="s">
        <v>281</v>
      </c>
    </row>
    <row r="16" spans="1:41" ht="15.75" x14ac:dyDescent="0.2">
      <c r="A16" s="3275"/>
      <c r="B16" s="3277"/>
      <c r="C16" s="3277"/>
      <c r="D16" s="3275"/>
      <c r="E16" s="3275"/>
      <c r="F16" s="3275"/>
      <c r="G16" s="3277"/>
      <c r="H16" s="3277"/>
      <c r="I16" s="3275"/>
      <c r="J16" s="3278"/>
      <c r="K16" s="6042" t="s">
        <v>2962</v>
      </c>
      <c r="L16" s="6043"/>
      <c r="M16" s="6043"/>
      <c r="N16" s="3817">
        <f>SUM(N17,'12-E381op-Es (4)'!N7,'12-E381op-Es (4)'!N9)</f>
        <v>35867152.590000004</v>
      </c>
      <c r="O16" s="2749"/>
      <c r="P16" s="3333"/>
      <c r="Q16" s="3334"/>
      <c r="R16" s="2491">
        <f>SUM(R17,'12-E381op-Es (4)'!R7,'12-E381op-Es (4)'!R9)</f>
        <v>6785</v>
      </c>
      <c r="S16" s="3335"/>
      <c r="T16" s="3937"/>
      <c r="U16" s="3652"/>
      <c r="V16" s="3938"/>
      <c r="W16" s="3938"/>
      <c r="X16" s="3328" t="e">
        <f>SUM(X17,#REF!,#REF!)</f>
        <v>#REF!</v>
      </c>
      <c r="Y16" s="3328" t="e">
        <f>SUM(Y17,#REF!,#REF!)</f>
        <v>#REF!</v>
      </c>
      <c r="Z16" s="3277"/>
      <c r="AA16" s="3275"/>
      <c r="AB16" s="3275"/>
      <c r="AC16" s="3275"/>
      <c r="AD16" s="3275"/>
      <c r="AE16" s="3275"/>
      <c r="AF16" s="3275"/>
      <c r="AG16" s="3275"/>
      <c r="AH16" s="3275"/>
      <c r="AI16" s="3275"/>
      <c r="AJ16" s="3939"/>
    </row>
    <row r="17" spans="1:41" ht="15.75" x14ac:dyDescent="0.2">
      <c r="A17" s="3337"/>
      <c r="B17" s="3340"/>
      <c r="C17" s="3340"/>
      <c r="D17" s="3337"/>
      <c r="E17" s="3337"/>
      <c r="F17" s="3337"/>
      <c r="G17" s="3340"/>
      <c r="H17" s="3340"/>
      <c r="I17" s="3337"/>
      <c r="J17" s="3341"/>
      <c r="K17" s="2927" t="s">
        <v>289</v>
      </c>
      <c r="L17" s="2076"/>
      <c r="M17" s="2076"/>
      <c r="N17" s="3790">
        <f>SUM(N18:N19)</f>
        <v>26367152.59</v>
      </c>
      <c r="O17" s="2073"/>
      <c r="P17" s="3342"/>
      <c r="Q17" s="2068"/>
      <c r="R17" s="2072">
        <f>SUM(R18:R19)</f>
        <v>500</v>
      </c>
      <c r="S17" s="3343"/>
      <c r="T17" s="2212"/>
      <c r="U17" s="3773"/>
      <c r="V17" s="3340"/>
      <c r="W17" s="3340"/>
      <c r="X17" s="3347">
        <f>SUM(X18:X19)</f>
        <v>1</v>
      </c>
      <c r="Y17" s="3347">
        <f>SUM(Y18:Y19)</f>
        <v>63</v>
      </c>
      <c r="Z17" s="3340"/>
      <c r="AA17" s="3337"/>
      <c r="AB17" s="3337"/>
      <c r="AC17" s="3337"/>
      <c r="AD17" s="3337"/>
      <c r="AE17" s="3337"/>
      <c r="AF17" s="3337"/>
      <c r="AG17" s="3337"/>
      <c r="AH17" s="3337"/>
      <c r="AI17" s="3337"/>
      <c r="AJ17" s="3939"/>
    </row>
    <row r="18" spans="1:41" s="587" customFormat="1" ht="27" customHeight="1" x14ac:dyDescent="0.25">
      <c r="A18" s="3351" t="s">
        <v>840</v>
      </c>
      <c r="B18" s="1184" t="s">
        <v>876</v>
      </c>
      <c r="C18" s="3351" t="s">
        <v>285</v>
      </c>
      <c r="D18" s="3357" t="s">
        <v>194</v>
      </c>
      <c r="E18" s="1343">
        <v>10763</v>
      </c>
      <c r="F18" s="3354" t="s">
        <v>291</v>
      </c>
      <c r="G18" s="3355" t="s">
        <v>3933</v>
      </c>
      <c r="H18" s="3369" t="s">
        <v>289</v>
      </c>
      <c r="I18" s="3357" t="s">
        <v>2962</v>
      </c>
      <c r="J18" s="3445">
        <v>2012</v>
      </c>
      <c r="K18" s="1968" t="s">
        <v>3934</v>
      </c>
      <c r="L18" s="3764" t="s">
        <v>302</v>
      </c>
      <c r="M18" s="1990" t="s">
        <v>3935</v>
      </c>
      <c r="N18" s="3701">
        <v>25000000</v>
      </c>
      <c r="O18" s="1994"/>
      <c r="P18" s="2909">
        <v>1</v>
      </c>
      <c r="Q18" s="3925"/>
      <c r="R18" s="3373">
        <v>500</v>
      </c>
      <c r="S18" s="1991"/>
      <c r="T18" s="3462" t="s">
        <v>3936</v>
      </c>
      <c r="U18" s="3387">
        <v>0.7</v>
      </c>
      <c r="V18" s="3382">
        <v>41149</v>
      </c>
      <c r="W18" s="3382">
        <v>41432</v>
      </c>
      <c r="X18" s="3482">
        <v>1</v>
      </c>
      <c r="Y18" s="3482">
        <v>62</v>
      </c>
      <c r="Z18" s="1192">
        <v>41426</v>
      </c>
      <c r="AA18" s="3351"/>
      <c r="AB18" s="3351"/>
      <c r="AC18" s="3379" t="s">
        <v>281</v>
      </c>
      <c r="AD18" s="3380" t="s">
        <v>3937</v>
      </c>
      <c r="AE18" s="3381" t="s">
        <v>3938</v>
      </c>
      <c r="AF18" s="3382">
        <v>41085</v>
      </c>
      <c r="AG18" s="3381" t="s">
        <v>287</v>
      </c>
      <c r="AH18" s="3382" t="s">
        <v>287</v>
      </c>
      <c r="AI18" s="3381" t="s">
        <v>3141</v>
      </c>
      <c r="AJ18" s="3361">
        <v>41455</v>
      </c>
      <c r="AK18" s="3361">
        <v>41455</v>
      </c>
      <c r="AL18" s="627" t="s">
        <v>281</v>
      </c>
      <c r="AM18" s="627" t="s">
        <v>281</v>
      </c>
      <c r="AN18" s="627" t="s">
        <v>281</v>
      </c>
      <c r="AO18" s="3384" t="s">
        <v>3939</v>
      </c>
    </row>
    <row r="19" spans="1:41" s="587" customFormat="1" ht="48.75" customHeight="1" x14ac:dyDescent="0.25">
      <c r="A19" s="3351" t="s">
        <v>840</v>
      </c>
      <c r="B19" s="1184" t="s">
        <v>876</v>
      </c>
      <c r="C19" s="3351" t="s">
        <v>285</v>
      </c>
      <c r="D19" s="3357" t="s">
        <v>194</v>
      </c>
      <c r="E19" s="1186" t="s">
        <v>281</v>
      </c>
      <c r="F19" s="3354" t="s">
        <v>291</v>
      </c>
      <c r="G19" s="3355" t="s">
        <v>3912</v>
      </c>
      <c r="H19" s="3369" t="s">
        <v>289</v>
      </c>
      <c r="I19" s="3357" t="s">
        <v>2962</v>
      </c>
      <c r="J19" s="3445">
        <v>2012</v>
      </c>
      <c r="K19" s="2700" t="s">
        <v>304</v>
      </c>
      <c r="L19" s="2619" t="s">
        <v>290</v>
      </c>
      <c r="M19" s="2619" t="s">
        <v>3905</v>
      </c>
      <c r="N19" s="3831">
        <v>1367152.59</v>
      </c>
      <c r="O19" s="2700"/>
      <c r="P19" s="3469">
        <v>1</v>
      </c>
      <c r="Q19" s="2700"/>
      <c r="R19" s="3373" t="s">
        <v>3906</v>
      </c>
      <c r="S19" s="2700"/>
      <c r="T19" s="2011" t="s">
        <v>3940</v>
      </c>
      <c r="U19" s="3387">
        <v>1</v>
      </c>
      <c r="V19" s="3382">
        <v>41407</v>
      </c>
      <c r="W19" s="3382">
        <v>41445</v>
      </c>
      <c r="X19" s="3482">
        <v>0</v>
      </c>
      <c r="Y19" s="3482">
        <v>1</v>
      </c>
      <c r="Z19" s="1192">
        <v>41426</v>
      </c>
      <c r="AA19" s="3351" t="s">
        <v>3941</v>
      </c>
      <c r="AB19" s="3351"/>
      <c r="AC19" s="3379" t="s">
        <v>281</v>
      </c>
      <c r="AD19" s="3380" t="s">
        <v>3942</v>
      </c>
      <c r="AE19" s="3381" t="s">
        <v>3943</v>
      </c>
      <c r="AF19" s="3382">
        <v>41250</v>
      </c>
      <c r="AG19" s="3381" t="s">
        <v>287</v>
      </c>
      <c r="AH19" s="3382" t="s">
        <v>287</v>
      </c>
      <c r="AI19" s="3383" t="s">
        <v>3117</v>
      </c>
      <c r="AJ19" s="627" t="s">
        <v>281</v>
      </c>
      <c r="AK19" s="627" t="s">
        <v>281</v>
      </c>
      <c r="AL19" s="627" t="s">
        <v>281</v>
      </c>
      <c r="AM19" s="627" t="s">
        <v>281</v>
      </c>
      <c r="AN19" s="627" t="s">
        <v>281</v>
      </c>
      <c r="AO19" s="1182" t="s">
        <v>281</v>
      </c>
    </row>
    <row r="20" spans="1:41" x14ac:dyDescent="0.2">
      <c r="A20" s="111"/>
      <c r="AA20" s="111"/>
      <c r="AB20" s="111"/>
    </row>
    <row r="21" spans="1:41" x14ac:dyDescent="0.2">
      <c r="A21" s="111"/>
      <c r="AA21" s="111"/>
      <c r="AB21" s="111"/>
    </row>
    <row r="22" spans="1:41" x14ac:dyDescent="0.2">
      <c r="A22" s="111"/>
      <c r="K22" s="2822" t="s">
        <v>2633</v>
      </c>
      <c r="AA22" s="111"/>
      <c r="AB22" s="111"/>
    </row>
    <row r="23" spans="1:41" x14ac:dyDescent="0.2">
      <c r="A23" s="111"/>
      <c r="AA23" s="111"/>
      <c r="AB23" s="111"/>
    </row>
    <row r="24" spans="1:41" x14ac:dyDescent="0.2">
      <c r="A24" s="111"/>
      <c r="AA24" s="111"/>
      <c r="AB24" s="111"/>
    </row>
    <row r="25" spans="1:41" x14ac:dyDescent="0.2">
      <c r="A25" s="111"/>
      <c r="AA25" s="111"/>
      <c r="AB25" s="111"/>
    </row>
    <row r="26" spans="1:41" x14ac:dyDescent="0.2">
      <c r="A26" s="111"/>
      <c r="AA26" s="111"/>
      <c r="AB26" s="111"/>
    </row>
    <row r="27" spans="1:41" x14ac:dyDescent="0.2">
      <c r="A27" s="111"/>
      <c r="AA27" s="111"/>
      <c r="AB27" s="111"/>
    </row>
    <row r="28" spans="1:41" x14ac:dyDescent="0.2">
      <c r="A28" s="111"/>
      <c r="AA28" s="111"/>
      <c r="AB28" s="111"/>
    </row>
    <row r="29" spans="1:41" x14ac:dyDescent="0.2">
      <c r="A29" s="111"/>
      <c r="AA29" s="111"/>
      <c r="AB29" s="111"/>
    </row>
    <row r="30" spans="1:41" x14ac:dyDescent="0.2">
      <c r="A30" s="111"/>
      <c r="AA30" s="111"/>
      <c r="AB30" s="111"/>
    </row>
    <row r="31" spans="1:41" x14ac:dyDescent="0.2">
      <c r="A31" s="111"/>
      <c r="AA31" s="111"/>
      <c r="AB31" s="111"/>
    </row>
    <row r="32" spans="1:41" x14ac:dyDescent="0.2">
      <c r="A32" s="111"/>
      <c r="AA32" s="111"/>
      <c r="AB32" s="111"/>
    </row>
    <row r="33" spans="1:28" x14ac:dyDescent="0.2">
      <c r="A33" s="111"/>
      <c r="AA33" s="111"/>
      <c r="AB33" s="111"/>
    </row>
    <row r="34" spans="1:28" x14ac:dyDescent="0.2">
      <c r="A34" s="111"/>
      <c r="AA34" s="111"/>
      <c r="AB34" s="111"/>
    </row>
    <row r="35" spans="1:28" x14ac:dyDescent="0.2">
      <c r="A35" s="111"/>
      <c r="AA35" s="111"/>
      <c r="AB35" s="111"/>
    </row>
    <row r="36" spans="1:28" x14ac:dyDescent="0.2">
      <c r="A36" s="111"/>
      <c r="AA36" s="111"/>
      <c r="AB36" s="111"/>
    </row>
    <row r="37" spans="1:28" x14ac:dyDescent="0.2">
      <c r="A37" s="111"/>
      <c r="AA37" s="111"/>
      <c r="AB37" s="111"/>
    </row>
    <row r="38" spans="1:28" x14ac:dyDescent="0.2">
      <c r="A38" s="111"/>
      <c r="AA38" s="111"/>
      <c r="AB38" s="111"/>
    </row>
    <row r="39" spans="1:28" x14ac:dyDescent="0.2">
      <c r="A39" s="111"/>
      <c r="AA39" s="111"/>
      <c r="AB39" s="111"/>
    </row>
    <row r="40" spans="1:28" x14ac:dyDescent="0.2">
      <c r="A40" s="111"/>
      <c r="AA40" s="111"/>
      <c r="AB40" s="111"/>
    </row>
    <row r="41" spans="1:28" x14ac:dyDescent="0.2">
      <c r="A41" s="111"/>
      <c r="AA41" s="111"/>
      <c r="AB41" s="111"/>
    </row>
    <row r="42" spans="1:28" x14ac:dyDescent="0.2">
      <c r="A42" s="111"/>
      <c r="AA42" s="111"/>
      <c r="AB42" s="111"/>
    </row>
    <row r="43" spans="1:28" x14ac:dyDescent="0.2">
      <c r="A43" s="111"/>
      <c r="AA43" s="111"/>
      <c r="AB43" s="111"/>
    </row>
    <row r="44" spans="1:28" x14ac:dyDescent="0.2">
      <c r="A44" s="111"/>
      <c r="AA44" s="111"/>
      <c r="AB44" s="111"/>
    </row>
  </sheetData>
  <mergeCells count="7">
    <mergeCell ref="K16:M16"/>
    <mergeCell ref="T1:U1"/>
    <mergeCell ref="N6:O6"/>
    <mergeCell ref="P6:Q6"/>
    <mergeCell ref="R6:S6"/>
    <mergeCell ref="K7:M7"/>
    <mergeCell ref="K13:M13"/>
  </mergeCells>
  <printOptions horizontalCentered="1" verticalCentered="1"/>
  <pageMargins left="0.98425196850393704" right="0.39370078740157483" top="0.39370078740157483" bottom="0.39370078740157483" header="0" footer="0.59055118110236227"/>
  <pageSetup scale="87" orientation="landscape"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3">
    <tabColor rgb="FFEB700B"/>
  </sheetPr>
  <dimension ref="A1:AO60"/>
  <sheetViews>
    <sheetView showGridLines="0" view="pageBreakPreview" topLeftCell="K1" zoomScaleNormal="70" zoomScaleSheetLayoutView="100" workbookViewId="0">
      <selection activeCell="A16" sqref="A16:D16"/>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5.7109375" style="6" customWidth="1"/>
    <col min="14" max="14" width="15.7109375" style="3905" customWidth="1"/>
    <col min="15" max="15" width="1.85546875" style="6" customWidth="1"/>
    <col min="16" max="16" width="7.7109375" style="6" customWidth="1"/>
    <col min="17" max="17" width="1.85546875" style="6" customWidth="1"/>
    <col min="18" max="18" width="10.7109375" style="3965" customWidth="1"/>
    <col min="19" max="19" width="5.140625" style="6" customWidth="1"/>
    <col min="20" max="20" width="33.140625" style="6" customWidth="1"/>
    <col min="21" max="21" width="15.7109375" style="6" hidden="1" customWidth="1"/>
    <col min="22" max="22" width="11.28515625" style="6" hidden="1" customWidth="1"/>
    <col min="23" max="23" width="13.5703125" style="6" hidden="1" customWidth="1"/>
    <col min="24" max="25" width="8.140625" style="6" hidden="1" customWidth="1"/>
    <col min="26" max="26" width="16.28515625" style="6" hidden="1" customWidth="1"/>
    <col min="27" max="27" width="4.7109375" style="6" hidden="1" customWidth="1"/>
    <col min="28" max="28" width="31.5703125" style="6" hidden="1" customWidth="1"/>
    <col min="29" max="29" width="39.5703125" style="6" hidden="1" customWidth="1"/>
    <col min="30" max="30" width="11.42578125" style="6" hidden="1" customWidth="1"/>
    <col min="31" max="31" width="20.42578125" style="6" hidden="1" customWidth="1"/>
    <col min="32" max="32" width="3.2851562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20" customFormat="1" ht="18" x14ac:dyDescent="0.25">
      <c r="K1" s="1652" t="s">
        <v>2965</v>
      </c>
      <c r="L1" s="3182"/>
      <c r="M1" s="3182"/>
      <c r="N1" s="3182"/>
      <c r="O1" s="3182"/>
      <c r="P1" s="3182"/>
      <c r="Q1" s="3182"/>
      <c r="R1" s="3182"/>
      <c r="S1" s="3182"/>
      <c r="T1" s="5991" t="s">
        <v>5180</v>
      </c>
      <c r="U1" s="6066"/>
      <c r="V1" s="3272"/>
      <c r="X1" s="3261"/>
      <c r="Y1" s="3261"/>
    </row>
    <row r="2" spans="1:41" s="20" customFormat="1" ht="18" x14ac:dyDescent="0.25">
      <c r="K2" s="1652" t="s">
        <v>5186</v>
      </c>
      <c r="L2" s="3182"/>
      <c r="M2" s="3182"/>
      <c r="N2" s="3182"/>
      <c r="O2" s="3182"/>
      <c r="P2" s="3182"/>
      <c r="Q2" s="3182"/>
      <c r="R2" s="3182"/>
      <c r="S2" s="3182"/>
      <c r="T2" s="3182"/>
      <c r="V2" s="3272"/>
      <c r="X2" s="3261"/>
      <c r="Y2" s="3261"/>
    </row>
    <row r="3" spans="1:41" s="20" customFormat="1" ht="18" x14ac:dyDescent="0.25">
      <c r="K3" s="1652" t="s">
        <v>2393</v>
      </c>
      <c r="L3" s="3182"/>
      <c r="M3" s="3182"/>
      <c r="N3" s="3182"/>
      <c r="O3" s="3182"/>
      <c r="P3" s="3182"/>
      <c r="Q3" s="3182"/>
      <c r="R3" s="3182"/>
      <c r="S3" s="3182"/>
      <c r="T3" s="3182"/>
      <c r="V3" s="3272"/>
      <c r="X3" s="3261"/>
      <c r="Y3" s="3261"/>
    </row>
    <row r="4" spans="1:41" s="20" customFormat="1" ht="18" x14ac:dyDescent="0.25">
      <c r="K4" s="2992">
        <v>2013</v>
      </c>
      <c r="L4" s="3182"/>
      <c r="M4" s="3182"/>
      <c r="N4" s="3182"/>
      <c r="O4" s="3182"/>
      <c r="P4" s="3182"/>
      <c r="Q4" s="3182"/>
      <c r="R4" s="3182"/>
      <c r="S4" s="3182"/>
      <c r="T4" s="3182"/>
      <c r="V4" s="3272"/>
      <c r="X4" s="3261"/>
      <c r="Y4" s="3261"/>
    </row>
    <row r="5" spans="1:41" s="20" customFormat="1" ht="18" x14ac:dyDescent="0.25">
      <c r="K5" s="3182"/>
      <c r="L5" s="3184"/>
      <c r="M5" s="3184"/>
      <c r="N5" s="3184"/>
      <c r="O5" s="3184"/>
      <c r="P5" s="3184"/>
      <c r="Q5" s="3184"/>
      <c r="R5" s="3184"/>
      <c r="S5" s="3184"/>
      <c r="T5" s="3184"/>
      <c r="V5" s="2123"/>
      <c r="W5" s="58"/>
      <c r="X5" s="58"/>
      <c r="Y5" s="58"/>
      <c r="Z5" s="58"/>
    </row>
    <row r="6" spans="1:41" s="3632" customFormat="1" ht="46.5" customHeight="1" x14ac:dyDescent="0.2">
      <c r="A6" s="3906" t="s">
        <v>50</v>
      </c>
      <c r="B6" s="3262" t="s">
        <v>44</v>
      </c>
      <c r="C6" s="3262" t="s">
        <v>172</v>
      </c>
      <c r="D6" s="3262" t="s">
        <v>261</v>
      </c>
      <c r="E6" s="3262"/>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ht="15.75" x14ac:dyDescent="0.2">
      <c r="A7" s="3337"/>
      <c r="B7" s="3340"/>
      <c r="C7" s="3340"/>
      <c r="D7" s="3337"/>
      <c r="E7" s="3337"/>
      <c r="F7" s="3337"/>
      <c r="G7" s="3340"/>
      <c r="H7" s="3340"/>
      <c r="I7" s="3337"/>
      <c r="J7" s="3341"/>
      <c r="K7" s="6076" t="s">
        <v>295</v>
      </c>
      <c r="L7" s="6076"/>
      <c r="M7" s="6077"/>
      <c r="N7" s="3790">
        <f>SUM(N8)</f>
        <v>7000000</v>
      </c>
      <c r="O7" s="2073"/>
      <c r="P7" s="3342"/>
      <c r="Q7" s="2068"/>
      <c r="R7" s="2072">
        <f>SUM(R8)</f>
        <v>285</v>
      </c>
      <c r="S7" s="3343"/>
      <c r="T7" s="2212"/>
      <c r="U7" s="3773"/>
      <c r="V7" s="3340"/>
      <c r="W7" s="3340"/>
      <c r="X7" s="3347">
        <f>SUM(X8)</f>
        <v>1</v>
      </c>
      <c r="Y7" s="3347">
        <f>SUM(Y8)</f>
        <v>1</v>
      </c>
      <c r="Z7" s="3340"/>
      <c r="AA7" s="3337"/>
      <c r="AB7" s="3337"/>
      <c r="AC7" s="3337"/>
      <c r="AD7" s="3337"/>
      <c r="AE7" s="3337"/>
      <c r="AF7" s="3337"/>
      <c r="AG7" s="3337"/>
      <c r="AH7" s="3337"/>
      <c r="AI7" s="3337"/>
      <c r="AJ7" s="3939"/>
    </row>
    <row r="8" spans="1:41" s="587" customFormat="1" ht="33" customHeight="1" x14ac:dyDescent="0.25">
      <c r="A8" s="3351" t="s">
        <v>840</v>
      </c>
      <c r="B8" s="1189" t="s">
        <v>874</v>
      </c>
      <c r="C8" s="3351" t="s">
        <v>285</v>
      </c>
      <c r="D8" s="3357" t="s">
        <v>194</v>
      </c>
      <c r="E8" s="3416">
        <v>10733</v>
      </c>
      <c r="F8" s="3354" t="s">
        <v>291</v>
      </c>
      <c r="G8" s="3355" t="s">
        <v>3944</v>
      </c>
      <c r="H8" s="3369" t="s">
        <v>295</v>
      </c>
      <c r="I8" s="3357" t="s">
        <v>2962</v>
      </c>
      <c r="J8" s="3445">
        <v>2012</v>
      </c>
      <c r="K8" s="1968" t="s">
        <v>3945</v>
      </c>
      <c r="L8" s="1990" t="s">
        <v>290</v>
      </c>
      <c r="M8" s="1990" t="s">
        <v>3946</v>
      </c>
      <c r="N8" s="3701">
        <v>7000000</v>
      </c>
      <c r="O8" s="1994"/>
      <c r="P8" s="2909">
        <v>1</v>
      </c>
      <c r="Q8" s="3925"/>
      <c r="R8" s="3373">
        <v>285</v>
      </c>
      <c r="S8" s="1991"/>
      <c r="T8" s="3462" t="s">
        <v>3947</v>
      </c>
      <c r="U8" s="3387">
        <v>1</v>
      </c>
      <c r="V8" s="3382">
        <v>41248</v>
      </c>
      <c r="W8" s="3382">
        <v>41454</v>
      </c>
      <c r="X8" s="3458">
        <v>1</v>
      </c>
      <c r="Y8" s="3458">
        <v>1</v>
      </c>
      <c r="Z8" s="3500">
        <v>41456</v>
      </c>
      <c r="AA8" s="3351"/>
      <c r="AB8" s="3351"/>
      <c r="AC8" s="3379" t="s">
        <v>281</v>
      </c>
      <c r="AD8" s="3380" t="s">
        <v>3948</v>
      </c>
      <c r="AE8" s="3381" t="s">
        <v>3949</v>
      </c>
      <c r="AF8" s="3382">
        <v>41075</v>
      </c>
      <c r="AG8" s="3381" t="s">
        <v>3950</v>
      </c>
      <c r="AH8" s="3382">
        <v>41141</v>
      </c>
      <c r="AI8" s="3380" t="s">
        <v>3117</v>
      </c>
      <c r="AJ8" s="627" t="s">
        <v>281</v>
      </c>
      <c r="AK8" s="627" t="s">
        <v>281</v>
      </c>
      <c r="AL8" s="627" t="s">
        <v>281</v>
      </c>
      <c r="AM8" s="627" t="s">
        <v>281</v>
      </c>
      <c r="AN8" s="627" t="s">
        <v>281</v>
      </c>
      <c r="AO8" s="1182" t="s">
        <v>281</v>
      </c>
    </row>
    <row r="9" spans="1:41" ht="15.75" x14ac:dyDescent="0.2">
      <c r="A9" s="3337"/>
      <c r="B9" s="3340"/>
      <c r="C9" s="3340"/>
      <c r="D9" s="3337"/>
      <c r="E9" s="3337"/>
      <c r="F9" s="3337"/>
      <c r="G9" s="3340"/>
      <c r="H9" s="3340"/>
      <c r="I9" s="3337"/>
      <c r="J9" s="3341"/>
      <c r="K9" s="6036" t="s">
        <v>294</v>
      </c>
      <c r="L9" s="6036"/>
      <c r="M9" s="6039"/>
      <c r="N9" s="3790">
        <f>SUM(N10)</f>
        <v>2500000</v>
      </c>
      <c r="O9" s="2073"/>
      <c r="P9" s="3342"/>
      <c r="Q9" s="2068"/>
      <c r="R9" s="2490">
        <f>SUM(R10)</f>
        <v>6000</v>
      </c>
      <c r="S9" s="3343"/>
      <c r="T9" s="2212"/>
      <c r="U9" s="3773"/>
      <c r="V9" s="3340"/>
      <c r="W9" s="3340"/>
      <c r="X9" s="3347">
        <f>SUM(X10)</f>
        <v>0</v>
      </c>
      <c r="Y9" s="3347">
        <f>SUM(Y10)</f>
        <v>2</v>
      </c>
      <c r="Z9" s="3340"/>
      <c r="AA9" s="3337"/>
      <c r="AB9" s="3337"/>
      <c r="AC9" s="3337"/>
      <c r="AD9" s="3337"/>
      <c r="AE9" s="3337"/>
      <c r="AF9" s="3337"/>
      <c r="AG9" s="3337"/>
      <c r="AH9" s="3337"/>
      <c r="AI9" s="3337"/>
      <c r="AJ9" s="3939"/>
    </row>
    <row r="10" spans="1:41" s="587" customFormat="1" ht="39" customHeight="1" x14ac:dyDescent="0.25">
      <c r="A10" s="3351" t="s">
        <v>840</v>
      </c>
      <c r="B10" s="3425" t="s">
        <v>297</v>
      </c>
      <c r="C10" s="3351" t="s">
        <v>285</v>
      </c>
      <c r="D10" s="3357" t="s">
        <v>194</v>
      </c>
      <c r="E10" s="1186" t="s">
        <v>281</v>
      </c>
      <c r="F10" s="3354" t="s">
        <v>291</v>
      </c>
      <c r="G10" s="3355" t="s">
        <v>3951</v>
      </c>
      <c r="H10" s="3369" t="s">
        <v>294</v>
      </c>
      <c r="I10" s="3357" t="s">
        <v>2962</v>
      </c>
      <c r="J10" s="3445">
        <v>2012</v>
      </c>
      <c r="K10" s="1968" t="s">
        <v>3952</v>
      </c>
      <c r="L10" s="1990" t="s">
        <v>1901</v>
      </c>
      <c r="M10" s="1990" t="s">
        <v>293</v>
      </c>
      <c r="N10" s="3701">
        <v>2500000</v>
      </c>
      <c r="O10" s="1994"/>
      <c r="P10" s="2909">
        <v>1</v>
      </c>
      <c r="Q10" s="3925"/>
      <c r="R10" s="2490">
        <v>6000</v>
      </c>
      <c r="S10" s="1991"/>
      <c r="T10" s="3462" t="s">
        <v>3953</v>
      </c>
      <c r="U10" s="3387">
        <v>0.91</v>
      </c>
      <c r="V10" s="3382">
        <v>41313</v>
      </c>
      <c r="W10" s="3460" t="s">
        <v>284</v>
      </c>
      <c r="X10" s="3968">
        <v>0</v>
      </c>
      <c r="Y10" s="3968">
        <v>2</v>
      </c>
      <c r="Z10" s="3427">
        <v>41640</v>
      </c>
      <c r="AA10" s="3351" t="s">
        <v>3954</v>
      </c>
      <c r="AB10" s="3351"/>
      <c r="AC10" s="3379" t="s">
        <v>281</v>
      </c>
      <c r="AD10" s="3380" t="s">
        <v>3955</v>
      </c>
      <c r="AE10" s="3381" t="s">
        <v>3949</v>
      </c>
      <c r="AF10" s="3382">
        <v>41075</v>
      </c>
      <c r="AG10" s="3381" t="s">
        <v>287</v>
      </c>
      <c r="AH10" s="3382" t="s">
        <v>287</v>
      </c>
      <c r="AI10" s="3381" t="s">
        <v>3141</v>
      </c>
      <c r="AJ10" s="627" t="s">
        <v>281</v>
      </c>
      <c r="AK10" s="627" t="s">
        <v>281</v>
      </c>
      <c r="AL10" s="627" t="s">
        <v>281</v>
      </c>
      <c r="AM10" s="627" t="s">
        <v>281</v>
      </c>
      <c r="AN10" s="627" t="s">
        <v>281</v>
      </c>
      <c r="AO10" s="1182" t="s">
        <v>281</v>
      </c>
    </row>
    <row r="11" spans="1:41" ht="15.75" x14ac:dyDescent="0.2">
      <c r="A11" s="3275"/>
      <c r="B11" s="3277"/>
      <c r="C11" s="3277"/>
      <c r="D11" s="3275"/>
      <c r="E11" s="3275"/>
      <c r="F11" s="3275"/>
      <c r="G11" s="3277"/>
      <c r="H11" s="3277"/>
      <c r="I11" s="3275"/>
      <c r="J11" s="3278"/>
      <c r="K11" s="6042" t="s">
        <v>3881</v>
      </c>
      <c r="L11" s="6043"/>
      <c r="M11" s="6043"/>
      <c r="N11" s="3817">
        <f>N12</f>
        <v>1959407.97</v>
      </c>
      <c r="O11" s="2749"/>
      <c r="P11" s="3333"/>
      <c r="Q11" s="3334"/>
      <c r="R11" s="3818">
        <f>R12</f>
        <v>0</v>
      </c>
      <c r="S11" s="3335"/>
      <c r="T11" s="3937"/>
      <c r="U11" s="3652"/>
      <c r="V11" s="3938"/>
      <c r="W11" s="3938"/>
      <c r="X11" s="3328">
        <f t="shared" ref="X11:Y11" si="0">X12</f>
        <v>0</v>
      </c>
      <c r="Y11" s="3328">
        <f t="shared" si="0"/>
        <v>1</v>
      </c>
      <c r="Z11" s="3277"/>
      <c r="AA11" s="3275"/>
      <c r="AB11" s="3275"/>
      <c r="AC11" s="3275"/>
      <c r="AD11" s="3275"/>
      <c r="AE11" s="3275"/>
      <c r="AF11" s="3275"/>
      <c r="AG11" s="3275"/>
      <c r="AH11" s="3275"/>
      <c r="AI11" s="3275"/>
    </row>
    <row r="12" spans="1:41" ht="15.75" x14ac:dyDescent="0.2">
      <c r="A12" s="3337"/>
      <c r="B12" s="3340"/>
      <c r="C12" s="3340"/>
      <c r="D12" s="3337"/>
      <c r="E12" s="3337"/>
      <c r="F12" s="3337"/>
      <c r="G12" s="3340"/>
      <c r="H12" s="3340"/>
      <c r="I12" s="3337"/>
      <c r="J12" s="3341"/>
      <c r="K12" s="2927" t="s">
        <v>294</v>
      </c>
      <c r="L12" s="2076"/>
      <c r="M12" s="2076"/>
      <c r="N12" s="3790">
        <f>SUM(N13)</f>
        <v>1959407.97</v>
      </c>
      <c r="O12" s="2073"/>
      <c r="P12" s="3342"/>
      <c r="Q12" s="2068"/>
      <c r="R12" s="3819">
        <f>SUM(R13)</f>
        <v>0</v>
      </c>
      <c r="S12" s="3343"/>
      <c r="T12" s="2212"/>
      <c r="U12" s="3773"/>
      <c r="V12" s="3340"/>
      <c r="W12" s="3340"/>
      <c r="X12" s="3347">
        <f t="shared" ref="X12:Y12" si="1">SUM(X13)</f>
        <v>0</v>
      </c>
      <c r="Y12" s="3347">
        <f t="shared" si="1"/>
        <v>1</v>
      </c>
      <c r="Z12" s="3340"/>
      <c r="AA12" s="3337"/>
      <c r="AB12" s="3337"/>
      <c r="AC12" s="3337"/>
      <c r="AD12" s="3337"/>
      <c r="AE12" s="3337"/>
      <c r="AF12" s="3337"/>
      <c r="AG12" s="3337"/>
      <c r="AH12" s="3337"/>
      <c r="AI12" s="3337"/>
      <c r="AM12" s="3939"/>
      <c r="AN12" s="3939"/>
      <c r="AO12" s="3939"/>
    </row>
    <row r="13" spans="1:41" s="587" customFormat="1" ht="27.75" customHeight="1" x14ac:dyDescent="0.25">
      <c r="A13" s="3351" t="s">
        <v>840</v>
      </c>
      <c r="B13" s="1190" t="s">
        <v>875</v>
      </c>
      <c r="C13" s="3351" t="s">
        <v>285</v>
      </c>
      <c r="D13" s="3357" t="s">
        <v>194</v>
      </c>
      <c r="E13" s="1186" t="s">
        <v>281</v>
      </c>
      <c r="F13" s="3354" t="s">
        <v>291</v>
      </c>
      <c r="G13" s="3355" t="s">
        <v>3956</v>
      </c>
      <c r="H13" s="3369" t="s">
        <v>294</v>
      </c>
      <c r="I13" s="3355" t="s">
        <v>3881</v>
      </c>
      <c r="J13" s="3783" t="s">
        <v>3957</v>
      </c>
      <c r="K13" s="1968" t="s">
        <v>3958</v>
      </c>
      <c r="L13" s="2363" t="s">
        <v>292</v>
      </c>
      <c r="M13" s="2363" t="s">
        <v>3959</v>
      </c>
      <c r="N13" s="2573">
        <v>1959407.97</v>
      </c>
      <c r="O13" s="1965"/>
      <c r="P13" s="2715">
        <v>1</v>
      </c>
      <c r="Q13" s="1965"/>
      <c r="R13" s="1964" t="s">
        <v>3960</v>
      </c>
      <c r="S13" s="1963"/>
      <c r="T13" s="1962" t="s">
        <v>3961</v>
      </c>
      <c r="U13" s="3374">
        <v>0.98</v>
      </c>
      <c r="V13" s="3382">
        <v>41227</v>
      </c>
      <c r="W13" s="3382">
        <v>41607</v>
      </c>
      <c r="X13" s="3362">
        <v>0</v>
      </c>
      <c r="Y13" s="3362">
        <v>1</v>
      </c>
      <c r="Z13" s="1183">
        <v>41579</v>
      </c>
      <c r="AA13" s="3351" t="s">
        <v>3962</v>
      </c>
      <c r="AB13" s="3351"/>
      <c r="AC13" s="3390" t="s">
        <v>281</v>
      </c>
      <c r="AD13" s="980" t="s">
        <v>2711</v>
      </c>
      <c r="AE13" s="3391" t="s">
        <v>3963</v>
      </c>
      <c r="AF13" s="3382">
        <v>41116</v>
      </c>
      <c r="AG13" s="3381" t="s">
        <v>287</v>
      </c>
      <c r="AH13" s="3382" t="s">
        <v>287</v>
      </c>
      <c r="AI13" s="3383" t="s">
        <v>3031</v>
      </c>
      <c r="AJ13" s="627" t="s">
        <v>281</v>
      </c>
      <c r="AK13" s="627" t="s">
        <v>281</v>
      </c>
      <c r="AL13" s="627" t="s">
        <v>281</v>
      </c>
      <c r="AM13" s="627" t="s">
        <v>281</v>
      </c>
      <c r="AN13" s="627" t="s">
        <v>281</v>
      </c>
      <c r="AO13" s="1182" t="s">
        <v>281</v>
      </c>
    </row>
    <row r="14" spans="1:41" ht="33" customHeight="1" x14ac:dyDescent="0.2">
      <c r="A14" s="3275"/>
      <c r="B14" s="3277"/>
      <c r="C14" s="3277"/>
      <c r="D14" s="3275"/>
      <c r="E14" s="3275"/>
      <c r="F14" s="3275"/>
      <c r="G14" s="3277"/>
      <c r="H14" s="3277"/>
      <c r="I14" s="3275"/>
      <c r="J14" s="3278"/>
      <c r="K14" s="6042" t="s">
        <v>500</v>
      </c>
      <c r="L14" s="6043"/>
      <c r="M14" s="6043"/>
      <c r="N14" s="3817">
        <f>N15</f>
        <v>8413639.2899999991</v>
      </c>
      <c r="O14" s="2749"/>
      <c r="P14" s="3333"/>
      <c r="Q14" s="3334"/>
      <c r="R14" s="3818">
        <f>R15</f>
        <v>0</v>
      </c>
      <c r="S14" s="3335"/>
      <c r="T14" s="3937"/>
      <c r="U14" s="3652"/>
      <c r="V14" s="3938"/>
      <c r="W14" s="3938"/>
      <c r="X14" s="3328">
        <f t="shared" ref="X14:Y14" si="2">X15</f>
        <v>0</v>
      </c>
      <c r="Y14" s="3328">
        <f t="shared" si="2"/>
        <v>1</v>
      </c>
      <c r="Z14" s="3277"/>
      <c r="AA14" s="3275"/>
      <c r="AB14" s="3275"/>
      <c r="AC14" s="3275"/>
      <c r="AD14" s="3275"/>
      <c r="AE14" s="3275"/>
      <c r="AF14" s="3275"/>
      <c r="AG14" s="3275"/>
      <c r="AH14" s="3275"/>
      <c r="AI14" s="3275"/>
    </row>
    <row r="15" spans="1:41" ht="15.75" x14ac:dyDescent="0.2">
      <c r="A15" s="3337"/>
      <c r="B15" s="3340"/>
      <c r="C15" s="3340"/>
      <c r="D15" s="3337"/>
      <c r="E15" s="3337"/>
      <c r="F15" s="3337"/>
      <c r="G15" s="3340"/>
      <c r="H15" s="3340"/>
      <c r="I15" s="3337"/>
      <c r="J15" s="3341"/>
      <c r="K15" s="2927" t="s">
        <v>289</v>
      </c>
      <c r="L15" s="2076"/>
      <c r="M15" s="2076"/>
      <c r="N15" s="3790">
        <f>SUM(N16:N16,'12-E381op-Es (5)'!N7)</f>
        <v>8413639.2899999991</v>
      </c>
      <c r="O15" s="2073"/>
      <c r="P15" s="3342"/>
      <c r="Q15" s="2068"/>
      <c r="R15" s="3819">
        <f>SUM(R16:R16)</f>
        <v>0</v>
      </c>
      <c r="S15" s="3343"/>
      <c r="T15" s="2212"/>
      <c r="U15" s="3773"/>
      <c r="V15" s="3340"/>
      <c r="W15" s="3340"/>
      <c r="X15" s="3347">
        <f>SUM(X16:X16)</f>
        <v>0</v>
      </c>
      <c r="Y15" s="3347">
        <f>SUM(Y16:Y16)</f>
        <v>1</v>
      </c>
      <c r="Z15" s="3340"/>
      <c r="AA15" s="3337"/>
      <c r="AB15" s="3337"/>
      <c r="AC15" s="3337"/>
      <c r="AD15" s="3337"/>
      <c r="AE15" s="3337"/>
      <c r="AF15" s="3337"/>
      <c r="AG15" s="3337"/>
      <c r="AH15" s="3337"/>
      <c r="AI15" s="3337"/>
      <c r="AM15" s="3939"/>
      <c r="AN15" s="3939"/>
      <c r="AO15" s="3939"/>
    </row>
    <row r="16" spans="1:41" s="587" customFormat="1" ht="43.5" customHeight="1" x14ac:dyDescent="0.25">
      <c r="A16" s="3351" t="s">
        <v>840</v>
      </c>
      <c r="B16" s="3425" t="s">
        <v>297</v>
      </c>
      <c r="C16" s="3351" t="s">
        <v>285</v>
      </c>
      <c r="D16" s="3357" t="s">
        <v>194</v>
      </c>
      <c r="E16" s="3416">
        <v>10895</v>
      </c>
      <c r="F16" s="3354" t="s">
        <v>291</v>
      </c>
      <c r="G16" s="3355" t="s">
        <v>3956</v>
      </c>
      <c r="H16" s="3369" t="s">
        <v>289</v>
      </c>
      <c r="I16" s="3357" t="s">
        <v>500</v>
      </c>
      <c r="J16" s="3445">
        <v>2012</v>
      </c>
      <c r="K16" s="3804" t="s">
        <v>3958</v>
      </c>
      <c r="L16" s="3969" t="s">
        <v>292</v>
      </c>
      <c r="M16" s="3969" t="s">
        <v>3964</v>
      </c>
      <c r="N16" s="3970">
        <v>5864909.29</v>
      </c>
      <c r="O16" s="3859"/>
      <c r="P16" s="3971">
        <v>1</v>
      </c>
      <c r="Q16" s="3972"/>
      <c r="R16" s="3973" t="s">
        <v>3960</v>
      </c>
      <c r="S16" s="3781"/>
      <c r="T16" s="3974" t="s">
        <v>3965</v>
      </c>
      <c r="U16" s="3374">
        <v>0.83</v>
      </c>
      <c r="V16" s="3382">
        <v>41435</v>
      </c>
      <c r="W16" s="3426">
        <v>41599</v>
      </c>
      <c r="X16" s="3968">
        <v>0</v>
      </c>
      <c r="Y16" s="3968">
        <v>1</v>
      </c>
      <c r="Z16" s="3427">
        <v>41699</v>
      </c>
      <c r="AA16" s="3351"/>
      <c r="AB16" s="3351"/>
      <c r="AC16" s="3390" t="s">
        <v>281</v>
      </c>
      <c r="AD16" s="980" t="s">
        <v>3966</v>
      </c>
      <c r="AE16" s="3391" t="s">
        <v>3967</v>
      </c>
      <c r="AF16" s="3382">
        <v>41141</v>
      </c>
      <c r="AG16" s="3381" t="s">
        <v>287</v>
      </c>
      <c r="AH16" s="3382" t="s">
        <v>287</v>
      </c>
      <c r="AI16" s="3383" t="s">
        <v>3031</v>
      </c>
      <c r="AJ16" s="627" t="s">
        <v>281</v>
      </c>
      <c r="AK16" s="627" t="s">
        <v>281</v>
      </c>
      <c r="AL16" s="627" t="s">
        <v>281</v>
      </c>
      <c r="AM16" s="627" t="s">
        <v>281</v>
      </c>
      <c r="AN16" s="627" t="s">
        <v>281</v>
      </c>
      <c r="AO16" s="1182" t="s">
        <v>281</v>
      </c>
    </row>
    <row r="17" spans="1:28" x14ac:dyDescent="0.2">
      <c r="A17" s="111"/>
      <c r="B17" s="149"/>
      <c r="C17" s="149"/>
      <c r="D17" s="149"/>
      <c r="E17" s="149"/>
      <c r="F17" s="149"/>
      <c r="G17" s="149"/>
      <c r="H17" s="149"/>
      <c r="I17" s="149"/>
      <c r="J17" s="149"/>
      <c r="T17" s="149"/>
      <c r="AA17" s="111"/>
      <c r="AB17" s="111"/>
    </row>
    <row r="18" spans="1:28" x14ac:dyDescent="0.2">
      <c r="A18" s="111"/>
      <c r="B18" s="149"/>
      <c r="C18" s="149"/>
      <c r="D18" s="149"/>
      <c r="E18" s="149"/>
      <c r="F18" s="149"/>
      <c r="G18" s="149"/>
      <c r="H18" s="149"/>
      <c r="I18" s="149"/>
      <c r="J18" s="149"/>
      <c r="T18" s="149"/>
      <c r="AA18" s="111"/>
      <c r="AB18" s="111"/>
    </row>
    <row r="19" spans="1:28" x14ac:dyDescent="0.2">
      <c r="A19" s="111"/>
      <c r="B19" s="149"/>
      <c r="C19" s="149"/>
      <c r="D19" s="149"/>
      <c r="E19" s="149"/>
      <c r="F19" s="149"/>
      <c r="G19" s="149"/>
      <c r="H19" s="149"/>
      <c r="I19" s="149"/>
      <c r="J19" s="149"/>
      <c r="K19" s="2822" t="s">
        <v>2633</v>
      </c>
      <c r="T19" s="149"/>
      <c r="AA19" s="111"/>
      <c r="AB19" s="111"/>
    </row>
    <row r="20" spans="1:28" x14ac:dyDescent="0.2">
      <c r="A20" s="111"/>
      <c r="AA20" s="111"/>
      <c r="AB20" s="111"/>
    </row>
    <row r="21" spans="1:28" x14ac:dyDescent="0.2">
      <c r="A21" s="111"/>
      <c r="AA21" s="111"/>
      <c r="AB21" s="111"/>
    </row>
    <row r="22" spans="1:28" x14ac:dyDescent="0.2">
      <c r="A22" s="111"/>
      <c r="AA22" s="111"/>
      <c r="AB22" s="111"/>
    </row>
    <row r="23" spans="1:28" x14ac:dyDescent="0.2">
      <c r="A23" s="111"/>
      <c r="AA23" s="111"/>
      <c r="AB23" s="111"/>
    </row>
    <row r="24" spans="1:28" x14ac:dyDescent="0.2">
      <c r="N24" s="6"/>
      <c r="R24" s="6"/>
    </row>
    <row r="25" spans="1:28" x14ac:dyDescent="0.2">
      <c r="N25" s="6"/>
      <c r="R25" s="6"/>
    </row>
    <row r="26" spans="1:28" x14ac:dyDescent="0.2">
      <c r="N26" s="6"/>
      <c r="R26" s="6"/>
    </row>
    <row r="27" spans="1:28" x14ac:dyDescent="0.2">
      <c r="N27" s="6"/>
      <c r="R27" s="6"/>
    </row>
    <row r="28" spans="1:28" x14ac:dyDescent="0.2">
      <c r="N28" s="6"/>
      <c r="R28" s="6"/>
    </row>
    <row r="29" spans="1:28" x14ac:dyDescent="0.2">
      <c r="A29" s="111"/>
      <c r="AA29" s="111"/>
      <c r="AB29" s="111"/>
    </row>
    <row r="30" spans="1:28" x14ac:dyDescent="0.2">
      <c r="A30" s="111"/>
      <c r="AA30" s="111"/>
      <c r="AB30" s="111"/>
    </row>
    <row r="31" spans="1:28" x14ac:dyDescent="0.2">
      <c r="A31" s="111"/>
      <c r="AA31" s="111"/>
      <c r="AB31" s="111"/>
    </row>
    <row r="32" spans="1:28" x14ac:dyDescent="0.2">
      <c r="A32" s="111"/>
      <c r="AA32" s="111"/>
      <c r="AB32" s="111"/>
    </row>
    <row r="33" spans="1:28" x14ac:dyDescent="0.2">
      <c r="A33" s="111"/>
      <c r="AA33" s="111"/>
      <c r="AB33" s="111"/>
    </row>
    <row r="34" spans="1:28" x14ac:dyDescent="0.2">
      <c r="A34" s="111"/>
      <c r="AA34" s="111"/>
      <c r="AB34" s="111"/>
    </row>
    <row r="35" spans="1:28" x14ac:dyDescent="0.2">
      <c r="A35" s="111"/>
      <c r="AA35" s="111"/>
      <c r="AB35" s="111"/>
    </row>
    <row r="36" spans="1:28" x14ac:dyDescent="0.2">
      <c r="A36" s="111"/>
      <c r="AA36" s="111"/>
      <c r="AB36" s="111"/>
    </row>
    <row r="37" spans="1:28" x14ac:dyDescent="0.2">
      <c r="A37" s="111"/>
      <c r="AA37" s="111"/>
      <c r="AB37" s="111"/>
    </row>
    <row r="38" spans="1:28" x14ac:dyDescent="0.2">
      <c r="A38" s="111"/>
      <c r="AA38" s="111"/>
      <c r="AB38" s="111"/>
    </row>
    <row r="39" spans="1:28" x14ac:dyDescent="0.2">
      <c r="A39" s="111"/>
      <c r="AA39" s="111"/>
      <c r="AB39" s="111"/>
    </row>
    <row r="40" spans="1:28" x14ac:dyDescent="0.2">
      <c r="A40" s="111"/>
      <c r="AA40" s="111"/>
      <c r="AB40" s="111"/>
    </row>
    <row r="41" spans="1:28" x14ac:dyDescent="0.2">
      <c r="A41" s="111"/>
      <c r="AA41" s="111"/>
      <c r="AB41" s="111"/>
    </row>
    <row r="42" spans="1:28" x14ac:dyDescent="0.2">
      <c r="A42" s="111"/>
      <c r="AA42" s="111"/>
      <c r="AB42" s="111"/>
    </row>
    <row r="43" spans="1:28" x14ac:dyDescent="0.2">
      <c r="A43" s="111"/>
      <c r="AA43" s="111"/>
      <c r="AB43" s="111"/>
    </row>
    <row r="44" spans="1:28" x14ac:dyDescent="0.2">
      <c r="A44" s="111"/>
      <c r="AA44" s="111"/>
      <c r="AB44" s="111"/>
    </row>
    <row r="45" spans="1:28" x14ac:dyDescent="0.2">
      <c r="A45" s="111"/>
      <c r="AA45" s="111"/>
      <c r="AB45" s="111"/>
    </row>
    <row r="46" spans="1:28" x14ac:dyDescent="0.2">
      <c r="A46" s="111"/>
      <c r="AA46" s="111"/>
      <c r="AB46" s="111"/>
    </row>
    <row r="47" spans="1:28" x14ac:dyDescent="0.2">
      <c r="A47" s="111"/>
      <c r="AA47" s="111"/>
      <c r="AB47" s="111"/>
    </row>
    <row r="48" spans="1:28" x14ac:dyDescent="0.2">
      <c r="A48" s="111"/>
      <c r="AA48" s="111"/>
      <c r="AB48" s="111"/>
    </row>
    <row r="49" spans="1:28" x14ac:dyDescent="0.2">
      <c r="A49" s="111"/>
      <c r="AA49" s="111"/>
      <c r="AB49" s="111"/>
    </row>
    <row r="50" spans="1:28" x14ac:dyDescent="0.2">
      <c r="A50" s="111"/>
      <c r="AA50" s="111"/>
      <c r="AB50" s="111"/>
    </row>
    <row r="51" spans="1:28" x14ac:dyDescent="0.2">
      <c r="A51" s="111"/>
      <c r="AA51" s="111"/>
      <c r="AB51" s="111"/>
    </row>
    <row r="52" spans="1:28" x14ac:dyDescent="0.2">
      <c r="A52" s="111"/>
      <c r="AA52" s="111"/>
      <c r="AB52" s="111"/>
    </row>
    <row r="53" spans="1:28" x14ac:dyDescent="0.2">
      <c r="A53" s="111"/>
      <c r="AA53" s="111"/>
      <c r="AB53" s="111"/>
    </row>
    <row r="54" spans="1:28" x14ac:dyDescent="0.2">
      <c r="A54" s="111"/>
      <c r="AA54" s="111"/>
      <c r="AB54" s="111"/>
    </row>
    <row r="55" spans="1:28" x14ac:dyDescent="0.2">
      <c r="A55" s="111"/>
      <c r="AA55" s="111"/>
      <c r="AB55" s="111"/>
    </row>
    <row r="56" spans="1:28" x14ac:dyDescent="0.2">
      <c r="A56" s="111"/>
      <c r="AA56" s="111"/>
      <c r="AB56" s="111"/>
    </row>
    <row r="57" spans="1:28" x14ac:dyDescent="0.2">
      <c r="A57" s="111"/>
      <c r="AA57" s="111"/>
      <c r="AB57" s="111"/>
    </row>
    <row r="58" spans="1:28" x14ac:dyDescent="0.2">
      <c r="A58" s="111"/>
      <c r="AA58" s="111"/>
      <c r="AB58" s="111"/>
    </row>
    <row r="59" spans="1:28" x14ac:dyDescent="0.2">
      <c r="A59" s="111"/>
      <c r="AA59" s="111"/>
      <c r="AB59" s="111"/>
    </row>
    <row r="60" spans="1:28" x14ac:dyDescent="0.2">
      <c r="A60" s="111"/>
      <c r="AA60" s="111"/>
      <c r="AB60" s="111"/>
    </row>
  </sheetData>
  <mergeCells count="8">
    <mergeCell ref="K11:M11"/>
    <mergeCell ref="K14:M14"/>
    <mergeCell ref="T1:U1"/>
    <mergeCell ref="N6:O6"/>
    <mergeCell ref="P6:Q6"/>
    <mergeCell ref="R6:S6"/>
    <mergeCell ref="K7:M7"/>
    <mergeCell ref="K9:M9"/>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4">
    <tabColor rgb="FFEB700B"/>
  </sheetPr>
  <dimension ref="A1:AO64"/>
  <sheetViews>
    <sheetView showGridLines="0" view="pageBreakPreview" topLeftCell="K1" zoomScaleNormal="70" zoomScaleSheetLayoutView="100" workbookViewId="0">
      <selection activeCell="A16" sqref="A16:D16"/>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4.42578125" style="6" customWidth="1"/>
    <col min="12" max="13" width="15.7109375" style="6" customWidth="1"/>
    <col min="14" max="14" width="15.7109375" style="3905" customWidth="1"/>
    <col min="15" max="15" width="1.85546875" style="6" customWidth="1"/>
    <col min="16" max="16" width="7.7109375" style="6" customWidth="1"/>
    <col min="17" max="17" width="1.85546875" style="6" customWidth="1"/>
    <col min="18" max="18" width="10.7109375" style="3965" customWidth="1"/>
    <col min="19" max="19" width="4.140625" style="6" customWidth="1"/>
    <col min="20" max="20" width="32.28515625" style="6" customWidth="1"/>
    <col min="21" max="21" width="15.7109375" style="6" hidden="1" customWidth="1"/>
    <col min="22" max="22" width="11.28515625" style="6" hidden="1" customWidth="1"/>
    <col min="23" max="23" width="13.5703125" style="6" hidden="1" customWidth="1"/>
    <col min="24" max="25" width="8.140625" style="6" hidden="1" customWidth="1"/>
    <col min="26" max="26" width="16.28515625" style="6" hidden="1" customWidth="1"/>
    <col min="27" max="27" width="4.7109375" style="6" hidden="1" customWidth="1"/>
    <col min="28" max="28" width="31.5703125" style="6" hidden="1" customWidth="1"/>
    <col min="29" max="29" width="39.5703125" style="6" hidden="1" customWidth="1"/>
    <col min="30" max="30" width="11.42578125" style="6" hidden="1" customWidth="1"/>
    <col min="31" max="31" width="20.42578125" style="6" hidden="1" customWidth="1"/>
    <col min="32" max="32" width="3.2851562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20" customFormat="1" ht="18" x14ac:dyDescent="0.25">
      <c r="K1" s="1652" t="s">
        <v>2965</v>
      </c>
      <c r="L1" s="3182"/>
      <c r="M1" s="3182"/>
      <c r="N1" s="3182"/>
      <c r="O1" s="3182"/>
      <c r="P1" s="3182"/>
      <c r="Q1" s="3182"/>
      <c r="R1" s="3182"/>
      <c r="S1" s="3182"/>
      <c r="T1" s="5991" t="s">
        <v>5180</v>
      </c>
      <c r="U1" s="6066"/>
      <c r="V1" s="3272"/>
      <c r="X1" s="3261"/>
      <c r="Y1" s="3261"/>
    </row>
    <row r="2" spans="1:41" s="20" customFormat="1" ht="18" x14ac:dyDescent="0.25">
      <c r="K2" s="1652" t="s">
        <v>5186</v>
      </c>
      <c r="L2" s="3182"/>
      <c r="M2" s="3182"/>
      <c r="N2" s="3182"/>
      <c r="O2" s="3182"/>
      <c r="P2" s="3182"/>
      <c r="Q2" s="3182"/>
      <c r="R2" s="3182"/>
      <c r="S2" s="3182"/>
      <c r="T2" s="3182"/>
      <c r="V2" s="3272"/>
      <c r="X2" s="3261"/>
      <c r="Y2" s="3261"/>
    </row>
    <row r="3" spans="1:41" s="20" customFormat="1" ht="18" x14ac:dyDescent="0.25">
      <c r="K3" s="1652" t="s">
        <v>2393</v>
      </c>
      <c r="L3" s="3182"/>
      <c r="M3" s="3182"/>
      <c r="N3" s="3182"/>
      <c r="O3" s="3182"/>
      <c r="P3" s="3182"/>
      <c r="Q3" s="3182"/>
      <c r="R3" s="3182"/>
      <c r="S3" s="3182"/>
      <c r="T3" s="3182"/>
      <c r="V3" s="3272"/>
      <c r="X3" s="3261"/>
      <c r="Y3" s="3261"/>
    </row>
    <row r="4" spans="1:41" s="20" customFormat="1" ht="18" x14ac:dyDescent="0.25">
      <c r="K4" s="2992">
        <v>2013</v>
      </c>
      <c r="L4" s="3182"/>
      <c r="M4" s="3182"/>
      <c r="N4" s="3182"/>
      <c r="O4" s="3182"/>
      <c r="P4" s="3182"/>
      <c r="Q4" s="3182"/>
      <c r="R4" s="3182"/>
      <c r="S4" s="3182"/>
      <c r="T4" s="3182"/>
      <c r="V4" s="3272"/>
      <c r="X4" s="3261"/>
      <c r="Y4" s="3261"/>
    </row>
    <row r="5" spans="1:41" s="20" customFormat="1" ht="18" x14ac:dyDescent="0.25">
      <c r="K5" s="3182"/>
      <c r="L5" s="3184"/>
      <c r="M5" s="3184"/>
      <c r="N5" s="3184"/>
      <c r="O5" s="3184"/>
      <c r="P5" s="3184"/>
      <c r="Q5" s="3184"/>
      <c r="R5" s="3184"/>
      <c r="S5" s="3184"/>
      <c r="T5" s="3184"/>
      <c r="V5" s="2123"/>
      <c r="W5" s="58"/>
      <c r="X5" s="58"/>
      <c r="Y5" s="58"/>
      <c r="Z5" s="58"/>
    </row>
    <row r="6" spans="1:41" s="3632" customFormat="1" ht="46.5" customHeight="1" x14ac:dyDescent="0.2">
      <c r="A6" s="3906" t="s">
        <v>50</v>
      </c>
      <c r="B6" s="3262" t="s">
        <v>44</v>
      </c>
      <c r="C6" s="3262" t="s">
        <v>172</v>
      </c>
      <c r="D6" s="3262" t="s">
        <v>261</v>
      </c>
      <c r="E6" s="3262"/>
      <c r="F6" s="3262" t="s">
        <v>176</v>
      </c>
      <c r="G6" s="3262" t="s">
        <v>179</v>
      </c>
      <c r="H6" s="3262" t="s">
        <v>178</v>
      </c>
      <c r="I6" s="3262" t="s">
        <v>174</v>
      </c>
      <c r="J6" s="3263" t="s">
        <v>175</v>
      </c>
      <c r="K6" s="3264" t="s">
        <v>181</v>
      </c>
      <c r="L6" s="3264" t="s">
        <v>21</v>
      </c>
      <c r="M6" s="3264" t="s">
        <v>29</v>
      </c>
      <c r="N6" s="6033" t="s">
        <v>258</v>
      </c>
      <c r="O6" s="6033"/>
      <c r="P6" s="6033" t="s">
        <v>182</v>
      </c>
      <c r="Q6" s="6033"/>
      <c r="R6" s="6033" t="s">
        <v>20</v>
      </c>
      <c r="S6" s="6033"/>
      <c r="T6" s="3264"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s="587" customFormat="1" ht="64.5" customHeight="1" x14ac:dyDescent="0.25">
      <c r="A7" s="3351" t="s">
        <v>840</v>
      </c>
      <c r="B7" s="1189" t="s">
        <v>874</v>
      </c>
      <c r="C7" s="3351" t="s">
        <v>285</v>
      </c>
      <c r="D7" s="3357" t="s">
        <v>194</v>
      </c>
      <c r="E7" s="1343">
        <v>10768</v>
      </c>
      <c r="F7" s="3354" t="s">
        <v>291</v>
      </c>
      <c r="G7" s="3355" t="s">
        <v>3951</v>
      </c>
      <c r="H7" s="3369" t="s">
        <v>289</v>
      </c>
      <c r="I7" s="3357" t="s">
        <v>500</v>
      </c>
      <c r="J7" s="3445">
        <v>2012</v>
      </c>
      <c r="K7" s="1968" t="s">
        <v>3952</v>
      </c>
      <c r="L7" s="1990" t="s">
        <v>1901</v>
      </c>
      <c r="M7" s="1990" t="s">
        <v>293</v>
      </c>
      <c r="N7" s="3701">
        <v>2548730</v>
      </c>
      <c r="O7" s="1994"/>
      <c r="P7" s="2909">
        <v>1</v>
      </c>
      <c r="Q7" s="3925"/>
      <c r="R7" s="3373" t="s">
        <v>3968</v>
      </c>
      <c r="S7" s="1991"/>
      <c r="T7" s="3462" t="s">
        <v>3969</v>
      </c>
      <c r="U7" s="3374">
        <v>0.62</v>
      </c>
      <c r="V7" s="3382">
        <v>41306</v>
      </c>
      <c r="W7" s="3382">
        <v>41455</v>
      </c>
      <c r="X7" s="3458">
        <v>0</v>
      </c>
      <c r="Y7" s="3458">
        <v>1</v>
      </c>
      <c r="Z7" s="3500">
        <v>41487</v>
      </c>
      <c r="AA7" s="3351" t="s">
        <v>3094</v>
      </c>
      <c r="AB7" s="3351"/>
      <c r="AC7" s="3379" t="s">
        <v>281</v>
      </c>
      <c r="AD7" s="3380" t="s">
        <v>3970</v>
      </c>
      <c r="AE7" s="3381" t="s">
        <v>3732</v>
      </c>
      <c r="AF7" s="3382">
        <v>41089</v>
      </c>
      <c r="AG7" s="3381" t="s">
        <v>287</v>
      </c>
      <c r="AH7" s="3382" t="s">
        <v>287</v>
      </c>
      <c r="AI7" s="3380" t="s">
        <v>3971</v>
      </c>
      <c r="AJ7" s="3361">
        <v>41516</v>
      </c>
      <c r="AK7" s="627" t="s">
        <v>281</v>
      </c>
      <c r="AL7" s="627" t="s">
        <v>281</v>
      </c>
      <c r="AM7" s="627" t="s">
        <v>281</v>
      </c>
      <c r="AN7" s="627" t="s">
        <v>281</v>
      </c>
      <c r="AO7" s="1182" t="s">
        <v>281</v>
      </c>
    </row>
    <row r="8" spans="1:41" ht="15.75" x14ac:dyDescent="0.2">
      <c r="A8" s="3275"/>
      <c r="B8" s="3277"/>
      <c r="C8" s="3277"/>
      <c r="D8" s="3275"/>
      <c r="E8" s="3275"/>
      <c r="F8" s="3275"/>
      <c r="G8" s="3277"/>
      <c r="H8" s="3277"/>
      <c r="I8" s="3275"/>
      <c r="J8" s="3278"/>
      <c r="K8" s="6042" t="s">
        <v>3882</v>
      </c>
      <c r="L8" s="6043"/>
      <c r="M8" s="6043"/>
      <c r="N8" s="3817">
        <f>N9</f>
        <v>561454.11</v>
      </c>
      <c r="O8" s="2749"/>
      <c r="P8" s="3333"/>
      <c r="Q8" s="3334"/>
      <c r="R8" s="3818">
        <f>R9</f>
        <v>0</v>
      </c>
      <c r="S8" s="3335"/>
      <c r="T8" s="3937"/>
      <c r="U8" s="3652"/>
      <c r="V8" s="3938"/>
      <c r="W8" s="3938"/>
      <c r="X8" s="3328">
        <f t="shared" ref="X8:Y8" si="0">X9</f>
        <v>0</v>
      </c>
      <c r="Y8" s="3328">
        <f t="shared" si="0"/>
        <v>1</v>
      </c>
      <c r="Z8" s="3277"/>
      <c r="AA8" s="3275"/>
      <c r="AB8" s="3275"/>
      <c r="AC8" s="3275"/>
      <c r="AD8" s="3275"/>
      <c r="AE8" s="3275"/>
      <c r="AF8" s="3275"/>
      <c r="AG8" s="3275"/>
      <c r="AH8" s="3275"/>
      <c r="AI8" s="3275"/>
      <c r="AN8" s="3939"/>
      <c r="AO8" s="3939"/>
    </row>
    <row r="9" spans="1:41" ht="15.75" x14ac:dyDescent="0.2">
      <c r="A9" s="3337"/>
      <c r="B9" s="3340"/>
      <c r="C9" s="3340"/>
      <c r="D9" s="3337"/>
      <c r="E9" s="3337"/>
      <c r="F9" s="3337"/>
      <c r="G9" s="3340"/>
      <c r="H9" s="3340"/>
      <c r="I9" s="3337"/>
      <c r="J9" s="3341"/>
      <c r="K9" s="2927" t="s">
        <v>295</v>
      </c>
      <c r="L9" s="2076"/>
      <c r="M9" s="2076"/>
      <c r="N9" s="3790">
        <f>SUM(N10)</f>
        <v>561454.11</v>
      </c>
      <c r="O9" s="2073"/>
      <c r="P9" s="3342"/>
      <c r="Q9" s="2068"/>
      <c r="R9" s="3819">
        <f>SUM(R10)</f>
        <v>0</v>
      </c>
      <c r="S9" s="3343"/>
      <c r="T9" s="2212"/>
      <c r="U9" s="3773"/>
      <c r="V9" s="3340"/>
      <c r="W9" s="3340"/>
      <c r="X9" s="3347">
        <f t="shared" ref="X9:Y9" si="1">SUM(X10)</f>
        <v>0</v>
      </c>
      <c r="Y9" s="3347">
        <f t="shared" si="1"/>
        <v>1</v>
      </c>
      <c r="Z9" s="3340"/>
      <c r="AA9" s="3337"/>
      <c r="AB9" s="3337"/>
      <c r="AC9" s="3337"/>
      <c r="AD9" s="3337"/>
      <c r="AE9" s="3337"/>
      <c r="AF9" s="3337"/>
      <c r="AG9" s="3337"/>
      <c r="AH9" s="3337"/>
      <c r="AI9" s="3337"/>
      <c r="AM9" s="3939"/>
      <c r="AN9" s="3939"/>
      <c r="AO9" s="3939"/>
    </row>
    <row r="10" spans="1:41" s="587" customFormat="1" ht="54" customHeight="1" x14ac:dyDescent="0.25">
      <c r="A10" s="3368" t="s">
        <v>840</v>
      </c>
      <c r="B10" s="1184" t="s">
        <v>873</v>
      </c>
      <c r="C10" s="3351" t="s">
        <v>285</v>
      </c>
      <c r="D10" s="3357" t="s">
        <v>194</v>
      </c>
      <c r="E10" s="1186" t="s">
        <v>281</v>
      </c>
      <c r="F10" s="3354" t="s">
        <v>291</v>
      </c>
      <c r="G10" s="3355" t="s">
        <v>3944</v>
      </c>
      <c r="H10" s="3369" t="s">
        <v>295</v>
      </c>
      <c r="I10" s="3355" t="s">
        <v>3882</v>
      </c>
      <c r="J10" s="3445">
        <v>2005</v>
      </c>
      <c r="K10" s="3804" t="s">
        <v>3945</v>
      </c>
      <c r="L10" s="3969" t="s">
        <v>290</v>
      </c>
      <c r="M10" s="3969" t="s">
        <v>3946</v>
      </c>
      <c r="N10" s="3970">
        <v>561454.11</v>
      </c>
      <c r="O10" s="3859"/>
      <c r="P10" s="3971">
        <v>1</v>
      </c>
      <c r="Q10" s="3972"/>
      <c r="R10" s="3973" t="s">
        <v>3972</v>
      </c>
      <c r="S10" s="3781"/>
      <c r="T10" s="3974" t="s">
        <v>3947</v>
      </c>
      <c r="U10" s="3374">
        <v>0.96</v>
      </c>
      <c r="V10" s="3382">
        <v>41241</v>
      </c>
      <c r="W10" s="3382">
        <v>41411</v>
      </c>
      <c r="X10" s="3482">
        <v>0</v>
      </c>
      <c r="Y10" s="3482">
        <v>1</v>
      </c>
      <c r="Z10" s="3389">
        <v>41395</v>
      </c>
      <c r="AA10" s="3368" t="s">
        <v>3973</v>
      </c>
      <c r="AB10" s="3351"/>
      <c r="AC10" s="3390" t="s">
        <v>281</v>
      </c>
      <c r="AD10" s="980" t="s">
        <v>2711</v>
      </c>
      <c r="AE10" s="3391" t="s">
        <v>3974</v>
      </c>
      <c r="AF10" s="3382">
        <v>41149</v>
      </c>
      <c r="AG10" s="3381" t="s">
        <v>287</v>
      </c>
      <c r="AH10" s="3382" t="s">
        <v>287</v>
      </c>
      <c r="AI10" s="3383" t="s">
        <v>3117</v>
      </c>
      <c r="AJ10" s="3361">
        <v>41425</v>
      </c>
      <c r="AK10" s="1188" t="s">
        <v>281</v>
      </c>
      <c r="AL10" s="1188" t="s">
        <v>281</v>
      </c>
      <c r="AM10" s="1188" t="s">
        <v>281</v>
      </c>
      <c r="AN10" s="1188" t="s">
        <v>281</v>
      </c>
      <c r="AO10" s="1193" t="s">
        <v>886</v>
      </c>
    </row>
    <row r="11" spans="1:41" s="587" customFormat="1" ht="15.75" customHeight="1" x14ac:dyDescent="0.25">
      <c r="A11" s="3975"/>
      <c r="B11" s="1729"/>
      <c r="C11" s="3603"/>
      <c r="D11" s="3862"/>
      <c r="E11" s="3863"/>
      <c r="F11" s="3607"/>
      <c r="G11" s="3608"/>
      <c r="H11" s="3864"/>
      <c r="I11" s="3608"/>
      <c r="J11" s="3976"/>
      <c r="K11" s="1974"/>
      <c r="L11" s="2003"/>
      <c r="M11" s="2003"/>
      <c r="N11" s="3977"/>
      <c r="O11" s="1951"/>
      <c r="P11" s="2900"/>
      <c r="Q11" s="3978"/>
      <c r="R11" s="2001"/>
      <c r="S11" s="2001"/>
      <c r="T11" s="1974"/>
      <c r="U11" s="3865"/>
      <c r="V11" s="3867"/>
      <c r="W11" s="3867"/>
      <c r="X11" s="3979"/>
      <c r="Y11" s="3979"/>
      <c r="Z11" s="3869"/>
      <c r="AA11" s="3975"/>
      <c r="AB11" s="3603"/>
      <c r="AC11" s="3980"/>
      <c r="AD11" s="3871"/>
      <c r="AE11" s="3981"/>
      <c r="AF11" s="3867"/>
      <c r="AG11" s="3872"/>
      <c r="AH11" s="3867"/>
      <c r="AI11" s="3982"/>
      <c r="AJ11" s="3624"/>
      <c r="AK11" s="1736"/>
      <c r="AL11" s="1736"/>
      <c r="AM11" s="1736"/>
      <c r="AN11" s="1736"/>
      <c r="AO11" s="3983"/>
    </row>
    <row r="12" spans="1:41" ht="29.25" customHeight="1" x14ac:dyDescent="0.2">
      <c r="A12" s="111"/>
      <c r="B12" s="149"/>
      <c r="C12" s="149"/>
      <c r="D12" s="111"/>
      <c r="E12" s="111"/>
      <c r="F12" s="111"/>
      <c r="G12" s="112"/>
      <c r="H12" s="112"/>
      <c r="I12" s="111"/>
      <c r="J12" s="111"/>
      <c r="K12" s="5736" t="s">
        <v>3975</v>
      </c>
      <c r="L12" s="5736"/>
      <c r="M12" s="5736"/>
      <c r="N12" s="5736"/>
      <c r="O12" s="5736"/>
      <c r="P12" s="5736"/>
      <c r="Q12" s="5736"/>
      <c r="R12" s="5736"/>
      <c r="S12" s="5736"/>
      <c r="T12" s="5736"/>
      <c r="AA12" s="111"/>
      <c r="AB12" s="111"/>
    </row>
    <row r="13" spans="1:41" x14ac:dyDescent="0.2">
      <c r="A13" s="111"/>
      <c r="B13" s="149"/>
      <c r="C13" s="149"/>
      <c r="D13" s="111"/>
      <c r="E13" s="111"/>
      <c r="F13" s="111"/>
      <c r="G13" s="112"/>
      <c r="H13" s="112"/>
      <c r="I13" s="111"/>
      <c r="J13" s="111"/>
      <c r="T13" s="149"/>
      <c r="AA13" s="111"/>
      <c r="AB13" s="111"/>
    </row>
    <row r="14" spans="1:41" x14ac:dyDescent="0.2">
      <c r="A14" s="111"/>
      <c r="B14" s="149"/>
      <c r="C14" s="149"/>
      <c r="D14" s="111"/>
      <c r="E14" s="111"/>
      <c r="F14" s="111"/>
      <c r="G14" s="112"/>
      <c r="H14" s="112"/>
      <c r="I14" s="111"/>
      <c r="J14" s="111"/>
      <c r="T14" s="149"/>
      <c r="AA14" s="111"/>
      <c r="AB14" s="111"/>
    </row>
    <row r="15" spans="1:41" x14ac:dyDescent="0.2">
      <c r="A15" s="111"/>
      <c r="B15" s="149"/>
      <c r="C15" s="149"/>
      <c r="D15" s="149"/>
      <c r="E15" s="149"/>
      <c r="F15" s="149"/>
      <c r="G15" s="149"/>
      <c r="H15" s="149"/>
      <c r="I15" s="149"/>
      <c r="J15" s="149"/>
      <c r="T15" s="149"/>
      <c r="AA15" s="111"/>
      <c r="AB15" s="111"/>
    </row>
    <row r="16" spans="1:41" x14ac:dyDescent="0.2">
      <c r="A16" s="111"/>
      <c r="B16" s="149"/>
      <c r="C16" s="149"/>
      <c r="D16" s="149"/>
      <c r="E16" s="149"/>
      <c r="F16" s="149"/>
      <c r="G16" s="149"/>
      <c r="H16" s="149"/>
      <c r="I16" s="149"/>
      <c r="J16" s="149"/>
      <c r="T16" s="149"/>
      <c r="AA16" s="111"/>
      <c r="AB16" s="111"/>
    </row>
    <row r="17" spans="1:28" x14ac:dyDescent="0.2">
      <c r="A17" s="111"/>
      <c r="B17" s="149"/>
      <c r="C17" s="149"/>
      <c r="D17" s="149"/>
      <c r="E17" s="149"/>
      <c r="F17" s="149"/>
      <c r="G17" s="149"/>
      <c r="H17" s="149"/>
      <c r="I17" s="149"/>
      <c r="J17" s="149"/>
      <c r="T17" s="149"/>
      <c r="AA17" s="111"/>
      <c r="AB17" s="111"/>
    </row>
    <row r="18" spans="1:28" x14ac:dyDescent="0.2">
      <c r="A18" s="111"/>
      <c r="B18" s="149"/>
      <c r="C18" s="149"/>
      <c r="D18" s="149"/>
      <c r="E18" s="149"/>
      <c r="F18" s="149"/>
      <c r="G18" s="149"/>
      <c r="H18" s="149"/>
      <c r="I18" s="149"/>
      <c r="J18" s="149"/>
      <c r="T18" s="149"/>
      <c r="AA18" s="111"/>
      <c r="AB18" s="111"/>
    </row>
    <row r="19" spans="1:28" x14ac:dyDescent="0.2">
      <c r="A19" s="111"/>
      <c r="B19" s="149"/>
      <c r="C19" s="149"/>
      <c r="D19" s="149"/>
      <c r="E19" s="149"/>
      <c r="F19" s="149"/>
      <c r="G19" s="149"/>
      <c r="H19" s="149"/>
      <c r="I19" s="149"/>
      <c r="J19" s="149"/>
      <c r="T19" s="149"/>
      <c r="AA19" s="111"/>
      <c r="AB19" s="111"/>
    </row>
    <row r="20" spans="1:28" x14ac:dyDescent="0.2">
      <c r="A20" s="111"/>
      <c r="B20" s="149"/>
      <c r="C20" s="149"/>
      <c r="D20" s="149"/>
      <c r="E20" s="149"/>
      <c r="F20" s="149"/>
      <c r="G20" s="149"/>
      <c r="H20" s="149"/>
      <c r="I20" s="149"/>
      <c r="J20" s="149"/>
      <c r="T20" s="149"/>
      <c r="AA20" s="111"/>
      <c r="AB20" s="111"/>
    </row>
    <row r="21" spans="1:28" x14ac:dyDescent="0.2">
      <c r="A21" s="111"/>
      <c r="B21" s="149"/>
      <c r="C21" s="149"/>
      <c r="D21" s="149"/>
      <c r="E21" s="149"/>
      <c r="F21" s="149"/>
      <c r="G21" s="149"/>
      <c r="H21" s="149"/>
      <c r="I21" s="149"/>
      <c r="J21" s="149"/>
      <c r="T21" s="149"/>
      <c r="AA21" s="111"/>
      <c r="AB21" s="111"/>
    </row>
    <row r="22" spans="1:28" x14ac:dyDescent="0.2">
      <c r="A22" s="111"/>
      <c r="B22" s="149"/>
      <c r="C22" s="149"/>
      <c r="D22" s="149"/>
      <c r="E22" s="149"/>
      <c r="F22" s="149"/>
      <c r="G22" s="149"/>
      <c r="H22" s="149"/>
      <c r="I22" s="149"/>
      <c r="J22" s="149"/>
      <c r="T22" s="149"/>
      <c r="AA22" s="111"/>
      <c r="AB22" s="111"/>
    </row>
    <row r="23" spans="1:28" x14ac:dyDescent="0.2">
      <c r="A23" s="111"/>
      <c r="B23" s="149"/>
      <c r="C23" s="149"/>
      <c r="D23" s="149"/>
      <c r="E23" s="149"/>
      <c r="F23" s="149"/>
      <c r="G23" s="149"/>
      <c r="H23" s="149"/>
      <c r="I23" s="149"/>
      <c r="J23" s="149"/>
      <c r="T23" s="149"/>
      <c r="AA23" s="111"/>
      <c r="AB23" s="111"/>
    </row>
    <row r="24" spans="1:28" x14ac:dyDescent="0.2">
      <c r="A24" s="111"/>
      <c r="AA24" s="111"/>
      <c r="AB24" s="111"/>
    </row>
    <row r="25" spans="1:28" x14ac:dyDescent="0.2">
      <c r="A25" s="111"/>
      <c r="AA25" s="111"/>
      <c r="AB25" s="111"/>
    </row>
    <row r="26" spans="1:28" x14ac:dyDescent="0.2">
      <c r="A26" s="111"/>
      <c r="AA26" s="111"/>
      <c r="AB26" s="111"/>
    </row>
    <row r="27" spans="1:28" x14ac:dyDescent="0.2">
      <c r="A27" s="111"/>
      <c r="AA27" s="111"/>
      <c r="AB27" s="111"/>
    </row>
    <row r="28" spans="1:28" x14ac:dyDescent="0.2">
      <c r="N28" s="6"/>
      <c r="R28" s="6"/>
    </row>
    <row r="29" spans="1:28" x14ac:dyDescent="0.2">
      <c r="N29" s="6"/>
      <c r="R29" s="6"/>
    </row>
    <row r="30" spans="1:28" x14ac:dyDescent="0.2">
      <c r="N30" s="6"/>
      <c r="R30" s="6"/>
    </row>
    <row r="31" spans="1:28" x14ac:dyDescent="0.2">
      <c r="N31" s="6"/>
      <c r="R31" s="6"/>
    </row>
    <row r="32" spans="1:28" x14ac:dyDescent="0.2">
      <c r="N32" s="6"/>
      <c r="R32" s="6"/>
    </row>
    <row r="33" spans="1:28" x14ac:dyDescent="0.2">
      <c r="A33" s="111"/>
      <c r="AA33" s="111"/>
      <c r="AB33" s="111"/>
    </row>
    <row r="34" spans="1:28" x14ac:dyDescent="0.2">
      <c r="A34" s="111"/>
      <c r="AA34" s="111"/>
      <c r="AB34" s="111"/>
    </row>
    <row r="35" spans="1:28" x14ac:dyDescent="0.2">
      <c r="A35" s="111"/>
      <c r="AA35" s="111"/>
      <c r="AB35" s="111"/>
    </row>
    <row r="36" spans="1:28" x14ac:dyDescent="0.2">
      <c r="A36" s="111"/>
      <c r="AA36" s="111"/>
      <c r="AB36" s="111"/>
    </row>
    <row r="37" spans="1:28" x14ac:dyDescent="0.2">
      <c r="A37" s="111"/>
      <c r="AA37" s="111"/>
      <c r="AB37" s="111"/>
    </row>
    <row r="38" spans="1:28" x14ac:dyDescent="0.2">
      <c r="A38" s="111"/>
      <c r="AA38" s="111"/>
      <c r="AB38" s="111"/>
    </row>
    <row r="39" spans="1:28" x14ac:dyDescent="0.2">
      <c r="A39" s="111"/>
      <c r="AA39" s="111"/>
      <c r="AB39" s="111"/>
    </row>
    <row r="40" spans="1:28" x14ac:dyDescent="0.2">
      <c r="A40" s="111"/>
      <c r="AA40" s="111"/>
      <c r="AB40" s="111"/>
    </row>
    <row r="41" spans="1:28" x14ac:dyDescent="0.2">
      <c r="A41" s="111"/>
      <c r="AA41" s="111"/>
      <c r="AB41" s="111"/>
    </row>
    <row r="42" spans="1:28" x14ac:dyDescent="0.2">
      <c r="A42" s="111"/>
      <c r="AA42" s="111"/>
      <c r="AB42" s="111"/>
    </row>
    <row r="43" spans="1:28" x14ac:dyDescent="0.2">
      <c r="A43" s="111"/>
      <c r="AA43" s="111"/>
      <c r="AB43" s="111"/>
    </row>
    <row r="44" spans="1:28" x14ac:dyDescent="0.2">
      <c r="A44" s="111"/>
      <c r="AA44" s="111"/>
      <c r="AB44" s="111"/>
    </row>
    <row r="45" spans="1:28" x14ac:dyDescent="0.2">
      <c r="A45" s="111"/>
      <c r="AA45" s="111"/>
      <c r="AB45" s="111"/>
    </row>
    <row r="46" spans="1:28" x14ac:dyDescent="0.2">
      <c r="A46" s="111"/>
      <c r="AA46" s="111"/>
      <c r="AB46" s="111"/>
    </row>
    <row r="47" spans="1:28" x14ac:dyDescent="0.2">
      <c r="A47" s="111"/>
      <c r="AA47" s="111"/>
      <c r="AB47" s="111"/>
    </row>
    <row r="48" spans="1:28" x14ac:dyDescent="0.2">
      <c r="A48" s="111"/>
      <c r="AA48" s="111"/>
      <c r="AB48" s="111"/>
    </row>
    <row r="49" spans="1:28" x14ac:dyDescent="0.2">
      <c r="A49" s="111"/>
      <c r="AA49" s="111"/>
      <c r="AB49" s="111"/>
    </row>
    <row r="50" spans="1:28" x14ac:dyDescent="0.2">
      <c r="A50" s="111"/>
      <c r="AA50" s="111"/>
      <c r="AB50" s="111"/>
    </row>
    <row r="51" spans="1:28" x14ac:dyDescent="0.2">
      <c r="A51" s="111"/>
      <c r="AA51" s="111"/>
      <c r="AB51" s="111"/>
    </row>
    <row r="52" spans="1:28" x14ac:dyDescent="0.2">
      <c r="A52" s="111"/>
      <c r="AA52" s="111"/>
      <c r="AB52" s="111"/>
    </row>
    <row r="53" spans="1:28" x14ac:dyDescent="0.2">
      <c r="A53" s="111"/>
      <c r="AA53" s="111"/>
      <c r="AB53" s="111"/>
    </row>
    <row r="54" spans="1:28" x14ac:dyDescent="0.2">
      <c r="A54" s="111"/>
      <c r="AA54" s="111"/>
      <c r="AB54" s="111"/>
    </row>
    <row r="55" spans="1:28" x14ac:dyDescent="0.2">
      <c r="A55" s="111"/>
      <c r="AA55" s="111"/>
      <c r="AB55" s="111"/>
    </row>
    <row r="56" spans="1:28" x14ac:dyDescent="0.2">
      <c r="A56" s="111"/>
      <c r="AA56" s="111"/>
      <c r="AB56" s="111"/>
    </row>
    <row r="57" spans="1:28" x14ac:dyDescent="0.2">
      <c r="A57" s="111"/>
      <c r="AA57" s="111"/>
      <c r="AB57" s="111"/>
    </row>
    <row r="58" spans="1:28" x14ac:dyDescent="0.2">
      <c r="A58" s="111"/>
      <c r="AA58" s="111"/>
      <c r="AB58" s="111"/>
    </row>
    <row r="59" spans="1:28" x14ac:dyDescent="0.2">
      <c r="A59" s="111"/>
      <c r="AA59" s="111"/>
      <c r="AB59" s="111"/>
    </row>
    <row r="60" spans="1:28" x14ac:dyDescent="0.2">
      <c r="A60" s="111"/>
      <c r="AA60" s="111"/>
      <c r="AB60" s="111"/>
    </row>
    <row r="61" spans="1:28" x14ac:dyDescent="0.2">
      <c r="A61" s="111"/>
      <c r="AA61" s="111"/>
      <c r="AB61" s="111"/>
    </row>
    <row r="62" spans="1:28" x14ac:dyDescent="0.2">
      <c r="A62" s="111"/>
      <c r="AA62" s="111"/>
      <c r="AB62" s="111"/>
    </row>
    <row r="63" spans="1:28" x14ac:dyDescent="0.2">
      <c r="A63" s="111"/>
      <c r="AA63" s="111"/>
      <c r="AB63" s="111"/>
    </row>
    <row r="64" spans="1:28" x14ac:dyDescent="0.2">
      <c r="A64" s="111"/>
      <c r="AA64" s="111"/>
      <c r="AB64" s="111"/>
    </row>
  </sheetData>
  <mergeCells count="6">
    <mergeCell ref="K12:T12"/>
    <mergeCell ref="T1:U1"/>
    <mergeCell ref="N6:O6"/>
    <mergeCell ref="P6:Q6"/>
    <mergeCell ref="R6:S6"/>
    <mergeCell ref="K8:M8"/>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5">
    <tabColor rgb="FFEB700B"/>
  </sheetPr>
  <dimension ref="A1:S17"/>
  <sheetViews>
    <sheetView showGridLines="0" view="pageBreakPreview" zoomScaleNormal="80" zoomScaleSheetLayoutView="100" workbookViewId="0">
      <selection activeCell="A10" sqref="A10"/>
    </sheetView>
  </sheetViews>
  <sheetFormatPr baseColWidth="10" defaultColWidth="11.42578125" defaultRowHeight="15.75" x14ac:dyDescent="0.25"/>
  <cols>
    <col min="1" max="1" width="95.7109375" style="17" customWidth="1"/>
    <col min="2" max="2" width="15.28515625" style="17" customWidth="1"/>
    <col min="3" max="3" width="2.140625" style="17" customWidth="1"/>
    <col min="4" max="4" width="14.42578125" style="17" customWidth="1"/>
    <col min="5" max="5" width="5.85546875" style="17" customWidth="1"/>
    <col min="6" max="6" width="13.5703125" style="17" hidden="1" customWidth="1"/>
    <col min="7" max="7" width="1.42578125" style="17" hidden="1" customWidth="1"/>
    <col min="8" max="8" width="14.5703125" style="17" hidden="1" customWidth="1"/>
    <col min="9" max="9" width="1.140625" style="17" hidden="1" customWidth="1"/>
    <col min="10" max="10" width="0" style="17" hidden="1" customWidth="1"/>
    <col min="11" max="11" width="2" style="17" hidden="1" customWidth="1"/>
    <col min="12" max="12" width="0" style="17" hidden="1" customWidth="1"/>
    <col min="13" max="13" width="2.28515625" style="17" hidden="1" customWidth="1"/>
    <col min="14" max="14" width="0" style="17" hidden="1" customWidth="1"/>
    <col min="15" max="15" width="2.28515625" style="17" hidden="1" customWidth="1"/>
    <col min="16" max="16" width="0" style="17" hidden="1" customWidth="1"/>
    <col min="17" max="17" width="2.28515625" style="17" hidden="1" customWidth="1"/>
    <col min="18" max="18" width="1" style="17" hidden="1" customWidth="1"/>
    <col min="19" max="19" width="12.7109375" style="17" bestFit="1" customWidth="1"/>
    <col min="20" max="16384" width="11.42578125" style="17"/>
  </cols>
  <sheetData>
    <row r="1" spans="1:19" x14ac:dyDescent="0.25">
      <c r="A1" s="3024" t="s">
        <v>3976</v>
      </c>
      <c r="B1" s="3984"/>
      <c r="C1" s="3984"/>
      <c r="D1" s="5861" t="s">
        <v>5082</v>
      </c>
      <c r="E1" s="5861"/>
      <c r="F1" s="3985"/>
      <c r="G1" s="3985"/>
      <c r="H1" s="3985"/>
      <c r="I1" s="3985"/>
      <c r="J1" s="3985"/>
      <c r="K1" s="3985"/>
      <c r="L1" s="3985"/>
      <c r="M1" s="3985"/>
      <c r="N1" s="3985"/>
      <c r="O1" s="3985"/>
      <c r="P1" s="3985"/>
      <c r="Q1" s="3985"/>
    </row>
    <row r="2" spans="1:19" x14ac:dyDescent="0.25">
      <c r="A2" s="3024">
        <v>2013</v>
      </c>
      <c r="B2" s="3626"/>
      <c r="C2" s="3984"/>
      <c r="D2" s="3984"/>
      <c r="E2" s="3984"/>
      <c r="F2" s="3985"/>
      <c r="G2" s="3985"/>
      <c r="H2" s="3985"/>
      <c r="I2" s="3985"/>
      <c r="J2" s="3985"/>
      <c r="K2" s="3985"/>
      <c r="L2" s="3985"/>
      <c r="M2" s="3985"/>
      <c r="N2" s="3985"/>
      <c r="O2" s="3985"/>
      <c r="P2" s="3985"/>
      <c r="Q2" s="3985"/>
    </row>
    <row r="3" spans="1:19" x14ac:dyDescent="0.25">
      <c r="A3" s="3024"/>
      <c r="B3" s="3626"/>
      <c r="C3" s="3984"/>
      <c r="D3" s="3984"/>
      <c r="E3" s="3984"/>
      <c r="F3" s="3985"/>
      <c r="G3" s="3985"/>
      <c r="H3" s="3985"/>
      <c r="I3" s="3985"/>
      <c r="J3" s="3985"/>
      <c r="K3" s="3985"/>
      <c r="L3" s="3985"/>
      <c r="M3" s="3985"/>
      <c r="N3" s="3985"/>
      <c r="O3" s="3985"/>
      <c r="P3" s="3985"/>
      <c r="Q3" s="3985"/>
    </row>
    <row r="4" spans="1:19" s="20" customFormat="1" ht="33.75" customHeight="1" x14ac:dyDescent="0.25">
      <c r="A4" s="6054" t="s">
        <v>33</v>
      </c>
      <c r="B4" s="3986" t="s">
        <v>2944</v>
      </c>
      <c r="C4" s="3987"/>
      <c r="D4" s="3987"/>
      <c r="E4" s="3988"/>
      <c r="F4" s="3881"/>
      <c r="G4" s="3881"/>
      <c r="H4" s="3881"/>
      <c r="I4" s="3881"/>
      <c r="J4" s="3881"/>
      <c r="K4" s="3881"/>
      <c r="L4" s="3881"/>
      <c r="M4" s="3881"/>
      <c r="N4" s="3881"/>
      <c r="O4" s="3881"/>
      <c r="P4" s="3881"/>
      <c r="Q4" s="3881"/>
    </row>
    <row r="5" spans="1:19" s="181" customFormat="1" ht="15" customHeight="1" x14ac:dyDescent="0.25">
      <c r="A5" s="6055"/>
      <c r="B5" s="6072" t="s">
        <v>3977</v>
      </c>
      <c r="C5" s="6072"/>
      <c r="D5" s="6072"/>
      <c r="E5" s="6072"/>
      <c r="F5" s="3881" t="s">
        <v>2946</v>
      </c>
      <c r="G5" s="3881"/>
      <c r="H5" s="3881"/>
      <c r="I5" s="3881"/>
      <c r="J5" s="3881"/>
      <c r="K5" s="3881"/>
      <c r="L5" s="3881"/>
      <c r="M5" s="3881"/>
      <c r="N5" s="3881"/>
      <c r="O5" s="3241"/>
      <c r="P5" s="6020" t="s">
        <v>2947</v>
      </c>
      <c r="Q5" s="6078"/>
    </row>
    <row r="6" spans="1:19" ht="15" customHeight="1" x14ac:dyDescent="0.25">
      <c r="A6" s="6055"/>
      <c r="B6" s="5898"/>
      <c r="C6" s="5898"/>
      <c r="D6" s="5898"/>
      <c r="E6" s="5898"/>
      <c r="F6" s="6026">
        <v>2013</v>
      </c>
      <c r="G6" s="6027"/>
      <c r="H6" s="3989">
        <v>2014</v>
      </c>
      <c r="I6" s="3990"/>
      <c r="J6" s="3989">
        <v>2015</v>
      </c>
      <c r="K6" s="3990"/>
      <c r="L6" s="6027">
        <v>2016</v>
      </c>
      <c r="M6" s="6027"/>
      <c r="N6" s="6027">
        <v>2017</v>
      </c>
      <c r="O6" s="6027"/>
      <c r="P6" s="6073">
        <v>2018</v>
      </c>
      <c r="Q6" s="6079"/>
    </row>
    <row r="7" spans="1:19" ht="18" customHeight="1" x14ac:dyDescent="0.25">
      <c r="A7" s="6019"/>
      <c r="B7" s="6080" t="s">
        <v>6</v>
      </c>
      <c r="C7" s="6081"/>
      <c r="D7" s="6080" t="s">
        <v>2948</v>
      </c>
      <c r="E7" s="6081"/>
      <c r="F7" s="6026" t="s">
        <v>6</v>
      </c>
      <c r="G7" s="6028"/>
      <c r="H7" s="6027" t="s">
        <v>6</v>
      </c>
      <c r="I7" s="6028"/>
      <c r="J7" s="6027" t="s">
        <v>6</v>
      </c>
      <c r="K7" s="6028"/>
      <c r="L7" s="6027" t="s">
        <v>6</v>
      </c>
      <c r="M7" s="6028"/>
      <c r="N7" s="6027" t="s">
        <v>6</v>
      </c>
      <c r="O7" s="6028"/>
      <c r="P7" s="6027" t="s">
        <v>6</v>
      </c>
      <c r="Q7" s="6028"/>
    </row>
    <row r="8" spans="1:19" ht="22.5" customHeight="1" x14ac:dyDescent="0.25">
      <c r="A8" s="3991" t="s">
        <v>2949</v>
      </c>
      <c r="B8" s="3992">
        <f>SUM(B9:B15)</f>
        <v>49273838.840000004</v>
      </c>
      <c r="C8" s="3993"/>
      <c r="D8" s="3992">
        <f>SUM(D9:D15)</f>
        <v>56840440.32</v>
      </c>
      <c r="E8" s="3994"/>
      <c r="F8" s="3889">
        <f>SUM(F9:F25)</f>
        <v>0</v>
      </c>
      <c r="G8" s="3251"/>
      <c r="H8" s="3252">
        <f>SUM(H9:H25)</f>
        <v>0</v>
      </c>
      <c r="I8" s="3251"/>
      <c r="J8" s="3252">
        <f>SUM(J9:J25)</f>
        <v>0</v>
      </c>
      <c r="K8" s="3251"/>
      <c r="L8" s="3252">
        <f>SUM(L9:L25)</f>
        <v>0</v>
      </c>
      <c r="M8" s="3251"/>
      <c r="N8" s="3252">
        <f>SUM(N9:N25)</f>
        <v>0</v>
      </c>
      <c r="O8" s="3251"/>
      <c r="P8" s="3252">
        <f>SUM(P9:P25)</f>
        <v>0</v>
      </c>
      <c r="Q8" s="3251"/>
      <c r="R8" s="3253">
        <f>+B8+D8</f>
        <v>106114279.16</v>
      </c>
      <c r="S8" s="123"/>
    </row>
    <row r="9" spans="1:19" ht="28.5" customHeight="1" x14ac:dyDescent="0.25">
      <c r="A9" s="5098" t="s">
        <v>2952</v>
      </c>
      <c r="B9" s="5090">
        <f>'6-E382op-EbProc (7)'!N11</f>
        <v>100000</v>
      </c>
      <c r="C9" s="5096"/>
      <c r="D9" s="5099">
        <v>0</v>
      </c>
      <c r="E9" s="5096"/>
      <c r="F9" s="3996"/>
      <c r="G9" s="3256"/>
      <c r="H9" s="3257"/>
      <c r="I9" s="3256"/>
      <c r="J9" s="3257"/>
      <c r="K9" s="3256"/>
      <c r="L9" s="3257"/>
      <c r="M9" s="3256"/>
      <c r="N9" s="3257"/>
      <c r="O9" s="3256"/>
      <c r="P9" s="3257"/>
      <c r="Q9" s="3256"/>
    </row>
    <row r="10" spans="1:19" ht="28.5" customHeight="1" x14ac:dyDescent="0.25">
      <c r="A10" s="5055" t="s">
        <v>2960</v>
      </c>
      <c r="B10" s="5092">
        <f>'6-E382op-EbProc (7)'!N14</f>
        <v>1386286.54</v>
      </c>
      <c r="C10" s="2390"/>
      <c r="D10" s="2397">
        <v>0</v>
      </c>
      <c r="E10" s="2390"/>
      <c r="F10" s="3996"/>
      <c r="G10" s="3256"/>
      <c r="H10" s="3257"/>
      <c r="I10" s="3256"/>
      <c r="J10" s="3257"/>
      <c r="K10" s="3256"/>
      <c r="L10" s="3257"/>
      <c r="M10" s="3256"/>
      <c r="N10" s="3257"/>
      <c r="O10" s="3256"/>
      <c r="P10" s="3257"/>
      <c r="Q10" s="3256"/>
    </row>
    <row r="11" spans="1:19" ht="28.5" customHeight="1" x14ac:dyDescent="0.25">
      <c r="A11" s="5055" t="s">
        <v>2962</v>
      </c>
      <c r="B11" s="5092">
        <f>'6-E382op-EbProc (8)'!N6</f>
        <v>5314885.71</v>
      </c>
      <c r="C11" s="2390"/>
      <c r="D11" s="2397">
        <v>0</v>
      </c>
      <c r="E11" s="2390"/>
      <c r="F11" s="3996"/>
      <c r="G11" s="3256"/>
      <c r="H11" s="3257"/>
      <c r="I11" s="3256"/>
      <c r="J11" s="3257"/>
      <c r="K11" s="3256"/>
      <c r="L11" s="3257"/>
      <c r="M11" s="3256"/>
      <c r="N11" s="3257"/>
      <c r="O11" s="3256"/>
      <c r="P11" s="3257"/>
      <c r="Q11" s="3256"/>
    </row>
    <row r="12" spans="1:19" ht="28.5" customHeight="1" x14ac:dyDescent="0.25">
      <c r="A12" s="5055" t="s">
        <v>2963</v>
      </c>
      <c r="B12" s="5092">
        <f>'6-E382op-EbProc (8)'!N11</f>
        <v>42472666.590000004</v>
      </c>
      <c r="C12" s="2390"/>
      <c r="D12" s="2397">
        <v>0</v>
      </c>
      <c r="E12" s="2390"/>
      <c r="F12" s="3996"/>
      <c r="G12" s="3256"/>
      <c r="H12" s="3257"/>
      <c r="I12" s="3256"/>
      <c r="J12" s="3257"/>
      <c r="K12" s="3256"/>
      <c r="L12" s="3257"/>
      <c r="M12" s="3256"/>
      <c r="N12" s="3257"/>
      <c r="O12" s="3256"/>
      <c r="P12" s="3257"/>
      <c r="Q12" s="3256"/>
    </row>
    <row r="13" spans="1:19" ht="28.5" customHeight="1" x14ac:dyDescent="0.25">
      <c r="A13" s="5055" t="s">
        <v>899</v>
      </c>
      <c r="B13" s="3636">
        <v>0</v>
      </c>
      <c r="C13" s="5107"/>
      <c r="D13" s="5092">
        <f>'[5]6-E382op-EbProc'!N8</f>
        <v>2244946.9</v>
      </c>
      <c r="E13" s="5107"/>
      <c r="F13" s="3996"/>
      <c r="G13" s="3256"/>
      <c r="H13" s="3257"/>
      <c r="I13" s="3256"/>
      <c r="J13" s="3257"/>
      <c r="K13" s="3256"/>
      <c r="L13" s="3257"/>
      <c r="M13" s="3256"/>
      <c r="N13" s="3257"/>
      <c r="O13" s="3256"/>
      <c r="P13" s="3257"/>
      <c r="Q13" s="3256"/>
    </row>
    <row r="14" spans="1:19" ht="28.5" customHeight="1" x14ac:dyDescent="0.25">
      <c r="A14" s="5055" t="s">
        <v>909</v>
      </c>
      <c r="B14" s="2397">
        <v>0</v>
      </c>
      <c r="C14" s="2390"/>
      <c r="D14" s="2586">
        <f>'[5]6-E382op-EbProc'!N11</f>
        <v>6714993.7100000009</v>
      </c>
      <c r="E14" s="2390"/>
      <c r="F14" s="3894"/>
      <c r="G14" s="3997"/>
      <c r="H14" s="3896"/>
      <c r="I14" s="3997"/>
      <c r="J14" s="3896"/>
      <c r="K14" s="3997"/>
      <c r="L14" s="3896"/>
      <c r="M14" s="3997"/>
      <c r="N14" s="3896"/>
      <c r="O14" s="3997"/>
      <c r="P14" s="3896"/>
      <c r="Q14" s="3997"/>
    </row>
    <row r="15" spans="1:19" ht="28.5" customHeight="1" x14ac:dyDescent="0.25">
      <c r="A15" s="5100" t="s">
        <v>1438</v>
      </c>
      <c r="B15" s="5106">
        <v>0</v>
      </c>
      <c r="C15" s="5097"/>
      <c r="D15" s="5108">
        <f>'[5]6-E382op-EbProc'!N19</f>
        <v>47880499.710000001</v>
      </c>
      <c r="E15" s="5097"/>
      <c r="F15" s="3894"/>
      <c r="G15" s="3997"/>
      <c r="H15" s="3896"/>
      <c r="I15" s="3997"/>
      <c r="J15" s="3896"/>
      <c r="K15" s="3997"/>
      <c r="L15" s="3896"/>
      <c r="M15" s="3997"/>
      <c r="N15" s="3896"/>
      <c r="O15" s="3997"/>
      <c r="P15" s="3896"/>
      <c r="Q15" s="3997"/>
    </row>
    <row r="16" spans="1:19" x14ac:dyDescent="0.25">
      <c r="A16" s="2990"/>
      <c r="B16" s="2397"/>
      <c r="C16" s="2390"/>
      <c r="D16" s="2157"/>
      <c r="E16" s="2390"/>
      <c r="F16" s="3901"/>
      <c r="G16" s="3998"/>
      <c r="H16" s="3901"/>
      <c r="I16" s="3998"/>
      <c r="J16" s="3901"/>
      <c r="K16" s="3998"/>
      <c r="L16" s="3901"/>
      <c r="M16" s="3998"/>
      <c r="N16" s="3901"/>
      <c r="O16" s="3998"/>
      <c r="P16" s="3901"/>
      <c r="Q16" s="3998"/>
    </row>
    <row r="17" spans="1:7" ht="24.75" customHeight="1" x14ac:dyDescent="0.25">
      <c r="A17" s="6082" t="s">
        <v>3978</v>
      </c>
      <c r="B17" s="6082"/>
      <c r="C17" s="6082"/>
      <c r="D17" s="6082"/>
      <c r="E17" s="2375"/>
      <c r="F17" s="130"/>
      <c r="G17" s="130"/>
    </row>
  </sheetData>
  <mergeCells count="17">
    <mergeCell ref="A17:D17"/>
    <mergeCell ref="F7:G7"/>
    <mergeCell ref="H7:I7"/>
    <mergeCell ref="J7:K7"/>
    <mergeCell ref="L7:M7"/>
    <mergeCell ref="N7:O7"/>
    <mergeCell ref="P7:Q7"/>
    <mergeCell ref="D1:E1"/>
    <mergeCell ref="A4:A7"/>
    <mergeCell ref="B5:E6"/>
    <mergeCell ref="P5:Q5"/>
    <mergeCell ref="F6:G6"/>
    <mergeCell ref="L6:M6"/>
    <mergeCell ref="N6:O6"/>
    <mergeCell ref="P6:Q6"/>
    <mergeCell ref="B7:C7"/>
    <mergeCell ref="D7:E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&amp;R&amp;"Tahoma,Normal"347</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6">
    <tabColor rgb="FFEB700B"/>
  </sheetPr>
  <dimension ref="A1:AO288"/>
  <sheetViews>
    <sheetView showGridLines="0" view="pageBreakPreview" zoomScaleNormal="70" zoomScaleSheetLayoutView="100" zoomScalePageLayoutView="90" workbookViewId="0">
      <selection activeCell="AI10" sqref="AI10"/>
    </sheetView>
  </sheetViews>
  <sheetFormatPr baseColWidth="10" defaultColWidth="11.42578125" defaultRowHeight="12.75" x14ac:dyDescent="0.2"/>
  <cols>
    <col min="1" max="1" width="0.42578125" style="6" customWidth="1"/>
    <col min="2" max="2" width="11.2851562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5.140625" style="6" hidden="1" customWidth="1"/>
    <col min="10" max="10" width="9.28515625" style="6" hidden="1" customWidth="1"/>
    <col min="11" max="11" width="33.28515625" style="6" customWidth="1"/>
    <col min="12" max="12" width="15.7109375" style="6" customWidth="1"/>
    <col min="13" max="13" width="16.140625" style="6" customWidth="1"/>
    <col min="14" max="14" width="15.7109375" style="6" customWidth="1"/>
    <col min="15" max="15" width="1.42578125" style="6" customWidth="1"/>
    <col min="16" max="16" width="7.7109375" style="6" customWidth="1"/>
    <col min="17" max="17" width="1.85546875" style="6" customWidth="1"/>
    <col min="18" max="18" width="13.42578125" style="6" customWidth="1"/>
    <col min="19" max="19" width="3.5703125" style="6" customWidth="1"/>
    <col min="20" max="20" width="32.140625" style="378" customWidth="1"/>
    <col min="21" max="21" width="0.28515625" style="6" customWidth="1"/>
    <col min="22" max="22" width="11.28515625" style="6" hidden="1" customWidth="1"/>
    <col min="23" max="23" width="13.5703125" style="6" hidden="1" customWidth="1"/>
    <col min="24" max="25" width="8.140625" style="3632" hidden="1" customWidth="1"/>
    <col min="26" max="26" width="36.28515625" style="378" hidden="1" customWidth="1"/>
    <col min="27" max="27" width="2.42578125" style="6" hidden="1" customWidth="1"/>
    <col min="28" max="28" width="31.5703125" style="6" hidden="1" customWidth="1"/>
    <col min="29" max="29" width="13.710937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0.42578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2388</v>
      </c>
      <c r="L1" s="3182"/>
      <c r="M1" s="3182"/>
      <c r="N1" s="3182"/>
      <c r="O1" s="3182"/>
      <c r="P1" s="3182"/>
      <c r="Q1" s="3182"/>
      <c r="R1" s="3182"/>
      <c r="S1" s="3182"/>
      <c r="T1" s="5991" t="s">
        <v>5181</v>
      </c>
      <c r="U1" s="6066"/>
      <c r="V1" s="4000"/>
      <c r="W1" s="4001"/>
      <c r="X1" s="4001"/>
      <c r="Y1" s="4001"/>
      <c r="Z1" s="4002"/>
    </row>
    <row r="2" spans="1:41" s="3999" customFormat="1" ht="18" x14ac:dyDescent="0.25">
      <c r="K2" s="1652" t="s">
        <v>2966</v>
      </c>
      <c r="L2" s="3182"/>
      <c r="M2" s="3182"/>
      <c r="N2" s="3182"/>
      <c r="O2" s="3182"/>
      <c r="P2" s="3182"/>
      <c r="Q2" s="3182"/>
      <c r="R2" s="3182"/>
      <c r="S2" s="3182"/>
      <c r="T2" s="3182"/>
      <c r="V2" s="4000"/>
      <c r="W2" s="4001"/>
      <c r="X2" s="4001"/>
      <c r="Y2" s="4001"/>
      <c r="Z2" s="4002"/>
    </row>
    <row r="3" spans="1:41" s="3999" customFormat="1" ht="18" x14ac:dyDescent="0.25">
      <c r="K3" s="2992">
        <v>2013</v>
      </c>
      <c r="L3" s="3182"/>
      <c r="M3" s="3182"/>
      <c r="N3" s="3182"/>
      <c r="O3" s="3182"/>
      <c r="P3" s="3182"/>
      <c r="Q3" s="3182"/>
      <c r="R3" s="3182"/>
      <c r="S3" s="3182"/>
      <c r="T3" s="3182"/>
      <c r="V3" s="4000"/>
      <c r="W3" s="4001"/>
      <c r="X3" s="4001"/>
      <c r="Y3" s="4001"/>
      <c r="Z3" s="4002"/>
    </row>
    <row r="4" spans="1:41" s="3999" customFormat="1" ht="14.25" customHeight="1" x14ac:dyDescent="0.25">
      <c r="K4" s="3182"/>
      <c r="L4" s="3184"/>
      <c r="M4" s="3184"/>
      <c r="N4" s="3184"/>
      <c r="O4" s="3184"/>
      <c r="P4" s="3184"/>
      <c r="Q4" s="3184"/>
      <c r="R4" s="3184"/>
      <c r="S4" s="3184"/>
      <c r="T4" s="3184"/>
      <c r="V4" s="85"/>
      <c r="W4" s="58"/>
      <c r="X4" s="83"/>
      <c r="Y4" s="83"/>
      <c r="Z4" s="58"/>
    </row>
    <row r="5" spans="1:41" s="3632" customFormat="1" ht="42.75" customHeight="1" x14ac:dyDescent="0.2">
      <c r="A5" s="3262" t="s">
        <v>50</v>
      </c>
      <c r="B5" s="3262" t="s">
        <v>44</v>
      </c>
      <c r="C5" s="3262" t="s">
        <v>172</v>
      </c>
      <c r="D5" s="567" t="s">
        <v>261</v>
      </c>
      <c r="E5" s="1289"/>
      <c r="F5" s="3262" t="s">
        <v>176</v>
      </c>
      <c r="G5" s="3262" t="s">
        <v>179</v>
      </c>
      <c r="H5" s="3262" t="s">
        <v>178</v>
      </c>
      <c r="I5" s="3262" t="s">
        <v>174</v>
      </c>
      <c r="J5" s="3263" t="s">
        <v>175</v>
      </c>
      <c r="K5" s="4003" t="s">
        <v>181</v>
      </c>
      <c r="L5" s="4003" t="s">
        <v>21</v>
      </c>
      <c r="M5" s="4003" t="s">
        <v>29</v>
      </c>
      <c r="N5" s="6083" t="s">
        <v>258</v>
      </c>
      <c r="O5" s="6083"/>
      <c r="P5" s="6083" t="s">
        <v>182</v>
      </c>
      <c r="Q5" s="6083"/>
      <c r="R5" s="6083" t="s">
        <v>20</v>
      </c>
      <c r="S5" s="6083"/>
      <c r="T5" s="4003" t="s">
        <v>30</v>
      </c>
      <c r="U5" s="3265" t="s">
        <v>171</v>
      </c>
      <c r="V5" s="3267"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3632" customFormat="1" ht="17.25" x14ac:dyDescent="0.2">
      <c r="A6" s="4004" t="s">
        <v>3979</v>
      </c>
      <c r="B6" s="4005"/>
      <c r="C6" s="4005"/>
      <c r="D6" s="4006"/>
      <c r="E6" s="4006"/>
      <c r="F6" s="4006"/>
      <c r="G6" s="4007"/>
      <c r="H6" s="4008"/>
      <c r="I6" s="4006"/>
      <c r="J6" s="4009"/>
      <c r="K6" s="6084" t="s">
        <v>2949</v>
      </c>
      <c r="L6" s="6084"/>
      <c r="M6" s="6084"/>
      <c r="N6" s="4010">
        <f>SUM(N7,'6-E382op-EbProc (7)'!N10)</f>
        <v>106114279.16</v>
      </c>
      <c r="O6" s="3994"/>
      <c r="P6" s="4011"/>
      <c r="Q6" s="4011"/>
      <c r="R6" s="4010">
        <f>SUM(R7,'6-E382op-EbProc (7)'!R10)</f>
        <v>84562</v>
      </c>
      <c r="S6" s="4012"/>
      <c r="T6" s="4011"/>
      <c r="U6" s="4013"/>
      <c r="V6" s="4014"/>
      <c r="W6" s="4014"/>
      <c r="X6" s="4015" t="e">
        <f>SUM(X7,#REF!)</f>
        <v>#REF!</v>
      </c>
      <c r="Y6" s="4015" t="e">
        <f>SUM(Y7,#REF!)</f>
        <v>#REF!</v>
      </c>
      <c r="Z6" s="3277"/>
      <c r="AA6" s="3277"/>
      <c r="AB6" s="3277"/>
      <c r="AC6" s="3277"/>
      <c r="AD6" s="3277">
        <f>SUM(AD7)</f>
        <v>0</v>
      </c>
      <c r="AE6" s="3277">
        <f>SUM(AE7)</f>
        <v>0</v>
      </c>
      <c r="AF6" s="3277"/>
      <c r="AG6" s="3277"/>
      <c r="AH6" s="3277"/>
      <c r="AI6" s="3277"/>
    </row>
    <row r="7" spans="1:41" s="3632" customFormat="1" ht="18" x14ac:dyDescent="0.2">
      <c r="A7" s="3273" t="s">
        <v>3980</v>
      </c>
      <c r="B7" s="3274"/>
      <c r="C7" s="3274"/>
      <c r="D7" s="3275"/>
      <c r="E7" s="3275"/>
      <c r="F7" s="3275"/>
      <c r="G7" s="3276"/>
      <c r="H7" s="3277"/>
      <c r="I7" s="3275"/>
      <c r="J7" s="3278"/>
      <c r="K7" s="6074" t="s">
        <v>3981</v>
      </c>
      <c r="L7" s="6046"/>
      <c r="M7" s="6046"/>
      <c r="N7" s="3907">
        <f>SUM(N8,N11,'6-E382op-EbProc (3)'!N6)</f>
        <v>56840440.32</v>
      </c>
      <c r="O7" s="3995"/>
      <c r="P7" s="3908"/>
      <c r="Q7" s="3855"/>
      <c r="R7" s="3907">
        <f>SUM(R8,R11,'6-E382op-EbProc (3)'!R6)</f>
        <v>77608</v>
      </c>
      <c r="S7" s="3827"/>
      <c r="T7" s="3908"/>
      <c r="U7" s="4016"/>
      <c r="V7" s="3428"/>
      <c r="W7" s="3327"/>
      <c r="X7" s="4017" t="e">
        <f>SUM(X8,X11,#REF!)</f>
        <v>#REF!</v>
      </c>
      <c r="Y7" s="4017" t="e">
        <f>SUM(Y8,Y11,#REF!)</f>
        <v>#REF!</v>
      </c>
      <c r="Z7" s="3284"/>
      <c r="AA7" s="3285"/>
      <c r="AB7" s="3285"/>
      <c r="AC7" s="3285"/>
      <c r="AD7" s="3286"/>
      <c r="AE7" s="3286"/>
      <c r="AF7" s="3286"/>
      <c r="AG7" s="3286"/>
      <c r="AH7" s="3286"/>
      <c r="AI7" s="3286"/>
    </row>
    <row r="8" spans="1:41" s="3632" customFormat="1" ht="28.5" customHeight="1" x14ac:dyDescent="0.2">
      <c r="A8" s="4018"/>
      <c r="B8" s="4018"/>
      <c r="C8" s="4018"/>
      <c r="D8" s="4018"/>
      <c r="E8" s="4018"/>
      <c r="F8" s="4018"/>
      <c r="G8" s="4019"/>
      <c r="H8" s="4018"/>
      <c r="I8" s="4018"/>
      <c r="J8" s="4019"/>
      <c r="K8" s="5912" t="s">
        <v>899</v>
      </c>
      <c r="L8" s="5913"/>
      <c r="M8" s="5913"/>
      <c r="N8" s="3817">
        <f>SUM(N9)</f>
        <v>2244946.9</v>
      </c>
      <c r="O8" s="2497"/>
      <c r="P8" s="2063"/>
      <c r="Q8" s="2058"/>
      <c r="R8" s="2491">
        <f>SUM(R9)</f>
        <v>41629</v>
      </c>
      <c r="S8" s="2497"/>
      <c r="T8" s="2066"/>
      <c r="U8" s="4020"/>
      <c r="V8" s="4021"/>
      <c r="W8" s="4021"/>
      <c r="X8" s="4017">
        <f>SUM(X9)</f>
        <v>1</v>
      </c>
      <c r="Y8" s="4017">
        <f>SUM(Y9)</f>
        <v>1</v>
      </c>
      <c r="Z8" s="3914"/>
      <c r="AA8" s="3914"/>
      <c r="AB8" s="3914"/>
      <c r="AC8" s="3914"/>
      <c r="AD8" s="4022"/>
      <c r="AE8" s="3914"/>
      <c r="AF8" s="3914"/>
      <c r="AG8" s="3914"/>
      <c r="AH8" s="3914"/>
      <c r="AI8" s="3914"/>
    </row>
    <row r="9" spans="1:41" s="3632" customFormat="1" ht="15.75" x14ac:dyDescent="0.25">
      <c r="A9" s="4023"/>
      <c r="B9" s="4023"/>
      <c r="C9" s="4023"/>
      <c r="D9" s="4023"/>
      <c r="E9" s="4023"/>
      <c r="F9" s="4023"/>
      <c r="G9" s="4023"/>
      <c r="H9" s="4023"/>
      <c r="I9" s="4023"/>
      <c r="J9" s="4024"/>
      <c r="K9" s="5889" t="s">
        <v>295</v>
      </c>
      <c r="L9" s="5889"/>
      <c r="M9" s="5890"/>
      <c r="N9" s="3790">
        <f>SUM(N10)</f>
        <v>2244946.9</v>
      </c>
      <c r="O9" s="2068"/>
      <c r="P9" s="2067"/>
      <c r="Q9" s="2069"/>
      <c r="R9" s="4025">
        <f>SUM(R10)</f>
        <v>41629</v>
      </c>
      <c r="S9" s="2071"/>
      <c r="T9" s="2072"/>
      <c r="U9" s="4026"/>
      <c r="V9" s="3918"/>
      <c r="W9" s="3918"/>
      <c r="X9" s="4027">
        <f>SUM(X10)</f>
        <v>1</v>
      </c>
      <c r="Y9" s="4027">
        <f>SUM(Y10)</f>
        <v>1</v>
      </c>
      <c r="Z9" s="3920"/>
      <c r="AA9" s="3921"/>
      <c r="AB9" s="3921"/>
      <c r="AC9" s="4028"/>
      <c r="AD9" s="4028"/>
      <c r="AE9" s="4023"/>
      <c r="AF9" s="4023"/>
      <c r="AG9" s="4023"/>
      <c r="AH9" s="4023"/>
      <c r="AI9" s="4023"/>
    </row>
    <row r="10" spans="1:41" s="587" customFormat="1" ht="42" customHeight="1" x14ac:dyDescent="0.25">
      <c r="A10" s="814" t="s">
        <v>868</v>
      </c>
      <c r="B10" s="1195" t="s">
        <v>867</v>
      </c>
      <c r="C10" s="814" t="s">
        <v>539</v>
      </c>
      <c r="D10" s="814" t="s">
        <v>254</v>
      </c>
      <c r="E10" s="628" t="s">
        <v>287</v>
      </c>
      <c r="F10" s="592" t="s">
        <v>296</v>
      </c>
      <c r="G10" s="3673" t="s">
        <v>5190</v>
      </c>
      <c r="H10" s="3674" t="s">
        <v>295</v>
      </c>
      <c r="I10" s="3675" t="s">
        <v>899</v>
      </c>
      <c r="J10" s="2362">
        <v>2013</v>
      </c>
      <c r="K10" s="1968" t="s">
        <v>3982</v>
      </c>
      <c r="L10" s="3315" t="s">
        <v>317</v>
      </c>
      <c r="M10" s="3315" t="s">
        <v>345</v>
      </c>
      <c r="N10" s="3790">
        <v>2244946.9</v>
      </c>
      <c r="O10" s="1965"/>
      <c r="P10" s="3359">
        <v>0.15</v>
      </c>
      <c r="Q10" s="1965"/>
      <c r="R10" s="2453">
        <v>41629</v>
      </c>
      <c r="S10" s="1963"/>
      <c r="T10" s="1962"/>
      <c r="U10" s="1112">
        <v>0</v>
      </c>
      <c r="V10" s="3679">
        <v>41575</v>
      </c>
      <c r="W10" s="3679" t="s">
        <v>283</v>
      </c>
      <c r="X10" s="1199">
        <v>1</v>
      </c>
      <c r="Y10" s="1199">
        <v>1</v>
      </c>
      <c r="Z10" s="631" t="s">
        <v>282</v>
      </c>
      <c r="AA10" s="1202" t="s">
        <v>5132</v>
      </c>
      <c r="AB10" s="740"/>
      <c r="AC10" s="4029" t="s">
        <v>3983</v>
      </c>
      <c r="AD10" s="818" t="s">
        <v>3984</v>
      </c>
      <c r="AE10" s="4029" t="s">
        <v>3985</v>
      </c>
      <c r="AF10" s="764">
        <v>41551</v>
      </c>
      <c r="AG10" s="763" t="s">
        <v>287</v>
      </c>
      <c r="AH10" s="764" t="s">
        <v>281</v>
      </c>
      <c r="AI10" s="4030" t="s">
        <v>892</v>
      </c>
      <c r="AJ10" s="764"/>
      <c r="AK10" s="627"/>
      <c r="AL10" s="763"/>
      <c r="AM10" s="627"/>
      <c r="AN10" s="627"/>
      <c r="AO10" s="1182"/>
    </row>
    <row r="11" spans="1:41" s="3632" customFormat="1" ht="16.5" x14ac:dyDescent="0.2">
      <c r="A11" s="4018"/>
      <c r="B11" s="4018"/>
      <c r="C11" s="4018"/>
      <c r="D11" s="4018"/>
      <c r="E11" s="4018"/>
      <c r="F11" s="4018"/>
      <c r="G11" s="4019"/>
      <c r="H11" s="4018"/>
      <c r="I11" s="4018"/>
      <c r="J11" s="4019"/>
      <c r="K11" s="5912" t="s">
        <v>909</v>
      </c>
      <c r="L11" s="5913"/>
      <c r="M11" s="5913"/>
      <c r="N11" s="3817">
        <f>SUM(N12)</f>
        <v>6714993.7100000009</v>
      </c>
      <c r="O11" s="2497"/>
      <c r="P11" s="2063"/>
      <c r="Q11" s="2058"/>
      <c r="R11" s="2491">
        <f>SUM(R12)</f>
        <v>4150</v>
      </c>
      <c r="S11" s="2497"/>
      <c r="T11" s="2066"/>
      <c r="U11" s="4020"/>
      <c r="V11" s="4021"/>
      <c r="W11" s="4021"/>
      <c r="X11" s="4017">
        <f>SUM(X12)</f>
        <v>6</v>
      </c>
      <c r="Y11" s="4017">
        <f>SUM(Y12)</f>
        <v>6</v>
      </c>
      <c r="Z11" s="3914"/>
      <c r="AA11" s="3914"/>
      <c r="AB11" s="3914"/>
      <c r="AC11" s="3914"/>
      <c r="AD11" s="4022"/>
      <c r="AE11" s="3914"/>
      <c r="AF11" s="3914"/>
      <c r="AG11" s="3914"/>
      <c r="AH11" s="3914"/>
      <c r="AI11" s="3914"/>
    </row>
    <row r="12" spans="1:41" s="3632" customFormat="1" ht="15.75" x14ac:dyDescent="0.25">
      <c r="A12" s="4023"/>
      <c r="B12" s="4023"/>
      <c r="C12" s="4023"/>
      <c r="D12" s="4023"/>
      <c r="E12" s="4023"/>
      <c r="F12" s="4023"/>
      <c r="G12" s="4023"/>
      <c r="H12" s="4023"/>
      <c r="I12" s="4023"/>
      <c r="J12" s="4024"/>
      <c r="K12" s="5889" t="s">
        <v>289</v>
      </c>
      <c r="L12" s="5889"/>
      <c r="M12" s="5890"/>
      <c r="N12" s="3790">
        <f>SUM(N13:N18)</f>
        <v>6714993.7100000009</v>
      </c>
      <c r="O12" s="2068"/>
      <c r="P12" s="2067"/>
      <c r="Q12" s="2069"/>
      <c r="R12" s="4025">
        <f>SUM(R13:R18)</f>
        <v>4150</v>
      </c>
      <c r="S12" s="2071"/>
      <c r="T12" s="2072"/>
      <c r="U12" s="4026"/>
      <c r="V12" s="3918"/>
      <c r="W12" s="3918"/>
      <c r="X12" s="4027">
        <f>SUM(X13:X18)</f>
        <v>6</v>
      </c>
      <c r="Y12" s="4027">
        <f>SUM(Y13:Y18)</f>
        <v>6</v>
      </c>
      <c r="Z12" s="3920"/>
      <c r="AA12" s="3921"/>
      <c r="AB12" s="3921"/>
      <c r="AC12" s="4028"/>
      <c r="AD12" s="4028"/>
      <c r="AE12" s="4023"/>
      <c r="AF12" s="4023"/>
      <c r="AG12" s="4023"/>
      <c r="AH12" s="4023"/>
      <c r="AI12" s="4023"/>
    </row>
    <row r="13" spans="1:41" s="587" customFormat="1" ht="37.5" customHeight="1" x14ac:dyDescent="0.25">
      <c r="A13" s="1549" t="s">
        <v>869</v>
      </c>
      <c r="B13" s="1183" t="s">
        <v>867</v>
      </c>
      <c r="C13" s="1549" t="s">
        <v>285</v>
      </c>
      <c r="D13" s="1581" t="s">
        <v>254</v>
      </c>
      <c r="E13" s="628" t="s">
        <v>281</v>
      </c>
      <c r="F13" s="4031" t="s">
        <v>296</v>
      </c>
      <c r="G13" s="1557" t="s">
        <v>3986</v>
      </c>
      <c r="H13" s="1554" t="s">
        <v>289</v>
      </c>
      <c r="I13" s="1625" t="s">
        <v>909</v>
      </c>
      <c r="J13" s="1556">
        <v>2013</v>
      </c>
      <c r="K13" s="1968" t="s">
        <v>3987</v>
      </c>
      <c r="L13" s="3315" t="s">
        <v>290</v>
      </c>
      <c r="M13" s="3315" t="s">
        <v>3988</v>
      </c>
      <c r="N13" s="3790">
        <v>500578.95</v>
      </c>
      <c r="O13" s="1965"/>
      <c r="P13" s="3359">
        <v>0.05</v>
      </c>
      <c r="Q13" s="1965"/>
      <c r="R13" s="1964">
        <v>700</v>
      </c>
      <c r="S13" s="1963"/>
      <c r="T13" s="1962"/>
      <c r="U13" s="1112">
        <v>0</v>
      </c>
      <c r="V13" s="668" t="s">
        <v>284</v>
      </c>
      <c r="W13" s="668" t="s">
        <v>283</v>
      </c>
      <c r="X13" s="1587">
        <v>1</v>
      </c>
      <c r="Y13" s="1587">
        <v>1</v>
      </c>
      <c r="Z13" s="631" t="s">
        <v>282</v>
      </c>
      <c r="AA13" s="1561"/>
      <c r="AB13" s="691"/>
      <c r="AC13" s="4032" t="s">
        <v>3989</v>
      </c>
      <c r="AD13" s="684" t="s">
        <v>3990</v>
      </c>
      <c r="AE13" s="4032" t="s">
        <v>1442</v>
      </c>
      <c r="AF13" s="685">
        <v>41548</v>
      </c>
      <c r="AG13" s="628" t="s">
        <v>281</v>
      </c>
      <c r="AH13" s="627" t="s">
        <v>281</v>
      </c>
      <c r="AI13" s="3367" t="s">
        <v>281</v>
      </c>
      <c r="AJ13" s="627" t="s">
        <v>281</v>
      </c>
      <c r="AK13" s="627" t="s">
        <v>281</v>
      </c>
      <c r="AL13" s="627" t="s">
        <v>281</v>
      </c>
      <c r="AM13" s="627" t="s">
        <v>281</v>
      </c>
      <c r="AN13" s="627" t="s">
        <v>281</v>
      </c>
      <c r="AO13" s="1182" t="s">
        <v>281</v>
      </c>
    </row>
    <row r="14" spans="1:41" s="587" customFormat="1" ht="41.25" customHeight="1" x14ac:dyDescent="0.25">
      <c r="A14" s="1549" t="s">
        <v>869</v>
      </c>
      <c r="B14" s="1183" t="s">
        <v>867</v>
      </c>
      <c r="C14" s="1549" t="s">
        <v>285</v>
      </c>
      <c r="D14" s="1581" t="s">
        <v>254</v>
      </c>
      <c r="E14" s="628" t="s">
        <v>281</v>
      </c>
      <c r="F14" s="4031" t="s">
        <v>296</v>
      </c>
      <c r="G14" s="1557" t="s">
        <v>3991</v>
      </c>
      <c r="H14" s="1554" t="s">
        <v>289</v>
      </c>
      <c r="I14" s="1625" t="s">
        <v>909</v>
      </c>
      <c r="J14" s="1556">
        <v>2013</v>
      </c>
      <c r="K14" s="1968" t="s">
        <v>3992</v>
      </c>
      <c r="L14" s="3315" t="s">
        <v>290</v>
      </c>
      <c r="M14" s="3315" t="s">
        <v>3993</v>
      </c>
      <c r="N14" s="3790">
        <v>463723.56999999995</v>
      </c>
      <c r="O14" s="1965"/>
      <c r="P14" s="3359">
        <v>0.1</v>
      </c>
      <c r="Q14" s="1965"/>
      <c r="R14" s="1964">
        <v>650</v>
      </c>
      <c r="S14" s="1963"/>
      <c r="T14" s="1962"/>
      <c r="U14" s="1112">
        <v>0</v>
      </c>
      <c r="V14" s="668" t="s">
        <v>284</v>
      </c>
      <c r="W14" s="668" t="s">
        <v>283</v>
      </c>
      <c r="X14" s="1587">
        <v>1</v>
      </c>
      <c r="Y14" s="1587">
        <v>1</v>
      </c>
      <c r="Z14" s="631" t="s">
        <v>282</v>
      </c>
      <c r="AA14" s="1561"/>
      <c r="AB14" s="4033"/>
      <c r="AC14" s="4034" t="s">
        <v>3994</v>
      </c>
      <c r="AD14" s="684"/>
      <c r="AE14" s="4034" t="s">
        <v>1442</v>
      </c>
      <c r="AF14" s="1565">
        <v>41548</v>
      </c>
      <c r="AG14" s="628"/>
      <c r="AH14" s="627"/>
      <c r="AI14" s="3367"/>
      <c r="AJ14" s="627"/>
      <c r="AK14" s="627"/>
      <c r="AL14" s="627"/>
      <c r="AM14" s="627"/>
      <c r="AN14" s="627"/>
      <c r="AO14" s="1182"/>
    </row>
    <row r="15" spans="1:41" s="587" customFormat="1" ht="51" customHeight="1" x14ac:dyDescent="0.25">
      <c r="A15" s="1549" t="s">
        <v>869</v>
      </c>
      <c r="B15" s="1183" t="s">
        <v>867</v>
      </c>
      <c r="C15" s="1549" t="s">
        <v>285</v>
      </c>
      <c r="D15" s="1581" t="s">
        <v>254</v>
      </c>
      <c r="E15" s="628" t="s">
        <v>281</v>
      </c>
      <c r="F15" s="4031" t="s">
        <v>296</v>
      </c>
      <c r="G15" s="1557" t="s">
        <v>5187</v>
      </c>
      <c r="H15" s="1554" t="s">
        <v>289</v>
      </c>
      <c r="I15" s="1625" t="s">
        <v>909</v>
      </c>
      <c r="J15" s="1556">
        <v>2013</v>
      </c>
      <c r="K15" s="1968" t="s">
        <v>5188</v>
      </c>
      <c r="L15" s="3315" t="s">
        <v>290</v>
      </c>
      <c r="M15" s="3315" t="s">
        <v>3995</v>
      </c>
      <c r="N15" s="3790">
        <v>1002448.11</v>
      </c>
      <c r="O15" s="1965"/>
      <c r="P15" s="3359">
        <v>0.1</v>
      </c>
      <c r="Q15" s="1965"/>
      <c r="R15" s="1964">
        <v>500</v>
      </c>
      <c r="S15" s="1963"/>
      <c r="T15" s="1962"/>
      <c r="U15" s="1112">
        <v>0</v>
      </c>
      <c r="V15" s="668" t="s">
        <v>284</v>
      </c>
      <c r="W15" s="668" t="s">
        <v>283</v>
      </c>
      <c r="X15" s="1587">
        <v>1</v>
      </c>
      <c r="Y15" s="1587">
        <v>1</v>
      </c>
      <c r="Z15" s="631" t="s">
        <v>282</v>
      </c>
      <c r="AA15" s="1561"/>
      <c r="AB15" s="4033"/>
      <c r="AC15" s="4034" t="s">
        <v>3996</v>
      </c>
      <c r="AD15" s="684"/>
      <c r="AE15" s="4034" t="s">
        <v>1442</v>
      </c>
      <c r="AF15" s="1565">
        <v>41548</v>
      </c>
      <c r="AG15" s="628"/>
      <c r="AH15" s="627"/>
      <c r="AI15" s="3367"/>
      <c r="AJ15" s="627"/>
      <c r="AK15" s="627"/>
      <c r="AL15" s="627"/>
      <c r="AM15" s="627"/>
      <c r="AN15" s="627"/>
      <c r="AO15" s="1182"/>
    </row>
    <row r="16" spans="1:41" s="587" customFormat="1" ht="39.75" customHeight="1" x14ac:dyDescent="0.25">
      <c r="A16" s="1549" t="s">
        <v>869</v>
      </c>
      <c r="B16" s="1183" t="s">
        <v>867</v>
      </c>
      <c r="C16" s="1549" t="s">
        <v>285</v>
      </c>
      <c r="D16" s="1581" t="s">
        <v>254</v>
      </c>
      <c r="E16" s="628" t="s">
        <v>281</v>
      </c>
      <c r="F16" s="4031" t="s">
        <v>296</v>
      </c>
      <c r="G16" s="1557" t="s">
        <v>3997</v>
      </c>
      <c r="H16" s="1554" t="s">
        <v>289</v>
      </c>
      <c r="I16" s="1625" t="s">
        <v>909</v>
      </c>
      <c r="J16" s="1556">
        <v>2013</v>
      </c>
      <c r="K16" s="1968" t="s">
        <v>3998</v>
      </c>
      <c r="L16" s="3315" t="s">
        <v>381</v>
      </c>
      <c r="M16" s="3315" t="s">
        <v>3999</v>
      </c>
      <c r="N16" s="3790">
        <v>1628786.82</v>
      </c>
      <c r="O16" s="1965"/>
      <c r="P16" s="3359">
        <v>0.2</v>
      </c>
      <c r="Q16" s="1965"/>
      <c r="R16" s="1964">
        <v>700</v>
      </c>
      <c r="S16" s="1963"/>
      <c r="T16" s="1962"/>
      <c r="U16" s="1112">
        <v>0</v>
      </c>
      <c r="V16" s="668" t="s">
        <v>284</v>
      </c>
      <c r="W16" s="668" t="s">
        <v>283</v>
      </c>
      <c r="X16" s="1587">
        <v>1</v>
      </c>
      <c r="Y16" s="1587">
        <v>1</v>
      </c>
      <c r="Z16" s="631" t="s">
        <v>282</v>
      </c>
      <c r="AA16" s="1561"/>
      <c r="AB16" s="691"/>
      <c r="AC16" s="4032" t="s">
        <v>4000</v>
      </c>
      <c r="AD16" s="805" t="s">
        <v>4001</v>
      </c>
      <c r="AE16" s="4032" t="s">
        <v>1442</v>
      </c>
      <c r="AF16" s="685">
        <v>41548</v>
      </c>
      <c r="AG16" s="628" t="s">
        <v>281</v>
      </c>
      <c r="AH16" s="627" t="s">
        <v>281</v>
      </c>
      <c r="AI16" s="3367" t="s">
        <v>281</v>
      </c>
      <c r="AJ16" s="627" t="s">
        <v>281</v>
      </c>
      <c r="AK16" s="627" t="s">
        <v>281</v>
      </c>
      <c r="AL16" s="627" t="s">
        <v>281</v>
      </c>
      <c r="AM16" s="627" t="s">
        <v>281</v>
      </c>
      <c r="AN16" s="627" t="s">
        <v>281</v>
      </c>
      <c r="AO16" s="1182" t="s">
        <v>281</v>
      </c>
    </row>
    <row r="17" spans="1:41" s="587" customFormat="1" ht="29.25" customHeight="1" x14ac:dyDescent="0.25">
      <c r="A17" s="1549" t="s">
        <v>869</v>
      </c>
      <c r="B17" s="1183" t="s">
        <v>867</v>
      </c>
      <c r="C17" s="1549" t="s">
        <v>285</v>
      </c>
      <c r="D17" s="1581" t="s">
        <v>254</v>
      </c>
      <c r="E17" s="628" t="s">
        <v>281</v>
      </c>
      <c r="F17" s="4031" t="s">
        <v>296</v>
      </c>
      <c r="G17" s="1557" t="s">
        <v>4002</v>
      </c>
      <c r="H17" s="1554" t="s">
        <v>289</v>
      </c>
      <c r="I17" s="1625" t="s">
        <v>909</v>
      </c>
      <c r="J17" s="1556">
        <v>2013</v>
      </c>
      <c r="K17" s="1968" t="s">
        <v>4003</v>
      </c>
      <c r="L17" s="3315" t="s">
        <v>290</v>
      </c>
      <c r="M17" s="3315" t="s">
        <v>4004</v>
      </c>
      <c r="N17" s="3790">
        <v>1064082.44</v>
      </c>
      <c r="O17" s="1965"/>
      <c r="P17" s="3359">
        <v>0.3</v>
      </c>
      <c r="Q17" s="1965"/>
      <c r="R17" s="1964">
        <v>700</v>
      </c>
      <c r="S17" s="1963"/>
      <c r="T17" s="1962"/>
      <c r="U17" s="1112">
        <v>0</v>
      </c>
      <c r="V17" s="668" t="s">
        <v>284</v>
      </c>
      <c r="W17" s="668" t="s">
        <v>283</v>
      </c>
      <c r="X17" s="1587">
        <v>1</v>
      </c>
      <c r="Y17" s="1587">
        <v>1</v>
      </c>
      <c r="Z17" s="631" t="s">
        <v>282</v>
      </c>
      <c r="AA17" s="1561"/>
      <c r="AB17" s="691"/>
      <c r="AC17" s="4032" t="s">
        <v>4005</v>
      </c>
      <c r="AD17" s="805" t="s">
        <v>4006</v>
      </c>
      <c r="AE17" s="4032" t="s">
        <v>4007</v>
      </c>
      <c r="AF17" s="685">
        <v>41569</v>
      </c>
      <c r="AG17" s="628" t="s">
        <v>281</v>
      </c>
      <c r="AH17" s="627" t="s">
        <v>281</v>
      </c>
      <c r="AI17" s="3367" t="s">
        <v>281</v>
      </c>
      <c r="AJ17" s="627" t="s">
        <v>281</v>
      </c>
      <c r="AK17" s="627" t="s">
        <v>281</v>
      </c>
      <c r="AL17" s="627" t="s">
        <v>281</v>
      </c>
      <c r="AM17" s="627" t="s">
        <v>281</v>
      </c>
      <c r="AN17" s="627" t="s">
        <v>281</v>
      </c>
      <c r="AO17" s="1182" t="s">
        <v>281</v>
      </c>
    </row>
    <row r="18" spans="1:41" s="587" customFormat="1" ht="42.75" customHeight="1" x14ac:dyDescent="0.25">
      <c r="A18" s="1549" t="s">
        <v>869</v>
      </c>
      <c r="B18" s="1183" t="s">
        <v>867</v>
      </c>
      <c r="C18" s="1549" t="s">
        <v>285</v>
      </c>
      <c r="D18" s="1581" t="s">
        <v>254</v>
      </c>
      <c r="E18" s="628" t="s">
        <v>281</v>
      </c>
      <c r="F18" s="4031" t="s">
        <v>296</v>
      </c>
      <c r="G18" s="1557" t="s">
        <v>5189</v>
      </c>
      <c r="H18" s="1554" t="s">
        <v>289</v>
      </c>
      <c r="I18" s="1625" t="s">
        <v>909</v>
      </c>
      <c r="J18" s="1556">
        <v>2013</v>
      </c>
      <c r="K18" s="3804" t="s">
        <v>4008</v>
      </c>
      <c r="L18" s="4035" t="s">
        <v>290</v>
      </c>
      <c r="M18" s="4035" t="s">
        <v>3515</v>
      </c>
      <c r="N18" s="4036">
        <v>2055373.82</v>
      </c>
      <c r="O18" s="3724"/>
      <c r="P18" s="3958">
        <v>0.35</v>
      </c>
      <c r="Q18" s="3724"/>
      <c r="R18" s="3959">
        <v>900</v>
      </c>
      <c r="S18" s="3725"/>
      <c r="T18" s="3960"/>
      <c r="U18" s="1112">
        <v>0</v>
      </c>
      <c r="V18" s="668" t="s">
        <v>284</v>
      </c>
      <c r="W18" s="668" t="s">
        <v>283</v>
      </c>
      <c r="X18" s="1587">
        <v>1</v>
      </c>
      <c r="Y18" s="1587">
        <v>1</v>
      </c>
      <c r="Z18" s="631" t="s">
        <v>282</v>
      </c>
      <c r="AA18" s="1561"/>
      <c r="AB18" s="691"/>
      <c r="AC18" s="4032" t="s">
        <v>4009</v>
      </c>
      <c r="AD18" s="805" t="s">
        <v>4010</v>
      </c>
      <c r="AE18" s="4032" t="s">
        <v>1442</v>
      </c>
      <c r="AF18" s="685">
        <v>41548</v>
      </c>
      <c r="AG18" s="628" t="s">
        <v>281</v>
      </c>
      <c r="AH18" s="627" t="s">
        <v>281</v>
      </c>
      <c r="AI18" s="3367" t="s">
        <v>281</v>
      </c>
      <c r="AJ18" s="627" t="s">
        <v>281</v>
      </c>
      <c r="AK18" s="627" t="s">
        <v>281</v>
      </c>
      <c r="AL18" s="627" t="s">
        <v>281</v>
      </c>
      <c r="AM18" s="627" t="s">
        <v>281</v>
      </c>
      <c r="AN18" s="627" t="s">
        <v>281</v>
      </c>
      <c r="AO18" s="1182" t="s">
        <v>281</v>
      </c>
    </row>
    <row r="19" spans="1:41" ht="12" customHeight="1" x14ac:dyDescent="0.25">
      <c r="A19" s="20"/>
      <c r="B19" s="20"/>
      <c r="C19" s="20"/>
      <c r="D19" s="20"/>
      <c r="E19" s="20"/>
      <c r="F19" s="20"/>
      <c r="G19" s="20"/>
      <c r="H19" s="20"/>
      <c r="I19" s="20"/>
      <c r="J19" s="20"/>
      <c r="K19" s="4037"/>
      <c r="L19" s="4037"/>
      <c r="M19" s="4038"/>
      <c r="N19" s="4039"/>
      <c r="O19" s="4037"/>
      <c r="P19" s="4037"/>
      <c r="Q19" s="4037"/>
      <c r="R19" s="4037"/>
      <c r="S19" s="4037"/>
      <c r="T19" s="4037"/>
      <c r="U19" s="20"/>
      <c r="V19" s="20"/>
      <c r="W19" s="20"/>
      <c r="X19" s="3272"/>
      <c r="Y19" s="3272"/>
      <c r="Z19" s="20"/>
      <c r="AA19" s="20"/>
      <c r="AB19" s="20"/>
      <c r="AC19" s="20"/>
      <c r="AD19" s="20"/>
      <c r="AE19" s="20"/>
      <c r="AF19" s="20"/>
      <c r="AG19" s="20"/>
      <c r="AH19" s="20"/>
      <c r="AI19" s="20"/>
    </row>
    <row r="20" spans="1:41" ht="12.75" customHeight="1" x14ac:dyDescent="0.25">
      <c r="A20" s="20"/>
      <c r="B20" s="20"/>
      <c r="C20" s="20"/>
      <c r="D20" s="20"/>
      <c r="E20" s="20"/>
      <c r="F20" s="20"/>
      <c r="G20" s="20"/>
      <c r="H20" s="20"/>
      <c r="I20" s="20"/>
      <c r="J20" s="20"/>
      <c r="K20" s="4037"/>
      <c r="L20" s="4037"/>
      <c r="M20" s="4038"/>
      <c r="N20" s="4039"/>
      <c r="O20" s="4037"/>
      <c r="P20" s="4037"/>
      <c r="Q20" s="4037"/>
      <c r="R20" s="4037"/>
      <c r="S20" s="4037"/>
      <c r="T20" s="4037"/>
      <c r="U20" s="20"/>
      <c r="V20" s="20"/>
      <c r="W20" s="20"/>
      <c r="X20" s="3272"/>
      <c r="Y20" s="3272"/>
      <c r="Z20" s="20"/>
      <c r="AA20" s="20"/>
      <c r="AB20" s="20"/>
      <c r="AC20" s="20"/>
      <c r="AD20" s="20"/>
      <c r="AE20" s="20"/>
      <c r="AF20" s="20"/>
      <c r="AG20" s="20"/>
      <c r="AH20" s="20"/>
      <c r="AI20" s="20"/>
    </row>
    <row r="21" spans="1:41" ht="15.75" customHeight="1" x14ac:dyDescent="0.25">
      <c r="A21" s="20"/>
      <c r="B21" s="20"/>
      <c r="C21" s="20"/>
      <c r="D21" s="20"/>
      <c r="E21" s="20"/>
      <c r="F21" s="20"/>
      <c r="G21" s="20"/>
      <c r="H21" s="20"/>
      <c r="I21" s="20"/>
      <c r="J21" s="20"/>
      <c r="K21" s="1973" t="s">
        <v>2633</v>
      </c>
      <c r="L21" s="4037"/>
      <c r="M21" s="4038"/>
      <c r="N21" s="4039"/>
      <c r="O21" s="4037"/>
      <c r="P21" s="4037"/>
      <c r="Q21" s="4037"/>
      <c r="R21" s="4037"/>
      <c r="S21" s="4037"/>
      <c r="T21" s="4037"/>
      <c r="U21" s="20"/>
      <c r="V21" s="20"/>
      <c r="W21" s="20"/>
      <c r="X21" s="3272"/>
      <c r="Y21" s="3272"/>
      <c r="Z21" s="20"/>
      <c r="AA21" s="20"/>
      <c r="AB21" s="20"/>
      <c r="AC21" s="20"/>
      <c r="AD21" s="20"/>
      <c r="AE21" s="20"/>
      <c r="AF21" s="20"/>
      <c r="AG21" s="20"/>
      <c r="AH21" s="20"/>
      <c r="AI21" s="20"/>
    </row>
    <row r="22" spans="1:41" ht="18" x14ac:dyDescent="0.25">
      <c r="A22" s="20"/>
      <c r="B22" s="20"/>
      <c r="C22" s="20"/>
      <c r="D22" s="20"/>
      <c r="E22" s="20"/>
      <c r="F22" s="20"/>
      <c r="G22" s="20"/>
      <c r="H22" s="20"/>
      <c r="I22" s="20"/>
      <c r="J22" s="20"/>
      <c r="K22" s="20"/>
      <c r="L22" s="20"/>
      <c r="M22" s="3408"/>
      <c r="N22" s="3409"/>
      <c r="O22" s="20"/>
      <c r="P22" s="20"/>
      <c r="Q22" s="20"/>
      <c r="R22" s="20"/>
      <c r="S22" s="20"/>
      <c r="T22" s="20"/>
      <c r="U22" s="20"/>
      <c r="V22" s="20"/>
      <c r="W22" s="20"/>
      <c r="X22" s="3272"/>
      <c r="Y22" s="3272"/>
      <c r="Z22" s="20"/>
      <c r="AA22" s="20"/>
      <c r="AB22" s="20"/>
      <c r="AC22" s="20"/>
      <c r="AD22" s="20"/>
      <c r="AE22" s="20"/>
      <c r="AF22" s="20"/>
      <c r="AG22" s="20"/>
      <c r="AH22" s="20"/>
      <c r="AI22" s="20"/>
    </row>
    <row r="23" spans="1:41" ht="18" x14ac:dyDescent="0.25">
      <c r="A23" s="20"/>
      <c r="B23" s="20"/>
      <c r="C23" s="20"/>
      <c r="D23" s="20"/>
      <c r="E23" s="20"/>
      <c r="F23" s="20"/>
      <c r="G23" s="20"/>
      <c r="H23" s="20"/>
      <c r="I23" s="20"/>
      <c r="J23" s="20"/>
      <c r="K23" s="20"/>
      <c r="L23" s="20"/>
      <c r="M23" s="3408"/>
      <c r="N23" s="3409"/>
      <c r="O23" s="20"/>
      <c r="P23" s="20"/>
      <c r="Q23" s="20"/>
      <c r="R23" s="20"/>
      <c r="S23" s="20"/>
      <c r="T23" s="20"/>
      <c r="U23" s="20"/>
      <c r="V23" s="20"/>
      <c r="W23" s="20"/>
      <c r="X23" s="3272"/>
      <c r="Y23" s="3272"/>
      <c r="Z23" s="20"/>
      <c r="AA23" s="20"/>
      <c r="AB23" s="20"/>
      <c r="AC23" s="20"/>
      <c r="AD23" s="20"/>
      <c r="AE23" s="20"/>
      <c r="AF23" s="20"/>
      <c r="AG23" s="20"/>
      <c r="AH23" s="20"/>
      <c r="AI23" s="20"/>
    </row>
    <row r="24" spans="1:41" ht="18" x14ac:dyDescent="0.25">
      <c r="A24" s="20"/>
      <c r="B24" s="20"/>
      <c r="C24" s="20"/>
      <c r="D24" s="20"/>
      <c r="E24" s="20"/>
      <c r="F24" s="20"/>
      <c r="G24" s="20"/>
      <c r="H24" s="20"/>
      <c r="I24" s="20"/>
      <c r="J24" s="20"/>
      <c r="K24" s="20"/>
      <c r="L24" s="20"/>
      <c r="M24" s="3408"/>
      <c r="N24" s="3409"/>
      <c r="O24" s="20"/>
      <c r="P24" s="20"/>
      <c r="Q24" s="20"/>
      <c r="R24" s="20"/>
      <c r="S24" s="20"/>
      <c r="T24" s="20"/>
      <c r="U24" s="20"/>
      <c r="V24" s="20"/>
      <c r="W24" s="20"/>
      <c r="X24" s="3272"/>
      <c r="Y24" s="3272"/>
      <c r="Z24" s="20"/>
      <c r="AA24" s="20"/>
      <c r="AB24" s="20"/>
      <c r="AC24" s="20"/>
      <c r="AD24" s="20"/>
      <c r="AE24" s="20"/>
      <c r="AF24" s="20"/>
      <c r="AG24" s="20"/>
      <c r="AH24" s="20"/>
      <c r="AI24" s="20"/>
    </row>
    <row r="25" spans="1:41" ht="18" x14ac:dyDescent="0.25">
      <c r="A25" s="20"/>
      <c r="B25" s="20"/>
      <c r="C25" s="20"/>
      <c r="D25" s="20"/>
      <c r="E25" s="20"/>
      <c r="F25" s="20"/>
      <c r="G25" s="20"/>
      <c r="H25" s="20"/>
      <c r="I25" s="20"/>
      <c r="J25" s="20"/>
      <c r="K25" s="20"/>
      <c r="L25" s="20"/>
      <c r="M25" s="3408"/>
      <c r="N25" s="3409"/>
      <c r="O25" s="20"/>
      <c r="P25" s="20"/>
      <c r="Q25" s="20"/>
      <c r="R25" s="20"/>
      <c r="S25" s="20"/>
      <c r="T25" s="20"/>
      <c r="U25" s="20"/>
      <c r="V25" s="20"/>
      <c r="W25" s="20"/>
      <c r="X25" s="3272"/>
      <c r="Y25" s="3272"/>
      <c r="Z25" s="20"/>
      <c r="AA25" s="20"/>
      <c r="AB25" s="20"/>
      <c r="AC25" s="20"/>
      <c r="AD25" s="20"/>
      <c r="AE25" s="20"/>
      <c r="AF25" s="20"/>
      <c r="AG25" s="20"/>
      <c r="AH25" s="20"/>
      <c r="AI25" s="20"/>
    </row>
    <row r="26" spans="1:41" ht="18" x14ac:dyDescent="0.25">
      <c r="A26" s="20"/>
      <c r="B26" s="20"/>
      <c r="C26" s="20"/>
      <c r="D26" s="20"/>
      <c r="E26" s="20"/>
      <c r="F26" s="20"/>
      <c r="G26" s="20"/>
      <c r="H26" s="20"/>
      <c r="I26" s="20"/>
      <c r="J26" s="20"/>
      <c r="K26" s="20"/>
      <c r="L26" s="20"/>
      <c r="M26" s="3408"/>
      <c r="N26" s="3409"/>
      <c r="O26" s="20"/>
      <c r="P26" s="20"/>
      <c r="Q26" s="20"/>
      <c r="R26" s="20"/>
      <c r="S26" s="20"/>
      <c r="T26" s="20"/>
      <c r="U26" s="20"/>
      <c r="V26" s="20"/>
      <c r="W26" s="20"/>
      <c r="X26" s="3272"/>
      <c r="Y26" s="3272"/>
      <c r="Z26" s="20"/>
      <c r="AA26" s="20"/>
      <c r="AB26" s="20"/>
      <c r="AC26" s="20"/>
      <c r="AD26" s="20"/>
      <c r="AE26" s="20"/>
      <c r="AF26" s="20"/>
      <c r="AG26" s="20"/>
      <c r="AH26" s="20"/>
      <c r="AI26" s="20"/>
    </row>
    <row r="27" spans="1:41" ht="18" x14ac:dyDescent="0.25">
      <c r="A27" s="20"/>
      <c r="B27" s="20"/>
      <c r="C27" s="20"/>
      <c r="D27" s="20"/>
      <c r="E27" s="20"/>
      <c r="F27" s="20"/>
      <c r="G27" s="20"/>
      <c r="H27" s="20"/>
      <c r="I27" s="20"/>
      <c r="J27" s="20"/>
      <c r="K27" s="20"/>
      <c r="L27" s="20"/>
      <c r="M27" s="3408"/>
      <c r="N27" s="3409"/>
      <c r="O27" s="20"/>
      <c r="P27" s="20"/>
      <c r="Q27" s="20"/>
      <c r="R27" s="20"/>
      <c r="S27" s="20"/>
      <c r="T27" s="20"/>
      <c r="U27" s="20"/>
      <c r="V27" s="20"/>
      <c r="W27" s="20"/>
      <c r="X27" s="3272"/>
      <c r="Y27" s="3272"/>
      <c r="Z27" s="20"/>
      <c r="AA27" s="20"/>
      <c r="AB27" s="20"/>
      <c r="AC27" s="20"/>
      <c r="AD27" s="20"/>
      <c r="AE27" s="20"/>
      <c r="AF27" s="20"/>
      <c r="AG27" s="20"/>
      <c r="AH27" s="20"/>
      <c r="AI27" s="20"/>
    </row>
    <row r="28" spans="1:41" ht="18" x14ac:dyDescent="0.25">
      <c r="A28" s="20"/>
      <c r="B28" s="20"/>
      <c r="C28" s="20"/>
      <c r="D28" s="20"/>
      <c r="E28" s="20"/>
      <c r="F28" s="20"/>
      <c r="G28" s="20"/>
      <c r="H28" s="20"/>
      <c r="I28" s="20"/>
      <c r="J28" s="20"/>
      <c r="K28" s="20"/>
      <c r="L28" s="20"/>
      <c r="M28" s="3408"/>
      <c r="N28" s="3409"/>
      <c r="O28" s="20"/>
      <c r="P28" s="20"/>
      <c r="Q28" s="20"/>
      <c r="R28" s="20"/>
      <c r="S28" s="20"/>
      <c r="T28" s="20"/>
      <c r="U28" s="20"/>
      <c r="V28" s="20"/>
      <c r="W28" s="20"/>
      <c r="X28" s="3272"/>
      <c r="Y28" s="3272"/>
      <c r="Z28" s="20"/>
      <c r="AA28" s="20"/>
      <c r="AB28" s="20"/>
      <c r="AC28" s="20"/>
      <c r="AD28" s="20"/>
      <c r="AE28" s="20"/>
      <c r="AF28" s="20"/>
      <c r="AG28" s="20"/>
      <c r="AH28" s="20"/>
      <c r="AI28" s="20"/>
    </row>
    <row r="29" spans="1:41" ht="18" x14ac:dyDescent="0.25">
      <c r="A29" s="20"/>
      <c r="B29" s="20"/>
      <c r="C29" s="20"/>
      <c r="D29" s="20"/>
      <c r="E29" s="20"/>
      <c r="F29" s="20"/>
      <c r="G29" s="20"/>
      <c r="H29" s="20"/>
      <c r="I29" s="20"/>
      <c r="J29" s="20"/>
      <c r="K29" s="20"/>
      <c r="L29" s="20"/>
      <c r="M29" s="3408"/>
      <c r="N29" s="3409"/>
      <c r="O29" s="20"/>
      <c r="P29" s="20"/>
      <c r="Q29" s="20"/>
      <c r="R29" s="20"/>
      <c r="S29" s="20"/>
      <c r="T29" s="20"/>
      <c r="U29" s="20"/>
      <c r="V29" s="20"/>
      <c r="W29" s="20"/>
      <c r="X29" s="3272"/>
      <c r="Y29" s="3272"/>
      <c r="Z29" s="20"/>
      <c r="AA29" s="20"/>
      <c r="AB29" s="20"/>
      <c r="AC29" s="20"/>
      <c r="AD29" s="20"/>
      <c r="AE29" s="20"/>
      <c r="AF29" s="20"/>
      <c r="AG29" s="20"/>
      <c r="AH29" s="20"/>
      <c r="AI29" s="20"/>
    </row>
    <row r="30" spans="1:41" ht="18" x14ac:dyDescent="0.25">
      <c r="A30" s="20"/>
      <c r="B30" s="20"/>
      <c r="C30" s="20"/>
      <c r="D30" s="20"/>
      <c r="E30" s="20"/>
      <c r="F30" s="20"/>
      <c r="G30" s="20"/>
      <c r="H30" s="20"/>
      <c r="I30" s="20"/>
      <c r="J30" s="20"/>
      <c r="K30" s="20"/>
      <c r="L30" s="20"/>
      <c r="M30" s="3408"/>
      <c r="N30" s="3409"/>
      <c r="O30" s="20"/>
      <c r="P30" s="20"/>
      <c r="Q30" s="20"/>
      <c r="R30" s="20"/>
      <c r="S30" s="20"/>
      <c r="T30" s="20"/>
      <c r="U30" s="20"/>
      <c r="V30" s="20"/>
      <c r="W30" s="20"/>
      <c r="X30" s="3272"/>
      <c r="Y30" s="3272"/>
      <c r="Z30" s="20"/>
      <c r="AA30" s="20"/>
      <c r="AB30" s="20"/>
      <c r="AC30" s="20"/>
      <c r="AD30" s="20"/>
      <c r="AE30" s="20"/>
      <c r="AF30" s="20"/>
      <c r="AG30" s="20"/>
      <c r="AH30" s="20"/>
      <c r="AI30" s="20"/>
    </row>
    <row r="31" spans="1:41" ht="18" x14ac:dyDescent="0.25">
      <c r="A31" s="20"/>
      <c r="B31" s="20"/>
      <c r="C31" s="20"/>
      <c r="D31" s="20"/>
      <c r="E31" s="20"/>
      <c r="F31" s="20"/>
      <c r="G31" s="20"/>
      <c r="H31" s="20"/>
      <c r="I31" s="20"/>
      <c r="J31" s="20"/>
      <c r="K31" s="20"/>
      <c r="L31" s="20"/>
      <c r="M31" s="3408"/>
      <c r="N31" s="3409"/>
      <c r="O31" s="20"/>
      <c r="P31" s="20"/>
      <c r="Q31" s="20"/>
      <c r="R31" s="20"/>
      <c r="S31" s="20"/>
      <c r="T31" s="20"/>
      <c r="U31" s="20"/>
      <c r="V31" s="20"/>
      <c r="W31" s="20"/>
      <c r="X31" s="3272"/>
      <c r="Y31" s="3272"/>
      <c r="Z31" s="20"/>
      <c r="AA31" s="20"/>
      <c r="AB31" s="20"/>
      <c r="AC31" s="20"/>
      <c r="AD31" s="20"/>
      <c r="AE31" s="20"/>
      <c r="AF31" s="20"/>
      <c r="AG31" s="20"/>
      <c r="AH31" s="20"/>
      <c r="AI31" s="20"/>
    </row>
    <row r="32" spans="1:41" ht="18" x14ac:dyDescent="0.25">
      <c r="A32" s="20"/>
      <c r="B32" s="20"/>
      <c r="C32" s="20"/>
      <c r="D32" s="20"/>
      <c r="E32" s="20"/>
      <c r="F32" s="20"/>
      <c r="G32" s="20"/>
      <c r="H32" s="20"/>
      <c r="I32" s="20"/>
      <c r="J32" s="20"/>
      <c r="K32" s="20"/>
      <c r="L32" s="20"/>
      <c r="M32" s="3408"/>
      <c r="N32" s="3409"/>
      <c r="O32" s="20"/>
      <c r="P32" s="20"/>
      <c r="Q32" s="20"/>
      <c r="R32" s="20"/>
      <c r="S32" s="20"/>
      <c r="T32" s="20"/>
      <c r="U32" s="20"/>
      <c r="V32" s="20"/>
      <c r="W32" s="20"/>
      <c r="X32" s="3272"/>
      <c r="Y32" s="3272"/>
      <c r="Z32" s="20"/>
      <c r="AA32" s="20"/>
      <c r="AB32" s="20"/>
      <c r="AC32" s="20"/>
      <c r="AD32" s="20"/>
      <c r="AE32" s="20"/>
      <c r="AF32" s="20"/>
      <c r="AG32" s="20"/>
      <c r="AH32" s="20"/>
      <c r="AI32" s="20"/>
    </row>
    <row r="33" spans="1:35" ht="18" x14ac:dyDescent="0.25">
      <c r="A33" s="20"/>
      <c r="B33" s="20"/>
      <c r="C33" s="20"/>
      <c r="D33" s="20"/>
      <c r="E33" s="20"/>
      <c r="F33" s="20"/>
      <c r="G33" s="20"/>
      <c r="H33" s="20"/>
      <c r="I33" s="20"/>
      <c r="J33" s="20"/>
      <c r="K33" s="20"/>
      <c r="L33" s="20"/>
      <c r="M33" s="3408"/>
      <c r="N33" s="3409"/>
      <c r="O33" s="20"/>
      <c r="P33" s="20"/>
      <c r="Q33" s="20"/>
      <c r="R33" s="20"/>
      <c r="S33" s="20"/>
      <c r="T33" s="20"/>
      <c r="U33" s="20"/>
      <c r="V33" s="20"/>
      <c r="W33" s="20"/>
      <c r="X33" s="3272"/>
      <c r="Y33" s="3272"/>
      <c r="Z33" s="20"/>
      <c r="AA33" s="20"/>
      <c r="AB33" s="20"/>
      <c r="AC33" s="20"/>
      <c r="AD33" s="20"/>
      <c r="AE33" s="20"/>
      <c r="AF33" s="20"/>
      <c r="AG33" s="20"/>
      <c r="AH33" s="20"/>
      <c r="AI33" s="20"/>
    </row>
    <row r="34" spans="1:35" ht="18" x14ac:dyDescent="0.25">
      <c r="A34" s="20"/>
      <c r="B34" s="20"/>
      <c r="C34" s="20"/>
      <c r="D34" s="20"/>
      <c r="E34" s="20"/>
      <c r="F34" s="20"/>
      <c r="G34" s="20"/>
      <c r="H34" s="20"/>
      <c r="I34" s="20"/>
      <c r="J34" s="20"/>
      <c r="K34" s="20"/>
      <c r="L34" s="20"/>
      <c r="M34" s="3408"/>
      <c r="N34" s="3409"/>
      <c r="O34" s="20"/>
      <c r="P34" s="20"/>
      <c r="Q34" s="20"/>
      <c r="R34" s="20"/>
      <c r="S34" s="20"/>
      <c r="T34" s="20"/>
      <c r="U34" s="20"/>
      <c r="V34" s="20"/>
      <c r="W34" s="20"/>
      <c r="X34" s="3272"/>
      <c r="Y34" s="3272"/>
      <c r="Z34" s="20"/>
      <c r="AA34" s="20"/>
      <c r="AB34" s="20"/>
      <c r="AC34" s="20"/>
      <c r="AD34" s="20"/>
      <c r="AE34" s="20"/>
      <c r="AF34" s="20"/>
      <c r="AG34" s="20"/>
      <c r="AH34" s="20"/>
      <c r="AI34" s="20"/>
    </row>
    <row r="35" spans="1:35" ht="18" x14ac:dyDescent="0.25">
      <c r="A35" s="20"/>
      <c r="B35" s="20"/>
      <c r="C35" s="20"/>
      <c r="D35" s="20"/>
      <c r="E35" s="20"/>
      <c r="F35" s="20"/>
      <c r="G35" s="20"/>
      <c r="H35" s="20"/>
      <c r="I35" s="20"/>
      <c r="J35" s="20"/>
      <c r="K35" s="20"/>
      <c r="L35" s="20"/>
      <c r="M35" s="3408"/>
      <c r="N35" s="3409"/>
      <c r="O35" s="20"/>
      <c r="P35" s="20"/>
      <c r="Q35" s="20"/>
      <c r="R35" s="20"/>
      <c r="S35" s="20"/>
      <c r="T35" s="20"/>
      <c r="U35" s="20"/>
      <c r="V35" s="20"/>
      <c r="W35" s="20"/>
      <c r="X35" s="3272"/>
      <c r="Y35" s="3272"/>
      <c r="Z35" s="20"/>
      <c r="AA35" s="20"/>
      <c r="AB35" s="20"/>
      <c r="AC35" s="20"/>
      <c r="AD35" s="20"/>
      <c r="AE35" s="20"/>
      <c r="AF35" s="20"/>
      <c r="AG35" s="20"/>
      <c r="AH35" s="20"/>
      <c r="AI35" s="20"/>
    </row>
    <row r="36" spans="1:35" ht="18" x14ac:dyDescent="0.25">
      <c r="A36" s="20"/>
      <c r="B36" s="20"/>
      <c r="C36" s="20"/>
      <c r="D36" s="20"/>
      <c r="E36" s="20"/>
      <c r="F36" s="20"/>
      <c r="G36" s="20"/>
      <c r="H36" s="20"/>
      <c r="I36" s="20"/>
      <c r="J36" s="20"/>
      <c r="K36" s="20"/>
      <c r="L36" s="20"/>
      <c r="M36" s="3408"/>
      <c r="N36" s="3409"/>
      <c r="O36" s="20"/>
      <c r="P36" s="20"/>
      <c r="Q36" s="20"/>
      <c r="R36" s="20"/>
      <c r="S36" s="20"/>
      <c r="T36" s="20"/>
      <c r="U36" s="20"/>
      <c r="V36" s="20"/>
      <c r="W36" s="20"/>
      <c r="X36" s="3272"/>
      <c r="Y36" s="3272"/>
      <c r="Z36" s="20"/>
      <c r="AA36" s="20"/>
      <c r="AB36" s="20"/>
      <c r="AC36" s="20"/>
      <c r="AD36" s="20"/>
      <c r="AE36" s="20"/>
      <c r="AF36" s="20"/>
      <c r="AG36" s="20"/>
      <c r="AH36" s="20"/>
      <c r="AI36" s="20"/>
    </row>
    <row r="37" spans="1:35" ht="18" x14ac:dyDescent="0.25">
      <c r="A37" s="20"/>
      <c r="B37" s="20"/>
      <c r="C37" s="20"/>
      <c r="D37" s="20"/>
      <c r="E37" s="20"/>
      <c r="F37" s="20"/>
      <c r="G37" s="20"/>
      <c r="H37" s="20"/>
      <c r="I37" s="20"/>
      <c r="J37" s="20"/>
      <c r="K37" s="20"/>
      <c r="L37" s="20"/>
      <c r="M37" s="3408"/>
      <c r="N37" s="3409"/>
      <c r="O37" s="20"/>
      <c r="P37" s="20"/>
      <c r="Q37" s="20"/>
      <c r="R37" s="20"/>
      <c r="S37" s="20"/>
      <c r="T37" s="20"/>
      <c r="U37" s="20"/>
      <c r="V37" s="20"/>
      <c r="W37" s="20"/>
      <c r="X37" s="3272"/>
      <c r="Y37" s="3272"/>
      <c r="Z37" s="20"/>
      <c r="AA37" s="20"/>
      <c r="AB37" s="20"/>
      <c r="AC37" s="20"/>
      <c r="AD37" s="20"/>
      <c r="AE37" s="20"/>
      <c r="AF37" s="20"/>
      <c r="AG37" s="20"/>
      <c r="AH37" s="20"/>
      <c r="AI37" s="20"/>
    </row>
    <row r="38" spans="1:35" ht="18" x14ac:dyDescent="0.25">
      <c r="A38" s="20"/>
      <c r="B38" s="20"/>
      <c r="C38" s="20"/>
      <c r="D38" s="20"/>
      <c r="E38" s="20"/>
      <c r="F38" s="20"/>
      <c r="G38" s="20"/>
      <c r="H38" s="20"/>
      <c r="I38" s="20"/>
      <c r="J38" s="20"/>
      <c r="K38" s="20"/>
      <c r="L38" s="20"/>
      <c r="M38" s="3408"/>
      <c r="N38" s="3409"/>
      <c r="O38" s="20"/>
      <c r="P38" s="20"/>
      <c r="Q38" s="20"/>
      <c r="R38" s="20"/>
      <c r="S38" s="20"/>
      <c r="T38" s="20"/>
      <c r="U38" s="20"/>
      <c r="V38" s="20"/>
      <c r="W38" s="20"/>
      <c r="X38" s="3272"/>
      <c r="Y38" s="3272"/>
      <c r="Z38" s="20"/>
      <c r="AA38" s="20"/>
      <c r="AB38" s="20"/>
      <c r="AC38" s="20"/>
      <c r="AD38" s="20"/>
      <c r="AE38" s="20"/>
      <c r="AF38" s="20"/>
      <c r="AG38" s="20"/>
      <c r="AH38" s="20"/>
      <c r="AI38" s="20"/>
    </row>
    <row r="39" spans="1:35" ht="18" x14ac:dyDescent="0.25">
      <c r="A39" s="20"/>
      <c r="B39" s="20"/>
      <c r="C39" s="20"/>
      <c r="D39" s="20"/>
      <c r="E39" s="20"/>
      <c r="F39" s="20"/>
      <c r="G39" s="20"/>
      <c r="H39" s="20"/>
      <c r="I39" s="20"/>
      <c r="J39" s="20"/>
      <c r="K39" s="20"/>
      <c r="L39" s="20"/>
      <c r="M39" s="3408"/>
      <c r="N39" s="3409"/>
      <c r="O39" s="20"/>
      <c r="P39" s="20"/>
      <c r="Q39" s="20"/>
      <c r="R39" s="20"/>
      <c r="S39" s="20"/>
      <c r="T39" s="20"/>
      <c r="U39" s="20"/>
      <c r="V39" s="20"/>
      <c r="W39" s="20"/>
      <c r="X39" s="3272"/>
      <c r="Y39" s="3272"/>
      <c r="Z39" s="20"/>
      <c r="AA39" s="20"/>
      <c r="AB39" s="20"/>
      <c r="AC39" s="20"/>
      <c r="AD39" s="20"/>
      <c r="AE39" s="20"/>
      <c r="AF39" s="20"/>
      <c r="AG39" s="20"/>
      <c r="AH39" s="20"/>
      <c r="AI39" s="20"/>
    </row>
    <row r="40" spans="1:35" ht="18" x14ac:dyDescent="0.25">
      <c r="A40" s="20"/>
      <c r="B40" s="20"/>
      <c r="C40" s="20"/>
      <c r="D40" s="20"/>
      <c r="E40" s="20"/>
      <c r="F40" s="20"/>
      <c r="G40" s="20"/>
      <c r="H40" s="20"/>
      <c r="I40" s="20"/>
      <c r="J40" s="20"/>
      <c r="K40" s="20"/>
      <c r="L40" s="20"/>
      <c r="M40" s="3408"/>
      <c r="N40" s="3409"/>
      <c r="O40" s="20"/>
      <c r="P40" s="20"/>
      <c r="Q40" s="20"/>
      <c r="R40" s="20"/>
      <c r="S40" s="20"/>
      <c r="T40" s="20"/>
      <c r="U40" s="20"/>
      <c r="V40" s="20"/>
      <c r="W40" s="20"/>
      <c r="X40" s="3272"/>
      <c r="Y40" s="3272"/>
      <c r="Z40" s="20"/>
      <c r="AA40" s="20"/>
      <c r="AB40" s="20"/>
      <c r="AC40" s="20"/>
      <c r="AD40" s="20"/>
      <c r="AE40" s="20"/>
      <c r="AF40" s="20"/>
      <c r="AG40" s="20"/>
      <c r="AH40" s="20"/>
      <c r="AI40" s="20"/>
    </row>
    <row r="41" spans="1:35" ht="18" x14ac:dyDescent="0.25">
      <c r="A41" s="20"/>
      <c r="B41" s="20"/>
      <c r="C41" s="20"/>
      <c r="D41" s="20"/>
      <c r="E41" s="20"/>
      <c r="F41" s="20"/>
      <c r="G41" s="20"/>
      <c r="H41" s="20"/>
      <c r="I41" s="20"/>
      <c r="J41" s="20"/>
      <c r="K41" s="20"/>
      <c r="L41" s="20"/>
      <c r="M41" s="3408"/>
      <c r="N41" s="3409"/>
      <c r="O41" s="20"/>
      <c r="P41" s="20"/>
      <c r="Q41" s="20"/>
      <c r="R41" s="20"/>
      <c r="S41" s="20"/>
      <c r="T41" s="20"/>
      <c r="U41" s="20"/>
      <c r="V41" s="20"/>
      <c r="W41" s="20"/>
      <c r="X41" s="3272"/>
      <c r="Y41" s="3272"/>
      <c r="Z41" s="20"/>
      <c r="AA41" s="20"/>
      <c r="AB41" s="20"/>
      <c r="AC41" s="20"/>
      <c r="AD41" s="20"/>
      <c r="AE41" s="20"/>
      <c r="AF41" s="20"/>
      <c r="AG41" s="20"/>
      <c r="AH41" s="20"/>
      <c r="AI41" s="20"/>
    </row>
    <row r="42" spans="1:35" ht="18" x14ac:dyDescent="0.25">
      <c r="A42" s="20"/>
      <c r="B42" s="20"/>
      <c r="C42" s="20"/>
      <c r="D42" s="20"/>
      <c r="E42" s="20"/>
      <c r="F42" s="20"/>
      <c r="G42" s="20"/>
      <c r="H42" s="20"/>
      <c r="I42" s="20"/>
      <c r="J42" s="20"/>
      <c r="K42" s="20"/>
      <c r="L42" s="20"/>
      <c r="M42" s="3408"/>
      <c r="N42" s="3409"/>
      <c r="O42" s="20"/>
      <c r="P42" s="20"/>
      <c r="Q42" s="20"/>
      <c r="R42" s="20"/>
      <c r="S42" s="20"/>
      <c r="T42" s="20"/>
      <c r="U42" s="20"/>
      <c r="V42" s="20"/>
      <c r="W42" s="20"/>
      <c r="X42" s="3272"/>
      <c r="Y42" s="3272"/>
      <c r="Z42" s="20"/>
      <c r="AA42" s="20"/>
      <c r="AB42" s="20"/>
      <c r="AC42" s="20"/>
      <c r="AD42" s="20"/>
      <c r="AE42" s="20"/>
      <c r="AF42" s="20"/>
      <c r="AG42" s="20"/>
      <c r="AH42" s="20"/>
      <c r="AI42" s="20"/>
    </row>
    <row r="43" spans="1:35" ht="18" x14ac:dyDescent="0.25">
      <c r="A43" s="20"/>
      <c r="B43" s="20"/>
      <c r="C43" s="20"/>
      <c r="D43" s="20"/>
      <c r="E43" s="20"/>
      <c r="F43" s="20"/>
      <c r="G43" s="20"/>
      <c r="H43" s="20"/>
      <c r="I43" s="20"/>
      <c r="J43" s="20"/>
      <c r="K43" s="20"/>
      <c r="L43" s="20"/>
      <c r="M43" s="3408"/>
      <c r="N43" s="3409"/>
      <c r="O43" s="20"/>
      <c r="P43" s="20"/>
      <c r="Q43" s="20"/>
      <c r="R43" s="20"/>
      <c r="S43" s="20"/>
      <c r="T43" s="20"/>
      <c r="U43" s="20"/>
      <c r="V43" s="20"/>
      <c r="W43" s="20"/>
      <c r="X43" s="3272"/>
      <c r="Y43" s="3272"/>
      <c r="Z43" s="20"/>
      <c r="AA43" s="20"/>
      <c r="AB43" s="20"/>
      <c r="AC43" s="20"/>
      <c r="AD43" s="20"/>
      <c r="AE43" s="20"/>
      <c r="AF43" s="20"/>
      <c r="AG43" s="20"/>
      <c r="AH43" s="20"/>
      <c r="AI43" s="20"/>
    </row>
    <row r="44" spans="1:35" ht="18" x14ac:dyDescent="0.25">
      <c r="A44" s="20"/>
      <c r="B44" s="20"/>
      <c r="C44" s="20"/>
      <c r="D44" s="20"/>
      <c r="E44" s="20"/>
      <c r="F44" s="20"/>
      <c r="G44" s="20"/>
      <c r="H44" s="20"/>
      <c r="I44" s="20"/>
      <c r="J44" s="20"/>
      <c r="K44" s="20"/>
      <c r="L44" s="20"/>
      <c r="M44" s="3408"/>
      <c r="N44" s="3409"/>
      <c r="O44" s="20"/>
      <c r="P44" s="20"/>
      <c r="Q44" s="20"/>
      <c r="R44" s="20"/>
      <c r="S44" s="20"/>
      <c r="T44" s="20"/>
      <c r="U44" s="20"/>
      <c r="V44" s="20"/>
      <c r="W44" s="20"/>
      <c r="X44" s="3272"/>
      <c r="Y44" s="3272"/>
      <c r="Z44" s="20"/>
      <c r="AA44" s="20"/>
      <c r="AB44" s="20"/>
      <c r="AC44" s="20"/>
      <c r="AD44" s="20"/>
      <c r="AE44" s="20"/>
      <c r="AF44" s="20"/>
      <c r="AG44" s="20"/>
      <c r="AH44" s="20"/>
      <c r="AI44" s="20"/>
    </row>
    <row r="45" spans="1:35" ht="18" x14ac:dyDescent="0.25">
      <c r="A45" s="20"/>
      <c r="B45" s="20"/>
      <c r="C45" s="20"/>
      <c r="D45" s="20"/>
      <c r="E45" s="20"/>
      <c r="F45" s="20"/>
      <c r="G45" s="20"/>
      <c r="H45" s="20"/>
      <c r="I45" s="20"/>
      <c r="J45" s="20"/>
      <c r="K45" s="20"/>
      <c r="L45" s="20"/>
      <c r="M45" s="3408"/>
      <c r="N45" s="3409"/>
      <c r="O45" s="20"/>
      <c r="P45" s="20"/>
      <c r="Q45" s="20"/>
      <c r="R45" s="20"/>
      <c r="S45" s="20"/>
      <c r="T45" s="20"/>
      <c r="U45" s="20"/>
      <c r="V45" s="20"/>
      <c r="W45" s="20"/>
      <c r="X45" s="3272"/>
      <c r="Y45" s="3272"/>
      <c r="Z45" s="20"/>
      <c r="AA45" s="20"/>
      <c r="AB45" s="20"/>
      <c r="AC45" s="20"/>
      <c r="AD45" s="20"/>
      <c r="AE45" s="20"/>
      <c r="AF45" s="20"/>
      <c r="AG45" s="20"/>
      <c r="AH45" s="20"/>
      <c r="AI45" s="20"/>
    </row>
    <row r="46" spans="1:35" ht="18" x14ac:dyDescent="0.25">
      <c r="A46" s="20"/>
      <c r="B46" s="20"/>
      <c r="C46" s="20"/>
      <c r="D46" s="20"/>
      <c r="E46" s="20"/>
      <c r="F46" s="20"/>
      <c r="G46" s="20"/>
      <c r="H46" s="20"/>
      <c r="I46" s="20"/>
      <c r="J46" s="20"/>
      <c r="K46" s="20"/>
      <c r="L46" s="20"/>
      <c r="M46" s="3408"/>
      <c r="N46" s="3409"/>
      <c r="O46" s="20"/>
      <c r="P46" s="20"/>
      <c r="Q46" s="20"/>
      <c r="R46" s="20"/>
      <c r="S46" s="20"/>
      <c r="T46" s="20"/>
      <c r="U46" s="20"/>
      <c r="V46" s="20"/>
      <c r="W46" s="20"/>
      <c r="X46" s="3272"/>
      <c r="Y46" s="3272"/>
      <c r="Z46" s="20"/>
      <c r="AA46" s="20"/>
      <c r="AB46" s="20"/>
      <c r="AC46" s="20"/>
      <c r="AD46" s="20"/>
      <c r="AE46" s="20"/>
      <c r="AF46" s="20"/>
      <c r="AG46" s="20"/>
      <c r="AH46" s="20"/>
      <c r="AI46" s="20"/>
    </row>
    <row r="47" spans="1:35" ht="18" x14ac:dyDescent="0.25">
      <c r="A47" s="20"/>
      <c r="B47" s="20"/>
      <c r="C47" s="20"/>
      <c r="D47" s="20"/>
      <c r="E47" s="20"/>
      <c r="F47" s="20"/>
      <c r="G47" s="20"/>
      <c r="H47" s="20"/>
      <c r="I47" s="20"/>
      <c r="J47" s="20"/>
      <c r="K47" s="20"/>
      <c r="L47" s="20"/>
      <c r="M47" s="3408"/>
      <c r="N47" s="3409"/>
      <c r="O47" s="20"/>
      <c r="P47" s="20"/>
      <c r="Q47" s="20"/>
      <c r="R47" s="20"/>
      <c r="S47" s="20"/>
      <c r="T47" s="20"/>
      <c r="U47" s="20"/>
      <c r="V47" s="20"/>
      <c r="W47" s="20"/>
      <c r="X47" s="3272"/>
      <c r="Y47" s="3272"/>
      <c r="Z47" s="20"/>
      <c r="AA47" s="20"/>
      <c r="AB47" s="20"/>
      <c r="AC47" s="20"/>
      <c r="AD47" s="20"/>
      <c r="AE47" s="20"/>
      <c r="AF47" s="20"/>
      <c r="AG47" s="20"/>
      <c r="AH47" s="20"/>
      <c r="AI47" s="20"/>
    </row>
    <row r="48" spans="1:35" ht="18" x14ac:dyDescent="0.25">
      <c r="A48" s="20"/>
      <c r="B48" s="20"/>
      <c r="C48" s="20"/>
      <c r="D48" s="20"/>
      <c r="E48" s="20"/>
      <c r="F48" s="20"/>
      <c r="G48" s="20"/>
      <c r="H48" s="20"/>
      <c r="I48" s="20"/>
      <c r="J48" s="20"/>
      <c r="K48" s="20"/>
      <c r="L48" s="20"/>
      <c r="M48" s="3408"/>
      <c r="N48" s="3409"/>
      <c r="O48" s="20"/>
      <c r="P48" s="20"/>
      <c r="Q48" s="20"/>
      <c r="R48" s="20"/>
      <c r="S48" s="20"/>
      <c r="T48" s="20"/>
      <c r="U48" s="20"/>
      <c r="V48" s="20"/>
      <c r="W48" s="20"/>
      <c r="X48" s="3272"/>
      <c r="Y48" s="3272"/>
      <c r="Z48" s="20"/>
      <c r="AA48" s="20"/>
      <c r="AB48" s="20"/>
      <c r="AC48" s="20"/>
      <c r="AD48" s="20"/>
      <c r="AE48" s="20"/>
      <c r="AF48" s="20"/>
      <c r="AG48" s="20"/>
      <c r="AH48" s="20"/>
      <c r="AI48" s="20"/>
    </row>
    <row r="49" spans="1:35" ht="18" x14ac:dyDescent="0.25">
      <c r="A49" s="20"/>
      <c r="B49" s="20"/>
      <c r="C49" s="20"/>
      <c r="D49" s="20"/>
      <c r="E49" s="20"/>
      <c r="F49" s="20"/>
      <c r="G49" s="20"/>
      <c r="H49" s="20"/>
      <c r="I49" s="20"/>
      <c r="J49" s="20"/>
      <c r="K49" s="20"/>
      <c r="L49" s="20"/>
      <c r="M49" s="3408"/>
      <c r="N49" s="3409"/>
      <c r="O49" s="20"/>
      <c r="P49" s="20"/>
      <c r="Q49" s="20"/>
      <c r="R49" s="20"/>
      <c r="S49" s="20"/>
      <c r="T49" s="20"/>
      <c r="U49" s="20"/>
      <c r="V49" s="20"/>
      <c r="W49" s="20"/>
      <c r="X49" s="3272"/>
      <c r="Y49" s="3272"/>
      <c r="Z49" s="20"/>
      <c r="AA49" s="20"/>
      <c r="AB49" s="20"/>
      <c r="AC49" s="20"/>
      <c r="AD49" s="20"/>
      <c r="AE49" s="20"/>
      <c r="AF49" s="20"/>
      <c r="AG49" s="20"/>
      <c r="AH49" s="20"/>
      <c r="AI49" s="20"/>
    </row>
    <row r="50" spans="1:35" ht="18" x14ac:dyDescent="0.25">
      <c r="A50" s="20"/>
      <c r="B50" s="20"/>
      <c r="C50" s="20"/>
      <c r="D50" s="20"/>
      <c r="E50" s="20"/>
      <c r="F50" s="20"/>
      <c r="G50" s="20"/>
      <c r="H50" s="20"/>
      <c r="I50" s="20"/>
      <c r="J50" s="20"/>
      <c r="K50" s="20"/>
      <c r="L50" s="20"/>
      <c r="M50" s="3408"/>
      <c r="N50" s="3409"/>
      <c r="O50" s="20"/>
      <c r="P50" s="20"/>
      <c r="Q50" s="20"/>
      <c r="R50" s="20"/>
      <c r="S50" s="20"/>
      <c r="T50" s="20"/>
      <c r="U50" s="20"/>
      <c r="V50" s="20"/>
      <c r="W50" s="20"/>
      <c r="X50" s="3272"/>
      <c r="Y50" s="3272"/>
      <c r="Z50" s="20"/>
      <c r="AA50" s="20"/>
      <c r="AB50" s="20"/>
      <c r="AC50" s="20"/>
      <c r="AD50" s="20"/>
      <c r="AE50" s="20"/>
      <c r="AF50" s="20"/>
      <c r="AG50" s="20"/>
      <c r="AH50" s="20"/>
      <c r="AI50" s="20"/>
    </row>
    <row r="51" spans="1:35" ht="18" x14ac:dyDescent="0.25">
      <c r="A51" s="20"/>
      <c r="B51" s="20"/>
      <c r="C51" s="20"/>
      <c r="D51" s="20"/>
      <c r="E51" s="20"/>
      <c r="F51" s="20"/>
      <c r="G51" s="20"/>
      <c r="H51" s="20"/>
      <c r="I51" s="20"/>
      <c r="J51" s="20"/>
      <c r="K51" s="20"/>
      <c r="L51" s="20"/>
      <c r="M51" s="3408"/>
      <c r="N51" s="3409"/>
      <c r="O51" s="20"/>
      <c r="P51" s="20"/>
      <c r="Q51" s="20"/>
      <c r="R51" s="20"/>
      <c r="S51" s="20"/>
      <c r="T51" s="20"/>
      <c r="U51" s="20"/>
      <c r="V51" s="20"/>
      <c r="W51" s="20"/>
      <c r="X51" s="3272"/>
      <c r="Y51" s="3272"/>
      <c r="Z51" s="20"/>
      <c r="AA51" s="20"/>
      <c r="AB51" s="20"/>
      <c r="AC51" s="20"/>
      <c r="AD51" s="20"/>
      <c r="AE51" s="20"/>
      <c r="AF51" s="20"/>
      <c r="AG51" s="20"/>
      <c r="AH51" s="20"/>
      <c r="AI51" s="20"/>
    </row>
    <row r="52" spans="1:35" ht="18" x14ac:dyDescent="0.25">
      <c r="A52" s="20"/>
      <c r="B52" s="20"/>
      <c r="C52" s="20"/>
      <c r="D52" s="20"/>
      <c r="E52" s="20"/>
      <c r="F52" s="20"/>
      <c r="G52" s="20"/>
      <c r="H52" s="20"/>
      <c r="I52" s="20"/>
      <c r="J52" s="20"/>
      <c r="K52" s="20"/>
      <c r="L52" s="20"/>
      <c r="M52" s="3408"/>
      <c r="N52" s="3409"/>
      <c r="O52" s="20"/>
      <c r="P52" s="20"/>
      <c r="Q52" s="20"/>
      <c r="R52" s="20"/>
      <c r="S52" s="20"/>
      <c r="T52" s="20"/>
      <c r="U52" s="20"/>
      <c r="V52" s="20"/>
      <c r="W52" s="20"/>
      <c r="X52" s="3272"/>
      <c r="Y52" s="3272"/>
      <c r="Z52" s="20"/>
      <c r="AA52" s="20"/>
      <c r="AB52" s="20"/>
      <c r="AC52" s="20"/>
      <c r="AD52" s="20"/>
      <c r="AE52" s="20"/>
      <c r="AF52" s="20"/>
      <c r="AG52" s="20"/>
      <c r="AH52" s="20"/>
      <c r="AI52" s="20"/>
    </row>
    <row r="53" spans="1:35" ht="18" x14ac:dyDescent="0.25">
      <c r="A53" s="20"/>
      <c r="B53" s="20"/>
      <c r="C53" s="20"/>
      <c r="D53" s="20"/>
      <c r="E53" s="20"/>
      <c r="F53" s="20"/>
      <c r="G53" s="20"/>
      <c r="H53" s="20"/>
      <c r="I53" s="20"/>
      <c r="J53" s="20"/>
      <c r="K53" s="20"/>
      <c r="L53" s="20"/>
      <c r="M53" s="3408"/>
      <c r="N53" s="3409"/>
      <c r="O53" s="20"/>
      <c r="P53" s="20"/>
      <c r="Q53" s="20"/>
      <c r="R53" s="20"/>
      <c r="S53" s="20"/>
      <c r="T53" s="20"/>
      <c r="U53" s="20"/>
      <c r="V53" s="20"/>
      <c r="W53" s="20"/>
      <c r="X53" s="3272"/>
      <c r="Y53" s="3272"/>
      <c r="Z53" s="20"/>
      <c r="AA53" s="20"/>
      <c r="AB53" s="20"/>
      <c r="AC53" s="20"/>
      <c r="AD53" s="20"/>
      <c r="AE53" s="20"/>
      <c r="AF53" s="20"/>
      <c r="AG53" s="20"/>
      <c r="AH53" s="20"/>
      <c r="AI53" s="20"/>
    </row>
    <row r="54" spans="1:35" ht="18" x14ac:dyDescent="0.25">
      <c r="A54" s="20"/>
      <c r="B54" s="20"/>
      <c r="C54" s="20"/>
      <c r="D54" s="20"/>
      <c r="E54" s="20"/>
      <c r="F54" s="20"/>
      <c r="G54" s="20"/>
      <c r="H54" s="20"/>
      <c r="I54" s="20"/>
      <c r="J54" s="20"/>
      <c r="K54" s="20"/>
      <c r="L54" s="20"/>
      <c r="M54" s="3408"/>
      <c r="N54" s="3409"/>
      <c r="O54" s="20"/>
      <c r="P54" s="20"/>
      <c r="Q54" s="20"/>
      <c r="R54" s="20"/>
      <c r="S54" s="20"/>
      <c r="T54" s="20"/>
      <c r="U54" s="20"/>
      <c r="V54" s="20"/>
      <c r="W54" s="20"/>
      <c r="X54" s="3272"/>
      <c r="Y54" s="3272"/>
      <c r="Z54" s="20"/>
      <c r="AA54" s="20"/>
      <c r="AB54" s="20"/>
      <c r="AC54" s="20"/>
      <c r="AD54" s="20"/>
      <c r="AE54" s="20"/>
      <c r="AF54" s="20"/>
      <c r="AG54" s="20"/>
      <c r="AH54" s="20"/>
      <c r="AI54" s="20"/>
    </row>
    <row r="55" spans="1:35" ht="18" x14ac:dyDescent="0.25">
      <c r="A55" s="20"/>
      <c r="B55" s="20"/>
      <c r="C55" s="20"/>
      <c r="D55" s="20"/>
      <c r="E55" s="20"/>
      <c r="F55" s="20"/>
      <c r="G55" s="20"/>
      <c r="H55" s="20"/>
      <c r="I55" s="20"/>
      <c r="J55" s="20"/>
      <c r="K55" s="20"/>
      <c r="L55" s="20"/>
      <c r="M55" s="3408"/>
      <c r="N55" s="3409"/>
      <c r="O55" s="20"/>
      <c r="P55" s="20"/>
      <c r="Q55" s="20"/>
      <c r="R55" s="20"/>
      <c r="S55" s="20"/>
      <c r="T55" s="20"/>
      <c r="U55" s="20"/>
      <c r="V55" s="20"/>
      <c r="W55" s="20"/>
      <c r="X55" s="3272"/>
      <c r="Y55" s="3272"/>
      <c r="Z55" s="20"/>
      <c r="AA55" s="20"/>
      <c r="AB55" s="20"/>
      <c r="AC55" s="20"/>
      <c r="AD55" s="20"/>
      <c r="AE55" s="20"/>
      <c r="AF55" s="20"/>
      <c r="AG55" s="20"/>
      <c r="AH55" s="20"/>
      <c r="AI55" s="20"/>
    </row>
    <row r="56" spans="1:35" ht="18" x14ac:dyDescent="0.25">
      <c r="A56" s="20"/>
      <c r="B56" s="20"/>
      <c r="C56" s="20"/>
      <c r="D56" s="20"/>
      <c r="E56" s="20"/>
      <c r="F56" s="20"/>
      <c r="G56" s="20"/>
      <c r="H56" s="20"/>
      <c r="I56" s="20"/>
      <c r="J56" s="20"/>
      <c r="K56" s="20"/>
      <c r="L56" s="20"/>
      <c r="M56" s="3408"/>
      <c r="N56" s="3409"/>
      <c r="O56" s="20"/>
      <c r="P56" s="20"/>
      <c r="Q56" s="20"/>
      <c r="R56" s="20"/>
      <c r="S56" s="20"/>
      <c r="T56" s="20"/>
      <c r="U56" s="20"/>
      <c r="V56" s="20"/>
      <c r="W56" s="20"/>
      <c r="X56" s="3272"/>
      <c r="Y56" s="3272"/>
      <c r="Z56" s="20"/>
      <c r="AA56" s="20"/>
      <c r="AB56" s="20"/>
      <c r="AC56" s="20"/>
      <c r="AD56" s="20"/>
      <c r="AE56" s="20"/>
      <c r="AF56" s="20"/>
      <c r="AG56" s="20"/>
      <c r="AH56" s="20"/>
      <c r="AI56" s="20"/>
    </row>
    <row r="57" spans="1:35" ht="18" x14ac:dyDescent="0.25">
      <c r="A57" s="20"/>
      <c r="B57" s="20"/>
      <c r="C57" s="20"/>
      <c r="D57" s="20"/>
      <c r="E57" s="20"/>
      <c r="F57" s="20"/>
      <c r="G57" s="20"/>
      <c r="H57" s="20"/>
      <c r="I57" s="20"/>
      <c r="J57" s="20"/>
      <c r="K57" s="20"/>
      <c r="L57" s="20"/>
      <c r="M57" s="3408"/>
      <c r="N57" s="3409"/>
      <c r="O57" s="20"/>
      <c r="P57" s="20"/>
      <c r="Q57" s="20"/>
      <c r="R57" s="20"/>
      <c r="S57" s="20"/>
      <c r="T57" s="20"/>
      <c r="U57" s="20"/>
      <c r="V57" s="20"/>
      <c r="W57" s="20"/>
      <c r="X57" s="3272"/>
      <c r="Y57" s="3272"/>
      <c r="Z57" s="20"/>
      <c r="AA57" s="20"/>
      <c r="AB57" s="20"/>
      <c r="AC57" s="20"/>
      <c r="AD57" s="20"/>
      <c r="AE57" s="20"/>
      <c r="AF57" s="20"/>
      <c r="AG57" s="20"/>
      <c r="AH57" s="20"/>
      <c r="AI57" s="20"/>
    </row>
    <row r="58" spans="1:35" ht="18" x14ac:dyDescent="0.25">
      <c r="A58" s="20"/>
      <c r="B58" s="20"/>
      <c r="C58" s="20"/>
      <c r="D58" s="20"/>
      <c r="E58" s="20"/>
      <c r="F58" s="20"/>
      <c r="G58" s="20"/>
      <c r="H58" s="20"/>
      <c r="I58" s="20"/>
      <c r="J58" s="20"/>
      <c r="K58" s="20"/>
      <c r="L58" s="20"/>
      <c r="M58" s="3408"/>
      <c r="N58" s="3409"/>
      <c r="O58" s="20"/>
      <c r="P58" s="20"/>
      <c r="Q58" s="20"/>
      <c r="R58" s="20"/>
      <c r="S58" s="20"/>
      <c r="T58" s="20"/>
      <c r="U58" s="20"/>
      <c r="V58" s="20"/>
      <c r="W58" s="20"/>
      <c r="X58" s="3272"/>
      <c r="Y58" s="3272"/>
      <c r="Z58" s="20"/>
      <c r="AA58" s="20"/>
      <c r="AB58" s="20"/>
      <c r="AC58" s="20"/>
      <c r="AD58" s="20"/>
      <c r="AE58" s="20"/>
      <c r="AF58" s="20"/>
      <c r="AG58" s="20"/>
      <c r="AH58" s="20"/>
      <c r="AI58" s="20"/>
    </row>
    <row r="59" spans="1:35" ht="18" x14ac:dyDescent="0.25">
      <c r="A59" s="20"/>
      <c r="B59" s="20"/>
      <c r="C59" s="20"/>
      <c r="D59" s="20"/>
      <c r="E59" s="20"/>
      <c r="F59" s="20"/>
      <c r="G59" s="20"/>
      <c r="H59" s="20"/>
      <c r="I59" s="20"/>
      <c r="J59" s="20"/>
      <c r="K59" s="20"/>
      <c r="L59" s="20"/>
      <c r="M59" s="3408"/>
      <c r="N59" s="3409"/>
      <c r="O59" s="20"/>
      <c r="P59" s="20"/>
      <c r="Q59" s="20"/>
      <c r="R59" s="20"/>
      <c r="S59" s="20"/>
      <c r="T59" s="20"/>
      <c r="U59" s="20"/>
      <c r="V59" s="20"/>
      <c r="W59" s="20"/>
      <c r="X59" s="3272"/>
      <c r="Y59" s="3272"/>
      <c r="Z59" s="20"/>
      <c r="AA59" s="20"/>
      <c r="AB59" s="20"/>
      <c r="AC59" s="20"/>
      <c r="AD59" s="20"/>
      <c r="AE59" s="20"/>
      <c r="AF59" s="20"/>
      <c r="AG59" s="20"/>
      <c r="AH59" s="20"/>
      <c r="AI59" s="20"/>
    </row>
    <row r="60" spans="1:35" ht="18" x14ac:dyDescent="0.25">
      <c r="A60" s="20"/>
      <c r="B60" s="20"/>
      <c r="C60" s="20"/>
      <c r="D60" s="20"/>
      <c r="E60" s="20"/>
      <c r="F60" s="20"/>
      <c r="G60" s="20"/>
      <c r="H60" s="20"/>
      <c r="I60" s="20"/>
      <c r="J60" s="20"/>
      <c r="K60" s="20"/>
      <c r="L60" s="20"/>
      <c r="M60" s="3408"/>
      <c r="N60" s="3409"/>
      <c r="O60" s="20"/>
      <c r="P60" s="20"/>
      <c r="Q60" s="20"/>
      <c r="R60" s="20"/>
      <c r="S60" s="20"/>
      <c r="T60" s="20"/>
      <c r="U60" s="20"/>
      <c r="V60" s="20"/>
      <c r="W60" s="20"/>
      <c r="X60" s="3272"/>
      <c r="Y60" s="3272"/>
      <c r="Z60" s="20"/>
      <c r="AA60" s="20"/>
      <c r="AB60" s="20"/>
      <c r="AC60" s="20"/>
      <c r="AD60" s="20"/>
      <c r="AE60" s="20"/>
      <c r="AF60" s="20"/>
      <c r="AG60" s="20"/>
      <c r="AH60" s="20"/>
      <c r="AI60" s="20"/>
    </row>
    <row r="61" spans="1:35" ht="18" x14ac:dyDescent="0.25">
      <c r="A61" s="20"/>
      <c r="B61" s="20"/>
      <c r="C61" s="20"/>
      <c r="D61" s="20"/>
      <c r="E61" s="20"/>
      <c r="F61" s="20"/>
      <c r="G61" s="20"/>
      <c r="H61" s="20"/>
      <c r="I61" s="20"/>
      <c r="J61" s="20"/>
      <c r="K61" s="20"/>
      <c r="L61" s="20"/>
      <c r="M61" s="3408"/>
      <c r="N61" s="3409"/>
      <c r="O61" s="20"/>
      <c r="P61" s="20"/>
      <c r="Q61" s="20"/>
      <c r="R61" s="20"/>
      <c r="S61" s="20"/>
      <c r="T61" s="20"/>
      <c r="U61" s="20"/>
      <c r="V61" s="20"/>
      <c r="W61" s="20"/>
      <c r="X61" s="3272"/>
      <c r="Y61" s="3272"/>
      <c r="Z61" s="20"/>
      <c r="AA61" s="20"/>
      <c r="AB61" s="20"/>
      <c r="AC61" s="20"/>
      <c r="AD61" s="20"/>
      <c r="AE61" s="20"/>
      <c r="AF61" s="20"/>
      <c r="AG61" s="20"/>
      <c r="AH61" s="20"/>
      <c r="AI61" s="20"/>
    </row>
    <row r="62" spans="1:35" ht="18" x14ac:dyDescent="0.25">
      <c r="A62" s="20"/>
      <c r="B62" s="20"/>
      <c r="C62" s="20"/>
      <c r="D62" s="20"/>
      <c r="E62" s="20"/>
      <c r="F62" s="20"/>
      <c r="G62" s="20"/>
      <c r="H62" s="20"/>
      <c r="I62" s="20"/>
      <c r="J62" s="20"/>
      <c r="K62" s="20"/>
      <c r="L62" s="20"/>
      <c r="M62" s="3408"/>
      <c r="N62" s="3409"/>
      <c r="O62" s="20"/>
      <c r="P62" s="20"/>
      <c r="Q62" s="20"/>
      <c r="R62" s="20"/>
      <c r="S62" s="20"/>
      <c r="T62" s="20"/>
      <c r="U62" s="20"/>
      <c r="V62" s="20"/>
      <c r="W62" s="20"/>
      <c r="X62" s="3272"/>
      <c r="Y62" s="3272"/>
      <c r="Z62" s="20"/>
      <c r="AA62" s="20"/>
      <c r="AB62" s="20"/>
      <c r="AC62" s="20"/>
      <c r="AD62" s="20"/>
      <c r="AE62" s="20"/>
      <c r="AF62" s="20"/>
      <c r="AG62" s="20"/>
      <c r="AH62" s="20"/>
      <c r="AI62" s="20"/>
    </row>
    <row r="63" spans="1:35" ht="18" x14ac:dyDescent="0.25">
      <c r="A63" s="20"/>
      <c r="B63" s="20"/>
      <c r="C63" s="20"/>
      <c r="D63" s="20"/>
      <c r="E63" s="20"/>
      <c r="F63" s="20"/>
      <c r="G63" s="20"/>
      <c r="H63" s="20"/>
      <c r="I63" s="20"/>
      <c r="J63" s="20"/>
      <c r="K63" s="20"/>
      <c r="L63" s="20"/>
      <c r="M63" s="3408"/>
      <c r="N63" s="3409"/>
      <c r="O63" s="20"/>
      <c r="P63" s="20"/>
      <c r="Q63" s="20"/>
      <c r="R63" s="20"/>
      <c r="S63" s="20"/>
      <c r="T63" s="20"/>
      <c r="U63" s="20"/>
      <c r="V63" s="20"/>
      <c r="W63" s="20"/>
      <c r="X63" s="3272"/>
      <c r="Y63" s="3272"/>
      <c r="Z63" s="20"/>
      <c r="AA63" s="20"/>
      <c r="AB63" s="20"/>
      <c r="AC63" s="20"/>
      <c r="AD63" s="20"/>
      <c r="AE63" s="20"/>
      <c r="AF63" s="20"/>
      <c r="AG63" s="20"/>
      <c r="AH63" s="20"/>
      <c r="AI63" s="20"/>
    </row>
    <row r="64" spans="1:35" ht="18" x14ac:dyDescent="0.25">
      <c r="A64" s="20"/>
      <c r="B64" s="20"/>
      <c r="C64" s="20"/>
      <c r="D64" s="20"/>
      <c r="E64" s="20"/>
      <c r="F64" s="20"/>
      <c r="G64" s="20"/>
      <c r="H64" s="20"/>
      <c r="I64" s="20"/>
      <c r="J64" s="20"/>
      <c r="K64" s="20"/>
      <c r="L64" s="20"/>
      <c r="M64" s="3408"/>
      <c r="N64" s="3409"/>
      <c r="O64" s="20"/>
      <c r="P64" s="20"/>
      <c r="Q64" s="20"/>
      <c r="R64" s="20"/>
      <c r="S64" s="20"/>
      <c r="T64" s="20"/>
      <c r="U64" s="20"/>
      <c r="V64" s="20"/>
      <c r="W64" s="20"/>
      <c r="X64" s="3272"/>
      <c r="Y64" s="3272"/>
      <c r="Z64" s="20"/>
      <c r="AA64" s="20"/>
      <c r="AB64" s="20"/>
      <c r="AC64" s="20"/>
      <c r="AD64" s="20"/>
      <c r="AE64" s="20"/>
      <c r="AF64" s="20"/>
      <c r="AG64" s="20"/>
      <c r="AH64" s="20"/>
      <c r="AI64" s="20"/>
    </row>
    <row r="65" spans="1:35" ht="18" x14ac:dyDescent="0.25">
      <c r="A65" s="20"/>
      <c r="B65" s="20"/>
      <c r="C65" s="20"/>
      <c r="D65" s="20"/>
      <c r="E65" s="20"/>
      <c r="F65" s="20"/>
      <c r="G65" s="20"/>
      <c r="H65" s="20"/>
      <c r="I65" s="20"/>
      <c r="J65" s="20"/>
      <c r="K65" s="20"/>
      <c r="L65" s="20"/>
      <c r="M65" s="3408"/>
      <c r="N65" s="3409"/>
      <c r="O65" s="20"/>
      <c r="P65" s="20"/>
      <c r="Q65" s="20"/>
      <c r="R65" s="20"/>
      <c r="S65" s="20"/>
      <c r="T65" s="20"/>
      <c r="U65" s="20"/>
      <c r="V65" s="20"/>
      <c r="W65" s="20"/>
      <c r="X65" s="3272"/>
      <c r="Y65" s="3272"/>
      <c r="Z65" s="20"/>
      <c r="AA65" s="20"/>
      <c r="AB65" s="20"/>
      <c r="AC65" s="20"/>
      <c r="AD65" s="20"/>
      <c r="AE65" s="20"/>
      <c r="AF65" s="20"/>
      <c r="AG65" s="20"/>
      <c r="AH65" s="20"/>
      <c r="AI65" s="20"/>
    </row>
    <row r="66" spans="1:35" ht="18" x14ac:dyDescent="0.25">
      <c r="A66" s="20"/>
      <c r="B66" s="20"/>
      <c r="C66" s="20"/>
      <c r="D66" s="20"/>
      <c r="E66" s="20"/>
      <c r="F66" s="20"/>
      <c r="G66" s="20"/>
      <c r="H66" s="20"/>
      <c r="I66" s="20"/>
      <c r="J66" s="20"/>
      <c r="K66" s="20"/>
      <c r="L66" s="20"/>
      <c r="M66" s="3408"/>
      <c r="N66" s="3409"/>
      <c r="O66" s="20"/>
      <c r="P66" s="20"/>
      <c r="Q66" s="20"/>
      <c r="R66" s="20"/>
      <c r="S66" s="20"/>
      <c r="T66" s="20"/>
      <c r="U66" s="20"/>
      <c r="V66" s="20"/>
      <c r="W66" s="20"/>
      <c r="X66" s="3272"/>
      <c r="Y66" s="3272"/>
      <c r="Z66" s="20"/>
      <c r="AA66" s="20"/>
      <c r="AB66" s="20"/>
      <c r="AC66" s="20"/>
      <c r="AD66" s="20"/>
      <c r="AE66" s="20"/>
      <c r="AF66" s="20"/>
      <c r="AG66" s="20"/>
      <c r="AH66" s="20"/>
      <c r="AI66" s="20"/>
    </row>
    <row r="67" spans="1:35" ht="18" x14ac:dyDescent="0.25">
      <c r="A67" s="20"/>
      <c r="B67" s="20"/>
      <c r="C67" s="20"/>
      <c r="D67" s="20"/>
      <c r="E67" s="20"/>
      <c r="F67" s="20"/>
      <c r="G67" s="20"/>
      <c r="H67" s="20"/>
      <c r="I67" s="20"/>
      <c r="J67" s="20"/>
      <c r="K67" s="20"/>
      <c r="L67" s="20"/>
      <c r="M67" s="3408"/>
      <c r="N67" s="3409"/>
      <c r="O67" s="20"/>
      <c r="P67" s="20"/>
      <c r="Q67" s="20"/>
      <c r="R67" s="20"/>
      <c r="S67" s="20"/>
      <c r="T67" s="20"/>
      <c r="U67" s="20"/>
      <c r="V67" s="20"/>
      <c r="W67" s="20"/>
      <c r="X67" s="3272"/>
      <c r="Y67" s="3272"/>
      <c r="Z67" s="20"/>
      <c r="AA67" s="20"/>
      <c r="AB67" s="20"/>
      <c r="AC67" s="20"/>
      <c r="AD67" s="20"/>
      <c r="AE67" s="20"/>
      <c r="AF67" s="20"/>
      <c r="AG67" s="20"/>
      <c r="AH67" s="20"/>
      <c r="AI67" s="20"/>
    </row>
    <row r="68" spans="1:35" ht="18" x14ac:dyDescent="0.25">
      <c r="A68" s="20"/>
      <c r="B68" s="20"/>
      <c r="C68" s="20"/>
      <c r="D68" s="20"/>
      <c r="E68" s="20"/>
      <c r="F68" s="20"/>
      <c r="G68" s="20"/>
      <c r="H68" s="20"/>
      <c r="I68" s="20"/>
      <c r="J68" s="20"/>
      <c r="K68" s="20"/>
      <c r="L68" s="20"/>
      <c r="M68" s="3408"/>
      <c r="N68" s="3409"/>
      <c r="O68" s="20"/>
      <c r="P68" s="20"/>
      <c r="Q68" s="20"/>
      <c r="R68" s="20"/>
      <c r="S68" s="20"/>
      <c r="T68" s="20"/>
      <c r="U68" s="20"/>
      <c r="V68" s="20"/>
      <c r="W68" s="20"/>
      <c r="X68" s="3272"/>
      <c r="Y68" s="3272"/>
      <c r="Z68" s="20"/>
      <c r="AA68" s="20"/>
      <c r="AB68" s="20"/>
      <c r="AC68" s="20"/>
      <c r="AD68" s="20"/>
      <c r="AE68" s="20"/>
      <c r="AF68" s="20"/>
      <c r="AG68" s="20"/>
      <c r="AH68" s="20"/>
      <c r="AI68" s="20"/>
    </row>
    <row r="69" spans="1:35" ht="18" x14ac:dyDescent="0.25">
      <c r="A69" s="20"/>
      <c r="B69" s="20"/>
      <c r="C69" s="20"/>
      <c r="D69" s="20"/>
      <c r="E69" s="20"/>
      <c r="F69" s="20"/>
      <c r="G69" s="20"/>
      <c r="H69" s="20"/>
      <c r="I69" s="20"/>
      <c r="J69" s="20"/>
      <c r="K69" s="20"/>
      <c r="L69" s="20"/>
      <c r="M69" s="3408"/>
      <c r="N69" s="3409"/>
      <c r="O69" s="20"/>
      <c r="P69" s="20"/>
      <c r="Q69" s="20"/>
      <c r="R69" s="20"/>
      <c r="S69" s="20"/>
      <c r="T69" s="20"/>
      <c r="U69" s="20"/>
      <c r="V69" s="20"/>
      <c r="W69" s="20"/>
      <c r="X69" s="3272"/>
      <c r="Y69" s="3272"/>
      <c r="Z69" s="20"/>
      <c r="AA69" s="20"/>
      <c r="AB69" s="20"/>
      <c r="AC69" s="20"/>
      <c r="AD69" s="20"/>
      <c r="AE69" s="20"/>
      <c r="AF69" s="20"/>
      <c r="AG69" s="20"/>
      <c r="AH69" s="20"/>
      <c r="AI69" s="20"/>
    </row>
    <row r="70" spans="1:35" ht="18" x14ac:dyDescent="0.25">
      <c r="A70" s="20"/>
      <c r="B70" s="20"/>
      <c r="C70" s="20"/>
      <c r="D70" s="20"/>
      <c r="E70" s="20"/>
      <c r="F70" s="20"/>
      <c r="G70" s="20"/>
      <c r="H70" s="20"/>
      <c r="I70" s="20"/>
      <c r="J70" s="20"/>
      <c r="K70" s="20"/>
      <c r="L70" s="20"/>
      <c r="M70" s="3408"/>
      <c r="N70" s="3409"/>
      <c r="O70" s="20"/>
      <c r="P70" s="20"/>
      <c r="Q70" s="20"/>
      <c r="R70" s="20"/>
      <c r="S70" s="20"/>
      <c r="T70" s="20"/>
      <c r="U70" s="20"/>
      <c r="V70" s="20"/>
      <c r="W70" s="20"/>
      <c r="X70" s="3272"/>
      <c r="Y70" s="3272"/>
      <c r="Z70" s="20"/>
      <c r="AA70" s="20"/>
      <c r="AB70" s="20"/>
      <c r="AC70" s="20"/>
      <c r="AD70" s="20"/>
      <c r="AE70" s="20"/>
      <c r="AF70" s="20"/>
      <c r="AG70" s="20"/>
      <c r="AH70" s="20"/>
      <c r="AI70" s="20"/>
    </row>
    <row r="71" spans="1:35" ht="18" x14ac:dyDescent="0.25">
      <c r="A71" s="20"/>
      <c r="B71" s="20"/>
      <c r="C71" s="20"/>
      <c r="D71" s="20"/>
      <c r="E71" s="20"/>
      <c r="F71" s="20"/>
      <c r="G71" s="20"/>
      <c r="H71" s="20"/>
      <c r="I71" s="20"/>
      <c r="J71" s="20"/>
      <c r="K71" s="20"/>
      <c r="L71" s="20"/>
      <c r="M71" s="3408"/>
      <c r="N71" s="3409"/>
      <c r="O71" s="20"/>
      <c r="P71" s="20"/>
      <c r="Q71" s="20"/>
      <c r="R71" s="20"/>
      <c r="S71" s="20"/>
      <c r="T71" s="20"/>
      <c r="U71" s="20"/>
      <c r="V71" s="20"/>
      <c r="W71" s="20"/>
      <c r="X71" s="3272"/>
      <c r="Y71" s="3272"/>
      <c r="Z71" s="20"/>
      <c r="AA71" s="20"/>
      <c r="AB71" s="20"/>
      <c r="AC71" s="20"/>
      <c r="AD71" s="20"/>
      <c r="AE71" s="20"/>
      <c r="AF71" s="20"/>
      <c r="AG71" s="20"/>
      <c r="AH71" s="20"/>
      <c r="AI71" s="20"/>
    </row>
    <row r="72" spans="1:35" ht="18" x14ac:dyDescent="0.25">
      <c r="A72" s="20"/>
      <c r="B72" s="20"/>
      <c r="C72" s="20"/>
      <c r="D72" s="20"/>
      <c r="E72" s="20"/>
      <c r="F72" s="20"/>
      <c r="G72" s="20"/>
      <c r="H72" s="20"/>
      <c r="I72" s="20"/>
      <c r="J72" s="20"/>
      <c r="K72" s="20"/>
      <c r="L72" s="20"/>
      <c r="M72" s="3408"/>
      <c r="N72" s="3409"/>
      <c r="O72" s="20"/>
      <c r="P72" s="20"/>
      <c r="Q72" s="20"/>
      <c r="R72" s="20"/>
      <c r="S72" s="20"/>
      <c r="T72" s="20"/>
      <c r="U72" s="20"/>
      <c r="V72" s="20"/>
      <c r="W72" s="20"/>
      <c r="X72" s="3272"/>
      <c r="Y72" s="3272"/>
      <c r="Z72" s="20"/>
      <c r="AA72" s="20"/>
      <c r="AB72" s="20"/>
      <c r="AC72" s="20"/>
      <c r="AD72" s="20"/>
      <c r="AE72" s="20"/>
      <c r="AF72" s="20"/>
      <c r="AG72" s="20"/>
      <c r="AH72" s="20"/>
      <c r="AI72" s="20"/>
    </row>
    <row r="73" spans="1:35" ht="18" x14ac:dyDescent="0.25">
      <c r="A73" s="20"/>
      <c r="B73" s="20"/>
      <c r="C73" s="20"/>
      <c r="D73" s="20"/>
      <c r="E73" s="20"/>
      <c r="F73" s="20"/>
      <c r="G73" s="20"/>
      <c r="H73" s="20"/>
      <c r="I73" s="20"/>
      <c r="J73" s="20"/>
      <c r="K73" s="20"/>
      <c r="L73" s="20"/>
      <c r="M73" s="3408"/>
      <c r="N73" s="3409"/>
      <c r="O73" s="20"/>
      <c r="P73" s="20"/>
      <c r="Q73" s="20"/>
      <c r="R73" s="20"/>
      <c r="S73" s="20"/>
      <c r="T73" s="20"/>
      <c r="U73" s="20"/>
      <c r="V73" s="20"/>
      <c r="W73" s="20"/>
      <c r="X73" s="3272"/>
      <c r="Y73" s="3272"/>
      <c r="Z73" s="20"/>
      <c r="AA73" s="20"/>
      <c r="AB73" s="20"/>
      <c r="AC73" s="20"/>
      <c r="AD73" s="20"/>
      <c r="AE73" s="20"/>
      <c r="AF73" s="20"/>
      <c r="AG73" s="20"/>
      <c r="AH73" s="20"/>
      <c r="AI73" s="20"/>
    </row>
    <row r="74" spans="1:35" ht="18" x14ac:dyDescent="0.25">
      <c r="A74" s="20"/>
      <c r="B74" s="20"/>
      <c r="C74" s="20"/>
      <c r="D74" s="20"/>
      <c r="E74" s="20"/>
      <c r="F74" s="20"/>
      <c r="G74" s="20"/>
      <c r="H74" s="20"/>
      <c r="I74" s="20"/>
      <c r="J74" s="20"/>
      <c r="K74" s="20"/>
      <c r="L74" s="20"/>
      <c r="M74" s="3408"/>
      <c r="N74" s="3409"/>
      <c r="O74" s="20"/>
      <c r="P74" s="20"/>
      <c r="Q74" s="20"/>
      <c r="R74" s="20"/>
      <c r="S74" s="20"/>
      <c r="T74" s="20"/>
      <c r="U74" s="20"/>
      <c r="V74" s="20"/>
      <c r="W74" s="20"/>
      <c r="X74" s="3272"/>
      <c r="Y74" s="3272"/>
      <c r="Z74" s="20"/>
      <c r="AA74" s="20"/>
      <c r="AB74" s="20"/>
      <c r="AC74" s="20"/>
      <c r="AD74" s="20"/>
      <c r="AE74" s="20"/>
      <c r="AF74" s="20"/>
      <c r="AG74" s="20"/>
      <c r="AH74" s="20"/>
      <c r="AI74" s="20"/>
    </row>
    <row r="75" spans="1:35" ht="18" x14ac:dyDescent="0.25">
      <c r="A75" s="20"/>
      <c r="B75" s="20"/>
      <c r="C75" s="20"/>
      <c r="D75" s="20"/>
      <c r="E75" s="20"/>
      <c r="F75" s="20"/>
      <c r="G75" s="20"/>
      <c r="H75" s="20"/>
      <c r="I75" s="20"/>
      <c r="J75" s="20"/>
      <c r="K75" s="20"/>
      <c r="L75" s="20"/>
      <c r="M75" s="3408"/>
      <c r="N75" s="3409"/>
      <c r="O75" s="20"/>
      <c r="P75" s="20"/>
      <c r="Q75" s="20"/>
      <c r="R75" s="20"/>
      <c r="S75" s="20"/>
      <c r="T75" s="20"/>
      <c r="U75" s="20"/>
      <c r="V75" s="20"/>
      <c r="W75" s="20"/>
      <c r="X75" s="3272"/>
      <c r="Y75" s="3272"/>
      <c r="Z75" s="20"/>
      <c r="AA75" s="20"/>
      <c r="AB75" s="20"/>
      <c r="AC75" s="20"/>
      <c r="AD75" s="20"/>
      <c r="AE75" s="20"/>
      <c r="AF75" s="20"/>
      <c r="AG75" s="20"/>
      <c r="AH75" s="20"/>
      <c r="AI75" s="20"/>
    </row>
    <row r="76" spans="1:35" ht="18" x14ac:dyDescent="0.25">
      <c r="A76" s="20"/>
      <c r="B76" s="20"/>
      <c r="C76" s="20"/>
      <c r="D76" s="20"/>
      <c r="E76" s="20"/>
      <c r="F76" s="20"/>
      <c r="G76" s="20"/>
      <c r="H76" s="20"/>
      <c r="I76" s="20"/>
      <c r="J76" s="20"/>
      <c r="K76" s="20"/>
      <c r="L76" s="20"/>
      <c r="M76" s="3408"/>
      <c r="N76" s="3409"/>
      <c r="O76" s="20"/>
      <c r="P76" s="20"/>
      <c r="Q76" s="20"/>
      <c r="R76" s="20"/>
      <c r="S76" s="20"/>
      <c r="T76" s="20"/>
      <c r="U76" s="20"/>
      <c r="V76" s="20"/>
      <c r="W76" s="20"/>
      <c r="X76" s="3272"/>
      <c r="Y76" s="3272"/>
      <c r="Z76" s="20"/>
      <c r="AA76" s="20"/>
      <c r="AB76" s="20"/>
      <c r="AC76" s="20"/>
      <c r="AD76" s="20"/>
      <c r="AE76" s="20"/>
      <c r="AF76" s="20"/>
      <c r="AG76" s="20"/>
      <c r="AH76" s="20"/>
      <c r="AI76" s="20"/>
    </row>
    <row r="77" spans="1:35" ht="18" x14ac:dyDescent="0.25">
      <c r="A77" s="20"/>
      <c r="B77" s="20"/>
      <c r="C77" s="20"/>
      <c r="D77" s="20"/>
      <c r="E77" s="20"/>
      <c r="F77" s="20"/>
      <c r="G77" s="20"/>
      <c r="H77" s="20"/>
      <c r="I77" s="20"/>
      <c r="J77" s="20"/>
      <c r="K77" s="20"/>
      <c r="L77" s="20"/>
      <c r="M77" s="3408"/>
      <c r="N77" s="3409"/>
      <c r="O77" s="20"/>
      <c r="P77" s="20"/>
      <c r="Q77" s="20"/>
      <c r="R77" s="20"/>
      <c r="S77" s="20"/>
      <c r="T77" s="20"/>
      <c r="U77" s="20"/>
      <c r="V77" s="20"/>
      <c r="W77" s="20"/>
      <c r="X77" s="3272"/>
      <c r="Y77" s="3272"/>
      <c r="Z77" s="20"/>
      <c r="AA77" s="20"/>
      <c r="AB77" s="20"/>
      <c r="AC77" s="20"/>
      <c r="AD77" s="20"/>
      <c r="AE77" s="20"/>
      <c r="AF77" s="20"/>
      <c r="AG77" s="20"/>
      <c r="AH77" s="20"/>
      <c r="AI77" s="20"/>
    </row>
    <row r="78" spans="1:35" ht="18" x14ac:dyDescent="0.25">
      <c r="A78" s="20"/>
      <c r="B78" s="20"/>
      <c r="C78" s="20"/>
      <c r="D78" s="20"/>
      <c r="E78" s="20"/>
      <c r="F78" s="20"/>
      <c r="G78" s="20"/>
      <c r="H78" s="20"/>
      <c r="I78" s="20"/>
      <c r="J78" s="20"/>
      <c r="K78" s="20"/>
      <c r="L78" s="20"/>
      <c r="M78" s="3408"/>
      <c r="N78" s="3409"/>
      <c r="O78" s="20"/>
      <c r="P78" s="20"/>
      <c r="Q78" s="20"/>
      <c r="R78" s="20"/>
      <c r="S78" s="20"/>
      <c r="T78" s="20"/>
      <c r="U78" s="20"/>
      <c r="V78" s="20"/>
      <c r="W78" s="20"/>
      <c r="X78" s="3272"/>
      <c r="Y78" s="3272"/>
      <c r="Z78" s="20"/>
      <c r="AA78" s="20"/>
      <c r="AB78" s="20"/>
      <c r="AC78" s="20"/>
      <c r="AD78" s="20"/>
      <c r="AE78" s="20"/>
      <c r="AF78" s="20"/>
      <c r="AG78" s="20"/>
      <c r="AH78" s="20"/>
      <c r="AI78" s="20"/>
    </row>
    <row r="79" spans="1:35" ht="18" x14ac:dyDescent="0.25">
      <c r="A79" s="20"/>
      <c r="B79" s="20"/>
      <c r="C79" s="20"/>
      <c r="D79" s="20"/>
      <c r="E79" s="20"/>
      <c r="F79" s="20"/>
      <c r="G79" s="20"/>
      <c r="H79" s="20"/>
      <c r="I79" s="20"/>
      <c r="J79" s="20"/>
      <c r="K79" s="20"/>
      <c r="L79" s="20"/>
      <c r="M79" s="3408"/>
      <c r="N79" s="3409"/>
      <c r="O79" s="20"/>
      <c r="P79" s="20"/>
      <c r="Q79" s="20"/>
      <c r="R79" s="20"/>
      <c r="S79" s="20"/>
      <c r="T79" s="20"/>
      <c r="U79" s="20"/>
      <c r="V79" s="20"/>
      <c r="W79" s="20"/>
      <c r="X79" s="3272"/>
      <c r="Y79" s="3272"/>
      <c r="Z79" s="20"/>
      <c r="AA79" s="20"/>
      <c r="AB79" s="20"/>
      <c r="AC79" s="20"/>
      <c r="AD79" s="20"/>
      <c r="AE79" s="20"/>
      <c r="AF79" s="20"/>
      <c r="AG79" s="20"/>
      <c r="AH79" s="20"/>
      <c r="AI79" s="20"/>
    </row>
    <row r="80" spans="1:35" ht="18" x14ac:dyDescent="0.25">
      <c r="A80" s="20"/>
      <c r="B80" s="20"/>
      <c r="C80" s="20"/>
      <c r="D80" s="20"/>
      <c r="E80" s="20"/>
      <c r="F80" s="20"/>
      <c r="G80" s="20"/>
      <c r="H80" s="20"/>
      <c r="I80" s="20"/>
      <c r="J80" s="20"/>
      <c r="K80" s="20"/>
      <c r="L80" s="20"/>
      <c r="M80" s="3408"/>
      <c r="N80" s="3409"/>
      <c r="O80" s="20"/>
      <c r="P80" s="20"/>
      <c r="Q80" s="20"/>
      <c r="R80" s="20"/>
      <c r="S80" s="20"/>
      <c r="T80" s="20"/>
      <c r="U80" s="20"/>
      <c r="V80" s="20"/>
      <c r="W80" s="20"/>
      <c r="X80" s="3272"/>
      <c r="Y80" s="3272"/>
      <c r="Z80" s="20"/>
      <c r="AA80" s="20"/>
      <c r="AB80" s="20"/>
      <c r="AC80" s="20"/>
      <c r="AD80" s="20"/>
      <c r="AE80" s="20"/>
      <c r="AF80" s="20"/>
      <c r="AG80" s="20"/>
      <c r="AH80" s="20"/>
      <c r="AI80" s="20"/>
    </row>
    <row r="81" spans="1:35" ht="18" x14ac:dyDescent="0.25">
      <c r="A81" s="20"/>
      <c r="B81" s="20"/>
      <c r="C81" s="20"/>
      <c r="D81" s="20"/>
      <c r="E81" s="20"/>
      <c r="F81" s="20"/>
      <c r="G81" s="20"/>
      <c r="H81" s="20"/>
      <c r="I81" s="20"/>
      <c r="J81" s="20"/>
      <c r="K81" s="20"/>
      <c r="L81" s="20"/>
      <c r="M81" s="3408"/>
      <c r="N81" s="3409"/>
      <c r="O81" s="20"/>
      <c r="P81" s="20"/>
      <c r="Q81" s="20"/>
      <c r="R81" s="20"/>
      <c r="S81" s="20"/>
      <c r="T81" s="20"/>
      <c r="U81" s="20"/>
      <c r="V81" s="20"/>
      <c r="W81" s="20"/>
      <c r="X81" s="3272"/>
      <c r="Y81" s="3272"/>
      <c r="Z81" s="20"/>
      <c r="AA81" s="20"/>
      <c r="AB81" s="20"/>
      <c r="AC81" s="20"/>
      <c r="AD81" s="20"/>
      <c r="AE81" s="20"/>
      <c r="AF81" s="20"/>
      <c r="AG81" s="20"/>
      <c r="AH81" s="20"/>
      <c r="AI81" s="20"/>
    </row>
    <row r="82" spans="1:35" ht="18" x14ac:dyDescent="0.25">
      <c r="A82" s="20"/>
      <c r="B82" s="20"/>
      <c r="C82" s="20"/>
      <c r="D82" s="20"/>
      <c r="E82" s="20"/>
      <c r="F82" s="20"/>
      <c r="G82" s="20"/>
      <c r="H82" s="20"/>
      <c r="I82" s="20"/>
      <c r="J82" s="20"/>
      <c r="K82" s="20"/>
      <c r="L82" s="20"/>
      <c r="M82" s="3408"/>
      <c r="N82" s="3409"/>
      <c r="O82" s="20"/>
      <c r="P82" s="20"/>
      <c r="Q82" s="20"/>
      <c r="R82" s="20"/>
      <c r="S82" s="20"/>
      <c r="T82" s="20"/>
      <c r="U82" s="20"/>
      <c r="V82" s="20"/>
      <c r="W82" s="20"/>
      <c r="X82" s="3272"/>
      <c r="Y82" s="3272"/>
      <c r="Z82" s="20"/>
      <c r="AA82" s="20"/>
      <c r="AB82" s="20"/>
      <c r="AC82" s="20"/>
      <c r="AD82" s="20"/>
      <c r="AE82" s="20"/>
      <c r="AF82" s="20"/>
      <c r="AG82" s="20"/>
      <c r="AH82" s="20"/>
      <c r="AI82" s="20"/>
    </row>
    <row r="83" spans="1:35" ht="18" x14ac:dyDescent="0.25">
      <c r="A83" s="20"/>
      <c r="B83" s="20"/>
      <c r="C83" s="20"/>
      <c r="D83" s="20"/>
      <c r="E83" s="20"/>
      <c r="F83" s="20"/>
      <c r="G83" s="20"/>
      <c r="H83" s="20"/>
      <c r="I83" s="20"/>
      <c r="J83" s="20"/>
      <c r="K83" s="20"/>
      <c r="L83" s="20"/>
      <c r="M83" s="3408"/>
      <c r="N83" s="3409"/>
      <c r="O83" s="20"/>
      <c r="P83" s="20"/>
      <c r="Q83" s="20"/>
      <c r="R83" s="20"/>
      <c r="S83" s="20"/>
      <c r="T83" s="20"/>
      <c r="U83" s="20"/>
      <c r="V83" s="20"/>
      <c r="W83" s="20"/>
      <c r="X83" s="3272"/>
      <c r="Y83" s="3272"/>
      <c r="Z83" s="20"/>
      <c r="AA83" s="20"/>
      <c r="AB83" s="20"/>
      <c r="AC83" s="20"/>
      <c r="AD83" s="20"/>
      <c r="AE83" s="20"/>
      <c r="AF83" s="20"/>
      <c r="AG83" s="20"/>
      <c r="AH83" s="20"/>
      <c r="AI83" s="20"/>
    </row>
    <row r="84" spans="1:35" ht="18" x14ac:dyDescent="0.25">
      <c r="A84" s="20"/>
      <c r="B84" s="20"/>
      <c r="C84" s="20"/>
      <c r="D84" s="20"/>
      <c r="E84" s="20"/>
      <c r="F84" s="20"/>
      <c r="G84" s="20"/>
      <c r="H84" s="20"/>
      <c r="I84" s="20"/>
      <c r="J84" s="20"/>
      <c r="K84" s="20"/>
      <c r="L84" s="20"/>
      <c r="M84" s="3408"/>
      <c r="N84" s="3409"/>
      <c r="O84" s="20"/>
      <c r="P84" s="20"/>
      <c r="Q84" s="20"/>
      <c r="R84" s="20"/>
      <c r="S84" s="20"/>
      <c r="T84" s="20"/>
      <c r="U84" s="20"/>
      <c r="V84" s="20"/>
      <c r="W84" s="20"/>
      <c r="X84" s="3272"/>
      <c r="Y84" s="3272"/>
      <c r="Z84" s="20"/>
      <c r="AA84" s="20"/>
      <c r="AB84" s="20"/>
      <c r="AC84" s="20"/>
      <c r="AD84" s="20"/>
      <c r="AE84" s="20"/>
      <c r="AF84" s="20"/>
      <c r="AG84" s="20"/>
      <c r="AH84" s="20"/>
      <c r="AI84" s="20"/>
    </row>
    <row r="85" spans="1:35" ht="18" x14ac:dyDescent="0.25">
      <c r="A85" s="20"/>
      <c r="B85" s="20"/>
      <c r="C85" s="20"/>
      <c r="D85" s="20"/>
      <c r="E85" s="20"/>
      <c r="F85" s="20"/>
      <c r="G85" s="20"/>
      <c r="H85" s="20"/>
      <c r="I85" s="20"/>
      <c r="J85" s="20"/>
      <c r="K85" s="20"/>
      <c r="L85" s="20"/>
      <c r="M85" s="3408"/>
      <c r="N85" s="3409"/>
      <c r="O85" s="20"/>
      <c r="P85" s="20"/>
      <c r="Q85" s="20"/>
      <c r="R85" s="20"/>
      <c r="S85" s="20"/>
      <c r="T85" s="20"/>
      <c r="U85" s="20"/>
      <c r="V85" s="20"/>
      <c r="W85" s="20"/>
      <c r="X85" s="3272"/>
      <c r="Y85" s="3272"/>
      <c r="Z85" s="20"/>
      <c r="AA85" s="20"/>
      <c r="AB85" s="20"/>
      <c r="AC85" s="20"/>
      <c r="AD85" s="20"/>
      <c r="AE85" s="20"/>
      <c r="AF85" s="20"/>
      <c r="AG85" s="20"/>
      <c r="AH85" s="20"/>
      <c r="AI85" s="20"/>
    </row>
    <row r="86" spans="1:35" ht="18" x14ac:dyDescent="0.25">
      <c r="A86" s="20"/>
      <c r="B86" s="20"/>
      <c r="C86" s="20"/>
      <c r="D86" s="20"/>
      <c r="E86" s="20"/>
      <c r="F86" s="20"/>
      <c r="G86" s="20"/>
      <c r="H86" s="20"/>
      <c r="I86" s="20"/>
      <c r="J86" s="20"/>
      <c r="K86" s="20"/>
      <c r="L86" s="20"/>
      <c r="M86" s="3408"/>
      <c r="N86" s="3409"/>
      <c r="O86" s="20"/>
      <c r="P86" s="20"/>
      <c r="Q86" s="20"/>
      <c r="R86" s="20"/>
      <c r="S86" s="20"/>
      <c r="T86" s="20"/>
      <c r="U86" s="20"/>
      <c r="V86" s="20"/>
      <c r="W86" s="20"/>
      <c r="X86" s="3272"/>
      <c r="Y86" s="3272"/>
      <c r="Z86" s="20"/>
      <c r="AA86" s="20"/>
      <c r="AB86" s="20"/>
      <c r="AC86" s="20"/>
      <c r="AD86" s="20"/>
      <c r="AE86" s="20"/>
      <c r="AF86" s="20"/>
      <c r="AG86" s="20"/>
      <c r="AH86" s="20"/>
      <c r="AI86" s="20"/>
    </row>
    <row r="87" spans="1:35" ht="18" x14ac:dyDescent="0.25">
      <c r="A87" s="20"/>
      <c r="B87" s="20"/>
      <c r="C87" s="20"/>
      <c r="D87" s="20"/>
      <c r="E87" s="20"/>
      <c r="F87" s="20"/>
      <c r="G87" s="20"/>
      <c r="H87" s="20"/>
      <c r="I87" s="20"/>
      <c r="J87" s="20"/>
      <c r="K87" s="20"/>
      <c r="L87" s="20"/>
      <c r="M87" s="3408"/>
      <c r="N87" s="3409"/>
      <c r="O87" s="20"/>
      <c r="P87" s="20"/>
      <c r="Q87" s="20"/>
      <c r="R87" s="20"/>
      <c r="S87" s="20"/>
      <c r="T87" s="20"/>
      <c r="U87" s="20"/>
      <c r="V87" s="20"/>
      <c r="W87" s="20"/>
      <c r="X87" s="3272"/>
      <c r="Y87" s="3272"/>
      <c r="Z87" s="20"/>
      <c r="AA87" s="20"/>
      <c r="AB87" s="20"/>
      <c r="AC87" s="20"/>
      <c r="AD87" s="20"/>
      <c r="AE87" s="20"/>
      <c r="AF87" s="20"/>
      <c r="AG87" s="20"/>
      <c r="AH87" s="20"/>
      <c r="AI87" s="20"/>
    </row>
    <row r="88" spans="1:35" ht="18" x14ac:dyDescent="0.25">
      <c r="A88" s="20"/>
      <c r="B88" s="20"/>
      <c r="C88" s="20"/>
      <c r="D88" s="20"/>
      <c r="E88" s="20"/>
      <c r="F88" s="20"/>
      <c r="G88" s="20"/>
      <c r="H88" s="20"/>
      <c r="I88" s="20"/>
      <c r="J88" s="20"/>
      <c r="K88" s="20"/>
      <c r="L88" s="20"/>
      <c r="M88" s="3408"/>
      <c r="N88" s="3409"/>
      <c r="O88" s="20"/>
      <c r="P88" s="20"/>
      <c r="Q88" s="20"/>
      <c r="R88" s="20"/>
      <c r="S88" s="20"/>
      <c r="T88" s="20"/>
      <c r="U88" s="20"/>
      <c r="V88" s="20"/>
      <c r="W88" s="20"/>
      <c r="X88" s="3272"/>
      <c r="Y88" s="3272"/>
      <c r="Z88" s="20"/>
      <c r="AA88" s="20"/>
      <c r="AB88" s="20"/>
      <c r="AC88" s="20"/>
      <c r="AD88" s="20"/>
      <c r="AE88" s="20"/>
      <c r="AF88" s="20"/>
      <c r="AG88" s="20"/>
      <c r="AH88" s="20"/>
      <c r="AI88" s="20"/>
    </row>
    <row r="89" spans="1:35" ht="18" x14ac:dyDescent="0.25">
      <c r="A89" s="20"/>
      <c r="B89" s="20"/>
      <c r="C89" s="20"/>
      <c r="D89" s="20"/>
      <c r="E89" s="20"/>
      <c r="F89" s="20"/>
      <c r="G89" s="20"/>
      <c r="H89" s="20"/>
      <c r="I89" s="20"/>
      <c r="J89" s="20"/>
      <c r="K89" s="20"/>
      <c r="L89" s="20"/>
      <c r="M89" s="3408"/>
      <c r="N89" s="3409"/>
      <c r="O89" s="20"/>
      <c r="P89" s="20"/>
      <c r="Q89" s="20"/>
      <c r="R89" s="20"/>
      <c r="S89" s="20"/>
      <c r="T89" s="20"/>
      <c r="U89" s="20"/>
      <c r="V89" s="20"/>
      <c r="W89" s="20"/>
      <c r="X89" s="3272"/>
      <c r="Y89" s="3272"/>
      <c r="Z89" s="20"/>
      <c r="AA89" s="20"/>
      <c r="AB89" s="20"/>
      <c r="AC89" s="20"/>
      <c r="AD89" s="20"/>
      <c r="AE89" s="20"/>
      <c r="AF89" s="20"/>
      <c r="AG89" s="20"/>
      <c r="AH89" s="20"/>
      <c r="AI89" s="20"/>
    </row>
    <row r="90" spans="1:35" ht="18" x14ac:dyDescent="0.25">
      <c r="A90" s="20"/>
      <c r="B90" s="20"/>
      <c r="C90" s="20"/>
      <c r="D90" s="20"/>
      <c r="E90" s="20"/>
      <c r="F90" s="20"/>
      <c r="G90" s="20"/>
      <c r="H90" s="20"/>
      <c r="I90" s="20"/>
      <c r="J90" s="20"/>
      <c r="K90" s="20"/>
      <c r="L90" s="20"/>
      <c r="M90" s="3408"/>
      <c r="N90" s="3409"/>
      <c r="O90" s="20"/>
      <c r="P90" s="20"/>
      <c r="Q90" s="20"/>
      <c r="R90" s="20"/>
      <c r="S90" s="20"/>
      <c r="T90" s="20"/>
      <c r="U90" s="20"/>
      <c r="V90" s="20"/>
      <c r="W90" s="20"/>
      <c r="X90" s="3272"/>
      <c r="Y90" s="3272"/>
      <c r="Z90" s="20"/>
      <c r="AA90" s="20"/>
      <c r="AB90" s="20"/>
      <c r="AC90" s="20"/>
      <c r="AD90" s="20"/>
      <c r="AE90" s="20"/>
      <c r="AF90" s="20"/>
      <c r="AG90" s="20"/>
      <c r="AH90" s="20"/>
      <c r="AI90" s="20"/>
    </row>
    <row r="91" spans="1:35" ht="18" x14ac:dyDescent="0.25">
      <c r="A91" s="20"/>
      <c r="B91" s="20"/>
      <c r="C91" s="20"/>
      <c r="D91" s="20"/>
      <c r="E91" s="20"/>
      <c r="F91" s="20"/>
      <c r="G91" s="20"/>
      <c r="H91" s="20"/>
      <c r="I91" s="20"/>
      <c r="J91" s="20"/>
      <c r="K91" s="20"/>
      <c r="L91" s="20"/>
      <c r="M91" s="3408"/>
      <c r="N91" s="3409"/>
      <c r="O91" s="20"/>
      <c r="P91" s="20"/>
      <c r="Q91" s="20"/>
      <c r="R91" s="20"/>
      <c r="S91" s="20"/>
      <c r="T91" s="20"/>
      <c r="U91" s="20"/>
      <c r="V91" s="20"/>
      <c r="W91" s="20"/>
      <c r="X91" s="3272"/>
      <c r="Y91" s="3272"/>
      <c r="Z91" s="20"/>
      <c r="AA91" s="20"/>
      <c r="AB91" s="20"/>
      <c r="AC91" s="20"/>
      <c r="AD91" s="20"/>
      <c r="AE91" s="20"/>
      <c r="AF91" s="20"/>
      <c r="AG91" s="20"/>
      <c r="AH91" s="20"/>
      <c r="AI91" s="20"/>
    </row>
    <row r="92" spans="1:35" ht="18" x14ac:dyDescent="0.25">
      <c r="A92" s="20"/>
      <c r="B92" s="20"/>
      <c r="C92" s="20"/>
      <c r="D92" s="20"/>
      <c r="E92" s="20"/>
      <c r="F92" s="20"/>
      <c r="G92" s="20"/>
      <c r="H92" s="20"/>
      <c r="I92" s="20"/>
      <c r="J92" s="20"/>
      <c r="K92" s="20"/>
      <c r="L92" s="20"/>
      <c r="M92" s="3408"/>
      <c r="N92" s="3409"/>
      <c r="O92" s="20"/>
      <c r="P92" s="20"/>
      <c r="Q92" s="20"/>
      <c r="R92" s="20"/>
      <c r="S92" s="20"/>
      <c r="T92" s="20"/>
      <c r="U92" s="20"/>
      <c r="V92" s="20"/>
      <c r="W92" s="20"/>
      <c r="X92" s="3272"/>
      <c r="Y92" s="3272"/>
      <c r="Z92" s="20"/>
      <c r="AA92" s="20"/>
      <c r="AB92" s="20"/>
      <c r="AC92" s="20"/>
      <c r="AD92" s="20"/>
      <c r="AE92" s="20"/>
      <c r="AF92" s="20"/>
      <c r="AG92" s="20"/>
      <c r="AH92" s="20"/>
      <c r="AI92" s="20"/>
    </row>
    <row r="93" spans="1:35" ht="18" x14ac:dyDescent="0.25">
      <c r="A93" s="20"/>
      <c r="B93" s="20"/>
      <c r="C93" s="20"/>
      <c r="D93" s="20"/>
      <c r="E93" s="20"/>
      <c r="F93" s="20"/>
      <c r="G93" s="20"/>
      <c r="H93" s="20"/>
      <c r="I93" s="20"/>
      <c r="J93" s="20"/>
      <c r="K93" s="20"/>
      <c r="L93" s="20"/>
      <c r="M93" s="3408"/>
      <c r="N93" s="3409"/>
      <c r="O93" s="20"/>
      <c r="P93" s="20"/>
      <c r="Q93" s="20"/>
      <c r="R93" s="20"/>
      <c r="S93" s="20"/>
      <c r="T93" s="20"/>
      <c r="U93" s="20"/>
      <c r="V93" s="20"/>
      <c r="W93" s="20"/>
      <c r="X93" s="3272"/>
      <c r="Y93" s="3272"/>
      <c r="Z93" s="20"/>
      <c r="AA93" s="20"/>
      <c r="AB93" s="20"/>
      <c r="AC93" s="20"/>
      <c r="AD93" s="20"/>
      <c r="AE93" s="20"/>
      <c r="AF93" s="20"/>
      <c r="AG93" s="20"/>
      <c r="AH93" s="20"/>
      <c r="AI93" s="20"/>
    </row>
    <row r="94" spans="1:35" ht="18" x14ac:dyDescent="0.25">
      <c r="A94" s="20"/>
      <c r="B94" s="20"/>
      <c r="C94" s="20"/>
      <c r="D94" s="20"/>
      <c r="E94" s="20"/>
      <c r="F94" s="20"/>
      <c r="G94" s="20"/>
      <c r="H94" s="20"/>
      <c r="I94" s="20"/>
      <c r="J94" s="20"/>
      <c r="K94" s="20"/>
      <c r="L94" s="20"/>
      <c r="M94" s="3408"/>
      <c r="N94" s="3409"/>
      <c r="O94" s="20"/>
      <c r="P94" s="20"/>
      <c r="Q94" s="20"/>
      <c r="R94" s="20"/>
      <c r="S94" s="20"/>
      <c r="T94" s="20"/>
      <c r="U94" s="20"/>
      <c r="V94" s="20"/>
      <c r="W94" s="20"/>
      <c r="X94" s="3272"/>
      <c r="Y94" s="3272"/>
      <c r="Z94" s="20"/>
      <c r="AA94" s="20"/>
      <c r="AB94" s="20"/>
      <c r="AC94" s="20"/>
      <c r="AD94" s="20"/>
      <c r="AE94" s="20"/>
      <c r="AF94" s="20"/>
      <c r="AG94" s="20"/>
      <c r="AH94" s="20"/>
      <c r="AI94" s="20"/>
    </row>
    <row r="95" spans="1:35" ht="18" x14ac:dyDescent="0.25">
      <c r="A95" s="20"/>
      <c r="B95" s="20"/>
      <c r="C95" s="20"/>
      <c r="D95" s="20"/>
      <c r="E95" s="20"/>
      <c r="F95" s="20"/>
      <c r="G95" s="20"/>
      <c r="H95" s="20"/>
      <c r="I95" s="20"/>
      <c r="J95" s="20"/>
      <c r="K95" s="20"/>
      <c r="L95" s="20"/>
      <c r="M95" s="3408"/>
      <c r="N95" s="3409"/>
      <c r="O95" s="20"/>
      <c r="P95" s="20"/>
      <c r="Q95" s="20"/>
      <c r="R95" s="20"/>
      <c r="S95" s="20"/>
      <c r="T95" s="20"/>
      <c r="U95" s="20"/>
      <c r="V95" s="20"/>
      <c r="W95" s="20"/>
      <c r="X95" s="3272"/>
      <c r="Y95" s="3272"/>
      <c r="Z95" s="20"/>
      <c r="AA95" s="20"/>
      <c r="AB95" s="20"/>
      <c r="AC95" s="20"/>
      <c r="AD95" s="20"/>
      <c r="AE95" s="20"/>
      <c r="AF95" s="20"/>
      <c r="AG95" s="20"/>
      <c r="AH95" s="20"/>
      <c r="AI95" s="20"/>
    </row>
    <row r="96" spans="1:35" ht="18" x14ac:dyDescent="0.25">
      <c r="A96" s="20"/>
      <c r="B96" s="20"/>
      <c r="C96" s="20"/>
      <c r="D96" s="20"/>
      <c r="E96" s="20"/>
      <c r="F96" s="20"/>
      <c r="G96" s="20"/>
      <c r="H96" s="20"/>
      <c r="I96" s="20"/>
      <c r="J96" s="20"/>
      <c r="K96" s="20"/>
      <c r="L96" s="20"/>
      <c r="M96" s="3408"/>
      <c r="N96" s="3409"/>
      <c r="O96" s="20"/>
      <c r="P96" s="20"/>
      <c r="Q96" s="20"/>
      <c r="R96" s="20"/>
      <c r="S96" s="20"/>
      <c r="T96" s="20"/>
      <c r="U96" s="20"/>
      <c r="V96" s="20"/>
      <c r="W96" s="20"/>
      <c r="X96" s="3272"/>
      <c r="Y96" s="3272"/>
      <c r="Z96" s="20"/>
      <c r="AA96" s="20"/>
      <c r="AB96" s="20"/>
      <c r="AC96" s="20"/>
      <c r="AD96" s="20"/>
      <c r="AE96" s="20"/>
      <c r="AF96" s="20"/>
      <c r="AG96" s="20"/>
      <c r="AH96" s="20"/>
      <c r="AI96" s="20"/>
    </row>
    <row r="97" spans="1:35" ht="18" x14ac:dyDescent="0.25">
      <c r="A97" s="20"/>
      <c r="B97" s="20"/>
      <c r="C97" s="20"/>
      <c r="D97" s="20"/>
      <c r="E97" s="20"/>
      <c r="F97" s="20"/>
      <c r="G97" s="20"/>
      <c r="H97" s="20"/>
      <c r="I97" s="20"/>
      <c r="J97" s="20"/>
      <c r="K97" s="20"/>
      <c r="L97" s="20"/>
      <c r="M97" s="3408"/>
      <c r="N97" s="3409"/>
      <c r="O97" s="20"/>
      <c r="P97" s="20"/>
      <c r="Q97" s="20"/>
      <c r="R97" s="20"/>
      <c r="S97" s="20"/>
      <c r="T97" s="20"/>
      <c r="U97" s="20"/>
      <c r="V97" s="20"/>
      <c r="W97" s="20"/>
      <c r="X97" s="3272"/>
      <c r="Y97" s="3272"/>
      <c r="Z97" s="20"/>
      <c r="AA97" s="20"/>
      <c r="AB97" s="20"/>
      <c r="AC97" s="20"/>
      <c r="AD97" s="20"/>
      <c r="AE97" s="20"/>
      <c r="AF97" s="20"/>
      <c r="AG97" s="20"/>
      <c r="AH97" s="20"/>
      <c r="AI97" s="20"/>
    </row>
    <row r="98" spans="1:35" ht="18" x14ac:dyDescent="0.25">
      <c r="A98" s="20"/>
      <c r="B98" s="20"/>
      <c r="C98" s="20"/>
      <c r="D98" s="20"/>
      <c r="E98" s="20"/>
      <c r="F98" s="20"/>
      <c r="G98" s="20"/>
      <c r="H98" s="20"/>
      <c r="I98" s="20"/>
      <c r="J98" s="20"/>
      <c r="K98" s="20"/>
      <c r="L98" s="20"/>
      <c r="M98" s="3408"/>
      <c r="N98" s="3409"/>
      <c r="O98" s="20"/>
      <c r="P98" s="20"/>
      <c r="Q98" s="20"/>
      <c r="R98" s="20"/>
      <c r="S98" s="20"/>
      <c r="T98" s="20"/>
      <c r="U98" s="20"/>
      <c r="V98" s="20"/>
      <c r="W98" s="20"/>
      <c r="X98" s="3272"/>
      <c r="Y98" s="3272"/>
      <c r="Z98" s="20"/>
      <c r="AA98" s="20"/>
      <c r="AB98" s="20"/>
      <c r="AC98" s="20"/>
      <c r="AD98" s="20"/>
      <c r="AE98" s="20"/>
      <c r="AF98" s="20"/>
      <c r="AG98" s="20"/>
      <c r="AH98" s="20"/>
      <c r="AI98" s="20"/>
    </row>
    <row r="99" spans="1:35" ht="18" x14ac:dyDescent="0.25">
      <c r="A99" s="20"/>
      <c r="B99" s="20"/>
      <c r="C99" s="20"/>
      <c r="D99" s="20"/>
      <c r="E99" s="20"/>
      <c r="F99" s="20"/>
      <c r="G99" s="20"/>
      <c r="H99" s="20"/>
      <c r="I99" s="20"/>
      <c r="J99" s="20"/>
      <c r="K99" s="20"/>
      <c r="L99" s="20"/>
      <c r="M99" s="3408"/>
      <c r="N99" s="3409"/>
      <c r="O99" s="20"/>
      <c r="P99" s="20"/>
      <c r="Q99" s="20"/>
      <c r="R99" s="20"/>
      <c r="S99" s="20"/>
      <c r="T99" s="20"/>
      <c r="U99" s="20"/>
      <c r="V99" s="20"/>
      <c r="W99" s="20"/>
      <c r="X99" s="3272"/>
      <c r="Y99" s="3272"/>
      <c r="Z99" s="20"/>
      <c r="AA99" s="20"/>
      <c r="AB99" s="20"/>
      <c r="AC99" s="20"/>
      <c r="AD99" s="20"/>
      <c r="AE99" s="20"/>
      <c r="AF99" s="20"/>
      <c r="AG99" s="20"/>
      <c r="AH99" s="20"/>
      <c r="AI99" s="20"/>
    </row>
    <row r="100" spans="1:35" ht="18" x14ac:dyDescent="0.25">
      <c r="A100" s="20"/>
      <c r="B100" s="20"/>
      <c r="C100" s="20"/>
      <c r="D100" s="20"/>
      <c r="E100" s="20"/>
      <c r="F100" s="20"/>
      <c r="G100" s="20"/>
      <c r="H100" s="20"/>
      <c r="I100" s="20"/>
      <c r="J100" s="20"/>
      <c r="K100" s="20"/>
      <c r="L100" s="20"/>
      <c r="M100" s="3408"/>
      <c r="N100" s="3409"/>
      <c r="O100" s="20"/>
      <c r="P100" s="20"/>
      <c r="Q100" s="20"/>
      <c r="R100" s="20"/>
      <c r="S100" s="20"/>
      <c r="T100" s="20"/>
      <c r="U100" s="20"/>
      <c r="V100" s="20"/>
      <c r="W100" s="20"/>
      <c r="X100" s="3272"/>
      <c r="Y100" s="3272"/>
      <c r="Z100" s="20"/>
      <c r="AA100" s="20"/>
      <c r="AB100" s="20"/>
      <c r="AC100" s="20"/>
      <c r="AD100" s="20"/>
      <c r="AE100" s="20"/>
      <c r="AF100" s="20"/>
      <c r="AG100" s="20"/>
      <c r="AH100" s="20"/>
      <c r="AI100" s="20"/>
    </row>
    <row r="101" spans="1:35" ht="18" x14ac:dyDescent="0.25">
      <c r="A101" s="20"/>
      <c r="B101" s="20"/>
      <c r="C101" s="20"/>
      <c r="D101" s="20"/>
      <c r="E101" s="20"/>
      <c r="F101" s="20"/>
      <c r="G101" s="20"/>
      <c r="H101" s="20"/>
      <c r="I101" s="20"/>
      <c r="J101" s="20"/>
      <c r="K101" s="20"/>
      <c r="L101" s="20"/>
      <c r="M101" s="3408"/>
      <c r="N101" s="3409"/>
      <c r="O101" s="20"/>
      <c r="P101" s="20"/>
      <c r="Q101" s="20"/>
      <c r="R101" s="20"/>
      <c r="S101" s="20"/>
      <c r="T101" s="20"/>
      <c r="U101" s="20"/>
      <c r="V101" s="20"/>
      <c r="W101" s="20"/>
      <c r="X101" s="3272"/>
      <c r="Y101" s="3272"/>
      <c r="Z101" s="20"/>
      <c r="AA101" s="20"/>
      <c r="AB101" s="20"/>
      <c r="AC101" s="20"/>
      <c r="AD101" s="20"/>
      <c r="AE101" s="20"/>
      <c r="AF101" s="20"/>
      <c r="AG101" s="20"/>
      <c r="AH101" s="20"/>
      <c r="AI101" s="20"/>
    </row>
    <row r="102" spans="1:35" ht="18" x14ac:dyDescent="0.25">
      <c r="A102" s="20"/>
      <c r="B102" s="20"/>
      <c r="C102" s="20"/>
      <c r="D102" s="20"/>
      <c r="E102" s="20"/>
      <c r="F102" s="20"/>
      <c r="G102" s="20"/>
      <c r="H102" s="20"/>
      <c r="I102" s="20"/>
      <c r="J102" s="20"/>
      <c r="K102" s="20"/>
      <c r="L102" s="20"/>
      <c r="M102" s="3408"/>
      <c r="N102" s="3409"/>
      <c r="O102" s="20"/>
      <c r="P102" s="20"/>
      <c r="Q102" s="20"/>
      <c r="R102" s="20"/>
      <c r="S102" s="20"/>
      <c r="T102" s="20"/>
      <c r="U102" s="20"/>
      <c r="V102" s="20"/>
      <c r="W102" s="20"/>
      <c r="X102" s="3272"/>
      <c r="Y102" s="3272"/>
      <c r="Z102" s="20"/>
      <c r="AA102" s="20"/>
      <c r="AB102" s="20"/>
      <c r="AC102" s="20"/>
      <c r="AD102" s="20"/>
      <c r="AE102" s="20"/>
      <c r="AF102" s="20"/>
      <c r="AG102" s="20"/>
      <c r="AH102" s="20"/>
      <c r="AI102" s="20"/>
    </row>
    <row r="103" spans="1:35" x14ac:dyDescent="0.2">
      <c r="A103" s="60"/>
      <c r="B103" s="60"/>
      <c r="C103" s="60"/>
      <c r="D103" s="60"/>
      <c r="E103" s="60"/>
      <c r="F103" s="60"/>
      <c r="G103" s="60"/>
      <c r="H103" s="60"/>
      <c r="I103" s="60"/>
      <c r="J103" s="60"/>
      <c r="K103" s="60"/>
      <c r="L103" s="60"/>
      <c r="M103" s="60"/>
      <c r="N103" s="60"/>
      <c r="O103" s="60"/>
      <c r="P103" s="60"/>
      <c r="Q103" s="60"/>
      <c r="R103" s="60"/>
      <c r="S103" s="60"/>
      <c r="T103" s="379"/>
      <c r="V103" s="379"/>
      <c r="W103" s="3939"/>
      <c r="X103" s="3939"/>
      <c r="Y103" s="3939"/>
      <c r="Z103" s="4040"/>
      <c r="AA103" s="60"/>
      <c r="AB103" s="60"/>
      <c r="AC103" s="60"/>
    </row>
    <row r="104" spans="1:35" x14ac:dyDescent="0.2">
      <c r="A104" s="60"/>
      <c r="B104" s="60"/>
      <c r="C104" s="60"/>
      <c r="D104" s="60"/>
      <c r="E104" s="60"/>
      <c r="F104" s="60"/>
      <c r="G104" s="60"/>
      <c r="H104" s="60"/>
      <c r="I104" s="60"/>
      <c r="J104" s="60"/>
      <c r="K104" s="60"/>
      <c r="L104" s="60"/>
      <c r="M104" s="60"/>
      <c r="N104" s="60"/>
      <c r="O104" s="60"/>
      <c r="P104" s="60"/>
      <c r="Q104" s="60"/>
      <c r="R104" s="60"/>
      <c r="S104" s="60"/>
      <c r="T104" s="379"/>
      <c r="V104" s="379"/>
      <c r="W104" s="3939"/>
      <c r="X104" s="3939"/>
      <c r="Y104" s="3939"/>
      <c r="Z104" s="4040"/>
      <c r="AA104" s="60"/>
      <c r="AB104" s="60"/>
      <c r="AC104" s="60"/>
    </row>
    <row r="105" spans="1:35" x14ac:dyDescent="0.2">
      <c r="A105" s="60"/>
      <c r="B105" s="60"/>
      <c r="C105" s="60"/>
      <c r="D105" s="60"/>
      <c r="E105" s="60"/>
      <c r="F105" s="60"/>
      <c r="G105" s="60"/>
      <c r="H105" s="60"/>
      <c r="I105" s="60"/>
      <c r="J105" s="60"/>
      <c r="K105" s="60"/>
      <c r="L105" s="60"/>
      <c r="M105" s="60"/>
      <c r="N105" s="60"/>
      <c r="O105" s="60"/>
      <c r="P105" s="60"/>
      <c r="Q105" s="60"/>
      <c r="R105" s="60"/>
      <c r="S105" s="60"/>
      <c r="T105" s="379"/>
      <c r="V105" s="379"/>
      <c r="W105" s="3939"/>
      <c r="X105" s="3939"/>
      <c r="Y105" s="3939"/>
      <c r="Z105" s="4040"/>
      <c r="AA105" s="60"/>
      <c r="AB105" s="60"/>
      <c r="AC105" s="60"/>
    </row>
    <row r="106" spans="1:35" x14ac:dyDescent="0.2">
      <c r="A106" s="60"/>
      <c r="B106" s="60"/>
      <c r="C106" s="60"/>
      <c r="D106" s="60"/>
      <c r="E106" s="60"/>
      <c r="F106" s="60"/>
      <c r="G106" s="60"/>
      <c r="H106" s="60"/>
      <c r="I106" s="60"/>
      <c r="J106" s="60"/>
      <c r="K106" s="60"/>
      <c r="L106" s="60"/>
      <c r="M106" s="60"/>
      <c r="N106" s="60"/>
      <c r="O106" s="60"/>
      <c r="P106" s="60"/>
      <c r="Q106" s="60"/>
      <c r="R106" s="60"/>
      <c r="S106" s="60"/>
      <c r="T106" s="379"/>
      <c r="V106" s="379"/>
      <c r="W106" s="3939"/>
      <c r="X106" s="3939"/>
      <c r="Y106" s="3939"/>
      <c r="Z106" s="4040"/>
      <c r="AA106" s="60"/>
      <c r="AB106" s="60"/>
      <c r="AC106" s="60"/>
    </row>
    <row r="107" spans="1:35" x14ac:dyDescent="0.2">
      <c r="A107" s="60"/>
      <c r="B107" s="60"/>
      <c r="C107" s="60"/>
      <c r="D107" s="60"/>
      <c r="E107" s="60"/>
      <c r="F107" s="60"/>
      <c r="G107" s="60"/>
      <c r="H107" s="60"/>
      <c r="I107" s="60"/>
      <c r="J107" s="60"/>
      <c r="K107" s="60"/>
      <c r="L107" s="60"/>
      <c r="M107" s="60"/>
      <c r="N107" s="60"/>
      <c r="O107" s="60"/>
      <c r="P107" s="60"/>
      <c r="Q107" s="60"/>
      <c r="R107" s="60"/>
      <c r="S107" s="60"/>
      <c r="T107" s="379"/>
      <c r="V107" s="379"/>
      <c r="W107" s="3939"/>
      <c r="X107" s="3939"/>
      <c r="Y107" s="3939"/>
      <c r="Z107" s="4040"/>
      <c r="AA107" s="60"/>
      <c r="AB107" s="60"/>
      <c r="AC107" s="60"/>
    </row>
    <row r="108" spans="1:35" x14ac:dyDescent="0.2">
      <c r="A108" s="60"/>
      <c r="B108" s="60"/>
      <c r="C108" s="60"/>
      <c r="D108" s="60"/>
      <c r="E108" s="60"/>
      <c r="F108" s="60"/>
      <c r="G108" s="60"/>
      <c r="H108" s="60"/>
      <c r="I108" s="60"/>
      <c r="J108" s="60"/>
      <c r="K108" s="60"/>
      <c r="L108" s="60"/>
      <c r="M108" s="60"/>
      <c r="N108" s="60"/>
      <c r="O108" s="60"/>
      <c r="P108" s="60"/>
      <c r="Q108" s="60"/>
      <c r="R108" s="60"/>
      <c r="S108" s="60"/>
      <c r="T108" s="379"/>
      <c r="V108" s="379"/>
      <c r="W108" s="3939"/>
      <c r="X108" s="3939"/>
      <c r="Y108" s="3939"/>
      <c r="Z108" s="4040"/>
      <c r="AA108" s="60"/>
      <c r="AB108" s="60"/>
      <c r="AC108" s="60"/>
    </row>
    <row r="109" spans="1:35" x14ac:dyDescent="0.2">
      <c r="A109" s="60"/>
      <c r="B109" s="60"/>
      <c r="C109" s="60"/>
      <c r="D109" s="60"/>
      <c r="E109" s="60"/>
      <c r="F109" s="60"/>
      <c r="G109" s="60"/>
      <c r="H109" s="60"/>
      <c r="I109" s="60"/>
      <c r="J109" s="60"/>
      <c r="K109" s="60"/>
      <c r="L109" s="60"/>
      <c r="M109" s="60"/>
      <c r="N109" s="60"/>
      <c r="O109" s="60"/>
      <c r="P109" s="60"/>
      <c r="Q109" s="60"/>
      <c r="R109" s="60"/>
      <c r="S109" s="60"/>
      <c r="T109" s="379"/>
      <c r="V109" s="379"/>
      <c r="W109" s="3939"/>
      <c r="X109" s="3939"/>
      <c r="Y109" s="3939"/>
      <c r="Z109" s="4040"/>
      <c r="AA109" s="60"/>
      <c r="AB109" s="60"/>
      <c r="AC109" s="60"/>
    </row>
    <row r="110" spans="1:35" x14ac:dyDescent="0.2">
      <c r="A110" s="60"/>
      <c r="B110" s="60"/>
      <c r="C110" s="60"/>
      <c r="D110" s="60"/>
      <c r="E110" s="60"/>
      <c r="F110" s="60"/>
      <c r="G110" s="60"/>
      <c r="H110" s="60"/>
      <c r="I110" s="60"/>
      <c r="J110" s="60"/>
      <c r="K110" s="60"/>
      <c r="L110" s="60"/>
      <c r="M110" s="60"/>
      <c r="N110" s="60"/>
      <c r="O110" s="60"/>
      <c r="P110" s="60"/>
      <c r="Q110" s="60"/>
      <c r="R110" s="60"/>
      <c r="S110" s="60"/>
      <c r="T110" s="379"/>
      <c r="V110" s="379"/>
      <c r="W110" s="3939"/>
      <c r="X110" s="3939"/>
      <c r="Y110" s="3939"/>
      <c r="Z110" s="4040"/>
      <c r="AA110" s="60"/>
      <c r="AB110" s="60"/>
      <c r="AC110" s="60"/>
    </row>
    <row r="111" spans="1:35" x14ac:dyDescent="0.2">
      <c r="A111" s="60"/>
      <c r="B111" s="60"/>
      <c r="C111" s="60"/>
      <c r="D111" s="60"/>
      <c r="E111" s="60"/>
      <c r="F111" s="60"/>
      <c r="G111" s="60"/>
      <c r="H111" s="60"/>
      <c r="I111" s="60"/>
      <c r="J111" s="60"/>
      <c r="K111" s="60"/>
      <c r="L111" s="60"/>
      <c r="M111" s="60"/>
      <c r="N111" s="60"/>
      <c r="O111" s="60"/>
      <c r="P111" s="60"/>
      <c r="Q111" s="60"/>
      <c r="R111" s="60"/>
      <c r="S111" s="60"/>
      <c r="T111" s="379"/>
      <c r="V111" s="379"/>
      <c r="W111" s="3939"/>
      <c r="X111" s="3939"/>
      <c r="Y111" s="3939"/>
      <c r="Z111" s="4040"/>
      <c r="AA111" s="60"/>
      <c r="AB111" s="60"/>
      <c r="AC111" s="60"/>
    </row>
    <row r="112" spans="1:35" x14ac:dyDescent="0.2">
      <c r="A112" s="60"/>
      <c r="B112" s="60"/>
      <c r="C112" s="60"/>
      <c r="D112" s="60"/>
      <c r="E112" s="60"/>
      <c r="F112" s="60"/>
      <c r="G112" s="60"/>
      <c r="H112" s="60"/>
      <c r="I112" s="60"/>
      <c r="J112" s="60"/>
      <c r="K112" s="60"/>
      <c r="L112" s="60"/>
      <c r="M112" s="60"/>
      <c r="N112" s="60"/>
      <c r="O112" s="60"/>
      <c r="P112" s="60"/>
      <c r="Q112" s="60"/>
      <c r="R112" s="60"/>
      <c r="S112" s="60"/>
      <c r="T112" s="379"/>
      <c r="V112" s="379"/>
      <c r="W112" s="3939"/>
      <c r="X112" s="3939"/>
      <c r="Y112" s="3939"/>
      <c r="Z112" s="4040"/>
      <c r="AA112" s="60"/>
      <c r="AB112" s="60"/>
      <c r="AC112" s="60"/>
    </row>
    <row r="113" spans="1:29" x14ac:dyDescent="0.2">
      <c r="A113" s="60"/>
      <c r="B113" s="60"/>
      <c r="C113" s="60"/>
      <c r="D113" s="60"/>
      <c r="E113" s="60"/>
      <c r="F113" s="60"/>
      <c r="G113" s="60"/>
      <c r="H113" s="60"/>
      <c r="I113" s="60"/>
      <c r="J113" s="60"/>
      <c r="K113" s="60"/>
      <c r="L113" s="60"/>
      <c r="M113" s="60"/>
      <c r="N113" s="60"/>
      <c r="O113" s="60"/>
      <c r="P113" s="60"/>
      <c r="Q113" s="60"/>
      <c r="R113" s="60"/>
      <c r="S113" s="60"/>
      <c r="T113" s="379"/>
      <c r="V113" s="379"/>
      <c r="W113" s="3939"/>
      <c r="X113" s="3939"/>
      <c r="Y113" s="3939"/>
      <c r="Z113" s="4040"/>
      <c r="AA113" s="60"/>
      <c r="AB113" s="60"/>
      <c r="AC113" s="60"/>
    </row>
    <row r="114" spans="1:29" x14ac:dyDescent="0.2">
      <c r="A114" s="60"/>
      <c r="B114" s="60"/>
      <c r="C114" s="60"/>
      <c r="D114" s="60"/>
      <c r="E114" s="60"/>
      <c r="F114" s="60"/>
      <c r="G114" s="60"/>
      <c r="H114" s="60"/>
      <c r="I114" s="60"/>
      <c r="J114" s="60"/>
      <c r="K114" s="60"/>
      <c r="L114" s="60"/>
      <c r="M114" s="60"/>
      <c r="N114" s="60"/>
      <c r="O114" s="60"/>
      <c r="P114" s="60"/>
      <c r="Q114" s="60"/>
      <c r="R114" s="60"/>
      <c r="S114" s="60"/>
      <c r="T114" s="379"/>
      <c r="V114" s="379"/>
      <c r="W114" s="3939"/>
      <c r="X114" s="3939"/>
      <c r="Y114" s="3939"/>
      <c r="Z114" s="4040"/>
      <c r="AA114" s="60"/>
      <c r="AB114" s="60"/>
      <c r="AC114" s="60"/>
    </row>
    <row r="115" spans="1:29" x14ac:dyDescent="0.2">
      <c r="A115" s="60"/>
      <c r="B115" s="60"/>
      <c r="C115" s="60"/>
      <c r="D115" s="60"/>
      <c r="E115" s="60"/>
      <c r="F115" s="60"/>
      <c r="G115" s="60"/>
      <c r="H115" s="60"/>
      <c r="I115" s="60"/>
      <c r="J115" s="60"/>
      <c r="K115" s="60"/>
      <c r="L115" s="60"/>
      <c r="M115" s="60"/>
      <c r="N115" s="60"/>
      <c r="O115" s="60"/>
      <c r="P115" s="60"/>
      <c r="Q115" s="60"/>
      <c r="R115" s="60"/>
      <c r="S115" s="60"/>
      <c r="T115" s="379"/>
      <c r="V115" s="379"/>
      <c r="W115" s="3939"/>
      <c r="X115" s="3939"/>
      <c r="Y115" s="3939"/>
      <c r="Z115" s="4040"/>
      <c r="AA115" s="60"/>
      <c r="AB115" s="60"/>
      <c r="AC115" s="60"/>
    </row>
    <row r="116" spans="1:29" x14ac:dyDescent="0.2">
      <c r="A116" s="60"/>
      <c r="B116" s="60"/>
      <c r="C116" s="60"/>
      <c r="D116" s="60"/>
      <c r="E116" s="60"/>
      <c r="F116" s="60"/>
      <c r="G116" s="60"/>
      <c r="H116" s="60"/>
      <c r="I116" s="60"/>
      <c r="J116" s="60"/>
      <c r="K116" s="60"/>
      <c r="L116" s="60"/>
      <c r="M116" s="60"/>
      <c r="N116" s="60"/>
      <c r="O116" s="60"/>
      <c r="P116" s="60"/>
      <c r="Q116" s="60"/>
      <c r="R116" s="60"/>
      <c r="S116" s="60"/>
      <c r="T116" s="379"/>
      <c r="V116" s="379"/>
      <c r="W116" s="3939"/>
      <c r="X116" s="3939"/>
      <c r="Y116" s="3939"/>
      <c r="Z116" s="4040"/>
      <c r="AA116" s="60"/>
      <c r="AB116" s="60"/>
      <c r="AC116" s="60"/>
    </row>
    <row r="117" spans="1:29" x14ac:dyDescent="0.2">
      <c r="A117" s="60"/>
      <c r="B117" s="60"/>
      <c r="C117" s="60"/>
      <c r="D117" s="60"/>
      <c r="E117" s="60"/>
      <c r="F117" s="60"/>
      <c r="G117" s="60"/>
      <c r="H117" s="60"/>
      <c r="I117" s="60"/>
      <c r="J117" s="60"/>
      <c r="K117" s="60"/>
      <c r="L117" s="60"/>
      <c r="M117" s="60"/>
      <c r="N117" s="60"/>
      <c r="O117" s="60"/>
      <c r="P117" s="60"/>
      <c r="Q117" s="60"/>
      <c r="R117" s="60"/>
      <c r="S117" s="60"/>
      <c r="T117" s="379"/>
      <c r="V117" s="379"/>
      <c r="W117" s="3939"/>
      <c r="X117" s="3939"/>
      <c r="Y117" s="3939"/>
      <c r="Z117" s="4040"/>
      <c r="AA117" s="60"/>
      <c r="AB117" s="60"/>
      <c r="AC117" s="60"/>
    </row>
    <row r="118" spans="1:29" x14ac:dyDescent="0.2">
      <c r="A118" s="60"/>
      <c r="B118" s="60"/>
      <c r="C118" s="60"/>
      <c r="D118" s="60"/>
      <c r="E118" s="60"/>
      <c r="F118" s="60"/>
      <c r="G118" s="60"/>
      <c r="H118" s="60"/>
      <c r="I118" s="60"/>
      <c r="J118" s="60"/>
      <c r="K118" s="60"/>
      <c r="L118" s="60"/>
      <c r="M118" s="60"/>
      <c r="N118" s="60"/>
      <c r="O118" s="60"/>
      <c r="P118" s="60"/>
      <c r="Q118" s="60"/>
      <c r="R118" s="60"/>
      <c r="S118" s="60"/>
      <c r="T118" s="379"/>
      <c r="V118" s="379"/>
      <c r="W118" s="3939"/>
      <c r="X118" s="3939"/>
      <c r="Y118" s="3939"/>
      <c r="Z118" s="4040"/>
      <c r="AA118" s="60"/>
      <c r="AB118" s="60"/>
      <c r="AC118" s="60"/>
    </row>
    <row r="119" spans="1:29" x14ac:dyDescent="0.2">
      <c r="A119" s="60"/>
      <c r="B119" s="60"/>
      <c r="C119" s="60"/>
      <c r="D119" s="60"/>
      <c r="E119" s="60"/>
      <c r="F119" s="60"/>
      <c r="G119" s="60"/>
      <c r="H119" s="60"/>
      <c r="I119" s="60"/>
      <c r="J119" s="60"/>
      <c r="K119" s="60"/>
      <c r="L119" s="60"/>
      <c r="M119" s="60"/>
      <c r="N119" s="60"/>
      <c r="O119" s="60"/>
      <c r="P119" s="60"/>
      <c r="Q119" s="60"/>
      <c r="R119" s="60"/>
      <c r="S119" s="60"/>
      <c r="T119" s="379"/>
      <c r="V119" s="379"/>
      <c r="W119" s="3939"/>
      <c r="X119" s="3939"/>
      <c r="Y119" s="3939"/>
      <c r="Z119" s="4040"/>
      <c r="AA119" s="60"/>
      <c r="AB119" s="60"/>
      <c r="AC119" s="60"/>
    </row>
    <row r="120" spans="1:29" x14ac:dyDescent="0.2">
      <c r="A120" s="60"/>
      <c r="B120" s="60"/>
      <c r="C120" s="60"/>
      <c r="D120" s="60"/>
      <c r="E120" s="60"/>
      <c r="F120" s="60"/>
      <c r="G120" s="60"/>
      <c r="H120" s="60"/>
      <c r="I120" s="60"/>
      <c r="J120" s="60"/>
      <c r="K120" s="60"/>
      <c r="L120" s="60"/>
      <c r="M120" s="60"/>
      <c r="N120" s="60"/>
      <c r="O120" s="60"/>
      <c r="P120" s="60"/>
      <c r="Q120" s="60"/>
      <c r="R120" s="60"/>
      <c r="S120" s="60"/>
      <c r="T120" s="379"/>
      <c r="V120" s="379"/>
      <c r="W120" s="3939"/>
      <c r="X120" s="3939"/>
      <c r="Y120" s="3939"/>
      <c r="Z120" s="4040"/>
      <c r="AA120" s="60"/>
      <c r="AB120" s="60"/>
      <c r="AC120" s="60"/>
    </row>
    <row r="121" spans="1:29" x14ac:dyDescent="0.2">
      <c r="A121" s="60"/>
      <c r="B121" s="60"/>
      <c r="C121" s="60"/>
      <c r="D121" s="60"/>
      <c r="E121" s="60"/>
      <c r="F121" s="60"/>
      <c r="G121" s="60"/>
      <c r="H121" s="60"/>
      <c r="I121" s="60"/>
      <c r="J121" s="60"/>
      <c r="K121" s="60"/>
      <c r="L121" s="60"/>
      <c r="M121" s="60"/>
      <c r="N121" s="60"/>
      <c r="O121" s="60"/>
      <c r="P121" s="60"/>
      <c r="Q121" s="60"/>
      <c r="R121" s="60"/>
      <c r="S121" s="60"/>
      <c r="T121" s="379"/>
      <c r="V121" s="379"/>
      <c r="W121" s="3939"/>
      <c r="X121" s="3939"/>
      <c r="Y121" s="3939"/>
      <c r="Z121" s="4040"/>
      <c r="AA121" s="60"/>
      <c r="AB121" s="60"/>
      <c r="AC121" s="60"/>
    </row>
    <row r="122" spans="1:29" x14ac:dyDescent="0.2">
      <c r="A122" s="60"/>
      <c r="B122" s="60"/>
      <c r="C122" s="60"/>
      <c r="D122" s="60"/>
      <c r="E122" s="60"/>
      <c r="F122" s="60"/>
      <c r="G122" s="60"/>
      <c r="H122" s="60"/>
      <c r="I122" s="60"/>
      <c r="J122" s="60"/>
      <c r="K122" s="60"/>
      <c r="L122" s="60"/>
      <c r="M122" s="60"/>
      <c r="N122" s="60"/>
      <c r="O122" s="60"/>
      <c r="P122" s="60"/>
      <c r="Q122" s="60"/>
      <c r="R122" s="60"/>
      <c r="S122" s="60"/>
      <c r="T122" s="379"/>
      <c r="V122" s="379"/>
      <c r="W122" s="3939"/>
      <c r="X122" s="3939"/>
      <c r="Y122" s="3939"/>
      <c r="Z122" s="4040"/>
      <c r="AA122" s="60"/>
      <c r="AB122" s="60"/>
      <c r="AC122" s="60"/>
    </row>
    <row r="123" spans="1:29" x14ac:dyDescent="0.2">
      <c r="A123" s="60"/>
      <c r="B123" s="60"/>
      <c r="C123" s="60"/>
      <c r="D123" s="60"/>
      <c r="E123" s="60"/>
      <c r="F123" s="60"/>
      <c r="G123" s="60"/>
      <c r="H123" s="60"/>
      <c r="I123" s="60"/>
      <c r="J123" s="60"/>
      <c r="K123" s="60"/>
      <c r="L123" s="60"/>
      <c r="M123" s="60"/>
      <c r="N123" s="60"/>
      <c r="O123" s="60"/>
      <c r="P123" s="60"/>
      <c r="Q123" s="60"/>
      <c r="R123" s="60"/>
      <c r="S123" s="60"/>
      <c r="T123" s="379"/>
      <c r="V123" s="379"/>
      <c r="W123" s="3939"/>
      <c r="X123" s="3939"/>
      <c r="Y123" s="3939"/>
      <c r="Z123" s="4040"/>
      <c r="AA123" s="60"/>
      <c r="AB123" s="60"/>
      <c r="AC123" s="60"/>
    </row>
    <row r="124" spans="1:29" x14ac:dyDescent="0.2">
      <c r="A124" s="60"/>
      <c r="B124" s="60"/>
      <c r="C124" s="60"/>
      <c r="D124" s="60"/>
      <c r="E124" s="60"/>
      <c r="F124" s="60"/>
      <c r="G124" s="60"/>
      <c r="H124" s="60"/>
      <c r="I124" s="60"/>
      <c r="J124" s="60"/>
      <c r="K124" s="60"/>
      <c r="L124" s="60"/>
      <c r="M124" s="60"/>
      <c r="N124" s="60"/>
      <c r="O124" s="60"/>
      <c r="P124" s="60"/>
      <c r="Q124" s="60"/>
      <c r="R124" s="60"/>
      <c r="S124" s="60"/>
      <c r="T124" s="379"/>
      <c r="V124" s="379"/>
      <c r="W124" s="3939"/>
      <c r="X124" s="3939"/>
      <c r="Y124" s="3939"/>
      <c r="Z124" s="4040"/>
      <c r="AA124" s="60"/>
      <c r="AB124" s="60"/>
      <c r="AC124" s="60"/>
    </row>
    <row r="125" spans="1:29" x14ac:dyDescent="0.2">
      <c r="A125" s="60"/>
      <c r="B125" s="60"/>
      <c r="C125" s="60"/>
      <c r="D125" s="60"/>
      <c r="E125" s="60"/>
      <c r="F125" s="60"/>
      <c r="G125" s="60"/>
      <c r="H125" s="60"/>
      <c r="I125" s="60"/>
      <c r="J125" s="60"/>
      <c r="K125" s="60"/>
      <c r="L125" s="60"/>
      <c r="M125" s="60"/>
      <c r="N125" s="60"/>
      <c r="O125" s="60"/>
      <c r="P125" s="60"/>
      <c r="Q125" s="60"/>
      <c r="R125" s="60"/>
      <c r="S125" s="60"/>
      <c r="T125" s="379"/>
      <c r="V125" s="379"/>
      <c r="W125" s="3939"/>
      <c r="X125" s="3939"/>
      <c r="Y125" s="3939"/>
      <c r="Z125" s="4040"/>
      <c r="AA125" s="60"/>
      <c r="AB125" s="60"/>
      <c r="AC125" s="60"/>
    </row>
    <row r="126" spans="1:29" x14ac:dyDescent="0.2">
      <c r="A126" s="60"/>
      <c r="B126" s="60"/>
      <c r="C126" s="60"/>
      <c r="D126" s="60"/>
      <c r="E126" s="60"/>
      <c r="F126" s="60"/>
      <c r="G126" s="60"/>
      <c r="H126" s="60"/>
      <c r="I126" s="60"/>
      <c r="J126" s="60"/>
      <c r="K126" s="60"/>
      <c r="L126" s="60"/>
      <c r="M126" s="60"/>
      <c r="N126" s="60"/>
      <c r="O126" s="60"/>
      <c r="P126" s="60"/>
      <c r="Q126" s="60"/>
      <c r="R126" s="60"/>
      <c r="S126" s="60"/>
      <c r="T126" s="379"/>
      <c r="V126" s="379"/>
      <c r="W126" s="3939"/>
      <c r="X126" s="3939"/>
      <c r="Y126" s="3939"/>
      <c r="Z126" s="4040"/>
      <c r="AA126" s="60"/>
      <c r="AB126" s="60"/>
      <c r="AC126" s="60"/>
    </row>
    <row r="127" spans="1:29" x14ac:dyDescent="0.2">
      <c r="A127" s="60"/>
      <c r="B127" s="60"/>
      <c r="C127" s="60"/>
      <c r="D127" s="60"/>
      <c r="E127" s="60"/>
      <c r="F127" s="60"/>
      <c r="G127" s="60"/>
      <c r="H127" s="60"/>
      <c r="I127" s="60"/>
      <c r="J127" s="60"/>
      <c r="K127" s="60"/>
      <c r="L127" s="60"/>
      <c r="M127" s="60"/>
      <c r="N127" s="60"/>
      <c r="O127" s="60"/>
      <c r="P127" s="60"/>
      <c r="Q127" s="60"/>
      <c r="R127" s="60"/>
      <c r="S127" s="60"/>
      <c r="T127" s="379"/>
      <c r="V127" s="379"/>
      <c r="W127" s="3939"/>
      <c r="X127" s="3939"/>
      <c r="Y127" s="3939"/>
      <c r="Z127" s="4040"/>
      <c r="AA127" s="60"/>
      <c r="AB127" s="60"/>
      <c r="AC127" s="60"/>
    </row>
    <row r="128" spans="1:29" x14ac:dyDescent="0.2">
      <c r="A128" s="60"/>
      <c r="B128" s="60"/>
      <c r="C128" s="60"/>
      <c r="D128" s="60"/>
      <c r="E128" s="60"/>
      <c r="F128" s="60"/>
      <c r="G128" s="60"/>
      <c r="H128" s="60"/>
      <c r="I128" s="60"/>
      <c r="J128" s="60"/>
      <c r="K128" s="60"/>
      <c r="L128" s="60"/>
      <c r="M128" s="60"/>
      <c r="N128" s="60"/>
      <c r="O128" s="60"/>
      <c r="P128" s="60"/>
      <c r="Q128" s="60"/>
      <c r="R128" s="60"/>
      <c r="S128" s="60"/>
      <c r="T128" s="379"/>
      <c r="V128" s="379"/>
      <c r="W128" s="3939"/>
      <c r="X128" s="3939"/>
      <c r="Y128" s="3939"/>
      <c r="Z128" s="4040"/>
      <c r="AA128" s="60"/>
      <c r="AB128" s="60"/>
      <c r="AC128" s="60"/>
    </row>
    <row r="129" spans="1:29" x14ac:dyDescent="0.2">
      <c r="A129" s="60"/>
      <c r="B129" s="60"/>
      <c r="C129" s="60"/>
      <c r="D129" s="60"/>
      <c r="E129" s="60"/>
      <c r="F129" s="60"/>
      <c r="G129" s="60"/>
      <c r="H129" s="60"/>
      <c r="I129" s="60"/>
      <c r="J129" s="60"/>
      <c r="K129" s="60"/>
      <c r="L129" s="60"/>
      <c r="M129" s="60"/>
      <c r="N129" s="60"/>
      <c r="O129" s="60"/>
      <c r="P129" s="60"/>
      <c r="Q129" s="60"/>
      <c r="R129" s="60"/>
      <c r="S129" s="60"/>
      <c r="T129" s="379"/>
      <c r="V129" s="379"/>
      <c r="W129" s="3939"/>
      <c r="X129" s="3939"/>
      <c r="Y129" s="3939"/>
      <c r="Z129" s="4040"/>
      <c r="AA129" s="60"/>
      <c r="AB129" s="60"/>
      <c r="AC129" s="60"/>
    </row>
    <row r="130" spans="1:29" x14ac:dyDescent="0.2">
      <c r="A130" s="60"/>
      <c r="B130" s="60"/>
      <c r="C130" s="60"/>
      <c r="D130" s="60"/>
      <c r="E130" s="60"/>
      <c r="F130" s="60"/>
      <c r="G130" s="60"/>
      <c r="H130" s="60"/>
      <c r="I130" s="60"/>
      <c r="J130" s="60"/>
      <c r="K130" s="60"/>
      <c r="L130" s="60"/>
      <c r="M130" s="60"/>
      <c r="N130" s="60"/>
      <c r="O130" s="60"/>
      <c r="P130" s="60"/>
      <c r="Q130" s="60"/>
      <c r="R130" s="60"/>
      <c r="S130" s="60"/>
      <c r="T130" s="379"/>
      <c r="V130" s="379"/>
      <c r="W130" s="3939"/>
      <c r="X130" s="3939"/>
      <c r="Y130" s="3939"/>
      <c r="Z130" s="4040"/>
      <c r="AA130" s="60"/>
      <c r="AB130" s="60"/>
      <c r="AC130" s="60"/>
    </row>
    <row r="131" spans="1:29" x14ac:dyDescent="0.2">
      <c r="A131" s="60"/>
      <c r="B131" s="60"/>
      <c r="C131" s="60"/>
      <c r="D131" s="60"/>
      <c r="E131" s="60"/>
      <c r="F131" s="60"/>
      <c r="G131" s="60"/>
      <c r="H131" s="60"/>
      <c r="I131" s="60"/>
      <c r="J131" s="60"/>
      <c r="K131" s="60"/>
      <c r="L131" s="60"/>
      <c r="M131" s="60"/>
      <c r="N131" s="60"/>
      <c r="O131" s="60"/>
      <c r="P131" s="60"/>
      <c r="Q131" s="60"/>
      <c r="R131" s="60"/>
      <c r="S131" s="60"/>
      <c r="T131" s="379"/>
      <c r="V131" s="379"/>
      <c r="W131" s="3939"/>
      <c r="X131" s="3939"/>
      <c r="Y131" s="3939"/>
      <c r="Z131" s="4040"/>
      <c r="AA131" s="60"/>
      <c r="AB131" s="60"/>
      <c r="AC131" s="60"/>
    </row>
    <row r="132" spans="1:29" x14ac:dyDescent="0.2">
      <c r="A132" s="60"/>
      <c r="B132" s="60"/>
      <c r="C132" s="60"/>
      <c r="D132" s="60"/>
      <c r="E132" s="60"/>
      <c r="F132" s="60"/>
      <c r="G132" s="60"/>
      <c r="H132" s="60"/>
      <c r="I132" s="60"/>
      <c r="J132" s="60"/>
      <c r="K132" s="60"/>
      <c r="L132" s="60"/>
      <c r="M132" s="60"/>
      <c r="N132" s="60"/>
      <c r="O132" s="60"/>
      <c r="P132" s="60"/>
      <c r="Q132" s="60"/>
      <c r="R132" s="60"/>
      <c r="S132" s="60"/>
      <c r="T132" s="379"/>
      <c r="V132" s="379"/>
      <c r="W132" s="3939"/>
      <c r="X132" s="3939"/>
      <c r="Y132" s="3939"/>
      <c r="Z132" s="4040"/>
      <c r="AA132" s="60"/>
      <c r="AB132" s="60"/>
      <c r="AC132" s="60"/>
    </row>
    <row r="133" spans="1:29" x14ac:dyDescent="0.2">
      <c r="A133" s="60"/>
      <c r="B133" s="60"/>
      <c r="C133" s="60"/>
      <c r="D133" s="60"/>
      <c r="E133" s="60"/>
      <c r="F133" s="60"/>
      <c r="G133" s="60"/>
      <c r="H133" s="60"/>
      <c r="I133" s="60"/>
      <c r="J133" s="60"/>
      <c r="K133" s="60"/>
      <c r="L133" s="60"/>
      <c r="M133" s="60"/>
      <c r="N133" s="60"/>
      <c r="O133" s="60"/>
      <c r="P133" s="60"/>
      <c r="Q133" s="60"/>
      <c r="R133" s="60"/>
      <c r="S133" s="60"/>
      <c r="T133" s="379"/>
      <c r="V133" s="379"/>
      <c r="W133" s="3939"/>
      <c r="X133" s="3939"/>
      <c r="Y133" s="3939"/>
      <c r="Z133" s="4040"/>
      <c r="AA133" s="60"/>
      <c r="AB133" s="60"/>
      <c r="AC133" s="60"/>
    </row>
    <row r="134" spans="1:29" x14ac:dyDescent="0.2">
      <c r="A134" s="60"/>
      <c r="B134" s="60"/>
      <c r="C134" s="60"/>
      <c r="D134" s="60"/>
      <c r="E134" s="60"/>
      <c r="F134" s="60"/>
      <c r="G134" s="60"/>
      <c r="H134" s="60"/>
      <c r="I134" s="60"/>
      <c r="J134" s="60"/>
      <c r="K134" s="60"/>
      <c r="L134" s="60"/>
      <c r="M134" s="60"/>
      <c r="N134" s="60"/>
      <c r="O134" s="60"/>
      <c r="P134" s="60"/>
      <c r="Q134" s="60"/>
      <c r="R134" s="60"/>
      <c r="S134" s="60"/>
      <c r="T134" s="379"/>
      <c r="V134" s="379"/>
      <c r="W134" s="3939"/>
      <c r="X134" s="3939"/>
      <c r="Y134" s="3939"/>
      <c r="Z134" s="4040"/>
      <c r="AA134" s="60"/>
      <c r="AB134" s="60"/>
      <c r="AC134" s="60"/>
    </row>
    <row r="135" spans="1:29" x14ac:dyDescent="0.2">
      <c r="A135" s="60"/>
      <c r="B135" s="60"/>
      <c r="C135" s="60"/>
      <c r="D135" s="60"/>
      <c r="E135" s="60"/>
      <c r="F135" s="60"/>
      <c r="G135" s="60"/>
      <c r="H135" s="60"/>
      <c r="I135" s="60"/>
      <c r="J135" s="60"/>
      <c r="K135" s="60"/>
      <c r="L135" s="60"/>
      <c r="M135" s="60"/>
      <c r="N135" s="60"/>
      <c r="O135" s="60"/>
      <c r="P135" s="60"/>
      <c r="Q135" s="60"/>
      <c r="R135" s="60"/>
      <c r="S135" s="60"/>
      <c r="T135" s="379"/>
      <c r="V135" s="379"/>
      <c r="W135" s="3939"/>
      <c r="X135" s="3939"/>
      <c r="Y135" s="3939"/>
      <c r="Z135" s="4040"/>
      <c r="AA135" s="60"/>
      <c r="AB135" s="60"/>
      <c r="AC135" s="60"/>
    </row>
    <row r="136" spans="1:29" x14ac:dyDescent="0.2">
      <c r="A136" s="60"/>
      <c r="B136" s="60"/>
      <c r="C136" s="60"/>
      <c r="D136" s="60"/>
      <c r="E136" s="60"/>
      <c r="F136" s="60"/>
      <c r="G136" s="60"/>
      <c r="H136" s="60"/>
      <c r="I136" s="60"/>
      <c r="J136" s="60"/>
      <c r="K136" s="60"/>
      <c r="L136" s="60"/>
      <c r="M136" s="60"/>
      <c r="N136" s="60"/>
      <c r="O136" s="60"/>
      <c r="P136" s="60"/>
      <c r="Q136" s="60"/>
      <c r="R136" s="60"/>
      <c r="S136" s="60"/>
      <c r="T136" s="379"/>
      <c r="V136" s="379"/>
      <c r="W136" s="3939"/>
      <c r="X136" s="3939"/>
      <c r="Y136" s="3939"/>
      <c r="Z136" s="4040"/>
      <c r="AA136" s="60"/>
      <c r="AB136" s="60"/>
      <c r="AC136" s="60"/>
    </row>
    <row r="137" spans="1:29" x14ac:dyDescent="0.2">
      <c r="A137" s="60"/>
      <c r="B137" s="60"/>
      <c r="C137" s="60"/>
      <c r="D137" s="60"/>
      <c r="E137" s="60"/>
      <c r="F137" s="60"/>
      <c r="G137" s="60"/>
      <c r="H137" s="60"/>
      <c r="I137" s="60"/>
      <c r="J137" s="60"/>
      <c r="K137" s="60"/>
      <c r="L137" s="60"/>
      <c r="M137" s="60"/>
      <c r="N137" s="60"/>
      <c r="O137" s="60"/>
      <c r="P137" s="60"/>
      <c r="Q137" s="60"/>
      <c r="R137" s="60"/>
      <c r="S137" s="60"/>
      <c r="T137" s="379"/>
      <c r="V137" s="379"/>
      <c r="W137" s="3939"/>
      <c r="X137" s="3939"/>
      <c r="Y137" s="3939"/>
      <c r="Z137" s="4040"/>
      <c r="AA137" s="60"/>
      <c r="AB137" s="60"/>
      <c r="AC137" s="60"/>
    </row>
    <row r="138" spans="1:29" x14ac:dyDescent="0.2">
      <c r="A138" s="60"/>
      <c r="B138" s="60"/>
      <c r="C138" s="60"/>
      <c r="D138" s="60"/>
      <c r="E138" s="60"/>
      <c r="F138" s="60"/>
      <c r="G138" s="60"/>
      <c r="H138" s="60"/>
      <c r="I138" s="60"/>
      <c r="J138" s="60"/>
      <c r="K138" s="60"/>
      <c r="L138" s="60"/>
      <c r="M138" s="60"/>
      <c r="N138" s="60"/>
      <c r="O138" s="60"/>
      <c r="P138" s="60"/>
      <c r="Q138" s="60"/>
      <c r="R138" s="60"/>
      <c r="S138" s="60"/>
      <c r="T138" s="379"/>
      <c r="V138" s="379"/>
      <c r="W138" s="3939"/>
      <c r="X138" s="3939"/>
      <c r="Y138" s="3939"/>
      <c r="Z138" s="4040"/>
      <c r="AA138" s="60"/>
      <c r="AB138" s="60"/>
      <c r="AC138" s="60"/>
    </row>
    <row r="139" spans="1:29" x14ac:dyDescent="0.2">
      <c r="A139" s="60"/>
      <c r="B139" s="60"/>
      <c r="C139" s="60"/>
      <c r="D139" s="60"/>
      <c r="E139" s="60"/>
      <c r="F139" s="60"/>
      <c r="G139" s="60"/>
      <c r="H139" s="60"/>
      <c r="I139" s="60"/>
      <c r="J139" s="60"/>
      <c r="K139" s="60"/>
      <c r="L139" s="60"/>
      <c r="M139" s="60"/>
      <c r="N139" s="60"/>
      <c r="O139" s="60"/>
      <c r="P139" s="60"/>
      <c r="Q139" s="60"/>
      <c r="R139" s="60"/>
      <c r="S139" s="60"/>
      <c r="T139" s="379"/>
      <c r="V139" s="379"/>
      <c r="W139" s="3939"/>
      <c r="X139" s="3939"/>
      <c r="Y139" s="3939"/>
      <c r="Z139" s="4040"/>
      <c r="AA139" s="60"/>
      <c r="AB139" s="60"/>
      <c r="AC139" s="60"/>
    </row>
    <row r="140" spans="1:29" x14ac:dyDescent="0.2">
      <c r="A140" s="60"/>
      <c r="B140" s="60"/>
      <c r="C140" s="60"/>
      <c r="D140" s="60"/>
      <c r="E140" s="60"/>
      <c r="F140" s="60"/>
      <c r="G140" s="60"/>
      <c r="H140" s="60"/>
      <c r="I140" s="60"/>
      <c r="J140" s="60"/>
      <c r="K140" s="60"/>
      <c r="L140" s="60"/>
      <c r="M140" s="60"/>
      <c r="N140" s="60"/>
      <c r="O140" s="60"/>
      <c r="P140" s="60"/>
      <c r="Q140" s="60"/>
      <c r="R140" s="60"/>
      <c r="S140" s="60"/>
      <c r="T140" s="379"/>
      <c r="V140" s="379"/>
      <c r="W140" s="3939"/>
      <c r="X140" s="3939"/>
      <c r="Y140" s="3939"/>
      <c r="Z140" s="4040"/>
      <c r="AA140" s="60"/>
      <c r="AB140" s="60"/>
      <c r="AC140" s="60"/>
    </row>
    <row r="141" spans="1:29" x14ac:dyDescent="0.2">
      <c r="A141" s="60"/>
      <c r="B141" s="60"/>
      <c r="C141" s="60"/>
      <c r="D141" s="60"/>
      <c r="E141" s="60"/>
      <c r="F141" s="60"/>
      <c r="G141" s="60"/>
      <c r="H141" s="60"/>
      <c r="I141" s="60"/>
      <c r="J141" s="60"/>
      <c r="K141" s="60"/>
      <c r="L141" s="60"/>
      <c r="M141" s="60"/>
      <c r="N141" s="60"/>
      <c r="O141" s="60"/>
      <c r="P141" s="60"/>
      <c r="Q141" s="60"/>
      <c r="R141" s="60"/>
      <c r="S141" s="60"/>
      <c r="T141" s="379"/>
      <c r="V141" s="379"/>
      <c r="W141" s="3939"/>
      <c r="X141" s="3939"/>
      <c r="Y141" s="3939"/>
      <c r="Z141" s="4040"/>
      <c r="AA141" s="60"/>
      <c r="AB141" s="60"/>
      <c r="AC141" s="60"/>
    </row>
    <row r="142" spans="1:29" x14ac:dyDescent="0.2">
      <c r="A142" s="60"/>
      <c r="B142" s="60"/>
      <c r="C142" s="60"/>
      <c r="D142" s="60"/>
      <c r="E142" s="60"/>
      <c r="F142" s="60"/>
      <c r="G142" s="60"/>
      <c r="H142" s="60"/>
      <c r="I142" s="60"/>
      <c r="J142" s="60"/>
      <c r="K142" s="60"/>
      <c r="L142" s="60"/>
      <c r="M142" s="60"/>
      <c r="N142" s="60"/>
      <c r="O142" s="60"/>
      <c r="P142" s="60"/>
      <c r="Q142" s="60"/>
      <c r="R142" s="60"/>
      <c r="S142" s="60"/>
      <c r="T142" s="379"/>
      <c r="V142" s="379"/>
      <c r="W142" s="3939"/>
      <c r="X142" s="3939"/>
      <c r="Y142" s="3939"/>
      <c r="Z142" s="4040"/>
      <c r="AA142" s="60"/>
      <c r="AB142" s="60"/>
      <c r="AC142" s="60"/>
    </row>
    <row r="143" spans="1:29" x14ac:dyDescent="0.2">
      <c r="A143" s="60"/>
      <c r="B143" s="60"/>
      <c r="C143" s="60"/>
      <c r="D143" s="60"/>
      <c r="E143" s="60"/>
      <c r="F143" s="60"/>
      <c r="G143" s="60"/>
      <c r="H143" s="60"/>
      <c r="I143" s="60"/>
      <c r="J143" s="60"/>
      <c r="K143" s="60"/>
      <c r="L143" s="60"/>
      <c r="M143" s="60"/>
      <c r="N143" s="60"/>
      <c r="O143" s="60"/>
      <c r="P143" s="60"/>
      <c r="Q143" s="60"/>
      <c r="R143" s="60"/>
      <c r="S143" s="60"/>
      <c r="T143" s="379"/>
      <c r="V143" s="379"/>
      <c r="W143" s="3939"/>
      <c r="X143" s="3939"/>
      <c r="Y143" s="3939"/>
      <c r="Z143" s="4040"/>
      <c r="AA143" s="60"/>
      <c r="AB143" s="60"/>
      <c r="AC143" s="60"/>
    </row>
    <row r="144" spans="1:29" x14ac:dyDescent="0.2">
      <c r="A144" s="60"/>
      <c r="B144" s="60"/>
      <c r="C144" s="60"/>
      <c r="D144" s="60"/>
      <c r="E144" s="60"/>
      <c r="F144" s="60"/>
      <c r="G144" s="60"/>
      <c r="H144" s="60"/>
      <c r="I144" s="60"/>
      <c r="J144" s="60"/>
      <c r="K144" s="60"/>
      <c r="L144" s="60"/>
      <c r="M144" s="60"/>
      <c r="N144" s="60"/>
      <c r="O144" s="60"/>
      <c r="P144" s="60"/>
      <c r="Q144" s="60"/>
      <c r="R144" s="60"/>
      <c r="S144" s="60"/>
      <c r="T144" s="379"/>
      <c r="V144" s="379"/>
      <c r="W144" s="3939"/>
      <c r="X144" s="3939"/>
      <c r="Y144" s="3939"/>
      <c r="Z144" s="4040"/>
      <c r="AA144" s="60"/>
      <c r="AB144" s="60"/>
      <c r="AC144" s="60"/>
    </row>
    <row r="145" spans="1:29" x14ac:dyDescent="0.2">
      <c r="A145" s="60"/>
      <c r="B145" s="60"/>
      <c r="C145" s="60"/>
      <c r="D145" s="60"/>
      <c r="E145" s="60"/>
      <c r="F145" s="60"/>
      <c r="G145" s="60"/>
      <c r="H145" s="60"/>
      <c r="I145" s="60"/>
      <c r="J145" s="60"/>
      <c r="K145" s="60"/>
      <c r="L145" s="60"/>
      <c r="M145" s="60"/>
      <c r="N145" s="60"/>
      <c r="O145" s="60"/>
      <c r="P145" s="60"/>
      <c r="Q145" s="60"/>
      <c r="R145" s="60"/>
      <c r="S145" s="60"/>
      <c r="T145" s="379"/>
      <c r="V145" s="379"/>
      <c r="W145" s="3939"/>
      <c r="X145" s="3939"/>
      <c r="Y145" s="3939"/>
      <c r="Z145" s="4040"/>
      <c r="AA145" s="60"/>
      <c r="AB145" s="60"/>
      <c r="AC145" s="60"/>
    </row>
    <row r="146" spans="1:29" x14ac:dyDescent="0.2">
      <c r="A146" s="60"/>
      <c r="B146" s="60"/>
      <c r="C146" s="60"/>
      <c r="D146" s="60"/>
      <c r="E146" s="60"/>
      <c r="F146" s="60"/>
      <c r="G146" s="60"/>
      <c r="H146" s="60"/>
      <c r="I146" s="60"/>
      <c r="J146" s="60"/>
      <c r="K146" s="60"/>
      <c r="L146" s="60"/>
      <c r="M146" s="60"/>
      <c r="N146" s="60"/>
      <c r="O146" s="60"/>
      <c r="P146" s="60"/>
      <c r="Q146" s="60"/>
      <c r="R146" s="60"/>
      <c r="S146" s="60"/>
      <c r="T146" s="379"/>
      <c r="V146" s="379"/>
      <c r="W146" s="3939"/>
      <c r="X146" s="3939"/>
      <c r="Y146" s="3939"/>
      <c r="Z146" s="4040"/>
      <c r="AA146" s="60"/>
      <c r="AB146" s="60"/>
      <c r="AC146" s="60"/>
    </row>
    <row r="147" spans="1:29" x14ac:dyDescent="0.2">
      <c r="A147" s="60"/>
      <c r="B147" s="60"/>
      <c r="C147" s="60"/>
      <c r="D147" s="60"/>
      <c r="E147" s="60"/>
      <c r="F147" s="60"/>
      <c r="G147" s="60"/>
      <c r="H147" s="60"/>
      <c r="I147" s="60"/>
      <c r="J147" s="60"/>
      <c r="K147" s="60"/>
      <c r="L147" s="60"/>
      <c r="M147" s="60"/>
      <c r="N147" s="60"/>
      <c r="O147" s="60"/>
      <c r="P147" s="60"/>
      <c r="Q147" s="60"/>
      <c r="R147" s="60"/>
      <c r="S147" s="60"/>
      <c r="T147" s="379"/>
      <c r="V147" s="379"/>
      <c r="W147" s="3939"/>
      <c r="X147" s="3939"/>
      <c r="Y147" s="3939"/>
      <c r="Z147" s="4040"/>
      <c r="AA147" s="60"/>
      <c r="AB147" s="60"/>
      <c r="AC147" s="60"/>
    </row>
    <row r="148" spans="1:29" x14ac:dyDescent="0.2">
      <c r="A148" s="60"/>
      <c r="B148" s="60"/>
      <c r="C148" s="60"/>
      <c r="D148" s="60"/>
      <c r="E148" s="60"/>
      <c r="F148" s="60"/>
      <c r="G148" s="60"/>
      <c r="H148" s="60"/>
      <c r="I148" s="60"/>
      <c r="J148" s="60"/>
      <c r="K148" s="60"/>
      <c r="L148" s="60"/>
      <c r="M148" s="60"/>
      <c r="N148" s="60"/>
      <c r="O148" s="60"/>
      <c r="P148" s="60"/>
      <c r="Q148" s="60"/>
      <c r="R148" s="60"/>
      <c r="S148" s="60"/>
      <c r="T148" s="379"/>
      <c r="V148" s="379"/>
      <c r="W148" s="3939"/>
      <c r="X148" s="3939"/>
      <c r="Y148" s="3939"/>
      <c r="Z148" s="4040"/>
      <c r="AA148" s="60"/>
      <c r="AB148" s="60"/>
      <c r="AC148" s="60"/>
    </row>
    <row r="149" spans="1:29" x14ac:dyDescent="0.2">
      <c r="A149" s="60"/>
      <c r="B149" s="60"/>
      <c r="C149" s="60"/>
      <c r="D149" s="60"/>
      <c r="E149" s="60"/>
      <c r="F149" s="60"/>
      <c r="G149" s="60"/>
      <c r="H149" s="60"/>
      <c r="I149" s="60"/>
      <c r="J149" s="60"/>
      <c r="K149" s="60"/>
      <c r="L149" s="60"/>
      <c r="M149" s="60"/>
      <c r="N149" s="60"/>
      <c r="O149" s="60"/>
      <c r="P149" s="60"/>
      <c r="Q149" s="60"/>
      <c r="R149" s="60"/>
      <c r="S149" s="60"/>
      <c r="T149" s="379"/>
      <c r="V149" s="379"/>
      <c r="W149" s="3939"/>
      <c r="X149" s="3939"/>
      <c r="Y149" s="3939"/>
      <c r="Z149" s="4040"/>
      <c r="AA149" s="60"/>
      <c r="AB149" s="60"/>
      <c r="AC149" s="60"/>
    </row>
    <row r="150" spans="1:29" x14ac:dyDescent="0.2">
      <c r="A150" s="60"/>
      <c r="B150" s="60"/>
      <c r="C150" s="60"/>
      <c r="D150" s="60"/>
      <c r="E150" s="60"/>
      <c r="F150" s="60"/>
      <c r="G150" s="60"/>
      <c r="H150" s="60"/>
      <c r="I150" s="60"/>
      <c r="J150" s="60"/>
      <c r="K150" s="60"/>
      <c r="L150" s="60"/>
      <c r="M150" s="60"/>
      <c r="N150" s="60"/>
      <c r="O150" s="60"/>
      <c r="P150" s="60"/>
      <c r="Q150" s="60"/>
      <c r="R150" s="60"/>
      <c r="S150" s="60"/>
      <c r="T150" s="379"/>
      <c r="V150" s="379"/>
      <c r="W150" s="3939"/>
      <c r="X150" s="3939"/>
      <c r="Y150" s="3939"/>
      <c r="Z150" s="4040"/>
      <c r="AA150" s="60"/>
      <c r="AB150" s="60"/>
      <c r="AC150" s="60"/>
    </row>
    <row r="151" spans="1:29" x14ac:dyDescent="0.2">
      <c r="A151" s="60"/>
      <c r="B151" s="60"/>
      <c r="C151" s="60"/>
      <c r="D151" s="60"/>
      <c r="E151" s="60"/>
      <c r="F151" s="60"/>
      <c r="G151" s="60"/>
      <c r="H151" s="60"/>
      <c r="I151" s="60"/>
      <c r="J151" s="60"/>
      <c r="K151" s="60"/>
      <c r="L151" s="60"/>
      <c r="M151" s="60"/>
      <c r="N151" s="60"/>
      <c r="O151" s="60"/>
      <c r="P151" s="60"/>
      <c r="Q151" s="60"/>
      <c r="R151" s="60"/>
      <c r="S151" s="60"/>
      <c r="T151" s="379"/>
      <c r="V151" s="379"/>
      <c r="W151" s="3939"/>
      <c r="X151" s="3939"/>
      <c r="Y151" s="3939"/>
      <c r="Z151" s="4040"/>
      <c r="AA151" s="60"/>
      <c r="AB151" s="60"/>
      <c r="AC151" s="60"/>
    </row>
    <row r="152" spans="1:29" x14ac:dyDescent="0.2">
      <c r="A152" s="60"/>
      <c r="B152" s="60"/>
      <c r="C152" s="60"/>
      <c r="D152" s="60"/>
      <c r="E152" s="60"/>
      <c r="F152" s="60"/>
      <c r="G152" s="60"/>
      <c r="H152" s="60"/>
      <c r="I152" s="60"/>
      <c r="J152" s="60"/>
      <c r="K152" s="60"/>
      <c r="L152" s="60"/>
      <c r="M152" s="60"/>
      <c r="N152" s="60"/>
      <c r="O152" s="60"/>
      <c r="P152" s="60"/>
      <c r="Q152" s="60"/>
      <c r="R152" s="60"/>
      <c r="S152" s="60"/>
      <c r="T152" s="379"/>
      <c r="V152" s="379"/>
      <c r="W152" s="3939"/>
      <c r="X152" s="3939"/>
      <c r="Y152" s="3939"/>
      <c r="Z152" s="4040"/>
      <c r="AA152" s="60"/>
      <c r="AB152" s="60"/>
      <c r="AC152" s="60"/>
    </row>
    <row r="153" spans="1:29" x14ac:dyDescent="0.2">
      <c r="A153" s="60"/>
      <c r="B153" s="60"/>
      <c r="C153" s="60"/>
      <c r="D153" s="60"/>
      <c r="E153" s="60"/>
      <c r="F153" s="60"/>
      <c r="G153" s="60"/>
      <c r="H153" s="60"/>
      <c r="I153" s="60"/>
      <c r="J153" s="60"/>
      <c r="K153" s="60"/>
      <c r="L153" s="60"/>
      <c r="M153" s="60"/>
      <c r="N153" s="60"/>
      <c r="O153" s="60"/>
      <c r="P153" s="60"/>
      <c r="Q153" s="60"/>
      <c r="R153" s="60"/>
      <c r="S153" s="60"/>
      <c r="T153" s="379"/>
      <c r="V153" s="379"/>
      <c r="W153" s="3939"/>
      <c r="X153" s="3939"/>
      <c r="Y153" s="3939"/>
      <c r="Z153" s="4040"/>
      <c r="AA153" s="60"/>
      <c r="AB153" s="60"/>
      <c r="AC153" s="60"/>
    </row>
    <row r="154" spans="1:29" x14ac:dyDescent="0.2">
      <c r="A154" s="60"/>
      <c r="B154" s="60"/>
      <c r="C154" s="60"/>
      <c r="D154" s="60"/>
      <c r="E154" s="60"/>
      <c r="F154" s="60"/>
      <c r="G154" s="60"/>
      <c r="H154" s="60"/>
      <c r="I154" s="60"/>
      <c r="J154" s="60"/>
      <c r="K154" s="60"/>
      <c r="L154" s="60"/>
      <c r="M154" s="60"/>
      <c r="N154" s="60"/>
      <c r="O154" s="60"/>
      <c r="P154" s="60"/>
      <c r="Q154" s="60"/>
      <c r="R154" s="60"/>
      <c r="S154" s="60"/>
      <c r="T154" s="379"/>
      <c r="V154" s="379"/>
      <c r="W154" s="3939"/>
      <c r="X154" s="3939"/>
      <c r="Y154" s="3939"/>
      <c r="Z154" s="4040"/>
      <c r="AA154" s="60"/>
      <c r="AB154" s="60"/>
      <c r="AC154" s="60"/>
    </row>
    <row r="155" spans="1:29" x14ac:dyDescent="0.2">
      <c r="A155" s="60"/>
      <c r="B155" s="60"/>
      <c r="C155" s="60"/>
      <c r="D155" s="60"/>
      <c r="E155" s="60"/>
      <c r="F155" s="60"/>
      <c r="G155" s="60"/>
      <c r="H155" s="60"/>
      <c r="I155" s="60"/>
      <c r="J155" s="60"/>
      <c r="K155" s="60"/>
      <c r="L155" s="60"/>
      <c r="M155" s="60"/>
      <c r="N155" s="60"/>
      <c r="O155" s="60"/>
      <c r="P155" s="60"/>
      <c r="Q155" s="60"/>
      <c r="R155" s="60"/>
      <c r="S155" s="60"/>
      <c r="T155" s="379"/>
      <c r="V155" s="379"/>
      <c r="W155" s="3939"/>
      <c r="X155" s="3939"/>
      <c r="Y155" s="3939"/>
      <c r="Z155" s="4040"/>
      <c r="AA155" s="60"/>
      <c r="AB155" s="60"/>
      <c r="AC155" s="60"/>
    </row>
    <row r="156" spans="1:29" x14ac:dyDescent="0.2">
      <c r="A156" s="60"/>
      <c r="B156" s="60"/>
      <c r="C156" s="60"/>
      <c r="D156" s="60"/>
      <c r="E156" s="60"/>
      <c r="F156" s="60"/>
      <c r="G156" s="60"/>
      <c r="H156" s="60"/>
      <c r="I156" s="60"/>
      <c r="J156" s="60"/>
      <c r="K156" s="60"/>
      <c r="L156" s="60"/>
      <c r="M156" s="60"/>
      <c r="N156" s="60"/>
      <c r="O156" s="60"/>
      <c r="P156" s="60"/>
      <c r="Q156" s="60"/>
      <c r="R156" s="60"/>
      <c r="S156" s="60"/>
      <c r="T156" s="379"/>
      <c r="V156" s="379"/>
      <c r="W156" s="3939"/>
      <c r="X156" s="3939"/>
      <c r="Y156" s="3939"/>
      <c r="Z156" s="4040"/>
      <c r="AA156" s="60"/>
      <c r="AB156" s="60"/>
      <c r="AC156" s="60"/>
    </row>
    <row r="157" spans="1:29" x14ac:dyDescent="0.2">
      <c r="A157" s="60"/>
      <c r="B157" s="60"/>
      <c r="C157" s="60"/>
      <c r="D157" s="60"/>
      <c r="E157" s="60"/>
      <c r="F157" s="60"/>
      <c r="G157" s="60"/>
      <c r="H157" s="60"/>
      <c r="I157" s="60"/>
      <c r="J157" s="60"/>
      <c r="K157" s="60"/>
      <c r="L157" s="60"/>
      <c r="M157" s="60"/>
      <c r="N157" s="60"/>
      <c r="O157" s="60"/>
      <c r="P157" s="60"/>
      <c r="Q157" s="60"/>
      <c r="R157" s="60"/>
      <c r="S157" s="60"/>
      <c r="T157" s="379"/>
      <c r="V157" s="379"/>
      <c r="W157" s="3939"/>
      <c r="X157" s="3939"/>
      <c r="Y157" s="3939"/>
      <c r="Z157" s="4040"/>
      <c r="AA157" s="60"/>
      <c r="AB157" s="60"/>
      <c r="AC157" s="60"/>
    </row>
    <row r="158" spans="1:29" x14ac:dyDescent="0.2">
      <c r="A158" s="60"/>
      <c r="B158" s="60"/>
      <c r="C158" s="60"/>
      <c r="D158" s="60"/>
      <c r="E158" s="60"/>
      <c r="F158" s="60"/>
      <c r="G158" s="60"/>
      <c r="H158" s="60"/>
      <c r="I158" s="60"/>
      <c r="J158" s="60"/>
      <c r="K158" s="60"/>
      <c r="L158" s="60"/>
      <c r="M158" s="60"/>
      <c r="N158" s="60"/>
      <c r="O158" s="60"/>
      <c r="P158" s="60"/>
      <c r="Q158" s="60"/>
      <c r="R158" s="60"/>
      <c r="S158" s="60"/>
      <c r="T158" s="379"/>
      <c r="V158" s="379"/>
      <c r="W158" s="3939"/>
      <c r="X158" s="3939"/>
      <c r="Y158" s="3939"/>
      <c r="Z158" s="4040"/>
      <c r="AA158" s="60"/>
      <c r="AB158" s="60"/>
      <c r="AC158" s="60"/>
    </row>
    <row r="159" spans="1:29" x14ac:dyDescent="0.2">
      <c r="A159" s="60"/>
      <c r="B159" s="60"/>
      <c r="C159" s="60"/>
      <c r="D159" s="60"/>
      <c r="E159" s="60"/>
      <c r="F159" s="60"/>
      <c r="G159" s="60"/>
      <c r="H159" s="60"/>
      <c r="I159" s="60"/>
      <c r="J159" s="60"/>
      <c r="K159" s="60"/>
      <c r="L159" s="60"/>
      <c r="M159" s="60"/>
      <c r="N159" s="60"/>
      <c r="O159" s="60"/>
      <c r="P159" s="60"/>
      <c r="Q159" s="60"/>
      <c r="R159" s="60"/>
      <c r="S159" s="60"/>
      <c r="T159" s="379"/>
      <c r="V159" s="379"/>
      <c r="W159" s="3939"/>
      <c r="X159" s="3939"/>
      <c r="Y159" s="3939"/>
      <c r="Z159" s="4040"/>
      <c r="AA159" s="60"/>
      <c r="AB159" s="60"/>
      <c r="AC159" s="60"/>
    </row>
    <row r="160" spans="1:29" x14ac:dyDescent="0.2">
      <c r="A160" s="60"/>
      <c r="B160" s="60"/>
      <c r="C160" s="60"/>
      <c r="D160" s="60"/>
      <c r="E160" s="60"/>
      <c r="F160" s="60"/>
      <c r="G160" s="60"/>
      <c r="H160" s="60"/>
      <c r="I160" s="60"/>
      <c r="J160" s="60"/>
      <c r="K160" s="60"/>
      <c r="L160" s="60"/>
      <c r="M160" s="60"/>
      <c r="N160" s="60"/>
      <c r="O160" s="60"/>
      <c r="P160" s="60"/>
      <c r="Q160" s="60"/>
      <c r="R160" s="60"/>
      <c r="S160" s="60"/>
      <c r="T160" s="379"/>
      <c r="V160" s="379"/>
      <c r="W160" s="3939"/>
      <c r="X160" s="3939"/>
      <c r="Y160" s="3939"/>
      <c r="Z160" s="4040"/>
      <c r="AA160" s="60"/>
      <c r="AB160" s="60"/>
      <c r="AC160" s="60"/>
    </row>
    <row r="161" spans="1:29" x14ac:dyDescent="0.2">
      <c r="A161" s="60"/>
      <c r="B161" s="60"/>
      <c r="C161" s="60"/>
      <c r="D161" s="60"/>
      <c r="E161" s="60"/>
      <c r="F161" s="60"/>
      <c r="G161" s="60"/>
      <c r="H161" s="60"/>
      <c r="I161" s="60"/>
      <c r="J161" s="60"/>
      <c r="K161" s="60"/>
      <c r="L161" s="60"/>
      <c r="M161" s="60"/>
      <c r="N161" s="60"/>
      <c r="O161" s="60"/>
      <c r="P161" s="60"/>
      <c r="Q161" s="60"/>
      <c r="R161" s="60"/>
      <c r="S161" s="60"/>
      <c r="T161" s="379"/>
      <c r="V161" s="379"/>
      <c r="W161" s="3939"/>
      <c r="X161" s="3939"/>
      <c r="Y161" s="3939"/>
      <c r="Z161" s="4040"/>
      <c r="AA161" s="60"/>
      <c r="AB161" s="60"/>
      <c r="AC161" s="60"/>
    </row>
    <row r="162" spans="1:29" x14ac:dyDescent="0.2">
      <c r="A162" s="60"/>
      <c r="B162" s="60"/>
      <c r="C162" s="60"/>
      <c r="D162" s="60"/>
      <c r="E162" s="60"/>
      <c r="F162" s="60"/>
      <c r="G162" s="60"/>
      <c r="H162" s="60"/>
      <c r="I162" s="60"/>
      <c r="J162" s="60"/>
      <c r="K162" s="60"/>
      <c r="L162" s="60"/>
      <c r="M162" s="60"/>
      <c r="N162" s="60"/>
      <c r="O162" s="60"/>
      <c r="P162" s="60"/>
      <c r="Q162" s="60"/>
      <c r="R162" s="60"/>
      <c r="S162" s="60"/>
      <c r="T162" s="379"/>
      <c r="V162" s="379"/>
      <c r="W162" s="3939"/>
      <c r="X162" s="3939"/>
      <c r="Y162" s="3939"/>
      <c r="Z162" s="4040"/>
      <c r="AA162" s="60"/>
      <c r="AB162" s="60"/>
      <c r="AC162" s="60"/>
    </row>
    <row r="163" spans="1:29" x14ac:dyDescent="0.2">
      <c r="A163" s="60"/>
      <c r="B163" s="60"/>
      <c r="C163" s="60"/>
      <c r="D163" s="60"/>
      <c r="E163" s="60"/>
      <c r="F163" s="60"/>
      <c r="G163" s="60"/>
      <c r="H163" s="60"/>
      <c r="I163" s="60"/>
      <c r="J163" s="60"/>
      <c r="K163" s="60"/>
      <c r="L163" s="60"/>
      <c r="M163" s="60"/>
      <c r="N163" s="60"/>
      <c r="O163" s="60"/>
      <c r="P163" s="60"/>
      <c r="Q163" s="60"/>
      <c r="R163" s="60"/>
      <c r="S163" s="60"/>
      <c r="T163" s="379"/>
      <c r="V163" s="379"/>
      <c r="W163" s="3939"/>
      <c r="X163" s="3939"/>
      <c r="Y163" s="3939"/>
      <c r="Z163" s="4040"/>
      <c r="AA163" s="60"/>
      <c r="AB163" s="60"/>
      <c r="AC163" s="60"/>
    </row>
    <row r="164" spans="1:29" x14ac:dyDescent="0.2">
      <c r="A164" s="60"/>
      <c r="B164" s="60"/>
      <c r="C164" s="60"/>
      <c r="D164" s="60"/>
      <c r="E164" s="60"/>
      <c r="F164" s="60"/>
      <c r="G164" s="60"/>
      <c r="H164" s="60"/>
      <c r="I164" s="60"/>
      <c r="J164" s="60"/>
      <c r="K164" s="60"/>
      <c r="L164" s="60"/>
      <c r="M164" s="60"/>
      <c r="N164" s="60"/>
      <c r="O164" s="60"/>
      <c r="P164" s="60"/>
      <c r="Q164" s="60"/>
      <c r="R164" s="60"/>
      <c r="S164" s="60"/>
      <c r="T164" s="379"/>
      <c r="V164" s="379"/>
      <c r="W164" s="3939"/>
      <c r="X164" s="3939"/>
      <c r="Y164" s="3939"/>
      <c r="Z164" s="4040"/>
      <c r="AA164" s="60"/>
      <c r="AB164" s="60"/>
      <c r="AC164" s="60"/>
    </row>
    <row r="165" spans="1:29" x14ac:dyDescent="0.2">
      <c r="A165" s="60"/>
      <c r="B165" s="60"/>
      <c r="C165" s="60"/>
      <c r="D165" s="60"/>
      <c r="E165" s="60"/>
      <c r="F165" s="60"/>
      <c r="G165" s="60"/>
      <c r="H165" s="60"/>
      <c r="I165" s="60"/>
      <c r="J165" s="60"/>
      <c r="K165" s="60"/>
      <c r="L165" s="60"/>
      <c r="M165" s="60"/>
      <c r="N165" s="60"/>
      <c r="O165" s="60"/>
      <c r="P165" s="60"/>
      <c r="Q165" s="60"/>
      <c r="R165" s="60"/>
      <c r="S165" s="60"/>
      <c r="T165" s="379"/>
      <c r="V165" s="379"/>
      <c r="W165" s="3939"/>
      <c r="X165" s="3939"/>
      <c r="Y165" s="3939"/>
      <c r="Z165" s="4040"/>
      <c r="AA165" s="60"/>
      <c r="AB165" s="60"/>
      <c r="AC165" s="60"/>
    </row>
    <row r="166" spans="1:29" x14ac:dyDescent="0.2">
      <c r="A166" s="60"/>
      <c r="B166" s="60"/>
      <c r="C166" s="60"/>
      <c r="D166" s="60"/>
      <c r="E166" s="60"/>
      <c r="F166" s="60"/>
      <c r="G166" s="60"/>
      <c r="H166" s="60"/>
      <c r="I166" s="60"/>
      <c r="J166" s="60"/>
      <c r="K166" s="60"/>
      <c r="L166" s="60"/>
      <c r="M166" s="60"/>
      <c r="N166" s="60"/>
      <c r="O166" s="60"/>
      <c r="P166" s="60"/>
      <c r="Q166" s="60"/>
      <c r="R166" s="60"/>
      <c r="S166" s="60"/>
      <c r="T166" s="379"/>
      <c r="V166" s="379"/>
      <c r="W166" s="3939"/>
      <c r="X166" s="3939"/>
      <c r="Y166" s="3939"/>
      <c r="Z166" s="4040"/>
      <c r="AA166" s="60"/>
      <c r="AB166" s="60"/>
      <c r="AC166" s="60"/>
    </row>
    <row r="167" spans="1:29" x14ac:dyDescent="0.2">
      <c r="A167" s="60"/>
      <c r="B167" s="60"/>
      <c r="C167" s="60"/>
      <c r="D167" s="60"/>
      <c r="E167" s="60"/>
      <c r="F167" s="60"/>
      <c r="G167" s="60"/>
      <c r="H167" s="60"/>
      <c r="I167" s="60"/>
      <c r="J167" s="60"/>
      <c r="K167" s="60"/>
      <c r="L167" s="60"/>
      <c r="M167" s="60"/>
      <c r="N167" s="60"/>
      <c r="O167" s="60"/>
      <c r="P167" s="60"/>
      <c r="Q167" s="60"/>
      <c r="R167" s="60"/>
      <c r="S167" s="60"/>
      <c r="T167" s="379"/>
      <c r="V167" s="60"/>
      <c r="W167" s="60"/>
      <c r="X167" s="3939"/>
      <c r="Y167" s="3939"/>
      <c r="Z167" s="379"/>
      <c r="AA167" s="60"/>
      <c r="AB167" s="60"/>
      <c r="AC167" s="60"/>
    </row>
    <row r="168" spans="1:29" x14ac:dyDescent="0.2">
      <c r="A168" s="60"/>
      <c r="B168" s="60"/>
      <c r="C168" s="60"/>
      <c r="D168" s="60"/>
      <c r="E168" s="60"/>
      <c r="F168" s="60"/>
      <c r="G168" s="60"/>
      <c r="H168" s="60"/>
      <c r="I168" s="60"/>
      <c r="J168" s="60"/>
      <c r="K168" s="60"/>
      <c r="L168" s="60"/>
      <c r="M168" s="60"/>
      <c r="N168" s="60"/>
      <c r="O168" s="60"/>
      <c r="P168" s="60"/>
      <c r="Q168" s="60"/>
      <c r="R168" s="60"/>
      <c r="S168" s="60"/>
      <c r="T168" s="379"/>
      <c r="V168" s="60"/>
      <c r="W168" s="60"/>
      <c r="X168" s="3939"/>
      <c r="Y168" s="3939"/>
      <c r="Z168" s="379"/>
      <c r="AA168" s="60"/>
      <c r="AB168" s="60"/>
      <c r="AC168" s="60"/>
    </row>
    <row r="169" spans="1:29" x14ac:dyDescent="0.2">
      <c r="A169" s="60"/>
      <c r="B169" s="60"/>
      <c r="C169" s="60"/>
      <c r="D169" s="60"/>
      <c r="E169" s="60"/>
      <c r="F169" s="60"/>
      <c r="G169" s="60"/>
      <c r="H169" s="60"/>
      <c r="I169" s="60"/>
      <c r="J169" s="60"/>
      <c r="K169" s="60"/>
      <c r="L169" s="60"/>
      <c r="M169" s="60"/>
      <c r="N169" s="60"/>
      <c r="O169" s="60"/>
      <c r="P169" s="60"/>
      <c r="Q169" s="60"/>
      <c r="R169" s="60"/>
      <c r="S169" s="60"/>
      <c r="T169" s="379"/>
      <c r="V169" s="60"/>
      <c r="W169" s="60"/>
      <c r="X169" s="3939"/>
      <c r="Y169" s="3939"/>
      <c r="Z169" s="379"/>
      <c r="AA169" s="60"/>
      <c r="AB169" s="60"/>
      <c r="AC169" s="60"/>
    </row>
    <row r="170" spans="1:29" x14ac:dyDescent="0.2">
      <c r="A170" s="60"/>
      <c r="B170" s="60"/>
      <c r="C170" s="60"/>
      <c r="D170" s="60"/>
      <c r="E170" s="60"/>
      <c r="F170" s="60"/>
      <c r="G170" s="60"/>
      <c r="H170" s="60"/>
      <c r="I170" s="60"/>
      <c r="J170" s="60"/>
      <c r="K170" s="60"/>
      <c r="L170" s="60"/>
      <c r="M170" s="60"/>
      <c r="N170" s="60"/>
      <c r="O170" s="60"/>
      <c r="P170" s="60"/>
      <c r="Q170" s="60"/>
      <c r="R170" s="60"/>
      <c r="S170" s="60"/>
      <c r="T170" s="379"/>
      <c r="V170" s="60"/>
      <c r="W170" s="60"/>
      <c r="X170" s="3939"/>
      <c r="Y170" s="3939"/>
      <c r="Z170" s="379"/>
      <c r="AA170" s="60"/>
      <c r="AB170" s="60"/>
      <c r="AC170" s="60"/>
    </row>
    <row r="171" spans="1:29" x14ac:dyDescent="0.2">
      <c r="A171" s="60"/>
      <c r="B171" s="60"/>
      <c r="C171" s="60"/>
      <c r="D171" s="60"/>
      <c r="E171" s="60"/>
      <c r="F171" s="60"/>
      <c r="G171" s="60"/>
      <c r="H171" s="60"/>
      <c r="I171" s="60"/>
      <c r="J171" s="60"/>
      <c r="K171" s="60"/>
      <c r="L171" s="60"/>
      <c r="M171" s="60"/>
      <c r="N171" s="60"/>
      <c r="O171" s="60"/>
      <c r="P171" s="60"/>
      <c r="Q171" s="60"/>
      <c r="R171" s="60"/>
      <c r="S171" s="60"/>
      <c r="T171" s="379"/>
      <c r="V171" s="60"/>
      <c r="W171" s="60"/>
      <c r="X171" s="3939"/>
      <c r="Y171" s="3939"/>
      <c r="Z171" s="379"/>
      <c r="AA171" s="60"/>
      <c r="AB171" s="60"/>
      <c r="AC171" s="60"/>
    </row>
    <row r="172" spans="1:29" x14ac:dyDescent="0.2">
      <c r="A172" s="60"/>
      <c r="B172" s="60"/>
      <c r="C172" s="60"/>
      <c r="D172" s="60"/>
      <c r="E172" s="60"/>
      <c r="F172" s="60"/>
      <c r="G172" s="60"/>
      <c r="H172" s="60"/>
      <c r="I172" s="60"/>
      <c r="J172" s="60"/>
      <c r="K172" s="60"/>
      <c r="L172" s="60"/>
      <c r="M172" s="60"/>
      <c r="N172" s="60"/>
      <c r="O172" s="60"/>
      <c r="P172" s="60"/>
      <c r="Q172" s="60"/>
      <c r="R172" s="60"/>
      <c r="S172" s="60"/>
      <c r="T172" s="379"/>
      <c r="V172" s="60"/>
      <c r="W172" s="60"/>
      <c r="X172" s="3939"/>
      <c r="Y172" s="3939"/>
      <c r="Z172" s="379"/>
      <c r="AA172" s="60"/>
      <c r="AB172" s="60"/>
      <c r="AC172" s="60"/>
    </row>
    <row r="173" spans="1:29" x14ac:dyDescent="0.2">
      <c r="A173" s="60"/>
      <c r="B173" s="60"/>
      <c r="C173" s="60"/>
      <c r="D173" s="60"/>
      <c r="E173" s="60"/>
      <c r="F173" s="60"/>
      <c r="G173" s="60"/>
      <c r="H173" s="60"/>
      <c r="I173" s="60"/>
      <c r="J173" s="60"/>
      <c r="K173" s="60"/>
      <c r="L173" s="60"/>
      <c r="M173" s="60"/>
      <c r="N173" s="60"/>
      <c r="O173" s="60"/>
      <c r="P173" s="60"/>
      <c r="Q173" s="60"/>
      <c r="R173" s="60"/>
      <c r="S173" s="60"/>
      <c r="T173" s="379"/>
      <c r="V173" s="60"/>
      <c r="W173" s="60"/>
      <c r="X173" s="3939"/>
      <c r="Y173" s="3939"/>
      <c r="Z173" s="379"/>
      <c r="AA173" s="60"/>
      <c r="AB173" s="60"/>
      <c r="AC173" s="60"/>
    </row>
    <row r="174" spans="1:29" x14ac:dyDescent="0.2">
      <c r="A174" s="60"/>
      <c r="B174" s="60"/>
      <c r="C174" s="60"/>
      <c r="D174" s="60"/>
      <c r="E174" s="60"/>
      <c r="F174" s="60"/>
      <c r="G174" s="60"/>
      <c r="H174" s="60"/>
      <c r="I174" s="60"/>
      <c r="J174" s="60"/>
      <c r="K174" s="60"/>
      <c r="L174" s="60"/>
      <c r="M174" s="60"/>
      <c r="N174" s="60"/>
      <c r="O174" s="60"/>
      <c r="P174" s="60"/>
      <c r="Q174" s="60"/>
      <c r="R174" s="60"/>
      <c r="S174" s="60"/>
      <c r="T174" s="379"/>
      <c r="V174" s="60"/>
      <c r="W174" s="60"/>
      <c r="X174" s="3939"/>
      <c r="Y174" s="3939"/>
      <c r="Z174" s="379"/>
      <c r="AA174" s="60"/>
      <c r="AB174" s="60"/>
      <c r="AC174" s="60"/>
    </row>
    <row r="175" spans="1:29" x14ac:dyDescent="0.2">
      <c r="A175" s="60"/>
      <c r="B175" s="60"/>
      <c r="C175" s="60"/>
      <c r="D175" s="60"/>
      <c r="E175" s="60"/>
      <c r="F175" s="60"/>
      <c r="G175" s="60"/>
      <c r="H175" s="60"/>
      <c r="I175" s="60"/>
      <c r="J175" s="60"/>
      <c r="K175" s="60"/>
      <c r="L175" s="60"/>
      <c r="M175" s="60"/>
      <c r="N175" s="60"/>
      <c r="O175" s="60"/>
      <c r="P175" s="60"/>
      <c r="Q175" s="60"/>
      <c r="R175" s="60"/>
      <c r="S175" s="60"/>
      <c r="T175" s="379"/>
      <c r="V175" s="60"/>
      <c r="W175" s="60"/>
      <c r="X175" s="3939"/>
      <c r="Y175" s="3939"/>
      <c r="Z175" s="379"/>
      <c r="AA175" s="60"/>
      <c r="AB175" s="60"/>
      <c r="AC175" s="60"/>
    </row>
    <row r="176" spans="1:29" x14ac:dyDescent="0.2">
      <c r="A176" s="60"/>
      <c r="B176" s="60"/>
      <c r="C176" s="60"/>
      <c r="D176" s="60"/>
      <c r="E176" s="60"/>
      <c r="F176" s="60"/>
      <c r="G176" s="60"/>
      <c r="H176" s="60"/>
      <c r="I176" s="60"/>
      <c r="J176" s="60"/>
      <c r="K176" s="60"/>
      <c r="L176" s="60"/>
      <c r="M176" s="60"/>
      <c r="N176" s="60"/>
      <c r="O176" s="60"/>
      <c r="P176" s="60"/>
      <c r="Q176" s="60"/>
      <c r="R176" s="60"/>
      <c r="S176" s="60"/>
      <c r="T176" s="379"/>
      <c r="V176" s="60"/>
      <c r="W176" s="60"/>
      <c r="X176" s="3939"/>
      <c r="Y176" s="3939"/>
      <c r="Z176" s="379"/>
      <c r="AA176" s="60"/>
      <c r="AB176" s="60"/>
      <c r="AC176" s="60"/>
    </row>
    <row r="177" spans="1:29" x14ac:dyDescent="0.2">
      <c r="A177" s="60"/>
      <c r="B177" s="60"/>
      <c r="C177" s="60"/>
      <c r="D177" s="60"/>
      <c r="E177" s="60"/>
      <c r="F177" s="60"/>
      <c r="G177" s="60"/>
      <c r="H177" s="60"/>
      <c r="I177" s="60"/>
      <c r="J177" s="60"/>
      <c r="K177" s="60"/>
      <c r="L177" s="60"/>
      <c r="M177" s="60"/>
      <c r="N177" s="60"/>
      <c r="O177" s="60"/>
      <c r="P177" s="60"/>
      <c r="Q177" s="60"/>
      <c r="R177" s="60"/>
      <c r="S177" s="60"/>
      <c r="T177" s="379"/>
      <c r="V177" s="60"/>
      <c r="W177" s="60"/>
      <c r="X177" s="3939"/>
      <c r="Y177" s="3939"/>
      <c r="Z177" s="379"/>
      <c r="AA177" s="60"/>
      <c r="AB177" s="60"/>
      <c r="AC177" s="60"/>
    </row>
    <row r="178" spans="1:29" x14ac:dyDescent="0.2">
      <c r="A178" s="60"/>
      <c r="B178" s="60"/>
      <c r="C178" s="60"/>
      <c r="D178" s="60"/>
      <c r="E178" s="60"/>
      <c r="F178" s="60"/>
      <c r="G178" s="60"/>
      <c r="H178" s="60"/>
      <c r="I178" s="60"/>
      <c r="J178" s="60"/>
      <c r="K178" s="60"/>
      <c r="L178" s="60"/>
      <c r="M178" s="60"/>
      <c r="N178" s="60"/>
      <c r="O178" s="60"/>
      <c r="P178" s="60"/>
      <c r="Q178" s="60"/>
      <c r="R178" s="60"/>
      <c r="S178" s="60"/>
      <c r="T178" s="379"/>
      <c r="V178" s="60"/>
      <c r="W178" s="60"/>
      <c r="X178" s="3939"/>
      <c r="Y178" s="3939"/>
      <c r="Z178" s="379"/>
      <c r="AA178" s="60"/>
      <c r="AB178" s="60"/>
      <c r="AC178" s="60"/>
    </row>
    <row r="179" spans="1:29" x14ac:dyDescent="0.2">
      <c r="A179" s="60"/>
      <c r="B179" s="60"/>
      <c r="C179" s="60"/>
      <c r="D179" s="60"/>
      <c r="E179" s="60"/>
      <c r="F179" s="60"/>
      <c r="G179" s="60"/>
      <c r="H179" s="60"/>
      <c r="I179" s="60"/>
      <c r="J179" s="60"/>
      <c r="K179" s="60"/>
      <c r="L179" s="60"/>
      <c r="M179" s="60"/>
      <c r="N179" s="60"/>
      <c r="O179" s="60"/>
      <c r="P179" s="60"/>
      <c r="Q179" s="60"/>
      <c r="R179" s="60"/>
      <c r="S179" s="60"/>
      <c r="T179" s="379"/>
      <c r="V179" s="60"/>
      <c r="W179" s="60"/>
      <c r="X179" s="3939"/>
      <c r="Y179" s="3939"/>
      <c r="Z179" s="379"/>
      <c r="AA179" s="60"/>
      <c r="AB179" s="60"/>
      <c r="AC179" s="60"/>
    </row>
    <row r="180" spans="1:29" x14ac:dyDescent="0.2">
      <c r="A180" s="60"/>
      <c r="B180" s="60"/>
      <c r="C180" s="60"/>
      <c r="D180" s="60"/>
      <c r="E180" s="60"/>
      <c r="F180" s="60"/>
      <c r="G180" s="60"/>
      <c r="H180" s="60"/>
      <c r="I180" s="60"/>
      <c r="J180" s="60"/>
      <c r="K180" s="60"/>
      <c r="L180" s="60"/>
      <c r="M180" s="60"/>
      <c r="N180" s="60"/>
      <c r="O180" s="60"/>
      <c r="P180" s="60"/>
      <c r="Q180" s="60"/>
      <c r="R180" s="60"/>
      <c r="S180" s="60"/>
      <c r="T180" s="379"/>
      <c r="V180" s="60"/>
      <c r="W180" s="60"/>
      <c r="X180" s="3939"/>
      <c r="Y180" s="3939"/>
      <c r="Z180" s="379"/>
      <c r="AA180" s="60"/>
      <c r="AB180" s="60"/>
      <c r="AC180" s="60"/>
    </row>
    <row r="181" spans="1:29" x14ac:dyDescent="0.2">
      <c r="A181" s="60"/>
      <c r="B181" s="60"/>
      <c r="C181" s="60"/>
      <c r="D181" s="60"/>
      <c r="E181" s="60"/>
      <c r="F181" s="60"/>
      <c r="G181" s="60"/>
      <c r="H181" s="60"/>
      <c r="I181" s="60"/>
      <c r="J181" s="60"/>
      <c r="K181" s="60"/>
      <c r="L181" s="60"/>
      <c r="M181" s="60"/>
      <c r="N181" s="60"/>
      <c r="O181" s="60"/>
      <c r="P181" s="60"/>
      <c r="Q181" s="60"/>
      <c r="R181" s="60"/>
      <c r="S181" s="60"/>
      <c r="T181" s="379"/>
      <c r="V181" s="60"/>
      <c r="W181" s="60"/>
      <c r="X181" s="3939"/>
      <c r="Y181" s="3939"/>
      <c r="Z181" s="379"/>
      <c r="AA181" s="60"/>
      <c r="AB181" s="60"/>
      <c r="AC181" s="60"/>
    </row>
    <row r="182" spans="1:29" x14ac:dyDescent="0.2">
      <c r="A182" s="60"/>
      <c r="B182" s="60"/>
      <c r="C182" s="60"/>
      <c r="D182" s="60"/>
      <c r="E182" s="60"/>
      <c r="F182" s="60"/>
      <c r="G182" s="60"/>
      <c r="H182" s="60"/>
      <c r="I182" s="60"/>
      <c r="J182" s="60"/>
      <c r="K182" s="60"/>
      <c r="L182" s="60"/>
      <c r="M182" s="60"/>
      <c r="N182" s="60"/>
      <c r="O182" s="60"/>
      <c r="P182" s="60"/>
      <c r="Q182" s="60"/>
      <c r="R182" s="60"/>
      <c r="S182" s="60"/>
      <c r="T182" s="379"/>
      <c r="V182" s="60"/>
      <c r="W182" s="60"/>
      <c r="X182" s="3939"/>
      <c r="Y182" s="3939"/>
      <c r="Z182" s="379"/>
      <c r="AA182" s="60"/>
      <c r="AB182" s="60"/>
      <c r="AC182" s="60"/>
    </row>
    <row r="183" spans="1:29" x14ac:dyDescent="0.2">
      <c r="A183" s="60"/>
      <c r="B183" s="60"/>
      <c r="C183" s="60"/>
      <c r="D183" s="60"/>
      <c r="E183" s="60"/>
      <c r="F183" s="60"/>
      <c r="G183" s="60"/>
      <c r="H183" s="60"/>
      <c r="I183" s="60"/>
      <c r="J183" s="60"/>
      <c r="K183" s="60"/>
      <c r="L183" s="60"/>
      <c r="M183" s="60"/>
      <c r="N183" s="60"/>
      <c r="O183" s="60"/>
      <c r="P183" s="60"/>
      <c r="Q183" s="60"/>
      <c r="R183" s="60"/>
      <c r="S183" s="60"/>
      <c r="T183" s="379"/>
      <c r="V183" s="60"/>
      <c r="W183" s="60"/>
      <c r="X183" s="3939"/>
      <c r="Y183" s="3939"/>
      <c r="Z183" s="379"/>
      <c r="AA183" s="60"/>
      <c r="AB183" s="60"/>
      <c r="AC183" s="60"/>
    </row>
    <row r="184" spans="1:29" x14ac:dyDescent="0.2">
      <c r="A184" s="60"/>
      <c r="B184" s="60"/>
      <c r="C184" s="60"/>
      <c r="D184" s="60"/>
      <c r="E184" s="60"/>
      <c r="F184" s="60"/>
      <c r="G184" s="60"/>
      <c r="H184" s="60"/>
      <c r="I184" s="60"/>
      <c r="J184" s="60"/>
      <c r="K184" s="60"/>
      <c r="L184" s="60"/>
      <c r="M184" s="60"/>
      <c r="N184" s="60"/>
      <c r="O184" s="60"/>
      <c r="P184" s="60"/>
      <c r="Q184" s="60"/>
      <c r="R184" s="60"/>
      <c r="S184" s="60"/>
      <c r="T184" s="379"/>
      <c r="V184" s="60"/>
      <c r="W184" s="60"/>
      <c r="X184" s="3939"/>
      <c r="Y184" s="3939"/>
      <c r="Z184" s="379"/>
      <c r="AA184" s="60"/>
      <c r="AB184" s="60"/>
      <c r="AC184" s="60"/>
    </row>
    <row r="185" spans="1:29" x14ac:dyDescent="0.2">
      <c r="A185" s="60"/>
      <c r="B185" s="60"/>
      <c r="C185" s="60"/>
      <c r="D185" s="60"/>
      <c r="E185" s="60"/>
      <c r="F185" s="60"/>
      <c r="G185" s="60"/>
      <c r="H185" s="60"/>
      <c r="I185" s="60"/>
      <c r="J185" s="60"/>
      <c r="K185" s="60"/>
      <c r="L185" s="60"/>
      <c r="M185" s="60"/>
      <c r="N185" s="60"/>
      <c r="O185" s="60"/>
      <c r="P185" s="60"/>
      <c r="Q185" s="60"/>
      <c r="R185" s="60"/>
      <c r="S185" s="60"/>
      <c r="T185" s="379"/>
      <c r="V185" s="60"/>
      <c r="W185" s="60"/>
      <c r="X185" s="3939"/>
      <c r="Y185" s="3939"/>
      <c r="Z185" s="379"/>
      <c r="AA185" s="60"/>
      <c r="AB185" s="60"/>
      <c r="AC185" s="60"/>
    </row>
    <row r="186" spans="1:29" x14ac:dyDescent="0.2">
      <c r="A186" s="60"/>
      <c r="B186" s="60"/>
      <c r="C186" s="60"/>
      <c r="D186" s="60"/>
      <c r="E186" s="60"/>
      <c r="F186" s="60"/>
      <c r="G186" s="60"/>
      <c r="H186" s="60"/>
      <c r="I186" s="60"/>
      <c r="J186" s="60"/>
      <c r="K186" s="60"/>
      <c r="L186" s="60"/>
      <c r="M186" s="60"/>
      <c r="N186" s="60"/>
      <c r="O186" s="60"/>
      <c r="P186" s="60"/>
      <c r="Q186" s="60"/>
      <c r="R186" s="60"/>
      <c r="S186" s="60"/>
      <c r="T186" s="379"/>
      <c r="V186" s="60"/>
      <c r="W186" s="60"/>
      <c r="X186" s="3939"/>
      <c r="Y186" s="3939"/>
      <c r="Z186" s="379"/>
      <c r="AA186" s="60"/>
      <c r="AB186" s="60"/>
      <c r="AC186" s="60"/>
    </row>
    <row r="187" spans="1:29" x14ac:dyDescent="0.2">
      <c r="A187" s="60"/>
      <c r="B187" s="60"/>
      <c r="C187" s="60"/>
      <c r="D187" s="60"/>
      <c r="E187" s="60"/>
      <c r="F187" s="60"/>
      <c r="G187" s="60"/>
      <c r="H187" s="60"/>
      <c r="I187" s="60"/>
      <c r="J187" s="60"/>
      <c r="K187" s="60"/>
      <c r="L187" s="60"/>
      <c r="M187" s="60"/>
      <c r="N187" s="60"/>
      <c r="O187" s="60"/>
      <c r="P187" s="60"/>
      <c r="Q187" s="60"/>
      <c r="R187" s="60"/>
      <c r="S187" s="60"/>
      <c r="T187" s="379"/>
      <c r="V187" s="60"/>
      <c r="W187" s="60"/>
      <c r="X187" s="3939"/>
      <c r="Y187" s="3939"/>
      <c r="Z187" s="379"/>
      <c r="AA187" s="60"/>
      <c r="AB187" s="60"/>
      <c r="AC187" s="60"/>
    </row>
    <row r="188" spans="1:29" x14ac:dyDescent="0.2">
      <c r="A188" s="60"/>
      <c r="B188" s="60"/>
      <c r="C188" s="60"/>
      <c r="D188" s="60"/>
      <c r="E188" s="60"/>
      <c r="F188" s="60"/>
      <c r="G188" s="60"/>
      <c r="H188" s="60"/>
      <c r="I188" s="60"/>
      <c r="J188" s="60"/>
      <c r="K188" s="60"/>
      <c r="L188" s="60"/>
      <c r="M188" s="60"/>
      <c r="N188" s="60"/>
      <c r="O188" s="60"/>
      <c r="P188" s="60"/>
      <c r="Q188" s="60"/>
      <c r="R188" s="60"/>
      <c r="S188" s="60"/>
      <c r="T188" s="379"/>
      <c r="V188" s="60"/>
      <c r="W188" s="60"/>
      <c r="X188" s="3939"/>
      <c r="Y188" s="3939"/>
      <c r="Z188" s="379"/>
      <c r="AA188" s="60"/>
      <c r="AB188" s="60"/>
      <c r="AC188" s="60"/>
    </row>
    <row r="189" spans="1:29" x14ac:dyDescent="0.2">
      <c r="A189" s="60"/>
      <c r="B189" s="60"/>
      <c r="C189" s="60"/>
      <c r="D189" s="60"/>
      <c r="E189" s="60"/>
      <c r="F189" s="60"/>
      <c r="G189" s="60"/>
      <c r="H189" s="60"/>
      <c r="I189" s="60"/>
      <c r="J189" s="60"/>
      <c r="K189" s="60"/>
      <c r="L189" s="60"/>
      <c r="M189" s="60"/>
      <c r="N189" s="60"/>
      <c r="O189" s="60"/>
      <c r="P189" s="60"/>
      <c r="Q189" s="60"/>
      <c r="R189" s="60"/>
      <c r="S189" s="60"/>
      <c r="T189" s="379"/>
      <c r="V189" s="60"/>
      <c r="W189" s="60"/>
      <c r="X189" s="3939"/>
      <c r="Y189" s="3939"/>
      <c r="Z189" s="379"/>
      <c r="AA189" s="60"/>
      <c r="AB189" s="60"/>
      <c r="AC189" s="60"/>
    </row>
    <row r="190" spans="1:29" x14ac:dyDescent="0.2">
      <c r="A190" s="60"/>
      <c r="B190" s="60"/>
      <c r="C190" s="60"/>
      <c r="D190" s="60"/>
      <c r="E190" s="60"/>
      <c r="F190" s="60"/>
      <c r="G190" s="60"/>
      <c r="H190" s="60"/>
      <c r="I190" s="60"/>
      <c r="J190" s="60"/>
      <c r="K190" s="60"/>
      <c r="L190" s="60"/>
      <c r="M190" s="60"/>
      <c r="N190" s="60"/>
      <c r="O190" s="60"/>
      <c r="P190" s="60"/>
      <c r="Q190" s="60"/>
      <c r="R190" s="60"/>
      <c r="S190" s="60"/>
      <c r="T190" s="379"/>
      <c r="V190" s="60"/>
      <c r="W190" s="60"/>
      <c r="X190" s="3939"/>
      <c r="Y190" s="3939"/>
      <c r="Z190" s="379"/>
      <c r="AA190" s="60"/>
      <c r="AB190" s="60"/>
      <c r="AC190" s="60"/>
    </row>
    <row r="191" spans="1:29" x14ac:dyDescent="0.2">
      <c r="A191" s="60"/>
      <c r="B191" s="60"/>
      <c r="C191" s="60"/>
      <c r="D191" s="60"/>
      <c r="E191" s="60"/>
      <c r="F191" s="60"/>
      <c r="G191" s="60"/>
      <c r="H191" s="60"/>
      <c r="I191" s="60"/>
      <c r="J191" s="60"/>
      <c r="K191" s="60"/>
      <c r="L191" s="60"/>
      <c r="M191" s="60"/>
      <c r="N191" s="60"/>
      <c r="O191" s="60"/>
      <c r="P191" s="60"/>
      <c r="Q191" s="60"/>
      <c r="R191" s="60"/>
      <c r="S191" s="60"/>
      <c r="T191" s="379"/>
      <c r="V191" s="60"/>
      <c r="W191" s="60"/>
      <c r="X191" s="3939"/>
      <c r="Y191" s="3939"/>
      <c r="Z191" s="379"/>
      <c r="AA191" s="60"/>
      <c r="AB191" s="60"/>
      <c r="AC191" s="60"/>
    </row>
    <row r="192" spans="1:29" x14ac:dyDescent="0.2">
      <c r="A192" s="60"/>
      <c r="B192" s="60"/>
      <c r="C192" s="60"/>
      <c r="D192" s="60"/>
      <c r="E192" s="60"/>
      <c r="F192" s="60"/>
      <c r="G192" s="60"/>
      <c r="H192" s="60"/>
      <c r="I192" s="60"/>
      <c r="J192" s="60"/>
      <c r="K192" s="60"/>
      <c r="L192" s="60"/>
      <c r="M192" s="60"/>
      <c r="N192" s="60"/>
      <c r="O192" s="60"/>
      <c r="P192" s="60"/>
      <c r="Q192" s="60"/>
      <c r="R192" s="60"/>
      <c r="S192" s="60"/>
      <c r="T192" s="379"/>
      <c r="V192" s="60"/>
      <c r="W192" s="60"/>
      <c r="X192" s="3939"/>
      <c r="Y192" s="3939"/>
      <c r="Z192" s="379"/>
      <c r="AA192" s="60"/>
      <c r="AB192" s="60"/>
      <c r="AC192" s="60"/>
    </row>
    <row r="193" spans="1:29" x14ac:dyDescent="0.2">
      <c r="A193" s="60"/>
      <c r="B193" s="60"/>
      <c r="C193" s="60"/>
      <c r="D193" s="60"/>
      <c r="E193" s="60"/>
      <c r="F193" s="60"/>
      <c r="G193" s="60"/>
      <c r="H193" s="60"/>
      <c r="I193" s="60"/>
      <c r="J193" s="60"/>
      <c r="K193" s="60"/>
      <c r="L193" s="60"/>
      <c r="M193" s="60"/>
      <c r="N193" s="60"/>
      <c r="O193" s="60"/>
      <c r="P193" s="60"/>
      <c r="Q193" s="60"/>
      <c r="R193" s="60"/>
      <c r="S193" s="60"/>
      <c r="T193" s="379"/>
      <c r="V193" s="60"/>
      <c r="W193" s="60"/>
      <c r="X193" s="3939"/>
      <c r="Y193" s="3939"/>
      <c r="Z193" s="379"/>
      <c r="AA193" s="60"/>
      <c r="AB193" s="60"/>
      <c r="AC193" s="60"/>
    </row>
    <row r="194" spans="1:29" x14ac:dyDescent="0.2">
      <c r="A194" s="60"/>
      <c r="B194" s="60"/>
      <c r="C194" s="60"/>
      <c r="D194" s="60"/>
      <c r="E194" s="60"/>
      <c r="F194" s="60"/>
      <c r="G194" s="60"/>
      <c r="H194" s="60"/>
      <c r="I194" s="60"/>
      <c r="J194" s="60"/>
      <c r="K194" s="60"/>
      <c r="L194" s="60"/>
      <c r="M194" s="60"/>
      <c r="N194" s="60"/>
      <c r="O194" s="60"/>
      <c r="P194" s="60"/>
      <c r="Q194" s="60"/>
      <c r="R194" s="60"/>
      <c r="S194" s="60"/>
      <c r="T194" s="379"/>
      <c r="V194" s="60"/>
      <c r="W194" s="60"/>
      <c r="X194" s="3939"/>
      <c r="Y194" s="3939"/>
      <c r="Z194" s="379"/>
      <c r="AA194" s="60"/>
      <c r="AB194" s="60"/>
      <c r="AC194" s="60"/>
    </row>
    <row r="195" spans="1:29" x14ac:dyDescent="0.2">
      <c r="A195" s="60"/>
      <c r="B195" s="60"/>
      <c r="C195" s="60"/>
      <c r="D195" s="60"/>
      <c r="E195" s="60"/>
      <c r="F195" s="60"/>
      <c r="G195" s="60"/>
      <c r="H195" s="60"/>
      <c r="I195" s="60"/>
      <c r="J195" s="60"/>
      <c r="K195" s="60"/>
      <c r="L195" s="60"/>
      <c r="M195" s="60"/>
      <c r="N195" s="60"/>
      <c r="O195" s="60"/>
      <c r="P195" s="60"/>
      <c r="Q195" s="60"/>
      <c r="R195" s="60"/>
      <c r="S195" s="60"/>
      <c r="T195" s="379"/>
      <c r="V195" s="60"/>
      <c r="W195" s="60"/>
      <c r="X195" s="3939"/>
      <c r="Y195" s="3939"/>
      <c r="Z195" s="379"/>
      <c r="AA195" s="60"/>
      <c r="AB195" s="60"/>
      <c r="AC195" s="60"/>
    </row>
    <row r="196" spans="1:29" x14ac:dyDescent="0.2">
      <c r="A196" s="60"/>
      <c r="B196" s="60"/>
      <c r="C196" s="60"/>
      <c r="D196" s="60"/>
      <c r="E196" s="60"/>
      <c r="F196" s="60"/>
      <c r="G196" s="60"/>
      <c r="H196" s="60"/>
      <c r="I196" s="60"/>
      <c r="J196" s="60"/>
      <c r="K196" s="60"/>
      <c r="L196" s="60"/>
      <c r="M196" s="60"/>
      <c r="N196" s="60"/>
      <c r="O196" s="60"/>
      <c r="P196" s="60"/>
      <c r="Q196" s="60"/>
      <c r="R196" s="60"/>
      <c r="S196" s="60"/>
      <c r="T196" s="379"/>
      <c r="V196" s="60"/>
      <c r="W196" s="60"/>
      <c r="X196" s="3939"/>
      <c r="Y196" s="3939"/>
      <c r="Z196" s="379"/>
      <c r="AA196" s="60"/>
      <c r="AB196" s="60"/>
      <c r="AC196" s="60"/>
    </row>
    <row r="197" spans="1:29" x14ac:dyDescent="0.2">
      <c r="A197" s="60"/>
      <c r="B197" s="60"/>
      <c r="C197" s="60"/>
      <c r="D197" s="60"/>
      <c r="E197" s="60"/>
      <c r="F197" s="60"/>
      <c r="G197" s="60"/>
      <c r="H197" s="60"/>
      <c r="I197" s="60"/>
      <c r="J197" s="60"/>
      <c r="K197" s="60"/>
      <c r="L197" s="60"/>
      <c r="M197" s="60"/>
      <c r="N197" s="60"/>
      <c r="O197" s="60"/>
      <c r="P197" s="60"/>
      <c r="Q197" s="60"/>
      <c r="R197" s="60"/>
      <c r="S197" s="60"/>
      <c r="T197" s="379"/>
      <c r="V197" s="60"/>
      <c r="W197" s="60"/>
      <c r="X197" s="3939"/>
      <c r="Y197" s="3939"/>
      <c r="Z197" s="379"/>
      <c r="AA197" s="60"/>
      <c r="AB197" s="60"/>
      <c r="AC197" s="60"/>
    </row>
    <row r="198" spans="1:29" x14ac:dyDescent="0.2">
      <c r="A198" s="60"/>
      <c r="B198" s="60"/>
      <c r="C198" s="60"/>
      <c r="D198" s="60"/>
      <c r="E198" s="60"/>
      <c r="F198" s="60"/>
      <c r="G198" s="60"/>
      <c r="H198" s="60"/>
      <c r="I198" s="60"/>
      <c r="J198" s="60"/>
      <c r="K198" s="60"/>
      <c r="L198" s="60"/>
      <c r="M198" s="60"/>
      <c r="N198" s="60"/>
      <c r="O198" s="60"/>
      <c r="P198" s="60"/>
      <c r="Q198" s="60"/>
      <c r="R198" s="60"/>
      <c r="S198" s="60"/>
      <c r="T198" s="379"/>
      <c r="V198" s="60"/>
      <c r="W198" s="60"/>
      <c r="X198" s="3939"/>
      <c r="Y198" s="3939"/>
      <c r="Z198" s="379"/>
      <c r="AA198" s="60"/>
      <c r="AB198" s="60"/>
      <c r="AC198" s="60"/>
    </row>
    <row r="199" spans="1:29" x14ac:dyDescent="0.2">
      <c r="A199" s="60"/>
      <c r="B199" s="60"/>
      <c r="C199" s="60"/>
      <c r="D199" s="60"/>
      <c r="E199" s="60"/>
      <c r="F199" s="60"/>
      <c r="G199" s="60"/>
      <c r="H199" s="60"/>
      <c r="I199" s="60"/>
      <c r="J199" s="60"/>
      <c r="K199" s="60"/>
      <c r="L199" s="60"/>
      <c r="M199" s="60"/>
      <c r="N199" s="60"/>
      <c r="O199" s="60"/>
      <c r="P199" s="60"/>
      <c r="Q199" s="60"/>
      <c r="R199" s="60"/>
      <c r="S199" s="60"/>
      <c r="T199" s="379"/>
      <c r="V199" s="60"/>
      <c r="W199" s="60"/>
      <c r="X199" s="3939"/>
      <c r="Y199" s="3939"/>
      <c r="Z199" s="379"/>
      <c r="AA199" s="60"/>
      <c r="AB199" s="60"/>
      <c r="AC199" s="60"/>
    </row>
    <row r="200" spans="1:29" x14ac:dyDescent="0.2">
      <c r="A200" s="60"/>
      <c r="B200" s="60"/>
      <c r="C200" s="60"/>
      <c r="D200" s="60"/>
      <c r="E200" s="60"/>
      <c r="F200" s="60"/>
      <c r="G200" s="60"/>
      <c r="H200" s="60"/>
      <c r="I200" s="60"/>
      <c r="J200" s="60"/>
      <c r="K200" s="60"/>
      <c r="L200" s="60"/>
      <c r="M200" s="60"/>
      <c r="N200" s="60"/>
      <c r="O200" s="60"/>
      <c r="P200" s="60"/>
      <c r="Q200" s="60"/>
      <c r="R200" s="60"/>
      <c r="S200" s="60"/>
      <c r="T200" s="379"/>
      <c r="V200" s="60"/>
      <c r="W200" s="60"/>
      <c r="X200" s="3939"/>
      <c r="Y200" s="3939"/>
      <c r="Z200" s="379"/>
      <c r="AA200" s="60"/>
      <c r="AB200" s="60"/>
      <c r="AC200" s="60"/>
    </row>
    <row r="201" spans="1:29" x14ac:dyDescent="0.2">
      <c r="A201" s="60"/>
      <c r="B201" s="60"/>
      <c r="C201" s="60"/>
      <c r="D201" s="60"/>
      <c r="E201" s="60"/>
      <c r="F201" s="60"/>
      <c r="G201" s="60"/>
      <c r="H201" s="60"/>
      <c r="I201" s="60"/>
      <c r="J201" s="60"/>
      <c r="K201" s="60"/>
      <c r="L201" s="60"/>
      <c r="M201" s="60"/>
      <c r="N201" s="60"/>
      <c r="O201" s="60"/>
      <c r="P201" s="60"/>
      <c r="Q201" s="60"/>
      <c r="R201" s="60"/>
      <c r="S201" s="60"/>
      <c r="T201" s="379"/>
      <c r="V201" s="60"/>
      <c r="W201" s="60"/>
      <c r="X201" s="3939"/>
      <c r="Y201" s="3939"/>
      <c r="Z201" s="379"/>
      <c r="AA201" s="60"/>
      <c r="AB201" s="60"/>
      <c r="AC201" s="60"/>
    </row>
    <row r="202" spans="1:29" x14ac:dyDescent="0.2">
      <c r="A202" s="60"/>
      <c r="B202" s="60"/>
      <c r="C202" s="60"/>
      <c r="D202" s="60"/>
      <c r="E202" s="60"/>
      <c r="F202" s="60"/>
      <c r="G202" s="60"/>
      <c r="H202" s="60"/>
      <c r="I202" s="60"/>
      <c r="J202" s="60"/>
      <c r="K202" s="60"/>
      <c r="L202" s="60"/>
      <c r="M202" s="60"/>
      <c r="N202" s="60"/>
      <c r="O202" s="60"/>
      <c r="P202" s="60"/>
      <c r="Q202" s="60"/>
      <c r="R202" s="60"/>
      <c r="S202" s="60"/>
      <c r="T202" s="379"/>
      <c r="V202" s="60"/>
      <c r="W202" s="60"/>
      <c r="X202" s="3939"/>
      <c r="Y202" s="3939"/>
      <c r="Z202" s="379"/>
      <c r="AA202" s="60"/>
      <c r="AB202" s="60"/>
      <c r="AC202" s="60"/>
    </row>
    <row r="203" spans="1:29" x14ac:dyDescent="0.2">
      <c r="A203" s="60"/>
      <c r="B203" s="60"/>
      <c r="C203" s="60"/>
      <c r="D203" s="60"/>
      <c r="E203" s="60"/>
      <c r="F203" s="60"/>
      <c r="G203" s="60"/>
      <c r="H203" s="60"/>
      <c r="I203" s="60"/>
      <c r="J203" s="60"/>
      <c r="K203" s="60"/>
      <c r="L203" s="60"/>
      <c r="M203" s="60"/>
      <c r="N203" s="60"/>
      <c r="O203" s="60"/>
      <c r="P203" s="60"/>
      <c r="Q203" s="60"/>
      <c r="R203" s="60"/>
      <c r="S203" s="60"/>
      <c r="T203" s="379"/>
      <c r="V203" s="60"/>
      <c r="W203" s="60"/>
      <c r="X203" s="3939"/>
      <c r="Y203" s="3939"/>
      <c r="Z203" s="379"/>
      <c r="AA203" s="60"/>
      <c r="AB203" s="60"/>
      <c r="AC203" s="60"/>
    </row>
    <row r="204" spans="1:29" x14ac:dyDescent="0.2">
      <c r="A204" s="60"/>
      <c r="B204" s="60"/>
      <c r="C204" s="60"/>
      <c r="D204" s="60"/>
      <c r="E204" s="60"/>
      <c r="F204" s="60"/>
      <c r="G204" s="60"/>
      <c r="H204" s="60"/>
      <c r="I204" s="60"/>
      <c r="J204" s="60"/>
      <c r="K204" s="60"/>
      <c r="L204" s="60"/>
      <c r="M204" s="60"/>
      <c r="N204" s="60"/>
      <c r="O204" s="60"/>
      <c r="P204" s="60"/>
      <c r="Q204" s="60"/>
      <c r="R204" s="60"/>
      <c r="S204" s="60"/>
      <c r="T204" s="379"/>
      <c r="V204" s="60"/>
      <c r="W204" s="60"/>
      <c r="X204" s="3939"/>
      <c r="Y204" s="3939"/>
      <c r="Z204" s="379"/>
      <c r="AA204" s="60"/>
      <c r="AB204" s="60"/>
      <c r="AC204" s="60"/>
    </row>
    <row r="205" spans="1:29" x14ac:dyDescent="0.2">
      <c r="A205" s="60"/>
      <c r="B205" s="60"/>
      <c r="C205" s="60"/>
      <c r="D205" s="60"/>
      <c r="E205" s="60"/>
      <c r="F205" s="60"/>
      <c r="G205" s="60"/>
      <c r="H205" s="60"/>
      <c r="I205" s="60"/>
      <c r="J205" s="60"/>
      <c r="K205" s="60"/>
      <c r="L205" s="60"/>
      <c r="M205" s="60"/>
      <c r="N205" s="60"/>
      <c r="O205" s="60"/>
      <c r="P205" s="60"/>
      <c r="Q205" s="60"/>
      <c r="R205" s="60"/>
      <c r="S205" s="60"/>
      <c r="T205" s="379"/>
      <c r="V205" s="60"/>
      <c r="W205" s="60"/>
      <c r="X205" s="3939"/>
      <c r="Y205" s="3939"/>
      <c r="Z205" s="379"/>
      <c r="AA205" s="60"/>
      <c r="AB205" s="60"/>
      <c r="AC205" s="60"/>
    </row>
    <row r="206" spans="1:29" x14ac:dyDescent="0.2">
      <c r="A206" s="60"/>
      <c r="B206" s="60"/>
      <c r="C206" s="60"/>
      <c r="D206" s="60"/>
      <c r="E206" s="60"/>
      <c r="F206" s="60"/>
      <c r="G206" s="60"/>
      <c r="H206" s="60"/>
      <c r="I206" s="60"/>
      <c r="J206" s="60"/>
      <c r="K206" s="60"/>
      <c r="L206" s="60"/>
      <c r="M206" s="60"/>
      <c r="N206" s="60"/>
      <c r="O206" s="60"/>
      <c r="P206" s="60"/>
      <c r="Q206" s="60"/>
      <c r="R206" s="60"/>
      <c r="S206" s="60"/>
      <c r="T206" s="379"/>
      <c r="V206" s="60"/>
      <c r="W206" s="60"/>
      <c r="X206" s="3939"/>
      <c r="Y206" s="3939"/>
      <c r="Z206" s="379"/>
      <c r="AA206" s="60"/>
      <c r="AB206" s="60"/>
      <c r="AC206" s="60"/>
    </row>
    <row r="207" spans="1:29" x14ac:dyDescent="0.2">
      <c r="A207" s="60"/>
      <c r="B207" s="60"/>
      <c r="C207" s="60"/>
      <c r="D207" s="60"/>
      <c r="E207" s="60"/>
      <c r="F207" s="60"/>
      <c r="G207" s="60"/>
      <c r="H207" s="60"/>
      <c r="I207" s="60"/>
      <c r="J207" s="60"/>
      <c r="K207" s="60"/>
      <c r="L207" s="60"/>
      <c r="M207" s="60"/>
      <c r="N207" s="60"/>
      <c r="O207" s="60"/>
      <c r="P207" s="60"/>
      <c r="Q207" s="60"/>
      <c r="R207" s="60"/>
      <c r="S207" s="60"/>
      <c r="T207" s="379"/>
      <c r="V207" s="60"/>
      <c r="W207" s="60"/>
      <c r="X207" s="3939"/>
      <c r="Y207" s="3939"/>
      <c r="Z207" s="379"/>
      <c r="AA207" s="60"/>
      <c r="AB207" s="60"/>
      <c r="AC207" s="60"/>
    </row>
    <row r="208" spans="1:29" x14ac:dyDescent="0.2">
      <c r="A208" s="60"/>
      <c r="B208" s="60"/>
      <c r="C208" s="60"/>
      <c r="D208" s="60"/>
      <c r="E208" s="60"/>
      <c r="F208" s="60"/>
      <c r="G208" s="60"/>
      <c r="H208" s="60"/>
      <c r="I208" s="60"/>
      <c r="J208" s="60"/>
      <c r="K208" s="60"/>
      <c r="L208" s="60"/>
      <c r="M208" s="60"/>
      <c r="N208" s="60"/>
      <c r="O208" s="60"/>
      <c r="P208" s="60"/>
      <c r="Q208" s="60"/>
      <c r="R208" s="60"/>
      <c r="S208" s="60"/>
      <c r="T208" s="379"/>
      <c r="V208" s="60"/>
      <c r="W208" s="60"/>
      <c r="X208" s="3939"/>
      <c r="Y208" s="3939"/>
      <c r="Z208" s="379"/>
      <c r="AA208" s="60"/>
      <c r="AB208" s="60"/>
      <c r="AC208" s="60"/>
    </row>
    <row r="209" spans="1:29" x14ac:dyDescent="0.2">
      <c r="A209" s="60"/>
      <c r="B209" s="60"/>
      <c r="C209" s="60"/>
      <c r="D209" s="60"/>
      <c r="E209" s="60"/>
      <c r="F209" s="60"/>
      <c r="G209" s="60"/>
      <c r="H209" s="60"/>
      <c r="I209" s="60"/>
      <c r="J209" s="60"/>
      <c r="K209" s="60"/>
      <c r="L209" s="60"/>
      <c r="M209" s="60"/>
      <c r="N209" s="60"/>
      <c r="O209" s="60"/>
      <c r="P209" s="60"/>
      <c r="Q209" s="60"/>
      <c r="R209" s="60"/>
      <c r="S209" s="60"/>
      <c r="T209" s="379"/>
      <c r="V209" s="60"/>
      <c r="W209" s="60"/>
      <c r="X209" s="3939"/>
      <c r="Y209" s="3939"/>
      <c r="Z209" s="379"/>
      <c r="AA209" s="60"/>
      <c r="AB209" s="60"/>
      <c r="AC209" s="60"/>
    </row>
    <row r="210" spans="1:29" x14ac:dyDescent="0.2">
      <c r="A210" s="60"/>
      <c r="B210" s="60"/>
      <c r="C210" s="60"/>
      <c r="D210" s="60"/>
      <c r="E210" s="60"/>
      <c r="F210" s="60"/>
      <c r="G210" s="60"/>
      <c r="H210" s="60"/>
      <c r="I210" s="60"/>
      <c r="J210" s="60"/>
      <c r="K210" s="60"/>
      <c r="L210" s="60"/>
      <c r="M210" s="60"/>
      <c r="N210" s="60"/>
      <c r="O210" s="60"/>
      <c r="P210" s="60"/>
      <c r="Q210" s="60"/>
      <c r="R210" s="60"/>
      <c r="S210" s="60"/>
      <c r="T210" s="379"/>
      <c r="V210" s="60"/>
      <c r="W210" s="60"/>
      <c r="X210" s="3939"/>
      <c r="Y210" s="3939"/>
      <c r="Z210" s="379"/>
      <c r="AA210" s="60"/>
      <c r="AB210" s="60"/>
      <c r="AC210" s="60"/>
    </row>
    <row r="211" spans="1:29" x14ac:dyDescent="0.2">
      <c r="A211" s="60"/>
      <c r="B211" s="60"/>
      <c r="C211" s="60"/>
      <c r="D211" s="60"/>
      <c r="E211" s="60"/>
      <c r="F211" s="60"/>
      <c r="G211" s="60"/>
      <c r="H211" s="60"/>
      <c r="I211" s="60"/>
      <c r="J211" s="60"/>
      <c r="K211" s="60"/>
      <c r="L211" s="60"/>
      <c r="M211" s="60"/>
      <c r="N211" s="60"/>
      <c r="O211" s="60"/>
      <c r="P211" s="60"/>
      <c r="Q211" s="60"/>
      <c r="R211" s="60"/>
      <c r="S211" s="60"/>
      <c r="T211" s="379"/>
      <c r="V211" s="60"/>
      <c r="W211" s="60"/>
      <c r="X211" s="3939"/>
      <c r="Y211" s="3939"/>
      <c r="Z211" s="379"/>
      <c r="AA211" s="60"/>
      <c r="AB211" s="60"/>
      <c r="AC211" s="60"/>
    </row>
    <row r="212" spans="1:29" x14ac:dyDescent="0.2">
      <c r="A212" s="60"/>
      <c r="B212" s="60"/>
      <c r="C212" s="60"/>
      <c r="D212" s="60"/>
      <c r="E212" s="60"/>
      <c r="F212" s="60"/>
      <c r="G212" s="60"/>
      <c r="H212" s="60"/>
      <c r="I212" s="60"/>
      <c r="J212" s="60"/>
      <c r="K212" s="60"/>
      <c r="L212" s="60"/>
      <c r="M212" s="60"/>
      <c r="N212" s="60"/>
      <c r="O212" s="60"/>
      <c r="P212" s="60"/>
      <c r="Q212" s="60"/>
      <c r="R212" s="60"/>
      <c r="S212" s="60"/>
      <c r="T212" s="379"/>
      <c r="V212" s="60"/>
      <c r="W212" s="60"/>
      <c r="X212" s="3939"/>
      <c r="Y212" s="3939"/>
      <c r="Z212" s="379"/>
      <c r="AA212" s="60"/>
      <c r="AB212" s="60"/>
      <c r="AC212" s="60"/>
    </row>
    <row r="213" spans="1:29" x14ac:dyDescent="0.2">
      <c r="A213" s="60"/>
      <c r="B213" s="60"/>
      <c r="C213" s="60"/>
      <c r="D213" s="60"/>
      <c r="E213" s="60"/>
      <c r="F213" s="60"/>
      <c r="G213" s="60"/>
      <c r="H213" s="60"/>
      <c r="I213" s="60"/>
      <c r="J213" s="60"/>
      <c r="K213" s="60"/>
      <c r="L213" s="60"/>
      <c r="M213" s="60"/>
      <c r="N213" s="60"/>
      <c r="O213" s="60"/>
      <c r="P213" s="60"/>
      <c r="Q213" s="60"/>
      <c r="R213" s="60"/>
      <c r="S213" s="60"/>
      <c r="T213" s="379"/>
      <c r="V213" s="60"/>
      <c r="W213" s="60"/>
      <c r="X213" s="3939"/>
      <c r="Y213" s="3939"/>
      <c r="Z213" s="379"/>
      <c r="AA213" s="60"/>
      <c r="AB213" s="60"/>
      <c r="AC213" s="60"/>
    </row>
    <row r="214" spans="1:29" x14ac:dyDescent="0.2">
      <c r="A214" s="60"/>
      <c r="B214" s="60"/>
      <c r="C214" s="60"/>
      <c r="D214" s="60"/>
      <c r="E214" s="60"/>
      <c r="F214" s="60"/>
      <c r="G214" s="60"/>
      <c r="H214" s="60"/>
      <c r="I214" s="60"/>
      <c r="J214" s="60"/>
      <c r="K214" s="60"/>
      <c r="L214" s="60"/>
      <c r="M214" s="60"/>
      <c r="N214" s="60"/>
      <c r="O214" s="60"/>
      <c r="P214" s="60"/>
      <c r="Q214" s="60"/>
      <c r="R214" s="60"/>
      <c r="S214" s="60"/>
      <c r="T214" s="379"/>
      <c r="V214" s="60"/>
      <c r="W214" s="60"/>
      <c r="X214" s="3939"/>
      <c r="Y214" s="3939"/>
      <c r="Z214" s="379"/>
      <c r="AA214" s="60"/>
      <c r="AB214" s="60"/>
      <c r="AC214" s="60"/>
    </row>
    <row r="215" spans="1:29" x14ac:dyDescent="0.2">
      <c r="A215" s="60"/>
      <c r="B215" s="60"/>
      <c r="C215" s="60"/>
      <c r="D215" s="60"/>
      <c r="E215" s="60"/>
      <c r="F215" s="60"/>
      <c r="G215" s="60"/>
      <c r="H215" s="60"/>
      <c r="I215" s="60"/>
      <c r="J215" s="60"/>
      <c r="K215" s="60"/>
      <c r="L215" s="60"/>
      <c r="M215" s="60"/>
      <c r="N215" s="60"/>
      <c r="O215" s="60"/>
      <c r="P215" s="60"/>
      <c r="Q215" s="60"/>
      <c r="R215" s="60"/>
      <c r="S215" s="60"/>
      <c r="T215" s="379"/>
      <c r="V215" s="60"/>
      <c r="W215" s="60"/>
      <c r="X215" s="3939"/>
      <c r="Y215" s="3939"/>
      <c r="Z215" s="379"/>
      <c r="AA215" s="60"/>
      <c r="AB215" s="60"/>
      <c r="AC215" s="60"/>
    </row>
    <row r="216" spans="1:29" x14ac:dyDescent="0.2">
      <c r="A216" s="60"/>
      <c r="B216" s="60"/>
      <c r="C216" s="60"/>
      <c r="D216" s="60"/>
      <c r="E216" s="60"/>
      <c r="F216" s="60"/>
      <c r="G216" s="60"/>
      <c r="H216" s="60"/>
      <c r="I216" s="60"/>
      <c r="J216" s="60"/>
      <c r="K216" s="60"/>
      <c r="L216" s="60"/>
      <c r="M216" s="60"/>
      <c r="N216" s="60"/>
      <c r="O216" s="60"/>
      <c r="P216" s="60"/>
      <c r="Q216" s="60"/>
      <c r="R216" s="60"/>
      <c r="S216" s="60"/>
      <c r="T216" s="379"/>
      <c r="V216" s="60"/>
      <c r="W216" s="60"/>
      <c r="X216" s="3939"/>
      <c r="Y216" s="3939"/>
      <c r="Z216" s="379"/>
      <c r="AA216" s="60"/>
      <c r="AB216" s="60"/>
      <c r="AC216" s="60"/>
    </row>
    <row r="217" spans="1:29" x14ac:dyDescent="0.2">
      <c r="A217" s="60"/>
      <c r="B217" s="60"/>
      <c r="C217" s="60"/>
      <c r="D217" s="60"/>
      <c r="E217" s="60"/>
      <c r="F217" s="60"/>
      <c r="G217" s="60"/>
      <c r="H217" s="60"/>
      <c r="I217" s="60"/>
      <c r="J217" s="60"/>
      <c r="K217" s="60"/>
      <c r="L217" s="60"/>
      <c r="M217" s="60"/>
      <c r="N217" s="60"/>
      <c r="O217" s="60"/>
      <c r="P217" s="60"/>
      <c r="Q217" s="60"/>
      <c r="R217" s="60"/>
      <c r="S217" s="60"/>
      <c r="T217" s="379"/>
      <c r="V217" s="60"/>
      <c r="W217" s="60"/>
      <c r="X217" s="3939"/>
      <c r="Y217" s="3939"/>
      <c r="Z217" s="379"/>
      <c r="AA217" s="60"/>
      <c r="AB217" s="60"/>
      <c r="AC217" s="60"/>
    </row>
    <row r="218" spans="1:29" x14ac:dyDescent="0.2">
      <c r="A218" s="60"/>
      <c r="B218" s="60"/>
      <c r="C218" s="60"/>
      <c r="D218" s="60"/>
      <c r="E218" s="60"/>
      <c r="F218" s="60"/>
      <c r="G218" s="60"/>
      <c r="H218" s="60"/>
      <c r="I218" s="60"/>
      <c r="J218" s="60"/>
      <c r="K218" s="60"/>
      <c r="L218" s="60"/>
      <c r="M218" s="60"/>
      <c r="N218" s="60"/>
      <c r="O218" s="60"/>
      <c r="P218" s="60"/>
      <c r="Q218" s="60"/>
      <c r="R218" s="60"/>
      <c r="S218" s="60"/>
      <c r="T218" s="379"/>
      <c r="V218" s="60"/>
      <c r="W218" s="60"/>
      <c r="X218" s="3939"/>
      <c r="Y218" s="3939"/>
      <c r="Z218" s="379"/>
      <c r="AA218" s="60"/>
      <c r="AB218" s="60"/>
      <c r="AC218" s="60"/>
    </row>
    <row r="219" spans="1:29" x14ac:dyDescent="0.2">
      <c r="A219" s="60"/>
      <c r="B219" s="60"/>
      <c r="C219" s="60"/>
      <c r="D219" s="60"/>
      <c r="E219" s="60"/>
      <c r="F219" s="60"/>
      <c r="G219" s="60"/>
      <c r="H219" s="60"/>
      <c r="I219" s="60"/>
      <c r="J219" s="60"/>
      <c r="K219" s="60"/>
      <c r="L219" s="60"/>
      <c r="M219" s="60"/>
      <c r="N219" s="60"/>
      <c r="O219" s="60"/>
      <c r="P219" s="60"/>
      <c r="Q219" s="60"/>
      <c r="R219" s="60"/>
      <c r="S219" s="60"/>
      <c r="T219" s="379"/>
      <c r="V219" s="60"/>
      <c r="W219" s="60"/>
      <c r="X219" s="3939"/>
      <c r="Y219" s="3939"/>
      <c r="Z219" s="379"/>
      <c r="AA219" s="60"/>
      <c r="AB219" s="60"/>
      <c r="AC219" s="60"/>
    </row>
    <row r="220" spans="1:29" x14ac:dyDescent="0.2">
      <c r="A220" s="60"/>
      <c r="B220" s="60"/>
      <c r="C220" s="60"/>
      <c r="D220" s="60"/>
      <c r="E220" s="60"/>
      <c r="F220" s="60"/>
      <c r="G220" s="60"/>
      <c r="H220" s="60"/>
      <c r="I220" s="60"/>
      <c r="J220" s="60"/>
      <c r="K220" s="60"/>
      <c r="L220" s="60"/>
      <c r="M220" s="60"/>
      <c r="N220" s="60"/>
      <c r="O220" s="60"/>
      <c r="P220" s="60"/>
      <c r="Q220" s="60"/>
      <c r="R220" s="60"/>
      <c r="S220" s="60"/>
      <c r="T220" s="379"/>
      <c r="V220" s="60"/>
      <c r="W220" s="60"/>
      <c r="X220" s="3939"/>
      <c r="Y220" s="3939"/>
      <c r="Z220" s="379"/>
      <c r="AA220" s="60"/>
      <c r="AB220" s="60"/>
      <c r="AC220" s="60"/>
    </row>
    <row r="221" spans="1:29" x14ac:dyDescent="0.2">
      <c r="A221" s="60"/>
      <c r="B221" s="60"/>
      <c r="C221" s="60"/>
      <c r="D221" s="60"/>
      <c r="E221" s="60"/>
      <c r="F221" s="60"/>
      <c r="G221" s="60"/>
      <c r="H221" s="60"/>
      <c r="I221" s="60"/>
      <c r="J221" s="60"/>
      <c r="K221" s="60"/>
      <c r="L221" s="60"/>
      <c r="M221" s="60"/>
      <c r="N221" s="60"/>
      <c r="O221" s="60"/>
      <c r="P221" s="60"/>
      <c r="Q221" s="60"/>
      <c r="R221" s="60"/>
      <c r="S221" s="60"/>
      <c r="T221" s="379"/>
      <c r="V221" s="60"/>
      <c r="W221" s="60"/>
      <c r="X221" s="3939"/>
      <c r="Y221" s="3939"/>
      <c r="Z221" s="379"/>
      <c r="AA221" s="60"/>
      <c r="AB221" s="60"/>
      <c r="AC221" s="60"/>
    </row>
    <row r="222" spans="1:29" x14ac:dyDescent="0.2">
      <c r="A222" s="60"/>
      <c r="B222" s="60"/>
      <c r="C222" s="60"/>
      <c r="D222" s="60"/>
      <c r="E222" s="60"/>
      <c r="F222" s="60"/>
      <c r="G222" s="60"/>
      <c r="H222" s="60"/>
      <c r="I222" s="60"/>
      <c r="J222" s="60"/>
      <c r="K222" s="60"/>
      <c r="L222" s="60"/>
      <c r="M222" s="60"/>
      <c r="N222" s="60"/>
      <c r="O222" s="60"/>
      <c r="P222" s="60"/>
      <c r="Q222" s="60"/>
      <c r="R222" s="60"/>
      <c r="S222" s="60"/>
      <c r="T222" s="379"/>
      <c r="V222" s="60"/>
      <c r="W222" s="60"/>
      <c r="X222" s="3939"/>
      <c r="Y222" s="3939"/>
      <c r="Z222" s="379"/>
      <c r="AA222" s="60"/>
      <c r="AB222" s="60"/>
      <c r="AC222" s="60"/>
    </row>
    <row r="223" spans="1:29" x14ac:dyDescent="0.2">
      <c r="A223" s="60"/>
      <c r="B223" s="60"/>
      <c r="C223" s="60"/>
      <c r="D223" s="60"/>
      <c r="E223" s="60"/>
      <c r="F223" s="60"/>
      <c r="G223" s="60"/>
      <c r="H223" s="60"/>
      <c r="I223" s="60"/>
      <c r="J223" s="60"/>
      <c r="K223" s="60"/>
      <c r="L223" s="60"/>
      <c r="M223" s="60"/>
      <c r="N223" s="60"/>
      <c r="O223" s="60"/>
      <c r="P223" s="60"/>
      <c r="Q223" s="60"/>
      <c r="R223" s="60"/>
      <c r="S223" s="60"/>
      <c r="T223" s="379"/>
      <c r="V223" s="60"/>
      <c r="W223" s="60"/>
      <c r="X223" s="3939"/>
      <c r="Y223" s="3939"/>
      <c r="Z223" s="379"/>
      <c r="AA223" s="60"/>
      <c r="AB223" s="60"/>
      <c r="AC223" s="60"/>
    </row>
    <row r="224" spans="1:29" x14ac:dyDescent="0.2">
      <c r="A224" s="60"/>
      <c r="B224" s="60"/>
      <c r="C224" s="60"/>
      <c r="D224" s="60"/>
      <c r="E224" s="60"/>
      <c r="F224" s="60"/>
      <c r="G224" s="60"/>
      <c r="H224" s="60"/>
      <c r="I224" s="60"/>
      <c r="J224" s="60"/>
      <c r="K224" s="60"/>
      <c r="L224" s="60"/>
      <c r="M224" s="60"/>
      <c r="N224" s="60"/>
      <c r="O224" s="60"/>
      <c r="P224" s="60"/>
      <c r="Q224" s="60"/>
      <c r="R224" s="60"/>
      <c r="S224" s="60"/>
      <c r="T224" s="379"/>
      <c r="V224" s="60"/>
      <c r="W224" s="60"/>
      <c r="X224" s="3939"/>
      <c r="Y224" s="3939"/>
      <c r="Z224" s="379"/>
      <c r="AA224" s="60"/>
      <c r="AB224" s="60"/>
      <c r="AC224" s="60"/>
    </row>
    <row r="225" spans="1:29" x14ac:dyDescent="0.2">
      <c r="A225" s="60"/>
      <c r="B225" s="60"/>
      <c r="C225" s="60"/>
      <c r="D225" s="60"/>
      <c r="E225" s="60"/>
      <c r="F225" s="60"/>
      <c r="G225" s="60"/>
      <c r="H225" s="60"/>
      <c r="I225" s="60"/>
      <c r="J225" s="60"/>
      <c r="K225" s="60"/>
      <c r="L225" s="60"/>
      <c r="M225" s="60"/>
      <c r="N225" s="60"/>
      <c r="O225" s="60"/>
      <c r="P225" s="60"/>
      <c r="Q225" s="60"/>
      <c r="R225" s="60"/>
      <c r="S225" s="60"/>
      <c r="T225" s="379"/>
      <c r="V225" s="60"/>
      <c r="W225" s="60"/>
      <c r="X225" s="3939"/>
      <c r="Y225" s="3939"/>
      <c r="Z225" s="379"/>
      <c r="AA225" s="60"/>
      <c r="AB225" s="60"/>
      <c r="AC225" s="60"/>
    </row>
    <row r="226" spans="1:29" x14ac:dyDescent="0.2">
      <c r="A226" s="60"/>
      <c r="B226" s="60"/>
      <c r="C226" s="60"/>
      <c r="D226" s="60"/>
      <c r="E226" s="60"/>
      <c r="F226" s="60"/>
      <c r="G226" s="60"/>
      <c r="H226" s="60"/>
      <c r="I226" s="60"/>
      <c r="J226" s="60"/>
      <c r="K226" s="60"/>
      <c r="L226" s="60"/>
      <c r="M226" s="60"/>
      <c r="N226" s="60"/>
      <c r="O226" s="60"/>
      <c r="P226" s="60"/>
      <c r="Q226" s="60"/>
      <c r="R226" s="60"/>
      <c r="S226" s="60"/>
      <c r="T226" s="379"/>
      <c r="V226" s="60"/>
      <c r="W226" s="60"/>
      <c r="X226" s="3939"/>
      <c r="Y226" s="3939"/>
      <c r="Z226" s="379"/>
      <c r="AA226" s="60"/>
      <c r="AB226" s="60"/>
      <c r="AC226" s="60"/>
    </row>
    <row r="227" spans="1:29" x14ac:dyDescent="0.2">
      <c r="A227" s="60"/>
      <c r="B227" s="60"/>
      <c r="C227" s="60"/>
      <c r="D227" s="60"/>
      <c r="E227" s="60"/>
      <c r="F227" s="60"/>
      <c r="G227" s="60"/>
      <c r="H227" s="60"/>
      <c r="I227" s="60"/>
      <c r="J227" s="60"/>
      <c r="K227" s="60"/>
      <c r="L227" s="60"/>
      <c r="M227" s="60"/>
      <c r="N227" s="60"/>
      <c r="O227" s="60"/>
      <c r="P227" s="60"/>
      <c r="Q227" s="60"/>
      <c r="R227" s="60"/>
      <c r="S227" s="60"/>
      <c r="T227" s="379"/>
      <c r="V227" s="60"/>
      <c r="W227" s="60"/>
      <c r="X227" s="3939"/>
      <c r="Y227" s="3939"/>
      <c r="Z227" s="379"/>
      <c r="AA227" s="60"/>
      <c r="AB227" s="60"/>
      <c r="AC227" s="60"/>
    </row>
    <row r="228" spans="1:29" x14ac:dyDescent="0.2">
      <c r="A228" s="60"/>
      <c r="B228" s="60"/>
      <c r="C228" s="60"/>
      <c r="D228" s="60"/>
      <c r="E228" s="60"/>
      <c r="F228" s="60"/>
      <c r="G228" s="60"/>
      <c r="H228" s="60"/>
      <c r="I228" s="60"/>
      <c r="J228" s="60"/>
      <c r="K228" s="60"/>
      <c r="L228" s="60"/>
      <c r="M228" s="60"/>
      <c r="N228" s="60"/>
      <c r="O228" s="60"/>
      <c r="P228" s="60"/>
      <c r="Q228" s="60"/>
      <c r="R228" s="60"/>
      <c r="S228" s="60"/>
      <c r="T228" s="379"/>
      <c r="V228" s="60"/>
      <c r="W228" s="60"/>
      <c r="X228" s="3939"/>
      <c r="Y228" s="3939"/>
      <c r="Z228" s="379"/>
      <c r="AA228" s="60"/>
      <c r="AB228" s="60"/>
      <c r="AC228" s="60"/>
    </row>
    <row r="229" spans="1:29" x14ac:dyDescent="0.2">
      <c r="A229" s="60"/>
      <c r="B229" s="60"/>
      <c r="C229" s="60"/>
      <c r="D229" s="60"/>
      <c r="E229" s="60"/>
      <c r="F229" s="60"/>
      <c r="G229" s="60"/>
      <c r="H229" s="60"/>
      <c r="I229" s="60"/>
      <c r="J229" s="60"/>
      <c r="K229" s="60"/>
      <c r="L229" s="60"/>
      <c r="M229" s="60"/>
      <c r="N229" s="60"/>
      <c r="O229" s="60"/>
      <c r="P229" s="60"/>
      <c r="Q229" s="60"/>
      <c r="R229" s="60"/>
      <c r="S229" s="60"/>
      <c r="T229" s="379"/>
      <c r="V229" s="60"/>
      <c r="W229" s="60"/>
      <c r="X229" s="3939"/>
      <c r="Y229" s="3939"/>
      <c r="Z229" s="379"/>
      <c r="AA229" s="60"/>
      <c r="AB229" s="60"/>
      <c r="AC229" s="60"/>
    </row>
    <row r="230" spans="1:29" x14ac:dyDescent="0.2">
      <c r="A230" s="60"/>
      <c r="B230" s="60"/>
      <c r="C230" s="60"/>
      <c r="D230" s="60"/>
      <c r="E230" s="60"/>
      <c r="F230" s="60"/>
      <c r="G230" s="60"/>
      <c r="H230" s="60"/>
      <c r="I230" s="60"/>
      <c r="J230" s="60"/>
      <c r="K230" s="60"/>
      <c r="L230" s="60"/>
      <c r="M230" s="60"/>
      <c r="N230" s="60"/>
      <c r="O230" s="60"/>
      <c r="P230" s="60"/>
      <c r="Q230" s="60"/>
      <c r="R230" s="60"/>
      <c r="S230" s="60"/>
      <c r="T230" s="379"/>
      <c r="V230" s="60"/>
      <c r="W230" s="60"/>
      <c r="X230" s="3939"/>
      <c r="Y230" s="3939"/>
      <c r="Z230" s="379"/>
      <c r="AA230" s="60"/>
      <c r="AB230" s="60"/>
      <c r="AC230" s="60"/>
    </row>
    <row r="231" spans="1:29" x14ac:dyDescent="0.2">
      <c r="A231" s="60"/>
      <c r="B231" s="60"/>
      <c r="C231" s="60"/>
      <c r="D231" s="60"/>
      <c r="E231" s="60"/>
      <c r="F231" s="60"/>
      <c r="G231" s="60"/>
      <c r="H231" s="60"/>
      <c r="I231" s="60"/>
      <c r="J231" s="60"/>
      <c r="K231" s="60"/>
      <c r="L231" s="60"/>
      <c r="M231" s="60"/>
      <c r="N231" s="60"/>
      <c r="O231" s="60"/>
      <c r="P231" s="60"/>
      <c r="Q231" s="60"/>
      <c r="R231" s="60"/>
      <c r="S231" s="60"/>
      <c r="T231" s="379"/>
      <c r="V231" s="60"/>
      <c r="W231" s="60"/>
      <c r="X231" s="3939"/>
      <c r="Y231" s="3939"/>
      <c r="Z231" s="379"/>
      <c r="AA231" s="60"/>
      <c r="AB231" s="60"/>
      <c r="AC231" s="60"/>
    </row>
    <row r="232" spans="1:29" x14ac:dyDescent="0.2">
      <c r="A232" s="60"/>
      <c r="B232" s="60"/>
      <c r="C232" s="60"/>
      <c r="D232" s="60"/>
      <c r="E232" s="60"/>
      <c r="F232" s="60"/>
      <c r="G232" s="60"/>
      <c r="H232" s="60"/>
      <c r="I232" s="60"/>
      <c r="J232" s="60"/>
      <c r="K232" s="60"/>
      <c r="L232" s="60"/>
      <c r="M232" s="60"/>
      <c r="N232" s="60"/>
      <c r="O232" s="60"/>
      <c r="P232" s="60"/>
      <c r="Q232" s="60"/>
      <c r="R232" s="60"/>
      <c r="S232" s="60"/>
      <c r="T232" s="379"/>
      <c r="V232" s="60"/>
      <c r="W232" s="60"/>
      <c r="X232" s="3939"/>
      <c r="Y232" s="3939"/>
      <c r="Z232" s="379"/>
      <c r="AA232" s="60"/>
      <c r="AB232" s="60"/>
      <c r="AC232" s="60"/>
    </row>
    <row r="233" spans="1:29" x14ac:dyDescent="0.2">
      <c r="A233" s="60"/>
      <c r="B233" s="60"/>
      <c r="C233" s="60"/>
      <c r="D233" s="60"/>
      <c r="E233" s="60"/>
      <c r="F233" s="60"/>
      <c r="G233" s="60"/>
      <c r="H233" s="60"/>
      <c r="I233" s="60"/>
      <c r="J233" s="60"/>
      <c r="K233" s="60"/>
      <c r="L233" s="60"/>
      <c r="M233" s="60"/>
      <c r="N233" s="60"/>
      <c r="O233" s="60"/>
      <c r="P233" s="60"/>
      <c r="Q233" s="60"/>
      <c r="R233" s="60"/>
      <c r="S233" s="60"/>
      <c r="T233" s="379"/>
      <c r="V233" s="60"/>
      <c r="W233" s="60"/>
      <c r="X233" s="3939"/>
      <c r="Y233" s="3939"/>
      <c r="Z233" s="379"/>
      <c r="AA233" s="60"/>
      <c r="AB233" s="60"/>
      <c r="AC233" s="60"/>
    </row>
    <row r="234" spans="1:29" x14ac:dyDescent="0.2">
      <c r="A234" s="60"/>
      <c r="B234" s="60"/>
      <c r="C234" s="60"/>
      <c r="D234" s="60"/>
      <c r="E234" s="60"/>
      <c r="F234" s="60"/>
      <c r="G234" s="60"/>
      <c r="H234" s="60"/>
      <c r="I234" s="60"/>
      <c r="J234" s="60"/>
      <c r="K234" s="60"/>
      <c r="L234" s="60"/>
      <c r="M234" s="60"/>
      <c r="N234" s="60"/>
      <c r="O234" s="60"/>
      <c r="P234" s="60"/>
      <c r="Q234" s="60"/>
      <c r="R234" s="60"/>
      <c r="S234" s="60"/>
      <c r="T234" s="379"/>
      <c r="V234" s="60"/>
      <c r="W234" s="60"/>
      <c r="X234" s="3939"/>
      <c r="Y234" s="3939"/>
      <c r="Z234" s="379"/>
      <c r="AA234" s="60"/>
      <c r="AB234" s="60"/>
      <c r="AC234" s="60"/>
    </row>
    <row r="235" spans="1:29" x14ac:dyDescent="0.2">
      <c r="A235" s="60"/>
      <c r="B235" s="60"/>
      <c r="C235" s="60"/>
      <c r="D235" s="60"/>
      <c r="E235" s="60"/>
      <c r="F235" s="60"/>
      <c r="G235" s="60"/>
      <c r="H235" s="60"/>
      <c r="I235" s="60"/>
      <c r="J235" s="60"/>
      <c r="K235" s="60"/>
      <c r="L235" s="60"/>
      <c r="M235" s="60"/>
      <c r="N235" s="60"/>
      <c r="O235" s="60"/>
      <c r="P235" s="60"/>
      <c r="Q235" s="60"/>
      <c r="R235" s="60"/>
      <c r="S235" s="60"/>
      <c r="T235" s="379"/>
      <c r="V235" s="60"/>
      <c r="W235" s="60"/>
      <c r="X235" s="3939"/>
      <c r="Y235" s="3939"/>
      <c r="Z235" s="379"/>
      <c r="AA235" s="60"/>
      <c r="AB235" s="60"/>
      <c r="AC235" s="60"/>
    </row>
    <row r="236" spans="1:29" x14ac:dyDescent="0.2">
      <c r="A236" s="60"/>
      <c r="B236" s="60"/>
      <c r="C236" s="60"/>
      <c r="D236" s="60"/>
      <c r="E236" s="60"/>
      <c r="F236" s="60"/>
      <c r="G236" s="60"/>
      <c r="H236" s="60"/>
      <c r="I236" s="60"/>
      <c r="J236" s="60"/>
      <c r="K236" s="60"/>
      <c r="L236" s="60"/>
      <c r="M236" s="60"/>
      <c r="N236" s="60"/>
      <c r="O236" s="60"/>
      <c r="P236" s="60"/>
      <c r="Q236" s="60"/>
      <c r="R236" s="60"/>
      <c r="S236" s="60"/>
      <c r="T236" s="379"/>
      <c r="V236" s="60"/>
      <c r="W236" s="60"/>
      <c r="X236" s="3939"/>
      <c r="Y236" s="3939"/>
      <c r="Z236" s="379"/>
      <c r="AA236" s="60"/>
      <c r="AB236" s="60"/>
      <c r="AC236" s="60"/>
    </row>
    <row r="237" spans="1:29" x14ac:dyDescent="0.2">
      <c r="A237" s="60"/>
      <c r="B237" s="60"/>
      <c r="C237" s="60"/>
      <c r="D237" s="60"/>
      <c r="E237" s="60"/>
      <c r="F237" s="60"/>
      <c r="G237" s="60"/>
      <c r="H237" s="60"/>
      <c r="I237" s="60"/>
      <c r="J237" s="60"/>
      <c r="K237" s="60"/>
      <c r="L237" s="60"/>
      <c r="M237" s="60"/>
      <c r="N237" s="60"/>
      <c r="O237" s="60"/>
      <c r="P237" s="60"/>
      <c r="Q237" s="60"/>
      <c r="R237" s="60"/>
      <c r="S237" s="60"/>
      <c r="T237" s="379"/>
      <c r="V237" s="60"/>
      <c r="W237" s="60"/>
      <c r="X237" s="3939"/>
      <c r="Y237" s="3939"/>
      <c r="Z237" s="379"/>
      <c r="AA237" s="60"/>
      <c r="AB237" s="60"/>
      <c r="AC237" s="60"/>
    </row>
    <row r="238" spans="1:29" x14ac:dyDescent="0.2">
      <c r="A238" s="60"/>
      <c r="B238" s="60"/>
      <c r="C238" s="60"/>
      <c r="D238" s="60"/>
      <c r="E238" s="60"/>
      <c r="F238" s="60"/>
      <c r="G238" s="60"/>
      <c r="H238" s="60"/>
      <c r="I238" s="60"/>
      <c r="J238" s="60"/>
      <c r="K238" s="60"/>
      <c r="L238" s="60"/>
      <c r="M238" s="60"/>
      <c r="N238" s="60"/>
      <c r="O238" s="60"/>
      <c r="P238" s="60"/>
      <c r="Q238" s="60"/>
      <c r="R238" s="60"/>
      <c r="S238" s="60"/>
      <c r="T238" s="379"/>
      <c r="V238" s="60"/>
      <c r="W238" s="60"/>
      <c r="X238" s="3939"/>
      <c r="Y238" s="3939"/>
      <c r="Z238" s="379"/>
      <c r="AA238" s="60"/>
      <c r="AB238" s="60"/>
      <c r="AC238" s="60"/>
    </row>
    <row r="239" spans="1:29" x14ac:dyDescent="0.2">
      <c r="A239" s="60"/>
      <c r="B239" s="60"/>
      <c r="C239" s="60"/>
      <c r="D239" s="60"/>
      <c r="E239" s="60"/>
      <c r="F239" s="60"/>
      <c r="G239" s="60"/>
      <c r="H239" s="60"/>
      <c r="I239" s="60"/>
      <c r="J239" s="60"/>
      <c r="K239" s="60"/>
      <c r="L239" s="60"/>
      <c r="M239" s="60"/>
      <c r="N239" s="60"/>
      <c r="O239" s="60"/>
      <c r="P239" s="60"/>
      <c r="Q239" s="60"/>
      <c r="R239" s="60"/>
      <c r="S239" s="60"/>
      <c r="T239" s="379"/>
      <c r="V239" s="60"/>
      <c r="W239" s="60"/>
      <c r="X239" s="3939"/>
      <c r="Y239" s="3939"/>
      <c r="Z239" s="379"/>
      <c r="AA239" s="60"/>
      <c r="AB239" s="60"/>
      <c r="AC239" s="60"/>
    </row>
    <row r="240" spans="1:29" x14ac:dyDescent="0.2">
      <c r="A240" s="60"/>
      <c r="B240" s="60"/>
      <c r="C240" s="60"/>
      <c r="D240" s="60"/>
      <c r="E240" s="60"/>
      <c r="F240" s="60"/>
      <c r="G240" s="60"/>
      <c r="H240" s="60"/>
      <c r="I240" s="60"/>
      <c r="J240" s="60"/>
      <c r="K240" s="60"/>
      <c r="L240" s="60"/>
      <c r="M240" s="60"/>
      <c r="N240" s="60"/>
      <c r="O240" s="60"/>
      <c r="P240" s="60"/>
      <c r="Q240" s="60"/>
      <c r="R240" s="60"/>
      <c r="S240" s="60"/>
      <c r="T240" s="379"/>
      <c r="V240" s="60"/>
      <c r="W240" s="60"/>
      <c r="X240" s="3939"/>
      <c r="Y240" s="3939"/>
      <c r="Z240" s="379"/>
      <c r="AA240" s="60"/>
      <c r="AB240" s="60"/>
      <c r="AC240" s="60"/>
    </row>
    <row r="241" spans="1:29" x14ac:dyDescent="0.2">
      <c r="A241" s="60"/>
      <c r="B241" s="60"/>
      <c r="C241" s="60"/>
      <c r="D241" s="60"/>
      <c r="E241" s="60"/>
      <c r="F241" s="60"/>
      <c r="G241" s="60"/>
      <c r="H241" s="60"/>
      <c r="I241" s="60"/>
      <c r="J241" s="60"/>
      <c r="K241" s="60"/>
      <c r="L241" s="60"/>
      <c r="M241" s="60"/>
      <c r="N241" s="60"/>
      <c r="O241" s="60"/>
      <c r="P241" s="60"/>
      <c r="Q241" s="60"/>
      <c r="R241" s="60"/>
      <c r="S241" s="60"/>
      <c r="T241" s="379"/>
      <c r="V241" s="60"/>
      <c r="W241" s="60"/>
      <c r="X241" s="3939"/>
      <c r="Y241" s="3939"/>
      <c r="Z241" s="379"/>
      <c r="AA241" s="60"/>
      <c r="AB241" s="60"/>
      <c r="AC241" s="60"/>
    </row>
    <row r="242" spans="1:29" x14ac:dyDescent="0.2">
      <c r="A242" s="60"/>
      <c r="B242" s="60"/>
      <c r="C242" s="60"/>
      <c r="D242" s="60"/>
      <c r="E242" s="60"/>
      <c r="F242" s="60"/>
      <c r="G242" s="60"/>
      <c r="H242" s="60"/>
      <c r="I242" s="60"/>
      <c r="J242" s="60"/>
      <c r="K242" s="60"/>
      <c r="L242" s="60"/>
      <c r="M242" s="60"/>
      <c r="N242" s="60"/>
      <c r="O242" s="60"/>
      <c r="P242" s="60"/>
      <c r="Q242" s="60"/>
      <c r="R242" s="60"/>
      <c r="S242" s="60"/>
      <c r="T242" s="379"/>
      <c r="V242" s="60"/>
      <c r="W242" s="60"/>
      <c r="X242" s="3939"/>
      <c r="Y242" s="3939"/>
      <c r="Z242" s="379"/>
      <c r="AA242" s="60"/>
      <c r="AB242" s="60"/>
      <c r="AC242" s="60"/>
    </row>
    <row r="243" spans="1:29" x14ac:dyDescent="0.2">
      <c r="A243" s="60"/>
      <c r="B243" s="60"/>
      <c r="C243" s="60"/>
      <c r="D243" s="60"/>
      <c r="E243" s="60"/>
      <c r="F243" s="60"/>
      <c r="G243" s="60"/>
      <c r="H243" s="60"/>
      <c r="I243" s="60"/>
      <c r="J243" s="60"/>
      <c r="K243" s="60"/>
      <c r="L243" s="60"/>
      <c r="M243" s="60"/>
      <c r="N243" s="60"/>
      <c r="O243" s="60"/>
      <c r="P243" s="60"/>
      <c r="Q243" s="60"/>
      <c r="R243" s="60"/>
      <c r="S243" s="60"/>
      <c r="T243" s="379"/>
      <c r="V243" s="60"/>
      <c r="W243" s="60"/>
      <c r="X243" s="3939"/>
      <c r="Y243" s="3939"/>
      <c r="Z243" s="379"/>
      <c r="AA243" s="60"/>
      <c r="AB243" s="60"/>
      <c r="AC243" s="60"/>
    </row>
    <row r="244" spans="1:29" x14ac:dyDescent="0.2">
      <c r="A244" s="60"/>
      <c r="B244" s="60"/>
      <c r="C244" s="60"/>
      <c r="D244" s="60"/>
      <c r="E244" s="60"/>
      <c r="F244" s="60"/>
      <c r="G244" s="60"/>
      <c r="H244" s="60"/>
      <c r="I244" s="60"/>
      <c r="J244" s="60"/>
      <c r="K244" s="60"/>
      <c r="L244" s="60"/>
      <c r="M244" s="60"/>
      <c r="N244" s="60"/>
      <c r="O244" s="60"/>
      <c r="P244" s="60"/>
      <c r="Q244" s="60"/>
      <c r="R244" s="60"/>
      <c r="S244" s="60"/>
      <c r="T244" s="379"/>
      <c r="V244" s="60"/>
      <c r="W244" s="60"/>
      <c r="X244" s="3939"/>
      <c r="Y244" s="3939"/>
      <c r="Z244" s="379"/>
      <c r="AA244" s="60"/>
      <c r="AB244" s="60"/>
      <c r="AC244" s="60"/>
    </row>
    <row r="245" spans="1:29" x14ac:dyDescent="0.2">
      <c r="A245" s="60"/>
      <c r="B245" s="60"/>
      <c r="C245" s="60"/>
      <c r="D245" s="60"/>
      <c r="E245" s="60"/>
      <c r="F245" s="60"/>
      <c r="G245" s="60"/>
      <c r="H245" s="60"/>
      <c r="I245" s="60"/>
      <c r="J245" s="60"/>
      <c r="K245" s="60"/>
      <c r="L245" s="60"/>
      <c r="M245" s="60"/>
      <c r="N245" s="60"/>
      <c r="O245" s="60"/>
      <c r="P245" s="60"/>
      <c r="Q245" s="60"/>
      <c r="R245" s="60"/>
      <c r="S245" s="60"/>
      <c r="T245" s="379"/>
      <c r="V245" s="60"/>
      <c r="W245" s="60"/>
      <c r="X245" s="3939"/>
      <c r="Y245" s="3939"/>
      <c r="Z245" s="379"/>
      <c r="AA245" s="60"/>
      <c r="AB245" s="60"/>
      <c r="AC245" s="60"/>
    </row>
    <row r="246" spans="1:29" x14ac:dyDescent="0.2">
      <c r="A246" s="60"/>
      <c r="B246" s="60"/>
      <c r="C246" s="60"/>
      <c r="D246" s="60"/>
      <c r="E246" s="60"/>
      <c r="F246" s="60"/>
      <c r="G246" s="60"/>
      <c r="H246" s="60"/>
      <c r="I246" s="60"/>
      <c r="J246" s="60"/>
      <c r="K246" s="60"/>
      <c r="L246" s="60"/>
      <c r="M246" s="60"/>
      <c r="N246" s="60"/>
      <c r="O246" s="60"/>
      <c r="P246" s="60"/>
      <c r="Q246" s="60"/>
      <c r="R246" s="60"/>
      <c r="S246" s="60"/>
      <c r="T246" s="379"/>
      <c r="V246" s="60"/>
      <c r="W246" s="60"/>
      <c r="X246" s="3939"/>
      <c r="Y246" s="3939"/>
      <c r="Z246" s="379"/>
      <c r="AA246" s="60"/>
      <c r="AB246" s="60"/>
      <c r="AC246" s="60"/>
    </row>
    <row r="247" spans="1:29" x14ac:dyDescent="0.2">
      <c r="A247" s="60"/>
      <c r="B247" s="60"/>
      <c r="C247" s="60"/>
      <c r="D247" s="60"/>
      <c r="E247" s="60"/>
      <c r="F247" s="60"/>
      <c r="G247" s="60"/>
      <c r="H247" s="60"/>
      <c r="I247" s="60"/>
      <c r="J247" s="60"/>
      <c r="K247" s="60"/>
      <c r="L247" s="60"/>
      <c r="M247" s="60"/>
      <c r="N247" s="60"/>
      <c r="O247" s="60"/>
      <c r="P247" s="60"/>
      <c r="Q247" s="60"/>
      <c r="R247" s="60"/>
      <c r="S247" s="60"/>
      <c r="T247" s="379"/>
      <c r="V247" s="60"/>
      <c r="W247" s="60"/>
      <c r="X247" s="3939"/>
      <c r="Y247" s="3939"/>
      <c r="Z247" s="379"/>
      <c r="AA247" s="60"/>
      <c r="AB247" s="60"/>
      <c r="AC247" s="60"/>
    </row>
    <row r="248" spans="1:29" x14ac:dyDescent="0.2">
      <c r="A248" s="60"/>
      <c r="B248" s="60"/>
      <c r="C248" s="60"/>
      <c r="D248" s="60"/>
      <c r="E248" s="60"/>
      <c r="F248" s="60"/>
      <c r="G248" s="60"/>
      <c r="H248" s="60"/>
      <c r="I248" s="60"/>
      <c r="J248" s="60"/>
      <c r="K248" s="60"/>
      <c r="L248" s="60"/>
      <c r="M248" s="60"/>
      <c r="N248" s="60"/>
      <c r="O248" s="60"/>
      <c r="P248" s="60"/>
      <c r="Q248" s="60"/>
      <c r="R248" s="60"/>
      <c r="S248" s="60"/>
      <c r="T248" s="379"/>
      <c r="V248" s="60"/>
      <c r="W248" s="60"/>
      <c r="X248" s="3939"/>
      <c r="Y248" s="3939"/>
      <c r="Z248" s="379"/>
      <c r="AA248" s="60"/>
      <c r="AB248" s="60"/>
      <c r="AC248" s="60"/>
    </row>
    <row r="249" spans="1:29" x14ac:dyDescent="0.2">
      <c r="A249" s="60"/>
      <c r="B249" s="60"/>
      <c r="C249" s="60"/>
      <c r="D249" s="60"/>
      <c r="E249" s="60"/>
      <c r="F249" s="60"/>
      <c r="G249" s="60"/>
      <c r="H249" s="60"/>
      <c r="I249" s="60"/>
      <c r="J249" s="60"/>
      <c r="K249" s="60"/>
      <c r="L249" s="60"/>
      <c r="M249" s="60"/>
      <c r="N249" s="60"/>
      <c r="O249" s="60"/>
      <c r="P249" s="60"/>
      <c r="Q249" s="60"/>
      <c r="R249" s="60"/>
      <c r="S249" s="60"/>
      <c r="T249" s="379"/>
      <c r="V249" s="60"/>
      <c r="W249" s="60"/>
      <c r="X249" s="3939"/>
      <c r="Y249" s="3939"/>
      <c r="Z249" s="379"/>
      <c r="AA249" s="60"/>
      <c r="AB249" s="60"/>
      <c r="AC249" s="60"/>
    </row>
    <row r="250" spans="1:29" x14ac:dyDescent="0.2">
      <c r="A250" s="60"/>
      <c r="B250" s="60"/>
      <c r="C250" s="60"/>
      <c r="D250" s="60"/>
      <c r="E250" s="60"/>
      <c r="F250" s="60"/>
      <c r="G250" s="60"/>
      <c r="H250" s="60"/>
      <c r="I250" s="60"/>
      <c r="J250" s="60"/>
      <c r="K250" s="60"/>
      <c r="L250" s="60"/>
      <c r="M250" s="60"/>
      <c r="N250" s="60"/>
      <c r="O250" s="60"/>
      <c r="P250" s="60"/>
      <c r="Q250" s="60"/>
      <c r="R250" s="60"/>
      <c r="S250" s="60"/>
      <c r="T250" s="379"/>
      <c r="V250" s="60"/>
      <c r="W250" s="60"/>
      <c r="X250" s="3939"/>
      <c r="Y250" s="3939"/>
      <c r="Z250" s="379"/>
      <c r="AA250" s="60"/>
      <c r="AB250" s="60"/>
      <c r="AC250" s="60"/>
    </row>
    <row r="251" spans="1:29" x14ac:dyDescent="0.2">
      <c r="A251" s="60"/>
      <c r="B251" s="60"/>
      <c r="C251" s="60"/>
      <c r="D251" s="60"/>
      <c r="E251" s="60"/>
      <c r="F251" s="60"/>
      <c r="G251" s="60"/>
      <c r="H251" s="60"/>
      <c r="I251" s="60"/>
      <c r="J251" s="60"/>
      <c r="K251" s="60"/>
      <c r="L251" s="60"/>
      <c r="M251" s="60"/>
      <c r="N251" s="60"/>
      <c r="O251" s="60"/>
      <c r="P251" s="60"/>
      <c r="Q251" s="60"/>
      <c r="R251" s="60"/>
      <c r="S251" s="60"/>
      <c r="T251" s="379"/>
      <c r="V251" s="60"/>
      <c r="W251" s="60"/>
      <c r="X251" s="3939"/>
      <c r="Y251" s="3939"/>
      <c r="Z251" s="379"/>
      <c r="AA251" s="60"/>
      <c r="AB251" s="60"/>
      <c r="AC251" s="60"/>
    </row>
    <row r="252" spans="1:29" x14ac:dyDescent="0.2">
      <c r="A252" s="60"/>
      <c r="B252" s="60"/>
      <c r="C252" s="60"/>
      <c r="D252" s="60"/>
      <c r="E252" s="60"/>
      <c r="F252" s="60"/>
      <c r="G252" s="60"/>
      <c r="H252" s="60"/>
      <c r="I252" s="60"/>
      <c r="J252" s="60"/>
      <c r="K252" s="60"/>
      <c r="L252" s="60"/>
      <c r="M252" s="60"/>
      <c r="N252" s="60"/>
      <c r="O252" s="60"/>
      <c r="P252" s="60"/>
      <c r="Q252" s="60"/>
      <c r="R252" s="60"/>
      <c r="S252" s="60"/>
      <c r="T252" s="379"/>
      <c r="V252" s="60"/>
      <c r="W252" s="60"/>
      <c r="X252" s="3939"/>
      <c r="Y252" s="3939"/>
      <c r="Z252" s="379"/>
      <c r="AA252" s="60"/>
      <c r="AB252" s="60"/>
      <c r="AC252" s="60"/>
    </row>
    <row r="253" spans="1:29" x14ac:dyDescent="0.2">
      <c r="A253" s="60"/>
      <c r="B253" s="60"/>
      <c r="C253" s="60"/>
      <c r="D253" s="60"/>
      <c r="E253" s="60"/>
      <c r="F253" s="60"/>
      <c r="G253" s="60"/>
      <c r="H253" s="60"/>
      <c r="I253" s="60"/>
      <c r="J253" s="60"/>
      <c r="K253" s="60"/>
      <c r="L253" s="60"/>
      <c r="M253" s="60"/>
      <c r="N253" s="60"/>
      <c r="O253" s="60"/>
      <c r="P253" s="60"/>
      <c r="Q253" s="60"/>
      <c r="R253" s="60"/>
      <c r="S253" s="60"/>
      <c r="T253" s="379"/>
      <c r="V253" s="60"/>
      <c r="W253" s="60"/>
      <c r="X253" s="3939"/>
      <c r="Y253" s="3939"/>
      <c r="Z253" s="379"/>
      <c r="AA253" s="60"/>
      <c r="AB253" s="60"/>
      <c r="AC253" s="60"/>
    </row>
    <row r="254" spans="1:29" x14ac:dyDescent="0.2">
      <c r="A254" s="60"/>
      <c r="B254" s="60"/>
      <c r="C254" s="60"/>
      <c r="D254" s="60"/>
      <c r="E254" s="60"/>
      <c r="F254" s="60"/>
      <c r="G254" s="60"/>
      <c r="H254" s="60"/>
      <c r="I254" s="60"/>
      <c r="J254" s="60"/>
      <c r="K254" s="60"/>
      <c r="L254" s="60"/>
      <c r="M254" s="60"/>
      <c r="N254" s="60"/>
      <c r="O254" s="60"/>
      <c r="P254" s="60"/>
      <c r="Q254" s="60"/>
      <c r="R254" s="60"/>
      <c r="S254" s="60"/>
      <c r="T254" s="379"/>
      <c r="V254" s="60"/>
      <c r="W254" s="60"/>
      <c r="X254" s="3939"/>
      <c r="Y254" s="3939"/>
      <c r="Z254" s="379"/>
      <c r="AA254" s="60"/>
      <c r="AB254" s="60"/>
      <c r="AC254" s="60"/>
    </row>
    <row r="255" spans="1:29" x14ac:dyDescent="0.2">
      <c r="A255" s="60"/>
      <c r="B255" s="60"/>
      <c r="C255" s="60"/>
      <c r="D255" s="60"/>
      <c r="E255" s="60"/>
      <c r="F255" s="60"/>
      <c r="G255" s="60"/>
      <c r="H255" s="60"/>
      <c r="I255" s="60"/>
      <c r="J255" s="60"/>
      <c r="K255" s="60"/>
      <c r="L255" s="60"/>
      <c r="M255" s="60"/>
      <c r="N255" s="60"/>
      <c r="O255" s="60"/>
      <c r="P255" s="60"/>
      <c r="Q255" s="60"/>
      <c r="R255" s="60"/>
      <c r="S255" s="60"/>
      <c r="T255" s="379"/>
      <c r="V255" s="60"/>
      <c r="W255" s="60"/>
      <c r="X255" s="3939"/>
      <c r="Y255" s="3939"/>
      <c r="Z255" s="379"/>
      <c r="AA255" s="60"/>
      <c r="AB255" s="60"/>
      <c r="AC255" s="60"/>
    </row>
    <row r="256" spans="1:29" x14ac:dyDescent="0.2">
      <c r="A256" s="60"/>
      <c r="B256" s="60"/>
      <c r="C256" s="60"/>
      <c r="D256" s="60"/>
      <c r="E256" s="60"/>
      <c r="F256" s="60"/>
      <c r="G256" s="60"/>
      <c r="H256" s="60"/>
      <c r="I256" s="60"/>
      <c r="J256" s="60"/>
      <c r="K256" s="60"/>
      <c r="L256" s="60"/>
      <c r="M256" s="60"/>
      <c r="N256" s="60"/>
      <c r="O256" s="60"/>
      <c r="P256" s="60"/>
      <c r="Q256" s="60"/>
      <c r="R256" s="60"/>
      <c r="S256" s="60"/>
      <c r="T256" s="379"/>
      <c r="V256" s="60"/>
      <c r="W256" s="60"/>
      <c r="X256" s="3939"/>
      <c r="Y256" s="3939"/>
      <c r="Z256" s="379"/>
      <c r="AA256" s="60"/>
      <c r="AB256" s="60"/>
      <c r="AC256" s="60"/>
    </row>
    <row r="257" spans="1:29" x14ac:dyDescent="0.2">
      <c r="A257" s="60"/>
      <c r="B257" s="60"/>
      <c r="C257" s="60"/>
      <c r="D257" s="60"/>
      <c r="E257" s="60"/>
      <c r="F257" s="60"/>
      <c r="G257" s="60"/>
      <c r="H257" s="60"/>
      <c r="I257" s="60"/>
      <c r="J257" s="60"/>
      <c r="K257" s="60"/>
      <c r="L257" s="60"/>
      <c r="M257" s="60"/>
      <c r="N257" s="60"/>
      <c r="O257" s="60"/>
      <c r="P257" s="60"/>
      <c r="Q257" s="60"/>
      <c r="R257" s="60"/>
      <c r="S257" s="60"/>
      <c r="T257" s="379"/>
      <c r="V257" s="60"/>
      <c r="W257" s="60"/>
      <c r="X257" s="3939"/>
      <c r="Y257" s="3939"/>
      <c r="Z257" s="379"/>
      <c r="AA257" s="60"/>
      <c r="AB257" s="60"/>
      <c r="AC257" s="60"/>
    </row>
    <row r="258" spans="1:29" x14ac:dyDescent="0.2">
      <c r="A258" s="60"/>
      <c r="B258" s="60"/>
      <c r="C258" s="60"/>
      <c r="D258" s="60"/>
      <c r="E258" s="60"/>
      <c r="F258" s="60"/>
      <c r="G258" s="60"/>
      <c r="H258" s="60"/>
      <c r="I258" s="60"/>
      <c r="J258" s="60"/>
      <c r="K258" s="60"/>
      <c r="L258" s="60"/>
      <c r="M258" s="60"/>
      <c r="N258" s="60"/>
      <c r="O258" s="60"/>
      <c r="P258" s="60"/>
      <c r="Q258" s="60"/>
      <c r="R258" s="60"/>
      <c r="S258" s="60"/>
      <c r="T258" s="379"/>
      <c r="V258" s="60"/>
      <c r="W258" s="60"/>
      <c r="X258" s="3939"/>
      <c r="Y258" s="3939"/>
      <c r="Z258" s="379"/>
      <c r="AA258" s="60"/>
      <c r="AB258" s="60"/>
      <c r="AC258" s="60"/>
    </row>
    <row r="259" spans="1:29" x14ac:dyDescent="0.2">
      <c r="A259" s="60"/>
      <c r="B259" s="60"/>
      <c r="C259" s="60"/>
      <c r="D259" s="60"/>
      <c r="E259" s="60"/>
      <c r="F259" s="60"/>
      <c r="G259" s="60"/>
      <c r="H259" s="60"/>
      <c r="I259" s="60"/>
      <c r="J259" s="60"/>
      <c r="K259" s="60"/>
      <c r="L259" s="60"/>
      <c r="M259" s="60"/>
      <c r="N259" s="60"/>
      <c r="O259" s="60"/>
      <c r="P259" s="60"/>
      <c r="Q259" s="60"/>
      <c r="R259" s="60"/>
      <c r="S259" s="60"/>
      <c r="T259" s="379"/>
      <c r="V259" s="60"/>
      <c r="W259" s="60"/>
      <c r="X259" s="3939"/>
      <c r="Y259" s="3939"/>
      <c r="Z259" s="379"/>
      <c r="AA259" s="60"/>
      <c r="AB259" s="60"/>
      <c r="AC259" s="60"/>
    </row>
    <row r="260" spans="1:29" x14ac:dyDescent="0.2">
      <c r="A260" s="60"/>
      <c r="B260" s="60"/>
      <c r="C260" s="60"/>
      <c r="D260" s="60"/>
      <c r="E260" s="60"/>
      <c r="F260" s="60"/>
      <c r="G260" s="60"/>
      <c r="H260" s="60"/>
      <c r="I260" s="60"/>
      <c r="J260" s="60"/>
      <c r="K260" s="60"/>
      <c r="L260" s="60"/>
      <c r="M260" s="60"/>
      <c r="N260" s="60"/>
      <c r="O260" s="60"/>
      <c r="P260" s="60"/>
      <c r="Q260" s="60"/>
      <c r="R260" s="60"/>
      <c r="S260" s="60"/>
      <c r="T260" s="379"/>
      <c r="V260" s="60"/>
      <c r="W260" s="60"/>
      <c r="X260" s="3939"/>
      <c r="Y260" s="3939"/>
      <c r="Z260" s="379"/>
      <c r="AA260" s="60"/>
      <c r="AB260" s="60"/>
      <c r="AC260" s="60"/>
    </row>
    <row r="261" spans="1:29" x14ac:dyDescent="0.2">
      <c r="A261" s="60"/>
      <c r="B261" s="60"/>
      <c r="C261" s="60"/>
      <c r="D261" s="60"/>
      <c r="E261" s="60"/>
      <c r="F261" s="60"/>
      <c r="G261" s="60"/>
      <c r="H261" s="60"/>
      <c r="I261" s="60"/>
      <c r="J261" s="60"/>
      <c r="K261" s="60"/>
      <c r="L261" s="60"/>
      <c r="M261" s="60"/>
      <c r="N261" s="60"/>
      <c r="O261" s="60"/>
      <c r="P261" s="60"/>
      <c r="Q261" s="60"/>
      <c r="R261" s="60"/>
      <c r="S261" s="60"/>
      <c r="T261" s="379"/>
      <c r="V261" s="60"/>
      <c r="W261" s="60"/>
      <c r="X261" s="3939"/>
      <c r="Y261" s="3939"/>
      <c r="Z261" s="379"/>
      <c r="AA261" s="60"/>
      <c r="AB261" s="60"/>
      <c r="AC261" s="60"/>
    </row>
    <row r="262" spans="1:29" x14ac:dyDescent="0.2">
      <c r="A262" s="60"/>
      <c r="B262" s="60"/>
      <c r="C262" s="60"/>
      <c r="D262" s="60"/>
      <c r="E262" s="60"/>
      <c r="F262" s="60"/>
      <c r="G262" s="60"/>
      <c r="H262" s="60"/>
      <c r="I262" s="60"/>
      <c r="J262" s="60"/>
      <c r="K262" s="60"/>
      <c r="L262" s="60"/>
      <c r="M262" s="60"/>
      <c r="N262" s="60"/>
      <c r="O262" s="60"/>
      <c r="P262" s="60"/>
      <c r="Q262" s="60"/>
      <c r="R262" s="60"/>
      <c r="S262" s="60"/>
      <c r="T262" s="379"/>
      <c r="V262" s="60"/>
      <c r="W262" s="60"/>
      <c r="X262" s="3939"/>
      <c r="Y262" s="3939"/>
      <c r="Z262" s="379"/>
      <c r="AA262" s="60"/>
      <c r="AB262" s="60"/>
      <c r="AC262" s="60"/>
    </row>
    <row r="263" spans="1:29" x14ac:dyDescent="0.2">
      <c r="A263" s="60"/>
      <c r="B263" s="60"/>
      <c r="C263" s="60"/>
      <c r="D263" s="60"/>
      <c r="E263" s="60"/>
      <c r="F263" s="60"/>
      <c r="G263" s="60"/>
      <c r="H263" s="60"/>
      <c r="I263" s="60"/>
      <c r="J263" s="60"/>
      <c r="K263" s="60"/>
      <c r="L263" s="60"/>
      <c r="M263" s="60"/>
      <c r="N263" s="60"/>
      <c r="O263" s="60"/>
      <c r="P263" s="60"/>
      <c r="Q263" s="60"/>
      <c r="R263" s="60"/>
      <c r="S263" s="60"/>
      <c r="T263" s="379"/>
      <c r="V263" s="60"/>
      <c r="W263" s="60"/>
      <c r="X263" s="3939"/>
      <c r="Y263" s="3939"/>
      <c r="Z263" s="379"/>
      <c r="AA263" s="60"/>
      <c r="AB263" s="60"/>
      <c r="AC263" s="60"/>
    </row>
    <row r="264" spans="1:29" x14ac:dyDescent="0.2">
      <c r="A264" s="60"/>
      <c r="B264" s="60"/>
      <c r="C264" s="60"/>
      <c r="D264" s="60"/>
      <c r="E264" s="60"/>
      <c r="F264" s="60"/>
      <c r="G264" s="60"/>
      <c r="H264" s="60"/>
      <c r="I264" s="60"/>
      <c r="J264" s="60"/>
      <c r="K264" s="60"/>
      <c r="L264" s="60"/>
      <c r="M264" s="60"/>
      <c r="N264" s="60"/>
      <c r="O264" s="60"/>
      <c r="P264" s="60"/>
      <c r="Q264" s="60"/>
      <c r="R264" s="60"/>
      <c r="S264" s="60"/>
      <c r="T264" s="379"/>
      <c r="V264" s="60"/>
      <c r="W264" s="60"/>
      <c r="X264" s="3939"/>
      <c r="Y264" s="3939"/>
      <c r="Z264" s="379"/>
      <c r="AA264" s="60"/>
      <c r="AB264" s="60"/>
      <c r="AC264" s="60"/>
    </row>
    <row r="265" spans="1:29" x14ac:dyDescent="0.2">
      <c r="A265" s="60"/>
      <c r="B265" s="60"/>
      <c r="C265" s="60"/>
      <c r="D265" s="60"/>
      <c r="E265" s="60"/>
      <c r="F265" s="60"/>
      <c r="G265" s="60"/>
      <c r="H265" s="60"/>
      <c r="I265" s="60"/>
      <c r="J265" s="60"/>
      <c r="K265" s="60"/>
      <c r="L265" s="60"/>
      <c r="M265" s="60"/>
      <c r="N265" s="60"/>
      <c r="O265" s="60"/>
      <c r="P265" s="60"/>
      <c r="Q265" s="60"/>
      <c r="R265" s="60"/>
      <c r="S265" s="60"/>
      <c r="T265" s="379"/>
      <c r="V265" s="60"/>
      <c r="W265" s="60"/>
      <c r="X265" s="3939"/>
      <c r="Y265" s="3939"/>
      <c r="Z265" s="379"/>
      <c r="AA265" s="60"/>
      <c r="AB265" s="60"/>
      <c r="AC265" s="60"/>
    </row>
    <row r="266" spans="1:29" x14ac:dyDescent="0.2">
      <c r="A266" s="60"/>
      <c r="B266" s="60"/>
      <c r="C266" s="60"/>
      <c r="D266" s="60"/>
      <c r="E266" s="60"/>
      <c r="F266" s="60"/>
      <c r="G266" s="60"/>
      <c r="H266" s="60"/>
      <c r="I266" s="60"/>
      <c r="J266" s="60"/>
      <c r="K266" s="60"/>
      <c r="L266" s="60"/>
      <c r="M266" s="60"/>
      <c r="N266" s="60"/>
      <c r="O266" s="60"/>
      <c r="P266" s="60"/>
      <c r="Q266" s="60"/>
      <c r="R266" s="60"/>
      <c r="S266" s="60"/>
      <c r="T266" s="379"/>
      <c r="V266" s="60"/>
      <c r="W266" s="60"/>
      <c r="X266" s="3939"/>
      <c r="Y266" s="3939"/>
      <c r="Z266" s="379"/>
      <c r="AA266" s="60"/>
      <c r="AB266" s="60"/>
      <c r="AC266" s="60"/>
    </row>
    <row r="267" spans="1:29" x14ac:dyDescent="0.2">
      <c r="A267" s="60"/>
      <c r="B267" s="60"/>
      <c r="C267" s="60"/>
      <c r="D267" s="60"/>
      <c r="E267" s="60"/>
      <c r="F267" s="60"/>
      <c r="G267" s="60"/>
      <c r="H267" s="60"/>
      <c r="I267" s="60"/>
      <c r="J267" s="60"/>
      <c r="K267" s="60"/>
      <c r="L267" s="60"/>
      <c r="M267" s="60"/>
      <c r="N267" s="60"/>
      <c r="O267" s="60"/>
      <c r="P267" s="60"/>
      <c r="Q267" s="60"/>
      <c r="R267" s="60"/>
      <c r="S267" s="60"/>
      <c r="T267" s="379"/>
      <c r="V267" s="60"/>
      <c r="W267" s="60"/>
      <c r="X267" s="3939"/>
      <c r="Y267" s="3939"/>
      <c r="Z267" s="379"/>
      <c r="AA267" s="60"/>
      <c r="AB267" s="60"/>
      <c r="AC267" s="60"/>
    </row>
    <row r="268" spans="1:29" x14ac:dyDescent="0.2">
      <c r="A268" s="60"/>
      <c r="B268" s="60"/>
      <c r="C268" s="60"/>
      <c r="D268" s="60"/>
      <c r="E268" s="60"/>
      <c r="F268" s="60"/>
      <c r="G268" s="60"/>
      <c r="H268" s="60"/>
      <c r="I268" s="60"/>
      <c r="J268" s="60"/>
      <c r="K268" s="60"/>
      <c r="L268" s="60"/>
      <c r="M268" s="60"/>
      <c r="N268" s="60"/>
      <c r="O268" s="60"/>
      <c r="P268" s="60"/>
      <c r="Q268" s="60"/>
      <c r="R268" s="60"/>
      <c r="S268" s="60"/>
      <c r="T268" s="379"/>
      <c r="V268" s="60"/>
      <c r="W268" s="60"/>
      <c r="X268" s="3939"/>
      <c r="Y268" s="3939"/>
      <c r="Z268" s="379"/>
      <c r="AA268" s="60"/>
      <c r="AB268" s="60"/>
      <c r="AC268" s="60"/>
    </row>
    <row r="269" spans="1:29" x14ac:dyDescent="0.2">
      <c r="A269" s="60"/>
      <c r="B269" s="60"/>
      <c r="C269" s="60"/>
      <c r="D269" s="60"/>
      <c r="E269" s="60"/>
      <c r="F269" s="60"/>
      <c r="G269" s="60"/>
      <c r="H269" s="60"/>
      <c r="I269" s="60"/>
      <c r="J269" s="60"/>
      <c r="K269" s="60"/>
      <c r="L269" s="60"/>
      <c r="M269" s="60"/>
      <c r="N269" s="60"/>
      <c r="O269" s="60"/>
      <c r="P269" s="60"/>
      <c r="Q269" s="60"/>
      <c r="R269" s="60"/>
      <c r="S269" s="60"/>
      <c r="T269" s="379"/>
      <c r="V269" s="60"/>
      <c r="W269" s="60"/>
      <c r="X269" s="3939"/>
      <c r="Y269" s="3939"/>
      <c r="Z269" s="379"/>
      <c r="AA269" s="60"/>
      <c r="AB269" s="60"/>
      <c r="AC269" s="60"/>
    </row>
    <row r="270" spans="1:29" x14ac:dyDescent="0.2">
      <c r="A270" s="60"/>
      <c r="B270" s="60"/>
      <c r="C270" s="60"/>
      <c r="D270" s="60"/>
      <c r="E270" s="60"/>
      <c r="F270" s="60"/>
      <c r="G270" s="60"/>
      <c r="H270" s="60"/>
      <c r="I270" s="60"/>
      <c r="J270" s="60"/>
      <c r="K270" s="60"/>
      <c r="L270" s="60"/>
      <c r="M270" s="60"/>
      <c r="N270" s="60"/>
      <c r="O270" s="60"/>
      <c r="P270" s="60"/>
      <c r="Q270" s="60"/>
      <c r="R270" s="60"/>
      <c r="S270" s="60"/>
      <c r="T270" s="379"/>
      <c r="V270" s="60"/>
      <c r="W270" s="60"/>
      <c r="X270" s="3939"/>
      <c r="Y270" s="3939"/>
      <c r="Z270" s="379"/>
      <c r="AA270" s="60"/>
      <c r="AB270" s="60"/>
      <c r="AC270" s="60"/>
    </row>
    <row r="271" spans="1:29" x14ac:dyDescent="0.2">
      <c r="A271" s="60"/>
      <c r="B271" s="60"/>
      <c r="C271" s="60"/>
      <c r="D271" s="60"/>
      <c r="E271" s="60"/>
      <c r="F271" s="60"/>
      <c r="G271" s="60"/>
      <c r="H271" s="60"/>
      <c r="I271" s="60"/>
      <c r="J271" s="60"/>
      <c r="K271" s="60"/>
      <c r="L271" s="60"/>
      <c r="M271" s="60"/>
      <c r="N271" s="60"/>
      <c r="O271" s="60"/>
      <c r="P271" s="60"/>
      <c r="Q271" s="60"/>
      <c r="R271" s="60"/>
      <c r="S271" s="60"/>
      <c r="T271" s="379"/>
      <c r="V271" s="60"/>
      <c r="W271" s="60"/>
      <c r="X271" s="3939"/>
      <c r="Y271" s="3939"/>
      <c r="Z271" s="379"/>
      <c r="AA271" s="60"/>
      <c r="AB271" s="60"/>
      <c r="AC271" s="60"/>
    </row>
    <row r="272" spans="1:29" x14ac:dyDescent="0.2">
      <c r="A272" s="60"/>
      <c r="B272" s="60"/>
      <c r="C272" s="60"/>
      <c r="D272" s="60"/>
      <c r="E272" s="60"/>
      <c r="F272" s="60"/>
      <c r="G272" s="60"/>
      <c r="H272" s="60"/>
      <c r="I272" s="60"/>
      <c r="J272" s="60"/>
      <c r="K272" s="60"/>
      <c r="L272" s="60"/>
      <c r="M272" s="60"/>
      <c r="N272" s="60"/>
      <c r="O272" s="60"/>
      <c r="P272" s="60"/>
      <c r="Q272" s="60"/>
      <c r="R272" s="60"/>
      <c r="S272" s="60"/>
      <c r="T272" s="379"/>
      <c r="V272" s="60"/>
      <c r="W272" s="60"/>
      <c r="X272" s="3939"/>
      <c r="Y272" s="3939"/>
      <c r="Z272" s="379"/>
      <c r="AA272" s="60"/>
      <c r="AB272" s="60"/>
      <c r="AC272" s="60"/>
    </row>
    <row r="273" spans="1:29" x14ac:dyDescent="0.2">
      <c r="A273" s="60"/>
      <c r="B273" s="60"/>
      <c r="C273" s="60"/>
      <c r="D273" s="60"/>
      <c r="E273" s="60"/>
      <c r="F273" s="60"/>
      <c r="G273" s="60"/>
      <c r="H273" s="60"/>
      <c r="I273" s="60"/>
      <c r="J273" s="60"/>
      <c r="K273" s="60"/>
      <c r="L273" s="60"/>
      <c r="M273" s="60"/>
      <c r="N273" s="60"/>
      <c r="O273" s="60"/>
      <c r="P273" s="60"/>
      <c r="Q273" s="60"/>
      <c r="R273" s="60"/>
      <c r="S273" s="60"/>
      <c r="T273" s="379"/>
      <c r="V273" s="60"/>
      <c r="W273" s="60"/>
      <c r="X273" s="3939"/>
      <c r="Y273" s="3939"/>
      <c r="Z273" s="379"/>
      <c r="AA273" s="60"/>
      <c r="AB273" s="60"/>
      <c r="AC273" s="60"/>
    </row>
    <row r="274" spans="1:29" x14ac:dyDescent="0.2">
      <c r="A274" s="60"/>
      <c r="B274" s="60"/>
      <c r="C274" s="60"/>
      <c r="D274" s="60"/>
      <c r="E274" s="60"/>
      <c r="F274" s="60"/>
      <c r="G274" s="60"/>
      <c r="H274" s="60"/>
      <c r="I274" s="60"/>
      <c r="J274" s="60"/>
      <c r="K274" s="60"/>
      <c r="L274" s="60"/>
      <c r="M274" s="60"/>
      <c r="N274" s="60"/>
      <c r="O274" s="60"/>
      <c r="P274" s="60"/>
      <c r="Q274" s="60"/>
      <c r="R274" s="60"/>
      <c r="S274" s="60"/>
      <c r="T274" s="379"/>
      <c r="V274" s="60"/>
      <c r="W274" s="60"/>
      <c r="X274" s="3939"/>
      <c r="Y274" s="3939"/>
      <c r="Z274" s="379"/>
      <c r="AA274" s="60"/>
      <c r="AB274" s="60"/>
      <c r="AC274" s="60"/>
    </row>
    <row r="275" spans="1:29" x14ac:dyDescent="0.2">
      <c r="A275" s="60"/>
      <c r="B275" s="60"/>
      <c r="C275" s="60"/>
      <c r="D275" s="60"/>
      <c r="E275" s="60"/>
      <c r="F275" s="60"/>
      <c r="G275" s="60"/>
      <c r="H275" s="60"/>
      <c r="I275" s="60"/>
      <c r="J275" s="60"/>
      <c r="K275" s="60"/>
      <c r="L275" s="60"/>
      <c r="M275" s="60"/>
      <c r="N275" s="60"/>
      <c r="O275" s="60"/>
      <c r="P275" s="60"/>
      <c r="Q275" s="60"/>
      <c r="R275" s="60"/>
      <c r="S275" s="60"/>
      <c r="T275" s="379"/>
      <c r="V275" s="60"/>
      <c r="W275" s="60"/>
      <c r="X275" s="3939"/>
      <c r="Y275" s="3939"/>
      <c r="Z275" s="379"/>
      <c r="AA275" s="60"/>
      <c r="AB275" s="60"/>
      <c r="AC275" s="60"/>
    </row>
    <row r="276" spans="1:29" x14ac:dyDescent="0.2">
      <c r="A276" s="60"/>
      <c r="B276" s="60"/>
      <c r="C276" s="60"/>
      <c r="D276" s="60"/>
      <c r="E276" s="60"/>
      <c r="F276" s="60"/>
      <c r="G276" s="60"/>
      <c r="H276" s="60"/>
      <c r="I276" s="60"/>
      <c r="J276" s="60"/>
      <c r="K276" s="60"/>
      <c r="L276" s="60"/>
      <c r="M276" s="60"/>
      <c r="N276" s="60"/>
      <c r="O276" s="60"/>
      <c r="P276" s="60"/>
      <c r="Q276" s="60"/>
      <c r="R276" s="60"/>
      <c r="S276" s="60"/>
      <c r="T276" s="379"/>
      <c r="V276" s="60"/>
      <c r="W276" s="60"/>
      <c r="X276" s="3939"/>
      <c r="Y276" s="3939"/>
      <c r="Z276" s="379"/>
      <c r="AA276" s="60"/>
      <c r="AB276" s="60"/>
      <c r="AC276" s="60"/>
    </row>
    <row r="277" spans="1:29" x14ac:dyDescent="0.2">
      <c r="A277" s="60"/>
      <c r="B277" s="60"/>
      <c r="C277" s="60"/>
      <c r="D277" s="60"/>
      <c r="E277" s="60"/>
      <c r="F277" s="60"/>
      <c r="G277" s="60"/>
      <c r="H277" s="60"/>
      <c r="I277" s="60"/>
      <c r="J277" s="60"/>
      <c r="K277" s="60"/>
      <c r="L277" s="60"/>
      <c r="M277" s="60"/>
      <c r="N277" s="60"/>
      <c r="O277" s="60"/>
      <c r="P277" s="60"/>
      <c r="Q277" s="60"/>
      <c r="R277" s="60"/>
      <c r="S277" s="60"/>
      <c r="T277" s="379"/>
      <c r="V277" s="60"/>
      <c r="W277" s="60"/>
      <c r="X277" s="3939"/>
      <c r="Y277" s="3939"/>
      <c r="Z277" s="379"/>
      <c r="AA277" s="60"/>
      <c r="AB277" s="60"/>
      <c r="AC277" s="60"/>
    </row>
    <row r="278" spans="1:29" x14ac:dyDescent="0.2">
      <c r="A278" s="60"/>
      <c r="B278" s="60"/>
      <c r="C278" s="60"/>
      <c r="D278" s="60"/>
      <c r="E278" s="60"/>
      <c r="F278" s="60"/>
      <c r="G278" s="60"/>
      <c r="H278" s="60"/>
      <c r="I278" s="60"/>
      <c r="J278" s="60"/>
      <c r="K278" s="60"/>
      <c r="L278" s="60"/>
      <c r="M278" s="60"/>
      <c r="N278" s="60"/>
      <c r="O278" s="60"/>
      <c r="P278" s="60"/>
      <c r="Q278" s="60"/>
      <c r="R278" s="60"/>
      <c r="S278" s="60"/>
      <c r="T278" s="379"/>
      <c r="V278" s="60"/>
      <c r="W278" s="60"/>
      <c r="X278" s="3939"/>
      <c r="Y278" s="3939"/>
      <c r="Z278" s="379"/>
      <c r="AA278" s="60"/>
      <c r="AB278" s="60"/>
      <c r="AC278" s="60"/>
    </row>
    <row r="279" spans="1:29" x14ac:dyDescent="0.2">
      <c r="A279" s="60"/>
      <c r="B279" s="60"/>
      <c r="C279" s="60"/>
      <c r="D279" s="60"/>
      <c r="E279" s="60"/>
      <c r="F279" s="60"/>
      <c r="G279" s="60"/>
      <c r="H279" s="60"/>
      <c r="I279" s="60"/>
      <c r="J279" s="60"/>
      <c r="K279" s="60"/>
      <c r="L279" s="60"/>
      <c r="M279" s="60"/>
      <c r="N279" s="60"/>
      <c r="O279" s="60"/>
      <c r="P279" s="60"/>
      <c r="Q279" s="60"/>
      <c r="R279" s="60"/>
      <c r="S279" s="60"/>
      <c r="T279" s="379"/>
      <c r="V279" s="60"/>
      <c r="W279" s="60"/>
      <c r="X279" s="3939"/>
      <c r="Y279" s="3939"/>
      <c r="Z279" s="379"/>
      <c r="AA279" s="60"/>
      <c r="AB279" s="60"/>
      <c r="AC279" s="60"/>
    </row>
    <row r="280" spans="1:29" x14ac:dyDescent="0.2">
      <c r="A280" s="60"/>
      <c r="B280" s="60"/>
      <c r="C280" s="60"/>
      <c r="D280" s="60"/>
      <c r="E280" s="60"/>
      <c r="F280" s="60"/>
      <c r="G280" s="60"/>
      <c r="H280" s="60"/>
      <c r="I280" s="60"/>
      <c r="J280" s="60"/>
      <c r="K280" s="60"/>
      <c r="L280" s="60"/>
      <c r="M280" s="60"/>
      <c r="N280" s="60"/>
      <c r="O280" s="60"/>
      <c r="P280" s="60"/>
      <c r="Q280" s="60"/>
      <c r="R280" s="60"/>
      <c r="S280" s="60"/>
      <c r="T280" s="379"/>
      <c r="V280" s="60"/>
      <c r="W280" s="60"/>
      <c r="X280" s="3939"/>
      <c r="Y280" s="3939"/>
      <c r="Z280" s="379"/>
      <c r="AA280" s="60"/>
      <c r="AB280" s="60"/>
      <c r="AC280" s="60"/>
    </row>
    <row r="281" spans="1:29" x14ac:dyDescent="0.2">
      <c r="A281" s="60"/>
      <c r="B281" s="60"/>
      <c r="C281" s="60"/>
      <c r="D281" s="60"/>
      <c r="E281" s="60"/>
      <c r="F281" s="60"/>
      <c r="G281" s="60"/>
      <c r="H281" s="60"/>
      <c r="I281" s="60"/>
      <c r="J281" s="60"/>
      <c r="K281" s="60"/>
      <c r="L281" s="60"/>
      <c r="M281" s="60"/>
      <c r="N281" s="60"/>
      <c r="O281" s="60"/>
      <c r="P281" s="60"/>
      <c r="Q281" s="60"/>
      <c r="R281" s="60"/>
      <c r="S281" s="60"/>
      <c r="T281" s="379"/>
      <c r="V281" s="60"/>
      <c r="W281" s="60"/>
      <c r="X281" s="3939"/>
      <c r="Y281" s="3939"/>
      <c r="Z281" s="379"/>
      <c r="AA281" s="60"/>
      <c r="AB281" s="60"/>
      <c r="AC281" s="60"/>
    </row>
    <row r="282" spans="1:29" x14ac:dyDescent="0.2">
      <c r="A282" s="60"/>
      <c r="B282" s="60"/>
      <c r="C282" s="60"/>
      <c r="D282" s="60"/>
      <c r="E282" s="60"/>
      <c r="F282" s="60"/>
      <c r="G282" s="60"/>
      <c r="H282" s="60"/>
      <c r="I282" s="60"/>
      <c r="J282" s="60"/>
      <c r="K282" s="60"/>
      <c r="L282" s="60"/>
      <c r="M282" s="60"/>
      <c r="N282" s="60"/>
      <c r="O282" s="60"/>
      <c r="P282" s="60"/>
      <c r="Q282" s="60"/>
      <c r="R282" s="60"/>
      <c r="S282" s="60"/>
      <c r="T282" s="379"/>
      <c r="V282" s="60"/>
      <c r="W282" s="60"/>
      <c r="X282" s="3939"/>
      <c r="Y282" s="3939"/>
      <c r="Z282" s="379"/>
      <c r="AA282" s="60"/>
      <c r="AB282" s="60"/>
      <c r="AC282" s="60"/>
    </row>
    <row r="283" spans="1:29" x14ac:dyDescent="0.2">
      <c r="A283" s="60"/>
      <c r="B283" s="60"/>
      <c r="C283" s="60"/>
      <c r="D283" s="60"/>
      <c r="E283" s="60"/>
      <c r="F283" s="60"/>
      <c r="G283" s="60"/>
      <c r="H283" s="60"/>
      <c r="I283" s="60"/>
      <c r="J283" s="60"/>
      <c r="K283" s="60"/>
      <c r="L283" s="60"/>
      <c r="M283" s="60"/>
      <c r="N283" s="60"/>
      <c r="O283" s="60"/>
      <c r="P283" s="60"/>
      <c r="Q283" s="60"/>
      <c r="R283" s="60"/>
      <c r="S283" s="60"/>
      <c r="T283" s="379"/>
      <c r="V283" s="60"/>
      <c r="W283" s="60"/>
      <c r="X283" s="3939"/>
      <c r="Y283" s="3939"/>
      <c r="Z283" s="379"/>
      <c r="AA283" s="60"/>
      <c r="AB283" s="60"/>
      <c r="AC283" s="60"/>
    </row>
    <row r="284" spans="1:29" x14ac:dyDescent="0.2">
      <c r="A284" s="60"/>
      <c r="B284" s="60"/>
      <c r="C284" s="60"/>
      <c r="D284" s="60"/>
      <c r="E284" s="60"/>
      <c r="F284" s="60"/>
      <c r="G284" s="60"/>
      <c r="H284" s="60"/>
      <c r="I284" s="60"/>
      <c r="J284" s="60"/>
      <c r="K284" s="60"/>
      <c r="L284" s="60"/>
      <c r="M284" s="60"/>
      <c r="N284" s="60"/>
      <c r="O284" s="60"/>
      <c r="P284" s="60"/>
      <c r="Q284" s="60"/>
      <c r="R284" s="60"/>
      <c r="S284" s="60"/>
      <c r="T284" s="379"/>
      <c r="V284" s="60"/>
      <c r="W284" s="60"/>
      <c r="X284" s="3939"/>
      <c r="Y284" s="3939"/>
      <c r="Z284" s="379"/>
      <c r="AA284" s="60"/>
      <c r="AB284" s="60"/>
      <c r="AC284" s="60"/>
    </row>
    <row r="285" spans="1:29" x14ac:dyDescent="0.2">
      <c r="A285" s="60"/>
      <c r="B285" s="60"/>
      <c r="C285" s="60"/>
      <c r="D285" s="60"/>
      <c r="E285" s="60"/>
      <c r="F285" s="60"/>
      <c r="G285" s="60"/>
      <c r="H285" s="60"/>
      <c r="I285" s="60"/>
      <c r="J285" s="60"/>
      <c r="K285" s="60"/>
      <c r="L285" s="60"/>
      <c r="M285" s="60"/>
      <c r="N285" s="60"/>
      <c r="O285" s="60"/>
      <c r="P285" s="60"/>
      <c r="Q285" s="60"/>
      <c r="R285" s="60"/>
      <c r="S285" s="60"/>
      <c r="T285" s="379"/>
      <c r="V285" s="60"/>
      <c r="W285" s="60"/>
      <c r="X285" s="3939"/>
      <c r="Y285" s="3939"/>
      <c r="Z285" s="379"/>
      <c r="AA285" s="60"/>
      <c r="AB285" s="60"/>
      <c r="AC285" s="60"/>
    </row>
    <row r="286" spans="1:29" x14ac:dyDescent="0.2">
      <c r="A286" s="60"/>
      <c r="B286" s="60"/>
      <c r="C286" s="60"/>
      <c r="D286" s="60"/>
      <c r="E286" s="60"/>
      <c r="F286" s="60"/>
      <c r="G286" s="60"/>
      <c r="H286" s="60"/>
      <c r="I286" s="60"/>
      <c r="J286" s="60"/>
      <c r="K286" s="60"/>
      <c r="L286" s="60"/>
      <c r="M286" s="60"/>
      <c r="N286" s="60"/>
      <c r="O286" s="60"/>
      <c r="P286" s="60"/>
      <c r="Q286" s="60"/>
      <c r="R286" s="60"/>
      <c r="S286" s="60"/>
      <c r="T286" s="379"/>
      <c r="V286" s="60"/>
      <c r="W286" s="60"/>
      <c r="X286" s="3939"/>
      <c r="Y286" s="3939"/>
      <c r="Z286" s="379"/>
      <c r="AA286" s="60"/>
      <c r="AB286" s="60"/>
      <c r="AC286" s="60"/>
    </row>
    <row r="287" spans="1:29" x14ac:dyDescent="0.2">
      <c r="A287" s="60"/>
      <c r="B287" s="60"/>
      <c r="C287" s="60"/>
      <c r="D287" s="60"/>
      <c r="E287" s="60"/>
      <c r="F287" s="60"/>
      <c r="G287" s="60"/>
      <c r="H287" s="60"/>
      <c r="I287" s="60"/>
      <c r="J287" s="60"/>
      <c r="K287" s="60"/>
      <c r="L287" s="60"/>
      <c r="M287" s="60"/>
      <c r="N287" s="60"/>
      <c r="O287" s="60"/>
      <c r="P287" s="60"/>
      <c r="Q287" s="60"/>
      <c r="R287" s="60"/>
      <c r="S287" s="60"/>
      <c r="T287" s="379"/>
      <c r="V287" s="60"/>
      <c r="W287" s="60"/>
      <c r="X287" s="3939"/>
      <c r="Y287" s="3939"/>
      <c r="Z287" s="379"/>
      <c r="AA287" s="60"/>
      <c r="AB287" s="60"/>
      <c r="AC287" s="60"/>
    </row>
    <row r="288" spans="1:29" x14ac:dyDescent="0.2">
      <c r="A288" s="60"/>
      <c r="B288" s="60"/>
      <c r="C288" s="60"/>
      <c r="D288" s="60"/>
      <c r="E288" s="60"/>
      <c r="F288" s="60"/>
      <c r="G288" s="60"/>
      <c r="H288" s="60"/>
      <c r="I288" s="60"/>
      <c r="J288" s="60"/>
      <c r="K288" s="60"/>
      <c r="L288" s="60"/>
      <c r="M288" s="60"/>
      <c r="N288" s="60"/>
      <c r="O288" s="60"/>
      <c r="P288" s="60"/>
      <c r="Q288" s="60"/>
      <c r="R288" s="60"/>
      <c r="S288" s="60"/>
      <c r="T288" s="379"/>
      <c r="V288" s="60"/>
      <c r="W288" s="60"/>
      <c r="X288" s="3939"/>
      <c r="Y288" s="3939"/>
      <c r="Z288" s="379"/>
      <c r="AA288" s="60"/>
      <c r="AB288" s="60"/>
      <c r="AC288" s="60"/>
    </row>
  </sheetData>
  <mergeCells count="10">
    <mergeCell ref="K8:M8"/>
    <mergeCell ref="K9:M9"/>
    <mergeCell ref="K11:M11"/>
    <mergeCell ref="K12:M12"/>
    <mergeCell ref="T1:U1"/>
    <mergeCell ref="N5:O5"/>
    <mergeCell ref="P5:Q5"/>
    <mergeCell ref="R5:S5"/>
    <mergeCell ref="K6:M6"/>
    <mergeCell ref="K7:M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7">
    <tabColor rgb="FFEB700B"/>
  </sheetPr>
  <dimension ref="A1:AO321"/>
  <sheetViews>
    <sheetView showGridLines="0" view="pageBreakPreview" zoomScaleNormal="70" zoomScaleSheetLayoutView="100" zoomScalePageLayoutView="90" workbookViewId="0">
      <selection activeCell="AI10" sqref="AI10"/>
    </sheetView>
  </sheetViews>
  <sheetFormatPr baseColWidth="10" defaultColWidth="11.42578125" defaultRowHeight="12.75" x14ac:dyDescent="0.2"/>
  <cols>
    <col min="1" max="1" width="0.42578125" style="6" customWidth="1"/>
    <col min="2" max="2" width="11.2851562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5.140625" style="6" hidden="1" customWidth="1"/>
    <col min="10" max="10" width="9.28515625" style="6" hidden="1" customWidth="1"/>
    <col min="11" max="11" width="33.28515625" style="6" customWidth="1"/>
    <col min="12" max="12" width="15.7109375" style="6" customWidth="1"/>
    <col min="13" max="13" width="16.140625" style="6" customWidth="1"/>
    <col min="14" max="14" width="15.7109375" style="6" customWidth="1"/>
    <col min="15" max="15" width="1.42578125" style="6" customWidth="1"/>
    <col min="16" max="16" width="7.7109375" style="6" customWidth="1"/>
    <col min="17" max="17" width="1.85546875" style="6" customWidth="1"/>
    <col min="18" max="18" width="10.42578125" style="6" customWidth="1"/>
    <col min="19" max="19" width="6.28515625" style="6" customWidth="1"/>
    <col min="20" max="20" width="31.28515625" style="378" customWidth="1"/>
    <col min="21" max="21" width="0.28515625" style="6" customWidth="1"/>
    <col min="22" max="22" width="11.28515625" style="6" hidden="1" customWidth="1"/>
    <col min="23" max="23" width="13.5703125" style="6" hidden="1" customWidth="1"/>
    <col min="24" max="25" width="8.140625" style="3632" hidden="1" customWidth="1"/>
    <col min="26" max="26" width="36.28515625" style="378" hidden="1" customWidth="1"/>
    <col min="27" max="27" width="2.42578125" style="6" hidden="1" customWidth="1"/>
    <col min="28" max="28" width="31.5703125" style="6" hidden="1" customWidth="1"/>
    <col min="29" max="29" width="13.710937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0.42578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2388</v>
      </c>
      <c r="L1" s="3182"/>
      <c r="M1" s="3182"/>
      <c r="N1" s="3182"/>
      <c r="O1" s="3182"/>
      <c r="P1" s="3182"/>
      <c r="Q1" s="3182"/>
      <c r="R1" s="3182"/>
      <c r="S1" s="3182"/>
      <c r="T1" s="2996" t="s">
        <v>5181</v>
      </c>
      <c r="V1" s="4000"/>
      <c r="W1" s="4001"/>
      <c r="X1" s="4001"/>
      <c r="Y1" s="4001"/>
      <c r="Z1" s="4002"/>
    </row>
    <row r="2" spans="1:41" s="3999" customFormat="1" ht="18" x14ac:dyDescent="0.25">
      <c r="K2" s="1652" t="s">
        <v>2966</v>
      </c>
      <c r="L2" s="3182"/>
      <c r="M2" s="3182"/>
      <c r="N2" s="3182"/>
      <c r="O2" s="3182"/>
      <c r="P2" s="3182"/>
      <c r="Q2" s="3182"/>
      <c r="R2" s="3182"/>
      <c r="S2" s="3182"/>
      <c r="T2" s="3182"/>
      <c r="V2" s="4000"/>
      <c r="W2" s="4001"/>
      <c r="X2" s="4001"/>
      <c r="Y2" s="4001"/>
      <c r="Z2" s="4002"/>
    </row>
    <row r="3" spans="1:41" s="3999" customFormat="1" ht="18" x14ac:dyDescent="0.25">
      <c r="K3" s="2992">
        <v>2013</v>
      </c>
      <c r="L3" s="3182"/>
      <c r="M3" s="3182"/>
      <c r="N3" s="3182"/>
      <c r="O3" s="3182"/>
      <c r="P3" s="3182"/>
      <c r="Q3" s="3182"/>
      <c r="R3" s="3182"/>
      <c r="S3" s="3182"/>
      <c r="T3" s="3182"/>
      <c r="V3" s="4000"/>
      <c r="W3" s="4001"/>
      <c r="X3" s="4001"/>
      <c r="Y3" s="4001"/>
      <c r="Z3" s="4002"/>
    </row>
    <row r="4" spans="1:41" s="3999" customFormat="1" ht="17.25" customHeight="1" x14ac:dyDescent="0.25">
      <c r="K4" s="3182"/>
      <c r="L4" s="3184"/>
      <c r="M4" s="3184"/>
      <c r="N4" s="3184"/>
      <c r="O4" s="3184"/>
      <c r="P4" s="3184"/>
      <c r="Q4" s="3184"/>
      <c r="R4" s="3184"/>
      <c r="S4" s="3184"/>
      <c r="T4" s="3184"/>
      <c r="V4" s="85"/>
      <c r="W4" s="58"/>
      <c r="X4" s="83"/>
      <c r="Y4" s="83"/>
      <c r="Z4" s="58"/>
    </row>
    <row r="5" spans="1:41" s="3632" customFormat="1" ht="42.75" customHeight="1" x14ac:dyDescent="0.2">
      <c r="A5" s="3262" t="s">
        <v>50</v>
      </c>
      <c r="B5" s="3262" t="s">
        <v>44</v>
      </c>
      <c r="C5" s="3262" t="s">
        <v>172</v>
      </c>
      <c r="D5" s="567" t="s">
        <v>261</v>
      </c>
      <c r="E5" s="1289"/>
      <c r="F5" s="3262" t="s">
        <v>176</v>
      </c>
      <c r="G5" s="3262" t="s">
        <v>179</v>
      </c>
      <c r="H5" s="3262" t="s">
        <v>178</v>
      </c>
      <c r="I5" s="3262" t="s">
        <v>174</v>
      </c>
      <c r="J5" s="3263" t="s">
        <v>175</v>
      </c>
      <c r="K5" s="4003" t="s">
        <v>181</v>
      </c>
      <c r="L5" s="4003" t="s">
        <v>21</v>
      </c>
      <c r="M5" s="4003" t="s">
        <v>29</v>
      </c>
      <c r="N5" s="6083" t="s">
        <v>258</v>
      </c>
      <c r="O5" s="6083"/>
      <c r="P5" s="6083" t="s">
        <v>182</v>
      </c>
      <c r="Q5" s="6083"/>
      <c r="R5" s="6083" t="s">
        <v>20</v>
      </c>
      <c r="S5" s="6083"/>
      <c r="T5" s="4003" t="s">
        <v>30</v>
      </c>
      <c r="U5" s="3265" t="s">
        <v>171</v>
      </c>
      <c r="V5" s="3267"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3632" customFormat="1" ht="30.75" customHeight="1" x14ac:dyDescent="0.2">
      <c r="A6" s="4018"/>
      <c r="B6" s="4018"/>
      <c r="C6" s="4018"/>
      <c r="D6" s="4018"/>
      <c r="E6" s="4018"/>
      <c r="F6" s="4018"/>
      <c r="G6" s="4019"/>
      <c r="H6" s="4018"/>
      <c r="I6" s="4018"/>
      <c r="J6" s="4019"/>
      <c r="K6" s="5912" t="s">
        <v>1438</v>
      </c>
      <c r="L6" s="5913"/>
      <c r="M6" s="5913"/>
      <c r="N6" s="3817">
        <f>SUM(N7,'6-E382op-EbProc (6)'!N10)</f>
        <v>47880499.710000001</v>
      </c>
      <c r="O6" s="2497"/>
      <c r="P6" s="2063"/>
      <c r="Q6" s="2058"/>
      <c r="R6" s="2491">
        <f>SUM(R7,'6-E382op-EbProc (6)'!R10)</f>
        <v>31829</v>
      </c>
      <c r="S6" s="2497"/>
      <c r="T6" s="2066"/>
      <c r="U6" s="4020"/>
      <c r="V6" s="4021"/>
      <c r="W6" s="4021"/>
      <c r="X6" s="4017" t="e">
        <f>SUM(X7,#REF!)</f>
        <v>#REF!</v>
      </c>
      <c r="Y6" s="4017" t="e">
        <f>SUM(Y7,#REF!)</f>
        <v>#REF!</v>
      </c>
      <c r="Z6" s="3914"/>
      <c r="AA6" s="3914"/>
      <c r="AB6" s="3914"/>
      <c r="AC6" s="3914"/>
      <c r="AD6" s="4022"/>
      <c r="AE6" s="3914"/>
      <c r="AF6" s="3914"/>
      <c r="AG6" s="3914"/>
      <c r="AH6" s="3914"/>
      <c r="AI6" s="3914"/>
    </row>
    <row r="7" spans="1:41" s="3632" customFormat="1" ht="15.75" x14ac:dyDescent="0.25">
      <c r="A7" s="4023"/>
      <c r="B7" s="4023"/>
      <c r="C7" s="4023"/>
      <c r="D7" s="4023"/>
      <c r="E7" s="4023"/>
      <c r="F7" s="4023"/>
      <c r="G7" s="4023"/>
      <c r="H7" s="4023"/>
      <c r="I7" s="4023"/>
      <c r="J7" s="4024"/>
      <c r="K7" s="5889" t="s">
        <v>289</v>
      </c>
      <c r="L7" s="5889"/>
      <c r="M7" s="5890"/>
      <c r="N7" s="3790">
        <f>SUM(N8:N17,'6-E382op-EbProc (4)'!N6:N17,'6-E382op-EbProc (5)'!N6:N16,'6-E382op-EbProc (6)'!N6:N9)</f>
        <v>40795156.030000001</v>
      </c>
      <c r="O7" s="2068"/>
      <c r="P7" s="2067"/>
      <c r="Q7" s="2069"/>
      <c r="R7" s="4025">
        <f>SUM(R8:R17,'6-E382op-EbProc (4)'!R6:R17,'6-E382op-EbProc (5)'!R6:R16,'6-E382op-EbProc (6)'!R6:R9)</f>
        <v>26529</v>
      </c>
      <c r="S7" s="2071"/>
      <c r="T7" s="2072"/>
      <c r="U7" s="4026"/>
      <c r="V7" s="3918"/>
      <c r="W7" s="3918"/>
      <c r="X7" s="4027">
        <f>SUM(X8:X17)</f>
        <v>10</v>
      </c>
      <c r="Y7" s="4027">
        <f>SUM(Y8:Y17)</f>
        <v>10</v>
      </c>
      <c r="Z7" s="3920"/>
      <c r="AA7" s="3921"/>
      <c r="AB7" s="3921"/>
      <c r="AC7" s="4028"/>
      <c r="AD7" s="4028"/>
      <c r="AE7" s="4023"/>
      <c r="AF7" s="4023"/>
      <c r="AG7" s="4023"/>
      <c r="AH7" s="4023"/>
      <c r="AI7" s="4023"/>
    </row>
    <row r="8" spans="1:41" s="587" customFormat="1" ht="38.25" customHeight="1" x14ac:dyDescent="0.25">
      <c r="A8" s="718" t="s">
        <v>869</v>
      </c>
      <c r="B8" s="1189" t="s">
        <v>884</v>
      </c>
      <c r="C8" s="718" t="s">
        <v>285</v>
      </c>
      <c r="D8" s="3311" t="s">
        <v>254</v>
      </c>
      <c r="E8" s="1389" t="s">
        <v>281</v>
      </c>
      <c r="F8" s="1380" t="s">
        <v>296</v>
      </c>
      <c r="G8" s="759" t="s">
        <v>4011</v>
      </c>
      <c r="H8" s="715" t="s">
        <v>289</v>
      </c>
      <c r="I8" s="694" t="s">
        <v>1438</v>
      </c>
      <c r="J8" s="2797" t="s">
        <v>877</v>
      </c>
      <c r="K8" s="2012" t="s">
        <v>4012</v>
      </c>
      <c r="L8" s="3315" t="s">
        <v>1449</v>
      </c>
      <c r="M8" s="3315" t="s">
        <v>293</v>
      </c>
      <c r="N8" s="3790">
        <v>2524471.9500000002</v>
      </c>
      <c r="O8" s="1965"/>
      <c r="P8" s="3359">
        <v>0.3</v>
      </c>
      <c r="Q8" s="1965"/>
      <c r="R8" s="1964">
        <v>500</v>
      </c>
      <c r="S8" s="1963"/>
      <c r="T8" s="1962"/>
      <c r="U8" s="2627" t="s">
        <v>281</v>
      </c>
      <c r="V8" s="668" t="s">
        <v>284</v>
      </c>
      <c r="W8" s="668" t="s">
        <v>283</v>
      </c>
      <c r="X8" s="4041">
        <v>1</v>
      </c>
      <c r="Y8" s="1260">
        <v>1</v>
      </c>
      <c r="Z8" s="631" t="s">
        <v>358</v>
      </c>
      <c r="AA8" s="691"/>
      <c r="AB8" s="691"/>
      <c r="AC8" s="4032" t="s">
        <v>3989</v>
      </c>
      <c r="AD8" s="684" t="s">
        <v>3990</v>
      </c>
      <c r="AE8" s="4032" t="s">
        <v>1442</v>
      </c>
      <c r="AF8" s="685">
        <v>41548</v>
      </c>
      <c r="AG8" s="628" t="s">
        <v>281</v>
      </c>
      <c r="AH8" s="627" t="s">
        <v>281</v>
      </c>
      <c r="AI8" s="3367" t="s">
        <v>281</v>
      </c>
      <c r="AJ8" s="627" t="s">
        <v>281</v>
      </c>
      <c r="AK8" s="627" t="s">
        <v>281</v>
      </c>
      <c r="AL8" s="627" t="s">
        <v>281</v>
      </c>
      <c r="AM8" s="627" t="s">
        <v>281</v>
      </c>
      <c r="AN8" s="627" t="s">
        <v>281</v>
      </c>
      <c r="AO8" s="1182" t="s">
        <v>281</v>
      </c>
    </row>
    <row r="9" spans="1:41" s="587" customFormat="1" ht="37.5" customHeight="1" x14ac:dyDescent="0.25">
      <c r="A9" s="1549" t="s">
        <v>869</v>
      </c>
      <c r="B9" s="1189" t="s">
        <v>884</v>
      </c>
      <c r="C9" s="1549" t="s">
        <v>285</v>
      </c>
      <c r="D9" s="4042" t="s">
        <v>254</v>
      </c>
      <c r="E9" s="628" t="s">
        <v>281</v>
      </c>
      <c r="F9" s="592" t="s">
        <v>296</v>
      </c>
      <c r="G9" s="1557" t="s">
        <v>5191</v>
      </c>
      <c r="H9" s="1554" t="s">
        <v>289</v>
      </c>
      <c r="I9" s="1625" t="s">
        <v>1438</v>
      </c>
      <c r="J9" s="2495" t="s">
        <v>877</v>
      </c>
      <c r="K9" s="2012" t="s">
        <v>4013</v>
      </c>
      <c r="L9" s="3315" t="s">
        <v>290</v>
      </c>
      <c r="M9" s="3315" t="s">
        <v>4014</v>
      </c>
      <c r="N9" s="3790">
        <v>1227635.3</v>
      </c>
      <c r="O9" s="1965"/>
      <c r="P9" s="3359">
        <v>0.25</v>
      </c>
      <c r="Q9" s="1965"/>
      <c r="R9" s="1964">
        <v>550</v>
      </c>
      <c r="S9" s="1963"/>
      <c r="T9" s="1962"/>
      <c r="U9" s="2627" t="s">
        <v>281</v>
      </c>
      <c r="V9" s="668" t="s">
        <v>284</v>
      </c>
      <c r="W9" s="668" t="s">
        <v>283</v>
      </c>
      <c r="X9" s="1390">
        <v>1</v>
      </c>
      <c r="Y9" s="1390">
        <v>1</v>
      </c>
      <c r="Z9" s="631" t="s">
        <v>358</v>
      </c>
      <c r="AA9" s="4033"/>
      <c r="AB9" s="4033"/>
      <c r="AC9" s="4034" t="s">
        <v>3994</v>
      </c>
      <c r="AD9" s="684"/>
      <c r="AE9" s="4034" t="s">
        <v>1442</v>
      </c>
      <c r="AF9" s="1565">
        <v>41548</v>
      </c>
      <c r="AG9" s="628"/>
      <c r="AH9" s="627"/>
      <c r="AI9" s="3367"/>
      <c r="AJ9" s="627"/>
      <c r="AK9" s="627"/>
      <c r="AL9" s="627"/>
      <c r="AM9" s="627"/>
      <c r="AN9" s="627"/>
      <c r="AO9" s="1182"/>
    </row>
    <row r="10" spans="1:41" s="587" customFormat="1" ht="42.75" customHeight="1" x14ac:dyDescent="0.25">
      <c r="A10" s="1549" t="s">
        <v>869</v>
      </c>
      <c r="B10" s="1189" t="s">
        <v>884</v>
      </c>
      <c r="C10" s="1549" t="s">
        <v>285</v>
      </c>
      <c r="D10" s="4042" t="s">
        <v>254</v>
      </c>
      <c r="E10" s="628" t="s">
        <v>281</v>
      </c>
      <c r="F10" s="592" t="s">
        <v>296</v>
      </c>
      <c r="G10" s="1557" t="s">
        <v>4011</v>
      </c>
      <c r="H10" s="1554" t="s">
        <v>289</v>
      </c>
      <c r="I10" s="1625" t="s">
        <v>1438</v>
      </c>
      <c r="J10" s="2495" t="s">
        <v>877</v>
      </c>
      <c r="K10" s="2012" t="s">
        <v>4015</v>
      </c>
      <c r="L10" s="3315" t="s">
        <v>290</v>
      </c>
      <c r="M10" s="3315" t="s">
        <v>290</v>
      </c>
      <c r="N10" s="3790">
        <v>1875732.28</v>
      </c>
      <c r="O10" s="1965"/>
      <c r="P10" s="3359">
        <v>0.28000000000000003</v>
      </c>
      <c r="Q10" s="1965"/>
      <c r="R10" s="1964">
        <v>800</v>
      </c>
      <c r="S10" s="1963"/>
      <c r="T10" s="1962"/>
      <c r="U10" s="2627" t="s">
        <v>281</v>
      </c>
      <c r="V10" s="668" t="s">
        <v>284</v>
      </c>
      <c r="W10" s="668" t="s">
        <v>283</v>
      </c>
      <c r="X10" s="1390">
        <v>1</v>
      </c>
      <c r="Y10" s="1390">
        <v>1</v>
      </c>
      <c r="Z10" s="631" t="s">
        <v>358</v>
      </c>
      <c r="AA10" s="4033"/>
      <c r="AB10" s="4033"/>
      <c r="AC10" s="4034" t="s">
        <v>3996</v>
      </c>
      <c r="AD10" s="684"/>
      <c r="AE10" s="4034" t="s">
        <v>1442</v>
      </c>
      <c r="AF10" s="1565">
        <v>41548</v>
      </c>
      <c r="AG10" s="628"/>
      <c r="AH10" s="627"/>
      <c r="AI10" s="3367"/>
      <c r="AJ10" s="627"/>
      <c r="AK10" s="627"/>
      <c r="AL10" s="627"/>
      <c r="AM10" s="627"/>
      <c r="AN10" s="627"/>
      <c r="AO10" s="1182"/>
    </row>
    <row r="11" spans="1:41" s="587" customFormat="1" ht="41.25" customHeight="1" x14ac:dyDescent="0.25">
      <c r="A11" s="718" t="s">
        <v>869</v>
      </c>
      <c r="B11" s="1189" t="s">
        <v>884</v>
      </c>
      <c r="C11" s="718" t="s">
        <v>285</v>
      </c>
      <c r="D11" s="3311" t="s">
        <v>254</v>
      </c>
      <c r="E11" s="1389" t="s">
        <v>281</v>
      </c>
      <c r="F11" s="592" t="s">
        <v>296</v>
      </c>
      <c r="G11" s="759" t="s">
        <v>4011</v>
      </c>
      <c r="H11" s="715" t="s">
        <v>289</v>
      </c>
      <c r="I11" s="694" t="s">
        <v>1438</v>
      </c>
      <c r="J11" s="2797" t="s">
        <v>877</v>
      </c>
      <c r="K11" s="2012" t="s">
        <v>4016</v>
      </c>
      <c r="L11" s="3315" t="s">
        <v>290</v>
      </c>
      <c r="M11" s="3315" t="s">
        <v>290</v>
      </c>
      <c r="N11" s="3790">
        <v>1812162.39</v>
      </c>
      <c r="O11" s="1965"/>
      <c r="P11" s="3359">
        <v>0.37</v>
      </c>
      <c r="Q11" s="1965"/>
      <c r="R11" s="1964">
        <v>750</v>
      </c>
      <c r="S11" s="1963"/>
      <c r="T11" s="1962"/>
      <c r="U11" s="2627" t="s">
        <v>281</v>
      </c>
      <c r="V11" s="668" t="s">
        <v>284</v>
      </c>
      <c r="W11" s="668" t="s">
        <v>283</v>
      </c>
      <c r="X11" s="1390">
        <v>1</v>
      </c>
      <c r="Y11" s="1390">
        <v>1</v>
      </c>
      <c r="Z11" s="631" t="s">
        <v>358</v>
      </c>
      <c r="AA11" s="691"/>
      <c r="AB11" s="691"/>
      <c r="AC11" s="4032" t="s">
        <v>4000</v>
      </c>
      <c r="AD11" s="805" t="s">
        <v>4001</v>
      </c>
      <c r="AE11" s="4032" t="s">
        <v>1442</v>
      </c>
      <c r="AF11" s="685">
        <v>41548</v>
      </c>
      <c r="AG11" s="628" t="s">
        <v>281</v>
      </c>
      <c r="AH11" s="627" t="s">
        <v>281</v>
      </c>
      <c r="AI11" s="3367" t="s">
        <v>281</v>
      </c>
      <c r="AJ11" s="627" t="s">
        <v>281</v>
      </c>
      <c r="AK11" s="627" t="s">
        <v>281</v>
      </c>
      <c r="AL11" s="627" t="s">
        <v>281</v>
      </c>
      <c r="AM11" s="627" t="s">
        <v>281</v>
      </c>
      <c r="AN11" s="627" t="s">
        <v>281</v>
      </c>
      <c r="AO11" s="1182" t="s">
        <v>281</v>
      </c>
    </row>
    <row r="12" spans="1:41" s="587" customFormat="1" ht="41.25" customHeight="1" x14ac:dyDescent="0.25">
      <c r="A12" s="718" t="s">
        <v>869</v>
      </c>
      <c r="B12" s="1195" t="s">
        <v>867</v>
      </c>
      <c r="C12" s="718" t="s">
        <v>285</v>
      </c>
      <c r="D12" s="3311" t="s">
        <v>254</v>
      </c>
      <c r="E12" s="1389" t="s">
        <v>281</v>
      </c>
      <c r="F12" s="592" t="s">
        <v>296</v>
      </c>
      <c r="G12" s="759" t="s">
        <v>4011</v>
      </c>
      <c r="H12" s="715" t="s">
        <v>289</v>
      </c>
      <c r="I12" s="694" t="s">
        <v>1438</v>
      </c>
      <c r="J12" s="2797" t="s">
        <v>877</v>
      </c>
      <c r="K12" s="2012" t="s">
        <v>4017</v>
      </c>
      <c r="L12" s="3315" t="s">
        <v>1844</v>
      </c>
      <c r="M12" s="3315" t="s">
        <v>334</v>
      </c>
      <c r="N12" s="3790">
        <v>1003787.85</v>
      </c>
      <c r="O12" s="1965"/>
      <c r="P12" s="3359">
        <v>0.4</v>
      </c>
      <c r="Q12" s="1965"/>
      <c r="R12" s="2453">
        <v>2600</v>
      </c>
      <c r="S12" s="1963"/>
      <c r="T12" s="1962"/>
      <c r="U12" s="2627" t="s">
        <v>281</v>
      </c>
      <c r="V12" s="668" t="s">
        <v>284</v>
      </c>
      <c r="W12" s="668" t="s">
        <v>283</v>
      </c>
      <c r="X12" s="1390">
        <v>1</v>
      </c>
      <c r="Y12" s="1390">
        <v>1</v>
      </c>
      <c r="Z12" s="631" t="s">
        <v>358</v>
      </c>
      <c r="AA12" s="691"/>
      <c r="AB12" s="691"/>
      <c r="AC12" s="4032" t="s">
        <v>4005</v>
      </c>
      <c r="AD12" s="805" t="s">
        <v>4006</v>
      </c>
      <c r="AE12" s="4032" t="s">
        <v>4007</v>
      </c>
      <c r="AF12" s="685">
        <v>41569</v>
      </c>
      <c r="AG12" s="628" t="s">
        <v>281</v>
      </c>
      <c r="AH12" s="627" t="s">
        <v>281</v>
      </c>
      <c r="AI12" s="3367" t="s">
        <v>281</v>
      </c>
      <c r="AJ12" s="627" t="s">
        <v>281</v>
      </c>
      <c r="AK12" s="627" t="s">
        <v>281</v>
      </c>
      <c r="AL12" s="627" t="s">
        <v>281</v>
      </c>
      <c r="AM12" s="627" t="s">
        <v>281</v>
      </c>
      <c r="AN12" s="627" t="s">
        <v>281</v>
      </c>
      <c r="AO12" s="1182" t="s">
        <v>281</v>
      </c>
    </row>
    <row r="13" spans="1:41" s="587" customFormat="1" ht="33.75" customHeight="1" x14ac:dyDescent="0.25">
      <c r="A13" s="718" t="s">
        <v>869</v>
      </c>
      <c r="B13" s="1195" t="s">
        <v>867</v>
      </c>
      <c r="C13" s="718" t="s">
        <v>285</v>
      </c>
      <c r="D13" s="3311" t="s">
        <v>254</v>
      </c>
      <c r="E13" s="1389" t="s">
        <v>281</v>
      </c>
      <c r="F13" s="592" t="s">
        <v>296</v>
      </c>
      <c r="G13" s="759" t="s">
        <v>4011</v>
      </c>
      <c r="H13" s="715" t="s">
        <v>289</v>
      </c>
      <c r="I13" s="694" t="s">
        <v>1438</v>
      </c>
      <c r="J13" s="2797" t="s">
        <v>877</v>
      </c>
      <c r="K13" s="2012" t="s">
        <v>4018</v>
      </c>
      <c r="L13" s="3315" t="s">
        <v>290</v>
      </c>
      <c r="M13" s="3315" t="s">
        <v>4019</v>
      </c>
      <c r="N13" s="3790">
        <v>1563550.39</v>
      </c>
      <c r="O13" s="1965"/>
      <c r="P13" s="3359">
        <v>0.45</v>
      </c>
      <c r="Q13" s="1965"/>
      <c r="R13" s="1964">
        <v>600</v>
      </c>
      <c r="S13" s="1963"/>
      <c r="T13" s="1962"/>
      <c r="U13" s="2627" t="s">
        <v>281</v>
      </c>
      <c r="V13" s="668" t="s">
        <v>284</v>
      </c>
      <c r="W13" s="668" t="s">
        <v>283</v>
      </c>
      <c r="X13" s="1390">
        <v>1</v>
      </c>
      <c r="Y13" s="1390">
        <v>1</v>
      </c>
      <c r="Z13" s="631" t="s">
        <v>358</v>
      </c>
      <c r="AA13" s="691"/>
      <c r="AB13" s="691"/>
      <c r="AC13" s="4032" t="s">
        <v>4009</v>
      </c>
      <c r="AD13" s="805" t="s">
        <v>4010</v>
      </c>
      <c r="AE13" s="4032" t="s">
        <v>1442</v>
      </c>
      <c r="AF13" s="685">
        <v>41548</v>
      </c>
      <c r="AG13" s="628" t="s">
        <v>281</v>
      </c>
      <c r="AH13" s="627" t="s">
        <v>281</v>
      </c>
      <c r="AI13" s="3367" t="s">
        <v>281</v>
      </c>
      <c r="AJ13" s="627" t="s">
        <v>281</v>
      </c>
      <c r="AK13" s="627" t="s">
        <v>281</v>
      </c>
      <c r="AL13" s="627" t="s">
        <v>281</v>
      </c>
      <c r="AM13" s="627" t="s">
        <v>281</v>
      </c>
      <c r="AN13" s="627" t="s">
        <v>281</v>
      </c>
      <c r="AO13" s="1182" t="s">
        <v>281</v>
      </c>
    </row>
    <row r="14" spans="1:41" s="587" customFormat="1" ht="30" customHeight="1" x14ac:dyDescent="0.25">
      <c r="A14" s="718" t="s">
        <v>869</v>
      </c>
      <c r="B14" s="1195" t="s">
        <v>867</v>
      </c>
      <c r="C14" s="718" t="s">
        <v>285</v>
      </c>
      <c r="D14" s="3311" t="s">
        <v>254</v>
      </c>
      <c r="E14" s="1389" t="s">
        <v>281</v>
      </c>
      <c r="F14" s="592" t="s">
        <v>296</v>
      </c>
      <c r="G14" s="759" t="s">
        <v>4011</v>
      </c>
      <c r="H14" s="715" t="s">
        <v>289</v>
      </c>
      <c r="I14" s="694" t="s">
        <v>1438</v>
      </c>
      <c r="J14" s="2797" t="s">
        <v>877</v>
      </c>
      <c r="K14" s="2012" t="s">
        <v>4020</v>
      </c>
      <c r="L14" s="3315" t="s">
        <v>4021</v>
      </c>
      <c r="M14" s="3315" t="s">
        <v>353</v>
      </c>
      <c r="N14" s="3790">
        <v>1361528.02</v>
      </c>
      <c r="O14" s="1965"/>
      <c r="P14" s="3359">
        <v>0.5</v>
      </c>
      <c r="Q14" s="1965"/>
      <c r="R14" s="2453">
        <v>3000</v>
      </c>
      <c r="S14" s="1963"/>
      <c r="T14" s="1962"/>
      <c r="U14" s="2627" t="s">
        <v>281</v>
      </c>
      <c r="V14" s="668" t="s">
        <v>284</v>
      </c>
      <c r="W14" s="668" t="s">
        <v>283</v>
      </c>
      <c r="X14" s="1390">
        <v>1</v>
      </c>
      <c r="Y14" s="1390">
        <v>1</v>
      </c>
      <c r="Z14" s="631" t="s">
        <v>358</v>
      </c>
      <c r="AA14" s="691"/>
      <c r="AB14" s="691"/>
      <c r="AC14" s="4032" t="s">
        <v>4022</v>
      </c>
      <c r="AD14" s="805" t="s">
        <v>4023</v>
      </c>
      <c r="AE14" s="4032" t="s">
        <v>1442</v>
      </c>
      <c r="AF14" s="685">
        <v>41548</v>
      </c>
      <c r="AG14" s="628" t="s">
        <v>281</v>
      </c>
      <c r="AH14" s="627" t="s">
        <v>281</v>
      </c>
      <c r="AI14" s="3367" t="s">
        <v>281</v>
      </c>
      <c r="AJ14" s="627" t="s">
        <v>281</v>
      </c>
      <c r="AK14" s="627" t="s">
        <v>281</v>
      </c>
      <c r="AL14" s="627" t="s">
        <v>281</v>
      </c>
      <c r="AM14" s="627" t="s">
        <v>281</v>
      </c>
      <c r="AN14" s="627" t="s">
        <v>281</v>
      </c>
      <c r="AO14" s="1182" t="s">
        <v>281</v>
      </c>
    </row>
    <row r="15" spans="1:41" s="587" customFormat="1" ht="28.5" customHeight="1" x14ac:dyDescent="0.25">
      <c r="A15" s="718" t="s">
        <v>869</v>
      </c>
      <c r="B15" s="1195" t="s">
        <v>867</v>
      </c>
      <c r="C15" s="718" t="s">
        <v>285</v>
      </c>
      <c r="D15" s="3311" t="s">
        <v>254</v>
      </c>
      <c r="E15" s="1389" t="s">
        <v>281</v>
      </c>
      <c r="F15" s="592" t="s">
        <v>296</v>
      </c>
      <c r="G15" s="759" t="s">
        <v>4011</v>
      </c>
      <c r="H15" s="715" t="s">
        <v>289</v>
      </c>
      <c r="I15" s="694" t="s">
        <v>1438</v>
      </c>
      <c r="J15" s="2797" t="s">
        <v>877</v>
      </c>
      <c r="K15" s="2012" t="s">
        <v>4024</v>
      </c>
      <c r="L15" s="3315" t="s">
        <v>312</v>
      </c>
      <c r="M15" s="3315" t="s">
        <v>333</v>
      </c>
      <c r="N15" s="3790">
        <v>706367.31</v>
      </c>
      <c r="O15" s="1965"/>
      <c r="P15" s="3359">
        <v>0.38</v>
      </c>
      <c r="Q15" s="1965"/>
      <c r="R15" s="2453">
        <v>1000</v>
      </c>
      <c r="S15" s="1963"/>
      <c r="T15" s="1962"/>
      <c r="U15" s="2627" t="s">
        <v>281</v>
      </c>
      <c r="V15" s="668" t="s">
        <v>284</v>
      </c>
      <c r="W15" s="668" t="s">
        <v>283</v>
      </c>
      <c r="X15" s="1390">
        <v>1</v>
      </c>
      <c r="Y15" s="1390">
        <v>1</v>
      </c>
      <c r="Z15" s="631" t="s">
        <v>358</v>
      </c>
      <c r="AA15" s="691"/>
      <c r="AB15" s="691"/>
      <c r="AC15" s="4032" t="s">
        <v>4025</v>
      </c>
      <c r="AD15" s="805" t="s">
        <v>4026</v>
      </c>
      <c r="AE15" s="4032" t="s">
        <v>1442</v>
      </c>
      <c r="AF15" s="685">
        <v>41548</v>
      </c>
      <c r="AG15" s="628" t="s">
        <v>281</v>
      </c>
      <c r="AH15" s="627" t="s">
        <v>281</v>
      </c>
      <c r="AI15" s="3367" t="s">
        <v>281</v>
      </c>
      <c r="AJ15" s="627" t="s">
        <v>281</v>
      </c>
      <c r="AK15" s="627" t="s">
        <v>281</v>
      </c>
      <c r="AL15" s="627" t="s">
        <v>281</v>
      </c>
      <c r="AM15" s="627" t="s">
        <v>281</v>
      </c>
      <c r="AN15" s="627" t="s">
        <v>281</v>
      </c>
      <c r="AO15" s="1182" t="s">
        <v>281</v>
      </c>
    </row>
    <row r="16" spans="1:41" s="587" customFormat="1" ht="42" customHeight="1" x14ac:dyDescent="0.25">
      <c r="A16" s="718" t="s">
        <v>869</v>
      </c>
      <c r="B16" s="1195" t="s">
        <v>867</v>
      </c>
      <c r="C16" s="718" t="s">
        <v>285</v>
      </c>
      <c r="D16" s="3311" t="s">
        <v>254</v>
      </c>
      <c r="E16" s="628" t="s">
        <v>281</v>
      </c>
      <c r="F16" s="592" t="s">
        <v>296</v>
      </c>
      <c r="G16" s="759" t="s">
        <v>4011</v>
      </c>
      <c r="H16" s="715" t="s">
        <v>289</v>
      </c>
      <c r="I16" s="694" t="s">
        <v>1438</v>
      </c>
      <c r="J16" s="2797" t="s">
        <v>877</v>
      </c>
      <c r="K16" s="2012" t="s">
        <v>4027</v>
      </c>
      <c r="L16" s="3315" t="s">
        <v>292</v>
      </c>
      <c r="M16" s="3315" t="s">
        <v>322</v>
      </c>
      <c r="N16" s="3790">
        <v>588647.41</v>
      </c>
      <c r="O16" s="1965"/>
      <c r="P16" s="3359">
        <v>0.48</v>
      </c>
      <c r="Q16" s="1965"/>
      <c r="R16" s="1964">
        <v>90</v>
      </c>
      <c r="S16" s="1963"/>
      <c r="T16" s="2638"/>
      <c r="U16" s="2627" t="s">
        <v>281</v>
      </c>
      <c r="V16" s="668" t="s">
        <v>284</v>
      </c>
      <c r="W16" s="668" t="s">
        <v>283</v>
      </c>
      <c r="X16" s="1390">
        <v>1</v>
      </c>
      <c r="Y16" s="1390">
        <v>1</v>
      </c>
      <c r="Z16" s="631" t="s">
        <v>358</v>
      </c>
      <c r="AA16" s="691"/>
      <c r="AB16" s="691"/>
      <c r="AC16" s="628" t="s">
        <v>281</v>
      </c>
      <c r="AD16" s="805" t="s">
        <v>281</v>
      </c>
      <c r="AE16" s="628" t="s">
        <v>281</v>
      </c>
      <c r="AF16" s="628" t="s">
        <v>281</v>
      </c>
      <c r="AG16" s="628" t="s">
        <v>281</v>
      </c>
      <c r="AH16" s="627" t="s">
        <v>281</v>
      </c>
      <c r="AI16" s="3367" t="s">
        <v>281</v>
      </c>
      <c r="AJ16" s="627" t="s">
        <v>281</v>
      </c>
      <c r="AK16" s="627" t="s">
        <v>281</v>
      </c>
      <c r="AL16" s="627" t="s">
        <v>281</v>
      </c>
      <c r="AM16" s="627" t="s">
        <v>281</v>
      </c>
      <c r="AN16" s="627" t="s">
        <v>281</v>
      </c>
      <c r="AO16" s="1182" t="s">
        <v>281</v>
      </c>
    </row>
    <row r="17" spans="1:41" s="587" customFormat="1" ht="30.75" customHeight="1" x14ac:dyDescent="0.25">
      <c r="A17" s="718" t="s">
        <v>869</v>
      </c>
      <c r="B17" s="1195" t="s">
        <v>867</v>
      </c>
      <c r="C17" s="718" t="s">
        <v>285</v>
      </c>
      <c r="D17" s="3311" t="s">
        <v>254</v>
      </c>
      <c r="E17" s="1389" t="s">
        <v>281</v>
      </c>
      <c r="F17" s="592" t="s">
        <v>296</v>
      </c>
      <c r="G17" s="759" t="s">
        <v>4011</v>
      </c>
      <c r="H17" s="715" t="s">
        <v>289</v>
      </c>
      <c r="I17" s="694" t="s">
        <v>1438</v>
      </c>
      <c r="J17" s="2797" t="s">
        <v>877</v>
      </c>
      <c r="K17" s="4043" t="s">
        <v>4028</v>
      </c>
      <c r="L17" s="4035" t="s">
        <v>4029</v>
      </c>
      <c r="M17" s="4035" t="s">
        <v>880</v>
      </c>
      <c r="N17" s="4036">
        <v>879098.81</v>
      </c>
      <c r="O17" s="3724"/>
      <c r="P17" s="3958">
        <v>0.35</v>
      </c>
      <c r="Q17" s="3724"/>
      <c r="R17" s="3959">
        <v>600</v>
      </c>
      <c r="S17" s="3725"/>
      <c r="T17" s="3960"/>
      <c r="U17" s="2627" t="s">
        <v>281</v>
      </c>
      <c r="V17" s="668" t="s">
        <v>284</v>
      </c>
      <c r="W17" s="668" t="s">
        <v>283</v>
      </c>
      <c r="X17" s="1390">
        <v>1</v>
      </c>
      <c r="Y17" s="1390">
        <v>1</v>
      </c>
      <c r="Z17" s="631" t="s">
        <v>358</v>
      </c>
      <c r="AA17" s="691"/>
      <c r="AB17" s="691"/>
      <c r="AC17" s="4032" t="s">
        <v>4030</v>
      </c>
      <c r="AD17" s="805" t="s">
        <v>4031</v>
      </c>
      <c r="AE17" s="4032" t="s">
        <v>1442</v>
      </c>
      <c r="AF17" s="685">
        <v>41548</v>
      </c>
      <c r="AG17" s="628" t="s">
        <v>281</v>
      </c>
      <c r="AH17" s="627" t="s">
        <v>281</v>
      </c>
      <c r="AI17" s="3367" t="s">
        <v>281</v>
      </c>
      <c r="AJ17" s="627" t="s">
        <v>281</v>
      </c>
      <c r="AK17" s="627" t="s">
        <v>281</v>
      </c>
      <c r="AL17" s="627" t="s">
        <v>281</v>
      </c>
      <c r="AM17" s="627" t="s">
        <v>281</v>
      </c>
      <c r="AN17" s="627" t="s">
        <v>281</v>
      </c>
      <c r="AO17" s="1182" t="s">
        <v>281</v>
      </c>
    </row>
    <row r="18" spans="1:41" ht="12" customHeight="1" x14ac:dyDescent="0.25">
      <c r="A18" s="20"/>
      <c r="B18" s="20"/>
      <c r="C18" s="20"/>
      <c r="D18" s="20"/>
      <c r="E18" s="20"/>
      <c r="F18" s="20"/>
      <c r="G18" s="20"/>
      <c r="H18" s="20"/>
      <c r="I18" s="20"/>
      <c r="J18" s="20"/>
      <c r="K18" s="20"/>
      <c r="L18" s="20"/>
      <c r="M18" s="3408"/>
      <c r="N18" s="3409"/>
      <c r="O18" s="20"/>
      <c r="P18" s="20"/>
      <c r="Q18" s="20"/>
      <c r="R18" s="20"/>
      <c r="S18" s="20"/>
      <c r="T18" s="20"/>
      <c r="U18" s="20"/>
      <c r="V18" s="20"/>
      <c r="W18" s="20"/>
      <c r="X18" s="3272"/>
      <c r="Y18" s="3272"/>
      <c r="Z18" s="20"/>
      <c r="AA18" s="20"/>
      <c r="AB18" s="20"/>
      <c r="AC18" s="20"/>
      <c r="AD18" s="20"/>
      <c r="AE18" s="20"/>
      <c r="AF18" s="20"/>
      <c r="AG18" s="20"/>
      <c r="AH18" s="20"/>
      <c r="AI18" s="20"/>
    </row>
    <row r="19" spans="1:41" ht="14.25" customHeight="1" x14ac:dyDescent="0.25">
      <c r="A19" s="20"/>
      <c r="B19" s="20"/>
      <c r="C19" s="20"/>
      <c r="D19" s="20"/>
      <c r="E19" s="20"/>
      <c r="F19" s="20"/>
      <c r="G19" s="20"/>
      <c r="H19" s="20"/>
      <c r="I19" s="20"/>
      <c r="J19" s="20"/>
      <c r="K19" s="20"/>
      <c r="L19" s="20"/>
      <c r="M19" s="3408"/>
      <c r="N19" s="3409"/>
      <c r="O19" s="20"/>
      <c r="P19" s="20"/>
      <c r="Q19" s="20"/>
      <c r="R19" s="20"/>
      <c r="S19" s="20"/>
      <c r="T19" s="20"/>
      <c r="U19" s="20"/>
      <c r="V19" s="20"/>
      <c r="W19" s="20"/>
      <c r="X19" s="3272"/>
      <c r="Y19" s="3272"/>
      <c r="Z19" s="20"/>
      <c r="AA19" s="20"/>
      <c r="AB19" s="20"/>
      <c r="AC19" s="20"/>
      <c r="AD19" s="20"/>
      <c r="AE19" s="20"/>
      <c r="AF19" s="20"/>
      <c r="AG19" s="20"/>
      <c r="AH19" s="20"/>
      <c r="AI19" s="20"/>
    </row>
    <row r="20" spans="1:41" ht="13.5" customHeight="1" x14ac:dyDescent="0.25">
      <c r="A20" s="20"/>
      <c r="B20" s="20"/>
      <c r="C20" s="20"/>
      <c r="D20" s="20"/>
      <c r="E20" s="20"/>
      <c r="F20" s="20"/>
      <c r="G20" s="20"/>
      <c r="H20" s="20"/>
      <c r="I20" s="20"/>
      <c r="J20" s="20"/>
      <c r="K20" s="1973" t="s">
        <v>2633</v>
      </c>
      <c r="L20" s="20"/>
      <c r="M20" s="3408"/>
      <c r="N20" s="3409"/>
      <c r="O20" s="20"/>
      <c r="P20" s="20"/>
      <c r="Q20" s="20"/>
      <c r="R20" s="20"/>
      <c r="S20" s="20"/>
      <c r="T20" s="20"/>
      <c r="U20" s="20"/>
      <c r="V20" s="20"/>
      <c r="W20" s="20"/>
      <c r="X20" s="3272"/>
      <c r="Y20" s="3272"/>
      <c r="Z20" s="20"/>
      <c r="AA20" s="20"/>
      <c r="AB20" s="20"/>
      <c r="AC20" s="20"/>
      <c r="AD20" s="20"/>
      <c r="AE20" s="20"/>
      <c r="AF20" s="20"/>
      <c r="AG20" s="20"/>
      <c r="AH20" s="20"/>
      <c r="AI20" s="20"/>
    </row>
    <row r="21" spans="1:41" ht="18" x14ac:dyDescent="0.25">
      <c r="A21" s="20"/>
      <c r="B21" s="20"/>
      <c r="C21" s="20"/>
      <c r="D21" s="20"/>
      <c r="E21" s="20"/>
      <c r="F21" s="20"/>
      <c r="G21" s="20"/>
      <c r="H21" s="20"/>
      <c r="I21" s="20"/>
      <c r="J21" s="20"/>
      <c r="K21" s="20"/>
      <c r="L21" s="20"/>
      <c r="M21" s="3408"/>
      <c r="N21" s="3409"/>
      <c r="O21" s="20"/>
      <c r="P21" s="20"/>
      <c r="Q21" s="20"/>
      <c r="R21" s="20"/>
      <c r="S21" s="20"/>
      <c r="T21" s="20"/>
      <c r="U21" s="20"/>
      <c r="V21" s="20"/>
      <c r="W21" s="20"/>
      <c r="X21" s="3272"/>
      <c r="Y21" s="3272"/>
      <c r="Z21" s="20"/>
      <c r="AA21" s="20"/>
      <c r="AB21" s="20"/>
      <c r="AC21" s="20"/>
      <c r="AD21" s="20"/>
      <c r="AE21" s="20"/>
      <c r="AF21" s="20"/>
      <c r="AG21" s="20"/>
      <c r="AH21" s="20"/>
      <c r="AI21" s="20"/>
    </row>
    <row r="22" spans="1:41" ht="18" x14ac:dyDescent="0.25">
      <c r="A22" s="20"/>
      <c r="B22" s="20"/>
      <c r="C22" s="20"/>
      <c r="D22" s="20"/>
      <c r="E22" s="20"/>
      <c r="F22" s="20"/>
      <c r="G22" s="20"/>
      <c r="H22" s="20"/>
      <c r="I22" s="20"/>
      <c r="J22" s="20"/>
      <c r="K22" s="20"/>
      <c r="L22" s="20"/>
      <c r="M22" s="3408"/>
      <c r="N22" s="3409"/>
      <c r="O22" s="20"/>
      <c r="P22" s="20"/>
      <c r="Q22" s="20"/>
      <c r="R22" s="20"/>
      <c r="S22" s="20"/>
      <c r="T22" s="20"/>
      <c r="U22" s="20"/>
      <c r="V22" s="20"/>
      <c r="W22" s="20"/>
      <c r="X22" s="3272"/>
      <c r="Y22" s="3272"/>
      <c r="Z22" s="20"/>
      <c r="AA22" s="20"/>
      <c r="AB22" s="20"/>
      <c r="AC22" s="20"/>
      <c r="AD22" s="20"/>
      <c r="AE22" s="20"/>
      <c r="AF22" s="20"/>
      <c r="AG22" s="20"/>
      <c r="AH22" s="20"/>
      <c r="AI22" s="20"/>
    </row>
    <row r="23" spans="1:41" ht="18" x14ac:dyDescent="0.25">
      <c r="A23" s="20"/>
      <c r="B23" s="20"/>
      <c r="C23" s="20"/>
      <c r="D23" s="20"/>
      <c r="E23" s="20"/>
      <c r="F23" s="20"/>
      <c r="G23" s="20"/>
      <c r="H23" s="20"/>
      <c r="I23" s="20"/>
      <c r="J23" s="20"/>
      <c r="K23" s="20"/>
      <c r="L23" s="20"/>
      <c r="M23" s="3408"/>
      <c r="N23" s="3409"/>
      <c r="O23" s="20"/>
      <c r="P23" s="20"/>
      <c r="Q23" s="20"/>
      <c r="R23" s="20"/>
      <c r="S23" s="20"/>
      <c r="T23" s="20"/>
      <c r="U23" s="20"/>
      <c r="V23" s="20"/>
      <c r="W23" s="20"/>
      <c r="X23" s="3272"/>
      <c r="Y23" s="3272"/>
      <c r="Z23" s="20"/>
      <c r="AA23" s="20"/>
      <c r="AB23" s="20"/>
      <c r="AC23" s="20"/>
      <c r="AD23" s="20"/>
      <c r="AE23" s="20"/>
      <c r="AF23" s="20"/>
      <c r="AG23" s="20"/>
      <c r="AH23" s="20"/>
      <c r="AI23" s="20"/>
    </row>
    <row r="24" spans="1:41" ht="18" x14ac:dyDescent="0.25">
      <c r="A24" s="20"/>
      <c r="B24" s="20"/>
      <c r="C24" s="20"/>
      <c r="D24" s="20"/>
      <c r="E24" s="20"/>
      <c r="F24" s="20"/>
      <c r="G24" s="20"/>
      <c r="H24" s="20"/>
      <c r="I24" s="20"/>
      <c r="J24" s="20"/>
      <c r="K24" s="20"/>
      <c r="L24" s="20"/>
      <c r="M24" s="3408"/>
      <c r="N24" s="3409"/>
      <c r="O24" s="20"/>
      <c r="P24" s="20"/>
      <c r="Q24" s="20"/>
      <c r="R24" s="20"/>
      <c r="S24" s="20"/>
      <c r="T24" s="20"/>
      <c r="U24" s="20"/>
      <c r="V24" s="20"/>
      <c r="W24" s="20"/>
      <c r="X24" s="3272"/>
      <c r="Y24" s="3272"/>
      <c r="Z24" s="20"/>
      <c r="AA24" s="20"/>
      <c r="AB24" s="20"/>
      <c r="AC24" s="20"/>
      <c r="AD24" s="20"/>
      <c r="AE24" s="20"/>
      <c r="AF24" s="20"/>
      <c r="AG24" s="20"/>
      <c r="AH24" s="20"/>
      <c r="AI24" s="20"/>
    </row>
    <row r="25" spans="1:41" ht="18" x14ac:dyDescent="0.25">
      <c r="A25" s="20"/>
      <c r="B25" s="20"/>
      <c r="C25" s="20"/>
      <c r="D25" s="20"/>
      <c r="E25" s="20"/>
      <c r="F25" s="20"/>
      <c r="G25" s="20"/>
      <c r="H25" s="20"/>
      <c r="I25" s="20"/>
      <c r="J25" s="20"/>
      <c r="K25" s="20"/>
      <c r="L25" s="20"/>
      <c r="M25" s="3408"/>
      <c r="N25" s="3409"/>
      <c r="O25" s="20"/>
      <c r="P25" s="20"/>
      <c r="Q25" s="20"/>
      <c r="R25" s="20"/>
      <c r="S25" s="20"/>
      <c r="T25" s="20"/>
      <c r="U25" s="20"/>
      <c r="V25" s="20"/>
      <c r="W25" s="20"/>
      <c r="X25" s="3272"/>
      <c r="Y25" s="3272"/>
      <c r="Z25" s="20"/>
      <c r="AA25" s="20"/>
      <c r="AB25" s="20"/>
      <c r="AC25" s="20"/>
      <c r="AD25" s="20"/>
      <c r="AE25" s="20"/>
      <c r="AF25" s="20"/>
      <c r="AG25" s="20"/>
      <c r="AH25" s="20"/>
      <c r="AI25" s="20"/>
    </row>
    <row r="26" spans="1:41" ht="18" x14ac:dyDescent="0.25">
      <c r="A26" s="20"/>
      <c r="B26" s="20"/>
      <c r="C26" s="20"/>
      <c r="D26" s="20"/>
      <c r="E26" s="20"/>
      <c r="F26" s="20"/>
      <c r="G26" s="20"/>
      <c r="H26" s="20"/>
      <c r="I26" s="20"/>
      <c r="J26" s="20"/>
      <c r="K26" s="20"/>
      <c r="L26" s="20"/>
      <c r="M26" s="3408"/>
      <c r="N26" s="3409"/>
      <c r="O26" s="20"/>
      <c r="P26" s="20"/>
      <c r="Q26" s="20"/>
      <c r="R26" s="20"/>
      <c r="S26" s="20"/>
      <c r="T26" s="20"/>
      <c r="U26" s="20"/>
      <c r="V26" s="20"/>
      <c r="W26" s="20"/>
      <c r="X26" s="3272"/>
      <c r="Y26" s="3272"/>
      <c r="Z26" s="20"/>
      <c r="AA26" s="20"/>
      <c r="AB26" s="20"/>
      <c r="AC26" s="20"/>
      <c r="AD26" s="20"/>
      <c r="AE26" s="20"/>
      <c r="AF26" s="20"/>
      <c r="AG26" s="20"/>
      <c r="AH26" s="20"/>
      <c r="AI26" s="20"/>
    </row>
    <row r="27" spans="1:41" ht="18" x14ac:dyDescent="0.25">
      <c r="A27" s="20"/>
      <c r="B27" s="20"/>
      <c r="C27" s="20"/>
      <c r="D27" s="20"/>
      <c r="E27" s="20"/>
      <c r="F27" s="20"/>
      <c r="G27" s="20"/>
      <c r="H27" s="20"/>
      <c r="I27" s="20"/>
      <c r="J27" s="20"/>
      <c r="K27" s="20"/>
      <c r="L27" s="20"/>
      <c r="M27" s="3408"/>
      <c r="N27" s="3409"/>
      <c r="O27" s="20"/>
      <c r="P27" s="20"/>
      <c r="Q27" s="20"/>
      <c r="R27" s="20"/>
      <c r="S27" s="20"/>
      <c r="T27" s="20"/>
      <c r="U27" s="20"/>
      <c r="V27" s="20"/>
      <c r="W27" s="20"/>
      <c r="X27" s="3272"/>
      <c r="Y27" s="3272"/>
      <c r="Z27" s="20"/>
      <c r="AA27" s="20"/>
      <c r="AB27" s="20"/>
      <c r="AC27" s="20"/>
      <c r="AD27" s="20"/>
      <c r="AE27" s="20"/>
      <c r="AF27" s="20"/>
      <c r="AG27" s="20"/>
      <c r="AH27" s="20"/>
      <c r="AI27" s="20"/>
    </row>
    <row r="28" spans="1:41" ht="18" x14ac:dyDescent="0.25">
      <c r="A28" s="20"/>
      <c r="B28" s="20"/>
      <c r="C28" s="20"/>
      <c r="D28" s="20"/>
      <c r="E28" s="20"/>
      <c r="F28" s="20"/>
      <c r="G28" s="20"/>
      <c r="H28" s="20"/>
      <c r="I28" s="20"/>
      <c r="J28" s="20"/>
      <c r="K28" s="20"/>
      <c r="L28" s="20"/>
      <c r="M28" s="3408"/>
      <c r="N28" s="3409"/>
      <c r="O28" s="20"/>
      <c r="P28" s="20"/>
      <c r="Q28" s="20"/>
      <c r="R28" s="20"/>
      <c r="S28" s="20"/>
      <c r="T28" s="20"/>
      <c r="U28" s="20"/>
      <c r="V28" s="20"/>
      <c r="W28" s="20"/>
      <c r="X28" s="3272"/>
      <c r="Y28" s="3272"/>
      <c r="Z28" s="20"/>
      <c r="AA28" s="20"/>
      <c r="AB28" s="20"/>
      <c r="AC28" s="20"/>
      <c r="AD28" s="20"/>
      <c r="AE28" s="20"/>
      <c r="AF28" s="20"/>
      <c r="AG28" s="20"/>
      <c r="AH28" s="20"/>
      <c r="AI28" s="20"/>
    </row>
    <row r="29" spans="1:41" ht="18" x14ac:dyDescent="0.25">
      <c r="A29" s="20"/>
      <c r="B29" s="20"/>
      <c r="C29" s="20"/>
      <c r="D29" s="20"/>
      <c r="E29" s="20"/>
      <c r="F29" s="20"/>
      <c r="G29" s="20"/>
      <c r="H29" s="20"/>
      <c r="I29" s="20"/>
      <c r="J29" s="20"/>
      <c r="K29" s="20"/>
      <c r="L29" s="20"/>
      <c r="M29" s="3408"/>
      <c r="N29" s="3409"/>
      <c r="O29" s="20"/>
      <c r="P29" s="20"/>
      <c r="Q29" s="20"/>
      <c r="R29" s="20"/>
      <c r="S29" s="20"/>
      <c r="T29" s="20"/>
      <c r="U29" s="20"/>
      <c r="V29" s="20"/>
      <c r="W29" s="20"/>
      <c r="X29" s="3272"/>
      <c r="Y29" s="3272"/>
      <c r="Z29" s="20"/>
      <c r="AA29" s="20"/>
      <c r="AB29" s="20"/>
      <c r="AC29" s="20"/>
      <c r="AD29" s="20"/>
      <c r="AE29" s="20"/>
      <c r="AF29" s="20"/>
      <c r="AG29" s="20"/>
      <c r="AH29" s="20"/>
      <c r="AI29" s="20"/>
    </row>
    <row r="30" spans="1:41" ht="18" x14ac:dyDescent="0.25">
      <c r="A30" s="20"/>
      <c r="B30" s="20"/>
      <c r="C30" s="20"/>
      <c r="D30" s="20"/>
      <c r="E30" s="20"/>
      <c r="F30" s="20"/>
      <c r="G30" s="20"/>
      <c r="H30" s="20"/>
      <c r="I30" s="20"/>
      <c r="J30" s="20"/>
      <c r="K30" s="20"/>
      <c r="L30" s="20"/>
      <c r="M30" s="3408"/>
      <c r="N30" s="3409"/>
      <c r="O30" s="20"/>
      <c r="P30" s="20"/>
      <c r="Q30" s="20"/>
      <c r="R30" s="20"/>
      <c r="S30" s="20"/>
      <c r="T30" s="20"/>
      <c r="U30" s="20"/>
      <c r="V30" s="20"/>
      <c r="W30" s="20"/>
      <c r="X30" s="3272"/>
      <c r="Y30" s="3272"/>
      <c r="Z30" s="20"/>
      <c r="AA30" s="20"/>
      <c r="AB30" s="20"/>
      <c r="AC30" s="20"/>
      <c r="AD30" s="20"/>
      <c r="AE30" s="20"/>
      <c r="AF30" s="20"/>
      <c r="AG30" s="20"/>
      <c r="AH30" s="20"/>
      <c r="AI30" s="20"/>
    </row>
    <row r="31" spans="1:41" ht="18" x14ac:dyDescent="0.25">
      <c r="A31" s="20"/>
      <c r="B31" s="20"/>
      <c r="C31" s="20"/>
      <c r="D31" s="20"/>
      <c r="E31" s="20"/>
      <c r="F31" s="20"/>
      <c r="G31" s="20"/>
      <c r="H31" s="20"/>
      <c r="I31" s="20"/>
      <c r="J31" s="20"/>
      <c r="K31" s="20"/>
      <c r="L31" s="20"/>
      <c r="M31" s="3408"/>
      <c r="N31" s="3409"/>
      <c r="O31" s="20"/>
      <c r="P31" s="20"/>
      <c r="Q31" s="20"/>
      <c r="R31" s="20"/>
      <c r="S31" s="20"/>
      <c r="T31" s="20"/>
      <c r="U31" s="20"/>
      <c r="V31" s="20"/>
      <c r="W31" s="20"/>
      <c r="X31" s="3272"/>
      <c r="Y31" s="3272"/>
      <c r="Z31" s="20"/>
      <c r="AA31" s="20"/>
      <c r="AB31" s="20"/>
      <c r="AC31" s="20"/>
      <c r="AD31" s="20"/>
      <c r="AE31" s="20"/>
      <c r="AF31" s="20"/>
      <c r="AG31" s="20"/>
      <c r="AH31" s="20"/>
      <c r="AI31" s="20"/>
    </row>
    <row r="32" spans="1:41" ht="18" x14ac:dyDescent="0.25">
      <c r="A32" s="20"/>
      <c r="B32" s="20"/>
      <c r="C32" s="20"/>
      <c r="D32" s="20"/>
      <c r="E32" s="20"/>
      <c r="F32" s="20"/>
      <c r="G32" s="20"/>
      <c r="H32" s="20"/>
      <c r="I32" s="20"/>
      <c r="J32" s="20"/>
      <c r="K32" s="20"/>
      <c r="L32" s="20"/>
      <c r="M32" s="3408"/>
      <c r="N32" s="3409"/>
      <c r="O32" s="20"/>
      <c r="P32" s="20"/>
      <c r="Q32" s="20"/>
      <c r="R32" s="20"/>
      <c r="S32" s="20"/>
      <c r="T32" s="20"/>
      <c r="U32" s="20"/>
      <c r="V32" s="20"/>
      <c r="W32" s="20"/>
      <c r="X32" s="3272"/>
      <c r="Y32" s="3272"/>
      <c r="Z32" s="20"/>
      <c r="AA32" s="20"/>
      <c r="AB32" s="20"/>
      <c r="AC32" s="20"/>
      <c r="AD32" s="20"/>
      <c r="AE32" s="20"/>
      <c r="AF32" s="20"/>
      <c r="AG32" s="20"/>
      <c r="AH32" s="20"/>
      <c r="AI32" s="20"/>
    </row>
    <row r="33" spans="1:35" ht="18" x14ac:dyDescent="0.25">
      <c r="A33" s="20"/>
      <c r="B33" s="20"/>
      <c r="C33" s="20"/>
      <c r="D33" s="20"/>
      <c r="E33" s="20"/>
      <c r="F33" s="20"/>
      <c r="G33" s="20"/>
      <c r="H33" s="20"/>
      <c r="I33" s="20"/>
      <c r="J33" s="20"/>
      <c r="K33" s="20"/>
      <c r="L33" s="20"/>
      <c r="M33" s="3408"/>
      <c r="N33" s="3409"/>
      <c r="O33" s="20"/>
      <c r="P33" s="20"/>
      <c r="Q33" s="20"/>
      <c r="R33" s="20"/>
      <c r="S33" s="20"/>
      <c r="T33" s="20"/>
      <c r="U33" s="20"/>
      <c r="V33" s="20"/>
      <c r="W33" s="20"/>
      <c r="X33" s="3272"/>
      <c r="Y33" s="3272"/>
      <c r="Z33" s="20"/>
      <c r="AA33" s="20"/>
      <c r="AB33" s="20"/>
      <c r="AC33" s="20"/>
      <c r="AD33" s="20"/>
      <c r="AE33" s="20"/>
      <c r="AF33" s="20"/>
      <c r="AG33" s="20"/>
      <c r="AH33" s="20"/>
      <c r="AI33" s="20"/>
    </row>
    <row r="34" spans="1:35" ht="18" x14ac:dyDescent="0.25">
      <c r="A34" s="20"/>
      <c r="B34" s="20"/>
      <c r="C34" s="20"/>
      <c r="D34" s="20"/>
      <c r="E34" s="20"/>
      <c r="F34" s="20"/>
      <c r="G34" s="20"/>
      <c r="H34" s="20"/>
      <c r="I34" s="20"/>
      <c r="J34" s="20"/>
      <c r="K34" s="20"/>
      <c r="L34" s="20"/>
      <c r="M34" s="3408"/>
      <c r="N34" s="3409"/>
      <c r="O34" s="20"/>
      <c r="P34" s="20"/>
      <c r="Q34" s="20"/>
      <c r="R34" s="20"/>
      <c r="S34" s="20"/>
      <c r="T34" s="20"/>
      <c r="U34" s="20"/>
      <c r="V34" s="20"/>
      <c r="W34" s="20"/>
      <c r="X34" s="3272"/>
      <c r="Y34" s="3272"/>
      <c r="Z34" s="20"/>
      <c r="AA34" s="20"/>
      <c r="AB34" s="20"/>
      <c r="AC34" s="20"/>
      <c r="AD34" s="20"/>
      <c r="AE34" s="20"/>
      <c r="AF34" s="20"/>
      <c r="AG34" s="20"/>
      <c r="AH34" s="20"/>
      <c r="AI34" s="20"/>
    </row>
    <row r="35" spans="1:35" ht="18" x14ac:dyDescent="0.25">
      <c r="A35" s="20"/>
      <c r="B35" s="20"/>
      <c r="C35" s="20"/>
      <c r="D35" s="20"/>
      <c r="E35" s="20"/>
      <c r="F35" s="20"/>
      <c r="G35" s="20"/>
      <c r="H35" s="20"/>
      <c r="I35" s="20"/>
      <c r="J35" s="20"/>
      <c r="K35" s="20"/>
      <c r="L35" s="20"/>
      <c r="M35" s="3408"/>
      <c r="N35" s="3409"/>
      <c r="O35" s="20"/>
      <c r="P35" s="20"/>
      <c r="Q35" s="20"/>
      <c r="R35" s="20"/>
      <c r="S35" s="20"/>
      <c r="T35" s="20"/>
      <c r="U35" s="20"/>
      <c r="V35" s="20"/>
      <c r="W35" s="20"/>
      <c r="X35" s="3272"/>
      <c r="Y35" s="3272"/>
      <c r="Z35" s="20"/>
      <c r="AA35" s="20"/>
      <c r="AB35" s="20"/>
      <c r="AC35" s="20"/>
      <c r="AD35" s="20"/>
      <c r="AE35" s="20"/>
      <c r="AF35" s="20"/>
      <c r="AG35" s="20"/>
      <c r="AH35" s="20"/>
      <c r="AI35" s="20"/>
    </row>
    <row r="36" spans="1:35" ht="18" x14ac:dyDescent="0.25">
      <c r="A36" s="20"/>
      <c r="B36" s="20"/>
      <c r="C36" s="20"/>
      <c r="D36" s="20"/>
      <c r="E36" s="20"/>
      <c r="F36" s="20"/>
      <c r="G36" s="20"/>
      <c r="H36" s="20"/>
      <c r="I36" s="20"/>
      <c r="J36" s="20"/>
      <c r="K36" s="20"/>
      <c r="L36" s="20"/>
      <c r="M36" s="3408"/>
      <c r="N36" s="3409"/>
      <c r="O36" s="20"/>
      <c r="P36" s="20"/>
      <c r="Q36" s="20"/>
      <c r="R36" s="20"/>
      <c r="S36" s="20"/>
      <c r="T36" s="20"/>
      <c r="U36" s="20"/>
      <c r="V36" s="20"/>
      <c r="W36" s="20"/>
      <c r="X36" s="3272"/>
      <c r="Y36" s="3272"/>
      <c r="Z36" s="20"/>
      <c r="AA36" s="20"/>
      <c r="AB36" s="20"/>
      <c r="AC36" s="20"/>
      <c r="AD36" s="20"/>
      <c r="AE36" s="20"/>
      <c r="AF36" s="20"/>
      <c r="AG36" s="20"/>
      <c r="AH36" s="20"/>
      <c r="AI36" s="20"/>
    </row>
    <row r="37" spans="1:35" ht="18" x14ac:dyDescent="0.25">
      <c r="A37" s="20"/>
      <c r="B37" s="20"/>
      <c r="C37" s="20"/>
      <c r="D37" s="20"/>
      <c r="E37" s="20"/>
      <c r="F37" s="20"/>
      <c r="G37" s="20"/>
      <c r="H37" s="20"/>
      <c r="I37" s="20"/>
      <c r="J37" s="20"/>
      <c r="K37" s="20"/>
      <c r="L37" s="20"/>
      <c r="M37" s="3408"/>
      <c r="N37" s="3409"/>
      <c r="O37" s="20"/>
      <c r="P37" s="20"/>
      <c r="Q37" s="20"/>
      <c r="R37" s="20"/>
      <c r="S37" s="20"/>
      <c r="T37" s="20"/>
      <c r="U37" s="20"/>
      <c r="V37" s="20"/>
      <c r="W37" s="20"/>
      <c r="X37" s="3272"/>
      <c r="Y37" s="3272"/>
      <c r="Z37" s="20"/>
      <c r="AA37" s="20"/>
      <c r="AB37" s="20"/>
      <c r="AC37" s="20"/>
      <c r="AD37" s="20"/>
      <c r="AE37" s="20"/>
      <c r="AF37" s="20"/>
      <c r="AG37" s="20"/>
      <c r="AH37" s="20"/>
      <c r="AI37" s="20"/>
    </row>
    <row r="38" spans="1:35" ht="18" x14ac:dyDescent="0.25">
      <c r="A38" s="20"/>
      <c r="B38" s="20"/>
      <c r="C38" s="20"/>
      <c r="D38" s="20"/>
      <c r="E38" s="20"/>
      <c r="F38" s="20"/>
      <c r="G38" s="20"/>
      <c r="H38" s="20"/>
      <c r="I38" s="20"/>
      <c r="J38" s="20"/>
      <c r="K38" s="20"/>
      <c r="L38" s="20"/>
      <c r="M38" s="3408"/>
      <c r="N38" s="3409"/>
      <c r="O38" s="20"/>
      <c r="P38" s="20"/>
      <c r="Q38" s="20"/>
      <c r="R38" s="20"/>
      <c r="S38" s="20"/>
      <c r="T38" s="20"/>
      <c r="U38" s="20"/>
      <c r="V38" s="20"/>
      <c r="W38" s="20"/>
      <c r="X38" s="3272"/>
      <c r="Y38" s="3272"/>
      <c r="Z38" s="20"/>
      <c r="AA38" s="20"/>
      <c r="AB38" s="20"/>
      <c r="AC38" s="20"/>
      <c r="AD38" s="20"/>
      <c r="AE38" s="20"/>
      <c r="AF38" s="20"/>
      <c r="AG38" s="20"/>
      <c r="AH38" s="20"/>
      <c r="AI38" s="20"/>
    </row>
    <row r="39" spans="1:35" ht="18" x14ac:dyDescent="0.25">
      <c r="A39" s="20"/>
      <c r="B39" s="20"/>
      <c r="C39" s="20"/>
      <c r="D39" s="20"/>
      <c r="E39" s="20"/>
      <c r="F39" s="20"/>
      <c r="G39" s="20"/>
      <c r="H39" s="20"/>
      <c r="I39" s="20"/>
      <c r="J39" s="20"/>
      <c r="K39" s="20"/>
      <c r="L39" s="20"/>
      <c r="M39" s="3408"/>
      <c r="N39" s="3409"/>
      <c r="O39" s="20"/>
      <c r="P39" s="20"/>
      <c r="Q39" s="20"/>
      <c r="R39" s="20"/>
      <c r="S39" s="20"/>
      <c r="T39" s="20"/>
      <c r="U39" s="20"/>
      <c r="V39" s="20"/>
      <c r="W39" s="20"/>
      <c r="X39" s="3272"/>
      <c r="Y39" s="3272"/>
      <c r="Z39" s="20"/>
      <c r="AA39" s="20"/>
      <c r="AB39" s="20"/>
      <c r="AC39" s="20"/>
      <c r="AD39" s="20"/>
      <c r="AE39" s="20"/>
      <c r="AF39" s="20"/>
      <c r="AG39" s="20"/>
      <c r="AH39" s="20"/>
      <c r="AI39" s="20"/>
    </row>
    <row r="40" spans="1:35" ht="18" x14ac:dyDescent="0.25">
      <c r="A40" s="20"/>
      <c r="B40" s="20"/>
      <c r="C40" s="20"/>
      <c r="D40" s="20"/>
      <c r="E40" s="20"/>
      <c r="F40" s="20"/>
      <c r="G40" s="20"/>
      <c r="H40" s="20"/>
      <c r="I40" s="20"/>
      <c r="J40" s="20"/>
      <c r="K40" s="20"/>
      <c r="L40" s="20"/>
      <c r="M40" s="3408"/>
      <c r="N40" s="3409"/>
      <c r="O40" s="20"/>
      <c r="P40" s="20"/>
      <c r="Q40" s="20"/>
      <c r="R40" s="20"/>
      <c r="S40" s="20"/>
      <c r="T40" s="20"/>
      <c r="U40" s="20"/>
      <c r="V40" s="20"/>
      <c r="W40" s="20"/>
      <c r="X40" s="3272"/>
      <c r="Y40" s="3272"/>
      <c r="Z40" s="20"/>
      <c r="AA40" s="20"/>
      <c r="AB40" s="20"/>
      <c r="AC40" s="20"/>
      <c r="AD40" s="20"/>
      <c r="AE40" s="20"/>
      <c r="AF40" s="20"/>
      <c r="AG40" s="20"/>
      <c r="AH40" s="20"/>
      <c r="AI40" s="20"/>
    </row>
    <row r="41" spans="1:35" ht="18" x14ac:dyDescent="0.25">
      <c r="A41" s="20"/>
      <c r="B41" s="20"/>
      <c r="C41" s="20"/>
      <c r="D41" s="20"/>
      <c r="E41" s="20"/>
      <c r="F41" s="20"/>
      <c r="G41" s="20"/>
      <c r="H41" s="20"/>
      <c r="I41" s="20"/>
      <c r="J41" s="20"/>
      <c r="K41" s="20"/>
      <c r="L41" s="20"/>
      <c r="M41" s="3408"/>
      <c r="N41" s="3409"/>
      <c r="O41" s="20"/>
      <c r="P41" s="20"/>
      <c r="Q41" s="20"/>
      <c r="R41" s="20"/>
      <c r="S41" s="20"/>
      <c r="T41" s="20"/>
      <c r="U41" s="20"/>
      <c r="V41" s="20"/>
      <c r="W41" s="20"/>
      <c r="X41" s="3272"/>
      <c r="Y41" s="3272"/>
      <c r="Z41" s="20"/>
      <c r="AA41" s="20"/>
      <c r="AB41" s="20"/>
      <c r="AC41" s="20"/>
      <c r="AD41" s="20"/>
      <c r="AE41" s="20"/>
      <c r="AF41" s="20"/>
      <c r="AG41" s="20"/>
      <c r="AH41" s="20"/>
      <c r="AI41" s="20"/>
    </row>
    <row r="42" spans="1:35" ht="18" x14ac:dyDescent="0.25">
      <c r="A42" s="20"/>
      <c r="B42" s="20"/>
      <c r="C42" s="20"/>
      <c r="D42" s="20"/>
      <c r="E42" s="20"/>
      <c r="F42" s="20"/>
      <c r="G42" s="20"/>
      <c r="H42" s="20"/>
      <c r="I42" s="20"/>
      <c r="J42" s="20"/>
      <c r="K42" s="20"/>
      <c r="L42" s="20"/>
      <c r="M42" s="3408"/>
      <c r="N42" s="3409"/>
      <c r="O42" s="20"/>
      <c r="P42" s="20"/>
      <c r="Q42" s="20"/>
      <c r="R42" s="20"/>
      <c r="S42" s="20"/>
      <c r="T42" s="20"/>
      <c r="U42" s="20"/>
      <c r="V42" s="20"/>
      <c r="W42" s="20"/>
      <c r="X42" s="3272"/>
      <c r="Y42" s="3272"/>
      <c r="Z42" s="20"/>
      <c r="AA42" s="20"/>
      <c r="AB42" s="20"/>
      <c r="AC42" s="20"/>
      <c r="AD42" s="20"/>
      <c r="AE42" s="20"/>
      <c r="AF42" s="20"/>
      <c r="AG42" s="20"/>
      <c r="AH42" s="20"/>
      <c r="AI42" s="20"/>
    </row>
    <row r="43" spans="1:35" ht="18" x14ac:dyDescent="0.25">
      <c r="A43" s="20"/>
      <c r="B43" s="20"/>
      <c r="C43" s="20"/>
      <c r="D43" s="20"/>
      <c r="E43" s="20"/>
      <c r="F43" s="20"/>
      <c r="G43" s="20"/>
      <c r="H43" s="20"/>
      <c r="I43" s="20"/>
      <c r="J43" s="20"/>
      <c r="K43" s="20"/>
      <c r="L43" s="20"/>
      <c r="M43" s="3408"/>
      <c r="N43" s="3409"/>
      <c r="O43" s="20"/>
      <c r="P43" s="20"/>
      <c r="Q43" s="20"/>
      <c r="R43" s="20"/>
      <c r="S43" s="20"/>
      <c r="T43" s="20"/>
      <c r="U43" s="20"/>
      <c r="V43" s="20"/>
      <c r="W43" s="20"/>
      <c r="X43" s="3272"/>
      <c r="Y43" s="3272"/>
      <c r="Z43" s="20"/>
      <c r="AA43" s="20"/>
      <c r="AB43" s="20"/>
      <c r="AC43" s="20"/>
      <c r="AD43" s="20"/>
      <c r="AE43" s="20"/>
      <c r="AF43" s="20"/>
      <c r="AG43" s="20"/>
      <c r="AH43" s="20"/>
      <c r="AI43" s="20"/>
    </row>
    <row r="44" spans="1:35" ht="18" x14ac:dyDescent="0.25">
      <c r="A44" s="20"/>
      <c r="B44" s="20"/>
      <c r="C44" s="20"/>
      <c r="D44" s="20"/>
      <c r="E44" s="20"/>
      <c r="F44" s="20"/>
      <c r="G44" s="20"/>
      <c r="H44" s="20"/>
      <c r="I44" s="20"/>
      <c r="J44" s="20"/>
      <c r="K44" s="20"/>
      <c r="L44" s="20"/>
      <c r="M44" s="3408"/>
      <c r="N44" s="3409"/>
      <c r="O44" s="20"/>
      <c r="P44" s="20"/>
      <c r="Q44" s="20"/>
      <c r="R44" s="20"/>
      <c r="S44" s="20"/>
      <c r="T44" s="20"/>
      <c r="U44" s="20"/>
      <c r="V44" s="20"/>
      <c r="W44" s="20"/>
      <c r="X44" s="3272"/>
      <c r="Y44" s="3272"/>
      <c r="Z44" s="20"/>
      <c r="AA44" s="20"/>
      <c r="AB44" s="20"/>
      <c r="AC44" s="20"/>
      <c r="AD44" s="20"/>
      <c r="AE44" s="20"/>
      <c r="AF44" s="20"/>
      <c r="AG44" s="20"/>
      <c r="AH44" s="20"/>
      <c r="AI44" s="20"/>
    </row>
    <row r="45" spans="1:35" ht="18" x14ac:dyDescent="0.25">
      <c r="A45" s="20"/>
      <c r="B45" s="20"/>
      <c r="C45" s="20"/>
      <c r="D45" s="20"/>
      <c r="E45" s="20"/>
      <c r="F45" s="20"/>
      <c r="G45" s="20"/>
      <c r="H45" s="20"/>
      <c r="I45" s="20"/>
      <c r="J45" s="20"/>
      <c r="K45" s="20"/>
      <c r="L45" s="20"/>
      <c r="M45" s="3408"/>
      <c r="N45" s="3409"/>
      <c r="O45" s="20"/>
      <c r="P45" s="20"/>
      <c r="Q45" s="20"/>
      <c r="R45" s="20"/>
      <c r="S45" s="20"/>
      <c r="T45" s="20"/>
      <c r="U45" s="20"/>
      <c r="V45" s="20"/>
      <c r="W45" s="20"/>
      <c r="X45" s="3272"/>
      <c r="Y45" s="3272"/>
      <c r="Z45" s="20"/>
      <c r="AA45" s="20"/>
      <c r="AB45" s="20"/>
      <c r="AC45" s="20"/>
      <c r="AD45" s="20"/>
      <c r="AE45" s="20"/>
      <c r="AF45" s="20"/>
      <c r="AG45" s="20"/>
      <c r="AH45" s="20"/>
      <c r="AI45" s="20"/>
    </row>
    <row r="46" spans="1:35" ht="18" x14ac:dyDescent="0.25">
      <c r="A46" s="20"/>
      <c r="B46" s="20"/>
      <c r="C46" s="20"/>
      <c r="D46" s="20"/>
      <c r="E46" s="20"/>
      <c r="F46" s="20"/>
      <c r="G46" s="20"/>
      <c r="H46" s="20"/>
      <c r="I46" s="20"/>
      <c r="J46" s="20"/>
      <c r="K46" s="20"/>
      <c r="L46" s="20"/>
      <c r="M46" s="3408"/>
      <c r="N46" s="3409"/>
      <c r="O46" s="20"/>
      <c r="P46" s="20"/>
      <c r="Q46" s="20"/>
      <c r="R46" s="20"/>
      <c r="S46" s="20"/>
      <c r="T46" s="20"/>
      <c r="U46" s="20"/>
      <c r="V46" s="20"/>
      <c r="W46" s="20"/>
      <c r="X46" s="3272"/>
      <c r="Y46" s="3272"/>
      <c r="Z46" s="20"/>
      <c r="AA46" s="20"/>
      <c r="AB46" s="20"/>
      <c r="AC46" s="20"/>
      <c r="AD46" s="20"/>
      <c r="AE46" s="20"/>
      <c r="AF46" s="20"/>
      <c r="AG46" s="20"/>
      <c r="AH46" s="20"/>
      <c r="AI46" s="20"/>
    </row>
    <row r="47" spans="1:35" ht="18" x14ac:dyDescent="0.25">
      <c r="A47" s="20"/>
      <c r="B47" s="20"/>
      <c r="C47" s="20"/>
      <c r="D47" s="20"/>
      <c r="E47" s="20"/>
      <c r="F47" s="20"/>
      <c r="G47" s="20"/>
      <c r="H47" s="20"/>
      <c r="I47" s="20"/>
      <c r="J47" s="20"/>
      <c r="K47" s="20"/>
      <c r="L47" s="20"/>
      <c r="M47" s="3408"/>
      <c r="N47" s="3409"/>
      <c r="O47" s="20"/>
      <c r="P47" s="20"/>
      <c r="Q47" s="20"/>
      <c r="R47" s="20"/>
      <c r="S47" s="20"/>
      <c r="T47" s="20"/>
      <c r="U47" s="20"/>
      <c r="V47" s="20"/>
      <c r="W47" s="20"/>
      <c r="X47" s="3272"/>
      <c r="Y47" s="3272"/>
      <c r="Z47" s="20"/>
      <c r="AA47" s="20"/>
      <c r="AB47" s="20"/>
      <c r="AC47" s="20"/>
      <c r="AD47" s="20"/>
      <c r="AE47" s="20"/>
      <c r="AF47" s="20"/>
      <c r="AG47" s="20"/>
      <c r="AH47" s="20"/>
      <c r="AI47" s="20"/>
    </row>
    <row r="48" spans="1:35" ht="18" x14ac:dyDescent="0.25">
      <c r="A48" s="20"/>
      <c r="B48" s="20"/>
      <c r="C48" s="20"/>
      <c r="D48" s="20"/>
      <c r="E48" s="20"/>
      <c r="F48" s="20"/>
      <c r="G48" s="20"/>
      <c r="H48" s="20"/>
      <c r="I48" s="20"/>
      <c r="J48" s="20"/>
      <c r="K48" s="20"/>
      <c r="L48" s="20"/>
      <c r="M48" s="3408"/>
      <c r="N48" s="3409"/>
      <c r="O48" s="20"/>
      <c r="P48" s="20"/>
      <c r="Q48" s="20"/>
      <c r="R48" s="20"/>
      <c r="S48" s="20"/>
      <c r="T48" s="20"/>
      <c r="U48" s="20"/>
      <c r="V48" s="20"/>
      <c r="W48" s="20"/>
      <c r="X48" s="3272"/>
      <c r="Y48" s="3272"/>
      <c r="Z48" s="20"/>
      <c r="AA48" s="20"/>
      <c r="AB48" s="20"/>
      <c r="AC48" s="20"/>
      <c r="AD48" s="20"/>
      <c r="AE48" s="20"/>
      <c r="AF48" s="20"/>
      <c r="AG48" s="20"/>
      <c r="AH48" s="20"/>
      <c r="AI48" s="20"/>
    </row>
    <row r="49" spans="1:35" ht="18" x14ac:dyDescent="0.25">
      <c r="A49" s="20"/>
      <c r="B49" s="20"/>
      <c r="C49" s="20"/>
      <c r="D49" s="20"/>
      <c r="E49" s="20"/>
      <c r="F49" s="20"/>
      <c r="G49" s="20"/>
      <c r="H49" s="20"/>
      <c r="I49" s="20"/>
      <c r="J49" s="20"/>
      <c r="K49" s="20"/>
      <c r="L49" s="20"/>
      <c r="M49" s="3408"/>
      <c r="N49" s="3409"/>
      <c r="O49" s="20"/>
      <c r="P49" s="20"/>
      <c r="Q49" s="20"/>
      <c r="R49" s="20"/>
      <c r="S49" s="20"/>
      <c r="T49" s="20"/>
      <c r="U49" s="20"/>
      <c r="V49" s="20"/>
      <c r="W49" s="20"/>
      <c r="X49" s="3272"/>
      <c r="Y49" s="3272"/>
      <c r="Z49" s="20"/>
      <c r="AA49" s="20"/>
      <c r="AB49" s="20"/>
      <c r="AC49" s="20"/>
      <c r="AD49" s="20"/>
      <c r="AE49" s="20"/>
      <c r="AF49" s="20"/>
      <c r="AG49" s="20"/>
      <c r="AH49" s="20"/>
      <c r="AI49" s="20"/>
    </row>
    <row r="50" spans="1:35" ht="18" x14ac:dyDescent="0.25">
      <c r="A50" s="20"/>
      <c r="B50" s="20"/>
      <c r="C50" s="20"/>
      <c r="D50" s="20"/>
      <c r="E50" s="20"/>
      <c r="F50" s="20"/>
      <c r="G50" s="20"/>
      <c r="H50" s="20"/>
      <c r="I50" s="20"/>
      <c r="J50" s="20"/>
      <c r="K50" s="20"/>
      <c r="L50" s="20"/>
      <c r="M50" s="3408"/>
      <c r="N50" s="3409"/>
      <c r="O50" s="20"/>
      <c r="P50" s="20"/>
      <c r="Q50" s="20"/>
      <c r="R50" s="20"/>
      <c r="S50" s="20"/>
      <c r="T50" s="20"/>
      <c r="U50" s="20"/>
      <c r="V50" s="20"/>
      <c r="W50" s="20"/>
      <c r="X50" s="3272"/>
      <c r="Y50" s="3272"/>
      <c r="Z50" s="20"/>
      <c r="AA50" s="20"/>
      <c r="AB50" s="20"/>
      <c r="AC50" s="20"/>
      <c r="AD50" s="20"/>
      <c r="AE50" s="20"/>
      <c r="AF50" s="20"/>
      <c r="AG50" s="20"/>
      <c r="AH50" s="20"/>
      <c r="AI50" s="20"/>
    </row>
    <row r="51" spans="1:35" ht="18" x14ac:dyDescent="0.25">
      <c r="A51" s="20"/>
      <c r="B51" s="20"/>
      <c r="C51" s="20"/>
      <c r="D51" s="20"/>
      <c r="E51" s="20"/>
      <c r="F51" s="20"/>
      <c r="G51" s="20"/>
      <c r="H51" s="20"/>
      <c r="I51" s="20"/>
      <c r="J51" s="20"/>
      <c r="K51" s="20"/>
      <c r="L51" s="20"/>
      <c r="M51" s="3408"/>
      <c r="N51" s="3409"/>
      <c r="O51" s="20"/>
      <c r="P51" s="20"/>
      <c r="Q51" s="20"/>
      <c r="R51" s="20"/>
      <c r="S51" s="20"/>
      <c r="T51" s="20"/>
      <c r="U51" s="20"/>
      <c r="V51" s="20"/>
      <c r="W51" s="20"/>
      <c r="X51" s="3272"/>
      <c r="Y51" s="3272"/>
      <c r="Z51" s="20"/>
      <c r="AA51" s="20"/>
      <c r="AB51" s="20"/>
      <c r="AC51" s="20"/>
      <c r="AD51" s="20"/>
      <c r="AE51" s="20"/>
      <c r="AF51" s="20"/>
      <c r="AG51" s="20"/>
      <c r="AH51" s="20"/>
      <c r="AI51" s="20"/>
    </row>
    <row r="52" spans="1:35" ht="18" x14ac:dyDescent="0.25">
      <c r="A52" s="20"/>
      <c r="B52" s="20"/>
      <c r="C52" s="20"/>
      <c r="D52" s="20"/>
      <c r="E52" s="20"/>
      <c r="F52" s="20"/>
      <c r="G52" s="20"/>
      <c r="H52" s="20"/>
      <c r="I52" s="20"/>
      <c r="J52" s="20"/>
      <c r="K52" s="20"/>
      <c r="L52" s="20"/>
      <c r="M52" s="3408"/>
      <c r="N52" s="3409"/>
      <c r="O52" s="20"/>
      <c r="P52" s="20"/>
      <c r="Q52" s="20"/>
      <c r="R52" s="20"/>
      <c r="S52" s="20"/>
      <c r="T52" s="20"/>
      <c r="U52" s="20"/>
      <c r="V52" s="20"/>
      <c r="W52" s="20"/>
      <c r="X52" s="3272"/>
      <c r="Y52" s="3272"/>
      <c r="Z52" s="20"/>
      <c r="AA52" s="20"/>
      <c r="AB52" s="20"/>
      <c r="AC52" s="20"/>
      <c r="AD52" s="20"/>
      <c r="AE52" s="20"/>
      <c r="AF52" s="20"/>
      <c r="AG52" s="20"/>
      <c r="AH52" s="20"/>
      <c r="AI52" s="20"/>
    </row>
    <row r="53" spans="1:35" ht="18" x14ac:dyDescent="0.25">
      <c r="A53" s="20"/>
      <c r="B53" s="20"/>
      <c r="C53" s="20"/>
      <c r="D53" s="20"/>
      <c r="E53" s="20"/>
      <c r="F53" s="20"/>
      <c r="G53" s="20"/>
      <c r="H53" s="20"/>
      <c r="I53" s="20"/>
      <c r="J53" s="20"/>
      <c r="K53" s="20"/>
      <c r="L53" s="20"/>
      <c r="M53" s="3408"/>
      <c r="N53" s="3409"/>
      <c r="O53" s="20"/>
      <c r="P53" s="20"/>
      <c r="Q53" s="20"/>
      <c r="R53" s="20"/>
      <c r="S53" s="20"/>
      <c r="T53" s="20"/>
      <c r="U53" s="20"/>
      <c r="V53" s="20"/>
      <c r="W53" s="20"/>
      <c r="X53" s="3272"/>
      <c r="Y53" s="3272"/>
      <c r="Z53" s="20"/>
      <c r="AA53" s="20"/>
      <c r="AB53" s="20"/>
      <c r="AC53" s="20"/>
      <c r="AD53" s="20"/>
      <c r="AE53" s="20"/>
      <c r="AF53" s="20"/>
      <c r="AG53" s="20"/>
      <c r="AH53" s="20"/>
      <c r="AI53" s="20"/>
    </row>
    <row r="54" spans="1:35" ht="18" x14ac:dyDescent="0.25">
      <c r="A54" s="20"/>
      <c r="B54" s="20"/>
      <c r="C54" s="20"/>
      <c r="D54" s="20"/>
      <c r="E54" s="20"/>
      <c r="F54" s="20"/>
      <c r="G54" s="20"/>
      <c r="H54" s="20"/>
      <c r="I54" s="20"/>
      <c r="J54" s="20"/>
      <c r="K54" s="20"/>
      <c r="L54" s="20"/>
      <c r="M54" s="3408"/>
      <c r="N54" s="3409"/>
      <c r="O54" s="20"/>
      <c r="P54" s="20"/>
      <c r="Q54" s="20"/>
      <c r="R54" s="20"/>
      <c r="S54" s="20"/>
      <c r="T54" s="20"/>
      <c r="U54" s="20"/>
      <c r="V54" s="20"/>
      <c r="W54" s="20"/>
      <c r="X54" s="3272"/>
      <c r="Y54" s="3272"/>
      <c r="Z54" s="20"/>
      <c r="AA54" s="20"/>
      <c r="AB54" s="20"/>
      <c r="AC54" s="20"/>
      <c r="AD54" s="20"/>
      <c r="AE54" s="20"/>
      <c r="AF54" s="20"/>
      <c r="AG54" s="20"/>
      <c r="AH54" s="20"/>
      <c r="AI54" s="20"/>
    </row>
    <row r="55" spans="1:35" ht="18" x14ac:dyDescent="0.25">
      <c r="A55" s="20"/>
      <c r="B55" s="20"/>
      <c r="C55" s="20"/>
      <c r="D55" s="20"/>
      <c r="E55" s="20"/>
      <c r="F55" s="20"/>
      <c r="G55" s="20"/>
      <c r="H55" s="20"/>
      <c r="I55" s="20"/>
      <c r="J55" s="20"/>
      <c r="K55" s="20"/>
      <c r="L55" s="20"/>
      <c r="M55" s="3408"/>
      <c r="N55" s="3409"/>
      <c r="O55" s="20"/>
      <c r="P55" s="20"/>
      <c r="Q55" s="20"/>
      <c r="R55" s="20"/>
      <c r="S55" s="20"/>
      <c r="T55" s="20"/>
      <c r="U55" s="20"/>
      <c r="V55" s="20"/>
      <c r="W55" s="20"/>
      <c r="X55" s="3272"/>
      <c r="Y55" s="3272"/>
      <c r="Z55" s="20"/>
      <c r="AA55" s="20"/>
      <c r="AB55" s="20"/>
      <c r="AC55" s="20"/>
      <c r="AD55" s="20"/>
      <c r="AE55" s="20"/>
      <c r="AF55" s="20"/>
      <c r="AG55" s="20"/>
      <c r="AH55" s="20"/>
      <c r="AI55" s="20"/>
    </row>
    <row r="56" spans="1:35" ht="18" x14ac:dyDescent="0.25">
      <c r="A56" s="20"/>
      <c r="B56" s="20"/>
      <c r="C56" s="20"/>
      <c r="D56" s="20"/>
      <c r="E56" s="20"/>
      <c r="F56" s="20"/>
      <c r="G56" s="20"/>
      <c r="H56" s="20"/>
      <c r="I56" s="20"/>
      <c r="J56" s="20"/>
      <c r="K56" s="20"/>
      <c r="L56" s="20"/>
      <c r="M56" s="3408"/>
      <c r="N56" s="3409"/>
      <c r="O56" s="20"/>
      <c r="P56" s="20"/>
      <c r="Q56" s="20"/>
      <c r="R56" s="20"/>
      <c r="S56" s="20"/>
      <c r="T56" s="20"/>
      <c r="U56" s="20"/>
      <c r="V56" s="20"/>
      <c r="W56" s="20"/>
      <c r="X56" s="3272"/>
      <c r="Y56" s="3272"/>
      <c r="Z56" s="20"/>
      <c r="AA56" s="20"/>
      <c r="AB56" s="20"/>
      <c r="AC56" s="20"/>
      <c r="AD56" s="20"/>
      <c r="AE56" s="20"/>
      <c r="AF56" s="20"/>
      <c r="AG56" s="20"/>
      <c r="AH56" s="20"/>
      <c r="AI56" s="20"/>
    </row>
    <row r="57" spans="1:35" ht="18" x14ac:dyDescent="0.25">
      <c r="A57" s="20"/>
      <c r="B57" s="20"/>
      <c r="C57" s="20"/>
      <c r="D57" s="20"/>
      <c r="E57" s="20"/>
      <c r="F57" s="20"/>
      <c r="G57" s="20"/>
      <c r="H57" s="20"/>
      <c r="I57" s="20"/>
      <c r="J57" s="20"/>
      <c r="K57" s="20"/>
      <c r="L57" s="20"/>
      <c r="M57" s="3408"/>
      <c r="N57" s="3409"/>
      <c r="O57" s="20"/>
      <c r="P57" s="20"/>
      <c r="Q57" s="20"/>
      <c r="R57" s="20"/>
      <c r="S57" s="20"/>
      <c r="T57" s="20"/>
      <c r="U57" s="20"/>
      <c r="V57" s="20"/>
      <c r="W57" s="20"/>
      <c r="X57" s="3272"/>
      <c r="Y57" s="3272"/>
      <c r="Z57" s="20"/>
      <c r="AA57" s="20"/>
      <c r="AB57" s="20"/>
      <c r="AC57" s="20"/>
      <c r="AD57" s="20"/>
      <c r="AE57" s="20"/>
      <c r="AF57" s="20"/>
      <c r="AG57" s="20"/>
      <c r="AH57" s="20"/>
      <c r="AI57" s="20"/>
    </row>
    <row r="58" spans="1:35" ht="18" x14ac:dyDescent="0.25">
      <c r="A58" s="20"/>
      <c r="B58" s="20"/>
      <c r="C58" s="20"/>
      <c r="D58" s="20"/>
      <c r="E58" s="20"/>
      <c r="F58" s="20"/>
      <c r="G58" s="20"/>
      <c r="H58" s="20"/>
      <c r="I58" s="20"/>
      <c r="J58" s="20"/>
      <c r="K58" s="20"/>
      <c r="L58" s="20"/>
      <c r="M58" s="3408"/>
      <c r="N58" s="3409"/>
      <c r="O58" s="20"/>
      <c r="P58" s="20"/>
      <c r="Q58" s="20"/>
      <c r="R58" s="20"/>
      <c r="S58" s="20"/>
      <c r="T58" s="20"/>
      <c r="U58" s="20"/>
      <c r="V58" s="20"/>
      <c r="W58" s="20"/>
      <c r="X58" s="3272"/>
      <c r="Y58" s="3272"/>
      <c r="Z58" s="20"/>
      <c r="AA58" s="20"/>
      <c r="AB58" s="20"/>
      <c r="AC58" s="20"/>
      <c r="AD58" s="20"/>
      <c r="AE58" s="20"/>
      <c r="AF58" s="20"/>
      <c r="AG58" s="20"/>
      <c r="AH58" s="20"/>
      <c r="AI58" s="20"/>
    </row>
    <row r="59" spans="1:35" ht="18" x14ac:dyDescent="0.25">
      <c r="A59" s="20"/>
      <c r="B59" s="20"/>
      <c r="C59" s="20"/>
      <c r="D59" s="20"/>
      <c r="E59" s="20"/>
      <c r="F59" s="20"/>
      <c r="G59" s="20"/>
      <c r="H59" s="20"/>
      <c r="I59" s="20"/>
      <c r="J59" s="20"/>
      <c r="K59" s="20"/>
      <c r="L59" s="20"/>
      <c r="M59" s="3408"/>
      <c r="N59" s="3409"/>
      <c r="O59" s="20"/>
      <c r="P59" s="20"/>
      <c r="Q59" s="20"/>
      <c r="R59" s="20"/>
      <c r="S59" s="20"/>
      <c r="T59" s="20"/>
      <c r="U59" s="20"/>
      <c r="V59" s="20"/>
      <c r="W59" s="20"/>
      <c r="X59" s="3272"/>
      <c r="Y59" s="3272"/>
      <c r="Z59" s="20"/>
      <c r="AA59" s="20"/>
      <c r="AB59" s="20"/>
      <c r="AC59" s="20"/>
      <c r="AD59" s="20"/>
      <c r="AE59" s="20"/>
      <c r="AF59" s="20"/>
      <c r="AG59" s="20"/>
      <c r="AH59" s="20"/>
      <c r="AI59" s="20"/>
    </row>
    <row r="60" spans="1:35" ht="18" x14ac:dyDescent="0.25">
      <c r="A60" s="20"/>
      <c r="B60" s="20"/>
      <c r="C60" s="20"/>
      <c r="D60" s="20"/>
      <c r="E60" s="20"/>
      <c r="F60" s="20"/>
      <c r="G60" s="20"/>
      <c r="H60" s="20"/>
      <c r="I60" s="20"/>
      <c r="J60" s="20"/>
      <c r="K60" s="20"/>
      <c r="L60" s="20"/>
      <c r="M60" s="3408"/>
      <c r="N60" s="3409"/>
      <c r="O60" s="20"/>
      <c r="P60" s="20"/>
      <c r="Q60" s="20"/>
      <c r="R60" s="20"/>
      <c r="S60" s="20"/>
      <c r="T60" s="20"/>
      <c r="U60" s="20"/>
      <c r="V60" s="20"/>
      <c r="W60" s="20"/>
      <c r="X60" s="3272"/>
      <c r="Y60" s="3272"/>
      <c r="Z60" s="20"/>
      <c r="AA60" s="20"/>
      <c r="AB60" s="20"/>
      <c r="AC60" s="20"/>
      <c r="AD60" s="20"/>
      <c r="AE60" s="20"/>
      <c r="AF60" s="20"/>
      <c r="AG60" s="20"/>
      <c r="AH60" s="20"/>
      <c r="AI60" s="20"/>
    </row>
    <row r="61" spans="1:35" ht="18" x14ac:dyDescent="0.25">
      <c r="A61" s="20"/>
      <c r="B61" s="20"/>
      <c r="C61" s="20"/>
      <c r="D61" s="20"/>
      <c r="E61" s="20"/>
      <c r="F61" s="20"/>
      <c r="G61" s="20"/>
      <c r="H61" s="20"/>
      <c r="I61" s="20"/>
      <c r="J61" s="20"/>
      <c r="K61" s="20"/>
      <c r="L61" s="20"/>
      <c r="M61" s="3408"/>
      <c r="N61" s="3409"/>
      <c r="O61" s="20"/>
      <c r="P61" s="20"/>
      <c r="Q61" s="20"/>
      <c r="R61" s="20"/>
      <c r="S61" s="20"/>
      <c r="T61" s="20"/>
      <c r="U61" s="20"/>
      <c r="V61" s="20"/>
      <c r="W61" s="20"/>
      <c r="X61" s="3272"/>
      <c r="Y61" s="3272"/>
      <c r="Z61" s="20"/>
      <c r="AA61" s="20"/>
      <c r="AB61" s="20"/>
      <c r="AC61" s="20"/>
      <c r="AD61" s="20"/>
      <c r="AE61" s="20"/>
      <c r="AF61" s="20"/>
      <c r="AG61" s="20"/>
      <c r="AH61" s="20"/>
      <c r="AI61" s="20"/>
    </row>
    <row r="62" spans="1:35" ht="18" x14ac:dyDescent="0.25">
      <c r="A62" s="20"/>
      <c r="B62" s="20"/>
      <c r="C62" s="20"/>
      <c r="D62" s="20"/>
      <c r="E62" s="20"/>
      <c r="F62" s="20"/>
      <c r="G62" s="20"/>
      <c r="H62" s="20"/>
      <c r="I62" s="20"/>
      <c r="J62" s="20"/>
      <c r="K62" s="20"/>
      <c r="L62" s="20"/>
      <c r="M62" s="3408"/>
      <c r="N62" s="3409"/>
      <c r="O62" s="20"/>
      <c r="P62" s="20"/>
      <c r="Q62" s="20"/>
      <c r="R62" s="20"/>
      <c r="S62" s="20"/>
      <c r="T62" s="20"/>
      <c r="U62" s="20"/>
      <c r="V62" s="20"/>
      <c r="W62" s="20"/>
      <c r="X62" s="3272"/>
      <c r="Y62" s="3272"/>
      <c r="Z62" s="20"/>
      <c r="AA62" s="20"/>
      <c r="AB62" s="20"/>
      <c r="AC62" s="20"/>
      <c r="AD62" s="20"/>
      <c r="AE62" s="20"/>
      <c r="AF62" s="20"/>
      <c r="AG62" s="20"/>
      <c r="AH62" s="20"/>
      <c r="AI62" s="20"/>
    </row>
    <row r="63" spans="1:35" ht="18" x14ac:dyDescent="0.25">
      <c r="A63" s="20"/>
      <c r="B63" s="20"/>
      <c r="C63" s="20"/>
      <c r="D63" s="20"/>
      <c r="E63" s="20"/>
      <c r="F63" s="20"/>
      <c r="G63" s="20"/>
      <c r="H63" s="20"/>
      <c r="I63" s="20"/>
      <c r="J63" s="20"/>
      <c r="K63" s="20"/>
      <c r="L63" s="20"/>
      <c r="M63" s="3408"/>
      <c r="N63" s="3409"/>
      <c r="O63" s="20"/>
      <c r="P63" s="20"/>
      <c r="Q63" s="20"/>
      <c r="R63" s="20"/>
      <c r="S63" s="20"/>
      <c r="T63" s="20"/>
      <c r="U63" s="20"/>
      <c r="V63" s="20"/>
      <c r="W63" s="20"/>
      <c r="X63" s="3272"/>
      <c r="Y63" s="3272"/>
      <c r="Z63" s="20"/>
      <c r="AA63" s="20"/>
      <c r="AB63" s="20"/>
      <c r="AC63" s="20"/>
      <c r="AD63" s="20"/>
      <c r="AE63" s="20"/>
      <c r="AF63" s="20"/>
      <c r="AG63" s="20"/>
      <c r="AH63" s="20"/>
      <c r="AI63" s="20"/>
    </row>
    <row r="64" spans="1:35" ht="18" x14ac:dyDescent="0.25">
      <c r="A64" s="20"/>
      <c r="B64" s="20"/>
      <c r="C64" s="20"/>
      <c r="D64" s="20"/>
      <c r="E64" s="20"/>
      <c r="F64" s="20"/>
      <c r="G64" s="20"/>
      <c r="H64" s="20"/>
      <c r="I64" s="20"/>
      <c r="J64" s="20"/>
      <c r="K64" s="20"/>
      <c r="L64" s="20"/>
      <c r="M64" s="3408"/>
      <c r="N64" s="3409"/>
      <c r="O64" s="20"/>
      <c r="P64" s="20"/>
      <c r="Q64" s="20"/>
      <c r="R64" s="20"/>
      <c r="S64" s="20"/>
      <c r="T64" s="20"/>
      <c r="U64" s="20"/>
      <c r="V64" s="20"/>
      <c r="W64" s="20"/>
      <c r="X64" s="3272"/>
      <c r="Y64" s="3272"/>
      <c r="Z64" s="20"/>
      <c r="AA64" s="20"/>
      <c r="AB64" s="20"/>
      <c r="AC64" s="20"/>
      <c r="AD64" s="20"/>
      <c r="AE64" s="20"/>
      <c r="AF64" s="20"/>
      <c r="AG64" s="20"/>
      <c r="AH64" s="20"/>
      <c r="AI64" s="20"/>
    </row>
    <row r="65" spans="1:35" ht="18" x14ac:dyDescent="0.25">
      <c r="A65" s="20"/>
      <c r="B65" s="20"/>
      <c r="C65" s="20"/>
      <c r="D65" s="20"/>
      <c r="E65" s="20"/>
      <c r="F65" s="20"/>
      <c r="G65" s="20"/>
      <c r="H65" s="20"/>
      <c r="I65" s="20"/>
      <c r="J65" s="20"/>
      <c r="K65" s="20"/>
      <c r="L65" s="20"/>
      <c r="M65" s="3408"/>
      <c r="N65" s="3409"/>
      <c r="O65" s="20"/>
      <c r="P65" s="20"/>
      <c r="Q65" s="20"/>
      <c r="R65" s="20"/>
      <c r="S65" s="20"/>
      <c r="T65" s="20"/>
      <c r="U65" s="20"/>
      <c r="V65" s="20"/>
      <c r="W65" s="20"/>
      <c r="X65" s="3272"/>
      <c r="Y65" s="3272"/>
      <c r="Z65" s="20"/>
      <c r="AA65" s="20"/>
      <c r="AB65" s="20"/>
      <c r="AC65" s="20"/>
      <c r="AD65" s="20"/>
      <c r="AE65" s="20"/>
      <c r="AF65" s="20"/>
      <c r="AG65" s="20"/>
      <c r="AH65" s="20"/>
      <c r="AI65" s="20"/>
    </row>
    <row r="66" spans="1:35" ht="18" x14ac:dyDescent="0.25">
      <c r="A66" s="20"/>
      <c r="B66" s="20"/>
      <c r="C66" s="20"/>
      <c r="D66" s="20"/>
      <c r="E66" s="20"/>
      <c r="F66" s="20"/>
      <c r="G66" s="20"/>
      <c r="H66" s="20"/>
      <c r="I66" s="20"/>
      <c r="J66" s="20"/>
      <c r="K66" s="20"/>
      <c r="L66" s="20"/>
      <c r="M66" s="3408"/>
      <c r="N66" s="3409"/>
      <c r="O66" s="20"/>
      <c r="P66" s="20"/>
      <c r="Q66" s="20"/>
      <c r="R66" s="20"/>
      <c r="S66" s="20"/>
      <c r="T66" s="20"/>
      <c r="U66" s="20"/>
      <c r="V66" s="20"/>
      <c r="W66" s="20"/>
      <c r="X66" s="3272"/>
      <c r="Y66" s="3272"/>
      <c r="Z66" s="20"/>
      <c r="AA66" s="20"/>
      <c r="AB66" s="20"/>
      <c r="AC66" s="20"/>
      <c r="AD66" s="20"/>
      <c r="AE66" s="20"/>
      <c r="AF66" s="20"/>
      <c r="AG66" s="20"/>
      <c r="AH66" s="20"/>
      <c r="AI66" s="20"/>
    </row>
    <row r="67" spans="1:35" ht="18" x14ac:dyDescent="0.25">
      <c r="A67" s="20"/>
      <c r="B67" s="20"/>
      <c r="C67" s="20"/>
      <c r="D67" s="20"/>
      <c r="E67" s="20"/>
      <c r="F67" s="20"/>
      <c r="G67" s="20"/>
      <c r="H67" s="20"/>
      <c r="I67" s="20"/>
      <c r="J67" s="20"/>
      <c r="K67" s="20"/>
      <c r="L67" s="20"/>
      <c r="M67" s="3408"/>
      <c r="N67" s="3409"/>
      <c r="O67" s="20"/>
      <c r="P67" s="20"/>
      <c r="Q67" s="20"/>
      <c r="R67" s="20"/>
      <c r="S67" s="20"/>
      <c r="T67" s="20"/>
      <c r="U67" s="20"/>
      <c r="V67" s="20"/>
      <c r="W67" s="20"/>
      <c r="X67" s="3272"/>
      <c r="Y67" s="3272"/>
      <c r="Z67" s="20"/>
      <c r="AA67" s="20"/>
      <c r="AB67" s="20"/>
      <c r="AC67" s="20"/>
      <c r="AD67" s="20"/>
      <c r="AE67" s="20"/>
      <c r="AF67" s="20"/>
      <c r="AG67" s="20"/>
      <c r="AH67" s="20"/>
      <c r="AI67" s="20"/>
    </row>
    <row r="68" spans="1:35" ht="18" x14ac:dyDescent="0.25">
      <c r="A68" s="20"/>
      <c r="B68" s="20"/>
      <c r="C68" s="20"/>
      <c r="D68" s="20"/>
      <c r="E68" s="20"/>
      <c r="F68" s="20"/>
      <c r="G68" s="20"/>
      <c r="H68" s="20"/>
      <c r="I68" s="20"/>
      <c r="J68" s="20"/>
      <c r="K68" s="20"/>
      <c r="L68" s="20"/>
      <c r="M68" s="3408"/>
      <c r="N68" s="3409"/>
      <c r="O68" s="20"/>
      <c r="P68" s="20"/>
      <c r="Q68" s="20"/>
      <c r="R68" s="20"/>
      <c r="S68" s="20"/>
      <c r="T68" s="20"/>
      <c r="U68" s="20"/>
      <c r="V68" s="20"/>
      <c r="W68" s="20"/>
      <c r="X68" s="3272"/>
      <c r="Y68" s="3272"/>
      <c r="Z68" s="20"/>
      <c r="AA68" s="20"/>
      <c r="AB68" s="20"/>
      <c r="AC68" s="20"/>
      <c r="AD68" s="20"/>
      <c r="AE68" s="20"/>
      <c r="AF68" s="20"/>
      <c r="AG68" s="20"/>
      <c r="AH68" s="20"/>
      <c r="AI68" s="20"/>
    </row>
    <row r="69" spans="1:35" ht="18" x14ac:dyDescent="0.25">
      <c r="A69" s="20"/>
      <c r="B69" s="20"/>
      <c r="C69" s="20"/>
      <c r="D69" s="20"/>
      <c r="E69" s="20"/>
      <c r="F69" s="20"/>
      <c r="G69" s="20"/>
      <c r="H69" s="20"/>
      <c r="I69" s="20"/>
      <c r="J69" s="20"/>
      <c r="K69" s="20"/>
      <c r="L69" s="20"/>
      <c r="M69" s="3408"/>
      <c r="N69" s="3409"/>
      <c r="O69" s="20"/>
      <c r="P69" s="20"/>
      <c r="Q69" s="20"/>
      <c r="R69" s="20"/>
      <c r="S69" s="20"/>
      <c r="T69" s="20"/>
      <c r="U69" s="20"/>
      <c r="V69" s="20"/>
      <c r="W69" s="20"/>
      <c r="X69" s="3272"/>
      <c r="Y69" s="3272"/>
      <c r="Z69" s="20"/>
      <c r="AA69" s="20"/>
      <c r="AB69" s="20"/>
      <c r="AC69" s="20"/>
      <c r="AD69" s="20"/>
      <c r="AE69" s="20"/>
      <c r="AF69" s="20"/>
      <c r="AG69" s="20"/>
      <c r="AH69" s="20"/>
      <c r="AI69" s="20"/>
    </row>
    <row r="70" spans="1:35" ht="18" x14ac:dyDescent="0.25">
      <c r="A70" s="20"/>
      <c r="B70" s="20"/>
      <c r="C70" s="20"/>
      <c r="D70" s="20"/>
      <c r="E70" s="20"/>
      <c r="F70" s="20"/>
      <c r="G70" s="20"/>
      <c r="H70" s="20"/>
      <c r="I70" s="20"/>
      <c r="J70" s="20"/>
      <c r="K70" s="20"/>
      <c r="L70" s="20"/>
      <c r="M70" s="3408"/>
      <c r="N70" s="3409"/>
      <c r="O70" s="20"/>
      <c r="P70" s="20"/>
      <c r="Q70" s="20"/>
      <c r="R70" s="20"/>
      <c r="S70" s="20"/>
      <c r="T70" s="20"/>
      <c r="U70" s="20"/>
      <c r="V70" s="20"/>
      <c r="W70" s="20"/>
      <c r="X70" s="3272"/>
      <c r="Y70" s="3272"/>
      <c r="Z70" s="20"/>
      <c r="AA70" s="20"/>
      <c r="AB70" s="20"/>
      <c r="AC70" s="20"/>
      <c r="AD70" s="20"/>
      <c r="AE70" s="20"/>
      <c r="AF70" s="20"/>
      <c r="AG70" s="20"/>
      <c r="AH70" s="20"/>
      <c r="AI70" s="20"/>
    </row>
    <row r="71" spans="1:35" ht="18" x14ac:dyDescent="0.25">
      <c r="A71" s="20"/>
      <c r="B71" s="20"/>
      <c r="C71" s="20"/>
      <c r="D71" s="20"/>
      <c r="E71" s="20"/>
      <c r="F71" s="20"/>
      <c r="G71" s="20"/>
      <c r="H71" s="20"/>
      <c r="I71" s="20"/>
      <c r="J71" s="20"/>
      <c r="K71" s="20"/>
      <c r="L71" s="20"/>
      <c r="M71" s="3408"/>
      <c r="N71" s="3409"/>
      <c r="O71" s="20"/>
      <c r="P71" s="20"/>
      <c r="Q71" s="20"/>
      <c r="R71" s="20"/>
      <c r="S71" s="20"/>
      <c r="T71" s="20"/>
      <c r="U71" s="20"/>
      <c r="V71" s="20"/>
      <c r="W71" s="20"/>
      <c r="X71" s="3272"/>
      <c r="Y71" s="3272"/>
      <c r="Z71" s="20"/>
      <c r="AA71" s="20"/>
      <c r="AB71" s="20"/>
      <c r="AC71" s="20"/>
      <c r="AD71" s="20"/>
      <c r="AE71" s="20"/>
      <c r="AF71" s="20"/>
      <c r="AG71" s="20"/>
      <c r="AH71" s="20"/>
      <c r="AI71" s="20"/>
    </row>
    <row r="72" spans="1:35" ht="18" x14ac:dyDescent="0.25">
      <c r="A72" s="20"/>
      <c r="B72" s="20"/>
      <c r="C72" s="20"/>
      <c r="D72" s="20"/>
      <c r="E72" s="20"/>
      <c r="F72" s="20"/>
      <c r="G72" s="20"/>
      <c r="H72" s="20"/>
      <c r="I72" s="20"/>
      <c r="J72" s="20"/>
      <c r="K72" s="20"/>
      <c r="L72" s="20"/>
      <c r="M72" s="3408"/>
      <c r="N72" s="3409"/>
      <c r="O72" s="20"/>
      <c r="P72" s="20"/>
      <c r="Q72" s="20"/>
      <c r="R72" s="20"/>
      <c r="S72" s="20"/>
      <c r="T72" s="20"/>
      <c r="U72" s="20"/>
      <c r="V72" s="20"/>
      <c r="W72" s="20"/>
      <c r="X72" s="3272"/>
      <c r="Y72" s="3272"/>
      <c r="Z72" s="20"/>
      <c r="AA72" s="20"/>
      <c r="AB72" s="20"/>
      <c r="AC72" s="20"/>
      <c r="AD72" s="20"/>
      <c r="AE72" s="20"/>
      <c r="AF72" s="20"/>
      <c r="AG72" s="20"/>
      <c r="AH72" s="20"/>
      <c r="AI72" s="20"/>
    </row>
    <row r="73" spans="1:35" ht="18" x14ac:dyDescent="0.25">
      <c r="A73" s="20"/>
      <c r="B73" s="20"/>
      <c r="C73" s="20"/>
      <c r="D73" s="20"/>
      <c r="E73" s="20"/>
      <c r="F73" s="20"/>
      <c r="G73" s="20"/>
      <c r="H73" s="20"/>
      <c r="I73" s="20"/>
      <c r="J73" s="20"/>
      <c r="K73" s="20"/>
      <c r="L73" s="20"/>
      <c r="M73" s="3408"/>
      <c r="N73" s="3409"/>
      <c r="O73" s="20"/>
      <c r="P73" s="20"/>
      <c r="Q73" s="20"/>
      <c r="R73" s="20"/>
      <c r="S73" s="20"/>
      <c r="T73" s="20"/>
      <c r="U73" s="20"/>
      <c r="V73" s="20"/>
      <c r="W73" s="20"/>
      <c r="X73" s="3272"/>
      <c r="Y73" s="3272"/>
      <c r="Z73" s="20"/>
      <c r="AA73" s="20"/>
      <c r="AB73" s="20"/>
      <c r="AC73" s="20"/>
      <c r="AD73" s="20"/>
      <c r="AE73" s="20"/>
      <c r="AF73" s="20"/>
      <c r="AG73" s="20"/>
      <c r="AH73" s="20"/>
      <c r="AI73" s="20"/>
    </row>
    <row r="74" spans="1:35" ht="18" x14ac:dyDescent="0.25">
      <c r="A74" s="20"/>
      <c r="B74" s="20"/>
      <c r="C74" s="20"/>
      <c r="D74" s="20"/>
      <c r="E74" s="20"/>
      <c r="F74" s="20"/>
      <c r="G74" s="20"/>
      <c r="H74" s="20"/>
      <c r="I74" s="20"/>
      <c r="J74" s="20"/>
      <c r="K74" s="20"/>
      <c r="L74" s="20"/>
      <c r="M74" s="3408"/>
      <c r="N74" s="3409"/>
      <c r="O74" s="20"/>
      <c r="P74" s="20"/>
      <c r="Q74" s="20"/>
      <c r="R74" s="20"/>
      <c r="S74" s="20"/>
      <c r="T74" s="20"/>
      <c r="U74" s="20"/>
      <c r="V74" s="20"/>
      <c r="W74" s="20"/>
      <c r="X74" s="3272"/>
      <c r="Y74" s="3272"/>
      <c r="Z74" s="20"/>
      <c r="AA74" s="20"/>
      <c r="AB74" s="20"/>
      <c r="AC74" s="20"/>
      <c r="AD74" s="20"/>
      <c r="AE74" s="20"/>
      <c r="AF74" s="20"/>
      <c r="AG74" s="20"/>
      <c r="AH74" s="20"/>
      <c r="AI74" s="20"/>
    </row>
    <row r="75" spans="1:35" ht="18" x14ac:dyDescent="0.25">
      <c r="A75" s="20"/>
      <c r="B75" s="20"/>
      <c r="C75" s="20"/>
      <c r="D75" s="20"/>
      <c r="E75" s="20"/>
      <c r="F75" s="20"/>
      <c r="G75" s="20"/>
      <c r="H75" s="20"/>
      <c r="I75" s="20"/>
      <c r="J75" s="20"/>
      <c r="K75" s="20"/>
      <c r="L75" s="20"/>
      <c r="M75" s="3408"/>
      <c r="N75" s="3409"/>
      <c r="O75" s="20"/>
      <c r="P75" s="20"/>
      <c r="Q75" s="20"/>
      <c r="R75" s="20"/>
      <c r="S75" s="20"/>
      <c r="T75" s="20"/>
      <c r="U75" s="20"/>
      <c r="V75" s="20"/>
      <c r="W75" s="20"/>
      <c r="X75" s="3272"/>
      <c r="Y75" s="3272"/>
      <c r="Z75" s="20"/>
      <c r="AA75" s="20"/>
      <c r="AB75" s="20"/>
      <c r="AC75" s="20"/>
      <c r="AD75" s="20"/>
      <c r="AE75" s="20"/>
      <c r="AF75" s="20"/>
      <c r="AG75" s="20"/>
      <c r="AH75" s="20"/>
      <c r="AI75" s="20"/>
    </row>
    <row r="76" spans="1:35" ht="18" x14ac:dyDescent="0.25">
      <c r="A76" s="20"/>
      <c r="B76" s="20"/>
      <c r="C76" s="20"/>
      <c r="D76" s="20"/>
      <c r="E76" s="20"/>
      <c r="F76" s="20"/>
      <c r="G76" s="20"/>
      <c r="H76" s="20"/>
      <c r="I76" s="20"/>
      <c r="J76" s="20"/>
      <c r="K76" s="20"/>
      <c r="L76" s="20"/>
      <c r="M76" s="3408"/>
      <c r="N76" s="3409"/>
      <c r="O76" s="20"/>
      <c r="P76" s="20"/>
      <c r="Q76" s="20"/>
      <c r="R76" s="20"/>
      <c r="S76" s="20"/>
      <c r="T76" s="20"/>
      <c r="U76" s="20"/>
      <c r="V76" s="20"/>
      <c r="W76" s="20"/>
      <c r="X76" s="3272"/>
      <c r="Y76" s="3272"/>
      <c r="Z76" s="20"/>
      <c r="AA76" s="20"/>
      <c r="AB76" s="20"/>
      <c r="AC76" s="20"/>
      <c r="AD76" s="20"/>
      <c r="AE76" s="20"/>
      <c r="AF76" s="20"/>
      <c r="AG76" s="20"/>
      <c r="AH76" s="20"/>
      <c r="AI76" s="20"/>
    </row>
    <row r="77" spans="1:35" ht="18" x14ac:dyDescent="0.25">
      <c r="A77" s="20"/>
      <c r="B77" s="20"/>
      <c r="C77" s="20"/>
      <c r="D77" s="20"/>
      <c r="E77" s="20"/>
      <c r="F77" s="20"/>
      <c r="G77" s="20"/>
      <c r="H77" s="20"/>
      <c r="I77" s="20"/>
      <c r="J77" s="20"/>
      <c r="K77" s="20"/>
      <c r="L77" s="20"/>
      <c r="M77" s="3408"/>
      <c r="N77" s="3409"/>
      <c r="O77" s="20"/>
      <c r="P77" s="20"/>
      <c r="Q77" s="20"/>
      <c r="R77" s="20"/>
      <c r="S77" s="20"/>
      <c r="T77" s="20"/>
      <c r="U77" s="20"/>
      <c r="V77" s="20"/>
      <c r="W77" s="20"/>
      <c r="X77" s="3272"/>
      <c r="Y77" s="3272"/>
      <c r="Z77" s="20"/>
      <c r="AA77" s="20"/>
      <c r="AB77" s="20"/>
      <c r="AC77" s="20"/>
      <c r="AD77" s="20"/>
      <c r="AE77" s="20"/>
      <c r="AF77" s="20"/>
      <c r="AG77" s="20"/>
      <c r="AH77" s="20"/>
      <c r="AI77" s="20"/>
    </row>
    <row r="78" spans="1:35" ht="18" x14ac:dyDescent="0.25">
      <c r="A78" s="20"/>
      <c r="B78" s="20"/>
      <c r="C78" s="20"/>
      <c r="D78" s="20"/>
      <c r="E78" s="20"/>
      <c r="F78" s="20"/>
      <c r="G78" s="20"/>
      <c r="H78" s="20"/>
      <c r="I78" s="20"/>
      <c r="J78" s="20"/>
      <c r="K78" s="20"/>
      <c r="L78" s="20"/>
      <c r="M78" s="3408"/>
      <c r="N78" s="3409"/>
      <c r="O78" s="20"/>
      <c r="P78" s="20"/>
      <c r="Q78" s="20"/>
      <c r="R78" s="20"/>
      <c r="S78" s="20"/>
      <c r="T78" s="20"/>
      <c r="U78" s="20"/>
      <c r="V78" s="20"/>
      <c r="W78" s="20"/>
      <c r="X78" s="3272"/>
      <c r="Y78" s="3272"/>
      <c r="Z78" s="20"/>
      <c r="AA78" s="20"/>
      <c r="AB78" s="20"/>
      <c r="AC78" s="20"/>
      <c r="AD78" s="20"/>
      <c r="AE78" s="20"/>
      <c r="AF78" s="20"/>
      <c r="AG78" s="20"/>
      <c r="AH78" s="20"/>
      <c r="AI78" s="20"/>
    </row>
    <row r="79" spans="1:35" ht="18" x14ac:dyDescent="0.25">
      <c r="A79" s="20"/>
      <c r="B79" s="20"/>
      <c r="C79" s="20"/>
      <c r="D79" s="20"/>
      <c r="E79" s="20"/>
      <c r="F79" s="20"/>
      <c r="G79" s="20"/>
      <c r="H79" s="20"/>
      <c r="I79" s="20"/>
      <c r="J79" s="20"/>
      <c r="K79" s="20"/>
      <c r="L79" s="20"/>
      <c r="M79" s="3408"/>
      <c r="N79" s="3409"/>
      <c r="O79" s="20"/>
      <c r="P79" s="20"/>
      <c r="Q79" s="20"/>
      <c r="R79" s="20"/>
      <c r="S79" s="20"/>
      <c r="T79" s="20"/>
      <c r="U79" s="20"/>
      <c r="V79" s="20"/>
      <c r="W79" s="20"/>
      <c r="X79" s="3272"/>
      <c r="Y79" s="3272"/>
      <c r="Z79" s="20"/>
      <c r="AA79" s="20"/>
      <c r="AB79" s="20"/>
      <c r="AC79" s="20"/>
      <c r="AD79" s="20"/>
      <c r="AE79" s="20"/>
      <c r="AF79" s="20"/>
      <c r="AG79" s="20"/>
      <c r="AH79" s="20"/>
      <c r="AI79" s="20"/>
    </row>
    <row r="80" spans="1:35" ht="18" x14ac:dyDescent="0.25">
      <c r="A80" s="20"/>
      <c r="B80" s="20"/>
      <c r="C80" s="20"/>
      <c r="D80" s="20"/>
      <c r="E80" s="20"/>
      <c r="F80" s="20"/>
      <c r="G80" s="20"/>
      <c r="H80" s="20"/>
      <c r="I80" s="20"/>
      <c r="J80" s="20"/>
      <c r="K80" s="20"/>
      <c r="L80" s="20"/>
      <c r="M80" s="3408"/>
      <c r="N80" s="3409"/>
      <c r="O80" s="20"/>
      <c r="P80" s="20"/>
      <c r="Q80" s="20"/>
      <c r="R80" s="20"/>
      <c r="S80" s="20"/>
      <c r="T80" s="20"/>
      <c r="U80" s="20"/>
      <c r="V80" s="20"/>
      <c r="W80" s="20"/>
      <c r="X80" s="3272"/>
      <c r="Y80" s="3272"/>
      <c r="Z80" s="20"/>
      <c r="AA80" s="20"/>
      <c r="AB80" s="20"/>
      <c r="AC80" s="20"/>
      <c r="AD80" s="20"/>
      <c r="AE80" s="20"/>
      <c r="AF80" s="20"/>
      <c r="AG80" s="20"/>
      <c r="AH80" s="20"/>
      <c r="AI80" s="20"/>
    </row>
    <row r="81" spans="1:35" ht="18" x14ac:dyDescent="0.25">
      <c r="A81" s="20"/>
      <c r="B81" s="20"/>
      <c r="C81" s="20"/>
      <c r="D81" s="20"/>
      <c r="E81" s="20"/>
      <c r="F81" s="20"/>
      <c r="G81" s="20"/>
      <c r="H81" s="20"/>
      <c r="I81" s="20"/>
      <c r="J81" s="20"/>
      <c r="K81" s="20"/>
      <c r="L81" s="20"/>
      <c r="M81" s="3408"/>
      <c r="N81" s="3409"/>
      <c r="O81" s="20"/>
      <c r="P81" s="20"/>
      <c r="Q81" s="20"/>
      <c r="R81" s="20"/>
      <c r="S81" s="20"/>
      <c r="T81" s="20"/>
      <c r="U81" s="20"/>
      <c r="V81" s="20"/>
      <c r="W81" s="20"/>
      <c r="X81" s="3272"/>
      <c r="Y81" s="3272"/>
      <c r="Z81" s="20"/>
      <c r="AA81" s="20"/>
      <c r="AB81" s="20"/>
      <c r="AC81" s="20"/>
      <c r="AD81" s="20"/>
      <c r="AE81" s="20"/>
      <c r="AF81" s="20"/>
      <c r="AG81" s="20"/>
      <c r="AH81" s="20"/>
      <c r="AI81" s="20"/>
    </row>
    <row r="82" spans="1:35" ht="18" x14ac:dyDescent="0.25">
      <c r="A82" s="20"/>
      <c r="B82" s="20"/>
      <c r="C82" s="20"/>
      <c r="D82" s="20"/>
      <c r="E82" s="20"/>
      <c r="F82" s="20"/>
      <c r="G82" s="20"/>
      <c r="H82" s="20"/>
      <c r="I82" s="20"/>
      <c r="J82" s="20"/>
      <c r="K82" s="20"/>
      <c r="L82" s="20"/>
      <c r="M82" s="3408"/>
      <c r="N82" s="3409"/>
      <c r="O82" s="20"/>
      <c r="P82" s="20"/>
      <c r="Q82" s="20"/>
      <c r="R82" s="20"/>
      <c r="S82" s="20"/>
      <c r="T82" s="20"/>
      <c r="U82" s="20"/>
      <c r="V82" s="20"/>
      <c r="W82" s="20"/>
      <c r="X82" s="3272"/>
      <c r="Y82" s="3272"/>
      <c r="Z82" s="20"/>
      <c r="AA82" s="20"/>
      <c r="AB82" s="20"/>
      <c r="AC82" s="20"/>
      <c r="AD82" s="20"/>
      <c r="AE82" s="20"/>
      <c r="AF82" s="20"/>
      <c r="AG82" s="20"/>
      <c r="AH82" s="20"/>
      <c r="AI82" s="20"/>
    </row>
    <row r="83" spans="1:35" ht="18" x14ac:dyDescent="0.25">
      <c r="A83" s="20"/>
      <c r="B83" s="20"/>
      <c r="C83" s="20"/>
      <c r="D83" s="20"/>
      <c r="E83" s="20"/>
      <c r="F83" s="20"/>
      <c r="G83" s="20"/>
      <c r="H83" s="20"/>
      <c r="I83" s="20"/>
      <c r="J83" s="20"/>
      <c r="K83" s="20"/>
      <c r="L83" s="20"/>
      <c r="M83" s="3408"/>
      <c r="N83" s="3409"/>
      <c r="O83" s="20"/>
      <c r="P83" s="20"/>
      <c r="Q83" s="20"/>
      <c r="R83" s="20"/>
      <c r="S83" s="20"/>
      <c r="T83" s="20"/>
      <c r="U83" s="20"/>
      <c r="V83" s="20"/>
      <c r="W83" s="20"/>
      <c r="X83" s="3272"/>
      <c r="Y83" s="3272"/>
      <c r="Z83" s="20"/>
      <c r="AA83" s="20"/>
      <c r="AB83" s="20"/>
      <c r="AC83" s="20"/>
      <c r="AD83" s="20"/>
      <c r="AE83" s="20"/>
      <c r="AF83" s="20"/>
      <c r="AG83" s="20"/>
      <c r="AH83" s="20"/>
      <c r="AI83" s="20"/>
    </row>
    <row r="84" spans="1:35" ht="18" x14ac:dyDescent="0.25">
      <c r="A84" s="20"/>
      <c r="B84" s="20"/>
      <c r="C84" s="20"/>
      <c r="D84" s="20"/>
      <c r="E84" s="20"/>
      <c r="F84" s="20"/>
      <c r="G84" s="20"/>
      <c r="H84" s="20"/>
      <c r="I84" s="20"/>
      <c r="J84" s="20"/>
      <c r="K84" s="20"/>
      <c r="L84" s="20"/>
      <c r="M84" s="3408"/>
      <c r="N84" s="3409"/>
      <c r="O84" s="20"/>
      <c r="P84" s="20"/>
      <c r="Q84" s="20"/>
      <c r="R84" s="20"/>
      <c r="S84" s="20"/>
      <c r="T84" s="20"/>
      <c r="U84" s="20"/>
      <c r="V84" s="20"/>
      <c r="W84" s="20"/>
      <c r="X84" s="3272"/>
      <c r="Y84" s="3272"/>
      <c r="Z84" s="20"/>
      <c r="AA84" s="20"/>
      <c r="AB84" s="20"/>
      <c r="AC84" s="20"/>
      <c r="AD84" s="20"/>
      <c r="AE84" s="20"/>
      <c r="AF84" s="20"/>
      <c r="AG84" s="20"/>
      <c r="AH84" s="20"/>
      <c r="AI84" s="20"/>
    </row>
    <row r="85" spans="1:35" ht="18" x14ac:dyDescent="0.25">
      <c r="A85" s="20"/>
      <c r="B85" s="20"/>
      <c r="C85" s="20"/>
      <c r="D85" s="20"/>
      <c r="E85" s="20"/>
      <c r="F85" s="20"/>
      <c r="G85" s="20"/>
      <c r="H85" s="20"/>
      <c r="I85" s="20"/>
      <c r="J85" s="20"/>
      <c r="K85" s="20"/>
      <c r="L85" s="20"/>
      <c r="M85" s="3408"/>
      <c r="N85" s="3409"/>
      <c r="O85" s="20"/>
      <c r="P85" s="20"/>
      <c r="Q85" s="20"/>
      <c r="R85" s="20"/>
      <c r="S85" s="20"/>
      <c r="T85" s="20"/>
      <c r="U85" s="20"/>
      <c r="V85" s="20"/>
      <c r="W85" s="20"/>
      <c r="X85" s="3272"/>
      <c r="Y85" s="3272"/>
      <c r="Z85" s="20"/>
      <c r="AA85" s="20"/>
      <c r="AB85" s="20"/>
      <c r="AC85" s="20"/>
      <c r="AD85" s="20"/>
      <c r="AE85" s="20"/>
      <c r="AF85" s="20"/>
      <c r="AG85" s="20"/>
      <c r="AH85" s="20"/>
      <c r="AI85" s="20"/>
    </row>
    <row r="86" spans="1:35" ht="18" x14ac:dyDescent="0.25">
      <c r="A86" s="20"/>
      <c r="B86" s="20"/>
      <c r="C86" s="20"/>
      <c r="D86" s="20"/>
      <c r="E86" s="20"/>
      <c r="F86" s="20"/>
      <c r="G86" s="20"/>
      <c r="H86" s="20"/>
      <c r="I86" s="20"/>
      <c r="J86" s="20"/>
      <c r="K86" s="20"/>
      <c r="L86" s="20"/>
      <c r="M86" s="3408"/>
      <c r="N86" s="3409"/>
      <c r="O86" s="20"/>
      <c r="P86" s="20"/>
      <c r="Q86" s="20"/>
      <c r="R86" s="20"/>
      <c r="S86" s="20"/>
      <c r="T86" s="20"/>
      <c r="U86" s="20"/>
      <c r="V86" s="20"/>
      <c r="W86" s="20"/>
      <c r="X86" s="3272"/>
      <c r="Y86" s="3272"/>
      <c r="Z86" s="20"/>
      <c r="AA86" s="20"/>
      <c r="AB86" s="20"/>
      <c r="AC86" s="20"/>
      <c r="AD86" s="20"/>
      <c r="AE86" s="20"/>
      <c r="AF86" s="20"/>
      <c r="AG86" s="20"/>
      <c r="AH86" s="20"/>
      <c r="AI86" s="20"/>
    </row>
    <row r="87" spans="1:35" ht="18" x14ac:dyDescent="0.25">
      <c r="A87" s="20"/>
      <c r="B87" s="20"/>
      <c r="C87" s="20"/>
      <c r="D87" s="20"/>
      <c r="E87" s="20"/>
      <c r="F87" s="20"/>
      <c r="G87" s="20"/>
      <c r="H87" s="20"/>
      <c r="I87" s="20"/>
      <c r="J87" s="20"/>
      <c r="K87" s="20"/>
      <c r="L87" s="20"/>
      <c r="M87" s="3408"/>
      <c r="N87" s="3409"/>
      <c r="O87" s="20"/>
      <c r="P87" s="20"/>
      <c r="Q87" s="20"/>
      <c r="R87" s="20"/>
      <c r="S87" s="20"/>
      <c r="T87" s="20"/>
      <c r="U87" s="20"/>
      <c r="V87" s="20"/>
      <c r="W87" s="20"/>
      <c r="X87" s="3272"/>
      <c r="Y87" s="3272"/>
      <c r="Z87" s="20"/>
      <c r="AA87" s="20"/>
      <c r="AB87" s="20"/>
      <c r="AC87" s="20"/>
      <c r="AD87" s="20"/>
      <c r="AE87" s="20"/>
      <c r="AF87" s="20"/>
      <c r="AG87" s="20"/>
      <c r="AH87" s="20"/>
      <c r="AI87" s="20"/>
    </row>
    <row r="88" spans="1:35" ht="18" x14ac:dyDescent="0.25">
      <c r="A88" s="20"/>
      <c r="B88" s="20"/>
      <c r="C88" s="20"/>
      <c r="D88" s="20"/>
      <c r="E88" s="20"/>
      <c r="F88" s="20"/>
      <c r="G88" s="20"/>
      <c r="H88" s="20"/>
      <c r="I88" s="20"/>
      <c r="J88" s="20"/>
      <c r="K88" s="20"/>
      <c r="L88" s="20"/>
      <c r="M88" s="3408"/>
      <c r="N88" s="3409"/>
      <c r="O88" s="20"/>
      <c r="P88" s="20"/>
      <c r="Q88" s="20"/>
      <c r="R88" s="20"/>
      <c r="S88" s="20"/>
      <c r="T88" s="20"/>
      <c r="U88" s="20"/>
      <c r="V88" s="20"/>
      <c r="W88" s="20"/>
      <c r="X88" s="3272"/>
      <c r="Y88" s="3272"/>
      <c r="Z88" s="20"/>
      <c r="AA88" s="20"/>
      <c r="AB88" s="20"/>
      <c r="AC88" s="20"/>
      <c r="AD88" s="20"/>
      <c r="AE88" s="20"/>
      <c r="AF88" s="20"/>
      <c r="AG88" s="20"/>
      <c r="AH88" s="20"/>
      <c r="AI88" s="20"/>
    </row>
    <row r="89" spans="1:35" ht="18" x14ac:dyDescent="0.25">
      <c r="A89" s="20"/>
      <c r="B89" s="20"/>
      <c r="C89" s="20"/>
      <c r="D89" s="20"/>
      <c r="E89" s="20"/>
      <c r="F89" s="20"/>
      <c r="G89" s="20"/>
      <c r="H89" s="20"/>
      <c r="I89" s="20"/>
      <c r="J89" s="20"/>
      <c r="K89" s="20"/>
      <c r="L89" s="20"/>
      <c r="M89" s="3408"/>
      <c r="N89" s="3409"/>
      <c r="O89" s="20"/>
      <c r="P89" s="20"/>
      <c r="Q89" s="20"/>
      <c r="R89" s="20"/>
      <c r="S89" s="20"/>
      <c r="T89" s="20"/>
      <c r="U89" s="20"/>
      <c r="V89" s="20"/>
      <c r="W89" s="20"/>
      <c r="X89" s="3272"/>
      <c r="Y89" s="3272"/>
      <c r="Z89" s="20"/>
      <c r="AA89" s="20"/>
      <c r="AB89" s="20"/>
      <c r="AC89" s="20"/>
      <c r="AD89" s="20"/>
      <c r="AE89" s="20"/>
      <c r="AF89" s="20"/>
      <c r="AG89" s="20"/>
      <c r="AH89" s="20"/>
      <c r="AI89" s="20"/>
    </row>
    <row r="90" spans="1:35" ht="18" x14ac:dyDescent="0.25">
      <c r="A90" s="20"/>
      <c r="B90" s="20"/>
      <c r="C90" s="20"/>
      <c r="D90" s="20"/>
      <c r="E90" s="20"/>
      <c r="F90" s="20"/>
      <c r="G90" s="20"/>
      <c r="H90" s="20"/>
      <c r="I90" s="20"/>
      <c r="J90" s="20"/>
      <c r="K90" s="20"/>
      <c r="L90" s="20"/>
      <c r="M90" s="3408"/>
      <c r="N90" s="3409"/>
      <c r="O90" s="20"/>
      <c r="P90" s="20"/>
      <c r="Q90" s="20"/>
      <c r="R90" s="20"/>
      <c r="S90" s="20"/>
      <c r="T90" s="20"/>
      <c r="U90" s="20"/>
      <c r="V90" s="20"/>
      <c r="W90" s="20"/>
      <c r="X90" s="3272"/>
      <c r="Y90" s="3272"/>
      <c r="Z90" s="20"/>
      <c r="AA90" s="20"/>
      <c r="AB90" s="20"/>
      <c r="AC90" s="20"/>
      <c r="AD90" s="20"/>
      <c r="AE90" s="20"/>
      <c r="AF90" s="20"/>
      <c r="AG90" s="20"/>
      <c r="AH90" s="20"/>
      <c r="AI90" s="20"/>
    </row>
    <row r="91" spans="1:35" ht="18" x14ac:dyDescent="0.25">
      <c r="A91" s="20"/>
      <c r="B91" s="20"/>
      <c r="C91" s="20"/>
      <c r="D91" s="20"/>
      <c r="E91" s="20"/>
      <c r="F91" s="20"/>
      <c r="G91" s="20"/>
      <c r="H91" s="20"/>
      <c r="I91" s="20"/>
      <c r="J91" s="20"/>
      <c r="K91" s="20"/>
      <c r="L91" s="20"/>
      <c r="M91" s="3408"/>
      <c r="N91" s="3409"/>
      <c r="O91" s="20"/>
      <c r="P91" s="20"/>
      <c r="Q91" s="20"/>
      <c r="R91" s="20"/>
      <c r="S91" s="20"/>
      <c r="T91" s="20"/>
      <c r="U91" s="20"/>
      <c r="V91" s="20"/>
      <c r="W91" s="20"/>
      <c r="X91" s="3272"/>
      <c r="Y91" s="3272"/>
      <c r="Z91" s="20"/>
      <c r="AA91" s="20"/>
      <c r="AB91" s="20"/>
      <c r="AC91" s="20"/>
      <c r="AD91" s="20"/>
      <c r="AE91" s="20"/>
      <c r="AF91" s="20"/>
      <c r="AG91" s="20"/>
      <c r="AH91" s="20"/>
      <c r="AI91" s="20"/>
    </row>
    <row r="92" spans="1:35" ht="18" x14ac:dyDescent="0.25">
      <c r="A92" s="20"/>
      <c r="B92" s="20"/>
      <c r="C92" s="20"/>
      <c r="D92" s="20"/>
      <c r="E92" s="20"/>
      <c r="F92" s="20"/>
      <c r="G92" s="20"/>
      <c r="H92" s="20"/>
      <c r="I92" s="20"/>
      <c r="J92" s="20"/>
      <c r="K92" s="20"/>
      <c r="L92" s="20"/>
      <c r="M92" s="3408"/>
      <c r="N92" s="3409"/>
      <c r="O92" s="20"/>
      <c r="P92" s="20"/>
      <c r="Q92" s="20"/>
      <c r="R92" s="20"/>
      <c r="S92" s="20"/>
      <c r="T92" s="20"/>
      <c r="U92" s="20"/>
      <c r="V92" s="20"/>
      <c r="W92" s="20"/>
      <c r="X92" s="3272"/>
      <c r="Y92" s="3272"/>
      <c r="Z92" s="20"/>
      <c r="AA92" s="20"/>
      <c r="AB92" s="20"/>
      <c r="AC92" s="20"/>
      <c r="AD92" s="20"/>
      <c r="AE92" s="20"/>
      <c r="AF92" s="20"/>
      <c r="AG92" s="20"/>
      <c r="AH92" s="20"/>
      <c r="AI92" s="20"/>
    </row>
    <row r="93" spans="1:35" ht="18" x14ac:dyDescent="0.25">
      <c r="A93" s="20"/>
      <c r="B93" s="20"/>
      <c r="C93" s="20"/>
      <c r="D93" s="20"/>
      <c r="E93" s="20"/>
      <c r="F93" s="20"/>
      <c r="G93" s="20"/>
      <c r="H93" s="20"/>
      <c r="I93" s="20"/>
      <c r="J93" s="20"/>
      <c r="K93" s="20"/>
      <c r="L93" s="20"/>
      <c r="M93" s="3408"/>
      <c r="N93" s="3409"/>
      <c r="O93" s="20"/>
      <c r="P93" s="20"/>
      <c r="Q93" s="20"/>
      <c r="R93" s="20"/>
      <c r="S93" s="20"/>
      <c r="T93" s="20"/>
      <c r="U93" s="20"/>
      <c r="V93" s="20"/>
      <c r="W93" s="20"/>
      <c r="X93" s="3272"/>
      <c r="Y93" s="3272"/>
      <c r="Z93" s="20"/>
      <c r="AA93" s="20"/>
      <c r="AB93" s="20"/>
      <c r="AC93" s="20"/>
      <c r="AD93" s="20"/>
      <c r="AE93" s="20"/>
      <c r="AF93" s="20"/>
      <c r="AG93" s="20"/>
      <c r="AH93" s="20"/>
      <c r="AI93" s="20"/>
    </row>
    <row r="94" spans="1:35" ht="18" x14ac:dyDescent="0.25">
      <c r="A94" s="20"/>
      <c r="B94" s="20"/>
      <c r="C94" s="20"/>
      <c r="D94" s="20"/>
      <c r="E94" s="20"/>
      <c r="F94" s="20"/>
      <c r="G94" s="20"/>
      <c r="H94" s="20"/>
      <c r="I94" s="20"/>
      <c r="J94" s="20"/>
      <c r="K94" s="20"/>
      <c r="L94" s="20"/>
      <c r="M94" s="3408"/>
      <c r="N94" s="3409"/>
      <c r="O94" s="20"/>
      <c r="P94" s="20"/>
      <c r="Q94" s="20"/>
      <c r="R94" s="20"/>
      <c r="S94" s="20"/>
      <c r="T94" s="20"/>
      <c r="U94" s="20"/>
      <c r="V94" s="20"/>
      <c r="W94" s="20"/>
      <c r="X94" s="3272"/>
      <c r="Y94" s="3272"/>
      <c r="Z94" s="20"/>
      <c r="AA94" s="20"/>
      <c r="AB94" s="20"/>
      <c r="AC94" s="20"/>
      <c r="AD94" s="20"/>
      <c r="AE94" s="20"/>
      <c r="AF94" s="20"/>
      <c r="AG94" s="20"/>
      <c r="AH94" s="20"/>
      <c r="AI94" s="20"/>
    </row>
    <row r="95" spans="1:35" ht="18" x14ac:dyDescent="0.25">
      <c r="A95" s="20"/>
      <c r="B95" s="20"/>
      <c r="C95" s="20"/>
      <c r="D95" s="20"/>
      <c r="E95" s="20"/>
      <c r="F95" s="20"/>
      <c r="G95" s="20"/>
      <c r="H95" s="20"/>
      <c r="I95" s="20"/>
      <c r="J95" s="20"/>
      <c r="K95" s="20"/>
      <c r="L95" s="20"/>
      <c r="M95" s="3408"/>
      <c r="N95" s="3409"/>
      <c r="O95" s="20"/>
      <c r="P95" s="20"/>
      <c r="Q95" s="20"/>
      <c r="R95" s="20"/>
      <c r="S95" s="20"/>
      <c r="T95" s="20"/>
      <c r="U95" s="20"/>
      <c r="V95" s="20"/>
      <c r="W95" s="20"/>
      <c r="X95" s="3272"/>
      <c r="Y95" s="3272"/>
      <c r="Z95" s="20"/>
      <c r="AA95" s="20"/>
      <c r="AB95" s="20"/>
      <c r="AC95" s="20"/>
      <c r="AD95" s="20"/>
      <c r="AE95" s="20"/>
      <c r="AF95" s="20"/>
      <c r="AG95" s="20"/>
      <c r="AH95" s="20"/>
      <c r="AI95" s="20"/>
    </row>
    <row r="96" spans="1:35" ht="18" x14ac:dyDescent="0.25">
      <c r="A96" s="20"/>
      <c r="B96" s="20"/>
      <c r="C96" s="20"/>
      <c r="D96" s="20"/>
      <c r="E96" s="20"/>
      <c r="F96" s="20"/>
      <c r="G96" s="20"/>
      <c r="H96" s="20"/>
      <c r="I96" s="20"/>
      <c r="J96" s="20"/>
      <c r="K96" s="20"/>
      <c r="L96" s="20"/>
      <c r="M96" s="3408"/>
      <c r="N96" s="3409"/>
      <c r="O96" s="20"/>
      <c r="P96" s="20"/>
      <c r="Q96" s="20"/>
      <c r="R96" s="20"/>
      <c r="S96" s="20"/>
      <c r="T96" s="20"/>
      <c r="U96" s="20"/>
      <c r="V96" s="20"/>
      <c r="W96" s="20"/>
      <c r="X96" s="3272"/>
      <c r="Y96" s="3272"/>
      <c r="Z96" s="20"/>
      <c r="AA96" s="20"/>
      <c r="AB96" s="20"/>
      <c r="AC96" s="20"/>
      <c r="AD96" s="20"/>
      <c r="AE96" s="20"/>
      <c r="AF96" s="20"/>
      <c r="AG96" s="20"/>
      <c r="AH96" s="20"/>
      <c r="AI96" s="20"/>
    </row>
    <row r="97" spans="1:35" ht="18" x14ac:dyDescent="0.25">
      <c r="A97" s="20"/>
      <c r="B97" s="20"/>
      <c r="C97" s="20"/>
      <c r="D97" s="20"/>
      <c r="E97" s="20"/>
      <c r="F97" s="20"/>
      <c r="G97" s="20"/>
      <c r="H97" s="20"/>
      <c r="I97" s="20"/>
      <c r="J97" s="20"/>
      <c r="K97" s="20"/>
      <c r="L97" s="20"/>
      <c r="M97" s="3408"/>
      <c r="N97" s="3409"/>
      <c r="O97" s="20"/>
      <c r="P97" s="20"/>
      <c r="Q97" s="20"/>
      <c r="R97" s="20"/>
      <c r="S97" s="20"/>
      <c r="T97" s="20"/>
      <c r="U97" s="20"/>
      <c r="V97" s="20"/>
      <c r="W97" s="20"/>
      <c r="X97" s="3272"/>
      <c r="Y97" s="3272"/>
      <c r="Z97" s="20"/>
      <c r="AA97" s="20"/>
      <c r="AB97" s="20"/>
      <c r="AC97" s="20"/>
      <c r="AD97" s="20"/>
      <c r="AE97" s="20"/>
      <c r="AF97" s="20"/>
      <c r="AG97" s="20"/>
      <c r="AH97" s="20"/>
      <c r="AI97" s="20"/>
    </row>
    <row r="98" spans="1:35" ht="18" x14ac:dyDescent="0.25">
      <c r="A98" s="20"/>
      <c r="B98" s="20"/>
      <c r="C98" s="20"/>
      <c r="D98" s="20"/>
      <c r="E98" s="20"/>
      <c r="F98" s="20"/>
      <c r="G98" s="20"/>
      <c r="H98" s="20"/>
      <c r="I98" s="20"/>
      <c r="J98" s="20"/>
      <c r="K98" s="20"/>
      <c r="L98" s="20"/>
      <c r="M98" s="3408"/>
      <c r="N98" s="3409"/>
      <c r="O98" s="20"/>
      <c r="P98" s="20"/>
      <c r="Q98" s="20"/>
      <c r="R98" s="20"/>
      <c r="S98" s="20"/>
      <c r="T98" s="20"/>
      <c r="U98" s="20"/>
      <c r="V98" s="20"/>
      <c r="W98" s="20"/>
      <c r="X98" s="3272"/>
      <c r="Y98" s="3272"/>
      <c r="Z98" s="20"/>
      <c r="AA98" s="20"/>
      <c r="AB98" s="20"/>
      <c r="AC98" s="20"/>
      <c r="AD98" s="20"/>
      <c r="AE98" s="20"/>
      <c r="AF98" s="20"/>
      <c r="AG98" s="20"/>
      <c r="AH98" s="20"/>
      <c r="AI98" s="20"/>
    </row>
    <row r="99" spans="1:35" ht="18" x14ac:dyDescent="0.25">
      <c r="A99" s="20"/>
      <c r="B99" s="20"/>
      <c r="C99" s="20"/>
      <c r="D99" s="20"/>
      <c r="E99" s="20"/>
      <c r="F99" s="20"/>
      <c r="G99" s="20"/>
      <c r="H99" s="20"/>
      <c r="I99" s="20"/>
      <c r="J99" s="20"/>
      <c r="K99" s="20"/>
      <c r="L99" s="20"/>
      <c r="M99" s="3408"/>
      <c r="N99" s="3409"/>
      <c r="O99" s="20"/>
      <c r="P99" s="20"/>
      <c r="Q99" s="20"/>
      <c r="R99" s="20"/>
      <c r="S99" s="20"/>
      <c r="T99" s="20"/>
      <c r="U99" s="20"/>
      <c r="V99" s="20"/>
      <c r="W99" s="20"/>
      <c r="X99" s="3272"/>
      <c r="Y99" s="3272"/>
      <c r="Z99" s="20"/>
      <c r="AA99" s="20"/>
      <c r="AB99" s="20"/>
      <c r="AC99" s="20"/>
      <c r="AD99" s="20"/>
      <c r="AE99" s="20"/>
      <c r="AF99" s="20"/>
      <c r="AG99" s="20"/>
      <c r="AH99" s="20"/>
      <c r="AI99" s="20"/>
    </row>
    <row r="100" spans="1:35" ht="18" x14ac:dyDescent="0.25">
      <c r="A100" s="20"/>
      <c r="B100" s="20"/>
      <c r="C100" s="20"/>
      <c r="D100" s="20"/>
      <c r="E100" s="20"/>
      <c r="F100" s="20"/>
      <c r="G100" s="20"/>
      <c r="H100" s="20"/>
      <c r="I100" s="20"/>
      <c r="J100" s="20"/>
      <c r="K100" s="20"/>
      <c r="L100" s="20"/>
      <c r="M100" s="3408"/>
      <c r="N100" s="3409"/>
      <c r="O100" s="20"/>
      <c r="P100" s="20"/>
      <c r="Q100" s="20"/>
      <c r="R100" s="20"/>
      <c r="S100" s="20"/>
      <c r="T100" s="20"/>
      <c r="U100" s="20"/>
      <c r="V100" s="20"/>
      <c r="W100" s="20"/>
      <c r="X100" s="3272"/>
      <c r="Y100" s="3272"/>
      <c r="Z100" s="20"/>
      <c r="AA100" s="20"/>
      <c r="AB100" s="20"/>
      <c r="AC100" s="20"/>
      <c r="AD100" s="20"/>
      <c r="AE100" s="20"/>
      <c r="AF100" s="20"/>
      <c r="AG100" s="20"/>
      <c r="AH100" s="20"/>
      <c r="AI100" s="20"/>
    </row>
    <row r="101" spans="1:35" ht="18" x14ac:dyDescent="0.25">
      <c r="A101" s="20"/>
      <c r="B101" s="20"/>
      <c r="C101" s="20"/>
      <c r="D101" s="20"/>
      <c r="E101" s="20"/>
      <c r="F101" s="20"/>
      <c r="G101" s="20"/>
      <c r="H101" s="20"/>
      <c r="I101" s="20"/>
      <c r="J101" s="20"/>
      <c r="K101" s="20"/>
      <c r="L101" s="20"/>
      <c r="M101" s="3408"/>
      <c r="N101" s="3409"/>
      <c r="O101" s="20"/>
      <c r="P101" s="20"/>
      <c r="Q101" s="20"/>
      <c r="R101" s="20"/>
      <c r="S101" s="20"/>
      <c r="T101" s="20"/>
      <c r="U101" s="20"/>
      <c r="V101" s="20"/>
      <c r="W101" s="20"/>
      <c r="X101" s="3272"/>
      <c r="Y101" s="3272"/>
      <c r="Z101" s="20"/>
      <c r="AA101" s="20"/>
      <c r="AB101" s="20"/>
      <c r="AC101" s="20"/>
      <c r="AD101" s="20"/>
      <c r="AE101" s="20"/>
      <c r="AF101" s="20"/>
      <c r="AG101" s="20"/>
      <c r="AH101" s="20"/>
      <c r="AI101" s="20"/>
    </row>
    <row r="102" spans="1:35" ht="18" x14ac:dyDescent="0.25">
      <c r="A102" s="20"/>
      <c r="B102" s="20"/>
      <c r="C102" s="20"/>
      <c r="D102" s="20"/>
      <c r="E102" s="20"/>
      <c r="F102" s="20"/>
      <c r="G102" s="20"/>
      <c r="H102" s="20"/>
      <c r="I102" s="20"/>
      <c r="J102" s="20"/>
      <c r="K102" s="20"/>
      <c r="L102" s="20"/>
      <c r="M102" s="3408"/>
      <c r="N102" s="3409"/>
      <c r="O102" s="20"/>
      <c r="P102" s="20"/>
      <c r="Q102" s="20"/>
      <c r="R102" s="20"/>
      <c r="S102" s="20"/>
      <c r="T102" s="20"/>
      <c r="U102" s="20"/>
      <c r="V102" s="20"/>
      <c r="W102" s="20"/>
      <c r="X102" s="3272"/>
      <c r="Y102" s="3272"/>
      <c r="Z102" s="20"/>
      <c r="AA102" s="20"/>
      <c r="AB102" s="20"/>
      <c r="AC102" s="20"/>
      <c r="AD102" s="20"/>
      <c r="AE102" s="20"/>
      <c r="AF102" s="20"/>
      <c r="AG102" s="20"/>
      <c r="AH102" s="20"/>
      <c r="AI102" s="20"/>
    </row>
    <row r="103" spans="1:35" ht="18" x14ac:dyDescent="0.25">
      <c r="A103" s="20"/>
      <c r="B103" s="20"/>
      <c r="C103" s="20"/>
      <c r="D103" s="20"/>
      <c r="E103" s="20"/>
      <c r="F103" s="20"/>
      <c r="G103" s="20"/>
      <c r="H103" s="20"/>
      <c r="I103" s="20"/>
      <c r="J103" s="20"/>
      <c r="K103" s="20"/>
      <c r="L103" s="20"/>
      <c r="M103" s="3408"/>
      <c r="N103" s="3409"/>
      <c r="O103" s="20"/>
      <c r="P103" s="20"/>
      <c r="Q103" s="20"/>
      <c r="R103" s="20"/>
      <c r="S103" s="20"/>
      <c r="T103" s="20"/>
      <c r="U103" s="20"/>
      <c r="V103" s="20"/>
      <c r="W103" s="20"/>
      <c r="X103" s="3272"/>
      <c r="Y103" s="3272"/>
      <c r="Z103" s="20"/>
      <c r="AA103" s="20"/>
      <c r="AB103" s="20"/>
      <c r="AC103" s="20"/>
      <c r="AD103" s="20"/>
      <c r="AE103" s="20"/>
      <c r="AF103" s="20"/>
      <c r="AG103" s="20"/>
      <c r="AH103" s="20"/>
      <c r="AI103" s="20"/>
    </row>
    <row r="104" spans="1:35" ht="18" x14ac:dyDescent="0.25">
      <c r="A104" s="20"/>
      <c r="B104" s="20"/>
      <c r="C104" s="20"/>
      <c r="D104" s="20"/>
      <c r="E104" s="20"/>
      <c r="F104" s="20"/>
      <c r="G104" s="20"/>
      <c r="H104" s="20"/>
      <c r="I104" s="20"/>
      <c r="J104" s="20"/>
      <c r="K104" s="20"/>
      <c r="L104" s="20"/>
      <c r="M104" s="3408"/>
      <c r="N104" s="3409"/>
      <c r="O104" s="20"/>
      <c r="P104" s="20"/>
      <c r="Q104" s="20"/>
      <c r="R104" s="20"/>
      <c r="S104" s="20"/>
      <c r="T104" s="20"/>
      <c r="U104" s="20"/>
      <c r="V104" s="20"/>
      <c r="W104" s="20"/>
      <c r="X104" s="3272"/>
      <c r="Y104" s="3272"/>
      <c r="Z104" s="20"/>
      <c r="AA104" s="20"/>
      <c r="AB104" s="20"/>
      <c r="AC104" s="20"/>
      <c r="AD104" s="20"/>
      <c r="AE104" s="20"/>
      <c r="AF104" s="20"/>
      <c r="AG104" s="20"/>
      <c r="AH104" s="20"/>
      <c r="AI104" s="20"/>
    </row>
    <row r="105" spans="1:35" ht="18" x14ac:dyDescent="0.25">
      <c r="A105" s="20"/>
      <c r="B105" s="20"/>
      <c r="C105" s="20"/>
      <c r="D105" s="20"/>
      <c r="E105" s="20"/>
      <c r="F105" s="20"/>
      <c r="G105" s="20"/>
      <c r="H105" s="20"/>
      <c r="I105" s="20"/>
      <c r="J105" s="20"/>
      <c r="K105" s="20"/>
      <c r="L105" s="20"/>
      <c r="M105" s="3408"/>
      <c r="N105" s="3409"/>
      <c r="O105" s="20"/>
      <c r="P105" s="20"/>
      <c r="Q105" s="20"/>
      <c r="R105" s="20"/>
      <c r="S105" s="20"/>
      <c r="T105" s="20"/>
      <c r="U105" s="20"/>
      <c r="V105" s="20"/>
      <c r="W105" s="20"/>
      <c r="X105" s="3272"/>
      <c r="Y105" s="3272"/>
      <c r="Z105" s="20"/>
      <c r="AA105" s="20"/>
      <c r="AB105" s="20"/>
      <c r="AC105" s="20"/>
      <c r="AD105" s="20"/>
      <c r="AE105" s="20"/>
      <c r="AF105" s="20"/>
      <c r="AG105" s="20"/>
      <c r="AH105" s="20"/>
      <c r="AI105" s="20"/>
    </row>
    <row r="106" spans="1:35" ht="18" x14ac:dyDescent="0.25">
      <c r="A106" s="20"/>
      <c r="B106" s="20"/>
      <c r="C106" s="20"/>
      <c r="D106" s="20"/>
      <c r="E106" s="20"/>
      <c r="F106" s="20"/>
      <c r="G106" s="20"/>
      <c r="H106" s="20"/>
      <c r="I106" s="20"/>
      <c r="J106" s="20"/>
      <c r="K106" s="20"/>
      <c r="L106" s="20"/>
      <c r="M106" s="3408"/>
      <c r="N106" s="3409"/>
      <c r="O106" s="20"/>
      <c r="P106" s="20"/>
      <c r="Q106" s="20"/>
      <c r="R106" s="20"/>
      <c r="S106" s="20"/>
      <c r="T106" s="20"/>
      <c r="U106" s="20"/>
      <c r="V106" s="20"/>
      <c r="W106" s="20"/>
      <c r="X106" s="3272"/>
      <c r="Y106" s="3272"/>
      <c r="Z106" s="20"/>
      <c r="AA106" s="20"/>
      <c r="AB106" s="20"/>
      <c r="AC106" s="20"/>
      <c r="AD106" s="20"/>
      <c r="AE106" s="20"/>
      <c r="AF106" s="20"/>
      <c r="AG106" s="20"/>
      <c r="AH106" s="20"/>
      <c r="AI106" s="20"/>
    </row>
    <row r="107" spans="1:35" ht="18" x14ac:dyDescent="0.25">
      <c r="A107" s="20"/>
      <c r="B107" s="20"/>
      <c r="C107" s="20"/>
      <c r="D107" s="20"/>
      <c r="E107" s="20"/>
      <c r="F107" s="20"/>
      <c r="G107" s="20"/>
      <c r="H107" s="20"/>
      <c r="I107" s="20"/>
      <c r="J107" s="20"/>
      <c r="K107" s="20"/>
      <c r="L107" s="20"/>
      <c r="M107" s="3408"/>
      <c r="N107" s="3409"/>
      <c r="O107" s="20"/>
      <c r="P107" s="20"/>
      <c r="Q107" s="20"/>
      <c r="R107" s="20"/>
      <c r="S107" s="20"/>
      <c r="T107" s="20"/>
      <c r="U107" s="20"/>
      <c r="V107" s="20"/>
      <c r="W107" s="20"/>
      <c r="X107" s="3272"/>
      <c r="Y107" s="3272"/>
      <c r="Z107" s="20"/>
      <c r="AA107" s="20"/>
      <c r="AB107" s="20"/>
      <c r="AC107" s="20"/>
      <c r="AD107" s="20"/>
      <c r="AE107" s="20"/>
      <c r="AF107" s="20"/>
      <c r="AG107" s="20"/>
      <c r="AH107" s="20"/>
      <c r="AI107" s="20"/>
    </row>
    <row r="108" spans="1:35" ht="18" x14ac:dyDescent="0.25">
      <c r="A108" s="20"/>
      <c r="B108" s="20"/>
      <c r="C108" s="20"/>
      <c r="D108" s="20"/>
      <c r="E108" s="20"/>
      <c r="F108" s="20"/>
      <c r="G108" s="20"/>
      <c r="H108" s="20"/>
      <c r="I108" s="20"/>
      <c r="J108" s="20"/>
      <c r="K108" s="20"/>
      <c r="L108" s="20"/>
      <c r="M108" s="3408"/>
      <c r="N108" s="3409"/>
      <c r="O108" s="20"/>
      <c r="P108" s="20"/>
      <c r="Q108" s="20"/>
      <c r="R108" s="20"/>
      <c r="S108" s="20"/>
      <c r="T108" s="20"/>
      <c r="U108" s="20"/>
      <c r="V108" s="20"/>
      <c r="W108" s="20"/>
      <c r="X108" s="3272"/>
      <c r="Y108" s="3272"/>
      <c r="Z108" s="20"/>
      <c r="AA108" s="20"/>
      <c r="AB108" s="20"/>
      <c r="AC108" s="20"/>
      <c r="AD108" s="20"/>
      <c r="AE108" s="20"/>
      <c r="AF108" s="20"/>
      <c r="AG108" s="20"/>
      <c r="AH108" s="20"/>
      <c r="AI108" s="20"/>
    </row>
    <row r="109" spans="1:35" ht="18" x14ac:dyDescent="0.25">
      <c r="A109" s="20"/>
      <c r="B109" s="20"/>
      <c r="C109" s="20"/>
      <c r="D109" s="20"/>
      <c r="E109" s="20"/>
      <c r="F109" s="20"/>
      <c r="G109" s="20"/>
      <c r="H109" s="20"/>
      <c r="I109" s="20"/>
      <c r="J109" s="20"/>
      <c r="K109" s="20"/>
      <c r="L109" s="20"/>
      <c r="M109" s="3408"/>
      <c r="N109" s="3409"/>
      <c r="O109" s="20"/>
      <c r="P109" s="20"/>
      <c r="Q109" s="20"/>
      <c r="R109" s="20"/>
      <c r="S109" s="20"/>
      <c r="T109" s="20"/>
      <c r="U109" s="20"/>
      <c r="V109" s="20"/>
      <c r="W109" s="20"/>
      <c r="X109" s="3272"/>
      <c r="Y109" s="3272"/>
      <c r="Z109" s="20"/>
      <c r="AA109" s="20"/>
      <c r="AB109" s="20"/>
      <c r="AC109" s="20"/>
      <c r="AD109" s="20"/>
      <c r="AE109" s="20"/>
      <c r="AF109" s="20"/>
      <c r="AG109" s="20"/>
      <c r="AH109" s="20"/>
      <c r="AI109" s="20"/>
    </row>
    <row r="110" spans="1:35" ht="18" x14ac:dyDescent="0.25">
      <c r="A110" s="20"/>
      <c r="B110" s="20"/>
      <c r="C110" s="20"/>
      <c r="D110" s="20"/>
      <c r="E110" s="20"/>
      <c r="F110" s="20"/>
      <c r="G110" s="20"/>
      <c r="H110" s="20"/>
      <c r="I110" s="20"/>
      <c r="J110" s="20"/>
      <c r="K110" s="20"/>
      <c r="L110" s="20"/>
      <c r="M110" s="3408"/>
      <c r="N110" s="3409"/>
      <c r="O110" s="20"/>
      <c r="P110" s="20"/>
      <c r="Q110" s="20"/>
      <c r="R110" s="20"/>
      <c r="S110" s="20"/>
      <c r="T110" s="20"/>
      <c r="U110" s="20"/>
      <c r="V110" s="20"/>
      <c r="W110" s="20"/>
      <c r="X110" s="3272"/>
      <c r="Y110" s="3272"/>
      <c r="Z110" s="20"/>
      <c r="AA110" s="20"/>
      <c r="AB110" s="20"/>
      <c r="AC110" s="20"/>
      <c r="AD110" s="20"/>
      <c r="AE110" s="20"/>
      <c r="AF110" s="20"/>
      <c r="AG110" s="20"/>
      <c r="AH110" s="20"/>
      <c r="AI110" s="20"/>
    </row>
    <row r="111" spans="1:35" ht="18" x14ac:dyDescent="0.25">
      <c r="A111" s="20"/>
      <c r="B111" s="20"/>
      <c r="C111" s="20"/>
      <c r="D111" s="20"/>
      <c r="E111" s="20"/>
      <c r="F111" s="20"/>
      <c r="G111" s="20"/>
      <c r="H111" s="20"/>
      <c r="I111" s="20"/>
      <c r="J111" s="20"/>
      <c r="K111" s="20"/>
      <c r="L111" s="20"/>
      <c r="M111" s="3408"/>
      <c r="N111" s="3409"/>
      <c r="O111" s="20"/>
      <c r="P111" s="20"/>
      <c r="Q111" s="20"/>
      <c r="R111" s="20"/>
      <c r="S111" s="20"/>
      <c r="T111" s="20"/>
      <c r="U111" s="20"/>
      <c r="V111" s="20"/>
      <c r="W111" s="20"/>
      <c r="X111" s="3272"/>
      <c r="Y111" s="3272"/>
      <c r="Z111" s="20"/>
      <c r="AA111" s="20"/>
      <c r="AB111" s="20"/>
      <c r="AC111" s="20"/>
      <c r="AD111" s="20"/>
      <c r="AE111" s="20"/>
      <c r="AF111" s="20"/>
      <c r="AG111" s="20"/>
      <c r="AH111" s="20"/>
      <c r="AI111" s="20"/>
    </row>
    <row r="112" spans="1:35" ht="18" x14ac:dyDescent="0.25">
      <c r="A112" s="20"/>
      <c r="B112" s="20"/>
      <c r="C112" s="20"/>
      <c r="D112" s="20"/>
      <c r="E112" s="20"/>
      <c r="F112" s="20"/>
      <c r="G112" s="20"/>
      <c r="H112" s="20"/>
      <c r="I112" s="20"/>
      <c r="J112" s="20"/>
      <c r="K112" s="20"/>
      <c r="L112" s="20"/>
      <c r="M112" s="3408"/>
      <c r="N112" s="3409"/>
      <c r="O112" s="20"/>
      <c r="P112" s="20"/>
      <c r="Q112" s="20"/>
      <c r="R112" s="20"/>
      <c r="S112" s="20"/>
      <c r="T112" s="20"/>
      <c r="U112" s="20"/>
      <c r="V112" s="20"/>
      <c r="W112" s="20"/>
      <c r="X112" s="3272"/>
      <c r="Y112" s="3272"/>
      <c r="Z112" s="20"/>
      <c r="AA112" s="20"/>
      <c r="AB112" s="20"/>
      <c r="AC112" s="20"/>
      <c r="AD112" s="20"/>
      <c r="AE112" s="20"/>
      <c r="AF112" s="20"/>
      <c r="AG112" s="20"/>
      <c r="AH112" s="20"/>
      <c r="AI112" s="20"/>
    </row>
    <row r="113" spans="1:35" ht="18" x14ac:dyDescent="0.25">
      <c r="A113" s="20"/>
      <c r="B113" s="20"/>
      <c r="C113" s="20"/>
      <c r="D113" s="20"/>
      <c r="E113" s="20"/>
      <c r="F113" s="20"/>
      <c r="G113" s="20"/>
      <c r="H113" s="20"/>
      <c r="I113" s="20"/>
      <c r="J113" s="20"/>
      <c r="K113" s="20"/>
      <c r="L113" s="20"/>
      <c r="M113" s="3408"/>
      <c r="N113" s="3409"/>
      <c r="O113" s="20"/>
      <c r="P113" s="20"/>
      <c r="Q113" s="20"/>
      <c r="R113" s="20"/>
      <c r="S113" s="20"/>
      <c r="T113" s="20"/>
      <c r="U113" s="20"/>
      <c r="V113" s="20"/>
      <c r="W113" s="20"/>
      <c r="X113" s="3272"/>
      <c r="Y113" s="3272"/>
      <c r="Z113" s="20"/>
      <c r="AA113" s="20"/>
      <c r="AB113" s="20"/>
      <c r="AC113" s="20"/>
      <c r="AD113" s="20"/>
      <c r="AE113" s="20"/>
      <c r="AF113" s="20"/>
      <c r="AG113" s="20"/>
      <c r="AH113" s="20"/>
      <c r="AI113" s="20"/>
    </row>
    <row r="114" spans="1:35" ht="18" x14ac:dyDescent="0.25">
      <c r="A114" s="20"/>
      <c r="B114" s="20"/>
      <c r="C114" s="20"/>
      <c r="D114" s="20"/>
      <c r="E114" s="20"/>
      <c r="F114" s="20"/>
      <c r="G114" s="20"/>
      <c r="H114" s="20"/>
      <c r="I114" s="20"/>
      <c r="J114" s="20"/>
      <c r="K114" s="20"/>
      <c r="L114" s="20"/>
      <c r="M114" s="3408"/>
      <c r="N114" s="3409"/>
      <c r="O114" s="20"/>
      <c r="P114" s="20"/>
      <c r="Q114" s="20"/>
      <c r="R114" s="20"/>
      <c r="S114" s="20"/>
      <c r="T114" s="20"/>
      <c r="U114" s="20"/>
      <c r="V114" s="20"/>
      <c r="W114" s="20"/>
      <c r="X114" s="3272"/>
      <c r="Y114" s="3272"/>
      <c r="Z114" s="20"/>
      <c r="AA114" s="20"/>
      <c r="AB114" s="20"/>
      <c r="AC114" s="20"/>
      <c r="AD114" s="20"/>
      <c r="AE114" s="20"/>
      <c r="AF114" s="20"/>
      <c r="AG114" s="20"/>
      <c r="AH114" s="20"/>
      <c r="AI114" s="20"/>
    </row>
    <row r="115" spans="1:35" ht="18" x14ac:dyDescent="0.25">
      <c r="A115" s="20"/>
      <c r="B115" s="20"/>
      <c r="C115" s="20"/>
      <c r="D115" s="20"/>
      <c r="E115" s="20"/>
      <c r="F115" s="20"/>
      <c r="G115" s="20"/>
      <c r="H115" s="20"/>
      <c r="I115" s="20"/>
      <c r="J115" s="20"/>
      <c r="K115" s="20"/>
      <c r="L115" s="20"/>
      <c r="M115" s="3408"/>
      <c r="N115" s="3409"/>
      <c r="O115" s="20"/>
      <c r="P115" s="20"/>
      <c r="Q115" s="20"/>
      <c r="R115" s="20"/>
      <c r="S115" s="20"/>
      <c r="T115" s="20"/>
      <c r="U115" s="20"/>
      <c r="V115" s="20"/>
      <c r="W115" s="20"/>
      <c r="X115" s="3272"/>
      <c r="Y115" s="3272"/>
      <c r="Z115" s="20"/>
      <c r="AA115" s="20"/>
      <c r="AB115" s="20"/>
      <c r="AC115" s="20"/>
      <c r="AD115" s="20"/>
      <c r="AE115" s="20"/>
      <c r="AF115" s="20"/>
      <c r="AG115" s="20"/>
      <c r="AH115" s="20"/>
      <c r="AI115" s="20"/>
    </row>
    <row r="116" spans="1:35" ht="18" x14ac:dyDescent="0.25">
      <c r="A116" s="20"/>
      <c r="B116" s="20"/>
      <c r="C116" s="20"/>
      <c r="D116" s="20"/>
      <c r="E116" s="20"/>
      <c r="F116" s="20"/>
      <c r="G116" s="20"/>
      <c r="H116" s="20"/>
      <c r="I116" s="20"/>
      <c r="J116" s="20"/>
      <c r="K116" s="20"/>
      <c r="L116" s="20"/>
      <c r="M116" s="3408"/>
      <c r="N116" s="3409"/>
      <c r="O116" s="20"/>
      <c r="P116" s="20"/>
      <c r="Q116" s="20"/>
      <c r="R116" s="20"/>
      <c r="S116" s="20"/>
      <c r="T116" s="20"/>
      <c r="U116" s="20"/>
      <c r="V116" s="20"/>
      <c r="W116" s="20"/>
      <c r="X116" s="3272"/>
      <c r="Y116" s="3272"/>
      <c r="Z116" s="20"/>
      <c r="AA116" s="20"/>
      <c r="AB116" s="20"/>
      <c r="AC116" s="20"/>
      <c r="AD116" s="20"/>
      <c r="AE116" s="20"/>
      <c r="AF116" s="20"/>
      <c r="AG116" s="20"/>
      <c r="AH116" s="20"/>
      <c r="AI116" s="20"/>
    </row>
    <row r="117" spans="1:35" ht="18" x14ac:dyDescent="0.25">
      <c r="A117" s="20"/>
      <c r="B117" s="20"/>
      <c r="C117" s="20"/>
      <c r="D117" s="20"/>
      <c r="E117" s="20"/>
      <c r="F117" s="20"/>
      <c r="G117" s="20"/>
      <c r="H117" s="20"/>
      <c r="I117" s="20"/>
      <c r="J117" s="20"/>
      <c r="K117" s="20"/>
      <c r="L117" s="20"/>
      <c r="M117" s="3408"/>
      <c r="N117" s="3409"/>
      <c r="O117" s="20"/>
      <c r="P117" s="20"/>
      <c r="Q117" s="20"/>
      <c r="R117" s="20"/>
      <c r="S117" s="20"/>
      <c r="T117" s="20"/>
      <c r="U117" s="20"/>
      <c r="V117" s="20"/>
      <c r="W117" s="20"/>
      <c r="X117" s="3272"/>
      <c r="Y117" s="3272"/>
      <c r="Z117" s="20"/>
      <c r="AA117" s="20"/>
      <c r="AB117" s="20"/>
      <c r="AC117" s="20"/>
      <c r="AD117" s="20"/>
      <c r="AE117" s="20"/>
      <c r="AF117" s="20"/>
      <c r="AG117" s="20"/>
      <c r="AH117" s="20"/>
      <c r="AI117" s="20"/>
    </row>
    <row r="118" spans="1:35" ht="18" x14ac:dyDescent="0.25">
      <c r="A118" s="20"/>
      <c r="B118" s="20"/>
      <c r="C118" s="20"/>
      <c r="D118" s="20"/>
      <c r="E118" s="20"/>
      <c r="F118" s="20"/>
      <c r="G118" s="20"/>
      <c r="H118" s="20"/>
      <c r="I118" s="20"/>
      <c r="J118" s="20"/>
      <c r="K118" s="20"/>
      <c r="L118" s="20"/>
      <c r="M118" s="3408"/>
      <c r="N118" s="3409"/>
      <c r="O118" s="20"/>
      <c r="P118" s="20"/>
      <c r="Q118" s="20"/>
      <c r="R118" s="20"/>
      <c r="S118" s="20"/>
      <c r="T118" s="20"/>
      <c r="U118" s="20"/>
      <c r="V118" s="20"/>
      <c r="W118" s="20"/>
      <c r="X118" s="3272"/>
      <c r="Y118" s="3272"/>
      <c r="Z118" s="20"/>
      <c r="AA118" s="20"/>
      <c r="AB118" s="20"/>
      <c r="AC118" s="20"/>
      <c r="AD118" s="20"/>
      <c r="AE118" s="20"/>
      <c r="AF118" s="20"/>
      <c r="AG118" s="20"/>
      <c r="AH118" s="20"/>
      <c r="AI118" s="20"/>
    </row>
    <row r="119" spans="1:35" ht="18" x14ac:dyDescent="0.25">
      <c r="A119" s="20"/>
      <c r="B119" s="20"/>
      <c r="C119" s="20"/>
      <c r="D119" s="20"/>
      <c r="E119" s="20"/>
      <c r="F119" s="20"/>
      <c r="G119" s="20"/>
      <c r="H119" s="20"/>
      <c r="I119" s="20"/>
      <c r="J119" s="20"/>
      <c r="K119" s="20"/>
      <c r="L119" s="20"/>
      <c r="M119" s="3408"/>
      <c r="N119" s="3409"/>
      <c r="O119" s="20"/>
      <c r="P119" s="20"/>
      <c r="Q119" s="20"/>
      <c r="R119" s="20"/>
      <c r="S119" s="20"/>
      <c r="T119" s="20"/>
      <c r="U119" s="20"/>
      <c r="V119" s="20"/>
      <c r="W119" s="20"/>
      <c r="X119" s="3272"/>
      <c r="Y119" s="3272"/>
      <c r="Z119" s="20"/>
      <c r="AA119" s="20"/>
      <c r="AB119" s="20"/>
      <c r="AC119" s="20"/>
      <c r="AD119" s="20"/>
      <c r="AE119" s="20"/>
      <c r="AF119" s="20"/>
      <c r="AG119" s="20"/>
      <c r="AH119" s="20"/>
      <c r="AI119" s="20"/>
    </row>
    <row r="120" spans="1:35" ht="18" x14ac:dyDescent="0.25">
      <c r="A120" s="20"/>
      <c r="B120" s="20"/>
      <c r="C120" s="20"/>
      <c r="D120" s="20"/>
      <c r="E120" s="20"/>
      <c r="F120" s="20"/>
      <c r="G120" s="20"/>
      <c r="H120" s="20"/>
      <c r="I120" s="20"/>
      <c r="J120" s="20"/>
      <c r="K120" s="20"/>
      <c r="L120" s="20"/>
      <c r="M120" s="3408"/>
      <c r="N120" s="3409"/>
      <c r="O120" s="20"/>
      <c r="P120" s="20"/>
      <c r="Q120" s="20"/>
      <c r="R120" s="20"/>
      <c r="S120" s="20"/>
      <c r="T120" s="20"/>
      <c r="U120" s="20"/>
      <c r="V120" s="20"/>
      <c r="W120" s="20"/>
      <c r="X120" s="3272"/>
      <c r="Y120" s="3272"/>
      <c r="Z120" s="20"/>
      <c r="AA120" s="20"/>
      <c r="AB120" s="20"/>
      <c r="AC120" s="20"/>
      <c r="AD120" s="20"/>
      <c r="AE120" s="20"/>
      <c r="AF120" s="20"/>
      <c r="AG120" s="20"/>
      <c r="AH120" s="20"/>
      <c r="AI120" s="20"/>
    </row>
    <row r="121" spans="1:35" ht="18" x14ac:dyDescent="0.25">
      <c r="A121" s="20"/>
      <c r="B121" s="20"/>
      <c r="C121" s="20"/>
      <c r="D121" s="20"/>
      <c r="E121" s="20"/>
      <c r="F121" s="20"/>
      <c r="G121" s="20"/>
      <c r="H121" s="20"/>
      <c r="I121" s="20"/>
      <c r="J121" s="20"/>
      <c r="K121" s="20"/>
      <c r="L121" s="20"/>
      <c r="M121" s="3408"/>
      <c r="N121" s="3409"/>
      <c r="O121" s="20"/>
      <c r="P121" s="20"/>
      <c r="Q121" s="20"/>
      <c r="R121" s="20"/>
      <c r="S121" s="20"/>
      <c r="T121" s="20"/>
      <c r="U121" s="20"/>
      <c r="V121" s="20"/>
      <c r="W121" s="20"/>
      <c r="X121" s="3272"/>
      <c r="Y121" s="3272"/>
      <c r="Z121" s="20"/>
      <c r="AA121" s="20"/>
      <c r="AB121" s="20"/>
      <c r="AC121" s="20"/>
      <c r="AD121" s="20"/>
      <c r="AE121" s="20"/>
      <c r="AF121" s="20"/>
      <c r="AG121" s="20"/>
      <c r="AH121" s="20"/>
      <c r="AI121" s="20"/>
    </row>
    <row r="122" spans="1:35" ht="18" x14ac:dyDescent="0.25">
      <c r="A122" s="20"/>
      <c r="B122" s="20"/>
      <c r="C122" s="20"/>
      <c r="D122" s="20"/>
      <c r="E122" s="20"/>
      <c r="F122" s="20"/>
      <c r="G122" s="20"/>
      <c r="H122" s="20"/>
      <c r="I122" s="20"/>
      <c r="J122" s="20"/>
      <c r="K122" s="20"/>
      <c r="L122" s="20"/>
      <c r="M122" s="3408"/>
      <c r="N122" s="3409"/>
      <c r="O122" s="20"/>
      <c r="P122" s="20"/>
      <c r="Q122" s="20"/>
      <c r="R122" s="20"/>
      <c r="S122" s="20"/>
      <c r="T122" s="20"/>
      <c r="U122" s="20"/>
      <c r="V122" s="20"/>
      <c r="W122" s="20"/>
      <c r="X122" s="3272"/>
      <c r="Y122" s="3272"/>
      <c r="Z122" s="20"/>
      <c r="AA122" s="20"/>
      <c r="AB122" s="20"/>
      <c r="AC122" s="20"/>
      <c r="AD122" s="20"/>
      <c r="AE122" s="20"/>
      <c r="AF122" s="20"/>
      <c r="AG122" s="20"/>
      <c r="AH122" s="20"/>
      <c r="AI122" s="20"/>
    </row>
    <row r="123" spans="1:35" ht="18" x14ac:dyDescent="0.25">
      <c r="A123" s="20"/>
      <c r="B123" s="20"/>
      <c r="C123" s="20"/>
      <c r="D123" s="20"/>
      <c r="E123" s="20"/>
      <c r="F123" s="20"/>
      <c r="G123" s="20"/>
      <c r="H123" s="20"/>
      <c r="I123" s="20"/>
      <c r="J123" s="20"/>
      <c r="K123" s="20"/>
      <c r="L123" s="20"/>
      <c r="M123" s="3408"/>
      <c r="N123" s="3409"/>
      <c r="O123" s="20"/>
      <c r="P123" s="20"/>
      <c r="Q123" s="20"/>
      <c r="R123" s="20"/>
      <c r="S123" s="20"/>
      <c r="T123" s="20"/>
      <c r="U123" s="20"/>
      <c r="V123" s="20"/>
      <c r="W123" s="20"/>
      <c r="X123" s="3272"/>
      <c r="Y123" s="3272"/>
      <c r="Z123" s="20"/>
      <c r="AA123" s="20"/>
      <c r="AB123" s="20"/>
      <c r="AC123" s="20"/>
      <c r="AD123" s="20"/>
      <c r="AE123" s="20"/>
      <c r="AF123" s="20"/>
      <c r="AG123" s="20"/>
      <c r="AH123" s="20"/>
      <c r="AI123" s="20"/>
    </row>
    <row r="124" spans="1:35" ht="18" x14ac:dyDescent="0.25">
      <c r="A124" s="20"/>
      <c r="B124" s="20"/>
      <c r="C124" s="20"/>
      <c r="D124" s="20"/>
      <c r="E124" s="20"/>
      <c r="F124" s="20"/>
      <c r="G124" s="20"/>
      <c r="H124" s="20"/>
      <c r="I124" s="20"/>
      <c r="J124" s="20"/>
      <c r="K124" s="20"/>
      <c r="L124" s="20"/>
      <c r="M124" s="3408"/>
      <c r="N124" s="3409"/>
      <c r="O124" s="20"/>
      <c r="P124" s="20"/>
      <c r="Q124" s="20"/>
      <c r="R124" s="20"/>
      <c r="S124" s="20"/>
      <c r="T124" s="20"/>
      <c r="U124" s="20"/>
      <c r="V124" s="20"/>
      <c r="W124" s="20"/>
      <c r="X124" s="3272"/>
      <c r="Y124" s="3272"/>
      <c r="Z124" s="20"/>
      <c r="AA124" s="20"/>
      <c r="AB124" s="20"/>
      <c r="AC124" s="20"/>
      <c r="AD124" s="20"/>
      <c r="AE124" s="20"/>
      <c r="AF124" s="20"/>
      <c r="AG124" s="20"/>
      <c r="AH124" s="20"/>
      <c r="AI124" s="20"/>
    </row>
    <row r="125" spans="1:35" ht="18" x14ac:dyDescent="0.25">
      <c r="A125" s="20"/>
      <c r="B125" s="20"/>
      <c r="C125" s="20"/>
      <c r="D125" s="20"/>
      <c r="E125" s="20"/>
      <c r="F125" s="20"/>
      <c r="G125" s="20"/>
      <c r="H125" s="20"/>
      <c r="I125" s="20"/>
      <c r="J125" s="20"/>
      <c r="K125" s="20"/>
      <c r="L125" s="20"/>
      <c r="M125" s="3408"/>
      <c r="N125" s="3409"/>
      <c r="O125" s="20"/>
      <c r="P125" s="20"/>
      <c r="Q125" s="20"/>
      <c r="R125" s="20"/>
      <c r="S125" s="20"/>
      <c r="T125" s="20"/>
      <c r="U125" s="20"/>
      <c r="V125" s="20"/>
      <c r="W125" s="20"/>
      <c r="X125" s="3272"/>
      <c r="Y125" s="3272"/>
      <c r="Z125" s="20"/>
      <c r="AA125" s="20"/>
      <c r="AB125" s="20"/>
      <c r="AC125" s="20"/>
      <c r="AD125" s="20"/>
      <c r="AE125" s="20"/>
      <c r="AF125" s="20"/>
      <c r="AG125" s="20"/>
      <c r="AH125" s="20"/>
      <c r="AI125" s="20"/>
    </row>
    <row r="126" spans="1:35" ht="18" x14ac:dyDescent="0.25">
      <c r="A126" s="20"/>
      <c r="B126" s="20"/>
      <c r="C126" s="20"/>
      <c r="D126" s="20"/>
      <c r="E126" s="20"/>
      <c r="F126" s="20"/>
      <c r="G126" s="20"/>
      <c r="H126" s="20"/>
      <c r="I126" s="20"/>
      <c r="J126" s="20"/>
      <c r="K126" s="20"/>
      <c r="L126" s="20"/>
      <c r="M126" s="3408"/>
      <c r="N126" s="3409"/>
      <c r="O126" s="20"/>
      <c r="P126" s="20"/>
      <c r="Q126" s="20"/>
      <c r="R126" s="20"/>
      <c r="S126" s="20"/>
      <c r="T126" s="20"/>
      <c r="U126" s="20"/>
      <c r="V126" s="20"/>
      <c r="W126" s="20"/>
      <c r="X126" s="3272"/>
      <c r="Y126" s="3272"/>
      <c r="Z126" s="20"/>
      <c r="AA126" s="20"/>
      <c r="AB126" s="20"/>
      <c r="AC126" s="20"/>
      <c r="AD126" s="20"/>
      <c r="AE126" s="20"/>
      <c r="AF126" s="20"/>
      <c r="AG126" s="20"/>
      <c r="AH126" s="20"/>
      <c r="AI126" s="20"/>
    </row>
    <row r="127" spans="1:35" ht="18" x14ac:dyDescent="0.25">
      <c r="A127" s="20"/>
      <c r="B127" s="20"/>
      <c r="C127" s="20"/>
      <c r="D127" s="20"/>
      <c r="E127" s="20"/>
      <c r="F127" s="20"/>
      <c r="G127" s="20"/>
      <c r="H127" s="20"/>
      <c r="I127" s="20"/>
      <c r="J127" s="20"/>
      <c r="K127" s="20"/>
      <c r="L127" s="20"/>
      <c r="M127" s="3408"/>
      <c r="N127" s="3409"/>
      <c r="O127" s="20"/>
      <c r="P127" s="20"/>
      <c r="Q127" s="20"/>
      <c r="R127" s="20"/>
      <c r="S127" s="20"/>
      <c r="T127" s="20"/>
      <c r="U127" s="20"/>
      <c r="V127" s="20"/>
      <c r="W127" s="20"/>
      <c r="X127" s="3272"/>
      <c r="Y127" s="3272"/>
      <c r="Z127" s="20"/>
      <c r="AA127" s="20"/>
      <c r="AB127" s="20"/>
      <c r="AC127" s="20"/>
      <c r="AD127" s="20"/>
      <c r="AE127" s="20"/>
      <c r="AF127" s="20"/>
      <c r="AG127" s="20"/>
      <c r="AH127" s="20"/>
      <c r="AI127" s="20"/>
    </row>
    <row r="128" spans="1:35" ht="18" x14ac:dyDescent="0.25">
      <c r="A128" s="20"/>
      <c r="B128" s="20"/>
      <c r="C128" s="20"/>
      <c r="D128" s="20"/>
      <c r="E128" s="20"/>
      <c r="F128" s="20"/>
      <c r="G128" s="20"/>
      <c r="H128" s="20"/>
      <c r="I128" s="20"/>
      <c r="J128" s="20"/>
      <c r="K128" s="20"/>
      <c r="L128" s="20"/>
      <c r="M128" s="3408"/>
      <c r="N128" s="3409"/>
      <c r="O128" s="20"/>
      <c r="P128" s="20"/>
      <c r="Q128" s="20"/>
      <c r="R128" s="20"/>
      <c r="S128" s="20"/>
      <c r="T128" s="20"/>
      <c r="U128" s="20"/>
      <c r="V128" s="20"/>
      <c r="W128" s="20"/>
      <c r="X128" s="3272"/>
      <c r="Y128" s="3272"/>
      <c r="Z128" s="20"/>
      <c r="AA128" s="20"/>
      <c r="AB128" s="20"/>
      <c r="AC128" s="20"/>
      <c r="AD128" s="20"/>
      <c r="AE128" s="20"/>
      <c r="AF128" s="20"/>
      <c r="AG128" s="20"/>
      <c r="AH128" s="20"/>
      <c r="AI128" s="20"/>
    </row>
    <row r="129" spans="1:35" ht="18" x14ac:dyDescent="0.25">
      <c r="A129" s="20"/>
      <c r="B129" s="20"/>
      <c r="C129" s="20"/>
      <c r="D129" s="20"/>
      <c r="E129" s="20"/>
      <c r="F129" s="20"/>
      <c r="G129" s="20"/>
      <c r="H129" s="20"/>
      <c r="I129" s="20"/>
      <c r="J129" s="20"/>
      <c r="K129" s="20"/>
      <c r="L129" s="20"/>
      <c r="M129" s="3408"/>
      <c r="N129" s="3409"/>
      <c r="O129" s="20"/>
      <c r="P129" s="20"/>
      <c r="Q129" s="20"/>
      <c r="R129" s="20"/>
      <c r="S129" s="20"/>
      <c r="T129" s="20"/>
      <c r="U129" s="20"/>
      <c r="V129" s="20"/>
      <c r="W129" s="20"/>
      <c r="X129" s="3272"/>
      <c r="Y129" s="3272"/>
      <c r="Z129" s="20"/>
      <c r="AA129" s="20"/>
      <c r="AB129" s="20"/>
      <c r="AC129" s="20"/>
      <c r="AD129" s="20"/>
      <c r="AE129" s="20"/>
      <c r="AF129" s="20"/>
      <c r="AG129" s="20"/>
      <c r="AH129" s="20"/>
      <c r="AI129" s="20"/>
    </row>
    <row r="130" spans="1:35" ht="18" x14ac:dyDescent="0.25">
      <c r="A130" s="20"/>
      <c r="B130" s="20"/>
      <c r="C130" s="20"/>
      <c r="D130" s="20"/>
      <c r="E130" s="20"/>
      <c r="F130" s="20"/>
      <c r="G130" s="20"/>
      <c r="H130" s="20"/>
      <c r="I130" s="20"/>
      <c r="J130" s="20"/>
      <c r="K130" s="20"/>
      <c r="L130" s="20"/>
      <c r="M130" s="3408"/>
      <c r="N130" s="3409"/>
      <c r="O130" s="20"/>
      <c r="P130" s="20"/>
      <c r="Q130" s="20"/>
      <c r="R130" s="20"/>
      <c r="S130" s="20"/>
      <c r="T130" s="20"/>
      <c r="U130" s="20"/>
      <c r="V130" s="20"/>
      <c r="W130" s="20"/>
      <c r="X130" s="3272"/>
      <c r="Y130" s="3272"/>
      <c r="Z130" s="20"/>
      <c r="AA130" s="20"/>
      <c r="AB130" s="20"/>
      <c r="AC130" s="20"/>
      <c r="AD130" s="20"/>
      <c r="AE130" s="20"/>
      <c r="AF130" s="20"/>
      <c r="AG130" s="20"/>
      <c r="AH130" s="20"/>
      <c r="AI130" s="20"/>
    </row>
    <row r="131" spans="1:35" ht="18" x14ac:dyDescent="0.25">
      <c r="A131" s="20"/>
      <c r="B131" s="20"/>
      <c r="C131" s="20"/>
      <c r="D131" s="20"/>
      <c r="E131" s="20"/>
      <c r="F131" s="20"/>
      <c r="G131" s="20"/>
      <c r="H131" s="20"/>
      <c r="I131" s="20"/>
      <c r="J131" s="20"/>
      <c r="K131" s="20"/>
      <c r="L131" s="20"/>
      <c r="M131" s="3408"/>
      <c r="N131" s="3409"/>
      <c r="O131" s="20"/>
      <c r="P131" s="20"/>
      <c r="Q131" s="20"/>
      <c r="R131" s="20"/>
      <c r="S131" s="20"/>
      <c r="T131" s="20"/>
      <c r="U131" s="20"/>
      <c r="V131" s="20"/>
      <c r="W131" s="20"/>
      <c r="X131" s="3272"/>
      <c r="Y131" s="3272"/>
      <c r="Z131" s="20"/>
      <c r="AA131" s="20"/>
      <c r="AB131" s="20"/>
      <c r="AC131" s="20"/>
      <c r="AD131" s="20"/>
      <c r="AE131" s="20"/>
      <c r="AF131" s="20"/>
      <c r="AG131" s="20"/>
      <c r="AH131" s="20"/>
      <c r="AI131" s="20"/>
    </row>
    <row r="132" spans="1:35" ht="18" x14ac:dyDescent="0.25">
      <c r="A132" s="20"/>
      <c r="B132" s="20"/>
      <c r="C132" s="20"/>
      <c r="D132" s="20"/>
      <c r="E132" s="20"/>
      <c r="F132" s="20"/>
      <c r="G132" s="20"/>
      <c r="H132" s="20"/>
      <c r="I132" s="20"/>
      <c r="J132" s="20"/>
      <c r="K132" s="20"/>
      <c r="L132" s="20"/>
      <c r="M132" s="3408"/>
      <c r="N132" s="3409"/>
      <c r="O132" s="20"/>
      <c r="P132" s="20"/>
      <c r="Q132" s="20"/>
      <c r="R132" s="20"/>
      <c r="S132" s="20"/>
      <c r="T132" s="20"/>
      <c r="U132" s="20"/>
      <c r="V132" s="20"/>
      <c r="W132" s="20"/>
      <c r="X132" s="3272"/>
      <c r="Y132" s="3272"/>
      <c r="Z132" s="20"/>
      <c r="AA132" s="20"/>
      <c r="AB132" s="20"/>
      <c r="AC132" s="20"/>
      <c r="AD132" s="20"/>
      <c r="AE132" s="20"/>
      <c r="AF132" s="20"/>
      <c r="AG132" s="20"/>
      <c r="AH132" s="20"/>
      <c r="AI132" s="20"/>
    </row>
    <row r="133" spans="1:35" ht="18" x14ac:dyDescent="0.25">
      <c r="A133" s="20"/>
      <c r="B133" s="20"/>
      <c r="C133" s="20"/>
      <c r="D133" s="20"/>
      <c r="E133" s="20"/>
      <c r="F133" s="20"/>
      <c r="G133" s="20"/>
      <c r="H133" s="20"/>
      <c r="I133" s="20"/>
      <c r="J133" s="20"/>
      <c r="K133" s="20"/>
      <c r="L133" s="20"/>
      <c r="M133" s="3408"/>
      <c r="N133" s="3409"/>
      <c r="O133" s="20"/>
      <c r="P133" s="20"/>
      <c r="Q133" s="20"/>
      <c r="R133" s="20"/>
      <c r="S133" s="20"/>
      <c r="T133" s="20"/>
      <c r="U133" s="20"/>
      <c r="V133" s="20"/>
      <c r="W133" s="20"/>
      <c r="X133" s="3272"/>
      <c r="Y133" s="3272"/>
      <c r="Z133" s="20"/>
      <c r="AA133" s="20"/>
      <c r="AB133" s="20"/>
      <c r="AC133" s="20"/>
      <c r="AD133" s="20"/>
      <c r="AE133" s="20"/>
      <c r="AF133" s="20"/>
      <c r="AG133" s="20"/>
      <c r="AH133" s="20"/>
      <c r="AI133" s="20"/>
    </row>
    <row r="134" spans="1:35" ht="18" x14ac:dyDescent="0.25">
      <c r="A134" s="20"/>
      <c r="B134" s="20"/>
      <c r="C134" s="20"/>
      <c r="D134" s="20"/>
      <c r="E134" s="20"/>
      <c r="F134" s="20"/>
      <c r="G134" s="20"/>
      <c r="H134" s="20"/>
      <c r="I134" s="20"/>
      <c r="J134" s="20"/>
      <c r="K134" s="20"/>
      <c r="L134" s="20"/>
      <c r="M134" s="3408"/>
      <c r="N134" s="3409"/>
      <c r="O134" s="20"/>
      <c r="P134" s="20"/>
      <c r="Q134" s="20"/>
      <c r="R134" s="20"/>
      <c r="S134" s="20"/>
      <c r="T134" s="20"/>
      <c r="U134" s="20"/>
      <c r="V134" s="20"/>
      <c r="W134" s="20"/>
      <c r="X134" s="3272"/>
      <c r="Y134" s="3272"/>
      <c r="Z134" s="20"/>
      <c r="AA134" s="20"/>
      <c r="AB134" s="20"/>
      <c r="AC134" s="20"/>
      <c r="AD134" s="20"/>
      <c r="AE134" s="20"/>
      <c r="AF134" s="20"/>
      <c r="AG134" s="20"/>
      <c r="AH134" s="20"/>
      <c r="AI134" s="20"/>
    </row>
    <row r="135" spans="1:35" ht="18" x14ac:dyDescent="0.25">
      <c r="A135" s="20"/>
      <c r="B135" s="20"/>
      <c r="C135" s="20"/>
      <c r="D135" s="20"/>
      <c r="E135" s="20"/>
      <c r="F135" s="20"/>
      <c r="G135" s="20"/>
      <c r="H135" s="20"/>
      <c r="I135" s="20"/>
      <c r="J135" s="20"/>
      <c r="K135" s="20"/>
      <c r="L135" s="20"/>
      <c r="M135" s="3408"/>
      <c r="N135" s="3409"/>
      <c r="O135" s="20"/>
      <c r="P135" s="20"/>
      <c r="Q135" s="20"/>
      <c r="R135" s="20"/>
      <c r="S135" s="20"/>
      <c r="T135" s="20"/>
      <c r="U135" s="20"/>
      <c r="V135" s="20"/>
      <c r="W135" s="20"/>
      <c r="X135" s="3272"/>
      <c r="Y135" s="3272"/>
      <c r="Z135" s="20"/>
      <c r="AA135" s="20"/>
      <c r="AB135" s="20"/>
      <c r="AC135" s="20"/>
      <c r="AD135" s="20"/>
      <c r="AE135" s="20"/>
      <c r="AF135" s="20"/>
      <c r="AG135" s="20"/>
      <c r="AH135" s="20"/>
      <c r="AI135" s="20"/>
    </row>
    <row r="136" spans="1:35" x14ac:dyDescent="0.2">
      <c r="A136" s="60"/>
      <c r="B136" s="60"/>
      <c r="C136" s="60"/>
      <c r="D136" s="60"/>
      <c r="E136" s="60"/>
      <c r="F136" s="60"/>
      <c r="G136" s="60"/>
      <c r="H136" s="60"/>
      <c r="I136" s="60"/>
      <c r="J136" s="60"/>
      <c r="K136" s="60"/>
      <c r="L136" s="60"/>
      <c r="M136" s="60"/>
      <c r="N136" s="60"/>
      <c r="O136" s="60"/>
      <c r="P136" s="60"/>
      <c r="Q136" s="60"/>
      <c r="R136" s="60"/>
      <c r="S136" s="60"/>
      <c r="T136" s="379"/>
      <c r="V136" s="379"/>
      <c r="W136" s="3939"/>
      <c r="X136" s="3939"/>
      <c r="Y136" s="3939"/>
      <c r="Z136" s="4040"/>
      <c r="AA136" s="60"/>
      <c r="AB136" s="60"/>
      <c r="AC136" s="60"/>
    </row>
    <row r="137" spans="1:35" x14ac:dyDescent="0.2">
      <c r="A137" s="60"/>
      <c r="B137" s="60"/>
      <c r="C137" s="60"/>
      <c r="D137" s="60"/>
      <c r="E137" s="60"/>
      <c r="F137" s="60"/>
      <c r="G137" s="60"/>
      <c r="H137" s="60"/>
      <c r="I137" s="60"/>
      <c r="J137" s="60"/>
      <c r="K137" s="60"/>
      <c r="L137" s="60"/>
      <c r="M137" s="60"/>
      <c r="N137" s="60"/>
      <c r="O137" s="60"/>
      <c r="P137" s="60"/>
      <c r="Q137" s="60"/>
      <c r="R137" s="60"/>
      <c r="S137" s="60"/>
      <c r="T137" s="379"/>
      <c r="V137" s="379"/>
      <c r="W137" s="3939"/>
      <c r="X137" s="3939"/>
      <c r="Y137" s="3939"/>
      <c r="Z137" s="4040"/>
      <c r="AA137" s="60"/>
      <c r="AB137" s="60"/>
      <c r="AC137" s="60"/>
    </row>
    <row r="138" spans="1:35" x14ac:dyDescent="0.2">
      <c r="A138" s="60"/>
      <c r="B138" s="60"/>
      <c r="C138" s="60"/>
      <c r="D138" s="60"/>
      <c r="E138" s="60"/>
      <c r="F138" s="60"/>
      <c r="G138" s="60"/>
      <c r="H138" s="60"/>
      <c r="I138" s="60"/>
      <c r="J138" s="60"/>
      <c r="K138" s="60"/>
      <c r="L138" s="60"/>
      <c r="M138" s="60"/>
      <c r="N138" s="60"/>
      <c r="O138" s="60"/>
      <c r="P138" s="60"/>
      <c r="Q138" s="60"/>
      <c r="R138" s="60"/>
      <c r="S138" s="60"/>
      <c r="T138" s="379"/>
      <c r="V138" s="379"/>
      <c r="W138" s="3939"/>
      <c r="X138" s="3939"/>
      <c r="Y138" s="3939"/>
      <c r="Z138" s="4040"/>
      <c r="AA138" s="60"/>
      <c r="AB138" s="60"/>
      <c r="AC138" s="60"/>
    </row>
    <row r="139" spans="1:35" x14ac:dyDescent="0.2">
      <c r="A139" s="60"/>
      <c r="B139" s="60"/>
      <c r="C139" s="60"/>
      <c r="D139" s="60"/>
      <c r="E139" s="60"/>
      <c r="F139" s="60"/>
      <c r="G139" s="60"/>
      <c r="H139" s="60"/>
      <c r="I139" s="60"/>
      <c r="J139" s="60"/>
      <c r="K139" s="60"/>
      <c r="L139" s="60"/>
      <c r="M139" s="60"/>
      <c r="N139" s="60"/>
      <c r="O139" s="60"/>
      <c r="P139" s="60"/>
      <c r="Q139" s="60"/>
      <c r="R139" s="60"/>
      <c r="S139" s="60"/>
      <c r="T139" s="379"/>
      <c r="V139" s="379"/>
      <c r="W139" s="3939"/>
      <c r="X139" s="3939"/>
      <c r="Y139" s="3939"/>
      <c r="Z139" s="4040"/>
      <c r="AA139" s="60"/>
      <c r="AB139" s="60"/>
      <c r="AC139" s="60"/>
    </row>
    <row r="140" spans="1:35" x14ac:dyDescent="0.2">
      <c r="A140" s="60"/>
      <c r="B140" s="60"/>
      <c r="C140" s="60"/>
      <c r="D140" s="60"/>
      <c r="E140" s="60"/>
      <c r="F140" s="60"/>
      <c r="G140" s="60"/>
      <c r="H140" s="60"/>
      <c r="I140" s="60"/>
      <c r="J140" s="60"/>
      <c r="K140" s="60"/>
      <c r="L140" s="60"/>
      <c r="M140" s="60"/>
      <c r="N140" s="60"/>
      <c r="O140" s="60"/>
      <c r="P140" s="60"/>
      <c r="Q140" s="60"/>
      <c r="R140" s="60"/>
      <c r="S140" s="60"/>
      <c r="T140" s="379"/>
      <c r="V140" s="379"/>
      <c r="W140" s="3939"/>
      <c r="X140" s="3939"/>
      <c r="Y140" s="3939"/>
      <c r="Z140" s="4040"/>
      <c r="AA140" s="60"/>
      <c r="AB140" s="60"/>
      <c r="AC140" s="60"/>
    </row>
    <row r="141" spans="1:35" x14ac:dyDescent="0.2">
      <c r="A141" s="60"/>
      <c r="B141" s="60"/>
      <c r="C141" s="60"/>
      <c r="D141" s="60"/>
      <c r="E141" s="60"/>
      <c r="F141" s="60"/>
      <c r="G141" s="60"/>
      <c r="H141" s="60"/>
      <c r="I141" s="60"/>
      <c r="J141" s="60"/>
      <c r="K141" s="60"/>
      <c r="L141" s="60"/>
      <c r="M141" s="60"/>
      <c r="N141" s="60"/>
      <c r="O141" s="60"/>
      <c r="P141" s="60"/>
      <c r="Q141" s="60"/>
      <c r="R141" s="60"/>
      <c r="S141" s="60"/>
      <c r="T141" s="379"/>
      <c r="V141" s="379"/>
      <c r="W141" s="3939"/>
      <c r="X141" s="3939"/>
      <c r="Y141" s="3939"/>
      <c r="Z141" s="4040"/>
      <c r="AA141" s="60"/>
      <c r="AB141" s="60"/>
      <c r="AC141" s="60"/>
    </row>
    <row r="142" spans="1:35" x14ac:dyDescent="0.2">
      <c r="A142" s="60"/>
      <c r="B142" s="60"/>
      <c r="C142" s="60"/>
      <c r="D142" s="60"/>
      <c r="E142" s="60"/>
      <c r="F142" s="60"/>
      <c r="G142" s="60"/>
      <c r="H142" s="60"/>
      <c r="I142" s="60"/>
      <c r="J142" s="60"/>
      <c r="K142" s="60"/>
      <c r="L142" s="60"/>
      <c r="M142" s="60"/>
      <c r="N142" s="60"/>
      <c r="O142" s="60"/>
      <c r="P142" s="60"/>
      <c r="Q142" s="60"/>
      <c r="R142" s="60"/>
      <c r="S142" s="60"/>
      <c r="T142" s="379"/>
      <c r="V142" s="379"/>
      <c r="W142" s="3939"/>
      <c r="X142" s="3939"/>
      <c r="Y142" s="3939"/>
      <c r="Z142" s="4040"/>
      <c r="AA142" s="60"/>
      <c r="AB142" s="60"/>
      <c r="AC142" s="60"/>
    </row>
    <row r="143" spans="1:35" x14ac:dyDescent="0.2">
      <c r="A143" s="60"/>
      <c r="B143" s="60"/>
      <c r="C143" s="60"/>
      <c r="D143" s="60"/>
      <c r="E143" s="60"/>
      <c r="F143" s="60"/>
      <c r="G143" s="60"/>
      <c r="H143" s="60"/>
      <c r="I143" s="60"/>
      <c r="J143" s="60"/>
      <c r="K143" s="60"/>
      <c r="L143" s="60"/>
      <c r="M143" s="60"/>
      <c r="N143" s="60"/>
      <c r="O143" s="60"/>
      <c r="P143" s="60"/>
      <c r="Q143" s="60"/>
      <c r="R143" s="60"/>
      <c r="S143" s="60"/>
      <c r="T143" s="379"/>
      <c r="V143" s="379"/>
      <c r="W143" s="3939"/>
      <c r="X143" s="3939"/>
      <c r="Y143" s="3939"/>
      <c r="Z143" s="4040"/>
      <c r="AA143" s="60"/>
      <c r="AB143" s="60"/>
      <c r="AC143" s="60"/>
    </row>
    <row r="144" spans="1:35" x14ac:dyDescent="0.2">
      <c r="A144" s="60"/>
      <c r="B144" s="60"/>
      <c r="C144" s="60"/>
      <c r="D144" s="60"/>
      <c r="E144" s="60"/>
      <c r="F144" s="60"/>
      <c r="G144" s="60"/>
      <c r="H144" s="60"/>
      <c r="I144" s="60"/>
      <c r="J144" s="60"/>
      <c r="K144" s="60"/>
      <c r="L144" s="60"/>
      <c r="M144" s="60"/>
      <c r="N144" s="60"/>
      <c r="O144" s="60"/>
      <c r="P144" s="60"/>
      <c r="Q144" s="60"/>
      <c r="R144" s="60"/>
      <c r="S144" s="60"/>
      <c r="T144" s="379"/>
      <c r="V144" s="379"/>
      <c r="W144" s="3939"/>
      <c r="X144" s="3939"/>
      <c r="Y144" s="3939"/>
      <c r="Z144" s="4040"/>
      <c r="AA144" s="60"/>
      <c r="AB144" s="60"/>
      <c r="AC144" s="60"/>
    </row>
    <row r="145" spans="1:29" x14ac:dyDescent="0.2">
      <c r="A145" s="60"/>
      <c r="B145" s="60"/>
      <c r="C145" s="60"/>
      <c r="D145" s="60"/>
      <c r="E145" s="60"/>
      <c r="F145" s="60"/>
      <c r="G145" s="60"/>
      <c r="H145" s="60"/>
      <c r="I145" s="60"/>
      <c r="J145" s="60"/>
      <c r="K145" s="60"/>
      <c r="L145" s="60"/>
      <c r="M145" s="60"/>
      <c r="N145" s="60"/>
      <c r="O145" s="60"/>
      <c r="P145" s="60"/>
      <c r="Q145" s="60"/>
      <c r="R145" s="60"/>
      <c r="S145" s="60"/>
      <c r="T145" s="379"/>
      <c r="V145" s="379"/>
      <c r="W145" s="3939"/>
      <c r="X145" s="3939"/>
      <c r="Y145" s="3939"/>
      <c r="Z145" s="4040"/>
      <c r="AA145" s="60"/>
      <c r="AB145" s="60"/>
      <c r="AC145" s="60"/>
    </row>
    <row r="146" spans="1:29" x14ac:dyDescent="0.2">
      <c r="A146" s="60"/>
      <c r="B146" s="60"/>
      <c r="C146" s="60"/>
      <c r="D146" s="60"/>
      <c r="E146" s="60"/>
      <c r="F146" s="60"/>
      <c r="G146" s="60"/>
      <c r="H146" s="60"/>
      <c r="I146" s="60"/>
      <c r="J146" s="60"/>
      <c r="K146" s="60"/>
      <c r="L146" s="60"/>
      <c r="M146" s="60"/>
      <c r="N146" s="60"/>
      <c r="O146" s="60"/>
      <c r="P146" s="60"/>
      <c r="Q146" s="60"/>
      <c r="R146" s="60"/>
      <c r="S146" s="60"/>
      <c r="T146" s="379"/>
      <c r="V146" s="379"/>
      <c r="W146" s="3939"/>
      <c r="X146" s="3939"/>
      <c r="Y146" s="3939"/>
      <c r="Z146" s="4040"/>
      <c r="AA146" s="60"/>
      <c r="AB146" s="60"/>
      <c r="AC146" s="60"/>
    </row>
    <row r="147" spans="1:29" x14ac:dyDescent="0.2">
      <c r="A147" s="60"/>
      <c r="B147" s="60"/>
      <c r="C147" s="60"/>
      <c r="D147" s="60"/>
      <c r="E147" s="60"/>
      <c r="F147" s="60"/>
      <c r="G147" s="60"/>
      <c r="H147" s="60"/>
      <c r="I147" s="60"/>
      <c r="J147" s="60"/>
      <c r="K147" s="60"/>
      <c r="L147" s="60"/>
      <c r="M147" s="60"/>
      <c r="N147" s="60"/>
      <c r="O147" s="60"/>
      <c r="P147" s="60"/>
      <c r="Q147" s="60"/>
      <c r="R147" s="60"/>
      <c r="S147" s="60"/>
      <c r="T147" s="379"/>
      <c r="V147" s="379"/>
      <c r="W147" s="3939"/>
      <c r="X147" s="3939"/>
      <c r="Y147" s="3939"/>
      <c r="Z147" s="4040"/>
      <c r="AA147" s="60"/>
      <c r="AB147" s="60"/>
      <c r="AC147" s="60"/>
    </row>
    <row r="148" spans="1:29" x14ac:dyDescent="0.2">
      <c r="A148" s="60"/>
      <c r="B148" s="60"/>
      <c r="C148" s="60"/>
      <c r="D148" s="60"/>
      <c r="E148" s="60"/>
      <c r="F148" s="60"/>
      <c r="G148" s="60"/>
      <c r="H148" s="60"/>
      <c r="I148" s="60"/>
      <c r="J148" s="60"/>
      <c r="K148" s="60"/>
      <c r="L148" s="60"/>
      <c r="M148" s="60"/>
      <c r="N148" s="60"/>
      <c r="O148" s="60"/>
      <c r="P148" s="60"/>
      <c r="Q148" s="60"/>
      <c r="R148" s="60"/>
      <c r="S148" s="60"/>
      <c r="T148" s="379"/>
      <c r="V148" s="379"/>
      <c r="W148" s="3939"/>
      <c r="X148" s="3939"/>
      <c r="Y148" s="3939"/>
      <c r="Z148" s="4040"/>
      <c r="AA148" s="60"/>
      <c r="AB148" s="60"/>
      <c r="AC148" s="60"/>
    </row>
    <row r="149" spans="1:29" x14ac:dyDescent="0.2">
      <c r="A149" s="60"/>
      <c r="B149" s="60"/>
      <c r="C149" s="60"/>
      <c r="D149" s="60"/>
      <c r="E149" s="60"/>
      <c r="F149" s="60"/>
      <c r="G149" s="60"/>
      <c r="H149" s="60"/>
      <c r="I149" s="60"/>
      <c r="J149" s="60"/>
      <c r="K149" s="60"/>
      <c r="L149" s="60"/>
      <c r="M149" s="60"/>
      <c r="N149" s="60"/>
      <c r="O149" s="60"/>
      <c r="P149" s="60"/>
      <c r="Q149" s="60"/>
      <c r="R149" s="60"/>
      <c r="S149" s="60"/>
      <c r="T149" s="379"/>
      <c r="V149" s="379"/>
      <c r="W149" s="3939"/>
      <c r="X149" s="3939"/>
      <c r="Y149" s="3939"/>
      <c r="Z149" s="4040"/>
      <c r="AA149" s="60"/>
      <c r="AB149" s="60"/>
      <c r="AC149" s="60"/>
    </row>
    <row r="150" spans="1:29" x14ac:dyDescent="0.2">
      <c r="A150" s="60"/>
      <c r="B150" s="60"/>
      <c r="C150" s="60"/>
      <c r="D150" s="60"/>
      <c r="E150" s="60"/>
      <c r="F150" s="60"/>
      <c r="G150" s="60"/>
      <c r="H150" s="60"/>
      <c r="I150" s="60"/>
      <c r="J150" s="60"/>
      <c r="K150" s="60"/>
      <c r="L150" s="60"/>
      <c r="M150" s="60"/>
      <c r="N150" s="60"/>
      <c r="O150" s="60"/>
      <c r="P150" s="60"/>
      <c r="Q150" s="60"/>
      <c r="R150" s="60"/>
      <c r="S150" s="60"/>
      <c r="T150" s="379"/>
      <c r="V150" s="379"/>
      <c r="W150" s="3939"/>
      <c r="X150" s="3939"/>
      <c r="Y150" s="3939"/>
      <c r="Z150" s="4040"/>
      <c r="AA150" s="60"/>
      <c r="AB150" s="60"/>
      <c r="AC150" s="60"/>
    </row>
    <row r="151" spans="1:29" x14ac:dyDescent="0.2">
      <c r="A151" s="60"/>
      <c r="B151" s="60"/>
      <c r="C151" s="60"/>
      <c r="D151" s="60"/>
      <c r="E151" s="60"/>
      <c r="F151" s="60"/>
      <c r="G151" s="60"/>
      <c r="H151" s="60"/>
      <c r="I151" s="60"/>
      <c r="J151" s="60"/>
      <c r="K151" s="60"/>
      <c r="L151" s="60"/>
      <c r="M151" s="60"/>
      <c r="N151" s="60"/>
      <c r="O151" s="60"/>
      <c r="P151" s="60"/>
      <c r="Q151" s="60"/>
      <c r="R151" s="60"/>
      <c r="S151" s="60"/>
      <c r="T151" s="379"/>
      <c r="V151" s="379"/>
      <c r="W151" s="3939"/>
      <c r="X151" s="3939"/>
      <c r="Y151" s="3939"/>
      <c r="Z151" s="4040"/>
      <c r="AA151" s="60"/>
      <c r="AB151" s="60"/>
      <c r="AC151" s="60"/>
    </row>
    <row r="152" spans="1:29" x14ac:dyDescent="0.2">
      <c r="A152" s="60"/>
      <c r="B152" s="60"/>
      <c r="C152" s="60"/>
      <c r="D152" s="60"/>
      <c r="E152" s="60"/>
      <c r="F152" s="60"/>
      <c r="G152" s="60"/>
      <c r="H152" s="60"/>
      <c r="I152" s="60"/>
      <c r="J152" s="60"/>
      <c r="K152" s="60"/>
      <c r="L152" s="60"/>
      <c r="M152" s="60"/>
      <c r="N152" s="60"/>
      <c r="O152" s="60"/>
      <c r="P152" s="60"/>
      <c r="Q152" s="60"/>
      <c r="R152" s="60"/>
      <c r="S152" s="60"/>
      <c r="T152" s="379"/>
      <c r="V152" s="379"/>
      <c r="W152" s="3939"/>
      <c r="X152" s="3939"/>
      <c r="Y152" s="3939"/>
      <c r="Z152" s="4040"/>
      <c r="AA152" s="60"/>
      <c r="AB152" s="60"/>
      <c r="AC152" s="60"/>
    </row>
    <row r="153" spans="1:29" x14ac:dyDescent="0.2">
      <c r="A153" s="60"/>
      <c r="B153" s="60"/>
      <c r="C153" s="60"/>
      <c r="D153" s="60"/>
      <c r="E153" s="60"/>
      <c r="F153" s="60"/>
      <c r="G153" s="60"/>
      <c r="H153" s="60"/>
      <c r="I153" s="60"/>
      <c r="J153" s="60"/>
      <c r="K153" s="60"/>
      <c r="L153" s="60"/>
      <c r="M153" s="60"/>
      <c r="N153" s="60"/>
      <c r="O153" s="60"/>
      <c r="P153" s="60"/>
      <c r="Q153" s="60"/>
      <c r="R153" s="60"/>
      <c r="S153" s="60"/>
      <c r="T153" s="379"/>
      <c r="V153" s="379"/>
      <c r="W153" s="3939"/>
      <c r="X153" s="3939"/>
      <c r="Y153" s="3939"/>
      <c r="Z153" s="4040"/>
      <c r="AA153" s="60"/>
      <c r="AB153" s="60"/>
      <c r="AC153" s="60"/>
    </row>
    <row r="154" spans="1:29" x14ac:dyDescent="0.2">
      <c r="A154" s="60"/>
      <c r="B154" s="60"/>
      <c r="C154" s="60"/>
      <c r="D154" s="60"/>
      <c r="E154" s="60"/>
      <c r="F154" s="60"/>
      <c r="G154" s="60"/>
      <c r="H154" s="60"/>
      <c r="I154" s="60"/>
      <c r="J154" s="60"/>
      <c r="K154" s="60"/>
      <c r="L154" s="60"/>
      <c r="M154" s="60"/>
      <c r="N154" s="60"/>
      <c r="O154" s="60"/>
      <c r="P154" s="60"/>
      <c r="Q154" s="60"/>
      <c r="R154" s="60"/>
      <c r="S154" s="60"/>
      <c r="T154" s="379"/>
      <c r="V154" s="379"/>
      <c r="W154" s="3939"/>
      <c r="X154" s="3939"/>
      <c r="Y154" s="3939"/>
      <c r="Z154" s="4040"/>
      <c r="AA154" s="60"/>
      <c r="AB154" s="60"/>
      <c r="AC154" s="60"/>
    </row>
    <row r="155" spans="1:29" x14ac:dyDescent="0.2">
      <c r="A155" s="60"/>
      <c r="B155" s="60"/>
      <c r="C155" s="60"/>
      <c r="D155" s="60"/>
      <c r="E155" s="60"/>
      <c r="F155" s="60"/>
      <c r="G155" s="60"/>
      <c r="H155" s="60"/>
      <c r="I155" s="60"/>
      <c r="J155" s="60"/>
      <c r="K155" s="60"/>
      <c r="L155" s="60"/>
      <c r="M155" s="60"/>
      <c r="N155" s="60"/>
      <c r="O155" s="60"/>
      <c r="P155" s="60"/>
      <c r="Q155" s="60"/>
      <c r="R155" s="60"/>
      <c r="S155" s="60"/>
      <c r="T155" s="379"/>
      <c r="V155" s="379"/>
      <c r="W155" s="3939"/>
      <c r="X155" s="3939"/>
      <c r="Y155" s="3939"/>
      <c r="Z155" s="4040"/>
      <c r="AA155" s="60"/>
      <c r="AB155" s="60"/>
      <c r="AC155" s="60"/>
    </row>
    <row r="156" spans="1:29" x14ac:dyDescent="0.2">
      <c r="A156" s="60"/>
      <c r="B156" s="60"/>
      <c r="C156" s="60"/>
      <c r="D156" s="60"/>
      <c r="E156" s="60"/>
      <c r="F156" s="60"/>
      <c r="G156" s="60"/>
      <c r="H156" s="60"/>
      <c r="I156" s="60"/>
      <c r="J156" s="60"/>
      <c r="K156" s="60"/>
      <c r="L156" s="60"/>
      <c r="M156" s="60"/>
      <c r="N156" s="60"/>
      <c r="O156" s="60"/>
      <c r="P156" s="60"/>
      <c r="Q156" s="60"/>
      <c r="R156" s="60"/>
      <c r="S156" s="60"/>
      <c r="T156" s="379"/>
      <c r="V156" s="379"/>
      <c r="W156" s="3939"/>
      <c r="X156" s="3939"/>
      <c r="Y156" s="3939"/>
      <c r="Z156" s="4040"/>
      <c r="AA156" s="60"/>
      <c r="AB156" s="60"/>
      <c r="AC156" s="60"/>
    </row>
    <row r="157" spans="1:29" x14ac:dyDescent="0.2">
      <c r="A157" s="60"/>
      <c r="B157" s="60"/>
      <c r="C157" s="60"/>
      <c r="D157" s="60"/>
      <c r="E157" s="60"/>
      <c r="F157" s="60"/>
      <c r="G157" s="60"/>
      <c r="H157" s="60"/>
      <c r="I157" s="60"/>
      <c r="J157" s="60"/>
      <c r="K157" s="60"/>
      <c r="L157" s="60"/>
      <c r="M157" s="60"/>
      <c r="N157" s="60"/>
      <c r="O157" s="60"/>
      <c r="P157" s="60"/>
      <c r="Q157" s="60"/>
      <c r="R157" s="60"/>
      <c r="S157" s="60"/>
      <c r="T157" s="379"/>
      <c r="V157" s="379"/>
      <c r="W157" s="3939"/>
      <c r="X157" s="3939"/>
      <c r="Y157" s="3939"/>
      <c r="Z157" s="4040"/>
      <c r="AA157" s="60"/>
      <c r="AB157" s="60"/>
      <c r="AC157" s="60"/>
    </row>
    <row r="158" spans="1:29" x14ac:dyDescent="0.2">
      <c r="A158" s="60"/>
      <c r="B158" s="60"/>
      <c r="C158" s="60"/>
      <c r="D158" s="60"/>
      <c r="E158" s="60"/>
      <c r="F158" s="60"/>
      <c r="G158" s="60"/>
      <c r="H158" s="60"/>
      <c r="I158" s="60"/>
      <c r="J158" s="60"/>
      <c r="K158" s="60"/>
      <c r="L158" s="60"/>
      <c r="M158" s="60"/>
      <c r="N158" s="60"/>
      <c r="O158" s="60"/>
      <c r="P158" s="60"/>
      <c r="Q158" s="60"/>
      <c r="R158" s="60"/>
      <c r="S158" s="60"/>
      <c r="T158" s="379"/>
      <c r="V158" s="379"/>
      <c r="W158" s="3939"/>
      <c r="X158" s="3939"/>
      <c r="Y158" s="3939"/>
      <c r="Z158" s="4040"/>
      <c r="AA158" s="60"/>
      <c r="AB158" s="60"/>
      <c r="AC158" s="60"/>
    </row>
    <row r="159" spans="1:29" x14ac:dyDescent="0.2">
      <c r="A159" s="60"/>
      <c r="B159" s="60"/>
      <c r="C159" s="60"/>
      <c r="D159" s="60"/>
      <c r="E159" s="60"/>
      <c r="F159" s="60"/>
      <c r="G159" s="60"/>
      <c r="H159" s="60"/>
      <c r="I159" s="60"/>
      <c r="J159" s="60"/>
      <c r="K159" s="60"/>
      <c r="L159" s="60"/>
      <c r="M159" s="60"/>
      <c r="N159" s="60"/>
      <c r="O159" s="60"/>
      <c r="P159" s="60"/>
      <c r="Q159" s="60"/>
      <c r="R159" s="60"/>
      <c r="S159" s="60"/>
      <c r="T159" s="379"/>
      <c r="V159" s="379"/>
      <c r="W159" s="3939"/>
      <c r="X159" s="3939"/>
      <c r="Y159" s="3939"/>
      <c r="Z159" s="4040"/>
      <c r="AA159" s="60"/>
      <c r="AB159" s="60"/>
      <c r="AC159" s="60"/>
    </row>
    <row r="160" spans="1:29" x14ac:dyDescent="0.2">
      <c r="A160" s="60"/>
      <c r="B160" s="60"/>
      <c r="C160" s="60"/>
      <c r="D160" s="60"/>
      <c r="E160" s="60"/>
      <c r="F160" s="60"/>
      <c r="G160" s="60"/>
      <c r="H160" s="60"/>
      <c r="I160" s="60"/>
      <c r="J160" s="60"/>
      <c r="K160" s="60"/>
      <c r="L160" s="60"/>
      <c r="M160" s="60"/>
      <c r="N160" s="60"/>
      <c r="O160" s="60"/>
      <c r="P160" s="60"/>
      <c r="Q160" s="60"/>
      <c r="R160" s="60"/>
      <c r="S160" s="60"/>
      <c r="T160" s="379"/>
      <c r="V160" s="379"/>
      <c r="W160" s="3939"/>
      <c r="X160" s="3939"/>
      <c r="Y160" s="3939"/>
      <c r="Z160" s="4040"/>
      <c r="AA160" s="60"/>
      <c r="AB160" s="60"/>
      <c r="AC160" s="60"/>
    </row>
    <row r="161" spans="1:29" x14ac:dyDescent="0.2">
      <c r="A161" s="60"/>
      <c r="B161" s="60"/>
      <c r="C161" s="60"/>
      <c r="D161" s="60"/>
      <c r="E161" s="60"/>
      <c r="F161" s="60"/>
      <c r="G161" s="60"/>
      <c r="H161" s="60"/>
      <c r="I161" s="60"/>
      <c r="J161" s="60"/>
      <c r="K161" s="60"/>
      <c r="L161" s="60"/>
      <c r="M161" s="60"/>
      <c r="N161" s="60"/>
      <c r="O161" s="60"/>
      <c r="P161" s="60"/>
      <c r="Q161" s="60"/>
      <c r="R161" s="60"/>
      <c r="S161" s="60"/>
      <c r="T161" s="379"/>
      <c r="V161" s="379"/>
      <c r="W161" s="3939"/>
      <c r="X161" s="3939"/>
      <c r="Y161" s="3939"/>
      <c r="Z161" s="4040"/>
      <c r="AA161" s="60"/>
      <c r="AB161" s="60"/>
      <c r="AC161" s="60"/>
    </row>
    <row r="162" spans="1:29" x14ac:dyDescent="0.2">
      <c r="A162" s="60"/>
      <c r="B162" s="60"/>
      <c r="C162" s="60"/>
      <c r="D162" s="60"/>
      <c r="E162" s="60"/>
      <c r="F162" s="60"/>
      <c r="G162" s="60"/>
      <c r="H162" s="60"/>
      <c r="I162" s="60"/>
      <c r="J162" s="60"/>
      <c r="K162" s="60"/>
      <c r="L162" s="60"/>
      <c r="M162" s="60"/>
      <c r="N162" s="60"/>
      <c r="O162" s="60"/>
      <c r="P162" s="60"/>
      <c r="Q162" s="60"/>
      <c r="R162" s="60"/>
      <c r="S162" s="60"/>
      <c r="T162" s="379"/>
      <c r="V162" s="379"/>
      <c r="W162" s="3939"/>
      <c r="X162" s="3939"/>
      <c r="Y162" s="3939"/>
      <c r="Z162" s="4040"/>
      <c r="AA162" s="60"/>
      <c r="AB162" s="60"/>
      <c r="AC162" s="60"/>
    </row>
    <row r="163" spans="1:29" x14ac:dyDescent="0.2">
      <c r="A163" s="60"/>
      <c r="B163" s="60"/>
      <c r="C163" s="60"/>
      <c r="D163" s="60"/>
      <c r="E163" s="60"/>
      <c r="F163" s="60"/>
      <c r="G163" s="60"/>
      <c r="H163" s="60"/>
      <c r="I163" s="60"/>
      <c r="J163" s="60"/>
      <c r="K163" s="60"/>
      <c r="L163" s="60"/>
      <c r="M163" s="60"/>
      <c r="N163" s="60"/>
      <c r="O163" s="60"/>
      <c r="P163" s="60"/>
      <c r="Q163" s="60"/>
      <c r="R163" s="60"/>
      <c r="S163" s="60"/>
      <c r="T163" s="379"/>
      <c r="V163" s="379"/>
      <c r="W163" s="3939"/>
      <c r="X163" s="3939"/>
      <c r="Y163" s="3939"/>
      <c r="Z163" s="4040"/>
      <c r="AA163" s="60"/>
      <c r="AB163" s="60"/>
      <c r="AC163" s="60"/>
    </row>
    <row r="164" spans="1:29" x14ac:dyDescent="0.2">
      <c r="A164" s="60"/>
      <c r="B164" s="60"/>
      <c r="C164" s="60"/>
      <c r="D164" s="60"/>
      <c r="E164" s="60"/>
      <c r="F164" s="60"/>
      <c r="G164" s="60"/>
      <c r="H164" s="60"/>
      <c r="I164" s="60"/>
      <c r="J164" s="60"/>
      <c r="K164" s="60"/>
      <c r="L164" s="60"/>
      <c r="M164" s="60"/>
      <c r="N164" s="60"/>
      <c r="O164" s="60"/>
      <c r="P164" s="60"/>
      <c r="Q164" s="60"/>
      <c r="R164" s="60"/>
      <c r="S164" s="60"/>
      <c r="T164" s="379"/>
      <c r="V164" s="379"/>
      <c r="W164" s="3939"/>
      <c r="X164" s="3939"/>
      <c r="Y164" s="3939"/>
      <c r="Z164" s="4040"/>
      <c r="AA164" s="60"/>
      <c r="AB164" s="60"/>
      <c r="AC164" s="60"/>
    </row>
    <row r="165" spans="1:29" x14ac:dyDescent="0.2">
      <c r="A165" s="60"/>
      <c r="B165" s="60"/>
      <c r="C165" s="60"/>
      <c r="D165" s="60"/>
      <c r="E165" s="60"/>
      <c r="F165" s="60"/>
      <c r="G165" s="60"/>
      <c r="H165" s="60"/>
      <c r="I165" s="60"/>
      <c r="J165" s="60"/>
      <c r="K165" s="60"/>
      <c r="L165" s="60"/>
      <c r="M165" s="60"/>
      <c r="N165" s="60"/>
      <c r="O165" s="60"/>
      <c r="P165" s="60"/>
      <c r="Q165" s="60"/>
      <c r="R165" s="60"/>
      <c r="S165" s="60"/>
      <c r="T165" s="379"/>
      <c r="V165" s="379"/>
      <c r="W165" s="3939"/>
      <c r="X165" s="3939"/>
      <c r="Y165" s="3939"/>
      <c r="Z165" s="4040"/>
      <c r="AA165" s="60"/>
      <c r="AB165" s="60"/>
      <c r="AC165" s="60"/>
    </row>
    <row r="166" spans="1:29" x14ac:dyDescent="0.2">
      <c r="A166" s="60"/>
      <c r="B166" s="60"/>
      <c r="C166" s="60"/>
      <c r="D166" s="60"/>
      <c r="E166" s="60"/>
      <c r="F166" s="60"/>
      <c r="G166" s="60"/>
      <c r="H166" s="60"/>
      <c r="I166" s="60"/>
      <c r="J166" s="60"/>
      <c r="K166" s="60"/>
      <c r="L166" s="60"/>
      <c r="M166" s="60"/>
      <c r="N166" s="60"/>
      <c r="O166" s="60"/>
      <c r="P166" s="60"/>
      <c r="Q166" s="60"/>
      <c r="R166" s="60"/>
      <c r="S166" s="60"/>
      <c r="T166" s="379"/>
      <c r="V166" s="379"/>
      <c r="W166" s="3939"/>
      <c r="X166" s="3939"/>
      <c r="Y166" s="3939"/>
      <c r="Z166" s="4040"/>
      <c r="AA166" s="60"/>
      <c r="AB166" s="60"/>
      <c r="AC166" s="60"/>
    </row>
    <row r="167" spans="1:29" x14ac:dyDescent="0.2">
      <c r="A167" s="60"/>
      <c r="B167" s="60"/>
      <c r="C167" s="60"/>
      <c r="D167" s="60"/>
      <c r="E167" s="60"/>
      <c r="F167" s="60"/>
      <c r="G167" s="60"/>
      <c r="H167" s="60"/>
      <c r="I167" s="60"/>
      <c r="J167" s="60"/>
      <c r="K167" s="60"/>
      <c r="L167" s="60"/>
      <c r="M167" s="60"/>
      <c r="N167" s="60"/>
      <c r="O167" s="60"/>
      <c r="P167" s="60"/>
      <c r="Q167" s="60"/>
      <c r="R167" s="60"/>
      <c r="S167" s="60"/>
      <c r="T167" s="379"/>
      <c r="V167" s="379"/>
      <c r="W167" s="3939"/>
      <c r="X167" s="3939"/>
      <c r="Y167" s="3939"/>
      <c r="Z167" s="4040"/>
      <c r="AA167" s="60"/>
      <c r="AB167" s="60"/>
      <c r="AC167" s="60"/>
    </row>
    <row r="168" spans="1:29" x14ac:dyDescent="0.2">
      <c r="A168" s="60"/>
      <c r="B168" s="60"/>
      <c r="C168" s="60"/>
      <c r="D168" s="60"/>
      <c r="E168" s="60"/>
      <c r="F168" s="60"/>
      <c r="G168" s="60"/>
      <c r="H168" s="60"/>
      <c r="I168" s="60"/>
      <c r="J168" s="60"/>
      <c r="K168" s="60"/>
      <c r="L168" s="60"/>
      <c r="M168" s="60"/>
      <c r="N168" s="60"/>
      <c r="O168" s="60"/>
      <c r="P168" s="60"/>
      <c r="Q168" s="60"/>
      <c r="R168" s="60"/>
      <c r="S168" s="60"/>
      <c r="T168" s="379"/>
      <c r="V168" s="379"/>
      <c r="W168" s="3939"/>
      <c r="X168" s="3939"/>
      <c r="Y168" s="3939"/>
      <c r="Z168" s="4040"/>
      <c r="AA168" s="60"/>
      <c r="AB168" s="60"/>
      <c r="AC168" s="60"/>
    </row>
    <row r="169" spans="1:29" x14ac:dyDescent="0.2">
      <c r="A169" s="60"/>
      <c r="B169" s="60"/>
      <c r="C169" s="60"/>
      <c r="D169" s="60"/>
      <c r="E169" s="60"/>
      <c r="F169" s="60"/>
      <c r="G169" s="60"/>
      <c r="H169" s="60"/>
      <c r="I169" s="60"/>
      <c r="J169" s="60"/>
      <c r="K169" s="60"/>
      <c r="L169" s="60"/>
      <c r="M169" s="60"/>
      <c r="N169" s="60"/>
      <c r="O169" s="60"/>
      <c r="P169" s="60"/>
      <c r="Q169" s="60"/>
      <c r="R169" s="60"/>
      <c r="S169" s="60"/>
      <c r="T169" s="379"/>
      <c r="V169" s="379"/>
      <c r="W169" s="3939"/>
      <c r="X169" s="3939"/>
      <c r="Y169" s="3939"/>
      <c r="Z169" s="4040"/>
      <c r="AA169" s="60"/>
      <c r="AB169" s="60"/>
      <c r="AC169" s="60"/>
    </row>
    <row r="170" spans="1:29" x14ac:dyDescent="0.2">
      <c r="A170" s="60"/>
      <c r="B170" s="60"/>
      <c r="C170" s="60"/>
      <c r="D170" s="60"/>
      <c r="E170" s="60"/>
      <c r="F170" s="60"/>
      <c r="G170" s="60"/>
      <c r="H170" s="60"/>
      <c r="I170" s="60"/>
      <c r="J170" s="60"/>
      <c r="K170" s="60"/>
      <c r="L170" s="60"/>
      <c r="M170" s="60"/>
      <c r="N170" s="60"/>
      <c r="O170" s="60"/>
      <c r="P170" s="60"/>
      <c r="Q170" s="60"/>
      <c r="R170" s="60"/>
      <c r="S170" s="60"/>
      <c r="T170" s="379"/>
      <c r="V170" s="379"/>
      <c r="W170" s="3939"/>
      <c r="X170" s="3939"/>
      <c r="Y170" s="3939"/>
      <c r="Z170" s="4040"/>
      <c r="AA170" s="60"/>
      <c r="AB170" s="60"/>
      <c r="AC170" s="60"/>
    </row>
    <row r="171" spans="1:29" x14ac:dyDescent="0.2">
      <c r="A171" s="60"/>
      <c r="B171" s="60"/>
      <c r="C171" s="60"/>
      <c r="D171" s="60"/>
      <c r="E171" s="60"/>
      <c r="F171" s="60"/>
      <c r="G171" s="60"/>
      <c r="H171" s="60"/>
      <c r="I171" s="60"/>
      <c r="J171" s="60"/>
      <c r="K171" s="60"/>
      <c r="L171" s="60"/>
      <c r="M171" s="60"/>
      <c r="N171" s="60"/>
      <c r="O171" s="60"/>
      <c r="P171" s="60"/>
      <c r="Q171" s="60"/>
      <c r="R171" s="60"/>
      <c r="S171" s="60"/>
      <c r="T171" s="379"/>
      <c r="V171" s="379"/>
      <c r="W171" s="3939"/>
      <c r="X171" s="3939"/>
      <c r="Y171" s="3939"/>
      <c r="Z171" s="4040"/>
      <c r="AA171" s="60"/>
      <c r="AB171" s="60"/>
      <c r="AC171" s="60"/>
    </row>
    <row r="172" spans="1:29" x14ac:dyDescent="0.2">
      <c r="A172" s="60"/>
      <c r="B172" s="60"/>
      <c r="C172" s="60"/>
      <c r="D172" s="60"/>
      <c r="E172" s="60"/>
      <c r="F172" s="60"/>
      <c r="G172" s="60"/>
      <c r="H172" s="60"/>
      <c r="I172" s="60"/>
      <c r="J172" s="60"/>
      <c r="K172" s="60"/>
      <c r="L172" s="60"/>
      <c r="M172" s="60"/>
      <c r="N172" s="60"/>
      <c r="O172" s="60"/>
      <c r="P172" s="60"/>
      <c r="Q172" s="60"/>
      <c r="R172" s="60"/>
      <c r="S172" s="60"/>
      <c r="T172" s="379"/>
      <c r="V172" s="379"/>
      <c r="W172" s="3939"/>
      <c r="X172" s="3939"/>
      <c r="Y172" s="3939"/>
      <c r="Z172" s="4040"/>
      <c r="AA172" s="60"/>
      <c r="AB172" s="60"/>
      <c r="AC172" s="60"/>
    </row>
    <row r="173" spans="1:29" x14ac:dyDescent="0.2">
      <c r="A173" s="60"/>
      <c r="B173" s="60"/>
      <c r="C173" s="60"/>
      <c r="D173" s="60"/>
      <c r="E173" s="60"/>
      <c r="F173" s="60"/>
      <c r="G173" s="60"/>
      <c r="H173" s="60"/>
      <c r="I173" s="60"/>
      <c r="J173" s="60"/>
      <c r="K173" s="60"/>
      <c r="L173" s="60"/>
      <c r="M173" s="60"/>
      <c r="N173" s="60"/>
      <c r="O173" s="60"/>
      <c r="P173" s="60"/>
      <c r="Q173" s="60"/>
      <c r="R173" s="60"/>
      <c r="S173" s="60"/>
      <c r="T173" s="379"/>
      <c r="V173" s="379"/>
      <c r="W173" s="3939"/>
      <c r="X173" s="3939"/>
      <c r="Y173" s="3939"/>
      <c r="Z173" s="4040"/>
      <c r="AA173" s="60"/>
      <c r="AB173" s="60"/>
      <c r="AC173" s="60"/>
    </row>
    <row r="174" spans="1:29" x14ac:dyDescent="0.2">
      <c r="A174" s="60"/>
      <c r="B174" s="60"/>
      <c r="C174" s="60"/>
      <c r="D174" s="60"/>
      <c r="E174" s="60"/>
      <c r="F174" s="60"/>
      <c r="G174" s="60"/>
      <c r="H174" s="60"/>
      <c r="I174" s="60"/>
      <c r="J174" s="60"/>
      <c r="K174" s="60"/>
      <c r="L174" s="60"/>
      <c r="M174" s="60"/>
      <c r="N174" s="60"/>
      <c r="O174" s="60"/>
      <c r="P174" s="60"/>
      <c r="Q174" s="60"/>
      <c r="R174" s="60"/>
      <c r="S174" s="60"/>
      <c r="T174" s="379"/>
      <c r="V174" s="379"/>
      <c r="W174" s="3939"/>
      <c r="X174" s="3939"/>
      <c r="Y174" s="3939"/>
      <c r="Z174" s="4040"/>
      <c r="AA174" s="60"/>
      <c r="AB174" s="60"/>
      <c r="AC174" s="60"/>
    </row>
    <row r="175" spans="1:29" x14ac:dyDescent="0.2">
      <c r="A175" s="60"/>
      <c r="B175" s="60"/>
      <c r="C175" s="60"/>
      <c r="D175" s="60"/>
      <c r="E175" s="60"/>
      <c r="F175" s="60"/>
      <c r="G175" s="60"/>
      <c r="H175" s="60"/>
      <c r="I175" s="60"/>
      <c r="J175" s="60"/>
      <c r="K175" s="60"/>
      <c r="L175" s="60"/>
      <c r="M175" s="60"/>
      <c r="N175" s="60"/>
      <c r="O175" s="60"/>
      <c r="P175" s="60"/>
      <c r="Q175" s="60"/>
      <c r="R175" s="60"/>
      <c r="S175" s="60"/>
      <c r="T175" s="379"/>
      <c r="V175" s="379"/>
      <c r="W175" s="3939"/>
      <c r="X175" s="3939"/>
      <c r="Y175" s="3939"/>
      <c r="Z175" s="4040"/>
      <c r="AA175" s="60"/>
      <c r="AB175" s="60"/>
      <c r="AC175" s="60"/>
    </row>
    <row r="176" spans="1:29" x14ac:dyDescent="0.2">
      <c r="A176" s="60"/>
      <c r="B176" s="60"/>
      <c r="C176" s="60"/>
      <c r="D176" s="60"/>
      <c r="E176" s="60"/>
      <c r="F176" s="60"/>
      <c r="G176" s="60"/>
      <c r="H176" s="60"/>
      <c r="I176" s="60"/>
      <c r="J176" s="60"/>
      <c r="K176" s="60"/>
      <c r="L176" s="60"/>
      <c r="M176" s="60"/>
      <c r="N176" s="60"/>
      <c r="O176" s="60"/>
      <c r="P176" s="60"/>
      <c r="Q176" s="60"/>
      <c r="R176" s="60"/>
      <c r="S176" s="60"/>
      <c r="T176" s="379"/>
      <c r="V176" s="379"/>
      <c r="W176" s="3939"/>
      <c r="X176" s="3939"/>
      <c r="Y176" s="3939"/>
      <c r="Z176" s="4040"/>
      <c r="AA176" s="60"/>
      <c r="AB176" s="60"/>
      <c r="AC176" s="60"/>
    </row>
    <row r="177" spans="1:29" x14ac:dyDescent="0.2">
      <c r="A177" s="60"/>
      <c r="B177" s="60"/>
      <c r="C177" s="60"/>
      <c r="D177" s="60"/>
      <c r="E177" s="60"/>
      <c r="F177" s="60"/>
      <c r="G177" s="60"/>
      <c r="H177" s="60"/>
      <c r="I177" s="60"/>
      <c r="J177" s="60"/>
      <c r="K177" s="60"/>
      <c r="L177" s="60"/>
      <c r="M177" s="60"/>
      <c r="N177" s="60"/>
      <c r="O177" s="60"/>
      <c r="P177" s="60"/>
      <c r="Q177" s="60"/>
      <c r="R177" s="60"/>
      <c r="S177" s="60"/>
      <c r="T177" s="379"/>
      <c r="V177" s="379"/>
      <c r="W177" s="3939"/>
      <c r="X177" s="3939"/>
      <c r="Y177" s="3939"/>
      <c r="Z177" s="4040"/>
      <c r="AA177" s="60"/>
      <c r="AB177" s="60"/>
      <c r="AC177" s="60"/>
    </row>
    <row r="178" spans="1:29" x14ac:dyDescent="0.2">
      <c r="A178" s="60"/>
      <c r="B178" s="60"/>
      <c r="C178" s="60"/>
      <c r="D178" s="60"/>
      <c r="E178" s="60"/>
      <c r="F178" s="60"/>
      <c r="G178" s="60"/>
      <c r="H178" s="60"/>
      <c r="I178" s="60"/>
      <c r="J178" s="60"/>
      <c r="K178" s="60"/>
      <c r="L178" s="60"/>
      <c r="M178" s="60"/>
      <c r="N178" s="60"/>
      <c r="O178" s="60"/>
      <c r="P178" s="60"/>
      <c r="Q178" s="60"/>
      <c r="R178" s="60"/>
      <c r="S178" s="60"/>
      <c r="T178" s="379"/>
      <c r="V178" s="379"/>
      <c r="W178" s="3939"/>
      <c r="X178" s="3939"/>
      <c r="Y178" s="3939"/>
      <c r="Z178" s="4040"/>
      <c r="AA178" s="60"/>
      <c r="AB178" s="60"/>
      <c r="AC178" s="60"/>
    </row>
    <row r="179" spans="1:29" x14ac:dyDescent="0.2">
      <c r="A179" s="60"/>
      <c r="B179" s="60"/>
      <c r="C179" s="60"/>
      <c r="D179" s="60"/>
      <c r="E179" s="60"/>
      <c r="F179" s="60"/>
      <c r="G179" s="60"/>
      <c r="H179" s="60"/>
      <c r="I179" s="60"/>
      <c r="J179" s="60"/>
      <c r="K179" s="60"/>
      <c r="L179" s="60"/>
      <c r="M179" s="60"/>
      <c r="N179" s="60"/>
      <c r="O179" s="60"/>
      <c r="P179" s="60"/>
      <c r="Q179" s="60"/>
      <c r="R179" s="60"/>
      <c r="S179" s="60"/>
      <c r="T179" s="379"/>
      <c r="V179" s="379"/>
      <c r="W179" s="3939"/>
      <c r="X179" s="3939"/>
      <c r="Y179" s="3939"/>
      <c r="Z179" s="4040"/>
      <c r="AA179" s="60"/>
      <c r="AB179" s="60"/>
      <c r="AC179" s="60"/>
    </row>
    <row r="180" spans="1:29" x14ac:dyDescent="0.2">
      <c r="A180" s="60"/>
      <c r="B180" s="60"/>
      <c r="C180" s="60"/>
      <c r="D180" s="60"/>
      <c r="E180" s="60"/>
      <c r="F180" s="60"/>
      <c r="G180" s="60"/>
      <c r="H180" s="60"/>
      <c r="I180" s="60"/>
      <c r="J180" s="60"/>
      <c r="K180" s="60"/>
      <c r="L180" s="60"/>
      <c r="M180" s="60"/>
      <c r="N180" s="60"/>
      <c r="O180" s="60"/>
      <c r="P180" s="60"/>
      <c r="Q180" s="60"/>
      <c r="R180" s="60"/>
      <c r="S180" s="60"/>
      <c r="T180" s="379"/>
      <c r="V180" s="379"/>
      <c r="W180" s="3939"/>
      <c r="X180" s="3939"/>
      <c r="Y180" s="3939"/>
      <c r="Z180" s="4040"/>
      <c r="AA180" s="60"/>
      <c r="AB180" s="60"/>
      <c r="AC180" s="60"/>
    </row>
    <row r="181" spans="1:29" x14ac:dyDescent="0.2">
      <c r="A181" s="60"/>
      <c r="B181" s="60"/>
      <c r="C181" s="60"/>
      <c r="D181" s="60"/>
      <c r="E181" s="60"/>
      <c r="F181" s="60"/>
      <c r="G181" s="60"/>
      <c r="H181" s="60"/>
      <c r="I181" s="60"/>
      <c r="J181" s="60"/>
      <c r="K181" s="60"/>
      <c r="L181" s="60"/>
      <c r="M181" s="60"/>
      <c r="N181" s="60"/>
      <c r="O181" s="60"/>
      <c r="P181" s="60"/>
      <c r="Q181" s="60"/>
      <c r="R181" s="60"/>
      <c r="S181" s="60"/>
      <c r="T181" s="379"/>
      <c r="V181" s="379"/>
      <c r="W181" s="3939"/>
      <c r="X181" s="3939"/>
      <c r="Y181" s="3939"/>
      <c r="Z181" s="4040"/>
      <c r="AA181" s="60"/>
      <c r="AB181" s="60"/>
      <c r="AC181" s="60"/>
    </row>
    <row r="182" spans="1:29" x14ac:dyDescent="0.2">
      <c r="A182" s="60"/>
      <c r="B182" s="60"/>
      <c r="C182" s="60"/>
      <c r="D182" s="60"/>
      <c r="E182" s="60"/>
      <c r="F182" s="60"/>
      <c r="G182" s="60"/>
      <c r="H182" s="60"/>
      <c r="I182" s="60"/>
      <c r="J182" s="60"/>
      <c r="K182" s="60"/>
      <c r="L182" s="60"/>
      <c r="M182" s="60"/>
      <c r="N182" s="60"/>
      <c r="O182" s="60"/>
      <c r="P182" s="60"/>
      <c r="Q182" s="60"/>
      <c r="R182" s="60"/>
      <c r="S182" s="60"/>
      <c r="T182" s="379"/>
      <c r="V182" s="379"/>
      <c r="W182" s="3939"/>
      <c r="X182" s="3939"/>
      <c r="Y182" s="3939"/>
      <c r="Z182" s="4040"/>
      <c r="AA182" s="60"/>
      <c r="AB182" s="60"/>
      <c r="AC182" s="60"/>
    </row>
    <row r="183" spans="1:29" x14ac:dyDescent="0.2">
      <c r="A183" s="60"/>
      <c r="B183" s="60"/>
      <c r="C183" s="60"/>
      <c r="D183" s="60"/>
      <c r="E183" s="60"/>
      <c r="F183" s="60"/>
      <c r="G183" s="60"/>
      <c r="H183" s="60"/>
      <c r="I183" s="60"/>
      <c r="J183" s="60"/>
      <c r="K183" s="60"/>
      <c r="L183" s="60"/>
      <c r="M183" s="60"/>
      <c r="N183" s="60"/>
      <c r="O183" s="60"/>
      <c r="P183" s="60"/>
      <c r="Q183" s="60"/>
      <c r="R183" s="60"/>
      <c r="S183" s="60"/>
      <c r="T183" s="379"/>
      <c r="V183" s="379"/>
      <c r="W183" s="3939"/>
      <c r="X183" s="3939"/>
      <c r="Y183" s="3939"/>
      <c r="Z183" s="4040"/>
      <c r="AA183" s="60"/>
      <c r="AB183" s="60"/>
      <c r="AC183" s="60"/>
    </row>
    <row r="184" spans="1:29" x14ac:dyDescent="0.2">
      <c r="A184" s="60"/>
      <c r="B184" s="60"/>
      <c r="C184" s="60"/>
      <c r="D184" s="60"/>
      <c r="E184" s="60"/>
      <c r="F184" s="60"/>
      <c r="G184" s="60"/>
      <c r="H184" s="60"/>
      <c r="I184" s="60"/>
      <c r="J184" s="60"/>
      <c r="K184" s="60"/>
      <c r="L184" s="60"/>
      <c r="M184" s="60"/>
      <c r="N184" s="60"/>
      <c r="O184" s="60"/>
      <c r="P184" s="60"/>
      <c r="Q184" s="60"/>
      <c r="R184" s="60"/>
      <c r="S184" s="60"/>
      <c r="T184" s="379"/>
      <c r="V184" s="379"/>
      <c r="W184" s="3939"/>
      <c r="X184" s="3939"/>
      <c r="Y184" s="3939"/>
      <c r="Z184" s="4040"/>
      <c r="AA184" s="60"/>
      <c r="AB184" s="60"/>
      <c r="AC184" s="60"/>
    </row>
    <row r="185" spans="1:29" x14ac:dyDescent="0.2">
      <c r="A185" s="60"/>
      <c r="B185" s="60"/>
      <c r="C185" s="60"/>
      <c r="D185" s="60"/>
      <c r="E185" s="60"/>
      <c r="F185" s="60"/>
      <c r="G185" s="60"/>
      <c r="H185" s="60"/>
      <c r="I185" s="60"/>
      <c r="J185" s="60"/>
      <c r="K185" s="60"/>
      <c r="L185" s="60"/>
      <c r="M185" s="60"/>
      <c r="N185" s="60"/>
      <c r="O185" s="60"/>
      <c r="P185" s="60"/>
      <c r="Q185" s="60"/>
      <c r="R185" s="60"/>
      <c r="S185" s="60"/>
      <c r="T185" s="379"/>
      <c r="V185" s="379"/>
      <c r="W185" s="3939"/>
      <c r="X185" s="3939"/>
      <c r="Y185" s="3939"/>
      <c r="Z185" s="4040"/>
      <c r="AA185" s="60"/>
      <c r="AB185" s="60"/>
      <c r="AC185" s="60"/>
    </row>
    <row r="186" spans="1:29" x14ac:dyDescent="0.2">
      <c r="A186" s="60"/>
      <c r="B186" s="60"/>
      <c r="C186" s="60"/>
      <c r="D186" s="60"/>
      <c r="E186" s="60"/>
      <c r="F186" s="60"/>
      <c r="G186" s="60"/>
      <c r="H186" s="60"/>
      <c r="I186" s="60"/>
      <c r="J186" s="60"/>
      <c r="K186" s="60"/>
      <c r="L186" s="60"/>
      <c r="M186" s="60"/>
      <c r="N186" s="60"/>
      <c r="O186" s="60"/>
      <c r="P186" s="60"/>
      <c r="Q186" s="60"/>
      <c r="R186" s="60"/>
      <c r="S186" s="60"/>
      <c r="T186" s="379"/>
      <c r="V186" s="379"/>
      <c r="W186" s="3939"/>
      <c r="X186" s="3939"/>
      <c r="Y186" s="3939"/>
      <c r="Z186" s="4040"/>
      <c r="AA186" s="60"/>
      <c r="AB186" s="60"/>
      <c r="AC186" s="60"/>
    </row>
    <row r="187" spans="1:29" x14ac:dyDescent="0.2">
      <c r="A187" s="60"/>
      <c r="B187" s="60"/>
      <c r="C187" s="60"/>
      <c r="D187" s="60"/>
      <c r="E187" s="60"/>
      <c r="F187" s="60"/>
      <c r="G187" s="60"/>
      <c r="H187" s="60"/>
      <c r="I187" s="60"/>
      <c r="J187" s="60"/>
      <c r="K187" s="60"/>
      <c r="L187" s="60"/>
      <c r="M187" s="60"/>
      <c r="N187" s="60"/>
      <c r="O187" s="60"/>
      <c r="P187" s="60"/>
      <c r="Q187" s="60"/>
      <c r="R187" s="60"/>
      <c r="S187" s="60"/>
      <c r="T187" s="379"/>
      <c r="V187" s="379"/>
      <c r="W187" s="3939"/>
      <c r="X187" s="3939"/>
      <c r="Y187" s="3939"/>
      <c r="Z187" s="4040"/>
      <c r="AA187" s="60"/>
      <c r="AB187" s="60"/>
      <c r="AC187" s="60"/>
    </row>
    <row r="188" spans="1:29" x14ac:dyDescent="0.2">
      <c r="A188" s="60"/>
      <c r="B188" s="60"/>
      <c r="C188" s="60"/>
      <c r="D188" s="60"/>
      <c r="E188" s="60"/>
      <c r="F188" s="60"/>
      <c r="G188" s="60"/>
      <c r="H188" s="60"/>
      <c r="I188" s="60"/>
      <c r="J188" s="60"/>
      <c r="K188" s="60"/>
      <c r="L188" s="60"/>
      <c r="M188" s="60"/>
      <c r="N188" s="60"/>
      <c r="O188" s="60"/>
      <c r="P188" s="60"/>
      <c r="Q188" s="60"/>
      <c r="R188" s="60"/>
      <c r="S188" s="60"/>
      <c r="T188" s="379"/>
      <c r="V188" s="379"/>
      <c r="W188" s="3939"/>
      <c r="X188" s="3939"/>
      <c r="Y188" s="3939"/>
      <c r="Z188" s="4040"/>
      <c r="AA188" s="60"/>
      <c r="AB188" s="60"/>
      <c r="AC188" s="60"/>
    </row>
    <row r="189" spans="1:29" x14ac:dyDescent="0.2">
      <c r="A189" s="60"/>
      <c r="B189" s="60"/>
      <c r="C189" s="60"/>
      <c r="D189" s="60"/>
      <c r="E189" s="60"/>
      <c r="F189" s="60"/>
      <c r="G189" s="60"/>
      <c r="H189" s="60"/>
      <c r="I189" s="60"/>
      <c r="J189" s="60"/>
      <c r="K189" s="60"/>
      <c r="L189" s="60"/>
      <c r="M189" s="60"/>
      <c r="N189" s="60"/>
      <c r="O189" s="60"/>
      <c r="P189" s="60"/>
      <c r="Q189" s="60"/>
      <c r="R189" s="60"/>
      <c r="S189" s="60"/>
      <c r="T189" s="379"/>
      <c r="V189" s="379"/>
      <c r="W189" s="3939"/>
      <c r="X189" s="3939"/>
      <c r="Y189" s="3939"/>
      <c r="Z189" s="4040"/>
      <c r="AA189" s="60"/>
      <c r="AB189" s="60"/>
      <c r="AC189" s="60"/>
    </row>
    <row r="190" spans="1:29" x14ac:dyDescent="0.2">
      <c r="A190" s="60"/>
      <c r="B190" s="60"/>
      <c r="C190" s="60"/>
      <c r="D190" s="60"/>
      <c r="E190" s="60"/>
      <c r="F190" s="60"/>
      <c r="G190" s="60"/>
      <c r="H190" s="60"/>
      <c r="I190" s="60"/>
      <c r="J190" s="60"/>
      <c r="K190" s="60"/>
      <c r="L190" s="60"/>
      <c r="M190" s="60"/>
      <c r="N190" s="60"/>
      <c r="O190" s="60"/>
      <c r="P190" s="60"/>
      <c r="Q190" s="60"/>
      <c r="R190" s="60"/>
      <c r="S190" s="60"/>
      <c r="T190" s="379"/>
      <c r="V190" s="379"/>
      <c r="W190" s="3939"/>
      <c r="X190" s="3939"/>
      <c r="Y190" s="3939"/>
      <c r="Z190" s="4040"/>
      <c r="AA190" s="60"/>
      <c r="AB190" s="60"/>
      <c r="AC190" s="60"/>
    </row>
    <row r="191" spans="1:29" x14ac:dyDescent="0.2">
      <c r="A191" s="60"/>
      <c r="B191" s="60"/>
      <c r="C191" s="60"/>
      <c r="D191" s="60"/>
      <c r="E191" s="60"/>
      <c r="F191" s="60"/>
      <c r="G191" s="60"/>
      <c r="H191" s="60"/>
      <c r="I191" s="60"/>
      <c r="J191" s="60"/>
      <c r="K191" s="60"/>
      <c r="L191" s="60"/>
      <c r="M191" s="60"/>
      <c r="N191" s="60"/>
      <c r="O191" s="60"/>
      <c r="P191" s="60"/>
      <c r="Q191" s="60"/>
      <c r="R191" s="60"/>
      <c r="S191" s="60"/>
      <c r="T191" s="379"/>
      <c r="V191" s="379"/>
      <c r="W191" s="3939"/>
      <c r="X191" s="3939"/>
      <c r="Y191" s="3939"/>
      <c r="Z191" s="4040"/>
      <c r="AA191" s="60"/>
      <c r="AB191" s="60"/>
      <c r="AC191" s="60"/>
    </row>
    <row r="192" spans="1:29" x14ac:dyDescent="0.2">
      <c r="A192" s="60"/>
      <c r="B192" s="60"/>
      <c r="C192" s="60"/>
      <c r="D192" s="60"/>
      <c r="E192" s="60"/>
      <c r="F192" s="60"/>
      <c r="G192" s="60"/>
      <c r="H192" s="60"/>
      <c r="I192" s="60"/>
      <c r="J192" s="60"/>
      <c r="K192" s="60"/>
      <c r="L192" s="60"/>
      <c r="M192" s="60"/>
      <c r="N192" s="60"/>
      <c r="O192" s="60"/>
      <c r="P192" s="60"/>
      <c r="Q192" s="60"/>
      <c r="R192" s="60"/>
      <c r="S192" s="60"/>
      <c r="T192" s="379"/>
      <c r="V192" s="379"/>
      <c r="W192" s="3939"/>
      <c r="X192" s="3939"/>
      <c r="Y192" s="3939"/>
      <c r="Z192" s="4040"/>
      <c r="AA192" s="60"/>
      <c r="AB192" s="60"/>
      <c r="AC192" s="60"/>
    </row>
    <row r="193" spans="1:29" x14ac:dyDescent="0.2">
      <c r="A193" s="60"/>
      <c r="B193" s="60"/>
      <c r="C193" s="60"/>
      <c r="D193" s="60"/>
      <c r="E193" s="60"/>
      <c r="F193" s="60"/>
      <c r="G193" s="60"/>
      <c r="H193" s="60"/>
      <c r="I193" s="60"/>
      <c r="J193" s="60"/>
      <c r="K193" s="60"/>
      <c r="L193" s="60"/>
      <c r="M193" s="60"/>
      <c r="N193" s="60"/>
      <c r="O193" s="60"/>
      <c r="P193" s="60"/>
      <c r="Q193" s="60"/>
      <c r="R193" s="60"/>
      <c r="S193" s="60"/>
      <c r="T193" s="379"/>
      <c r="V193" s="379"/>
      <c r="W193" s="3939"/>
      <c r="X193" s="3939"/>
      <c r="Y193" s="3939"/>
      <c r="Z193" s="4040"/>
      <c r="AA193" s="60"/>
      <c r="AB193" s="60"/>
      <c r="AC193" s="60"/>
    </row>
    <row r="194" spans="1:29" x14ac:dyDescent="0.2">
      <c r="A194" s="60"/>
      <c r="B194" s="60"/>
      <c r="C194" s="60"/>
      <c r="D194" s="60"/>
      <c r="E194" s="60"/>
      <c r="F194" s="60"/>
      <c r="G194" s="60"/>
      <c r="H194" s="60"/>
      <c r="I194" s="60"/>
      <c r="J194" s="60"/>
      <c r="K194" s="60"/>
      <c r="L194" s="60"/>
      <c r="M194" s="60"/>
      <c r="N194" s="60"/>
      <c r="O194" s="60"/>
      <c r="P194" s="60"/>
      <c r="Q194" s="60"/>
      <c r="R194" s="60"/>
      <c r="S194" s="60"/>
      <c r="T194" s="379"/>
      <c r="V194" s="379"/>
      <c r="W194" s="3939"/>
      <c r="X194" s="3939"/>
      <c r="Y194" s="3939"/>
      <c r="Z194" s="4040"/>
      <c r="AA194" s="60"/>
      <c r="AB194" s="60"/>
      <c r="AC194" s="60"/>
    </row>
    <row r="195" spans="1:29" x14ac:dyDescent="0.2">
      <c r="A195" s="60"/>
      <c r="B195" s="60"/>
      <c r="C195" s="60"/>
      <c r="D195" s="60"/>
      <c r="E195" s="60"/>
      <c r="F195" s="60"/>
      <c r="G195" s="60"/>
      <c r="H195" s="60"/>
      <c r="I195" s="60"/>
      <c r="J195" s="60"/>
      <c r="K195" s="60"/>
      <c r="L195" s="60"/>
      <c r="M195" s="60"/>
      <c r="N195" s="60"/>
      <c r="O195" s="60"/>
      <c r="P195" s="60"/>
      <c r="Q195" s="60"/>
      <c r="R195" s="60"/>
      <c r="S195" s="60"/>
      <c r="T195" s="379"/>
      <c r="V195" s="379"/>
      <c r="W195" s="3939"/>
      <c r="X195" s="3939"/>
      <c r="Y195" s="3939"/>
      <c r="Z195" s="4040"/>
      <c r="AA195" s="60"/>
      <c r="AB195" s="60"/>
      <c r="AC195" s="60"/>
    </row>
    <row r="196" spans="1:29" x14ac:dyDescent="0.2">
      <c r="A196" s="60"/>
      <c r="B196" s="60"/>
      <c r="C196" s="60"/>
      <c r="D196" s="60"/>
      <c r="E196" s="60"/>
      <c r="F196" s="60"/>
      <c r="G196" s="60"/>
      <c r="H196" s="60"/>
      <c r="I196" s="60"/>
      <c r="J196" s="60"/>
      <c r="K196" s="60"/>
      <c r="L196" s="60"/>
      <c r="M196" s="60"/>
      <c r="N196" s="60"/>
      <c r="O196" s="60"/>
      <c r="P196" s="60"/>
      <c r="Q196" s="60"/>
      <c r="R196" s="60"/>
      <c r="S196" s="60"/>
      <c r="T196" s="379"/>
      <c r="V196" s="379"/>
      <c r="W196" s="3939"/>
      <c r="X196" s="3939"/>
      <c r="Y196" s="3939"/>
      <c r="Z196" s="4040"/>
      <c r="AA196" s="60"/>
      <c r="AB196" s="60"/>
      <c r="AC196" s="60"/>
    </row>
    <row r="197" spans="1:29" x14ac:dyDescent="0.2">
      <c r="A197" s="60"/>
      <c r="B197" s="60"/>
      <c r="C197" s="60"/>
      <c r="D197" s="60"/>
      <c r="E197" s="60"/>
      <c r="F197" s="60"/>
      <c r="G197" s="60"/>
      <c r="H197" s="60"/>
      <c r="I197" s="60"/>
      <c r="J197" s="60"/>
      <c r="K197" s="60"/>
      <c r="L197" s="60"/>
      <c r="M197" s="60"/>
      <c r="N197" s="60"/>
      <c r="O197" s="60"/>
      <c r="P197" s="60"/>
      <c r="Q197" s="60"/>
      <c r="R197" s="60"/>
      <c r="S197" s="60"/>
      <c r="T197" s="379"/>
      <c r="V197" s="379"/>
      <c r="W197" s="3939"/>
      <c r="X197" s="3939"/>
      <c r="Y197" s="3939"/>
      <c r="Z197" s="4040"/>
      <c r="AA197" s="60"/>
      <c r="AB197" s="60"/>
      <c r="AC197" s="60"/>
    </row>
    <row r="198" spans="1:29" x14ac:dyDescent="0.2">
      <c r="A198" s="60"/>
      <c r="B198" s="60"/>
      <c r="C198" s="60"/>
      <c r="D198" s="60"/>
      <c r="E198" s="60"/>
      <c r="F198" s="60"/>
      <c r="G198" s="60"/>
      <c r="H198" s="60"/>
      <c r="I198" s="60"/>
      <c r="J198" s="60"/>
      <c r="K198" s="60"/>
      <c r="L198" s="60"/>
      <c r="M198" s="60"/>
      <c r="N198" s="60"/>
      <c r="O198" s="60"/>
      <c r="P198" s="60"/>
      <c r="Q198" s="60"/>
      <c r="R198" s="60"/>
      <c r="S198" s="60"/>
      <c r="T198" s="379"/>
      <c r="V198" s="379"/>
      <c r="W198" s="3939"/>
      <c r="X198" s="3939"/>
      <c r="Y198" s="3939"/>
      <c r="Z198" s="4040"/>
      <c r="AA198" s="60"/>
      <c r="AB198" s="60"/>
      <c r="AC198" s="60"/>
    </row>
    <row r="199" spans="1:29" x14ac:dyDescent="0.2">
      <c r="A199" s="60"/>
      <c r="B199" s="60"/>
      <c r="C199" s="60"/>
      <c r="D199" s="60"/>
      <c r="E199" s="60"/>
      <c r="F199" s="60"/>
      <c r="G199" s="60"/>
      <c r="H199" s="60"/>
      <c r="I199" s="60"/>
      <c r="J199" s="60"/>
      <c r="K199" s="60"/>
      <c r="L199" s="60"/>
      <c r="M199" s="60"/>
      <c r="N199" s="60"/>
      <c r="O199" s="60"/>
      <c r="P199" s="60"/>
      <c r="Q199" s="60"/>
      <c r="R199" s="60"/>
      <c r="S199" s="60"/>
      <c r="T199" s="379"/>
      <c r="V199" s="379"/>
      <c r="W199" s="3939"/>
      <c r="X199" s="3939"/>
      <c r="Y199" s="3939"/>
      <c r="Z199" s="4040"/>
      <c r="AA199" s="60"/>
      <c r="AB199" s="60"/>
      <c r="AC199" s="60"/>
    </row>
    <row r="200" spans="1:29" x14ac:dyDescent="0.2">
      <c r="A200" s="60"/>
      <c r="B200" s="60"/>
      <c r="C200" s="60"/>
      <c r="D200" s="60"/>
      <c r="E200" s="60"/>
      <c r="F200" s="60"/>
      <c r="G200" s="60"/>
      <c r="H200" s="60"/>
      <c r="I200" s="60"/>
      <c r="J200" s="60"/>
      <c r="K200" s="60"/>
      <c r="L200" s="60"/>
      <c r="M200" s="60"/>
      <c r="N200" s="60"/>
      <c r="O200" s="60"/>
      <c r="P200" s="60"/>
      <c r="Q200" s="60"/>
      <c r="R200" s="60"/>
      <c r="S200" s="60"/>
      <c r="T200" s="379"/>
      <c r="V200" s="60"/>
      <c r="W200" s="60"/>
      <c r="X200" s="3939"/>
      <c r="Y200" s="3939"/>
      <c r="Z200" s="379"/>
      <c r="AA200" s="60"/>
      <c r="AB200" s="60"/>
      <c r="AC200" s="60"/>
    </row>
    <row r="201" spans="1:29" x14ac:dyDescent="0.2">
      <c r="A201" s="60"/>
      <c r="B201" s="60"/>
      <c r="C201" s="60"/>
      <c r="D201" s="60"/>
      <c r="E201" s="60"/>
      <c r="F201" s="60"/>
      <c r="G201" s="60"/>
      <c r="H201" s="60"/>
      <c r="I201" s="60"/>
      <c r="J201" s="60"/>
      <c r="K201" s="60"/>
      <c r="L201" s="60"/>
      <c r="M201" s="60"/>
      <c r="N201" s="60"/>
      <c r="O201" s="60"/>
      <c r="P201" s="60"/>
      <c r="Q201" s="60"/>
      <c r="R201" s="60"/>
      <c r="S201" s="60"/>
      <c r="T201" s="379"/>
      <c r="V201" s="60"/>
      <c r="W201" s="60"/>
      <c r="X201" s="3939"/>
      <c r="Y201" s="3939"/>
      <c r="Z201" s="379"/>
      <c r="AA201" s="60"/>
      <c r="AB201" s="60"/>
      <c r="AC201" s="60"/>
    </row>
    <row r="202" spans="1:29" x14ac:dyDescent="0.2">
      <c r="A202" s="60"/>
      <c r="B202" s="60"/>
      <c r="C202" s="60"/>
      <c r="D202" s="60"/>
      <c r="E202" s="60"/>
      <c r="F202" s="60"/>
      <c r="G202" s="60"/>
      <c r="H202" s="60"/>
      <c r="I202" s="60"/>
      <c r="J202" s="60"/>
      <c r="K202" s="60"/>
      <c r="L202" s="60"/>
      <c r="M202" s="60"/>
      <c r="N202" s="60"/>
      <c r="O202" s="60"/>
      <c r="P202" s="60"/>
      <c r="Q202" s="60"/>
      <c r="R202" s="60"/>
      <c r="S202" s="60"/>
      <c r="T202" s="379"/>
      <c r="V202" s="60"/>
      <c r="W202" s="60"/>
      <c r="X202" s="3939"/>
      <c r="Y202" s="3939"/>
      <c r="Z202" s="379"/>
      <c r="AA202" s="60"/>
      <c r="AB202" s="60"/>
      <c r="AC202" s="60"/>
    </row>
    <row r="203" spans="1:29" x14ac:dyDescent="0.2">
      <c r="A203" s="60"/>
      <c r="B203" s="60"/>
      <c r="C203" s="60"/>
      <c r="D203" s="60"/>
      <c r="E203" s="60"/>
      <c r="F203" s="60"/>
      <c r="G203" s="60"/>
      <c r="H203" s="60"/>
      <c r="I203" s="60"/>
      <c r="J203" s="60"/>
      <c r="K203" s="60"/>
      <c r="L203" s="60"/>
      <c r="M203" s="60"/>
      <c r="N203" s="60"/>
      <c r="O203" s="60"/>
      <c r="P203" s="60"/>
      <c r="Q203" s="60"/>
      <c r="R203" s="60"/>
      <c r="S203" s="60"/>
      <c r="T203" s="379"/>
      <c r="V203" s="60"/>
      <c r="W203" s="60"/>
      <c r="X203" s="3939"/>
      <c r="Y203" s="3939"/>
      <c r="Z203" s="379"/>
      <c r="AA203" s="60"/>
      <c r="AB203" s="60"/>
      <c r="AC203" s="60"/>
    </row>
    <row r="204" spans="1:29" x14ac:dyDescent="0.2">
      <c r="A204" s="60"/>
      <c r="B204" s="60"/>
      <c r="C204" s="60"/>
      <c r="D204" s="60"/>
      <c r="E204" s="60"/>
      <c r="F204" s="60"/>
      <c r="G204" s="60"/>
      <c r="H204" s="60"/>
      <c r="I204" s="60"/>
      <c r="J204" s="60"/>
      <c r="K204" s="60"/>
      <c r="L204" s="60"/>
      <c r="M204" s="60"/>
      <c r="N204" s="60"/>
      <c r="O204" s="60"/>
      <c r="P204" s="60"/>
      <c r="Q204" s="60"/>
      <c r="R204" s="60"/>
      <c r="S204" s="60"/>
      <c r="T204" s="379"/>
      <c r="V204" s="60"/>
      <c r="W204" s="60"/>
      <c r="X204" s="3939"/>
      <c r="Y204" s="3939"/>
      <c r="Z204" s="379"/>
      <c r="AA204" s="60"/>
      <c r="AB204" s="60"/>
      <c r="AC204" s="60"/>
    </row>
    <row r="205" spans="1:29" x14ac:dyDescent="0.2">
      <c r="A205" s="60"/>
      <c r="B205" s="60"/>
      <c r="C205" s="60"/>
      <c r="D205" s="60"/>
      <c r="E205" s="60"/>
      <c r="F205" s="60"/>
      <c r="G205" s="60"/>
      <c r="H205" s="60"/>
      <c r="I205" s="60"/>
      <c r="J205" s="60"/>
      <c r="K205" s="60"/>
      <c r="L205" s="60"/>
      <c r="M205" s="60"/>
      <c r="N205" s="60"/>
      <c r="O205" s="60"/>
      <c r="P205" s="60"/>
      <c r="Q205" s="60"/>
      <c r="R205" s="60"/>
      <c r="S205" s="60"/>
      <c r="T205" s="379"/>
      <c r="V205" s="60"/>
      <c r="W205" s="60"/>
      <c r="X205" s="3939"/>
      <c r="Y205" s="3939"/>
      <c r="Z205" s="379"/>
      <c r="AA205" s="60"/>
      <c r="AB205" s="60"/>
      <c r="AC205" s="60"/>
    </row>
    <row r="206" spans="1:29" x14ac:dyDescent="0.2">
      <c r="A206" s="60"/>
      <c r="B206" s="60"/>
      <c r="C206" s="60"/>
      <c r="D206" s="60"/>
      <c r="E206" s="60"/>
      <c r="F206" s="60"/>
      <c r="G206" s="60"/>
      <c r="H206" s="60"/>
      <c r="I206" s="60"/>
      <c r="J206" s="60"/>
      <c r="K206" s="60"/>
      <c r="L206" s="60"/>
      <c r="M206" s="60"/>
      <c r="N206" s="60"/>
      <c r="O206" s="60"/>
      <c r="P206" s="60"/>
      <c r="Q206" s="60"/>
      <c r="R206" s="60"/>
      <c r="S206" s="60"/>
      <c r="T206" s="379"/>
      <c r="V206" s="60"/>
      <c r="W206" s="60"/>
      <c r="X206" s="3939"/>
      <c r="Y206" s="3939"/>
      <c r="Z206" s="379"/>
      <c r="AA206" s="60"/>
      <c r="AB206" s="60"/>
      <c r="AC206" s="60"/>
    </row>
    <row r="207" spans="1:29" x14ac:dyDescent="0.2">
      <c r="A207" s="60"/>
      <c r="B207" s="60"/>
      <c r="C207" s="60"/>
      <c r="D207" s="60"/>
      <c r="E207" s="60"/>
      <c r="F207" s="60"/>
      <c r="G207" s="60"/>
      <c r="H207" s="60"/>
      <c r="I207" s="60"/>
      <c r="J207" s="60"/>
      <c r="K207" s="60"/>
      <c r="L207" s="60"/>
      <c r="M207" s="60"/>
      <c r="N207" s="60"/>
      <c r="O207" s="60"/>
      <c r="P207" s="60"/>
      <c r="Q207" s="60"/>
      <c r="R207" s="60"/>
      <c r="S207" s="60"/>
      <c r="T207" s="379"/>
      <c r="V207" s="60"/>
      <c r="W207" s="60"/>
      <c r="X207" s="3939"/>
      <c r="Y207" s="3939"/>
      <c r="Z207" s="379"/>
      <c r="AA207" s="60"/>
      <c r="AB207" s="60"/>
      <c r="AC207" s="60"/>
    </row>
    <row r="208" spans="1:29" x14ac:dyDescent="0.2">
      <c r="A208" s="60"/>
      <c r="B208" s="60"/>
      <c r="C208" s="60"/>
      <c r="D208" s="60"/>
      <c r="E208" s="60"/>
      <c r="F208" s="60"/>
      <c r="G208" s="60"/>
      <c r="H208" s="60"/>
      <c r="I208" s="60"/>
      <c r="J208" s="60"/>
      <c r="K208" s="60"/>
      <c r="L208" s="60"/>
      <c r="M208" s="60"/>
      <c r="N208" s="60"/>
      <c r="O208" s="60"/>
      <c r="P208" s="60"/>
      <c r="Q208" s="60"/>
      <c r="R208" s="60"/>
      <c r="S208" s="60"/>
      <c r="T208" s="379"/>
      <c r="V208" s="60"/>
      <c r="W208" s="60"/>
      <c r="X208" s="3939"/>
      <c r="Y208" s="3939"/>
      <c r="Z208" s="379"/>
      <c r="AA208" s="60"/>
      <c r="AB208" s="60"/>
      <c r="AC208" s="60"/>
    </row>
    <row r="209" spans="1:29" x14ac:dyDescent="0.2">
      <c r="A209" s="60"/>
      <c r="B209" s="60"/>
      <c r="C209" s="60"/>
      <c r="D209" s="60"/>
      <c r="E209" s="60"/>
      <c r="F209" s="60"/>
      <c r="G209" s="60"/>
      <c r="H209" s="60"/>
      <c r="I209" s="60"/>
      <c r="J209" s="60"/>
      <c r="K209" s="60"/>
      <c r="L209" s="60"/>
      <c r="M209" s="60"/>
      <c r="N209" s="60"/>
      <c r="O209" s="60"/>
      <c r="P209" s="60"/>
      <c r="Q209" s="60"/>
      <c r="R209" s="60"/>
      <c r="S209" s="60"/>
      <c r="T209" s="379"/>
      <c r="V209" s="60"/>
      <c r="W209" s="60"/>
      <c r="X209" s="3939"/>
      <c r="Y209" s="3939"/>
      <c r="Z209" s="379"/>
      <c r="AA209" s="60"/>
      <c r="AB209" s="60"/>
      <c r="AC209" s="60"/>
    </row>
    <row r="210" spans="1:29" x14ac:dyDescent="0.2">
      <c r="A210" s="60"/>
      <c r="B210" s="60"/>
      <c r="C210" s="60"/>
      <c r="D210" s="60"/>
      <c r="E210" s="60"/>
      <c r="F210" s="60"/>
      <c r="G210" s="60"/>
      <c r="H210" s="60"/>
      <c r="I210" s="60"/>
      <c r="J210" s="60"/>
      <c r="K210" s="60"/>
      <c r="L210" s="60"/>
      <c r="M210" s="60"/>
      <c r="N210" s="60"/>
      <c r="O210" s="60"/>
      <c r="P210" s="60"/>
      <c r="Q210" s="60"/>
      <c r="R210" s="60"/>
      <c r="S210" s="60"/>
      <c r="T210" s="379"/>
      <c r="V210" s="60"/>
      <c r="W210" s="60"/>
      <c r="X210" s="3939"/>
      <c r="Y210" s="3939"/>
      <c r="Z210" s="379"/>
      <c r="AA210" s="60"/>
      <c r="AB210" s="60"/>
      <c r="AC210" s="60"/>
    </row>
    <row r="211" spans="1:29" x14ac:dyDescent="0.2">
      <c r="A211" s="60"/>
      <c r="B211" s="60"/>
      <c r="C211" s="60"/>
      <c r="D211" s="60"/>
      <c r="E211" s="60"/>
      <c r="F211" s="60"/>
      <c r="G211" s="60"/>
      <c r="H211" s="60"/>
      <c r="I211" s="60"/>
      <c r="J211" s="60"/>
      <c r="K211" s="60"/>
      <c r="L211" s="60"/>
      <c r="M211" s="60"/>
      <c r="N211" s="60"/>
      <c r="O211" s="60"/>
      <c r="P211" s="60"/>
      <c r="Q211" s="60"/>
      <c r="R211" s="60"/>
      <c r="S211" s="60"/>
      <c r="T211" s="379"/>
      <c r="V211" s="60"/>
      <c r="W211" s="60"/>
      <c r="X211" s="3939"/>
      <c r="Y211" s="3939"/>
      <c r="Z211" s="379"/>
      <c r="AA211" s="60"/>
      <c r="AB211" s="60"/>
      <c r="AC211" s="60"/>
    </row>
    <row r="212" spans="1:29" x14ac:dyDescent="0.2">
      <c r="A212" s="60"/>
      <c r="B212" s="60"/>
      <c r="C212" s="60"/>
      <c r="D212" s="60"/>
      <c r="E212" s="60"/>
      <c r="F212" s="60"/>
      <c r="G212" s="60"/>
      <c r="H212" s="60"/>
      <c r="I212" s="60"/>
      <c r="J212" s="60"/>
      <c r="K212" s="60"/>
      <c r="L212" s="60"/>
      <c r="M212" s="60"/>
      <c r="N212" s="60"/>
      <c r="O212" s="60"/>
      <c r="P212" s="60"/>
      <c r="Q212" s="60"/>
      <c r="R212" s="60"/>
      <c r="S212" s="60"/>
      <c r="T212" s="379"/>
      <c r="V212" s="60"/>
      <c r="W212" s="60"/>
      <c r="X212" s="3939"/>
      <c r="Y212" s="3939"/>
      <c r="Z212" s="379"/>
      <c r="AA212" s="60"/>
      <c r="AB212" s="60"/>
      <c r="AC212" s="60"/>
    </row>
    <row r="213" spans="1:29" x14ac:dyDescent="0.2">
      <c r="A213" s="60"/>
      <c r="B213" s="60"/>
      <c r="C213" s="60"/>
      <c r="D213" s="60"/>
      <c r="E213" s="60"/>
      <c r="F213" s="60"/>
      <c r="G213" s="60"/>
      <c r="H213" s="60"/>
      <c r="I213" s="60"/>
      <c r="J213" s="60"/>
      <c r="K213" s="60"/>
      <c r="L213" s="60"/>
      <c r="M213" s="60"/>
      <c r="N213" s="60"/>
      <c r="O213" s="60"/>
      <c r="P213" s="60"/>
      <c r="Q213" s="60"/>
      <c r="R213" s="60"/>
      <c r="S213" s="60"/>
      <c r="T213" s="379"/>
      <c r="V213" s="60"/>
      <c r="W213" s="60"/>
      <c r="X213" s="3939"/>
      <c r="Y213" s="3939"/>
      <c r="Z213" s="379"/>
      <c r="AA213" s="60"/>
      <c r="AB213" s="60"/>
      <c r="AC213" s="60"/>
    </row>
    <row r="214" spans="1:29" x14ac:dyDescent="0.2">
      <c r="A214" s="60"/>
      <c r="B214" s="60"/>
      <c r="C214" s="60"/>
      <c r="D214" s="60"/>
      <c r="E214" s="60"/>
      <c r="F214" s="60"/>
      <c r="G214" s="60"/>
      <c r="H214" s="60"/>
      <c r="I214" s="60"/>
      <c r="J214" s="60"/>
      <c r="K214" s="60"/>
      <c r="L214" s="60"/>
      <c r="M214" s="60"/>
      <c r="N214" s="60"/>
      <c r="O214" s="60"/>
      <c r="P214" s="60"/>
      <c r="Q214" s="60"/>
      <c r="R214" s="60"/>
      <c r="S214" s="60"/>
      <c r="T214" s="379"/>
      <c r="V214" s="60"/>
      <c r="W214" s="60"/>
      <c r="X214" s="3939"/>
      <c r="Y214" s="3939"/>
      <c r="Z214" s="379"/>
      <c r="AA214" s="60"/>
      <c r="AB214" s="60"/>
      <c r="AC214" s="60"/>
    </row>
    <row r="215" spans="1:29" x14ac:dyDescent="0.2">
      <c r="A215" s="60"/>
      <c r="B215" s="60"/>
      <c r="C215" s="60"/>
      <c r="D215" s="60"/>
      <c r="E215" s="60"/>
      <c r="F215" s="60"/>
      <c r="G215" s="60"/>
      <c r="H215" s="60"/>
      <c r="I215" s="60"/>
      <c r="J215" s="60"/>
      <c r="K215" s="60"/>
      <c r="L215" s="60"/>
      <c r="M215" s="60"/>
      <c r="N215" s="60"/>
      <c r="O215" s="60"/>
      <c r="P215" s="60"/>
      <c r="Q215" s="60"/>
      <c r="R215" s="60"/>
      <c r="S215" s="60"/>
      <c r="T215" s="379"/>
      <c r="V215" s="60"/>
      <c r="W215" s="60"/>
      <c r="X215" s="3939"/>
      <c r="Y215" s="3939"/>
      <c r="Z215" s="379"/>
      <c r="AA215" s="60"/>
      <c r="AB215" s="60"/>
      <c r="AC215" s="60"/>
    </row>
    <row r="216" spans="1:29" x14ac:dyDescent="0.2">
      <c r="A216" s="60"/>
      <c r="B216" s="60"/>
      <c r="C216" s="60"/>
      <c r="D216" s="60"/>
      <c r="E216" s="60"/>
      <c r="F216" s="60"/>
      <c r="G216" s="60"/>
      <c r="H216" s="60"/>
      <c r="I216" s="60"/>
      <c r="J216" s="60"/>
      <c r="K216" s="60"/>
      <c r="L216" s="60"/>
      <c r="M216" s="60"/>
      <c r="N216" s="60"/>
      <c r="O216" s="60"/>
      <c r="P216" s="60"/>
      <c r="Q216" s="60"/>
      <c r="R216" s="60"/>
      <c r="S216" s="60"/>
      <c r="T216" s="379"/>
      <c r="V216" s="60"/>
      <c r="W216" s="60"/>
      <c r="X216" s="3939"/>
      <c r="Y216" s="3939"/>
      <c r="Z216" s="379"/>
      <c r="AA216" s="60"/>
      <c r="AB216" s="60"/>
      <c r="AC216" s="60"/>
    </row>
    <row r="217" spans="1:29" x14ac:dyDescent="0.2">
      <c r="A217" s="60"/>
      <c r="B217" s="60"/>
      <c r="C217" s="60"/>
      <c r="D217" s="60"/>
      <c r="E217" s="60"/>
      <c r="F217" s="60"/>
      <c r="G217" s="60"/>
      <c r="H217" s="60"/>
      <c r="I217" s="60"/>
      <c r="J217" s="60"/>
      <c r="K217" s="60"/>
      <c r="L217" s="60"/>
      <c r="M217" s="60"/>
      <c r="N217" s="60"/>
      <c r="O217" s="60"/>
      <c r="P217" s="60"/>
      <c r="Q217" s="60"/>
      <c r="R217" s="60"/>
      <c r="S217" s="60"/>
      <c r="T217" s="379"/>
      <c r="V217" s="60"/>
      <c r="W217" s="60"/>
      <c r="X217" s="3939"/>
      <c r="Y217" s="3939"/>
      <c r="Z217" s="379"/>
      <c r="AA217" s="60"/>
      <c r="AB217" s="60"/>
      <c r="AC217" s="60"/>
    </row>
    <row r="218" spans="1:29" x14ac:dyDescent="0.2">
      <c r="A218" s="60"/>
      <c r="B218" s="60"/>
      <c r="C218" s="60"/>
      <c r="D218" s="60"/>
      <c r="E218" s="60"/>
      <c r="F218" s="60"/>
      <c r="G218" s="60"/>
      <c r="H218" s="60"/>
      <c r="I218" s="60"/>
      <c r="J218" s="60"/>
      <c r="K218" s="60"/>
      <c r="L218" s="60"/>
      <c r="M218" s="60"/>
      <c r="N218" s="60"/>
      <c r="O218" s="60"/>
      <c r="P218" s="60"/>
      <c r="Q218" s="60"/>
      <c r="R218" s="60"/>
      <c r="S218" s="60"/>
      <c r="T218" s="379"/>
      <c r="V218" s="60"/>
      <c r="W218" s="60"/>
      <c r="X218" s="3939"/>
      <c r="Y218" s="3939"/>
      <c r="Z218" s="379"/>
      <c r="AA218" s="60"/>
      <c r="AB218" s="60"/>
      <c r="AC218" s="60"/>
    </row>
    <row r="219" spans="1:29" x14ac:dyDescent="0.2">
      <c r="A219" s="60"/>
      <c r="B219" s="60"/>
      <c r="C219" s="60"/>
      <c r="D219" s="60"/>
      <c r="E219" s="60"/>
      <c r="F219" s="60"/>
      <c r="G219" s="60"/>
      <c r="H219" s="60"/>
      <c r="I219" s="60"/>
      <c r="J219" s="60"/>
      <c r="K219" s="60"/>
      <c r="L219" s="60"/>
      <c r="M219" s="60"/>
      <c r="N219" s="60"/>
      <c r="O219" s="60"/>
      <c r="P219" s="60"/>
      <c r="Q219" s="60"/>
      <c r="R219" s="60"/>
      <c r="S219" s="60"/>
      <c r="T219" s="379"/>
      <c r="V219" s="60"/>
      <c r="W219" s="60"/>
      <c r="X219" s="3939"/>
      <c r="Y219" s="3939"/>
      <c r="Z219" s="379"/>
      <c r="AA219" s="60"/>
      <c r="AB219" s="60"/>
      <c r="AC219" s="60"/>
    </row>
    <row r="220" spans="1:29" x14ac:dyDescent="0.2">
      <c r="A220" s="60"/>
      <c r="B220" s="60"/>
      <c r="C220" s="60"/>
      <c r="D220" s="60"/>
      <c r="E220" s="60"/>
      <c r="F220" s="60"/>
      <c r="G220" s="60"/>
      <c r="H220" s="60"/>
      <c r="I220" s="60"/>
      <c r="J220" s="60"/>
      <c r="K220" s="60"/>
      <c r="L220" s="60"/>
      <c r="M220" s="60"/>
      <c r="N220" s="60"/>
      <c r="O220" s="60"/>
      <c r="P220" s="60"/>
      <c r="Q220" s="60"/>
      <c r="R220" s="60"/>
      <c r="S220" s="60"/>
      <c r="T220" s="379"/>
      <c r="V220" s="60"/>
      <c r="W220" s="60"/>
      <c r="X220" s="3939"/>
      <c r="Y220" s="3939"/>
      <c r="Z220" s="379"/>
      <c r="AA220" s="60"/>
      <c r="AB220" s="60"/>
      <c r="AC220" s="60"/>
    </row>
    <row r="221" spans="1:29" x14ac:dyDescent="0.2">
      <c r="A221" s="60"/>
      <c r="B221" s="60"/>
      <c r="C221" s="60"/>
      <c r="D221" s="60"/>
      <c r="E221" s="60"/>
      <c r="F221" s="60"/>
      <c r="G221" s="60"/>
      <c r="H221" s="60"/>
      <c r="I221" s="60"/>
      <c r="J221" s="60"/>
      <c r="K221" s="60"/>
      <c r="L221" s="60"/>
      <c r="M221" s="60"/>
      <c r="N221" s="60"/>
      <c r="O221" s="60"/>
      <c r="P221" s="60"/>
      <c r="Q221" s="60"/>
      <c r="R221" s="60"/>
      <c r="S221" s="60"/>
      <c r="T221" s="379"/>
      <c r="V221" s="60"/>
      <c r="W221" s="60"/>
      <c r="X221" s="3939"/>
      <c r="Y221" s="3939"/>
      <c r="Z221" s="379"/>
      <c r="AA221" s="60"/>
      <c r="AB221" s="60"/>
      <c r="AC221" s="60"/>
    </row>
    <row r="222" spans="1:29" x14ac:dyDescent="0.2">
      <c r="A222" s="60"/>
      <c r="B222" s="60"/>
      <c r="C222" s="60"/>
      <c r="D222" s="60"/>
      <c r="E222" s="60"/>
      <c r="F222" s="60"/>
      <c r="G222" s="60"/>
      <c r="H222" s="60"/>
      <c r="I222" s="60"/>
      <c r="J222" s="60"/>
      <c r="K222" s="60"/>
      <c r="L222" s="60"/>
      <c r="M222" s="60"/>
      <c r="N222" s="60"/>
      <c r="O222" s="60"/>
      <c r="P222" s="60"/>
      <c r="Q222" s="60"/>
      <c r="R222" s="60"/>
      <c r="S222" s="60"/>
      <c r="T222" s="379"/>
      <c r="V222" s="60"/>
      <c r="W222" s="60"/>
      <c r="X222" s="3939"/>
      <c r="Y222" s="3939"/>
      <c r="Z222" s="379"/>
      <c r="AA222" s="60"/>
      <c r="AB222" s="60"/>
      <c r="AC222" s="60"/>
    </row>
    <row r="223" spans="1:29" x14ac:dyDescent="0.2">
      <c r="A223" s="60"/>
      <c r="B223" s="60"/>
      <c r="C223" s="60"/>
      <c r="D223" s="60"/>
      <c r="E223" s="60"/>
      <c r="F223" s="60"/>
      <c r="G223" s="60"/>
      <c r="H223" s="60"/>
      <c r="I223" s="60"/>
      <c r="J223" s="60"/>
      <c r="K223" s="60"/>
      <c r="L223" s="60"/>
      <c r="M223" s="60"/>
      <c r="N223" s="60"/>
      <c r="O223" s="60"/>
      <c r="P223" s="60"/>
      <c r="Q223" s="60"/>
      <c r="R223" s="60"/>
      <c r="S223" s="60"/>
      <c r="T223" s="379"/>
      <c r="V223" s="60"/>
      <c r="W223" s="60"/>
      <c r="X223" s="3939"/>
      <c r="Y223" s="3939"/>
      <c r="Z223" s="379"/>
      <c r="AA223" s="60"/>
      <c r="AB223" s="60"/>
      <c r="AC223" s="60"/>
    </row>
    <row r="224" spans="1:29" x14ac:dyDescent="0.2">
      <c r="A224" s="60"/>
      <c r="B224" s="60"/>
      <c r="C224" s="60"/>
      <c r="D224" s="60"/>
      <c r="E224" s="60"/>
      <c r="F224" s="60"/>
      <c r="G224" s="60"/>
      <c r="H224" s="60"/>
      <c r="I224" s="60"/>
      <c r="J224" s="60"/>
      <c r="K224" s="60"/>
      <c r="L224" s="60"/>
      <c r="M224" s="60"/>
      <c r="N224" s="60"/>
      <c r="O224" s="60"/>
      <c r="P224" s="60"/>
      <c r="Q224" s="60"/>
      <c r="R224" s="60"/>
      <c r="S224" s="60"/>
      <c r="T224" s="379"/>
      <c r="V224" s="60"/>
      <c r="W224" s="60"/>
      <c r="X224" s="3939"/>
      <c r="Y224" s="3939"/>
      <c r="Z224" s="379"/>
      <c r="AA224" s="60"/>
      <c r="AB224" s="60"/>
      <c r="AC224" s="60"/>
    </row>
    <row r="225" spans="1:29" x14ac:dyDescent="0.2">
      <c r="A225" s="60"/>
      <c r="B225" s="60"/>
      <c r="C225" s="60"/>
      <c r="D225" s="60"/>
      <c r="E225" s="60"/>
      <c r="F225" s="60"/>
      <c r="G225" s="60"/>
      <c r="H225" s="60"/>
      <c r="I225" s="60"/>
      <c r="J225" s="60"/>
      <c r="K225" s="60"/>
      <c r="L225" s="60"/>
      <c r="M225" s="60"/>
      <c r="N225" s="60"/>
      <c r="O225" s="60"/>
      <c r="P225" s="60"/>
      <c r="Q225" s="60"/>
      <c r="R225" s="60"/>
      <c r="S225" s="60"/>
      <c r="T225" s="379"/>
      <c r="V225" s="60"/>
      <c r="W225" s="60"/>
      <c r="X225" s="3939"/>
      <c r="Y225" s="3939"/>
      <c r="Z225" s="379"/>
      <c r="AA225" s="60"/>
      <c r="AB225" s="60"/>
      <c r="AC225" s="60"/>
    </row>
    <row r="226" spans="1:29" x14ac:dyDescent="0.2">
      <c r="A226" s="60"/>
      <c r="B226" s="60"/>
      <c r="C226" s="60"/>
      <c r="D226" s="60"/>
      <c r="E226" s="60"/>
      <c r="F226" s="60"/>
      <c r="G226" s="60"/>
      <c r="H226" s="60"/>
      <c r="I226" s="60"/>
      <c r="J226" s="60"/>
      <c r="K226" s="60"/>
      <c r="L226" s="60"/>
      <c r="M226" s="60"/>
      <c r="N226" s="60"/>
      <c r="O226" s="60"/>
      <c r="P226" s="60"/>
      <c r="Q226" s="60"/>
      <c r="R226" s="60"/>
      <c r="S226" s="60"/>
      <c r="T226" s="379"/>
      <c r="V226" s="60"/>
      <c r="W226" s="60"/>
      <c r="X226" s="3939"/>
      <c r="Y226" s="3939"/>
      <c r="Z226" s="379"/>
      <c r="AA226" s="60"/>
      <c r="AB226" s="60"/>
      <c r="AC226" s="60"/>
    </row>
    <row r="227" spans="1:29" x14ac:dyDescent="0.2">
      <c r="A227" s="60"/>
      <c r="B227" s="60"/>
      <c r="C227" s="60"/>
      <c r="D227" s="60"/>
      <c r="E227" s="60"/>
      <c r="F227" s="60"/>
      <c r="G227" s="60"/>
      <c r="H227" s="60"/>
      <c r="I227" s="60"/>
      <c r="J227" s="60"/>
      <c r="K227" s="60"/>
      <c r="L227" s="60"/>
      <c r="M227" s="60"/>
      <c r="N227" s="60"/>
      <c r="O227" s="60"/>
      <c r="P227" s="60"/>
      <c r="Q227" s="60"/>
      <c r="R227" s="60"/>
      <c r="S227" s="60"/>
      <c r="T227" s="379"/>
      <c r="V227" s="60"/>
      <c r="W227" s="60"/>
      <c r="X227" s="3939"/>
      <c r="Y227" s="3939"/>
      <c r="Z227" s="379"/>
      <c r="AA227" s="60"/>
      <c r="AB227" s="60"/>
      <c r="AC227" s="60"/>
    </row>
    <row r="228" spans="1:29" x14ac:dyDescent="0.2">
      <c r="A228" s="60"/>
      <c r="B228" s="60"/>
      <c r="C228" s="60"/>
      <c r="D228" s="60"/>
      <c r="E228" s="60"/>
      <c r="F228" s="60"/>
      <c r="G228" s="60"/>
      <c r="H228" s="60"/>
      <c r="I228" s="60"/>
      <c r="J228" s="60"/>
      <c r="K228" s="60"/>
      <c r="L228" s="60"/>
      <c r="M228" s="60"/>
      <c r="N228" s="60"/>
      <c r="O228" s="60"/>
      <c r="P228" s="60"/>
      <c r="Q228" s="60"/>
      <c r="R228" s="60"/>
      <c r="S228" s="60"/>
      <c r="T228" s="379"/>
      <c r="V228" s="60"/>
      <c r="W228" s="60"/>
      <c r="X228" s="3939"/>
      <c r="Y228" s="3939"/>
      <c r="Z228" s="379"/>
      <c r="AA228" s="60"/>
      <c r="AB228" s="60"/>
      <c r="AC228" s="60"/>
    </row>
    <row r="229" spans="1:29" x14ac:dyDescent="0.2">
      <c r="A229" s="60"/>
      <c r="B229" s="60"/>
      <c r="C229" s="60"/>
      <c r="D229" s="60"/>
      <c r="E229" s="60"/>
      <c r="F229" s="60"/>
      <c r="G229" s="60"/>
      <c r="H229" s="60"/>
      <c r="I229" s="60"/>
      <c r="J229" s="60"/>
      <c r="K229" s="60"/>
      <c r="L229" s="60"/>
      <c r="M229" s="60"/>
      <c r="N229" s="60"/>
      <c r="O229" s="60"/>
      <c r="P229" s="60"/>
      <c r="Q229" s="60"/>
      <c r="R229" s="60"/>
      <c r="S229" s="60"/>
      <c r="T229" s="379"/>
      <c r="V229" s="60"/>
      <c r="W229" s="60"/>
      <c r="X229" s="3939"/>
      <c r="Y229" s="3939"/>
      <c r="Z229" s="379"/>
      <c r="AA229" s="60"/>
      <c r="AB229" s="60"/>
      <c r="AC229" s="60"/>
    </row>
    <row r="230" spans="1:29" x14ac:dyDescent="0.2">
      <c r="A230" s="60"/>
      <c r="B230" s="60"/>
      <c r="C230" s="60"/>
      <c r="D230" s="60"/>
      <c r="E230" s="60"/>
      <c r="F230" s="60"/>
      <c r="G230" s="60"/>
      <c r="H230" s="60"/>
      <c r="I230" s="60"/>
      <c r="J230" s="60"/>
      <c r="K230" s="60"/>
      <c r="L230" s="60"/>
      <c r="M230" s="60"/>
      <c r="N230" s="60"/>
      <c r="O230" s="60"/>
      <c r="P230" s="60"/>
      <c r="Q230" s="60"/>
      <c r="R230" s="60"/>
      <c r="S230" s="60"/>
      <c r="T230" s="379"/>
      <c r="V230" s="60"/>
      <c r="W230" s="60"/>
      <c r="X230" s="3939"/>
      <c r="Y230" s="3939"/>
      <c r="Z230" s="379"/>
      <c r="AA230" s="60"/>
      <c r="AB230" s="60"/>
      <c r="AC230" s="60"/>
    </row>
    <row r="231" spans="1:29" x14ac:dyDescent="0.2">
      <c r="A231" s="60"/>
      <c r="B231" s="60"/>
      <c r="C231" s="60"/>
      <c r="D231" s="60"/>
      <c r="E231" s="60"/>
      <c r="F231" s="60"/>
      <c r="G231" s="60"/>
      <c r="H231" s="60"/>
      <c r="I231" s="60"/>
      <c r="J231" s="60"/>
      <c r="K231" s="60"/>
      <c r="L231" s="60"/>
      <c r="M231" s="60"/>
      <c r="N231" s="60"/>
      <c r="O231" s="60"/>
      <c r="P231" s="60"/>
      <c r="Q231" s="60"/>
      <c r="R231" s="60"/>
      <c r="S231" s="60"/>
      <c r="T231" s="379"/>
      <c r="V231" s="60"/>
      <c r="W231" s="60"/>
      <c r="X231" s="3939"/>
      <c r="Y231" s="3939"/>
      <c r="Z231" s="379"/>
      <c r="AA231" s="60"/>
      <c r="AB231" s="60"/>
      <c r="AC231" s="60"/>
    </row>
    <row r="232" spans="1:29" x14ac:dyDescent="0.2">
      <c r="A232" s="60"/>
      <c r="B232" s="60"/>
      <c r="C232" s="60"/>
      <c r="D232" s="60"/>
      <c r="E232" s="60"/>
      <c r="F232" s="60"/>
      <c r="G232" s="60"/>
      <c r="H232" s="60"/>
      <c r="I232" s="60"/>
      <c r="J232" s="60"/>
      <c r="K232" s="60"/>
      <c r="L232" s="60"/>
      <c r="M232" s="60"/>
      <c r="N232" s="60"/>
      <c r="O232" s="60"/>
      <c r="P232" s="60"/>
      <c r="Q232" s="60"/>
      <c r="R232" s="60"/>
      <c r="S232" s="60"/>
      <c r="T232" s="379"/>
      <c r="V232" s="60"/>
      <c r="W232" s="60"/>
      <c r="X232" s="3939"/>
      <c r="Y232" s="3939"/>
      <c r="Z232" s="379"/>
      <c r="AA232" s="60"/>
      <c r="AB232" s="60"/>
      <c r="AC232" s="60"/>
    </row>
    <row r="233" spans="1:29" x14ac:dyDescent="0.2">
      <c r="A233" s="60"/>
      <c r="B233" s="60"/>
      <c r="C233" s="60"/>
      <c r="D233" s="60"/>
      <c r="E233" s="60"/>
      <c r="F233" s="60"/>
      <c r="G233" s="60"/>
      <c r="H233" s="60"/>
      <c r="I233" s="60"/>
      <c r="J233" s="60"/>
      <c r="K233" s="60"/>
      <c r="L233" s="60"/>
      <c r="M233" s="60"/>
      <c r="N233" s="60"/>
      <c r="O233" s="60"/>
      <c r="P233" s="60"/>
      <c r="Q233" s="60"/>
      <c r="R233" s="60"/>
      <c r="S233" s="60"/>
      <c r="T233" s="379"/>
      <c r="V233" s="60"/>
      <c r="W233" s="60"/>
      <c r="X233" s="3939"/>
      <c r="Y233" s="3939"/>
      <c r="Z233" s="379"/>
      <c r="AA233" s="60"/>
      <c r="AB233" s="60"/>
      <c r="AC233" s="60"/>
    </row>
    <row r="234" spans="1:29" x14ac:dyDescent="0.2">
      <c r="A234" s="60"/>
      <c r="B234" s="60"/>
      <c r="C234" s="60"/>
      <c r="D234" s="60"/>
      <c r="E234" s="60"/>
      <c r="F234" s="60"/>
      <c r="G234" s="60"/>
      <c r="H234" s="60"/>
      <c r="I234" s="60"/>
      <c r="J234" s="60"/>
      <c r="K234" s="60"/>
      <c r="L234" s="60"/>
      <c r="M234" s="60"/>
      <c r="N234" s="60"/>
      <c r="O234" s="60"/>
      <c r="P234" s="60"/>
      <c r="Q234" s="60"/>
      <c r="R234" s="60"/>
      <c r="S234" s="60"/>
      <c r="T234" s="379"/>
      <c r="V234" s="60"/>
      <c r="W234" s="60"/>
      <c r="X234" s="3939"/>
      <c r="Y234" s="3939"/>
      <c r="Z234" s="379"/>
      <c r="AA234" s="60"/>
      <c r="AB234" s="60"/>
      <c r="AC234" s="60"/>
    </row>
    <row r="235" spans="1:29" x14ac:dyDescent="0.2">
      <c r="A235" s="60"/>
      <c r="B235" s="60"/>
      <c r="C235" s="60"/>
      <c r="D235" s="60"/>
      <c r="E235" s="60"/>
      <c r="F235" s="60"/>
      <c r="G235" s="60"/>
      <c r="H235" s="60"/>
      <c r="I235" s="60"/>
      <c r="J235" s="60"/>
      <c r="K235" s="60"/>
      <c r="L235" s="60"/>
      <c r="M235" s="60"/>
      <c r="N235" s="60"/>
      <c r="O235" s="60"/>
      <c r="P235" s="60"/>
      <c r="Q235" s="60"/>
      <c r="R235" s="60"/>
      <c r="S235" s="60"/>
      <c r="T235" s="379"/>
      <c r="V235" s="60"/>
      <c r="W235" s="60"/>
      <c r="X235" s="3939"/>
      <c r="Y235" s="3939"/>
      <c r="Z235" s="379"/>
      <c r="AA235" s="60"/>
      <c r="AB235" s="60"/>
      <c r="AC235" s="60"/>
    </row>
    <row r="236" spans="1:29" x14ac:dyDescent="0.2">
      <c r="A236" s="60"/>
      <c r="B236" s="60"/>
      <c r="C236" s="60"/>
      <c r="D236" s="60"/>
      <c r="E236" s="60"/>
      <c r="F236" s="60"/>
      <c r="G236" s="60"/>
      <c r="H236" s="60"/>
      <c r="I236" s="60"/>
      <c r="J236" s="60"/>
      <c r="K236" s="60"/>
      <c r="L236" s="60"/>
      <c r="M236" s="60"/>
      <c r="N236" s="60"/>
      <c r="O236" s="60"/>
      <c r="P236" s="60"/>
      <c r="Q236" s="60"/>
      <c r="R236" s="60"/>
      <c r="S236" s="60"/>
      <c r="T236" s="379"/>
      <c r="V236" s="60"/>
      <c r="W236" s="60"/>
      <c r="X236" s="3939"/>
      <c r="Y236" s="3939"/>
      <c r="Z236" s="379"/>
      <c r="AA236" s="60"/>
      <c r="AB236" s="60"/>
      <c r="AC236" s="60"/>
    </row>
    <row r="237" spans="1:29" x14ac:dyDescent="0.2">
      <c r="A237" s="60"/>
      <c r="B237" s="60"/>
      <c r="C237" s="60"/>
      <c r="D237" s="60"/>
      <c r="E237" s="60"/>
      <c r="F237" s="60"/>
      <c r="G237" s="60"/>
      <c r="H237" s="60"/>
      <c r="I237" s="60"/>
      <c r="J237" s="60"/>
      <c r="K237" s="60"/>
      <c r="L237" s="60"/>
      <c r="M237" s="60"/>
      <c r="N237" s="60"/>
      <c r="O237" s="60"/>
      <c r="P237" s="60"/>
      <c r="Q237" s="60"/>
      <c r="R237" s="60"/>
      <c r="S237" s="60"/>
      <c r="T237" s="379"/>
      <c r="V237" s="60"/>
      <c r="W237" s="60"/>
      <c r="X237" s="3939"/>
      <c r="Y237" s="3939"/>
      <c r="Z237" s="379"/>
      <c r="AA237" s="60"/>
      <c r="AB237" s="60"/>
      <c r="AC237" s="60"/>
    </row>
    <row r="238" spans="1:29" x14ac:dyDescent="0.2">
      <c r="A238" s="60"/>
      <c r="B238" s="60"/>
      <c r="C238" s="60"/>
      <c r="D238" s="60"/>
      <c r="E238" s="60"/>
      <c r="F238" s="60"/>
      <c r="G238" s="60"/>
      <c r="H238" s="60"/>
      <c r="I238" s="60"/>
      <c r="J238" s="60"/>
      <c r="K238" s="60"/>
      <c r="L238" s="60"/>
      <c r="M238" s="60"/>
      <c r="N238" s="60"/>
      <c r="O238" s="60"/>
      <c r="P238" s="60"/>
      <c r="Q238" s="60"/>
      <c r="R238" s="60"/>
      <c r="S238" s="60"/>
      <c r="T238" s="379"/>
      <c r="V238" s="60"/>
      <c r="W238" s="60"/>
      <c r="X238" s="3939"/>
      <c r="Y238" s="3939"/>
      <c r="Z238" s="379"/>
      <c r="AA238" s="60"/>
      <c r="AB238" s="60"/>
      <c r="AC238" s="60"/>
    </row>
    <row r="239" spans="1:29" x14ac:dyDescent="0.2">
      <c r="A239" s="60"/>
      <c r="B239" s="60"/>
      <c r="C239" s="60"/>
      <c r="D239" s="60"/>
      <c r="E239" s="60"/>
      <c r="F239" s="60"/>
      <c r="G239" s="60"/>
      <c r="H239" s="60"/>
      <c r="I239" s="60"/>
      <c r="J239" s="60"/>
      <c r="K239" s="60"/>
      <c r="L239" s="60"/>
      <c r="M239" s="60"/>
      <c r="N239" s="60"/>
      <c r="O239" s="60"/>
      <c r="P239" s="60"/>
      <c r="Q239" s="60"/>
      <c r="R239" s="60"/>
      <c r="S239" s="60"/>
      <c r="T239" s="379"/>
      <c r="V239" s="60"/>
      <c r="W239" s="60"/>
      <c r="X239" s="3939"/>
      <c r="Y239" s="3939"/>
      <c r="Z239" s="379"/>
      <c r="AA239" s="60"/>
      <c r="AB239" s="60"/>
      <c r="AC239" s="60"/>
    </row>
    <row r="240" spans="1:29" x14ac:dyDescent="0.2">
      <c r="A240" s="60"/>
      <c r="B240" s="60"/>
      <c r="C240" s="60"/>
      <c r="D240" s="60"/>
      <c r="E240" s="60"/>
      <c r="F240" s="60"/>
      <c r="G240" s="60"/>
      <c r="H240" s="60"/>
      <c r="I240" s="60"/>
      <c r="J240" s="60"/>
      <c r="K240" s="60"/>
      <c r="L240" s="60"/>
      <c r="M240" s="60"/>
      <c r="N240" s="60"/>
      <c r="O240" s="60"/>
      <c r="P240" s="60"/>
      <c r="Q240" s="60"/>
      <c r="R240" s="60"/>
      <c r="S240" s="60"/>
      <c r="T240" s="379"/>
      <c r="V240" s="60"/>
      <c r="W240" s="60"/>
      <c r="X240" s="3939"/>
      <c r="Y240" s="3939"/>
      <c r="Z240" s="379"/>
      <c r="AA240" s="60"/>
      <c r="AB240" s="60"/>
      <c r="AC240" s="60"/>
    </row>
    <row r="241" spans="1:29" x14ac:dyDescent="0.2">
      <c r="A241" s="60"/>
      <c r="B241" s="60"/>
      <c r="C241" s="60"/>
      <c r="D241" s="60"/>
      <c r="E241" s="60"/>
      <c r="F241" s="60"/>
      <c r="G241" s="60"/>
      <c r="H241" s="60"/>
      <c r="I241" s="60"/>
      <c r="J241" s="60"/>
      <c r="K241" s="60"/>
      <c r="L241" s="60"/>
      <c r="M241" s="60"/>
      <c r="N241" s="60"/>
      <c r="O241" s="60"/>
      <c r="P241" s="60"/>
      <c r="Q241" s="60"/>
      <c r="R241" s="60"/>
      <c r="S241" s="60"/>
      <c r="T241" s="379"/>
      <c r="V241" s="60"/>
      <c r="W241" s="60"/>
      <c r="X241" s="3939"/>
      <c r="Y241" s="3939"/>
      <c r="Z241" s="379"/>
      <c r="AA241" s="60"/>
      <c r="AB241" s="60"/>
      <c r="AC241" s="60"/>
    </row>
    <row r="242" spans="1:29" x14ac:dyDescent="0.2">
      <c r="A242" s="60"/>
      <c r="B242" s="60"/>
      <c r="C242" s="60"/>
      <c r="D242" s="60"/>
      <c r="E242" s="60"/>
      <c r="F242" s="60"/>
      <c r="G242" s="60"/>
      <c r="H242" s="60"/>
      <c r="I242" s="60"/>
      <c r="J242" s="60"/>
      <c r="K242" s="60"/>
      <c r="L242" s="60"/>
      <c r="M242" s="60"/>
      <c r="N242" s="60"/>
      <c r="O242" s="60"/>
      <c r="P242" s="60"/>
      <c r="Q242" s="60"/>
      <c r="R242" s="60"/>
      <c r="S242" s="60"/>
      <c r="T242" s="379"/>
      <c r="V242" s="60"/>
      <c r="W242" s="60"/>
      <c r="X242" s="3939"/>
      <c r="Y242" s="3939"/>
      <c r="Z242" s="379"/>
      <c r="AA242" s="60"/>
      <c r="AB242" s="60"/>
      <c r="AC242" s="60"/>
    </row>
    <row r="243" spans="1:29" x14ac:dyDescent="0.2">
      <c r="A243" s="60"/>
      <c r="B243" s="60"/>
      <c r="C243" s="60"/>
      <c r="D243" s="60"/>
      <c r="E243" s="60"/>
      <c r="F243" s="60"/>
      <c r="G243" s="60"/>
      <c r="H243" s="60"/>
      <c r="I243" s="60"/>
      <c r="J243" s="60"/>
      <c r="K243" s="60"/>
      <c r="L243" s="60"/>
      <c r="M243" s="60"/>
      <c r="N243" s="60"/>
      <c r="O243" s="60"/>
      <c r="P243" s="60"/>
      <c r="Q243" s="60"/>
      <c r="R243" s="60"/>
      <c r="S243" s="60"/>
      <c r="T243" s="379"/>
      <c r="V243" s="60"/>
      <c r="W243" s="60"/>
      <c r="X243" s="3939"/>
      <c r="Y243" s="3939"/>
      <c r="Z243" s="379"/>
      <c r="AA243" s="60"/>
      <c r="AB243" s="60"/>
      <c r="AC243" s="60"/>
    </row>
    <row r="244" spans="1:29" x14ac:dyDescent="0.2">
      <c r="A244" s="60"/>
      <c r="B244" s="60"/>
      <c r="C244" s="60"/>
      <c r="D244" s="60"/>
      <c r="E244" s="60"/>
      <c r="F244" s="60"/>
      <c r="G244" s="60"/>
      <c r="H244" s="60"/>
      <c r="I244" s="60"/>
      <c r="J244" s="60"/>
      <c r="K244" s="60"/>
      <c r="L244" s="60"/>
      <c r="M244" s="60"/>
      <c r="N244" s="60"/>
      <c r="O244" s="60"/>
      <c r="P244" s="60"/>
      <c r="Q244" s="60"/>
      <c r="R244" s="60"/>
      <c r="S244" s="60"/>
      <c r="T244" s="379"/>
      <c r="V244" s="60"/>
      <c r="W244" s="60"/>
      <c r="X244" s="3939"/>
      <c r="Y244" s="3939"/>
      <c r="Z244" s="379"/>
      <c r="AA244" s="60"/>
      <c r="AB244" s="60"/>
      <c r="AC244" s="60"/>
    </row>
    <row r="245" spans="1:29" x14ac:dyDescent="0.2">
      <c r="A245" s="60"/>
      <c r="B245" s="60"/>
      <c r="C245" s="60"/>
      <c r="D245" s="60"/>
      <c r="E245" s="60"/>
      <c r="F245" s="60"/>
      <c r="G245" s="60"/>
      <c r="H245" s="60"/>
      <c r="I245" s="60"/>
      <c r="J245" s="60"/>
      <c r="K245" s="60"/>
      <c r="L245" s="60"/>
      <c r="M245" s="60"/>
      <c r="N245" s="60"/>
      <c r="O245" s="60"/>
      <c r="P245" s="60"/>
      <c r="Q245" s="60"/>
      <c r="R245" s="60"/>
      <c r="S245" s="60"/>
      <c r="T245" s="379"/>
      <c r="V245" s="60"/>
      <c r="W245" s="60"/>
      <c r="X245" s="3939"/>
      <c r="Y245" s="3939"/>
      <c r="Z245" s="379"/>
      <c r="AA245" s="60"/>
      <c r="AB245" s="60"/>
      <c r="AC245" s="60"/>
    </row>
    <row r="246" spans="1:29" x14ac:dyDescent="0.2">
      <c r="A246" s="60"/>
      <c r="B246" s="60"/>
      <c r="C246" s="60"/>
      <c r="D246" s="60"/>
      <c r="E246" s="60"/>
      <c r="F246" s="60"/>
      <c r="G246" s="60"/>
      <c r="H246" s="60"/>
      <c r="I246" s="60"/>
      <c r="J246" s="60"/>
      <c r="K246" s="60"/>
      <c r="L246" s="60"/>
      <c r="M246" s="60"/>
      <c r="N246" s="60"/>
      <c r="O246" s="60"/>
      <c r="P246" s="60"/>
      <c r="Q246" s="60"/>
      <c r="R246" s="60"/>
      <c r="S246" s="60"/>
      <c r="T246" s="379"/>
      <c r="V246" s="60"/>
      <c r="W246" s="60"/>
      <c r="X246" s="3939"/>
      <c r="Y246" s="3939"/>
      <c r="Z246" s="379"/>
      <c r="AA246" s="60"/>
      <c r="AB246" s="60"/>
      <c r="AC246" s="60"/>
    </row>
    <row r="247" spans="1:29" x14ac:dyDescent="0.2">
      <c r="A247" s="60"/>
      <c r="B247" s="60"/>
      <c r="C247" s="60"/>
      <c r="D247" s="60"/>
      <c r="E247" s="60"/>
      <c r="F247" s="60"/>
      <c r="G247" s="60"/>
      <c r="H247" s="60"/>
      <c r="I247" s="60"/>
      <c r="J247" s="60"/>
      <c r="K247" s="60"/>
      <c r="L247" s="60"/>
      <c r="M247" s="60"/>
      <c r="N247" s="60"/>
      <c r="O247" s="60"/>
      <c r="P247" s="60"/>
      <c r="Q247" s="60"/>
      <c r="R247" s="60"/>
      <c r="S247" s="60"/>
      <c r="T247" s="379"/>
      <c r="V247" s="60"/>
      <c r="W247" s="60"/>
      <c r="X247" s="3939"/>
      <c r="Y247" s="3939"/>
      <c r="Z247" s="379"/>
      <c r="AA247" s="60"/>
      <c r="AB247" s="60"/>
      <c r="AC247" s="60"/>
    </row>
    <row r="248" spans="1:29" x14ac:dyDescent="0.2">
      <c r="A248" s="60"/>
      <c r="B248" s="60"/>
      <c r="C248" s="60"/>
      <c r="D248" s="60"/>
      <c r="E248" s="60"/>
      <c r="F248" s="60"/>
      <c r="G248" s="60"/>
      <c r="H248" s="60"/>
      <c r="I248" s="60"/>
      <c r="J248" s="60"/>
      <c r="K248" s="60"/>
      <c r="L248" s="60"/>
      <c r="M248" s="60"/>
      <c r="N248" s="60"/>
      <c r="O248" s="60"/>
      <c r="P248" s="60"/>
      <c r="Q248" s="60"/>
      <c r="R248" s="60"/>
      <c r="S248" s="60"/>
      <c r="T248" s="379"/>
      <c r="V248" s="60"/>
      <c r="W248" s="60"/>
      <c r="X248" s="3939"/>
      <c r="Y248" s="3939"/>
      <c r="Z248" s="379"/>
      <c r="AA248" s="60"/>
      <c r="AB248" s="60"/>
      <c r="AC248" s="60"/>
    </row>
    <row r="249" spans="1:29" x14ac:dyDescent="0.2">
      <c r="A249" s="60"/>
      <c r="B249" s="60"/>
      <c r="C249" s="60"/>
      <c r="D249" s="60"/>
      <c r="E249" s="60"/>
      <c r="F249" s="60"/>
      <c r="G249" s="60"/>
      <c r="H249" s="60"/>
      <c r="I249" s="60"/>
      <c r="J249" s="60"/>
      <c r="K249" s="60"/>
      <c r="L249" s="60"/>
      <c r="M249" s="60"/>
      <c r="N249" s="60"/>
      <c r="O249" s="60"/>
      <c r="P249" s="60"/>
      <c r="Q249" s="60"/>
      <c r="R249" s="60"/>
      <c r="S249" s="60"/>
      <c r="T249" s="379"/>
      <c r="V249" s="60"/>
      <c r="W249" s="60"/>
      <c r="X249" s="3939"/>
      <c r="Y249" s="3939"/>
      <c r="Z249" s="379"/>
      <c r="AA249" s="60"/>
      <c r="AB249" s="60"/>
      <c r="AC249" s="60"/>
    </row>
    <row r="250" spans="1:29" x14ac:dyDescent="0.2">
      <c r="A250" s="60"/>
      <c r="B250" s="60"/>
      <c r="C250" s="60"/>
      <c r="D250" s="60"/>
      <c r="E250" s="60"/>
      <c r="F250" s="60"/>
      <c r="G250" s="60"/>
      <c r="H250" s="60"/>
      <c r="I250" s="60"/>
      <c r="J250" s="60"/>
      <c r="K250" s="60"/>
      <c r="L250" s="60"/>
      <c r="M250" s="60"/>
      <c r="N250" s="60"/>
      <c r="O250" s="60"/>
      <c r="P250" s="60"/>
      <c r="Q250" s="60"/>
      <c r="R250" s="60"/>
      <c r="S250" s="60"/>
      <c r="T250" s="379"/>
      <c r="V250" s="60"/>
      <c r="W250" s="60"/>
      <c r="X250" s="3939"/>
      <c r="Y250" s="3939"/>
      <c r="Z250" s="379"/>
      <c r="AA250" s="60"/>
      <c r="AB250" s="60"/>
      <c r="AC250" s="60"/>
    </row>
    <row r="251" spans="1:29" x14ac:dyDescent="0.2">
      <c r="A251" s="60"/>
      <c r="B251" s="60"/>
      <c r="C251" s="60"/>
      <c r="D251" s="60"/>
      <c r="E251" s="60"/>
      <c r="F251" s="60"/>
      <c r="G251" s="60"/>
      <c r="H251" s="60"/>
      <c r="I251" s="60"/>
      <c r="J251" s="60"/>
      <c r="K251" s="60"/>
      <c r="L251" s="60"/>
      <c r="M251" s="60"/>
      <c r="N251" s="60"/>
      <c r="O251" s="60"/>
      <c r="P251" s="60"/>
      <c r="Q251" s="60"/>
      <c r="R251" s="60"/>
      <c r="S251" s="60"/>
      <c r="T251" s="379"/>
      <c r="V251" s="60"/>
      <c r="W251" s="60"/>
      <c r="X251" s="3939"/>
      <c r="Y251" s="3939"/>
      <c r="Z251" s="379"/>
      <c r="AA251" s="60"/>
      <c r="AB251" s="60"/>
      <c r="AC251" s="60"/>
    </row>
    <row r="252" spans="1:29" x14ac:dyDescent="0.2">
      <c r="A252" s="60"/>
      <c r="B252" s="60"/>
      <c r="C252" s="60"/>
      <c r="D252" s="60"/>
      <c r="E252" s="60"/>
      <c r="F252" s="60"/>
      <c r="G252" s="60"/>
      <c r="H252" s="60"/>
      <c r="I252" s="60"/>
      <c r="J252" s="60"/>
      <c r="K252" s="60"/>
      <c r="L252" s="60"/>
      <c r="M252" s="60"/>
      <c r="N252" s="60"/>
      <c r="O252" s="60"/>
      <c r="P252" s="60"/>
      <c r="Q252" s="60"/>
      <c r="R252" s="60"/>
      <c r="S252" s="60"/>
      <c r="T252" s="379"/>
      <c r="V252" s="60"/>
      <c r="W252" s="60"/>
      <c r="X252" s="3939"/>
      <c r="Y252" s="3939"/>
      <c r="Z252" s="379"/>
      <c r="AA252" s="60"/>
      <c r="AB252" s="60"/>
      <c r="AC252" s="60"/>
    </row>
    <row r="253" spans="1:29" x14ac:dyDescent="0.2">
      <c r="A253" s="60"/>
      <c r="B253" s="60"/>
      <c r="C253" s="60"/>
      <c r="D253" s="60"/>
      <c r="E253" s="60"/>
      <c r="F253" s="60"/>
      <c r="G253" s="60"/>
      <c r="H253" s="60"/>
      <c r="I253" s="60"/>
      <c r="J253" s="60"/>
      <c r="K253" s="60"/>
      <c r="L253" s="60"/>
      <c r="M253" s="60"/>
      <c r="N253" s="60"/>
      <c r="O253" s="60"/>
      <c r="P253" s="60"/>
      <c r="Q253" s="60"/>
      <c r="R253" s="60"/>
      <c r="S253" s="60"/>
      <c r="T253" s="379"/>
      <c r="V253" s="60"/>
      <c r="W253" s="60"/>
      <c r="X253" s="3939"/>
      <c r="Y253" s="3939"/>
      <c r="Z253" s="379"/>
      <c r="AA253" s="60"/>
      <c r="AB253" s="60"/>
      <c r="AC253" s="60"/>
    </row>
    <row r="254" spans="1:29" x14ac:dyDescent="0.2">
      <c r="A254" s="60"/>
      <c r="B254" s="60"/>
      <c r="C254" s="60"/>
      <c r="D254" s="60"/>
      <c r="E254" s="60"/>
      <c r="F254" s="60"/>
      <c r="G254" s="60"/>
      <c r="H254" s="60"/>
      <c r="I254" s="60"/>
      <c r="J254" s="60"/>
      <c r="K254" s="60"/>
      <c r="L254" s="60"/>
      <c r="M254" s="60"/>
      <c r="N254" s="60"/>
      <c r="O254" s="60"/>
      <c r="P254" s="60"/>
      <c r="Q254" s="60"/>
      <c r="R254" s="60"/>
      <c r="S254" s="60"/>
      <c r="T254" s="379"/>
      <c r="V254" s="60"/>
      <c r="W254" s="60"/>
      <c r="X254" s="3939"/>
      <c r="Y254" s="3939"/>
      <c r="Z254" s="379"/>
      <c r="AA254" s="60"/>
      <c r="AB254" s="60"/>
      <c r="AC254" s="60"/>
    </row>
    <row r="255" spans="1:29" x14ac:dyDescent="0.2">
      <c r="A255" s="60"/>
      <c r="B255" s="60"/>
      <c r="C255" s="60"/>
      <c r="D255" s="60"/>
      <c r="E255" s="60"/>
      <c r="F255" s="60"/>
      <c r="G255" s="60"/>
      <c r="H255" s="60"/>
      <c r="I255" s="60"/>
      <c r="J255" s="60"/>
      <c r="K255" s="60"/>
      <c r="L255" s="60"/>
      <c r="M255" s="60"/>
      <c r="N255" s="60"/>
      <c r="O255" s="60"/>
      <c r="P255" s="60"/>
      <c r="Q255" s="60"/>
      <c r="R255" s="60"/>
      <c r="S255" s="60"/>
      <c r="T255" s="379"/>
      <c r="V255" s="60"/>
      <c r="W255" s="60"/>
      <c r="X255" s="3939"/>
      <c r="Y255" s="3939"/>
      <c r="Z255" s="379"/>
      <c r="AA255" s="60"/>
      <c r="AB255" s="60"/>
      <c r="AC255" s="60"/>
    </row>
    <row r="256" spans="1:29" x14ac:dyDescent="0.2">
      <c r="A256" s="60"/>
      <c r="B256" s="60"/>
      <c r="C256" s="60"/>
      <c r="D256" s="60"/>
      <c r="E256" s="60"/>
      <c r="F256" s="60"/>
      <c r="G256" s="60"/>
      <c r="H256" s="60"/>
      <c r="I256" s="60"/>
      <c r="J256" s="60"/>
      <c r="K256" s="60"/>
      <c r="L256" s="60"/>
      <c r="M256" s="60"/>
      <c r="N256" s="60"/>
      <c r="O256" s="60"/>
      <c r="P256" s="60"/>
      <c r="Q256" s="60"/>
      <c r="R256" s="60"/>
      <c r="S256" s="60"/>
      <c r="T256" s="379"/>
      <c r="V256" s="60"/>
      <c r="W256" s="60"/>
      <c r="X256" s="3939"/>
      <c r="Y256" s="3939"/>
      <c r="Z256" s="379"/>
      <c r="AA256" s="60"/>
      <c r="AB256" s="60"/>
      <c r="AC256" s="60"/>
    </row>
    <row r="257" spans="1:29" x14ac:dyDescent="0.2">
      <c r="A257" s="60"/>
      <c r="B257" s="60"/>
      <c r="C257" s="60"/>
      <c r="D257" s="60"/>
      <c r="E257" s="60"/>
      <c r="F257" s="60"/>
      <c r="G257" s="60"/>
      <c r="H257" s="60"/>
      <c r="I257" s="60"/>
      <c r="J257" s="60"/>
      <c r="K257" s="60"/>
      <c r="L257" s="60"/>
      <c r="M257" s="60"/>
      <c r="N257" s="60"/>
      <c r="O257" s="60"/>
      <c r="P257" s="60"/>
      <c r="Q257" s="60"/>
      <c r="R257" s="60"/>
      <c r="S257" s="60"/>
      <c r="T257" s="379"/>
      <c r="V257" s="60"/>
      <c r="W257" s="60"/>
      <c r="X257" s="3939"/>
      <c r="Y257" s="3939"/>
      <c r="Z257" s="379"/>
      <c r="AA257" s="60"/>
      <c r="AB257" s="60"/>
      <c r="AC257" s="60"/>
    </row>
    <row r="258" spans="1:29" x14ac:dyDescent="0.2">
      <c r="A258" s="60"/>
      <c r="B258" s="60"/>
      <c r="C258" s="60"/>
      <c r="D258" s="60"/>
      <c r="E258" s="60"/>
      <c r="F258" s="60"/>
      <c r="G258" s="60"/>
      <c r="H258" s="60"/>
      <c r="I258" s="60"/>
      <c r="J258" s="60"/>
      <c r="K258" s="60"/>
      <c r="L258" s="60"/>
      <c r="M258" s="60"/>
      <c r="N258" s="60"/>
      <c r="O258" s="60"/>
      <c r="P258" s="60"/>
      <c r="Q258" s="60"/>
      <c r="R258" s="60"/>
      <c r="S258" s="60"/>
      <c r="T258" s="379"/>
      <c r="V258" s="60"/>
      <c r="W258" s="60"/>
      <c r="X258" s="3939"/>
      <c r="Y258" s="3939"/>
      <c r="Z258" s="379"/>
      <c r="AA258" s="60"/>
      <c r="AB258" s="60"/>
      <c r="AC258" s="60"/>
    </row>
    <row r="259" spans="1:29" x14ac:dyDescent="0.2">
      <c r="A259" s="60"/>
      <c r="B259" s="60"/>
      <c r="C259" s="60"/>
      <c r="D259" s="60"/>
      <c r="E259" s="60"/>
      <c r="F259" s="60"/>
      <c r="G259" s="60"/>
      <c r="H259" s="60"/>
      <c r="I259" s="60"/>
      <c r="J259" s="60"/>
      <c r="K259" s="60"/>
      <c r="L259" s="60"/>
      <c r="M259" s="60"/>
      <c r="N259" s="60"/>
      <c r="O259" s="60"/>
      <c r="P259" s="60"/>
      <c r="Q259" s="60"/>
      <c r="R259" s="60"/>
      <c r="S259" s="60"/>
      <c r="T259" s="379"/>
      <c r="V259" s="60"/>
      <c r="W259" s="60"/>
      <c r="X259" s="3939"/>
      <c r="Y259" s="3939"/>
      <c r="Z259" s="379"/>
      <c r="AA259" s="60"/>
      <c r="AB259" s="60"/>
      <c r="AC259" s="60"/>
    </row>
    <row r="260" spans="1:29" x14ac:dyDescent="0.2">
      <c r="A260" s="60"/>
      <c r="B260" s="60"/>
      <c r="C260" s="60"/>
      <c r="D260" s="60"/>
      <c r="E260" s="60"/>
      <c r="F260" s="60"/>
      <c r="G260" s="60"/>
      <c r="H260" s="60"/>
      <c r="I260" s="60"/>
      <c r="J260" s="60"/>
      <c r="K260" s="60"/>
      <c r="L260" s="60"/>
      <c r="M260" s="60"/>
      <c r="N260" s="60"/>
      <c r="O260" s="60"/>
      <c r="P260" s="60"/>
      <c r="Q260" s="60"/>
      <c r="R260" s="60"/>
      <c r="S260" s="60"/>
      <c r="T260" s="379"/>
      <c r="V260" s="60"/>
      <c r="W260" s="60"/>
      <c r="X260" s="3939"/>
      <c r="Y260" s="3939"/>
      <c r="Z260" s="379"/>
      <c r="AA260" s="60"/>
      <c r="AB260" s="60"/>
      <c r="AC260" s="60"/>
    </row>
    <row r="261" spans="1:29" x14ac:dyDescent="0.2">
      <c r="A261" s="60"/>
      <c r="B261" s="60"/>
      <c r="C261" s="60"/>
      <c r="D261" s="60"/>
      <c r="E261" s="60"/>
      <c r="F261" s="60"/>
      <c r="G261" s="60"/>
      <c r="H261" s="60"/>
      <c r="I261" s="60"/>
      <c r="J261" s="60"/>
      <c r="K261" s="60"/>
      <c r="L261" s="60"/>
      <c r="M261" s="60"/>
      <c r="N261" s="60"/>
      <c r="O261" s="60"/>
      <c r="P261" s="60"/>
      <c r="Q261" s="60"/>
      <c r="R261" s="60"/>
      <c r="S261" s="60"/>
      <c r="T261" s="379"/>
      <c r="V261" s="60"/>
      <c r="W261" s="60"/>
      <c r="X261" s="3939"/>
      <c r="Y261" s="3939"/>
      <c r="Z261" s="379"/>
      <c r="AA261" s="60"/>
      <c r="AB261" s="60"/>
      <c r="AC261" s="60"/>
    </row>
    <row r="262" spans="1:29" x14ac:dyDescent="0.2">
      <c r="A262" s="60"/>
      <c r="B262" s="60"/>
      <c r="C262" s="60"/>
      <c r="D262" s="60"/>
      <c r="E262" s="60"/>
      <c r="F262" s="60"/>
      <c r="G262" s="60"/>
      <c r="H262" s="60"/>
      <c r="I262" s="60"/>
      <c r="J262" s="60"/>
      <c r="K262" s="60"/>
      <c r="L262" s="60"/>
      <c r="M262" s="60"/>
      <c r="N262" s="60"/>
      <c r="O262" s="60"/>
      <c r="P262" s="60"/>
      <c r="Q262" s="60"/>
      <c r="R262" s="60"/>
      <c r="S262" s="60"/>
      <c r="T262" s="379"/>
      <c r="V262" s="60"/>
      <c r="W262" s="60"/>
      <c r="X262" s="3939"/>
      <c r="Y262" s="3939"/>
      <c r="Z262" s="379"/>
      <c r="AA262" s="60"/>
      <c r="AB262" s="60"/>
      <c r="AC262" s="60"/>
    </row>
    <row r="263" spans="1:29" x14ac:dyDescent="0.2">
      <c r="A263" s="60"/>
      <c r="B263" s="60"/>
      <c r="C263" s="60"/>
      <c r="D263" s="60"/>
      <c r="E263" s="60"/>
      <c r="F263" s="60"/>
      <c r="G263" s="60"/>
      <c r="H263" s="60"/>
      <c r="I263" s="60"/>
      <c r="J263" s="60"/>
      <c r="K263" s="60"/>
      <c r="L263" s="60"/>
      <c r="M263" s="60"/>
      <c r="N263" s="60"/>
      <c r="O263" s="60"/>
      <c r="P263" s="60"/>
      <c r="Q263" s="60"/>
      <c r="R263" s="60"/>
      <c r="S263" s="60"/>
      <c r="T263" s="379"/>
      <c r="V263" s="60"/>
      <c r="W263" s="60"/>
      <c r="X263" s="3939"/>
      <c r="Y263" s="3939"/>
      <c r="Z263" s="379"/>
      <c r="AA263" s="60"/>
      <c r="AB263" s="60"/>
      <c r="AC263" s="60"/>
    </row>
    <row r="264" spans="1:29" x14ac:dyDescent="0.2">
      <c r="A264" s="60"/>
      <c r="B264" s="60"/>
      <c r="C264" s="60"/>
      <c r="D264" s="60"/>
      <c r="E264" s="60"/>
      <c r="F264" s="60"/>
      <c r="G264" s="60"/>
      <c r="H264" s="60"/>
      <c r="I264" s="60"/>
      <c r="J264" s="60"/>
      <c r="K264" s="60"/>
      <c r="L264" s="60"/>
      <c r="M264" s="60"/>
      <c r="N264" s="60"/>
      <c r="O264" s="60"/>
      <c r="P264" s="60"/>
      <c r="Q264" s="60"/>
      <c r="R264" s="60"/>
      <c r="S264" s="60"/>
      <c r="T264" s="379"/>
      <c r="V264" s="60"/>
      <c r="W264" s="60"/>
      <c r="X264" s="3939"/>
      <c r="Y264" s="3939"/>
      <c r="Z264" s="379"/>
      <c r="AA264" s="60"/>
      <c r="AB264" s="60"/>
      <c r="AC264" s="60"/>
    </row>
    <row r="265" spans="1:29" x14ac:dyDescent="0.2">
      <c r="A265" s="60"/>
      <c r="B265" s="60"/>
      <c r="C265" s="60"/>
      <c r="D265" s="60"/>
      <c r="E265" s="60"/>
      <c r="F265" s="60"/>
      <c r="G265" s="60"/>
      <c r="H265" s="60"/>
      <c r="I265" s="60"/>
      <c r="J265" s="60"/>
      <c r="K265" s="60"/>
      <c r="L265" s="60"/>
      <c r="M265" s="60"/>
      <c r="N265" s="60"/>
      <c r="O265" s="60"/>
      <c r="P265" s="60"/>
      <c r="Q265" s="60"/>
      <c r="R265" s="60"/>
      <c r="S265" s="60"/>
      <c r="T265" s="379"/>
      <c r="V265" s="60"/>
      <c r="W265" s="60"/>
      <c r="X265" s="3939"/>
      <c r="Y265" s="3939"/>
      <c r="Z265" s="379"/>
      <c r="AA265" s="60"/>
      <c r="AB265" s="60"/>
      <c r="AC265" s="60"/>
    </row>
    <row r="266" spans="1:29" x14ac:dyDescent="0.2">
      <c r="A266" s="60"/>
      <c r="B266" s="60"/>
      <c r="C266" s="60"/>
      <c r="D266" s="60"/>
      <c r="E266" s="60"/>
      <c r="F266" s="60"/>
      <c r="G266" s="60"/>
      <c r="H266" s="60"/>
      <c r="I266" s="60"/>
      <c r="J266" s="60"/>
      <c r="K266" s="60"/>
      <c r="L266" s="60"/>
      <c r="M266" s="60"/>
      <c r="N266" s="60"/>
      <c r="O266" s="60"/>
      <c r="P266" s="60"/>
      <c r="Q266" s="60"/>
      <c r="R266" s="60"/>
      <c r="S266" s="60"/>
      <c r="T266" s="379"/>
      <c r="V266" s="60"/>
      <c r="W266" s="60"/>
      <c r="X266" s="3939"/>
      <c r="Y266" s="3939"/>
      <c r="Z266" s="379"/>
      <c r="AA266" s="60"/>
      <c r="AB266" s="60"/>
      <c r="AC266" s="60"/>
    </row>
    <row r="267" spans="1:29" x14ac:dyDescent="0.2">
      <c r="A267" s="60"/>
      <c r="B267" s="60"/>
      <c r="C267" s="60"/>
      <c r="D267" s="60"/>
      <c r="E267" s="60"/>
      <c r="F267" s="60"/>
      <c r="G267" s="60"/>
      <c r="H267" s="60"/>
      <c r="I267" s="60"/>
      <c r="J267" s="60"/>
      <c r="K267" s="60"/>
      <c r="L267" s="60"/>
      <c r="M267" s="60"/>
      <c r="N267" s="60"/>
      <c r="O267" s="60"/>
      <c r="P267" s="60"/>
      <c r="Q267" s="60"/>
      <c r="R267" s="60"/>
      <c r="S267" s="60"/>
      <c r="T267" s="379"/>
      <c r="V267" s="60"/>
      <c r="W267" s="60"/>
      <c r="X267" s="3939"/>
      <c r="Y267" s="3939"/>
      <c r="Z267" s="379"/>
      <c r="AA267" s="60"/>
      <c r="AB267" s="60"/>
      <c r="AC267" s="60"/>
    </row>
    <row r="268" spans="1:29" x14ac:dyDescent="0.2">
      <c r="A268" s="60"/>
      <c r="B268" s="60"/>
      <c r="C268" s="60"/>
      <c r="D268" s="60"/>
      <c r="E268" s="60"/>
      <c r="F268" s="60"/>
      <c r="G268" s="60"/>
      <c r="H268" s="60"/>
      <c r="I268" s="60"/>
      <c r="J268" s="60"/>
      <c r="K268" s="60"/>
      <c r="L268" s="60"/>
      <c r="M268" s="60"/>
      <c r="N268" s="60"/>
      <c r="O268" s="60"/>
      <c r="P268" s="60"/>
      <c r="Q268" s="60"/>
      <c r="R268" s="60"/>
      <c r="S268" s="60"/>
      <c r="T268" s="379"/>
      <c r="V268" s="60"/>
      <c r="W268" s="60"/>
      <c r="X268" s="3939"/>
      <c r="Y268" s="3939"/>
      <c r="Z268" s="379"/>
      <c r="AA268" s="60"/>
      <c r="AB268" s="60"/>
      <c r="AC268" s="60"/>
    </row>
    <row r="269" spans="1:29" x14ac:dyDescent="0.2">
      <c r="A269" s="60"/>
      <c r="B269" s="60"/>
      <c r="C269" s="60"/>
      <c r="D269" s="60"/>
      <c r="E269" s="60"/>
      <c r="F269" s="60"/>
      <c r="G269" s="60"/>
      <c r="H269" s="60"/>
      <c r="I269" s="60"/>
      <c r="J269" s="60"/>
      <c r="K269" s="60"/>
      <c r="L269" s="60"/>
      <c r="M269" s="60"/>
      <c r="N269" s="60"/>
      <c r="O269" s="60"/>
      <c r="P269" s="60"/>
      <c r="Q269" s="60"/>
      <c r="R269" s="60"/>
      <c r="S269" s="60"/>
      <c r="T269" s="379"/>
      <c r="V269" s="60"/>
      <c r="W269" s="60"/>
      <c r="X269" s="3939"/>
      <c r="Y269" s="3939"/>
      <c r="Z269" s="379"/>
      <c r="AA269" s="60"/>
      <c r="AB269" s="60"/>
      <c r="AC269" s="60"/>
    </row>
    <row r="270" spans="1:29" x14ac:dyDescent="0.2">
      <c r="A270" s="60"/>
      <c r="B270" s="60"/>
      <c r="C270" s="60"/>
      <c r="D270" s="60"/>
      <c r="E270" s="60"/>
      <c r="F270" s="60"/>
      <c r="G270" s="60"/>
      <c r="H270" s="60"/>
      <c r="I270" s="60"/>
      <c r="J270" s="60"/>
      <c r="K270" s="60"/>
      <c r="L270" s="60"/>
      <c r="M270" s="60"/>
      <c r="N270" s="60"/>
      <c r="O270" s="60"/>
      <c r="P270" s="60"/>
      <c r="Q270" s="60"/>
      <c r="R270" s="60"/>
      <c r="S270" s="60"/>
      <c r="T270" s="379"/>
      <c r="V270" s="60"/>
      <c r="W270" s="60"/>
      <c r="X270" s="3939"/>
      <c r="Y270" s="3939"/>
      <c r="Z270" s="379"/>
      <c r="AA270" s="60"/>
      <c r="AB270" s="60"/>
      <c r="AC270" s="60"/>
    </row>
    <row r="271" spans="1:29" x14ac:dyDescent="0.2">
      <c r="A271" s="60"/>
      <c r="B271" s="60"/>
      <c r="C271" s="60"/>
      <c r="D271" s="60"/>
      <c r="E271" s="60"/>
      <c r="F271" s="60"/>
      <c r="G271" s="60"/>
      <c r="H271" s="60"/>
      <c r="I271" s="60"/>
      <c r="J271" s="60"/>
      <c r="K271" s="60"/>
      <c r="L271" s="60"/>
      <c r="M271" s="60"/>
      <c r="N271" s="60"/>
      <c r="O271" s="60"/>
      <c r="P271" s="60"/>
      <c r="Q271" s="60"/>
      <c r="R271" s="60"/>
      <c r="S271" s="60"/>
      <c r="T271" s="379"/>
      <c r="V271" s="60"/>
      <c r="W271" s="60"/>
      <c r="X271" s="3939"/>
      <c r="Y271" s="3939"/>
      <c r="Z271" s="379"/>
      <c r="AA271" s="60"/>
      <c r="AB271" s="60"/>
      <c r="AC271" s="60"/>
    </row>
    <row r="272" spans="1:29" x14ac:dyDescent="0.2">
      <c r="A272" s="60"/>
      <c r="B272" s="60"/>
      <c r="C272" s="60"/>
      <c r="D272" s="60"/>
      <c r="E272" s="60"/>
      <c r="F272" s="60"/>
      <c r="G272" s="60"/>
      <c r="H272" s="60"/>
      <c r="I272" s="60"/>
      <c r="J272" s="60"/>
      <c r="K272" s="60"/>
      <c r="L272" s="60"/>
      <c r="M272" s="60"/>
      <c r="N272" s="60"/>
      <c r="O272" s="60"/>
      <c r="P272" s="60"/>
      <c r="Q272" s="60"/>
      <c r="R272" s="60"/>
      <c r="S272" s="60"/>
      <c r="T272" s="379"/>
      <c r="V272" s="60"/>
      <c r="W272" s="60"/>
      <c r="X272" s="3939"/>
      <c r="Y272" s="3939"/>
      <c r="Z272" s="379"/>
      <c r="AA272" s="60"/>
      <c r="AB272" s="60"/>
      <c r="AC272" s="60"/>
    </row>
    <row r="273" spans="1:29" x14ac:dyDescent="0.2">
      <c r="A273" s="60"/>
      <c r="B273" s="60"/>
      <c r="C273" s="60"/>
      <c r="D273" s="60"/>
      <c r="E273" s="60"/>
      <c r="F273" s="60"/>
      <c r="G273" s="60"/>
      <c r="H273" s="60"/>
      <c r="I273" s="60"/>
      <c r="J273" s="60"/>
      <c r="K273" s="60"/>
      <c r="L273" s="60"/>
      <c r="M273" s="60"/>
      <c r="N273" s="60"/>
      <c r="O273" s="60"/>
      <c r="P273" s="60"/>
      <c r="Q273" s="60"/>
      <c r="R273" s="60"/>
      <c r="S273" s="60"/>
      <c r="T273" s="379"/>
      <c r="V273" s="60"/>
      <c r="W273" s="60"/>
      <c r="X273" s="3939"/>
      <c r="Y273" s="3939"/>
      <c r="Z273" s="379"/>
      <c r="AA273" s="60"/>
      <c r="AB273" s="60"/>
      <c r="AC273" s="60"/>
    </row>
    <row r="274" spans="1:29" x14ac:dyDescent="0.2">
      <c r="A274" s="60"/>
      <c r="B274" s="60"/>
      <c r="C274" s="60"/>
      <c r="D274" s="60"/>
      <c r="E274" s="60"/>
      <c r="F274" s="60"/>
      <c r="G274" s="60"/>
      <c r="H274" s="60"/>
      <c r="I274" s="60"/>
      <c r="J274" s="60"/>
      <c r="K274" s="60"/>
      <c r="L274" s="60"/>
      <c r="M274" s="60"/>
      <c r="N274" s="60"/>
      <c r="O274" s="60"/>
      <c r="P274" s="60"/>
      <c r="Q274" s="60"/>
      <c r="R274" s="60"/>
      <c r="S274" s="60"/>
      <c r="T274" s="379"/>
      <c r="V274" s="60"/>
      <c r="W274" s="60"/>
      <c r="X274" s="3939"/>
      <c r="Y274" s="3939"/>
      <c r="Z274" s="379"/>
      <c r="AA274" s="60"/>
      <c r="AB274" s="60"/>
      <c r="AC274" s="60"/>
    </row>
    <row r="275" spans="1:29" x14ac:dyDescent="0.2">
      <c r="A275" s="60"/>
      <c r="B275" s="60"/>
      <c r="C275" s="60"/>
      <c r="D275" s="60"/>
      <c r="E275" s="60"/>
      <c r="F275" s="60"/>
      <c r="G275" s="60"/>
      <c r="H275" s="60"/>
      <c r="I275" s="60"/>
      <c r="J275" s="60"/>
      <c r="K275" s="60"/>
      <c r="L275" s="60"/>
      <c r="M275" s="60"/>
      <c r="N275" s="60"/>
      <c r="O275" s="60"/>
      <c r="P275" s="60"/>
      <c r="Q275" s="60"/>
      <c r="R275" s="60"/>
      <c r="S275" s="60"/>
      <c r="T275" s="379"/>
      <c r="V275" s="60"/>
      <c r="W275" s="60"/>
      <c r="X275" s="3939"/>
      <c r="Y275" s="3939"/>
      <c r="Z275" s="379"/>
      <c r="AA275" s="60"/>
      <c r="AB275" s="60"/>
      <c r="AC275" s="60"/>
    </row>
    <row r="276" spans="1:29" x14ac:dyDescent="0.2">
      <c r="A276" s="60"/>
      <c r="B276" s="60"/>
      <c r="C276" s="60"/>
      <c r="D276" s="60"/>
      <c r="E276" s="60"/>
      <c r="F276" s="60"/>
      <c r="G276" s="60"/>
      <c r="H276" s="60"/>
      <c r="I276" s="60"/>
      <c r="J276" s="60"/>
      <c r="K276" s="60"/>
      <c r="L276" s="60"/>
      <c r="M276" s="60"/>
      <c r="N276" s="60"/>
      <c r="O276" s="60"/>
      <c r="P276" s="60"/>
      <c r="Q276" s="60"/>
      <c r="R276" s="60"/>
      <c r="S276" s="60"/>
      <c r="T276" s="379"/>
      <c r="V276" s="60"/>
      <c r="W276" s="60"/>
      <c r="X276" s="3939"/>
      <c r="Y276" s="3939"/>
      <c r="Z276" s="379"/>
      <c r="AA276" s="60"/>
      <c r="AB276" s="60"/>
      <c r="AC276" s="60"/>
    </row>
    <row r="277" spans="1:29" x14ac:dyDescent="0.2">
      <c r="A277" s="60"/>
      <c r="B277" s="60"/>
      <c r="C277" s="60"/>
      <c r="D277" s="60"/>
      <c r="E277" s="60"/>
      <c r="F277" s="60"/>
      <c r="G277" s="60"/>
      <c r="H277" s="60"/>
      <c r="I277" s="60"/>
      <c r="J277" s="60"/>
      <c r="K277" s="60"/>
      <c r="L277" s="60"/>
      <c r="M277" s="60"/>
      <c r="N277" s="60"/>
      <c r="O277" s="60"/>
      <c r="P277" s="60"/>
      <c r="Q277" s="60"/>
      <c r="R277" s="60"/>
      <c r="S277" s="60"/>
      <c r="T277" s="379"/>
      <c r="V277" s="60"/>
      <c r="W277" s="60"/>
      <c r="X277" s="3939"/>
      <c r="Y277" s="3939"/>
      <c r="Z277" s="379"/>
      <c r="AA277" s="60"/>
      <c r="AB277" s="60"/>
      <c r="AC277" s="60"/>
    </row>
    <row r="278" spans="1:29" x14ac:dyDescent="0.2">
      <c r="A278" s="60"/>
      <c r="B278" s="60"/>
      <c r="C278" s="60"/>
      <c r="D278" s="60"/>
      <c r="E278" s="60"/>
      <c r="F278" s="60"/>
      <c r="G278" s="60"/>
      <c r="H278" s="60"/>
      <c r="I278" s="60"/>
      <c r="J278" s="60"/>
      <c r="K278" s="60"/>
      <c r="L278" s="60"/>
      <c r="M278" s="60"/>
      <c r="N278" s="60"/>
      <c r="O278" s="60"/>
      <c r="P278" s="60"/>
      <c r="Q278" s="60"/>
      <c r="R278" s="60"/>
      <c r="S278" s="60"/>
      <c r="T278" s="379"/>
      <c r="V278" s="60"/>
      <c r="W278" s="60"/>
      <c r="X278" s="3939"/>
      <c r="Y278" s="3939"/>
      <c r="Z278" s="379"/>
      <c r="AA278" s="60"/>
      <c r="AB278" s="60"/>
      <c r="AC278" s="60"/>
    </row>
    <row r="279" spans="1:29" x14ac:dyDescent="0.2">
      <c r="A279" s="60"/>
      <c r="B279" s="60"/>
      <c r="C279" s="60"/>
      <c r="D279" s="60"/>
      <c r="E279" s="60"/>
      <c r="F279" s="60"/>
      <c r="G279" s="60"/>
      <c r="H279" s="60"/>
      <c r="I279" s="60"/>
      <c r="J279" s="60"/>
      <c r="K279" s="60"/>
      <c r="L279" s="60"/>
      <c r="M279" s="60"/>
      <c r="N279" s="60"/>
      <c r="O279" s="60"/>
      <c r="P279" s="60"/>
      <c r="Q279" s="60"/>
      <c r="R279" s="60"/>
      <c r="S279" s="60"/>
      <c r="T279" s="379"/>
      <c r="V279" s="60"/>
      <c r="W279" s="60"/>
      <c r="X279" s="3939"/>
      <c r="Y279" s="3939"/>
      <c r="Z279" s="379"/>
      <c r="AA279" s="60"/>
      <c r="AB279" s="60"/>
      <c r="AC279" s="60"/>
    </row>
    <row r="280" spans="1:29" x14ac:dyDescent="0.2">
      <c r="A280" s="60"/>
      <c r="B280" s="60"/>
      <c r="C280" s="60"/>
      <c r="D280" s="60"/>
      <c r="E280" s="60"/>
      <c r="F280" s="60"/>
      <c r="G280" s="60"/>
      <c r="H280" s="60"/>
      <c r="I280" s="60"/>
      <c r="J280" s="60"/>
      <c r="K280" s="60"/>
      <c r="L280" s="60"/>
      <c r="M280" s="60"/>
      <c r="N280" s="60"/>
      <c r="O280" s="60"/>
      <c r="P280" s="60"/>
      <c r="Q280" s="60"/>
      <c r="R280" s="60"/>
      <c r="S280" s="60"/>
      <c r="T280" s="379"/>
      <c r="V280" s="60"/>
      <c r="W280" s="60"/>
      <c r="X280" s="3939"/>
      <c r="Y280" s="3939"/>
      <c r="Z280" s="379"/>
      <c r="AA280" s="60"/>
      <c r="AB280" s="60"/>
      <c r="AC280" s="60"/>
    </row>
    <row r="281" spans="1:29" x14ac:dyDescent="0.2">
      <c r="A281" s="60"/>
      <c r="B281" s="60"/>
      <c r="C281" s="60"/>
      <c r="D281" s="60"/>
      <c r="E281" s="60"/>
      <c r="F281" s="60"/>
      <c r="G281" s="60"/>
      <c r="H281" s="60"/>
      <c r="I281" s="60"/>
      <c r="J281" s="60"/>
      <c r="K281" s="60"/>
      <c r="L281" s="60"/>
      <c r="M281" s="60"/>
      <c r="N281" s="60"/>
      <c r="O281" s="60"/>
      <c r="P281" s="60"/>
      <c r="Q281" s="60"/>
      <c r="R281" s="60"/>
      <c r="S281" s="60"/>
      <c r="T281" s="379"/>
      <c r="V281" s="60"/>
      <c r="W281" s="60"/>
      <c r="X281" s="3939"/>
      <c r="Y281" s="3939"/>
      <c r="Z281" s="379"/>
      <c r="AA281" s="60"/>
      <c r="AB281" s="60"/>
      <c r="AC281" s="60"/>
    </row>
    <row r="282" spans="1:29" x14ac:dyDescent="0.2">
      <c r="A282" s="60"/>
      <c r="B282" s="60"/>
      <c r="C282" s="60"/>
      <c r="D282" s="60"/>
      <c r="E282" s="60"/>
      <c r="F282" s="60"/>
      <c r="G282" s="60"/>
      <c r="H282" s="60"/>
      <c r="I282" s="60"/>
      <c r="J282" s="60"/>
      <c r="K282" s="60"/>
      <c r="L282" s="60"/>
      <c r="M282" s="60"/>
      <c r="N282" s="60"/>
      <c r="O282" s="60"/>
      <c r="P282" s="60"/>
      <c r="Q282" s="60"/>
      <c r="R282" s="60"/>
      <c r="S282" s="60"/>
      <c r="T282" s="379"/>
      <c r="V282" s="60"/>
      <c r="W282" s="60"/>
      <c r="X282" s="3939"/>
      <c r="Y282" s="3939"/>
      <c r="Z282" s="379"/>
      <c r="AA282" s="60"/>
      <c r="AB282" s="60"/>
      <c r="AC282" s="60"/>
    </row>
    <row r="283" spans="1:29" x14ac:dyDescent="0.2">
      <c r="A283" s="60"/>
      <c r="B283" s="60"/>
      <c r="C283" s="60"/>
      <c r="D283" s="60"/>
      <c r="E283" s="60"/>
      <c r="F283" s="60"/>
      <c r="G283" s="60"/>
      <c r="H283" s="60"/>
      <c r="I283" s="60"/>
      <c r="J283" s="60"/>
      <c r="K283" s="60"/>
      <c r="L283" s="60"/>
      <c r="M283" s="60"/>
      <c r="N283" s="60"/>
      <c r="O283" s="60"/>
      <c r="P283" s="60"/>
      <c r="Q283" s="60"/>
      <c r="R283" s="60"/>
      <c r="S283" s="60"/>
      <c r="T283" s="379"/>
      <c r="V283" s="60"/>
      <c r="W283" s="60"/>
      <c r="X283" s="3939"/>
      <c r="Y283" s="3939"/>
      <c r="Z283" s="379"/>
      <c r="AA283" s="60"/>
      <c r="AB283" s="60"/>
      <c r="AC283" s="60"/>
    </row>
    <row r="284" spans="1:29" x14ac:dyDescent="0.2">
      <c r="A284" s="60"/>
      <c r="B284" s="60"/>
      <c r="C284" s="60"/>
      <c r="D284" s="60"/>
      <c r="E284" s="60"/>
      <c r="F284" s="60"/>
      <c r="G284" s="60"/>
      <c r="H284" s="60"/>
      <c r="I284" s="60"/>
      <c r="J284" s="60"/>
      <c r="K284" s="60"/>
      <c r="L284" s="60"/>
      <c r="M284" s="60"/>
      <c r="N284" s="60"/>
      <c r="O284" s="60"/>
      <c r="P284" s="60"/>
      <c r="Q284" s="60"/>
      <c r="R284" s="60"/>
      <c r="S284" s="60"/>
      <c r="T284" s="379"/>
      <c r="V284" s="60"/>
      <c r="W284" s="60"/>
      <c r="X284" s="3939"/>
      <c r="Y284" s="3939"/>
      <c r="Z284" s="379"/>
      <c r="AA284" s="60"/>
      <c r="AB284" s="60"/>
      <c r="AC284" s="60"/>
    </row>
    <row r="285" spans="1:29" x14ac:dyDescent="0.2">
      <c r="A285" s="60"/>
      <c r="B285" s="60"/>
      <c r="C285" s="60"/>
      <c r="D285" s="60"/>
      <c r="E285" s="60"/>
      <c r="F285" s="60"/>
      <c r="G285" s="60"/>
      <c r="H285" s="60"/>
      <c r="I285" s="60"/>
      <c r="J285" s="60"/>
      <c r="K285" s="60"/>
      <c r="L285" s="60"/>
      <c r="M285" s="60"/>
      <c r="N285" s="60"/>
      <c r="O285" s="60"/>
      <c r="P285" s="60"/>
      <c r="Q285" s="60"/>
      <c r="R285" s="60"/>
      <c r="S285" s="60"/>
      <c r="T285" s="379"/>
      <c r="V285" s="60"/>
      <c r="W285" s="60"/>
      <c r="X285" s="3939"/>
      <c r="Y285" s="3939"/>
      <c r="Z285" s="379"/>
      <c r="AA285" s="60"/>
      <c r="AB285" s="60"/>
      <c r="AC285" s="60"/>
    </row>
    <row r="286" spans="1:29" x14ac:dyDescent="0.2">
      <c r="A286" s="60"/>
      <c r="B286" s="60"/>
      <c r="C286" s="60"/>
      <c r="D286" s="60"/>
      <c r="E286" s="60"/>
      <c r="F286" s="60"/>
      <c r="G286" s="60"/>
      <c r="H286" s="60"/>
      <c r="I286" s="60"/>
      <c r="J286" s="60"/>
      <c r="K286" s="60"/>
      <c r="L286" s="60"/>
      <c r="M286" s="60"/>
      <c r="N286" s="60"/>
      <c r="O286" s="60"/>
      <c r="P286" s="60"/>
      <c r="Q286" s="60"/>
      <c r="R286" s="60"/>
      <c r="S286" s="60"/>
      <c r="T286" s="379"/>
      <c r="V286" s="60"/>
      <c r="W286" s="60"/>
      <c r="X286" s="3939"/>
      <c r="Y286" s="3939"/>
      <c r="Z286" s="379"/>
      <c r="AA286" s="60"/>
      <c r="AB286" s="60"/>
      <c r="AC286" s="60"/>
    </row>
    <row r="287" spans="1:29" x14ac:dyDescent="0.2">
      <c r="A287" s="60"/>
      <c r="B287" s="60"/>
      <c r="C287" s="60"/>
      <c r="D287" s="60"/>
      <c r="E287" s="60"/>
      <c r="F287" s="60"/>
      <c r="G287" s="60"/>
      <c r="H287" s="60"/>
      <c r="I287" s="60"/>
      <c r="J287" s="60"/>
      <c r="K287" s="60"/>
      <c r="L287" s="60"/>
      <c r="M287" s="60"/>
      <c r="N287" s="60"/>
      <c r="O287" s="60"/>
      <c r="P287" s="60"/>
      <c r="Q287" s="60"/>
      <c r="R287" s="60"/>
      <c r="S287" s="60"/>
      <c r="T287" s="379"/>
      <c r="V287" s="60"/>
      <c r="W287" s="60"/>
      <c r="X287" s="3939"/>
      <c r="Y287" s="3939"/>
      <c r="Z287" s="379"/>
      <c r="AA287" s="60"/>
      <c r="AB287" s="60"/>
      <c r="AC287" s="60"/>
    </row>
    <row r="288" spans="1:29" x14ac:dyDescent="0.2">
      <c r="A288" s="60"/>
      <c r="B288" s="60"/>
      <c r="C288" s="60"/>
      <c r="D288" s="60"/>
      <c r="E288" s="60"/>
      <c r="F288" s="60"/>
      <c r="G288" s="60"/>
      <c r="H288" s="60"/>
      <c r="I288" s="60"/>
      <c r="J288" s="60"/>
      <c r="K288" s="60"/>
      <c r="L288" s="60"/>
      <c r="M288" s="60"/>
      <c r="N288" s="60"/>
      <c r="O288" s="60"/>
      <c r="P288" s="60"/>
      <c r="Q288" s="60"/>
      <c r="R288" s="60"/>
      <c r="S288" s="60"/>
      <c r="T288" s="379"/>
      <c r="V288" s="60"/>
      <c r="W288" s="60"/>
      <c r="X288" s="3939"/>
      <c r="Y288" s="3939"/>
      <c r="Z288" s="379"/>
      <c r="AA288" s="60"/>
      <c r="AB288" s="60"/>
      <c r="AC288" s="60"/>
    </row>
    <row r="289" spans="1:29" x14ac:dyDescent="0.2">
      <c r="A289" s="60"/>
      <c r="B289" s="60"/>
      <c r="C289" s="60"/>
      <c r="D289" s="60"/>
      <c r="E289" s="60"/>
      <c r="F289" s="60"/>
      <c r="G289" s="60"/>
      <c r="H289" s="60"/>
      <c r="I289" s="60"/>
      <c r="J289" s="60"/>
      <c r="K289" s="60"/>
      <c r="L289" s="60"/>
      <c r="M289" s="60"/>
      <c r="N289" s="60"/>
      <c r="O289" s="60"/>
      <c r="P289" s="60"/>
      <c r="Q289" s="60"/>
      <c r="R289" s="60"/>
      <c r="S289" s="60"/>
      <c r="T289" s="379"/>
      <c r="V289" s="60"/>
      <c r="W289" s="60"/>
      <c r="X289" s="3939"/>
      <c r="Y289" s="3939"/>
      <c r="Z289" s="379"/>
      <c r="AA289" s="60"/>
      <c r="AB289" s="60"/>
      <c r="AC289" s="60"/>
    </row>
    <row r="290" spans="1:29" x14ac:dyDescent="0.2">
      <c r="A290" s="60"/>
      <c r="B290" s="60"/>
      <c r="C290" s="60"/>
      <c r="D290" s="60"/>
      <c r="E290" s="60"/>
      <c r="F290" s="60"/>
      <c r="G290" s="60"/>
      <c r="H290" s="60"/>
      <c r="I290" s="60"/>
      <c r="J290" s="60"/>
      <c r="K290" s="60"/>
      <c r="L290" s="60"/>
      <c r="M290" s="60"/>
      <c r="N290" s="60"/>
      <c r="O290" s="60"/>
      <c r="P290" s="60"/>
      <c r="Q290" s="60"/>
      <c r="R290" s="60"/>
      <c r="S290" s="60"/>
      <c r="T290" s="379"/>
      <c r="V290" s="60"/>
      <c r="W290" s="60"/>
      <c r="X290" s="3939"/>
      <c r="Y290" s="3939"/>
      <c r="Z290" s="379"/>
      <c r="AA290" s="60"/>
      <c r="AB290" s="60"/>
      <c r="AC290" s="60"/>
    </row>
    <row r="291" spans="1:29" x14ac:dyDescent="0.2">
      <c r="A291" s="60"/>
      <c r="B291" s="60"/>
      <c r="C291" s="60"/>
      <c r="D291" s="60"/>
      <c r="E291" s="60"/>
      <c r="F291" s="60"/>
      <c r="G291" s="60"/>
      <c r="H291" s="60"/>
      <c r="I291" s="60"/>
      <c r="J291" s="60"/>
      <c r="K291" s="60"/>
      <c r="L291" s="60"/>
      <c r="M291" s="60"/>
      <c r="N291" s="60"/>
      <c r="O291" s="60"/>
      <c r="P291" s="60"/>
      <c r="Q291" s="60"/>
      <c r="R291" s="60"/>
      <c r="S291" s="60"/>
      <c r="T291" s="379"/>
      <c r="V291" s="60"/>
      <c r="W291" s="60"/>
      <c r="X291" s="3939"/>
      <c r="Y291" s="3939"/>
      <c r="Z291" s="379"/>
      <c r="AA291" s="60"/>
      <c r="AB291" s="60"/>
      <c r="AC291" s="60"/>
    </row>
    <row r="292" spans="1:29" x14ac:dyDescent="0.2">
      <c r="A292" s="60"/>
      <c r="B292" s="60"/>
      <c r="C292" s="60"/>
      <c r="D292" s="60"/>
      <c r="E292" s="60"/>
      <c r="F292" s="60"/>
      <c r="G292" s="60"/>
      <c r="H292" s="60"/>
      <c r="I292" s="60"/>
      <c r="J292" s="60"/>
      <c r="K292" s="60"/>
      <c r="L292" s="60"/>
      <c r="M292" s="60"/>
      <c r="N292" s="60"/>
      <c r="O292" s="60"/>
      <c r="P292" s="60"/>
      <c r="Q292" s="60"/>
      <c r="R292" s="60"/>
      <c r="S292" s="60"/>
      <c r="T292" s="379"/>
      <c r="V292" s="60"/>
      <c r="W292" s="60"/>
      <c r="X292" s="3939"/>
      <c r="Y292" s="3939"/>
      <c r="Z292" s="379"/>
      <c r="AA292" s="60"/>
      <c r="AB292" s="60"/>
      <c r="AC292" s="60"/>
    </row>
    <row r="293" spans="1:29" x14ac:dyDescent="0.2">
      <c r="A293" s="60"/>
      <c r="B293" s="60"/>
      <c r="C293" s="60"/>
      <c r="D293" s="60"/>
      <c r="E293" s="60"/>
      <c r="F293" s="60"/>
      <c r="G293" s="60"/>
      <c r="H293" s="60"/>
      <c r="I293" s="60"/>
      <c r="J293" s="60"/>
      <c r="K293" s="60"/>
      <c r="L293" s="60"/>
      <c r="M293" s="60"/>
      <c r="N293" s="60"/>
      <c r="O293" s="60"/>
      <c r="P293" s="60"/>
      <c r="Q293" s="60"/>
      <c r="R293" s="60"/>
      <c r="S293" s="60"/>
      <c r="T293" s="379"/>
      <c r="V293" s="60"/>
      <c r="W293" s="60"/>
      <c r="X293" s="3939"/>
      <c r="Y293" s="3939"/>
      <c r="Z293" s="379"/>
      <c r="AA293" s="60"/>
      <c r="AB293" s="60"/>
      <c r="AC293" s="60"/>
    </row>
    <row r="294" spans="1:29" x14ac:dyDescent="0.2">
      <c r="A294" s="60"/>
      <c r="B294" s="60"/>
      <c r="C294" s="60"/>
      <c r="D294" s="60"/>
      <c r="E294" s="60"/>
      <c r="F294" s="60"/>
      <c r="G294" s="60"/>
      <c r="H294" s="60"/>
      <c r="I294" s="60"/>
      <c r="J294" s="60"/>
      <c r="K294" s="60"/>
      <c r="L294" s="60"/>
      <c r="M294" s="60"/>
      <c r="N294" s="60"/>
      <c r="O294" s="60"/>
      <c r="P294" s="60"/>
      <c r="Q294" s="60"/>
      <c r="R294" s="60"/>
      <c r="S294" s="60"/>
      <c r="T294" s="379"/>
      <c r="V294" s="60"/>
      <c r="W294" s="60"/>
      <c r="X294" s="3939"/>
      <c r="Y294" s="3939"/>
      <c r="Z294" s="379"/>
      <c r="AA294" s="60"/>
      <c r="AB294" s="60"/>
      <c r="AC294" s="60"/>
    </row>
    <row r="295" spans="1:29" x14ac:dyDescent="0.2">
      <c r="A295" s="60"/>
      <c r="B295" s="60"/>
      <c r="C295" s="60"/>
      <c r="D295" s="60"/>
      <c r="E295" s="60"/>
      <c r="F295" s="60"/>
      <c r="G295" s="60"/>
      <c r="H295" s="60"/>
      <c r="I295" s="60"/>
      <c r="J295" s="60"/>
      <c r="K295" s="60"/>
      <c r="L295" s="60"/>
      <c r="M295" s="60"/>
      <c r="N295" s="60"/>
      <c r="O295" s="60"/>
      <c r="P295" s="60"/>
      <c r="Q295" s="60"/>
      <c r="R295" s="60"/>
      <c r="S295" s="60"/>
      <c r="T295" s="379"/>
      <c r="V295" s="60"/>
      <c r="W295" s="60"/>
      <c r="X295" s="3939"/>
      <c r="Y295" s="3939"/>
      <c r="Z295" s="379"/>
      <c r="AA295" s="60"/>
      <c r="AB295" s="60"/>
      <c r="AC295" s="60"/>
    </row>
    <row r="296" spans="1:29" x14ac:dyDescent="0.2">
      <c r="A296" s="60"/>
      <c r="B296" s="60"/>
      <c r="C296" s="60"/>
      <c r="D296" s="60"/>
      <c r="E296" s="60"/>
      <c r="F296" s="60"/>
      <c r="G296" s="60"/>
      <c r="H296" s="60"/>
      <c r="I296" s="60"/>
      <c r="J296" s="60"/>
      <c r="K296" s="60"/>
      <c r="L296" s="60"/>
      <c r="M296" s="60"/>
      <c r="N296" s="60"/>
      <c r="O296" s="60"/>
      <c r="P296" s="60"/>
      <c r="Q296" s="60"/>
      <c r="R296" s="60"/>
      <c r="S296" s="60"/>
      <c r="T296" s="379"/>
      <c r="V296" s="60"/>
      <c r="W296" s="60"/>
      <c r="X296" s="3939"/>
      <c r="Y296" s="3939"/>
      <c r="Z296" s="379"/>
      <c r="AA296" s="60"/>
      <c r="AB296" s="60"/>
      <c r="AC296" s="60"/>
    </row>
    <row r="297" spans="1:29" x14ac:dyDescent="0.2">
      <c r="A297" s="60"/>
      <c r="B297" s="60"/>
      <c r="C297" s="60"/>
      <c r="D297" s="60"/>
      <c r="E297" s="60"/>
      <c r="F297" s="60"/>
      <c r="G297" s="60"/>
      <c r="H297" s="60"/>
      <c r="I297" s="60"/>
      <c r="J297" s="60"/>
      <c r="K297" s="60"/>
      <c r="L297" s="60"/>
      <c r="M297" s="60"/>
      <c r="N297" s="60"/>
      <c r="O297" s="60"/>
      <c r="P297" s="60"/>
      <c r="Q297" s="60"/>
      <c r="R297" s="60"/>
      <c r="S297" s="60"/>
      <c r="T297" s="379"/>
      <c r="V297" s="60"/>
      <c r="W297" s="60"/>
      <c r="X297" s="3939"/>
      <c r="Y297" s="3939"/>
      <c r="Z297" s="379"/>
      <c r="AA297" s="60"/>
      <c r="AB297" s="60"/>
      <c r="AC297" s="60"/>
    </row>
    <row r="298" spans="1:29" x14ac:dyDescent="0.2">
      <c r="A298" s="60"/>
      <c r="B298" s="60"/>
      <c r="C298" s="60"/>
      <c r="D298" s="60"/>
      <c r="E298" s="60"/>
      <c r="F298" s="60"/>
      <c r="G298" s="60"/>
      <c r="H298" s="60"/>
      <c r="I298" s="60"/>
      <c r="J298" s="60"/>
      <c r="K298" s="60"/>
      <c r="L298" s="60"/>
      <c r="M298" s="60"/>
      <c r="N298" s="60"/>
      <c r="O298" s="60"/>
      <c r="P298" s="60"/>
      <c r="Q298" s="60"/>
      <c r="R298" s="60"/>
      <c r="S298" s="60"/>
      <c r="T298" s="379"/>
      <c r="V298" s="60"/>
      <c r="W298" s="60"/>
      <c r="X298" s="3939"/>
      <c r="Y298" s="3939"/>
      <c r="Z298" s="379"/>
      <c r="AA298" s="60"/>
      <c r="AB298" s="60"/>
      <c r="AC298" s="60"/>
    </row>
    <row r="299" spans="1:29" x14ac:dyDescent="0.2">
      <c r="A299" s="60"/>
      <c r="B299" s="60"/>
      <c r="C299" s="60"/>
      <c r="D299" s="60"/>
      <c r="E299" s="60"/>
      <c r="F299" s="60"/>
      <c r="G299" s="60"/>
      <c r="H299" s="60"/>
      <c r="I299" s="60"/>
      <c r="J299" s="60"/>
      <c r="K299" s="60"/>
      <c r="L299" s="60"/>
      <c r="M299" s="60"/>
      <c r="N299" s="60"/>
      <c r="O299" s="60"/>
      <c r="P299" s="60"/>
      <c r="Q299" s="60"/>
      <c r="R299" s="60"/>
      <c r="S299" s="60"/>
      <c r="T299" s="379"/>
      <c r="V299" s="60"/>
      <c r="W299" s="60"/>
      <c r="X299" s="3939"/>
      <c r="Y299" s="3939"/>
      <c r="Z299" s="379"/>
      <c r="AA299" s="60"/>
      <c r="AB299" s="60"/>
      <c r="AC299" s="60"/>
    </row>
    <row r="300" spans="1:29" x14ac:dyDescent="0.2">
      <c r="A300" s="60"/>
      <c r="B300" s="60"/>
      <c r="C300" s="60"/>
      <c r="D300" s="60"/>
      <c r="E300" s="60"/>
      <c r="F300" s="60"/>
      <c r="G300" s="60"/>
      <c r="H300" s="60"/>
      <c r="I300" s="60"/>
      <c r="J300" s="60"/>
      <c r="K300" s="60"/>
      <c r="L300" s="60"/>
      <c r="M300" s="60"/>
      <c r="N300" s="60"/>
      <c r="O300" s="60"/>
      <c r="P300" s="60"/>
      <c r="Q300" s="60"/>
      <c r="R300" s="60"/>
      <c r="S300" s="60"/>
      <c r="T300" s="379"/>
      <c r="V300" s="60"/>
      <c r="W300" s="60"/>
      <c r="X300" s="3939"/>
      <c r="Y300" s="3939"/>
      <c r="Z300" s="379"/>
      <c r="AA300" s="60"/>
      <c r="AB300" s="60"/>
      <c r="AC300" s="60"/>
    </row>
    <row r="301" spans="1:29" x14ac:dyDescent="0.2">
      <c r="A301" s="60"/>
      <c r="B301" s="60"/>
      <c r="C301" s="60"/>
      <c r="D301" s="60"/>
      <c r="E301" s="60"/>
      <c r="F301" s="60"/>
      <c r="G301" s="60"/>
      <c r="H301" s="60"/>
      <c r="I301" s="60"/>
      <c r="J301" s="60"/>
      <c r="K301" s="60"/>
      <c r="L301" s="60"/>
      <c r="M301" s="60"/>
      <c r="N301" s="60"/>
      <c r="O301" s="60"/>
      <c r="P301" s="60"/>
      <c r="Q301" s="60"/>
      <c r="R301" s="60"/>
      <c r="S301" s="60"/>
      <c r="T301" s="379"/>
      <c r="V301" s="60"/>
      <c r="W301" s="60"/>
      <c r="X301" s="3939"/>
      <c r="Y301" s="3939"/>
      <c r="Z301" s="379"/>
      <c r="AA301" s="60"/>
      <c r="AB301" s="60"/>
      <c r="AC301" s="60"/>
    </row>
    <row r="302" spans="1:29" x14ac:dyDescent="0.2">
      <c r="A302" s="60"/>
      <c r="B302" s="60"/>
      <c r="C302" s="60"/>
      <c r="D302" s="60"/>
      <c r="E302" s="60"/>
      <c r="F302" s="60"/>
      <c r="G302" s="60"/>
      <c r="H302" s="60"/>
      <c r="I302" s="60"/>
      <c r="J302" s="60"/>
      <c r="K302" s="60"/>
      <c r="L302" s="60"/>
      <c r="M302" s="60"/>
      <c r="N302" s="60"/>
      <c r="O302" s="60"/>
      <c r="P302" s="60"/>
      <c r="Q302" s="60"/>
      <c r="R302" s="60"/>
      <c r="S302" s="60"/>
      <c r="T302" s="379"/>
      <c r="V302" s="60"/>
      <c r="W302" s="60"/>
      <c r="X302" s="3939"/>
      <c r="Y302" s="3939"/>
      <c r="Z302" s="379"/>
      <c r="AA302" s="60"/>
      <c r="AB302" s="60"/>
      <c r="AC302" s="60"/>
    </row>
    <row r="303" spans="1:29" x14ac:dyDescent="0.2">
      <c r="A303" s="60"/>
      <c r="B303" s="60"/>
      <c r="C303" s="60"/>
      <c r="D303" s="60"/>
      <c r="E303" s="60"/>
      <c r="F303" s="60"/>
      <c r="G303" s="60"/>
      <c r="H303" s="60"/>
      <c r="I303" s="60"/>
      <c r="J303" s="60"/>
      <c r="K303" s="60"/>
      <c r="L303" s="60"/>
      <c r="M303" s="60"/>
      <c r="N303" s="60"/>
      <c r="O303" s="60"/>
      <c r="P303" s="60"/>
      <c r="Q303" s="60"/>
      <c r="R303" s="60"/>
      <c r="S303" s="60"/>
      <c r="T303" s="379"/>
      <c r="V303" s="60"/>
      <c r="W303" s="60"/>
      <c r="X303" s="3939"/>
      <c r="Y303" s="3939"/>
      <c r="Z303" s="379"/>
      <c r="AA303" s="60"/>
      <c r="AB303" s="60"/>
      <c r="AC303" s="60"/>
    </row>
    <row r="304" spans="1:29" x14ac:dyDescent="0.2">
      <c r="A304" s="60"/>
      <c r="B304" s="60"/>
      <c r="C304" s="60"/>
      <c r="D304" s="60"/>
      <c r="E304" s="60"/>
      <c r="F304" s="60"/>
      <c r="G304" s="60"/>
      <c r="H304" s="60"/>
      <c r="I304" s="60"/>
      <c r="J304" s="60"/>
      <c r="K304" s="60"/>
      <c r="L304" s="60"/>
      <c r="M304" s="60"/>
      <c r="N304" s="60"/>
      <c r="O304" s="60"/>
      <c r="P304" s="60"/>
      <c r="Q304" s="60"/>
      <c r="R304" s="60"/>
      <c r="S304" s="60"/>
      <c r="T304" s="379"/>
      <c r="V304" s="60"/>
      <c r="W304" s="60"/>
      <c r="X304" s="3939"/>
      <c r="Y304" s="3939"/>
      <c r="Z304" s="379"/>
      <c r="AA304" s="60"/>
      <c r="AB304" s="60"/>
      <c r="AC304" s="60"/>
    </row>
    <row r="305" spans="1:29" x14ac:dyDescent="0.2">
      <c r="A305" s="60"/>
      <c r="B305" s="60"/>
      <c r="C305" s="60"/>
      <c r="D305" s="60"/>
      <c r="E305" s="60"/>
      <c r="F305" s="60"/>
      <c r="G305" s="60"/>
      <c r="H305" s="60"/>
      <c r="I305" s="60"/>
      <c r="J305" s="60"/>
      <c r="K305" s="60"/>
      <c r="L305" s="60"/>
      <c r="M305" s="60"/>
      <c r="N305" s="60"/>
      <c r="O305" s="60"/>
      <c r="P305" s="60"/>
      <c r="Q305" s="60"/>
      <c r="R305" s="60"/>
      <c r="S305" s="60"/>
      <c r="T305" s="379"/>
      <c r="V305" s="60"/>
      <c r="W305" s="60"/>
      <c r="X305" s="3939"/>
      <c r="Y305" s="3939"/>
      <c r="Z305" s="379"/>
      <c r="AA305" s="60"/>
      <c r="AB305" s="60"/>
      <c r="AC305" s="60"/>
    </row>
    <row r="306" spans="1:29" x14ac:dyDescent="0.2">
      <c r="A306" s="60"/>
      <c r="B306" s="60"/>
      <c r="C306" s="60"/>
      <c r="D306" s="60"/>
      <c r="E306" s="60"/>
      <c r="F306" s="60"/>
      <c r="G306" s="60"/>
      <c r="H306" s="60"/>
      <c r="I306" s="60"/>
      <c r="J306" s="60"/>
      <c r="K306" s="60"/>
      <c r="L306" s="60"/>
      <c r="M306" s="60"/>
      <c r="N306" s="60"/>
      <c r="O306" s="60"/>
      <c r="P306" s="60"/>
      <c r="Q306" s="60"/>
      <c r="R306" s="60"/>
      <c r="S306" s="60"/>
      <c r="T306" s="379"/>
      <c r="V306" s="60"/>
      <c r="W306" s="60"/>
      <c r="X306" s="3939"/>
      <c r="Y306" s="3939"/>
      <c r="Z306" s="379"/>
      <c r="AA306" s="60"/>
      <c r="AB306" s="60"/>
      <c r="AC306" s="60"/>
    </row>
    <row r="307" spans="1:29" x14ac:dyDescent="0.2">
      <c r="A307" s="60"/>
      <c r="B307" s="60"/>
      <c r="C307" s="60"/>
      <c r="D307" s="60"/>
      <c r="E307" s="60"/>
      <c r="F307" s="60"/>
      <c r="G307" s="60"/>
      <c r="H307" s="60"/>
      <c r="I307" s="60"/>
      <c r="J307" s="60"/>
      <c r="K307" s="60"/>
      <c r="L307" s="60"/>
      <c r="M307" s="60"/>
      <c r="N307" s="60"/>
      <c r="O307" s="60"/>
      <c r="P307" s="60"/>
      <c r="Q307" s="60"/>
      <c r="R307" s="60"/>
      <c r="S307" s="60"/>
      <c r="T307" s="379"/>
      <c r="V307" s="60"/>
      <c r="W307" s="60"/>
      <c r="X307" s="3939"/>
      <c r="Y307" s="3939"/>
      <c r="Z307" s="379"/>
      <c r="AA307" s="60"/>
      <c r="AB307" s="60"/>
      <c r="AC307" s="60"/>
    </row>
    <row r="308" spans="1:29" x14ac:dyDescent="0.2">
      <c r="A308" s="60"/>
      <c r="B308" s="60"/>
      <c r="C308" s="60"/>
      <c r="D308" s="60"/>
      <c r="E308" s="60"/>
      <c r="F308" s="60"/>
      <c r="G308" s="60"/>
      <c r="H308" s="60"/>
      <c r="I308" s="60"/>
      <c r="J308" s="60"/>
      <c r="K308" s="60"/>
      <c r="L308" s="60"/>
      <c r="M308" s="60"/>
      <c r="N308" s="60"/>
      <c r="O308" s="60"/>
      <c r="P308" s="60"/>
      <c r="Q308" s="60"/>
      <c r="R308" s="60"/>
      <c r="S308" s="60"/>
      <c r="T308" s="379"/>
      <c r="V308" s="60"/>
      <c r="W308" s="60"/>
      <c r="X308" s="3939"/>
      <c r="Y308" s="3939"/>
      <c r="Z308" s="379"/>
      <c r="AA308" s="60"/>
      <c r="AB308" s="60"/>
      <c r="AC308" s="60"/>
    </row>
    <row r="309" spans="1:29" x14ac:dyDescent="0.2">
      <c r="A309" s="60"/>
      <c r="B309" s="60"/>
      <c r="C309" s="60"/>
      <c r="D309" s="60"/>
      <c r="E309" s="60"/>
      <c r="F309" s="60"/>
      <c r="G309" s="60"/>
      <c r="H309" s="60"/>
      <c r="I309" s="60"/>
      <c r="J309" s="60"/>
      <c r="K309" s="60"/>
      <c r="L309" s="60"/>
      <c r="M309" s="60"/>
      <c r="N309" s="60"/>
      <c r="O309" s="60"/>
      <c r="P309" s="60"/>
      <c r="Q309" s="60"/>
      <c r="R309" s="60"/>
      <c r="S309" s="60"/>
      <c r="T309" s="379"/>
      <c r="V309" s="60"/>
      <c r="W309" s="60"/>
      <c r="X309" s="3939"/>
      <c r="Y309" s="3939"/>
      <c r="Z309" s="379"/>
      <c r="AA309" s="60"/>
      <c r="AB309" s="60"/>
      <c r="AC309" s="60"/>
    </row>
    <row r="310" spans="1:29" x14ac:dyDescent="0.2">
      <c r="A310" s="60"/>
      <c r="B310" s="60"/>
      <c r="C310" s="60"/>
      <c r="D310" s="60"/>
      <c r="E310" s="60"/>
      <c r="F310" s="60"/>
      <c r="G310" s="60"/>
      <c r="H310" s="60"/>
      <c r="I310" s="60"/>
      <c r="J310" s="60"/>
      <c r="K310" s="60"/>
      <c r="L310" s="60"/>
      <c r="M310" s="60"/>
      <c r="N310" s="60"/>
      <c r="O310" s="60"/>
      <c r="P310" s="60"/>
      <c r="Q310" s="60"/>
      <c r="R310" s="60"/>
      <c r="S310" s="60"/>
      <c r="T310" s="379"/>
      <c r="V310" s="60"/>
      <c r="W310" s="60"/>
      <c r="X310" s="3939"/>
      <c r="Y310" s="3939"/>
      <c r="Z310" s="379"/>
      <c r="AA310" s="60"/>
      <c r="AB310" s="60"/>
      <c r="AC310" s="60"/>
    </row>
    <row r="311" spans="1:29" x14ac:dyDescent="0.2">
      <c r="A311" s="60"/>
      <c r="B311" s="60"/>
      <c r="C311" s="60"/>
      <c r="D311" s="60"/>
      <c r="E311" s="60"/>
      <c r="F311" s="60"/>
      <c r="G311" s="60"/>
      <c r="H311" s="60"/>
      <c r="I311" s="60"/>
      <c r="J311" s="60"/>
      <c r="K311" s="60"/>
      <c r="L311" s="60"/>
      <c r="M311" s="60"/>
      <c r="N311" s="60"/>
      <c r="O311" s="60"/>
      <c r="P311" s="60"/>
      <c r="Q311" s="60"/>
      <c r="R311" s="60"/>
      <c r="S311" s="60"/>
      <c r="T311" s="379"/>
      <c r="V311" s="60"/>
      <c r="W311" s="60"/>
      <c r="X311" s="3939"/>
      <c r="Y311" s="3939"/>
      <c r="Z311" s="379"/>
      <c r="AA311" s="60"/>
      <c r="AB311" s="60"/>
      <c r="AC311" s="60"/>
    </row>
    <row r="312" spans="1:29" x14ac:dyDescent="0.2">
      <c r="A312" s="60"/>
      <c r="B312" s="60"/>
      <c r="C312" s="60"/>
      <c r="D312" s="60"/>
      <c r="E312" s="60"/>
      <c r="F312" s="60"/>
      <c r="G312" s="60"/>
      <c r="H312" s="60"/>
      <c r="I312" s="60"/>
      <c r="J312" s="60"/>
      <c r="K312" s="60"/>
      <c r="L312" s="60"/>
      <c r="M312" s="60"/>
      <c r="N312" s="60"/>
      <c r="O312" s="60"/>
      <c r="P312" s="60"/>
      <c r="Q312" s="60"/>
      <c r="R312" s="60"/>
      <c r="S312" s="60"/>
      <c r="T312" s="379"/>
      <c r="V312" s="60"/>
      <c r="W312" s="60"/>
      <c r="X312" s="3939"/>
      <c r="Y312" s="3939"/>
      <c r="Z312" s="379"/>
      <c r="AA312" s="60"/>
      <c r="AB312" s="60"/>
      <c r="AC312" s="60"/>
    </row>
    <row r="313" spans="1:29" x14ac:dyDescent="0.2">
      <c r="A313" s="60"/>
      <c r="B313" s="60"/>
      <c r="C313" s="60"/>
      <c r="D313" s="60"/>
      <c r="E313" s="60"/>
      <c r="F313" s="60"/>
      <c r="G313" s="60"/>
      <c r="H313" s="60"/>
      <c r="I313" s="60"/>
      <c r="J313" s="60"/>
      <c r="K313" s="60"/>
      <c r="L313" s="60"/>
      <c r="M313" s="60"/>
      <c r="N313" s="60"/>
      <c r="O313" s="60"/>
      <c r="P313" s="60"/>
      <c r="Q313" s="60"/>
      <c r="R313" s="60"/>
      <c r="S313" s="60"/>
      <c r="T313" s="379"/>
      <c r="V313" s="60"/>
      <c r="W313" s="60"/>
      <c r="X313" s="3939"/>
      <c r="Y313" s="3939"/>
      <c r="Z313" s="379"/>
      <c r="AA313" s="60"/>
      <c r="AB313" s="60"/>
      <c r="AC313" s="60"/>
    </row>
    <row r="314" spans="1:29" x14ac:dyDescent="0.2">
      <c r="A314" s="60"/>
      <c r="B314" s="60"/>
      <c r="C314" s="60"/>
      <c r="D314" s="60"/>
      <c r="E314" s="60"/>
      <c r="F314" s="60"/>
      <c r="G314" s="60"/>
      <c r="H314" s="60"/>
      <c r="I314" s="60"/>
      <c r="J314" s="60"/>
      <c r="K314" s="60"/>
      <c r="L314" s="60"/>
      <c r="M314" s="60"/>
      <c r="N314" s="60"/>
      <c r="O314" s="60"/>
      <c r="P314" s="60"/>
      <c r="Q314" s="60"/>
      <c r="R314" s="60"/>
      <c r="S314" s="60"/>
      <c r="T314" s="379"/>
      <c r="V314" s="60"/>
      <c r="W314" s="60"/>
      <c r="X314" s="3939"/>
      <c r="Y314" s="3939"/>
      <c r="Z314" s="379"/>
      <c r="AA314" s="60"/>
      <c r="AB314" s="60"/>
      <c r="AC314" s="60"/>
    </row>
    <row r="315" spans="1:29" x14ac:dyDescent="0.2">
      <c r="A315" s="60"/>
      <c r="B315" s="60"/>
      <c r="C315" s="60"/>
      <c r="D315" s="60"/>
      <c r="E315" s="60"/>
      <c r="F315" s="60"/>
      <c r="G315" s="60"/>
      <c r="H315" s="60"/>
      <c r="I315" s="60"/>
      <c r="J315" s="60"/>
      <c r="K315" s="60"/>
      <c r="L315" s="60"/>
      <c r="M315" s="60"/>
      <c r="N315" s="60"/>
      <c r="O315" s="60"/>
      <c r="P315" s="60"/>
      <c r="Q315" s="60"/>
      <c r="R315" s="60"/>
      <c r="S315" s="60"/>
      <c r="T315" s="379"/>
      <c r="V315" s="60"/>
      <c r="W315" s="60"/>
      <c r="X315" s="3939"/>
      <c r="Y315" s="3939"/>
      <c r="Z315" s="379"/>
      <c r="AA315" s="60"/>
      <c r="AB315" s="60"/>
      <c r="AC315" s="60"/>
    </row>
    <row r="316" spans="1:29" x14ac:dyDescent="0.2">
      <c r="A316" s="60"/>
      <c r="B316" s="60"/>
      <c r="C316" s="60"/>
      <c r="D316" s="60"/>
      <c r="E316" s="60"/>
      <c r="F316" s="60"/>
      <c r="G316" s="60"/>
      <c r="H316" s="60"/>
      <c r="I316" s="60"/>
      <c r="J316" s="60"/>
      <c r="K316" s="60"/>
      <c r="L316" s="60"/>
      <c r="M316" s="60"/>
      <c r="N316" s="60"/>
      <c r="O316" s="60"/>
      <c r="P316" s="60"/>
      <c r="Q316" s="60"/>
      <c r="R316" s="60"/>
      <c r="S316" s="60"/>
      <c r="T316" s="379"/>
      <c r="V316" s="60"/>
      <c r="W316" s="60"/>
      <c r="X316" s="3939"/>
      <c r="Y316" s="3939"/>
      <c r="Z316" s="379"/>
      <c r="AA316" s="60"/>
      <c r="AB316" s="60"/>
      <c r="AC316" s="60"/>
    </row>
    <row r="317" spans="1:29" x14ac:dyDescent="0.2">
      <c r="A317" s="60"/>
      <c r="B317" s="60"/>
      <c r="C317" s="60"/>
      <c r="D317" s="60"/>
      <c r="E317" s="60"/>
      <c r="F317" s="60"/>
      <c r="G317" s="60"/>
      <c r="H317" s="60"/>
      <c r="I317" s="60"/>
      <c r="J317" s="60"/>
      <c r="K317" s="60"/>
      <c r="L317" s="60"/>
      <c r="M317" s="60"/>
      <c r="N317" s="60"/>
      <c r="O317" s="60"/>
      <c r="P317" s="60"/>
      <c r="Q317" s="60"/>
      <c r="R317" s="60"/>
      <c r="S317" s="60"/>
      <c r="T317" s="379"/>
      <c r="V317" s="60"/>
      <c r="W317" s="60"/>
      <c r="X317" s="3939"/>
      <c r="Y317" s="3939"/>
      <c r="Z317" s="379"/>
      <c r="AA317" s="60"/>
      <c r="AB317" s="60"/>
      <c r="AC317" s="60"/>
    </row>
    <row r="318" spans="1:29" x14ac:dyDescent="0.2">
      <c r="A318" s="60"/>
      <c r="B318" s="60"/>
      <c r="C318" s="60"/>
      <c r="D318" s="60"/>
      <c r="E318" s="60"/>
      <c r="F318" s="60"/>
      <c r="G318" s="60"/>
      <c r="H318" s="60"/>
      <c r="I318" s="60"/>
      <c r="J318" s="60"/>
      <c r="K318" s="60"/>
      <c r="L318" s="60"/>
      <c r="M318" s="60"/>
      <c r="N318" s="60"/>
      <c r="O318" s="60"/>
      <c r="P318" s="60"/>
      <c r="Q318" s="60"/>
      <c r="R318" s="60"/>
      <c r="S318" s="60"/>
      <c r="T318" s="379"/>
      <c r="V318" s="60"/>
      <c r="W318" s="60"/>
      <c r="X318" s="3939"/>
      <c r="Y318" s="3939"/>
      <c r="Z318" s="379"/>
      <c r="AA318" s="60"/>
      <c r="AB318" s="60"/>
      <c r="AC318" s="60"/>
    </row>
    <row r="319" spans="1:29" x14ac:dyDescent="0.2">
      <c r="A319" s="60"/>
      <c r="B319" s="60"/>
      <c r="C319" s="60"/>
      <c r="D319" s="60"/>
      <c r="E319" s="60"/>
      <c r="F319" s="60"/>
      <c r="G319" s="60"/>
      <c r="H319" s="60"/>
      <c r="I319" s="60"/>
      <c r="J319" s="60"/>
      <c r="K319" s="60"/>
      <c r="L319" s="60"/>
      <c r="M319" s="60"/>
      <c r="N319" s="60"/>
      <c r="O319" s="60"/>
      <c r="P319" s="60"/>
      <c r="Q319" s="60"/>
      <c r="R319" s="60"/>
      <c r="S319" s="60"/>
      <c r="T319" s="379"/>
      <c r="V319" s="60"/>
      <c r="W319" s="60"/>
      <c r="X319" s="3939"/>
      <c r="Y319" s="3939"/>
      <c r="Z319" s="379"/>
      <c r="AA319" s="60"/>
      <c r="AB319" s="60"/>
      <c r="AC319" s="60"/>
    </row>
    <row r="320" spans="1:29" x14ac:dyDescent="0.2">
      <c r="A320" s="60"/>
      <c r="B320" s="60"/>
      <c r="C320" s="60"/>
      <c r="D320" s="60"/>
      <c r="E320" s="60"/>
      <c r="F320" s="60"/>
      <c r="G320" s="60"/>
      <c r="H320" s="60"/>
      <c r="I320" s="60"/>
      <c r="J320" s="60"/>
      <c r="K320" s="60"/>
      <c r="L320" s="60"/>
      <c r="M320" s="60"/>
      <c r="N320" s="60"/>
      <c r="O320" s="60"/>
      <c r="P320" s="60"/>
      <c r="Q320" s="60"/>
      <c r="R320" s="60"/>
      <c r="S320" s="60"/>
      <c r="T320" s="379"/>
      <c r="V320" s="60"/>
      <c r="W320" s="60"/>
      <c r="X320" s="3939"/>
      <c r="Y320" s="3939"/>
      <c r="Z320" s="379"/>
      <c r="AA320" s="60"/>
      <c r="AB320" s="60"/>
      <c r="AC320" s="60"/>
    </row>
    <row r="321" spans="1:29" x14ac:dyDescent="0.2">
      <c r="A321" s="60"/>
      <c r="B321" s="60"/>
      <c r="C321" s="60"/>
      <c r="D321" s="60"/>
      <c r="E321" s="60"/>
      <c r="F321" s="60"/>
      <c r="G321" s="60"/>
      <c r="H321" s="60"/>
      <c r="I321" s="60"/>
      <c r="J321" s="60"/>
      <c r="K321" s="60"/>
      <c r="L321" s="60"/>
      <c r="M321" s="60"/>
      <c r="N321" s="60"/>
      <c r="O321" s="60"/>
      <c r="P321" s="60"/>
      <c r="Q321" s="60"/>
      <c r="R321" s="60"/>
      <c r="S321" s="60"/>
      <c r="T321" s="379"/>
      <c r="V321" s="60"/>
      <c r="W321" s="60"/>
      <c r="X321" s="3939"/>
      <c r="Y321" s="3939"/>
      <c r="Z321" s="379"/>
      <c r="AA321" s="60"/>
      <c r="AB321" s="60"/>
      <c r="AC321" s="60"/>
    </row>
  </sheetData>
  <mergeCells count="5">
    <mergeCell ref="N5:O5"/>
    <mergeCell ref="P5:Q5"/>
    <mergeCell ref="R5:S5"/>
    <mergeCell ref="K6:M6"/>
    <mergeCell ref="K7:M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8">
    <tabColor rgb="FFEB700B"/>
  </sheetPr>
  <dimension ref="A1:AO308"/>
  <sheetViews>
    <sheetView showGridLines="0" view="pageBreakPreview" zoomScaleNormal="70" zoomScaleSheetLayoutView="100" zoomScalePageLayoutView="90" workbookViewId="0">
      <selection activeCell="AI10" sqref="AI10"/>
    </sheetView>
  </sheetViews>
  <sheetFormatPr baseColWidth="10" defaultColWidth="11.42578125" defaultRowHeight="12.75" x14ac:dyDescent="0.2"/>
  <cols>
    <col min="1" max="1" width="0.42578125" style="6" customWidth="1"/>
    <col min="2" max="2" width="11.2851562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5.140625" style="6" hidden="1" customWidth="1"/>
    <col min="10" max="10" width="9.28515625" style="6" hidden="1" customWidth="1"/>
    <col min="11" max="11" width="33.28515625" style="6" customWidth="1"/>
    <col min="12" max="12" width="15.7109375" style="6" customWidth="1"/>
    <col min="13" max="13" width="16.140625" style="6" customWidth="1"/>
    <col min="14" max="14" width="15.7109375" style="6" customWidth="1"/>
    <col min="15" max="15" width="1.42578125" style="6" customWidth="1"/>
    <col min="16" max="16" width="7.7109375" style="6" customWidth="1"/>
    <col min="17" max="17" width="1.85546875" style="6" customWidth="1"/>
    <col min="18" max="18" width="10.42578125" style="6" customWidth="1"/>
    <col min="19" max="19" width="6.85546875" style="6" customWidth="1"/>
    <col min="20" max="20" width="32" style="378" customWidth="1"/>
    <col min="21" max="21" width="0.28515625" style="6" customWidth="1"/>
    <col min="22" max="22" width="11.28515625" style="6" hidden="1" customWidth="1"/>
    <col min="23" max="23" width="13.5703125" style="6" hidden="1" customWidth="1"/>
    <col min="24" max="25" width="8.140625" style="3632" hidden="1" customWidth="1"/>
    <col min="26" max="26" width="36.28515625" style="378" hidden="1" customWidth="1"/>
    <col min="27" max="27" width="2.42578125" style="6" hidden="1" customWidth="1"/>
    <col min="28" max="28" width="31.5703125" style="6" hidden="1" customWidth="1"/>
    <col min="29" max="29" width="13.710937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0.42578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2388</v>
      </c>
      <c r="L1" s="3182"/>
      <c r="M1" s="3182"/>
      <c r="N1" s="3182"/>
      <c r="O1" s="3182"/>
      <c r="P1" s="3182"/>
      <c r="Q1" s="3182"/>
      <c r="R1" s="3182"/>
      <c r="S1" s="3182"/>
      <c r="T1" s="2996" t="s">
        <v>5181</v>
      </c>
      <c r="V1" s="4000"/>
      <c r="W1" s="4001"/>
      <c r="X1" s="4001"/>
      <c r="Y1" s="4001"/>
      <c r="Z1" s="4002"/>
    </row>
    <row r="2" spans="1:41" s="3999" customFormat="1" ht="18" x14ac:dyDescent="0.25">
      <c r="K2" s="1652" t="s">
        <v>2966</v>
      </c>
      <c r="L2" s="3182"/>
      <c r="M2" s="3182"/>
      <c r="N2" s="3182"/>
      <c r="O2" s="3182"/>
      <c r="P2" s="3182"/>
      <c r="Q2" s="3182"/>
      <c r="R2" s="3182"/>
      <c r="S2" s="3182"/>
      <c r="T2" s="3182"/>
      <c r="V2" s="4000"/>
      <c r="W2" s="4001"/>
      <c r="X2" s="4001"/>
      <c r="Y2" s="4001"/>
      <c r="Z2" s="4002"/>
    </row>
    <row r="3" spans="1:41" s="3999" customFormat="1" ht="18" x14ac:dyDescent="0.25">
      <c r="K3" s="2992">
        <v>2013</v>
      </c>
      <c r="L3" s="3182"/>
      <c r="M3" s="3182"/>
      <c r="N3" s="3182"/>
      <c r="O3" s="3182"/>
      <c r="P3" s="3182"/>
      <c r="Q3" s="3182"/>
      <c r="R3" s="3182"/>
      <c r="S3" s="3182"/>
      <c r="T3" s="3182"/>
      <c r="V3" s="4000"/>
      <c r="W3" s="4001"/>
      <c r="X3" s="4001"/>
      <c r="Y3" s="4001"/>
      <c r="Z3" s="4002"/>
    </row>
    <row r="4" spans="1:41" s="3999" customFormat="1" ht="12" customHeight="1" x14ac:dyDescent="0.25">
      <c r="K4" s="3182"/>
      <c r="L4" s="3184"/>
      <c r="M4" s="3184"/>
      <c r="N4" s="3184"/>
      <c r="O4" s="3184"/>
      <c r="P4" s="3184"/>
      <c r="Q4" s="3184"/>
      <c r="R4" s="3184"/>
      <c r="S4" s="3184"/>
      <c r="T4" s="3184"/>
      <c r="V4" s="85"/>
      <c r="W4" s="58"/>
      <c r="X4" s="83"/>
      <c r="Y4" s="83"/>
      <c r="Z4" s="58"/>
    </row>
    <row r="5" spans="1:41" s="3632" customFormat="1" ht="43.5" customHeight="1" x14ac:dyDescent="0.2">
      <c r="A5" s="3262" t="s">
        <v>50</v>
      </c>
      <c r="B5" s="3262" t="s">
        <v>44</v>
      </c>
      <c r="C5" s="3262" t="s">
        <v>172</v>
      </c>
      <c r="D5" s="567" t="s">
        <v>261</v>
      </c>
      <c r="E5" s="1289"/>
      <c r="F5" s="3262" t="s">
        <v>176</v>
      </c>
      <c r="G5" s="3262" t="s">
        <v>179</v>
      </c>
      <c r="H5" s="3262" t="s">
        <v>178</v>
      </c>
      <c r="I5" s="3262" t="s">
        <v>174</v>
      </c>
      <c r="J5" s="3263" t="s">
        <v>175</v>
      </c>
      <c r="K5" s="4003" t="s">
        <v>181</v>
      </c>
      <c r="L5" s="4003" t="s">
        <v>21</v>
      </c>
      <c r="M5" s="4003" t="s">
        <v>29</v>
      </c>
      <c r="N5" s="6083" t="s">
        <v>258</v>
      </c>
      <c r="O5" s="6083"/>
      <c r="P5" s="6083" t="s">
        <v>182</v>
      </c>
      <c r="Q5" s="6083"/>
      <c r="R5" s="6083" t="s">
        <v>20</v>
      </c>
      <c r="S5" s="6083"/>
      <c r="T5" s="4003" t="s">
        <v>30</v>
      </c>
      <c r="U5" s="3265" t="s">
        <v>171</v>
      </c>
      <c r="V5" s="3267"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587" customFormat="1" ht="29.25" customHeight="1" x14ac:dyDescent="0.25">
      <c r="A6" s="718" t="s">
        <v>869</v>
      </c>
      <c r="B6" s="1195" t="s">
        <v>867</v>
      </c>
      <c r="C6" s="718" t="s">
        <v>285</v>
      </c>
      <c r="D6" s="3311" t="s">
        <v>254</v>
      </c>
      <c r="E6" s="1389" t="s">
        <v>281</v>
      </c>
      <c r="F6" s="592" t="s">
        <v>296</v>
      </c>
      <c r="G6" s="759" t="s">
        <v>4011</v>
      </c>
      <c r="H6" s="715" t="s">
        <v>289</v>
      </c>
      <c r="I6" s="694" t="s">
        <v>1438</v>
      </c>
      <c r="J6" s="2797" t="s">
        <v>877</v>
      </c>
      <c r="K6" s="2012" t="s">
        <v>4032</v>
      </c>
      <c r="L6" s="3315" t="s">
        <v>303</v>
      </c>
      <c r="M6" s="3315" t="s">
        <v>1851</v>
      </c>
      <c r="N6" s="3790">
        <v>1311774.83</v>
      </c>
      <c r="O6" s="1965"/>
      <c r="P6" s="3359">
        <v>0.55000000000000004</v>
      </c>
      <c r="Q6" s="1965"/>
      <c r="R6" s="2453">
        <v>2100</v>
      </c>
      <c r="S6" s="1963"/>
      <c r="T6" s="1962"/>
      <c r="U6" s="2627" t="s">
        <v>281</v>
      </c>
      <c r="V6" s="668" t="s">
        <v>284</v>
      </c>
      <c r="W6" s="668" t="s">
        <v>283</v>
      </c>
      <c r="X6" s="1390">
        <v>1</v>
      </c>
      <c r="Y6" s="1390">
        <v>1</v>
      </c>
      <c r="Z6" s="631" t="s">
        <v>358</v>
      </c>
      <c r="AA6" s="691"/>
      <c r="AB6" s="691"/>
      <c r="AC6" s="4032" t="s">
        <v>4033</v>
      </c>
      <c r="AD6" s="805" t="s">
        <v>4034</v>
      </c>
      <c r="AE6" s="4032" t="s">
        <v>1442</v>
      </c>
      <c r="AF6" s="685">
        <v>41548</v>
      </c>
      <c r="AG6" s="628" t="s">
        <v>281</v>
      </c>
      <c r="AH6" s="627" t="s">
        <v>281</v>
      </c>
      <c r="AI6" s="3367" t="s">
        <v>281</v>
      </c>
      <c r="AJ6" s="627" t="s">
        <v>281</v>
      </c>
      <c r="AK6" s="627" t="s">
        <v>281</v>
      </c>
      <c r="AL6" s="627" t="s">
        <v>281</v>
      </c>
      <c r="AM6" s="627" t="s">
        <v>281</v>
      </c>
      <c r="AN6" s="627" t="s">
        <v>281</v>
      </c>
      <c r="AO6" s="1182" t="s">
        <v>281</v>
      </c>
    </row>
    <row r="7" spans="1:41" s="587" customFormat="1" ht="28.5" customHeight="1" x14ac:dyDescent="0.25">
      <c r="A7" s="718" t="s">
        <v>869</v>
      </c>
      <c r="B7" s="1195" t="s">
        <v>867</v>
      </c>
      <c r="C7" s="718" t="s">
        <v>285</v>
      </c>
      <c r="D7" s="3311" t="s">
        <v>254</v>
      </c>
      <c r="E7" s="1389" t="s">
        <v>281</v>
      </c>
      <c r="F7" s="592" t="s">
        <v>296</v>
      </c>
      <c r="G7" s="759" t="s">
        <v>4011</v>
      </c>
      <c r="H7" s="715" t="s">
        <v>289</v>
      </c>
      <c r="I7" s="694" t="s">
        <v>1438</v>
      </c>
      <c r="J7" s="2797" t="s">
        <v>877</v>
      </c>
      <c r="K7" s="2012" t="s">
        <v>4035</v>
      </c>
      <c r="L7" s="3315" t="s">
        <v>312</v>
      </c>
      <c r="M7" s="3315" t="s">
        <v>4036</v>
      </c>
      <c r="N7" s="3790">
        <v>887811.37</v>
      </c>
      <c r="O7" s="1965"/>
      <c r="P7" s="3359">
        <v>0.5</v>
      </c>
      <c r="Q7" s="1965"/>
      <c r="R7" s="1964">
        <v>600</v>
      </c>
      <c r="S7" s="1963"/>
      <c r="T7" s="1962"/>
      <c r="U7" s="2627" t="s">
        <v>281</v>
      </c>
      <c r="V7" s="668" t="s">
        <v>284</v>
      </c>
      <c r="W7" s="668" t="s">
        <v>283</v>
      </c>
      <c r="X7" s="1390">
        <v>1</v>
      </c>
      <c r="Y7" s="1390">
        <v>1</v>
      </c>
      <c r="Z7" s="631" t="s">
        <v>358</v>
      </c>
      <c r="AA7" s="691"/>
      <c r="AB7" s="691"/>
      <c r="AC7" s="4032" t="s">
        <v>4037</v>
      </c>
      <c r="AD7" s="805" t="s">
        <v>4038</v>
      </c>
      <c r="AE7" s="4032" t="s">
        <v>1442</v>
      </c>
      <c r="AF7" s="685">
        <v>41548</v>
      </c>
      <c r="AG7" s="628" t="s">
        <v>281</v>
      </c>
      <c r="AH7" s="627" t="s">
        <v>281</v>
      </c>
      <c r="AI7" s="3367" t="s">
        <v>281</v>
      </c>
      <c r="AJ7" s="627" t="s">
        <v>281</v>
      </c>
      <c r="AK7" s="627" t="s">
        <v>281</v>
      </c>
      <c r="AL7" s="627" t="s">
        <v>281</v>
      </c>
      <c r="AM7" s="627" t="s">
        <v>281</v>
      </c>
      <c r="AN7" s="627" t="s">
        <v>281</v>
      </c>
      <c r="AO7" s="1182" t="s">
        <v>281</v>
      </c>
    </row>
    <row r="8" spans="1:41" s="587" customFormat="1" ht="39" customHeight="1" x14ac:dyDescent="0.25">
      <c r="A8" s="718" t="s">
        <v>869</v>
      </c>
      <c r="B8" s="1195" t="s">
        <v>867</v>
      </c>
      <c r="C8" s="718" t="s">
        <v>285</v>
      </c>
      <c r="D8" s="3311" t="s">
        <v>254</v>
      </c>
      <c r="E8" s="1389" t="s">
        <v>281</v>
      </c>
      <c r="F8" s="592" t="s">
        <v>296</v>
      </c>
      <c r="G8" s="759" t="s">
        <v>4011</v>
      </c>
      <c r="H8" s="715" t="s">
        <v>289</v>
      </c>
      <c r="I8" s="694" t="s">
        <v>1438</v>
      </c>
      <c r="J8" s="2797" t="s">
        <v>877</v>
      </c>
      <c r="K8" s="2012" t="s">
        <v>5193</v>
      </c>
      <c r="L8" s="3315" t="s">
        <v>290</v>
      </c>
      <c r="M8" s="3315" t="s">
        <v>3905</v>
      </c>
      <c r="N8" s="3790">
        <v>834451.4</v>
      </c>
      <c r="O8" s="1965"/>
      <c r="P8" s="3359">
        <v>0.48</v>
      </c>
      <c r="Q8" s="1965"/>
      <c r="R8" s="1964">
        <v>600</v>
      </c>
      <c r="S8" s="1963"/>
      <c r="T8" s="1962"/>
      <c r="U8" s="2627" t="s">
        <v>281</v>
      </c>
      <c r="V8" s="668" t="s">
        <v>284</v>
      </c>
      <c r="W8" s="668" t="s">
        <v>283</v>
      </c>
      <c r="X8" s="1390">
        <v>1</v>
      </c>
      <c r="Y8" s="1390">
        <v>1</v>
      </c>
      <c r="Z8" s="631" t="s">
        <v>358</v>
      </c>
      <c r="AA8" s="691"/>
      <c r="AB8" s="691"/>
      <c r="AC8" s="4032" t="s">
        <v>4039</v>
      </c>
      <c r="AD8" s="805" t="s">
        <v>4040</v>
      </c>
      <c r="AE8" s="4032" t="s">
        <v>1442</v>
      </c>
      <c r="AF8" s="685">
        <v>41548</v>
      </c>
      <c r="AG8" s="628" t="s">
        <v>281</v>
      </c>
      <c r="AH8" s="627" t="s">
        <v>281</v>
      </c>
      <c r="AI8" s="3367" t="s">
        <v>281</v>
      </c>
      <c r="AJ8" s="627" t="s">
        <v>281</v>
      </c>
      <c r="AK8" s="627" t="s">
        <v>281</v>
      </c>
      <c r="AL8" s="627" t="s">
        <v>281</v>
      </c>
      <c r="AM8" s="627" t="s">
        <v>281</v>
      </c>
      <c r="AN8" s="627" t="s">
        <v>281</v>
      </c>
      <c r="AO8" s="1182" t="s">
        <v>281</v>
      </c>
    </row>
    <row r="9" spans="1:41" s="587" customFormat="1" ht="29.25" customHeight="1" x14ac:dyDescent="0.25">
      <c r="A9" s="718" t="s">
        <v>869</v>
      </c>
      <c r="B9" s="1195" t="s">
        <v>867</v>
      </c>
      <c r="C9" s="718" t="s">
        <v>285</v>
      </c>
      <c r="D9" s="3311" t="s">
        <v>254</v>
      </c>
      <c r="E9" s="1389" t="s">
        <v>281</v>
      </c>
      <c r="F9" s="592" t="s">
        <v>296</v>
      </c>
      <c r="G9" s="759" t="s">
        <v>4011</v>
      </c>
      <c r="H9" s="715" t="s">
        <v>289</v>
      </c>
      <c r="I9" s="694" t="s">
        <v>1438</v>
      </c>
      <c r="J9" s="2797" t="s">
        <v>877</v>
      </c>
      <c r="K9" s="2012" t="s">
        <v>4041</v>
      </c>
      <c r="L9" s="3315" t="s">
        <v>309</v>
      </c>
      <c r="M9" s="3315" t="s">
        <v>293</v>
      </c>
      <c r="N9" s="3790">
        <v>852722.04</v>
      </c>
      <c r="O9" s="1965"/>
      <c r="P9" s="3359">
        <v>0.35</v>
      </c>
      <c r="Q9" s="1965"/>
      <c r="R9" s="1964">
        <v>200</v>
      </c>
      <c r="S9" s="1963"/>
      <c r="T9" s="1962"/>
      <c r="U9" s="2627" t="s">
        <v>281</v>
      </c>
      <c r="V9" s="668" t="s">
        <v>284</v>
      </c>
      <c r="W9" s="668" t="s">
        <v>283</v>
      </c>
      <c r="X9" s="1390">
        <v>1</v>
      </c>
      <c r="Y9" s="1390">
        <v>1</v>
      </c>
      <c r="Z9" s="631" t="s">
        <v>358</v>
      </c>
      <c r="AA9" s="691"/>
      <c r="AB9" s="691"/>
      <c r="AC9" s="628" t="s">
        <v>281</v>
      </c>
      <c r="AD9" s="628" t="s">
        <v>281</v>
      </c>
      <c r="AE9" s="628" t="s">
        <v>281</v>
      </c>
      <c r="AF9" s="628" t="s">
        <v>281</v>
      </c>
      <c r="AG9" s="628" t="s">
        <v>281</v>
      </c>
      <c r="AH9" s="627" t="s">
        <v>281</v>
      </c>
      <c r="AI9" s="3367" t="s">
        <v>281</v>
      </c>
      <c r="AJ9" s="627" t="s">
        <v>281</v>
      </c>
      <c r="AK9" s="627" t="s">
        <v>281</v>
      </c>
      <c r="AL9" s="627" t="s">
        <v>281</v>
      </c>
      <c r="AM9" s="627" t="s">
        <v>281</v>
      </c>
      <c r="AN9" s="627" t="s">
        <v>281</v>
      </c>
      <c r="AO9" s="1182" t="s">
        <v>281</v>
      </c>
    </row>
    <row r="10" spans="1:41" s="587" customFormat="1" ht="45.75" customHeight="1" x14ac:dyDescent="0.25">
      <c r="A10" s="718" t="s">
        <v>869</v>
      </c>
      <c r="B10" s="1195" t="s">
        <v>867</v>
      </c>
      <c r="C10" s="718" t="s">
        <v>285</v>
      </c>
      <c r="D10" s="3311" t="s">
        <v>254</v>
      </c>
      <c r="E10" s="1389" t="s">
        <v>281</v>
      </c>
      <c r="F10" s="592" t="s">
        <v>296</v>
      </c>
      <c r="G10" s="759" t="s">
        <v>4042</v>
      </c>
      <c r="H10" s="715" t="s">
        <v>289</v>
      </c>
      <c r="I10" s="694" t="s">
        <v>1438</v>
      </c>
      <c r="J10" s="2797" t="s">
        <v>877</v>
      </c>
      <c r="K10" s="2012" t="s">
        <v>5192</v>
      </c>
      <c r="L10" s="3315" t="s">
        <v>290</v>
      </c>
      <c r="M10" s="3315" t="s">
        <v>4043</v>
      </c>
      <c r="N10" s="3790">
        <v>467124.55</v>
      </c>
      <c r="O10" s="1965"/>
      <c r="P10" s="3359">
        <v>0.35</v>
      </c>
      <c r="Q10" s="1965"/>
      <c r="R10" s="2453">
        <v>2500</v>
      </c>
      <c r="S10" s="1963"/>
      <c r="T10" s="1962"/>
      <c r="U10" s="2627" t="s">
        <v>281</v>
      </c>
      <c r="V10" s="668" t="s">
        <v>284</v>
      </c>
      <c r="W10" s="668" t="s">
        <v>283</v>
      </c>
      <c r="X10" s="1390">
        <v>1</v>
      </c>
      <c r="Y10" s="1390">
        <v>1</v>
      </c>
      <c r="Z10" s="631" t="s">
        <v>358</v>
      </c>
      <c r="AA10" s="691"/>
      <c r="AB10" s="691"/>
      <c r="AC10" s="4032" t="s">
        <v>4044</v>
      </c>
      <c r="AD10" s="805" t="s">
        <v>4045</v>
      </c>
      <c r="AE10" s="4032" t="s">
        <v>4046</v>
      </c>
      <c r="AF10" s="685">
        <v>41557</v>
      </c>
      <c r="AG10" s="628" t="s">
        <v>281</v>
      </c>
      <c r="AH10" s="627" t="s">
        <v>281</v>
      </c>
      <c r="AI10" s="3367" t="s">
        <v>281</v>
      </c>
      <c r="AJ10" s="627" t="s">
        <v>281</v>
      </c>
      <c r="AK10" s="627" t="s">
        <v>281</v>
      </c>
      <c r="AL10" s="627" t="s">
        <v>281</v>
      </c>
      <c r="AM10" s="627" t="s">
        <v>281</v>
      </c>
      <c r="AN10" s="627" t="s">
        <v>281</v>
      </c>
      <c r="AO10" s="1182" t="s">
        <v>281</v>
      </c>
    </row>
    <row r="11" spans="1:41" s="587" customFormat="1" ht="45" customHeight="1" x14ac:dyDescent="0.25">
      <c r="A11" s="718" t="s">
        <v>869</v>
      </c>
      <c r="B11" s="1195" t="s">
        <v>867</v>
      </c>
      <c r="C11" s="718" t="s">
        <v>285</v>
      </c>
      <c r="D11" s="3311" t="s">
        <v>254</v>
      </c>
      <c r="E11" s="1389" t="s">
        <v>281</v>
      </c>
      <c r="F11" s="1380" t="s">
        <v>296</v>
      </c>
      <c r="G11" s="759" t="s">
        <v>380</v>
      </c>
      <c r="H11" s="715" t="s">
        <v>289</v>
      </c>
      <c r="I11" s="694" t="s">
        <v>1438</v>
      </c>
      <c r="J11" s="2797" t="s">
        <v>877</v>
      </c>
      <c r="K11" s="2012" t="s">
        <v>4047</v>
      </c>
      <c r="L11" s="3315" t="s">
        <v>292</v>
      </c>
      <c r="M11" s="3315" t="s">
        <v>4048</v>
      </c>
      <c r="N11" s="3790">
        <v>1250186.8</v>
      </c>
      <c r="O11" s="1965"/>
      <c r="P11" s="3359">
        <v>0.38</v>
      </c>
      <c r="Q11" s="1965"/>
      <c r="R11" s="2453">
        <v>1000</v>
      </c>
      <c r="S11" s="1963"/>
      <c r="T11" s="1962"/>
      <c r="U11" s="2627" t="s">
        <v>281</v>
      </c>
      <c r="V11" s="668" t="s">
        <v>284</v>
      </c>
      <c r="W11" s="668" t="s">
        <v>283</v>
      </c>
      <c r="X11" s="1390">
        <v>1</v>
      </c>
      <c r="Y11" s="1390">
        <v>1</v>
      </c>
      <c r="Z11" s="631" t="s">
        <v>358</v>
      </c>
      <c r="AA11" s="691"/>
      <c r="AB11" s="691"/>
      <c r="AC11" s="4032" t="s">
        <v>4049</v>
      </c>
      <c r="AD11" s="805" t="s">
        <v>4050</v>
      </c>
      <c r="AE11" s="4032" t="s">
        <v>4046</v>
      </c>
      <c r="AF11" s="685">
        <v>41557</v>
      </c>
      <c r="AG11" s="628" t="s">
        <v>281</v>
      </c>
      <c r="AH11" s="627" t="s">
        <v>281</v>
      </c>
      <c r="AI11" s="3367" t="s">
        <v>281</v>
      </c>
      <c r="AJ11" s="627" t="s">
        <v>281</v>
      </c>
      <c r="AK11" s="627" t="s">
        <v>281</v>
      </c>
      <c r="AL11" s="627" t="s">
        <v>281</v>
      </c>
      <c r="AM11" s="627" t="s">
        <v>281</v>
      </c>
      <c r="AN11" s="627" t="s">
        <v>281</v>
      </c>
      <c r="AO11" s="1182" t="s">
        <v>281</v>
      </c>
    </row>
    <row r="12" spans="1:41" s="587" customFormat="1" ht="29.25" customHeight="1" x14ac:dyDescent="0.25">
      <c r="A12" s="718" t="s">
        <v>869</v>
      </c>
      <c r="B12" s="1195" t="s">
        <v>867</v>
      </c>
      <c r="C12" s="718" t="s">
        <v>285</v>
      </c>
      <c r="D12" s="3311" t="s">
        <v>254</v>
      </c>
      <c r="E12" s="1389" t="s">
        <v>281</v>
      </c>
      <c r="F12" s="1380" t="s">
        <v>296</v>
      </c>
      <c r="G12" s="759" t="s">
        <v>380</v>
      </c>
      <c r="H12" s="715" t="s">
        <v>289</v>
      </c>
      <c r="I12" s="694" t="s">
        <v>1438</v>
      </c>
      <c r="J12" s="2797" t="s">
        <v>877</v>
      </c>
      <c r="K12" s="2012" t="s">
        <v>4051</v>
      </c>
      <c r="L12" s="3315" t="s">
        <v>303</v>
      </c>
      <c r="M12" s="3315" t="s">
        <v>4052</v>
      </c>
      <c r="N12" s="3790">
        <v>1220675.0900000001</v>
      </c>
      <c r="O12" s="1965"/>
      <c r="P12" s="3359">
        <v>0.5</v>
      </c>
      <c r="Q12" s="1965"/>
      <c r="R12" s="1964">
        <v>600</v>
      </c>
      <c r="S12" s="1963"/>
      <c r="T12" s="1962"/>
      <c r="U12" s="2627" t="s">
        <v>281</v>
      </c>
      <c r="V12" s="668" t="s">
        <v>284</v>
      </c>
      <c r="W12" s="668" t="s">
        <v>283</v>
      </c>
      <c r="X12" s="1390">
        <v>1</v>
      </c>
      <c r="Y12" s="1390">
        <v>1</v>
      </c>
      <c r="Z12" s="631" t="s">
        <v>358</v>
      </c>
      <c r="AA12" s="691"/>
      <c r="AB12" s="691"/>
      <c r="AC12" s="4032" t="s">
        <v>489</v>
      </c>
      <c r="AD12" s="805" t="s">
        <v>4053</v>
      </c>
      <c r="AE12" s="4032" t="s">
        <v>4054</v>
      </c>
      <c r="AF12" s="685">
        <v>41564</v>
      </c>
      <c r="AG12" s="628" t="s">
        <v>281</v>
      </c>
      <c r="AH12" s="627" t="s">
        <v>281</v>
      </c>
      <c r="AI12" s="3367" t="s">
        <v>281</v>
      </c>
      <c r="AJ12" s="627" t="s">
        <v>281</v>
      </c>
      <c r="AK12" s="627" t="s">
        <v>281</v>
      </c>
      <c r="AL12" s="627" t="s">
        <v>281</v>
      </c>
      <c r="AM12" s="627" t="s">
        <v>281</v>
      </c>
      <c r="AN12" s="627" t="s">
        <v>281</v>
      </c>
      <c r="AO12" s="1182" t="s">
        <v>281</v>
      </c>
    </row>
    <row r="13" spans="1:41" s="587" customFormat="1" ht="27" customHeight="1" x14ac:dyDescent="0.25">
      <c r="A13" s="718" t="s">
        <v>869</v>
      </c>
      <c r="B13" s="1195" t="s">
        <v>867</v>
      </c>
      <c r="C13" s="718" t="s">
        <v>285</v>
      </c>
      <c r="D13" s="3311" t="s">
        <v>254</v>
      </c>
      <c r="E13" s="1389" t="s">
        <v>281</v>
      </c>
      <c r="F13" s="1380" t="s">
        <v>296</v>
      </c>
      <c r="G13" s="759" t="s">
        <v>380</v>
      </c>
      <c r="H13" s="715" t="s">
        <v>289</v>
      </c>
      <c r="I13" s="694" t="s">
        <v>1438</v>
      </c>
      <c r="J13" s="2797" t="s">
        <v>877</v>
      </c>
      <c r="K13" s="2012" t="s">
        <v>4055</v>
      </c>
      <c r="L13" s="3315" t="s">
        <v>303</v>
      </c>
      <c r="M13" s="3315" t="s">
        <v>462</v>
      </c>
      <c r="N13" s="3790">
        <v>1220675.0900000001</v>
      </c>
      <c r="O13" s="1965"/>
      <c r="P13" s="3359">
        <v>0.38</v>
      </c>
      <c r="Q13" s="1965"/>
      <c r="R13" s="1964">
        <v>600</v>
      </c>
      <c r="S13" s="1963"/>
      <c r="T13" s="1962"/>
      <c r="U13" s="2627" t="s">
        <v>281</v>
      </c>
      <c r="V13" s="668" t="s">
        <v>284</v>
      </c>
      <c r="W13" s="668" t="s">
        <v>283</v>
      </c>
      <c r="X13" s="1390">
        <v>1</v>
      </c>
      <c r="Y13" s="1390">
        <v>1</v>
      </c>
      <c r="Z13" s="631" t="s">
        <v>358</v>
      </c>
      <c r="AA13" s="691"/>
      <c r="AB13" s="691"/>
      <c r="AC13" s="4032" t="s">
        <v>489</v>
      </c>
      <c r="AD13" s="805" t="s">
        <v>4056</v>
      </c>
      <c r="AE13" s="4032" t="s">
        <v>4057</v>
      </c>
      <c r="AF13" s="685">
        <v>41571</v>
      </c>
      <c r="AG13" s="628" t="s">
        <v>281</v>
      </c>
      <c r="AH13" s="627" t="s">
        <v>281</v>
      </c>
      <c r="AI13" s="3367" t="s">
        <v>281</v>
      </c>
      <c r="AJ13" s="627" t="s">
        <v>281</v>
      </c>
      <c r="AK13" s="627" t="s">
        <v>281</v>
      </c>
      <c r="AL13" s="627" t="s">
        <v>281</v>
      </c>
      <c r="AM13" s="627" t="s">
        <v>281</v>
      </c>
      <c r="AN13" s="627" t="s">
        <v>281</v>
      </c>
      <c r="AO13" s="1182" t="s">
        <v>281</v>
      </c>
    </row>
    <row r="14" spans="1:41" s="587" customFormat="1" ht="26.25" customHeight="1" x14ac:dyDescent="0.25">
      <c r="A14" s="718" t="s">
        <v>869</v>
      </c>
      <c r="B14" s="1195" t="s">
        <v>867</v>
      </c>
      <c r="C14" s="718" t="s">
        <v>285</v>
      </c>
      <c r="D14" s="3311" t="s">
        <v>254</v>
      </c>
      <c r="E14" s="1389" t="s">
        <v>281</v>
      </c>
      <c r="F14" s="1380" t="s">
        <v>296</v>
      </c>
      <c r="G14" s="759" t="s">
        <v>380</v>
      </c>
      <c r="H14" s="715" t="s">
        <v>289</v>
      </c>
      <c r="I14" s="694" t="s">
        <v>1438</v>
      </c>
      <c r="J14" s="2797" t="s">
        <v>877</v>
      </c>
      <c r="K14" s="2012" t="s">
        <v>4058</v>
      </c>
      <c r="L14" s="3315" t="s">
        <v>303</v>
      </c>
      <c r="M14" s="3315" t="s">
        <v>4059</v>
      </c>
      <c r="N14" s="3790">
        <v>1220675.0900000001</v>
      </c>
      <c r="O14" s="1965"/>
      <c r="P14" s="3359">
        <v>0.42</v>
      </c>
      <c r="Q14" s="1965"/>
      <c r="R14" s="1964">
        <v>600</v>
      </c>
      <c r="S14" s="1963"/>
      <c r="T14" s="1962"/>
      <c r="U14" s="2627" t="s">
        <v>281</v>
      </c>
      <c r="V14" s="668" t="s">
        <v>284</v>
      </c>
      <c r="W14" s="668" t="s">
        <v>283</v>
      </c>
      <c r="X14" s="1390">
        <v>1</v>
      </c>
      <c r="Y14" s="1390">
        <v>1</v>
      </c>
      <c r="Z14" s="631" t="s">
        <v>358</v>
      </c>
      <c r="AA14" s="691"/>
      <c r="AB14" s="691"/>
      <c r="AC14" s="4032" t="s">
        <v>489</v>
      </c>
      <c r="AD14" s="805" t="s">
        <v>4060</v>
      </c>
      <c r="AE14" s="4032" t="s">
        <v>4061</v>
      </c>
      <c r="AF14" s="685">
        <v>41564</v>
      </c>
      <c r="AG14" s="628" t="s">
        <v>281</v>
      </c>
      <c r="AH14" s="627" t="s">
        <v>281</v>
      </c>
      <c r="AI14" s="3367" t="s">
        <v>281</v>
      </c>
      <c r="AJ14" s="627" t="s">
        <v>281</v>
      </c>
      <c r="AK14" s="627" t="s">
        <v>281</v>
      </c>
      <c r="AL14" s="627" t="s">
        <v>281</v>
      </c>
      <c r="AM14" s="627" t="s">
        <v>281</v>
      </c>
      <c r="AN14" s="627" t="s">
        <v>281</v>
      </c>
      <c r="AO14" s="1182" t="s">
        <v>281</v>
      </c>
    </row>
    <row r="15" spans="1:41" s="587" customFormat="1" ht="40.5" customHeight="1" x14ac:dyDescent="0.25">
      <c r="A15" s="718" t="s">
        <v>869</v>
      </c>
      <c r="B15" s="1195" t="s">
        <v>867</v>
      </c>
      <c r="C15" s="718" t="s">
        <v>285</v>
      </c>
      <c r="D15" s="3311" t="s">
        <v>254</v>
      </c>
      <c r="E15" s="1389" t="s">
        <v>281</v>
      </c>
      <c r="F15" s="1380" t="s">
        <v>296</v>
      </c>
      <c r="G15" s="759" t="s">
        <v>380</v>
      </c>
      <c r="H15" s="715" t="s">
        <v>289</v>
      </c>
      <c r="I15" s="694" t="s">
        <v>1438</v>
      </c>
      <c r="J15" s="2797" t="s">
        <v>877</v>
      </c>
      <c r="K15" s="2012" t="s">
        <v>4062</v>
      </c>
      <c r="L15" s="3315" t="s">
        <v>313</v>
      </c>
      <c r="M15" s="3315" t="s">
        <v>4063</v>
      </c>
      <c r="N15" s="3790">
        <v>560672.54</v>
      </c>
      <c r="O15" s="1965"/>
      <c r="P15" s="3359">
        <v>0.35</v>
      </c>
      <c r="Q15" s="1965"/>
      <c r="R15" s="1964">
        <v>600</v>
      </c>
      <c r="S15" s="1963"/>
      <c r="T15" s="1962"/>
      <c r="U15" s="2627" t="s">
        <v>281</v>
      </c>
      <c r="V15" s="668" t="s">
        <v>284</v>
      </c>
      <c r="W15" s="668" t="s">
        <v>283</v>
      </c>
      <c r="X15" s="1390">
        <v>1</v>
      </c>
      <c r="Y15" s="1390">
        <v>1</v>
      </c>
      <c r="Z15" s="631" t="s">
        <v>358</v>
      </c>
      <c r="AA15" s="691"/>
      <c r="AB15" s="691"/>
      <c r="AC15" s="4032" t="s">
        <v>489</v>
      </c>
      <c r="AD15" s="805" t="s">
        <v>4064</v>
      </c>
      <c r="AE15" s="4032" t="s">
        <v>4061</v>
      </c>
      <c r="AF15" s="685">
        <v>41564</v>
      </c>
      <c r="AG15" s="628" t="s">
        <v>281</v>
      </c>
      <c r="AH15" s="627" t="s">
        <v>281</v>
      </c>
      <c r="AI15" s="3367" t="s">
        <v>281</v>
      </c>
      <c r="AJ15" s="627" t="s">
        <v>281</v>
      </c>
      <c r="AK15" s="627" t="s">
        <v>281</v>
      </c>
      <c r="AL15" s="627" t="s">
        <v>281</v>
      </c>
      <c r="AM15" s="627" t="s">
        <v>281</v>
      </c>
      <c r="AN15" s="627" t="s">
        <v>281</v>
      </c>
      <c r="AO15" s="1182" t="s">
        <v>281</v>
      </c>
    </row>
    <row r="16" spans="1:41" s="587" customFormat="1" ht="26.25" customHeight="1" x14ac:dyDescent="0.25">
      <c r="A16" s="718" t="s">
        <v>869</v>
      </c>
      <c r="B16" s="1195" t="s">
        <v>867</v>
      </c>
      <c r="C16" s="718" t="s">
        <v>285</v>
      </c>
      <c r="D16" s="3311" t="s">
        <v>254</v>
      </c>
      <c r="E16" s="1389" t="s">
        <v>281</v>
      </c>
      <c r="F16" s="1380" t="s">
        <v>296</v>
      </c>
      <c r="G16" s="759" t="s">
        <v>380</v>
      </c>
      <c r="H16" s="715" t="s">
        <v>289</v>
      </c>
      <c r="I16" s="694" t="s">
        <v>1438</v>
      </c>
      <c r="J16" s="2797" t="s">
        <v>877</v>
      </c>
      <c r="K16" s="2012" t="s">
        <v>4065</v>
      </c>
      <c r="L16" s="3315" t="s">
        <v>290</v>
      </c>
      <c r="M16" s="3315" t="s">
        <v>4066</v>
      </c>
      <c r="N16" s="3790">
        <v>222383.26</v>
      </c>
      <c r="O16" s="1965"/>
      <c r="P16" s="3359">
        <v>0.43</v>
      </c>
      <c r="Q16" s="1965"/>
      <c r="R16" s="1964">
        <v>320</v>
      </c>
      <c r="S16" s="1963"/>
      <c r="T16" s="1962"/>
      <c r="U16" s="2627" t="s">
        <v>281</v>
      </c>
      <c r="V16" s="668" t="s">
        <v>284</v>
      </c>
      <c r="W16" s="668" t="s">
        <v>283</v>
      </c>
      <c r="X16" s="1390">
        <v>1</v>
      </c>
      <c r="Y16" s="1390">
        <v>1</v>
      </c>
      <c r="Z16" s="631" t="s">
        <v>358</v>
      </c>
      <c r="AA16" s="691"/>
      <c r="AB16" s="691"/>
      <c r="AC16" s="4032" t="s">
        <v>1405</v>
      </c>
      <c r="AD16" s="805" t="s">
        <v>4067</v>
      </c>
      <c r="AE16" s="4032" t="s">
        <v>4057</v>
      </c>
      <c r="AF16" s="685">
        <v>41571</v>
      </c>
      <c r="AG16" s="628" t="s">
        <v>281</v>
      </c>
      <c r="AH16" s="627" t="s">
        <v>281</v>
      </c>
      <c r="AI16" s="3367" t="s">
        <v>281</v>
      </c>
      <c r="AJ16" s="627" t="s">
        <v>281</v>
      </c>
      <c r="AK16" s="627" t="s">
        <v>281</v>
      </c>
      <c r="AL16" s="627" t="s">
        <v>281</v>
      </c>
      <c r="AM16" s="627" t="s">
        <v>281</v>
      </c>
      <c r="AN16" s="627" t="s">
        <v>281</v>
      </c>
      <c r="AO16" s="1182" t="s">
        <v>281</v>
      </c>
    </row>
    <row r="17" spans="1:41" s="587" customFormat="1" ht="30" customHeight="1" x14ac:dyDescent="0.25">
      <c r="A17" s="718" t="s">
        <v>869</v>
      </c>
      <c r="B17" s="1195" t="s">
        <v>867</v>
      </c>
      <c r="C17" s="718" t="s">
        <v>285</v>
      </c>
      <c r="D17" s="3311" t="s">
        <v>254</v>
      </c>
      <c r="E17" s="1389" t="s">
        <v>281</v>
      </c>
      <c r="F17" s="1380" t="s">
        <v>296</v>
      </c>
      <c r="G17" s="759" t="s">
        <v>380</v>
      </c>
      <c r="H17" s="715" t="s">
        <v>289</v>
      </c>
      <c r="I17" s="694" t="s">
        <v>1438</v>
      </c>
      <c r="J17" s="2797" t="s">
        <v>877</v>
      </c>
      <c r="K17" s="4043" t="s">
        <v>4068</v>
      </c>
      <c r="L17" s="4035" t="s">
        <v>290</v>
      </c>
      <c r="M17" s="4035" t="s">
        <v>337</v>
      </c>
      <c r="N17" s="4036">
        <v>285486.90000000002</v>
      </c>
      <c r="O17" s="3724"/>
      <c r="P17" s="3958">
        <v>0.45</v>
      </c>
      <c r="Q17" s="3724"/>
      <c r="R17" s="3959">
        <v>420</v>
      </c>
      <c r="S17" s="3725"/>
      <c r="T17" s="3960"/>
      <c r="U17" s="2627" t="s">
        <v>281</v>
      </c>
      <c r="V17" s="668" t="s">
        <v>284</v>
      </c>
      <c r="W17" s="668" t="s">
        <v>283</v>
      </c>
      <c r="X17" s="1390">
        <v>1</v>
      </c>
      <c r="Y17" s="1390">
        <v>1</v>
      </c>
      <c r="Z17" s="631" t="s">
        <v>358</v>
      </c>
      <c r="AA17" s="691"/>
      <c r="AB17" s="691"/>
      <c r="AC17" s="4032" t="s">
        <v>4069</v>
      </c>
      <c r="AD17" s="805" t="s">
        <v>4070</v>
      </c>
      <c r="AE17" s="4032" t="s">
        <v>4057</v>
      </c>
      <c r="AF17" s="685">
        <v>41571</v>
      </c>
      <c r="AG17" s="628" t="s">
        <v>281</v>
      </c>
      <c r="AH17" s="627" t="s">
        <v>281</v>
      </c>
      <c r="AI17" s="3367" t="s">
        <v>281</v>
      </c>
      <c r="AJ17" s="627" t="s">
        <v>281</v>
      </c>
      <c r="AK17" s="627" t="s">
        <v>281</v>
      </c>
      <c r="AL17" s="627" t="s">
        <v>281</v>
      </c>
      <c r="AM17" s="627" t="s">
        <v>281</v>
      </c>
      <c r="AN17" s="627" t="s">
        <v>281</v>
      </c>
      <c r="AO17" s="1182" t="s">
        <v>281</v>
      </c>
    </row>
    <row r="18" spans="1:41" ht="18" x14ac:dyDescent="0.25">
      <c r="A18" s="20"/>
      <c r="B18" s="20"/>
      <c r="C18" s="20"/>
      <c r="D18" s="20"/>
      <c r="E18" s="20"/>
      <c r="F18" s="20"/>
      <c r="G18" s="20"/>
      <c r="H18" s="20"/>
      <c r="I18" s="20"/>
      <c r="J18" s="20"/>
      <c r="K18" s="20"/>
      <c r="L18" s="20"/>
      <c r="M18" s="3408"/>
      <c r="N18" s="3409"/>
      <c r="O18" s="20"/>
      <c r="P18" s="20"/>
      <c r="Q18" s="20"/>
      <c r="R18" s="20"/>
      <c r="S18" s="20"/>
      <c r="T18" s="20"/>
      <c r="U18" s="20"/>
      <c r="V18" s="20"/>
      <c r="W18" s="20"/>
      <c r="X18" s="3272"/>
      <c r="Y18" s="3272"/>
      <c r="Z18" s="20"/>
      <c r="AA18" s="20"/>
      <c r="AB18" s="20"/>
      <c r="AC18" s="20"/>
      <c r="AD18" s="20"/>
      <c r="AE18" s="20"/>
      <c r="AF18" s="20"/>
      <c r="AG18" s="20"/>
      <c r="AH18" s="20"/>
      <c r="AI18" s="20"/>
    </row>
    <row r="19" spans="1:41" ht="18" x14ac:dyDescent="0.25">
      <c r="A19" s="20"/>
      <c r="B19" s="20"/>
      <c r="C19" s="20"/>
      <c r="D19" s="20"/>
      <c r="E19" s="20"/>
      <c r="F19" s="20"/>
      <c r="G19" s="20"/>
      <c r="H19" s="20"/>
      <c r="I19" s="20"/>
      <c r="J19" s="20"/>
      <c r="K19" s="20"/>
      <c r="L19" s="20"/>
      <c r="M19" s="3408"/>
      <c r="N19" s="3409"/>
      <c r="O19" s="20"/>
      <c r="P19" s="20"/>
      <c r="Q19" s="20"/>
      <c r="R19" s="20"/>
      <c r="S19" s="20"/>
      <c r="T19" s="20"/>
      <c r="U19" s="20"/>
      <c r="V19" s="20"/>
      <c r="W19" s="20"/>
      <c r="X19" s="3272"/>
      <c r="Y19" s="3272"/>
      <c r="Z19" s="20"/>
      <c r="AA19" s="20"/>
      <c r="AB19" s="20"/>
      <c r="AC19" s="20"/>
      <c r="AD19" s="20"/>
      <c r="AE19" s="20"/>
      <c r="AF19" s="20"/>
      <c r="AG19" s="20"/>
      <c r="AH19" s="20"/>
      <c r="AI19" s="20"/>
    </row>
    <row r="20" spans="1:41" ht="18" x14ac:dyDescent="0.25">
      <c r="A20" s="20"/>
      <c r="B20" s="20"/>
      <c r="C20" s="20"/>
      <c r="D20" s="20"/>
      <c r="E20" s="20"/>
      <c r="F20" s="20"/>
      <c r="G20" s="20"/>
      <c r="H20" s="20"/>
      <c r="I20" s="20"/>
      <c r="J20" s="20"/>
      <c r="K20" s="1973" t="s">
        <v>2633</v>
      </c>
      <c r="L20" s="20"/>
      <c r="M20" s="3408"/>
      <c r="N20" s="3409"/>
      <c r="O20" s="20"/>
      <c r="P20" s="20"/>
      <c r="Q20" s="20"/>
      <c r="R20" s="20"/>
      <c r="S20" s="20"/>
      <c r="T20" s="20"/>
      <c r="U20" s="20"/>
      <c r="V20" s="20"/>
      <c r="W20" s="20"/>
      <c r="X20" s="3272"/>
      <c r="Y20" s="3272"/>
      <c r="Z20" s="20"/>
      <c r="AA20" s="20"/>
      <c r="AB20" s="20"/>
      <c r="AC20" s="20"/>
      <c r="AD20" s="20"/>
      <c r="AE20" s="20"/>
      <c r="AF20" s="20"/>
      <c r="AG20" s="20"/>
      <c r="AH20" s="20"/>
      <c r="AI20" s="20"/>
    </row>
    <row r="21" spans="1:41" ht="18" x14ac:dyDescent="0.25">
      <c r="A21" s="20"/>
      <c r="B21" s="20"/>
      <c r="C21" s="20"/>
      <c r="D21" s="20"/>
      <c r="E21" s="20"/>
      <c r="F21" s="20"/>
      <c r="G21" s="20"/>
      <c r="H21" s="20"/>
      <c r="I21" s="20"/>
      <c r="J21" s="20"/>
      <c r="K21" s="20"/>
      <c r="L21" s="20"/>
      <c r="M21" s="3408"/>
      <c r="N21" s="3409"/>
      <c r="O21" s="20"/>
      <c r="P21" s="20"/>
      <c r="Q21" s="20"/>
      <c r="R21" s="20"/>
      <c r="S21" s="20"/>
      <c r="T21" s="20"/>
      <c r="U21" s="20"/>
      <c r="V21" s="20"/>
      <c r="W21" s="20"/>
      <c r="X21" s="3272"/>
      <c r="Y21" s="3272"/>
      <c r="Z21" s="20"/>
      <c r="AA21" s="20"/>
      <c r="AB21" s="20"/>
      <c r="AC21" s="20"/>
      <c r="AD21" s="20"/>
      <c r="AE21" s="20"/>
      <c r="AF21" s="20"/>
      <c r="AG21" s="20"/>
      <c r="AH21" s="20"/>
      <c r="AI21" s="20"/>
    </row>
    <row r="22" spans="1:41" ht="18" x14ac:dyDescent="0.25">
      <c r="A22" s="20"/>
      <c r="B22" s="20"/>
      <c r="C22" s="20"/>
      <c r="D22" s="20"/>
      <c r="E22" s="20"/>
      <c r="F22" s="20"/>
      <c r="G22" s="20"/>
      <c r="H22" s="20"/>
      <c r="I22" s="20"/>
      <c r="J22" s="20"/>
      <c r="K22" s="20"/>
      <c r="L22" s="20"/>
      <c r="M22" s="3408"/>
      <c r="N22" s="3409"/>
      <c r="O22" s="20"/>
      <c r="P22" s="20"/>
      <c r="Q22" s="20"/>
      <c r="R22" s="20"/>
      <c r="S22" s="20"/>
      <c r="T22" s="20"/>
      <c r="U22" s="20"/>
      <c r="V22" s="20"/>
      <c r="W22" s="20"/>
      <c r="X22" s="3272"/>
      <c r="Y22" s="3272"/>
      <c r="Z22" s="20"/>
      <c r="AA22" s="20"/>
      <c r="AB22" s="20"/>
      <c r="AC22" s="20"/>
      <c r="AD22" s="20"/>
      <c r="AE22" s="20"/>
      <c r="AF22" s="20"/>
      <c r="AG22" s="20"/>
      <c r="AH22" s="20"/>
      <c r="AI22" s="20"/>
    </row>
    <row r="23" spans="1:41" ht="18" x14ac:dyDescent="0.25">
      <c r="A23" s="20"/>
      <c r="B23" s="20"/>
      <c r="C23" s="20"/>
      <c r="D23" s="20"/>
      <c r="E23" s="20"/>
      <c r="F23" s="20"/>
      <c r="G23" s="20"/>
      <c r="H23" s="20"/>
      <c r="I23" s="20"/>
      <c r="J23" s="20"/>
      <c r="K23" s="20"/>
      <c r="L23" s="20"/>
      <c r="M23" s="3408"/>
      <c r="N23" s="3409"/>
      <c r="O23" s="20"/>
      <c r="P23" s="20"/>
      <c r="Q23" s="20"/>
      <c r="R23" s="20"/>
      <c r="S23" s="20"/>
      <c r="T23" s="20"/>
      <c r="U23" s="20"/>
      <c r="V23" s="20"/>
      <c r="W23" s="20"/>
      <c r="X23" s="3272"/>
      <c r="Y23" s="3272"/>
      <c r="Z23" s="20"/>
      <c r="AA23" s="20"/>
      <c r="AB23" s="20"/>
      <c r="AC23" s="20"/>
      <c r="AD23" s="20"/>
      <c r="AE23" s="20"/>
      <c r="AF23" s="20"/>
      <c r="AG23" s="20"/>
      <c r="AH23" s="20"/>
      <c r="AI23" s="20"/>
    </row>
    <row r="24" spans="1:41" ht="18" x14ac:dyDescent="0.25">
      <c r="A24" s="20"/>
      <c r="B24" s="20"/>
      <c r="C24" s="20"/>
      <c r="D24" s="20"/>
      <c r="E24" s="20"/>
      <c r="F24" s="20"/>
      <c r="G24" s="20"/>
      <c r="H24" s="20"/>
      <c r="I24" s="20"/>
      <c r="J24" s="20"/>
      <c r="K24" s="20"/>
      <c r="L24" s="20"/>
      <c r="M24" s="3408"/>
      <c r="N24" s="3409"/>
      <c r="O24" s="20"/>
      <c r="P24" s="20"/>
      <c r="Q24" s="20"/>
      <c r="R24" s="20"/>
      <c r="S24" s="20"/>
      <c r="T24" s="20"/>
      <c r="U24" s="20"/>
      <c r="V24" s="20"/>
      <c r="W24" s="20"/>
      <c r="X24" s="3272"/>
      <c r="Y24" s="3272"/>
      <c r="Z24" s="20"/>
      <c r="AA24" s="20"/>
      <c r="AB24" s="20"/>
      <c r="AC24" s="20"/>
      <c r="AD24" s="20"/>
      <c r="AE24" s="20"/>
      <c r="AF24" s="20"/>
      <c r="AG24" s="20"/>
      <c r="AH24" s="20"/>
      <c r="AI24" s="20"/>
    </row>
    <row r="25" spans="1:41" ht="18" x14ac:dyDescent="0.25">
      <c r="A25" s="20"/>
      <c r="B25" s="20"/>
      <c r="C25" s="20"/>
      <c r="D25" s="20"/>
      <c r="E25" s="20"/>
      <c r="F25" s="20"/>
      <c r="G25" s="20"/>
      <c r="H25" s="20"/>
      <c r="I25" s="20"/>
      <c r="J25" s="20"/>
      <c r="K25" s="20"/>
      <c r="L25" s="20"/>
      <c r="M25" s="3408"/>
      <c r="N25" s="3409"/>
      <c r="O25" s="20"/>
      <c r="P25" s="20"/>
      <c r="Q25" s="20"/>
      <c r="R25" s="20"/>
      <c r="S25" s="20"/>
      <c r="T25" s="20"/>
      <c r="U25" s="20"/>
      <c r="V25" s="20"/>
      <c r="W25" s="20"/>
      <c r="X25" s="3272"/>
      <c r="Y25" s="3272"/>
      <c r="Z25" s="20"/>
      <c r="AA25" s="20"/>
      <c r="AB25" s="20"/>
      <c r="AC25" s="20"/>
      <c r="AD25" s="20"/>
      <c r="AE25" s="20"/>
      <c r="AF25" s="20"/>
      <c r="AG25" s="20"/>
      <c r="AH25" s="20"/>
      <c r="AI25" s="20"/>
    </row>
    <row r="26" spans="1:41" ht="18" x14ac:dyDescent="0.25">
      <c r="A26" s="20"/>
      <c r="B26" s="20"/>
      <c r="C26" s="20"/>
      <c r="D26" s="20"/>
      <c r="E26" s="20"/>
      <c r="F26" s="20"/>
      <c r="G26" s="20"/>
      <c r="H26" s="20"/>
      <c r="I26" s="20"/>
      <c r="J26" s="20"/>
      <c r="K26" s="20"/>
      <c r="L26" s="20"/>
      <c r="M26" s="3408"/>
      <c r="N26" s="3409"/>
      <c r="O26" s="20"/>
      <c r="P26" s="20"/>
      <c r="Q26" s="20"/>
      <c r="R26" s="20"/>
      <c r="S26" s="20"/>
      <c r="T26" s="20"/>
      <c r="U26" s="20"/>
      <c r="V26" s="20"/>
      <c r="W26" s="20"/>
      <c r="X26" s="3272"/>
      <c r="Y26" s="3272"/>
      <c r="Z26" s="20"/>
      <c r="AA26" s="20"/>
      <c r="AB26" s="20"/>
      <c r="AC26" s="20"/>
      <c r="AD26" s="20"/>
      <c r="AE26" s="20"/>
      <c r="AF26" s="20"/>
      <c r="AG26" s="20"/>
      <c r="AH26" s="20"/>
      <c r="AI26" s="20"/>
    </row>
    <row r="27" spans="1:41" ht="18" x14ac:dyDescent="0.25">
      <c r="A27" s="20"/>
      <c r="B27" s="20"/>
      <c r="C27" s="20"/>
      <c r="D27" s="20"/>
      <c r="E27" s="20"/>
      <c r="F27" s="20"/>
      <c r="G27" s="20"/>
      <c r="H27" s="20"/>
      <c r="I27" s="20"/>
      <c r="J27" s="20"/>
      <c r="K27" s="20"/>
      <c r="L27" s="20"/>
      <c r="M27" s="3408"/>
      <c r="N27" s="3409"/>
      <c r="O27" s="20"/>
      <c r="P27" s="20"/>
      <c r="Q27" s="20"/>
      <c r="R27" s="20"/>
      <c r="S27" s="20"/>
      <c r="T27" s="20"/>
      <c r="U27" s="20"/>
      <c r="V27" s="20"/>
      <c r="W27" s="20"/>
      <c r="X27" s="3272"/>
      <c r="Y27" s="3272"/>
      <c r="Z27" s="20"/>
      <c r="AA27" s="20"/>
      <c r="AB27" s="20"/>
      <c r="AC27" s="20"/>
      <c r="AD27" s="20"/>
      <c r="AE27" s="20"/>
      <c r="AF27" s="20"/>
      <c r="AG27" s="20"/>
      <c r="AH27" s="20"/>
      <c r="AI27" s="20"/>
    </row>
    <row r="28" spans="1:41" ht="18" x14ac:dyDescent="0.25">
      <c r="A28" s="20"/>
      <c r="B28" s="20"/>
      <c r="C28" s="20"/>
      <c r="D28" s="20"/>
      <c r="E28" s="20"/>
      <c r="F28" s="20"/>
      <c r="G28" s="20"/>
      <c r="H28" s="20"/>
      <c r="I28" s="20"/>
      <c r="J28" s="20"/>
      <c r="K28" s="20"/>
      <c r="L28" s="20"/>
      <c r="M28" s="3408"/>
      <c r="N28" s="3409"/>
      <c r="O28" s="20"/>
      <c r="P28" s="20"/>
      <c r="Q28" s="20"/>
      <c r="R28" s="20"/>
      <c r="S28" s="20"/>
      <c r="T28" s="20"/>
      <c r="U28" s="20"/>
      <c r="V28" s="20"/>
      <c r="W28" s="20"/>
      <c r="X28" s="3272"/>
      <c r="Y28" s="3272"/>
      <c r="Z28" s="20"/>
      <c r="AA28" s="20"/>
      <c r="AB28" s="20"/>
      <c r="AC28" s="20"/>
      <c r="AD28" s="20"/>
      <c r="AE28" s="20"/>
      <c r="AF28" s="20"/>
      <c r="AG28" s="20"/>
      <c r="AH28" s="20"/>
      <c r="AI28" s="20"/>
    </row>
    <row r="29" spans="1:41" ht="18" x14ac:dyDescent="0.25">
      <c r="A29" s="20"/>
      <c r="B29" s="20"/>
      <c r="C29" s="20"/>
      <c r="D29" s="20"/>
      <c r="E29" s="20"/>
      <c r="F29" s="20"/>
      <c r="G29" s="20"/>
      <c r="H29" s="20"/>
      <c r="I29" s="20"/>
      <c r="J29" s="20"/>
      <c r="K29" s="20"/>
      <c r="L29" s="20"/>
      <c r="M29" s="3408"/>
      <c r="N29" s="3409"/>
      <c r="O29" s="20"/>
      <c r="P29" s="20"/>
      <c r="Q29" s="20"/>
      <c r="R29" s="20"/>
      <c r="S29" s="20"/>
      <c r="T29" s="20"/>
      <c r="U29" s="20"/>
      <c r="V29" s="20"/>
      <c r="W29" s="20"/>
      <c r="X29" s="3272"/>
      <c r="Y29" s="3272"/>
      <c r="Z29" s="20"/>
      <c r="AA29" s="20"/>
      <c r="AB29" s="20"/>
      <c r="AC29" s="20"/>
      <c r="AD29" s="20"/>
      <c r="AE29" s="20"/>
      <c r="AF29" s="20"/>
      <c r="AG29" s="20"/>
      <c r="AH29" s="20"/>
      <c r="AI29" s="20"/>
    </row>
    <row r="30" spans="1:41" ht="18" x14ac:dyDescent="0.25">
      <c r="A30" s="20"/>
      <c r="B30" s="20"/>
      <c r="C30" s="20"/>
      <c r="D30" s="20"/>
      <c r="E30" s="20"/>
      <c r="F30" s="20"/>
      <c r="G30" s="20"/>
      <c r="H30" s="20"/>
      <c r="I30" s="20"/>
      <c r="J30" s="20"/>
      <c r="K30" s="20"/>
      <c r="L30" s="20"/>
      <c r="M30" s="3408"/>
      <c r="N30" s="3409"/>
      <c r="O30" s="20"/>
      <c r="P30" s="20"/>
      <c r="Q30" s="20"/>
      <c r="R30" s="20"/>
      <c r="S30" s="20"/>
      <c r="T30" s="20"/>
      <c r="U30" s="20"/>
      <c r="V30" s="20"/>
      <c r="W30" s="20"/>
      <c r="X30" s="3272"/>
      <c r="Y30" s="3272"/>
      <c r="Z30" s="20"/>
      <c r="AA30" s="20"/>
      <c r="AB30" s="20"/>
      <c r="AC30" s="20"/>
      <c r="AD30" s="20"/>
      <c r="AE30" s="20"/>
      <c r="AF30" s="20"/>
      <c r="AG30" s="20"/>
      <c r="AH30" s="20"/>
      <c r="AI30" s="20"/>
    </row>
    <row r="31" spans="1:41" ht="18" x14ac:dyDescent="0.25">
      <c r="A31" s="20"/>
      <c r="B31" s="20"/>
      <c r="C31" s="20"/>
      <c r="D31" s="20"/>
      <c r="E31" s="20"/>
      <c r="F31" s="20"/>
      <c r="G31" s="20"/>
      <c r="H31" s="20"/>
      <c r="I31" s="20"/>
      <c r="J31" s="20"/>
      <c r="K31" s="20"/>
      <c r="L31" s="20"/>
      <c r="M31" s="3408"/>
      <c r="N31" s="3409"/>
      <c r="O31" s="20"/>
      <c r="P31" s="20"/>
      <c r="Q31" s="20"/>
      <c r="R31" s="20"/>
      <c r="S31" s="20"/>
      <c r="T31" s="20"/>
      <c r="U31" s="20"/>
      <c r="V31" s="20"/>
      <c r="W31" s="20"/>
      <c r="X31" s="3272"/>
      <c r="Y31" s="3272"/>
      <c r="Z31" s="20"/>
      <c r="AA31" s="20"/>
      <c r="AB31" s="20"/>
      <c r="AC31" s="20"/>
      <c r="AD31" s="20"/>
      <c r="AE31" s="20"/>
      <c r="AF31" s="20"/>
      <c r="AG31" s="20"/>
      <c r="AH31" s="20"/>
      <c r="AI31" s="20"/>
    </row>
    <row r="32" spans="1:41" ht="18" x14ac:dyDescent="0.25">
      <c r="A32" s="20"/>
      <c r="B32" s="20"/>
      <c r="C32" s="20"/>
      <c r="D32" s="20"/>
      <c r="E32" s="20"/>
      <c r="F32" s="20"/>
      <c r="G32" s="20"/>
      <c r="H32" s="20"/>
      <c r="I32" s="20"/>
      <c r="J32" s="20"/>
      <c r="K32" s="20"/>
      <c r="L32" s="20"/>
      <c r="M32" s="3408"/>
      <c r="N32" s="3409"/>
      <c r="O32" s="20"/>
      <c r="P32" s="20"/>
      <c r="Q32" s="20"/>
      <c r="R32" s="20"/>
      <c r="S32" s="20"/>
      <c r="T32" s="20"/>
      <c r="U32" s="20"/>
      <c r="V32" s="20"/>
      <c r="W32" s="20"/>
      <c r="X32" s="3272"/>
      <c r="Y32" s="3272"/>
      <c r="Z32" s="20"/>
      <c r="AA32" s="20"/>
      <c r="AB32" s="20"/>
      <c r="AC32" s="20"/>
      <c r="AD32" s="20"/>
      <c r="AE32" s="20"/>
      <c r="AF32" s="20"/>
      <c r="AG32" s="20"/>
      <c r="AH32" s="20"/>
      <c r="AI32" s="20"/>
    </row>
    <row r="33" spans="1:35" ht="18" x14ac:dyDescent="0.25">
      <c r="A33" s="20"/>
      <c r="B33" s="20"/>
      <c r="C33" s="20"/>
      <c r="D33" s="20"/>
      <c r="E33" s="20"/>
      <c r="F33" s="20"/>
      <c r="G33" s="20"/>
      <c r="H33" s="20"/>
      <c r="I33" s="20"/>
      <c r="J33" s="20"/>
      <c r="K33" s="20"/>
      <c r="L33" s="20"/>
      <c r="M33" s="3408"/>
      <c r="N33" s="3409"/>
      <c r="O33" s="20"/>
      <c r="P33" s="20"/>
      <c r="Q33" s="20"/>
      <c r="R33" s="20"/>
      <c r="S33" s="20"/>
      <c r="T33" s="20"/>
      <c r="U33" s="20"/>
      <c r="V33" s="20"/>
      <c r="W33" s="20"/>
      <c r="X33" s="3272"/>
      <c r="Y33" s="3272"/>
      <c r="Z33" s="20"/>
      <c r="AA33" s="20"/>
      <c r="AB33" s="20"/>
      <c r="AC33" s="20"/>
      <c r="AD33" s="20"/>
      <c r="AE33" s="20"/>
      <c r="AF33" s="20"/>
      <c r="AG33" s="20"/>
      <c r="AH33" s="20"/>
      <c r="AI33" s="20"/>
    </row>
    <row r="34" spans="1:35" ht="18" x14ac:dyDescent="0.25">
      <c r="A34" s="20"/>
      <c r="B34" s="20"/>
      <c r="C34" s="20"/>
      <c r="D34" s="20"/>
      <c r="E34" s="20"/>
      <c r="F34" s="20"/>
      <c r="G34" s="20"/>
      <c r="H34" s="20"/>
      <c r="I34" s="20"/>
      <c r="J34" s="20"/>
      <c r="K34" s="20"/>
      <c r="L34" s="20"/>
      <c r="M34" s="3408"/>
      <c r="N34" s="3409"/>
      <c r="O34" s="20"/>
      <c r="P34" s="20"/>
      <c r="Q34" s="20"/>
      <c r="R34" s="20"/>
      <c r="S34" s="20"/>
      <c r="T34" s="20"/>
      <c r="U34" s="20"/>
      <c r="V34" s="20"/>
      <c r="W34" s="20"/>
      <c r="X34" s="3272"/>
      <c r="Y34" s="3272"/>
      <c r="Z34" s="20"/>
      <c r="AA34" s="20"/>
      <c r="AB34" s="20"/>
      <c r="AC34" s="20"/>
      <c r="AD34" s="20"/>
      <c r="AE34" s="20"/>
      <c r="AF34" s="20"/>
      <c r="AG34" s="20"/>
      <c r="AH34" s="20"/>
      <c r="AI34" s="20"/>
    </row>
    <row r="35" spans="1:35" ht="18" x14ac:dyDescent="0.25">
      <c r="A35" s="20"/>
      <c r="B35" s="20"/>
      <c r="C35" s="20"/>
      <c r="D35" s="20"/>
      <c r="E35" s="20"/>
      <c r="F35" s="20"/>
      <c r="G35" s="20"/>
      <c r="H35" s="20"/>
      <c r="I35" s="20"/>
      <c r="J35" s="20"/>
      <c r="K35" s="20"/>
      <c r="L35" s="20"/>
      <c r="M35" s="3408"/>
      <c r="N35" s="3409"/>
      <c r="O35" s="20"/>
      <c r="P35" s="20"/>
      <c r="Q35" s="20"/>
      <c r="R35" s="20"/>
      <c r="S35" s="20"/>
      <c r="T35" s="20"/>
      <c r="U35" s="20"/>
      <c r="V35" s="20"/>
      <c r="W35" s="20"/>
      <c r="X35" s="3272"/>
      <c r="Y35" s="3272"/>
      <c r="Z35" s="20"/>
      <c r="AA35" s="20"/>
      <c r="AB35" s="20"/>
      <c r="AC35" s="20"/>
      <c r="AD35" s="20"/>
      <c r="AE35" s="20"/>
      <c r="AF35" s="20"/>
      <c r="AG35" s="20"/>
      <c r="AH35" s="20"/>
      <c r="AI35" s="20"/>
    </row>
    <row r="36" spans="1:35" ht="18" x14ac:dyDescent="0.25">
      <c r="A36" s="20"/>
      <c r="B36" s="20"/>
      <c r="C36" s="20"/>
      <c r="D36" s="20"/>
      <c r="E36" s="20"/>
      <c r="F36" s="20"/>
      <c r="G36" s="20"/>
      <c r="H36" s="20"/>
      <c r="I36" s="20"/>
      <c r="J36" s="20"/>
      <c r="K36" s="20"/>
      <c r="L36" s="20"/>
      <c r="M36" s="3408"/>
      <c r="N36" s="3409"/>
      <c r="O36" s="20"/>
      <c r="P36" s="20"/>
      <c r="Q36" s="20"/>
      <c r="R36" s="20"/>
      <c r="S36" s="20"/>
      <c r="T36" s="20"/>
      <c r="U36" s="20"/>
      <c r="V36" s="20"/>
      <c r="W36" s="20"/>
      <c r="X36" s="3272"/>
      <c r="Y36" s="3272"/>
      <c r="Z36" s="20"/>
      <c r="AA36" s="20"/>
      <c r="AB36" s="20"/>
      <c r="AC36" s="20"/>
      <c r="AD36" s="20"/>
      <c r="AE36" s="20"/>
      <c r="AF36" s="20"/>
      <c r="AG36" s="20"/>
      <c r="AH36" s="20"/>
      <c r="AI36" s="20"/>
    </row>
    <row r="37" spans="1:35" ht="18" x14ac:dyDescent="0.25">
      <c r="A37" s="20"/>
      <c r="B37" s="20"/>
      <c r="C37" s="20"/>
      <c r="D37" s="20"/>
      <c r="E37" s="20"/>
      <c r="F37" s="20"/>
      <c r="G37" s="20"/>
      <c r="H37" s="20"/>
      <c r="I37" s="20"/>
      <c r="J37" s="20"/>
      <c r="K37" s="20"/>
      <c r="L37" s="20"/>
      <c r="M37" s="3408"/>
      <c r="N37" s="3409"/>
      <c r="O37" s="20"/>
      <c r="P37" s="20"/>
      <c r="Q37" s="20"/>
      <c r="R37" s="20"/>
      <c r="S37" s="20"/>
      <c r="T37" s="20"/>
      <c r="U37" s="20"/>
      <c r="V37" s="20"/>
      <c r="W37" s="20"/>
      <c r="X37" s="3272"/>
      <c r="Y37" s="3272"/>
      <c r="Z37" s="20"/>
      <c r="AA37" s="20"/>
      <c r="AB37" s="20"/>
      <c r="AC37" s="20"/>
      <c r="AD37" s="20"/>
      <c r="AE37" s="20"/>
      <c r="AF37" s="20"/>
      <c r="AG37" s="20"/>
      <c r="AH37" s="20"/>
      <c r="AI37" s="20"/>
    </row>
    <row r="38" spans="1:35" ht="18" x14ac:dyDescent="0.25">
      <c r="A38" s="20"/>
      <c r="B38" s="20"/>
      <c r="C38" s="20"/>
      <c r="D38" s="20"/>
      <c r="E38" s="20"/>
      <c r="F38" s="20"/>
      <c r="G38" s="20"/>
      <c r="H38" s="20"/>
      <c r="I38" s="20"/>
      <c r="J38" s="20"/>
      <c r="K38" s="20"/>
      <c r="L38" s="20"/>
      <c r="M38" s="3408"/>
      <c r="N38" s="3409"/>
      <c r="O38" s="20"/>
      <c r="P38" s="20"/>
      <c r="Q38" s="20"/>
      <c r="R38" s="20"/>
      <c r="S38" s="20"/>
      <c r="T38" s="20"/>
      <c r="U38" s="20"/>
      <c r="V38" s="20"/>
      <c r="W38" s="20"/>
      <c r="X38" s="3272"/>
      <c r="Y38" s="3272"/>
      <c r="Z38" s="20"/>
      <c r="AA38" s="20"/>
      <c r="AB38" s="20"/>
      <c r="AC38" s="20"/>
      <c r="AD38" s="20"/>
      <c r="AE38" s="20"/>
      <c r="AF38" s="20"/>
      <c r="AG38" s="20"/>
      <c r="AH38" s="20"/>
      <c r="AI38" s="20"/>
    </row>
    <row r="39" spans="1:35" ht="18" x14ac:dyDescent="0.25">
      <c r="A39" s="20"/>
      <c r="B39" s="20"/>
      <c r="C39" s="20"/>
      <c r="D39" s="20"/>
      <c r="E39" s="20"/>
      <c r="F39" s="20"/>
      <c r="G39" s="20"/>
      <c r="H39" s="20"/>
      <c r="I39" s="20"/>
      <c r="J39" s="20"/>
      <c r="K39" s="20"/>
      <c r="L39" s="20"/>
      <c r="M39" s="3408"/>
      <c r="N39" s="3409"/>
      <c r="O39" s="20"/>
      <c r="P39" s="20"/>
      <c r="Q39" s="20"/>
      <c r="R39" s="20"/>
      <c r="S39" s="20"/>
      <c r="T39" s="20"/>
      <c r="U39" s="20"/>
      <c r="V39" s="20"/>
      <c r="W39" s="20"/>
      <c r="X39" s="3272"/>
      <c r="Y39" s="3272"/>
      <c r="Z39" s="20"/>
      <c r="AA39" s="20"/>
      <c r="AB39" s="20"/>
      <c r="AC39" s="20"/>
      <c r="AD39" s="20"/>
      <c r="AE39" s="20"/>
      <c r="AF39" s="20"/>
      <c r="AG39" s="20"/>
      <c r="AH39" s="20"/>
      <c r="AI39" s="20"/>
    </row>
    <row r="40" spans="1:35" ht="18" x14ac:dyDescent="0.25">
      <c r="A40" s="20"/>
      <c r="B40" s="20"/>
      <c r="C40" s="20"/>
      <c r="D40" s="20"/>
      <c r="E40" s="20"/>
      <c r="F40" s="20"/>
      <c r="G40" s="20"/>
      <c r="H40" s="20"/>
      <c r="I40" s="20"/>
      <c r="J40" s="20"/>
      <c r="K40" s="20"/>
      <c r="L40" s="20"/>
      <c r="M40" s="3408"/>
      <c r="N40" s="3409"/>
      <c r="O40" s="20"/>
      <c r="P40" s="20"/>
      <c r="Q40" s="20"/>
      <c r="R40" s="20"/>
      <c r="S40" s="20"/>
      <c r="T40" s="20"/>
      <c r="U40" s="20"/>
      <c r="V40" s="20"/>
      <c r="W40" s="20"/>
      <c r="X40" s="3272"/>
      <c r="Y40" s="3272"/>
      <c r="Z40" s="20"/>
      <c r="AA40" s="20"/>
      <c r="AB40" s="20"/>
      <c r="AC40" s="20"/>
      <c r="AD40" s="20"/>
      <c r="AE40" s="20"/>
      <c r="AF40" s="20"/>
      <c r="AG40" s="20"/>
      <c r="AH40" s="20"/>
      <c r="AI40" s="20"/>
    </row>
    <row r="41" spans="1:35" ht="18" x14ac:dyDescent="0.25">
      <c r="A41" s="20"/>
      <c r="B41" s="20"/>
      <c r="C41" s="20"/>
      <c r="D41" s="20"/>
      <c r="E41" s="20"/>
      <c r="F41" s="20"/>
      <c r="G41" s="20"/>
      <c r="H41" s="20"/>
      <c r="I41" s="20"/>
      <c r="J41" s="20"/>
      <c r="K41" s="20"/>
      <c r="L41" s="20"/>
      <c r="M41" s="3408"/>
      <c r="N41" s="3409"/>
      <c r="O41" s="20"/>
      <c r="P41" s="20"/>
      <c r="Q41" s="20"/>
      <c r="R41" s="20"/>
      <c r="S41" s="20"/>
      <c r="T41" s="20"/>
      <c r="U41" s="20"/>
      <c r="V41" s="20"/>
      <c r="W41" s="20"/>
      <c r="X41" s="3272"/>
      <c r="Y41" s="3272"/>
      <c r="Z41" s="20"/>
      <c r="AA41" s="20"/>
      <c r="AB41" s="20"/>
      <c r="AC41" s="20"/>
      <c r="AD41" s="20"/>
      <c r="AE41" s="20"/>
      <c r="AF41" s="20"/>
      <c r="AG41" s="20"/>
      <c r="AH41" s="20"/>
      <c r="AI41" s="20"/>
    </row>
    <row r="42" spans="1:35" ht="18" x14ac:dyDescent="0.25">
      <c r="A42" s="20"/>
      <c r="B42" s="20"/>
      <c r="C42" s="20"/>
      <c r="D42" s="20"/>
      <c r="E42" s="20"/>
      <c r="F42" s="20"/>
      <c r="G42" s="20"/>
      <c r="H42" s="20"/>
      <c r="I42" s="20"/>
      <c r="J42" s="20"/>
      <c r="K42" s="20"/>
      <c r="L42" s="20"/>
      <c r="M42" s="3408"/>
      <c r="N42" s="3409"/>
      <c r="O42" s="20"/>
      <c r="P42" s="20"/>
      <c r="Q42" s="20"/>
      <c r="R42" s="20"/>
      <c r="S42" s="20"/>
      <c r="T42" s="20"/>
      <c r="U42" s="20"/>
      <c r="V42" s="20"/>
      <c r="W42" s="20"/>
      <c r="X42" s="3272"/>
      <c r="Y42" s="3272"/>
      <c r="Z42" s="20"/>
      <c r="AA42" s="20"/>
      <c r="AB42" s="20"/>
      <c r="AC42" s="20"/>
      <c r="AD42" s="20"/>
      <c r="AE42" s="20"/>
      <c r="AF42" s="20"/>
      <c r="AG42" s="20"/>
      <c r="AH42" s="20"/>
      <c r="AI42" s="20"/>
    </row>
    <row r="43" spans="1:35" ht="18" x14ac:dyDescent="0.25">
      <c r="A43" s="20"/>
      <c r="B43" s="20"/>
      <c r="C43" s="20"/>
      <c r="D43" s="20"/>
      <c r="E43" s="20"/>
      <c r="F43" s="20"/>
      <c r="G43" s="20"/>
      <c r="H43" s="20"/>
      <c r="I43" s="20"/>
      <c r="J43" s="20"/>
      <c r="K43" s="20"/>
      <c r="L43" s="20"/>
      <c r="M43" s="3408"/>
      <c r="N43" s="3409"/>
      <c r="O43" s="20"/>
      <c r="P43" s="20"/>
      <c r="Q43" s="20"/>
      <c r="R43" s="20"/>
      <c r="S43" s="20"/>
      <c r="T43" s="20"/>
      <c r="U43" s="20"/>
      <c r="V43" s="20"/>
      <c r="W43" s="20"/>
      <c r="X43" s="3272"/>
      <c r="Y43" s="3272"/>
      <c r="Z43" s="20"/>
      <c r="AA43" s="20"/>
      <c r="AB43" s="20"/>
      <c r="AC43" s="20"/>
      <c r="AD43" s="20"/>
      <c r="AE43" s="20"/>
      <c r="AF43" s="20"/>
      <c r="AG43" s="20"/>
      <c r="AH43" s="20"/>
      <c r="AI43" s="20"/>
    </row>
    <row r="44" spans="1:35" ht="18" x14ac:dyDescent="0.25">
      <c r="A44" s="20"/>
      <c r="B44" s="20"/>
      <c r="C44" s="20"/>
      <c r="D44" s="20"/>
      <c r="E44" s="20"/>
      <c r="F44" s="20"/>
      <c r="G44" s="20"/>
      <c r="H44" s="20"/>
      <c r="I44" s="20"/>
      <c r="J44" s="20"/>
      <c r="K44" s="20"/>
      <c r="L44" s="20"/>
      <c r="M44" s="3408"/>
      <c r="N44" s="3409"/>
      <c r="O44" s="20"/>
      <c r="P44" s="20"/>
      <c r="Q44" s="20"/>
      <c r="R44" s="20"/>
      <c r="S44" s="20"/>
      <c r="T44" s="20"/>
      <c r="U44" s="20"/>
      <c r="V44" s="20"/>
      <c r="W44" s="20"/>
      <c r="X44" s="3272"/>
      <c r="Y44" s="3272"/>
      <c r="Z44" s="20"/>
      <c r="AA44" s="20"/>
      <c r="AB44" s="20"/>
      <c r="AC44" s="20"/>
      <c r="AD44" s="20"/>
      <c r="AE44" s="20"/>
      <c r="AF44" s="20"/>
      <c r="AG44" s="20"/>
      <c r="AH44" s="20"/>
      <c r="AI44" s="20"/>
    </row>
    <row r="45" spans="1:35" ht="18" x14ac:dyDescent="0.25">
      <c r="A45" s="20"/>
      <c r="B45" s="20"/>
      <c r="C45" s="20"/>
      <c r="D45" s="20"/>
      <c r="E45" s="20"/>
      <c r="F45" s="20"/>
      <c r="G45" s="20"/>
      <c r="H45" s="20"/>
      <c r="I45" s="20"/>
      <c r="J45" s="20"/>
      <c r="K45" s="20"/>
      <c r="L45" s="20"/>
      <c r="M45" s="3408"/>
      <c r="N45" s="3409"/>
      <c r="O45" s="20"/>
      <c r="P45" s="20"/>
      <c r="Q45" s="20"/>
      <c r="R45" s="20"/>
      <c r="S45" s="20"/>
      <c r="T45" s="20"/>
      <c r="U45" s="20"/>
      <c r="V45" s="20"/>
      <c r="W45" s="20"/>
      <c r="X45" s="3272"/>
      <c r="Y45" s="3272"/>
      <c r="Z45" s="20"/>
      <c r="AA45" s="20"/>
      <c r="AB45" s="20"/>
      <c r="AC45" s="20"/>
      <c r="AD45" s="20"/>
      <c r="AE45" s="20"/>
      <c r="AF45" s="20"/>
      <c r="AG45" s="20"/>
      <c r="AH45" s="20"/>
      <c r="AI45" s="20"/>
    </row>
    <row r="46" spans="1:35" ht="18" x14ac:dyDescent="0.25">
      <c r="A46" s="20"/>
      <c r="B46" s="20"/>
      <c r="C46" s="20"/>
      <c r="D46" s="20"/>
      <c r="E46" s="20"/>
      <c r="F46" s="20"/>
      <c r="G46" s="20"/>
      <c r="H46" s="20"/>
      <c r="I46" s="20"/>
      <c r="J46" s="20"/>
      <c r="K46" s="20"/>
      <c r="L46" s="20"/>
      <c r="M46" s="3408"/>
      <c r="N46" s="3409"/>
      <c r="O46" s="20"/>
      <c r="P46" s="20"/>
      <c r="Q46" s="20"/>
      <c r="R46" s="20"/>
      <c r="S46" s="20"/>
      <c r="T46" s="20"/>
      <c r="U46" s="20"/>
      <c r="V46" s="20"/>
      <c r="W46" s="20"/>
      <c r="X46" s="3272"/>
      <c r="Y46" s="3272"/>
      <c r="Z46" s="20"/>
      <c r="AA46" s="20"/>
      <c r="AB46" s="20"/>
      <c r="AC46" s="20"/>
      <c r="AD46" s="20"/>
      <c r="AE46" s="20"/>
      <c r="AF46" s="20"/>
      <c r="AG46" s="20"/>
      <c r="AH46" s="20"/>
      <c r="AI46" s="20"/>
    </row>
    <row r="47" spans="1:35" ht="18" x14ac:dyDescent="0.25">
      <c r="A47" s="20"/>
      <c r="B47" s="20"/>
      <c r="C47" s="20"/>
      <c r="D47" s="20"/>
      <c r="E47" s="20"/>
      <c r="F47" s="20"/>
      <c r="G47" s="20"/>
      <c r="H47" s="20"/>
      <c r="I47" s="20"/>
      <c r="J47" s="20"/>
      <c r="K47" s="20"/>
      <c r="L47" s="20"/>
      <c r="M47" s="3408"/>
      <c r="N47" s="3409"/>
      <c r="O47" s="20"/>
      <c r="P47" s="20"/>
      <c r="Q47" s="20"/>
      <c r="R47" s="20"/>
      <c r="S47" s="20"/>
      <c r="T47" s="20"/>
      <c r="U47" s="20"/>
      <c r="V47" s="20"/>
      <c r="W47" s="20"/>
      <c r="X47" s="3272"/>
      <c r="Y47" s="3272"/>
      <c r="Z47" s="20"/>
      <c r="AA47" s="20"/>
      <c r="AB47" s="20"/>
      <c r="AC47" s="20"/>
      <c r="AD47" s="20"/>
      <c r="AE47" s="20"/>
      <c r="AF47" s="20"/>
      <c r="AG47" s="20"/>
      <c r="AH47" s="20"/>
      <c r="AI47" s="20"/>
    </row>
    <row r="48" spans="1:35" ht="18" x14ac:dyDescent="0.25">
      <c r="A48" s="20"/>
      <c r="B48" s="20"/>
      <c r="C48" s="20"/>
      <c r="D48" s="20"/>
      <c r="E48" s="20"/>
      <c r="F48" s="20"/>
      <c r="G48" s="20"/>
      <c r="H48" s="20"/>
      <c r="I48" s="20"/>
      <c r="J48" s="20"/>
      <c r="K48" s="20"/>
      <c r="L48" s="20"/>
      <c r="M48" s="3408"/>
      <c r="N48" s="3409"/>
      <c r="O48" s="20"/>
      <c r="P48" s="20"/>
      <c r="Q48" s="20"/>
      <c r="R48" s="20"/>
      <c r="S48" s="20"/>
      <c r="T48" s="20"/>
      <c r="U48" s="20"/>
      <c r="V48" s="20"/>
      <c r="W48" s="20"/>
      <c r="X48" s="3272"/>
      <c r="Y48" s="3272"/>
      <c r="Z48" s="20"/>
      <c r="AA48" s="20"/>
      <c r="AB48" s="20"/>
      <c r="AC48" s="20"/>
      <c r="AD48" s="20"/>
      <c r="AE48" s="20"/>
      <c r="AF48" s="20"/>
      <c r="AG48" s="20"/>
      <c r="AH48" s="20"/>
      <c r="AI48" s="20"/>
    </row>
    <row r="49" spans="1:35" ht="18" x14ac:dyDescent="0.25">
      <c r="A49" s="20"/>
      <c r="B49" s="20"/>
      <c r="C49" s="20"/>
      <c r="D49" s="20"/>
      <c r="E49" s="20"/>
      <c r="F49" s="20"/>
      <c r="G49" s="20"/>
      <c r="H49" s="20"/>
      <c r="I49" s="20"/>
      <c r="J49" s="20"/>
      <c r="K49" s="20"/>
      <c r="L49" s="20"/>
      <c r="M49" s="3408"/>
      <c r="N49" s="3409"/>
      <c r="O49" s="20"/>
      <c r="P49" s="20"/>
      <c r="Q49" s="20"/>
      <c r="R49" s="20"/>
      <c r="S49" s="20"/>
      <c r="T49" s="20"/>
      <c r="U49" s="20"/>
      <c r="V49" s="20"/>
      <c r="W49" s="20"/>
      <c r="X49" s="3272"/>
      <c r="Y49" s="3272"/>
      <c r="Z49" s="20"/>
      <c r="AA49" s="20"/>
      <c r="AB49" s="20"/>
      <c r="AC49" s="20"/>
      <c r="AD49" s="20"/>
      <c r="AE49" s="20"/>
      <c r="AF49" s="20"/>
      <c r="AG49" s="20"/>
      <c r="AH49" s="20"/>
      <c r="AI49" s="20"/>
    </row>
    <row r="50" spans="1:35" ht="18" x14ac:dyDescent="0.25">
      <c r="A50" s="20"/>
      <c r="B50" s="20"/>
      <c r="C50" s="20"/>
      <c r="D50" s="20"/>
      <c r="E50" s="20"/>
      <c r="F50" s="20"/>
      <c r="G50" s="20"/>
      <c r="H50" s="20"/>
      <c r="I50" s="20"/>
      <c r="J50" s="20"/>
      <c r="K50" s="20"/>
      <c r="L50" s="20"/>
      <c r="M50" s="3408"/>
      <c r="N50" s="3409"/>
      <c r="O50" s="20"/>
      <c r="P50" s="20"/>
      <c r="Q50" s="20"/>
      <c r="R50" s="20"/>
      <c r="S50" s="20"/>
      <c r="T50" s="20"/>
      <c r="U50" s="20"/>
      <c r="V50" s="20"/>
      <c r="W50" s="20"/>
      <c r="X50" s="3272"/>
      <c r="Y50" s="3272"/>
      <c r="Z50" s="20"/>
      <c r="AA50" s="20"/>
      <c r="AB50" s="20"/>
      <c r="AC50" s="20"/>
      <c r="AD50" s="20"/>
      <c r="AE50" s="20"/>
      <c r="AF50" s="20"/>
      <c r="AG50" s="20"/>
      <c r="AH50" s="20"/>
      <c r="AI50" s="20"/>
    </row>
    <row r="51" spans="1:35" ht="18" x14ac:dyDescent="0.25">
      <c r="A51" s="20"/>
      <c r="B51" s="20"/>
      <c r="C51" s="20"/>
      <c r="D51" s="20"/>
      <c r="E51" s="20"/>
      <c r="F51" s="20"/>
      <c r="G51" s="20"/>
      <c r="H51" s="20"/>
      <c r="I51" s="20"/>
      <c r="J51" s="20"/>
      <c r="K51" s="20"/>
      <c r="L51" s="20"/>
      <c r="M51" s="3408"/>
      <c r="N51" s="3409"/>
      <c r="O51" s="20"/>
      <c r="P51" s="20"/>
      <c r="Q51" s="20"/>
      <c r="R51" s="20"/>
      <c r="S51" s="20"/>
      <c r="T51" s="20"/>
      <c r="U51" s="20"/>
      <c r="V51" s="20"/>
      <c r="W51" s="20"/>
      <c r="X51" s="3272"/>
      <c r="Y51" s="3272"/>
      <c r="Z51" s="20"/>
      <c r="AA51" s="20"/>
      <c r="AB51" s="20"/>
      <c r="AC51" s="20"/>
      <c r="AD51" s="20"/>
      <c r="AE51" s="20"/>
      <c r="AF51" s="20"/>
      <c r="AG51" s="20"/>
      <c r="AH51" s="20"/>
      <c r="AI51" s="20"/>
    </row>
    <row r="52" spans="1:35" ht="18" x14ac:dyDescent="0.25">
      <c r="A52" s="20"/>
      <c r="B52" s="20"/>
      <c r="C52" s="20"/>
      <c r="D52" s="20"/>
      <c r="E52" s="20"/>
      <c r="F52" s="20"/>
      <c r="G52" s="20"/>
      <c r="H52" s="20"/>
      <c r="I52" s="20"/>
      <c r="J52" s="20"/>
      <c r="K52" s="20"/>
      <c r="L52" s="20"/>
      <c r="M52" s="3408"/>
      <c r="N52" s="3409"/>
      <c r="O52" s="20"/>
      <c r="P52" s="20"/>
      <c r="Q52" s="20"/>
      <c r="R52" s="20"/>
      <c r="S52" s="20"/>
      <c r="T52" s="20"/>
      <c r="U52" s="20"/>
      <c r="V52" s="20"/>
      <c r="W52" s="20"/>
      <c r="X52" s="3272"/>
      <c r="Y52" s="3272"/>
      <c r="Z52" s="20"/>
      <c r="AA52" s="20"/>
      <c r="AB52" s="20"/>
      <c r="AC52" s="20"/>
      <c r="AD52" s="20"/>
      <c r="AE52" s="20"/>
      <c r="AF52" s="20"/>
      <c r="AG52" s="20"/>
      <c r="AH52" s="20"/>
      <c r="AI52" s="20"/>
    </row>
    <row r="53" spans="1:35" ht="18" x14ac:dyDescent="0.25">
      <c r="A53" s="20"/>
      <c r="B53" s="20"/>
      <c r="C53" s="20"/>
      <c r="D53" s="20"/>
      <c r="E53" s="20"/>
      <c r="F53" s="20"/>
      <c r="G53" s="20"/>
      <c r="H53" s="20"/>
      <c r="I53" s="20"/>
      <c r="J53" s="20"/>
      <c r="K53" s="20"/>
      <c r="L53" s="20"/>
      <c r="M53" s="3408"/>
      <c r="N53" s="3409"/>
      <c r="O53" s="20"/>
      <c r="P53" s="20"/>
      <c r="Q53" s="20"/>
      <c r="R53" s="20"/>
      <c r="S53" s="20"/>
      <c r="T53" s="20"/>
      <c r="U53" s="20"/>
      <c r="V53" s="20"/>
      <c r="W53" s="20"/>
      <c r="X53" s="3272"/>
      <c r="Y53" s="3272"/>
      <c r="Z53" s="20"/>
      <c r="AA53" s="20"/>
      <c r="AB53" s="20"/>
      <c r="AC53" s="20"/>
      <c r="AD53" s="20"/>
      <c r="AE53" s="20"/>
      <c r="AF53" s="20"/>
      <c r="AG53" s="20"/>
      <c r="AH53" s="20"/>
      <c r="AI53" s="20"/>
    </row>
    <row r="54" spans="1:35" ht="18" x14ac:dyDescent="0.25">
      <c r="A54" s="20"/>
      <c r="B54" s="20"/>
      <c r="C54" s="20"/>
      <c r="D54" s="20"/>
      <c r="E54" s="20"/>
      <c r="F54" s="20"/>
      <c r="G54" s="20"/>
      <c r="H54" s="20"/>
      <c r="I54" s="20"/>
      <c r="J54" s="20"/>
      <c r="K54" s="20"/>
      <c r="L54" s="20"/>
      <c r="M54" s="3408"/>
      <c r="N54" s="3409"/>
      <c r="O54" s="20"/>
      <c r="P54" s="20"/>
      <c r="Q54" s="20"/>
      <c r="R54" s="20"/>
      <c r="S54" s="20"/>
      <c r="T54" s="20"/>
      <c r="U54" s="20"/>
      <c r="V54" s="20"/>
      <c r="W54" s="20"/>
      <c r="X54" s="3272"/>
      <c r="Y54" s="3272"/>
      <c r="Z54" s="20"/>
      <c r="AA54" s="20"/>
      <c r="AB54" s="20"/>
      <c r="AC54" s="20"/>
      <c r="AD54" s="20"/>
      <c r="AE54" s="20"/>
      <c r="AF54" s="20"/>
      <c r="AG54" s="20"/>
      <c r="AH54" s="20"/>
      <c r="AI54" s="20"/>
    </row>
    <row r="55" spans="1:35" ht="18" x14ac:dyDescent="0.25">
      <c r="A55" s="20"/>
      <c r="B55" s="20"/>
      <c r="C55" s="20"/>
      <c r="D55" s="20"/>
      <c r="E55" s="20"/>
      <c r="F55" s="20"/>
      <c r="G55" s="20"/>
      <c r="H55" s="20"/>
      <c r="I55" s="20"/>
      <c r="J55" s="20"/>
      <c r="K55" s="20"/>
      <c r="L55" s="20"/>
      <c r="M55" s="3408"/>
      <c r="N55" s="3409"/>
      <c r="O55" s="20"/>
      <c r="P55" s="20"/>
      <c r="Q55" s="20"/>
      <c r="R55" s="20"/>
      <c r="S55" s="20"/>
      <c r="T55" s="20"/>
      <c r="U55" s="20"/>
      <c r="V55" s="20"/>
      <c r="W55" s="20"/>
      <c r="X55" s="3272"/>
      <c r="Y55" s="3272"/>
      <c r="Z55" s="20"/>
      <c r="AA55" s="20"/>
      <c r="AB55" s="20"/>
      <c r="AC55" s="20"/>
      <c r="AD55" s="20"/>
      <c r="AE55" s="20"/>
      <c r="AF55" s="20"/>
      <c r="AG55" s="20"/>
      <c r="AH55" s="20"/>
      <c r="AI55" s="20"/>
    </row>
    <row r="56" spans="1:35" ht="18" x14ac:dyDescent="0.25">
      <c r="A56" s="20"/>
      <c r="B56" s="20"/>
      <c r="C56" s="20"/>
      <c r="D56" s="20"/>
      <c r="E56" s="20"/>
      <c r="F56" s="20"/>
      <c r="G56" s="20"/>
      <c r="H56" s="20"/>
      <c r="I56" s="20"/>
      <c r="J56" s="20"/>
      <c r="K56" s="20"/>
      <c r="L56" s="20"/>
      <c r="M56" s="3408"/>
      <c r="N56" s="3409"/>
      <c r="O56" s="20"/>
      <c r="P56" s="20"/>
      <c r="Q56" s="20"/>
      <c r="R56" s="20"/>
      <c r="S56" s="20"/>
      <c r="T56" s="20"/>
      <c r="U56" s="20"/>
      <c r="V56" s="20"/>
      <c r="W56" s="20"/>
      <c r="X56" s="3272"/>
      <c r="Y56" s="3272"/>
      <c r="Z56" s="20"/>
      <c r="AA56" s="20"/>
      <c r="AB56" s="20"/>
      <c r="AC56" s="20"/>
      <c r="AD56" s="20"/>
      <c r="AE56" s="20"/>
      <c r="AF56" s="20"/>
      <c r="AG56" s="20"/>
      <c r="AH56" s="20"/>
      <c r="AI56" s="20"/>
    </row>
    <row r="57" spans="1:35" ht="18" x14ac:dyDescent="0.25">
      <c r="A57" s="20"/>
      <c r="B57" s="20"/>
      <c r="C57" s="20"/>
      <c r="D57" s="20"/>
      <c r="E57" s="20"/>
      <c r="F57" s="20"/>
      <c r="G57" s="20"/>
      <c r="H57" s="20"/>
      <c r="I57" s="20"/>
      <c r="J57" s="20"/>
      <c r="K57" s="20"/>
      <c r="L57" s="20"/>
      <c r="M57" s="3408"/>
      <c r="N57" s="3409"/>
      <c r="O57" s="20"/>
      <c r="P57" s="20"/>
      <c r="Q57" s="20"/>
      <c r="R57" s="20"/>
      <c r="S57" s="20"/>
      <c r="T57" s="20"/>
      <c r="U57" s="20"/>
      <c r="V57" s="20"/>
      <c r="W57" s="20"/>
      <c r="X57" s="3272"/>
      <c r="Y57" s="3272"/>
      <c r="Z57" s="20"/>
      <c r="AA57" s="20"/>
      <c r="AB57" s="20"/>
      <c r="AC57" s="20"/>
      <c r="AD57" s="20"/>
      <c r="AE57" s="20"/>
      <c r="AF57" s="20"/>
      <c r="AG57" s="20"/>
      <c r="AH57" s="20"/>
      <c r="AI57" s="20"/>
    </row>
    <row r="58" spans="1:35" ht="18" x14ac:dyDescent="0.25">
      <c r="A58" s="20"/>
      <c r="B58" s="20"/>
      <c r="C58" s="20"/>
      <c r="D58" s="20"/>
      <c r="E58" s="20"/>
      <c r="F58" s="20"/>
      <c r="G58" s="20"/>
      <c r="H58" s="20"/>
      <c r="I58" s="20"/>
      <c r="J58" s="20"/>
      <c r="K58" s="20"/>
      <c r="L58" s="20"/>
      <c r="M58" s="3408"/>
      <c r="N58" s="3409"/>
      <c r="O58" s="20"/>
      <c r="P58" s="20"/>
      <c r="Q58" s="20"/>
      <c r="R58" s="20"/>
      <c r="S58" s="20"/>
      <c r="T58" s="20"/>
      <c r="U58" s="20"/>
      <c r="V58" s="20"/>
      <c r="W58" s="20"/>
      <c r="X58" s="3272"/>
      <c r="Y58" s="3272"/>
      <c r="Z58" s="20"/>
      <c r="AA58" s="20"/>
      <c r="AB58" s="20"/>
      <c r="AC58" s="20"/>
      <c r="AD58" s="20"/>
      <c r="AE58" s="20"/>
      <c r="AF58" s="20"/>
      <c r="AG58" s="20"/>
      <c r="AH58" s="20"/>
      <c r="AI58" s="20"/>
    </row>
    <row r="59" spans="1:35" ht="18" x14ac:dyDescent="0.25">
      <c r="A59" s="20"/>
      <c r="B59" s="20"/>
      <c r="C59" s="20"/>
      <c r="D59" s="20"/>
      <c r="E59" s="20"/>
      <c r="F59" s="20"/>
      <c r="G59" s="20"/>
      <c r="H59" s="20"/>
      <c r="I59" s="20"/>
      <c r="J59" s="20"/>
      <c r="K59" s="20"/>
      <c r="L59" s="20"/>
      <c r="M59" s="3408"/>
      <c r="N59" s="3409"/>
      <c r="O59" s="20"/>
      <c r="P59" s="20"/>
      <c r="Q59" s="20"/>
      <c r="R59" s="20"/>
      <c r="S59" s="20"/>
      <c r="T59" s="20"/>
      <c r="U59" s="20"/>
      <c r="V59" s="20"/>
      <c r="W59" s="20"/>
      <c r="X59" s="3272"/>
      <c r="Y59" s="3272"/>
      <c r="Z59" s="20"/>
      <c r="AA59" s="20"/>
      <c r="AB59" s="20"/>
      <c r="AC59" s="20"/>
      <c r="AD59" s="20"/>
      <c r="AE59" s="20"/>
      <c r="AF59" s="20"/>
      <c r="AG59" s="20"/>
      <c r="AH59" s="20"/>
      <c r="AI59" s="20"/>
    </row>
    <row r="60" spans="1:35" ht="18" x14ac:dyDescent="0.25">
      <c r="A60" s="20"/>
      <c r="B60" s="20"/>
      <c r="C60" s="20"/>
      <c r="D60" s="20"/>
      <c r="E60" s="20"/>
      <c r="F60" s="20"/>
      <c r="G60" s="20"/>
      <c r="H60" s="20"/>
      <c r="I60" s="20"/>
      <c r="J60" s="20"/>
      <c r="K60" s="20"/>
      <c r="L60" s="20"/>
      <c r="M60" s="3408"/>
      <c r="N60" s="3409"/>
      <c r="O60" s="20"/>
      <c r="P60" s="20"/>
      <c r="Q60" s="20"/>
      <c r="R60" s="20"/>
      <c r="S60" s="20"/>
      <c r="T60" s="20"/>
      <c r="U60" s="20"/>
      <c r="V60" s="20"/>
      <c r="W60" s="20"/>
      <c r="X60" s="3272"/>
      <c r="Y60" s="3272"/>
      <c r="Z60" s="20"/>
      <c r="AA60" s="20"/>
      <c r="AB60" s="20"/>
      <c r="AC60" s="20"/>
      <c r="AD60" s="20"/>
      <c r="AE60" s="20"/>
      <c r="AF60" s="20"/>
      <c r="AG60" s="20"/>
      <c r="AH60" s="20"/>
      <c r="AI60" s="20"/>
    </row>
    <row r="61" spans="1:35" ht="18" x14ac:dyDescent="0.25">
      <c r="A61" s="20"/>
      <c r="B61" s="20"/>
      <c r="C61" s="20"/>
      <c r="D61" s="20"/>
      <c r="E61" s="20"/>
      <c r="F61" s="20"/>
      <c r="G61" s="20"/>
      <c r="H61" s="20"/>
      <c r="I61" s="20"/>
      <c r="J61" s="20"/>
      <c r="K61" s="20"/>
      <c r="L61" s="20"/>
      <c r="M61" s="3408"/>
      <c r="N61" s="3409"/>
      <c r="O61" s="20"/>
      <c r="P61" s="20"/>
      <c r="Q61" s="20"/>
      <c r="R61" s="20"/>
      <c r="S61" s="20"/>
      <c r="T61" s="20"/>
      <c r="U61" s="20"/>
      <c r="V61" s="20"/>
      <c r="W61" s="20"/>
      <c r="X61" s="3272"/>
      <c r="Y61" s="3272"/>
      <c r="Z61" s="20"/>
      <c r="AA61" s="20"/>
      <c r="AB61" s="20"/>
      <c r="AC61" s="20"/>
      <c r="AD61" s="20"/>
      <c r="AE61" s="20"/>
      <c r="AF61" s="20"/>
      <c r="AG61" s="20"/>
      <c r="AH61" s="20"/>
      <c r="AI61" s="20"/>
    </row>
    <row r="62" spans="1:35" ht="18" x14ac:dyDescent="0.25">
      <c r="A62" s="20"/>
      <c r="B62" s="20"/>
      <c r="C62" s="20"/>
      <c r="D62" s="20"/>
      <c r="E62" s="20"/>
      <c r="F62" s="20"/>
      <c r="G62" s="20"/>
      <c r="H62" s="20"/>
      <c r="I62" s="20"/>
      <c r="J62" s="20"/>
      <c r="K62" s="20"/>
      <c r="L62" s="20"/>
      <c r="M62" s="3408"/>
      <c r="N62" s="3409"/>
      <c r="O62" s="20"/>
      <c r="P62" s="20"/>
      <c r="Q62" s="20"/>
      <c r="R62" s="20"/>
      <c r="S62" s="20"/>
      <c r="T62" s="20"/>
      <c r="U62" s="20"/>
      <c r="V62" s="20"/>
      <c r="W62" s="20"/>
      <c r="X62" s="3272"/>
      <c r="Y62" s="3272"/>
      <c r="Z62" s="20"/>
      <c r="AA62" s="20"/>
      <c r="AB62" s="20"/>
      <c r="AC62" s="20"/>
      <c r="AD62" s="20"/>
      <c r="AE62" s="20"/>
      <c r="AF62" s="20"/>
      <c r="AG62" s="20"/>
      <c r="AH62" s="20"/>
      <c r="AI62" s="20"/>
    </row>
    <row r="63" spans="1:35" ht="18" x14ac:dyDescent="0.25">
      <c r="A63" s="20"/>
      <c r="B63" s="20"/>
      <c r="C63" s="20"/>
      <c r="D63" s="20"/>
      <c r="E63" s="20"/>
      <c r="F63" s="20"/>
      <c r="G63" s="20"/>
      <c r="H63" s="20"/>
      <c r="I63" s="20"/>
      <c r="J63" s="20"/>
      <c r="K63" s="20"/>
      <c r="L63" s="20"/>
      <c r="M63" s="3408"/>
      <c r="N63" s="3409"/>
      <c r="O63" s="20"/>
      <c r="P63" s="20"/>
      <c r="Q63" s="20"/>
      <c r="R63" s="20"/>
      <c r="S63" s="20"/>
      <c r="T63" s="20"/>
      <c r="U63" s="20"/>
      <c r="V63" s="20"/>
      <c r="W63" s="20"/>
      <c r="X63" s="3272"/>
      <c r="Y63" s="3272"/>
      <c r="Z63" s="20"/>
      <c r="AA63" s="20"/>
      <c r="AB63" s="20"/>
      <c r="AC63" s="20"/>
      <c r="AD63" s="20"/>
      <c r="AE63" s="20"/>
      <c r="AF63" s="20"/>
      <c r="AG63" s="20"/>
      <c r="AH63" s="20"/>
      <c r="AI63" s="20"/>
    </row>
    <row r="64" spans="1:35" ht="18" x14ac:dyDescent="0.25">
      <c r="A64" s="20"/>
      <c r="B64" s="20"/>
      <c r="C64" s="20"/>
      <c r="D64" s="20"/>
      <c r="E64" s="20"/>
      <c r="F64" s="20"/>
      <c r="G64" s="20"/>
      <c r="H64" s="20"/>
      <c r="I64" s="20"/>
      <c r="J64" s="20"/>
      <c r="K64" s="20"/>
      <c r="L64" s="20"/>
      <c r="M64" s="3408"/>
      <c r="N64" s="3409"/>
      <c r="O64" s="20"/>
      <c r="P64" s="20"/>
      <c r="Q64" s="20"/>
      <c r="R64" s="20"/>
      <c r="S64" s="20"/>
      <c r="T64" s="20"/>
      <c r="U64" s="20"/>
      <c r="V64" s="20"/>
      <c r="W64" s="20"/>
      <c r="X64" s="3272"/>
      <c r="Y64" s="3272"/>
      <c r="Z64" s="20"/>
      <c r="AA64" s="20"/>
      <c r="AB64" s="20"/>
      <c r="AC64" s="20"/>
      <c r="AD64" s="20"/>
      <c r="AE64" s="20"/>
      <c r="AF64" s="20"/>
      <c r="AG64" s="20"/>
      <c r="AH64" s="20"/>
      <c r="AI64" s="20"/>
    </row>
    <row r="65" spans="1:35" ht="18" x14ac:dyDescent="0.25">
      <c r="A65" s="20"/>
      <c r="B65" s="20"/>
      <c r="C65" s="20"/>
      <c r="D65" s="20"/>
      <c r="E65" s="20"/>
      <c r="F65" s="20"/>
      <c r="G65" s="20"/>
      <c r="H65" s="20"/>
      <c r="I65" s="20"/>
      <c r="J65" s="20"/>
      <c r="K65" s="20"/>
      <c r="L65" s="20"/>
      <c r="M65" s="3408"/>
      <c r="N65" s="3409"/>
      <c r="O65" s="20"/>
      <c r="P65" s="20"/>
      <c r="Q65" s="20"/>
      <c r="R65" s="20"/>
      <c r="S65" s="20"/>
      <c r="T65" s="20"/>
      <c r="U65" s="20"/>
      <c r="V65" s="20"/>
      <c r="W65" s="20"/>
      <c r="X65" s="3272"/>
      <c r="Y65" s="3272"/>
      <c r="Z65" s="20"/>
      <c r="AA65" s="20"/>
      <c r="AB65" s="20"/>
      <c r="AC65" s="20"/>
      <c r="AD65" s="20"/>
      <c r="AE65" s="20"/>
      <c r="AF65" s="20"/>
      <c r="AG65" s="20"/>
      <c r="AH65" s="20"/>
      <c r="AI65" s="20"/>
    </row>
    <row r="66" spans="1:35" ht="18" x14ac:dyDescent="0.25">
      <c r="A66" s="20"/>
      <c r="B66" s="20"/>
      <c r="C66" s="20"/>
      <c r="D66" s="20"/>
      <c r="E66" s="20"/>
      <c r="F66" s="20"/>
      <c r="G66" s="20"/>
      <c r="H66" s="20"/>
      <c r="I66" s="20"/>
      <c r="J66" s="20"/>
      <c r="K66" s="20"/>
      <c r="L66" s="20"/>
      <c r="M66" s="3408"/>
      <c r="N66" s="3409"/>
      <c r="O66" s="20"/>
      <c r="P66" s="20"/>
      <c r="Q66" s="20"/>
      <c r="R66" s="20"/>
      <c r="S66" s="20"/>
      <c r="T66" s="20"/>
      <c r="U66" s="20"/>
      <c r="V66" s="20"/>
      <c r="W66" s="20"/>
      <c r="X66" s="3272"/>
      <c r="Y66" s="3272"/>
      <c r="Z66" s="20"/>
      <c r="AA66" s="20"/>
      <c r="AB66" s="20"/>
      <c r="AC66" s="20"/>
      <c r="AD66" s="20"/>
      <c r="AE66" s="20"/>
      <c r="AF66" s="20"/>
      <c r="AG66" s="20"/>
      <c r="AH66" s="20"/>
      <c r="AI66" s="20"/>
    </row>
    <row r="67" spans="1:35" ht="18" x14ac:dyDescent="0.25">
      <c r="A67" s="20"/>
      <c r="B67" s="20"/>
      <c r="C67" s="20"/>
      <c r="D67" s="20"/>
      <c r="E67" s="20"/>
      <c r="F67" s="20"/>
      <c r="G67" s="20"/>
      <c r="H67" s="20"/>
      <c r="I67" s="20"/>
      <c r="J67" s="20"/>
      <c r="K67" s="20"/>
      <c r="L67" s="20"/>
      <c r="M67" s="3408"/>
      <c r="N67" s="3409"/>
      <c r="O67" s="20"/>
      <c r="P67" s="20"/>
      <c r="Q67" s="20"/>
      <c r="R67" s="20"/>
      <c r="S67" s="20"/>
      <c r="T67" s="20"/>
      <c r="U67" s="20"/>
      <c r="V67" s="20"/>
      <c r="W67" s="20"/>
      <c r="X67" s="3272"/>
      <c r="Y67" s="3272"/>
      <c r="Z67" s="20"/>
      <c r="AA67" s="20"/>
      <c r="AB67" s="20"/>
      <c r="AC67" s="20"/>
      <c r="AD67" s="20"/>
      <c r="AE67" s="20"/>
      <c r="AF67" s="20"/>
      <c r="AG67" s="20"/>
      <c r="AH67" s="20"/>
      <c r="AI67" s="20"/>
    </row>
    <row r="68" spans="1:35" ht="18" x14ac:dyDescent="0.25">
      <c r="A68" s="20"/>
      <c r="B68" s="20"/>
      <c r="C68" s="20"/>
      <c r="D68" s="20"/>
      <c r="E68" s="20"/>
      <c r="F68" s="20"/>
      <c r="G68" s="20"/>
      <c r="H68" s="20"/>
      <c r="I68" s="20"/>
      <c r="J68" s="20"/>
      <c r="K68" s="20"/>
      <c r="L68" s="20"/>
      <c r="M68" s="3408"/>
      <c r="N68" s="3409"/>
      <c r="O68" s="20"/>
      <c r="P68" s="20"/>
      <c r="Q68" s="20"/>
      <c r="R68" s="20"/>
      <c r="S68" s="20"/>
      <c r="T68" s="20"/>
      <c r="U68" s="20"/>
      <c r="V68" s="20"/>
      <c r="W68" s="20"/>
      <c r="X68" s="3272"/>
      <c r="Y68" s="3272"/>
      <c r="Z68" s="20"/>
      <c r="AA68" s="20"/>
      <c r="AB68" s="20"/>
      <c r="AC68" s="20"/>
      <c r="AD68" s="20"/>
      <c r="AE68" s="20"/>
      <c r="AF68" s="20"/>
      <c r="AG68" s="20"/>
      <c r="AH68" s="20"/>
      <c r="AI68" s="20"/>
    </row>
    <row r="69" spans="1:35" ht="18" x14ac:dyDescent="0.25">
      <c r="A69" s="20"/>
      <c r="B69" s="20"/>
      <c r="C69" s="20"/>
      <c r="D69" s="20"/>
      <c r="E69" s="20"/>
      <c r="F69" s="20"/>
      <c r="G69" s="20"/>
      <c r="H69" s="20"/>
      <c r="I69" s="20"/>
      <c r="J69" s="20"/>
      <c r="K69" s="20"/>
      <c r="L69" s="20"/>
      <c r="M69" s="3408"/>
      <c r="N69" s="3409"/>
      <c r="O69" s="20"/>
      <c r="P69" s="20"/>
      <c r="Q69" s="20"/>
      <c r="R69" s="20"/>
      <c r="S69" s="20"/>
      <c r="T69" s="20"/>
      <c r="U69" s="20"/>
      <c r="V69" s="20"/>
      <c r="W69" s="20"/>
      <c r="X69" s="3272"/>
      <c r="Y69" s="3272"/>
      <c r="Z69" s="20"/>
      <c r="AA69" s="20"/>
      <c r="AB69" s="20"/>
      <c r="AC69" s="20"/>
      <c r="AD69" s="20"/>
      <c r="AE69" s="20"/>
      <c r="AF69" s="20"/>
      <c r="AG69" s="20"/>
      <c r="AH69" s="20"/>
      <c r="AI69" s="20"/>
    </row>
    <row r="70" spans="1:35" ht="18" x14ac:dyDescent="0.25">
      <c r="A70" s="20"/>
      <c r="B70" s="20"/>
      <c r="C70" s="20"/>
      <c r="D70" s="20"/>
      <c r="E70" s="20"/>
      <c r="F70" s="20"/>
      <c r="G70" s="20"/>
      <c r="H70" s="20"/>
      <c r="I70" s="20"/>
      <c r="J70" s="20"/>
      <c r="K70" s="20"/>
      <c r="L70" s="20"/>
      <c r="M70" s="3408"/>
      <c r="N70" s="3409"/>
      <c r="O70" s="20"/>
      <c r="P70" s="20"/>
      <c r="Q70" s="20"/>
      <c r="R70" s="20"/>
      <c r="S70" s="20"/>
      <c r="T70" s="20"/>
      <c r="U70" s="20"/>
      <c r="V70" s="20"/>
      <c r="W70" s="20"/>
      <c r="X70" s="3272"/>
      <c r="Y70" s="3272"/>
      <c r="Z70" s="20"/>
      <c r="AA70" s="20"/>
      <c r="AB70" s="20"/>
      <c r="AC70" s="20"/>
      <c r="AD70" s="20"/>
      <c r="AE70" s="20"/>
      <c r="AF70" s="20"/>
      <c r="AG70" s="20"/>
      <c r="AH70" s="20"/>
      <c r="AI70" s="20"/>
    </row>
    <row r="71" spans="1:35" ht="18" x14ac:dyDescent="0.25">
      <c r="A71" s="20"/>
      <c r="B71" s="20"/>
      <c r="C71" s="20"/>
      <c r="D71" s="20"/>
      <c r="E71" s="20"/>
      <c r="F71" s="20"/>
      <c r="G71" s="20"/>
      <c r="H71" s="20"/>
      <c r="I71" s="20"/>
      <c r="J71" s="20"/>
      <c r="K71" s="20"/>
      <c r="L71" s="20"/>
      <c r="M71" s="3408"/>
      <c r="N71" s="3409"/>
      <c r="O71" s="20"/>
      <c r="P71" s="20"/>
      <c r="Q71" s="20"/>
      <c r="R71" s="20"/>
      <c r="S71" s="20"/>
      <c r="T71" s="20"/>
      <c r="U71" s="20"/>
      <c r="V71" s="20"/>
      <c r="W71" s="20"/>
      <c r="X71" s="3272"/>
      <c r="Y71" s="3272"/>
      <c r="Z71" s="20"/>
      <c r="AA71" s="20"/>
      <c r="AB71" s="20"/>
      <c r="AC71" s="20"/>
      <c r="AD71" s="20"/>
      <c r="AE71" s="20"/>
      <c r="AF71" s="20"/>
      <c r="AG71" s="20"/>
      <c r="AH71" s="20"/>
      <c r="AI71" s="20"/>
    </row>
    <row r="72" spans="1:35" ht="18" x14ac:dyDescent="0.25">
      <c r="A72" s="20"/>
      <c r="B72" s="20"/>
      <c r="C72" s="20"/>
      <c r="D72" s="20"/>
      <c r="E72" s="20"/>
      <c r="F72" s="20"/>
      <c r="G72" s="20"/>
      <c r="H72" s="20"/>
      <c r="I72" s="20"/>
      <c r="J72" s="20"/>
      <c r="K72" s="20"/>
      <c r="L72" s="20"/>
      <c r="M72" s="3408"/>
      <c r="N72" s="3409"/>
      <c r="O72" s="20"/>
      <c r="P72" s="20"/>
      <c r="Q72" s="20"/>
      <c r="R72" s="20"/>
      <c r="S72" s="20"/>
      <c r="T72" s="20"/>
      <c r="U72" s="20"/>
      <c r="V72" s="20"/>
      <c r="W72" s="20"/>
      <c r="X72" s="3272"/>
      <c r="Y72" s="3272"/>
      <c r="Z72" s="20"/>
      <c r="AA72" s="20"/>
      <c r="AB72" s="20"/>
      <c r="AC72" s="20"/>
      <c r="AD72" s="20"/>
      <c r="AE72" s="20"/>
      <c r="AF72" s="20"/>
      <c r="AG72" s="20"/>
      <c r="AH72" s="20"/>
      <c r="AI72" s="20"/>
    </row>
    <row r="73" spans="1:35" ht="18" x14ac:dyDescent="0.25">
      <c r="A73" s="20"/>
      <c r="B73" s="20"/>
      <c r="C73" s="20"/>
      <c r="D73" s="20"/>
      <c r="E73" s="20"/>
      <c r="F73" s="20"/>
      <c r="G73" s="20"/>
      <c r="H73" s="20"/>
      <c r="I73" s="20"/>
      <c r="J73" s="20"/>
      <c r="K73" s="20"/>
      <c r="L73" s="20"/>
      <c r="M73" s="3408"/>
      <c r="N73" s="3409"/>
      <c r="O73" s="20"/>
      <c r="P73" s="20"/>
      <c r="Q73" s="20"/>
      <c r="R73" s="20"/>
      <c r="S73" s="20"/>
      <c r="T73" s="20"/>
      <c r="U73" s="20"/>
      <c r="V73" s="20"/>
      <c r="W73" s="20"/>
      <c r="X73" s="3272"/>
      <c r="Y73" s="3272"/>
      <c r="Z73" s="20"/>
      <c r="AA73" s="20"/>
      <c r="AB73" s="20"/>
      <c r="AC73" s="20"/>
      <c r="AD73" s="20"/>
      <c r="AE73" s="20"/>
      <c r="AF73" s="20"/>
      <c r="AG73" s="20"/>
      <c r="AH73" s="20"/>
      <c r="AI73" s="20"/>
    </row>
    <row r="74" spans="1:35" ht="18" x14ac:dyDescent="0.25">
      <c r="A74" s="20"/>
      <c r="B74" s="20"/>
      <c r="C74" s="20"/>
      <c r="D74" s="20"/>
      <c r="E74" s="20"/>
      <c r="F74" s="20"/>
      <c r="G74" s="20"/>
      <c r="H74" s="20"/>
      <c r="I74" s="20"/>
      <c r="J74" s="20"/>
      <c r="K74" s="20"/>
      <c r="L74" s="20"/>
      <c r="M74" s="3408"/>
      <c r="N74" s="3409"/>
      <c r="O74" s="20"/>
      <c r="P74" s="20"/>
      <c r="Q74" s="20"/>
      <c r="R74" s="20"/>
      <c r="S74" s="20"/>
      <c r="T74" s="20"/>
      <c r="U74" s="20"/>
      <c r="V74" s="20"/>
      <c r="W74" s="20"/>
      <c r="X74" s="3272"/>
      <c r="Y74" s="3272"/>
      <c r="Z74" s="20"/>
      <c r="AA74" s="20"/>
      <c r="AB74" s="20"/>
      <c r="AC74" s="20"/>
      <c r="AD74" s="20"/>
      <c r="AE74" s="20"/>
      <c r="AF74" s="20"/>
      <c r="AG74" s="20"/>
      <c r="AH74" s="20"/>
      <c r="AI74" s="20"/>
    </row>
    <row r="75" spans="1:35" ht="18" x14ac:dyDescent="0.25">
      <c r="A75" s="20"/>
      <c r="B75" s="20"/>
      <c r="C75" s="20"/>
      <c r="D75" s="20"/>
      <c r="E75" s="20"/>
      <c r="F75" s="20"/>
      <c r="G75" s="20"/>
      <c r="H75" s="20"/>
      <c r="I75" s="20"/>
      <c r="J75" s="20"/>
      <c r="K75" s="20"/>
      <c r="L75" s="20"/>
      <c r="M75" s="3408"/>
      <c r="N75" s="3409"/>
      <c r="O75" s="20"/>
      <c r="P75" s="20"/>
      <c r="Q75" s="20"/>
      <c r="R75" s="20"/>
      <c r="S75" s="20"/>
      <c r="T75" s="20"/>
      <c r="U75" s="20"/>
      <c r="V75" s="20"/>
      <c r="W75" s="20"/>
      <c r="X75" s="3272"/>
      <c r="Y75" s="3272"/>
      <c r="Z75" s="20"/>
      <c r="AA75" s="20"/>
      <c r="AB75" s="20"/>
      <c r="AC75" s="20"/>
      <c r="AD75" s="20"/>
      <c r="AE75" s="20"/>
      <c r="AF75" s="20"/>
      <c r="AG75" s="20"/>
      <c r="AH75" s="20"/>
      <c r="AI75" s="20"/>
    </row>
    <row r="76" spans="1:35" ht="18" x14ac:dyDescent="0.25">
      <c r="A76" s="20"/>
      <c r="B76" s="20"/>
      <c r="C76" s="20"/>
      <c r="D76" s="20"/>
      <c r="E76" s="20"/>
      <c r="F76" s="20"/>
      <c r="G76" s="20"/>
      <c r="H76" s="20"/>
      <c r="I76" s="20"/>
      <c r="J76" s="20"/>
      <c r="K76" s="20"/>
      <c r="L76" s="20"/>
      <c r="M76" s="3408"/>
      <c r="N76" s="3409"/>
      <c r="O76" s="20"/>
      <c r="P76" s="20"/>
      <c r="Q76" s="20"/>
      <c r="R76" s="20"/>
      <c r="S76" s="20"/>
      <c r="T76" s="20"/>
      <c r="U76" s="20"/>
      <c r="V76" s="20"/>
      <c r="W76" s="20"/>
      <c r="X76" s="3272"/>
      <c r="Y76" s="3272"/>
      <c r="Z76" s="20"/>
      <c r="AA76" s="20"/>
      <c r="AB76" s="20"/>
      <c r="AC76" s="20"/>
      <c r="AD76" s="20"/>
      <c r="AE76" s="20"/>
      <c r="AF76" s="20"/>
      <c r="AG76" s="20"/>
      <c r="AH76" s="20"/>
      <c r="AI76" s="20"/>
    </row>
    <row r="77" spans="1:35" ht="18" x14ac:dyDescent="0.25">
      <c r="A77" s="20"/>
      <c r="B77" s="20"/>
      <c r="C77" s="20"/>
      <c r="D77" s="20"/>
      <c r="E77" s="20"/>
      <c r="F77" s="20"/>
      <c r="G77" s="20"/>
      <c r="H77" s="20"/>
      <c r="I77" s="20"/>
      <c r="J77" s="20"/>
      <c r="K77" s="20"/>
      <c r="L77" s="20"/>
      <c r="M77" s="3408"/>
      <c r="N77" s="3409"/>
      <c r="O77" s="20"/>
      <c r="P77" s="20"/>
      <c r="Q77" s="20"/>
      <c r="R77" s="20"/>
      <c r="S77" s="20"/>
      <c r="T77" s="20"/>
      <c r="U77" s="20"/>
      <c r="V77" s="20"/>
      <c r="W77" s="20"/>
      <c r="X77" s="3272"/>
      <c r="Y77" s="3272"/>
      <c r="Z77" s="20"/>
      <c r="AA77" s="20"/>
      <c r="AB77" s="20"/>
      <c r="AC77" s="20"/>
      <c r="AD77" s="20"/>
      <c r="AE77" s="20"/>
      <c r="AF77" s="20"/>
      <c r="AG77" s="20"/>
      <c r="AH77" s="20"/>
      <c r="AI77" s="20"/>
    </row>
    <row r="78" spans="1:35" ht="18" x14ac:dyDescent="0.25">
      <c r="A78" s="20"/>
      <c r="B78" s="20"/>
      <c r="C78" s="20"/>
      <c r="D78" s="20"/>
      <c r="E78" s="20"/>
      <c r="F78" s="20"/>
      <c r="G78" s="20"/>
      <c r="H78" s="20"/>
      <c r="I78" s="20"/>
      <c r="J78" s="20"/>
      <c r="K78" s="20"/>
      <c r="L78" s="20"/>
      <c r="M78" s="3408"/>
      <c r="N78" s="3409"/>
      <c r="O78" s="20"/>
      <c r="P78" s="20"/>
      <c r="Q78" s="20"/>
      <c r="R78" s="20"/>
      <c r="S78" s="20"/>
      <c r="T78" s="20"/>
      <c r="U78" s="20"/>
      <c r="V78" s="20"/>
      <c r="W78" s="20"/>
      <c r="X78" s="3272"/>
      <c r="Y78" s="3272"/>
      <c r="Z78" s="20"/>
      <c r="AA78" s="20"/>
      <c r="AB78" s="20"/>
      <c r="AC78" s="20"/>
      <c r="AD78" s="20"/>
      <c r="AE78" s="20"/>
      <c r="AF78" s="20"/>
      <c r="AG78" s="20"/>
      <c r="AH78" s="20"/>
      <c r="AI78" s="20"/>
    </row>
    <row r="79" spans="1:35" ht="18" x14ac:dyDescent="0.25">
      <c r="A79" s="20"/>
      <c r="B79" s="20"/>
      <c r="C79" s="20"/>
      <c r="D79" s="20"/>
      <c r="E79" s="20"/>
      <c r="F79" s="20"/>
      <c r="G79" s="20"/>
      <c r="H79" s="20"/>
      <c r="I79" s="20"/>
      <c r="J79" s="20"/>
      <c r="K79" s="20"/>
      <c r="L79" s="20"/>
      <c r="M79" s="3408"/>
      <c r="N79" s="3409"/>
      <c r="O79" s="20"/>
      <c r="P79" s="20"/>
      <c r="Q79" s="20"/>
      <c r="R79" s="20"/>
      <c r="S79" s="20"/>
      <c r="T79" s="20"/>
      <c r="U79" s="20"/>
      <c r="V79" s="20"/>
      <c r="W79" s="20"/>
      <c r="X79" s="3272"/>
      <c r="Y79" s="3272"/>
      <c r="Z79" s="20"/>
      <c r="AA79" s="20"/>
      <c r="AB79" s="20"/>
      <c r="AC79" s="20"/>
      <c r="AD79" s="20"/>
      <c r="AE79" s="20"/>
      <c r="AF79" s="20"/>
      <c r="AG79" s="20"/>
      <c r="AH79" s="20"/>
      <c r="AI79" s="20"/>
    </row>
    <row r="80" spans="1:35" ht="18" x14ac:dyDescent="0.25">
      <c r="A80" s="20"/>
      <c r="B80" s="20"/>
      <c r="C80" s="20"/>
      <c r="D80" s="20"/>
      <c r="E80" s="20"/>
      <c r="F80" s="20"/>
      <c r="G80" s="20"/>
      <c r="H80" s="20"/>
      <c r="I80" s="20"/>
      <c r="J80" s="20"/>
      <c r="K80" s="20"/>
      <c r="L80" s="20"/>
      <c r="M80" s="3408"/>
      <c r="N80" s="3409"/>
      <c r="O80" s="20"/>
      <c r="P80" s="20"/>
      <c r="Q80" s="20"/>
      <c r="R80" s="20"/>
      <c r="S80" s="20"/>
      <c r="T80" s="20"/>
      <c r="U80" s="20"/>
      <c r="V80" s="20"/>
      <c r="W80" s="20"/>
      <c r="X80" s="3272"/>
      <c r="Y80" s="3272"/>
      <c r="Z80" s="20"/>
      <c r="AA80" s="20"/>
      <c r="AB80" s="20"/>
      <c r="AC80" s="20"/>
      <c r="AD80" s="20"/>
      <c r="AE80" s="20"/>
      <c r="AF80" s="20"/>
      <c r="AG80" s="20"/>
      <c r="AH80" s="20"/>
      <c r="AI80" s="20"/>
    </row>
    <row r="81" spans="1:35" ht="18" x14ac:dyDescent="0.25">
      <c r="A81" s="20"/>
      <c r="B81" s="20"/>
      <c r="C81" s="20"/>
      <c r="D81" s="20"/>
      <c r="E81" s="20"/>
      <c r="F81" s="20"/>
      <c r="G81" s="20"/>
      <c r="H81" s="20"/>
      <c r="I81" s="20"/>
      <c r="J81" s="20"/>
      <c r="K81" s="20"/>
      <c r="L81" s="20"/>
      <c r="M81" s="3408"/>
      <c r="N81" s="3409"/>
      <c r="O81" s="20"/>
      <c r="P81" s="20"/>
      <c r="Q81" s="20"/>
      <c r="R81" s="20"/>
      <c r="S81" s="20"/>
      <c r="T81" s="20"/>
      <c r="U81" s="20"/>
      <c r="V81" s="20"/>
      <c r="W81" s="20"/>
      <c r="X81" s="3272"/>
      <c r="Y81" s="3272"/>
      <c r="Z81" s="20"/>
      <c r="AA81" s="20"/>
      <c r="AB81" s="20"/>
      <c r="AC81" s="20"/>
      <c r="AD81" s="20"/>
      <c r="AE81" s="20"/>
      <c r="AF81" s="20"/>
      <c r="AG81" s="20"/>
      <c r="AH81" s="20"/>
      <c r="AI81" s="20"/>
    </row>
    <row r="82" spans="1:35" ht="18" x14ac:dyDescent="0.25">
      <c r="A82" s="20"/>
      <c r="B82" s="20"/>
      <c r="C82" s="20"/>
      <c r="D82" s="20"/>
      <c r="E82" s="20"/>
      <c r="F82" s="20"/>
      <c r="G82" s="20"/>
      <c r="H82" s="20"/>
      <c r="I82" s="20"/>
      <c r="J82" s="20"/>
      <c r="K82" s="20"/>
      <c r="L82" s="20"/>
      <c r="M82" s="3408"/>
      <c r="N82" s="3409"/>
      <c r="O82" s="20"/>
      <c r="P82" s="20"/>
      <c r="Q82" s="20"/>
      <c r="R82" s="20"/>
      <c r="S82" s="20"/>
      <c r="T82" s="20"/>
      <c r="U82" s="20"/>
      <c r="V82" s="20"/>
      <c r="W82" s="20"/>
      <c r="X82" s="3272"/>
      <c r="Y82" s="3272"/>
      <c r="Z82" s="20"/>
      <c r="AA82" s="20"/>
      <c r="AB82" s="20"/>
      <c r="AC82" s="20"/>
      <c r="AD82" s="20"/>
      <c r="AE82" s="20"/>
      <c r="AF82" s="20"/>
      <c r="AG82" s="20"/>
      <c r="AH82" s="20"/>
      <c r="AI82" s="20"/>
    </row>
    <row r="83" spans="1:35" ht="18" x14ac:dyDescent="0.25">
      <c r="A83" s="20"/>
      <c r="B83" s="20"/>
      <c r="C83" s="20"/>
      <c r="D83" s="20"/>
      <c r="E83" s="20"/>
      <c r="F83" s="20"/>
      <c r="G83" s="20"/>
      <c r="H83" s="20"/>
      <c r="I83" s="20"/>
      <c r="J83" s="20"/>
      <c r="K83" s="20"/>
      <c r="L83" s="20"/>
      <c r="M83" s="3408"/>
      <c r="N83" s="3409"/>
      <c r="O83" s="20"/>
      <c r="P83" s="20"/>
      <c r="Q83" s="20"/>
      <c r="R83" s="20"/>
      <c r="S83" s="20"/>
      <c r="T83" s="20"/>
      <c r="U83" s="20"/>
      <c r="V83" s="20"/>
      <c r="W83" s="20"/>
      <c r="X83" s="3272"/>
      <c r="Y83" s="3272"/>
      <c r="Z83" s="20"/>
      <c r="AA83" s="20"/>
      <c r="AB83" s="20"/>
      <c r="AC83" s="20"/>
      <c r="AD83" s="20"/>
      <c r="AE83" s="20"/>
      <c r="AF83" s="20"/>
      <c r="AG83" s="20"/>
      <c r="AH83" s="20"/>
      <c r="AI83" s="20"/>
    </row>
    <row r="84" spans="1:35" ht="18" x14ac:dyDescent="0.25">
      <c r="A84" s="20"/>
      <c r="B84" s="20"/>
      <c r="C84" s="20"/>
      <c r="D84" s="20"/>
      <c r="E84" s="20"/>
      <c r="F84" s="20"/>
      <c r="G84" s="20"/>
      <c r="H84" s="20"/>
      <c r="I84" s="20"/>
      <c r="J84" s="20"/>
      <c r="K84" s="20"/>
      <c r="L84" s="20"/>
      <c r="M84" s="3408"/>
      <c r="N84" s="3409"/>
      <c r="O84" s="20"/>
      <c r="P84" s="20"/>
      <c r="Q84" s="20"/>
      <c r="R84" s="20"/>
      <c r="S84" s="20"/>
      <c r="T84" s="20"/>
      <c r="U84" s="20"/>
      <c r="V84" s="20"/>
      <c r="W84" s="20"/>
      <c r="X84" s="3272"/>
      <c r="Y84" s="3272"/>
      <c r="Z84" s="20"/>
      <c r="AA84" s="20"/>
      <c r="AB84" s="20"/>
      <c r="AC84" s="20"/>
      <c r="AD84" s="20"/>
      <c r="AE84" s="20"/>
      <c r="AF84" s="20"/>
      <c r="AG84" s="20"/>
      <c r="AH84" s="20"/>
      <c r="AI84" s="20"/>
    </row>
    <row r="85" spans="1:35" ht="18" x14ac:dyDescent="0.25">
      <c r="A85" s="20"/>
      <c r="B85" s="20"/>
      <c r="C85" s="20"/>
      <c r="D85" s="20"/>
      <c r="E85" s="20"/>
      <c r="F85" s="20"/>
      <c r="G85" s="20"/>
      <c r="H85" s="20"/>
      <c r="I85" s="20"/>
      <c r="J85" s="20"/>
      <c r="K85" s="20"/>
      <c r="L85" s="20"/>
      <c r="M85" s="3408"/>
      <c r="N85" s="3409"/>
      <c r="O85" s="20"/>
      <c r="P85" s="20"/>
      <c r="Q85" s="20"/>
      <c r="R85" s="20"/>
      <c r="S85" s="20"/>
      <c r="T85" s="20"/>
      <c r="U85" s="20"/>
      <c r="V85" s="20"/>
      <c r="W85" s="20"/>
      <c r="X85" s="3272"/>
      <c r="Y85" s="3272"/>
      <c r="Z85" s="20"/>
      <c r="AA85" s="20"/>
      <c r="AB85" s="20"/>
      <c r="AC85" s="20"/>
      <c r="AD85" s="20"/>
      <c r="AE85" s="20"/>
      <c r="AF85" s="20"/>
      <c r="AG85" s="20"/>
      <c r="AH85" s="20"/>
      <c r="AI85" s="20"/>
    </row>
    <row r="86" spans="1:35" ht="18" x14ac:dyDescent="0.25">
      <c r="A86" s="20"/>
      <c r="B86" s="20"/>
      <c r="C86" s="20"/>
      <c r="D86" s="20"/>
      <c r="E86" s="20"/>
      <c r="F86" s="20"/>
      <c r="G86" s="20"/>
      <c r="H86" s="20"/>
      <c r="I86" s="20"/>
      <c r="J86" s="20"/>
      <c r="K86" s="20"/>
      <c r="L86" s="20"/>
      <c r="M86" s="3408"/>
      <c r="N86" s="3409"/>
      <c r="O86" s="20"/>
      <c r="P86" s="20"/>
      <c r="Q86" s="20"/>
      <c r="R86" s="20"/>
      <c r="S86" s="20"/>
      <c r="T86" s="20"/>
      <c r="U86" s="20"/>
      <c r="V86" s="20"/>
      <c r="W86" s="20"/>
      <c r="X86" s="3272"/>
      <c r="Y86" s="3272"/>
      <c r="Z86" s="20"/>
      <c r="AA86" s="20"/>
      <c r="AB86" s="20"/>
      <c r="AC86" s="20"/>
      <c r="AD86" s="20"/>
      <c r="AE86" s="20"/>
      <c r="AF86" s="20"/>
      <c r="AG86" s="20"/>
      <c r="AH86" s="20"/>
      <c r="AI86" s="20"/>
    </row>
    <row r="87" spans="1:35" ht="18" x14ac:dyDescent="0.25">
      <c r="A87" s="20"/>
      <c r="B87" s="20"/>
      <c r="C87" s="20"/>
      <c r="D87" s="20"/>
      <c r="E87" s="20"/>
      <c r="F87" s="20"/>
      <c r="G87" s="20"/>
      <c r="H87" s="20"/>
      <c r="I87" s="20"/>
      <c r="J87" s="20"/>
      <c r="K87" s="20"/>
      <c r="L87" s="20"/>
      <c r="M87" s="3408"/>
      <c r="N87" s="3409"/>
      <c r="O87" s="20"/>
      <c r="P87" s="20"/>
      <c r="Q87" s="20"/>
      <c r="R87" s="20"/>
      <c r="S87" s="20"/>
      <c r="T87" s="20"/>
      <c r="U87" s="20"/>
      <c r="V87" s="20"/>
      <c r="W87" s="20"/>
      <c r="X87" s="3272"/>
      <c r="Y87" s="3272"/>
      <c r="Z87" s="20"/>
      <c r="AA87" s="20"/>
      <c r="AB87" s="20"/>
      <c r="AC87" s="20"/>
      <c r="AD87" s="20"/>
      <c r="AE87" s="20"/>
      <c r="AF87" s="20"/>
      <c r="AG87" s="20"/>
      <c r="AH87" s="20"/>
      <c r="AI87" s="20"/>
    </row>
    <row r="88" spans="1:35" ht="18" x14ac:dyDescent="0.25">
      <c r="A88" s="20"/>
      <c r="B88" s="20"/>
      <c r="C88" s="20"/>
      <c r="D88" s="20"/>
      <c r="E88" s="20"/>
      <c r="F88" s="20"/>
      <c r="G88" s="20"/>
      <c r="H88" s="20"/>
      <c r="I88" s="20"/>
      <c r="J88" s="20"/>
      <c r="K88" s="20"/>
      <c r="L88" s="20"/>
      <c r="M88" s="3408"/>
      <c r="N88" s="3409"/>
      <c r="O88" s="20"/>
      <c r="P88" s="20"/>
      <c r="Q88" s="20"/>
      <c r="R88" s="20"/>
      <c r="S88" s="20"/>
      <c r="T88" s="20"/>
      <c r="U88" s="20"/>
      <c r="V88" s="20"/>
      <c r="W88" s="20"/>
      <c r="X88" s="3272"/>
      <c r="Y88" s="3272"/>
      <c r="Z88" s="20"/>
      <c r="AA88" s="20"/>
      <c r="AB88" s="20"/>
      <c r="AC88" s="20"/>
      <c r="AD88" s="20"/>
      <c r="AE88" s="20"/>
      <c r="AF88" s="20"/>
      <c r="AG88" s="20"/>
      <c r="AH88" s="20"/>
      <c r="AI88" s="20"/>
    </row>
    <row r="89" spans="1:35" ht="18" x14ac:dyDescent="0.25">
      <c r="A89" s="20"/>
      <c r="B89" s="20"/>
      <c r="C89" s="20"/>
      <c r="D89" s="20"/>
      <c r="E89" s="20"/>
      <c r="F89" s="20"/>
      <c r="G89" s="20"/>
      <c r="H89" s="20"/>
      <c r="I89" s="20"/>
      <c r="J89" s="20"/>
      <c r="K89" s="20"/>
      <c r="L89" s="20"/>
      <c r="M89" s="3408"/>
      <c r="N89" s="3409"/>
      <c r="O89" s="20"/>
      <c r="P89" s="20"/>
      <c r="Q89" s="20"/>
      <c r="R89" s="20"/>
      <c r="S89" s="20"/>
      <c r="T89" s="20"/>
      <c r="U89" s="20"/>
      <c r="V89" s="20"/>
      <c r="W89" s="20"/>
      <c r="X89" s="3272"/>
      <c r="Y89" s="3272"/>
      <c r="Z89" s="20"/>
      <c r="AA89" s="20"/>
      <c r="AB89" s="20"/>
      <c r="AC89" s="20"/>
      <c r="AD89" s="20"/>
      <c r="AE89" s="20"/>
      <c r="AF89" s="20"/>
      <c r="AG89" s="20"/>
      <c r="AH89" s="20"/>
      <c r="AI89" s="20"/>
    </row>
    <row r="90" spans="1:35" ht="18" x14ac:dyDescent="0.25">
      <c r="A90" s="20"/>
      <c r="B90" s="20"/>
      <c r="C90" s="20"/>
      <c r="D90" s="20"/>
      <c r="E90" s="20"/>
      <c r="F90" s="20"/>
      <c r="G90" s="20"/>
      <c r="H90" s="20"/>
      <c r="I90" s="20"/>
      <c r="J90" s="20"/>
      <c r="K90" s="20"/>
      <c r="L90" s="20"/>
      <c r="M90" s="3408"/>
      <c r="N90" s="3409"/>
      <c r="O90" s="20"/>
      <c r="P90" s="20"/>
      <c r="Q90" s="20"/>
      <c r="R90" s="20"/>
      <c r="S90" s="20"/>
      <c r="T90" s="20"/>
      <c r="U90" s="20"/>
      <c r="V90" s="20"/>
      <c r="W90" s="20"/>
      <c r="X90" s="3272"/>
      <c r="Y90" s="3272"/>
      <c r="Z90" s="20"/>
      <c r="AA90" s="20"/>
      <c r="AB90" s="20"/>
      <c r="AC90" s="20"/>
      <c r="AD90" s="20"/>
      <c r="AE90" s="20"/>
      <c r="AF90" s="20"/>
      <c r="AG90" s="20"/>
      <c r="AH90" s="20"/>
      <c r="AI90" s="20"/>
    </row>
    <row r="91" spans="1:35" ht="18" x14ac:dyDescent="0.25">
      <c r="A91" s="20"/>
      <c r="B91" s="20"/>
      <c r="C91" s="20"/>
      <c r="D91" s="20"/>
      <c r="E91" s="20"/>
      <c r="F91" s="20"/>
      <c r="G91" s="20"/>
      <c r="H91" s="20"/>
      <c r="I91" s="20"/>
      <c r="J91" s="20"/>
      <c r="K91" s="20"/>
      <c r="L91" s="20"/>
      <c r="M91" s="3408"/>
      <c r="N91" s="3409"/>
      <c r="O91" s="20"/>
      <c r="P91" s="20"/>
      <c r="Q91" s="20"/>
      <c r="R91" s="20"/>
      <c r="S91" s="20"/>
      <c r="T91" s="20"/>
      <c r="U91" s="20"/>
      <c r="V91" s="20"/>
      <c r="W91" s="20"/>
      <c r="X91" s="3272"/>
      <c r="Y91" s="3272"/>
      <c r="Z91" s="20"/>
      <c r="AA91" s="20"/>
      <c r="AB91" s="20"/>
      <c r="AC91" s="20"/>
      <c r="AD91" s="20"/>
      <c r="AE91" s="20"/>
      <c r="AF91" s="20"/>
      <c r="AG91" s="20"/>
      <c r="AH91" s="20"/>
      <c r="AI91" s="20"/>
    </row>
    <row r="92" spans="1:35" ht="18" x14ac:dyDescent="0.25">
      <c r="A92" s="20"/>
      <c r="B92" s="20"/>
      <c r="C92" s="20"/>
      <c r="D92" s="20"/>
      <c r="E92" s="20"/>
      <c r="F92" s="20"/>
      <c r="G92" s="20"/>
      <c r="H92" s="20"/>
      <c r="I92" s="20"/>
      <c r="J92" s="20"/>
      <c r="K92" s="20"/>
      <c r="L92" s="20"/>
      <c r="M92" s="3408"/>
      <c r="N92" s="3409"/>
      <c r="O92" s="20"/>
      <c r="P92" s="20"/>
      <c r="Q92" s="20"/>
      <c r="R92" s="20"/>
      <c r="S92" s="20"/>
      <c r="T92" s="20"/>
      <c r="U92" s="20"/>
      <c r="V92" s="20"/>
      <c r="W92" s="20"/>
      <c r="X92" s="3272"/>
      <c r="Y92" s="3272"/>
      <c r="Z92" s="20"/>
      <c r="AA92" s="20"/>
      <c r="AB92" s="20"/>
      <c r="AC92" s="20"/>
      <c r="AD92" s="20"/>
      <c r="AE92" s="20"/>
      <c r="AF92" s="20"/>
      <c r="AG92" s="20"/>
      <c r="AH92" s="20"/>
      <c r="AI92" s="20"/>
    </row>
    <row r="93" spans="1:35" ht="18" x14ac:dyDescent="0.25">
      <c r="A93" s="20"/>
      <c r="B93" s="20"/>
      <c r="C93" s="20"/>
      <c r="D93" s="20"/>
      <c r="E93" s="20"/>
      <c r="F93" s="20"/>
      <c r="G93" s="20"/>
      <c r="H93" s="20"/>
      <c r="I93" s="20"/>
      <c r="J93" s="20"/>
      <c r="K93" s="20"/>
      <c r="L93" s="20"/>
      <c r="M93" s="3408"/>
      <c r="N93" s="3409"/>
      <c r="O93" s="20"/>
      <c r="P93" s="20"/>
      <c r="Q93" s="20"/>
      <c r="R93" s="20"/>
      <c r="S93" s="20"/>
      <c r="T93" s="20"/>
      <c r="U93" s="20"/>
      <c r="V93" s="20"/>
      <c r="W93" s="20"/>
      <c r="X93" s="3272"/>
      <c r="Y93" s="3272"/>
      <c r="Z93" s="20"/>
      <c r="AA93" s="20"/>
      <c r="AB93" s="20"/>
      <c r="AC93" s="20"/>
      <c r="AD93" s="20"/>
      <c r="AE93" s="20"/>
      <c r="AF93" s="20"/>
      <c r="AG93" s="20"/>
      <c r="AH93" s="20"/>
      <c r="AI93" s="20"/>
    </row>
    <row r="94" spans="1:35" ht="18" x14ac:dyDescent="0.25">
      <c r="A94" s="20"/>
      <c r="B94" s="20"/>
      <c r="C94" s="20"/>
      <c r="D94" s="20"/>
      <c r="E94" s="20"/>
      <c r="F94" s="20"/>
      <c r="G94" s="20"/>
      <c r="H94" s="20"/>
      <c r="I94" s="20"/>
      <c r="J94" s="20"/>
      <c r="K94" s="20"/>
      <c r="L94" s="20"/>
      <c r="M94" s="3408"/>
      <c r="N94" s="3409"/>
      <c r="O94" s="20"/>
      <c r="P94" s="20"/>
      <c r="Q94" s="20"/>
      <c r="R94" s="20"/>
      <c r="S94" s="20"/>
      <c r="T94" s="20"/>
      <c r="U94" s="20"/>
      <c r="V94" s="20"/>
      <c r="W94" s="20"/>
      <c r="X94" s="3272"/>
      <c r="Y94" s="3272"/>
      <c r="Z94" s="20"/>
      <c r="AA94" s="20"/>
      <c r="AB94" s="20"/>
      <c r="AC94" s="20"/>
      <c r="AD94" s="20"/>
      <c r="AE94" s="20"/>
      <c r="AF94" s="20"/>
      <c r="AG94" s="20"/>
      <c r="AH94" s="20"/>
      <c r="AI94" s="20"/>
    </row>
    <row r="95" spans="1:35" ht="18" x14ac:dyDescent="0.25">
      <c r="A95" s="20"/>
      <c r="B95" s="20"/>
      <c r="C95" s="20"/>
      <c r="D95" s="20"/>
      <c r="E95" s="20"/>
      <c r="F95" s="20"/>
      <c r="G95" s="20"/>
      <c r="H95" s="20"/>
      <c r="I95" s="20"/>
      <c r="J95" s="20"/>
      <c r="K95" s="20"/>
      <c r="L95" s="20"/>
      <c r="M95" s="3408"/>
      <c r="N95" s="3409"/>
      <c r="O95" s="20"/>
      <c r="P95" s="20"/>
      <c r="Q95" s="20"/>
      <c r="R95" s="20"/>
      <c r="S95" s="20"/>
      <c r="T95" s="20"/>
      <c r="U95" s="20"/>
      <c r="V95" s="20"/>
      <c r="W95" s="20"/>
      <c r="X95" s="3272"/>
      <c r="Y95" s="3272"/>
      <c r="Z95" s="20"/>
      <c r="AA95" s="20"/>
      <c r="AB95" s="20"/>
      <c r="AC95" s="20"/>
      <c r="AD95" s="20"/>
      <c r="AE95" s="20"/>
      <c r="AF95" s="20"/>
      <c r="AG95" s="20"/>
      <c r="AH95" s="20"/>
      <c r="AI95" s="20"/>
    </row>
    <row r="96" spans="1:35" ht="18" x14ac:dyDescent="0.25">
      <c r="A96" s="20"/>
      <c r="B96" s="20"/>
      <c r="C96" s="20"/>
      <c r="D96" s="20"/>
      <c r="E96" s="20"/>
      <c r="F96" s="20"/>
      <c r="G96" s="20"/>
      <c r="H96" s="20"/>
      <c r="I96" s="20"/>
      <c r="J96" s="20"/>
      <c r="K96" s="20"/>
      <c r="L96" s="20"/>
      <c r="M96" s="3408"/>
      <c r="N96" s="3409"/>
      <c r="O96" s="20"/>
      <c r="P96" s="20"/>
      <c r="Q96" s="20"/>
      <c r="R96" s="20"/>
      <c r="S96" s="20"/>
      <c r="T96" s="20"/>
      <c r="U96" s="20"/>
      <c r="V96" s="20"/>
      <c r="W96" s="20"/>
      <c r="X96" s="3272"/>
      <c r="Y96" s="3272"/>
      <c r="Z96" s="20"/>
      <c r="AA96" s="20"/>
      <c r="AB96" s="20"/>
      <c r="AC96" s="20"/>
      <c r="AD96" s="20"/>
      <c r="AE96" s="20"/>
      <c r="AF96" s="20"/>
      <c r="AG96" s="20"/>
      <c r="AH96" s="20"/>
      <c r="AI96" s="20"/>
    </row>
    <row r="97" spans="1:35" ht="18" x14ac:dyDescent="0.25">
      <c r="A97" s="20"/>
      <c r="B97" s="20"/>
      <c r="C97" s="20"/>
      <c r="D97" s="20"/>
      <c r="E97" s="20"/>
      <c r="F97" s="20"/>
      <c r="G97" s="20"/>
      <c r="H97" s="20"/>
      <c r="I97" s="20"/>
      <c r="J97" s="20"/>
      <c r="K97" s="20"/>
      <c r="L97" s="20"/>
      <c r="M97" s="3408"/>
      <c r="N97" s="3409"/>
      <c r="O97" s="20"/>
      <c r="P97" s="20"/>
      <c r="Q97" s="20"/>
      <c r="R97" s="20"/>
      <c r="S97" s="20"/>
      <c r="T97" s="20"/>
      <c r="U97" s="20"/>
      <c r="V97" s="20"/>
      <c r="W97" s="20"/>
      <c r="X97" s="3272"/>
      <c r="Y97" s="3272"/>
      <c r="Z97" s="20"/>
      <c r="AA97" s="20"/>
      <c r="AB97" s="20"/>
      <c r="AC97" s="20"/>
      <c r="AD97" s="20"/>
      <c r="AE97" s="20"/>
      <c r="AF97" s="20"/>
      <c r="AG97" s="20"/>
      <c r="AH97" s="20"/>
      <c r="AI97" s="20"/>
    </row>
    <row r="98" spans="1:35" ht="18" x14ac:dyDescent="0.25">
      <c r="A98" s="20"/>
      <c r="B98" s="20"/>
      <c r="C98" s="20"/>
      <c r="D98" s="20"/>
      <c r="E98" s="20"/>
      <c r="F98" s="20"/>
      <c r="G98" s="20"/>
      <c r="H98" s="20"/>
      <c r="I98" s="20"/>
      <c r="J98" s="20"/>
      <c r="K98" s="20"/>
      <c r="L98" s="20"/>
      <c r="M98" s="3408"/>
      <c r="N98" s="3409"/>
      <c r="O98" s="20"/>
      <c r="P98" s="20"/>
      <c r="Q98" s="20"/>
      <c r="R98" s="20"/>
      <c r="S98" s="20"/>
      <c r="T98" s="20"/>
      <c r="U98" s="20"/>
      <c r="V98" s="20"/>
      <c r="W98" s="20"/>
      <c r="X98" s="3272"/>
      <c r="Y98" s="3272"/>
      <c r="Z98" s="20"/>
      <c r="AA98" s="20"/>
      <c r="AB98" s="20"/>
      <c r="AC98" s="20"/>
      <c r="AD98" s="20"/>
      <c r="AE98" s="20"/>
      <c r="AF98" s="20"/>
      <c r="AG98" s="20"/>
      <c r="AH98" s="20"/>
      <c r="AI98" s="20"/>
    </row>
    <row r="99" spans="1:35" ht="18" x14ac:dyDescent="0.25">
      <c r="A99" s="20"/>
      <c r="B99" s="20"/>
      <c r="C99" s="20"/>
      <c r="D99" s="20"/>
      <c r="E99" s="20"/>
      <c r="F99" s="20"/>
      <c r="G99" s="20"/>
      <c r="H99" s="20"/>
      <c r="I99" s="20"/>
      <c r="J99" s="20"/>
      <c r="K99" s="20"/>
      <c r="L99" s="20"/>
      <c r="M99" s="3408"/>
      <c r="N99" s="3409"/>
      <c r="O99" s="20"/>
      <c r="P99" s="20"/>
      <c r="Q99" s="20"/>
      <c r="R99" s="20"/>
      <c r="S99" s="20"/>
      <c r="T99" s="20"/>
      <c r="U99" s="20"/>
      <c r="V99" s="20"/>
      <c r="W99" s="20"/>
      <c r="X99" s="3272"/>
      <c r="Y99" s="3272"/>
      <c r="Z99" s="20"/>
      <c r="AA99" s="20"/>
      <c r="AB99" s="20"/>
      <c r="AC99" s="20"/>
      <c r="AD99" s="20"/>
      <c r="AE99" s="20"/>
      <c r="AF99" s="20"/>
      <c r="AG99" s="20"/>
      <c r="AH99" s="20"/>
      <c r="AI99" s="20"/>
    </row>
    <row r="100" spans="1:35" ht="18" x14ac:dyDescent="0.25">
      <c r="A100" s="20"/>
      <c r="B100" s="20"/>
      <c r="C100" s="20"/>
      <c r="D100" s="20"/>
      <c r="E100" s="20"/>
      <c r="F100" s="20"/>
      <c r="G100" s="20"/>
      <c r="H100" s="20"/>
      <c r="I100" s="20"/>
      <c r="J100" s="20"/>
      <c r="K100" s="20"/>
      <c r="L100" s="20"/>
      <c r="M100" s="3408"/>
      <c r="N100" s="3409"/>
      <c r="O100" s="20"/>
      <c r="P100" s="20"/>
      <c r="Q100" s="20"/>
      <c r="R100" s="20"/>
      <c r="S100" s="20"/>
      <c r="T100" s="20"/>
      <c r="U100" s="20"/>
      <c r="V100" s="20"/>
      <c r="W100" s="20"/>
      <c r="X100" s="3272"/>
      <c r="Y100" s="3272"/>
      <c r="Z100" s="20"/>
      <c r="AA100" s="20"/>
      <c r="AB100" s="20"/>
      <c r="AC100" s="20"/>
      <c r="AD100" s="20"/>
      <c r="AE100" s="20"/>
      <c r="AF100" s="20"/>
      <c r="AG100" s="20"/>
      <c r="AH100" s="20"/>
      <c r="AI100" s="20"/>
    </row>
    <row r="101" spans="1:35" ht="18" x14ac:dyDescent="0.25">
      <c r="A101" s="20"/>
      <c r="B101" s="20"/>
      <c r="C101" s="20"/>
      <c r="D101" s="20"/>
      <c r="E101" s="20"/>
      <c r="F101" s="20"/>
      <c r="G101" s="20"/>
      <c r="H101" s="20"/>
      <c r="I101" s="20"/>
      <c r="J101" s="20"/>
      <c r="K101" s="20"/>
      <c r="L101" s="20"/>
      <c r="M101" s="3408"/>
      <c r="N101" s="3409"/>
      <c r="O101" s="20"/>
      <c r="P101" s="20"/>
      <c r="Q101" s="20"/>
      <c r="R101" s="20"/>
      <c r="S101" s="20"/>
      <c r="T101" s="20"/>
      <c r="U101" s="20"/>
      <c r="V101" s="20"/>
      <c r="W101" s="20"/>
      <c r="X101" s="3272"/>
      <c r="Y101" s="3272"/>
      <c r="Z101" s="20"/>
      <c r="AA101" s="20"/>
      <c r="AB101" s="20"/>
      <c r="AC101" s="20"/>
      <c r="AD101" s="20"/>
      <c r="AE101" s="20"/>
      <c r="AF101" s="20"/>
      <c r="AG101" s="20"/>
      <c r="AH101" s="20"/>
      <c r="AI101" s="20"/>
    </row>
    <row r="102" spans="1:35" ht="18" x14ac:dyDescent="0.25">
      <c r="A102" s="20"/>
      <c r="B102" s="20"/>
      <c r="C102" s="20"/>
      <c r="D102" s="20"/>
      <c r="E102" s="20"/>
      <c r="F102" s="20"/>
      <c r="G102" s="20"/>
      <c r="H102" s="20"/>
      <c r="I102" s="20"/>
      <c r="J102" s="20"/>
      <c r="K102" s="20"/>
      <c r="L102" s="20"/>
      <c r="M102" s="3408"/>
      <c r="N102" s="3409"/>
      <c r="O102" s="20"/>
      <c r="P102" s="20"/>
      <c r="Q102" s="20"/>
      <c r="R102" s="20"/>
      <c r="S102" s="20"/>
      <c r="T102" s="20"/>
      <c r="U102" s="20"/>
      <c r="V102" s="20"/>
      <c r="W102" s="20"/>
      <c r="X102" s="3272"/>
      <c r="Y102" s="3272"/>
      <c r="Z102" s="20"/>
      <c r="AA102" s="20"/>
      <c r="AB102" s="20"/>
      <c r="AC102" s="20"/>
      <c r="AD102" s="20"/>
      <c r="AE102" s="20"/>
      <c r="AF102" s="20"/>
      <c r="AG102" s="20"/>
      <c r="AH102" s="20"/>
      <c r="AI102" s="20"/>
    </row>
    <row r="103" spans="1:35" ht="18" x14ac:dyDescent="0.25">
      <c r="A103" s="20"/>
      <c r="B103" s="20"/>
      <c r="C103" s="20"/>
      <c r="D103" s="20"/>
      <c r="E103" s="20"/>
      <c r="F103" s="20"/>
      <c r="G103" s="20"/>
      <c r="H103" s="20"/>
      <c r="I103" s="20"/>
      <c r="J103" s="20"/>
      <c r="K103" s="20"/>
      <c r="L103" s="20"/>
      <c r="M103" s="3408"/>
      <c r="N103" s="3409"/>
      <c r="O103" s="20"/>
      <c r="P103" s="20"/>
      <c r="Q103" s="20"/>
      <c r="R103" s="20"/>
      <c r="S103" s="20"/>
      <c r="T103" s="20"/>
      <c r="U103" s="20"/>
      <c r="V103" s="20"/>
      <c r="W103" s="20"/>
      <c r="X103" s="3272"/>
      <c r="Y103" s="3272"/>
      <c r="Z103" s="20"/>
      <c r="AA103" s="20"/>
      <c r="AB103" s="20"/>
      <c r="AC103" s="20"/>
      <c r="AD103" s="20"/>
      <c r="AE103" s="20"/>
      <c r="AF103" s="20"/>
      <c r="AG103" s="20"/>
      <c r="AH103" s="20"/>
      <c r="AI103" s="20"/>
    </row>
    <row r="104" spans="1:35" ht="18" x14ac:dyDescent="0.25">
      <c r="A104" s="20"/>
      <c r="B104" s="20"/>
      <c r="C104" s="20"/>
      <c r="D104" s="20"/>
      <c r="E104" s="20"/>
      <c r="F104" s="20"/>
      <c r="G104" s="20"/>
      <c r="H104" s="20"/>
      <c r="I104" s="20"/>
      <c r="J104" s="20"/>
      <c r="K104" s="20"/>
      <c r="L104" s="20"/>
      <c r="M104" s="3408"/>
      <c r="N104" s="3409"/>
      <c r="O104" s="20"/>
      <c r="P104" s="20"/>
      <c r="Q104" s="20"/>
      <c r="R104" s="20"/>
      <c r="S104" s="20"/>
      <c r="T104" s="20"/>
      <c r="U104" s="20"/>
      <c r="V104" s="20"/>
      <c r="W104" s="20"/>
      <c r="X104" s="3272"/>
      <c r="Y104" s="3272"/>
      <c r="Z104" s="20"/>
      <c r="AA104" s="20"/>
      <c r="AB104" s="20"/>
      <c r="AC104" s="20"/>
      <c r="AD104" s="20"/>
      <c r="AE104" s="20"/>
      <c r="AF104" s="20"/>
      <c r="AG104" s="20"/>
      <c r="AH104" s="20"/>
      <c r="AI104" s="20"/>
    </row>
    <row r="105" spans="1:35" ht="18" x14ac:dyDescent="0.25">
      <c r="A105" s="20"/>
      <c r="B105" s="20"/>
      <c r="C105" s="20"/>
      <c r="D105" s="20"/>
      <c r="E105" s="20"/>
      <c r="F105" s="20"/>
      <c r="G105" s="20"/>
      <c r="H105" s="20"/>
      <c r="I105" s="20"/>
      <c r="J105" s="20"/>
      <c r="K105" s="20"/>
      <c r="L105" s="20"/>
      <c r="M105" s="3408"/>
      <c r="N105" s="3409"/>
      <c r="O105" s="20"/>
      <c r="P105" s="20"/>
      <c r="Q105" s="20"/>
      <c r="R105" s="20"/>
      <c r="S105" s="20"/>
      <c r="T105" s="20"/>
      <c r="U105" s="20"/>
      <c r="V105" s="20"/>
      <c r="W105" s="20"/>
      <c r="X105" s="3272"/>
      <c r="Y105" s="3272"/>
      <c r="Z105" s="20"/>
      <c r="AA105" s="20"/>
      <c r="AB105" s="20"/>
      <c r="AC105" s="20"/>
      <c r="AD105" s="20"/>
      <c r="AE105" s="20"/>
      <c r="AF105" s="20"/>
      <c r="AG105" s="20"/>
      <c r="AH105" s="20"/>
      <c r="AI105" s="20"/>
    </row>
    <row r="106" spans="1:35" ht="18" x14ac:dyDescent="0.25">
      <c r="A106" s="20"/>
      <c r="B106" s="20"/>
      <c r="C106" s="20"/>
      <c r="D106" s="20"/>
      <c r="E106" s="20"/>
      <c r="F106" s="20"/>
      <c r="G106" s="20"/>
      <c r="H106" s="20"/>
      <c r="I106" s="20"/>
      <c r="J106" s="20"/>
      <c r="K106" s="20"/>
      <c r="L106" s="20"/>
      <c r="M106" s="3408"/>
      <c r="N106" s="3409"/>
      <c r="O106" s="20"/>
      <c r="P106" s="20"/>
      <c r="Q106" s="20"/>
      <c r="R106" s="20"/>
      <c r="S106" s="20"/>
      <c r="T106" s="20"/>
      <c r="U106" s="20"/>
      <c r="V106" s="20"/>
      <c r="W106" s="20"/>
      <c r="X106" s="3272"/>
      <c r="Y106" s="3272"/>
      <c r="Z106" s="20"/>
      <c r="AA106" s="20"/>
      <c r="AB106" s="20"/>
      <c r="AC106" s="20"/>
      <c r="AD106" s="20"/>
      <c r="AE106" s="20"/>
      <c r="AF106" s="20"/>
      <c r="AG106" s="20"/>
      <c r="AH106" s="20"/>
      <c r="AI106" s="20"/>
    </row>
    <row r="107" spans="1:35" ht="18" x14ac:dyDescent="0.25">
      <c r="A107" s="20"/>
      <c r="B107" s="20"/>
      <c r="C107" s="20"/>
      <c r="D107" s="20"/>
      <c r="E107" s="20"/>
      <c r="F107" s="20"/>
      <c r="G107" s="20"/>
      <c r="H107" s="20"/>
      <c r="I107" s="20"/>
      <c r="J107" s="20"/>
      <c r="K107" s="20"/>
      <c r="L107" s="20"/>
      <c r="M107" s="3408"/>
      <c r="N107" s="3409"/>
      <c r="O107" s="20"/>
      <c r="P107" s="20"/>
      <c r="Q107" s="20"/>
      <c r="R107" s="20"/>
      <c r="S107" s="20"/>
      <c r="T107" s="20"/>
      <c r="U107" s="20"/>
      <c r="V107" s="20"/>
      <c r="W107" s="20"/>
      <c r="X107" s="3272"/>
      <c r="Y107" s="3272"/>
      <c r="Z107" s="20"/>
      <c r="AA107" s="20"/>
      <c r="AB107" s="20"/>
      <c r="AC107" s="20"/>
      <c r="AD107" s="20"/>
      <c r="AE107" s="20"/>
      <c r="AF107" s="20"/>
      <c r="AG107" s="20"/>
      <c r="AH107" s="20"/>
      <c r="AI107" s="20"/>
    </row>
    <row r="108" spans="1:35" ht="18" x14ac:dyDescent="0.25">
      <c r="A108" s="20"/>
      <c r="B108" s="20"/>
      <c r="C108" s="20"/>
      <c r="D108" s="20"/>
      <c r="E108" s="20"/>
      <c r="F108" s="20"/>
      <c r="G108" s="20"/>
      <c r="H108" s="20"/>
      <c r="I108" s="20"/>
      <c r="J108" s="20"/>
      <c r="K108" s="20"/>
      <c r="L108" s="20"/>
      <c r="M108" s="3408"/>
      <c r="N108" s="3409"/>
      <c r="O108" s="20"/>
      <c r="P108" s="20"/>
      <c r="Q108" s="20"/>
      <c r="R108" s="20"/>
      <c r="S108" s="20"/>
      <c r="T108" s="20"/>
      <c r="U108" s="20"/>
      <c r="V108" s="20"/>
      <c r="W108" s="20"/>
      <c r="X108" s="3272"/>
      <c r="Y108" s="3272"/>
      <c r="Z108" s="20"/>
      <c r="AA108" s="20"/>
      <c r="AB108" s="20"/>
      <c r="AC108" s="20"/>
      <c r="AD108" s="20"/>
      <c r="AE108" s="20"/>
      <c r="AF108" s="20"/>
      <c r="AG108" s="20"/>
      <c r="AH108" s="20"/>
      <c r="AI108" s="20"/>
    </row>
    <row r="109" spans="1:35" ht="18" x14ac:dyDescent="0.25">
      <c r="A109" s="20"/>
      <c r="B109" s="20"/>
      <c r="C109" s="20"/>
      <c r="D109" s="20"/>
      <c r="E109" s="20"/>
      <c r="F109" s="20"/>
      <c r="G109" s="20"/>
      <c r="H109" s="20"/>
      <c r="I109" s="20"/>
      <c r="J109" s="20"/>
      <c r="K109" s="20"/>
      <c r="L109" s="20"/>
      <c r="M109" s="3408"/>
      <c r="N109" s="3409"/>
      <c r="O109" s="20"/>
      <c r="P109" s="20"/>
      <c r="Q109" s="20"/>
      <c r="R109" s="20"/>
      <c r="S109" s="20"/>
      <c r="T109" s="20"/>
      <c r="U109" s="20"/>
      <c r="V109" s="20"/>
      <c r="W109" s="20"/>
      <c r="X109" s="3272"/>
      <c r="Y109" s="3272"/>
      <c r="Z109" s="20"/>
      <c r="AA109" s="20"/>
      <c r="AB109" s="20"/>
      <c r="AC109" s="20"/>
      <c r="AD109" s="20"/>
      <c r="AE109" s="20"/>
      <c r="AF109" s="20"/>
      <c r="AG109" s="20"/>
      <c r="AH109" s="20"/>
      <c r="AI109" s="20"/>
    </row>
    <row r="110" spans="1:35" ht="18" x14ac:dyDescent="0.25">
      <c r="A110" s="20"/>
      <c r="B110" s="20"/>
      <c r="C110" s="20"/>
      <c r="D110" s="20"/>
      <c r="E110" s="20"/>
      <c r="F110" s="20"/>
      <c r="G110" s="20"/>
      <c r="H110" s="20"/>
      <c r="I110" s="20"/>
      <c r="J110" s="20"/>
      <c r="K110" s="20"/>
      <c r="L110" s="20"/>
      <c r="M110" s="3408"/>
      <c r="N110" s="3409"/>
      <c r="O110" s="20"/>
      <c r="P110" s="20"/>
      <c r="Q110" s="20"/>
      <c r="R110" s="20"/>
      <c r="S110" s="20"/>
      <c r="T110" s="20"/>
      <c r="U110" s="20"/>
      <c r="V110" s="20"/>
      <c r="W110" s="20"/>
      <c r="X110" s="3272"/>
      <c r="Y110" s="3272"/>
      <c r="Z110" s="20"/>
      <c r="AA110" s="20"/>
      <c r="AB110" s="20"/>
      <c r="AC110" s="20"/>
      <c r="AD110" s="20"/>
      <c r="AE110" s="20"/>
      <c r="AF110" s="20"/>
      <c r="AG110" s="20"/>
      <c r="AH110" s="20"/>
      <c r="AI110" s="20"/>
    </row>
    <row r="111" spans="1:35" ht="18" x14ac:dyDescent="0.25">
      <c r="A111" s="20"/>
      <c r="B111" s="20"/>
      <c r="C111" s="20"/>
      <c r="D111" s="20"/>
      <c r="E111" s="20"/>
      <c r="F111" s="20"/>
      <c r="G111" s="20"/>
      <c r="H111" s="20"/>
      <c r="I111" s="20"/>
      <c r="J111" s="20"/>
      <c r="K111" s="20"/>
      <c r="L111" s="20"/>
      <c r="M111" s="3408"/>
      <c r="N111" s="3409"/>
      <c r="O111" s="20"/>
      <c r="P111" s="20"/>
      <c r="Q111" s="20"/>
      <c r="R111" s="20"/>
      <c r="S111" s="20"/>
      <c r="T111" s="20"/>
      <c r="U111" s="20"/>
      <c r="V111" s="20"/>
      <c r="W111" s="20"/>
      <c r="X111" s="3272"/>
      <c r="Y111" s="3272"/>
      <c r="Z111" s="20"/>
      <c r="AA111" s="20"/>
      <c r="AB111" s="20"/>
      <c r="AC111" s="20"/>
      <c r="AD111" s="20"/>
      <c r="AE111" s="20"/>
      <c r="AF111" s="20"/>
      <c r="AG111" s="20"/>
      <c r="AH111" s="20"/>
      <c r="AI111" s="20"/>
    </row>
    <row r="112" spans="1:35" ht="18" x14ac:dyDescent="0.25">
      <c r="A112" s="20"/>
      <c r="B112" s="20"/>
      <c r="C112" s="20"/>
      <c r="D112" s="20"/>
      <c r="E112" s="20"/>
      <c r="F112" s="20"/>
      <c r="G112" s="20"/>
      <c r="H112" s="20"/>
      <c r="I112" s="20"/>
      <c r="J112" s="20"/>
      <c r="K112" s="20"/>
      <c r="L112" s="20"/>
      <c r="M112" s="3408"/>
      <c r="N112" s="3409"/>
      <c r="O112" s="20"/>
      <c r="P112" s="20"/>
      <c r="Q112" s="20"/>
      <c r="R112" s="20"/>
      <c r="S112" s="20"/>
      <c r="T112" s="20"/>
      <c r="U112" s="20"/>
      <c r="V112" s="20"/>
      <c r="W112" s="20"/>
      <c r="X112" s="3272"/>
      <c r="Y112" s="3272"/>
      <c r="Z112" s="20"/>
      <c r="AA112" s="20"/>
      <c r="AB112" s="20"/>
      <c r="AC112" s="20"/>
      <c r="AD112" s="20"/>
      <c r="AE112" s="20"/>
      <c r="AF112" s="20"/>
      <c r="AG112" s="20"/>
      <c r="AH112" s="20"/>
      <c r="AI112" s="20"/>
    </row>
    <row r="113" spans="1:35" ht="18" x14ac:dyDescent="0.25">
      <c r="A113" s="20"/>
      <c r="B113" s="20"/>
      <c r="C113" s="20"/>
      <c r="D113" s="20"/>
      <c r="E113" s="20"/>
      <c r="F113" s="20"/>
      <c r="G113" s="20"/>
      <c r="H113" s="20"/>
      <c r="I113" s="20"/>
      <c r="J113" s="20"/>
      <c r="K113" s="20"/>
      <c r="L113" s="20"/>
      <c r="M113" s="3408"/>
      <c r="N113" s="3409"/>
      <c r="O113" s="20"/>
      <c r="P113" s="20"/>
      <c r="Q113" s="20"/>
      <c r="R113" s="20"/>
      <c r="S113" s="20"/>
      <c r="T113" s="20"/>
      <c r="U113" s="20"/>
      <c r="V113" s="20"/>
      <c r="W113" s="20"/>
      <c r="X113" s="3272"/>
      <c r="Y113" s="3272"/>
      <c r="Z113" s="20"/>
      <c r="AA113" s="20"/>
      <c r="AB113" s="20"/>
      <c r="AC113" s="20"/>
      <c r="AD113" s="20"/>
      <c r="AE113" s="20"/>
      <c r="AF113" s="20"/>
      <c r="AG113" s="20"/>
      <c r="AH113" s="20"/>
      <c r="AI113" s="20"/>
    </row>
    <row r="114" spans="1:35" ht="18" x14ac:dyDescent="0.25">
      <c r="A114" s="20"/>
      <c r="B114" s="20"/>
      <c r="C114" s="20"/>
      <c r="D114" s="20"/>
      <c r="E114" s="20"/>
      <c r="F114" s="20"/>
      <c r="G114" s="20"/>
      <c r="H114" s="20"/>
      <c r="I114" s="20"/>
      <c r="J114" s="20"/>
      <c r="K114" s="20"/>
      <c r="L114" s="20"/>
      <c r="M114" s="3408"/>
      <c r="N114" s="3409"/>
      <c r="O114" s="20"/>
      <c r="P114" s="20"/>
      <c r="Q114" s="20"/>
      <c r="R114" s="20"/>
      <c r="S114" s="20"/>
      <c r="T114" s="20"/>
      <c r="U114" s="20"/>
      <c r="V114" s="20"/>
      <c r="W114" s="20"/>
      <c r="X114" s="3272"/>
      <c r="Y114" s="3272"/>
      <c r="Z114" s="20"/>
      <c r="AA114" s="20"/>
      <c r="AB114" s="20"/>
      <c r="AC114" s="20"/>
      <c r="AD114" s="20"/>
      <c r="AE114" s="20"/>
      <c r="AF114" s="20"/>
      <c r="AG114" s="20"/>
      <c r="AH114" s="20"/>
      <c r="AI114" s="20"/>
    </row>
    <row r="115" spans="1:35" ht="18" x14ac:dyDescent="0.25">
      <c r="A115" s="20"/>
      <c r="B115" s="20"/>
      <c r="C115" s="20"/>
      <c r="D115" s="20"/>
      <c r="E115" s="20"/>
      <c r="F115" s="20"/>
      <c r="G115" s="20"/>
      <c r="H115" s="20"/>
      <c r="I115" s="20"/>
      <c r="J115" s="20"/>
      <c r="K115" s="20"/>
      <c r="L115" s="20"/>
      <c r="M115" s="3408"/>
      <c r="N115" s="3409"/>
      <c r="O115" s="20"/>
      <c r="P115" s="20"/>
      <c r="Q115" s="20"/>
      <c r="R115" s="20"/>
      <c r="S115" s="20"/>
      <c r="T115" s="20"/>
      <c r="U115" s="20"/>
      <c r="V115" s="20"/>
      <c r="W115" s="20"/>
      <c r="X115" s="3272"/>
      <c r="Y115" s="3272"/>
      <c r="Z115" s="20"/>
      <c r="AA115" s="20"/>
      <c r="AB115" s="20"/>
      <c r="AC115" s="20"/>
      <c r="AD115" s="20"/>
      <c r="AE115" s="20"/>
      <c r="AF115" s="20"/>
      <c r="AG115" s="20"/>
      <c r="AH115" s="20"/>
      <c r="AI115" s="20"/>
    </row>
    <row r="116" spans="1:35" ht="18" x14ac:dyDescent="0.25">
      <c r="A116" s="20"/>
      <c r="B116" s="20"/>
      <c r="C116" s="20"/>
      <c r="D116" s="20"/>
      <c r="E116" s="20"/>
      <c r="F116" s="20"/>
      <c r="G116" s="20"/>
      <c r="H116" s="20"/>
      <c r="I116" s="20"/>
      <c r="J116" s="20"/>
      <c r="K116" s="20"/>
      <c r="L116" s="20"/>
      <c r="M116" s="3408"/>
      <c r="N116" s="3409"/>
      <c r="O116" s="20"/>
      <c r="P116" s="20"/>
      <c r="Q116" s="20"/>
      <c r="R116" s="20"/>
      <c r="S116" s="20"/>
      <c r="T116" s="20"/>
      <c r="U116" s="20"/>
      <c r="V116" s="20"/>
      <c r="W116" s="20"/>
      <c r="X116" s="3272"/>
      <c r="Y116" s="3272"/>
      <c r="Z116" s="20"/>
      <c r="AA116" s="20"/>
      <c r="AB116" s="20"/>
      <c r="AC116" s="20"/>
      <c r="AD116" s="20"/>
      <c r="AE116" s="20"/>
      <c r="AF116" s="20"/>
      <c r="AG116" s="20"/>
      <c r="AH116" s="20"/>
      <c r="AI116" s="20"/>
    </row>
    <row r="117" spans="1:35" ht="18" x14ac:dyDescent="0.25">
      <c r="A117" s="20"/>
      <c r="B117" s="20"/>
      <c r="C117" s="20"/>
      <c r="D117" s="20"/>
      <c r="E117" s="20"/>
      <c r="F117" s="20"/>
      <c r="G117" s="20"/>
      <c r="H117" s="20"/>
      <c r="I117" s="20"/>
      <c r="J117" s="20"/>
      <c r="K117" s="20"/>
      <c r="L117" s="20"/>
      <c r="M117" s="3408"/>
      <c r="N117" s="3409"/>
      <c r="O117" s="20"/>
      <c r="P117" s="20"/>
      <c r="Q117" s="20"/>
      <c r="R117" s="20"/>
      <c r="S117" s="20"/>
      <c r="T117" s="20"/>
      <c r="U117" s="20"/>
      <c r="V117" s="20"/>
      <c r="W117" s="20"/>
      <c r="X117" s="3272"/>
      <c r="Y117" s="3272"/>
      <c r="Z117" s="20"/>
      <c r="AA117" s="20"/>
      <c r="AB117" s="20"/>
      <c r="AC117" s="20"/>
      <c r="AD117" s="20"/>
      <c r="AE117" s="20"/>
      <c r="AF117" s="20"/>
      <c r="AG117" s="20"/>
      <c r="AH117" s="20"/>
      <c r="AI117" s="20"/>
    </row>
    <row r="118" spans="1:35" ht="18" x14ac:dyDescent="0.25">
      <c r="A118" s="20"/>
      <c r="B118" s="20"/>
      <c r="C118" s="20"/>
      <c r="D118" s="20"/>
      <c r="E118" s="20"/>
      <c r="F118" s="20"/>
      <c r="G118" s="20"/>
      <c r="H118" s="20"/>
      <c r="I118" s="20"/>
      <c r="J118" s="20"/>
      <c r="K118" s="20"/>
      <c r="L118" s="20"/>
      <c r="M118" s="3408"/>
      <c r="N118" s="3409"/>
      <c r="O118" s="20"/>
      <c r="P118" s="20"/>
      <c r="Q118" s="20"/>
      <c r="R118" s="20"/>
      <c r="S118" s="20"/>
      <c r="T118" s="20"/>
      <c r="U118" s="20"/>
      <c r="V118" s="20"/>
      <c r="W118" s="20"/>
      <c r="X118" s="3272"/>
      <c r="Y118" s="3272"/>
      <c r="Z118" s="20"/>
      <c r="AA118" s="20"/>
      <c r="AB118" s="20"/>
      <c r="AC118" s="20"/>
      <c r="AD118" s="20"/>
      <c r="AE118" s="20"/>
      <c r="AF118" s="20"/>
      <c r="AG118" s="20"/>
      <c r="AH118" s="20"/>
      <c r="AI118" s="20"/>
    </row>
    <row r="119" spans="1:35" ht="18" x14ac:dyDescent="0.25">
      <c r="A119" s="20"/>
      <c r="B119" s="20"/>
      <c r="C119" s="20"/>
      <c r="D119" s="20"/>
      <c r="E119" s="20"/>
      <c r="F119" s="20"/>
      <c r="G119" s="20"/>
      <c r="H119" s="20"/>
      <c r="I119" s="20"/>
      <c r="J119" s="20"/>
      <c r="K119" s="20"/>
      <c r="L119" s="20"/>
      <c r="M119" s="3408"/>
      <c r="N119" s="3409"/>
      <c r="O119" s="20"/>
      <c r="P119" s="20"/>
      <c r="Q119" s="20"/>
      <c r="R119" s="20"/>
      <c r="S119" s="20"/>
      <c r="T119" s="20"/>
      <c r="U119" s="20"/>
      <c r="V119" s="20"/>
      <c r="W119" s="20"/>
      <c r="X119" s="3272"/>
      <c r="Y119" s="3272"/>
      <c r="Z119" s="20"/>
      <c r="AA119" s="20"/>
      <c r="AB119" s="20"/>
      <c r="AC119" s="20"/>
      <c r="AD119" s="20"/>
      <c r="AE119" s="20"/>
      <c r="AF119" s="20"/>
      <c r="AG119" s="20"/>
      <c r="AH119" s="20"/>
      <c r="AI119" s="20"/>
    </row>
    <row r="120" spans="1:35" ht="18" x14ac:dyDescent="0.25">
      <c r="A120" s="20"/>
      <c r="B120" s="20"/>
      <c r="C120" s="20"/>
      <c r="D120" s="20"/>
      <c r="E120" s="20"/>
      <c r="F120" s="20"/>
      <c r="G120" s="20"/>
      <c r="H120" s="20"/>
      <c r="I120" s="20"/>
      <c r="J120" s="20"/>
      <c r="K120" s="20"/>
      <c r="L120" s="20"/>
      <c r="M120" s="3408"/>
      <c r="N120" s="3409"/>
      <c r="O120" s="20"/>
      <c r="P120" s="20"/>
      <c r="Q120" s="20"/>
      <c r="R120" s="20"/>
      <c r="S120" s="20"/>
      <c r="T120" s="20"/>
      <c r="U120" s="20"/>
      <c r="V120" s="20"/>
      <c r="W120" s="20"/>
      <c r="X120" s="3272"/>
      <c r="Y120" s="3272"/>
      <c r="Z120" s="20"/>
      <c r="AA120" s="20"/>
      <c r="AB120" s="20"/>
      <c r="AC120" s="20"/>
      <c r="AD120" s="20"/>
      <c r="AE120" s="20"/>
      <c r="AF120" s="20"/>
      <c r="AG120" s="20"/>
      <c r="AH120" s="20"/>
      <c r="AI120" s="20"/>
    </row>
    <row r="121" spans="1:35" ht="18" x14ac:dyDescent="0.25">
      <c r="A121" s="20"/>
      <c r="B121" s="20"/>
      <c r="C121" s="20"/>
      <c r="D121" s="20"/>
      <c r="E121" s="20"/>
      <c r="F121" s="20"/>
      <c r="G121" s="20"/>
      <c r="H121" s="20"/>
      <c r="I121" s="20"/>
      <c r="J121" s="20"/>
      <c r="K121" s="20"/>
      <c r="L121" s="20"/>
      <c r="M121" s="3408"/>
      <c r="N121" s="3409"/>
      <c r="O121" s="20"/>
      <c r="P121" s="20"/>
      <c r="Q121" s="20"/>
      <c r="R121" s="20"/>
      <c r="S121" s="20"/>
      <c r="T121" s="20"/>
      <c r="U121" s="20"/>
      <c r="V121" s="20"/>
      <c r="W121" s="20"/>
      <c r="X121" s="3272"/>
      <c r="Y121" s="3272"/>
      <c r="Z121" s="20"/>
      <c r="AA121" s="20"/>
      <c r="AB121" s="20"/>
      <c r="AC121" s="20"/>
      <c r="AD121" s="20"/>
      <c r="AE121" s="20"/>
      <c r="AF121" s="20"/>
      <c r="AG121" s="20"/>
      <c r="AH121" s="20"/>
      <c r="AI121" s="20"/>
    </row>
    <row r="122" spans="1:35" ht="18" x14ac:dyDescent="0.25">
      <c r="A122" s="20"/>
      <c r="B122" s="20"/>
      <c r="C122" s="20"/>
      <c r="D122" s="20"/>
      <c r="E122" s="20"/>
      <c r="F122" s="20"/>
      <c r="G122" s="20"/>
      <c r="H122" s="20"/>
      <c r="I122" s="20"/>
      <c r="J122" s="20"/>
      <c r="K122" s="20"/>
      <c r="L122" s="20"/>
      <c r="M122" s="3408"/>
      <c r="N122" s="3409"/>
      <c r="O122" s="20"/>
      <c r="P122" s="20"/>
      <c r="Q122" s="20"/>
      <c r="R122" s="20"/>
      <c r="S122" s="20"/>
      <c r="T122" s="20"/>
      <c r="U122" s="20"/>
      <c r="V122" s="20"/>
      <c r="W122" s="20"/>
      <c r="X122" s="3272"/>
      <c r="Y122" s="3272"/>
      <c r="Z122" s="20"/>
      <c r="AA122" s="20"/>
      <c r="AB122" s="20"/>
      <c r="AC122" s="20"/>
      <c r="AD122" s="20"/>
      <c r="AE122" s="20"/>
      <c r="AF122" s="20"/>
      <c r="AG122" s="20"/>
      <c r="AH122" s="20"/>
      <c r="AI122" s="20"/>
    </row>
    <row r="123" spans="1:35" x14ac:dyDescent="0.2">
      <c r="A123" s="60"/>
      <c r="B123" s="60"/>
      <c r="C123" s="60"/>
      <c r="D123" s="60"/>
      <c r="E123" s="60"/>
      <c r="F123" s="60"/>
      <c r="G123" s="60"/>
      <c r="H123" s="60"/>
      <c r="I123" s="60"/>
      <c r="J123" s="60"/>
      <c r="K123" s="60"/>
      <c r="L123" s="60"/>
      <c r="M123" s="60"/>
      <c r="N123" s="60"/>
      <c r="O123" s="60"/>
      <c r="P123" s="60"/>
      <c r="Q123" s="60"/>
      <c r="R123" s="60"/>
      <c r="S123" s="60"/>
      <c r="T123" s="379"/>
      <c r="V123" s="379"/>
      <c r="W123" s="3939"/>
      <c r="X123" s="3939"/>
      <c r="Y123" s="3939"/>
      <c r="Z123" s="4040"/>
      <c r="AA123" s="60"/>
      <c r="AB123" s="60"/>
      <c r="AC123" s="60"/>
    </row>
    <row r="124" spans="1:35" x14ac:dyDescent="0.2">
      <c r="A124" s="60"/>
      <c r="B124" s="60"/>
      <c r="C124" s="60"/>
      <c r="D124" s="60"/>
      <c r="E124" s="60"/>
      <c r="F124" s="60"/>
      <c r="G124" s="60"/>
      <c r="H124" s="60"/>
      <c r="I124" s="60"/>
      <c r="J124" s="60"/>
      <c r="K124" s="60"/>
      <c r="L124" s="60"/>
      <c r="M124" s="60"/>
      <c r="N124" s="60"/>
      <c r="O124" s="60"/>
      <c r="P124" s="60"/>
      <c r="Q124" s="60"/>
      <c r="R124" s="60"/>
      <c r="S124" s="60"/>
      <c r="T124" s="379"/>
      <c r="V124" s="379"/>
      <c r="W124" s="3939"/>
      <c r="X124" s="3939"/>
      <c r="Y124" s="3939"/>
      <c r="Z124" s="4040"/>
      <c r="AA124" s="60"/>
      <c r="AB124" s="60"/>
      <c r="AC124" s="60"/>
    </row>
    <row r="125" spans="1:35" x14ac:dyDescent="0.2">
      <c r="A125" s="60"/>
      <c r="B125" s="60"/>
      <c r="C125" s="60"/>
      <c r="D125" s="60"/>
      <c r="E125" s="60"/>
      <c r="F125" s="60"/>
      <c r="G125" s="60"/>
      <c r="H125" s="60"/>
      <c r="I125" s="60"/>
      <c r="J125" s="60"/>
      <c r="K125" s="60"/>
      <c r="L125" s="60"/>
      <c r="M125" s="60"/>
      <c r="N125" s="60"/>
      <c r="O125" s="60"/>
      <c r="P125" s="60"/>
      <c r="Q125" s="60"/>
      <c r="R125" s="60"/>
      <c r="S125" s="60"/>
      <c r="T125" s="379"/>
      <c r="V125" s="379"/>
      <c r="W125" s="3939"/>
      <c r="X125" s="3939"/>
      <c r="Y125" s="3939"/>
      <c r="Z125" s="4040"/>
      <c r="AA125" s="60"/>
      <c r="AB125" s="60"/>
      <c r="AC125" s="60"/>
    </row>
    <row r="126" spans="1:35" x14ac:dyDescent="0.2">
      <c r="A126" s="60"/>
      <c r="B126" s="60"/>
      <c r="C126" s="60"/>
      <c r="D126" s="60"/>
      <c r="E126" s="60"/>
      <c r="F126" s="60"/>
      <c r="G126" s="60"/>
      <c r="H126" s="60"/>
      <c r="I126" s="60"/>
      <c r="J126" s="60"/>
      <c r="K126" s="60"/>
      <c r="L126" s="60"/>
      <c r="M126" s="60"/>
      <c r="N126" s="60"/>
      <c r="O126" s="60"/>
      <c r="P126" s="60"/>
      <c r="Q126" s="60"/>
      <c r="R126" s="60"/>
      <c r="S126" s="60"/>
      <c r="T126" s="379"/>
      <c r="V126" s="379"/>
      <c r="W126" s="3939"/>
      <c r="X126" s="3939"/>
      <c r="Y126" s="3939"/>
      <c r="Z126" s="4040"/>
      <c r="AA126" s="60"/>
      <c r="AB126" s="60"/>
      <c r="AC126" s="60"/>
    </row>
    <row r="127" spans="1:35" x14ac:dyDescent="0.2">
      <c r="A127" s="60"/>
      <c r="B127" s="60"/>
      <c r="C127" s="60"/>
      <c r="D127" s="60"/>
      <c r="E127" s="60"/>
      <c r="F127" s="60"/>
      <c r="G127" s="60"/>
      <c r="H127" s="60"/>
      <c r="I127" s="60"/>
      <c r="J127" s="60"/>
      <c r="K127" s="60"/>
      <c r="L127" s="60"/>
      <c r="M127" s="60"/>
      <c r="N127" s="60"/>
      <c r="O127" s="60"/>
      <c r="P127" s="60"/>
      <c r="Q127" s="60"/>
      <c r="R127" s="60"/>
      <c r="S127" s="60"/>
      <c r="T127" s="379"/>
      <c r="V127" s="379"/>
      <c r="W127" s="3939"/>
      <c r="X127" s="3939"/>
      <c r="Y127" s="3939"/>
      <c r="Z127" s="4040"/>
      <c r="AA127" s="60"/>
      <c r="AB127" s="60"/>
      <c r="AC127" s="60"/>
    </row>
    <row r="128" spans="1:35" x14ac:dyDescent="0.2">
      <c r="A128" s="60"/>
      <c r="B128" s="60"/>
      <c r="C128" s="60"/>
      <c r="D128" s="60"/>
      <c r="E128" s="60"/>
      <c r="F128" s="60"/>
      <c r="G128" s="60"/>
      <c r="H128" s="60"/>
      <c r="I128" s="60"/>
      <c r="J128" s="60"/>
      <c r="K128" s="60"/>
      <c r="L128" s="60"/>
      <c r="M128" s="60"/>
      <c r="N128" s="60"/>
      <c r="O128" s="60"/>
      <c r="P128" s="60"/>
      <c r="Q128" s="60"/>
      <c r="R128" s="60"/>
      <c r="S128" s="60"/>
      <c r="T128" s="379"/>
      <c r="V128" s="379"/>
      <c r="W128" s="3939"/>
      <c r="X128" s="3939"/>
      <c r="Y128" s="3939"/>
      <c r="Z128" s="4040"/>
      <c r="AA128" s="60"/>
      <c r="AB128" s="60"/>
      <c r="AC128" s="60"/>
    </row>
    <row r="129" spans="1:29" x14ac:dyDescent="0.2">
      <c r="A129" s="60"/>
      <c r="B129" s="60"/>
      <c r="C129" s="60"/>
      <c r="D129" s="60"/>
      <c r="E129" s="60"/>
      <c r="F129" s="60"/>
      <c r="G129" s="60"/>
      <c r="H129" s="60"/>
      <c r="I129" s="60"/>
      <c r="J129" s="60"/>
      <c r="K129" s="60"/>
      <c r="L129" s="60"/>
      <c r="M129" s="60"/>
      <c r="N129" s="60"/>
      <c r="O129" s="60"/>
      <c r="P129" s="60"/>
      <c r="Q129" s="60"/>
      <c r="R129" s="60"/>
      <c r="S129" s="60"/>
      <c r="T129" s="379"/>
      <c r="V129" s="379"/>
      <c r="W129" s="3939"/>
      <c r="X129" s="3939"/>
      <c r="Y129" s="3939"/>
      <c r="Z129" s="4040"/>
      <c r="AA129" s="60"/>
      <c r="AB129" s="60"/>
      <c r="AC129" s="60"/>
    </row>
    <row r="130" spans="1:29" x14ac:dyDescent="0.2">
      <c r="A130" s="60"/>
      <c r="B130" s="60"/>
      <c r="C130" s="60"/>
      <c r="D130" s="60"/>
      <c r="E130" s="60"/>
      <c r="F130" s="60"/>
      <c r="G130" s="60"/>
      <c r="H130" s="60"/>
      <c r="I130" s="60"/>
      <c r="J130" s="60"/>
      <c r="K130" s="60"/>
      <c r="L130" s="60"/>
      <c r="M130" s="60"/>
      <c r="N130" s="60"/>
      <c r="O130" s="60"/>
      <c r="P130" s="60"/>
      <c r="Q130" s="60"/>
      <c r="R130" s="60"/>
      <c r="S130" s="60"/>
      <c r="T130" s="379"/>
      <c r="V130" s="379"/>
      <c r="W130" s="3939"/>
      <c r="X130" s="3939"/>
      <c r="Y130" s="3939"/>
      <c r="Z130" s="4040"/>
      <c r="AA130" s="60"/>
      <c r="AB130" s="60"/>
      <c r="AC130" s="60"/>
    </row>
    <row r="131" spans="1:29" x14ac:dyDescent="0.2">
      <c r="A131" s="60"/>
      <c r="B131" s="60"/>
      <c r="C131" s="60"/>
      <c r="D131" s="60"/>
      <c r="E131" s="60"/>
      <c r="F131" s="60"/>
      <c r="G131" s="60"/>
      <c r="H131" s="60"/>
      <c r="I131" s="60"/>
      <c r="J131" s="60"/>
      <c r="K131" s="60"/>
      <c r="L131" s="60"/>
      <c r="M131" s="60"/>
      <c r="N131" s="60"/>
      <c r="O131" s="60"/>
      <c r="P131" s="60"/>
      <c r="Q131" s="60"/>
      <c r="R131" s="60"/>
      <c r="S131" s="60"/>
      <c r="T131" s="379"/>
      <c r="V131" s="379"/>
      <c r="W131" s="3939"/>
      <c r="X131" s="3939"/>
      <c r="Y131" s="3939"/>
      <c r="Z131" s="4040"/>
      <c r="AA131" s="60"/>
      <c r="AB131" s="60"/>
      <c r="AC131" s="60"/>
    </row>
    <row r="132" spans="1:29" x14ac:dyDescent="0.2">
      <c r="A132" s="60"/>
      <c r="B132" s="60"/>
      <c r="C132" s="60"/>
      <c r="D132" s="60"/>
      <c r="E132" s="60"/>
      <c r="F132" s="60"/>
      <c r="G132" s="60"/>
      <c r="H132" s="60"/>
      <c r="I132" s="60"/>
      <c r="J132" s="60"/>
      <c r="K132" s="60"/>
      <c r="L132" s="60"/>
      <c r="M132" s="60"/>
      <c r="N132" s="60"/>
      <c r="O132" s="60"/>
      <c r="P132" s="60"/>
      <c r="Q132" s="60"/>
      <c r="R132" s="60"/>
      <c r="S132" s="60"/>
      <c r="T132" s="379"/>
      <c r="V132" s="379"/>
      <c r="W132" s="3939"/>
      <c r="X132" s="3939"/>
      <c r="Y132" s="3939"/>
      <c r="Z132" s="4040"/>
      <c r="AA132" s="60"/>
      <c r="AB132" s="60"/>
      <c r="AC132" s="60"/>
    </row>
    <row r="133" spans="1:29" x14ac:dyDescent="0.2">
      <c r="A133" s="60"/>
      <c r="B133" s="60"/>
      <c r="C133" s="60"/>
      <c r="D133" s="60"/>
      <c r="E133" s="60"/>
      <c r="F133" s="60"/>
      <c r="G133" s="60"/>
      <c r="H133" s="60"/>
      <c r="I133" s="60"/>
      <c r="J133" s="60"/>
      <c r="K133" s="60"/>
      <c r="L133" s="60"/>
      <c r="M133" s="60"/>
      <c r="N133" s="60"/>
      <c r="O133" s="60"/>
      <c r="P133" s="60"/>
      <c r="Q133" s="60"/>
      <c r="R133" s="60"/>
      <c r="S133" s="60"/>
      <c r="T133" s="379"/>
      <c r="V133" s="379"/>
      <c r="W133" s="3939"/>
      <c r="X133" s="3939"/>
      <c r="Y133" s="3939"/>
      <c r="Z133" s="4040"/>
      <c r="AA133" s="60"/>
      <c r="AB133" s="60"/>
      <c r="AC133" s="60"/>
    </row>
    <row r="134" spans="1:29" x14ac:dyDescent="0.2">
      <c r="A134" s="60"/>
      <c r="B134" s="60"/>
      <c r="C134" s="60"/>
      <c r="D134" s="60"/>
      <c r="E134" s="60"/>
      <c r="F134" s="60"/>
      <c r="G134" s="60"/>
      <c r="H134" s="60"/>
      <c r="I134" s="60"/>
      <c r="J134" s="60"/>
      <c r="K134" s="60"/>
      <c r="L134" s="60"/>
      <c r="M134" s="60"/>
      <c r="N134" s="60"/>
      <c r="O134" s="60"/>
      <c r="P134" s="60"/>
      <c r="Q134" s="60"/>
      <c r="R134" s="60"/>
      <c r="S134" s="60"/>
      <c r="T134" s="379"/>
      <c r="V134" s="379"/>
      <c r="W134" s="3939"/>
      <c r="X134" s="3939"/>
      <c r="Y134" s="3939"/>
      <c r="Z134" s="4040"/>
      <c r="AA134" s="60"/>
      <c r="AB134" s="60"/>
      <c r="AC134" s="60"/>
    </row>
    <row r="135" spans="1:29" x14ac:dyDescent="0.2">
      <c r="A135" s="60"/>
      <c r="B135" s="60"/>
      <c r="C135" s="60"/>
      <c r="D135" s="60"/>
      <c r="E135" s="60"/>
      <c r="F135" s="60"/>
      <c r="G135" s="60"/>
      <c r="H135" s="60"/>
      <c r="I135" s="60"/>
      <c r="J135" s="60"/>
      <c r="K135" s="60"/>
      <c r="L135" s="60"/>
      <c r="M135" s="60"/>
      <c r="N135" s="60"/>
      <c r="O135" s="60"/>
      <c r="P135" s="60"/>
      <c r="Q135" s="60"/>
      <c r="R135" s="60"/>
      <c r="S135" s="60"/>
      <c r="T135" s="379"/>
      <c r="V135" s="379"/>
      <c r="W135" s="3939"/>
      <c r="X135" s="3939"/>
      <c r="Y135" s="3939"/>
      <c r="Z135" s="4040"/>
      <c r="AA135" s="60"/>
      <c r="AB135" s="60"/>
      <c r="AC135" s="60"/>
    </row>
    <row r="136" spans="1:29" x14ac:dyDescent="0.2">
      <c r="A136" s="60"/>
      <c r="B136" s="60"/>
      <c r="C136" s="60"/>
      <c r="D136" s="60"/>
      <c r="E136" s="60"/>
      <c r="F136" s="60"/>
      <c r="G136" s="60"/>
      <c r="H136" s="60"/>
      <c r="I136" s="60"/>
      <c r="J136" s="60"/>
      <c r="K136" s="60"/>
      <c r="L136" s="60"/>
      <c r="M136" s="60"/>
      <c r="N136" s="60"/>
      <c r="O136" s="60"/>
      <c r="P136" s="60"/>
      <c r="Q136" s="60"/>
      <c r="R136" s="60"/>
      <c r="S136" s="60"/>
      <c r="T136" s="379"/>
      <c r="V136" s="379"/>
      <c r="W136" s="3939"/>
      <c r="X136" s="3939"/>
      <c r="Y136" s="3939"/>
      <c r="Z136" s="4040"/>
      <c r="AA136" s="60"/>
      <c r="AB136" s="60"/>
      <c r="AC136" s="60"/>
    </row>
    <row r="137" spans="1:29" x14ac:dyDescent="0.2">
      <c r="A137" s="60"/>
      <c r="B137" s="60"/>
      <c r="C137" s="60"/>
      <c r="D137" s="60"/>
      <c r="E137" s="60"/>
      <c r="F137" s="60"/>
      <c r="G137" s="60"/>
      <c r="H137" s="60"/>
      <c r="I137" s="60"/>
      <c r="J137" s="60"/>
      <c r="K137" s="60"/>
      <c r="L137" s="60"/>
      <c r="M137" s="60"/>
      <c r="N137" s="60"/>
      <c r="O137" s="60"/>
      <c r="P137" s="60"/>
      <c r="Q137" s="60"/>
      <c r="R137" s="60"/>
      <c r="S137" s="60"/>
      <c r="T137" s="379"/>
      <c r="V137" s="379"/>
      <c r="W137" s="3939"/>
      <c r="X137" s="3939"/>
      <c r="Y137" s="3939"/>
      <c r="Z137" s="4040"/>
      <c r="AA137" s="60"/>
      <c r="AB137" s="60"/>
      <c r="AC137" s="60"/>
    </row>
    <row r="138" spans="1:29" x14ac:dyDescent="0.2">
      <c r="A138" s="60"/>
      <c r="B138" s="60"/>
      <c r="C138" s="60"/>
      <c r="D138" s="60"/>
      <c r="E138" s="60"/>
      <c r="F138" s="60"/>
      <c r="G138" s="60"/>
      <c r="H138" s="60"/>
      <c r="I138" s="60"/>
      <c r="J138" s="60"/>
      <c r="K138" s="60"/>
      <c r="L138" s="60"/>
      <c r="M138" s="60"/>
      <c r="N138" s="60"/>
      <c r="O138" s="60"/>
      <c r="P138" s="60"/>
      <c r="Q138" s="60"/>
      <c r="R138" s="60"/>
      <c r="S138" s="60"/>
      <c r="T138" s="379"/>
      <c r="V138" s="379"/>
      <c r="W138" s="3939"/>
      <c r="X138" s="3939"/>
      <c r="Y138" s="3939"/>
      <c r="Z138" s="4040"/>
      <c r="AA138" s="60"/>
      <c r="AB138" s="60"/>
      <c r="AC138" s="60"/>
    </row>
    <row r="139" spans="1:29" x14ac:dyDescent="0.2">
      <c r="A139" s="60"/>
      <c r="B139" s="60"/>
      <c r="C139" s="60"/>
      <c r="D139" s="60"/>
      <c r="E139" s="60"/>
      <c r="F139" s="60"/>
      <c r="G139" s="60"/>
      <c r="H139" s="60"/>
      <c r="I139" s="60"/>
      <c r="J139" s="60"/>
      <c r="K139" s="60"/>
      <c r="L139" s="60"/>
      <c r="M139" s="60"/>
      <c r="N139" s="60"/>
      <c r="O139" s="60"/>
      <c r="P139" s="60"/>
      <c r="Q139" s="60"/>
      <c r="R139" s="60"/>
      <c r="S139" s="60"/>
      <c r="T139" s="379"/>
      <c r="V139" s="379"/>
      <c r="W139" s="3939"/>
      <c r="X139" s="3939"/>
      <c r="Y139" s="3939"/>
      <c r="Z139" s="4040"/>
      <c r="AA139" s="60"/>
      <c r="AB139" s="60"/>
      <c r="AC139" s="60"/>
    </row>
    <row r="140" spans="1:29" x14ac:dyDescent="0.2">
      <c r="A140" s="60"/>
      <c r="B140" s="60"/>
      <c r="C140" s="60"/>
      <c r="D140" s="60"/>
      <c r="E140" s="60"/>
      <c r="F140" s="60"/>
      <c r="G140" s="60"/>
      <c r="H140" s="60"/>
      <c r="I140" s="60"/>
      <c r="J140" s="60"/>
      <c r="K140" s="60"/>
      <c r="L140" s="60"/>
      <c r="M140" s="60"/>
      <c r="N140" s="60"/>
      <c r="O140" s="60"/>
      <c r="P140" s="60"/>
      <c r="Q140" s="60"/>
      <c r="R140" s="60"/>
      <c r="S140" s="60"/>
      <c r="T140" s="379"/>
      <c r="V140" s="379"/>
      <c r="W140" s="3939"/>
      <c r="X140" s="3939"/>
      <c r="Y140" s="3939"/>
      <c r="Z140" s="4040"/>
      <c r="AA140" s="60"/>
      <c r="AB140" s="60"/>
      <c r="AC140" s="60"/>
    </row>
    <row r="141" spans="1:29" x14ac:dyDescent="0.2">
      <c r="A141" s="60"/>
      <c r="B141" s="60"/>
      <c r="C141" s="60"/>
      <c r="D141" s="60"/>
      <c r="E141" s="60"/>
      <c r="F141" s="60"/>
      <c r="G141" s="60"/>
      <c r="H141" s="60"/>
      <c r="I141" s="60"/>
      <c r="J141" s="60"/>
      <c r="K141" s="60"/>
      <c r="L141" s="60"/>
      <c r="M141" s="60"/>
      <c r="N141" s="60"/>
      <c r="O141" s="60"/>
      <c r="P141" s="60"/>
      <c r="Q141" s="60"/>
      <c r="R141" s="60"/>
      <c r="S141" s="60"/>
      <c r="T141" s="379"/>
      <c r="V141" s="379"/>
      <c r="W141" s="3939"/>
      <c r="X141" s="3939"/>
      <c r="Y141" s="3939"/>
      <c r="Z141" s="4040"/>
      <c r="AA141" s="60"/>
      <c r="AB141" s="60"/>
      <c r="AC141" s="60"/>
    </row>
    <row r="142" spans="1:29" x14ac:dyDescent="0.2">
      <c r="A142" s="60"/>
      <c r="B142" s="60"/>
      <c r="C142" s="60"/>
      <c r="D142" s="60"/>
      <c r="E142" s="60"/>
      <c r="F142" s="60"/>
      <c r="G142" s="60"/>
      <c r="H142" s="60"/>
      <c r="I142" s="60"/>
      <c r="J142" s="60"/>
      <c r="K142" s="60"/>
      <c r="L142" s="60"/>
      <c r="M142" s="60"/>
      <c r="N142" s="60"/>
      <c r="O142" s="60"/>
      <c r="P142" s="60"/>
      <c r="Q142" s="60"/>
      <c r="R142" s="60"/>
      <c r="S142" s="60"/>
      <c r="T142" s="379"/>
      <c r="V142" s="379"/>
      <c r="W142" s="3939"/>
      <c r="X142" s="3939"/>
      <c r="Y142" s="3939"/>
      <c r="Z142" s="4040"/>
      <c r="AA142" s="60"/>
      <c r="AB142" s="60"/>
      <c r="AC142" s="60"/>
    </row>
    <row r="143" spans="1:29" x14ac:dyDescent="0.2">
      <c r="A143" s="60"/>
      <c r="B143" s="60"/>
      <c r="C143" s="60"/>
      <c r="D143" s="60"/>
      <c r="E143" s="60"/>
      <c r="F143" s="60"/>
      <c r="G143" s="60"/>
      <c r="H143" s="60"/>
      <c r="I143" s="60"/>
      <c r="J143" s="60"/>
      <c r="K143" s="60"/>
      <c r="L143" s="60"/>
      <c r="M143" s="60"/>
      <c r="N143" s="60"/>
      <c r="O143" s="60"/>
      <c r="P143" s="60"/>
      <c r="Q143" s="60"/>
      <c r="R143" s="60"/>
      <c r="S143" s="60"/>
      <c r="T143" s="379"/>
      <c r="V143" s="379"/>
      <c r="W143" s="3939"/>
      <c r="X143" s="3939"/>
      <c r="Y143" s="3939"/>
      <c r="Z143" s="4040"/>
      <c r="AA143" s="60"/>
      <c r="AB143" s="60"/>
      <c r="AC143" s="60"/>
    </row>
    <row r="144" spans="1:29" x14ac:dyDescent="0.2">
      <c r="A144" s="60"/>
      <c r="B144" s="60"/>
      <c r="C144" s="60"/>
      <c r="D144" s="60"/>
      <c r="E144" s="60"/>
      <c r="F144" s="60"/>
      <c r="G144" s="60"/>
      <c r="H144" s="60"/>
      <c r="I144" s="60"/>
      <c r="J144" s="60"/>
      <c r="K144" s="60"/>
      <c r="L144" s="60"/>
      <c r="M144" s="60"/>
      <c r="N144" s="60"/>
      <c r="O144" s="60"/>
      <c r="P144" s="60"/>
      <c r="Q144" s="60"/>
      <c r="R144" s="60"/>
      <c r="S144" s="60"/>
      <c r="T144" s="379"/>
      <c r="V144" s="379"/>
      <c r="W144" s="3939"/>
      <c r="X144" s="3939"/>
      <c r="Y144" s="3939"/>
      <c r="Z144" s="4040"/>
      <c r="AA144" s="60"/>
      <c r="AB144" s="60"/>
      <c r="AC144" s="60"/>
    </row>
    <row r="145" spans="1:29" x14ac:dyDescent="0.2">
      <c r="A145" s="60"/>
      <c r="B145" s="60"/>
      <c r="C145" s="60"/>
      <c r="D145" s="60"/>
      <c r="E145" s="60"/>
      <c r="F145" s="60"/>
      <c r="G145" s="60"/>
      <c r="H145" s="60"/>
      <c r="I145" s="60"/>
      <c r="J145" s="60"/>
      <c r="K145" s="60"/>
      <c r="L145" s="60"/>
      <c r="M145" s="60"/>
      <c r="N145" s="60"/>
      <c r="O145" s="60"/>
      <c r="P145" s="60"/>
      <c r="Q145" s="60"/>
      <c r="R145" s="60"/>
      <c r="S145" s="60"/>
      <c r="T145" s="379"/>
      <c r="V145" s="379"/>
      <c r="W145" s="3939"/>
      <c r="X145" s="3939"/>
      <c r="Y145" s="3939"/>
      <c r="Z145" s="4040"/>
      <c r="AA145" s="60"/>
      <c r="AB145" s="60"/>
      <c r="AC145" s="60"/>
    </row>
    <row r="146" spans="1:29" x14ac:dyDescent="0.2">
      <c r="A146" s="60"/>
      <c r="B146" s="60"/>
      <c r="C146" s="60"/>
      <c r="D146" s="60"/>
      <c r="E146" s="60"/>
      <c r="F146" s="60"/>
      <c r="G146" s="60"/>
      <c r="H146" s="60"/>
      <c r="I146" s="60"/>
      <c r="J146" s="60"/>
      <c r="K146" s="60"/>
      <c r="L146" s="60"/>
      <c r="M146" s="60"/>
      <c r="N146" s="60"/>
      <c r="O146" s="60"/>
      <c r="P146" s="60"/>
      <c r="Q146" s="60"/>
      <c r="R146" s="60"/>
      <c r="S146" s="60"/>
      <c r="T146" s="379"/>
      <c r="V146" s="379"/>
      <c r="W146" s="3939"/>
      <c r="X146" s="3939"/>
      <c r="Y146" s="3939"/>
      <c r="Z146" s="4040"/>
      <c r="AA146" s="60"/>
      <c r="AB146" s="60"/>
      <c r="AC146" s="60"/>
    </row>
    <row r="147" spans="1:29" x14ac:dyDescent="0.2">
      <c r="A147" s="60"/>
      <c r="B147" s="60"/>
      <c r="C147" s="60"/>
      <c r="D147" s="60"/>
      <c r="E147" s="60"/>
      <c r="F147" s="60"/>
      <c r="G147" s="60"/>
      <c r="H147" s="60"/>
      <c r="I147" s="60"/>
      <c r="J147" s="60"/>
      <c r="K147" s="60"/>
      <c r="L147" s="60"/>
      <c r="M147" s="60"/>
      <c r="N147" s="60"/>
      <c r="O147" s="60"/>
      <c r="P147" s="60"/>
      <c r="Q147" s="60"/>
      <c r="R147" s="60"/>
      <c r="S147" s="60"/>
      <c r="T147" s="379"/>
      <c r="V147" s="379"/>
      <c r="W147" s="3939"/>
      <c r="X147" s="3939"/>
      <c r="Y147" s="3939"/>
      <c r="Z147" s="4040"/>
      <c r="AA147" s="60"/>
      <c r="AB147" s="60"/>
      <c r="AC147" s="60"/>
    </row>
    <row r="148" spans="1:29" x14ac:dyDescent="0.2">
      <c r="A148" s="60"/>
      <c r="B148" s="60"/>
      <c r="C148" s="60"/>
      <c r="D148" s="60"/>
      <c r="E148" s="60"/>
      <c r="F148" s="60"/>
      <c r="G148" s="60"/>
      <c r="H148" s="60"/>
      <c r="I148" s="60"/>
      <c r="J148" s="60"/>
      <c r="K148" s="60"/>
      <c r="L148" s="60"/>
      <c r="M148" s="60"/>
      <c r="N148" s="60"/>
      <c r="O148" s="60"/>
      <c r="P148" s="60"/>
      <c r="Q148" s="60"/>
      <c r="R148" s="60"/>
      <c r="S148" s="60"/>
      <c r="T148" s="379"/>
      <c r="V148" s="379"/>
      <c r="W148" s="3939"/>
      <c r="X148" s="3939"/>
      <c r="Y148" s="3939"/>
      <c r="Z148" s="4040"/>
      <c r="AA148" s="60"/>
      <c r="AB148" s="60"/>
      <c r="AC148" s="60"/>
    </row>
    <row r="149" spans="1:29" x14ac:dyDescent="0.2">
      <c r="A149" s="60"/>
      <c r="B149" s="60"/>
      <c r="C149" s="60"/>
      <c r="D149" s="60"/>
      <c r="E149" s="60"/>
      <c r="F149" s="60"/>
      <c r="G149" s="60"/>
      <c r="H149" s="60"/>
      <c r="I149" s="60"/>
      <c r="J149" s="60"/>
      <c r="K149" s="60"/>
      <c r="L149" s="60"/>
      <c r="M149" s="60"/>
      <c r="N149" s="60"/>
      <c r="O149" s="60"/>
      <c r="P149" s="60"/>
      <c r="Q149" s="60"/>
      <c r="R149" s="60"/>
      <c r="S149" s="60"/>
      <c r="T149" s="379"/>
      <c r="V149" s="379"/>
      <c r="W149" s="3939"/>
      <c r="X149" s="3939"/>
      <c r="Y149" s="3939"/>
      <c r="Z149" s="4040"/>
      <c r="AA149" s="60"/>
      <c r="AB149" s="60"/>
      <c r="AC149" s="60"/>
    </row>
    <row r="150" spans="1:29" x14ac:dyDescent="0.2">
      <c r="A150" s="60"/>
      <c r="B150" s="60"/>
      <c r="C150" s="60"/>
      <c r="D150" s="60"/>
      <c r="E150" s="60"/>
      <c r="F150" s="60"/>
      <c r="G150" s="60"/>
      <c r="H150" s="60"/>
      <c r="I150" s="60"/>
      <c r="J150" s="60"/>
      <c r="K150" s="60"/>
      <c r="L150" s="60"/>
      <c r="M150" s="60"/>
      <c r="N150" s="60"/>
      <c r="O150" s="60"/>
      <c r="P150" s="60"/>
      <c r="Q150" s="60"/>
      <c r="R150" s="60"/>
      <c r="S150" s="60"/>
      <c r="T150" s="379"/>
      <c r="V150" s="379"/>
      <c r="W150" s="3939"/>
      <c r="X150" s="3939"/>
      <c r="Y150" s="3939"/>
      <c r="Z150" s="4040"/>
      <c r="AA150" s="60"/>
      <c r="AB150" s="60"/>
      <c r="AC150" s="60"/>
    </row>
    <row r="151" spans="1:29" x14ac:dyDescent="0.2">
      <c r="A151" s="60"/>
      <c r="B151" s="60"/>
      <c r="C151" s="60"/>
      <c r="D151" s="60"/>
      <c r="E151" s="60"/>
      <c r="F151" s="60"/>
      <c r="G151" s="60"/>
      <c r="H151" s="60"/>
      <c r="I151" s="60"/>
      <c r="J151" s="60"/>
      <c r="K151" s="60"/>
      <c r="L151" s="60"/>
      <c r="M151" s="60"/>
      <c r="N151" s="60"/>
      <c r="O151" s="60"/>
      <c r="P151" s="60"/>
      <c r="Q151" s="60"/>
      <c r="R151" s="60"/>
      <c r="S151" s="60"/>
      <c r="T151" s="379"/>
      <c r="V151" s="379"/>
      <c r="W151" s="3939"/>
      <c r="X151" s="3939"/>
      <c r="Y151" s="3939"/>
      <c r="Z151" s="4040"/>
      <c r="AA151" s="60"/>
      <c r="AB151" s="60"/>
      <c r="AC151" s="60"/>
    </row>
    <row r="152" spans="1:29" x14ac:dyDescent="0.2">
      <c r="A152" s="60"/>
      <c r="B152" s="60"/>
      <c r="C152" s="60"/>
      <c r="D152" s="60"/>
      <c r="E152" s="60"/>
      <c r="F152" s="60"/>
      <c r="G152" s="60"/>
      <c r="H152" s="60"/>
      <c r="I152" s="60"/>
      <c r="J152" s="60"/>
      <c r="K152" s="60"/>
      <c r="L152" s="60"/>
      <c r="M152" s="60"/>
      <c r="N152" s="60"/>
      <c r="O152" s="60"/>
      <c r="P152" s="60"/>
      <c r="Q152" s="60"/>
      <c r="R152" s="60"/>
      <c r="S152" s="60"/>
      <c r="T152" s="379"/>
      <c r="V152" s="379"/>
      <c r="W152" s="3939"/>
      <c r="X152" s="3939"/>
      <c r="Y152" s="3939"/>
      <c r="Z152" s="4040"/>
      <c r="AA152" s="60"/>
      <c r="AB152" s="60"/>
      <c r="AC152" s="60"/>
    </row>
    <row r="153" spans="1:29" x14ac:dyDescent="0.2">
      <c r="A153" s="60"/>
      <c r="B153" s="60"/>
      <c r="C153" s="60"/>
      <c r="D153" s="60"/>
      <c r="E153" s="60"/>
      <c r="F153" s="60"/>
      <c r="G153" s="60"/>
      <c r="H153" s="60"/>
      <c r="I153" s="60"/>
      <c r="J153" s="60"/>
      <c r="K153" s="60"/>
      <c r="L153" s="60"/>
      <c r="M153" s="60"/>
      <c r="N153" s="60"/>
      <c r="O153" s="60"/>
      <c r="P153" s="60"/>
      <c r="Q153" s="60"/>
      <c r="R153" s="60"/>
      <c r="S153" s="60"/>
      <c r="T153" s="379"/>
      <c r="V153" s="379"/>
      <c r="W153" s="3939"/>
      <c r="X153" s="3939"/>
      <c r="Y153" s="3939"/>
      <c r="Z153" s="4040"/>
      <c r="AA153" s="60"/>
      <c r="AB153" s="60"/>
      <c r="AC153" s="60"/>
    </row>
    <row r="154" spans="1:29" x14ac:dyDescent="0.2">
      <c r="A154" s="60"/>
      <c r="B154" s="60"/>
      <c r="C154" s="60"/>
      <c r="D154" s="60"/>
      <c r="E154" s="60"/>
      <c r="F154" s="60"/>
      <c r="G154" s="60"/>
      <c r="H154" s="60"/>
      <c r="I154" s="60"/>
      <c r="J154" s="60"/>
      <c r="K154" s="60"/>
      <c r="L154" s="60"/>
      <c r="M154" s="60"/>
      <c r="N154" s="60"/>
      <c r="O154" s="60"/>
      <c r="P154" s="60"/>
      <c r="Q154" s="60"/>
      <c r="R154" s="60"/>
      <c r="S154" s="60"/>
      <c r="T154" s="379"/>
      <c r="V154" s="379"/>
      <c r="W154" s="3939"/>
      <c r="X154" s="3939"/>
      <c r="Y154" s="3939"/>
      <c r="Z154" s="4040"/>
      <c r="AA154" s="60"/>
      <c r="AB154" s="60"/>
      <c r="AC154" s="60"/>
    </row>
    <row r="155" spans="1:29" x14ac:dyDescent="0.2">
      <c r="A155" s="60"/>
      <c r="B155" s="60"/>
      <c r="C155" s="60"/>
      <c r="D155" s="60"/>
      <c r="E155" s="60"/>
      <c r="F155" s="60"/>
      <c r="G155" s="60"/>
      <c r="H155" s="60"/>
      <c r="I155" s="60"/>
      <c r="J155" s="60"/>
      <c r="K155" s="60"/>
      <c r="L155" s="60"/>
      <c r="M155" s="60"/>
      <c r="N155" s="60"/>
      <c r="O155" s="60"/>
      <c r="P155" s="60"/>
      <c r="Q155" s="60"/>
      <c r="R155" s="60"/>
      <c r="S155" s="60"/>
      <c r="T155" s="379"/>
      <c r="V155" s="379"/>
      <c r="W155" s="3939"/>
      <c r="X155" s="3939"/>
      <c r="Y155" s="3939"/>
      <c r="Z155" s="4040"/>
      <c r="AA155" s="60"/>
      <c r="AB155" s="60"/>
      <c r="AC155" s="60"/>
    </row>
    <row r="156" spans="1:29" x14ac:dyDescent="0.2">
      <c r="A156" s="60"/>
      <c r="B156" s="60"/>
      <c r="C156" s="60"/>
      <c r="D156" s="60"/>
      <c r="E156" s="60"/>
      <c r="F156" s="60"/>
      <c r="G156" s="60"/>
      <c r="H156" s="60"/>
      <c r="I156" s="60"/>
      <c r="J156" s="60"/>
      <c r="K156" s="60"/>
      <c r="L156" s="60"/>
      <c r="M156" s="60"/>
      <c r="N156" s="60"/>
      <c r="O156" s="60"/>
      <c r="P156" s="60"/>
      <c r="Q156" s="60"/>
      <c r="R156" s="60"/>
      <c r="S156" s="60"/>
      <c r="T156" s="379"/>
      <c r="V156" s="379"/>
      <c r="W156" s="3939"/>
      <c r="X156" s="3939"/>
      <c r="Y156" s="3939"/>
      <c r="Z156" s="4040"/>
      <c r="AA156" s="60"/>
      <c r="AB156" s="60"/>
      <c r="AC156" s="60"/>
    </row>
    <row r="157" spans="1:29" x14ac:dyDescent="0.2">
      <c r="A157" s="60"/>
      <c r="B157" s="60"/>
      <c r="C157" s="60"/>
      <c r="D157" s="60"/>
      <c r="E157" s="60"/>
      <c r="F157" s="60"/>
      <c r="G157" s="60"/>
      <c r="H157" s="60"/>
      <c r="I157" s="60"/>
      <c r="J157" s="60"/>
      <c r="K157" s="60"/>
      <c r="L157" s="60"/>
      <c r="M157" s="60"/>
      <c r="N157" s="60"/>
      <c r="O157" s="60"/>
      <c r="P157" s="60"/>
      <c r="Q157" s="60"/>
      <c r="R157" s="60"/>
      <c r="S157" s="60"/>
      <c r="T157" s="379"/>
      <c r="V157" s="379"/>
      <c r="W157" s="3939"/>
      <c r="X157" s="3939"/>
      <c r="Y157" s="3939"/>
      <c r="Z157" s="4040"/>
      <c r="AA157" s="60"/>
      <c r="AB157" s="60"/>
      <c r="AC157" s="60"/>
    </row>
    <row r="158" spans="1:29" x14ac:dyDescent="0.2">
      <c r="A158" s="60"/>
      <c r="B158" s="60"/>
      <c r="C158" s="60"/>
      <c r="D158" s="60"/>
      <c r="E158" s="60"/>
      <c r="F158" s="60"/>
      <c r="G158" s="60"/>
      <c r="H158" s="60"/>
      <c r="I158" s="60"/>
      <c r="J158" s="60"/>
      <c r="K158" s="60"/>
      <c r="L158" s="60"/>
      <c r="M158" s="60"/>
      <c r="N158" s="60"/>
      <c r="O158" s="60"/>
      <c r="P158" s="60"/>
      <c r="Q158" s="60"/>
      <c r="R158" s="60"/>
      <c r="S158" s="60"/>
      <c r="T158" s="379"/>
      <c r="V158" s="379"/>
      <c r="W158" s="3939"/>
      <c r="X158" s="3939"/>
      <c r="Y158" s="3939"/>
      <c r="Z158" s="4040"/>
      <c r="AA158" s="60"/>
      <c r="AB158" s="60"/>
      <c r="AC158" s="60"/>
    </row>
    <row r="159" spans="1:29" x14ac:dyDescent="0.2">
      <c r="A159" s="60"/>
      <c r="B159" s="60"/>
      <c r="C159" s="60"/>
      <c r="D159" s="60"/>
      <c r="E159" s="60"/>
      <c r="F159" s="60"/>
      <c r="G159" s="60"/>
      <c r="H159" s="60"/>
      <c r="I159" s="60"/>
      <c r="J159" s="60"/>
      <c r="K159" s="60"/>
      <c r="L159" s="60"/>
      <c r="M159" s="60"/>
      <c r="N159" s="60"/>
      <c r="O159" s="60"/>
      <c r="P159" s="60"/>
      <c r="Q159" s="60"/>
      <c r="R159" s="60"/>
      <c r="S159" s="60"/>
      <c r="T159" s="379"/>
      <c r="V159" s="379"/>
      <c r="W159" s="3939"/>
      <c r="X159" s="3939"/>
      <c r="Y159" s="3939"/>
      <c r="Z159" s="4040"/>
      <c r="AA159" s="60"/>
      <c r="AB159" s="60"/>
      <c r="AC159" s="60"/>
    </row>
    <row r="160" spans="1:29" x14ac:dyDescent="0.2">
      <c r="A160" s="60"/>
      <c r="B160" s="60"/>
      <c r="C160" s="60"/>
      <c r="D160" s="60"/>
      <c r="E160" s="60"/>
      <c r="F160" s="60"/>
      <c r="G160" s="60"/>
      <c r="H160" s="60"/>
      <c r="I160" s="60"/>
      <c r="J160" s="60"/>
      <c r="K160" s="60"/>
      <c r="L160" s="60"/>
      <c r="M160" s="60"/>
      <c r="N160" s="60"/>
      <c r="O160" s="60"/>
      <c r="P160" s="60"/>
      <c r="Q160" s="60"/>
      <c r="R160" s="60"/>
      <c r="S160" s="60"/>
      <c r="T160" s="379"/>
      <c r="V160" s="379"/>
      <c r="W160" s="3939"/>
      <c r="X160" s="3939"/>
      <c r="Y160" s="3939"/>
      <c r="Z160" s="4040"/>
      <c r="AA160" s="60"/>
      <c r="AB160" s="60"/>
      <c r="AC160" s="60"/>
    </row>
    <row r="161" spans="1:29" x14ac:dyDescent="0.2">
      <c r="A161" s="60"/>
      <c r="B161" s="60"/>
      <c r="C161" s="60"/>
      <c r="D161" s="60"/>
      <c r="E161" s="60"/>
      <c r="F161" s="60"/>
      <c r="G161" s="60"/>
      <c r="H161" s="60"/>
      <c r="I161" s="60"/>
      <c r="J161" s="60"/>
      <c r="K161" s="60"/>
      <c r="L161" s="60"/>
      <c r="M161" s="60"/>
      <c r="N161" s="60"/>
      <c r="O161" s="60"/>
      <c r="P161" s="60"/>
      <c r="Q161" s="60"/>
      <c r="R161" s="60"/>
      <c r="S161" s="60"/>
      <c r="T161" s="379"/>
      <c r="V161" s="379"/>
      <c r="W161" s="3939"/>
      <c r="X161" s="3939"/>
      <c r="Y161" s="3939"/>
      <c r="Z161" s="4040"/>
      <c r="AA161" s="60"/>
      <c r="AB161" s="60"/>
      <c r="AC161" s="60"/>
    </row>
    <row r="162" spans="1:29" x14ac:dyDescent="0.2">
      <c r="A162" s="60"/>
      <c r="B162" s="60"/>
      <c r="C162" s="60"/>
      <c r="D162" s="60"/>
      <c r="E162" s="60"/>
      <c r="F162" s="60"/>
      <c r="G162" s="60"/>
      <c r="H162" s="60"/>
      <c r="I162" s="60"/>
      <c r="J162" s="60"/>
      <c r="K162" s="60"/>
      <c r="L162" s="60"/>
      <c r="M162" s="60"/>
      <c r="N162" s="60"/>
      <c r="O162" s="60"/>
      <c r="P162" s="60"/>
      <c r="Q162" s="60"/>
      <c r="R162" s="60"/>
      <c r="S162" s="60"/>
      <c r="T162" s="379"/>
      <c r="V162" s="379"/>
      <c r="W162" s="3939"/>
      <c r="X162" s="3939"/>
      <c r="Y162" s="3939"/>
      <c r="Z162" s="4040"/>
      <c r="AA162" s="60"/>
      <c r="AB162" s="60"/>
      <c r="AC162" s="60"/>
    </row>
    <row r="163" spans="1:29" x14ac:dyDescent="0.2">
      <c r="A163" s="60"/>
      <c r="B163" s="60"/>
      <c r="C163" s="60"/>
      <c r="D163" s="60"/>
      <c r="E163" s="60"/>
      <c r="F163" s="60"/>
      <c r="G163" s="60"/>
      <c r="H163" s="60"/>
      <c r="I163" s="60"/>
      <c r="J163" s="60"/>
      <c r="K163" s="60"/>
      <c r="L163" s="60"/>
      <c r="M163" s="60"/>
      <c r="N163" s="60"/>
      <c r="O163" s="60"/>
      <c r="P163" s="60"/>
      <c r="Q163" s="60"/>
      <c r="R163" s="60"/>
      <c r="S163" s="60"/>
      <c r="T163" s="379"/>
      <c r="V163" s="379"/>
      <c r="W163" s="3939"/>
      <c r="X163" s="3939"/>
      <c r="Y163" s="3939"/>
      <c r="Z163" s="4040"/>
      <c r="AA163" s="60"/>
      <c r="AB163" s="60"/>
      <c r="AC163" s="60"/>
    </row>
    <row r="164" spans="1:29" x14ac:dyDescent="0.2">
      <c r="A164" s="60"/>
      <c r="B164" s="60"/>
      <c r="C164" s="60"/>
      <c r="D164" s="60"/>
      <c r="E164" s="60"/>
      <c r="F164" s="60"/>
      <c r="G164" s="60"/>
      <c r="H164" s="60"/>
      <c r="I164" s="60"/>
      <c r="J164" s="60"/>
      <c r="K164" s="60"/>
      <c r="L164" s="60"/>
      <c r="M164" s="60"/>
      <c r="N164" s="60"/>
      <c r="O164" s="60"/>
      <c r="P164" s="60"/>
      <c r="Q164" s="60"/>
      <c r="R164" s="60"/>
      <c r="S164" s="60"/>
      <c r="T164" s="379"/>
      <c r="V164" s="379"/>
      <c r="W164" s="3939"/>
      <c r="X164" s="3939"/>
      <c r="Y164" s="3939"/>
      <c r="Z164" s="4040"/>
      <c r="AA164" s="60"/>
      <c r="AB164" s="60"/>
      <c r="AC164" s="60"/>
    </row>
    <row r="165" spans="1:29" x14ac:dyDescent="0.2">
      <c r="A165" s="60"/>
      <c r="B165" s="60"/>
      <c r="C165" s="60"/>
      <c r="D165" s="60"/>
      <c r="E165" s="60"/>
      <c r="F165" s="60"/>
      <c r="G165" s="60"/>
      <c r="H165" s="60"/>
      <c r="I165" s="60"/>
      <c r="J165" s="60"/>
      <c r="K165" s="60"/>
      <c r="L165" s="60"/>
      <c r="M165" s="60"/>
      <c r="N165" s="60"/>
      <c r="O165" s="60"/>
      <c r="P165" s="60"/>
      <c r="Q165" s="60"/>
      <c r="R165" s="60"/>
      <c r="S165" s="60"/>
      <c r="T165" s="379"/>
      <c r="V165" s="379"/>
      <c r="W165" s="3939"/>
      <c r="X165" s="3939"/>
      <c r="Y165" s="3939"/>
      <c r="Z165" s="4040"/>
      <c r="AA165" s="60"/>
      <c r="AB165" s="60"/>
      <c r="AC165" s="60"/>
    </row>
    <row r="166" spans="1:29" x14ac:dyDescent="0.2">
      <c r="A166" s="60"/>
      <c r="B166" s="60"/>
      <c r="C166" s="60"/>
      <c r="D166" s="60"/>
      <c r="E166" s="60"/>
      <c r="F166" s="60"/>
      <c r="G166" s="60"/>
      <c r="H166" s="60"/>
      <c r="I166" s="60"/>
      <c r="J166" s="60"/>
      <c r="K166" s="60"/>
      <c r="L166" s="60"/>
      <c r="M166" s="60"/>
      <c r="N166" s="60"/>
      <c r="O166" s="60"/>
      <c r="P166" s="60"/>
      <c r="Q166" s="60"/>
      <c r="R166" s="60"/>
      <c r="S166" s="60"/>
      <c r="T166" s="379"/>
      <c r="V166" s="379"/>
      <c r="W166" s="3939"/>
      <c r="X166" s="3939"/>
      <c r="Y166" s="3939"/>
      <c r="Z166" s="4040"/>
      <c r="AA166" s="60"/>
      <c r="AB166" s="60"/>
      <c r="AC166" s="60"/>
    </row>
    <row r="167" spans="1:29" x14ac:dyDescent="0.2">
      <c r="A167" s="60"/>
      <c r="B167" s="60"/>
      <c r="C167" s="60"/>
      <c r="D167" s="60"/>
      <c r="E167" s="60"/>
      <c r="F167" s="60"/>
      <c r="G167" s="60"/>
      <c r="H167" s="60"/>
      <c r="I167" s="60"/>
      <c r="J167" s="60"/>
      <c r="K167" s="60"/>
      <c r="L167" s="60"/>
      <c r="M167" s="60"/>
      <c r="N167" s="60"/>
      <c r="O167" s="60"/>
      <c r="P167" s="60"/>
      <c r="Q167" s="60"/>
      <c r="R167" s="60"/>
      <c r="S167" s="60"/>
      <c r="T167" s="379"/>
      <c r="V167" s="379"/>
      <c r="W167" s="3939"/>
      <c r="X167" s="3939"/>
      <c r="Y167" s="3939"/>
      <c r="Z167" s="4040"/>
      <c r="AA167" s="60"/>
      <c r="AB167" s="60"/>
      <c r="AC167" s="60"/>
    </row>
    <row r="168" spans="1:29" x14ac:dyDescent="0.2">
      <c r="A168" s="60"/>
      <c r="B168" s="60"/>
      <c r="C168" s="60"/>
      <c r="D168" s="60"/>
      <c r="E168" s="60"/>
      <c r="F168" s="60"/>
      <c r="G168" s="60"/>
      <c r="H168" s="60"/>
      <c r="I168" s="60"/>
      <c r="J168" s="60"/>
      <c r="K168" s="60"/>
      <c r="L168" s="60"/>
      <c r="M168" s="60"/>
      <c r="N168" s="60"/>
      <c r="O168" s="60"/>
      <c r="P168" s="60"/>
      <c r="Q168" s="60"/>
      <c r="R168" s="60"/>
      <c r="S168" s="60"/>
      <c r="T168" s="379"/>
      <c r="V168" s="379"/>
      <c r="W168" s="3939"/>
      <c r="X168" s="3939"/>
      <c r="Y168" s="3939"/>
      <c r="Z168" s="4040"/>
      <c r="AA168" s="60"/>
      <c r="AB168" s="60"/>
      <c r="AC168" s="60"/>
    </row>
    <row r="169" spans="1:29" x14ac:dyDescent="0.2">
      <c r="A169" s="60"/>
      <c r="B169" s="60"/>
      <c r="C169" s="60"/>
      <c r="D169" s="60"/>
      <c r="E169" s="60"/>
      <c r="F169" s="60"/>
      <c r="G169" s="60"/>
      <c r="H169" s="60"/>
      <c r="I169" s="60"/>
      <c r="J169" s="60"/>
      <c r="K169" s="60"/>
      <c r="L169" s="60"/>
      <c r="M169" s="60"/>
      <c r="N169" s="60"/>
      <c r="O169" s="60"/>
      <c r="P169" s="60"/>
      <c r="Q169" s="60"/>
      <c r="R169" s="60"/>
      <c r="S169" s="60"/>
      <c r="T169" s="379"/>
      <c r="V169" s="379"/>
      <c r="W169" s="3939"/>
      <c r="X169" s="3939"/>
      <c r="Y169" s="3939"/>
      <c r="Z169" s="4040"/>
      <c r="AA169" s="60"/>
      <c r="AB169" s="60"/>
      <c r="AC169" s="60"/>
    </row>
    <row r="170" spans="1:29" x14ac:dyDescent="0.2">
      <c r="A170" s="60"/>
      <c r="B170" s="60"/>
      <c r="C170" s="60"/>
      <c r="D170" s="60"/>
      <c r="E170" s="60"/>
      <c r="F170" s="60"/>
      <c r="G170" s="60"/>
      <c r="H170" s="60"/>
      <c r="I170" s="60"/>
      <c r="J170" s="60"/>
      <c r="K170" s="60"/>
      <c r="L170" s="60"/>
      <c r="M170" s="60"/>
      <c r="N170" s="60"/>
      <c r="O170" s="60"/>
      <c r="P170" s="60"/>
      <c r="Q170" s="60"/>
      <c r="R170" s="60"/>
      <c r="S170" s="60"/>
      <c r="T170" s="379"/>
      <c r="V170" s="379"/>
      <c r="W170" s="3939"/>
      <c r="X170" s="3939"/>
      <c r="Y170" s="3939"/>
      <c r="Z170" s="4040"/>
      <c r="AA170" s="60"/>
      <c r="AB170" s="60"/>
      <c r="AC170" s="60"/>
    </row>
    <row r="171" spans="1:29" x14ac:dyDescent="0.2">
      <c r="A171" s="60"/>
      <c r="B171" s="60"/>
      <c r="C171" s="60"/>
      <c r="D171" s="60"/>
      <c r="E171" s="60"/>
      <c r="F171" s="60"/>
      <c r="G171" s="60"/>
      <c r="H171" s="60"/>
      <c r="I171" s="60"/>
      <c r="J171" s="60"/>
      <c r="K171" s="60"/>
      <c r="L171" s="60"/>
      <c r="M171" s="60"/>
      <c r="N171" s="60"/>
      <c r="O171" s="60"/>
      <c r="P171" s="60"/>
      <c r="Q171" s="60"/>
      <c r="R171" s="60"/>
      <c r="S171" s="60"/>
      <c r="T171" s="379"/>
      <c r="V171" s="379"/>
      <c r="W171" s="3939"/>
      <c r="X171" s="3939"/>
      <c r="Y171" s="3939"/>
      <c r="Z171" s="4040"/>
      <c r="AA171" s="60"/>
      <c r="AB171" s="60"/>
      <c r="AC171" s="60"/>
    </row>
    <row r="172" spans="1:29" x14ac:dyDescent="0.2">
      <c r="A172" s="60"/>
      <c r="B172" s="60"/>
      <c r="C172" s="60"/>
      <c r="D172" s="60"/>
      <c r="E172" s="60"/>
      <c r="F172" s="60"/>
      <c r="G172" s="60"/>
      <c r="H172" s="60"/>
      <c r="I172" s="60"/>
      <c r="J172" s="60"/>
      <c r="K172" s="60"/>
      <c r="L172" s="60"/>
      <c r="M172" s="60"/>
      <c r="N172" s="60"/>
      <c r="O172" s="60"/>
      <c r="P172" s="60"/>
      <c r="Q172" s="60"/>
      <c r="R172" s="60"/>
      <c r="S172" s="60"/>
      <c r="T172" s="379"/>
      <c r="V172" s="379"/>
      <c r="W172" s="3939"/>
      <c r="X172" s="3939"/>
      <c r="Y172" s="3939"/>
      <c r="Z172" s="4040"/>
      <c r="AA172" s="60"/>
      <c r="AB172" s="60"/>
      <c r="AC172" s="60"/>
    </row>
    <row r="173" spans="1:29" x14ac:dyDescent="0.2">
      <c r="A173" s="60"/>
      <c r="B173" s="60"/>
      <c r="C173" s="60"/>
      <c r="D173" s="60"/>
      <c r="E173" s="60"/>
      <c r="F173" s="60"/>
      <c r="G173" s="60"/>
      <c r="H173" s="60"/>
      <c r="I173" s="60"/>
      <c r="J173" s="60"/>
      <c r="K173" s="60"/>
      <c r="L173" s="60"/>
      <c r="M173" s="60"/>
      <c r="N173" s="60"/>
      <c r="O173" s="60"/>
      <c r="P173" s="60"/>
      <c r="Q173" s="60"/>
      <c r="R173" s="60"/>
      <c r="S173" s="60"/>
      <c r="T173" s="379"/>
      <c r="V173" s="379"/>
      <c r="W173" s="3939"/>
      <c r="X173" s="3939"/>
      <c r="Y173" s="3939"/>
      <c r="Z173" s="4040"/>
      <c r="AA173" s="60"/>
      <c r="AB173" s="60"/>
      <c r="AC173" s="60"/>
    </row>
    <row r="174" spans="1:29" x14ac:dyDescent="0.2">
      <c r="A174" s="60"/>
      <c r="B174" s="60"/>
      <c r="C174" s="60"/>
      <c r="D174" s="60"/>
      <c r="E174" s="60"/>
      <c r="F174" s="60"/>
      <c r="G174" s="60"/>
      <c r="H174" s="60"/>
      <c r="I174" s="60"/>
      <c r="J174" s="60"/>
      <c r="K174" s="60"/>
      <c r="L174" s="60"/>
      <c r="M174" s="60"/>
      <c r="N174" s="60"/>
      <c r="O174" s="60"/>
      <c r="P174" s="60"/>
      <c r="Q174" s="60"/>
      <c r="R174" s="60"/>
      <c r="S174" s="60"/>
      <c r="T174" s="379"/>
      <c r="V174" s="379"/>
      <c r="W174" s="3939"/>
      <c r="X174" s="3939"/>
      <c r="Y174" s="3939"/>
      <c r="Z174" s="4040"/>
      <c r="AA174" s="60"/>
      <c r="AB174" s="60"/>
      <c r="AC174" s="60"/>
    </row>
    <row r="175" spans="1:29" x14ac:dyDescent="0.2">
      <c r="A175" s="60"/>
      <c r="B175" s="60"/>
      <c r="C175" s="60"/>
      <c r="D175" s="60"/>
      <c r="E175" s="60"/>
      <c r="F175" s="60"/>
      <c r="G175" s="60"/>
      <c r="H175" s="60"/>
      <c r="I175" s="60"/>
      <c r="J175" s="60"/>
      <c r="K175" s="60"/>
      <c r="L175" s="60"/>
      <c r="M175" s="60"/>
      <c r="N175" s="60"/>
      <c r="O175" s="60"/>
      <c r="P175" s="60"/>
      <c r="Q175" s="60"/>
      <c r="R175" s="60"/>
      <c r="S175" s="60"/>
      <c r="T175" s="379"/>
      <c r="V175" s="379"/>
      <c r="W175" s="3939"/>
      <c r="X175" s="3939"/>
      <c r="Y175" s="3939"/>
      <c r="Z175" s="4040"/>
      <c r="AA175" s="60"/>
      <c r="AB175" s="60"/>
      <c r="AC175" s="60"/>
    </row>
    <row r="176" spans="1:29" x14ac:dyDescent="0.2">
      <c r="A176" s="60"/>
      <c r="B176" s="60"/>
      <c r="C176" s="60"/>
      <c r="D176" s="60"/>
      <c r="E176" s="60"/>
      <c r="F176" s="60"/>
      <c r="G176" s="60"/>
      <c r="H176" s="60"/>
      <c r="I176" s="60"/>
      <c r="J176" s="60"/>
      <c r="K176" s="60"/>
      <c r="L176" s="60"/>
      <c r="M176" s="60"/>
      <c r="N176" s="60"/>
      <c r="O176" s="60"/>
      <c r="P176" s="60"/>
      <c r="Q176" s="60"/>
      <c r="R176" s="60"/>
      <c r="S176" s="60"/>
      <c r="T176" s="379"/>
      <c r="V176" s="379"/>
      <c r="W176" s="3939"/>
      <c r="X176" s="3939"/>
      <c r="Y176" s="3939"/>
      <c r="Z176" s="4040"/>
      <c r="AA176" s="60"/>
      <c r="AB176" s="60"/>
      <c r="AC176" s="60"/>
    </row>
    <row r="177" spans="1:29" x14ac:dyDescent="0.2">
      <c r="A177" s="60"/>
      <c r="B177" s="60"/>
      <c r="C177" s="60"/>
      <c r="D177" s="60"/>
      <c r="E177" s="60"/>
      <c r="F177" s="60"/>
      <c r="G177" s="60"/>
      <c r="H177" s="60"/>
      <c r="I177" s="60"/>
      <c r="J177" s="60"/>
      <c r="K177" s="60"/>
      <c r="L177" s="60"/>
      <c r="M177" s="60"/>
      <c r="N177" s="60"/>
      <c r="O177" s="60"/>
      <c r="P177" s="60"/>
      <c r="Q177" s="60"/>
      <c r="R177" s="60"/>
      <c r="S177" s="60"/>
      <c r="T177" s="379"/>
      <c r="V177" s="379"/>
      <c r="W177" s="3939"/>
      <c r="X177" s="3939"/>
      <c r="Y177" s="3939"/>
      <c r="Z177" s="4040"/>
      <c r="AA177" s="60"/>
      <c r="AB177" s="60"/>
      <c r="AC177" s="60"/>
    </row>
    <row r="178" spans="1:29" x14ac:dyDescent="0.2">
      <c r="A178" s="60"/>
      <c r="B178" s="60"/>
      <c r="C178" s="60"/>
      <c r="D178" s="60"/>
      <c r="E178" s="60"/>
      <c r="F178" s="60"/>
      <c r="G178" s="60"/>
      <c r="H178" s="60"/>
      <c r="I178" s="60"/>
      <c r="J178" s="60"/>
      <c r="K178" s="60"/>
      <c r="L178" s="60"/>
      <c r="M178" s="60"/>
      <c r="N178" s="60"/>
      <c r="O178" s="60"/>
      <c r="P178" s="60"/>
      <c r="Q178" s="60"/>
      <c r="R178" s="60"/>
      <c r="S178" s="60"/>
      <c r="T178" s="379"/>
      <c r="V178" s="379"/>
      <c r="W178" s="3939"/>
      <c r="X178" s="3939"/>
      <c r="Y178" s="3939"/>
      <c r="Z178" s="4040"/>
      <c r="AA178" s="60"/>
      <c r="AB178" s="60"/>
      <c r="AC178" s="60"/>
    </row>
    <row r="179" spans="1:29" x14ac:dyDescent="0.2">
      <c r="A179" s="60"/>
      <c r="B179" s="60"/>
      <c r="C179" s="60"/>
      <c r="D179" s="60"/>
      <c r="E179" s="60"/>
      <c r="F179" s="60"/>
      <c r="G179" s="60"/>
      <c r="H179" s="60"/>
      <c r="I179" s="60"/>
      <c r="J179" s="60"/>
      <c r="K179" s="60"/>
      <c r="L179" s="60"/>
      <c r="M179" s="60"/>
      <c r="N179" s="60"/>
      <c r="O179" s="60"/>
      <c r="P179" s="60"/>
      <c r="Q179" s="60"/>
      <c r="R179" s="60"/>
      <c r="S179" s="60"/>
      <c r="T179" s="379"/>
      <c r="V179" s="379"/>
      <c r="W179" s="3939"/>
      <c r="X179" s="3939"/>
      <c r="Y179" s="3939"/>
      <c r="Z179" s="4040"/>
      <c r="AA179" s="60"/>
      <c r="AB179" s="60"/>
      <c r="AC179" s="60"/>
    </row>
    <row r="180" spans="1:29" x14ac:dyDescent="0.2">
      <c r="A180" s="60"/>
      <c r="B180" s="60"/>
      <c r="C180" s="60"/>
      <c r="D180" s="60"/>
      <c r="E180" s="60"/>
      <c r="F180" s="60"/>
      <c r="G180" s="60"/>
      <c r="H180" s="60"/>
      <c r="I180" s="60"/>
      <c r="J180" s="60"/>
      <c r="K180" s="60"/>
      <c r="L180" s="60"/>
      <c r="M180" s="60"/>
      <c r="N180" s="60"/>
      <c r="O180" s="60"/>
      <c r="P180" s="60"/>
      <c r="Q180" s="60"/>
      <c r="R180" s="60"/>
      <c r="S180" s="60"/>
      <c r="T180" s="379"/>
      <c r="V180" s="379"/>
      <c r="W180" s="3939"/>
      <c r="X180" s="3939"/>
      <c r="Y180" s="3939"/>
      <c r="Z180" s="4040"/>
      <c r="AA180" s="60"/>
      <c r="AB180" s="60"/>
      <c r="AC180" s="60"/>
    </row>
    <row r="181" spans="1:29" x14ac:dyDescent="0.2">
      <c r="A181" s="60"/>
      <c r="B181" s="60"/>
      <c r="C181" s="60"/>
      <c r="D181" s="60"/>
      <c r="E181" s="60"/>
      <c r="F181" s="60"/>
      <c r="G181" s="60"/>
      <c r="H181" s="60"/>
      <c r="I181" s="60"/>
      <c r="J181" s="60"/>
      <c r="K181" s="60"/>
      <c r="L181" s="60"/>
      <c r="M181" s="60"/>
      <c r="N181" s="60"/>
      <c r="O181" s="60"/>
      <c r="P181" s="60"/>
      <c r="Q181" s="60"/>
      <c r="R181" s="60"/>
      <c r="S181" s="60"/>
      <c r="T181" s="379"/>
      <c r="V181" s="379"/>
      <c r="W181" s="3939"/>
      <c r="X181" s="3939"/>
      <c r="Y181" s="3939"/>
      <c r="Z181" s="4040"/>
      <c r="AA181" s="60"/>
      <c r="AB181" s="60"/>
      <c r="AC181" s="60"/>
    </row>
    <row r="182" spans="1:29" x14ac:dyDescent="0.2">
      <c r="A182" s="60"/>
      <c r="B182" s="60"/>
      <c r="C182" s="60"/>
      <c r="D182" s="60"/>
      <c r="E182" s="60"/>
      <c r="F182" s="60"/>
      <c r="G182" s="60"/>
      <c r="H182" s="60"/>
      <c r="I182" s="60"/>
      <c r="J182" s="60"/>
      <c r="K182" s="60"/>
      <c r="L182" s="60"/>
      <c r="M182" s="60"/>
      <c r="N182" s="60"/>
      <c r="O182" s="60"/>
      <c r="P182" s="60"/>
      <c r="Q182" s="60"/>
      <c r="R182" s="60"/>
      <c r="S182" s="60"/>
      <c r="T182" s="379"/>
      <c r="V182" s="379"/>
      <c r="W182" s="3939"/>
      <c r="X182" s="3939"/>
      <c r="Y182" s="3939"/>
      <c r="Z182" s="4040"/>
      <c r="AA182" s="60"/>
      <c r="AB182" s="60"/>
      <c r="AC182" s="60"/>
    </row>
    <row r="183" spans="1:29" x14ac:dyDescent="0.2">
      <c r="A183" s="60"/>
      <c r="B183" s="60"/>
      <c r="C183" s="60"/>
      <c r="D183" s="60"/>
      <c r="E183" s="60"/>
      <c r="F183" s="60"/>
      <c r="G183" s="60"/>
      <c r="H183" s="60"/>
      <c r="I183" s="60"/>
      <c r="J183" s="60"/>
      <c r="K183" s="60"/>
      <c r="L183" s="60"/>
      <c r="M183" s="60"/>
      <c r="N183" s="60"/>
      <c r="O183" s="60"/>
      <c r="P183" s="60"/>
      <c r="Q183" s="60"/>
      <c r="R183" s="60"/>
      <c r="S183" s="60"/>
      <c r="T183" s="379"/>
      <c r="V183" s="379"/>
      <c r="W183" s="3939"/>
      <c r="X183" s="3939"/>
      <c r="Y183" s="3939"/>
      <c r="Z183" s="4040"/>
      <c r="AA183" s="60"/>
      <c r="AB183" s="60"/>
      <c r="AC183" s="60"/>
    </row>
    <row r="184" spans="1:29" x14ac:dyDescent="0.2">
      <c r="A184" s="60"/>
      <c r="B184" s="60"/>
      <c r="C184" s="60"/>
      <c r="D184" s="60"/>
      <c r="E184" s="60"/>
      <c r="F184" s="60"/>
      <c r="G184" s="60"/>
      <c r="H184" s="60"/>
      <c r="I184" s="60"/>
      <c r="J184" s="60"/>
      <c r="K184" s="60"/>
      <c r="L184" s="60"/>
      <c r="M184" s="60"/>
      <c r="N184" s="60"/>
      <c r="O184" s="60"/>
      <c r="P184" s="60"/>
      <c r="Q184" s="60"/>
      <c r="R184" s="60"/>
      <c r="S184" s="60"/>
      <c r="T184" s="379"/>
      <c r="V184" s="379"/>
      <c r="W184" s="3939"/>
      <c r="X184" s="3939"/>
      <c r="Y184" s="3939"/>
      <c r="Z184" s="4040"/>
      <c r="AA184" s="60"/>
      <c r="AB184" s="60"/>
      <c r="AC184" s="60"/>
    </row>
    <row r="185" spans="1:29" x14ac:dyDescent="0.2">
      <c r="A185" s="60"/>
      <c r="B185" s="60"/>
      <c r="C185" s="60"/>
      <c r="D185" s="60"/>
      <c r="E185" s="60"/>
      <c r="F185" s="60"/>
      <c r="G185" s="60"/>
      <c r="H185" s="60"/>
      <c r="I185" s="60"/>
      <c r="J185" s="60"/>
      <c r="K185" s="60"/>
      <c r="L185" s="60"/>
      <c r="M185" s="60"/>
      <c r="N185" s="60"/>
      <c r="O185" s="60"/>
      <c r="P185" s="60"/>
      <c r="Q185" s="60"/>
      <c r="R185" s="60"/>
      <c r="S185" s="60"/>
      <c r="T185" s="379"/>
      <c r="V185" s="379"/>
      <c r="W185" s="3939"/>
      <c r="X185" s="3939"/>
      <c r="Y185" s="3939"/>
      <c r="Z185" s="4040"/>
      <c r="AA185" s="60"/>
      <c r="AB185" s="60"/>
      <c r="AC185" s="60"/>
    </row>
    <row r="186" spans="1:29" x14ac:dyDescent="0.2">
      <c r="A186" s="60"/>
      <c r="B186" s="60"/>
      <c r="C186" s="60"/>
      <c r="D186" s="60"/>
      <c r="E186" s="60"/>
      <c r="F186" s="60"/>
      <c r="G186" s="60"/>
      <c r="H186" s="60"/>
      <c r="I186" s="60"/>
      <c r="J186" s="60"/>
      <c r="K186" s="60"/>
      <c r="L186" s="60"/>
      <c r="M186" s="60"/>
      <c r="N186" s="60"/>
      <c r="O186" s="60"/>
      <c r="P186" s="60"/>
      <c r="Q186" s="60"/>
      <c r="R186" s="60"/>
      <c r="S186" s="60"/>
      <c r="T186" s="379"/>
      <c r="V186" s="379"/>
      <c r="W186" s="3939"/>
      <c r="X186" s="3939"/>
      <c r="Y186" s="3939"/>
      <c r="Z186" s="4040"/>
      <c r="AA186" s="60"/>
      <c r="AB186" s="60"/>
      <c r="AC186" s="60"/>
    </row>
    <row r="187" spans="1:29" x14ac:dyDescent="0.2">
      <c r="A187" s="60"/>
      <c r="B187" s="60"/>
      <c r="C187" s="60"/>
      <c r="D187" s="60"/>
      <c r="E187" s="60"/>
      <c r="F187" s="60"/>
      <c r="G187" s="60"/>
      <c r="H187" s="60"/>
      <c r="I187" s="60"/>
      <c r="J187" s="60"/>
      <c r="K187" s="60"/>
      <c r="L187" s="60"/>
      <c r="M187" s="60"/>
      <c r="N187" s="60"/>
      <c r="O187" s="60"/>
      <c r="P187" s="60"/>
      <c r="Q187" s="60"/>
      <c r="R187" s="60"/>
      <c r="S187" s="60"/>
      <c r="T187" s="379"/>
      <c r="V187" s="60"/>
      <c r="W187" s="60"/>
      <c r="X187" s="3939"/>
      <c r="Y187" s="3939"/>
      <c r="Z187" s="379"/>
      <c r="AA187" s="60"/>
      <c r="AB187" s="60"/>
      <c r="AC187" s="60"/>
    </row>
    <row r="188" spans="1:29" x14ac:dyDescent="0.2">
      <c r="A188" s="60"/>
      <c r="B188" s="60"/>
      <c r="C188" s="60"/>
      <c r="D188" s="60"/>
      <c r="E188" s="60"/>
      <c r="F188" s="60"/>
      <c r="G188" s="60"/>
      <c r="H188" s="60"/>
      <c r="I188" s="60"/>
      <c r="J188" s="60"/>
      <c r="K188" s="60"/>
      <c r="L188" s="60"/>
      <c r="M188" s="60"/>
      <c r="N188" s="60"/>
      <c r="O188" s="60"/>
      <c r="P188" s="60"/>
      <c r="Q188" s="60"/>
      <c r="R188" s="60"/>
      <c r="S188" s="60"/>
      <c r="T188" s="379"/>
      <c r="V188" s="60"/>
      <c r="W188" s="60"/>
      <c r="X188" s="3939"/>
      <c r="Y188" s="3939"/>
      <c r="Z188" s="379"/>
      <c r="AA188" s="60"/>
      <c r="AB188" s="60"/>
      <c r="AC188" s="60"/>
    </row>
    <row r="189" spans="1:29" x14ac:dyDescent="0.2">
      <c r="A189" s="60"/>
      <c r="B189" s="60"/>
      <c r="C189" s="60"/>
      <c r="D189" s="60"/>
      <c r="E189" s="60"/>
      <c r="F189" s="60"/>
      <c r="G189" s="60"/>
      <c r="H189" s="60"/>
      <c r="I189" s="60"/>
      <c r="J189" s="60"/>
      <c r="K189" s="60"/>
      <c r="L189" s="60"/>
      <c r="M189" s="60"/>
      <c r="N189" s="60"/>
      <c r="O189" s="60"/>
      <c r="P189" s="60"/>
      <c r="Q189" s="60"/>
      <c r="R189" s="60"/>
      <c r="S189" s="60"/>
      <c r="T189" s="379"/>
      <c r="V189" s="60"/>
      <c r="W189" s="60"/>
      <c r="X189" s="3939"/>
      <c r="Y189" s="3939"/>
      <c r="Z189" s="379"/>
      <c r="AA189" s="60"/>
      <c r="AB189" s="60"/>
      <c r="AC189" s="60"/>
    </row>
    <row r="190" spans="1:29" x14ac:dyDescent="0.2">
      <c r="A190" s="60"/>
      <c r="B190" s="60"/>
      <c r="C190" s="60"/>
      <c r="D190" s="60"/>
      <c r="E190" s="60"/>
      <c r="F190" s="60"/>
      <c r="G190" s="60"/>
      <c r="H190" s="60"/>
      <c r="I190" s="60"/>
      <c r="J190" s="60"/>
      <c r="K190" s="60"/>
      <c r="L190" s="60"/>
      <c r="M190" s="60"/>
      <c r="N190" s="60"/>
      <c r="O190" s="60"/>
      <c r="P190" s="60"/>
      <c r="Q190" s="60"/>
      <c r="R190" s="60"/>
      <c r="S190" s="60"/>
      <c r="T190" s="379"/>
      <c r="V190" s="60"/>
      <c r="W190" s="60"/>
      <c r="X190" s="3939"/>
      <c r="Y190" s="3939"/>
      <c r="Z190" s="379"/>
      <c r="AA190" s="60"/>
      <c r="AB190" s="60"/>
      <c r="AC190" s="60"/>
    </row>
    <row r="191" spans="1:29" x14ac:dyDescent="0.2">
      <c r="A191" s="60"/>
      <c r="B191" s="60"/>
      <c r="C191" s="60"/>
      <c r="D191" s="60"/>
      <c r="E191" s="60"/>
      <c r="F191" s="60"/>
      <c r="G191" s="60"/>
      <c r="H191" s="60"/>
      <c r="I191" s="60"/>
      <c r="J191" s="60"/>
      <c r="K191" s="60"/>
      <c r="L191" s="60"/>
      <c r="M191" s="60"/>
      <c r="N191" s="60"/>
      <c r="O191" s="60"/>
      <c r="P191" s="60"/>
      <c r="Q191" s="60"/>
      <c r="R191" s="60"/>
      <c r="S191" s="60"/>
      <c r="T191" s="379"/>
      <c r="V191" s="60"/>
      <c r="W191" s="60"/>
      <c r="X191" s="3939"/>
      <c r="Y191" s="3939"/>
      <c r="Z191" s="379"/>
      <c r="AA191" s="60"/>
      <c r="AB191" s="60"/>
      <c r="AC191" s="60"/>
    </row>
    <row r="192" spans="1:29" x14ac:dyDescent="0.2">
      <c r="A192" s="60"/>
      <c r="B192" s="60"/>
      <c r="C192" s="60"/>
      <c r="D192" s="60"/>
      <c r="E192" s="60"/>
      <c r="F192" s="60"/>
      <c r="G192" s="60"/>
      <c r="H192" s="60"/>
      <c r="I192" s="60"/>
      <c r="J192" s="60"/>
      <c r="K192" s="60"/>
      <c r="L192" s="60"/>
      <c r="M192" s="60"/>
      <c r="N192" s="60"/>
      <c r="O192" s="60"/>
      <c r="P192" s="60"/>
      <c r="Q192" s="60"/>
      <c r="R192" s="60"/>
      <c r="S192" s="60"/>
      <c r="T192" s="379"/>
      <c r="V192" s="60"/>
      <c r="W192" s="60"/>
      <c r="X192" s="3939"/>
      <c r="Y192" s="3939"/>
      <c r="Z192" s="379"/>
      <c r="AA192" s="60"/>
      <c r="AB192" s="60"/>
      <c r="AC192" s="60"/>
    </row>
    <row r="193" spans="1:29" x14ac:dyDescent="0.2">
      <c r="A193" s="60"/>
      <c r="B193" s="60"/>
      <c r="C193" s="60"/>
      <c r="D193" s="60"/>
      <c r="E193" s="60"/>
      <c r="F193" s="60"/>
      <c r="G193" s="60"/>
      <c r="H193" s="60"/>
      <c r="I193" s="60"/>
      <c r="J193" s="60"/>
      <c r="K193" s="60"/>
      <c r="L193" s="60"/>
      <c r="M193" s="60"/>
      <c r="N193" s="60"/>
      <c r="O193" s="60"/>
      <c r="P193" s="60"/>
      <c r="Q193" s="60"/>
      <c r="R193" s="60"/>
      <c r="S193" s="60"/>
      <c r="T193" s="379"/>
      <c r="V193" s="60"/>
      <c r="W193" s="60"/>
      <c r="X193" s="3939"/>
      <c r="Y193" s="3939"/>
      <c r="Z193" s="379"/>
      <c r="AA193" s="60"/>
      <c r="AB193" s="60"/>
      <c r="AC193" s="60"/>
    </row>
    <row r="194" spans="1:29" x14ac:dyDescent="0.2">
      <c r="A194" s="60"/>
      <c r="B194" s="60"/>
      <c r="C194" s="60"/>
      <c r="D194" s="60"/>
      <c r="E194" s="60"/>
      <c r="F194" s="60"/>
      <c r="G194" s="60"/>
      <c r="H194" s="60"/>
      <c r="I194" s="60"/>
      <c r="J194" s="60"/>
      <c r="K194" s="60"/>
      <c r="L194" s="60"/>
      <c r="M194" s="60"/>
      <c r="N194" s="60"/>
      <c r="O194" s="60"/>
      <c r="P194" s="60"/>
      <c r="Q194" s="60"/>
      <c r="R194" s="60"/>
      <c r="S194" s="60"/>
      <c r="T194" s="379"/>
      <c r="V194" s="60"/>
      <c r="W194" s="60"/>
      <c r="X194" s="3939"/>
      <c r="Y194" s="3939"/>
      <c r="Z194" s="379"/>
      <c r="AA194" s="60"/>
      <c r="AB194" s="60"/>
      <c r="AC194" s="60"/>
    </row>
    <row r="195" spans="1:29" x14ac:dyDescent="0.2">
      <c r="A195" s="60"/>
      <c r="B195" s="60"/>
      <c r="C195" s="60"/>
      <c r="D195" s="60"/>
      <c r="E195" s="60"/>
      <c r="F195" s="60"/>
      <c r="G195" s="60"/>
      <c r="H195" s="60"/>
      <c r="I195" s="60"/>
      <c r="J195" s="60"/>
      <c r="K195" s="60"/>
      <c r="L195" s="60"/>
      <c r="M195" s="60"/>
      <c r="N195" s="60"/>
      <c r="O195" s="60"/>
      <c r="P195" s="60"/>
      <c r="Q195" s="60"/>
      <c r="R195" s="60"/>
      <c r="S195" s="60"/>
      <c r="T195" s="379"/>
      <c r="V195" s="60"/>
      <c r="W195" s="60"/>
      <c r="X195" s="3939"/>
      <c r="Y195" s="3939"/>
      <c r="Z195" s="379"/>
      <c r="AA195" s="60"/>
      <c r="AB195" s="60"/>
      <c r="AC195" s="60"/>
    </row>
    <row r="196" spans="1:29" x14ac:dyDescent="0.2">
      <c r="A196" s="60"/>
      <c r="B196" s="60"/>
      <c r="C196" s="60"/>
      <c r="D196" s="60"/>
      <c r="E196" s="60"/>
      <c r="F196" s="60"/>
      <c r="G196" s="60"/>
      <c r="H196" s="60"/>
      <c r="I196" s="60"/>
      <c r="J196" s="60"/>
      <c r="K196" s="60"/>
      <c r="L196" s="60"/>
      <c r="M196" s="60"/>
      <c r="N196" s="60"/>
      <c r="O196" s="60"/>
      <c r="P196" s="60"/>
      <c r="Q196" s="60"/>
      <c r="R196" s="60"/>
      <c r="S196" s="60"/>
      <c r="T196" s="379"/>
      <c r="V196" s="60"/>
      <c r="W196" s="60"/>
      <c r="X196" s="3939"/>
      <c r="Y196" s="3939"/>
      <c r="Z196" s="379"/>
      <c r="AA196" s="60"/>
      <c r="AB196" s="60"/>
      <c r="AC196" s="60"/>
    </row>
    <row r="197" spans="1:29" x14ac:dyDescent="0.2">
      <c r="A197" s="60"/>
      <c r="B197" s="60"/>
      <c r="C197" s="60"/>
      <c r="D197" s="60"/>
      <c r="E197" s="60"/>
      <c r="F197" s="60"/>
      <c r="G197" s="60"/>
      <c r="H197" s="60"/>
      <c r="I197" s="60"/>
      <c r="J197" s="60"/>
      <c r="K197" s="60"/>
      <c r="L197" s="60"/>
      <c r="M197" s="60"/>
      <c r="N197" s="60"/>
      <c r="O197" s="60"/>
      <c r="P197" s="60"/>
      <c r="Q197" s="60"/>
      <c r="R197" s="60"/>
      <c r="S197" s="60"/>
      <c r="T197" s="379"/>
      <c r="V197" s="60"/>
      <c r="W197" s="60"/>
      <c r="X197" s="3939"/>
      <c r="Y197" s="3939"/>
      <c r="Z197" s="379"/>
      <c r="AA197" s="60"/>
      <c r="AB197" s="60"/>
      <c r="AC197" s="60"/>
    </row>
    <row r="198" spans="1:29" x14ac:dyDescent="0.2">
      <c r="A198" s="60"/>
      <c r="B198" s="60"/>
      <c r="C198" s="60"/>
      <c r="D198" s="60"/>
      <c r="E198" s="60"/>
      <c r="F198" s="60"/>
      <c r="G198" s="60"/>
      <c r="H198" s="60"/>
      <c r="I198" s="60"/>
      <c r="J198" s="60"/>
      <c r="K198" s="60"/>
      <c r="L198" s="60"/>
      <c r="M198" s="60"/>
      <c r="N198" s="60"/>
      <c r="O198" s="60"/>
      <c r="P198" s="60"/>
      <c r="Q198" s="60"/>
      <c r="R198" s="60"/>
      <c r="S198" s="60"/>
      <c r="T198" s="379"/>
      <c r="V198" s="60"/>
      <c r="W198" s="60"/>
      <c r="X198" s="3939"/>
      <c r="Y198" s="3939"/>
      <c r="Z198" s="379"/>
      <c r="AA198" s="60"/>
      <c r="AB198" s="60"/>
      <c r="AC198" s="60"/>
    </row>
    <row r="199" spans="1:29" x14ac:dyDescent="0.2">
      <c r="A199" s="60"/>
      <c r="B199" s="60"/>
      <c r="C199" s="60"/>
      <c r="D199" s="60"/>
      <c r="E199" s="60"/>
      <c r="F199" s="60"/>
      <c r="G199" s="60"/>
      <c r="H199" s="60"/>
      <c r="I199" s="60"/>
      <c r="J199" s="60"/>
      <c r="K199" s="60"/>
      <c r="L199" s="60"/>
      <c r="M199" s="60"/>
      <c r="N199" s="60"/>
      <c r="O199" s="60"/>
      <c r="P199" s="60"/>
      <c r="Q199" s="60"/>
      <c r="R199" s="60"/>
      <c r="S199" s="60"/>
      <c r="T199" s="379"/>
      <c r="V199" s="60"/>
      <c r="W199" s="60"/>
      <c r="X199" s="3939"/>
      <c r="Y199" s="3939"/>
      <c r="Z199" s="379"/>
      <c r="AA199" s="60"/>
      <c r="AB199" s="60"/>
      <c r="AC199" s="60"/>
    </row>
    <row r="200" spans="1:29" x14ac:dyDescent="0.2">
      <c r="A200" s="60"/>
      <c r="B200" s="60"/>
      <c r="C200" s="60"/>
      <c r="D200" s="60"/>
      <c r="E200" s="60"/>
      <c r="F200" s="60"/>
      <c r="G200" s="60"/>
      <c r="H200" s="60"/>
      <c r="I200" s="60"/>
      <c r="J200" s="60"/>
      <c r="K200" s="60"/>
      <c r="L200" s="60"/>
      <c r="M200" s="60"/>
      <c r="N200" s="60"/>
      <c r="O200" s="60"/>
      <c r="P200" s="60"/>
      <c r="Q200" s="60"/>
      <c r="R200" s="60"/>
      <c r="S200" s="60"/>
      <c r="T200" s="379"/>
      <c r="V200" s="60"/>
      <c r="W200" s="60"/>
      <c r="X200" s="3939"/>
      <c r="Y200" s="3939"/>
      <c r="Z200" s="379"/>
      <c r="AA200" s="60"/>
      <c r="AB200" s="60"/>
      <c r="AC200" s="60"/>
    </row>
    <row r="201" spans="1:29" x14ac:dyDescent="0.2">
      <c r="A201" s="60"/>
      <c r="B201" s="60"/>
      <c r="C201" s="60"/>
      <c r="D201" s="60"/>
      <c r="E201" s="60"/>
      <c r="F201" s="60"/>
      <c r="G201" s="60"/>
      <c r="H201" s="60"/>
      <c r="I201" s="60"/>
      <c r="J201" s="60"/>
      <c r="K201" s="60"/>
      <c r="L201" s="60"/>
      <c r="M201" s="60"/>
      <c r="N201" s="60"/>
      <c r="O201" s="60"/>
      <c r="P201" s="60"/>
      <c r="Q201" s="60"/>
      <c r="R201" s="60"/>
      <c r="S201" s="60"/>
      <c r="T201" s="379"/>
      <c r="V201" s="60"/>
      <c r="W201" s="60"/>
      <c r="X201" s="3939"/>
      <c r="Y201" s="3939"/>
      <c r="Z201" s="379"/>
      <c r="AA201" s="60"/>
      <c r="AB201" s="60"/>
      <c r="AC201" s="60"/>
    </row>
    <row r="202" spans="1:29" x14ac:dyDescent="0.2">
      <c r="A202" s="60"/>
      <c r="B202" s="60"/>
      <c r="C202" s="60"/>
      <c r="D202" s="60"/>
      <c r="E202" s="60"/>
      <c r="F202" s="60"/>
      <c r="G202" s="60"/>
      <c r="H202" s="60"/>
      <c r="I202" s="60"/>
      <c r="J202" s="60"/>
      <c r="K202" s="60"/>
      <c r="L202" s="60"/>
      <c r="M202" s="60"/>
      <c r="N202" s="60"/>
      <c r="O202" s="60"/>
      <c r="P202" s="60"/>
      <c r="Q202" s="60"/>
      <c r="R202" s="60"/>
      <c r="S202" s="60"/>
      <c r="T202" s="379"/>
      <c r="V202" s="60"/>
      <c r="W202" s="60"/>
      <c r="X202" s="3939"/>
      <c r="Y202" s="3939"/>
      <c r="Z202" s="379"/>
      <c r="AA202" s="60"/>
      <c r="AB202" s="60"/>
      <c r="AC202" s="60"/>
    </row>
    <row r="203" spans="1:29" x14ac:dyDescent="0.2">
      <c r="A203" s="60"/>
      <c r="B203" s="60"/>
      <c r="C203" s="60"/>
      <c r="D203" s="60"/>
      <c r="E203" s="60"/>
      <c r="F203" s="60"/>
      <c r="G203" s="60"/>
      <c r="H203" s="60"/>
      <c r="I203" s="60"/>
      <c r="J203" s="60"/>
      <c r="K203" s="60"/>
      <c r="L203" s="60"/>
      <c r="M203" s="60"/>
      <c r="N203" s="60"/>
      <c r="O203" s="60"/>
      <c r="P203" s="60"/>
      <c r="Q203" s="60"/>
      <c r="R203" s="60"/>
      <c r="S203" s="60"/>
      <c r="T203" s="379"/>
      <c r="V203" s="60"/>
      <c r="W203" s="60"/>
      <c r="X203" s="3939"/>
      <c r="Y203" s="3939"/>
      <c r="Z203" s="379"/>
      <c r="AA203" s="60"/>
      <c r="AB203" s="60"/>
      <c r="AC203" s="60"/>
    </row>
    <row r="204" spans="1:29" x14ac:dyDescent="0.2">
      <c r="A204" s="60"/>
      <c r="B204" s="60"/>
      <c r="C204" s="60"/>
      <c r="D204" s="60"/>
      <c r="E204" s="60"/>
      <c r="F204" s="60"/>
      <c r="G204" s="60"/>
      <c r="H204" s="60"/>
      <c r="I204" s="60"/>
      <c r="J204" s="60"/>
      <c r="K204" s="60"/>
      <c r="L204" s="60"/>
      <c r="M204" s="60"/>
      <c r="N204" s="60"/>
      <c r="O204" s="60"/>
      <c r="P204" s="60"/>
      <c r="Q204" s="60"/>
      <c r="R204" s="60"/>
      <c r="S204" s="60"/>
      <c r="T204" s="379"/>
      <c r="V204" s="60"/>
      <c r="W204" s="60"/>
      <c r="X204" s="3939"/>
      <c r="Y204" s="3939"/>
      <c r="Z204" s="379"/>
      <c r="AA204" s="60"/>
      <c r="AB204" s="60"/>
      <c r="AC204" s="60"/>
    </row>
    <row r="205" spans="1:29" x14ac:dyDescent="0.2">
      <c r="A205" s="60"/>
      <c r="B205" s="60"/>
      <c r="C205" s="60"/>
      <c r="D205" s="60"/>
      <c r="E205" s="60"/>
      <c r="F205" s="60"/>
      <c r="G205" s="60"/>
      <c r="H205" s="60"/>
      <c r="I205" s="60"/>
      <c r="J205" s="60"/>
      <c r="K205" s="60"/>
      <c r="L205" s="60"/>
      <c r="M205" s="60"/>
      <c r="N205" s="60"/>
      <c r="O205" s="60"/>
      <c r="P205" s="60"/>
      <c r="Q205" s="60"/>
      <c r="R205" s="60"/>
      <c r="S205" s="60"/>
      <c r="T205" s="379"/>
      <c r="V205" s="60"/>
      <c r="W205" s="60"/>
      <c r="X205" s="3939"/>
      <c r="Y205" s="3939"/>
      <c r="Z205" s="379"/>
      <c r="AA205" s="60"/>
      <c r="AB205" s="60"/>
      <c r="AC205" s="60"/>
    </row>
    <row r="206" spans="1:29" x14ac:dyDescent="0.2">
      <c r="A206" s="60"/>
      <c r="B206" s="60"/>
      <c r="C206" s="60"/>
      <c r="D206" s="60"/>
      <c r="E206" s="60"/>
      <c r="F206" s="60"/>
      <c r="G206" s="60"/>
      <c r="H206" s="60"/>
      <c r="I206" s="60"/>
      <c r="J206" s="60"/>
      <c r="K206" s="60"/>
      <c r="L206" s="60"/>
      <c r="M206" s="60"/>
      <c r="N206" s="60"/>
      <c r="O206" s="60"/>
      <c r="P206" s="60"/>
      <c r="Q206" s="60"/>
      <c r="R206" s="60"/>
      <c r="S206" s="60"/>
      <c r="T206" s="379"/>
      <c r="V206" s="60"/>
      <c r="W206" s="60"/>
      <c r="X206" s="3939"/>
      <c r="Y206" s="3939"/>
      <c r="Z206" s="379"/>
      <c r="AA206" s="60"/>
      <c r="AB206" s="60"/>
      <c r="AC206" s="60"/>
    </row>
    <row r="207" spans="1:29" x14ac:dyDescent="0.2">
      <c r="A207" s="60"/>
      <c r="B207" s="60"/>
      <c r="C207" s="60"/>
      <c r="D207" s="60"/>
      <c r="E207" s="60"/>
      <c r="F207" s="60"/>
      <c r="G207" s="60"/>
      <c r="H207" s="60"/>
      <c r="I207" s="60"/>
      <c r="J207" s="60"/>
      <c r="K207" s="60"/>
      <c r="L207" s="60"/>
      <c r="M207" s="60"/>
      <c r="N207" s="60"/>
      <c r="O207" s="60"/>
      <c r="P207" s="60"/>
      <c r="Q207" s="60"/>
      <c r="R207" s="60"/>
      <c r="S207" s="60"/>
      <c r="T207" s="379"/>
      <c r="V207" s="60"/>
      <c r="W207" s="60"/>
      <c r="X207" s="3939"/>
      <c r="Y207" s="3939"/>
      <c r="Z207" s="379"/>
      <c r="AA207" s="60"/>
      <c r="AB207" s="60"/>
      <c r="AC207" s="60"/>
    </row>
    <row r="208" spans="1:29" x14ac:dyDescent="0.2">
      <c r="A208" s="60"/>
      <c r="B208" s="60"/>
      <c r="C208" s="60"/>
      <c r="D208" s="60"/>
      <c r="E208" s="60"/>
      <c r="F208" s="60"/>
      <c r="G208" s="60"/>
      <c r="H208" s="60"/>
      <c r="I208" s="60"/>
      <c r="J208" s="60"/>
      <c r="K208" s="60"/>
      <c r="L208" s="60"/>
      <c r="M208" s="60"/>
      <c r="N208" s="60"/>
      <c r="O208" s="60"/>
      <c r="P208" s="60"/>
      <c r="Q208" s="60"/>
      <c r="R208" s="60"/>
      <c r="S208" s="60"/>
      <c r="T208" s="379"/>
      <c r="V208" s="60"/>
      <c r="W208" s="60"/>
      <c r="X208" s="3939"/>
      <c r="Y208" s="3939"/>
      <c r="Z208" s="379"/>
      <c r="AA208" s="60"/>
      <c r="AB208" s="60"/>
      <c r="AC208" s="60"/>
    </row>
    <row r="209" spans="1:29" x14ac:dyDescent="0.2">
      <c r="A209" s="60"/>
      <c r="B209" s="60"/>
      <c r="C209" s="60"/>
      <c r="D209" s="60"/>
      <c r="E209" s="60"/>
      <c r="F209" s="60"/>
      <c r="G209" s="60"/>
      <c r="H209" s="60"/>
      <c r="I209" s="60"/>
      <c r="J209" s="60"/>
      <c r="K209" s="60"/>
      <c r="L209" s="60"/>
      <c r="M209" s="60"/>
      <c r="N209" s="60"/>
      <c r="O209" s="60"/>
      <c r="P209" s="60"/>
      <c r="Q209" s="60"/>
      <c r="R209" s="60"/>
      <c r="S209" s="60"/>
      <c r="T209" s="379"/>
      <c r="V209" s="60"/>
      <c r="W209" s="60"/>
      <c r="X209" s="3939"/>
      <c r="Y209" s="3939"/>
      <c r="Z209" s="379"/>
      <c r="AA209" s="60"/>
      <c r="AB209" s="60"/>
      <c r="AC209" s="60"/>
    </row>
    <row r="210" spans="1:29" x14ac:dyDescent="0.2">
      <c r="A210" s="60"/>
      <c r="B210" s="60"/>
      <c r="C210" s="60"/>
      <c r="D210" s="60"/>
      <c r="E210" s="60"/>
      <c r="F210" s="60"/>
      <c r="G210" s="60"/>
      <c r="H210" s="60"/>
      <c r="I210" s="60"/>
      <c r="J210" s="60"/>
      <c r="K210" s="60"/>
      <c r="L210" s="60"/>
      <c r="M210" s="60"/>
      <c r="N210" s="60"/>
      <c r="O210" s="60"/>
      <c r="P210" s="60"/>
      <c r="Q210" s="60"/>
      <c r="R210" s="60"/>
      <c r="S210" s="60"/>
      <c r="T210" s="379"/>
      <c r="V210" s="60"/>
      <c r="W210" s="60"/>
      <c r="X210" s="3939"/>
      <c r="Y210" s="3939"/>
      <c r="Z210" s="379"/>
      <c r="AA210" s="60"/>
      <c r="AB210" s="60"/>
      <c r="AC210" s="60"/>
    </row>
    <row r="211" spans="1:29" x14ac:dyDescent="0.2">
      <c r="A211" s="60"/>
      <c r="B211" s="60"/>
      <c r="C211" s="60"/>
      <c r="D211" s="60"/>
      <c r="E211" s="60"/>
      <c r="F211" s="60"/>
      <c r="G211" s="60"/>
      <c r="H211" s="60"/>
      <c r="I211" s="60"/>
      <c r="J211" s="60"/>
      <c r="K211" s="60"/>
      <c r="L211" s="60"/>
      <c r="M211" s="60"/>
      <c r="N211" s="60"/>
      <c r="O211" s="60"/>
      <c r="P211" s="60"/>
      <c r="Q211" s="60"/>
      <c r="R211" s="60"/>
      <c r="S211" s="60"/>
      <c r="T211" s="379"/>
      <c r="V211" s="60"/>
      <c r="W211" s="60"/>
      <c r="X211" s="3939"/>
      <c r="Y211" s="3939"/>
      <c r="Z211" s="379"/>
      <c r="AA211" s="60"/>
      <c r="AB211" s="60"/>
      <c r="AC211" s="60"/>
    </row>
    <row r="212" spans="1:29" x14ac:dyDescent="0.2">
      <c r="A212" s="60"/>
      <c r="B212" s="60"/>
      <c r="C212" s="60"/>
      <c r="D212" s="60"/>
      <c r="E212" s="60"/>
      <c r="F212" s="60"/>
      <c r="G212" s="60"/>
      <c r="H212" s="60"/>
      <c r="I212" s="60"/>
      <c r="J212" s="60"/>
      <c r="K212" s="60"/>
      <c r="L212" s="60"/>
      <c r="M212" s="60"/>
      <c r="N212" s="60"/>
      <c r="O212" s="60"/>
      <c r="P212" s="60"/>
      <c r="Q212" s="60"/>
      <c r="R212" s="60"/>
      <c r="S212" s="60"/>
      <c r="T212" s="379"/>
      <c r="V212" s="60"/>
      <c r="W212" s="60"/>
      <c r="X212" s="3939"/>
      <c r="Y212" s="3939"/>
      <c r="Z212" s="379"/>
      <c r="AA212" s="60"/>
      <c r="AB212" s="60"/>
      <c r="AC212" s="60"/>
    </row>
    <row r="213" spans="1:29" x14ac:dyDescent="0.2">
      <c r="A213" s="60"/>
      <c r="B213" s="60"/>
      <c r="C213" s="60"/>
      <c r="D213" s="60"/>
      <c r="E213" s="60"/>
      <c r="F213" s="60"/>
      <c r="G213" s="60"/>
      <c r="H213" s="60"/>
      <c r="I213" s="60"/>
      <c r="J213" s="60"/>
      <c r="K213" s="60"/>
      <c r="L213" s="60"/>
      <c r="M213" s="60"/>
      <c r="N213" s="60"/>
      <c r="O213" s="60"/>
      <c r="P213" s="60"/>
      <c r="Q213" s="60"/>
      <c r="R213" s="60"/>
      <c r="S213" s="60"/>
      <c r="T213" s="379"/>
      <c r="V213" s="60"/>
      <c r="W213" s="60"/>
      <c r="X213" s="3939"/>
      <c r="Y213" s="3939"/>
      <c r="Z213" s="379"/>
      <c r="AA213" s="60"/>
      <c r="AB213" s="60"/>
      <c r="AC213" s="60"/>
    </row>
    <row r="214" spans="1:29" x14ac:dyDescent="0.2">
      <c r="A214" s="60"/>
      <c r="B214" s="60"/>
      <c r="C214" s="60"/>
      <c r="D214" s="60"/>
      <c r="E214" s="60"/>
      <c r="F214" s="60"/>
      <c r="G214" s="60"/>
      <c r="H214" s="60"/>
      <c r="I214" s="60"/>
      <c r="J214" s="60"/>
      <c r="K214" s="60"/>
      <c r="L214" s="60"/>
      <c r="M214" s="60"/>
      <c r="N214" s="60"/>
      <c r="O214" s="60"/>
      <c r="P214" s="60"/>
      <c r="Q214" s="60"/>
      <c r="R214" s="60"/>
      <c r="S214" s="60"/>
      <c r="T214" s="379"/>
      <c r="V214" s="60"/>
      <c r="W214" s="60"/>
      <c r="X214" s="3939"/>
      <c r="Y214" s="3939"/>
      <c r="Z214" s="379"/>
      <c r="AA214" s="60"/>
      <c r="AB214" s="60"/>
      <c r="AC214" s="60"/>
    </row>
    <row r="215" spans="1:29" x14ac:dyDescent="0.2">
      <c r="A215" s="60"/>
      <c r="B215" s="60"/>
      <c r="C215" s="60"/>
      <c r="D215" s="60"/>
      <c r="E215" s="60"/>
      <c r="F215" s="60"/>
      <c r="G215" s="60"/>
      <c r="H215" s="60"/>
      <c r="I215" s="60"/>
      <c r="J215" s="60"/>
      <c r="K215" s="60"/>
      <c r="L215" s="60"/>
      <c r="M215" s="60"/>
      <c r="N215" s="60"/>
      <c r="O215" s="60"/>
      <c r="P215" s="60"/>
      <c r="Q215" s="60"/>
      <c r="R215" s="60"/>
      <c r="S215" s="60"/>
      <c r="T215" s="379"/>
      <c r="V215" s="60"/>
      <c r="W215" s="60"/>
      <c r="X215" s="3939"/>
      <c r="Y215" s="3939"/>
      <c r="Z215" s="379"/>
      <c r="AA215" s="60"/>
      <c r="AB215" s="60"/>
      <c r="AC215" s="60"/>
    </row>
    <row r="216" spans="1:29" x14ac:dyDescent="0.2">
      <c r="A216" s="60"/>
      <c r="B216" s="60"/>
      <c r="C216" s="60"/>
      <c r="D216" s="60"/>
      <c r="E216" s="60"/>
      <c r="F216" s="60"/>
      <c r="G216" s="60"/>
      <c r="H216" s="60"/>
      <c r="I216" s="60"/>
      <c r="J216" s="60"/>
      <c r="K216" s="60"/>
      <c r="L216" s="60"/>
      <c r="M216" s="60"/>
      <c r="N216" s="60"/>
      <c r="O216" s="60"/>
      <c r="P216" s="60"/>
      <c r="Q216" s="60"/>
      <c r="R216" s="60"/>
      <c r="S216" s="60"/>
      <c r="T216" s="379"/>
      <c r="V216" s="60"/>
      <c r="W216" s="60"/>
      <c r="X216" s="3939"/>
      <c r="Y216" s="3939"/>
      <c r="Z216" s="379"/>
      <c r="AA216" s="60"/>
      <c r="AB216" s="60"/>
      <c r="AC216" s="60"/>
    </row>
    <row r="217" spans="1:29" x14ac:dyDescent="0.2">
      <c r="A217" s="60"/>
      <c r="B217" s="60"/>
      <c r="C217" s="60"/>
      <c r="D217" s="60"/>
      <c r="E217" s="60"/>
      <c r="F217" s="60"/>
      <c r="G217" s="60"/>
      <c r="H217" s="60"/>
      <c r="I217" s="60"/>
      <c r="J217" s="60"/>
      <c r="K217" s="60"/>
      <c r="L217" s="60"/>
      <c r="M217" s="60"/>
      <c r="N217" s="60"/>
      <c r="O217" s="60"/>
      <c r="P217" s="60"/>
      <c r="Q217" s="60"/>
      <c r="R217" s="60"/>
      <c r="S217" s="60"/>
      <c r="T217" s="379"/>
      <c r="V217" s="60"/>
      <c r="W217" s="60"/>
      <c r="X217" s="3939"/>
      <c r="Y217" s="3939"/>
      <c r="Z217" s="379"/>
      <c r="AA217" s="60"/>
      <c r="AB217" s="60"/>
      <c r="AC217" s="60"/>
    </row>
    <row r="218" spans="1:29" x14ac:dyDescent="0.2">
      <c r="A218" s="60"/>
      <c r="B218" s="60"/>
      <c r="C218" s="60"/>
      <c r="D218" s="60"/>
      <c r="E218" s="60"/>
      <c r="F218" s="60"/>
      <c r="G218" s="60"/>
      <c r="H218" s="60"/>
      <c r="I218" s="60"/>
      <c r="J218" s="60"/>
      <c r="K218" s="60"/>
      <c r="L218" s="60"/>
      <c r="M218" s="60"/>
      <c r="N218" s="60"/>
      <c r="O218" s="60"/>
      <c r="P218" s="60"/>
      <c r="Q218" s="60"/>
      <c r="R218" s="60"/>
      <c r="S218" s="60"/>
      <c r="T218" s="379"/>
      <c r="V218" s="60"/>
      <c r="W218" s="60"/>
      <c r="X218" s="3939"/>
      <c r="Y218" s="3939"/>
      <c r="Z218" s="379"/>
      <c r="AA218" s="60"/>
      <c r="AB218" s="60"/>
      <c r="AC218" s="60"/>
    </row>
    <row r="219" spans="1:29" x14ac:dyDescent="0.2">
      <c r="A219" s="60"/>
      <c r="B219" s="60"/>
      <c r="C219" s="60"/>
      <c r="D219" s="60"/>
      <c r="E219" s="60"/>
      <c r="F219" s="60"/>
      <c r="G219" s="60"/>
      <c r="H219" s="60"/>
      <c r="I219" s="60"/>
      <c r="J219" s="60"/>
      <c r="K219" s="60"/>
      <c r="L219" s="60"/>
      <c r="M219" s="60"/>
      <c r="N219" s="60"/>
      <c r="O219" s="60"/>
      <c r="P219" s="60"/>
      <c r="Q219" s="60"/>
      <c r="R219" s="60"/>
      <c r="S219" s="60"/>
      <c r="T219" s="379"/>
      <c r="V219" s="60"/>
      <c r="W219" s="60"/>
      <c r="X219" s="3939"/>
      <c r="Y219" s="3939"/>
      <c r="Z219" s="379"/>
      <c r="AA219" s="60"/>
      <c r="AB219" s="60"/>
      <c r="AC219" s="60"/>
    </row>
    <row r="220" spans="1:29" x14ac:dyDescent="0.2">
      <c r="A220" s="60"/>
      <c r="B220" s="60"/>
      <c r="C220" s="60"/>
      <c r="D220" s="60"/>
      <c r="E220" s="60"/>
      <c r="F220" s="60"/>
      <c r="G220" s="60"/>
      <c r="H220" s="60"/>
      <c r="I220" s="60"/>
      <c r="J220" s="60"/>
      <c r="K220" s="60"/>
      <c r="L220" s="60"/>
      <c r="M220" s="60"/>
      <c r="N220" s="60"/>
      <c r="O220" s="60"/>
      <c r="P220" s="60"/>
      <c r="Q220" s="60"/>
      <c r="R220" s="60"/>
      <c r="S220" s="60"/>
      <c r="T220" s="379"/>
      <c r="V220" s="60"/>
      <c r="W220" s="60"/>
      <c r="X220" s="3939"/>
      <c r="Y220" s="3939"/>
      <c r="Z220" s="379"/>
      <c r="AA220" s="60"/>
      <c r="AB220" s="60"/>
      <c r="AC220" s="60"/>
    </row>
    <row r="221" spans="1:29" x14ac:dyDescent="0.2">
      <c r="A221" s="60"/>
      <c r="B221" s="60"/>
      <c r="C221" s="60"/>
      <c r="D221" s="60"/>
      <c r="E221" s="60"/>
      <c r="F221" s="60"/>
      <c r="G221" s="60"/>
      <c r="H221" s="60"/>
      <c r="I221" s="60"/>
      <c r="J221" s="60"/>
      <c r="K221" s="60"/>
      <c r="L221" s="60"/>
      <c r="M221" s="60"/>
      <c r="N221" s="60"/>
      <c r="O221" s="60"/>
      <c r="P221" s="60"/>
      <c r="Q221" s="60"/>
      <c r="R221" s="60"/>
      <c r="S221" s="60"/>
      <c r="T221" s="379"/>
      <c r="V221" s="60"/>
      <c r="W221" s="60"/>
      <c r="X221" s="3939"/>
      <c r="Y221" s="3939"/>
      <c r="Z221" s="379"/>
      <c r="AA221" s="60"/>
      <c r="AB221" s="60"/>
      <c r="AC221" s="60"/>
    </row>
    <row r="222" spans="1:29" x14ac:dyDescent="0.2">
      <c r="A222" s="60"/>
      <c r="B222" s="60"/>
      <c r="C222" s="60"/>
      <c r="D222" s="60"/>
      <c r="E222" s="60"/>
      <c r="F222" s="60"/>
      <c r="G222" s="60"/>
      <c r="H222" s="60"/>
      <c r="I222" s="60"/>
      <c r="J222" s="60"/>
      <c r="K222" s="60"/>
      <c r="L222" s="60"/>
      <c r="M222" s="60"/>
      <c r="N222" s="60"/>
      <c r="O222" s="60"/>
      <c r="P222" s="60"/>
      <c r="Q222" s="60"/>
      <c r="R222" s="60"/>
      <c r="S222" s="60"/>
      <c r="T222" s="379"/>
      <c r="V222" s="60"/>
      <c r="W222" s="60"/>
      <c r="X222" s="3939"/>
      <c r="Y222" s="3939"/>
      <c r="Z222" s="379"/>
      <c r="AA222" s="60"/>
      <c r="AB222" s="60"/>
      <c r="AC222" s="60"/>
    </row>
    <row r="223" spans="1:29" x14ac:dyDescent="0.2">
      <c r="A223" s="60"/>
      <c r="B223" s="60"/>
      <c r="C223" s="60"/>
      <c r="D223" s="60"/>
      <c r="E223" s="60"/>
      <c r="F223" s="60"/>
      <c r="G223" s="60"/>
      <c r="H223" s="60"/>
      <c r="I223" s="60"/>
      <c r="J223" s="60"/>
      <c r="K223" s="60"/>
      <c r="L223" s="60"/>
      <c r="M223" s="60"/>
      <c r="N223" s="60"/>
      <c r="O223" s="60"/>
      <c r="P223" s="60"/>
      <c r="Q223" s="60"/>
      <c r="R223" s="60"/>
      <c r="S223" s="60"/>
      <c r="T223" s="379"/>
      <c r="V223" s="60"/>
      <c r="W223" s="60"/>
      <c r="X223" s="3939"/>
      <c r="Y223" s="3939"/>
      <c r="Z223" s="379"/>
      <c r="AA223" s="60"/>
      <c r="AB223" s="60"/>
      <c r="AC223" s="60"/>
    </row>
    <row r="224" spans="1:29" x14ac:dyDescent="0.2">
      <c r="A224" s="60"/>
      <c r="B224" s="60"/>
      <c r="C224" s="60"/>
      <c r="D224" s="60"/>
      <c r="E224" s="60"/>
      <c r="F224" s="60"/>
      <c r="G224" s="60"/>
      <c r="H224" s="60"/>
      <c r="I224" s="60"/>
      <c r="J224" s="60"/>
      <c r="K224" s="60"/>
      <c r="L224" s="60"/>
      <c r="M224" s="60"/>
      <c r="N224" s="60"/>
      <c r="O224" s="60"/>
      <c r="P224" s="60"/>
      <c r="Q224" s="60"/>
      <c r="R224" s="60"/>
      <c r="S224" s="60"/>
      <c r="T224" s="379"/>
      <c r="V224" s="60"/>
      <c r="W224" s="60"/>
      <c r="X224" s="3939"/>
      <c r="Y224" s="3939"/>
      <c r="Z224" s="379"/>
      <c r="AA224" s="60"/>
      <c r="AB224" s="60"/>
      <c r="AC224" s="60"/>
    </row>
    <row r="225" spans="1:29" x14ac:dyDescent="0.2">
      <c r="A225" s="60"/>
      <c r="B225" s="60"/>
      <c r="C225" s="60"/>
      <c r="D225" s="60"/>
      <c r="E225" s="60"/>
      <c r="F225" s="60"/>
      <c r="G225" s="60"/>
      <c r="H225" s="60"/>
      <c r="I225" s="60"/>
      <c r="J225" s="60"/>
      <c r="K225" s="60"/>
      <c r="L225" s="60"/>
      <c r="M225" s="60"/>
      <c r="N225" s="60"/>
      <c r="O225" s="60"/>
      <c r="P225" s="60"/>
      <c r="Q225" s="60"/>
      <c r="R225" s="60"/>
      <c r="S225" s="60"/>
      <c r="T225" s="379"/>
      <c r="V225" s="60"/>
      <c r="W225" s="60"/>
      <c r="X225" s="3939"/>
      <c r="Y225" s="3939"/>
      <c r="Z225" s="379"/>
      <c r="AA225" s="60"/>
      <c r="AB225" s="60"/>
      <c r="AC225" s="60"/>
    </row>
    <row r="226" spans="1:29" x14ac:dyDescent="0.2">
      <c r="A226" s="60"/>
      <c r="B226" s="60"/>
      <c r="C226" s="60"/>
      <c r="D226" s="60"/>
      <c r="E226" s="60"/>
      <c r="F226" s="60"/>
      <c r="G226" s="60"/>
      <c r="H226" s="60"/>
      <c r="I226" s="60"/>
      <c r="J226" s="60"/>
      <c r="K226" s="60"/>
      <c r="L226" s="60"/>
      <c r="M226" s="60"/>
      <c r="N226" s="60"/>
      <c r="O226" s="60"/>
      <c r="P226" s="60"/>
      <c r="Q226" s="60"/>
      <c r="R226" s="60"/>
      <c r="S226" s="60"/>
      <c r="T226" s="379"/>
      <c r="V226" s="60"/>
      <c r="W226" s="60"/>
      <c r="X226" s="3939"/>
      <c r="Y226" s="3939"/>
      <c r="Z226" s="379"/>
      <c r="AA226" s="60"/>
      <c r="AB226" s="60"/>
      <c r="AC226" s="60"/>
    </row>
    <row r="227" spans="1:29" x14ac:dyDescent="0.2">
      <c r="A227" s="60"/>
      <c r="B227" s="60"/>
      <c r="C227" s="60"/>
      <c r="D227" s="60"/>
      <c r="E227" s="60"/>
      <c r="F227" s="60"/>
      <c r="G227" s="60"/>
      <c r="H227" s="60"/>
      <c r="I227" s="60"/>
      <c r="J227" s="60"/>
      <c r="K227" s="60"/>
      <c r="L227" s="60"/>
      <c r="M227" s="60"/>
      <c r="N227" s="60"/>
      <c r="O227" s="60"/>
      <c r="P227" s="60"/>
      <c r="Q227" s="60"/>
      <c r="R227" s="60"/>
      <c r="S227" s="60"/>
      <c r="T227" s="379"/>
      <c r="V227" s="60"/>
      <c r="W227" s="60"/>
      <c r="X227" s="3939"/>
      <c r="Y227" s="3939"/>
      <c r="Z227" s="379"/>
      <c r="AA227" s="60"/>
      <c r="AB227" s="60"/>
      <c r="AC227" s="60"/>
    </row>
    <row r="228" spans="1:29" x14ac:dyDescent="0.2">
      <c r="A228" s="60"/>
      <c r="B228" s="60"/>
      <c r="C228" s="60"/>
      <c r="D228" s="60"/>
      <c r="E228" s="60"/>
      <c r="F228" s="60"/>
      <c r="G228" s="60"/>
      <c r="H228" s="60"/>
      <c r="I228" s="60"/>
      <c r="J228" s="60"/>
      <c r="K228" s="60"/>
      <c r="L228" s="60"/>
      <c r="M228" s="60"/>
      <c r="N228" s="60"/>
      <c r="O228" s="60"/>
      <c r="P228" s="60"/>
      <c r="Q228" s="60"/>
      <c r="R228" s="60"/>
      <c r="S228" s="60"/>
      <c r="T228" s="379"/>
      <c r="V228" s="60"/>
      <c r="W228" s="60"/>
      <c r="X228" s="3939"/>
      <c r="Y228" s="3939"/>
      <c r="Z228" s="379"/>
      <c r="AA228" s="60"/>
      <c r="AB228" s="60"/>
      <c r="AC228" s="60"/>
    </row>
    <row r="229" spans="1:29" x14ac:dyDescent="0.2">
      <c r="A229" s="60"/>
      <c r="B229" s="60"/>
      <c r="C229" s="60"/>
      <c r="D229" s="60"/>
      <c r="E229" s="60"/>
      <c r="F229" s="60"/>
      <c r="G229" s="60"/>
      <c r="H229" s="60"/>
      <c r="I229" s="60"/>
      <c r="J229" s="60"/>
      <c r="K229" s="60"/>
      <c r="L229" s="60"/>
      <c r="M229" s="60"/>
      <c r="N229" s="60"/>
      <c r="O229" s="60"/>
      <c r="P229" s="60"/>
      <c r="Q229" s="60"/>
      <c r="R229" s="60"/>
      <c r="S229" s="60"/>
      <c r="T229" s="379"/>
      <c r="V229" s="60"/>
      <c r="W229" s="60"/>
      <c r="X229" s="3939"/>
      <c r="Y229" s="3939"/>
      <c r="Z229" s="379"/>
      <c r="AA229" s="60"/>
      <c r="AB229" s="60"/>
      <c r="AC229" s="60"/>
    </row>
    <row r="230" spans="1:29" x14ac:dyDescent="0.2">
      <c r="A230" s="60"/>
      <c r="B230" s="60"/>
      <c r="C230" s="60"/>
      <c r="D230" s="60"/>
      <c r="E230" s="60"/>
      <c r="F230" s="60"/>
      <c r="G230" s="60"/>
      <c r="H230" s="60"/>
      <c r="I230" s="60"/>
      <c r="J230" s="60"/>
      <c r="K230" s="60"/>
      <c r="L230" s="60"/>
      <c r="M230" s="60"/>
      <c r="N230" s="60"/>
      <c r="O230" s="60"/>
      <c r="P230" s="60"/>
      <c r="Q230" s="60"/>
      <c r="R230" s="60"/>
      <c r="S230" s="60"/>
      <c r="T230" s="379"/>
      <c r="V230" s="60"/>
      <c r="W230" s="60"/>
      <c r="X230" s="3939"/>
      <c r="Y230" s="3939"/>
      <c r="Z230" s="379"/>
      <c r="AA230" s="60"/>
      <c r="AB230" s="60"/>
      <c r="AC230" s="60"/>
    </row>
    <row r="231" spans="1:29" x14ac:dyDescent="0.2">
      <c r="A231" s="60"/>
      <c r="B231" s="60"/>
      <c r="C231" s="60"/>
      <c r="D231" s="60"/>
      <c r="E231" s="60"/>
      <c r="F231" s="60"/>
      <c r="G231" s="60"/>
      <c r="H231" s="60"/>
      <c r="I231" s="60"/>
      <c r="J231" s="60"/>
      <c r="K231" s="60"/>
      <c r="L231" s="60"/>
      <c r="M231" s="60"/>
      <c r="N231" s="60"/>
      <c r="O231" s="60"/>
      <c r="P231" s="60"/>
      <c r="Q231" s="60"/>
      <c r="R231" s="60"/>
      <c r="S231" s="60"/>
      <c r="T231" s="379"/>
      <c r="V231" s="60"/>
      <c r="W231" s="60"/>
      <c r="X231" s="3939"/>
      <c r="Y231" s="3939"/>
      <c r="Z231" s="379"/>
      <c r="AA231" s="60"/>
      <c r="AB231" s="60"/>
      <c r="AC231" s="60"/>
    </row>
    <row r="232" spans="1:29" x14ac:dyDescent="0.2">
      <c r="A232" s="60"/>
      <c r="B232" s="60"/>
      <c r="C232" s="60"/>
      <c r="D232" s="60"/>
      <c r="E232" s="60"/>
      <c r="F232" s="60"/>
      <c r="G232" s="60"/>
      <c r="H232" s="60"/>
      <c r="I232" s="60"/>
      <c r="J232" s="60"/>
      <c r="K232" s="60"/>
      <c r="L232" s="60"/>
      <c r="M232" s="60"/>
      <c r="N232" s="60"/>
      <c r="O232" s="60"/>
      <c r="P232" s="60"/>
      <c r="Q232" s="60"/>
      <c r="R232" s="60"/>
      <c r="S232" s="60"/>
      <c r="T232" s="379"/>
      <c r="V232" s="60"/>
      <c r="W232" s="60"/>
      <c r="X232" s="3939"/>
      <c r="Y232" s="3939"/>
      <c r="Z232" s="379"/>
      <c r="AA232" s="60"/>
      <c r="AB232" s="60"/>
      <c r="AC232" s="60"/>
    </row>
    <row r="233" spans="1:29" x14ac:dyDescent="0.2">
      <c r="A233" s="60"/>
      <c r="B233" s="60"/>
      <c r="C233" s="60"/>
      <c r="D233" s="60"/>
      <c r="E233" s="60"/>
      <c r="F233" s="60"/>
      <c r="G233" s="60"/>
      <c r="H233" s="60"/>
      <c r="I233" s="60"/>
      <c r="J233" s="60"/>
      <c r="K233" s="60"/>
      <c r="L233" s="60"/>
      <c r="M233" s="60"/>
      <c r="N233" s="60"/>
      <c r="O233" s="60"/>
      <c r="P233" s="60"/>
      <c r="Q233" s="60"/>
      <c r="R233" s="60"/>
      <c r="S233" s="60"/>
      <c r="T233" s="379"/>
      <c r="V233" s="60"/>
      <c r="W233" s="60"/>
      <c r="X233" s="3939"/>
      <c r="Y233" s="3939"/>
      <c r="Z233" s="379"/>
      <c r="AA233" s="60"/>
      <c r="AB233" s="60"/>
      <c r="AC233" s="60"/>
    </row>
    <row r="234" spans="1:29" x14ac:dyDescent="0.2">
      <c r="A234" s="60"/>
      <c r="B234" s="60"/>
      <c r="C234" s="60"/>
      <c r="D234" s="60"/>
      <c r="E234" s="60"/>
      <c r="F234" s="60"/>
      <c r="G234" s="60"/>
      <c r="H234" s="60"/>
      <c r="I234" s="60"/>
      <c r="J234" s="60"/>
      <c r="K234" s="60"/>
      <c r="L234" s="60"/>
      <c r="M234" s="60"/>
      <c r="N234" s="60"/>
      <c r="O234" s="60"/>
      <c r="P234" s="60"/>
      <c r="Q234" s="60"/>
      <c r="R234" s="60"/>
      <c r="S234" s="60"/>
      <c r="T234" s="379"/>
      <c r="V234" s="60"/>
      <c r="W234" s="60"/>
      <c r="X234" s="3939"/>
      <c r="Y234" s="3939"/>
      <c r="Z234" s="379"/>
      <c r="AA234" s="60"/>
      <c r="AB234" s="60"/>
      <c r="AC234" s="60"/>
    </row>
    <row r="235" spans="1:29" x14ac:dyDescent="0.2">
      <c r="A235" s="60"/>
      <c r="B235" s="60"/>
      <c r="C235" s="60"/>
      <c r="D235" s="60"/>
      <c r="E235" s="60"/>
      <c r="F235" s="60"/>
      <c r="G235" s="60"/>
      <c r="H235" s="60"/>
      <c r="I235" s="60"/>
      <c r="J235" s="60"/>
      <c r="K235" s="60"/>
      <c r="L235" s="60"/>
      <c r="M235" s="60"/>
      <c r="N235" s="60"/>
      <c r="O235" s="60"/>
      <c r="P235" s="60"/>
      <c r="Q235" s="60"/>
      <c r="R235" s="60"/>
      <c r="S235" s="60"/>
      <c r="T235" s="379"/>
      <c r="V235" s="60"/>
      <c r="W235" s="60"/>
      <c r="X235" s="3939"/>
      <c r="Y235" s="3939"/>
      <c r="Z235" s="379"/>
      <c r="AA235" s="60"/>
      <c r="AB235" s="60"/>
      <c r="AC235" s="60"/>
    </row>
    <row r="236" spans="1:29" x14ac:dyDescent="0.2">
      <c r="A236" s="60"/>
      <c r="B236" s="60"/>
      <c r="C236" s="60"/>
      <c r="D236" s="60"/>
      <c r="E236" s="60"/>
      <c r="F236" s="60"/>
      <c r="G236" s="60"/>
      <c r="H236" s="60"/>
      <c r="I236" s="60"/>
      <c r="J236" s="60"/>
      <c r="K236" s="60"/>
      <c r="L236" s="60"/>
      <c r="M236" s="60"/>
      <c r="N236" s="60"/>
      <c r="O236" s="60"/>
      <c r="P236" s="60"/>
      <c r="Q236" s="60"/>
      <c r="R236" s="60"/>
      <c r="S236" s="60"/>
      <c r="T236" s="379"/>
      <c r="V236" s="60"/>
      <c r="W236" s="60"/>
      <c r="X236" s="3939"/>
      <c r="Y236" s="3939"/>
      <c r="Z236" s="379"/>
      <c r="AA236" s="60"/>
      <c r="AB236" s="60"/>
      <c r="AC236" s="60"/>
    </row>
    <row r="237" spans="1:29" x14ac:dyDescent="0.2">
      <c r="A237" s="60"/>
      <c r="B237" s="60"/>
      <c r="C237" s="60"/>
      <c r="D237" s="60"/>
      <c r="E237" s="60"/>
      <c r="F237" s="60"/>
      <c r="G237" s="60"/>
      <c r="H237" s="60"/>
      <c r="I237" s="60"/>
      <c r="J237" s="60"/>
      <c r="K237" s="60"/>
      <c r="L237" s="60"/>
      <c r="M237" s="60"/>
      <c r="N237" s="60"/>
      <c r="O237" s="60"/>
      <c r="P237" s="60"/>
      <c r="Q237" s="60"/>
      <c r="R237" s="60"/>
      <c r="S237" s="60"/>
      <c r="T237" s="379"/>
      <c r="V237" s="60"/>
      <c r="W237" s="60"/>
      <c r="X237" s="3939"/>
      <c r="Y237" s="3939"/>
      <c r="Z237" s="379"/>
      <c r="AA237" s="60"/>
      <c r="AB237" s="60"/>
      <c r="AC237" s="60"/>
    </row>
    <row r="238" spans="1:29" x14ac:dyDescent="0.2">
      <c r="A238" s="60"/>
      <c r="B238" s="60"/>
      <c r="C238" s="60"/>
      <c r="D238" s="60"/>
      <c r="E238" s="60"/>
      <c r="F238" s="60"/>
      <c r="G238" s="60"/>
      <c r="H238" s="60"/>
      <c r="I238" s="60"/>
      <c r="J238" s="60"/>
      <c r="K238" s="60"/>
      <c r="L238" s="60"/>
      <c r="M238" s="60"/>
      <c r="N238" s="60"/>
      <c r="O238" s="60"/>
      <c r="P238" s="60"/>
      <c r="Q238" s="60"/>
      <c r="R238" s="60"/>
      <c r="S238" s="60"/>
      <c r="T238" s="379"/>
      <c r="V238" s="60"/>
      <c r="W238" s="60"/>
      <c r="X238" s="3939"/>
      <c r="Y238" s="3939"/>
      <c r="Z238" s="379"/>
      <c r="AA238" s="60"/>
      <c r="AB238" s="60"/>
      <c r="AC238" s="60"/>
    </row>
    <row r="239" spans="1:29" x14ac:dyDescent="0.2">
      <c r="A239" s="60"/>
      <c r="B239" s="60"/>
      <c r="C239" s="60"/>
      <c r="D239" s="60"/>
      <c r="E239" s="60"/>
      <c r="F239" s="60"/>
      <c r="G239" s="60"/>
      <c r="H239" s="60"/>
      <c r="I239" s="60"/>
      <c r="J239" s="60"/>
      <c r="K239" s="60"/>
      <c r="L239" s="60"/>
      <c r="M239" s="60"/>
      <c r="N239" s="60"/>
      <c r="O239" s="60"/>
      <c r="P239" s="60"/>
      <c r="Q239" s="60"/>
      <c r="R239" s="60"/>
      <c r="S239" s="60"/>
      <c r="T239" s="379"/>
      <c r="V239" s="60"/>
      <c r="W239" s="60"/>
      <c r="X239" s="3939"/>
      <c r="Y239" s="3939"/>
      <c r="Z239" s="379"/>
      <c r="AA239" s="60"/>
      <c r="AB239" s="60"/>
      <c r="AC239" s="60"/>
    </row>
    <row r="240" spans="1:29" x14ac:dyDescent="0.2">
      <c r="A240" s="60"/>
      <c r="B240" s="60"/>
      <c r="C240" s="60"/>
      <c r="D240" s="60"/>
      <c r="E240" s="60"/>
      <c r="F240" s="60"/>
      <c r="G240" s="60"/>
      <c r="H240" s="60"/>
      <c r="I240" s="60"/>
      <c r="J240" s="60"/>
      <c r="K240" s="60"/>
      <c r="L240" s="60"/>
      <c r="M240" s="60"/>
      <c r="N240" s="60"/>
      <c r="O240" s="60"/>
      <c r="P240" s="60"/>
      <c r="Q240" s="60"/>
      <c r="R240" s="60"/>
      <c r="S240" s="60"/>
      <c r="T240" s="379"/>
      <c r="V240" s="60"/>
      <c r="W240" s="60"/>
      <c r="X240" s="3939"/>
      <c r="Y240" s="3939"/>
      <c r="Z240" s="379"/>
      <c r="AA240" s="60"/>
      <c r="AB240" s="60"/>
      <c r="AC240" s="60"/>
    </row>
    <row r="241" spans="1:29" x14ac:dyDescent="0.2">
      <c r="A241" s="60"/>
      <c r="B241" s="60"/>
      <c r="C241" s="60"/>
      <c r="D241" s="60"/>
      <c r="E241" s="60"/>
      <c r="F241" s="60"/>
      <c r="G241" s="60"/>
      <c r="H241" s="60"/>
      <c r="I241" s="60"/>
      <c r="J241" s="60"/>
      <c r="K241" s="60"/>
      <c r="L241" s="60"/>
      <c r="M241" s="60"/>
      <c r="N241" s="60"/>
      <c r="O241" s="60"/>
      <c r="P241" s="60"/>
      <c r="Q241" s="60"/>
      <c r="R241" s="60"/>
      <c r="S241" s="60"/>
      <c r="T241" s="379"/>
      <c r="V241" s="60"/>
      <c r="W241" s="60"/>
      <c r="X241" s="3939"/>
      <c r="Y241" s="3939"/>
      <c r="Z241" s="379"/>
      <c r="AA241" s="60"/>
      <c r="AB241" s="60"/>
      <c r="AC241" s="60"/>
    </row>
    <row r="242" spans="1:29" x14ac:dyDescent="0.2">
      <c r="A242" s="60"/>
      <c r="B242" s="60"/>
      <c r="C242" s="60"/>
      <c r="D242" s="60"/>
      <c r="E242" s="60"/>
      <c r="F242" s="60"/>
      <c r="G242" s="60"/>
      <c r="H242" s="60"/>
      <c r="I242" s="60"/>
      <c r="J242" s="60"/>
      <c r="K242" s="60"/>
      <c r="L242" s="60"/>
      <c r="M242" s="60"/>
      <c r="N242" s="60"/>
      <c r="O242" s="60"/>
      <c r="P242" s="60"/>
      <c r="Q242" s="60"/>
      <c r="R242" s="60"/>
      <c r="S242" s="60"/>
      <c r="T242" s="379"/>
      <c r="V242" s="60"/>
      <c r="W242" s="60"/>
      <c r="X242" s="3939"/>
      <c r="Y242" s="3939"/>
      <c r="Z242" s="379"/>
      <c r="AA242" s="60"/>
      <c r="AB242" s="60"/>
      <c r="AC242" s="60"/>
    </row>
    <row r="243" spans="1:29" x14ac:dyDescent="0.2">
      <c r="A243" s="60"/>
      <c r="B243" s="60"/>
      <c r="C243" s="60"/>
      <c r="D243" s="60"/>
      <c r="E243" s="60"/>
      <c r="F243" s="60"/>
      <c r="G243" s="60"/>
      <c r="H243" s="60"/>
      <c r="I243" s="60"/>
      <c r="J243" s="60"/>
      <c r="K243" s="60"/>
      <c r="L243" s="60"/>
      <c r="M243" s="60"/>
      <c r="N243" s="60"/>
      <c r="O243" s="60"/>
      <c r="P243" s="60"/>
      <c r="Q243" s="60"/>
      <c r="R243" s="60"/>
      <c r="S243" s="60"/>
      <c r="T243" s="379"/>
      <c r="V243" s="60"/>
      <c r="W243" s="60"/>
      <c r="X243" s="3939"/>
      <c r="Y243" s="3939"/>
      <c r="Z243" s="379"/>
      <c r="AA243" s="60"/>
      <c r="AB243" s="60"/>
      <c r="AC243" s="60"/>
    </row>
    <row r="244" spans="1:29" x14ac:dyDescent="0.2">
      <c r="A244" s="60"/>
      <c r="B244" s="60"/>
      <c r="C244" s="60"/>
      <c r="D244" s="60"/>
      <c r="E244" s="60"/>
      <c r="F244" s="60"/>
      <c r="G244" s="60"/>
      <c r="H244" s="60"/>
      <c r="I244" s="60"/>
      <c r="J244" s="60"/>
      <c r="K244" s="60"/>
      <c r="L244" s="60"/>
      <c r="M244" s="60"/>
      <c r="N244" s="60"/>
      <c r="O244" s="60"/>
      <c r="P244" s="60"/>
      <c r="Q244" s="60"/>
      <c r="R244" s="60"/>
      <c r="S244" s="60"/>
      <c r="T244" s="379"/>
      <c r="V244" s="60"/>
      <c r="W244" s="60"/>
      <c r="X244" s="3939"/>
      <c r="Y244" s="3939"/>
      <c r="Z244" s="379"/>
      <c r="AA244" s="60"/>
      <c r="AB244" s="60"/>
      <c r="AC244" s="60"/>
    </row>
    <row r="245" spans="1:29" x14ac:dyDescent="0.2">
      <c r="A245" s="60"/>
      <c r="B245" s="60"/>
      <c r="C245" s="60"/>
      <c r="D245" s="60"/>
      <c r="E245" s="60"/>
      <c r="F245" s="60"/>
      <c r="G245" s="60"/>
      <c r="H245" s="60"/>
      <c r="I245" s="60"/>
      <c r="J245" s="60"/>
      <c r="K245" s="60"/>
      <c r="L245" s="60"/>
      <c r="M245" s="60"/>
      <c r="N245" s="60"/>
      <c r="O245" s="60"/>
      <c r="P245" s="60"/>
      <c r="Q245" s="60"/>
      <c r="R245" s="60"/>
      <c r="S245" s="60"/>
      <c r="T245" s="379"/>
      <c r="V245" s="60"/>
      <c r="W245" s="60"/>
      <c r="X245" s="3939"/>
      <c r="Y245" s="3939"/>
      <c r="Z245" s="379"/>
      <c r="AA245" s="60"/>
      <c r="AB245" s="60"/>
      <c r="AC245" s="60"/>
    </row>
    <row r="246" spans="1:29" x14ac:dyDescent="0.2">
      <c r="A246" s="60"/>
      <c r="B246" s="60"/>
      <c r="C246" s="60"/>
      <c r="D246" s="60"/>
      <c r="E246" s="60"/>
      <c r="F246" s="60"/>
      <c r="G246" s="60"/>
      <c r="H246" s="60"/>
      <c r="I246" s="60"/>
      <c r="J246" s="60"/>
      <c r="K246" s="60"/>
      <c r="L246" s="60"/>
      <c r="M246" s="60"/>
      <c r="N246" s="60"/>
      <c r="O246" s="60"/>
      <c r="P246" s="60"/>
      <c r="Q246" s="60"/>
      <c r="R246" s="60"/>
      <c r="S246" s="60"/>
      <c r="T246" s="379"/>
      <c r="V246" s="60"/>
      <c r="W246" s="60"/>
      <c r="X246" s="3939"/>
      <c r="Y246" s="3939"/>
      <c r="Z246" s="379"/>
      <c r="AA246" s="60"/>
      <c r="AB246" s="60"/>
      <c r="AC246" s="60"/>
    </row>
    <row r="247" spans="1:29" x14ac:dyDescent="0.2">
      <c r="A247" s="60"/>
      <c r="B247" s="60"/>
      <c r="C247" s="60"/>
      <c r="D247" s="60"/>
      <c r="E247" s="60"/>
      <c r="F247" s="60"/>
      <c r="G247" s="60"/>
      <c r="H247" s="60"/>
      <c r="I247" s="60"/>
      <c r="J247" s="60"/>
      <c r="K247" s="60"/>
      <c r="L247" s="60"/>
      <c r="M247" s="60"/>
      <c r="N247" s="60"/>
      <c r="O247" s="60"/>
      <c r="P247" s="60"/>
      <c r="Q247" s="60"/>
      <c r="R247" s="60"/>
      <c r="S247" s="60"/>
      <c r="T247" s="379"/>
      <c r="V247" s="60"/>
      <c r="W247" s="60"/>
      <c r="X247" s="3939"/>
      <c r="Y247" s="3939"/>
      <c r="Z247" s="379"/>
      <c r="AA247" s="60"/>
      <c r="AB247" s="60"/>
      <c r="AC247" s="60"/>
    </row>
    <row r="248" spans="1:29" x14ac:dyDescent="0.2">
      <c r="A248" s="60"/>
      <c r="B248" s="60"/>
      <c r="C248" s="60"/>
      <c r="D248" s="60"/>
      <c r="E248" s="60"/>
      <c r="F248" s="60"/>
      <c r="G248" s="60"/>
      <c r="H248" s="60"/>
      <c r="I248" s="60"/>
      <c r="J248" s="60"/>
      <c r="K248" s="60"/>
      <c r="L248" s="60"/>
      <c r="M248" s="60"/>
      <c r="N248" s="60"/>
      <c r="O248" s="60"/>
      <c r="P248" s="60"/>
      <c r="Q248" s="60"/>
      <c r="R248" s="60"/>
      <c r="S248" s="60"/>
      <c r="T248" s="379"/>
      <c r="V248" s="60"/>
      <c r="W248" s="60"/>
      <c r="X248" s="3939"/>
      <c r="Y248" s="3939"/>
      <c r="Z248" s="379"/>
      <c r="AA248" s="60"/>
      <c r="AB248" s="60"/>
      <c r="AC248" s="60"/>
    </row>
    <row r="249" spans="1:29" x14ac:dyDescent="0.2">
      <c r="A249" s="60"/>
      <c r="B249" s="60"/>
      <c r="C249" s="60"/>
      <c r="D249" s="60"/>
      <c r="E249" s="60"/>
      <c r="F249" s="60"/>
      <c r="G249" s="60"/>
      <c r="H249" s="60"/>
      <c r="I249" s="60"/>
      <c r="J249" s="60"/>
      <c r="K249" s="60"/>
      <c r="L249" s="60"/>
      <c r="M249" s="60"/>
      <c r="N249" s="60"/>
      <c r="O249" s="60"/>
      <c r="P249" s="60"/>
      <c r="Q249" s="60"/>
      <c r="R249" s="60"/>
      <c r="S249" s="60"/>
      <c r="T249" s="379"/>
      <c r="V249" s="60"/>
      <c r="W249" s="60"/>
      <c r="X249" s="3939"/>
      <c r="Y249" s="3939"/>
      <c r="Z249" s="379"/>
      <c r="AA249" s="60"/>
      <c r="AB249" s="60"/>
      <c r="AC249" s="60"/>
    </row>
    <row r="250" spans="1:29" x14ac:dyDescent="0.2">
      <c r="A250" s="60"/>
      <c r="B250" s="60"/>
      <c r="C250" s="60"/>
      <c r="D250" s="60"/>
      <c r="E250" s="60"/>
      <c r="F250" s="60"/>
      <c r="G250" s="60"/>
      <c r="H250" s="60"/>
      <c r="I250" s="60"/>
      <c r="J250" s="60"/>
      <c r="K250" s="60"/>
      <c r="L250" s="60"/>
      <c r="M250" s="60"/>
      <c r="N250" s="60"/>
      <c r="O250" s="60"/>
      <c r="P250" s="60"/>
      <c r="Q250" s="60"/>
      <c r="R250" s="60"/>
      <c r="S250" s="60"/>
      <c r="T250" s="379"/>
      <c r="V250" s="60"/>
      <c r="W250" s="60"/>
      <c r="X250" s="3939"/>
      <c r="Y250" s="3939"/>
      <c r="Z250" s="379"/>
      <c r="AA250" s="60"/>
      <c r="AB250" s="60"/>
      <c r="AC250" s="60"/>
    </row>
    <row r="251" spans="1:29" x14ac:dyDescent="0.2">
      <c r="A251" s="60"/>
      <c r="B251" s="60"/>
      <c r="C251" s="60"/>
      <c r="D251" s="60"/>
      <c r="E251" s="60"/>
      <c r="F251" s="60"/>
      <c r="G251" s="60"/>
      <c r="H251" s="60"/>
      <c r="I251" s="60"/>
      <c r="J251" s="60"/>
      <c r="K251" s="60"/>
      <c r="L251" s="60"/>
      <c r="M251" s="60"/>
      <c r="N251" s="60"/>
      <c r="O251" s="60"/>
      <c r="P251" s="60"/>
      <c r="Q251" s="60"/>
      <c r="R251" s="60"/>
      <c r="S251" s="60"/>
      <c r="T251" s="379"/>
      <c r="V251" s="60"/>
      <c r="W251" s="60"/>
      <c r="X251" s="3939"/>
      <c r="Y251" s="3939"/>
      <c r="Z251" s="379"/>
      <c r="AA251" s="60"/>
      <c r="AB251" s="60"/>
      <c r="AC251" s="60"/>
    </row>
    <row r="252" spans="1:29" x14ac:dyDescent="0.2">
      <c r="A252" s="60"/>
      <c r="B252" s="60"/>
      <c r="C252" s="60"/>
      <c r="D252" s="60"/>
      <c r="E252" s="60"/>
      <c r="F252" s="60"/>
      <c r="G252" s="60"/>
      <c r="H252" s="60"/>
      <c r="I252" s="60"/>
      <c r="J252" s="60"/>
      <c r="K252" s="60"/>
      <c r="L252" s="60"/>
      <c r="M252" s="60"/>
      <c r="N252" s="60"/>
      <c r="O252" s="60"/>
      <c r="P252" s="60"/>
      <c r="Q252" s="60"/>
      <c r="R252" s="60"/>
      <c r="S252" s="60"/>
      <c r="T252" s="379"/>
      <c r="V252" s="60"/>
      <c r="W252" s="60"/>
      <c r="X252" s="3939"/>
      <c r="Y252" s="3939"/>
      <c r="Z252" s="379"/>
      <c r="AA252" s="60"/>
      <c r="AB252" s="60"/>
      <c r="AC252" s="60"/>
    </row>
    <row r="253" spans="1:29" x14ac:dyDescent="0.2">
      <c r="A253" s="60"/>
      <c r="B253" s="60"/>
      <c r="C253" s="60"/>
      <c r="D253" s="60"/>
      <c r="E253" s="60"/>
      <c r="F253" s="60"/>
      <c r="G253" s="60"/>
      <c r="H253" s="60"/>
      <c r="I253" s="60"/>
      <c r="J253" s="60"/>
      <c r="K253" s="60"/>
      <c r="L253" s="60"/>
      <c r="M253" s="60"/>
      <c r="N253" s="60"/>
      <c r="O253" s="60"/>
      <c r="P253" s="60"/>
      <c r="Q253" s="60"/>
      <c r="R253" s="60"/>
      <c r="S253" s="60"/>
      <c r="T253" s="379"/>
      <c r="V253" s="60"/>
      <c r="W253" s="60"/>
      <c r="X253" s="3939"/>
      <c r="Y253" s="3939"/>
      <c r="Z253" s="379"/>
      <c r="AA253" s="60"/>
      <c r="AB253" s="60"/>
      <c r="AC253" s="60"/>
    </row>
    <row r="254" spans="1:29" x14ac:dyDescent="0.2">
      <c r="A254" s="60"/>
      <c r="B254" s="60"/>
      <c r="C254" s="60"/>
      <c r="D254" s="60"/>
      <c r="E254" s="60"/>
      <c r="F254" s="60"/>
      <c r="G254" s="60"/>
      <c r="H254" s="60"/>
      <c r="I254" s="60"/>
      <c r="J254" s="60"/>
      <c r="K254" s="60"/>
      <c r="L254" s="60"/>
      <c r="M254" s="60"/>
      <c r="N254" s="60"/>
      <c r="O254" s="60"/>
      <c r="P254" s="60"/>
      <c r="Q254" s="60"/>
      <c r="R254" s="60"/>
      <c r="S254" s="60"/>
      <c r="T254" s="379"/>
      <c r="V254" s="60"/>
      <c r="W254" s="60"/>
      <c r="X254" s="3939"/>
      <c r="Y254" s="3939"/>
      <c r="Z254" s="379"/>
      <c r="AA254" s="60"/>
      <c r="AB254" s="60"/>
      <c r="AC254" s="60"/>
    </row>
    <row r="255" spans="1:29" x14ac:dyDescent="0.2">
      <c r="A255" s="60"/>
      <c r="B255" s="60"/>
      <c r="C255" s="60"/>
      <c r="D255" s="60"/>
      <c r="E255" s="60"/>
      <c r="F255" s="60"/>
      <c r="G255" s="60"/>
      <c r="H255" s="60"/>
      <c r="I255" s="60"/>
      <c r="J255" s="60"/>
      <c r="K255" s="60"/>
      <c r="L255" s="60"/>
      <c r="M255" s="60"/>
      <c r="N255" s="60"/>
      <c r="O255" s="60"/>
      <c r="P255" s="60"/>
      <c r="Q255" s="60"/>
      <c r="R255" s="60"/>
      <c r="S255" s="60"/>
      <c r="T255" s="379"/>
      <c r="V255" s="60"/>
      <c r="W255" s="60"/>
      <c r="X255" s="3939"/>
      <c r="Y255" s="3939"/>
      <c r="Z255" s="379"/>
      <c r="AA255" s="60"/>
      <c r="AB255" s="60"/>
      <c r="AC255" s="60"/>
    </row>
    <row r="256" spans="1:29" x14ac:dyDescent="0.2">
      <c r="A256" s="60"/>
      <c r="B256" s="60"/>
      <c r="C256" s="60"/>
      <c r="D256" s="60"/>
      <c r="E256" s="60"/>
      <c r="F256" s="60"/>
      <c r="G256" s="60"/>
      <c r="H256" s="60"/>
      <c r="I256" s="60"/>
      <c r="J256" s="60"/>
      <c r="K256" s="60"/>
      <c r="L256" s="60"/>
      <c r="M256" s="60"/>
      <c r="N256" s="60"/>
      <c r="O256" s="60"/>
      <c r="P256" s="60"/>
      <c r="Q256" s="60"/>
      <c r="R256" s="60"/>
      <c r="S256" s="60"/>
      <c r="T256" s="379"/>
      <c r="V256" s="60"/>
      <c r="W256" s="60"/>
      <c r="X256" s="3939"/>
      <c r="Y256" s="3939"/>
      <c r="Z256" s="379"/>
      <c r="AA256" s="60"/>
      <c r="AB256" s="60"/>
      <c r="AC256" s="60"/>
    </row>
    <row r="257" spans="1:29" x14ac:dyDescent="0.2">
      <c r="A257" s="60"/>
      <c r="B257" s="60"/>
      <c r="C257" s="60"/>
      <c r="D257" s="60"/>
      <c r="E257" s="60"/>
      <c r="F257" s="60"/>
      <c r="G257" s="60"/>
      <c r="H257" s="60"/>
      <c r="I257" s="60"/>
      <c r="J257" s="60"/>
      <c r="K257" s="60"/>
      <c r="L257" s="60"/>
      <c r="M257" s="60"/>
      <c r="N257" s="60"/>
      <c r="O257" s="60"/>
      <c r="P257" s="60"/>
      <c r="Q257" s="60"/>
      <c r="R257" s="60"/>
      <c r="S257" s="60"/>
      <c r="T257" s="379"/>
      <c r="V257" s="60"/>
      <c r="W257" s="60"/>
      <c r="X257" s="3939"/>
      <c r="Y257" s="3939"/>
      <c r="Z257" s="379"/>
      <c r="AA257" s="60"/>
      <c r="AB257" s="60"/>
      <c r="AC257" s="60"/>
    </row>
    <row r="258" spans="1:29" x14ac:dyDescent="0.2">
      <c r="A258" s="60"/>
      <c r="B258" s="60"/>
      <c r="C258" s="60"/>
      <c r="D258" s="60"/>
      <c r="E258" s="60"/>
      <c r="F258" s="60"/>
      <c r="G258" s="60"/>
      <c r="H258" s="60"/>
      <c r="I258" s="60"/>
      <c r="J258" s="60"/>
      <c r="K258" s="60"/>
      <c r="L258" s="60"/>
      <c r="M258" s="60"/>
      <c r="N258" s="60"/>
      <c r="O258" s="60"/>
      <c r="P258" s="60"/>
      <c r="Q258" s="60"/>
      <c r="R258" s="60"/>
      <c r="S258" s="60"/>
      <c r="T258" s="379"/>
      <c r="V258" s="60"/>
      <c r="W258" s="60"/>
      <c r="X258" s="3939"/>
      <c r="Y258" s="3939"/>
      <c r="Z258" s="379"/>
      <c r="AA258" s="60"/>
      <c r="AB258" s="60"/>
      <c r="AC258" s="60"/>
    </row>
    <row r="259" spans="1:29" x14ac:dyDescent="0.2">
      <c r="A259" s="60"/>
      <c r="B259" s="60"/>
      <c r="C259" s="60"/>
      <c r="D259" s="60"/>
      <c r="E259" s="60"/>
      <c r="F259" s="60"/>
      <c r="G259" s="60"/>
      <c r="H259" s="60"/>
      <c r="I259" s="60"/>
      <c r="J259" s="60"/>
      <c r="K259" s="60"/>
      <c r="L259" s="60"/>
      <c r="M259" s="60"/>
      <c r="N259" s="60"/>
      <c r="O259" s="60"/>
      <c r="P259" s="60"/>
      <c r="Q259" s="60"/>
      <c r="R259" s="60"/>
      <c r="S259" s="60"/>
      <c r="T259" s="379"/>
      <c r="V259" s="60"/>
      <c r="W259" s="60"/>
      <c r="X259" s="3939"/>
      <c r="Y259" s="3939"/>
      <c r="Z259" s="379"/>
      <c r="AA259" s="60"/>
      <c r="AB259" s="60"/>
      <c r="AC259" s="60"/>
    </row>
    <row r="260" spans="1:29" x14ac:dyDescent="0.2">
      <c r="A260" s="60"/>
      <c r="B260" s="60"/>
      <c r="C260" s="60"/>
      <c r="D260" s="60"/>
      <c r="E260" s="60"/>
      <c r="F260" s="60"/>
      <c r="G260" s="60"/>
      <c r="H260" s="60"/>
      <c r="I260" s="60"/>
      <c r="J260" s="60"/>
      <c r="K260" s="60"/>
      <c r="L260" s="60"/>
      <c r="M260" s="60"/>
      <c r="N260" s="60"/>
      <c r="O260" s="60"/>
      <c r="P260" s="60"/>
      <c r="Q260" s="60"/>
      <c r="R260" s="60"/>
      <c r="S260" s="60"/>
      <c r="T260" s="379"/>
      <c r="V260" s="60"/>
      <c r="W260" s="60"/>
      <c r="X260" s="3939"/>
      <c r="Y260" s="3939"/>
      <c r="Z260" s="379"/>
      <c r="AA260" s="60"/>
      <c r="AB260" s="60"/>
      <c r="AC260" s="60"/>
    </row>
    <row r="261" spans="1:29" x14ac:dyDescent="0.2">
      <c r="A261" s="60"/>
      <c r="B261" s="60"/>
      <c r="C261" s="60"/>
      <c r="D261" s="60"/>
      <c r="E261" s="60"/>
      <c r="F261" s="60"/>
      <c r="G261" s="60"/>
      <c r="H261" s="60"/>
      <c r="I261" s="60"/>
      <c r="J261" s="60"/>
      <c r="K261" s="60"/>
      <c r="L261" s="60"/>
      <c r="M261" s="60"/>
      <c r="N261" s="60"/>
      <c r="O261" s="60"/>
      <c r="P261" s="60"/>
      <c r="Q261" s="60"/>
      <c r="R261" s="60"/>
      <c r="S261" s="60"/>
      <c r="T261" s="379"/>
      <c r="V261" s="60"/>
      <c r="W261" s="60"/>
      <c r="X261" s="3939"/>
      <c r="Y261" s="3939"/>
      <c r="Z261" s="379"/>
      <c r="AA261" s="60"/>
      <c r="AB261" s="60"/>
      <c r="AC261" s="60"/>
    </row>
    <row r="262" spans="1:29" x14ac:dyDescent="0.2">
      <c r="A262" s="60"/>
      <c r="B262" s="60"/>
      <c r="C262" s="60"/>
      <c r="D262" s="60"/>
      <c r="E262" s="60"/>
      <c r="F262" s="60"/>
      <c r="G262" s="60"/>
      <c r="H262" s="60"/>
      <c r="I262" s="60"/>
      <c r="J262" s="60"/>
      <c r="K262" s="60"/>
      <c r="L262" s="60"/>
      <c r="M262" s="60"/>
      <c r="N262" s="60"/>
      <c r="O262" s="60"/>
      <c r="P262" s="60"/>
      <c r="Q262" s="60"/>
      <c r="R262" s="60"/>
      <c r="S262" s="60"/>
      <c r="T262" s="379"/>
      <c r="V262" s="60"/>
      <c r="W262" s="60"/>
      <c r="X262" s="3939"/>
      <c r="Y262" s="3939"/>
      <c r="Z262" s="379"/>
      <c r="AA262" s="60"/>
      <c r="AB262" s="60"/>
      <c r="AC262" s="60"/>
    </row>
    <row r="263" spans="1:29" x14ac:dyDescent="0.2">
      <c r="A263" s="60"/>
      <c r="B263" s="60"/>
      <c r="C263" s="60"/>
      <c r="D263" s="60"/>
      <c r="E263" s="60"/>
      <c r="F263" s="60"/>
      <c r="G263" s="60"/>
      <c r="H263" s="60"/>
      <c r="I263" s="60"/>
      <c r="J263" s="60"/>
      <c r="K263" s="60"/>
      <c r="L263" s="60"/>
      <c r="M263" s="60"/>
      <c r="N263" s="60"/>
      <c r="O263" s="60"/>
      <c r="P263" s="60"/>
      <c r="Q263" s="60"/>
      <c r="R263" s="60"/>
      <c r="S263" s="60"/>
      <c r="T263" s="379"/>
      <c r="V263" s="60"/>
      <c r="W263" s="60"/>
      <c r="X263" s="3939"/>
      <c r="Y263" s="3939"/>
      <c r="Z263" s="379"/>
      <c r="AA263" s="60"/>
      <c r="AB263" s="60"/>
      <c r="AC263" s="60"/>
    </row>
    <row r="264" spans="1:29" x14ac:dyDescent="0.2">
      <c r="A264" s="60"/>
      <c r="B264" s="60"/>
      <c r="C264" s="60"/>
      <c r="D264" s="60"/>
      <c r="E264" s="60"/>
      <c r="F264" s="60"/>
      <c r="G264" s="60"/>
      <c r="H264" s="60"/>
      <c r="I264" s="60"/>
      <c r="J264" s="60"/>
      <c r="K264" s="60"/>
      <c r="L264" s="60"/>
      <c r="M264" s="60"/>
      <c r="N264" s="60"/>
      <c r="O264" s="60"/>
      <c r="P264" s="60"/>
      <c r="Q264" s="60"/>
      <c r="R264" s="60"/>
      <c r="S264" s="60"/>
      <c r="T264" s="379"/>
      <c r="V264" s="60"/>
      <c r="W264" s="60"/>
      <c r="X264" s="3939"/>
      <c r="Y264" s="3939"/>
      <c r="Z264" s="379"/>
      <c r="AA264" s="60"/>
      <c r="AB264" s="60"/>
      <c r="AC264" s="60"/>
    </row>
    <row r="265" spans="1:29" x14ac:dyDescent="0.2">
      <c r="A265" s="60"/>
      <c r="B265" s="60"/>
      <c r="C265" s="60"/>
      <c r="D265" s="60"/>
      <c r="E265" s="60"/>
      <c r="F265" s="60"/>
      <c r="G265" s="60"/>
      <c r="H265" s="60"/>
      <c r="I265" s="60"/>
      <c r="J265" s="60"/>
      <c r="K265" s="60"/>
      <c r="L265" s="60"/>
      <c r="M265" s="60"/>
      <c r="N265" s="60"/>
      <c r="O265" s="60"/>
      <c r="P265" s="60"/>
      <c r="Q265" s="60"/>
      <c r="R265" s="60"/>
      <c r="S265" s="60"/>
      <c r="T265" s="379"/>
      <c r="V265" s="60"/>
      <c r="W265" s="60"/>
      <c r="X265" s="3939"/>
      <c r="Y265" s="3939"/>
      <c r="Z265" s="379"/>
      <c r="AA265" s="60"/>
      <c r="AB265" s="60"/>
      <c r="AC265" s="60"/>
    </row>
    <row r="266" spans="1:29" x14ac:dyDescent="0.2">
      <c r="A266" s="60"/>
      <c r="B266" s="60"/>
      <c r="C266" s="60"/>
      <c r="D266" s="60"/>
      <c r="E266" s="60"/>
      <c r="F266" s="60"/>
      <c r="G266" s="60"/>
      <c r="H266" s="60"/>
      <c r="I266" s="60"/>
      <c r="J266" s="60"/>
      <c r="K266" s="60"/>
      <c r="L266" s="60"/>
      <c r="M266" s="60"/>
      <c r="N266" s="60"/>
      <c r="O266" s="60"/>
      <c r="P266" s="60"/>
      <c r="Q266" s="60"/>
      <c r="R266" s="60"/>
      <c r="S266" s="60"/>
      <c r="T266" s="379"/>
      <c r="V266" s="60"/>
      <c r="W266" s="60"/>
      <c r="X266" s="3939"/>
      <c r="Y266" s="3939"/>
      <c r="Z266" s="379"/>
      <c r="AA266" s="60"/>
      <c r="AB266" s="60"/>
      <c r="AC266" s="60"/>
    </row>
    <row r="267" spans="1:29" x14ac:dyDescent="0.2">
      <c r="A267" s="60"/>
      <c r="B267" s="60"/>
      <c r="C267" s="60"/>
      <c r="D267" s="60"/>
      <c r="E267" s="60"/>
      <c r="F267" s="60"/>
      <c r="G267" s="60"/>
      <c r="H267" s="60"/>
      <c r="I267" s="60"/>
      <c r="J267" s="60"/>
      <c r="K267" s="60"/>
      <c r="L267" s="60"/>
      <c r="M267" s="60"/>
      <c r="N267" s="60"/>
      <c r="O267" s="60"/>
      <c r="P267" s="60"/>
      <c r="Q267" s="60"/>
      <c r="R267" s="60"/>
      <c r="S267" s="60"/>
      <c r="T267" s="379"/>
      <c r="V267" s="60"/>
      <c r="W267" s="60"/>
      <c r="X267" s="3939"/>
      <c r="Y267" s="3939"/>
      <c r="Z267" s="379"/>
      <c r="AA267" s="60"/>
      <c r="AB267" s="60"/>
      <c r="AC267" s="60"/>
    </row>
    <row r="268" spans="1:29" x14ac:dyDescent="0.2">
      <c r="A268" s="60"/>
      <c r="B268" s="60"/>
      <c r="C268" s="60"/>
      <c r="D268" s="60"/>
      <c r="E268" s="60"/>
      <c r="F268" s="60"/>
      <c r="G268" s="60"/>
      <c r="H268" s="60"/>
      <c r="I268" s="60"/>
      <c r="J268" s="60"/>
      <c r="K268" s="60"/>
      <c r="L268" s="60"/>
      <c r="M268" s="60"/>
      <c r="N268" s="60"/>
      <c r="O268" s="60"/>
      <c r="P268" s="60"/>
      <c r="Q268" s="60"/>
      <c r="R268" s="60"/>
      <c r="S268" s="60"/>
      <c r="T268" s="379"/>
      <c r="V268" s="60"/>
      <c r="W268" s="60"/>
      <c r="X268" s="3939"/>
      <c r="Y268" s="3939"/>
      <c r="Z268" s="379"/>
      <c r="AA268" s="60"/>
      <c r="AB268" s="60"/>
      <c r="AC268" s="60"/>
    </row>
    <row r="269" spans="1:29" x14ac:dyDescent="0.2">
      <c r="A269" s="60"/>
      <c r="B269" s="60"/>
      <c r="C269" s="60"/>
      <c r="D269" s="60"/>
      <c r="E269" s="60"/>
      <c r="F269" s="60"/>
      <c r="G269" s="60"/>
      <c r="H269" s="60"/>
      <c r="I269" s="60"/>
      <c r="J269" s="60"/>
      <c r="K269" s="60"/>
      <c r="L269" s="60"/>
      <c r="M269" s="60"/>
      <c r="N269" s="60"/>
      <c r="O269" s="60"/>
      <c r="P269" s="60"/>
      <c r="Q269" s="60"/>
      <c r="R269" s="60"/>
      <c r="S269" s="60"/>
      <c r="T269" s="379"/>
      <c r="V269" s="60"/>
      <c r="W269" s="60"/>
      <c r="X269" s="3939"/>
      <c r="Y269" s="3939"/>
      <c r="Z269" s="379"/>
      <c r="AA269" s="60"/>
      <c r="AB269" s="60"/>
      <c r="AC269" s="60"/>
    </row>
    <row r="270" spans="1:29" x14ac:dyDescent="0.2">
      <c r="A270" s="60"/>
      <c r="B270" s="60"/>
      <c r="C270" s="60"/>
      <c r="D270" s="60"/>
      <c r="E270" s="60"/>
      <c r="F270" s="60"/>
      <c r="G270" s="60"/>
      <c r="H270" s="60"/>
      <c r="I270" s="60"/>
      <c r="J270" s="60"/>
      <c r="K270" s="60"/>
      <c r="L270" s="60"/>
      <c r="M270" s="60"/>
      <c r="N270" s="60"/>
      <c r="O270" s="60"/>
      <c r="P270" s="60"/>
      <c r="Q270" s="60"/>
      <c r="R270" s="60"/>
      <c r="S270" s="60"/>
      <c r="T270" s="379"/>
      <c r="V270" s="60"/>
      <c r="W270" s="60"/>
      <c r="X270" s="3939"/>
      <c r="Y270" s="3939"/>
      <c r="Z270" s="379"/>
      <c r="AA270" s="60"/>
      <c r="AB270" s="60"/>
      <c r="AC270" s="60"/>
    </row>
    <row r="271" spans="1:29" x14ac:dyDescent="0.2">
      <c r="A271" s="60"/>
      <c r="B271" s="60"/>
      <c r="C271" s="60"/>
      <c r="D271" s="60"/>
      <c r="E271" s="60"/>
      <c r="F271" s="60"/>
      <c r="G271" s="60"/>
      <c r="H271" s="60"/>
      <c r="I271" s="60"/>
      <c r="J271" s="60"/>
      <c r="K271" s="60"/>
      <c r="L271" s="60"/>
      <c r="M271" s="60"/>
      <c r="N271" s="60"/>
      <c r="O271" s="60"/>
      <c r="P271" s="60"/>
      <c r="Q271" s="60"/>
      <c r="R271" s="60"/>
      <c r="S271" s="60"/>
      <c r="T271" s="379"/>
      <c r="V271" s="60"/>
      <c r="W271" s="60"/>
      <c r="X271" s="3939"/>
      <c r="Y271" s="3939"/>
      <c r="Z271" s="379"/>
      <c r="AA271" s="60"/>
      <c r="AB271" s="60"/>
      <c r="AC271" s="60"/>
    </row>
    <row r="272" spans="1:29" x14ac:dyDescent="0.2">
      <c r="A272" s="60"/>
      <c r="B272" s="60"/>
      <c r="C272" s="60"/>
      <c r="D272" s="60"/>
      <c r="E272" s="60"/>
      <c r="F272" s="60"/>
      <c r="G272" s="60"/>
      <c r="H272" s="60"/>
      <c r="I272" s="60"/>
      <c r="J272" s="60"/>
      <c r="K272" s="60"/>
      <c r="L272" s="60"/>
      <c r="M272" s="60"/>
      <c r="N272" s="60"/>
      <c r="O272" s="60"/>
      <c r="P272" s="60"/>
      <c r="Q272" s="60"/>
      <c r="R272" s="60"/>
      <c r="S272" s="60"/>
      <c r="T272" s="379"/>
      <c r="V272" s="60"/>
      <c r="W272" s="60"/>
      <c r="X272" s="3939"/>
      <c r="Y272" s="3939"/>
      <c r="Z272" s="379"/>
      <c r="AA272" s="60"/>
      <c r="AB272" s="60"/>
      <c r="AC272" s="60"/>
    </row>
    <row r="273" spans="1:29" x14ac:dyDescent="0.2">
      <c r="A273" s="60"/>
      <c r="B273" s="60"/>
      <c r="C273" s="60"/>
      <c r="D273" s="60"/>
      <c r="E273" s="60"/>
      <c r="F273" s="60"/>
      <c r="G273" s="60"/>
      <c r="H273" s="60"/>
      <c r="I273" s="60"/>
      <c r="J273" s="60"/>
      <c r="K273" s="60"/>
      <c r="L273" s="60"/>
      <c r="M273" s="60"/>
      <c r="N273" s="60"/>
      <c r="O273" s="60"/>
      <c r="P273" s="60"/>
      <c r="Q273" s="60"/>
      <c r="R273" s="60"/>
      <c r="S273" s="60"/>
      <c r="T273" s="379"/>
      <c r="V273" s="60"/>
      <c r="W273" s="60"/>
      <c r="X273" s="3939"/>
      <c r="Y273" s="3939"/>
      <c r="Z273" s="379"/>
      <c r="AA273" s="60"/>
      <c r="AB273" s="60"/>
      <c r="AC273" s="60"/>
    </row>
    <row r="274" spans="1:29" x14ac:dyDescent="0.2">
      <c r="A274" s="60"/>
      <c r="B274" s="60"/>
      <c r="C274" s="60"/>
      <c r="D274" s="60"/>
      <c r="E274" s="60"/>
      <c r="F274" s="60"/>
      <c r="G274" s="60"/>
      <c r="H274" s="60"/>
      <c r="I274" s="60"/>
      <c r="J274" s="60"/>
      <c r="K274" s="60"/>
      <c r="L274" s="60"/>
      <c r="M274" s="60"/>
      <c r="N274" s="60"/>
      <c r="O274" s="60"/>
      <c r="P274" s="60"/>
      <c r="Q274" s="60"/>
      <c r="R274" s="60"/>
      <c r="S274" s="60"/>
      <c r="T274" s="379"/>
      <c r="V274" s="60"/>
      <c r="W274" s="60"/>
      <c r="X274" s="3939"/>
      <c r="Y274" s="3939"/>
      <c r="Z274" s="379"/>
      <c r="AA274" s="60"/>
      <c r="AB274" s="60"/>
      <c r="AC274" s="60"/>
    </row>
    <row r="275" spans="1:29" x14ac:dyDescent="0.2">
      <c r="A275" s="60"/>
      <c r="B275" s="60"/>
      <c r="C275" s="60"/>
      <c r="D275" s="60"/>
      <c r="E275" s="60"/>
      <c r="F275" s="60"/>
      <c r="G275" s="60"/>
      <c r="H275" s="60"/>
      <c r="I275" s="60"/>
      <c r="J275" s="60"/>
      <c r="K275" s="60"/>
      <c r="L275" s="60"/>
      <c r="M275" s="60"/>
      <c r="N275" s="60"/>
      <c r="O275" s="60"/>
      <c r="P275" s="60"/>
      <c r="Q275" s="60"/>
      <c r="R275" s="60"/>
      <c r="S275" s="60"/>
      <c r="T275" s="379"/>
      <c r="V275" s="60"/>
      <c r="W275" s="60"/>
      <c r="X275" s="3939"/>
      <c r="Y275" s="3939"/>
      <c r="Z275" s="379"/>
      <c r="AA275" s="60"/>
      <c r="AB275" s="60"/>
      <c r="AC275" s="60"/>
    </row>
    <row r="276" spans="1:29" x14ac:dyDescent="0.2">
      <c r="A276" s="60"/>
      <c r="B276" s="60"/>
      <c r="C276" s="60"/>
      <c r="D276" s="60"/>
      <c r="E276" s="60"/>
      <c r="F276" s="60"/>
      <c r="G276" s="60"/>
      <c r="H276" s="60"/>
      <c r="I276" s="60"/>
      <c r="J276" s="60"/>
      <c r="K276" s="60"/>
      <c r="L276" s="60"/>
      <c r="M276" s="60"/>
      <c r="N276" s="60"/>
      <c r="O276" s="60"/>
      <c r="P276" s="60"/>
      <c r="Q276" s="60"/>
      <c r="R276" s="60"/>
      <c r="S276" s="60"/>
      <c r="T276" s="379"/>
      <c r="V276" s="60"/>
      <c r="W276" s="60"/>
      <c r="X276" s="3939"/>
      <c r="Y276" s="3939"/>
      <c r="Z276" s="379"/>
      <c r="AA276" s="60"/>
      <c r="AB276" s="60"/>
      <c r="AC276" s="60"/>
    </row>
    <row r="277" spans="1:29" x14ac:dyDescent="0.2">
      <c r="A277" s="60"/>
      <c r="B277" s="60"/>
      <c r="C277" s="60"/>
      <c r="D277" s="60"/>
      <c r="E277" s="60"/>
      <c r="F277" s="60"/>
      <c r="G277" s="60"/>
      <c r="H277" s="60"/>
      <c r="I277" s="60"/>
      <c r="J277" s="60"/>
      <c r="K277" s="60"/>
      <c r="L277" s="60"/>
      <c r="M277" s="60"/>
      <c r="N277" s="60"/>
      <c r="O277" s="60"/>
      <c r="P277" s="60"/>
      <c r="Q277" s="60"/>
      <c r="R277" s="60"/>
      <c r="S277" s="60"/>
      <c r="T277" s="379"/>
      <c r="V277" s="60"/>
      <c r="W277" s="60"/>
      <c r="X277" s="3939"/>
      <c r="Y277" s="3939"/>
      <c r="Z277" s="379"/>
      <c r="AA277" s="60"/>
      <c r="AB277" s="60"/>
      <c r="AC277" s="60"/>
    </row>
    <row r="278" spans="1:29" x14ac:dyDescent="0.2">
      <c r="A278" s="60"/>
      <c r="B278" s="60"/>
      <c r="C278" s="60"/>
      <c r="D278" s="60"/>
      <c r="E278" s="60"/>
      <c r="F278" s="60"/>
      <c r="G278" s="60"/>
      <c r="H278" s="60"/>
      <c r="I278" s="60"/>
      <c r="J278" s="60"/>
      <c r="K278" s="60"/>
      <c r="L278" s="60"/>
      <c r="M278" s="60"/>
      <c r="N278" s="60"/>
      <c r="O278" s="60"/>
      <c r="P278" s="60"/>
      <c r="Q278" s="60"/>
      <c r="R278" s="60"/>
      <c r="S278" s="60"/>
      <c r="T278" s="379"/>
      <c r="V278" s="60"/>
      <c r="W278" s="60"/>
      <c r="X278" s="3939"/>
      <c r="Y278" s="3939"/>
      <c r="Z278" s="379"/>
      <c r="AA278" s="60"/>
      <c r="AB278" s="60"/>
      <c r="AC278" s="60"/>
    </row>
    <row r="279" spans="1:29" x14ac:dyDescent="0.2">
      <c r="A279" s="60"/>
      <c r="B279" s="60"/>
      <c r="C279" s="60"/>
      <c r="D279" s="60"/>
      <c r="E279" s="60"/>
      <c r="F279" s="60"/>
      <c r="G279" s="60"/>
      <c r="H279" s="60"/>
      <c r="I279" s="60"/>
      <c r="J279" s="60"/>
      <c r="K279" s="60"/>
      <c r="L279" s="60"/>
      <c r="M279" s="60"/>
      <c r="N279" s="60"/>
      <c r="O279" s="60"/>
      <c r="P279" s="60"/>
      <c r="Q279" s="60"/>
      <c r="R279" s="60"/>
      <c r="S279" s="60"/>
      <c r="T279" s="379"/>
      <c r="V279" s="60"/>
      <c r="W279" s="60"/>
      <c r="X279" s="3939"/>
      <c r="Y279" s="3939"/>
      <c r="Z279" s="379"/>
      <c r="AA279" s="60"/>
      <c r="AB279" s="60"/>
      <c r="AC279" s="60"/>
    </row>
    <row r="280" spans="1:29" x14ac:dyDescent="0.2">
      <c r="A280" s="60"/>
      <c r="B280" s="60"/>
      <c r="C280" s="60"/>
      <c r="D280" s="60"/>
      <c r="E280" s="60"/>
      <c r="F280" s="60"/>
      <c r="G280" s="60"/>
      <c r="H280" s="60"/>
      <c r="I280" s="60"/>
      <c r="J280" s="60"/>
      <c r="K280" s="60"/>
      <c r="L280" s="60"/>
      <c r="M280" s="60"/>
      <c r="N280" s="60"/>
      <c r="O280" s="60"/>
      <c r="P280" s="60"/>
      <c r="Q280" s="60"/>
      <c r="R280" s="60"/>
      <c r="S280" s="60"/>
      <c r="T280" s="379"/>
      <c r="V280" s="60"/>
      <c r="W280" s="60"/>
      <c r="X280" s="3939"/>
      <c r="Y280" s="3939"/>
      <c r="Z280" s="379"/>
      <c r="AA280" s="60"/>
      <c r="AB280" s="60"/>
      <c r="AC280" s="60"/>
    </row>
    <row r="281" spans="1:29" x14ac:dyDescent="0.2">
      <c r="A281" s="60"/>
      <c r="B281" s="60"/>
      <c r="C281" s="60"/>
      <c r="D281" s="60"/>
      <c r="E281" s="60"/>
      <c r="F281" s="60"/>
      <c r="G281" s="60"/>
      <c r="H281" s="60"/>
      <c r="I281" s="60"/>
      <c r="J281" s="60"/>
      <c r="K281" s="60"/>
      <c r="L281" s="60"/>
      <c r="M281" s="60"/>
      <c r="N281" s="60"/>
      <c r="O281" s="60"/>
      <c r="P281" s="60"/>
      <c r="Q281" s="60"/>
      <c r="R281" s="60"/>
      <c r="S281" s="60"/>
      <c r="T281" s="379"/>
      <c r="V281" s="60"/>
      <c r="W281" s="60"/>
      <c r="X281" s="3939"/>
      <c r="Y281" s="3939"/>
      <c r="Z281" s="379"/>
      <c r="AA281" s="60"/>
      <c r="AB281" s="60"/>
      <c r="AC281" s="60"/>
    </row>
    <row r="282" spans="1:29" x14ac:dyDescent="0.2">
      <c r="A282" s="60"/>
      <c r="B282" s="60"/>
      <c r="C282" s="60"/>
      <c r="D282" s="60"/>
      <c r="E282" s="60"/>
      <c r="F282" s="60"/>
      <c r="G282" s="60"/>
      <c r="H282" s="60"/>
      <c r="I282" s="60"/>
      <c r="J282" s="60"/>
      <c r="K282" s="60"/>
      <c r="L282" s="60"/>
      <c r="M282" s="60"/>
      <c r="N282" s="60"/>
      <c r="O282" s="60"/>
      <c r="P282" s="60"/>
      <c r="Q282" s="60"/>
      <c r="R282" s="60"/>
      <c r="S282" s="60"/>
      <c r="T282" s="379"/>
      <c r="V282" s="60"/>
      <c r="W282" s="60"/>
      <c r="X282" s="3939"/>
      <c r="Y282" s="3939"/>
      <c r="Z282" s="379"/>
      <c r="AA282" s="60"/>
      <c r="AB282" s="60"/>
      <c r="AC282" s="60"/>
    </row>
    <row r="283" spans="1:29" x14ac:dyDescent="0.2">
      <c r="A283" s="60"/>
      <c r="B283" s="60"/>
      <c r="C283" s="60"/>
      <c r="D283" s="60"/>
      <c r="E283" s="60"/>
      <c r="F283" s="60"/>
      <c r="G283" s="60"/>
      <c r="H283" s="60"/>
      <c r="I283" s="60"/>
      <c r="J283" s="60"/>
      <c r="K283" s="60"/>
      <c r="L283" s="60"/>
      <c r="M283" s="60"/>
      <c r="N283" s="60"/>
      <c r="O283" s="60"/>
      <c r="P283" s="60"/>
      <c r="Q283" s="60"/>
      <c r="R283" s="60"/>
      <c r="S283" s="60"/>
      <c r="T283" s="379"/>
      <c r="V283" s="60"/>
      <c r="W283" s="60"/>
      <c r="X283" s="3939"/>
      <c r="Y283" s="3939"/>
      <c r="Z283" s="379"/>
      <c r="AA283" s="60"/>
      <c r="AB283" s="60"/>
      <c r="AC283" s="60"/>
    </row>
    <row r="284" spans="1:29" x14ac:dyDescent="0.2">
      <c r="A284" s="60"/>
      <c r="B284" s="60"/>
      <c r="C284" s="60"/>
      <c r="D284" s="60"/>
      <c r="E284" s="60"/>
      <c r="F284" s="60"/>
      <c r="G284" s="60"/>
      <c r="H284" s="60"/>
      <c r="I284" s="60"/>
      <c r="J284" s="60"/>
      <c r="K284" s="60"/>
      <c r="L284" s="60"/>
      <c r="M284" s="60"/>
      <c r="N284" s="60"/>
      <c r="O284" s="60"/>
      <c r="P284" s="60"/>
      <c r="Q284" s="60"/>
      <c r="R284" s="60"/>
      <c r="S284" s="60"/>
      <c r="T284" s="379"/>
      <c r="V284" s="60"/>
      <c r="W284" s="60"/>
      <c r="X284" s="3939"/>
      <c r="Y284" s="3939"/>
      <c r="Z284" s="379"/>
      <c r="AA284" s="60"/>
      <c r="AB284" s="60"/>
      <c r="AC284" s="60"/>
    </row>
    <row r="285" spans="1:29" x14ac:dyDescent="0.2">
      <c r="A285" s="60"/>
      <c r="B285" s="60"/>
      <c r="C285" s="60"/>
      <c r="D285" s="60"/>
      <c r="E285" s="60"/>
      <c r="F285" s="60"/>
      <c r="G285" s="60"/>
      <c r="H285" s="60"/>
      <c r="I285" s="60"/>
      <c r="J285" s="60"/>
      <c r="K285" s="60"/>
      <c r="L285" s="60"/>
      <c r="M285" s="60"/>
      <c r="N285" s="60"/>
      <c r="O285" s="60"/>
      <c r="P285" s="60"/>
      <c r="Q285" s="60"/>
      <c r="R285" s="60"/>
      <c r="S285" s="60"/>
      <c r="T285" s="379"/>
      <c r="V285" s="60"/>
      <c r="W285" s="60"/>
      <c r="X285" s="3939"/>
      <c r="Y285" s="3939"/>
      <c r="Z285" s="379"/>
      <c r="AA285" s="60"/>
      <c r="AB285" s="60"/>
      <c r="AC285" s="60"/>
    </row>
    <row r="286" spans="1:29" x14ac:dyDescent="0.2">
      <c r="A286" s="60"/>
      <c r="B286" s="60"/>
      <c r="C286" s="60"/>
      <c r="D286" s="60"/>
      <c r="E286" s="60"/>
      <c r="F286" s="60"/>
      <c r="G286" s="60"/>
      <c r="H286" s="60"/>
      <c r="I286" s="60"/>
      <c r="J286" s="60"/>
      <c r="K286" s="60"/>
      <c r="L286" s="60"/>
      <c r="M286" s="60"/>
      <c r="N286" s="60"/>
      <c r="O286" s="60"/>
      <c r="P286" s="60"/>
      <c r="Q286" s="60"/>
      <c r="R286" s="60"/>
      <c r="S286" s="60"/>
      <c r="T286" s="379"/>
      <c r="V286" s="60"/>
      <c r="W286" s="60"/>
      <c r="X286" s="3939"/>
      <c r="Y286" s="3939"/>
      <c r="Z286" s="379"/>
      <c r="AA286" s="60"/>
      <c r="AB286" s="60"/>
      <c r="AC286" s="60"/>
    </row>
    <row r="287" spans="1:29" x14ac:dyDescent="0.2">
      <c r="A287" s="60"/>
      <c r="B287" s="60"/>
      <c r="C287" s="60"/>
      <c r="D287" s="60"/>
      <c r="E287" s="60"/>
      <c r="F287" s="60"/>
      <c r="G287" s="60"/>
      <c r="H287" s="60"/>
      <c r="I287" s="60"/>
      <c r="J287" s="60"/>
      <c r="K287" s="60"/>
      <c r="L287" s="60"/>
      <c r="M287" s="60"/>
      <c r="N287" s="60"/>
      <c r="O287" s="60"/>
      <c r="P287" s="60"/>
      <c r="Q287" s="60"/>
      <c r="R287" s="60"/>
      <c r="S287" s="60"/>
      <c r="T287" s="379"/>
      <c r="V287" s="60"/>
      <c r="W287" s="60"/>
      <c r="X287" s="3939"/>
      <c r="Y287" s="3939"/>
      <c r="Z287" s="379"/>
      <c r="AA287" s="60"/>
      <c r="AB287" s="60"/>
      <c r="AC287" s="60"/>
    </row>
    <row r="288" spans="1:29" x14ac:dyDescent="0.2">
      <c r="A288" s="60"/>
      <c r="B288" s="60"/>
      <c r="C288" s="60"/>
      <c r="D288" s="60"/>
      <c r="E288" s="60"/>
      <c r="F288" s="60"/>
      <c r="G288" s="60"/>
      <c r="H288" s="60"/>
      <c r="I288" s="60"/>
      <c r="J288" s="60"/>
      <c r="K288" s="60"/>
      <c r="L288" s="60"/>
      <c r="M288" s="60"/>
      <c r="N288" s="60"/>
      <c r="O288" s="60"/>
      <c r="P288" s="60"/>
      <c r="Q288" s="60"/>
      <c r="R288" s="60"/>
      <c r="S288" s="60"/>
      <c r="T288" s="379"/>
      <c r="V288" s="60"/>
      <c r="W288" s="60"/>
      <c r="X288" s="3939"/>
      <c r="Y288" s="3939"/>
      <c r="Z288" s="379"/>
      <c r="AA288" s="60"/>
      <c r="AB288" s="60"/>
      <c r="AC288" s="60"/>
    </row>
    <row r="289" spans="1:29" x14ac:dyDescent="0.2">
      <c r="A289" s="60"/>
      <c r="B289" s="60"/>
      <c r="C289" s="60"/>
      <c r="D289" s="60"/>
      <c r="E289" s="60"/>
      <c r="F289" s="60"/>
      <c r="G289" s="60"/>
      <c r="H289" s="60"/>
      <c r="I289" s="60"/>
      <c r="J289" s="60"/>
      <c r="K289" s="60"/>
      <c r="L289" s="60"/>
      <c r="M289" s="60"/>
      <c r="N289" s="60"/>
      <c r="O289" s="60"/>
      <c r="P289" s="60"/>
      <c r="Q289" s="60"/>
      <c r="R289" s="60"/>
      <c r="S289" s="60"/>
      <c r="T289" s="379"/>
      <c r="V289" s="60"/>
      <c r="W289" s="60"/>
      <c r="X289" s="3939"/>
      <c r="Y289" s="3939"/>
      <c r="Z289" s="379"/>
      <c r="AA289" s="60"/>
      <c r="AB289" s="60"/>
      <c r="AC289" s="60"/>
    </row>
    <row r="290" spans="1:29" x14ac:dyDescent="0.2">
      <c r="A290" s="60"/>
      <c r="B290" s="60"/>
      <c r="C290" s="60"/>
      <c r="D290" s="60"/>
      <c r="E290" s="60"/>
      <c r="F290" s="60"/>
      <c r="G290" s="60"/>
      <c r="H290" s="60"/>
      <c r="I290" s="60"/>
      <c r="J290" s="60"/>
      <c r="K290" s="60"/>
      <c r="L290" s="60"/>
      <c r="M290" s="60"/>
      <c r="N290" s="60"/>
      <c r="O290" s="60"/>
      <c r="P290" s="60"/>
      <c r="Q290" s="60"/>
      <c r="R290" s="60"/>
      <c r="S290" s="60"/>
      <c r="T290" s="379"/>
      <c r="V290" s="60"/>
      <c r="W290" s="60"/>
      <c r="X290" s="3939"/>
      <c r="Y290" s="3939"/>
      <c r="Z290" s="379"/>
      <c r="AA290" s="60"/>
      <c r="AB290" s="60"/>
      <c r="AC290" s="60"/>
    </row>
    <row r="291" spans="1:29" x14ac:dyDescent="0.2">
      <c r="A291" s="60"/>
      <c r="B291" s="60"/>
      <c r="C291" s="60"/>
      <c r="D291" s="60"/>
      <c r="E291" s="60"/>
      <c r="F291" s="60"/>
      <c r="G291" s="60"/>
      <c r="H291" s="60"/>
      <c r="I291" s="60"/>
      <c r="J291" s="60"/>
      <c r="K291" s="60"/>
      <c r="L291" s="60"/>
      <c r="M291" s="60"/>
      <c r="N291" s="60"/>
      <c r="O291" s="60"/>
      <c r="P291" s="60"/>
      <c r="Q291" s="60"/>
      <c r="R291" s="60"/>
      <c r="S291" s="60"/>
      <c r="T291" s="379"/>
      <c r="V291" s="60"/>
      <c r="W291" s="60"/>
      <c r="X291" s="3939"/>
      <c r="Y291" s="3939"/>
      <c r="Z291" s="379"/>
      <c r="AA291" s="60"/>
      <c r="AB291" s="60"/>
      <c r="AC291" s="60"/>
    </row>
    <row r="292" spans="1:29" x14ac:dyDescent="0.2">
      <c r="A292" s="60"/>
      <c r="B292" s="60"/>
      <c r="C292" s="60"/>
      <c r="D292" s="60"/>
      <c r="E292" s="60"/>
      <c r="F292" s="60"/>
      <c r="G292" s="60"/>
      <c r="H292" s="60"/>
      <c r="I292" s="60"/>
      <c r="J292" s="60"/>
      <c r="K292" s="60"/>
      <c r="L292" s="60"/>
      <c r="M292" s="60"/>
      <c r="N292" s="60"/>
      <c r="O292" s="60"/>
      <c r="P292" s="60"/>
      <c r="Q292" s="60"/>
      <c r="R292" s="60"/>
      <c r="S292" s="60"/>
      <c r="T292" s="379"/>
      <c r="V292" s="60"/>
      <c r="W292" s="60"/>
      <c r="X292" s="3939"/>
      <c r="Y292" s="3939"/>
      <c r="Z292" s="379"/>
      <c r="AA292" s="60"/>
      <c r="AB292" s="60"/>
      <c r="AC292" s="60"/>
    </row>
    <row r="293" spans="1:29" x14ac:dyDescent="0.2">
      <c r="A293" s="60"/>
      <c r="B293" s="60"/>
      <c r="C293" s="60"/>
      <c r="D293" s="60"/>
      <c r="E293" s="60"/>
      <c r="F293" s="60"/>
      <c r="G293" s="60"/>
      <c r="H293" s="60"/>
      <c r="I293" s="60"/>
      <c r="J293" s="60"/>
      <c r="K293" s="60"/>
      <c r="L293" s="60"/>
      <c r="M293" s="60"/>
      <c r="N293" s="60"/>
      <c r="O293" s="60"/>
      <c r="P293" s="60"/>
      <c r="Q293" s="60"/>
      <c r="R293" s="60"/>
      <c r="S293" s="60"/>
      <c r="T293" s="379"/>
      <c r="V293" s="60"/>
      <c r="W293" s="60"/>
      <c r="X293" s="3939"/>
      <c r="Y293" s="3939"/>
      <c r="Z293" s="379"/>
      <c r="AA293" s="60"/>
      <c r="AB293" s="60"/>
      <c r="AC293" s="60"/>
    </row>
    <row r="294" spans="1:29" x14ac:dyDescent="0.2">
      <c r="A294" s="60"/>
      <c r="B294" s="60"/>
      <c r="C294" s="60"/>
      <c r="D294" s="60"/>
      <c r="E294" s="60"/>
      <c r="F294" s="60"/>
      <c r="G294" s="60"/>
      <c r="H294" s="60"/>
      <c r="I294" s="60"/>
      <c r="J294" s="60"/>
      <c r="K294" s="60"/>
      <c r="L294" s="60"/>
      <c r="M294" s="60"/>
      <c r="N294" s="60"/>
      <c r="O294" s="60"/>
      <c r="P294" s="60"/>
      <c r="Q294" s="60"/>
      <c r="R294" s="60"/>
      <c r="S294" s="60"/>
      <c r="T294" s="379"/>
      <c r="V294" s="60"/>
      <c r="W294" s="60"/>
      <c r="X294" s="3939"/>
      <c r="Y294" s="3939"/>
      <c r="Z294" s="379"/>
      <c r="AA294" s="60"/>
      <c r="AB294" s="60"/>
      <c r="AC294" s="60"/>
    </row>
    <row r="295" spans="1:29" x14ac:dyDescent="0.2">
      <c r="A295" s="60"/>
      <c r="B295" s="60"/>
      <c r="C295" s="60"/>
      <c r="D295" s="60"/>
      <c r="E295" s="60"/>
      <c r="F295" s="60"/>
      <c r="G295" s="60"/>
      <c r="H295" s="60"/>
      <c r="I295" s="60"/>
      <c r="J295" s="60"/>
      <c r="K295" s="60"/>
      <c r="L295" s="60"/>
      <c r="M295" s="60"/>
      <c r="N295" s="60"/>
      <c r="O295" s="60"/>
      <c r="P295" s="60"/>
      <c r="Q295" s="60"/>
      <c r="R295" s="60"/>
      <c r="S295" s="60"/>
      <c r="T295" s="379"/>
      <c r="V295" s="60"/>
      <c r="W295" s="60"/>
      <c r="X295" s="3939"/>
      <c r="Y295" s="3939"/>
      <c r="Z295" s="379"/>
      <c r="AA295" s="60"/>
      <c r="AB295" s="60"/>
      <c r="AC295" s="60"/>
    </row>
    <row r="296" spans="1:29" x14ac:dyDescent="0.2">
      <c r="A296" s="60"/>
      <c r="B296" s="60"/>
      <c r="C296" s="60"/>
      <c r="D296" s="60"/>
      <c r="E296" s="60"/>
      <c r="F296" s="60"/>
      <c r="G296" s="60"/>
      <c r="H296" s="60"/>
      <c r="I296" s="60"/>
      <c r="J296" s="60"/>
      <c r="K296" s="60"/>
      <c r="L296" s="60"/>
      <c r="M296" s="60"/>
      <c r="N296" s="60"/>
      <c r="O296" s="60"/>
      <c r="P296" s="60"/>
      <c r="Q296" s="60"/>
      <c r="R296" s="60"/>
      <c r="S296" s="60"/>
      <c r="T296" s="379"/>
      <c r="V296" s="60"/>
      <c r="W296" s="60"/>
      <c r="X296" s="3939"/>
      <c r="Y296" s="3939"/>
      <c r="Z296" s="379"/>
      <c r="AA296" s="60"/>
      <c r="AB296" s="60"/>
      <c r="AC296" s="60"/>
    </row>
    <row r="297" spans="1:29" x14ac:dyDescent="0.2">
      <c r="A297" s="60"/>
      <c r="B297" s="60"/>
      <c r="C297" s="60"/>
      <c r="D297" s="60"/>
      <c r="E297" s="60"/>
      <c r="F297" s="60"/>
      <c r="G297" s="60"/>
      <c r="H297" s="60"/>
      <c r="I297" s="60"/>
      <c r="J297" s="60"/>
      <c r="K297" s="60"/>
      <c r="L297" s="60"/>
      <c r="M297" s="60"/>
      <c r="N297" s="60"/>
      <c r="O297" s="60"/>
      <c r="P297" s="60"/>
      <c r="Q297" s="60"/>
      <c r="R297" s="60"/>
      <c r="S297" s="60"/>
      <c r="T297" s="379"/>
      <c r="V297" s="60"/>
      <c r="W297" s="60"/>
      <c r="X297" s="3939"/>
      <c r="Y297" s="3939"/>
      <c r="Z297" s="379"/>
      <c r="AA297" s="60"/>
      <c r="AB297" s="60"/>
      <c r="AC297" s="60"/>
    </row>
    <row r="298" spans="1:29" x14ac:dyDescent="0.2">
      <c r="A298" s="60"/>
      <c r="B298" s="60"/>
      <c r="C298" s="60"/>
      <c r="D298" s="60"/>
      <c r="E298" s="60"/>
      <c r="F298" s="60"/>
      <c r="G298" s="60"/>
      <c r="H298" s="60"/>
      <c r="I298" s="60"/>
      <c r="J298" s="60"/>
      <c r="K298" s="60"/>
      <c r="L298" s="60"/>
      <c r="M298" s="60"/>
      <c r="N298" s="60"/>
      <c r="O298" s="60"/>
      <c r="P298" s="60"/>
      <c r="Q298" s="60"/>
      <c r="R298" s="60"/>
      <c r="S298" s="60"/>
      <c r="T298" s="379"/>
      <c r="V298" s="60"/>
      <c r="W298" s="60"/>
      <c r="X298" s="3939"/>
      <c r="Y298" s="3939"/>
      <c r="Z298" s="379"/>
      <c r="AA298" s="60"/>
      <c r="AB298" s="60"/>
      <c r="AC298" s="60"/>
    </row>
    <row r="299" spans="1:29" x14ac:dyDescent="0.2">
      <c r="A299" s="60"/>
      <c r="B299" s="60"/>
      <c r="C299" s="60"/>
      <c r="D299" s="60"/>
      <c r="E299" s="60"/>
      <c r="F299" s="60"/>
      <c r="G299" s="60"/>
      <c r="H299" s="60"/>
      <c r="I299" s="60"/>
      <c r="J299" s="60"/>
      <c r="K299" s="60"/>
      <c r="L299" s="60"/>
      <c r="M299" s="60"/>
      <c r="N299" s="60"/>
      <c r="O299" s="60"/>
      <c r="P299" s="60"/>
      <c r="Q299" s="60"/>
      <c r="R299" s="60"/>
      <c r="S299" s="60"/>
      <c r="T299" s="379"/>
      <c r="V299" s="60"/>
      <c r="W299" s="60"/>
      <c r="X299" s="3939"/>
      <c r="Y299" s="3939"/>
      <c r="Z299" s="379"/>
      <c r="AA299" s="60"/>
      <c r="AB299" s="60"/>
      <c r="AC299" s="60"/>
    </row>
    <row r="300" spans="1:29" x14ac:dyDescent="0.2">
      <c r="A300" s="60"/>
      <c r="B300" s="60"/>
      <c r="C300" s="60"/>
      <c r="D300" s="60"/>
      <c r="E300" s="60"/>
      <c r="F300" s="60"/>
      <c r="G300" s="60"/>
      <c r="H300" s="60"/>
      <c r="I300" s="60"/>
      <c r="J300" s="60"/>
      <c r="K300" s="60"/>
      <c r="L300" s="60"/>
      <c r="M300" s="60"/>
      <c r="N300" s="60"/>
      <c r="O300" s="60"/>
      <c r="P300" s="60"/>
      <c r="Q300" s="60"/>
      <c r="R300" s="60"/>
      <c r="S300" s="60"/>
      <c r="T300" s="379"/>
      <c r="V300" s="60"/>
      <c r="W300" s="60"/>
      <c r="X300" s="3939"/>
      <c r="Y300" s="3939"/>
      <c r="Z300" s="379"/>
      <c r="AA300" s="60"/>
      <c r="AB300" s="60"/>
      <c r="AC300" s="60"/>
    </row>
    <row r="301" spans="1:29" x14ac:dyDescent="0.2">
      <c r="A301" s="60"/>
      <c r="B301" s="60"/>
      <c r="C301" s="60"/>
      <c r="D301" s="60"/>
      <c r="E301" s="60"/>
      <c r="F301" s="60"/>
      <c r="G301" s="60"/>
      <c r="H301" s="60"/>
      <c r="I301" s="60"/>
      <c r="J301" s="60"/>
      <c r="K301" s="60"/>
      <c r="L301" s="60"/>
      <c r="M301" s="60"/>
      <c r="N301" s="60"/>
      <c r="O301" s="60"/>
      <c r="P301" s="60"/>
      <c r="Q301" s="60"/>
      <c r="R301" s="60"/>
      <c r="S301" s="60"/>
      <c r="T301" s="379"/>
      <c r="V301" s="60"/>
      <c r="W301" s="60"/>
      <c r="X301" s="3939"/>
      <c r="Y301" s="3939"/>
      <c r="Z301" s="379"/>
      <c r="AA301" s="60"/>
      <c r="AB301" s="60"/>
      <c r="AC301" s="60"/>
    </row>
    <row r="302" spans="1:29" x14ac:dyDescent="0.2">
      <c r="A302" s="60"/>
      <c r="B302" s="60"/>
      <c r="C302" s="60"/>
      <c r="D302" s="60"/>
      <c r="E302" s="60"/>
      <c r="F302" s="60"/>
      <c r="G302" s="60"/>
      <c r="H302" s="60"/>
      <c r="I302" s="60"/>
      <c r="J302" s="60"/>
      <c r="K302" s="60"/>
      <c r="L302" s="60"/>
      <c r="M302" s="60"/>
      <c r="N302" s="60"/>
      <c r="O302" s="60"/>
      <c r="P302" s="60"/>
      <c r="Q302" s="60"/>
      <c r="R302" s="60"/>
      <c r="S302" s="60"/>
      <c r="T302" s="379"/>
      <c r="V302" s="60"/>
      <c r="W302" s="60"/>
      <c r="X302" s="3939"/>
      <c r="Y302" s="3939"/>
      <c r="Z302" s="379"/>
      <c r="AA302" s="60"/>
      <c r="AB302" s="60"/>
      <c r="AC302" s="60"/>
    </row>
    <row r="303" spans="1:29" x14ac:dyDescent="0.2">
      <c r="A303" s="60"/>
      <c r="B303" s="60"/>
      <c r="C303" s="60"/>
      <c r="D303" s="60"/>
      <c r="E303" s="60"/>
      <c r="F303" s="60"/>
      <c r="G303" s="60"/>
      <c r="H303" s="60"/>
      <c r="I303" s="60"/>
      <c r="J303" s="60"/>
      <c r="K303" s="60"/>
      <c r="L303" s="60"/>
      <c r="M303" s="60"/>
      <c r="N303" s="60"/>
      <c r="O303" s="60"/>
      <c r="P303" s="60"/>
      <c r="Q303" s="60"/>
      <c r="R303" s="60"/>
      <c r="S303" s="60"/>
      <c r="T303" s="379"/>
      <c r="V303" s="60"/>
      <c r="W303" s="60"/>
      <c r="X303" s="3939"/>
      <c r="Y303" s="3939"/>
      <c r="Z303" s="379"/>
      <c r="AA303" s="60"/>
      <c r="AB303" s="60"/>
      <c r="AC303" s="60"/>
    </row>
    <row r="304" spans="1:29" x14ac:dyDescent="0.2">
      <c r="A304" s="60"/>
      <c r="B304" s="60"/>
      <c r="C304" s="60"/>
      <c r="D304" s="60"/>
      <c r="E304" s="60"/>
      <c r="F304" s="60"/>
      <c r="G304" s="60"/>
      <c r="H304" s="60"/>
      <c r="I304" s="60"/>
      <c r="J304" s="60"/>
      <c r="K304" s="60"/>
      <c r="L304" s="60"/>
      <c r="M304" s="60"/>
      <c r="N304" s="60"/>
      <c r="O304" s="60"/>
      <c r="P304" s="60"/>
      <c r="Q304" s="60"/>
      <c r="R304" s="60"/>
      <c r="S304" s="60"/>
      <c r="T304" s="379"/>
      <c r="V304" s="60"/>
      <c r="W304" s="60"/>
      <c r="X304" s="3939"/>
      <c r="Y304" s="3939"/>
      <c r="Z304" s="379"/>
      <c r="AA304" s="60"/>
      <c r="AB304" s="60"/>
      <c r="AC304" s="60"/>
    </row>
    <row r="305" spans="1:29" x14ac:dyDescent="0.2">
      <c r="A305" s="60"/>
      <c r="B305" s="60"/>
      <c r="C305" s="60"/>
      <c r="D305" s="60"/>
      <c r="E305" s="60"/>
      <c r="F305" s="60"/>
      <c r="G305" s="60"/>
      <c r="H305" s="60"/>
      <c r="I305" s="60"/>
      <c r="J305" s="60"/>
      <c r="K305" s="60"/>
      <c r="L305" s="60"/>
      <c r="M305" s="60"/>
      <c r="N305" s="60"/>
      <c r="O305" s="60"/>
      <c r="P305" s="60"/>
      <c r="Q305" s="60"/>
      <c r="R305" s="60"/>
      <c r="S305" s="60"/>
      <c r="T305" s="379"/>
      <c r="V305" s="60"/>
      <c r="W305" s="60"/>
      <c r="X305" s="3939"/>
      <c r="Y305" s="3939"/>
      <c r="Z305" s="379"/>
      <c r="AA305" s="60"/>
      <c r="AB305" s="60"/>
      <c r="AC305" s="60"/>
    </row>
    <row r="306" spans="1:29" x14ac:dyDescent="0.2">
      <c r="A306" s="60"/>
      <c r="B306" s="60"/>
      <c r="C306" s="60"/>
      <c r="D306" s="60"/>
      <c r="E306" s="60"/>
      <c r="F306" s="60"/>
      <c r="G306" s="60"/>
      <c r="H306" s="60"/>
      <c r="I306" s="60"/>
      <c r="J306" s="60"/>
      <c r="K306" s="60"/>
      <c r="L306" s="60"/>
      <c r="M306" s="60"/>
      <c r="N306" s="60"/>
      <c r="O306" s="60"/>
      <c r="P306" s="60"/>
      <c r="Q306" s="60"/>
      <c r="R306" s="60"/>
      <c r="S306" s="60"/>
      <c r="T306" s="379"/>
      <c r="V306" s="60"/>
      <c r="W306" s="60"/>
      <c r="X306" s="3939"/>
      <c r="Y306" s="3939"/>
      <c r="Z306" s="379"/>
      <c r="AA306" s="60"/>
      <c r="AB306" s="60"/>
      <c r="AC306" s="60"/>
    </row>
    <row r="307" spans="1:29" x14ac:dyDescent="0.2">
      <c r="A307" s="60"/>
      <c r="B307" s="60"/>
      <c r="C307" s="60"/>
      <c r="D307" s="60"/>
      <c r="E307" s="60"/>
      <c r="F307" s="60"/>
      <c r="G307" s="60"/>
      <c r="H307" s="60"/>
      <c r="I307" s="60"/>
      <c r="J307" s="60"/>
      <c r="K307" s="60"/>
      <c r="L307" s="60"/>
      <c r="M307" s="60"/>
      <c r="N307" s="60"/>
      <c r="O307" s="60"/>
      <c r="P307" s="60"/>
      <c r="Q307" s="60"/>
      <c r="R307" s="60"/>
      <c r="S307" s="60"/>
      <c r="T307" s="379"/>
      <c r="V307" s="60"/>
      <c r="W307" s="60"/>
      <c r="X307" s="3939"/>
      <c r="Y307" s="3939"/>
      <c r="Z307" s="379"/>
      <c r="AA307" s="60"/>
      <c r="AB307" s="60"/>
      <c r="AC307" s="60"/>
    </row>
    <row r="308" spans="1:29" x14ac:dyDescent="0.2">
      <c r="A308" s="60"/>
      <c r="B308" s="60"/>
      <c r="C308" s="60"/>
      <c r="D308" s="60"/>
      <c r="E308" s="60"/>
      <c r="F308" s="60"/>
      <c r="G308" s="60"/>
      <c r="H308" s="60"/>
      <c r="I308" s="60"/>
      <c r="J308" s="60"/>
      <c r="K308" s="60"/>
      <c r="L308" s="60"/>
      <c r="M308" s="60"/>
      <c r="N308" s="60"/>
      <c r="O308" s="60"/>
      <c r="P308" s="60"/>
      <c r="Q308" s="60"/>
      <c r="R308" s="60"/>
      <c r="S308" s="60"/>
      <c r="T308" s="379"/>
      <c r="V308" s="60"/>
      <c r="W308" s="60"/>
      <c r="X308" s="3939"/>
      <c r="Y308" s="3939"/>
      <c r="Z308" s="379"/>
      <c r="AA308" s="60"/>
      <c r="AB308" s="60"/>
      <c r="AC308" s="60"/>
    </row>
  </sheetData>
  <mergeCells count="3">
    <mergeCell ref="N5:O5"/>
    <mergeCell ref="P5:Q5"/>
    <mergeCell ref="R5:S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9">
    <tabColor rgb="FFEB700B"/>
  </sheetPr>
  <dimension ref="A1:AO314"/>
  <sheetViews>
    <sheetView showGridLines="0" view="pageBreakPreview" topLeftCell="A8" zoomScaleNormal="70" zoomScaleSheetLayoutView="100" zoomScalePageLayoutView="90" workbookViewId="0">
      <selection activeCell="AI10" sqref="AI10"/>
    </sheetView>
  </sheetViews>
  <sheetFormatPr baseColWidth="10" defaultColWidth="11.42578125" defaultRowHeight="12.75" x14ac:dyDescent="0.2"/>
  <cols>
    <col min="1" max="1" width="0.42578125" style="6" customWidth="1"/>
    <col min="2" max="2" width="11.2851562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5.140625" style="6" hidden="1" customWidth="1"/>
    <col min="10" max="10" width="9.28515625" style="6" hidden="1" customWidth="1"/>
    <col min="11" max="11" width="33.28515625" style="6" customWidth="1"/>
    <col min="12" max="12" width="15.7109375" style="6" customWidth="1"/>
    <col min="13" max="13" width="16.140625" style="6" customWidth="1"/>
    <col min="14" max="14" width="15.7109375" style="6" customWidth="1"/>
    <col min="15" max="15" width="1.42578125" style="6" customWidth="1"/>
    <col min="16" max="16" width="7.7109375" style="6" customWidth="1"/>
    <col min="17" max="17" width="1.85546875" style="6" customWidth="1"/>
    <col min="18" max="18" width="10.42578125" style="6" customWidth="1"/>
    <col min="19" max="19" width="6.5703125" style="6" customWidth="1"/>
    <col min="20" max="20" width="31.28515625" style="378" customWidth="1"/>
    <col min="21" max="21" width="0.28515625" style="6" customWidth="1"/>
    <col min="22" max="22" width="11.28515625" style="6" hidden="1" customWidth="1"/>
    <col min="23" max="23" width="13.5703125" style="6" hidden="1" customWidth="1"/>
    <col min="24" max="25" width="8.140625" style="3632" hidden="1" customWidth="1"/>
    <col min="26" max="26" width="36.28515625" style="378" hidden="1" customWidth="1"/>
    <col min="27" max="27" width="2.42578125" style="6" hidden="1" customWidth="1"/>
    <col min="28" max="28" width="31.5703125" style="6" hidden="1" customWidth="1"/>
    <col min="29" max="29" width="13.710937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0.42578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2388</v>
      </c>
      <c r="L1" s="3182"/>
      <c r="M1" s="3182"/>
      <c r="N1" s="3182"/>
      <c r="O1" s="3182"/>
      <c r="P1" s="3182"/>
      <c r="Q1" s="3182"/>
      <c r="R1" s="3182"/>
      <c r="S1" s="3182"/>
      <c r="T1" s="2645" t="s">
        <v>5181</v>
      </c>
      <c r="V1" s="4000"/>
      <c r="W1" s="4001"/>
      <c r="X1" s="4001"/>
      <c r="Y1" s="4001"/>
      <c r="Z1" s="4002"/>
    </row>
    <row r="2" spans="1:41" s="3999" customFormat="1" ht="18" x14ac:dyDescent="0.25">
      <c r="K2" s="1652" t="s">
        <v>2966</v>
      </c>
      <c r="L2" s="3182"/>
      <c r="M2" s="3182"/>
      <c r="N2" s="3182"/>
      <c r="O2" s="3182"/>
      <c r="P2" s="3182"/>
      <c r="Q2" s="3182"/>
      <c r="R2" s="3182"/>
      <c r="S2" s="3182"/>
      <c r="T2" s="3182"/>
      <c r="V2" s="4000"/>
      <c r="W2" s="4001"/>
      <c r="X2" s="4001"/>
      <c r="Y2" s="4001"/>
      <c r="Z2" s="4002"/>
    </row>
    <row r="3" spans="1:41" s="3999" customFormat="1" ht="18" x14ac:dyDescent="0.25">
      <c r="K3" s="2992">
        <v>2013</v>
      </c>
      <c r="L3" s="3182"/>
      <c r="M3" s="3182"/>
      <c r="N3" s="3182"/>
      <c r="O3" s="3182"/>
      <c r="P3" s="3182"/>
      <c r="Q3" s="3182"/>
      <c r="R3" s="3182"/>
      <c r="S3" s="3182"/>
      <c r="T3" s="3182"/>
      <c r="V3" s="4000"/>
      <c r="W3" s="4001"/>
      <c r="X3" s="4001"/>
      <c r="Y3" s="4001"/>
      <c r="Z3" s="4002"/>
    </row>
    <row r="4" spans="1:41" s="3999" customFormat="1" ht="18" x14ac:dyDescent="0.25">
      <c r="K4" s="3182"/>
      <c r="L4" s="3184"/>
      <c r="M4" s="3184"/>
      <c r="N4" s="3184"/>
      <c r="O4" s="3184"/>
      <c r="P4" s="3184"/>
      <c r="Q4" s="3184"/>
      <c r="R4" s="3184"/>
      <c r="S4" s="3184"/>
      <c r="T4" s="3184"/>
      <c r="V4" s="85"/>
      <c r="W4" s="58"/>
      <c r="X4" s="83"/>
      <c r="Y4" s="83"/>
      <c r="Z4" s="58"/>
    </row>
    <row r="5" spans="1:41" s="3632" customFormat="1" ht="46.5" customHeight="1" x14ac:dyDescent="0.2">
      <c r="A5" s="3262" t="s">
        <v>50</v>
      </c>
      <c r="B5" s="3262" t="s">
        <v>44</v>
      </c>
      <c r="C5" s="3262" t="s">
        <v>172</v>
      </c>
      <c r="D5" s="567" t="s">
        <v>261</v>
      </c>
      <c r="E5" s="1289"/>
      <c r="F5" s="3262" t="s">
        <v>176</v>
      </c>
      <c r="G5" s="3262" t="s">
        <v>179</v>
      </c>
      <c r="H5" s="3262" t="s">
        <v>178</v>
      </c>
      <c r="I5" s="3262" t="s">
        <v>174</v>
      </c>
      <c r="J5" s="3263" t="s">
        <v>175</v>
      </c>
      <c r="K5" s="4003" t="s">
        <v>181</v>
      </c>
      <c r="L5" s="4003" t="s">
        <v>21</v>
      </c>
      <c r="M5" s="4003" t="s">
        <v>29</v>
      </c>
      <c r="N5" s="6083" t="s">
        <v>258</v>
      </c>
      <c r="O5" s="6083"/>
      <c r="P5" s="6083" t="s">
        <v>182</v>
      </c>
      <c r="Q5" s="6083"/>
      <c r="R5" s="6083" t="s">
        <v>20</v>
      </c>
      <c r="S5" s="6083"/>
      <c r="T5" s="4003" t="s">
        <v>30</v>
      </c>
      <c r="U5" s="3265" t="s">
        <v>171</v>
      </c>
      <c r="V5" s="3267"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587" customFormat="1" ht="30.75" customHeight="1" x14ac:dyDescent="0.25">
      <c r="A6" s="718" t="s">
        <v>869</v>
      </c>
      <c r="B6" s="1195" t="s">
        <v>867</v>
      </c>
      <c r="C6" s="718" t="s">
        <v>285</v>
      </c>
      <c r="D6" s="3311" t="s">
        <v>254</v>
      </c>
      <c r="E6" s="1389" t="s">
        <v>281</v>
      </c>
      <c r="F6" s="1380" t="s">
        <v>296</v>
      </c>
      <c r="G6" s="759" t="s">
        <v>380</v>
      </c>
      <c r="H6" s="715" t="s">
        <v>289</v>
      </c>
      <c r="I6" s="694" t="s">
        <v>1438</v>
      </c>
      <c r="J6" s="2797" t="s">
        <v>877</v>
      </c>
      <c r="K6" s="2012" t="s">
        <v>4071</v>
      </c>
      <c r="L6" s="3315" t="s">
        <v>324</v>
      </c>
      <c r="M6" s="3315" t="s">
        <v>4072</v>
      </c>
      <c r="N6" s="3790">
        <v>1006546.04</v>
      </c>
      <c r="O6" s="1965"/>
      <c r="P6" s="3359">
        <v>0.35</v>
      </c>
      <c r="Q6" s="1965"/>
      <c r="R6" s="1964">
        <v>200</v>
      </c>
      <c r="S6" s="1963"/>
      <c r="T6" s="1962"/>
      <c r="U6" s="2627" t="s">
        <v>281</v>
      </c>
      <c r="V6" s="668" t="s">
        <v>284</v>
      </c>
      <c r="W6" s="668" t="s">
        <v>283</v>
      </c>
      <c r="X6" s="1390">
        <v>1</v>
      </c>
      <c r="Y6" s="1390">
        <v>1</v>
      </c>
      <c r="Z6" s="631" t="s">
        <v>358</v>
      </c>
      <c r="AA6" s="691"/>
      <c r="AB6" s="691"/>
      <c r="AC6" s="4032" t="s">
        <v>4073</v>
      </c>
      <c r="AD6" s="805" t="s">
        <v>4074</v>
      </c>
      <c r="AE6" s="4032" t="s">
        <v>4075</v>
      </c>
      <c r="AF6" s="685">
        <v>41577</v>
      </c>
      <c r="AG6" s="628" t="s">
        <v>281</v>
      </c>
      <c r="AH6" s="627" t="s">
        <v>281</v>
      </c>
      <c r="AI6" s="3367" t="s">
        <v>281</v>
      </c>
      <c r="AJ6" s="627" t="s">
        <v>281</v>
      </c>
      <c r="AK6" s="627" t="s">
        <v>281</v>
      </c>
      <c r="AL6" s="627" t="s">
        <v>281</v>
      </c>
      <c r="AM6" s="627" t="s">
        <v>281</v>
      </c>
      <c r="AN6" s="627" t="s">
        <v>281</v>
      </c>
      <c r="AO6" s="1182" t="s">
        <v>281</v>
      </c>
    </row>
    <row r="7" spans="1:41" s="587" customFormat="1" ht="31.5" customHeight="1" x14ac:dyDescent="0.25">
      <c r="A7" s="718" t="s">
        <v>869</v>
      </c>
      <c r="B7" s="1195" t="s">
        <v>867</v>
      </c>
      <c r="C7" s="718" t="s">
        <v>285</v>
      </c>
      <c r="D7" s="3311" t="s">
        <v>254</v>
      </c>
      <c r="E7" s="1389" t="s">
        <v>281</v>
      </c>
      <c r="F7" s="4044" t="s">
        <v>296</v>
      </c>
      <c r="G7" s="759" t="s">
        <v>380</v>
      </c>
      <c r="H7" s="715" t="s">
        <v>289</v>
      </c>
      <c r="I7" s="694" t="s">
        <v>1438</v>
      </c>
      <c r="J7" s="2797" t="s">
        <v>877</v>
      </c>
      <c r="K7" s="2012" t="s">
        <v>4076</v>
      </c>
      <c r="L7" s="3315" t="s">
        <v>352</v>
      </c>
      <c r="M7" s="3315" t="s">
        <v>4077</v>
      </c>
      <c r="N7" s="3790">
        <v>723910.68</v>
      </c>
      <c r="O7" s="1965"/>
      <c r="P7" s="3359">
        <v>0.52</v>
      </c>
      <c r="Q7" s="1965"/>
      <c r="R7" s="1964">
        <v>150</v>
      </c>
      <c r="S7" s="1963"/>
      <c r="T7" s="1962"/>
      <c r="U7" s="2627" t="s">
        <v>281</v>
      </c>
      <c r="V7" s="668" t="s">
        <v>284</v>
      </c>
      <c r="W7" s="668" t="s">
        <v>283</v>
      </c>
      <c r="X7" s="1390">
        <v>1</v>
      </c>
      <c r="Y7" s="1390">
        <v>1</v>
      </c>
      <c r="Z7" s="631" t="s">
        <v>358</v>
      </c>
      <c r="AA7" s="691"/>
      <c r="AB7" s="691"/>
      <c r="AC7" s="4032" t="s">
        <v>1687</v>
      </c>
      <c r="AD7" s="805" t="s">
        <v>4078</v>
      </c>
      <c r="AE7" s="4032" t="s">
        <v>4079</v>
      </c>
      <c r="AF7" s="685">
        <v>41569</v>
      </c>
      <c r="AG7" s="628" t="s">
        <v>281</v>
      </c>
      <c r="AH7" s="627" t="s">
        <v>281</v>
      </c>
      <c r="AI7" s="3367" t="s">
        <v>281</v>
      </c>
      <c r="AJ7" s="627" t="s">
        <v>281</v>
      </c>
      <c r="AK7" s="627" t="s">
        <v>281</v>
      </c>
      <c r="AL7" s="627" t="s">
        <v>281</v>
      </c>
      <c r="AM7" s="627" t="s">
        <v>281</v>
      </c>
      <c r="AN7" s="627" t="s">
        <v>281</v>
      </c>
      <c r="AO7" s="1182" t="s">
        <v>281</v>
      </c>
    </row>
    <row r="8" spans="1:41" s="587" customFormat="1" ht="27.75" customHeight="1" x14ac:dyDescent="0.25">
      <c r="A8" s="718" t="s">
        <v>869</v>
      </c>
      <c r="B8" s="1195" t="s">
        <v>867</v>
      </c>
      <c r="C8" s="718" t="s">
        <v>285</v>
      </c>
      <c r="D8" s="3311" t="s">
        <v>254</v>
      </c>
      <c r="E8" s="1389" t="s">
        <v>281</v>
      </c>
      <c r="F8" s="4044" t="s">
        <v>296</v>
      </c>
      <c r="G8" s="759" t="s">
        <v>380</v>
      </c>
      <c r="H8" s="715" t="s">
        <v>289</v>
      </c>
      <c r="I8" s="694" t="s">
        <v>1438</v>
      </c>
      <c r="J8" s="2797" t="s">
        <v>877</v>
      </c>
      <c r="K8" s="2012" t="s">
        <v>4080</v>
      </c>
      <c r="L8" s="3315" t="s">
        <v>324</v>
      </c>
      <c r="M8" s="3315" t="s">
        <v>4081</v>
      </c>
      <c r="N8" s="3790">
        <v>825057.4</v>
      </c>
      <c r="O8" s="1965"/>
      <c r="P8" s="3359">
        <v>0.38</v>
      </c>
      <c r="Q8" s="1965"/>
      <c r="R8" s="1964">
        <v>200</v>
      </c>
      <c r="S8" s="1963"/>
      <c r="T8" s="1962"/>
      <c r="U8" s="2627" t="s">
        <v>281</v>
      </c>
      <c r="V8" s="668" t="s">
        <v>284</v>
      </c>
      <c r="W8" s="668" t="s">
        <v>283</v>
      </c>
      <c r="X8" s="1390">
        <v>1</v>
      </c>
      <c r="Y8" s="1390">
        <v>1</v>
      </c>
      <c r="Z8" s="631" t="s">
        <v>358</v>
      </c>
      <c r="AA8" s="691"/>
      <c r="AB8" s="691"/>
      <c r="AC8" s="4032" t="s">
        <v>413</v>
      </c>
      <c r="AD8" s="805" t="s">
        <v>4082</v>
      </c>
      <c r="AE8" s="4032" t="s">
        <v>4083</v>
      </c>
      <c r="AF8" s="685">
        <v>41575</v>
      </c>
      <c r="AG8" s="628" t="s">
        <v>281</v>
      </c>
      <c r="AH8" s="627" t="s">
        <v>281</v>
      </c>
      <c r="AI8" s="3367" t="s">
        <v>281</v>
      </c>
      <c r="AJ8" s="627" t="s">
        <v>281</v>
      </c>
      <c r="AK8" s="627" t="s">
        <v>281</v>
      </c>
      <c r="AL8" s="627" t="s">
        <v>281</v>
      </c>
      <c r="AM8" s="627" t="s">
        <v>281</v>
      </c>
      <c r="AN8" s="627" t="s">
        <v>281</v>
      </c>
      <c r="AO8" s="1182" t="s">
        <v>281</v>
      </c>
    </row>
    <row r="9" spans="1:41" s="587" customFormat="1" ht="29.25" customHeight="1" x14ac:dyDescent="0.25">
      <c r="A9" s="718" t="s">
        <v>869</v>
      </c>
      <c r="B9" s="1195" t="s">
        <v>867</v>
      </c>
      <c r="C9" s="718" t="s">
        <v>285</v>
      </c>
      <c r="D9" s="3311" t="s">
        <v>254</v>
      </c>
      <c r="E9" s="1389" t="s">
        <v>281</v>
      </c>
      <c r="F9" s="4044" t="s">
        <v>296</v>
      </c>
      <c r="G9" s="759" t="s">
        <v>380</v>
      </c>
      <c r="H9" s="715" t="s">
        <v>289</v>
      </c>
      <c r="I9" s="694" t="s">
        <v>1438</v>
      </c>
      <c r="J9" s="2797" t="s">
        <v>877</v>
      </c>
      <c r="K9" s="2012" t="s">
        <v>4084</v>
      </c>
      <c r="L9" s="3315" t="s">
        <v>324</v>
      </c>
      <c r="M9" s="3315" t="s">
        <v>3202</v>
      </c>
      <c r="N9" s="3790">
        <v>1589898.42</v>
      </c>
      <c r="O9" s="1965"/>
      <c r="P9" s="3359">
        <v>0.35</v>
      </c>
      <c r="Q9" s="1965"/>
      <c r="R9" s="1964">
        <v>200</v>
      </c>
      <c r="S9" s="1963"/>
      <c r="T9" s="1962"/>
      <c r="U9" s="2627" t="s">
        <v>281</v>
      </c>
      <c r="V9" s="668" t="s">
        <v>284</v>
      </c>
      <c r="W9" s="668" t="s">
        <v>283</v>
      </c>
      <c r="X9" s="1390">
        <v>1</v>
      </c>
      <c r="Y9" s="1390">
        <v>1</v>
      </c>
      <c r="Z9" s="631" t="s">
        <v>358</v>
      </c>
      <c r="AA9" s="691"/>
      <c r="AB9" s="691"/>
      <c r="AC9" s="4032" t="s">
        <v>413</v>
      </c>
      <c r="AD9" s="805" t="s">
        <v>4085</v>
      </c>
      <c r="AE9" s="4032" t="s">
        <v>4083</v>
      </c>
      <c r="AF9" s="685">
        <v>41575</v>
      </c>
      <c r="AG9" s="628" t="s">
        <v>281</v>
      </c>
      <c r="AH9" s="627" t="s">
        <v>281</v>
      </c>
      <c r="AI9" s="3367" t="s">
        <v>281</v>
      </c>
      <c r="AJ9" s="627" t="s">
        <v>281</v>
      </c>
      <c r="AK9" s="627" t="s">
        <v>281</v>
      </c>
      <c r="AL9" s="627" t="s">
        <v>281</v>
      </c>
      <c r="AM9" s="627" t="s">
        <v>281</v>
      </c>
      <c r="AN9" s="627" t="s">
        <v>281</v>
      </c>
      <c r="AO9" s="1182" t="s">
        <v>281</v>
      </c>
    </row>
    <row r="10" spans="1:41" s="587" customFormat="1" ht="27.75" customHeight="1" x14ac:dyDescent="0.25">
      <c r="A10" s="718" t="s">
        <v>869</v>
      </c>
      <c r="B10" s="1195" t="s">
        <v>867</v>
      </c>
      <c r="C10" s="718" t="s">
        <v>285</v>
      </c>
      <c r="D10" s="3311" t="s">
        <v>254</v>
      </c>
      <c r="E10" s="1389" t="s">
        <v>281</v>
      </c>
      <c r="F10" s="4044" t="s">
        <v>296</v>
      </c>
      <c r="G10" s="759" t="s">
        <v>380</v>
      </c>
      <c r="H10" s="715" t="s">
        <v>289</v>
      </c>
      <c r="I10" s="694" t="s">
        <v>1438</v>
      </c>
      <c r="J10" s="2797" t="s">
        <v>877</v>
      </c>
      <c r="K10" s="2012" t="s">
        <v>4086</v>
      </c>
      <c r="L10" s="3315" t="s">
        <v>324</v>
      </c>
      <c r="M10" s="3315" t="s">
        <v>4087</v>
      </c>
      <c r="N10" s="3790">
        <v>1663542.87</v>
      </c>
      <c r="O10" s="1965"/>
      <c r="P10" s="3359">
        <v>0.28999999999999998</v>
      </c>
      <c r="Q10" s="1965"/>
      <c r="R10" s="1964">
        <v>200</v>
      </c>
      <c r="S10" s="1963"/>
      <c r="T10" s="1962"/>
      <c r="U10" s="2627" t="s">
        <v>281</v>
      </c>
      <c r="V10" s="668" t="s">
        <v>284</v>
      </c>
      <c r="W10" s="668" t="s">
        <v>283</v>
      </c>
      <c r="X10" s="1390">
        <v>1</v>
      </c>
      <c r="Y10" s="1390">
        <v>1</v>
      </c>
      <c r="Z10" s="631" t="s">
        <v>358</v>
      </c>
      <c r="AA10" s="691"/>
      <c r="AB10" s="691"/>
      <c r="AC10" s="4032" t="s">
        <v>413</v>
      </c>
      <c r="AD10" s="805" t="s">
        <v>4088</v>
      </c>
      <c r="AE10" s="4032" t="s">
        <v>4075</v>
      </c>
      <c r="AF10" s="685">
        <v>41577</v>
      </c>
      <c r="AG10" s="628" t="s">
        <v>281</v>
      </c>
      <c r="AH10" s="627" t="s">
        <v>281</v>
      </c>
      <c r="AI10" s="3367" t="s">
        <v>281</v>
      </c>
      <c r="AJ10" s="627" t="s">
        <v>281</v>
      </c>
      <c r="AK10" s="627" t="s">
        <v>281</v>
      </c>
      <c r="AL10" s="627" t="s">
        <v>281</v>
      </c>
      <c r="AM10" s="627" t="s">
        <v>281</v>
      </c>
      <c r="AN10" s="627" t="s">
        <v>281</v>
      </c>
      <c r="AO10" s="1182" t="s">
        <v>281</v>
      </c>
    </row>
    <row r="11" spans="1:41" s="587" customFormat="1" ht="39" customHeight="1" x14ac:dyDescent="0.25">
      <c r="A11" s="718" t="s">
        <v>869</v>
      </c>
      <c r="B11" s="1183" t="s">
        <v>867</v>
      </c>
      <c r="C11" s="718" t="s">
        <v>285</v>
      </c>
      <c r="D11" s="3311" t="s">
        <v>254</v>
      </c>
      <c r="E11" s="3659" t="s">
        <v>281</v>
      </c>
      <c r="F11" s="4044" t="s">
        <v>296</v>
      </c>
      <c r="G11" s="759" t="s">
        <v>5184</v>
      </c>
      <c r="H11" s="715" t="s">
        <v>289</v>
      </c>
      <c r="I11" s="4045" t="s">
        <v>1438</v>
      </c>
      <c r="J11" s="1108">
        <v>2013</v>
      </c>
      <c r="K11" s="2012" t="s">
        <v>4089</v>
      </c>
      <c r="L11" s="3315" t="s">
        <v>303</v>
      </c>
      <c r="M11" s="3315" t="s">
        <v>1851</v>
      </c>
      <c r="N11" s="3790">
        <v>1456716.99</v>
      </c>
      <c r="O11" s="1965"/>
      <c r="P11" s="3359">
        <v>0.45</v>
      </c>
      <c r="Q11" s="1965"/>
      <c r="R11" s="1964">
        <v>450</v>
      </c>
      <c r="S11" s="1963"/>
      <c r="T11" s="1962"/>
      <c r="U11" s="1112">
        <v>0</v>
      </c>
      <c r="V11" s="3312" t="s">
        <v>281</v>
      </c>
      <c r="W11" s="3312" t="s">
        <v>281</v>
      </c>
      <c r="X11" s="1398">
        <v>1</v>
      </c>
      <c r="Y11" s="1399">
        <v>1</v>
      </c>
      <c r="Z11" s="3312" t="s">
        <v>281</v>
      </c>
      <c r="AA11" s="3312" t="s">
        <v>281</v>
      </c>
      <c r="AB11" s="757"/>
      <c r="AC11" s="3312" t="s">
        <v>281</v>
      </c>
      <c r="AD11" s="3364" t="s">
        <v>281</v>
      </c>
      <c r="AE11" s="3364" t="s">
        <v>281</v>
      </c>
      <c r="AF11" s="3364" t="s">
        <v>281</v>
      </c>
      <c r="AG11" s="756" t="s">
        <v>287</v>
      </c>
      <c r="AH11" s="755" t="s">
        <v>287</v>
      </c>
      <c r="AI11" s="3312" t="s">
        <v>281</v>
      </c>
      <c r="AJ11" s="755" t="s">
        <v>287</v>
      </c>
      <c r="AK11" s="755" t="s">
        <v>287</v>
      </c>
      <c r="AL11" s="755" t="s">
        <v>287</v>
      </c>
      <c r="AM11" s="755" t="s">
        <v>287</v>
      </c>
      <c r="AN11" s="755" t="s">
        <v>287</v>
      </c>
      <c r="AO11" s="1219" t="s">
        <v>287</v>
      </c>
    </row>
    <row r="12" spans="1:41" s="587" customFormat="1" ht="28.5" customHeight="1" x14ac:dyDescent="0.25">
      <c r="A12" s="718" t="s">
        <v>869</v>
      </c>
      <c r="B12" s="1195" t="s">
        <v>867</v>
      </c>
      <c r="C12" s="718" t="s">
        <v>285</v>
      </c>
      <c r="D12" s="3311" t="s">
        <v>254</v>
      </c>
      <c r="E12" s="628" t="s">
        <v>281</v>
      </c>
      <c r="F12" s="4044" t="s">
        <v>296</v>
      </c>
      <c r="G12" s="759" t="s">
        <v>380</v>
      </c>
      <c r="H12" s="715" t="s">
        <v>289</v>
      </c>
      <c r="I12" s="694" t="s">
        <v>1438</v>
      </c>
      <c r="J12" s="2797" t="s">
        <v>877</v>
      </c>
      <c r="K12" s="2012" t="s">
        <v>4090</v>
      </c>
      <c r="L12" s="3315" t="s">
        <v>312</v>
      </c>
      <c r="M12" s="3315" t="s">
        <v>4091</v>
      </c>
      <c r="N12" s="3790">
        <v>967670.69</v>
      </c>
      <c r="O12" s="1965"/>
      <c r="P12" s="3359">
        <v>0.4</v>
      </c>
      <c r="Q12" s="1965"/>
      <c r="R12" s="1964">
        <v>699</v>
      </c>
      <c r="S12" s="1963"/>
      <c r="T12" s="1962"/>
      <c r="U12" s="2627" t="s">
        <v>281</v>
      </c>
      <c r="V12" s="668" t="s">
        <v>284</v>
      </c>
      <c r="W12" s="668" t="s">
        <v>283</v>
      </c>
      <c r="X12" s="1390">
        <v>1</v>
      </c>
      <c r="Y12" s="1390">
        <v>1</v>
      </c>
      <c r="Z12" s="631" t="s">
        <v>358</v>
      </c>
      <c r="AA12" s="691"/>
      <c r="AB12" s="691"/>
      <c r="AC12" s="4032" t="s">
        <v>4092</v>
      </c>
      <c r="AD12" s="805" t="s">
        <v>4093</v>
      </c>
      <c r="AE12" s="4032" t="s">
        <v>4046</v>
      </c>
      <c r="AF12" s="685">
        <v>41557</v>
      </c>
      <c r="AG12" s="628" t="s">
        <v>281</v>
      </c>
      <c r="AH12" s="627" t="s">
        <v>281</v>
      </c>
      <c r="AI12" s="3367" t="s">
        <v>281</v>
      </c>
      <c r="AJ12" s="627" t="s">
        <v>281</v>
      </c>
      <c r="AK12" s="627" t="s">
        <v>281</v>
      </c>
      <c r="AL12" s="627" t="s">
        <v>281</v>
      </c>
      <c r="AM12" s="627" t="s">
        <v>281</v>
      </c>
      <c r="AN12" s="627" t="s">
        <v>281</v>
      </c>
      <c r="AO12" s="1182" t="s">
        <v>281</v>
      </c>
    </row>
    <row r="13" spans="1:41" s="587" customFormat="1" ht="42" customHeight="1" x14ac:dyDescent="0.25">
      <c r="A13" s="1549" t="s">
        <v>869</v>
      </c>
      <c r="B13" s="1183" t="s">
        <v>867</v>
      </c>
      <c r="C13" s="1549" t="s">
        <v>285</v>
      </c>
      <c r="D13" s="1581" t="s">
        <v>254</v>
      </c>
      <c r="E13" s="628" t="s">
        <v>281</v>
      </c>
      <c r="F13" s="4044" t="s">
        <v>296</v>
      </c>
      <c r="G13" s="1557" t="s">
        <v>4094</v>
      </c>
      <c r="H13" s="1554" t="s">
        <v>289</v>
      </c>
      <c r="I13" s="1625" t="s">
        <v>1438</v>
      </c>
      <c r="J13" s="1556">
        <v>2013</v>
      </c>
      <c r="K13" s="1968" t="s">
        <v>4095</v>
      </c>
      <c r="L13" s="3315" t="s">
        <v>290</v>
      </c>
      <c r="M13" s="3315" t="s">
        <v>4096</v>
      </c>
      <c r="N13" s="3790">
        <v>549616.86</v>
      </c>
      <c r="O13" s="1965"/>
      <c r="P13" s="3359">
        <v>0.35</v>
      </c>
      <c r="Q13" s="1965"/>
      <c r="R13" s="1964">
        <v>350</v>
      </c>
      <c r="S13" s="1963"/>
      <c r="T13" s="1962"/>
      <c r="U13" s="1112">
        <v>0</v>
      </c>
      <c r="V13" s="668" t="s">
        <v>284</v>
      </c>
      <c r="W13" s="668" t="s">
        <v>283</v>
      </c>
      <c r="X13" s="1587">
        <v>1</v>
      </c>
      <c r="Y13" s="1587">
        <v>1</v>
      </c>
      <c r="Z13" s="631" t="s">
        <v>282</v>
      </c>
      <c r="AA13" s="1561"/>
      <c r="AB13" s="757"/>
      <c r="AC13" s="4046"/>
      <c r="AD13" s="3312"/>
      <c r="AE13" s="3312"/>
      <c r="AF13" s="3312"/>
      <c r="AG13" s="685" t="s">
        <v>287</v>
      </c>
      <c r="AH13" s="685" t="s">
        <v>287</v>
      </c>
      <c r="AI13" s="3312" t="s">
        <v>281</v>
      </c>
      <c r="AJ13" s="685" t="s">
        <v>287</v>
      </c>
      <c r="AK13" s="685" t="s">
        <v>287</v>
      </c>
      <c r="AL13" s="685" t="s">
        <v>287</v>
      </c>
      <c r="AM13" s="685" t="s">
        <v>287</v>
      </c>
      <c r="AN13" s="685" t="s">
        <v>287</v>
      </c>
      <c r="AO13" s="1225" t="s">
        <v>287</v>
      </c>
    </row>
    <row r="14" spans="1:41" s="587" customFormat="1" ht="37.5" customHeight="1" x14ac:dyDescent="0.25">
      <c r="A14" s="718" t="s">
        <v>869</v>
      </c>
      <c r="B14" s="1183" t="s">
        <v>867</v>
      </c>
      <c r="C14" s="3924" t="s">
        <v>285</v>
      </c>
      <c r="D14" s="4047" t="s">
        <v>254</v>
      </c>
      <c r="E14" s="3312" t="s">
        <v>281</v>
      </c>
      <c r="F14" s="4044" t="s">
        <v>296</v>
      </c>
      <c r="G14" s="1557" t="s">
        <v>4097</v>
      </c>
      <c r="H14" s="1554" t="s">
        <v>289</v>
      </c>
      <c r="I14" s="1625" t="s">
        <v>1438</v>
      </c>
      <c r="J14" s="1556">
        <v>2013</v>
      </c>
      <c r="K14" s="2333" t="s">
        <v>4098</v>
      </c>
      <c r="L14" s="2334" t="s">
        <v>305</v>
      </c>
      <c r="M14" s="2334" t="s">
        <v>2324</v>
      </c>
      <c r="N14" s="3790">
        <v>643269.56999999995</v>
      </c>
      <c r="O14" s="1965"/>
      <c r="P14" s="3359">
        <v>0.15</v>
      </c>
      <c r="Q14" s="1965"/>
      <c r="R14" s="3373">
        <v>500</v>
      </c>
      <c r="S14" s="1963"/>
      <c r="T14" s="2011"/>
      <c r="U14" s="1112">
        <v>0</v>
      </c>
      <c r="V14" s="3312" t="s">
        <v>281</v>
      </c>
      <c r="W14" s="3312" t="s">
        <v>281</v>
      </c>
      <c r="X14" s="4041">
        <v>1</v>
      </c>
      <c r="Y14" s="1260">
        <v>1</v>
      </c>
      <c r="Z14" s="3312" t="s">
        <v>281</v>
      </c>
      <c r="AA14" s="758" t="s">
        <v>281</v>
      </c>
      <c r="AB14" s="757"/>
      <c r="AC14" s="4046" t="s">
        <v>4099</v>
      </c>
      <c r="AD14" s="3312" t="s">
        <v>4100</v>
      </c>
      <c r="AE14" s="3312" t="s">
        <v>4101</v>
      </c>
      <c r="AF14" s="3312">
        <v>41564</v>
      </c>
      <c r="AG14" s="685" t="s">
        <v>287</v>
      </c>
      <c r="AH14" s="685" t="s">
        <v>287</v>
      </c>
      <c r="AI14" s="3312" t="s">
        <v>281</v>
      </c>
      <c r="AJ14" s="685" t="s">
        <v>287</v>
      </c>
      <c r="AK14" s="685" t="s">
        <v>287</v>
      </c>
      <c r="AL14" s="685" t="s">
        <v>287</v>
      </c>
      <c r="AM14" s="685" t="s">
        <v>287</v>
      </c>
      <c r="AN14" s="685" t="s">
        <v>287</v>
      </c>
      <c r="AO14" s="1225" t="s">
        <v>287</v>
      </c>
    </row>
    <row r="15" spans="1:41" s="587" customFormat="1" ht="69" customHeight="1" x14ac:dyDescent="0.25">
      <c r="A15" s="718" t="s">
        <v>869</v>
      </c>
      <c r="B15" s="1183" t="s">
        <v>867</v>
      </c>
      <c r="C15" s="3924" t="s">
        <v>285</v>
      </c>
      <c r="D15" s="4047" t="s">
        <v>254</v>
      </c>
      <c r="E15" s="3312" t="s">
        <v>281</v>
      </c>
      <c r="F15" s="4044" t="s">
        <v>296</v>
      </c>
      <c r="G15" s="1557" t="s">
        <v>4102</v>
      </c>
      <c r="H15" s="1554" t="s">
        <v>289</v>
      </c>
      <c r="I15" s="1625" t="s">
        <v>1438</v>
      </c>
      <c r="J15" s="1556">
        <v>2013</v>
      </c>
      <c r="K15" s="2333" t="s">
        <v>5185</v>
      </c>
      <c r="L15" s="2334" t="s">
        <v>4103</v>
      </c>
      <c r="M15" s="2334" t="s">
        <v>4104</v>
      </c>
      <c r="N15" s="3790">
        <v>999587.11</v>
      </c>
      <c r="O15" s="1965"/>
      <c r="P15" s="3359">
        <v>0.25</v>
      </c>
      <c r="Q15" s="1965"/>
      <c r="R15" s="3373">
        <v>400</v>
      </c>
      <c r="S15" s="1963"/>
      <c r="T15" s="2011"/>
      <c r="U15" s="1112">
        <v>0</v>
      </c>
      <c r="V15" s="3312" t="s">
        <v>281</v>
      </c>
      <c r="W15" s="3312" t="s">
        <v>281</v>
      </c>
      <c r="X15" s="4041">
        <v>1</v>
      </c>
      <c r="Y15" s="1260">
        <v>1</v>
      </c>
      <c r="Z15" s="3312" t="s">
        <v>281</v>
      </c>
      <c r="AA15" s="758" t="s">
        <v>281</v>
      </c>
      <c r="AB15" s="757"/>
      <c r="AC15" s="4046" t="s">
        <v>4105</v>
      </c>
      <c r="AD15" s="3312" t="s">
        <v>281</v>
      </c>
      <c r="AE15" s="3312" t="s">
        <v>281</v>
      </c>
      <c r="AF15" s="3312" t="s">
        <v>281</v>
      </c>
      <c r="AG15" s="685" t="s">
        <v>287</v>
      </c>
      <c r="AH15" s="685" t="s">
        <v>287</v>
      </c>
      <c r="AI15" s="3312" t="s">
        <v>281</v>
      </c>
      <c r="AJ15" s="685" t="s">
        <v>287</v>
      </c>
      <c r="AK15" s="685" t="s">
        <v>287</v>
      </c>
      <c r="AL15" s="685" t="s">
        <v>287</v>
      </c>
      <c r="AM15" s="685" t="s">
        <v>287</v>
      </c>
      <c r="AN15" s="685" t="s">
        <v>287</v>
      </c>
      <c r="AO15" s="1225" t="s">
        <v>287</v>
      </c>
    </row>
    <row r="16" spans="1:41" s="587" customFormat="1" ht="48" customHeight="1" x14ac:dyDescent="0.25">
      <c r="A16" s="1549" t="s">
        <v>869</v>
      </c>
      <c r="B16" s="1183" t="s">
        <v>867</v>
      </c>
      <c r="C16" s="1549" t="s">
        <v>285</v>
      </c>
      <c r="D16" s="1581" t="s">
        <v>254</v>
      </c>
      <c r="E16" s="628" t="s">
        <v>281</v>
      </c>
      <c r="F16" s="4044" t="s">
        <v>296</v>
      </c>
      <c r="G16" s="1557" t="s">
        <v>4106</v>
      </c>
      <c r="H16" s="1554" t="s">
        <v>289</v>
      </c>
      <c r="I16" s="1625" t="s">
        <v>1438</v>
      </c>
      <c r="J16" s="1556">
        <v>2013</v>
      </c>
      <c r="K16" s="3804" t="s">
        <v>4107</v>
      </c>
      <c r="L16" s="4035" t="s">
        <v>320</v>
      </c>
      <c r="M16" s="4035" t="s">
        <v>320</v>
      </c>
      <c r="N16" s="4036">
        <v>166943.12</v>
      </c>
      <c r="O16" s="3724"/>
      <c r="P16" s="3958">
        <v>0.2</v>
      </c>
      <c r="Q16" s="3724"/>
      <c r="R16" s="3959">
        <v>400</v>
      </c>
      <c r="S16" s="3725"/>
      <c r="T16" s="3960"/>
      <c r="U16" s="1112">
        <v>0</v>
      </c>
      <c r="V16" s="668" t="s">
        <v>284</v>
      </c>
      <c r="W16" s="668" t="s">
        <v>283</v>
      </c>
      <c r="X16" s="1587">
        <v>1</v>
      </c>
      <c r="Y16" s="1587">
        <v>1</v>
      </c>
      <c r="Z16" s="3312" t="s">
        <v>281</v>
      </c>
      <c r="AA16" s="758"/>
      <c r="AB16" s="757"/>
      <c r="AC16" s="4046"/>
      <c r="AD16" s="3312" t="s">
        <v>281</v>
      </c>
      <c r="AE16" s="3312" t="s">
        <v>281</v>
      </c>
      <c r="AF16" s="3312" t="s">
        <v>281</v>
      </c>
      <c r="AG16" s="685" t="s">
        <v>287</v>
      </c>
      <c r="AH16" s="685" t="s">
        <v>287</v>
      </c>
      <c r="AI16" s="3312" t="s">
        <v>281</v>
      </c>
      <c r="AJ16" s="685" t="s">
        <v>287</v>
      </c>
      <c r="AK16" s="685" t="s">
        <v>287</v>
      </c>
      <c r="AL16" s="685" t="s">
        <v>287</v>
      </c>
      <c r="AM16" s="685" t="s">
        <v>287</v>
      </c>
      <c r="AN16" s="685" t="s">
        <v>287</v>
      </c>
      <c r="AO16" s="1225" t="s">
        <v>287</v>
      </c>
    </row>
    <row r="17" spans="1:35" ht="18" x14ac:dyDescent="0.25">
      <c r="A17" s="20"/>
      <c r="B17" s="20"/>
      <c r="C17" s="20"/>
      <c r="D17" s="20"/>
      <c r="E17" s="20"/>
      <c r="F17" s="20"/>
      <c r="G17" s="20"/>
      <c r="H17" s="20"/>
      <c r="I17" s="20"/>
      <c r="J17" s="20"/>
      <c r="K17" s="20"/>
      <c r="L17" s="20"/>
      <c r="M17" s="3408"/>
      <c r="N17" s="3409"/>
      <c r="O17" s="20"/>
      <c r="P17" s="20"/>
      <c r="Q17" s="20"/>
      <c r="R17" s="20"/>
      <c r="S17" s="20"/>
      <c r="T17" s="20"/>
      <c r="U17" s="20"/>
      <c r="V17" s="20"/>
      <c r="W17" s="20"/>
      <c r="X17" s="3272"/>
      <c r="Y17" s="3272"/>
      <c r="Z17" s="20"/>
      <c r="AA17" s="20"/>
      <c r="AB17" s="20"/>
      <c r="AC17" s="20"/>
      <c r="AD17" s="20"/>
      <c r="AE17" s="20"/>
      <c r="AF17" s="20"/>
      <c r="AG17" s="20"/>
      <c r="AH17" s="20"/>
      <c r="AI17" s="20"/>
    </row>
    <row r="18" spans="1:35" ht="18" x14ac:dyDescent="0.25">
      <c r="A18" s="20"/>
      <c r="B18" s="20"/>
      <c r="C18" s="20"/>
      <c r="D18" s="20"/>
      <c r="E18" s="20"/>
      <c r="F18" s="20"/>
      <c r="G18" s="20"/>
      <c r="H18" s="20"/>
      <c r="I18" s="20"/>
      <c r="J18" s="20"/>
      <c r="K18" s="20"/>
      <c r="L18" s="20"/>
      <c r="M18" s="3408"/>
      <c r="N18" s="1973"/>
      <c r="O18" s="20"/>
      <c r="P18" s="20"/>
      <c r="Q18" s="20"/>
      <c r="R18" s="20"/>
      <c r="S18" s="20"/>
      <c r="T18" s="20"/>
      <c r="U18" s="20"/>
      <c r="V18" s="20"/>
      <c r="W18" s="20"/>
      <c r="X18" s="3272"/>
      <c r="Y18" s="3272"/>
      <c r="Z18" s="20"/>
      <c r="AA18" s="20"/>
      <c r="AB18" s="20"/>
      <c r="AC18" s="20"/>
      <c r="AD18" s="20"/>
      <c r="AE18" s="20"/>
      <c r="AF18" s="20"/>
      <c r="AG18" s="20"/>
      <c r="AH18" s="20"/>
      <c r="AI18" s="20"/>
    </row>
    <row r="19" spans="1:35" ht="18" x14ac:dyDescent="0.25">
      <c r="A19" s="20"/>
      <c r="B19" s="20"/>
      <c r="C19" s="20"/>
      <c r="D19" s="20"/>
      <c r="E19" s="20"/>
      <c r="F19" s="20"/>
      <c r="G19" s="20"/>
      <c r="H19" s="20"/>
      <c r="I19" s="20"/>
      <c r="J19" s="20"/>
      <c r="K19" s="1973" t="s">
        <v>2633</v>
      </c>
      <c r="L19" s="20"/>
      <c r="M19" s="3408"/>
      <c r="N19" s="3409"/>
      <c r="O19" s="20"/>
      <c r="P19" s="20"/>
      <c r="Q19" s="20"/>
      <c r="R19" s="20"/>
      <c r="S19" s="20"/>
      <c r="T19" s="20"/>
      <c r="U19" s="20"/>
      <c r="V19" s="20"/>
      <c r="W19" s="20"/>
      <c r="X19" s="3272"/>
      <c r="Y19" s="3272"/>
      <c r="Z19" s="20"/>
      <c r="AA19" s="20"/>
      <c r="AB19" s="20"/>
      <c r="AC19" s="20"/>
      <c r="AD19" s="20"/>
      <c r="AE19" s="20"/>
      <c r="AF19" s="20"/>
      <c r="AG19" s="20"/>
      <c r="AH19" s="20"/>
      <c r="AI19" s="20"/>
    </row>
    <row r="20" spans="1:35" ht="18" x14ac:dyDescent="0.25">
      <c r="A20" s="20"/>
      <c r="B20" s="20"/>
      <c r="C20" s="20"/>
      <c r="D20" s="20"/>
      <c r="E20" s="20"/>
      <c r="F20" s="20"/>
      <c r="G20" s="20"/>
      <c r="H20" s="20"/>
      <c r="I20" s="20"/>
      <c r="J20" s="20"/>
      <c r="K20" s="20"/>
      <c r="L20" s="20"/>
      <c r="M20" s="3408"/>
      <c r="N20" s="3409"/>
      <c r="O20" s="20"/>
      <c r="P20" s="20"/>
      <c r="Q20" s="20"/>
      <c r="R20" s="20"/>
      <c r="S20" s="20"/>
      <c r="T20" s="20"/>
      <c r="U20" s="20"/>
      <c r="V20" s="20"/>
      <c r="W20" s="20"/>
      <c r="X20" s="3272"/>
      <c r="Y20" s="3272"/>
      <c r="Z20" s="20"/>
      <c r="AA20" s="20"/>
      <c r="AB20" s="20"/>
      <c r="AC20" s="20"/>
      <c r="AD20" s="20"/>
      <c r="AE20" s="20"/>
      <c r="AF20" s="20"/>
      <c r="AG20" s="20"/>
      <c r="AH20" s="20"/>
      <c r="AI20" s="20"/>
    </row>
    <row r="21" spans="1:35" ht="18" x14ac:dyDescent="0.25">
      <c r="A21" s="20"/>
      <c r="B21" s="20"/>
      <c r="C21" s="20"/>
      <c r="D21" s="20"/>
      <c r="E21" s="20"/>
      <c r="F21" s="20"/>
      <c r="G21" s="20"/>
      <c r="H21" s="20"/>
      <c r="I21" s="20"/>
      <c r="J21" s="20"/>
      <c r="K21" s="20"/>
      <c r="L21" s="20"/>
      <c r="M21" s="3408"/>
      <c r="N21" s="3409"/>
      <c r="O21" s="20"/>
      <c r="P21" s="20"/>
      <c r="Q21" s="20"/>
      <c r="R21" s="20"/>
      <c r="S21" s="20"/>
      <c r="T21" s="20"/>
      <c r="U21" s="20"/>
      <c r="V21" s="20"/>
      <c r="W21" s="20"/>
      <c r="X21" s="3272"/>
      <c r="Y21" s="3272"/>
      <c r="Z21" s="20"/>
      <c r="AA21" s="20"/>
      <c r="AB21" s="20"/>
      <c r="AC21" s="20"/>
      <c r="AD21" s="20"/>
      <c r="AE21" s="20"/>
      <c r="AF21" s="20"/>
      <c r="AG21" s="20"/>
      <c r="AH21" s="20"/>
      <c r="AI21" s="20"/>
    </row>
    <row r="22" spans="1:35" ht="18" x14ac:dyDescent="0.25">
      <c r="A22" s="20"/>
      <c r="B22" s="20"/>
      <c r="C22" s="20"/>
      <c r="D22" s="20"/>
      <c r="E22" s="20"/>
      <c r="F22" s="20"/>
      <c r="G22" s="20"/>
      <c r="H22" s="20"/>
      <c r="I22" s="20"/>
      <c r="J22" s="20"/>
      <c r="K22" s="20"/>
      <c r="L22" s="20"/>
      <c r="M22" s="3408"/>
      <c r="N22" s="3409"/>
      <c r="O22" s="20"/>
      <c r="P22" s="20"/>
      <c r="Q22" s="20"/>
      <c r="R22" s="20"/>
      <c r="S22" s="20"/>
      <c r="T22" s="20"/>
      <c r="U22" s="20"/>
      <c r="V22" s="20"/>
      <c r="W22" s="20"/>
      <c r="X22" s="3272"/>
      <c r="Y22" s="3272"/>
      <c r="Z22" s="20"/>
      <c r="AA22" s="20"/>
      <c r="AB22" s="20"/>
      <c r="AC22" s="20"/>
      <c r="AD22" s="20"/>
      <c r="AE22" s="20"/>
      <c r="AF22" s="20"/>
      <c r="AG22" s="20"/>
      <c r="AH22" s="20"/>
      <c r="AI22" s="20"/>
    </row>
    <row r="23" spans="1:35" ht="18" x14ac:dyDescent="0.25">
      <c r="A23" s="20"/>
      <c r="B23" s="20"/>
      <c r="C23" s="20"/>
      <c r="D23" s="20"/>
      <c r="E23" s="20"/>
      <c r="F23" s="20"/>
      <c r="G23" s="20"/>
      <c r="H23" s="20"/>
      <c r="I23" s="20"/>
      <c r="J23" s="20"/>
      <c r="K23" s="20"/>
      <c r="L23" s="20"/>
      <c r="M23" s="3408"/>
      <c r="N23" s="3409"/>
      <c r="O23" s="20"/>
      <c r="P23" s="20"/>
      <c r="Q23" s="20"/>
      <c r="R23" s="20"/>
      <c r="S23" s="20"/>
      <c r="T23" s="20"/>
      <c r="U23" s="20"/>
      <c r="V23" s="20"/>
      <c r="W23" s="20"/>
      <c r="X23" s="3272"/>
      <c r="Y23" s="3272"/>
      <c r="Z23" s="20"/>
      <c r="AA23" s="20"/>
      <c r="AB23" s="20"/>
      <c r="AC23" s="20"/>
      <c r="AD23" s="20"/>
      <c r="AE23" s="20"/>
      <c r="AF23" s="20"/>
      <c r="AG23" s="20"/>
      <c r="AH23" s="20"/>
      <c r="AI23" s="20"/>
    </row>
    <row r="24" spans="1:35" ht="18" x14ac:dyDescent="0.25">
      <c r="A24" s="20"/>
      <c r="B24" s="20"/>
      <c r="C24" s="20"/>
      <c r="D24" s="20"/>
      <c r="E24" s="20"/>
      <c r="F24" s="20"/>
      <c r="G24" s="20"/>
      <c r="H24" s="20"/>
      <c r="I24" s="20"/>
      <c r="J24" s="20"/>
      <c r="K24" s="20"/>
      <c r="L24" s="20"/>
      <c r="M24" s="3408"/>
      <c r="N24" s="3409"/>
      <c r="O24" s="20"/>
      <c r="P24" s="20"/>
      <c r="Q24" s="20"/>
      <c r="R24" s="20"/>
      <c r="S24" s="20"/>
      <c r="T24" s="20"/>
      <c r="U24" s="20"/>
      <c r="V24" s="20"/>
      <c r="W24" s="20"/>
      <c r="X24" s="3272"/>
      <c r="Y24" s="3272"/>
      <c r="Z24" s="20"/>
      <c r="AA24" s="20"/>
      <c r="AB24" s="20"/>
      <c r="AC24" s="20"/>
      <c r="AD24" s="20"/>
      <c r="AE24" s="20"/>
      <c r="AF24" s="20"/>
      <c r="AG24" s="20"/>
      <c r="AH24" s="20"/>
      <c r="AI24" s="20"/>
    </row>
    <row r="25" spans="1:35" ht="18" x14ac:dyDescent="0.25">
      <c r="A25" s="20"/>
      <c r="B25" s="20"/>
      <c r="C25" s="20"/>
      <c r="D25" s="20"/>
      <c r="E25" s="20"/>
      <c r="F25" s="20"/>
      <c r="G25" s="20"/>
      <c r="H25" s="20"/>
      <c r="I25" s="20"/>
      <c r="J25" s="20"/>
      <c r="K25" s="20"/>
      <c r="L25" s="20"/>
      <c r="M25" s="3408"/>
      <c r="N25" s="3409"/>
      <c r="O25" s="20"/>
      <c r="P25" s="20"/>
      <c r="Q25" s="20"/>
      <c r="R25" s="20"/>
      <c r="S25" s="20"/>
      <c r="T25" s="20"/>
      <c r="U25" s="20"/>
      <c r="V25" s="20"/>
      <c r="W25" s="20"/>
      <c r="X25" s="3272"/>
      <c r="Y25" s="3272"/>
      <c r="Z25" s="20"/>
      <c r="AA25" s="20"/>
      <c r="AB25" s="20"/>
      <c r="AC25" s="20"/>
      <c r="AD25" s="20"/>
      <c r="AE25" s="20"/>
      <c r="AF25" s="20"/>
      <c r="AG25" s="20"/>
      <c r="AH25" s="20"/>
      <c r="AI25" s="20"/>
    </row>
    <row r="26" spans="1:35" ht="18" x14ac:dyDescent="0.25">
      <c r="A26" s="20"/>
      <c r="B26" s="20"/>
      <c r="C26" s="20"/>
      <c r="D26" s="20"/>
      <c r="E26" s="20"/>
      <c r="F26" s="20"/>
      <c r="G26" s="20"/>
      <c r="H26" s="20"/>
      <c r="I26" s="20"/>
      <c r="J26" s="20"/>
      <c r="K26" s="20"/>
      <c r="L26" s="20"/>
      <c r="M26" s="3408"/>
      <c r="N26" s="3409"/>
      <c r="O26" s="20"/>
      <c r="P26" s="20"/>
      <c r="Q26" s="20"/>
      <c r="R26" s="20"/>
      <c r="S26" s="20"/>
      <c r="T26" s="20"/>
      <c r="U26" s="20"/>
      <c r="V26" s="20"/>
      <c r="W26" s="20"/>
      <c r="X26" s="3272"/>
      <c r="Y26" s="3272"/>
      <c r="Z26" s="20"/>
      <c r="AA26" s="20"/>
      <c r="AB26" s="20"/>
      <c r="AC26" s="20"/>
      <c r="AD26" s="20"/>
      <c r="AE26" s="20"/>
      <c r="AF26" s="20"/>
      <c r="AG26" s="20"/>
      <c r="AH26" s="20"/>
      <c r="AI26" s="20"/>
    </row>
    <row r="27" spans="1:35" ht="18" x14ac:dyDescent="0.25">
      <c r="A27" s="20"/>
      <c r="B27" s="20"/>
      <c r="C27" s="20"/>
      <c r="D27" s="20"/>
      <c r="E27" s="20"/>
      <c r="F27" s="20"/>
      <c r="G27" s="20"/>
      <c r="H27" s="20"/>
      <c r="I27" s="20"/>
      <c r="J27" s="20"/>
      <c r="K27" s="20"/>
      <c r="L27" s="20"/>
      <c r="M27" s="3408"/>
      <c r="N27" s="3409"/>
      <c r="O27" s="20"/>
      <c r="P27" s="20"/>
      <c r="Q27" s="20"/>
      <c r="R27" s="20"/>
      <c r="S27" s="20"/>
      <c r="T27" s="20"/>
      <c r="U27" s="20"/>
      <c r="V27" s="20"/>
      <c r="W27" s="20"/>
      <c r="X27" s="3272"/>
      <c r="Y27" s="3272"/>
      <c r="Z27" s="20"/>
      <c r="AA27" s="20"/>
      <c r="AB27" s="20"/>
      <c r="AC27" s="20"/>
      <c r="AD27" s="20"/>
      <c r="AE27" s="20"/>
      <c r="AF27" s="20"/>
      <c r="AG27" s="20"/>
      <c r="AH27" s="20"/>
      <c r="AI27" s="20"/>
    </row>
    <row r="28" spans="1:35" ht="18" x14ac:dyDescent="0.25">
      <c r="A28" s="20"/>
      <c r="B28" s="20"/>
      <c r="C28" s="20"/>
      <c r="D28" s="20"/>
      <c r="E28" s="20"/>
      <c r="F28" s="20"/>
      <c r="G28" s="20"/>
      <c r="H28" s="20"/>
      <c r="I28" s="20"/>
      <c r="J28" s="20"/>
      <c r="K28" s="20"/>
      <c r="L28" s="20"/>
      <c r="M28" s="3408"/>
      <c r="N28" s="3409"/>
      <c r="O28" s="20"/>
      <c r="P28" s="20"/>
      <c r="Q28" s="20"/>
      <c r="R28" s="20"/>
      <c r="S28" s="20"/>
      <c r="T28" s="20"/>
      <c r="U28" s="20"/>
      <c r="V28" s="20"/>
      <c r="W28" s="20"/>
      <c r="X28" s="3272"/>
      <c r="Y28" s="3272"/>
      <c r="Z28" s="20"/>
      <c r="AA28" s="20"/>
      <c r="AB28" s="20"/>
      <c r="AC28" s="20"/>
      <c r="AD28" s="20"/>
      <c r="AE28" s="20"/>
      <c r="AF28" s="20"/>
      <c r="AG28" s="20"/>
      <c r="AH28" s="20"/>
      <c r="AI28" s="20"/>
    </row>
    <row r="29" spans="1:35" ht="18" x14ac:dyDescent="0.25">
      <c r="A29" s="20"/>
      <c r="B29" s="20"/>
      <c r="C29" s="20"/>
      <c r="D29" s="20"/>
      <c r="E29" s="20"/>
      <c r="F29" s="20"/>
      <c r="G29" s="20"/>
      <c r="H29" s="20"/>
      <c r="I29" s="20"/>
      <c r="J29" s="20"/>
      <c r="K29" s="20"/>
      <c r="L29" s="20"/>
      <c r="M29" s="3408"/>
      <c r="N29" s="3409"/>
      <c r="O29" s="20"/>
      <c r="P29" s="20"/>
      <c r="Q29" s="20"/>
      <c r="R29" s="20"/>
      <c r="S29" s="20"/>
      <c r="T29" s="20"/>
      <c r="U29" s="20"/>
      <c r="V29" s="20"/>
      <c r="W29" s="20"/>
      <c r="X29" s="3272"/>
      <c r="Y29" s="3272"/>
      <c r="Z29" s="20"/>
      <c r="AA29" s="20"/>
      <c r="AB29" s="20"/>
      <c r="AC29" s="20"/>
      <c r="AD29" s="20"/>
      <c r="AE29" s="20"/>
      <c r="AF29" s="20"/>
      <c r="AG29" s="20"/>
      <c r="AH29" s="20"/>
      <c r="AI29" s="20"/>
    </row>
    <row r="30" spans="1:35" ht="18" x14ac:dyDescent="0.25">
      <c r="A30" s="20"/>
      <c r="B30" s="20"/>
      <c r="C30" s="20"/>
      <c r="D30" s="20"/>
      <c r="E30" s="20"/>
      <c r="F30" s="20"/>
      <c r="G30" s="20"/>
      <c r="H30" s="20"/>
      <c r="I30" s="20"/>
      <c r="J30" s="20"/>
      <c r="K30" s="20"/>
      <c r="L30" s="20"/>
      <c r="M30" s="3408"/>
      <c r="N30" s="3409"/>
      <c r="O30" s="20"/>
      <c r="P30" s="20"/>
      <c r="Q30" s="20"/>
      <c r="R30" s="20"/>
      <c r="S30" s="20"/>
      <c r="T30" s="20"/>
      <c r="U30" s="20"/>
      <c r="V30" s="20"/>
      <c r="W30" s="20"/>
      <c r="X30" s="3272"/>
      <c r="Y30" s="3272"/>
      <c r="Z30" s="20"/>
      <c r="AA30" s="20"/>
      <c r="AB30" s="20"/>
      <c r="AC30" s="20"/>
      <c r="AD30" s="20"/>
      <c r="AE30" s="20"/>
      <c r="AF30" s="20"/>
      <c r="AG30" s="20"/>
      <c r="AH30" s="20"/>
      <c r="AI30" s="20"/>
    </row>
    <row r="31" spans="1:35" ht="18" x14ac:dyDescent="0.25">
      <c r="A31" s="20"/>
      <c r="B31" s="20"/>
      <c r="C31" s="20"/>
      <c r="D31" s="20"/>
      <c r="E31" s="20"/>
      <c r="F31" s="20"/>
      <c r="G31" s="20"/>
      <c r="H31" s="20"/>
      <c r="I31" s="20"/>
      <c r="J31" s="20"/>
      <c r="K31" s="20"/>
      <c r="L31" s="20"/>
      <c r="M31" s="3408"/>
      <c r="N31" s="3409"/>
      <c r="O31" s="20"/>
      <c r="P31" s="20"/>
      <c r="Q31" s="20"/>
      <c r="R31" s="20"/>
      <c r="S31" s="20"/>
      <c r="T31" s="20"/>
      <c r="U31" s="20"/>
      <c r="V31" s="20"/>
      <c r="W31" s="20"/>
      <c r="X31" s="3272"/>
      <c r="Y31" s="3272"/>
      <c r="Z31" s="20"/>
      <c r="AA31" s="20"/>
      <c r="AB31" s="20"/>
      <c r="AC31" s="20"/>
      <c r="AD31" s="20"/>
      <c r="AE31" s="20"/>
      <c r="AF31" s="20"/>
      <c r="AG31" s="20"/>
      <c r="AH31" s="20"/>
      <c r="AI31" s="20"/>
    </row>
    <row r="32" spans="1:35" ht="18" x14ac:dyDescent="0.25">
      <c r="A32" s="20"/>
      <c r="B32" s="20"/>
      <c r="C32" s="20"/>
      <c r="D32" s="20"/>
      <c r="E32" s="20"/>
      <c r="F32" s="20"/>
      <c r="G32" s="20"/>
      <c r="H32" s="20"/>
      <c r="I32" s="20"/>
      <c r="J32" s="20"/>
      <c r="K32" s="20"/>
      <c r="L32" s="20"/>
      <c r="M32" s="3408"/>
      <c r="N32" s="3409"/>
      <c r="O32" s="20"/>
      <c r="P32" s="20"/>
      <c r="Q32" s="20"/>
      <c r="R32" s="20"/>
      <c r="S32" s="20"/>
      <c r="T32" s="20"/>
      <c r="U32" s="20"/>
      <c r="V32" s="20"/>
      <c r="W32" s="20"/>
      <c r="X32" s="3272"/>
      <c r="Y32" s="3272"/>
      <c r="Z32" s="20"/>
      <c r="AA32" s="20"/>
      <c r="AB32" s="20"/>
      <c r="AC32" s="20"/>
      <c r="AD32" s="20"/>
      <c r="AE32" s="20"/>
      <c r="AF32" s="20"/>
      <c r="AG32" s="20"/>
      <c r="AH32" s="20"/>
      <c r="AI32" s="20"/>
    </row>
    <row r="33" spans="1:35" ht="18" x14ac:dyDescent="0.25">
      <c r="A33" s="20"/>
      <c r="B33" s="20"/>
      <c r="C33" s="20"/>
      <c r="D33" s="20"/>
      <c r="E33" s="20"/>
      <c r="F33" s="20"/>
      <c r="G33" s="20"/>
      <c r="H33" s="20"/>
      <c r="I33" s="20"/>
      <c r="J33" s="20"/>
      <c r="K33" s="20"/>
      <c r="L33" s="20"/>
      <c r="M33" s="3408"/>
      <c r="N33" s="3409"/>
      <c r="O33" s="20"/>
      <c r="P33" s="20"/>
      <c r="Q33" s="20"/>
      <c r="R33" s="20"/>
      <c r="S33" s="20"/>
      <c r="T33" s="20"/>
      <c r="U33" s="20"/>
      <c r="V33" s="20"/>
      <c r="W33" s="20"/>
      <c r="X33" s="3272"/>
      <c r="Y33" s="3272"/>
      <c r="Z33" s="20"/>
      <c r="AA33" s="20"/>
      <c r="AB33" s="20"/>
      <c r="AC33" s="20"/>
      <c r="AD33" s="20"/>
      <c r="AE33" s="20"/>
      <c r="AF33" s="20"/>
      <c r="AG33" s="20"/>
      <c r="AH33" s="20"/>
      <c r="AI33" s="20"/>
    </row>
    <row r="34" spans="1:35" ht="18" x14ac:dyDescent="0.25">
      <c r="A34" s="20"/>
      <c r="B34" s="20"/>
      <c r="C34" s="20"/>
      <c r="D34" s="20"/>
      <c r="E34" s="20"/>
      <c r="F34" s="20"/>
      <c r="G34" s="20"/>
      <c r="H34" s="20"/>
      <c r="I34" s="20"/>
      <c r="J34" s="20"/>
      <c r="K34" s="20"/>
      <c r="L34" s="20"/>
      <c r="M34" s="3408"/>
      <c r="N34" s="3409"/>
      <c r="O34" s="20"/>
      <c r="P34" s="20"/>
      <c r="Q34" s="20"/>
      <c r="R34" s="20"/>
      <c r="S34" s="20"/>
      <c r="T34" s="20"/>
      <c r="U34" s="20"/>
      <c r="V34" s="20"/>
      <c r="W34" s="20"/>
      <c r="X34" s="3272"/>
      <c r="Y34" s="3272"/>
      <c r="Z34" s="20"/>
      <c r="AA34" s="20"/>
      <c r="AB34" s="20"/>
      <c r="AC34" s="20"/>
      <c r="AD34" s="20"/>
      <c r="AE34" s="20"/>
      <c r="AF34" s="20"/>
      <c r="AG34" s="20"/>
      <c r="AH34" s="20"/>
      <c r="AI34" s="20"/>
    </row>
    <row r="35" spans="1:35" ht="18" x14ac:dyDescent="0.25">
      <c r="A35" s="20"/>
      <c r="B35" s="20"/>
      <c r="C35" s="20"/>
      <c r="D35" s="20"/>
      <c r="E35" s="20"/>
      <c r="F35" s="20"/>
      <c r="G35" s="20"/>
      <c r="H35" s="20"/>
      <c r="I35" s="20"/>
      <c r="J35" s="20"/>
      <c r="K35" s="20"/>
      <c r="L35" s="20"/>
      <c r="M35" s="3408"/>
      <c r="N35" s="3409"/>
      <c r="O35" s="20"/>
      <c r="P35" s="20"/>
      <c r="Q35" s="20"/>
      <c r="R35" s="20"/>
      <c r="S35" s="20"/>
      <c r="T35" s="20"/>
      <c r="U35" s="20"/>
      <c r="V35" s="20"/>
      <c r="W35" s="20"/>
      <c r="X35" s="3272"/>
      <c r="Y35" s="3272"/>
      <c r="Z35" s="20"/>
      <c r="AA35" s="20"/>
      <c r="AB35" s="20"/>
      <c r="AC35" s="20"/>
      <c r="AD35" s="20"/>
      <c r="AE35" s="20"/>
      <c r="AF35" s="20"/>
      <c r="AG35" s="20"/>
      <c r="AH35" s="20"/>
      <c r="AI35" s="20"/>
    </row>
    <row r="36" spans="1:35" ht="18" x14ac:dyDescent="0.25">
      <c r="A36" s="20"/>
      <c r="B36" s="20"/>
      <c r="C36" s="20"/>
      <c r="D36" s="20"/>
      <c r="E36" s="20"/>
      <c r="F36" s="20"/>
      <c r="G36" s="20"/>
      <c r="H36" s="20"/>
      <c r="I36" s="20"/>
      <c r="J36" s="20"/>
      <c r="K36" s="20"/>
      <c r="L36" s="20"/>
      <c r="M36" s="3408"/>
      <c r="N36" s="3409"/>
      <c r="O36" s="20"/>
      <c r="P36" s="20"/>
      <c r="Q36" s="20"/>
      <c r="R36" s="20"/>
      <c r="S36" s="20"/>
      <c r="T36" s="20"/>
      <c r="U36" s="20"/>
      <c r="V36" s="20"/>
      <c r="W36" s="20"/>
      <c r="X36" s="3272"/>
      <c r="Y36" s="3272"/>
      <c r="Z36" s="20"/>
      <c r="AA36" s="20"/>
      <c r="AB36" s="20"/>
      <c r="AC36" s="20"/>
      <c r="AD36" s="20"/>
      <c r="AE36" s="20"/>
      <c r="AF36" s="20"/>
      <c r="AG36" s="20"/>
      <c r="AH36" s="20"/>
      <c r="AI36" s="20"/>
    </row>
    <row r="37" spans="1:35" ht="18" x14ac:dyDescent="0.25">
      <c r="A37" s="20"/>
      <c r="B37" s="20"/>
      <c r="C37" s="20"/>
      <c r="D37" s="20"/>
      <c r="E37" s="20"/>
      <c r="F37" s="20"/>
      <c r="G37" s="20"/>
      <c r="H37" s="20"/>
      <c r="I37" s="20"/>
      <c r="J37" s="20"/>
      <c r="K37" s="20"/>
      <c r="L37" s="20"/>
      <c r="M37" s="3408"/>
      <c r="N37" s="3409"/>
      <c r="O37" s="20"/>
      <c r="P37" s="20"/>
      <c r="Q37" s="20"/>
      <c r="R37" s="20"/>
      <c r="S37" s="20"/>
      <c r="T37" s="20"/>
      <c r="U37" s="20"/>
      <c r="V37" s="20"/>
      <c r="W37" s="20"/>
      <c r="X37" s="3272"/>
      <c r="Y37" s="3272"/>
      <c r="Z37" s="20"/>
      <c r="AA37" s="20"/>
      <c r="AB37" s="20"/>
      <c r="AC37" s="20"/>
      <c r="AD37" s="20"/>
      <c r="AE37" s="20"/>
      <c r="AF37" s="20"/>
      <c r="AG37" s="20"/>
      <c r="AH37" s="20"/>
      <c r="AI37" s="20"/>
    </row>
    <row r="38" spans="1:35" ht="18" x14ac:dyDescent="0.25">
      <c r="A38" s="20"/>
      <c r="B38" s="20"/>
      <c r="C38" s="20"/>
      <c r="D38" s="20"/>
      <c r="E38" s="20"/>
      <c r="F38" s="20"/>
      <c r="G38" s="20"/>
      <c r="H38" s="20"/>
      <c r="I38" s="20"/>
      <c r="J38" s="20"/>
      <c r="K38" s="20"/>
      <c r="L38" s="20"/>
      <c r="M38" s="3408"/>
      <c r="N38" s="3409"/>
      <c r="O38" s="20"/>
      <c r="P38" s="20"/>
      <c r="Q38" s="20"/>
      <c r="R38" s="20"/>
      <c r="S38" s="20"/>
      <c r="T38" s="20"/>
      <c r="U38" s="20"/>
      <c r="V38" s="20"/>
      <c r="W38" s="20"/>
      <c r="X38" s="3272"/>
      <c r="Y38" s="3272"/>
      <c r="Z38" s="20"/>
      <c r="AA38" s="20"/>
      <c r="AB38" s="20"/>
      <c r="AC38" s="20"/>
      <c r="AD38" s="20"/>
      <c r="AE38" s="20"/>
      <c r="AF38" s="20"/>
      <c r="AG38" s="20"/>
      <c r="AH38" s="20"/>
      <c r="AI38" s="20"/>
    </row>
    <row r="39" spans="1:35" ht="18" x14ac:dyDescent="0.25">
      <c r="A39" s="20"/>
      <c r="B39" s="20"/>
      <c r="C39" s="20"/>
      <c r="D39" s="20"/>
      <c r="E39" s="20"/>
      <c r="F39" s="20"/>
      <c r="G39" s="20"/>
      <c r="H39" s="20"/>
      <c r="I39" s="20"/>
      <c r="J39" s="20"/>
      <c r="K39" s="20"/>
      <c r="L39" s="20"/>
      <c r="M39" s="3408"/>
      <c r="N39" s="3409"/>
      <c r="O39" s="20"/>
      <c r="P39" s="20"/>
      <c r="Q39" s="20"/>
      <c r="R39" s="20"/>
      <c r="S39" s="20"/>
      <c r="T39" s="20"/>
      <c r="U39" s="20"/>
      <c r="V39" s="20"/>
      <c r="W39" s="20"/>
      <c r="X39" s="3272"/>
      <c r="Y39" s="3272"/>
      <c r="Z39" s="20"/>
      <c r="AA39" s="20"/>
      <c r="AB39" s="20"/>
      <c r="AC39" s="20"/>
      <c r="AD39" s="20"/>
      <c r="AE39" s="20"/>
      <c r="AF39" s="20"/>
      <c r="AG39" s="20"/>
      <c r="AH39" s="20"/>
      <c r="AI39" s="20"/>
    </row>
    <row r="40" spans="1:35" ht="18" x14ac:dyDescent="0.25">
      <c r="A40" s="20"/>
      <c r="B40" s="20"/>
      <c r="C40" s="20"/>
      <c r="D40" s="20"/>
      <c r="E40" s="20"/>
      <c r="F40" s="20"/>
      <c r="G40" s="20"/>
      <c r="H40" s="20"/>
      <c r="I40" s="20"/>
      <c r="J40" s="20"/>
      <c r="K40" s="20"/>
      <c r="L40" s="20"/>
      <c r="M40" s="3408"/>
      <c r="N40" s="3409"/>
      <c r="O40" s="20"/>
      <c r="P40" s="20"/>
      <c r="Q40" s="20"/>
      <c r="R40" s="20"/>
      <c r="S40" s="20"/>
      <c r="T40" s="20"/>
      <c r="U40" s="20"/>
      <c r="V40" s="20"/>
      <c r="W40" s="20"/>
      <c r="X40" s="3272"/>
      <c r="Y40" s="3272"/>
      <c r="Z40" s="20"/>
      <c r="AA40" s="20"/>
      <c r="AB40" s="20"/>
      <c r="AC40" s="20"/>
      <c r="AD40" s="20"/>
      <c r="AE40" s="20"/>
      <c r="AF40" s="20"/>
      <c r="AG40" s="20"/>
      <c r="AH40" s="20"/>
      <c r="AI40" s="20"/>
    </row>
    <row r="41" spans="1:35" ht="18" x14ac:dyDescent="0.25">
      <c r="A41" s="20"/>
      <c r="B41" s="20"/>
      <c r="C41" s="20"/>
      <c r="D41" s="20"/>
      <c r="E41" s="20"/>
      <c r="F41" s="20"/>
      <c r="G41" s="20"/>
      <c r="H41" s="20"/>
      <c r="I41" s="20"/>
      <c r="J41" s="20"/>
      <c r="K41" s="20"/>
      <c r="L41" s="20"/>
      <c r="M41" s="3408"/>
      <c r="N41" s="3409"/>
      <c r="O41" s="20"/>
      <c r="P41" s="20"/>
      <c r="Q41" s="20"/>
      <c r="R41" s="20"/>
      <c r="S41" s="20"/>
      <c r="T41" s="20"/>
      <c r="U41" s="20"/>
      <c r="V41" s="20"/>
      <c r="W41" s="20"/>
      <c r="X41" s="3272"/>
      <c r="Y41" s="3272"/>
      <c r="Z41" s="20"/>
      <c r="AA41" s="20"/>
      <c r="AB41" s="20"/>
      <c r="AC41" s="20"/>
      <c r="AD41" s="20"/>
      <c r="AE41" s="20"/>
      <c r="AF41" s="20"/>
      <c r="AG41" s="20"/>
      <c r="AH41" s="20"/>
      <c r="AI41" s="20"/>
    </row>
    <row r="42" spans="1:35" ht="18" x14ac:dyDescent="0.25">
      <c r="A42" s="20"/>
      <c r="B42" s="20"/>
      <c r="C42" s="20"/>
      <c r="D42" s="20"/>
      <c r="E42" s="20"/>
      <c r="F42" s="20"/>
      <c r="G42" s="20"/>
      <c r="H42" s="20"/>
      <c r="I42" s="20"/>
      <c r="J42" s="20"/>
      <c r="K42" s="20"/>
      <c r="L42" s="20"/>
      <c r="M42" s="3408"/>
      <c r="N42" s="3409"/>
      <c r="O42" s="20"/>
      <c r="P42" s="20"/>
      <c r="Q42" s="20"/>
      <c r="R42" s="20"/>
      <c r="S42" s="20"/>
      <c r="T42" s="20"/>
      <c r="U42" s="20"/>
      <c r="V42" s="20"/>
      <c r="W42" s="20"/>
      <c r="X42" s="3272"/>
      <c r="Y42" s="3272"/>
      <c r="Z42" s="20"/>
      <c r="AA42" s="20"/>
      <c r="AB42" s="20"/>
      <c r="AC42" s="20"/>
      <c r="AD42" s="20"/>
      <c r="AE42" s="20"/>
      <c r="AF42" s="20"/>
      <c r="AG42" s="20"/>
      <c r="AH42" s="20"/>
      <c r="AI42" s="20"/>
    </row>
    <row r="43" spans="1:35" ht="18" x14ac:dyDescent="0.25">
      <c r="A43" s="20"/>
      <c r="B43" s="20"/>
      <c r="C43" s="20"/>
      <c r="D43" s="20"/>
      <c r="E43" s="20"/>
      <c r="F43" s="20"/>
      <c r="G43" s="20"/>
      <c r="H43" s="20"/>
      <c r="I43" s="20"/>
      <c r="J43" s="20"/>
      <c r="K43" s="20"/>
      <c r="L43" s="20"/>
      <c r="M43" s="3408"/>
      <c r="N43" s="3409"/>
      <c r="O43" s="20"/>
      <c r="P43" s="20"/>
      <c r="Q43" s="20"/>
      <c r="R43" s="20"/>
      <c r="S43" s="20"/>
      <c r="T43" s="20"/>
      <c r="U43" s="20"/>
      <c r="V43" s="20"/>
      <c r="W43" s="20"/>
      <c r="X43" s="3272"/>
      <c r="Y43" s="3272"/>
      <c r="Z43" s="20"/>
      <c r="AA43" s="20"/>
      <c r="AB43" s="20"/>
      <c r="AC43" s="20"/>
      <c r="AD43" s="20"/>
      <c r="AE43" s="20"/>
      <c r="AF43" s="20"/>
      <c r="AG43" s="20"/>
      <c r="AH43" s="20"/>
      <c r="AI43" s="20"/>
    </row>
    <row r="44" spans="1:35" ht="18" x14ac:dyDescent="0.25">
      <c r="A44" s="20"/>
      <c r="B44" s="20"/>
      <c r="C44" s="20"/>
      <c r="D44" s="20"/>
      <c r="E44" s="20"/>
      <c r="F44" s="20"/>
      <c r="G44" s="20"/>
      <c r="H44" s="20"/>
      <c r="I44" s="20"/>
      <c r="J44" s="20"/>
      <c r="K44" s="20"/>
      <c r="L44" s="20"/>
      <c r="M44" s="3408"/>
      <c r="N44" s="3409"/>
      <c r="O44" s="20"/>
      <c r="P44" s="20"/>
      <c r="Q44" s="20"/>
      <c r="R44" s="20"/>
      <c r="S44" s="20"/>
      <c r="T44" s="20"/>
      <c r="U44" s="20"/>
      <c r="V44" s="20"/>
      <c r="W44" s="20"/>
      <c r="X44" s="3272"/>
      <c r="Y44" s="3272"/>
      <c r="Z44" s="20"/>
      <c r="AA44" s="20"/>
      <c r="AB44" s="20"/>
      <c r="AC44" s="20"/>
      <c r="AD44" s="20"/>
      <c r="AE44" s="20"/>
      <c r="AF44" s="20"/>
      <c r="AG44" s="20"/>
      <c r="AH44" s="20"/>
      <c r="AI44" s="20"/>
    </row>
    <row r="45" spans="1:35" ht="18" x14ac:dyDescent="0.25">
      <c r="A45" s="20"/>
      <c r="B45" s="20"/>
      <c r="C45" s="20"/>
      <c r="D45" s="20"/>
      <c r="E45" s="20"/>
      <c r="F45" s="20"/>
      <c r="G45" s="20"/>
      <c r="H45" s="20"/>
      <c r="I45" s="20"/>
      <c r="J45" s="20"/>
      <c r="K45" s="20"/>
      <c r="L45" s="20"/>
      <c r="M45" s="3408"/>
      <c r="N45" s="3409"/>
      <c r="O45" s="20"/>
      <c r="P45" s="20"/>
      <c r="Q45" s="20"/>
      <c r="R45" s="20"/>
      <c r="S45" s="20"/>
      <c r="T45" s="20"/>
      <c r="U45" s="20"/>
      <c r="V45" s="20"/>
      <c r="W45" s="20"/>
      <c r="X45" s="3272"/>
      <c r="Y45" s="3272"/>
      <c r="Z45" s="20"/>
      <c r="AA45" s="20"/>
      <c r="AB45" s="20"/>
      <c r="AC45" s="20"/>
      <c r="AD45" s="20"/>
      <c r="AE45" s="20"/>
      <c r="AF45" s="20"/>
      <c r="AG45" s="20"/>
      <c r="AH45" s="20"/>
      <c r="AI45" s="20"/>
    </row>
    <row r="46" spans="1:35" ht="18" x14ac:dyDescent="0.25">
      <c r="A46" s="20"/>
      <c r="B46" s="20"/>
      <c r="C46" s="20"/>
      <c r="D46" s="20"/>
      <c r="E46" s="20"/>
      <c r="F46" s="20"/>
      <c r="G46" s="20"/>
      <c r="H46" s="20"/>
      <c r="I46" s="20"/>
      <c r="J46" s="20"/>
      <c r="K46" s="20"/>
      <c r="L46" s="20"/>
      <c r="M46" s="3408"/>
      <c r="N46" s="3409"/>
      <c r="O46" s="20"/>
      <c r="P46" s="20"/>
      <c r="Q46" s="20"/>
      <c r="R46" s="20"/>
      <c r="S46" s="20"/>
      <c r="T46" s="20"/>
      <c r="U46" s="20"/>
      <c r="V46" s="20"/>
      <c r="W46" s="20"/>
      <c r="X46" s="3272"/>
      <c r="Y46" s="3272"/>
      <c r="Z46" s="20"/>
      <c r="AA46" s="20"/>
      <c r="AB46" s="20"/>
      <c r="AC46" s="20"/>
      <c r="AD46" s="20"/>
      <c r="AE46" s="20"/>
      <c r="AF46" s="20"/>
      <c r="AG46" s="20"/>
      <c r="AH46" s="20"/>
      <c r="AI46" s="20"/>
    </row>
    <row r="47" spans="1:35" ht="18" x14ac:dyDescent="0.25">
      <c r="A47" s="20"/>
      <c r="B47" s="20"/>
      <c r="C47" s="20"/>
      <c r="D47" s="20"/>
      <c r="E47" s="20"/>
      <c r="F47" s="20"/>
      <c r="G47" s="20"/>
      <c r="H47" s="20"/>
      <c r="I47" s="20"/>
      <c r="J47" s="20"/>
      <c r="K47" s="20"/>
      <c r="L47" s="20"/>
      <c r="M47" s="3408"/>
      <c r="N47" s="3409"/>
      <c r="O47" s="20"/>
      <c r="P47" s="20"/>
      <c r="Q47" s="20"/>
      <c r="R47" s="20"/>
      <c r="S47" s="20"/>
      <c r="T47" s="20"/>
      <c r="U47" s="20"/>
      <c r="V47" s="20"/>
      <c r="W47" s="20"/>
      <c r="X47" s="3272"/>
      <c r="Y47" s="3272"/>
      <c r="Z47" s="20"/>
      <c r="AA47" s="20"/>
      <c r="AB47" s="20"/>
      <c r="AC47" s="20"/>
      <c r="AD47" s="20"/>
      <c r="AE47" s="20"/>
      <c r="AF47" s="20"/>
      <c r="AG47" s="20"/>
      <c r="AH47" s="20"/>
      <c r="AI47" s="20"/>
    </row>
    <row r="48" spans="1:35" ht="18" x14ac:dyDescent="0.25">
      <c r="A48" s="20"/>
      <c r="B48" s="20"/>
      <c r="C48" s="20"/>
      <c r="D48" s="20"/>
      <c r="E48" s="20"/>
      <c r="F48" s="20"/>
      <c r="G48" s="20"/>
      <c r="H48" s="20"/>
      <c r="I48" s="20"/>
      <c r="J48" s="20"/>
      <c r="K48" s="20"/>
      <c r="L48" s="20"/>
      <c r="M48" s="3408"/>
      <c r="N48" s="3409"/>
      <c r="O48" s="20"/>
      <c r="P48" s="20"/>
      <c r="Q48" s="20"/>
      <c r="R48" s="20"/>
      <c r="S48" s="20"/>
      <c r="T48" s="20"/>
      <c r="U48" s="20"/>
      <c r="V48" s="20"/>
      <c r="W48" s="20"/>
      <c r="X48" s="3272"/>
      <c r="Y48" s="3272"/>
      <c r="Z48" s="20"/>
      <c r="AA48" s="20"/>
      <c r="AB48" s="20"/>
      <c r="AC48" s="20"/>
      <c r="AD48" s="20"/>
      <c r="AE48" s="20"/>
      <c r="AF48" s="20"/>
      <c r="AG48" s="20"/>
      <c r="AH48" s="20"/>
      <c r="AI48" s="20"/>
    </row>
    <row r="49" spans="1:35" ht="18" x14ac:dyDescent="0.25">
      <c r="A49" s="20"/>
      <c r="B49" s="20"/>
      <c r="C49" s="20"/>
      <c r="D49" s="20"/>
      <c r="E49" s="20"/>
      <c r="F49" s="20"/>
      <c r="G49" s="20"/>
      <c r="H49" s="20"/>
      <c r="I49" s="20"/>
      <c r="J49" s="20"/>
      <c r="K49" s="20"/>
      <c r="L49" s="20"/>
      <c r="M49" s="3408"/>
      <c r="N49" s="3409"/>
      <c r="O49" s="20"/>
      <c r="P49" s="20"/>
      <c r="Q49" s="20"/>
      <c r="R49" s="20"/>
      <c r="S49" s="20"/>
      <c r="T49" s="20"/>
      <c r="U49" s="20"/>
      <c r="V49" s="20"/>
      <c r="W49" s="20"/>
      <c r="X49" s="3272"/>
      <c r="Y49" s="3272"/>
      <c r="Z49" s="20"/>
      <c r="AA49" s="20"/>
      <c r="AB49" s="20"/>
      <c r="AC49" s="20"/>
      <c r="AD49" s="20"/>
      <c r="AE49" s="20"/>
      <c r="AF49" s="20"/>
      <c r="AG49" s="20"/>
      <c r="AH49" s="20"/>
      <c r="AI49" s="20"/>
    </row>
    <row r="50" spans="1:35" ht="18" x14ac:dyDescent="0.25">
      <c r="A50" s="20"/>
      <c r="B50" s="20"/>
      <c r="C50" s="20"/>
      <c r="D50" s="20"/>
      <c r="E50" s="20"/>
      <c r="F50" s="20"/>
      <c r="G50" s="20"/>
      <c r="H50" s="20"/>
      <c r="I50" s="20"/>
      <c r="J50" s="20"/>
      <c r="K50" s="20"/>
      <c r="L50" s="20"/>
      <c r="M50" s="3408"/>
      <c r="N50" s="3409"/>
      <c r="O50" s="20"/>
      <c r="P50" s="20"/>
      <c r="Q50" s="20"/>
      <c r="R50" s="20"/>
      <c r="S50" s="20"/>
      <c r="T50" s="20"/>
      <c r="U50" s="20"/>
      <c r="V50" s="20"/>
      <c r="W50" s="20"/>
      <c r="X50" s="3272"/>
      <c r="Y50" s="3272"/>
      <c r="Z50" s="20"/>
      <c r="AA50" s="20"/>
      <c r="AB50" s="20"/>
      <c r="AC50" s="20"/>
      <c r="AD50" s="20"/>
      <c r="AE50" s="20"/>
      <c r="AF50" s="20"/>
      <c r="AG50" s="20"/>
      <c r="AH50" s="20"/>
      <c r="AI50" s="20"/>
    </row>
    <row r="51" spans="1:35" ht="18" x14ac:dyDescent="0.25">
      <c r="A51" s="20"/>
      <c r="B51" s="20"/>
      <c r="C51" s="20"/>
      <c r="D51" s="20"/>
      <c r="E51" s="20"/>
      <c r="F51" s="20"/>
      <c r="G51" s="20"/>
      <c r="H51" s="20"/>
      <c r="I51" s="20"/>
      <c r="J51" s="20"/>
      <c r="K51" s="20"/>
      <c r="L51" s="20"/>
      <c r="M51" s="3408"/>
      <c r="N51" s="3409"/>
      <c r="O51" s="20"/>
      <c r="P51" s="20"/>
      <c r="Q51" s="20"/>
      <c r="R51" s="20"/>
      <c r="S51" s="20"/>
      <c r="T51" s="20"/>
      <c r="U51" s="20"/>
      <c r="V51" s="20"/>
      <c r="W51" s="20"/>
      <c r="X51" s="3272"/>
      <c r="Y51" s="3272"/>
      <c r="Z51" s="20"/>
      <c r="AA51" s="20"/>
      <c r="AB51" s="20"/>
      <c r="AC51" s="20"/>
      <c r="AD51" s="20"/>
      <c r="AE51" s="20"/>
      <c r="AF51" s="20"/>
      <c r="AG51" s="20"/>
      <c r="AH51" s="20"/>
      <c r="AI51" s="20"/>
    </row>
    <row r="52" spans="1:35" ht="18" x14ac:dyDescent="0.25">
      <c r="A52" s="20"/>
      <c r="B52" s="20"/>
      <c r="C52" s="20"/>
      <c r="D52" s="20"/>
      <c r="E52" s="20"/>
      <c r="F52" s="20"/>
      <c r="G52" s="20"/>
      <c r="H52" s="20"/>
      <c r="I52" s="20"/>
      <c r="J52" s="20"/>
      <c r="K52" s="20"/>
      <c r="L52" s="20"/>
      <c r="M52" s="3408"/>
      <c r="N52" s="3409"/>
      <c r="O52" s="20"/>
      <c r="P52" s="20"/>
      <c r="Q52" s="20"/>
      <c r="R52" s="20"/>
      <c r="S52" s="20"/>
      <c r="T52" s="20"/>
      <c r="U52" s="20"/>
      <c r="V52" s="20"/>
      <c r="W52" s="20"/>
      <c r="X52" s="3272"/>
      <c r="Y52" s="3272"/>
      <c r="Z52" s="20"/>
      <c r="AA52" s="20"/>
      <c r="AB52" s="20"/>
      <c r="AC52" s="20"/>
      <c r="AD52" s="20"/>
      <c r="AE52" s="20"/>
      <c r="AF52" s="20"/>
      <c r="AG52" s="20"/>
      <c r="AH52" s="20"/>
      <c r="AI52" s="20"/>
    </row>
    <row r="53" spans="1:35" ht="18" x14ac:dyDescent="0.25">
      <c r="A53" s="20"/>
      <c r="B53" s="20"/>
      <c r="C53" s="20"/>
      <c r="D53" s="20"/>
      <c r="E53" s="20"/>
      <c r="F53" s="20"/>
      <c r="G53" s="20"/>
      <c r="H53" s="20"/>
      <c r="I53" s="20"/>
      <c r="J53" s="20"/>
      <c r="K53" s="20"/>
      <c r="L53" s="20"/>
      <c r="M53" s="3408"/>
      <c r="N53" s="3409"/>
      <c r="O53" s="20"/>
      <c r="P53" s="20"/>
      <c r="Q53" s="20"/>
      <c r="R53" s="20"/>
      <c r="S53" s="20"/>
      <c r="T53" s="20"/>
      <c r="U53" s="20"/>
      <c r="V53" s="20"/>
      <c r="W53" s="20"/>
      <c r="X53" s="3272"/>
      <c r="Y53" s="3272"/>
      <c r="Z53" s="20"/>
      <c r="AA53" s="20"/>
      <c r="AB53" s="20"/>
      <c r="AC53" s="20"/>
      <c r="AD53" s="20"/>
      <c r="AE53" s="20"/>
      <c r="AF53" s="20"/>
      <c r="AG53" s="20"/>
      <c r="AH53" s="20"/>
      <c r="AI53" s="20"/>
    </row>
    <row r="54" spans="1:35" ht="18" x14ac:dyDescent="0.25">
      <c r="A54" s="20"/>
      <c r="B54" s="20"/>
      <c r="C54" s="20"/>
      <c r="D54" s="20"/>
      <c r="E54" s="20"/>
      <c r="F54" s="20"/>
      <c r="G54" s="20"/>
      <c r="H54" s="20"/>
      <c r="I54" s="20"/>
      <c r="J54" s="20"/>
      <c r="K54" s="20"/>
      <c r="L54" s="20"/>
      <c r="M54" s="3408"/>
      <c r="N54" s="3409"/>
      <c r="O54" s="20"/>
      <c r="P54" s="20"/>
      <c r="Q54" s="20"/>
      <c r="R54" s="20"/>
      <c r="S54" s="20"/>
      <c r="T54" s="20"/>
      <c r="U54" s="20"/>
      <c r="V54" s="20"/>
      <c r="W54" s="20"/>
      <c r="X54" s="3272"/>
      <c r="Y54" s="3272"/>
      <c r="Z54" s="20"/>
      <c r="AA54" s="20"/>
      <c r="AB54" s="20"/>
      <c r="AC54" s="20"/>
      <c r="AD54" s="20"/>
      <c r="AE54" s="20"/>
      <c r="AF54" s="20"/>
      <c r="AG54" s="20"/>
      <c r="AH54" s="20"/>
      <c r="AI54" s="20"/>
    </row>
    <row r="55" spans="1:35" ht="18" x14ac:dyDescent="0.25">
      <c r="A55" s="20"/>
      <c r="B55" s="20"/>
      <c r="C55" s="20"/>
      <c r="D55" s="20"/>
      <c r="E55" s="20"/>
      <c r="F55" s="20"/>
      <c r="G55" s="20"/>
      <c r="H55" s="20"/>
      <c r="I55" s="20"/>
      <c r="J55" s="20"/>
      <c r="K55" s="20"/>
      <c r="L55" s="20"/>
      <c r="M55" s="3408"/>
      <c r="N55" s="3409"/>
      <c r="O55" s="20"/>
      <c r="P55" s="20"/>
      <c r="Q55" s="20"/>
      <c r="R55" s="20"/>
      <c r="S55" s="20"/>
      <c r="T55" s="20"/>
      <c r="U55" s="20"/>
      <c r="V55" s="20"/>
      <c r="W55" s="20"/>
      <c r="X55" s="3272"/>
      <c r="Y55" s="3272"/>
      <c r="Z55" s="20"/>
      <c r="AA55" s="20"/>
      <c r="AB55" s="20"/>
      <c r="AC55" s="20"/>
      <c r="AD55" s="20"/>
      <c r="AE55" s="20"/>
      <c r="AF55" s="20"/>
      <c r="AG55" s="20"/>
      <c r="AH55" s="20"/>
      <c r="AI55" s="20"/>
    </row>
    <row r="56" spans="1:35" ht="18" x14ac:dyDescent="0.25">
      <c r="A56" s="20"/>
      <c r="B56" s="20"/>
      <c r="C56" s="20"/>
      <c r="D56" s="20"/>
      <c r="E56" s="20"/>
      <c r="F56" s="20"/>
      <c r="G56" s="20"/>
      <c r="H56" s="20"/>
      <c r="I56" s="20"/>
      <c r="J56" s="20"/>
      <c r="K56" s="20"/>
      <c r="L56" s="20"/>
      <c r="M56" s="3408"/>
      <c r="N56" s="3409"/>
      <c r="O56" s="20"/>
      <c r="P56" s="20"/>
      <c r="Q56" s="20"/>
      <c r="R56" s="20"/>
      <c r="S56" s="20"/>
      <c r="T56" s="20"/>
      <c r="U56" s="20"/>
      <c r="V56" s="20"/>
      <c r="W56" s="20"/>
      <c r="X56" s="3272"/>
      <c r="Y56" s="3272"/>
      <c r="Z56" s="20"/>
      <c r="AA56" s="20"/>
      <c r="AB56" s="20"/>
      <c r="AC56" s="20"/>
      <c r="AD56" s="20"/>
      <c r="AE56" s="20"/>
      <c r="AF56" s="20"/>
      <c r="AG56" s="20"/>
      <c r="AH56" s="20"/>
      <c r="AI56" s="20"/>
    </row>
    <row r="57" spans="1:35" ht="18" x14ac:dyDescent="0.25">
      <c r="A57" s="20"/>
      <c r="B57" s="20"/>
      <c r="C57" s="20"/>
      <c r="D57" s="20"/>
      <c r="E57" s="20"/>
      <c r="F57" s="20"/>
      <c r="G57" s="20"/>
      <c r="H57" s="20"/>
      <c r="I57" s="20"/>
      <c r="J57" s="20"/>
      <c r="K57" s="20"/>
      <c r="L57" s="20"/>
      <c r="M57" s="3408"/>
      <c r="N57" s="3409"/>
      <c r="O57" s="20"/>
      <c r="P57" s="20"/>
      <c r="Q57" s="20"/>
      <c r="R57" s="20"/>
      <c r="S57" s="20"/>
      <c r="T57" s="20"/>
      <c r="U57" s="20"/>
      <c r="V57" s="20"/>
      <c r="W57" s="20"/>
      <c r="X57" s="3272"/>
      <c r="Y57" s="3272"/>
      <c r="Z57" s="20"/>
      <c r="AA57" s="20"/>
      <c r="AB57" s="20"/>
      <c r="AC57" s="20"/>
      <c r="AD57" s="20"/>
      <c r="AE57" s="20"/>
      <c r="AF57" s="20"/>
      <c r="AG57" s="20"/>
      <c r="AH57" s="20"/>
      <c r="AI57" s="20"/>
    </row>
    <row r="58" spans="1:35" ht="18" x14ac:dyDescent="0.25">
      <c r="A58" s="20"/>
      <c r="B58" s="20"/>
      <c r="C58" s="20"/>
      <c r="D58" s="20"/>
      <c r="E58" s="20"/>
      <c r="F58" s="20"/>
      <c r="G58" s="20"/>
      <c r="H58" s="20"/>
      <c r="I58" s="20"/>
      <c r="J58" s="20"/>
      <c r="K58" s="20"/>
      <c r="L58" s="20"/>
      <c r="M58" s="3408"/>
      <c r="N58" s="3409"/>
      <c r="O58" s="20"/>
      <c r="P58" s="20"/>
      <c r="Q58" s="20"/>
      <c r="R58" s="20"/>
      <c r="S58" s="20"/>
      <c r="T58" s="20"/>
      <c r="U58" s="20"/>
      <c r="V58" s="20"/>
      <c r="W58" s="20"/>
      <c r="X58" s="3272"/>
      <c r="Y58" s="3272"/>
      <c r="Z58" s="20"/>
      <c r="AA58" s="20"/>
      <c r="AB58" s="20"/>
      <c r="AC58" s="20"/>
      <c r="AD58" s="20"/>
      <c r="AE58" s="20"/>
      <c r="AF58" s="20"/>
      <c r="AG58" s="20"/>
      <c r="AH58" s="20"/>
      <c r="AI58" s="20"/>
    </row>
    <row r="59" spans="1:35" ht="18" x14ac:dyDescent="0.25">
      <c r="A59" s="20"/>
      <c r="B59" s="20"/>
      <c r="C59" s="20"/>
      <c r="D59" s="20"/>
      <c r="E59" s="20"/>
      <c r="F59" s="20"/>
      <c r="G59" s="20"/>
      <c r="H59" s="20"/>
      <c r="I59" s="20"/>
      <c r="J59" s="20"/>
      <c r="K59" s="20"/>
      <c r="L59" s="20"/>
      <c r="M59" s="3408"/>
      <c r="N59" s="3409"/>
      <c r="O59" s="20"/>
      <c r="P59" s="20"/>
      <c r="Q59" s="20"/>
      <c r="R59" s="20"/>
      <c r="S59" s="20"/>
      <c r="T59" s="20"/>
      <c r="U59" s="20"/>
      <c r="V59" s="20"/>
      <c r="W59" s="20"/>
      <c r="X59" s="3272"/>
      <c r="Y59" s="3272"/>
      <c r="Z59" s="20"/>
      <c r="AA59" s="20"/>
      <c r="AB59" s="20"/>
      <c r="AC59" s="20"/>
      <c r="AD59" s="20"/>
      <c r="AE59" s="20"/>
      <c r="AF59" s="20"/>
      <c r="AG59" s="20"/>
      <c r="AH59" s="20"/>
      <c r="AI59" s="20"/>
    </row>
    <row r="60" spans="1:35" ht="18" x14ac:dyDescent="0.25">
      <c r="A60" s="20"/>
      <c r="B60" s="20"/>
      <c r="C60" s="20"/>
      <c r="D60" s="20"/>
      <c r="E60" s="20"/>
      <c r="F60" s="20"/>
      <c r="G60" s="20"/>
      <c r="H60" s="20"/>
      <c r="I60" s="20"/>
      <c r="J60" s="20"/>
      <c r="K60" s="20"/>
      <c r="L60" s="20"/>
      <c r="M60" s="3408"/>
      <c r="N60" s="3409"/>
      <c r="O60" s="20"/>
      <c r="P60" s="20"/>
      <c r="Q60" s="20"/>
      <c r="R60" s="20"/>
      <c r="S60" s="20"/>
      <c r="T60" s="20"/>
      <c r="U60" s="20"/>
      <c r="V60" s="20"/>
      <c r="W60" s="20"/>
      <c r="X60" s="3272"/>
      <c r="Y60" s="3272"/>
      <c r="Z60" s="20"/>
      <c r="AA60" s="20"/>
      <c r="AB60" s="20"/>
      <c r="AC60" s="20"/>
      <c r="AD60" s="20"/>
      <c r="AE60" s="20"/>
      <c r="AF60" s="20"/>
      <c r="AG60" s="20"/>
      <c r="AH60" s="20"/>
      <c r="AI60" s="20"/>
    </row>
    <row r="61" spans="1:35" ht="18" x14ac:dyDescent="0.25">
      <c r="A61" s="20"/>
      <c r="B61" s="20"/>
      <c r="C61" s="20"/>
      <c r="D61" s="20"/>
      <c r="E61" s="20"/>
      <c r="F61" s="20"/>
      <c r="G61" s="20"/>
      <c r="H61" s="20"/>
      <c r="I61" s="20"/>
      <c r="J61" s="20"/>
      <c r="K61" s="20"/>
      <c r="L61" s="20"/>
      <c r="M61" s="3408"/>
      <c r="N61" s="3409"/>
      <c r="O61" s="20"/>
      <c r="P61" s="20"/>
      <c r="Q61" s="20"/>
      <c r="R61" s="20"/>
      <c r="S61" s="20"/>
      <c r="T61" s="20"/>
      <c r="U61" s="20"/>
      <c r="V61" s="20"/>
      <c r="W61" s="20"/>
      <c r="X61" s="3272"/>
      <c r="Y61" s="3272"/>
      <c r="Z61" s="20"/>
      <c r="AA61" s="20"/>
      <c r="AB61" s="20"/>
      <c r="AC61" s="20"/>
      <c r="AD61" s="20"/>
      <c r="AE61" s="20"/>
      <c r="AF61" s="20"/>
      <c r="AG61" s="20"/>
      <c r="AH61" s="20"/>
      <c r="AI61" s="20"/>
    </row>
    <row r="62" spans="1:35" ht="18" x14ac:dyDescent="0.25">
      <c r="A62" s="20"/>
      <c r="B62" s="20"/>
      <c r="C62" s="20"/>
      <c r="D62" s="20"/>
      <c r="E62" s="20"/>
      <c r="F62" s="20"/>
      <c r="G62" s="20"/>
      <c r="H62" s="20"/>
      <c r="I62" s="20"/>
      <c r="J62" s="20"/>
      <c r="K62" s="20"/>
      <c r="L62" s="20"/>
      <c r="M62" s="3408"/>
      <c r="N62" s="3409"/>
      <c r="O62" s="20"/>
      <c r="P62" s="20"/>
      <c r="Q62" s="20"/>
      <c r="R62" s="20"/>
      <c r="S62" s="20"/>
      <c r="T62" s="20"/>
      <c r="U62" s="20"/>
      <c r="V62" s="20"/>
      <c r="W62" s="20"/>
      <c r="X62" s="3272"/>
      <c r="Y62" s="3272"/>
      <c r="Z62" s="20"/>
      <c r="AA62" s="20"/>
      <c r="AB62" s="20"/>
      <c r="AC62" s="20"/>
      <c r="AD62" s="20"/>
      <c r="AE62" s="20"/>
      <c r="AF62" s="20"/>
      <c r="AG62" s="20"/>
      <c r="AH62" s="20"/>
      <c r="AI62" s="20"/>
    </row>
    <row r="63" spans="1:35" ht="18" x14ac:dyDescent="0.25">
      <c r="A63" s="20"/>
      <c r="B63" s="20"/>
      <c r="C63" s="20"/>
      <c r="D63" s="20"/>
      <c r="E63" s="20"/>
      <c r="F63" s="20"/>
      <c r="G63" s="20"/>
      <c r="H63" s="20"/>
      <c r="I63" s="20"/>
      <c r="J63" s="20"/>
      <c r="K63" s="20"/>
      <c r="L63" s="20"/>
      <c r="M63" s="3408"/>
      <c r="N63" s="3409"/>
      <c r="O63" s="20"/>
      <c r="P63" s="20"/>
      <c r="Q63" s="20"/>
      <c r="R63" s="20"/>
      <c r="S63" s="20"/>
      <c r="T63" s="20"/>
      <c r="U63" s="20"/>
      <c r="V63" s="20"/>
      <c r="W63" s="20"/>
      <c r="X63" s="3272"/>
      <c r="Y63" s="3272"/>
      <c r="Z63" s="20"/>
      <c r="AA63" s="20"/>
      <c r="AB63" s="20"/>
      <c r="AC63" s="20"/>
      <c r="AD63" s="20"/>
      <c r="AE63" s="20"/>
      <c r="AF63" s="20"/>
      <c r="AG63" s="20"/>
      <c r="AH63" s="20"/>
      <c r="AI63" s="20"/>
    </row>
    <row r="64" spans="1:35" ht="18" x14ac:dyDescent="0.25">
      <c r="A64" s="20"/>
      <c r="B64" s="20"/>
      <c r="C64" s="20"/>
      <c r="D64" s="20"/>
      <c r="E64" s="20"/>
      <c r="F64" s="20"/>
      <c r="G64" s="20"/>
      <c r="H64" s="20"/>
      <c r="I64" s="20"/>
      <c r="J64" s="20"/>
      <c r="K64" s="20"/>
      <c r="L64" s="20"/>
      <c r="M64" s="3408"/>
      <c r="N64" s="3409"/>
      <c r="O64" s="20"/>
      <c r="P64" s="20"/>
      <c r="Q64" s="20"/>
      <c r="R64" s="20"/>
      <c r="S64" s="20"/>
      <c r="T64" s="20"/>
      <c r="U64" s="20"/>
      <c r="V64" s="20"/>
      <c r="W64" s="20"/>
      <c r="X64" s="3272"/>
      <c r="Y64" s="3272"/>
      <c r="Z64" s="20"/>
      <c r="AA64" s="20"/>
      <c r="AB64" s="20"/>
      <c r="AC64" s="20"/>
      <c r="AD64" s="20"/>
      <c r="AE64" s="20"/>
      <c r="AF64" s="20"/>
      <c r="AG64" s="20"/>
      <c r="AH64" s="20"/>
      <c r="AI64" s="20"/>
    </row>
    <row r="65" spans="1:35" ht="18" x14ac:dyDescent="0.25">
      <c r="A65" s="20"/>
      <c r="B65" s="20"/>
      <c r="C65" s="20"/>
      <c r="D65" s="20"/>
      <c r="E65" s="20"/>
      <c r="F65" s="20"/>
      <c r="G65" s="20"/>
      <c r="H65" s="20"/>
      <c r="I65" s="20"/>
      <c r="J65" s="20"/>
      <c r="K65" s="20"/>
      <c r="L65" s="20"/>
      <c r="M65" s="3408"/>
      <c r="N65" s="3409"/>
      <c r="O65" s="20"/>
      <c r="P65" s="20"/>
      <c r="Q65" s="20"/>
      <c r="R65" s="20"/>
      <c r="S65" s="20"/>
      <c r="T65" s="20"/>
      <c r="U65" s="20"/>
      <c r="V65" s="20"/>
      <c r="W65" s="20"/>
      <c r="X65" s="3272"/>
      <c r="Y65" s="3272"/>
      <c r="Z65" s="20"/>
      <c r="AA65" s="20"/>
      <c r="AB65" s="20"/>
      <c r="AC65" s="20"/>
      <c r="AD65" s="20"/>
      <c r="AE65" s="20"/>
      <c r="AF65" s="20"/>
      <c r="AG65" s="20"/>
      <c r="AH65" s="20"/>
      <c r="AI65" s="20"/>
    </row>
    <row r="66" spans="1:35" ht="18" x14ac:dyDescent="0.25">
      <c r="A66" s="20"/>
      <c r="B66" s="20"/>
      <c r="C66" s="20"/>
      <c r="D66" s="20"/>
      <c r="E66" s="20"/>
      <c r="F66" s="20"/>
      <c r="G66" s="20"/>
      <c r="H66" s="20"/>
      <c r="I66" s="20"/>
      <c r="J66" s="20"/>
      <c r="K66" s="20"/>
      <c r="L66" s="20"/>
      <c r="M66" s="3408"/>
      <c r="N66" s="3409"/>
      <c r="O66" s="20"/>
      <c r="P66" s="20"/>
      <c r="Q66" s="20"/>
      <c r="R66" s="20"/>
      <c r="S66" s="20"/>
      <c r="T66" s="20"/>
      <c r="U66" s="20"/>
      <c r="V66" s="20"/>
      <c r="W66" s="20"/>
      <c r="X66" s="3272"/>
      <c r="Y66" s="3272"/>
      <c r="Z66" s="20"/>
      <c r="AA66" s="20"/>
      <c r="AB66" s="20"/>
      <c r="AC66" s="20"/>
      <c r="AD66" s="20"/>
      <c r="AE66" s="20"/>
      <c r="AF66" s="20"/>
      <c r="AG66" s="20"/>
      <c r="AH66" s="20"/>
      <c r="AI66" s="20"/>
    </row>
    <row r="67" spans="1:35" ht="18" x14ac:dyDescent="0.25">
      <c r="A67" s="20"/>
      <c r="B67" s="20"/>
      <c r="C67" s="20"/>
      <c r="D67" s="20"/>
      <c r="E67" s="20"/>
      <c r="F67" s="20"/>
      <c r="G67" s="20"/>
      <c r="H67" s="20"/>
      <c r="I67" s="20"/>
      <c r="J67" s="20"/>
      <c r="K67" s="20"/>
      <c r="L67" s="20"/>
      <c r="M67" s="3408"/>
      <c r="N67" s="3409"/>
      <c r="O67" s="20"/>
      <c r="P67" s="20"/>
      <c r="Q67" s="20"/>
      <c r="R67" s="20"/>
      <c r="S67" s="20"/>
      <c r="T67" s="20"/>
      <c r="U67" s="20"/>
      <c r="V67" s="20"/>
      <c r="W67" s="20"/>
      <c r="X67" s="3272"/>
      <c r="Y67" s="3272"/>
      <c r="Z67" s="20"/>
      <c r="AA67" s="20"/>
      <c r="AB67" s="20"/>
      <c r="AC67" s="20"/>
      <c r="AD67" s="20"/>
      <c r="AE67" s="20"/>
      <c r="AF67" s="20"/>
      <c r="AG67" s="20"/>
      <c r="AH67" s="20"/>
      <c r="AI67" s="20"/>
    </row>
    <row r="68" spans="1:35" ht="18" x14ac:dyDescent="0.25">
      <c r="A68" s="20"/>
      <c r="B68" s="20"/>
      <c r="C68" s="20"/>
      <c r="D68" s="20"/>
      <c r="E68" s="20"/>
      <c r="F68" s="20"/>
      <c r="G68" s="20"/>
      <c r="H68" s="20"/>
      <c r="I68" s="20"/>
      <c r="J68" s="20"/>
      <c r="K68" s="20"/>
      <c r="L68" s="20"/>
      <c r="M68" s="3408"/>
      <c r="N68" s="3409"/>
      <c r="O68" s="20"/>
      <c r="P68" s="20"/>
      <c r="Q68" s="20"/>
      <c r="R68" s="20"/>
      <c r="S68" s="20"/>
      <c r="T68" s="20"/>
      <c r="U68" s="20"/>
      <c r="V68" s="20"/>
      <c r="W68" s="20"/>
      <c r="X68" s="3272"/>
      <c r="Y68" s="3272"/>
      <c r="Z68" s="20"/>
      <c r="AA68" s="20"/>
      <c r="AB68" s="20"/>
      <c r="AC68" s="20"/>
      <c r="AD68" s="20"/>
      <c r="AE68" s="20"/>
      <c r="AF68" s="20"/>
      <c r="AG68" s="20"/>
      <c r="AH68" s="20"/>
      <c r="AI68" s="20"/>
    </row>
    <row r="69" spans="1:35" ht="18" x14ac:dyDescent="0.25">
      <c r="A69" s="20"/>
      <c r="B69" s="20"/>
      <c r="C69" s="20"/>
      <c r="D69" s="20"/>
      <c r="E69" s="20"/>
      <c r="F69" s="20"/>
      <c r="G69" s="20"/>
      <c r="H69" s="20"/>
      <c r="I69" s="20"/>
      <c r="J69" s="20"/>
      <c r="K69" s="20"/>
      <c r="L69" s="20"/>
      <c r="M69" s="3408"/>
      <c r="N69" s="3409"/>
      <c r="O69" s="20"/>
      <c r="P69" s="20"/>
      <c r="Q69" s="20"/>
      <c r="R69" s="20"/>
      <c r="S69" s="20"/>
      <c r="T69" s="20"/>
      <c r="U69" s="20"/>
      <c r="V69" s="20"/>
      <c r="W69" s="20"/>
      <c r="X69" s="3272"/>
      <c r="Y69" s="3272"/>
      <c r="Z69" s="20"/>
      <c r="AA69" s="20"/>
      <c r="AB69" s="20"/>
      <c r="AC69" s="20"/>
      <c r="AD69" s="20"/>
      <c r="AE69" s="20"/>
      <c r="AF69" s="20"/>
      <c r="AG69" s="20"/>
      <c r="AH69" s="20"/>
      <c r="AI69" s="20"/>
    </row>
    <row r="70" spans="1:35" ht="18" x14ac:dyDescent="0.25">
      <c r="A70" s="20"/>
      <c r="B70" s="20"/>
      <c r="C70" s="20"/>
      <c r="D70" s="20"/>
      <c r="E70" s="20"/>
      <c r="F70" s="20"/>
      <c r="G70" s="20"/>
      <c r="H70" s="20"/>
      <c r="I70" s="20"/>
      <c r="J70" s="20"/>
      <c r="K70" s="20"/>
      <c r="L70" s="20"/>
      <c r="M70" s="3408"/>
      <c r="N70" s="3409"/>
      <c r="O70" s="20"/>
      <c r="P70" s="20"/>
      <c r="Q70" s="20"/>
      <c r="R70" s="20"/>
      <c r="S70" s="20"/>
      <c r="T70" s="20"/>
      <c r="U70" s="20"/>
      <c r="V70" s="20"/>
      <c r="W70" s="20"/>
      <c r="X70" s="3272"/>
      <c r="Y70" s="3272"/>
      <c r="Z70" s="20"/>
      <c r="AA70" s="20"/>
      <c r="AB70" s="20"/>
      <c r="AC70" s="20"/>
      <c r="AD70" s="20"/>
      <c r="AE70" s="20"/>
      <c r="AF70" s="20"/>
      <c r="AG70" s="20"/>
      <c r="AH70" s="20"/>
      <c r="AI70" s="20"/>
    </row>
    <row r="71" spans="1:35" ht="18" x14ac:dyDescent="0.25">
      <c r="A71" s="20"/>
      <c r="B71" s="20"/>
      <c r="C71" s="20"/>
      <c r="D71" s="20"/>
      <c r="E71" s="20"/>
      <c r="F71" s="20"/>
      <c r="G71" s="20"/>
      <c r="H71" s="20"/>
      <c r="I71" s="20"/>
      <c r="J71" s="20"/>
      <c r="K71" s="20"/>
      <c r="L71" s="20"/>
      <c r="M71" s="3408"/>
      <c r="N71" s="3409"/>
      <c r="O71" s="20"/>
      <c r="P71" s="20"/>
      <c r="Q71" s="20"/>
      <c r="R71" s="20"/>
      <c r="S71" s="20"/>
      <c r="T71" s="20"/>
      <c r="U71" s="20"/>
      <c r="V71" s="20"/>
      <c r="W71" s="20"/>
      <c r="X71" s="3272"/>
      <c r="Y71" s="3272"/>
      <c r="Z71" s="20"/>
      <c r="AA71" s="20"/>
      <c r="AB71" s="20"/>
      <c r="AC71" s="20"/>
      <c r="AD71" s="20"/>
      <c r="AE71" s="20"/>
      <c r="AF71" s="20"/>
      <c r="AG71" s="20"/>
      <c r="AH71" s="20"/>
      <c r="AI71" s="20"/>
    </row>
    <row r="72" spans="1:35" ht="18" x14ac:dyDescent="0.25">
      <c r="A72" s="20"/>
      <c r="B72" s="20"/>
      <c r="C72" s="20"/>
      <c r="D72" s="20"/>
      <c r="E72" s="20"/>
      <c r="F72" s="20"/>
      <c r="G72" s="20"/>
      <c r="H72" s="20"/>
      <c r="I72" s="20"/>
      <c r="J72" s="20"/>
      <c r="K72" s="20"/>
      <c r="L72" s="20"/>
      <c r="M72" s="3408"/>
      <c r="N72" s="3409"/>
      <c r="O72" s="20"/>
      <c r="P72" s="20"/>
      <c r="Q72" s="20"/>
      <c r="R72" s="20"/>
      <c r="S72" s="20"/>
      <c r="T72" s="20"/>
      <c r="U72" s="20"/>
      <c r="V72" s="20"/>
      <c r="W72" s="20"/>
      <c r="X72" s="3272"/>
      <c r="Y72" s="3272"/>
      <c r="Z72" s="20"/>
      <c r="AA72" s="20"/>
      <c r="AB72" s="20"/>
      <c r="AC72" s="20"/>
      <c r="AD72" s="20"/>
      <c r="AE72" s="20"/>
      <c r="AF72" s="20"/>
      <c r="AG72" s="20"/>
      <c r="AH72" s="20"/>
      <c r="AI72" s="20"/>
    </row>
    <row r="73" spans="1:35" ht="18" x14ac:dyDescent="0.25">
      <c r="A73" s="20"/>
      <c r="B73" s="20"/>
      <c r="C73" s="20"/>
      <c r="D73" s="20"/>
      <c r="E73" s="20"/>
      <c r="F73" s="20"/>
      <c r="G73" s="20"/>
      <c r="H73" s="20"/>
      <c r="I73" s="20"/>
      <c r="J73" s="20"/>
      <c r="K73" s="20"/>
      <c r="L73" s="20"/>
      <c r="M73" s="3408"/>
      <c r="N73" s="3409"/>
      <c r="O73" s="20"/>
      <c r="P73" s="20"/>
      <c r="Q73" s="20"/>
      <c r="R73" s="20"/>
      <c r="S73" s="20"/>
      <c r="T73" s="20"/>
      <c r="U73" s="20"/>
      <c r="V73" s="20"/>
      <c r="W73" s="20"/>
      <c r="X73" s="3272"/>
      <c r="Y73" s="3272"/>
      <c r="Z73" s="20"/>
      <c r="AA73" s="20"/>
      <c r="AB73" s="20"/>
      <c r="AC73" s="20"/>
      <c r="AD73" s="20"/>
      <c r="AE73" s="20"/>
      <c r="AF73" s="20"/>
      <c r="AG73" s="20"/>
      <c r="AH73" s="20"/>
      <c r="AI73" s="20"/>
    </row>
    <row r="74" spans="1:35" ht="18" x14ac:dyDescent="0.25">
      <c r="A74" s="20"/>
      <c r="B74" s="20"/>
      <c r="C74" s="20"/>
      <c r="D74" s="20"/>
      <c r="E74" s="20"/>
      <c r="F74" s="20"/>
      <c r="G74" s="20"/>
      <c r="H74" s="20"/>
      <c r="I74" s="20"/>
      <c r="J74" s="20"/>
      <c r="K74" s="20"/>
      <c r="L74" s="20"/>
      <c r="M74" s="3408"/>
      <c r="N74" s="3409"/>
      <c r="O74" s="20"/>
      <c r="P74" s="20"/>
      <c r="Q74" s="20"/>
      <c r="R74" s="20"/>
      <c r="S74" s="20"/>
      <c r="T74" s="20"/>
      <c r="U74" s="20"/>
      <c r="V74" s="20"/>
      <c r="W74" s="20"/>
      <c r="X74" s="3272"/>
      <c r="Y74" s="3272"/>
      <c r="Z74" s="20"/>
      <c r="AA74" s="20"/>
      <c r="AB74" s="20"/>
      <c r="AC74" s="20"/>
      <c r="AD74" s="20"/>
      <c r="AE74" s="20"/>
      <c r="AF74" s="20"/>
      <c r="AG74" s="20"/>
      <c r="AH74" s="20"/>
      <c r="AI74" s="20"/>
    </row>
    <row r="75" spans="1:35" ht="18" x14ac:dyDescent="0.25">
      <c r="A75" s="20"/>
      <c r="B75" s="20"/>
      <c r="C75" s="20"/>
      <c r="D75" s="20"/>
      <c r="E75" s="20"/>
      <c r="F75" s="20"/>
      <c r="G75" s="20"/>
      <c r="H75" s="20"/>
      <c r="I75" s="20"/>
      <c r="J75" s="20"/>
      <c r="K75" s="20"/>
      <c r="L75" s="20"/>
      <c r="M75" s="3408"/>
      <c r="N75" s="3409"/>
      <c r="O75" s="20"/>
      <c r="P75" s="20"/>
      <c r="Q75" s="20"/>
      <c r="R75" s="20"/>
      <c r="S75" s="20"/>
      <c r="T75" s="20"/>
      <c r="U75" s="20"/>
      <c r="V75" s="20"/>
      <c r="W75" s="20"/>
      <c r="X75" s="3272"/>
      <c r="Y75" s="3272"/>
      <c r="Z75" s="20"/>
      <c r="AA75" s="20"/>
      <c r="AB75" s="20"/>
      <c r="AC75" s="20"/>
      <c r="AD75" s="20"/>
      <c r="AE75" s="20"/>
      <c r="AF75" s="20"/>
      <c r="AG75" s="20"/>
      <c r="AH75" s="20"/>
      <c r="AI75" s="20"/>
    </row>
    <row r="76" spans="1:35" ht="18" x14ac:dyDescent="0.25">
      <c r="A76" s="20"/>
      <c r="B76" s="20"/>
      <c r="C76" s="20"/>
      <c r="D76" s="20"/>
      <c r="E76" s="20"/>
      <c r="F76" s="20"/>
      <c r="G76" s="20"/>
      <c r="H76" s="20"/>
      <c r="I76" s="20"/>
      <c r="J76" s="20"/>
      <c r="K76" s="20"/>
      <c r="L76" s="20"/>
      <c r="M76" s="3408"/>
      <c r="N76" s="3409"/>
      <c r="O76" s="20"/>
      <c r="P76" s="20"/>
      <c r="Q76" s="20"/>
      <c r="R76" s="20"/>
      <c r="S76" s="20"/>
      <c r="T76" s="20"/>
      <c r="U76" s="20"/>
      <c r="V76" s="20"/>
      <c r="W76" s="20"/>
      <c r="X76" s="3272"/>
      <c r="Y76" s="3272"/>
      <c r="Z76" s="20"/>
      <c r="AA76" s="20"/>
      <c r="AB76" s="20"/>
      <c r="AC76" s="20"/>
      <c r="AD76" s="20"/>
      <c r="AE76" s="20"/>
      <c r="AF76" s="20"/>
      <c r="AG76" s="20"/>
      <c r="AH76" s="20"/>
      <c r="AI76" s="20"/>
    </row>
    <row r="77" spans="1:35" ht="18" x14ac:dyDescent="0.25">
      <c r="A77" s="20"/>
      <c r="B77" s="20"/>
      <c r="C77" s="20"/>
      <c r="D77" s="20"/>
      <c r="E77" s="20"/>
      <c r="F77" s="20"/>
      <c r="G77" s="20"/>
      <c r="H77" s="20"/>
      <c r="I77" s="20"/>
      <c r="J77" s="20"/>
      <c r="K77" s="20"/>
      <c r="L77" s="20"/>
      <c r="M77" s="3408"/>
      <c r="N77" s="3409"/>
      <c r="O77" s="20"/>
      <c r="P77" s="20"/>
      <c r="Q77" s="20"/>
      <c r="R77" s="20"/>
      <c r="S77" s="20"/>
      <c r="T77" s="20"/>
      <c r="U77" s="20"/>
      <c r="V77" s="20"/>
      <c r="W77" s="20"/>
      <c r="X77" s="3272"/>
      <c r="Y77" s="3272"/>
      <c r="Z77" s="20"/>
      <c r="AA77" s="20"/>
      <c r="AB77" s="20"/>
      <c r="AC77" s="20"/>
      <c r="AD77" s="20"/>
      <c r="AE77" s="20"/>
      <c r="AF77" s="20"/>
      <c r="AG77" s="20"/>
      <c r="AH77" s="20"/>
      <c r="AI77" s="20"/>
    </row>
    <row r="78" spans="1:35" ht="18" x14ac:dyDescent="0.25">
      <c r="A78" s="20"/>
      <c r="B78" s="20"/>
      <c r="C78" s="20"/>
      <c r="D78" s="20"/>
      <c r="E78" s="20"/>
      <c r="F78" s="20"/>
      <c r="G78" s="20"/>
      <c r="H78" s="20"/>
      <c r="I78" s="20"/>
      <c r="J78" s="20"/>
      <c r="K78" s="20"/>
      <c r="L78" s="20"/>
      <c r="M78" s="3408"/>
      <c r="N78" s="3409"/>
      <c r="O78" s="20"/>
      <c r="P78" s="20"/>
      <c r="Q78" s="20"/>
      <c r="R78" s="20"/>
      <c r="S78" s="20"/>
      <c r="T78" s="20"/>
      <c r="U78" s="20"/>
      <c r="V78" s="20"/>
      <c r="W78" s="20"/>
      <c r="X78" s="3272"/>
      <c r="Y78" s="3272"/>
      <c r="Z78" s="20"/>
      <c r="AA78" s="20"/>
      <c r="AB78" s="20"/>
      <c r="AC78" s="20"/>
      <c r="AD78" s="20"/>
      <c r="AE78" s="20"/>
      <c r="AF78" s="20"/>
      <c r="AG78" s="20"/>
      <c r="AH78" s="20"/>
      <c r="AI78" s="20"/>
    </row>
    <row r="79" spans="1:35" ht="18" x14ac:dyDescent="0.25">
      <c r="A79" s="20"/>
      <c r="B79" s="20"/>
      <c r="C79" s="20"/>
      <c r="D79" s="20"/>
      <c r="E79" s="20"/>
      <c r="F79" s="20"/>
      <c r="G79" s="20"/>
      <c r="H79" s="20"/>
      <c r="I79" s="20"/>
      <c r="J79" s="20"/>
      <c r="K79" s="20"/>
      <c r="L79" s="20"/>
      <c r="M79" s="3408"/>
      <c r="N79" s="3409"/>
      <c r="O79" s="20"/>
      <c r="P79" s="20"/>
      <c r="Q79" s="20"/>
      <c r="R79" s="20"/>
      <c r="S79" s="20"/>
      <c r="T79" s="20"/>
      <c r="U79" s="20"/>
      <c r="V79" s="20"/>
      <c r="W79" s="20"/>
      <c r="X79" s="3272"/>
      <c r="Y79" s="3272"/>
      <c r="Z79" s="20"/>
      <c r="AA79" s="20"/>
      <c r="AB79" s="20"/>
      <c r="AC79" s="20"/>
      <c r="AD79" s="20"/>
      <c r="AE79" s="20"/>
      <c r="AF79" s="20"/>
      <c r="AG79" s="20"/>
      <c r="AH79" s="20"/>
      <c r="AI79" s="20"/>
    </row>
    <row r="80" spans="1:35" ht="18" x14ac:dyDescent="0.25">
      <c r="A80" s="20"/>
      <c r="B80" s="20"/>
      <c r="C80" s="20"/>
      <c r="D80" s="20"/>
      <c r="E80" s="20"/>
      <c r="F80" s="20"/>
      <c r="G80" s="20"/>
      <c r="H80" s="20"/>
      <c r="I80" s="20"/>
      <c r="J80" s="20"/>
      <c r="K80" s="20"/>
      <c r="L80" s="20"/>
      <c r="M80" s="3408"/>
      <c r="N80" s="3409"/>
      <c r="O80" s="20"/>
      <c r="P80" s="20"/>
      <c r="Q80" s="20"/>
      <c r="R80" s="20"/>
      <c r="S80" s="20"/>
      <c r="T80" s="20"/>
      <c r="U80" s="20"/>
      <c r="V80" s="20"/>
      <c r="W80" s="20"/>
      <c r="X80" s="3272"/>
      <c r="Y80" s="3272"/>
      <c r="Z80" s="20"/>
      <c r="AA80" s="20"/>
      <c r="AB80" s="20"/>
      <c r="AC80" s="20"/>
      <c r="AD80" s="20"/>
      <c r="AE80" s="20"/>
      <c r="AF80" s="20"/>
      <c r="AG80" s="20"/>
      <c r="AH80" s="20"/>
      <c r="AI80" s="20"/>
    </row>
    <row r="81" spans="1:35" ht="18" x14ac:dyDescent="0.25">
      <c r="A81" s="20"/>
      <c r="B81" s="20"/>
      <c r="C81" s="20"/>
      <c r="D81" s="20"/>
      <c r="E81" s="20"/>
      <c r="F81" s="20"/>
      <c r="G81" s="20"/>
      <c r="H81" s="20"/>
      <c r="I81" s="20"/>
      <c r="J81" s="20"/>
      <c r="K81" s="20"/>
      <c r="L81" s="20"/>
      <c r="M81" s="3408"/>
      <c r="N81" s="3409"/>
      <c r="O81" s="20"/>
      <c r="P81" s="20"/>
      <c r="Q81" s="20"/>
      <c r="R81" s="20"/>
      <c r="S81" s="20"/>
      <c r="T81" s="20"/>
      <c r="U81" s="20"/>
      <c r="V81" s="20"/>
      <c r="W81" s="20"/>
      <c r="X81" s="3272"/>
      <c r="Y81" s="3272"/>
      <c r="Z81" s="20"/>
      <c r="AA81" s="20"/>
      <c r="AB81" s="20"/>
      <c r="AC81" s="20"/>
      <c r="AD81" s="20"/>
      <c r="AE81" s="20"/>
      <c r="AF81" s="20"/>
      <c r="AG81" s="20"/>
      <c r="AH81" s="20"/>
      <c r="AI81" s="20"/>
    </row>
    <row r="82" spans="1:35" ht="18" x14ac:dyDescent="0.25">
      <c r="A82" s="20"/>
      <c r="B82" s="20"/>
      <c r="C82" s="20"/>
      <c r="D82" s="20"/>
      <c r="E82" s="20"/>
      <c r="F82" s="20"/>
      <c r="G82" s="20"/>
      <c r="H82" s="20"/>
      <c r="I82" s="20"/>
      <c r="J82" s="20"/>
      <c r="K82" s="20"/>
      <c r="L82" s="20"/>
      <c r="M82" s="3408"/>
      <c r="N82" s="3409"/>
      <c r="O82" s="20"/>
      <c r="P82" s="20"/>
      <c r="Q82" s="20"/>
      <c r="R82" s="20"/>
      <c r="S82" s="20"/>
      <c r="T82" s="20"/>
      <c r="U82" s="20"/>
      <c r="V82" s="20"/>
      <c r="W82" s="20"/>
      <c r="X82" s="3272"/>
      <c r="Y82" s="3272"/>
      <c r="Z82" s="20"/>
      <c r="AA82" s="20"/>
      <c r="AB82" s="20"/>
      <c r="AC82" s="20"/>
      <c r="AD82" s="20"/>
      <c r="AE82" s="20"/>
      <c r="AF82" s="20"/>
      <c r="AG82" s="20"/>
      <c r="AH82" s="20"/>
      <c r="AI82" s="20"/>
    </row>
    <row r="83" spans="1:35" ht="18" x14ac:dyDescent="0.25">
      <c r="A83" s="20"/>
      <c r="B83" s="20"/>
      <c r="C83" s="20"/>
      <c r="D83" s="20"/>
      <c r="E83" s="20"/>
      <c r="F83" s="20"/>
      <c r="G83" s="20"/>
      <c r="H83" s="20"/>
      <c r="I83" s="20"/>
      <c r="J83" s="20"/>
      <c r="K83" s="20"/>
      <c r="L83" s="20"/>
      <c r="M83" s="3408"/>
      <c r="N83" s="3409"/>
      <c r="O83" s="20"/>
      <c r="P83" s="20"/>
      <c r="Q83" s="20"/>
      <c r="R83" s="20"/>
      <c r="S83" s="20"/>
      <c r="T83" s="20"/>
      <c r="U83" s="20"/>
      <c r="V83" s="20"/>
      <c r="W83" s="20"/>
      <c r="X83" s="3272"/>
      <c r="Y83" s="3272"/>
      <c r="Z83" s="20"/>
      <c r="AA83" s="20"/>
      <c r="AB83" s="20"/>
      <c r="AC83" s="20"/>
      <c r="AD83" s="20"/>
      <c r="AE83" s="20"/>
      <c r="AF83" s="20"/>
      <c r="AG83" s="20"/>
      <c r="AH83" s="20"/>
      <c r="AI83" s="20"/>
    </row>
    <row r="84" spans="1:35" ht="18" x14ac:dyDescent="0.25">
      <c r="A84" s="20"/>
      <c r="B84" s="20"/>
      <c r="C84" s="20"/>
      <c r="D84" s="20"/>
      <c r="E84" s="20"/>
      <c r="F84" s="20"/>
      <c r="G84" s="20"/>
      <c r="H84" s="20"/>
      <c r="I84" s="20"/>
      <c r="J84" s="20"/>
      <c r="K84" s="20"/>
      <c r="L84" s="20"/>
      <c r="M84" s="3408"/>
      <c r="N84" s="3409"/>
      <c r="O84" s="20"/>
      <c r="P84" s="20"/>
      <c r="Q84" s="20"/>
      <c r="R84" s="20"/>
      <c r="S84" s="20"/>
      <c r="T84" s="20"/>
      <c r="U84" s="20"/>
      <c r="V84" s="20"/>
      <c r="W84" s="20"/>
      <c r="X84" s="3272"/>
      <c r="Y84" s="3272"/>
      <c r="Z84" s="20"/>
      <c r="AA84" s="20"/>
      <c r="AB84" s="20"/>
      <c r="AC84" s="20"/>
      <c r="AD84" s="20"/>
      <c r="AE84" s="20"/>
      <c r="AF84" s="20"/>
      <c r="AG84" s="20"/>
      <c r="AH84" s="20"/>
      <c r="AI84" s="20"/>
    </row>
    <row r="85" spans="1:35" ht="18" x14ac:dyDescent="0.25">
      <c r="A85" s="20"/>
      <c r="B85" s="20"/>
      <c r="C85" s="20"/>
      <c r="D85" s="20"/>
      <c r="E85" s="20"/>
      <c r="F85" s="20"/>
      <c r="G85" s="20"/>
      <c r="H85" s="20"/>
      <c r="I85" s="20"/>
      <c r="J85" s="20"/>
      <c r="K85" s="20"/>
      <c r="L85" s="20"/>
      <c r="M85" s="3408"/>
      <c r="N85" s="3409"/>
      <c r="O85" s="20"/>
      <c r="P85" s="20"/>
      <c r="Q85" s="20"/>
      <c r="R85" s="20"/>
      <c r="S85" s="20"/>
      <c r="T85" s="20"/>
      <c r="U85" s="20"/>
      <c r="V85" s="20"/>
      <c r="W85" s="20"/>
      <c r="X85" s="3272"/>
      <c r="Y85" s="3272"/>
      <c r="Z85" s="20"/>
      <c r="AA85" s="20"/>
      <c r="AB85" s="20"/>
      <c r="AC85" s="20"/>
      <c r="AD85" s="20"/>
      <c r="AE85" s="20"/>
      <c r="AF85" s="20"/>
      <c r="AG85" s="20"/>
      <c r="AH85" s="20"/>
      <c r="AI85" s="20"/>
    </row>
    <row r="86" spans="1:35" ht="18" x14ac:dyDescent="0.25">
      <c r="A86" s="20"/>
      <c r="B86" s="20"/>
      <c r="C86" s="20"/>
      <c r="D86" s="20"/>
      <c r="E86" s="20"/>
      <c r="F86" s="20"/>
      <c r="G86" s="20"/>
      <c r="H86" s="20"/>
      <c r="I86" s="20"/>
      <c r="J86" s="20"/>
      <c r="K86" s="20"/>
      <c r="L86" s="20"/>
      <c r="M86" s="3408"/>
      <c r="N86" s="3409"/>
      <c r="O86" s="20"/>
      <c r="P86" s="20"/>
      <c r="Q86" s="20"/>
      <c r="R86" s="20"/>
      <c r="S86" s="20"/>
      <c r="T86" s="20"/>
      <c r="U86" s="20"/>
      <c r="V86" s="20"/>
      <c r="W86" s="20"/>
      <c r="X86" s="3272"/>
      <c r="Y86" s="3272"/>
      <c r="Z86" s="20"/>
      <c r="AA86" s="20"/>
      <c r="AB86" s="20"/>
      <c r="AC86" s="20"/>
      <c r="AD86" s="20"/>
      <c r="AE86" s="20"/>
      <c r="AF86" s="20"/>
      <c r="AG86" s="20"/>
      <c r="AH86" s="20"/>
      <c r="AI86" s="20"/>
    </row>
    <row r="87" spans="1:35" ht="18" x14ac:dyDescent="0.25">
      <c r="A87" s="20"/>
      <c r="B87" s="20"/>
      <c r="C87" s="20"/>
      <c r="D87" s="20"/>
      <c r="E87" s="20"/>
      <c r="F87" s="20"/>
      <c r="G87" s="20"/>
      <c r="H87" s="20"/>
      <c r="I87" s="20"/>
      <c r="J87" s="20"/>
      <c r="K87" s="20"/>
      <c r="L87" s="20"/>
      <c r="M87" s="3408"/>
      <c r="N87" s="3409"/>
      <c r="O87" s="20"/>
      <c r="P87" s="20"/>
      <c r="Q87" s="20"/>
      <c r="R87" s="20"/>
      <c r="S87" s="20"/>
      <c r="T87" s="20"/>
      <c r="U87" s="20"/>
      <c r="V87" s="20"/>
      <c r="W87" s="20"/>
      <c r="X87" s="3272"/>
      <c r="Y87" s="3272"/>
      <c r="Z87" s="20"/>
      <c r="AA87" s="20"/>
      <c r="AB87" s="20"/>
      <c r="AC87" s="20"/>
      <c r="AD87" s="20"/>
      <c r="AE87" s="20"/>
      <c r="AF87" s="20"/>
      <c r="AG87" s="20"/>
      <c r="AH87" s="20"/>
      <c r="AI87" s="20"/>
    </row>
    <row r="88" spans="1:35" ht="18" x14ac:dyDescent="0.25">
      <c r="A88" s="20"/>
      <c r="B88" s="20"/>
      <c r="C88" s="20"/>
      <c r="D88" s="20"/>
      <c r="E88" s="20"/>
      <c r="F88" s="20"/>
      <c r="G88" s="20"/>
      <c r="H88" s="20"/>
      <c r="I88" s="20"/>
      <c r="J88" s="20"/>
      <c r="K88" s="20"/>
      <c r="L88" s="20"/>
      <c r="M88" s="3408"/>
      <c r="N88" s="3409"/>
      <c r="O88" s="20"/>
      <c r="P88" s="20"/>
      <c r="Q88" s="20"/>
      <c r="R88" s="20"/>
      <c r="S88" s="20"/>
      <c r="T88" s="20"/>
      <c r="U88" s="20"/>
      <c r="V88" s="20"/>
      <c r="W88" s="20"/>
      <c r="X88" s="3272"/>
      <c r="Y88" s="3272"/>
      <c r="Z88" s="20"/>
      <c r="AA88" s="20"/>
      <c r="AB88" s="20"/>
      <c r="AC88" s="20"/>
      <c r="AD88" s="20"/>
      <c r="AE88" s="20"/>
      <c r="AF88" s="20"/>
      <c r="AG88" s="20"/>
      <c r="AH88" s="20"/>
      <c r="AI88" s="20"/>
    </row>
    <row r="89" spans="1:35" ht="18" x14ac:dyDescent="0.25">
      <c r="A89" s="20"/>
      <c r="B89" s="20"/>
      <c r="C89" s="20"/>
      <c r="D89" s="20"/>
      <c r="E89" s="20"/>
      <c r="F89" s="20"/>
      <c r="G89" s="20"/>
      <c r="H89" s="20"/>
      <c r="I89" s="20"/>
      <c r="J89" s="20"/>
      <c r="K89" s="20"/>
      <c r="L89" s="20"/>
      <c r="M89" s="3408"/>
      <c r="N89" s="3409"/>
      <c r="O89" s="20"/>
      <c r="P89" s="20"/>
      <c r="Q89" s="20"/>
      <c r="R89" s="20"/>
      <c r="S89" s="20"/>
      <c r="T89" s="20"/>
      <c r="U89" s="20"/>
      <c r="V89" s="20"/>
      <c r="W89" s="20"/>
      <c r="X89" s="3272"/>
      <c r="Y89" s="3272"/>
      <c r="Z89" s="20"/>
      <c r="AA89" s="20"/>
      <c r="AB89" s="20"/>
      <c r="AC89" s="20"/>
      <c r="AD89" s="20"/>
      <c r="AE89" s="20"/>
      <c r="AF89" s="20"/>
      <c r="AG89" s="20"/>
      <c r="AH89" s="20"/>
      <c r="AI89" s="20"/>
    </row>
    <row r="90" spans="1:35" ht="18" x14ac:dyDescent="0.25">
      <c r="A90" s="20"/>
      <c r="B90" s="20"/>
      <c r="C90" s="20"/>
      <c r="D90" s="20"/>
      <c r="E90" s="20"/>
      <c r="F90" s="20"/>
      <c r="G90" s="20"/>
      <c r="H90" s="20"/>
      <c r="I90" s="20"/>
      <c r="J90" s="20"/>
      <c r="K90" s="20"/>
      <c r="L90" s="20"/>
      <c r="M90" s="3408"/>
      <c r="N90" s="3409"/>
      <c r="O90" s="20"/>
      <c r="P90" s="20"/>
      <c r="Q90" s="20"/>
      <c r="R90" s="20"/>
      <c r="S90" s="20"/>
      <c r="T90" s="20"/>
      <c r="U90" s="20"/>
      <c r="V90" s="20"/>
      <c r="W90" s="20"/>
      <c r="X90" s="3272"/>
      <c r="Y90" s="3272"/>
      <c r="Z90" s="20"/>
      <c r="AA90" s="20"/>
      <c r="AB90" s="20"/>
      <c r="AC90" s="20"/>
      <c r="AD90" s="20"/>
      <c r="AE90" s="20"/>
      <c r="AF90" s="20"/>
      <c r="AG90" s="20"/>
      <c r="AH90" s="20"/>
      <c r="AI90" s="20"/>
    </row>
    <row r="91" spans="1:35" ht="18" x14ac:dyDescent="0.25">
      <c r="A91" s="20"/>
      <c r="B91" s="20"/>
      <c r="C91" s="20"/>
      <c r="D91" s="20"/>
      <c r="E91" s="20"/>
      <c r="F91" s="20"/>
      <c r="G91" s="20"/>
      <c r="H91" s="20"/>
      <c r="I91" s="20"/>
      <c r="J91" s="20"/>
      <c r="K91" s="20"/>
      <c r="L91" s="20"/>
      <c r="M91" s="3408"/>
      <c r="N91" s="3409"/>
      <c r="O91" s="20"/>
      <c r="P91" s="20"/>
      <c r="Q91" s="20"/>
      <c r="R91" s="20"/>
      <c r="S91" s="20"/>
      <c r="T91" s="20"/>
      <c r="U91" s="20"/>
      <c r="V91" s="20"/>
      <c r="W91" s="20"/>
      <c r="X91" s="3272"/>
      <c r="Y91" s="3272"/>
      <c r="Z91" s="20"/>
      <c r="AA91" s="20"/>
      <c r="AB91" s="20"/>
      <c r="AC91" s="20"/>
      <c r="AD91" s="20"/>
      <c r="AE91" s="20"/>
      <c r="AF91" s="20"/>
      <c r="AG91" s="20"/>
      <c r="AH91" s="20"/>
      <c r="AI91" s="20"/>
    </row>
    <row r="92" spans="1:35" ht="18" x14ac:dyDescent="0.25">
      <c r="A92" s="20"/>
      <c r="B92" s="20"/>
      <c r="C92" s="20"/>
      <c r="D92" s="20"/>
      <c r="E92" s="20"/>
      <c r="F92" s="20"/>
      <c r="G92" s="20"/>
      <c r="H92" s="20"/>
      <c r="I92" s="20"/>
      <c r="J92" s="20"/>
      <c r="K92" s="20"/>
      <c r="L92" s="20"/>
      <c r="M92" s="3408"/>
      <c r="N92" s="3409"/>
      <c r="O92" s="20"/>
      <c r="P92" s="20"/>
      <c r="Q92" s="20"/>
      <c r="R92" s="20"/>
      <c r="S92" s="20"/>
      <c r="T92" s="20"/>
      <c r="U92" s="20"/>
      <c r="V92" s="20"/>
      <c r="W92" s="20"/>
      <c r="X92" s="3272"/>
      <c r="Y92" s="3272"/>
      <c r="Z92" s="20"/>
      <c r="AA92" s="20"/>
      <c r="AB92" s="20"/>
      <c r="AC92" s="20"/>
      <c r="AD92" s="20"/>
      <c r="AE92" s="20"/>
      <c r="AF92" s="20"/>
      <c r="AG92" s="20"/>
      <c r="AH92" s="20"/>
      <c r="AI92" s="20"/>
    </row>
    <row r="93" spans="1:35" ht="18" x14ac:dyDescent="0.25">
      <c r="A93" s="20"/>
      <c r="B93" s="20"/>
      <c r="C93" s="20"/>
      <c r="D93" s="20"/>
      <c r="E93" s="20"/>
      <c r="F93" s="20"/>
      <c r="G93" s="20"/>
      <c r="H93" s="20"/>
      <c r="I93" s="20"/>
      <c r="J93" s="20"/>
      <c r="K93" s="20"/>
      <c r="L93" s="20"/>
      <c r="M93" s="3408"/>
      <c r="N93" s="3409"/>
      <c r="O93" s="20"/>
      <c r="P93" s="20"/>
      <c r="Q93" s="20"/>
      <c r="R93" s="20"/>
      <c r="S93" s="20"/>
      <c r="T93" s="20"/>
      <c r="U93" s="20"/>
      <c r="V93" s="20"/>
      <c r="W93" s="20"/>
      <c r="X93" s="3272"/>
      <c r="Y93" s="3272"/>
      <c r="Z93" s="20"/>
      <c r="AA93" s="20"/>
      <c r="AB93" s="20"/>
      <c r="AC93" s="20"/>
      <c r="AD93" s="20"/>
      <c r="AE93" s="20"/>
      <c r="AF93" s="20"/>
      <c r="AG93" s="20"/>
      <c r="AH93" s="20"/>
      <c r="AI93" s="20"/>
    </row>
    <row r="94" spans="1:35" ht="18" x14ac:dyDescent="0.25">
      <c r="A94" s="20"/>
      <c r="B94" s="20"/>
      <c r="C94" s="20"/>
      <c r="D94" s="20"/>
      <c r="E94" s="20"/>
      <c r="F94" s="20"/>
      <c r="G94" s="20"/>
      <c r="H94" s="20"/>
      <c r="I94" s="20"/>
      <c r="J94" s="20"/>
      <c r="K94" s="20"/>
      <c r="L94" s="20"/>
      <c r="M94" s="3408"/>
      <c r="N94" s="3409"/>
      <c r="O94" s="20"/>
      <c r="P94" s="20"/>
      <c r="Q94" s="20"/>
      <c r="R94" s="20"/>
      <c r="S94" s="20"/>
      <c r="T94" s="20"/>
      <c r="U94" s="20"/>
      <c r="V94" s="20"/>
      <c r="W94" s="20"/>
      <c r="X94" s="3272"/>
      <c r="Y94" s="3272"/>
      <c r="Z94" s="20"/>
      <c r="AA94" s="20"/>
      <c r="AB94" s="20"/>
      <c r="AC94" s="20"/>
      <c r="AD94" s="20"/>
      <c r="AE94" s="20"/>
      <c r="AF94" s="20"/>
      <c r="AG94" s="20"/>
      <c r="AH94" s="20"/>
      <c r="AI94" s="20"/>
    </row>
    <row r="95" spans="1:35" ht="18" x14ac:dyDescent="0.25">
      <c r="A95" s="20"/>
      <c r="B95" s="20"/>
      <c r="C95" s="20"/>
      <c r="D95" s="20"/>
      <c r="E95" s="20"/>
      <c r="F95" s="20"/>
      <c r="G95" s="20"/>
      <c r="H95" s="20"/>
      <c r="I95" s="20"/>
      <c r="J95" s="20"/>
      <c r="K95" s="20"/>
      <c r="L95" s="20"/>
      <c r="M95" s="3408"/>
      <c r="N95" s="3409"/>
      <c r="O95" s="20"/>
      <c r="P95" s="20"/>
      <c r="Q95" s="20"/>
      <c r="R95" s="20"/>
      <c r="S95" s="20"/>
      <c r="T95" s="20"/>
      <c r="U95" s="20"/>
      <c r="V95" s="20"/>
      <c r="W95" s="20"/>
      <c r="X95" s="3272"/>
      <c r="Y95" s="3272"/>
      <c r="Z95" s="20"/>
      <c r="AA95" s="20"/>
      <c r="AB95" s="20"/>
      <c r="AC95" s="20"/>
      <c r="AD95" s="20"/>
      <c r="AE95" s="20"/>
      <c r="AF95" s="20"/>
      <c r="AG95" s="20"/>
      <c r="AH95" s="20"/>
      <c r="AI95" s="20"/>
    </row>
    <row r="96" spans="1:35" ht="18" x14ac:dyDescent="0.25">
      <c r="A96" s="20"/>
      <c r="B96" s="20"/>
      <c r="C96" s="20"/>
      <c r="D96" s="20"/>
      <c r="E96" s="20"/>
      <c r="F96" s="20"/>
      <c r="G96" s="20"/>
      <c r="H96" s="20"/>
      <c r="I96" s="20"/>
      <c r="J96" s="20"/>
      <c r="K96" s="20"/>
      <c r="L96" s="20"/>
      <c r="M96" s="3408"/>
      <c r="N96" s="3409"/>
      <c r="O96" s="20"/>
      <c r="P96" s="20"/>
      <c r="Q96" s="20"/>
      <c r="R96" s="20"/>
      <c r="S96" s="20"/>
      <c r="T96" s="20"/>
      <c r="U96" s="20"/>
      <c r="V96" s="20"/>
      <c r="W96" s="20"/>
      <c r="X96" s="3272"/>
      <c r="Y96" s="3272"/>
      <c r="Z96" s="20"/>
      <c r="AA96" s="20"/>
      <c r="AB96" s="20"/>
      <c r="AC96" s="20"/>
      <c r="AD96" s="20"/>
      <c r="AE96" s="20"/>
      <c r="AF96" s="20"/>
      <c r="AG96" s="20"/>
      <c r="AH96" s="20"/>
      <c r="AI96" s="20"/>
    </row>
    <row r="97" spans="1:35" ht="18" x14ac:dyDescent="0.25">
      <c r="A97" s="20"/>
      <c r="B97" s="20"/>
      <c r="C97" s="20"/>
      <c r="D97" s="20"/>
      <c r="E97" s="20"/>
      <c r="F97" s="20"/>
      <c r="G97" s="20"/>
      <c r="H97" s="20"/>
      <c r="I97" s="20"/>
      <c r="J97" s="20"/>
      <c r="K97" s="20"/>
      <c r="L97" s="20"/>
      <c r="M97" s="3408"/>
      <c r="N97" s="3409"/>
      <c r="O97" s="20"/>
      <c r="P97" s="20"/>
      <c r="Q97" s="20"/>
      <c r="R97" s="20"/>
      <c r="S97" s="20"/>
      <c r="T97" s="20"/>
      <c r="U97" s="20"/>
      <c r="V97" s="20"/>
      <c r="W97" s="20"/>
      <c r="X97" s="3272"/>
      <c r="Y97" s="3272"/>
      <c r="Z97" s="20"/>
      <c r="AA97" s="20"/>
      <c r="AB97" s="20"/>
      <c r="AC97" s="20"/>
      <c r="AD97" s="20"/>
      <c r="AE97" s="20"/>
      <c r="AF97" s="20"/>
      <c r="AG97" s="20"/>
      <c r="AH97" s="20"/>
      <c r="AI97" s="20"/>
    </row>
    <row r="98" spans="1:35" ht="18" x14ac:dyDescent="0.25">
      <c r="A98" s="20"/>
      <c r="B98" s="20"/>
      <c r="C98" s="20"/>
      <c r="D98" s="20"/>
      <c r="E98" s="20"/>
      <c r="F98" s="20"/>
      <c r="G98" s="20"/>
      <c r="H98" s="20"/>
      <c r="I98" s="20"/>
      <c r="J98" s="20"/>
      <c r="K98" s="20"/>
      <c r="L98" s="20"/>
      <c r="M98" s="3408"/>
      <c r="N98" s="3409"/>
      <c r="O98" s="20"/>
      <c r="P98" s="20"/>
      <c r="Q98" s="20"/>
      <c r="R98" s="20"/>
      <c r="S98" s="20"/>
      <c r="T98" s="20"/>
      <c r="U98" s="20"/>
      <c r="V98" s="20"/>
      <c r="W98" s="20"/>
      <c r="X98" s="3272"/>
      <c r="Y98" s="3272"/>
      <c r="Z98" s="20"/>
      <c r="AA98" s="20"/>
      <c r="AB98" s="20"/>
      <c r="AC98" s="20"/>
      <c r="AD98" s="20"/>
      <c r="AE98" s="20"/>
      <c r="AF98" s="20"/>
      <c r="AG98" s="20"/>
      <c r="AH98" s="20"/>
      <c r="AI98" s="20"/>
    </row>
    <row r="99" spans="1:35" ht="18" x14ac:dyDescent="0.25">
      <c r="A99" s="20"/>
      <c r="B99" s="20"/>
      <c r="C99" s="20"/>
      <c r="D99" s="20"/>
      <c r="E99" s="20"/>
      <c r="F99" s="20"/>
      <c r="G99" s="20"/>
      <c r="H99" s="20"/>
      <c r="I99" s="20"/>
      <c r="J99" s="20"/>
      <c r="K99" s="20"/>
      <c r="L99" s="20"/>
      <c r="M99" s="3408"/>
      <c r="N99" s="3409"/>
      <c r="O99" s="20"/>
      <c r="P99" s="20"/>
      <c r="Q99" s="20"/>
      <c r="R99" s="20"/>
      <c r="S99" s="20"/>
      <c r="T99" s="20"/>
      <c r="U99" s="20"/>
      <c r="V99" s="20"/>
      <c r="W99" s="20"/>
      <c r="X99" s="3272"/>
      <c r="Y99" s="3272"/>
      <c r="Z99" s="20"/>
      <c r="AA99" s="20"/>
      <c r="AB99" s="20"/>
      <c r="AC99" s="20"/>
      <c r="AD99" s="20"/>
      <c r="AE99" s="20"/>
      <c r="AF99" s="20"/>
      <c r="AG99" s="20"/>
      <c r="AH99" s="20"/>
      <c r="AI99" s="20"/>
    </row>
    <row r="100" spans="1:35" ht="18" x14ac:dyDescent="0.25">
      <c r="A100" s="20"/>
      <c r="B100" s="20"/>
      <c r="C100" s="20"/>
      <c r="D100" s="20"/>
      <c r="E100" s="20"/>
      <c r="F100" s="20"/>
      <c r="G100" s="20"/>
      <c r="H100" s="20"/>
      <c r="I100" s="20"/>
      <c r="J100" s="20"/>
      <c r="K100" s="20"/>
      <c r="L100" s="20"/>
      <c r="M100" s="3408"/>
      <c r="N100" s="3409"/>
      <c r="O100" s="20"/>
      <c r="P100" s="20"/>
      <c r="Q100" s="20"/>
      <c r="R100" s="20"/>
      <c r="S100" s="20"/>
      <c r="T100" s="20"/>
      <c r="U100" s="20"/>
      <c r="V100" s="20"/>
      <c r="W100" s="20"/>
      <c r="X100" s="3272"/>
      <c r="Y100" s="3272"/>
      <c r="Z100" s="20"/>
      <c r="AA100" s="20"/>
      <c r="AB100" s="20"/>
      <c r="AC100" s="20"/>
      <c r="AD100" s="20"/>
      <c r="AE100" s="20"/>
      <c r="AF100" s="20"/>
      <c r="AG100" s="20"/>
      <c r="AH100" s="20"/>
      <c r="AI100" s="20"/>
    </row>
    <row r="101" spans="1:35" ht="18" x14ac:dyDescent="0.25">
      <c r="A101" s="20"/>
      <c r="B101" s="20"/>
      <c r="C101" s="20"/>
      <c r="D101" s="20"/>
      <c r="E101" s="20"/>
      <c r="F101" s="20"/>
      <c r="G101" s="20"/>
      <c r="H101" s="20"/>
      <c r="I101" s="20"/>
      <c r="J101" s="20"/>
      <c r="K101" s="20"/>
      <c r="L101" s="20"/>
      <c r="M101" s="3408"/>
      <c r="N101" s="3409"/>
      <c r="O101" s="20"/>
      <c r="P101" s="20"/>
      <c r="Q101" s="20"/>
      <c r="R101" s="20"/>
      <c r="S101" s="20"/>
      <c r="T101" s="20"/>
      <c r="U101" s="20"/>
      <c r="V101" s="20"/>
      <c r="W101" s="20"/>
      <c r="X101" s="3272"/>
      <c r="Y101" s="3272"/>
      <c r="Z101" s="20"/>
      <c r="AA101" s="20"/>
      <c r="AB101" s="20"/>
      <c r="AC101" s="20"/>
      <c r="AD101" s="20"/>
      <c r="AE101" s="20"/>
      <c r="AF101" s="20"/>
      <c r="AG101" s="20"/>
      <c r="AH101" s="20"/>
      <c r="AI101" s="20"/>
    </row>
    <row r="102" spans="1:35" ht="18" x14ac:dyDescent="0.25">
      <c r="A102" s="20"/>
      <c r="B102" s="20"/>
      <c r="C102" s="20"/>
      <c r="D102" s="20"/>
      <c r="E102" s="20"/>
      <c r="F102" s="20"/>
      <c r="G102" s="20"/>
      <c r="H102" s="20"/>
      <c r="I102" s="20"/>
      <c r="J102" s="20"/>
      <c r="K102" s="20"/>
      <c r="L102" s="20"/>
      <c r="M102" s="3408"/>
      <c r="N102" s="3409"/>
      <c r="O102" s="20"/>
      <c r="P102" s="20"/>
      <c r="Q102" s="20"/>
      <c r="R102" s="20"/>
      <c r="S102" s="20"/>
      <c r="T102" s="20"/>
      <c r="U102" s="20"/>
      <c r="V102" s="20"/>
      <c r="W102" s="20"/>
      <c r="X102" s="3272"/>
      <c r="Y102" s="3272"/>
      <c r="Z102" s="20"/>
      <c r="AA102" s="20"/>
      <c r="AB102" s="20"/>
      <c r="AC102" s="20"/>
      <c r="AD102" s="20"/>
      <c r="AE102" s="20"/>
      <c r="AF102" s="20"/>
      <c r="AG102" s="20"/>
      <c r="AH102" s="20"/>
      <c r="AI102" s="20"/>
    </row>
    <row r="103" spans="1:35" ht="18" x14ac:dyDescent="0.25">
      <c r="A103" s="20"/>
      <c r="B103" s="20"/>
      <c r="C103" s="20"/>
      <c r="D103" s="20"/>
      <c r="E103" s="20"/>
      <c r="F103" s="20"/>
      <c r="G103" s="20"/>
      <c r="H103" s="20"/>
      <c r="I103" s="20"/>
      <c r="J103" s="20"/>
      <c r="K103" s="20"/>
      <c r="L103" s="20"/>
      <c r="M103" s="3408"/>
      <c r="N103" s="3409"/>
      <c r="O103" s="20"/>
      <c r="P103" s="20"/>
      <c r="Q103" s="20"/>
      <c r="R103" s="20"/>
      <c r="S103" s="20"/>
      <c r="T103" s="20"/>
      <c r="U103" s="20"/>
      <c r="V103" s="20"/>
      <c r="W103" s="20"/>
      <c r="X103" s="3272"/>
      <c r="Y103" s="3272"/>
      <c r="Z103" s="20"/>
      <c r="AA103" s="20"/>
      <c r="AB103" s="20"/>
      <c r="AC103" s="20"/>
      <c r="AD103" s="20"/>
      <c r="AE103" s="20"/>
      <c r="AF103" s="20"/>
      <c r="AG103" s="20"/>
      <c r="AH103" s="20"/>
      <c r="AI103" s="20"/>
    </row>
    <row r="104" spans="1:35" ht="18" x14ac:dyDescent="0.25">
      <c r="A104" s="20"/>
      <c r="B104" s="20"/>
      <c r="C104" s="20"/>
      <c r="D104" s="20"/>
      <c r="E104" s="20"/>
      <c r="F104" s="20"/>
      <c r="G104" s="20"/>
      <c r="H104" s="20"/>
      <c r="I104" s="20"/>
      <c r="J104" s="20"/>
      <c r="K104" s="20"/>
      <c r="L104" s="20"/>
      <c r="M104" s="3408"/>
      <c r="N104" s="3409"/>
      <c r="O104" s="20"/>
      <c r="P104" s="20"/>
      <c r="Q104" s="20"/>
      <c r="R104" s="20"/>
      <c r="S104" s="20"/>
      <c r="T104" s="20"/>
      <c r="U104" s="20"/>
      <c r="V104" s="20"/>
      <c r="W104" s="20"/>
      <c r="X104" s="3272"/>
      <c r="Y104" s="3272"/>
      <c r="Z104" s="20"/>
      <c r="AA104" s="20"/>
      <c r="AB104" s="20"/>
      <c r="AC104" s="20"/>
      <c r="AD104" s="20"/>
      <c r="AE104" s="20"/>
      <c r="AF104" s="20"/>
      <c r="AG104" s="20"/>
      <c r="AH104" s="20"/>
      <c r="AI104" s="20"/>
    </row>
    <row r="105" spans="1:35" ht="18" x14ac:dyDescent="0.25">
      <c r="A105" s="20"/>
      <c r="B105" s="20"/>
      <c r="C105" s="20"/>
      <c r="D105" s="20"/>
      <c r="E105" s="20"/>
      <c r="F105" s="20"/>
      <c r="G105" s="20"/>
      <c r="H105" s="20"/>
      <c r="I105" s="20"/>
      <c r="J105" s="20"/>
      <c r="K105" s="20"/>
      <c r="L105" s="20"/>
      <c r="M105" s="3408"/>
      <c r="N105" s="3409"/>
      <c r="O105" s="20"/>
      <c r="P105" s="20"/>
      <c r="Q105" s="20"/>
      <c r="R105" s="20"/>
      <c r="S105" s="20"/>
      <c r="T105" s="20"/>
      <c r="U105" s="20"/>
      <c r="V105" s="20"/>
      <c r="W105" s="20"/>
      <c r="X105" s="3272"/>
      <c r="Y105" s="3272"/>
      <c r="Z105" s="20"/>
      <c r="AA105" s="20"/>
      <c r="AB105" s="20"/>
      <c r="AC105" s="20"/>
      <c r="AD105" s="20"/>
      <c r="AE105" s="20"/>
      <c r="AF105" s="20"/>
      <c r="AG105" s="20"/>
      <c r="AH105" s="20"/>
      <c r="AI105" s="20"/>
    </row>
    <row r="106" spans="1:35" ht="18" x14ac:dyDescent="0.25">
      <c r="A106" s="20"/>
      <c r="B106" s="20"/>
      <c r="C106" s="20"/>
      <c r="D106" s="20"/>
      <c r="E106" s="20"/>
      <c r="F106" s="20"/>
      <c r="G106" s="20"/>
      <c r="H106" s="20"/>
      <c r="I106" s="20"/>
      <c r="J106" s="20"/>
      <c r="K106" s="20"/>
      <c r="L106" s="20"/>
      <c r="M106" s="3408"/>
      <c r="N106" s="3409"/>
      <c r="O106" s="20"/>
      <c r="P106" s="20"/>
      <c r="Q106" s="20"/>
      <c r="R106" s="20"/>
      <c r="S106" s="20"/>
      <c r="T106" s="20"/>
      <c r="U106" s="20"/>
      <c r="V106" s="20"/>
      <c r="W106" s="20"/>
      <c r="X106" s="3272"/>
      <c r="Y106" s="3272"/>
      <c r="Z106" s="20"/>
      <c r="AA106" s="20"/>
      <c r="AB106" s="20"/>
      <c r="AC106" s="20"/>
      <c r="AD106" s="20"/>
      <c r="AE106" s="20"/>
      <c r="AF106" s="20"/>
      <c r="AG106" s="20"/>
      <c r="AH106" s="20"/>
      <c r="AI106" s="20"/>
    </row>
    <row r="107" spans="1:35" ht="18" x14ac:dyDescent="0.25">
      <c r="A107" s="20"/>
      <c r="B107" s="20"/>
      <c r="C107" s="20"/>
      <c r="D107" s="20"/>
      <c r="E107" s="20"/>
      <c r="F107" s="20"/>
      <c r="G107" s="20"/>
      <c r="H107" s="20"/>
      <c r="I107" s="20"/>
      <c r="J107" s="20"/>
      <c r="K107" s="20"/>
      <c r="L107" s="20"/>
      <c r="M107" s="3408"/>
      <c r="N107" s="3409"/>
      <c r="O107" s="20"/>
      <c r="P107" s="20"/>
      <c r="Q107" s="20"/>
      <c r="R107" s="20"/>
      <c r="S107" s="20"/>
      <c r="T107" s="20"/>
      <c r="U107" s="20"/>
      <c r="V107" s="20"/>
      <c r="W107" s="20"/>
      <c r="X107" s="3272"/>
      <c r="Y107" s="3272"/>
      <c r="Z107" s="20"/>
      <c r="AA107" s="20"/>
      <c r="AB107" s="20"/>
      <c r="AC107" s="20"/>
      <c r="AD107" s="20"/>
      <c r="AE107" s="20"/>
      <c r="AF107" s="20"/>
      <c r="AG107" s="20"/>
      <c r="AH107" s="20"/>
      <c r="AI107" s="20"/>
    </row>
    <row r="108" spans="1:35" ht="18" x14ac:dyDescent="0.25">
      <c r="A108" s="20"/>
      <c r="B108" s="20"/>
      <c r="C108" s="20"/>
      <c r="D108" s="20"/>
      <c r="E108" s="20"/>
      <c r="F108" s="20"/>
      <c r="G108" s="20"/>
      <c r="H108" s="20"/>
      <c r="I108" s="20"/>
      <c r="J108" s="20"/>
      <c r="K108" s="20"/>
      <c r="L108" s="20"/>
      <c r="M108" s="3408"/>
      <c r="N108" s="3409"/>
      <c r="O108" s="20"/>
      <c r="P108" s="20"/>
      <c r="Q108" s="20"/>
      <c r="R108" s="20"/>
      <c r="S108" s="20"/>
      <c r="T108" s="20"/>
      <c r="U108" s="20"/>
      <c r="V108" s="20"/>
      <c r="W108" s="20"/>
      <c r="X108" s="3272"/>
      <c r="Y108" s="3272"/>
      <c r="Z108" s="20"/>
      <c r="AA108" s="20"/>
      <c r="AB108" s="20"/>
      <c r="AC108" s="20"/>
      <c r="AD108" s="20"/>
      <c r="AE108" s="20"/>
      <c r="AF108" s="20"/>
      <c r="AG108" s="20"/>
      <c r="AH108" s="20"/>
      <c r="AI108" s="20"/>
    </row>
    <row r="109" spans="1:35" ht="18" x14ac:dyDescent="0.25">
      <c r="A109" s="20"/>
      <c r="B109" s="20"/>
      <c r="C109" s="20"/>
      <c r="D109" s="20"/>
      <c r="E109" s="20"/>
      <c r="F109" s="20"/>
      <c r="G109" s="20"/>
      <c r="H109" s="20"/>
      <c r="I109" s="20"/>
      <c r="J109" s="20"/>
      <c r="K109" s="20"/>
      <c r="L109" s="20"/>
      <c r="M109" s="3408"/>
      <c r="N109" s="3409"/>
      <c r="O109" s="20"/>
      <c r="P109" s="20"/>
      <c r="Q109" s="20"/>
      <c r="R109" s="20"/>
      <c r="S109" s="20"/>
      <c r="T109" s="20"/>
      <c r="U109" s="20"/>
      <c r="V109" s="20"/>
      <c r="W109" s="20"/>
      <c r="X109" s="3272"/>
      <c r="Y109" s="3272"/>
      <c r="Z109" s="20"/>
      <c r="AA109" s="20"/>
      <c r="AB109" s="20"/>
      <c r="AC109" s="20"/>
      <c r="AD109" s="20"/>
      <c r="AE109" s="20"/>
      <c r="AF109" s="20"/>
      <c r="AG109" s="20"/>
      <c r="AH109" s="20"/>
      <c r="AI109" s="20"/>
    </row>
    <row r="110" spans="1:35" ht="18" x14ac:dyDescent="0.25">
      <c r="A110" s="20"/>
      <c r="B110" s="20"/>
      <c r="C110" s="20"/>
      <c r="D110" s="20"/>
      <c r="E110" s="20"/>
      <c r="F110" s="20"/>
      <c r="G110" s="20"/>
      <c r="H110" s="20"/>
      <c r="I110" s="20"/>
      <c r="J110" s="20"/>
      <c r="K110" s="20"/>
      <c r="L110" s="20"/>
      <c r="M110" s="3408"/>
      <c r="N110" s="3409"/>
      <c r="O110" s="20"/>
      <c r="P110" s="20"/>
      <c r="Q110" s="20"/>
      <c r="R110" s="20"/>
      <c r="S110" s="20"/>
      <c r="T110" s="20"/>
      <c r="U110" s="20"/>
      <c r="V110" s="20"/>
      <c r="W110" s="20"/>
      <c r="X110" s="3272"/>
      <c r="Y110" s="3272"/>
      <c r="Z110" s="20"/>
      <c r="AA110" s="20"/>
      <c r="AB110" s="20"/>
      <c r="AC110" s="20"/>
      <c r="AD110" s="20"/>
      <c r="AE110" s="20"/>
      <c r="AF110" s="20"/>
      <c r="AG110" s="20"/>
      <c r="AH110" s="20"/>
      <c r="AI110" s="20"/>
    </row>
    <row r="111" spans="1:35" ht="18" x14ac:dyDescent="0.25">
      <c r="A111" s="20"/>
      <c r="B111" s="20"/>
      <c r="C111" s="20"/>
      <c r="D111" s="20"/>
      <c r="E111" s="20"/>
      <c r="F111" s="20"/>
      <c r="G111" s="20"/>
      <c r="H111" s="20"/>
      <c r="I111" s="20"/>
      <c r="J111" s="20"/>
      <c r="K111" s="20"/>
      <c r="L111" s="20"/>
      <c r="M111" s="3408"/>
      <c r="N111" s="3409"/>
      <c r="O111" s="20"/>
      <c r="P111" s="20"/>
      <c r="Q111" s="20"/>
      <c r="R111" s="20"/>
      <c r="S111" s="20"/>
      <c r="T111" s="20"/>
      <c r="U111" s="20"/>
      <c r="V111" s="20"/>
      <c r="W111" s="20"/>
      <c r="X111" s="3272"/>
      <c r="Y111" s="3272"/>
      <c r="Z111" s="20"/>
      <c r="AA111" s="20"/>
      <c r="AB111" s="20"/>
      <c r="AC111" s="20"/>
      <c r="AD111" s="20"/>
      <c r="AE111" s="20"/>
      <c r="AF111" s="20"/>
      <c r="AG111" s="20"/>
      <c r="AH111" s="20"/>
      <c r="AI111" s="20"/>
    </row>
    <row r="112" spans="1:35" ht="18" x14ac:dyDescent="0.25">
      <c r="A112" s="20"/>
      <c r="B112" s="20"/>
      <c r="C112" s="20"/>
      <c r="D112" s="20"/>
      <c r="E112" s="20"/>
      <c r="F112" s="20"/>
      <c r="G112" s="20"/>
      <c r="H112" s="20"/>
      <c r="I112" s="20"/>
      <c r="J112" s="20"/>
      <c r="K112" s="20"/>
      <c r="L112" s="20"/>
      <c r="M112" s="3408"/>
      <c r="N112" s="3409"/>
      <c r="O112" s="20"/>
      <c r="P112" s="20"/>
      <c r="Q112" s="20"/>
      <c r="R112" s="20"/>
      <c r="S112" s="20"/>
      <c r="T112" s="20"/>
      <c r="U112" s="20"/>
      <c r="V112" s="20"/>
      <c r="W112" s="20"/>
      <c r="X112" s="3272"/>
      <c r="Y112" s="3272"/>
      <c r="Z112" s="20"/>
      <c r="AA112" s="20"/>
      <c r="AB112" s="20"/>
      <c r="AC112" s="20"/>
      <c r="AD112" s="20"/>
      <c r="AE112" s="20"/>
      <c r="AF112" s="20"/>
      <c r="AG112" s="20"/>
      <c r="AH112" s="20"/>
      <c r="AI112" s="20"/>
    </row>
    <row r="113" spans="1:35" ht="18" x14ac:dyDescent="0.25">
      <c r="A113" s="20"/>
      <c r="B113" s="20"/>
      <c r="C113" s="20"/>
      <c r="D113" s="20"/>
      <c r="E113" s="20"/>
      <c r="F113" s="20"/>
      <c r="G113" s="20"/>
      <c r="H113" s="20"/>
      <c r="I113" s="20"/>
      <c r="J113" s="20"/>
      <c r="K113" s="20"/>
      <c r="L113" s="20"/>
      <c r="M113" s="3408"/>
      <c r="N113" s="3409"/>
      <c r="O113" s="20"/>
      <c r="P113" s="20"/>
      <c r="Q113" s="20"/>
      <c r="R113" s="20"/>
      <c r="S113" s="20"/>
      <c r="T113" s="20"/>
      <c r="U113" s="20"/>
      <c r="V113" s="20"/>
      <c r="W113" s="20"/>
      <c r="X113" s="3272"/>
      <c r="Y113" s="3272"/>
      <c r="Z113" s="20"/>
      <c r="AA113" s="20"/>
      <c r="AB113" s="20"/>
      <c r="AC113" s="20"/>
      <c r="AD113" s="20"/>
      <c r="AE113" s="20"/>
      <c r="AF113" s="20"/>
      <c r="AG113" s="20"/>
      <c r="AH113" s="20"/>
      <c r="AI113" s="20"/>
    </row>
    <row r="114" spans="1:35" ht="18" x14ac:dyDescent="0.25">
      <c r="A114" s="20"/>
      <c r="B114" s="20"/>
      <c r="C114" s="20"/>
      <c r="D114" s="20"/>
      <c r="E114" s="20"/>
      <c r="F114" s="20"/>
      <c r="G114" s="20"/>
      <c r="H114" s="20"/>
      <c r="I114" s="20"/>
      <c r="J114" s="20"/>
      <c r="K114" s="20"/>
      <c r="L114" s="20"/>
      <c r="M114" s="3408"/>
      <c r="N114" s="3409"/>
      <c r="O114" s="20"/>
      <c r="P114" s="20"/>
      <c r="Q114" s="20"/>
      <c r="R114" s="20"/>
      <c r="S114" s="20"/>
      <c r="T114" s="20"/>
      <c r="U114" s="20"/>
      <c r="V114" s="20"/>
      <c r="W114" s="20"/>
      <c r="X114" s="3272"/>
      <c r="Y114" s="3272"/>
      <c r="Z114" s="20"/>
      <c r="AA114" s="20"/>
      <c r="AB114" s="20"/>
      <c r="AC114" s="20"/>
      <c r="AD114" s="20"/>
      <c r="AE114" s="20"/>
      <c r="AF114" s="20"/>
      <c r="AG114" s="20"/>
      <c r="AH114" s="20"/>
      <c r="AI114" s="20"/>
    </row>
    <row r="115" spans="1:35" ht="18" x14ac:dyDescent="0.25">
      <c r="A115" s="20"/>
      <c r="B115" s="20"/>
      <c r="C115" s="20"/>
      <c r="D115" s="20"/>
      <c r="E115" s="20"/>
      <c r="F115" s="20"/>
      <c r="G115" s="20"/>
      <c r="H115" s="20"/>
      <c r="I115" s="20"/>
      <c r="J115" s="20"/>
      <c r="K115" s="20"/>
      <c r="L115" s="20"/>
      <c r="M115" s="3408"/>
      <c r="N115" s="3409"/>
      <c r="O115" s="20"/>
      <c r="P115" s="20"/>
      <c r="Q115" s="20"/>
      <c r="R115" s="20"/>
      <c r="S115" s="20"/>
      <c r="T115" s="20"/>
      <c r="U115" s="20"/>
      <c r="V115" s="20"/>
      <c r="W115" s="20"/>
      <c r="X115" s="3272"/>
      <c r="Y115" s="3272"/>
      <c r="Z115" s="20"/>
      <c r="AA115" s="20"/>
      <c r="AB115" s="20"/>
      <c r="AC115" s="20"/>
      <c r="AD115" s="20"/>
      <c r="AE115" s="20"/>
      <c r="AF115" s="20"/>
      <c r="AG115" s="20"/>
      <c r="AH115" s="20"/>
      <c r="AI115" s="20"/>
    </row>
    <row r="116" spans="1:35" ht="18" x14ac:dyDescent="0.25">
      <c r="A116" s="20"/>
      <c r="B116" s="20"/>
      <c r="C116" s="20"/>
      <c r="D116" s="20"/>
      <c r="E116" s="20"/>
      <c r="F116" s="20"/>
      <c r="G116" s="20"/>
      <c r="H116" s="20"/>
      <c r="I116" s="20"/>
      <c r="J116" s="20"/>
      <c r="K116" s="20"/>
      <c r="L116" s="20"/>
      <c r="M116" s="3408"/>
      <c r="N116" s="3409"/>
      <c r="O116" s="20"/>
      <c r="P116" s="20"/>
      <c r="Q116" s="20"/>
      <c r="R116" s="20"/>
      <c r="S116" s="20"/>
      <c r="T116" s="20"/>
      <c r="U116" s="20"/>
      <c r="V116" s="20"/>
      <c r="W116" s="20"/>
      <c r="X116" s="3272"/>
      <c r="Y116" s="3272"/>
      <c r="Z116" s="20"/>
      <c r="AA116" s="20"/>
      <c r="AB116" s="20"/>
      <c r="AC116" s="20"/>
      <c r="AD116" s="20"/>
      <c r="AE116" s="20"/>
      <c r="AF116" s="20"/>
      <c r="AG116" s="20"/>
      <c r="AH116" s="20"/>
      <c r="AI116" s="20"/>
    </row>
    <row r="117" spans="1:35" ht="18" x14ac:dyDescent="0.25">
      <c r="A117" s="20"/>
      <c r="B117" s="20"/>
      <c r="C117" s="20"/>
      <c r="D117" s="20"/>
      <c r="E117" s="20"/>
      <c r="F117" s="20"/>
      <c r="G117" s="20"/>
      <c r="H117" s="20"/>
      <c r="I117" s="20"/>
      <c r="J117" s="20"/>
      <c r="K117" s="20"/>
      <c r="L117" s="20"/>
      <c r="M117" s="3408"/>
      <c r="N117" s="3409"/>
      <c r="O117" s="20"/>
      <c r="P117" s="20"/>
      <c r="Q117" s="20"/>
      <c r="R117" s="20"/>
      <c r="S117" s="20"/>
      <c r="T117" s="20"/>
      <c r="U117" s="20"/>
      <c r="V117" s="20"/>
      <c r="W117" s="20"/>
      <c r="X117" s="3272"/>
      <c r="Y117" s="3272"/>
      <c r="Z117" s="20"/>
      <c r="AA117" s="20"/>
      <c r="AB117" s="20"/>
      <c r="AC117" s="20"/>
      <c r="AD117" s="20"/>
      <c r="AE117" s="20"/>
      <c r="AF117" s="20"/>
      <c r="AG117" s="20"/>
      <c r="AH117" s="20"/>
      <c r="AI117" s="20"/>
    </row>
    <row r="118" spans="1:35" ht="18" x14ac:dyDescent="0.25">
      <c r="A118" s="20"/>
      <c r="B118" s="20"/>
      <c r="C118" s="20"/>
      <c r="D118" s="20"/>
      <c r="E118" s="20"/>
      <c r="F118" s="20"/>
      <c r="G118" s="20"/>
      <c r="H118" s="20"/>
      <c r="I118" s="20"/>
      <c r="J118" s="20"/>
      <c r="K118" s="20"/>
      <c r="L118" s="20"/>
      <c r="M118" s="3408"/>
      <c r="N118" s="3409"/>
      <c r="O118" s="20"/>
      <c r="P118" s="20"/>
      <c r="Q118" s="20"/>
      <c r="R118" s="20"/>
      <c r="S118" s="20"/>
      <c r="T118" s="20"/>
      <c r="U118" s="20"/>
      <c r="V118" s="20"/>
      <c r="W118" s="20"/>
      <c r="X118" s="3272"/>
      <c r="Y118" s="3272"/>
      <c r="Z118" s="20"/>
      <c r="AA118" s="20"/>
      <c r="AB118" s="20"/>
      <c r="AC118" s="20"/>
      <c r="AD118" s="20"/>
      <c r="AE118" s="20"/>
      <c r="AF118" s="20"/>
      <c r="AG118" s="20"/>
      <c r="AH118" s="20"/>
      <c r="AI118" s="20"/>
    </row>
    <row r="119" spans="1:35" ht="18" x14ac:dyDescent="0.25">
      <c r="A119" s="20"/>
      <c r="B119" s="20"/>
      <c r="C119" s="20"/>
      <c r="D119" s="20"/>
      <c r="E119" s="20"/>
      <c r="F119" s="20"/>
      <c r="G119" s="20"/>
      <c r="H119" s="20"/>
      <c r="I119" s="20"/>
      <c r="J119" s="20"/>
      <c r="K119" s="20"/>
      <c r="L119" s="20"/>
      <c r="M119" s="3408"/>
      <c r="N119" s="3409"/>
      <c r="O119" s="20"/>
      <c r="P119" s="20"/>
      <c r="Q119" s="20"/>
      <c r="R119" s="20"/>
      <c r="S119" s="20"/>
      <c r="T119" s="20"/>
      <c r="U119" s="20"/>
      <c r="V119" s="20"/>
      <c r="W119" s="20"/>
      <c r="X119" s="3272"/>
      <c r="Y119" s="3272"/>
      <c r="Z119" s="20"/>
      <c r="AA119" s="20"/>
      <c r="AB119" s="20"/>
      <c r="AC119" s="20"/>
      <c r="AD119" s="20"/>
      <c r="AE119" s="20"/>
      <c r="AF119" s="20"/>
      <c r="AG119" s="20"/>
      <c r="AH119" s="20"/>
      <c r="AI119" s="20"/>
    </row>
    <row r="120" spans="1:35" ht="18" x14ac:dyDescent="0.25">
      <c r="A120" s="20"/>
      <c r="B120" s="20"/>
      <c r="C120" s="20"/>
      <c r="D120" s="20"/>
      <c r="E120" s="20"/>
      <c r="F120" s="20"/>
      <c r="G120" s="20"/>
      <c r="H120" s="20"/>
      <c r="I120" s="20"/>
      <c r="J120" s="20"/>
      <c r="K120" s="20"/>
      <c r="L120" s="20"/>
      <c r="M120" s="3408"/>
      <c r="N120" s="3409"/>
      <c r="O120" s="20"/>
      <c r="P120" s="20"/>
      <c r="Q120" s="20"/>
      <c r="R120" s="20"/>
      <c r="S120" s="20"/>
      <c r="T120" s="20"/>
      <c r="U120" s="20"/>
      <c r="V120" s="20"/>
      <c r="W120" s="20"/>
      <c r="X120" s="3272"/>
      <c r="Y120" s="3272"/>
      <c r="Z120" s="20"/>
      <c r="AA120" s="20"/>
      <c r="AB120" s="20"/>
      <c r="AC120" s="20"/>
      <c r="AD120" s="20"/>
      <c r="AE120" s="20"/>
      <c r="AF120" s="20"/>
      <c r="AG120" s="20"/>
      <c r="AH120" s="20"/>
      <c r="AI120" s="20"/>
    </row>
    <row r="121" spans="1:35" ht="18" x14ac:dyDescent="0.25">
      <c r="A121" s="20"/>
      <c r="B121" s="20"/>
      <c r="C121" s="20"/>
      <c r="D121" s="20"/>
      <c r="E121" s="20"/>
      <c r="F121" s="20"/>
      <c r="G121" s="20"/>
      <c r="H121" s="20"/>
      <c r="I121" s="20"/>
      <c r="J121" s="20"/>
      <c r="K121" s="20"/>
      <c r="L121" s="20"/>
      <c r="M121" s="3408"/>
      <c r="N121" s="3409"/>
      <c r="O121" s="20"/>
      <c r="P121" s="20"/>
      <c r="Q121" s="20"/>
      <c r="R121" s="20"/>
      <c r="S121" s="20"/>
      <c r="T121" s="20"/>
      <c r="U121" s="20"/>
      <c r="V121" s="20"/>
      <c r="W121" s="20"/>
      <c r="X121" s="3272"/>
      <c r="Y121" s="3272"/>
      <c r="Z121" s="20"/>
      <c r="AA121" s="20"/>
      <c r="AB121" s="20"/>
      <c r="AC121" s="20"/>
      <c r="AD121" s="20"/>
      <c r="AE121" s="20"/>
      <c r="AF121" s="20"/>
      <c r="AG121" s="20"/>
      <c r="AH121" s="20"/>
      <c r="AI121" s="20"/>
    </row>
    <row r="122" spans="1:35" ht="18" x14ac:dyDescent="0.25">
      <c r="A122" s="20"/>
      <c r="B122" s="20"/>
      <c r="C122" s="20"/>
      <c r="D122" s="20"/>
      <c r="E122" s="20"/>
      <c r="F122" s="20"/>
      <c r="G122" s="20"/>
      <c r="H122" s="20"/>
      <c r="I122" s="20"/>
      <c r="J122" s="20"/>
      <c r="K122" s="20"/>
      <c r="L122" s="20"/>
      <c r="M122" s="3408"/>
      <c r="N122" s="3409"/>
      <c r="O122" s="20"/>
      <c r="P122" s="20"/>
      <c r="Q122" s="20"/>
      <c r="R122" s="20"/>
      <c r="S122" s="20"/>
      <c r="T122" s="20"/>
      <c r="U122" s="20"/>
      <c r="V122" s="20"/>
      <c r="W122" s="20"/>
      <c r="X122" s="3272"/>
      <c r="Y122" s="3272"/>
      <c r="Z122" s="20"/>
      <c r="AA122" s="20"/>
      <c r="AB122" s="20"/>
      <c r="AC122" s="20"/>
      <c r="AD122" s="20"/>
      <c r="AE122" s="20"/>
      <c r="AF122" s="20"/>
      <c r="AG122" s="20"/>
      <c r="AH122" s="20"/>
      <c r="AI122" s="20"/>
    </row>
    <row r="123" spans="1:35" ht="18" x14ac:dyDescent="0.25">
      <c r="A123" s="20"/>
      <c r="B123" s="20"/>
      <c r="C123" s="20"/>
      <c r="D123" s="20"/>
      <c r="E123" s="20"/>
      <c r="F123" s="20"/>
      <c r="G123" s="20"/>
      <c r="H123" s="20"/>
      <c r="I123" s="20"/>
      <c r="J123" s="20"/>
      <c r="K123" s="20"/>
      <c r="L123" s="20"/>
      <c r="M123" s="3408"/>
      <c r="N123" s="3409"/>
      <c r="O123" s="20"/>
      <c r="P123" s="20"/>
      <c r="Q123" s="20"/>
      <c r="R123" s="20"/>
      <c r="S123" s="20"/>
      <c r="T123" s="20"/>
      <c r="U123" s="20"/>
      <c r="V123" s="20"/>
      <c r="W123" s="20"/>
      <c r="X123" s="3272"/>
      <c r="Y123" s="3272"/>
      <c r="Z123" s="20"/>
      <c r="AA123" s="20"/>
      <c r="AB123" s="20"/>
      <c r="AC123" s="20"/>
      <c r="AD123" s="20"/>
      <c r="AE123" s="20"/>
      <c r="AF123" s="20"/>
      <c r="AG123" s="20"/>
      <c r="AH123" s="20"/>
      <c r="AI123" s="20"/>
    </row>
    <row r="124" spans="1:35" ht="18" x14ac:dyDescent="0.25">
      <c r="A124" s="20"/>
      <c r="B124" s="20"/>
      <c r="C124" s="20"/>
      <c r="D124" s="20"/>
      <c r="E124" s="20"/>
      <c r="F124" s="20"/>
      <c r="G124" s="20"/>
      <c r="H124" s="20"/>
      <c r="I124" s="20"/>
      <c r="J124" s="20"/>
      <c r="K124" s="20"/>
      <c r="L124" s="20"/>
      <c r="M124" s="3408"/>
      <c r="N124" s="3409"/>
      <c r="O124" s="20"/>
      <c r="P124" s="20"/>
      <c r="Q124" s="20"/>
      <c r="R124" s="20"/>
      <c r="S124" s="20"/>
      <c r="T124" s="20"/>
      <c r="U124" s="20"/>
      <c r="V124" s="20"/>
      <c r="W124" s="20"/>
      <c r="X124" s="3272"/>
      <c r="Y124" s="3272"/>
      <c r="Z124" s="20"/>
      <c r="AA124" s="20"/>
      <c r="AB124" s="20"/>
      <c r="AC124" s="20"/>
      <c r="AD124" s="20"/>
      <c r="AE124" s="20"/>
      <c r="AF124" s="20"/>
      <c r="AG124" s="20"/>
      <c r="AH124" s="20"/>
      <c r="AI124" s="20"/>
    </row>
    <row r="125" spans="1:35" ht="18" x14ac:dyDescent="0.25">
      <c r="A125" s="20"/>
      <c r="B125" s="20"/>
      <c r="C125" s="20"/>
      <c r="D125" s="20"/>
      <c r="E125" s="20"/>
      <c r="F125" s="20"/>
      <c r="G125" s="20"/>
      <c r="H125" s="20"/>
      <c r="I125" s="20"/>
      <c r="J125" s="20"/>
      <c r="K125" s="20"/>
      <c r="L125" s="20"/>
      <c r="M125" s="3408"/>
      <c r="N125" s="3409"/>
      <c r="O125" s="20"/>
      <c r="P125" s="20"/>
      <c r="Q125" s="20"/>
      <c r="R125" s="20"/>
      <c r="S125" s="20"/>
      <c r="T125" s="20"/>
      <c r="U125" s="20"/>
      <c r="V125" s="20"/>
      <c r="W125" s="20"/>
      <c r="X125" s="3272"/>
      <c r="Y125" s="3272"/>
      <c r="Z125" s="20"/>
      <c r="AA125" s="20"/>
      <c r="AB125" s="20"/>
      <c r="AC125" s="20"/>
      <c r="AD125" s="20"/>
      <c r="AE125" s="20"/>
      <c r="AF125" s="20"/>
      <c r="AG125" s="20"/>
      <c r="AH125" s="20"/>
      <c r="AI125" s="20"/>
    </row>
    <row r="126" spans="1:35" ht="18" x14ac:dyDescent="0.25">
      <c r="A126" s="20"/>
      <c r="B126" s="20"/>
      <c r="C126" s="20"/>
      <c r="D126" s="20"/>
      <c r="E126" s="20"/>
      <c r="F126" s="20"/>
      <c r="G126" s="20"/>
      <c r="H126" s="20"/>
      <c r="I126" s="20"/>
      <c r="J126" s="20"/>
      <c r="K126" s="20"/>
      <c r="L126" s="20"/>
      <c r="M126" s="3408"/>
      <c r="N126" s="3409"/>
      <c r="O126" s="20"/>
      <c r="P126" s="20"/>
      <c r="Q126" s="20"/>
      <c r="R126" s="20"/>
      <c r="S126" s="20"/>
      <c r="T126" s="20"/>
      <c r="U126" s="20"/>
      <c r="V126" s="20"/>
      <c r="W126" s="20"/>
      <c r="X126" s="3272"/>
      <c r="Y126" s="3272"/>
      <c r="Z126" s="20"/>
      <c r="AA126" s="20"/>
      <c r="AB126" s="20"/>
      <c r="AC126" s="20"/>
      <c r="AD126" s="20"/>
      <c r="AE126" s="20"/>
      <c r="AF126" s="20"/>
      <c r="AG126" s="20"/>
      <c r="AH126" s="20"/>
      <c r="AI126" s="20"/>
    </row>
    <row r="127" spans="1:35" ht="18" x14ac:dyDescent="0.25">
      <c r="A127" s="20"/>
      <c r="B127" s="20"/>
      <c r="C127" s="20"/>
      <c r="D127" s="20"/>
      <c r="E127" s="20"/>
      <c r="F127" s="20"/>
      <c r="G127" s="20"/>
      <c r="H127" s="20"/>
      <c r="I127" s="20"/>
      <c r="J127" s="20"/>
      <c r="K127" s="20"/>
      <c r="L127" s="20"/>
      <c r="M127" s="3408"/>
      <c r="N127" s="3409"/>
      <c r="O127" s="20"/>
      <c r="P127" s="20"/>
      <c r="Q127" s="20"/>
      <c r="R127" s="20"/>
      <c r="S127" s="20"/>
      <c r="T127" s="20"/>
      <c r="U127" s="20"/>
      <c r="V127" s="20"/>
      <c r="W127" s="20"/>
      <c r="X127" s="3272"/>
      <c r="Y127" s="3272"/>
      <c r="Z127" s="20"/>
      <c r="AA127" s="20"/>
      <c r="AB127" s="20"/>
      <c r="AC127" s="20"/>
      <c r="AD127" s="20"/>
      <c r="AE127" s="20"/>
      <c r="AF127" s="20"/>
      <c r="AG127" s="20"/>
      <c r="AH127" s="20"/>
      <c r="AI127" s="20"/>
    </row>
    <row r="128" spans="1:35" ht="18" x14ac:dyDescent="0.25">
      <c r="A128" s="20"/>
      <c r="B128" s="20"/>
      <c r="C128" s="20"/>
      <c r="D128" s="20"/>
      <c r="E128" s="20"/>
      <c r="F128" s="20"/>
      <c r="G128" s="20"/>
      <c r="H128" s="20"/>
      <c r="I128" s="20"/>
      <c r="J128" s="20"/>
      <c r="K128" s="20"/>
      <c r="L128" s="20"/>
      <c r="M128" s="3408"/>
      <c r="N128" s="3409"/>
      <c r="O128" s="20"/>
      <c r="P128" s="20"/>
      <c r="Q128" s="20"/>
      <c r="R128" s="20"/>
      <c r="S128" s="20"/>
      <c r="T128" s="20"/>
      <c r="U128" s="20"/>
      <c r="V128" s="20"/>
      <c r="W128" s="20"/>
      <c r="X128" s="3272"/>
      <c r="Y128" s="3272"/>
      <c r="Z128" s="20"/>
      <c r="AA128" s="20"/>
      <c r="AB128" s="20"/>
      <c r="AC128" s="20"/>
      <c r="AD128" s="20"/>
      <c r="AE128" s="20"/>
      <c r="AF128" s="20"/>
      <c r="AG128" s="20"/>
      <c r="AH128" s="20"/>
      <c r="AI128" s="20"/>
    </row>
    <row r="129" spans="1:29" x14ac:dyDescent="0.2">
      <c r="A129" s="60"/>
      <c r="B129" s="60"/>
      <c r="C129" s="60"/>
      <c r="D129" s="60"/>
      <c r="E129" s="60"/>
      <c r="F129" s="60"/>
      <c r="G129" s="60"/>
      <c r="H129" s="60"/>
      <c r="I129" s="60"/>
      <c r="J129" s="60"/>
      <c r="K129" s="60"/>
      <c r="L129" s="60"/>
      <c r="M129" s="60"/>
      <c r="N129" s="60"/>
      <c r="O129" s="60"/>
      <c r="P129" s="60"/>
      <c r="Q129" s="60"/>
      <c r="R129" s="60"/>
      <c r="S129" s="60"/>
      <c r="T129" s="379"/>
      <c r="V129" s="379"/>
      <c r="W129" s="3939"/>
      <c r="X129" s="3939"/>
      <c r="Y129" s="3939"/>
      <c r="Z129" s="4040"/>
      <c r="AA129" s="60"/>
      <c r="AB129" s="60"/>
      <c r="AC129" s="60"/>
    </row>
    <row r="130" spans="1:29" x14ac:dyDescent="0.2">
      <c r="A130" s="60"/>
      <c r="B130" s="60"/>
      <c r="C130" s="60"/>
      <c r="D130" s="60"/>
      <c r="E130" s="60"/>
      <c r="F130" s="60"/>
      <c r="G130" s="60"/>
      <c r="H130" s="60"/>
      <c r="I130" s="60"/>
      <c r="J130" s="60"/>
      <c r="K130" s="60"/>
      <c r="L130" s="60"/>
      <c r="M130" s="60"/>
      <c r="N130" s="60"/>
      <c r="O130" s="60"/>
      <c r="P130" s="60"/>
      <c r="Q130" s="60"/>
      <c r="R130" s="60"/>
      <c r="S130" s="60"/>
      <c r="T130" s="379"/>
      <c r="V130" s="379"/>
      <c r="W130" s="3939"/>
      <c r="X130" s="3939"/>
      <c r="Y130" s="3939"/>
      <c r="Z130" s="4040"/>
      <c r="AA130" s="60"/>
      <c r="AB130" s="60"/>
      <c r="AC130" s="60"/>
    </row>
    <row r="131" spans="1:29" x14ac:dyDescent="0.2">
      <c r="A131" s="60"/>
      <c r="B131" s="60"/>
      <c r="C131" s="60"/>
      <c r="D131" s="60"/>
      <c r="E131" s="60"/>
      <c r="F131" s="60"/>
      <c r="G131" s="60"/>
      <c r="H131" s="60"/>
      <c r="I131" s="60"/>
      <c r="J131" s="60"/>
      <c r="K131" s="60"/>
      <c r="L131" s="60"/>
      <c r="M131" s="60"/>
      <c r="N131" s="60"/>
      <c r="O131" s="60"/>
      <c r="P131" s="60"/>
      <c r="Q131" s="60"/>
      <c r="R131" s="60"/>
      <c r="S131" s="60"/>
      <c r="T131" s="379"/>
      <c r="V131" s="379"/>
      <c r="W131" s="3939"/>
      <c r="X131" s="3939"/>
      <c r="Y131" s="3939"/>
      <c r="Z131" s="4040"/>
      <c r="AA131" s="60"/>
      <c r="AB131" s="60"/>
      <c r="AC131" s="60"/>
    </row>
    <row r="132" spans="1:29" x14ac:dyDescent="0.2">
      <c r="A132" s="60"/>
      <c r="B132" s="60"/>
      <c r="C132" s="60"/>
      <c r="D132" s="60"/>
      <c r="E132" s="60"/>
      <c r="F132" s="60"/>
      <c r="G132" s="60"/>
      <c r="H132" s="60"/>
      <c r="I132" s="60"/>
      <c r="J132" s="60"/>
      <c r="K132" s="60"/>
      <c r="L132" s="60"/>
      <c r="M132" s="60"/>
      <c r="N132" s="60"/>
      <c r="O132" s="60"/>
      <c r="P132" s="60"/>
      <c r="Q132" s="60"/>
      <c r="R132" s="60"/>
      <c r="S132" s="60"/>
      <c r="T132" s="379"/>
      <c r="V132" s="379"/>
      <c r="W132" s="3939"/>
      <c r="X132" s="3939"/>
      <c r="Y132" s="3939"/>
      <c r="Z132" s="4040"/>
      <c r="AA132" s="60"/>
      <c r="AB132" s="60"/>
      <c r="AC132" s="60"/>
    </row>
    <row r="133" spans="1:29" x14ac:dyDescent="0.2">
      <c r="A133" s="60"/>
      <c r="B133" s="60"/>
      <c r="C133" s="60"/>
      <c r="D133" s="60"/>
      <c r="E133" s="60"/>
      <c r="F133" s="60"/>
      <c r="G133" s="60"/>
      <c r="H133" s="60"/>
      <c r="I133" s="60"/>
      <c r="J133" s="60"/>
      <c r="K133" s="60"/>
      <c r="L133" s="60"/>
      <c r="M133" s="60"/>
      <c r="N133" s="60"/>
      <c r="O133" s="60"/>
      <c r="P133" s="60"/>
      <c r="Q133" s="60"/>
      <c r="R133" s="60"/>
      <c r="S133" s="60"/>
      <c r="T133" s="379"/>
      <c r="V133" s="379"/>
      <c r="W133" s="3939"/>
      <c r="X133" s="3939"/>
      <c r="Y133" s="3939"/>
      <c r="Z133" s="4040"/>
      <c r="AA133" s="60"/>
      <c r="AB133" s="60"/>
      <c r="AC133" s="60"/>
    </row>
    <row r="134" spans="1:29" x14ac:dyDescent="0.2">
      <c r="A134" s="60"/>
      <c r="B134" s="60"/>
      <c r="C134" s="60"/>
      <c r="D134" s="60"/>
      <c r="E134" s="60"/>
      <c r="F134" s="60"/>
      <c r="G134" s="60"/>
      <c r="H134" s="60"/>
      <c r="I134" s="60"/>
      <c r="J134" s="60"/>
      <c r="K134" s="60"/>
      <c r="L134" s="60"/>
      <c r="M134" s="60"/>
      <c r="N134" s="60"/>
      <c r="O134" s="60"/>
      <c r="P134" s="60"/>
      <c r="Q134" s="60"/>
      <c r="R134" s="60"/>
      <c r="S134" s="60"/>
      <c r="T134" s="379"/>
      <c r="V134" s="379"/>
      <c r="W134" s="3939"/>
      <c r="X134" s="3939"/>
      <c r="Y134" s="3939"/>
      <c r="Z134" s="4040"/>
      <c r="AA134" s="60"/>
      <c r="AB134" s="60"/>
      <c r="AC134" s="60"/>
    </row>
    <row r="135" spans="1:29" x14ac:dyDescent="0.2">
      <c r="A135" s="60"/>
      <c r="B135" s="60"/>
      <c r="C135" s="60"/>
      <c r="D135" s="60"/>
      <c r="E135" s="60"/>
      <c r="F135" s="60"/>
      <c r="G135" s="60"/>
      <c r="H135" s="60"/>
      <c r="I135" s="60"/>
      <c r="J135" s="60"/>
      <c r="K135" s="60"/>
      <c r="L135" s="60"/>
      <c r="M135" s="60"/>
      <c r="N135" s="60"/>
      <c r="O135" s="60"/>
      <c r="P135" s="60"/>
      <c r="Q135" s="60"/>
      <c r="R135" s="60"/>
      <c r="S135" s="60"/>
      <c r="T135" s="379"/>
      <c r="V135" s="379"/>
      <c r="W135" s="3939"/>
      <c r="X135" s="3939"/>
      <c r="Y135" s="3939"/>
      <c r="Z135" s="4040"/>
      <c r="AA135" s="60"/>
      <c r="AB135" s="60"/>
      <c r="AC135" s="60"/>
    </row>
    <row r="136" spans="1:29" x14ac:dyDescent="0.2">
      <c r="A136" s="60"/>
      <c r="B136" s="60"/>
      <c r="C136" s="60"/>
      <c r="D136" s="60"/>
      <c r="E136" s="60"/>
      <c r="F136" s="60"/>
      <c r="G136" s="60"/>
      <c r="H136" s="60"/>
      <c r="I136" s="60"/>
      <c r="J136" s="60"/>
      <c r="K136" s="60"/>
      <c r="L136" s="60"/>
      <c r="M136" s="60"/>
      <c r="N136" s="60"/>
      <c r="O136" s="60"/>
      <c r="P136" s="60"/>
      <c r="Q136" s="60"/>
      <c r="R136" s="60"/>
      <c r="S136" s="60"/>
      <c r="T136" s="379"/>
      <c r="V136" s="379"/>
      <c r="W136" s="3939"/>
      <c r="X136" s="3939"/>
      <c r="Y136" s="3939"/>
      <c r="Z136" s="4040"/>
      <c r="AA136" s="60"/>
      <c r="AB136" s="60"/>
      <c r="AC136" s="60"/>
    </row>
    <row r="137" spans="1:29" x14ac:dyDescent="0.2">
      <c r="A137" s="60"/>
      <c r="B137" s="60"/>
      <c r="C137" s="60"/>
      <c r="D137" s="60"/>
      <c r="E137" s="60"/>
      <c r="F137" s="60"/>
      <c r="G137" s="60"/>
      <c r="H137" s="60"/>
      <c r="I137" s="60"/>
      <c r="J137" s="60"/>
      <c r="K137" s="60"/>
      <c r="L137" s="60"/>
      <c r="M137" s="60"/>
      <c r="N137" s="60"/>
      <c r="O137" s="60"/>
      <c r="P137" s="60"/>
      <c r="Q137" s="60"/>
      <c r="R137" s="60"/>
      <c r="S137" s="60"/>
      <c r="T137" s="379"/>
      <c r="V137" s="379"/>
      <c r="W137" s="3939"/>
      <c r="X137" s="3939"/>
      <c r="Y137" s="3939"/>
      <c r="Z137" s="4040"/>
      <c r="AA137" s="60"/>
      <c r="AB137" s="60"/>
      <c r="AC137" s="60"/>
    </row>
    <row r="138" spans="1:29" x14ac:dyDescent="0.2">
      <c r="A138" s="60"/>
      <c r="B138" s="60"/>
      <c r="C138" s="60"/>
      <c r="D138" s="60"/>
      <c r="E138" s="60"/>
      <c r="F138" s="60"/>
      <c r="G138" s="60"/>
      <c r="H138" s="60"/>
      <c r="I138" s="60"/>
      <c r="J138" s="60"/>
      <c r="K138" s="60"/>
      <c r="L138" s="60"/>
      <c r="M138" s="60"/>
      <c r="N138" s="60"/>
      <c r="O138" s="60"/>
      <c r="P138" s="60"/>
      <c r="Q138" s="60"/>
      <c r="R138" s="60"/>
      <c r="S138" s="60"/>
      <c r="T138" s="379"/>
      <c r="V138" s="379"/>
      <c r="W138" s="3939"/>
      <c r="X138" s="3939"/>
      <c r="Y138" s="3939"/>
      <c r="Z138" s="4040"/>
      <c r="AA138" s="60"/>
      <c r="AB138" s="60"/>
      <c r="AC138" s="60"/>
    </row>
    <row r="139" spans="1:29" x14ac:dyDescent="0.2">
      <c r="A139" s="60"/>
      <c r="B139" s="60"/>
      <c r="C139" s="60"/>
      <c r="D139" s="60"/>
      <c r="E139" s="60"/>
      <c r="F139" s="60"/>
      <c r="G139" s="60"/>
      <c r="H139" s="60"/>
      <c r="I139" s="60"/>
      <c r="J139" s="60"/>
      <c r="K139" s="60"/>
      <c r="L139" s="60"/>
      <c r="M139" s="60"/>
      <c r="N139" s="60"/>
      <c r="O139" s="60"/>
      <c r="P139" s="60"/>
      <c r="Q139" s="60"/>
      <c r="R139" s="60"/>
      <c r="S139" s="60"/>
      <c r="T139" s="379"/>
      <c r="V139" s="379"/>
      <c r="W139" s="3939"/>
      <c r="X139" s="3939"/>
      <c r="Y139" s="3939"/>
      <c r="Z139" s="4040"/>
      <c r="AA139" s="60"/>
      <c r="AB139" s="60"/>
      <c r="AC139" s="60"/>
    </row>
    <row r="140" spans="1:29" x14ac:dyDescent="0.2">
      <c r="A140" s="60"/>
      <c r="B140" s="60"/>
      <c r="C140" s="60"/>
      <c r="D140" s="60"/>
      <c r="E140" s="60"/>
      <c r="F140" s="60"/>
      <c r="G140" s="60"/>
      <c r="H140" s="60"/>
      <c r="I140" s="60"/>
      <c r="J140" s="60"/>
      <c r="K140" s="60"/>
      <c r="L140" s="60"/>
      <c r="M140" s="60"/>
      <c r="N140" s="60"/>
      <c r="O140" s="60"/>
      <c r="P140" s="60"/>
      <c r="Q140" s="60"/>
      <c r="R140" s="60"/>
      <c r="S140" s="60"/>
      <c r="T140" s="379"/>
      <c r="V140" s="379"/>
      <c r="W140" s="3939"/>
      <c r="X140" s="3939"/>
      <c r="Y140" s="3939"/>
      <c r="Z140" s="4040"/>
      <c r="AA140" s="60"/>
      <c r="AB140" s="60"/>
      <c r="AC140" s="60"/>
    </row>
    <row r="141" spans="1:29" x14ac:dyDescent="0.2">
      <c r="A141" s="60"/>
      <c r="B141" s="60"/>
      <c r="C141" s="60"/>
      <c r="D141" s="60"/>
      <c r="E141" s="60"/>
      <c r="F141" s="60"/>
      <c r="G141" s="60"/>
      <c r="H141" s="60"/>
      <c r="I141" s="60"/>
      <c r="J141" s="60"/>
      <c r="K141" s="60"/>
      <c r="L141" s="60"/>
      <c r="M141" s="60"/>
      <c r="N141" s="60"/>
      <c r="O141" s="60"/>
      <c r="P141" s="60"/>
      <c r="Q141" s="60"/>
      <c r="R141" s="60"/>
      <c r="S141" s="60"/>
      <c r="T141" s="379"/>
      <c r="V141" s="379"/>
      <c r="W141" s="3939"/>
      <c r="X141" s="3939"/>
      <c r="Y141" s="3939"/>
      <c r="Z141" s="4040"/>
      <c r="AA141" s="60"/>
      <c r="AB141" s="60"/>
      <c r="AC141" s="60"/>
    </row>
    <row r="142" spans="1:29" x14ac:dyDescent="0.2">
      <c r="A142" s="60"/>
      <c r="B142" s="60"/>
      <c r="C142" s="60"/>
      <c r="D142" s="60"/>
      <c r="E142" s="60"/>
      <c r="F142" s="60"/>
      <c r="G142" s="60"/>
      <c r="H142" s="60"/>
      <c r="I142" s="60"/>
      <c r="J142" s="60"/>
      <c r="K142" s="60"/>
      <c r="L142" s="60"/>
      <c r="M142" s="60"/>
      <c r="N142" s="60"/>
      <c r="O142" s="60"/>
      <c r="P142" s="60"/>
      <c r="Q142" s="60"/>
      <c r="R142" s="60"/>
      <c r="S142" s="60"/>
      <c r="T142" s="379"/>
      <c r="V142" s="379"/>
      <c r="W142" s="3939"/>
      <c r="X142" s="3939"/>
      <c r="Y142" s="3939"/>
      <c r="Z142" s="4040"/>
      <c r="AA142" s="60"/>
      <c r="AB142" s="60"/>
      <c r="AC142" s="60"/>
    </row>
    <row r="143" spans="1:29" x14ac:dyDescent="0.2">
      <c r="A143" s="60"/>
      <c r="B143" s="60"/>
      <c r="C143" s="60"/>
      <c r="D143" s="60"/>
      <c r="E143" s="60"/>
      <c r="F143" s="60"/>
      <c r="G143" s="60"/>
      <c r="H143" s="60"/>
      <c r="I143" s="60"/>
      <c r="J143" s="60"/>
      <c r="K143" s="60"/>
      <c r="L143" s="60"/>
      <c r="M143" s="60"/>
      <c r="N143" s="60"/>
      <c r="O143" s="60"/>
      <c r="P143" s="60"/>
      <c r="Q143" s="60"/>
      <c r="R143" s="60"/>
      <c r="S143" s="60"/>
      <c r="T143" s="379"/>
      <c r="V143" s="379"/>
      <c r="W143" s="3939"/>
      <c r="X143" s="3939"/>
      <c r="Y143" s="3939"/>
      <c r="Z143" s="4040"/>
      <c r="AA143" s="60"/>
      <c r="AB143" s="60"/>
      <c r="AC143" s="60"/>
    </row>
    <row r="144" spans="1:29" x14ac:dyDescent="0.2">
      <c r="A144" s="60"/>
      <c r="B144" s="60"/>
      <c r="C144" s="60"/>
      <c r="D144" s="60"/>
      <c r="E144" s="60"/>
      <c r="F144" s="60"/>
      <c r="G144" s="60"/>
      <c r="H144" s="60"/>
      <c r="I144" s="60"/>
      <c r="J144" s="60"/>
      <c r="K144" s="60"/>
      <c r="L144" s="60"/>
      <c r="M144" s="60"/>
      <c r="N144" s="60"/>
      <c r="O144" s="60"/>
      <c r="P144" s="60"/>
      <c r="Q144" s="60"/>
      <c r="R144" s="60"/>
      <c r="S144" s="60"/>
      <c r="T144" s="379"/>
      <c r="V144" s="379"/>
      <c r="W144" s="3939"/>
      <c r="X144" s="3939"/>
      <c r="Y144" s="3939"/>
      <c r="Z144" s="4040"/>
      <c r="AA144" s="60"/>
      <c r="AB144" s="60"/>
      <c r="AC144" s="60"/>
    </row>
    <row r="145" spans="1:29" x14ac:dyDescent="0.2">
      <c r="A145" s="60"/>
      <c r="B145" s="60"/>
      <c r="C145" s="60"/>
      <c r="D145" s="60"/>
      <c r="E145" s="60"/>
      <c r="F145" s="60"/>
      <c r="G145" s="60"/>
      <c r="H145" s="60"/>
      <c r="I145" s="60"/>
      <c r="J145" s="60"/>
      <c r="K145" s="60"/>
      <c r="L145" s="60"/>
      <c r="M145" s="60"/>
      <c r="N145" s="60"/>
      <c r="O145" s="60"/>
      <c r="P145" s="60"/>
      <c r="Q145" s="60"/>
      <c r="R145" s="60"/>
      <c r="S145" s="60"/>
      <c r="T145" s="379"/>
      <c r="V145" s="379"/>
      <c r="W145" s="3939"/>
      <c r="X145" s="3939"/>
      <c r="Y145" s="3939"/>
      <c r="Z145" s="4040"/>
      <c r="AA145" s="60"/>
      <c r="AB145" s="60"/>
      <c r="AC145" s="60"/>
    </row>
    <row r="146" spans="1:29" x14ac:dyDescent="0.2">
      <c r="A146" s="60"/>
      <c r="B146" s="60"/>
      <c r="C146" s="60"/>
      <c r="D146" s="60"/>
      <c r="E146" s="60"/>
      <c r="F146" s="60"/>
      <c r="G146" s="60"/>
      <c r="H146" s="60"/>
      <c r="I146" s="60"/>
      <c r="J146" s="60"/>
      <c r="K146" s="60"/>
      <c r="L146" s="60"/>
      <c r="M146" s="60"/>
      <c r="N146" s="60"/>
      <c r="O146" s="60"/>
      <c r="P146" s="60"/>
      <c r="Q146" s="60"/>
      <c r="R146" s="60"/>
      <c r="S146" s="60"/>
      <c r="T146" s="379"/>
      <c r="V146" s="379"/>
      <c r="W146" s="3939"/>
      <c r="X146" s="3939"/>
      <c r="Y146" s="3939"/>
      <c r="Z146" s="4040"/>
      <c r="AA146" s="60"/>
      <c r="AB146" s="60"/>
      <c r="AC146" s="60"/>
    </row>
    <row r="147" spans="1:29" x14ac:dyDescent="0.2">
      <c r="A147" s="60"/>
      <c r="B147" s="60"/>
      <c r="C147" s="60"/>
      <c r="D147" s="60"/>
      <c r="E147" s="60"/>
      <c r="F147" s="60"/>
      <c r="G147" s="60"/>
      <c r="H147" s="60"/>
      <c r="I147" s="60"/>
      <c r="J147" s="60"/>
      <c r="K147" s="60"/>
      <c r="L147" s="60"/>
      <c r="M147" s="60"/>
      <c r="N147" s="60"/>
      <c r="O147" s="60"/>
      <c r="P147" s="60"/>
      <c r="Q147" s="60"/>
      <c r="R147" s="60"/>
      <c r="S147" s="60"/>
      <c r="T147" s="379"/>
      <c r="V147" s="379"/>
      <c r="W147" s="3939"/>
      <c r="X147" s="3939"/>
      <c r="Y147" s="3939"/>
      <c r="Z147" s="4040"/>
      <c r="AA147" s="60"/>
      <c r="AB147" s="60"/>
      <c r="AC147" s="60"/>
    </row>
    <row r="148" spans="1:29" x14ac:dyDescent="0.2">
      <c r="A148" s="60"/>
      <c r="B148" s="60"/>
      <c r="C148" s="60"/>
      <c r="D148" s="60"/>
      <c r="E148" s="60"/>
      <c r="F148" s="60"/>
      <c r="G148" s="60"/>
      <c r="H148" s="60"/>
      <c r="I148" s="60"/>
      <c r="J148" s="60"/>
      <c r="K148" s="60"/>
      <c r="L148" s="60"/>
      <c r="M148" s="60"/>
      <c r="N148" s="60"/>
      <c r="O148" s="60"/>
      <c r="P148" s="60"/>
      <c r="Q148" s="60"/>
      <c r="R148" s="60"/>
      <c r="S148" s="60"/>
      <c r="T148" s="379"/>
      <c r="V148" s="379"/>
      <c r="W148" s="3939"/>
      <c r="X148" s="3939"/>
      <c r="Y148" s="3939"/>
      <c r="Z148" s="4040"/>
      <c r="AA148" s="60"/>
      <c r="AB148" s="60"/>
      <c r="AC148" s="60"/>
    </row>
    <row r="149" spans="1:29" x14ac:dyDescent="0.2">
      <c r="A149" s="60"/>
      <c r="B149" s="60"/>
      <c r="C149" s="60"/>
      <c r="D149" s="60"/>
      <c r="E149" s="60"/>
      <c r="F149" s="60"/>
      <c r="G149" s="60"/>
      <c r="H149" s="60"/>
      <c r="I149" s="60"/>
      <c r="J149" s="60"/>
      <c r="K149" s="60"/>
      <c r="L149" s="60"/>
      <c r="M149" s="60"/>
      <c r="N149" s="60"/>
      <c r="O149" s="60"/>
      <c r="P149" s="60"/>
      <c r="Q149" s="60"/>
      <c r="R149" s="60"/>
      <c r="S149" s="60"/>
      <c r="T149" s="379"/>
      <c r="V149" s="379"/>
      <c r="W149" s="3939"/>
      <c r="X149" s="3939"/>
      <c r="Y149" s="3939"/>
      <c r="Z149" s="4040"/>
      <c r="AA149" s="60"/>
      <c r="AB149" s="60"/>
      <c r="AC149" s="60"/>
    </row>
    <row r="150" spans="1:29" x14ac:dyDescent="0.2">
      <c r="A150" s="60"/>
      <c r="B150" s="60"/>
      <c r="C150" s="60"/>
      <c r="D150" s="60"/>
      <c r="E150" s="60"/>
      <c r="F150" s="60"/>
      <c r="G150" s="60"/>
      <c r="H150" s="60"/>
      <c r="I150" s="60"/>
      <c r="J150" s="60"/>
      <c r="K150" s="60"/>
      <c r="L150" s="60"/>
      <c r="M150" s="60"/>
      <c r="N150" s="60"/>
      <c r="O150" s="60"/>
      <c r="P150" s="60"/>
      <c r="Q150" s="60"/>
      <c r="R150" s="60"/>
      <c r="S150" s="60"/>
      <c r="T150" s="379"/>
      <c r="V150" s="379"/>
      <c r="W150" s="3939"/>
      <c r="X150" s="3939"/>
      <c r="Y150" s="3939"/>
      <c r="Z150" s="4040"/>
      <c r="AA150" s="60"/>
      <c r="AB150" s="60"/>
      <c r="AC150" s="60"/>
    </row>
    <row r="151" spans="1:29" x14ac:dyDescent="0.2">
      <c r="A151" s="60"/>
      <c r="B151" s="60"/>
      <c r="C151" s="60"/>
      <c r="D151" s="60"/>
      <c r="E151" s="60"/>
      <c r="F151" s="60"/>
      <c r="G151" s="60"/>
      <c r="H151" s="60"/>
      <c r="I151" s="60"/>
      <c r="J151" s="60"/>
      <c r="K151" s="60"/>
      <c r="L151" s="60"/>
      <c r="M151" s="60"/>
      <c r="N151" s="60"/>
      <c r="O151" s="60"/>
      <c r="P151" s="60"/>
      <c r="Q151" s="60"/>
      <c r="R151" s="60"/>
      <c r="S151" s="60"/>
      <c r="T151" s="379"/>
      <c r="V151" s="379"/>
      <c r="W151" s="3939"/>
      <c r="X151" s="3939"/>
      <c r="Y151" s="3939"/>
      <c r="Z151" s="4040"/>
      <c r="AA151" s="60"/>
      <c r="AB151" s="60"/>
      <c r="AC151" s="60"/>
    </row>
    <row r="152" spans="1:29" x14ac:dyDescent="0.2">
      <c r="A152" s="60"/>
      <c r="B152" s="60"/>
      <c r="C152" s="60"/>
      <c r="D152" s="60"/>
      <c r="E152" s="60"/>
      <c r="F152" s="60"/>
      <c r="G152" s="60"/>
      <c r="H152" s="60"/>
      <c r="I152" s="60"/>
      <c r="J152" s="60"/>
      <c r="K152" s="60"/>
      <c r="L152" s="60"/>
      <c r="M152" s="60"/>
      <c r="N152" s="60"/>
      <c r="O152" s="60"/>
      <c r="P152" s="60"/>
      <c r="Q152" s="60"/>
      <c r="R152" s="60"/>
      <c r="S152" s="60"/>
      <c r="T152" s="379"/>
      <c r="V152" s="379"/>
      <c r="W152" s="3939"/>
      <c r="X152" s="3939"/>
      <c r="Y152" s="3939"/>
      <c r="Z152" s="4040"/>
      <c r="AA152" s="60"/>
      <c r="AB152" s="60"/>
      <c r="AC152" s="60"/>
    </row>
    <row r="153" spans="1:29" x14ac:dyDescent="0.2">
      <c r="A153" s="60"/>
      <c r="B153" s="60"/>
      <c r="C153" s="60"/>
      <c r="D153" s="60"/>
      <c r="E153" s="60"/>
      <c r="F153" s="60"/>
      <c r="G153" s="60"/>
      <c r="H153" s="60"/>
      <c r="I153" s="60"/>
      <c r="J153" s="60"/>
      <c r="K153" s="60"/>
      <c r="L153" s="60"/>
      <c r="M153" s="60"/>
      <c r="N153" s="60"/>
      <c r="O153" s="60"/>
      <c r="P153" s="60"/>
      <c r="Q153" s="60"/>
      <c r="R153" s="60"/>
      <c r="S153" s="60"/>
      <c r="T153" s="379"/>
      <c r="V153" s="379"/>
      <c r="W153" s="3939"/>
      <c r="X153" s="3939"/>
      <c r="Y153" s="3939"/>
      <c r="Z153" s="4040"/>
      <c r="AA153" s="60"/>
      <c r="AB153" s="60"/>
      <c r="AC153" s="60"/>
    </row>
    <row r="154" spans="1:29" x14ac:dyDescent="0.2">
      <c r="A154" s="60"/>
      <c r="B154" s="60"/>
      <c r="C154" s="60"/>
      <c r="D154" s="60"/>
      <c r="E154" s="60"/>
      <c r="F154" s="60"/>
      <c r="G154" s="60"/>
      <c r="H154" s="60"/>
      <c r="I154" s="60"/>
      <c r="J154" s="60"/>
      <c r="K154" s="60"/>
      <c r="L154" s="60"/>
      <c r="M154" s="60"/>
      <c r="N154" s="60"/>
      <c r="O154" s="60"/>
      <c r="P154" s="60"/>
      <c r="Q154" s="60"/>
      <c r="R154" s="60"/>
      <c r="S154" s="60"/>
      <c r="T154" s="379"/>
      <c r="V154" s="379"/>
      <c r="W154" s="3939"/>
      <c r="X154" s="3939"/>
      <c r="Y154" s="3939"/>
      <c r="Z154" s="4040"/>
      <c r="AA154" s="60"/>
      <c r="AB154" s="60"/>
      <c r="AC154" s="60"/>
    </row>
    <row r="155" spans="1:29" x14ac:dyDescent="0.2">
      <c r="A155" s="60"/>
      <c r="B155" s="60"/>
      <c r="C155" s="60"/>
      <c r="D155" s="60"/>
      <c r="E155" s="60"/>
      <c r="F155" s="60"/>
      <c r="G155" s="60"/>
      <c r="H155" s="60"/>
      <c r="I155" s="60"/>
      <c r="J155" s="60"/>
      <c r="K155" s="60"/>
      <c r="L155" s="60"/>
      <c r="M155" s="60"/>
      <c r="N155" s="60"/>
      <c r="O155" s="60"/>
      <c r="P155" s="60"/>
      <c r="Q155" s="60"/>
      <c r="R155" s="60"/>
      <c r="S155" s="60"/>
      <c r="T155" s="379"/>
      <c r="V155" s="379"/>
      <c r="W155" s="3939"/>
      <c r="X155" s="3939"/>
      <c r="Y155" s="3939"/>
      <c r="Z155" s="4040"/>
      <c r="AA155" s="60"/>
      <c r="AB155" s="60"/>
      <c r="AC155" s="60"/>
    </row>
    <row r="156" spans="1:29" x14ac:dyDescent="0.2">
      <c r="A156" s="60"/>
      <c r="B156" s="60"/>
      <c r="C156" s="60"/>
      <c r="D156" s="60"/>
      <c r="E156" s="60"/>
      <c r="F156" s="60"/>
      <c r="G156" s="60"/>
      <c r="H156" s="60"/>
      <c r="I156" s="60"/>
      <c r="J156" s="60"/>
      <c r="K156" s="60"/>
      <c r="L156" s="60"/>
      <c r="M156" s="60"/>
      <c r="N156" s="60"/>
      <c r="O156" s="60"/>
      <c r="P156" s="60"/>
      <c r="Q156" s="60"/>
      <c r="R156" s="60"/>
      <c r="S156" s="60"/>
      <c r="T156" s="379"/>
      <c r="V156" s="379"/>
      <c r="W156" s="3939"/>
      <c r="X156" s="3939"/>
      <c r="Y156" s="3939"/>
      <c r="Z156" s="4040"/>
      <c r="AA156" s="60"/>
      <c r="AB156" s="60"/>
      <c r="AC156" s="60"/>
    </row>
    <row r="157" spans="1:29" x14ac:dyDescent="0.2">
      <c r="A157" s="60"/>
      <c r="B157" s="60"/>
      <c r="C157" s="60"/>
      <c r="D157" s="60"/>
      <c r="E157" s="60"/>
      <c r="F157" s="60"/>
      <c r="G157" s="60"/>
      <c r="H157" s="60"/>
      <c r="I157" s="60"/>
      <c r="J157" s="60"/>
      <c r="K157" s="60"/>
      <c r="L157" s="60"/>
      <c r="M157" s="60"/>
      <c r="N157" s="60"/>
      <c r="O157" s="60"/>
      <c r="P157" s="60"/>
      <c r="Q157" s="60"/>
      <c r="R157" s="60"/>
      <c r="S157" s="60"/>
      <c r="T157" s="379"/>
      <c r="V157" s="379"/>
      <c r="W157" s="3939"/>
      <c r="X157" s="3939"/>
      <c r="Y157" s="3939"/>
      <c r="Z157" s="4040"/>
      <c r="AA157" s="60"/>
      <c r="AB157" s="60"/>
      <c r="AC157" s="60"/>
    </row>
    <row r="158" spans="1:29" x14ac:dyDescent="0.2">
      <c r="A158" s="60"/>
      <c r="B158" s="60"/>
      <c r="C158" s="60"/>
      <c r="D158" s="60"/>
      <c r="E158" s="60"/>
      <c r="F158" s="60"/>
      <c r="G158" s="60"/>
      <c r="H158" s="60"/>
      <c r="I158" s="60"/>
      <c r="J158" s="60"/>
      <c r="K158" s="60"/>
      <c r="L158" s="60"/>
      <c r="M158" s="60"/>
      <c r="N158" s="60"/>
      <c r="O158" s="60"/>
      <c r="P158" s="60"/>
      <c r="Q158" s="60"/>
      <c r="R158" s="60"/>
      <c r="S158" s="60"/>
      <c r="T158" s="379"/>
      <c r="V158" s="379"/>
      <c r="W158" s="3939"/>
      <c r="X158" s="3939"/>
      <c r="Y158" s="3939"/>
      <c r="Z158" s="4040"/>
      <c r="AA158" s="60"/>
      <c r="AB158" s="60"/>
      <c r="AC158" s="60"/>
    </row>
    <row r="159" spans="1:29" x14ac:dyDescent="0.2">
      <c r="A159" s="60"/>
      <c r="B159" s="60"/>
      <c r="C159" s="60"/>
      <c r="D159" s="60"/>
      <c r="E159" s="60"/>
      <c r="F159" s="60"/>
      <c r="G159" s="60"/>
      <c r="H159" s="60"/>
      <c r="I159" s="60"/>
      <c r="J159" s="60"/>
      <c r="K159" s="60"/>
      <c r="L159" s="60"/>
      <c r="M159" s="60"/>
      <c r="N159" s="60"/>
      <c r="O159" s="60"/>
      <c r="P159" s="60"/>
      <c r="Q159" s="60"/>
      <c r="R159" s="60"/>
      <c r="S159" s="60"/>
      <c r="T159" s="379"/>
      <c r="V159" s="379"/>
      <c r="W159" s="3939"/>
      <c r="X159" s="3939"/>
      <c r="Y159" s="3939"/>
      <c r="Z159" s="4040"/>
      <c r="AA159" s="60"/>
      <c r="AB159" s="60"/>
      <c r="AC159" s="60"/>
    </row>
    <row r="160" spans="1:29" x14ac:dyDescent="0.2">
      <c r="A160" s="60"/>
      <c r="B160" s="60"/>
      <c r="C160" s="60"/>
      <c r="D160" s="60"/>
      <c r="E160" s="60"/>
      <c r="F160" s="60"/>
      <c r="G160" s="60"/>
      <c r="H160" s="60"/>
      <c r="I160" s="60"/>
      <c r="J160" s="60"/>
      <c r="K160" s="60"/>
      <c r="L160" s="60"/>
      <c r="M160" s="60"/>
      <c r="N160" s="60"/>
      <c r="O160" s="60"/>
      <c r="P160" s="60"/>
      <c r="Q160" s="60"/>
      <c r="R160" s="60"/>
      <c r="S160" s="60"/>
      <c r="T160" s="379"/>
      <c r="V160" s="379"/>
      <c r="W160" s="3939"/>
      <c r="X160" s="3939"/>
      <c r="Y160" s="3939"/>
      <c r="Z160" s="4040"/>
      <c r="AA160" s="60"/>
      <c r="AB160" s="60"/>
      <c r="AC160" s="60"/>
    </row>
    <row r="161" spans="1:29" x14ac:dyDescent="0.2">
      <c r="A161" s="60"/>
      <c r="B161" s="60"/>
      <c r="C161" s="60"/>
      <c r="D161" s="60"/>
      <c r="E161" s="60"/>
      <c r="F161" s="60"/>
      <c r="G161" s="60"/>
      <c r="H161" s="60"/>
      <c r="I161" s="60"/>
      <c r="J161" s="60"/>
      <c r="K161" s="60"/>
      <c r="L161" s="60"/>
      <c r="M161" s="60"/>
      <c r="N161" s="60"/>
      <c r="O161" s="60"/>
      <c r="P161" s="60"/>
      <c r="Q161" s="60"/>
      <c r="R161" s="60"/>
      <c r="S161" s="60"/>
      <c r="T161" s="379"/>
      <c r="V161" s="379"/>
      <c r="W161" s="3939"/>
      <c r="X161" s="3939"/>
      <c r="Y161" s="3939"/>
      <c r="Z161" s="4040"/>
      <c r="AA161" s="60"/>
      <c r="AB161" s="60"/>
      <c r="AC161" s="60"/>
    </row>
    <row r="162" spans="1:29" x14ac:dyDescent="0.2">
      <c r="A162" s="60"/>
      <c r="B162" s="60"/>
      <c r="C162" s="60"/>
      <c r="D162" s="60"/>
      <c r="E162" s="60"/>
      <c r="F162" s="60"/>
      <c r="G162" s="60"/>
      <c r="H162" s="60"/>
      <c r="I162" s="60"/>
      <c r="J162" s="60"/>
      <c r="K162" s="60"/>
      <c r="L162" s="60"/>
      <c r="M162" s="60"/>
      <c r="N162" s="60"/>
      <c r="O162" s="60"/>
      <c r="P162" s="60"/>
      <c r="Q162" s="60"/>
      <c r="R162" s="60"/>
      <c r="S162" s="60"/>
      <c r="T162" s="379"/>
      <c r="V162" s="379"/>
      <c r="W162" s="3939"/>
      <c r="X162" s="3939"/>
      <c r="Y162" s="3939"/>
      <c r="Z162" s="4040"/>
      <c r="AA162" s="60"/>
      <c r="AB162" s="60"/>
      <c r="AC162" s="60"/>
    </row>
    <row r="163" spans="1:29" x14ac:dyDescent="0.2">
      <c r="A163" s="60"/>
      <c r="B163" s="60"/>
      <c r="C163" s="60"/>
      <c r="D163" s="60"/>
      <c r="E163" s="60"/>
      <c r="F163" s="60"/>
      <c r="G163" s="60"/>
      <c r="H163" s="60"/>
      <c r="I163" s="60"/>
      <c r="J163" s="60"/>
      <c r="K163" s="60"/>
      <c r="L163" s="60"/>
      <c r="M163" s="60"/>
      <c r="N163" s="60"/>
      <c r="O163" s="60"/>
      <c r="P163" s="60"/>
      <c r="Q163" s="60"/>
      <c r="R163" s="60"/>
      <c r="S163" s="60"/>
      <c r="T163" s="379"/>
      <c r="V163" s="379"/>
      <c r="W163" s="3939"/>
      <c r="X163" s="3939"/>
      <c r="Y163" s="3939"/>
      <c r="Z163" s="4040"/>
      <c r="AA163" s="60"/>
      <c r="AB163" s="60"/>
      <c r="AC163" s="60"/>
    </row>
    <row r="164" spans="1:29" x14ac:dyDescent="0.2">
      <c r="A164" s="60"/>
      <c r="B164" s="60"/>
      <c r="C164" s="60"/>
      <c r="D164" s="60"/>
      <c r="E164" s="60"/>
      <c r="F164" s="60"/>
      <c r="G164" s="60"/>
      <c r="H164" s="60"/>
      <c r="I164" s="60"/>
      <c r="J164" s="60"/>
      <c r="K164" s="60"/>
      <c r="L164" s="60"/>
      <c r="M164" s="60"/>
      <c r="N164" s="60"/>
      <c r="O164" s="60"/>
      <c r="P164" s="60"/>
      <c r="Q164" s="60"/>
      <c r="R164" s="60"/>
      <c r="S164" s="60"/>
      <c r="T164" s="379"/>
      <c r="V164" s="379"/>
      <c r="W164" s="3939"/>
      <c r="X164" s="3939"/>
      <c r="Y164" s="3939"/>
      <c r="Z164" s="4040"/>
      <c r="AA164" s="60"/>
      <c r="AB164" s="60"/>
      <c r="AC164" s="60"/>
    </row>
    <row r="165" spans="1:29" x14ac:dyDescent="0.2">
      <c r="A165" s="60"/>
      <c r="B165" s="60"/>
      <c r="C165" s="60"/>
      <c r="D165" s="60"/>
      <c r="E165" s="60"/>
      <c r="F165" s="60"/>
      <c r="G165" s="60"/>
      <c r="H165" s="60"/>
      <c r="I165" s="60"/>
      <c r="J165" s="60"/>
      <c r="K165" s="60"/>
      <c r="L165" s="60"/>
      <c r="M165" s="60"/>
      <c r="N165" s="60"/>
      <c r="O165" s="60"/>
      <c r="P165" s="60"/>
      <c r="Q165" s="60"/>
      <c r="R165" s="60"/>
      <c r="S165" s="60"/>
      <c r="T165" s="379"/>
      <c r="V165" s="379"/>
      <c r="W165" s="3939"/>
      <c r="X165" s="3939"/>
      <c r="Y165" s="3939"/>
      <c r="Z165" s="4040"/>
      <c r="AA165" s="60"/>
      <c r="AB165" s="60"/>
      <c r="AC165" s="60"/>
    </row>
    <row r="166" spans="1:29" x14ac:dyDescent="0.2">
      <c r="A166" s="60"/>
      <c r="B166" s="60"/>
      <c r="C166" s="60"/>
      <c r="D166" s="60"/>
      <c r="E166" s="60"/>
      <c r="F166" s="60"/>
      <c r="G166" s="60"/>
      <c r="H166" s="60"/>
      <c r="I166" s="60"/>
      <c r="J166" s="60"/>
      <c r="K166" s="60"/>
      <c r="L166" s="60"/>
      <c r="M166" s="60"/>
      <c r="N166" s="60"/>
      <c r="O166" s="60"/>
      <c r="P166" s="60"/>
      <c r="Q166" s="60"/>
      <c r="R166" s="60"/>
      <c r="S166" s="60"/>
      <c r="T166" s="379"/>
      <c r="V166" s="379"/>
      <c r="W166" s="3939"/>
      <c r="X166" s="3939"/>
      <c r="Y166" s="3939"/>
      <c r="Z166" s="4040"/>
      <c r="AA166" s="60"/>
      <c r="AB166" s="60"/>
      <c r="AC166" s="60"/>
    </row>
    <row r="167" spans="1:29" x14ac:dyDescent="0.2">
      <c r="A167" s="60"/>
      <c r="B167" s="60"/>
      <c r="C167" s="60"/>
      <c r="D167" s="60"/>
      <c r="E167" s="60"/>
      <c r="F167" s="60"/>
      <c r="G167" s="60"/>
      <c r="H167" s="60"/>
      <c r="I167" s="60"/>
      <c r="J167" s="60"/>
      <c r="K167" s="60"/>
      <c r="L167" s="60"/>
      <c r="M167" s="60"/>
      <c r="N167" s="60"/>
      <c r="O167" s="60"/>
      <c r="P167" s="60"/>
      <c r="Q167" s="60"/>
      <c r="R167" s="60"/>
      <c r="S167" s="60"/>
      <c r="T167" s="379"/>
      <c r="V167" s="379"/>
      <c r="W167" s="3939"/>
      <c r="X167" s="3939"/>
      <c r="Y167" s="3939"/>
      <c r="Z167" s="4040"/>
      <c r="AA167" s="60"/>
      <c r="AB167" s="60"/>
      <c r="AC167" s="60"/>
    </row>
    <row r="168" spans="1:29" x14ac:dyDescent="0.2">
      <c r="A168" s="60"/>
      <c r="B168" s="60"/>
      <c r="C168" s="60"/>
      <c r="D168" s="60"/>
      <c r="E168" s="60"/>
      <c r="F168" s="60"/>
      <c r="G168" s="60"/>
      <c r="H168" s="60"/>
      <c r="I168" s="60"/>
      <c r="J168" s="60"/>
      <c r="K168" s="60"/>
      <c r="L168" s="60"/>
      <c r="M168" s="60"/>
      <c r="N168" s="60"/>
      <c r="O168" s="60"/>
      <c r="P168" s="60"/>
      <c r="Q168" s="60"/>
      <c r="R168" s="60"/>
      <c r="S168" s="60"/>
      <c r="T168" s="379"/>
      <c r="V168" s="379"/>
      <c r="W168" s="3939"/>
      <c r="X168" s="3939"/>
      <c r="Y168" s="3939"/>
      <c r="Z168" s="4040"/>
      <c r="AA168" s="60"/>
      <c r="AB168" s="60"/>
      <c r="AC168" s="60"/>
    </row>
    <row r="169" spans="1:29" x14ac:dyDescent="0.2">
      <c r="A169" s="60"/>
      <c r="B169" s="60"/>
      <c r="C169" s="60"/>
      <c r="D169" s="60"/>
      <c r="E169" s="60"/>
      <c r="F169" s="60"/>
      <c r="G169" s="60"/>
      <c r="H169" s="60"/>
      <c r="I169" s="60"/>
      <c r="J169" s="60"/>
      <c r="K169" s="60"/>
      <c r="L169" s="60"/>
      <c r="M169" s="60"/>
      <c r="N169" s="60"/>
      <c r="O169" s="60"/>
      <c r="P169" s="60"/>
      <c r="Q169" s="60"/>
      <c r="R169" s="60"/>
      <c r="S169" s="60"/>
      <c r="T169" s="379"/>
      <c r="V169" s="379"/>
      <c r="W169" s="3939"/>
      <c r="X169" s="3939"/>
      <c r="Y169" s="3939"/>
      <c r="Z169" s="4040"/>
      <c r="AA169" s="60"/>
      <c r="AB169" s="60"/>
      <c r="AC169" s="60"/>
    </row>
    <row r="170" spans="1:29" x14ac:dyDescent="0.2">
      <c r="A170" s="60"/>
      <c r="B170" s="60"/>
      <c r="C170" s="60"/>
      <c r="D170" s="60"/>
      <c r="E170" s="60"/>
      <c r="F170" s="60"/>
      <c r="G170" s="60"/>
      <c r="H170" s="60"/>
      <c r="I170" s="60"/>
      <c r="J170" s="60"/>
      <c r="K170" s="60"/>
      <c r="L170" s="60"/>
      <c r="M170" s="60"/>
      <c r="N170" s="60"/>
      <c r="O170" s="60"/>
      <c r="P170" s="60"/>
      <c r="Q170" s="60"/>
      <c r="R170" s="60"/>
      <c r="S170" s="60"/>
      <c r="T170" s="379"/>
      <c r="V170" s="379"/>
      <c r="W170" s="3939"/>
      <c r="X170" s="3939"/>
      <c r="Y170" s="3939"/>
      <c r="Z170" s="4040"/>
      <c r="AA170" s="60"/>
      <c r="AB170" s="60"/>
      <c r="AC170" s="60"/>
    </row>
    <row r="171" spans="1:29" x14ac:dyDescent="0.2">
      <c r="A171" s="60"/>
      <c r="B171" s="60"/>
      <c r="C171" s="60"/>
      <c r="D171" s="60"/>
      <c r="E171" s="60"/>
      <c r="F171" s="60"/>
      <c r="G171" s="60"/>
      <c r="H171" s="60"/>
      <c r="I171" s="60"/>
      <c r="J171" s="60"/>
      <c r="K171" s="60"/>
      <c r="L171" s="60"/>
      <c r="M171" s="60"/>
      <c r="N171" s="60"/>
      <c r="O171" s="60"/>
      <c r="P171" s="60"/>
      <c r="Q171" s="60"/>
      <c r="R171" s="60"/>
      <c r="S171" s="60"/>
      <c r="T171" s="379"/>
      <c r="V171" s="379"/>
      <c r="W171" s="3939"/>
      <c r="X171" s="3939"/>
      <c r="Y171" s="3939"/>
      <c r="Z171" s="4040"/>
      <c r="AA171" s="60"/>
      <c r="AB171" s="60"/>
      <c r="AC171" s="60"/>
    </row>
    <row r="172" spans="1:29" x14ac:dyDescent="0.2">
      <c r="A172" s="60"/>
      <c r="B172" s="60"/>
      <c r="C172" s="60"/>
      <c r="D172" s="60"/>
      <c r="E172" s="60"/>
      <c r="F172" s="60"/>
      <c r="G172" s="60"/>
      <c r="H172" s="60"/>
      <c r="I172" s="60"/>
      <c r="J172" s="60"/>
      <c r="K172" s="60"/>
      <c r="L172" s="60"/>
      <c r="M172" s="60"/>
      <c r="N172" s="60"/>
      <c r="O172" s="60"/>
      <c r="P172" s="60"/>
      <c r="Q172" s="60"/>
      <c r="R172" s="60"/>
      <c r="S172" s="60"/>
      <c r="T172" s="379"/>
      <c r="V172" s="379"/>
      <c r="W172" s="3939"/>
      <c r="X172" s="3939"/>
      <c r="Y172" s="3939"/>
      <c r="Z172" s="4040"/>
      <c r="AA172" s="60"/>
      <c r="AB172" s="60"/>
      <c r="AC172" s="60"/>
    </row>
    <row r="173" spans="1:29" x14ac:dyDescent="0.2">
      <c r="A173" s="60"/>
      <c r="B173" s="60"/>
      <c r="C173" s="60"/>
      <c r="D173" s="60"/>
      <c r="E173" s="60"/>
      <c r="F173" s="60"/>
      <c r="G173" s="60"/>
      <c r="H173" s="60"/>
      <c r="I173" s="60"/>
      <c r="J173" s="60"/>
      <c r="K173" s="60"/>
      <c r="L173" s="60"/>
      <c r="M173" s="60"/>
      <c r="N173" s="60"/>
      <c r="O173" s="60"/>
      <c r="P173" s="60"/>
      <c r="Q173" s="60"/>
      <c r="R173" s="60"/>
      <c r="S173" s="60"/>
      <c r="T173" s="379"/>
      <c r="V173" s="379"/>
      <c r="W173" s="3939"/>
      <c r="X173" s="3939"/>
      <c r="Y173" s="3939"/>
      <c r="Z173" s="4040"/>
      <c r="AA173" s="60"/>
      <c r="AB173" s="60"/>
      <c r="AC173" s="60"/>
    </row>
    <row r="174" spans="1:29" x14ac:dyDescent="0.2">
      <c r="A174" s="60"/>
      <c r="B174" s="60"/>
      <c r="C174" s="60"/>
      <c r="D174" s="60"/>
      <c r="E174" s="60"/>
      <c r="F174" s="60"/>
      <c r="G174" s="60"/>
      <c r="H174" s="60"/>
      <c r="I174" s="60"/>
      <c r="J174" s="60"/>
      <c r="K174" s="60"/>
      <c r="L174" s="60"/>
      <c r="M174" s="60"/>
      <c r="N174" s="60"/>
      <c r="O174" s="60"/>
      <c r="P174" s="60"/>
      <c r="Q174" s="60"/>
      <c r="R174" s="60"/>
      <c r="S174" s="60"/>
      <c r="T174" s="379"/>
      <c r="V174" s="379"/>
      <c r="W174" s="3939"/>
      <c r="X174" s="3939"/>
      <c r="Y174" s="3939"/>
      <c r="Z174" s="4040"/>
      <c r="AA174" s="60"/>
      <c r="AB174" s="60"/>
      <c r="AC174" s="60"/>
    </row>
    <row r="175" spans="1:29" x14ac:dyDescent="0.2">
      <c r="A175" s="60"/>
      <c r="B175" s="60"/>
      <c r="C175" s="60"/>
      <c r="D175" s="60"/>
      <c r="E175" s="60"/>
      <c r="F175" s="60"/>
      <c r="G175" s="60"/>
      <c r="H175" s="60"/>
      <c r="I175" s="60"/>
      <c r="J175" s="60"/>
      <c r="K175" s="60"/>
      <c r="L175" s="60"/>
      <c r="M175" s="60"/>
      <c r="N175" s="60"/>
      <c r="O175" s="60"/>
      <c r="P175" s="60"/>
      <c r="Q175" s="60"/>
      <c r="R175" s="60"/>
      <c r="S175" s="60"/>
      <c r="T175" s="379"/>
      <c r="V175" s="379"/>
      <c r="W175" s="3939"/>
      <c r="X175" s="3939"/>
      <c r="Y175" s="3939"/>
      <c r="Z175" s="4040"/>
      <c r="AA175" s="60"/>
      <c r="AB175" s="60"/>
      <c r="AC175" s="60"/>
    </row>
    <row r="176" spans="1:29" x14ac:dyDescent="0.2">
      <c r="A176" s="60"/>
      <c r="B176" s="60"/>
      <c r="C176" s="60"/>
      <c r="D176" s="60"/>
      <c r="E176" s="60"/>
      <c r="F176" s="60"/>
      <c r="G176" s="60"/>
      <c r="H176" s="60"/>
      <c r="I176" s="60"/>
      <c r="J176" s="60"/>
      <c r="K176" s="60"/>
      <c r="L176" s="60"/>
      <c r="M176" s="60"/>
      <c r="N176" s="60"/>
      <c r="O176" s="60"/>
      <c r="P176" s="60"/>
      <c r="Q176" s="60"/>
      <c r="R176" s="60"/>
      <c r="S176" s="60"/>
      <c r="T176" s="379"/>
      <c r="V176" s="379"/>
      <c r="W176" s="3939"/>
      <c r="X176" s="3939"/>
      <c r="Y176" s="3939"/>
      <c r="Z176" s="4040"/>
      <c r="AA176" s="60"/>
      <c r="AB176" s="60"/>
      <c r="AC176" s="60"/>
    </row>
    <row r="177" spans="1:29" x14ac:dyDescent="0.2">
      <c r="A177" s="60"/>
      <c r="B177" s="60"/>
      <c r="C177" s="60"/>
      <c r="D177" s="60"/>
      <c r="E177" s="60"/>
      <c r="F177" s="60"/>
      <c r="G177" s="60"/>
      <c r="H177" s="60"/>
      <c r="I177" s="60"/>
      <c r="J177" s="60"/>
      <c r="K177" s="60"/>
      <c r="L177" s="60"/>
      <c r="M177" s="60"/>
      <c r="N177" s="60"/>
      <c r="O177" s="60"/>
      <c r="P177" s="60"/>
      <c r="Q177" s="60"/>
      <c r="R177" s="60"/>
      <c r="S177" s="60"/>
      <c r="T177" s="379"/>
      <c r="V177" s="379"/>
      <c r="W177" s="3939"/>
      <c r="X177" s="3939"/>
      <c r="Y177" s="3939"/>
      <c r="Z177" s="4040"/>
      <c r="AA177" s="60"/>
      <c r="AB177" s="60"/>
      <c r="AC177" s="60"/>
    </row>
    <row r="178" spans="1:29" x14ac:dyDescent="0.2">
      <c r="A178" s="60"/>
      <c r="B178" s="60"/>
      <c r="C178" s="60"/>
      <c r="D178" s="60"/>
      <c r="E178" s="60"/>
      <c r="F178" s="60"/>
      <c r="G178" s="60"/>
      <c r="H178" s="60"/>
      <c r="I178" s="60"/>
      <c r="J178" s="60"/>
      <c r="K178" s="60"/>
      <c r="L178" s="60"/>
      <c r="M178" s="60"/>
      <c r="N178" s="60"/>
      <c r="O178" s="60"/>
      <c r="P178" s="60"/>
      <c r="Q178" s="60"/>
      <c r="R178" s="60"/>
      <c r="S178" s="60"/>
      <c r="T178" s="379"/>
      <c r="V178" s="379"/>
      <c r="W178" s="3939"/>
      <c r="X178" s="3939"/>
      <c r="Y178" s="3939"/>
      <c r="Z178" s="4040"/>
      <c r="AA178" s="60"/>
      <c r="AB178" s="60"/>
      <c r="AC178" s="60"/>
    </row>
    <row r="179" spans="1:29" x14ac:dyDescent="0.2">
      <c r="A179" s="60"/>
      <c r="B179" s="60"/>
      <c r="C179" s="60"/>
      <c r="D179" s="60"/>
      <c r="E179" s="60"/>
      <c r="F179" s="60"/>
      <c r="G179" s="60"/>
      <c r="H179" s="60"/>
      <c r="I179" s="60"/>
      <c r="J179" s="60"/>
      <c r="K179" s="60"/>
      <c r="L179" s="60"/>
      <c r="M179" s="60"/>
      <c r="N179" s="60"/>
      <c r="O179" s="60"/>
      <c r="P179" s="60"/>
      <c r="Q179" s="60"/>
      <c r="R179" s="60"/>
      <c r="S179" s="60"/>
      <c r="T179" s="379"/>
      <c r="V179" s="379"/>
      <c r="W179" s="3939"/>
      <c r="X179" s="3939"/>
      <c r="Y179" s="3939"/>
      <c r="Z179" s="4040"/>
      <c r="AA179" s="60"/>
      <c r="AB179" s="60"/>
      <c r="AC179" s="60"/>
    </row>
    <row r="180" spans="1:29" x14ac:dyDescent="0.2">
      <c r="A180" s="60"/>
      <c r="B180" s="60"/>
      <c r="C180" s="60"/>
      <c r="D180" s="60"/>
      <c r="E180" s="60"/>
      <c r="F180" s="60"/>
      <c r="G180" s="60"/>
      <c r="H180" s="60"/>
      <c r="I180" s="60"/>
      <c r="J180" s="60"/>
      <c r="K180" s="60"/>
      <c r="L180" s="60"/>
      <c r="M180" s="60"/>
      <c r="N180" s="60"/>
      <c r="O180" s="60"/>
      <c r="P180" s="60"/>
      <c r="Q180" s="60"/>
      <c r="R180" s="60"/>
      <c r="S180" s="60"/>
      <c r="T180" s="379"/>
      <c r="V180" s="379"/>
      <c r="W180" s="3939"/>
      <c r="X180" s="3939"/>
      <c r="Y180" s="3939"/>
      <c r="Z180" s="4040"/>
      <c r="AA180" s="60"/>
      <c r="AB180" s="60"/>
      <c r="AC180" s="60"/>
    </row>
    <row r="181" spans="1:29" x14ac:dyDescent="0.2">
      <c r="A181" s="60"/>
      <c r="B181" s="60"/>
      <c r="C181" s="60"/>
      <c r="D181" s="60"/>
      <c r="E181" s="60"/>
      <c r="F181" s="60"/>
      <c r="G181" s="60"/>
      <c r="H181" s="60"/>
      <c r="I181" s="60"/>
      <c r="J181" s="60"/>
      <c r="K181" s="60"/>
      <c r="L181" s="60"/>
      <c r="M181" s="60"/>
      <c r="N181" s="60"/>
      <c r="O181" s="60"/>
      <c r="P181" s="60"/>
      <c r="Q181" s="60"/>
      <c r="R181" s="60"/>
      <c r="S181" s="60"/>
      <c r="T181" s="379"/>
      <c r="V181" s="379"/>
      <c r="W181" s="3939"/>
      <c r="X181" s="3939"/>
      <c r="Y181" s="3939"/>
      <c r="Z181" s="4040"/>
      <c r="AA181" s="60"/>
      <c r="AB181" s="60"/>
      <c r="AC181" s="60"/>
    </row>
    <row r="182" spans="1:29" x14ac:dyDescent="0.2">
      <c r="A182" s="60"/>
      <c r="B182" s="60"/>
      <c r="C182" s="60"/>
      <c r="D182" s="60"/>
      <c r="E182" s="60"/>
      <c r="F182" s="60"/>
      <c r="G182" s="60"/>
      <c r="H182" s="60"/>
      <c r="I182" s="60"/>
      <c r="J182" s="60"/>
      <c r="K182" s="60"/>
      <c r="L182" s="60"/>
      <c r="M182" s="60"/>
      <c r="N182" s="60"/>
      <c r="O182" s="60"/>
      <c r="P182" s="60"/>
      <c r="Q182" s="60"/>
      <c r="R182" s="60"/>
      <c r="S182" s="60"/>
      <c r="T182" s="379"/>
      <c r="V182" s="379"/>
      <c r="W182" s="3939"/>
      <c r="X182" s="3939"/>
      <c r="Y182" s="3939"/>
      <c r="Z182" s="4040"/>
      <c r="AA182" s="60"/>
      <c r="AB182" s="60"/>
      <c r="AC182" s="60"/>
    </row>
    <row r="183" spans="1:29" x14ac:dyDescent="0.2">
      <c r="A183" s="60"/>
      <c r="B183" s="60"/>
      <c r="C183" s="60"/>
      <c r="D183" s="60"/>
      <c r="E183" s="60"/>
      <c r="F183" s="60"/>
      <c r="G183" s="60"/>
      <c r="H183" s="60"/>
      <c r="I183" s="60"/>
      <c r="J183" s="60"/>
      <c r="K183" s="60"/>
      <c r="L183" s="60"/>
      <c r="M183" s="60"/>
      <c r="N183" s="60"/>
      <c r="O183" s="60"/>
      <c r="P183" s="60"/>
      <c r="Q183" s="60"/>
      <c r="R183" s="60"/>
      <c r="S183" s="60"/>
      <c r="T183" s="379"/>
      <c r="V183" s="379"/>
      <c r="W183" s="3939"/>
      <c r="X183" s="3939"/>
      <c r="Y183" s="3939"/>
      <c r="Z183" s="4040"/>
      <c r="AA183" s="60"/>
      <c r="AB183" s="60"/>
      <c r="AC183" s="60"/>
    </row>
    <row r="184" spans="1:29" x14ac:dyDescent="0.2">
      <c r="A184" s="60"/>
      <c r="B184" s="60"/>
      <c r="C184" s="60"/>
      <c r="D184" s="60"/>
      <c r="E184" s="60"/>
      <c r="F184" s="60"/>
      <c r="G184" s="60"/>
      <c r="H184" s="60"/>
      <c r="I184" s="60"/>
      <c r="J184" s="60"/>
      <c r="K184" s="60"/>
      <c r="L184" s="60"/>
      <c r="M184" s="60"/>
      <c r="N184" s="60"/>
      <c r="O184" s="60"/>
      <c r="P184" s="60"/>
      <c r="Q184" s="60"/>
      <c r="R184" s="60"/>
      <c r="S184" s="60"/>
      <c r="T184" s="379"/>
      <c r="V184" s="379"/>
      <c r="W184" s="3939"/>
      <c r="X184" s="3939"/>
      <c r="Y184" s="3939"/>
      <c r="Z184" s="4040"/>
      <c r="AA184" s="60"/>
      <c r="AB184" s="60"/>
      <c r="AC184" s="60"/>
    </row>
    <row r="185" spans="1:29" x14ac:dyDescent="0.2">
      <c r="A185" s="60"/>
      <c r="B185" s="60"/>
      <c r="C185" s="60"/>
      <c r="D185" s="60"/>
      <c r="E185" s="60"/>
      <c r="F185" s="60"/>
      <c r="G185" s="60"/>
      <c r="H185" s="60"/>
      <c r="I185" s="60"/>
      <c r="J185" s="60"/>
      <c r="K185" s="60"/>
      <c r="L185" s="60"/>
      <c r="M185" s="60"/>
      <c r="N185" s="60"/>
      <c r="O185" s="60"/>
      <c r="P185" s="60"/>
      <c r="Q185" s="60"/>
      <c r="R185" s="60"/>
      <c r="S185" s="60"/>
      <c r="T185" s="379"/>
      <c r="V185" s="379"/>
      <c r="W185" s="3939"/>
      <c r="X185" s="3939"/>
      <c r="Y185" s="3939"/>
      <c r="Z185" s="4040"/>
      <c r="AA185" s="60"/>
      <c r="AB185" s="60"/>
      <c r="AC185" s="60"/>
    </row>
    <row r="186" spans="1:29" x14ac:dyDescent="0.2">
      <c r="A186" s="60"/>
      <c r="B186" s="60"/>
      <c r="C186" s="60"/>
      <c r="D186" s="60"/>
      <c r="E186" s="60"/>
      <c r="F186" s="60"/>
      <c r="G186" s="60"/>
      <c r="H186" s="60"/>
      <c r="I186" s="60"/>
      <c r="J186" s="60"/>
      <c r="K186" s="60"/>
      <c r="L186" s="60"/>
      <c r="M186" s="60"/>
      <c r="N186" s="60"/>
      <c r="O186" s="60"/>
      <c r="P186" s="60"/>
      <c r="Q186" s="60"/>
      <c r="R186" s="60"/>
      <c r="S186" s="60"/>
      <c r="T186" s="379"/>
      <c r="V186" s="379"/>
      <c r="W186" s="3939"/>
      <c r="X186" s="3939"/>
      <c r="Y186" s="3939"/>
      <c r="Z186" s="4040"/>
      <c r="AA186" s="60"/>
      <c r="AB186" s="60"/>
      <c r="AC186" s="60"/>
    </row>
    <row r="187" spans="1:29" x14ac:dyDescent="0.2">
      <c r="A187" s="60"/>
      <c r="B187" s="60"/>
      <c r="C187" s="60"/>
      <c r="D187" s="60"/>
      <c r="E187" s="60"/>
      <c r="F187" s="60"/>
      <c r="G187" s="60"/>
      <c r="H187" s="60"/>
      <c r="I187" s="60"/>
      <c r="J187" s="60"/>
      <c r="K187" s="60"/>
      <c r="L187" s="60"/>
      <c r="M187" s="60"/>
      <c r="N187" s="60"/>
      <c r="O187" s="60"/>
      <c r="P187" s="60"/>
      <c r="Q187" s="60"/>
      <c r="R187" s="60"/>
      <c r="S187" s="60"/>
      <c r="T187" s="379"/>
      <c r="V187" s="379"/>
      <c r="W187" s="3939"/>
      <c r="X187" s="3939"/>
      <c r="Y187" s="3939"/>
      <c r="Z187" s="4040"/>
      <c r="AA187" s="60"/>
      <c r="AB187" s="60"/>
      <c r="AC187" s="60"/>
    </row>
    <row r="188" spans="1:29" x14ac:dyDescent="0.2">
      <c r="A188" s="60"/>
      <c r="B188" s="60"/>
      <c r="C188" s="60"/>
      <c r="D188" s="60"/>
      <c r="E188" s="60"/>
      <c r="F188" s="60"/>
      <c r="G188" s="60"/>
      <c r="H188" s="60"/>
      <c r="I188" s="60"/>
      <c r="J188" s="60"/>
      <c r="K188" s="60"/>
      <c r="L188" s="60"/>
      <c r="M188" s="60"/>
      <c r="N188" s="60"/>
      <c r="O188" s="60"/>
      <c r="P188" s="60"/>
      <c r="Q188" s="60"/>
      <c r="R188" s="60"/>
      <c r="S188" s="60"/>
      <c r="T188" s="379"/>
      <c r="V188" s="379"/>
      <c r="W188" s="3939"/>
      <c r="X188" s="3939"/>
      <c r="Y188" s="3939"/>
      <c r="Z188" s="4040"/>
      <c r="AA188" s="60"/>
      <c r="AB188" s="60"/>
      <c r="AC188" s="60"/>
    </row>
    <row r="189" spans="1:29" x14ac:dyDescent="0.2">
      <c r="A189" s="60"/>
      <c r="B189" s="60"/>
      <c r="C189" s="60"/>
      <c r="D189" s="60"/>
      <c r="E189" s="60"/>
      <c r="F189" s="60"/>
      <c r="G189" s="60"/>
      <c r="H189" s="60"/>
      <c r="I189" s="60"/>
      <c r="J189" s="60"/>
      <c r="K189" s="60"/>
      <c r="L189" s="60"/>
      <c r="M189" s="60"/>
      <c r="N189" s="60"/>
      <c r="O189" s="60"/>
      <c r="P189" s="60"/>
      <c r="Q189" s="60"/>
      <c r="R189" s="60"/>
      <c r="S189" s="60"/>
      <c r="T189" s="379"/>
      <c r="V189" s="379"/>
      <c r="W189" s="3939"/>
      <c r="X189" s="3939"/>
      <c r="Y189" s="3939"/>
      <c r="Z189" s="4040"/>
      <c r="AA189" s="60"/>
      <c r="AB189" s="60"/>
      <c r="AC189" s="60"/>
    </row>
    <row r="190" spans="1:29" x14ac:dyDescent="0.2">
      <c r="A190" s="60"/>
      <c r="B190" s="60"/>
      <c r="C190" s="60"/>
      <c r="D190" s="60"/>
      <c r="E190" s="60"/>
      <c r="F190" s="60"/>
      <c r="G190" s="60"/>
      <c r="H190" s="60"/>
      <c r="I190" s="60"/>
      <c r="J190" s="60"/>
      <c r="K190" s="60"/>
      <c r="L190" s="60"/>
      <c r="M190" s="60"/>
      <c r="N190" s="60"/>
      <c r="O190" s="60"/>
      <c r="P190" s="60"/>
      <c r="Q190" s="60"/>
      <c r="R190" s="60"/>
      <c r="S190" s="60"/>
      <c r="T190" s="379"/>
      <c r="V190" s="379"/>
      <c r="W190" s="3939"/>
      <c r="X190" s="3939"/>
      <c r="Y190" s="3939"/>
      <c r="Z190" s="4040"/>
      <c r="AA190" s="60"/>
      <c r="AB190" s="60"/>
      <c r="AC190" s="60"/>
    </row>
    <row r="191" spans="1:29" x14ac:dyDescent="0.2">
      <c r="A191" s="60"/>
      <c r="B191" s="60"/>
      <c r="C191" s="60"/>
      <c r="D191" s="60"/>
      <c r="E191" s="60"/>
      <c r="F191" s="60"/>
      <c r="G191" s="60"/>
      <c r="H191" s="60"/>
      <c r="I191" s="60"/>
      <c r="J191" s="60"/>
      <c r="K191" s="60"/>
      <c r="L191" s="60"/>
      <c r="M191" s="60"/>
      <c r="N191" s="60"/>
      <c r="O191" s="60"/>
      <c r="P191" s="60"/>
      <c r="Q191" s="60"/>
      <c r="R191" s="60"/>
      <c r="S191" s="60"/>
      <c r="T191" s="379"/>
      <c r="V191" s="379"/>
      <c r="W191" s="3939"/>
      <c r="X191" s="3939"/>
      <c r="Y191" s="3939"/>
      <c r="Z191" s="4040"/>
      <c r="AA191" s="60"/>
      <c r="AB191" s="60"/>
      <c r="AC191" s="60"/>
    </row>
    <row r="192" spans="1:29" x14ac:dyDescent="0.2">
      <c r="A192" s="60"/>
      <c r="B192" s="60"/>
      <c r="C192" s="60"/>
      <c r="D192" s="60"/>
      <c r="E192" s="60"/>
      <c r="F192" s="60"/>
      <c r="G192" s="60"/>
      <c r="H192" s="60"/>
      <c r="I192" s="60"/>
      <c r="J192" s="60"/>
      <c r="K192" s="60"/>
      <c r="L192" s="60"/>
      <c r="M192" s="60"/>
      <c r="N192" s="60"/>
      <c r="O192" s="60"/>
      <c r="P192" s="60"/>
      <c r="Q192" s="60"/>
      <c r="R192" s="60"/>
      <c r="S192" s="60"/>
      <c r="T192" s="379"/>
      <c r="V192" s="379"/>
      <c r="W192" s="3939"/>
      <c r="X192" s="3939"/>
      <c r="Y192" s="3939"/>
      <c r="Z192" s="4040"/>
      <c r="AA192" s="60"/>
      <c r="AB192" s="60"/>
      <c r="AC192" s="60"/>
    </row>
    <row r="193" spans="1:29" x14ac:dyDescent="0.2">
      <c r="A193" s="60"/>
      <c r="B193" s="60"/>
      <c r="C193" s="60"/>
      <c r="D193" s="60"/>
      <c r="E193" s="60"/>
      <c r="F193" s="60"/>
      <c r="G193" s="60"/>
      <c r="H193" s="60"/>
      <c r="I193" s="60"/>
      <c r="J193" s="60"/>
      <c r="K193" s="60"/>
      <c r="L193" s="60"/>
      <c r="M193" s="60"/>
      <c r="N193" s="60"/>
      <c r="O193" s="60"/>
      <c r="P193" s="60"/>
      <c r="Q193" s="60"/>
      <c r="R193" s="60"/>
      <c r="S193" s="60"/>
      <c r="T193" s="379"/>
      <c r="V193" s="60"/>
      <c r="W193" s="60"/>
      <c r="X193" s="3939"/>
      <c r="Y193" s="3939"/>
      <c r="Z193" s="379"/>
      <c r="AA193" s="60"/>
      <c r="AB193" s="60"/>
      <c r="AC193" s="60"/>
    </row>
    <row r="194" spans="1:29" x14ac:dyDescent="0.2">
      <c r="A194" s="60"/>
      <c r="B194" s="60"/>
      <c r="C194" s="60"/>
      <c r="D194" s="60"/>
      <c r="E194" s="60"/>
      <c r="F194" s="60"/>
      <c r="G194" s="60"/>
      <c r="H194" s="60"/>
      <c r="I194" s="60"/>
      <c r="J194" s="60"/>
      <c r="K194" s="60"/>
      <c r="L194" s="60"/>
      <c r="M194" s="60"/>
      <c r="N194" s="60"/>
      <c r="O194" s="60"/>
      <c r="P194" s="60"/>
      <c r="Q194" s="60"/>
      <c r="R194" s="60"/>
      <c r="S194" s="60"/>
      <c r="T194" s="379"/>
      <c r="V194" s="60"/>
      <c r="W194" s="60"/>
      <c r="X194" s="3939"/>
      <c r="Y194" s="3939"/>
      <c r="Z194" s="379"/>
      <c r="AA194" s="60"/>
      <c r="AB194" s="60"/>
      <c r="AC194" s="60"/>
    </row>
    <row r="195" spans="1:29" x14ac:dyDescent="0.2">
      <c r="A195" s="60"/>
      <c r="B195" s="60"/>
      <c r="C195" s="60"/>
      <c r="D195" s="60"/>
      <c r="E195" s="60"/>
      <c r="F195" s="60"/>
      <c r="G195" s="60"/>
      <c r="H195" s="60"/>
      <c r="I195" s="60"/>
      <c r="J195" s="60"/>
      <c r="K195" s="60"/>
      <c r="L195" s="60"/>
      <c r="M195" s="60"/>
      <c r="N195" s="60"/>
      <c r="O195" s="60"/>
      <c r="P195" s="60"/>
      <c r="Q195" s="60"/>
      <c r="R195" s="60"/>
      <c r="S195" s="60"/>
      <c r="T195" s="379"/>
      <c r="V195" s="60"/>
      <c r="W195" s="60"/>
      <c r="X195" s="3939"/>
      <c r="Y195" s="3939"/>
      <c r="Z195" s="379"/>
      <c r="AA195" s="60"/>
      <c r="AB195" s="60"/>
      <c r="AC195" s="60"/>
    </row>
    <row r="196" spans="1:29" x14ac:dyDescent="0.2">
      <c r="A196" s="60"/>
      <c r="B196" s="60"/>
      <c r="C196" s="60"/>
      <c r="D196" s="60"/>
      <c r="E196" s="60"/>
      <c r="F196" s="60"/>
      <c r="G196" s="60"/>
      <c r="H196" s="60"/>
      <c r="I196" s="60"/>
      <c r="J196" s="60"/>
      <c r="K196" s="60"/>
      <c r="L196" s="60"/>
      <c r="M196" s="60"/>
      <c r="N196" s="60"/>
      <c r="O196" s="60"/>
      <c r="P196" s="60"/>
      <c r="Q196" s="60"/>
      <c r="R196" s="60"/>
      <c r="S196" s="60"/>
      <c r="T196" s="379"/>
      <c r="V196" s="60"/>
      <c r="W196" s="60"/>
      <c r="X196" s="3939"/>
      <c r="Y196" s="3939"/>
      <c r="Z196" s="379"/>
      <c r="AA196" s="60"/>
      <c r="AB196" s="60"/>
      <c r="AC196" s="60"/>
    </row>
    <row r="197" spans="1:29" x14ac:dyDescent="0.2">
      <c r="A197" s="60"/>
      <c r="B197" s="60"/>
      <c r="C197" s="60"/>
      <c r="D197" s="60"/>
      <c r="E197" s="60"/>
      <c r="F197" s="60"/>
      <c r="G197" s="60"/>
      <c r="H197" s="60"/>
      <c r="I197" s="60"/>
      <c r="J197" s="60"/>
      <c r="K197" s="60"/>
      <c r="L197" s="60"/>
      <c r="M197" s="60"/>
      <c r="N197" s="60"/>
      <c r="O197" s="60"/>
      <c r="P197" s="60"/>
      <c r="Q197" s="60"/>
      <c r="R197" s="60"/>
      <c r="S197" s="60"/>
      <c r="T197" s="379"/>
      <c r="V197" s="60"/>
      <c r="W197" s="60"/>
      <c r="X197" s="3939"/>
      <c r="Y197" s="3939"/>
      <c r="Z197" s="379"/>
      <c r="AA197" s="60"/>
      <c r="AB197" s="60"/>
      <c r="AC197" s="60"/>
    </row>
    <row r="198" spans="1:29" x14ac:dyDescent="0.2">
      <c r="A198" s="60"/>
      <c r="B198" s="60"/>
      <c r="C198" s="60"/>
      <c r="D198" s="60"/>
      <c r="E198" s="60"/>
      <c r="F198" s="60"/>
      <c r="G198" s="60"/>
      <c r="H198" s="60"/>
      <c r="I198" s="60"/>
      <c r="J198" s="60"/>
      <c r="K198" s="60"/>
      <c r="L198" s="60"/>
      <c r="M198" s="60"/>
      <c r="N198" s="60"/>
      <c r="O198" s="60"/>
      <c r="P198" s="60"/>
      <c r="Q198" s="60"/>
      <c r="R198" s="60"/>
      <c r="S198" s="60"/>
      <c r="T198" s="379"/>
      <c r="V198" s="60"/>
      <c r="W198" s="60"/>
      <c r="X198" s="3939"/>
      <c r="Y198" s="3939"/>
      <c r="Z198" s="379"/>
      <c r="AA198" s="60"/>
      <c r="AB198" s="60"/>
      <c r="AC198" s="60"/>
    </row>
    <row r="199" spans="1:29" x14ac:dyDescent="0.2">
      <c r="A199" s="60"/>
      <c r="B199" s="60"/>
      <c r="C199" s="60"/>
      <c r="D199" s="60"/>
      <c r="E199" s="60"/>
      <c r="F199" s="60"/>
      <c r="G199" s="60"/>
      <c r="H199" s="60"/>
      <c r="I199" s="60"/>
      <c r="J199" s="60"/>
      <c r="K199" s="60"/>
      <c r="L199" s="60"/>
      <c r="M199" s="60"/>
      <c r="N199" s="60"/>
      <c r="O199" s="60"/>
      <c r="P199" s="60"/>
      <c r="Q199" s="60"/>
      <c r="R199" s="60"/>
      <c r="S199" s="60"/>
      <c r="T199" s="379"/>
      <c r="V199" s="60"/>
      <c r="W199" s="60"/>
      <c r="X199" s="3939"/>
      <c r="Y199" s="3939"/>
      <c r="Z199" s="379"/>
      <c r="AA199" s="60"/>
      <c r="AB199" s="60"/>
      <c r="AC199" s="60"/>
    </row>
    <row r="200" spans="1:29" x14ac:dyDescent="0.2">
      <c r="A200" s="60"/>
      <c r="B200" s="60"/>
      <c r="C200" s="60"/>
      <c r="D200" s="60"/>
      <c r="E200" s="60"/>
      <c r="F200" s="60"/>
      <c r="G200" s="60"/>
      <c r="H200" s="60"/>
      <c r="I200" s="60"/>
      <c r="J200" s="60"/>
      <c r="K200" s="60"/>
      <c r="L200" s="60"/>
      <c r="M200" s="60"/>
      <c r="N200" s="60"/>
      <c r="O200" s="60"/>
      <c r="P200" s="60"/>
      <c r="Q200" s="60"/>
      <c r="R200" s="60"/>
      <c r="S200" s="60"/>
      <c r="T200" s="379"/>
      <c r="V200" s="60"/>
      <c r="W200" s="60"/>
      <c r="X200" s="3939"/>
      <c r="Y200" s="3939"/>
      <c r="Z200" s="379"/>
      <c r="AA200" s="60"/>
      <c r="AB200" s="60"/>
      <c r="AC200" s="60"/>
    </row>
    <row r="201" spans="1:29" x14ac:dyDescent="0.2">
      <c r="A201" s="60"/>
      <c r="B201" s="60"/>
      <c r="C201" s="60"/>
      <c r="D201" s="60"/>
      <c r="E201" s="60"/>
      <c r="F201" s="60"/>
      <c r="G201" s="60"/>
      <c r="H201" s="60"/>
      <c r="I201" s="60"/>
      <c r="J201" s="60"/>
      <c r="K201" s="60"/>
      <c r="L201" s="60"/>
      <c r="M201" s="60"/>
      <c r="N201" s="60"/>
      <c r="O201" s="60"/>
      <c r="P201" s="60"/>
      <c r="Q201" s="60"/>
      <c r="R201" s="60"/>
      <c r="S201" s="60"/>
      <c r="T201" s="379"/>
      <c r="V201" s="60"/>
      <c r="W201" s="60"/>
      <c r="X201" s="3939"/>
      <c r="Y201" s="3939"/>
      <c r="Z201" s="379"/>
      <c r="AA201" s="60"/>
      <c r="AB201" s="60"/>
      <c r="AC201" s="60"/>
    </row>
    <row r="202" spans="1:29" x14ac:dyDescent="0.2">
      <c r="A202" s="60"/>
      <c r="B202" s="60"/>
      <c r="C202" s="60"/>
      <c r="D202" s="60"/>
      <c r="E202" s="60"/>
      <c r="F202" s="60"/>
      <c r="G202" s="60"/>
      <c r="H202" s="60"/>
      <c r="I202" s="60"/>
      <c r="J202" s="60"/>
      <c r="K202" s="60"/>
      <c r="L202" s="60"/>
      <c r="M202" s="60"/>
      <c r="N202" s="60"/>
      <c r="O202" s="60"/>
      <c r="P202" s="60"/>
      <c r="Q202" s="60"/>
      <c r="R202" s="60"/>
      <c r="S202" s="60"/>
      <c r="T202" s="379"/>
      <c r="V202" s="60"/>
      <c r="W202" s="60"/>
      <c r="X202" s="3939"/>
      <c r="Y202" s="3939"/>
      <c r="Z202" s="379"/>
      <c r="AA202" s="60"/>
      <c r="AB202" s="60"/>
      <c r="AC202" s="60"/>
    </row>
    <row r="203" spans="1:29" x14ac:dyDescent="0.2">
      <c r="A203" s="60"/>
      <c r="B203" s="60"/>
      <c r="C203" s="60"/>
      <c r="D203" s="60"/>
      <c r="E203" s="60"/>
      <c r="F203" s="60"/>
      <c r="G203" s="60"/>
      <c r="H203" s="60"/>
      <c r="I203" s="60"/>
      <c r="J203" s="60"/>
      <c r="K203" s="60"/>
      <c r="L203" s="60"/>
      <c r="M203" s="60"/>
      <c r="N203" s="60"/>
      <c r="O203" s="60"/>
      <c r="P203" s="60"/>
      <c r="Q203" s="60"/>
      <c r="R203" s="60"/>
      <c r="S203" s="60"/>
      <c r="T203" s="379"/>
      <c r="V203" s="60"/>
      <c r="W203" s="60"/>
      <c r="X203" s="3939"/>
      <c r="Y203" s="3939"/>
      <c r="Z203" s="379"/>
      <c r="AA203" s="60"/>
      <c r="AB203" s="60"/>
      <c r="AC203" s="60"/>
    </row>
    <row r="204" spans="1:29" x14ac:dyDescent="0.2">
      <c r="A204" s="60"/>
      <c r="B204" s="60"/>
      <c r="C204" s="60"/>
      <c r="D204" s="60"/>
      <c r="E204" s="60"/>
      <c r="F204" s="60"/>
      <c r="G204" s="60"/>
      <c r="H204" s="60"/>
      <c r="I204" s="60"/>
      <c r="J204" s="60"/>
      <c r="K204" s="60"/>
      <c r="L204" s="60"/>
      <c r="M204" s="60"/>
      <c r="N204" s="60"/>
      <c r="O204" s="60"/>
      <c r="P204" s="60"/>
      <c r="Q204" s="60"/>
      <c r="R204" s="60"/>
      <c r="S204" s="60"/>
      <c r="T204" s="379"/>
      <c r="V204" s="60"/>
      <c r="W204" s="60"/>
      <c r="X204" s="3939"/>
      <c r="Y204" s="3939"/>
      <c r="Z204" s="379"/>
      <c r="AA204" s="60"/>
      <c r="AB204" s="60"/>
      <c r="AC204" s="60"/>
    </row>
    <row r="205" spans="1:29" x14ac:dyDescent="0.2">
      <c r="A205" s="60"/>
      <c r="B205" s="60"/>
      <c r="C205" s="60"/>
      <c r="D205" s="60"/>
      <c r="E205" s="60"/>
      <c r="F205" s="60"/>
      <c r="G205" s="60"/>
      <c r="H205" s="60"/>
      <c r="I205" s="60"/>
      <c r="J205" s="60"/>
      <c r="K205" s="60"/>
      <c r="L205" s="60"/>
      <c r="M205" s="60"/>
      <c r="N205" s="60"/>
      <c r="O205" s="60"/>
      <c r="P205" s="60"/>
      <c r="Q205" s="60"/>
      <c r="R205" s="60"/>
      <c r="S205" s="60"/>
      <c r="T205" s="379"/>
      <c r="V205" s="60"/>
      <c r="W205" s="60"/>
      <c r="X205" s="3939"/>
      <c r="Y205" s="3939"/>
      <c r="Z205" s="379"/>
      <c r="AA205" s="60"/>
      <c r="AB205" s="60"/>
      <c r="AC205" s="60"/>
    </row>
    <row r="206" spans="1:29" x14ac:dyDescent="0.2">
      <c r="A206" s="60"/>
      <c r="B206" s="60"/>
      <c r="C206" s="60"/>
      <c r="D206" s="60"/>
      <c r="E206" s="60"/>
      <c r="F206" s="60"/>
      <c r="G206" s="60"/>
      <c r="H206" s="60"/>
      <c r="I206" s="60"/>
      <c r="J206" s="60"/>
      <c r="K206" s="60"/>
      <c r="L206" s="60"/>
      <c r="M206" s="60"/>
      <c r="N206" s="60"/>
      <c r="O206" s="60"/>
      <c r="P206" s="60"/>
      <c r="Q206" s="60"/>
      <c r="R206" s="60"/>
      <c r="S206" s="60"/>
      <c r="T206" s="379"/>
      <c r="V206" s="60"/>
      <c r="W206" s="60"/>
      <c r="X206" s="3939"/>
      <c r="Y206" s="3939"/>
      <c r="Z206" s="379"/>
      <c r="AA206" s="60"/>
      <c r="AB206" s="60"/>
      <c r="AC206" s="60"/>
    </row>
    <row r="207" spans="1:29" x14ac:dyDescent="0.2">
      <c r="A207" s="60"/>
      <c r="B207" s="60"/>
      <c r="C207" s="60"/>
      <c r="D207" s="60"/>
      <c r="E207" s="60"/>
      <c r="F207" s="60"/>
      <c r="G207" s="60"/>
      <c r="H207" s="60"/>
      <c r="I207" s="60"/>
      <c r="J207" s="60"/>
      <c r="K207" s="60"/>
      <c r="L207" s="60"/>
      <c r="M207" s="60"/>
      <c r="N207" s="60"/>
      <c r="O207" s="60"/>
      <c r="P207" s="60"/>
      <c r="Q207" s="60"/>
      <c r="R207" s="60"/>
      <c r="S207" s="60"/>
      <c r="T207" s="379"/>
      <c r="V207" s="60"/>
      <c r="W207" s="60"/>
      <c r="X207" s="3939"/>
      <c r="Y207" s="3939"/>
      <c r="Z207" s="379"/>
      <c r="AA207" s="60"/>
      <c r="AB207" s="60"/>
      <c r="AC207" s="60"/>
    </row>
    <row r="208" spans="1:29" x14ac:dyDescent="0.2">
      <c r="A208" s="60"/>
      <c r="B208" s="60"/>
      <c r="C208" s="60"/>
      <c r="D208" s="60"/>
      <c r="E208" s="60"/>
      <c r="F208" s="60"/>
      <c r="G208" s="60"/>
      <c r="H208" s="60"/>
      <c r="I208" s="60"/>
      <c r="J208" s="60"/>
      <c r="K208" s="60"/>
      <c r="L208" s="60"/>
      <c r="M208" s="60"/>
      <c r="N208" s="60"/>
      <c r="O208" s="60"/>
      <c r="P208" s="60"/>
      <c r="Q208" s="60"/>
      <c r="R208" s="60"/>
      <c r="S208" s="60"/>
      <c r="T208" s="379"/>
      <c r="V208" s="60"/>
      <c r="W208" s="60"/>
      <c r="X208" s="3939"/>
      <c r="Y208" s="3939"/>
      <c r="Z208" s="379"/>
      <c r="AA208" s="60"/>
      <c r="AB208" s="60"/>
      <c r="AC208" s="60"/>
    </row>
    <row r="209" spans="1:29" x14ac:dyDescent="0.2">
      <c r="A209" s="60"/>
      <c r="B209" s="60"/>
      <c r="C209" s="60"/>
      <c r="D209" s="60"/>
      <c r="E209" s="60"/>
      <c r="F209" s="60"/>
      <c r="G209" s="60"/>
      <c r="H209" s="60"/>
      <c r="I209" s="60"/>
      <c r="J209" s="60"/>
      <c r="K209" s="60"/>
      <c r="L209" s="60"/>
      <c r="M209" s="60"/>
      <c r="N209" s="60"/>
      <c r="O209" s="60"/>
      <c r="P209" s="60"/>
      <c r="Q209" s="60"/>
      <c r="R209" s="60"/>
      <c r="S209" s="60"/>
      <c r="T209" s="379"/>
      <c r="V209" s="60"/>
      <c r="W209" s="60"/>
      <c r="X209" s="3939"/>
      <c r="Y209" s="3939"/>
      <c r="Z209" s="379"/>
      <c r="AA209" s="60"/>
      <c r="AB209" s="60"/>
      <c r="AC209" s="60"/>
    </row>
    <row r="210" spans="1:29" x14ac:dyDescent="0.2">
      <c r="A210" s="60"/>
      <c r="B210" s="60"/>
      <c r="C210" s="60"/>
      <c r="D210" s="60"/>
      <c r="E210" s="60"/>
      <c r="F210" s="60"/>
      <c r="G210" s="60"/>
      <c r="H210" s="60"/>
      <c r="I210" s="60"/>
      <c r="J210" s="60"/>
      <c r="K210" s="60"/>
      <c r="L210" s="60"/>
      <c r="M210" s="60"/>
      <c r="N210" s="60"/>
      <c r="O210" s="60"/>
      <c r="P210" s="60"/>
      <c r="Q210" s="60"/>
      <c r="R210" s="60"/>
      <c r="S210" s="60"/>
      <c r="T210" s="379"/>
      <c r="V210" s="60"/>
      <c r="W210" s="60"/>
      <c r="X210" s="3939"/>
      <c r="Y210" s="3939"/>
      <c r="Z210" s="379"/>
      <c r="AA210" s="60"/>
      <c r="AB210" s="60"/>
      <c r="AC210" s="60"/>
    </row>
    <row r="211" spans="1:29" x14ac:dyDescent="0.2">
      <c r="A211" s="60"/>
      <c r="B211" s="60"/>
      <c r="C211" s="60"/>
      <c r="D211" s="60"/>
      <c r="E211" s="60"/>
      <c r="F211" s="60"/>
      <c r="G211" s="60"/>
      <c r="H211" s="60"/>
      <c r="I211" s="60"/>
      <c r="J211" s="60"/>
      <c r="K211" s="60"/>
      <c r="L211" s="60"/>
      <c r="M211" s="60"/>
      <c r="N211" s="60"/>
      <c r="O211" s="60"/>
      <c r="P211" s="60"/>
      <c r="Q211" s="60"/>
      <c r="R211" s="60"/>
      <c r="S211" s="60"/>
      <c r="T211" s="379"/>
      <c r="V211" s="60"/>
      <c r="W211" s="60"/>
      <c r="X211" s="3939"/>
      <c r="Y211" s="3939"/>
      <c r="Z211" s="379"/>
      <c r="AA211" s="60"/>
      <c r="AB211" s="60"/>
      <c r="AC211" s="60"/>
    </row>
    <row r="212" spans="1:29" x14ac:dyDescent="0.2">
      <c r="A212" s="60"/>
      <c r="B212" s="60"/>
      <c r="C212" s="60"/>
      <c r="D212" s="60"/>
      <c r="E212" s="60"/>
      <c r="F212" s="60"/>
      <c r="G212" s="60"/>
      <c r="H212" s="60"/>
      <c r="I212" s="60"/>
      <c r="J212" s="60"/>
      <c r="K212" s="60"/>
      <c r="L212" s="60"/>
      <c r="M212" s="60"/>
      <c r="N212" s="60"/>
      <c r="O212" s="60"/>
      <c r="P212" s="60"/>
      <c r="Q212" s="60"/>
      <c r="R212" s="60"/>
      <c r="S212" s="60"/>
      <c r="T212" s="379"/>
      <c r="V212" s="60"/>
      <c r="W212" s="60"/>
      <c r="X212" s="3939"/>
      <c r="Y212" s="3939"/>
      <c r="Z212" s="379"/>
      <c r="AA212" s="60"/>
      <c r="AB212" s="60"/>
      <c r="AC212" s="60"/>
    </row>
    <row r="213" spans="1:29" x14ac:dyDescent="0.2">
      <c r="A213" s="60"/>
      <c r="B213" s="60"/>
      <c r="C213" s="60"/>
      <c r="D213" s="60"/>
      <c r="E213" s="60"/>
      <c r="F213" s="60"/>
      <c r="G213" s="60"/>
      <c r="H213" s="60"/>
      <c r="I213" s="60"/>
      <c r="J213" s="60"/>
      <c r="K213" s="60"/>
      <c r="L213" s="60"/>
      <c r="M213" s="60"/>
      <c r="N213" s="60"/>
      <c r="O213" s="60"/>
      <c r="P213" s="60"/>
      <c r="Q213" s="60"/>
      <c r="R213" s="60"/>
      <c r="S213" s="60"/>
      <c r="T213" s="379"/>
      <c r="V213" s="60"/>
      <c r="W213" s="60"/>
      <c r="X213" s="3939"/>
      <c r="Y213" s="3939"/>
      <c r="Z213" s="379"/>
      <c r="AA213" s="60"/>
      <c r="AB213" s="60"/>
      <c r="AC213" s="60"/>
    </row>
    <row r="214" spans="1:29" x14ac:dyDescent="0.2">
      <c r="A214" s="60"/>
      <c r="B214" s="60"/>
      <c r="C214" s="60"/>
      <c r="D214" s="60"/>
      <c r="E214" s="60"/>
      <c r="F214" s="60"/>
      <c r="G214" s="60"/>
      <c r="H214" s="60"/>
      <c r="I214" s="60"/>
      <c r="J214" s="60"/>
      <c r="K214" s="60"/>
      <c r="L214" s="60"/>
      <c r="M214" s="60"/>
      <c r="N214" s="60"/>
      <c r="O214" s="60"/>
      <c r="P214" s="60"/>
      <c r="Q214" s="60"/>
      <c r="R214" s="60"/>
      <c r="S214" s="60"/>
      <c r="T214" s="379"/>
      <c r="V214" s="60"/>
      <c r="W214" s="60"/>
      <c r="X214" s="3939"/>
      <c r="Y214" s="3939"/>
      <c r="Z214" s="379"/>
      <c r="AA214" s="60"/>
      <c r="AB214" s="60"/>
      <c r="AC214" s="60"/>
    </row>
    <row r="215" spans="1:29" x14ac:dyDescent="0.2">
      <c r="A215" s="60"/>
      <c r="B215" s="60"/>
      <c r="C215" s="60"/>
      <c r="D215" s="60"/>
      <c r="E215" s="60"/>
      <c r="F215" s="60"/>
      <c r="G215" s="60"/>
      <c r="H215" s="60"/>
      <c r="I215" s="60"/>
      <c r="J215" s="60"/>
      <c r="K215" s="60"/>
      <c r="L215" s="60"/>
      <c r="M215" s="60"/>
      <c r="N215" s="60"/>
      <c r="O215" s="60"/>
      <c r="P215" s="60"/>
      <c r="Q215" s="60"/>
      <c r="R215" s="60"/>
      <c r="S215" s="60"/>
      <c r="T215" s="379"/>
      <c r="V215" s="60"/>
      <c r="W215" s="60"/>
      <c r="X215" s="3939"/>
      <c r="Y215" s="3939"/>
      <c r="Z215" s="379"/>
      <c r="AA215" s="60"/>
      <c r="AB215" s="60"/>
      <c r="AC215" s="60"/>
    </row>
    <row r="216" spans="1:29" x14ac:dyDescent="0.2">
      <c r="A216" s="60"/>
      <c r="B216" s="60"/>
      <c r="C216" s="60"/>
      <c r="D216" s="60"/>
      <c r="E216" s="60"/>
      <c r="F216" s="60"/>
      <c r="G216" s="60"/>
      <c r="H216" s="60"/>
      <c r="I216" s="60"/>
      <c r="J216" s="60"/>
      <c r="K216" s="60"/>
      <c r="L216" s="60"/>
      <c r="M216" s="60"/>
      <c r="N216" s="60"/>
      <c r="O216" s="60"/>
      <c r="P216" s="60"/>
      <c r="Q216" s="60"/>
      <c r="R216" s="60"/>
      <c r="S216" s="60"/>
      <c r="T216" s="379"/>
      <c r="V216" s="60"/>
      <c r="W216" s="60"/>
      <c r="X216" s="3939"/>
      <c r="Y216" s="3939"/>
      <c r="Z216" s="379"/>
      <c r="AA216" s="60"/>
      <c r="AB216" s="60"/>
      <c r="AC216" s="60"/>
    </row>
    <row r="217" spans="1:29" x14ac:dyDescent="0.2">
      <c r="A217" s="60"/>
      <c r="B217" s="60"/>
      <c r="C217" s="60"/>
      <c r="D217" s="60"/>
      <c r="E217" s="60"/>
      <c r="F217" s="60"/>
      <c r="G217" s="60"/>
      <c r="H217" s="60"/>
      <c r="I217" s="60"/>
      <c r="J217" s="60"/>
      <c r="K217" s="60"/>
      <c r="L217" s="60"/>
      <c r="M217" s="60"/>
      <c r="N217" s="60"/>
      <c r="O217" s="60"/>
      <c r="P217" s="60"/>
      <c r="Q217" s="60"/>
      <c r="R217" s="60"/>
      <c r="S217" s="60"/>
      <c r="T217" s="379"/>
      <c r="V217" s="60"/>
      <c r="W217" s="60"/>
      <c r="X217" s="3939"/>
      <c r="Y217" s="3939"/>
      <c r="Z217" s="379"/>
      <c r="AA217" s="60"/>
      <c r="AB217" s="60"/>
      <c r="AC217" s="60"/>
    </row>
    <row r="218" spans="1:29" x14ac:dyDescent="0.2">
      <c r="A218" s="60"/>
      <c r="B218" s="60"/>
      <c r="C218" s="60"/>
      <c r="D218" s="60"/>
      <c r="E218" s="60"/>
      <c r="F218" s="60"/>
      <c r="G218" s="60"/>
      <c r="H218" s="60"/>
      <c r="I218" s="60"/>
      <c r="J218" s="60"/>
      <c r="K218" s="60"/>
      <c r="L218" s="60"/>
      <c r="M218" s="60"/>
      <c r="N218" s="60"/>
      <c r="O218" s="60"/>
      <c r="P218" s="60"/>
      <c r="Q218" s="60"/>
      <c r="R218" s="60"/>
      <c r="S218" s="60"/>
      <c r="T218" s="379"/>
      <c r="V218" s="60"/>
      <c r="W218" s="60"/>
      <c r="X218" s="3939"/>
      <c r="Y218" s="3939"/>
      <c r="Z218" s="379"/>
      <c r="AA218" s="60"/>
      <c r="AB218" s="60"/>
      <c r="AC218" s="60"/>
    </row>
    <row r="219" spans="1:29" x14ac:dyDescent="0.2">
      <c r="A219" s="60"/>
      <c r="B219" s="60"/>
      <c r="C219" s="60"/>
      <c r="D219" s="60"/>
      <c r="E219" s="60"/>
      <c r="F219" s="60"/>
      <c r="G219" s="60"/>
      <c r="H219" s="60"/>
      <c r="I219" s="60"/>
      <c r="J219" s="60"/>
      <c r="K219" s="60"/>
      <c r="L219" s="60"/>
      <c r="M219" s="60"/>
      <c r="N219" s="60"/>
      <c r="O219" s="60"/>
      <c r="P219" s="60"/>
      <c r="Q219" s="60"/>
      <c r="R219" s="60"/>
      <c r="S219" s="60"/>
      <c r="T219" s="379"/>
      <c r="V219" s="60"/>
      <c r="W219" s="60"/>
      <c r="X219" s="3939"/>
      <c r="Y219" s="3939"/>
      <c r="Z219" s="379"/>
      <c r="AA219" s="60"/>
      <c r="AB219" s="60"/>
      <c r="AC219" s="60"/>
    </row>
    <row r="220" spans="1:29" x14ac:dyDescent="0.2">
      <c r="A220" s="60"/>
      <c r="B220" s="60"/>
      <c r="C220" s="60"/>
      <c r="D220" s="60"/>
      <c r="E220" s="60"/>
      <c r="F220" s="60"/>
      <c r="G220" s="60"/>
      <c r="H220" s="60"/>
      <c r="I220" s="60"/>
      <c r="J220" s="60"/>
      <c r="K220" s="60"/>
      <c r="L220" s="60"/>
      <c r="M220" s="60"/>
      <c r="N220" s="60"/>
      <c r="O220" s="60"/>
      <c r="P220" s="60"/>
      <c r="Q220" s="60"/>
      <c r="R220" s="60"/>
      <c r="S220" s="60"/>
      <c r="T220" s="379"/>
      <c r="V220" s="60"/>
      <c r="W220" s="60"/>
      <c r="X220" s="3939"/>
      <c r="Y220" s="3939"/>
      <c r="Z220" s="379"/>
      <c r="AA220" s="60"/>
      <c r="AB220" s="60"/>
      <c r="AC220" s="60"/>
    </row>
    <row r="221" spans="1:29" x14ac:dyDescent="0.2">
      <c r="A221" s="60"/>
      <c r="B221" s="60"/>
      <c r="C221" s="60"/>
      <c r="D221" s="60"/>
      <c r="E221" s="60"/>
      <c r="F221" s="60"/>
      <c r="G221" s="60"/>
      <c r="H221" s="60"/>
      <c r="I221" s="60"/>
      <c r="J221" s="60"/>
      <c r="K221" s="60"/>
      <c r="L221" s="60"/>
      <c r="M221" s="60"/>
      <c r="N221" s="60"/>
      <c r="O221" s="60"/>
      <c r="P221" s="60"/>
      <c r="Q221" s="60"/>
      <c r="R221" s="60"/>
      <c r="S221" s="60"/>
      <c r="T221" s="379"/>
      <c r="V221" s="60"/>
      <c r="W221" s="60"/>
      <c r="X221" s="3939"/>
      <c r="Y221" s="3939"/>
      <c r="Z221" s="379"/>
      <c r="AA221" s="60"/>
      <c r="AB221" s="60"/>
      <c r="AC221" s="60"/>
    </row>
    <row r="222" spans="1:29" x14ac:dyDescent="0.2">
      <c r="A222" s="60"/>
      <c r="B222" s="60"/>
      <c r="C222" s="60"/>
      <c r="D222" s="60"/>
      <c r="E222" s="60"/>
      <c r="F222" s="60"/>
      <c r="G222" s="60"/>
      <c r="H222" s="60"/>
      <c r="I222" s="60"/>
      <c r="J222" s="60"/>
      <c r="K222" s="60"/>
      <c r="L222" s="60"/>
      <c r="M222" s="60"/>
      <c r="N222" s="60"/>
      <c r="O222" s="60"/>
      <c r="P222" s="60"/>
      <c r="Q222" s="60"/>
      <c r="R222" s="60"/>
      <c r="S222" s="60"/>
      <c r="T222" s="379"/>
      <c r="V222" s="60"/>
      <c r="W222" s="60"/>
      <c r="X222" s="3939"/>
      <c r="Y222" s="3939"/>
      <c r="Z222" s="379"/>
      <c r="AA222" s="60"/>
      <c r="AB222" s="60"/>
      <c r="AC222" s="60"/>
    </row>
    <row r="223" spans="1:29" x14ac:dyDescent="0.2">
      <c r="A223" s="60"/>
      <c r="B223" s="60"/>
      <c r="C223" s="60"/>
      <c r="D223" s="60"/>
      <c r="E223" s="60"/>
      <c r="F223" s="60"/>
      <c r="G223" s="60"/>
      <c r="H223" s="60"/>
      <c r="I223" s="60"/>
      <c r="J223" s="60"/>
      <c r="K223" s="60"/>
      <c r="L223" s="60"/>
      <c r="M223" s="60"/>
      <c r="N223" s="60"/>
      <c r="O223" s="60"/>
      <c r="P223" s="60"/>
      <c r="Q223" s="60"/>
      <c r="R223" s="60"/>
      <c r="S223" s="60"/>
      <c r="T223" s="379"/>
      <c r="V223" s="60"/>
      <c r="W223" s="60"/>
      <c r="X223" s="3939"/>
      <c r="Y223" s="3939"/>
      <c r="Z223" s="379"/>
      <c r="AA223" s="60"/>
      <c r="AB223" s="60"/>
      <c r="AC223" s="60"/>
    </row>
    <row r="224" spans="1:29" x14ac:dyDescent="0.2">
      <c r="A224" s="60"/>
      <c r="B224" s="60"/>
      <c r="C224" s="60"/>
      <c r="D224" s="60"/>
      <c r="E224" s="60"/>
      <c r="F224" s="60"/>
      <c r="G224" s="60"/>
      <c r="H224" s="60"/>
      <c r="I224" s="60"/>
      <c r="J224" s="60"/>
      <c r="K224" s="60"/>
      <c r="L224" s="60"/>
      <c r="M224" s="60"/>
      <c r="N224" s="60"/>
      <c r="O224" s="60"/>
      <c r="P224" s="60"/>
      <c r="Q224" s="60"/>
      <c r="R224" s="60"/>
      <c r="S224" s="60"/>
      <c r="T224" s="379"/>
      <c r="V224" s="60"/>
      <c r="W224" s="60"/>
      <c r="X224" s="3939"/>
      <c r="Y224" s="3939"/>
      <c r="Z224" s="379"/>
      <c r="AA224" s="60"/>
      <c r="AB224" s="60"/>
      <c r="AC224" s="60"/>
    </row>
    <row r="225" spans="1:29" x14ac:dyDescent="0.2">
      <c r="A225" s="60"/>
      <c r="B225" s="60"/>
      <c r="C225" s="60"/>
      <c r="D225" s="60"/>
      <c r="E225" s="60"/>
      <c r="F225" s="60"/>
      <c r="G225" s="60"/>
      <c r="H225" s="60"/>
      <c r="I225" s="60"/>
      <c r="J225" s="60"/>
      <c r="K225" s="60"/>
      <c r="L225" s="60"/>
      <c r="M225" s="60"/>
      <c r="N225" s="60"/>
      <c r="O225" s="60"/>
      <c r="P225" s="60"/>
      <c r="Q225" s="60"/>
      <c r="R225" s="60"/>
      <c r="S225" s="60"/>
      <c r="T225" s="379"/>
      <c r="V225" s="60"/>
      <c r="W225" s="60"/>
      <c r="X225" s="3939"/>
      <c r="Y225" s="3939"/>
      <c r="Z225" s="379"/>
      <c r="AA225" s="60"/>
      <c r="AB225" s="60"/>
      <c r="AC225" s="60"/>
    </row>
    <row r="226" spans="1:29" x14ac:dyDescent="0.2">
      <c r="A226" s="60"/>
      <c r="B226" s="60"/>
      <c r="C226" s="60"/>
      <c r="D226" s="60"/>
      <c r="E226" s="60"/>
      <c r="F226" s="60"/>
      <c r="G226" s="60"/>
      <c r="H226" s="60"/>
      <c r="I226" s="60"/>
      <c r="J226" s="60"/>
      <c r="K226" s="60"/>
      <c r="L226" s="60"/>
      <c r="M226" s="60"/>
      <c r="N226" s="60"/>
      <c r="O226" s="60"/>
      <c r="P226" s="60"/>
      <c r="Q226" s="60"/>
      <c r="R226" s="60"/>
      <c r="S226" s="60"/>
      <c r="T226" s="379"/>
      <c r="V226" s="60"/>
      <c r="W226" s="60"/>
      <c r="X226" s="3939"/>
      <c r="Y226" s="3939"/>
      <c r="Z226" s="379"/>
      <c r="AA226" s="60"/>
      <c r="AB226" s="60"/>
      <c r="AC226" s="60"/>
    </row>
    <row r="227" spans="1:29" x14ac:dyDescent="0.2">
      <c r="A227" s="60"/>
      <c r="B227" s="60"/>
      <c r="C227" s="60"/>
      <c r="D227" s="60"/>
      <c r="E227" s="60"/>
      <c r="F227" s="60"/>
      <c r="G227" s="60"/>
      <c r="H227" s="60"/>
      <c r="I227" s="60"/>
      <c r="J227" s="60"/>
      <c r="K227" s="60"/>
      <c r="L227" s="60"/>
      <c r="M227" s="60"/>
      <c r="N227" s="60"/>
      <c r="O227" s="60"/>
      <c r="P227" s="60"/>
      <c r="Q227" s="60"/>
      <c r="R227" s="60"/>
      <c r="S227" s="60"/>
      <c r="T227" s="379"/>
      <c r="V227" s="60"/>
      <c r="W227" s="60"/>
      <c r="X227" s="3939"/>
      <c r="Y227" s="3939"/>
      <c r="Z227" s="379"/>
      <c r="AA227" s="60"/>
      <c r="AB227" s="60"/>
      <c r="AC227" s="60"/>
    </row>
    <row r="228" spans="1:29" x14ac:dyDescent="0.2">
      <c r="A228" s="60"/>
      <c r="B228" s="60"/>
      <c r="C228" s="60"/>
      <c r="D228" s="60"/>
      <c r="E228" s="60"/>
      <c r="F228" s="60"/>
      <c r="G228" s="60"/>
      <c r="H228" s="60"/>
      <c r="I228" s="60"/>
      <c r="J228" s="60"/>
      <c r="K228" s="60"/>
      <c r="L228" s="60"/>
      <c r="M228" s="60"/>
      <c r="N228" s="60"/>
      <c r="O228" s="60"/>
      <c r="P228" s="60"/>
      <c r="Q228" s="60"/>
      <c r="R228" s="60"/>
      <c r="S228" s="60"/>
      <c r="T228" s="379"/>
      <c r="V228" s="60"/>
      <c r="W228" s="60"/>
      <c r="X228" s="3939"/>
      <c r="Y228" s="3939"/>
      <c r="Z228" s="379"/>
      <c r="AA228" s="60"/>
      <c r="AB228" s="60"/>
      <c r="AC228" s="60"/>
    </row>
    <row r="229" spans="1:29" x14ac:dyDescent="0.2">
      <c r="A229" s="60"/>
      <c r="B229" s="60"/>
      <c r="C229" s="60"/>
      <c r="D229" s="60"/>
      <c r="E229" s="60"/>
      <c r="F229" s="60"/>
      <c r="G229" s="60"/>
      <c r="H229" s="60"/>
      <c r="I229" s="60"/>
      <c r="J229" s="60"/>
      <c r="K229" s="60"/>
      <c r="L229" s="60"/>
      <c r="M229" s="60"/>
      <c r="N229" s="60"/>
      <c r="O229" s="60"/>
      <c r="P229" s="60"/>
      <c r="Q229" s="60"/>
      <c r="R229" s="60"/>
      <c r="S229" s="60"/>
      <c r="T229" s="379"/>
      <c r="V229" s="60"/>
      <c r="W229" s="60"/>
      <c r="X229" s="3939"/>
      <c r="Y229" s="3939"/>
      <c r="Z229" s="379"/>
      <c r="AA229" s="60"/>
      <c r="AB229" s="60"/>
      <c r="AC229" s="60"/>
    </row>
    <row r="230" spans="1:29" x14ac:dyDescent="0.2">
      <c r="A230" s="60"/>
      <c r="B230" s="60"/>
      <c r="C230" s="60"/>
      <c r="D230" s="60"/>
      <c r="E230" s="60"/>
      <c r="F230" s="60"/>
      <c r="G230" s="60"/>
      <c r="H230" s="60"/>
      <c r="I230" s="60"/>
      <c r="J230" s="60"/>
      <c r="K230" s="60"/>
      <c r="L230" s="60"/>
      <c r="M230" s="60"/>
      <c r="N230" s="60"/>
      <c r="O230" s="60"/>
      <c r="P230" s="60"/>
      <c r="Q230" s="60"/>
      <c r="R230" s="60"/>
      <c r="S230" s="60"/>
      <c r="T230" s="379"/>
      <c r="V230" s="60"/>
      <c r="W230" s="60"/>
      <c r="X230" s="3939"/>
      <c r="Y230" s="3939"/>
      <c r="Z230" s="379"/>
      <c r="AA230" s="60"/>
      <c r="AB230" s="60"/>
      <c r="AC230" s="60"/>
    </row>
    <row r="231" spans="1:29" x14ac:dyDescent="0.2">
      <c r="A231" s="60"/>
      <c r="B231" s="60"/>
      <c r="C231" s="60"/>
      <c r="D231" s="60"/>
      <c r="E231" s="60"/>
      <c r="F231" s="60"/>
      <c r="G231" s="60"/>
      <c r="H231" s="60"/>
      <c r="I231" s="60"/>
      <c r="J231" s="60"/>
      <c r="K231" s="60"/>
      <c r="L231" s="60"/>
      <c r="M231" s="60"/>
      <c r="N231" s="60"/>
      <c r="O231" s="60"/>
      <c r="P231" s="60"/>
      <c r="Q231" s="60"/>
      <c r="R231" s="60"/>
      <c r="S231" s="60"/>
      <c r="T231" s="379"/>
      <c r="V231" s="60"/>
      <c r="W231" s="60"/>
      <c r="X231" s="3939"/>
      <c r="Y231" s="3939"/>
      <c r="Z231" s="379"/>
      <c r="AA231" s="60"/>
      <c r="AB231" s="60"/>
      <c r="AC231" s="60"/>
    </row>
    <row r="232" spans="1:29" x14ac:dyDescent="0.2">
      <c r="A232" s="60"/>
      <c r="B232" s="60"/>
      <c r="C232" s="60"/>
      <c r="D232" s="60"/>
      <c r="E232" s="60"/>
      <c r="F232" s="60"/>
      <c r="G232" s="60"/>
      <c r="H232" s="60"/>
      <c r="I232" s="60"/>
      <c r="J232" s="60"/>
      <c r="K232" s="60"/>
      <c r="L232" s="60"/>
      <c r="M232" s="60"/>
      <c r="N232" s="60"/>
      <c r="O232" s="60"/>
      <c r="P232" s="60"/>
      <c r="Q232" s="60"/>
      <c r="R232" s="60"/>
      <c r="S232" s="60"/>
      <c r="T232" s="379"/>
      <c r="V232" s="60"/>
      <c r="W232" s="60"/>
      <c r="X232" s="3939"/>
      <c r="Y232" s="3939"/>
      <c r="Z232" s="379"/>
      <c r="AA232" s="60"/>
      <c r="AB232" s="60"/>
      <c r="AC232" s="60"/>
    </row>
    <row r="233" spans="1:29" x14ac:dyDescent="0.2">
      <c r="A233" s="60"/>
      <c r="B233" s="60"/>
      <c r="C233" s="60"/>
      <c r="D233" s="60"/>
      <c r="E233" s="60"/>
      <c r="F233" s="60"/>
      <c r="G233" s="60"/>
      <c r="H233" s="60"/>
      <c r="I233" s="60"/>
      <c r="J233" s="60"/>
      <c r="K233" s="60"/>
      <c r="L233" s="60"/>
      <c r="M233" s="60"/>
      <c r="N233" s="60"/>
      <c r="O233" s="60"/>
      <c r="P233" s="60"/>
      <c r="Q233" s="60"/>
      <c r="R233" s="60"/>
      <c r="S233" s="60"/>
      <c r="T233" s="379"/>
      <c r="V233" s="60"/>
      <c r="W233" s="60"/>
      <c r="X233" s="3939"/>
      <c r="Y233" s="3939"/>
      <c r="Z233" s="379"/>
      <c r="AA233" s="60"/>
      <c r="AB233" s="60"/>
      <c r="AC233" s="60"/>
    </row>
    <row r="234" spans="1:29" x14ac:dyDescent="0.2">
      <c r="A234" s="60"/>
      <c r="B234" s="60"/>
      <c r="C234" s="60"/>
      <c r="D234" s="60"/>
      <c r="E234" s="60"/>
      <c r="F234" s="60"/>
      <c r="G234" s="60"/>
      <c r="H234" s="60"/>
      <c r="I234" s="60"/>
      <c r="J234" s="60"/>
      <c r="K234" s="60"/>
      <c r="L234" s="60"/>
      <c r="M234" s="60"/>
      <c r="N234" s="60"/>
      <c r="O234" s="60"/>
      <c r="P234" s="60"/>
      <c r="Q234" s="60"/>
      <c r="R234" s="60"/>
      <c r="S234" s="60"/>
      <c r="T234" s="379"/>
      <c r="V234" s="60"/>
      <c r="W234" s="60"/>
      <c r="X234" s="3939"/>
      <c r="Y234" s="3939"/>
      <c r="Z234" s="379"/>
      <c r="AA234" s="60"/>
      <c r="AB234" s="60"/>
      <c r="AC234" s="60"/>
    </row>
    <row r="235" spans="1:29" x14ac:dyDescent="0.2">
      <c r="A235" s="60"/>
      <c r="B235" s="60"/>
      <c r="C235" s="60"/>
      <c r="D235" s="60"/>
      <c r="E235" s="60"/>
      <c r="F235" s="60"/>
      <c r="G235" s="60"/>
      <c r="H235" s="60"/>
      <c r="I235" s="60"/>
      <c r="J235" s="60"/>
      <c r="K235" s="60"/>
      <c r="L235" s="60"/>
      <c r="M235" s="60"/>
      <c r="N235" s="60"/>
      <c r="O235" s="60"/>
      <c r="P235" s="60"/>
      <c r="Q235" s="60"/>
      <c r="R235" s="60"/>
      <c r="S235" s="60"/>
      <c r="T235" s="379"/>
      <c r="V235" s="60"/>
      <c r="W235" s="60"/>
      <c r="X235" s="3939"/>
      <c r="Y235" s="3939"/>
      <c r="Z235" s="379"/>
      <c r="AA235" s="60"/>
      <c r="AB235" s="60"/>
      <c r="AC235" s="60"/>
    </row>
    <row r="236" spans="1:29" x14ac:dyDescent="0.2">
      <c r="A236" s="60"/>
      <c r="B236" s="60"/>
      <c r="C236" s="60"/>
      <c r="D236" s="60"/>
      <c r="E236" s="60"/>
      <c r="F236" s="60"/>
      <c r="G236" s="60"/>
      <c r="H236" s="60"/>
      <c r="I236" s="60"/>
      <c r="J236" s="60"/>
      <c r="K236" s="60"/>
      <c r="L236" s="60"/>
      <c r="M236" s="60"/>
      <c r="N236" s="60"/>
      <c r="O236" s="60"/>
      <c r="P236" s="60"/>
      <c r="Q236" s="60"/>
      <c r="R236" s="60"/>
      <c r="S236" s="60"/>
      <c r="T236" s="379"/>
      <c r="V236" s="60"/>
      <c r="W236" s="60"/>
      <c r="X236" s="3939"/>
      <c r="Y236" s="3939"/>
      <c r="Z236" s="379"/>
      <c r="AA236" s="60"/>
      <c r="AB236" s="60"/>
      <c r="AC236" s="60"/>
    </row>
    <row r="237" spans="1:29" x14ac:dyDescent="0.2">
      <c r="A237" s="60"/>
      <c r="B237" s="60"/>
      <c r="C237" s="60"/>
      <c r="D237" s="60"/>
      <c r="E237" s="60"/>
      <c r="F237" s="60"/>
      <c r="G237" s="60"/>
      <c r="H237" s="60"/>
      <c r="I237" s="60"/>
      <c r="J237" s="60"/>
      <c r="K237" s="60"/>
      <c r="L237" s="60"/>
      <c r="M237" s="60"/>
      <c r="N237" s="60"/>
      <c r="O237" s="60"/>
      <c r="P237" s="60"/>
      <c r="Q237" s="60"/>
      <c r="R237" s="60"/>
      <c r="S237" s="60"/>
      <c r="T237" s="379"/>
      <c r="V237" s="60"/>
      <c r="W237" s="60"/>
      <c r="X237" s="3939"/>
      <c r="Y237" s="3939"/>
      <c r="Z237" s="379"/>
      <c r="AA237" s="60"/>
      <c r="AB237" s="60"/>
      <c r="AC237" s="60"/>
    </row>
    <row r="238" spans="1:29" x14ac:dyDescent="0.2">
      <c r="A238" s="60"/>
      <c r="B238" s="60"/>
      <c r="C238" s="60"/>
      <c r="D238" s="60"/>
      <c r="E238" s="60"/>
      <c r="F238" s="60"/>
      <c r="G238" s="60"/>
      <c r="H238" s="60"/>
      <c r="I238" s="60"/>
      <c r="J238" s="60"/>
      <c r="K238" s="60"/>
      <c r="L238" s="60"/>
      <c r="M238" s="60"/>
      <c r="N238" s="60"/>
      <c r="O238" s="60"/>
      <c r="P238" s="60"/>
      <c r="Q238" s="60"/>
      <c r="R238" s="60"/>
      <c r="S238" s="60"/>
      <c r="T238" s="379"/>
      <c r="V238" s="60"/>
      <c r="W238" s="60"/>
      <c r="X238" s="3939"/>
      <c r="Y238" s="3939"/>
      <c r="Z238" s="379"/>
      <c r="AA238" s="60"/>
      <c r="AB238" s="60"/>
      <c r="AC238" s="60"/>
    </row>
    <row r="239" spans="1:29" x14ac:dyDescent="0.2">
      <c r="A239" s="60"/>
      <c r="B239" s="60"/>
      <c r="C239" s="60"/>
      <c r="D239" s="60"/>
      <c r="E239" s="60"/>
      <c r="F239" s="60"/>
      <c r="G239" s="60"/>
      <c r="H239" s="60"/>
      <c r="I239" s="60"/>
      <c r="J239" s="60"/>
      <c r="K239" s="60"/>
      <c r="L239" s="60"/>
      <c r="M239" s="60"/>
      <c r="N239" s="60"/>
      <c r="O239" s="60"/>
      <c r="P239" s="60"/>
      <c r="Q239" s="60"/>
      <c r="R239" s="60"/>
      <c r="S239" s="60"/>
      <c r="T239" s="379"/>
      <c r="V239" s="60"/>
      <c r="W239" s="60"/>
      <c r="X239" s="3939"/>
      <c r="Y239" s="3939"/>
      <c r="Z239" s="379"/>
      <c r="AA239" s="60"/>
      <c r="AB239" s="60"/>
      <c r="AC239" s="60"/>
    </row>
    <row r="240" spans="1:29" x14ac:dyDescent="0.2">
      <c r="A240" s="60"/>
      <c r="B240" s="60"/>
      <c r="C240" s="60"/>
      <c r="D240" s="60"/>
      <c r="E240" s="60"/>
      <c r="F240" s="60"/>
      <c r="G240" s="60"/>
      <c r="H240" s="60"/>
      <c r="I240" s="60"/>
      <c r="J240" s="60"/>
      <c r="K240" s="60"/>
      <c r="L240" s="60"/>
      <c r="M240" s="60"/>
      <c r="N240" s="60"/>
      <c r="O240" s="60"/>
      <c r="P240" s="60"/>
      <c r="Q240" s="60"/>
      <c r="R240" s="60"/>
      <c r="S240" s="60"/>
      <c r="T240" s="379"/>
      <c r="V240" s="60"/>
      <c r="W240" s="60"/>
      <c r="X240" s="3939"/>
      <c r="Y240" s="3939"/>
      <c r="Z240" s="379"/>
      <c r="AA240" s="60"/>
      <c r="AB240" s="60"/>
      <c r="AC240" s="60"/>
    </row>
    <row r="241" spans="1:29" x14ac:dyDescent="0.2">
      <c r="A241" s="60"/>
      <c r="B241" s="60"/>
      <c r="C241" s="60"/>
      <c r="D241" s="60"/>
      <c r="E241" s="60"/>
      <c r="F241" s="60"/>
      <c r="G241" s="60"/>
      <c r="H241" s="60"/>
      <c r="I241" s="60"/>
      <c r="J241" s="60"/>
      <c r="K241" s="60"/>
      <c r="L241" s="60"/>
      <c r="M241" s="60"/>
      <c r="N241" s="60"/>
      <c r="O241" s="60"/>
      <c r="P241" s="60"/>
      <c r="Q241" s="60"/>
      <c r="R241" s="60"/>
      <c r="S241" s="60"/>
      <c r="T241" s="379"/>
      <c r="V241" s="60"/>
      <c r="W241" s="60"/>
      <c r="X241" s="3939"/>
      <c r="Y241" s="3939"/>
      <c r="Z241" s="379"/>
      <c r="AA241" s="60"/>
      <c r="AB241" s="60"/>
      <c r="AC241" s="60"/>
    </row>
    <row r="242" spans="1:29" x14ac:dyDescent="0.2">
      <c r="A242" s="60"/>
      <c r="B242" s="60"/>
      <c r="C242" s="60"/>
      <c r="D242" s="60"/>
      <c r="E242" s="60"/>
      <c r="F242" s="60"/>
      <c r="G242" s="60"/>
      <c r="H242" s="60"/>
      <c r="I242" s="60"/>
      <c r="J242" s="60"/>
      <c r="K242" s="60"/>
      <c r="L242" s="60"/>
      <c r="M242" s="60"/>
      <c r="N242" s="60"/>
      <c r="O242" s="60"/>
      <c r="P242" s="60"/>
      <c r="Q242" s="60"/>
      <c r="R242" s="60"/>
      <c r="S242" s="60"/>
      <c r="T242" s="379"/>
      <c r="V242" s="60"/>
      <c r="W242" s="60"/>
      <c r="X242" s="3939"/>
      <c r="Y242" s="3939"/>
      <c r="Z242" s="379"/>
      <c r="AA242" s="60"/>
      <c r="AB242" s="60"/>
      <c r="AC242" s="60"/>
    </row>
    <row r="243" spans="1:29" x14ac:dyDescent="0.2">
      <c r="A243" s="60"/>
      <c r="B243" s="60"/>
      <c r="C243" s="60"/>
      <c r="D243" s="60"/>
      <c r="E243" s="60"/>
      <c r="F243" s="60"/>
      <c r="G243" s="60"/>
      <c r="H243" s="60"/>
      <c r="I243" s="60"/>
      <c r="J243" s="60"/>
      <c r="K243" s="60"/>
      <c r="L243" s="60"/>
      <c r="M243" s="60"/>
      <c r="N243" s="60"/>
      <c r="O243" s="60"/>
      <c r="P243" s="60"/>
      <c r="Q243" s="60"/>
      <c r="R243" s="60"/>
      <c r="S243" s="60"/>
      <c r="T243" s="379"/>
      <c r="V243" s="60"/>
      <c r="W243" s="60"/>
      <c r="X243" s="3939"/>
      <c r="Y243" s="3939"/>
      <c r="Z243" s="379"/>
      <c r="AA243" s="60"/>
      <c r="AB243" s="60"/>
      <c r="AC243" s="60"/>
    </row>
    <row r="244" spans="1:29" x14ac:dyDescent="0.2">
      <c r="A244" s="60"/>
      <c r="B244" s="60"/>
      <c r="C244" s="60"/>
      <c r="D244" s="60"/>
      <c r="E244" s="60"/>
      <c r="F244" s="60"/>
      <c r="G244" s="60"/>
      <c r="H244" s="60"/>
      <c r="I244" s="60"/>
      <c r="J244" s="60"/>
      <c r="K244" s="60"/>
      <c r="L244" s="60"/>
      <c r="M244" s="60"/>
      <c r="N244" s="60"/>
      <c r="O244" s="60"/>
      <c r="P244" s="60"/>
      <c r="Q244" s="60"/>
      <c r="R244" s="60"/>
      <c r="S244" s="60"/>
      <c r="T244" s="379"/>
      <c r="V244" s="60"/>
      <c r="W244" s="60"/>
      <c r="X244" s="3939"/>
      <c r="Y244" s="3939"/>
      <c r="Z244" s="379"/>
      <c r="AA244" s="60"/>
      <c r="AB244" s="60"/>
      <c r="AC244" s="60"/>
    </row>
    <row r="245" spans="1:29" x14ac:dyDescent="0.2">
      <c r="A245" s="60"/>
      <c r="B245" s="60"/>
      <c r="C245" s="60"/>
      <c r="D245" s="60"/>
      <c r="E245" s="60"/>
      <c r="F245" s="60"/>
      <c r="G245" s="60"/>
      <c r="H245" s="60"/>
      <c r="I245" s="60"/>
      <c r="J245" s="60"/>
      <c r="K245" s="60"/>
      <c r="L245" s="60"/>
      <c r="M245" s="60"/>
      <c r="N245" s="60"/>
      <c r="O245" s="60"/>
      <c r="P245" s="60"/>
      <c r="Q245" s="60"/>
      <c r="R245" s="60"/>
      <c r="S245" s="60"/>
      <c r="T245" s="379"/>
      <c r="V245" s="60"/>
      <c r="W245" s="60"/>
      <c r="X245" s="3939"/>
      <c r="Y245" s="3939"/>
      <c r="Z245" s="379"/>
      <c r="AA245" s="60"/>
      <c r="AB245" s="60"/>
      <c r="AC245" s="60"/>
    </row>
    <row r="246" spans="1:29" x14ac:dyDescent="0.2">
      <c r="A246" s="60"/>
      <c r="B246" s="60"/>
      <c r="C246" s="60"/>
      <c r="D246" s="60"/>
      <c r="E246" s="60"/>
      <c r="F246" s="60"/>
      <c r="G246" s="60"/>
      <c r="H246" s="60"/>
      <c r="I246" s="60"/>
      <c r="J246" s="60"/>
      <c r="K246" s="60"/>
      <c r="L246" s="60"/>
      <c r="M246" s="60"/>
      <c r="N246" s="60"/>
      <c r="O246" s="60"/>
      <c r="P246" s="60"/>
      <c r="Q246" s="60"/>
      <c r="R246" s="60"/>
      <c r="S246" s="60"/>
      <c r="T246" s="379"/>
      <c r="V246" s="60"/>
      <c r="W246" s="60"/>
      <c r="X246" s="3939"/>
      <c r="Y246" s="3939"/>
      <c r="Z246" s="379"/>
      <c r="AA246" s="60"/>
      <c r="AB246" s="60"/>
      <c r="AC246" s="60"/>
    </row>
    <row r="247" spans="1:29" x14ac:dyDescent="0.2">
      <c r="A247" s="60"/>
      <c r="B247" s="60"/>
      <c r="C247" s="60"/>
      <c r="D247" s="60"/>
      <c r="E247" s="60"/>
      <c r="F247" s="60"/>
      <c r="G247" s="60"/>
      <c r="H247" s="60"/>
      <c r="I247" s="60"/>
      <c r="J247" s="60"/>
      <c r="K247" s="60"/>
      <c r="L247" s="60"/>
      <c r="M247" s="60"/>
      <c r="N247" s="60"/>
      <c r="O247" s="60"/>
      <c r="P247" s="60"/>
      <c r="Q247" s="60"/>
      <c r="R247" s="60"/>
      <c r="S247" s="60"/>
      <c r="T247" s="379"/>
      <c r="V247" s="60"/>
      <c r="W247" s="60"/>
      <c r="X247" s="3939"/>
      <c r="Y247" s="3939"/>
      <c r="Z247" s="379"/>
      <c r="AA247" s="60"/>
      <c r="AB247" s="60"/>
      <c r="AC247" s="60"/>
    </row>
    <row r="248" spans="1:29" x14ac:dyDescent="0.2">
      <c r="A248" s="60"/>
      <c r="B248" s="60"/>
      <c r="C248" s="60"/>
      <c r="D248" s="60"/>
      <c r="E248" s="60"/>
      <c r="F248" s="60"/>
      <c r="G248" s="60"/>
      <c r="H248" s="60"/>
      <c r="I248" s="60"/>
      <c r="J248" s="60"/>
      <c r="K248" s="60"/>
      <c r="L248" s="60"/>
      <c r="M248" s="60"/>
      <c r="N248" s="60"/>
      <c r="O248" s="60"/>
      <c r="P248" s="60"/>
      <c r="Q248" s="60"/>
      <c r="R248" s="60"/>
      <c r="S248" s="60"/>
      <c r="T248" s="379"/>
      <c r="V248" s="60"/>
      <c r="W248" s="60"/>
      <c r="X248" s="3939"/>
      <c r="Y248" s="3939"/>
      <c r="Z248" s="379"/>
      <c r="AA248" s="60"/>
      <c r="AB248" s="60"/>
      <c r="AC248" s="60"/>
    </row>
    <row r="249" spans="1:29" x14ac:dyDescent="0.2">
      <c r="A249" s="60"/>
      <c r="B249" s="60"/>
      <c r="C249" s="60"/>
      <c r="D249" s="60"/>
      <c r="E249" s="60"/>
      <c r="F249" s="60"/>
      <c r="G249" s="60"/>
      <c r="H249" s="60"/>
      <c r="I249" s="60"/>
      <c r="J249" s="60"/>
      <c r="K249" s="60"/>
      <c r="L249" s="60"/>
      <c r="M249" s="60"/>
      <c r="N249" s="60"/>
      <c r="O249" s="60"/>
      <c r="P249" s="60"/>
      <c r="Q249" s="60"/>
      <c r="R249" s="60"/>
      <c r="S249" s="60"/>
      <c r="T249" s="379"/>
      <c r="V249" s="60"/>
      <c r="W249" s="60"/>
      <c r="X249" s="3939"/>
      <c r="Y249" s="3939"/>
      <c r="Z249" s="379"/>
      <c r="AA249" s="60"/>
      <c r="AB249" s="60"/>
      <c r="AC249" s="60"/>
    </row>
    <row r="250" spans="1:29" x14ac:dyDescent="0.2">
      <c r="A250" s="60"/>
      <c r="B250" s="60"/>
      <c r="C250" s="60"/>
      <c r="D250" s="60"/>
      <c r="E250" s="60"/>
      <c r="F250" s="60"/>
      <c r="G250" s="60"/>
      <c r="H250" s="60"/>
      <c r="I250" s="60"/>
      <c r="J250" s="60"/>
      <c r="K250" s="60"/>
      <c r="L250" s="60"/>
      <c r="M250" s="60"/>
      <c r="N250" s="60"/>
      <c r="O250" s="60"/>
      <c r="P250" s="60"/>
      <c r="Q250" s="60"/>
      <c r="R250" s="60"/>
      <c r="S250" s="60"/>
      <c r="T250" s="379"/>
      <c r="V250" s="60"/>
      <c r="W250" s="60"/>
      <c r="X250" s="3939"/>
      <c r="Y250" s="3939"/>
      <c r="Z250" s="379"/>
      <c r="AA250" s="60"/>
      <c r="AB250" s="60"/>
      <c r="AC250" s="60"/>
    </row>
    <row r="251" spans="1:29" x14ac:dyDescent="0.2">
      <c r="A251" s="60"/>
      <c r="B251" s="60"/>
      <c r="C251" s="60"/>
      <c r="D251" s="60"/>
      <c r="E251" s="60"/>
      <c r="F251" s="60"/>
      <c r="G251" s="60"/>
      <c r="H251" s="60"/>
      <c r="I251" s="60"/>
      <c r="J251" s="60"/>
      <c r="K251" s="60"/>
      <c r="L251" s="60"/>
      <c r="M251" s="60"/>
      <c r="N251" s="60"/>
      <c r="O251" s="60"/>
      <c r="P251" s="60"/>
      <c r="Q251" s="60"/>
      <c r="R251" s="60"/>
      <c r="S251" s="60"/>
      <c r="T251" s="379"/>
      <c r="V251" s="60"/>
      <c r="W251" s="60"/>
      <c r="X251" s="3939"/>
      <c r="Y251" s="3939"/>
      <c r="Z251" s="379"/>
      <c r="AA251" s="60"/>
      <c r="AB251" s="60"/>
      <c r="AC251" s="60"/>
    </row>
    <row r="252" spans="1:29" x14ac:dyDescent="0.2">
      <c r="A252" s="60"/>
      <c r="B252" s="60"/>
      <c r="C252" s="60"/>
      <c r="D252" s="60"/>
      <c r="E252" s="60"/>
      <c r="F252" s="60"/>
      <c r="G252" s="60"/>
      <c r="H252" s="60"/>
      <c r="I252" s="60"/>
      <c r="J252" s="60"/>
      <c r="K252" s="60"/>
      <c r="L252" s="60"/>
      <c r="M252" s="60"/>
      <c r="N252" s="60"/>
      <c r="O252" s="60"/>
      <c r="P252" s="60"/>
      <c r="Q252" s="60"/>
      <c r="R252" s="60"/>
      <c r="S252" s="60"/>
      <c r="T252" s="379"/>
      <c r="V252" s="60"/>
      <c r="W252" s="60"/>
      <c r="X252" s="3939"/>
      <c r="Y252" s="3939"/>
      <c r="Z252" s="379"/>
      <c r="AA252" s="60"/>
      <c r="AB252" s="60"/>
      <c r="AC252" s="60"/>
    </row>
    <row r="253" spans="1:29" x14ac:dyDescent="0.2">
      <c r="A253" s="60"/>
      <c r="B253" s="60"/>
      <c r="C253" s="60"/>
      <c r="D253" s="60"/>
      <c r="E253" s="60"/>
      <c r="F253" s="60"/>
      <c r="G253" s="60"/>
      <c r="H253" s="60"/>
      <c r="I253" s="60"/>
      <c r="J253" s="60"/>
      <c r="K253" s="60"/>
      <c r="L253" s="60"/>
      <c r="M253" s="60"/>
      <c r="N253" s="60"/>
      <c r="O253" s="60"/>
      <c r="P253" s="60"/>
      <c r="Q253" s="60"/>
      <c r="R253" s="60"/>
      <c r="S253" s="60"/>
      <c r="T253" s="379"/>
      <c r="V253" s="60"/>
      <c r="W253" s="60"/>
      <c r="X253" s="3939"/>
      <c r="Y253" s="3939"/>
      <c r="Z253" s="379"/>
      <c r="AA253" s="60"/>
      <c r="AB253" s="60"/>
      <c r="AC253" s="60"/>
    </row>
    <row r="254" spans="1:29" x14ac:dyDescent="0.2">
      <c r="A254" s="60"/>
      <c r="B254" s="60"/>
      <c r="C254" s="60"/>
      <c r="D254" s="60"/>
      <c r="E254" s="60"/>
      <c r="F254" s="60"/>
      <c r="G254" s="60"/>
      <c r="H254" s="60"/>
      <c r="I254" s="60"/>
      <c r="J254" s="60"/>
      <c r="K254" s="60"/>
      <c r="L254" s="60"/>
      <c r="M254" s="60"/>
      <c r="N254" s="60"/>
      <c r="O254" s="60"/>
      <c r="P254" s="60"/>
      <c r="Q254" s="60"/>
      <c r="R254" s="60"/>
      <c r="S254" s="60"/>
      <c r="T254" s="379"/>
      <c r="V254" s="60"/>
      <c r="W254" s="60"/>
      <c r="X254" s="3939"/>
      <c r="Y254" s="3939"/>
      <c r="Z254" s="379"/>
      <c r="AA254" s="60"/>
      <c r="AB254" s="60"/>
      <c r="AC254" s="60"/>
    </row>
    <row r="255" spans="1:29" x14ac:dyDescent="0.2">
      <c r="A255" s="60"/>
      <c r="B255" s="60"/>
      <c r="C255" s="60"/>
      <c r="D255" s="60"/>
      <c r="E255" s="60"/>
      <c r="F255" s="60"/>
      <c r="G255" s="60"/>
      <c r="H255" s="60"/>
      <c r="I255" s="60"/>
      <c r="J255" s="60"/>
      <c r="K255" s="60"/>
      <c r="L255" s="60"/>
      <c r="M255" s="60"/>
      <c r="N255" s="60"/>
      <c r="O255" s="60"/>
      <c r="P255" s="60"/>
      <c r="Q255" s="60"/>
      <c r="R255" s="60"/>
      <c r="S255" s="60"/>
      <c r="T255" s="379"/>
      <c r="V255" s="60"/>
      <c r="W255" s="60"/>
      <c r="X255" s="3939"/>
      <c r="Y255" s="3939"/>
      <c r="Z255" s="379"/>
      <c r="AA255" s="60"/>
      <c r="AB255" s="60"/>
      <c r="AC255" s="60"/>
    </row>
    <row r="256" spans="1:29" x14ac:dyDescent="0.2">
      <c r="A256" s="60"/>
      <c r="B256" s="60"/>
      <c r="C256" s="60"/>
      <c r="D256" s="60"/>
      <c r="E256" s="60"/>
      <c r="F256" s="60"/>
      <c r="G256" s="60"/>
      <c r="H256" s="60"/>
      <c r="I256" s="60"/>
      <c r="J256" s="60"/>
      <c r="K256" s="60"/>
      <c r="L256" s="60"/>
      <c r="M256" s="60"/>
      <c r="N256" s="60"/>
      <c r="O256" s="60"/>
      <c r="P256" s="60"/>
      <c r="Q256" s="60"/>
      <c r="R256" s="60"/>
      <c r="S256" s="60"/>
      <c r="T256" s="379"/>
      <c r="V256" s="60"/>
      <c r="W256" s="60"/>
      <c r="X256" s="3939"/>
      <c r="Y256" s="3939"/>
      <c r="Z256" s="379"/>
      <c r="AA256" s="60"/>
      <c r="AB256" s="60"/>
      <c r="AC256" s="60"/>
    </row>
    <row r="257" spans="1:29" x14ac:dyDescent="0.2">
      <c r="A257" s="60"/>
      <c r="B257" s="60"/>
      <c r="C257" s="60"/>
      <c r="D257" s="60"/>
      <c r="E257" s="60"/>
      <c r="F257" s="60"/>
      <c r="G257" s="60"/>
      <c r="H257" s="60"/>
      <c r="I257" s="60"/>
      <c r="J257" s="60"/>
      <c r="K257" s="60"/>
      <c r="L257" s="60"/>
      <c r="M257" s="60"/>
      <c r="N257" s="60"/>
      <c r="O257" s="60"/>
      <c r="P257" s="60"/>
      <c r="Q257" s="60"/>
      <c r="R257" s="60"/>
      <c r="S257" s="60"/>
      <c r="T257" s="379"/>
      <c r="V257" s="60"/>
      <c r="W257" s="60"/>
      <c r="X257" s="3939"/>
      <c r="Y257" s="3939"/>
      <c r="Z257" s="379"/>
      <c r="AA257" s="60"/>
      <c r="AB257" s="60"/>
      <c r="AC257" s="60"/>
    </row>
    <row r="258" spans="1:29" x14ac:dyDescent="0.2">
      <c r="A258" s="60"/>
      <c r="B258" s="60"/>
      <c r="C258" s="60"/>
      <c r="D258" s="60"/>
      <c r="E258" s="60"/>
      <c r="F258" s="60"/>
      <c r="G258" s="60"/>
      <c r="H258" s="60"/>
      <c r="I258" s="60"/>
      <c r="J258" s="60"/>
      <c r="K258" s="60"/>
      <c r="L258" s="60"/>
      <c r="M258" s="60"/>
      <c r="N258" s="60"/>
      <c r="O258" s="60"/>
      <c r="P258" s="60"/>
      <c r="Q258" s="60"/>
      <c r="R258" s="60"/>
      <c r="S258" s="60"/>
      <c r="T258" s="379"/>
      <c r="V258" s="60"/>
      <c r="W258" s="60"/>
      <c r="X258" s="3939"/>
      <c r="Y258" s="3939"/>
      <c r="Z258" s="379"/>
      <c r="AA258" s="60"/>
      <c r="AB258" s="60"/>
      <c r="AC258" s="60"/>
    </row>
    <row r="259" spans="1:29" x14ac:dyDescent="0.2">
      <c r="A259" s="60"/>
      <c r="B259" s="60"/>
      <c r="C259" s="60"/>
      <c r="D259" s="60"/>
      <c r="E259" s="60"/>
      <c r="F259" s="60"/>
      <c r="G259" s="60"/>
      <c r="H259" s="60"/>
      <c r="I259" s="60"/>
      <c r="J259" s="60"/>
      <c r="K259" s="60"/>
      <c r="L259" s="60"/>
      <c r="M259" s="60"/>
      <c r="N259" s="60"/>
      <c r="O259" s="60"/>
      <c r="P259" s="60"/>
      <c r="Q259" s="60"/>
      <c r="R259" s="60"/>
      <c r="S259" s="60"/>
      <c r="T259" s="379"/>
      <c r="V259" s="60"/>
      <c r="W259" s="60"/>
      <c r="X259" s="3939"/>
      <c r="Y259" s="3939"/>
      <c r="Z259" s="379"/>
      <c r="AA259" s="60"/>
      <c r="AB259" s="60"/>
      <c r="AC259" s="60"/>
    </row>
    <row r="260" spans="1:29" x14ac:dyDescent="0.2">
      <c r="A260" s="60"/>
      <c r="B260" s="60"/>
      <c r="C260" s="60"/>
      <c r="D260" s="60"/>
      <c r="E260" s="60"/>
      <c r="F260" s="60"/>
      <c r="G260" s="60"/>
      <c r="H260" s="60"/>
      <c r="I260" s="60"/>
      <c r="J260" s="60"/>
      <c r="K260" s="60"/>
      <c r="L260" s="60"/>
      <c r="M260" s="60"/>
      <c r="N260" s="60"/>
      <c r="O260" s="60"/>
      <c r="P260" s="60"/>
      <c r="Q260" s="60"/>
      <c r="R260" s="60"/>
      <c r="S260" s="60"/>
      <c r="T260" s="379"/>
      <c r="V260" s="60"/>
      <c r="W260" s="60"/>
      <c r="X260" s="3939"/>
      <c r="Y260" s="3939"/>
      <c r="Z260" s="379"/>
      <c r="AA260" s="60"/>
      <c r="AB260" s="60"/>
      <c r="AC260" s="60"/>
    </row>
    <row r="261" spans="1:29" x14ac:dyDescent="0.2">
      <c r="A261" s="60"/>
      <c r="B261" s="60"/>
      <c r="C261" s="60"/>
      <c r="D261" s="60"/>
      <c r="E261" s="60"/>
      <c r="F261" s="60"/>
      <c r="G261" s="60"/>
      <c r="H261" s="60"/>
      <c r="I261" s="60"/>
      <c r="J261" s="60"/>
      <c r="K261" s="60"/>
      <c r="L261" s="60"/>
      <c r="M261" s="60"/>
      <c r="N261" s="60"/>
      <c r="O261" s="60"/>
      <c r="P261" s="60"/>
      <c r="Q261" s="60"/>
      <c r="R261" s="60"/>
      <c r="S261" s="60"/>
      <c r="T261" s="379"/>
      <c r="V261" s="60"/>
      <c r="W261" s="60"/>
      <c r="X261" s="3939"/>
      <c r="Y261" s="3939"/>
      <c r="Z261" s="379"/>
      <c r="AA261" s="60"/>
      <c r="AB261" s="60"/>
      <c r="AC261" s="60"/>
    </row>
    <row r="262" spans="1:29" x14ac:dyDescent="0.2">
      <c r="A262" s="60"/>
      <c r="B262" s="60"/>
      <c r="C262" s="60"/>
      <c r="D262" s="60"/>
      <c r="E262" s="60"/>
      <c r="F262" s="60"/>
      <c r="G262" s="60"/>
      <c r="H262" s="60"/>
      <c r="I262" s="60"/>
      <c r="J262" s="60"/>
      <c r="K262" s="60"/>
      <c r="L262" s="60"/>
      <c r="M262" s="60"/>
      <c r="N262" s="60"/>
      <c r="O262" s="60"/>
      <c r="P262" s="60"/>
      <c r="Q262" s="60"/>
      <c r="R262" s="60"/>
      <c r="S262" s="60"/>
      <c r="T262" s="379"/>
      <c r="V262" s="60"/>
      <c r="W262" s="60"/>
      <c r="X262" s="3939"/>
      <c r="Y262" s="3939"/>
      <c r="Z262" s="379"/>
      <c r="AA262" s="60"/>
      <c r="AB262" s="60"/>
      <c r="AC262" s="60"/>
    </row>
    <row r="263" spans="1:29" x14ac:dyDescent="0.2">
      <c r="A263" s="60"/>
      <c r="B263" s="60"/>
      <c r="C263" s="60"/>
      <c r="D263" s="60"/>
      <c r="E263" s="60"/>
      <c r="F263" s="60"/>
      <c r="G263" s="60"/>
      <c r="H263" s="60"/>
      <c r="I263" s="60"/>
      <c r="J263" s="60"/>
      <c r="K263" s="60"/>
      <c r="L263" s="60"/>
      <c r="M263" s="60"/>
      <c r="N263" s="60"/>
      <c r="O263" s="60"/>
      <c r="P263" s="60"/>
      <c r="Q263" s="60"/>
      <c r="R263" s="60"/>
      <c r="S263" s="60"/>
      <c r="T263" s="379"/>
      <c r="V263" s="60"/>
      <c r="W263" s="60"/>
      <c r="X263" s="3939"/>
      <c r="Y263" s="3939"/>
      <c r="Z263" s="379"/>
      <c r="AA263" s="60"/>
      <c r="AB263" s="60"/>
      <c r="AC263" s="60"/>
    </row>
    <row r="264" spans="1:29" x14ac:dyDescent="0.2">
      <c r="A264" s="60"/>
      <c r="B264" s="60"/>
      <c r="C264" s="60"/>
      <c r="D264" s="60"/>
      <c r="E264" s="60"/>
      <c r="F264" s="60"/>
      <c r="G264" s="60"/>
      <c r="H264" s="60"/>
      <c r="I264" s="60"/>
      <c r="J264" s="60"/>
      <c r="K264" s="60"/>
      <c r="L264" s="60"/>
      <c r="M264" s="60"/>
      <c r="N264" s="60"/>
      <c r="O264" s="60"/>
      <c r="P264" s="60"/>
      <c r="Q264" s="60"/>
      <c r="R264" s="60"/>
      <c r="S264" s="60"/>
      <c r="T264" s="379"/>
      <c r="V264" s="60"/>
      <c r="W264" s="60"/>
      <c r="X264" s="3939"/>
      <c r="Y264" s="3939"/>
      <c r="Z264" s="379"/>
      <c r="AA264" s="60"/>
      <c r="AB264" s="60"/>
      <c r="AC264" s="60"/>
    </row>
    <row r="265" spans="1:29" x14ac:dyDescent="0.2">
      <c r="A265" s="60"/>
      <c r="B265" s="60"/>
      <c r="C265" s="60"/>
      <c r="D265" s="60"/>
      <c r="E265" s="60"/>
      <c r="F265" s="60"/>
      <c r="G265" s="60"/>
      <c r="H265" s="60"/>
      <c r="I265" s="60"/>
      <c r="J265" s="60"/>
      <c r="K265" s="60"/>
      <c r="L265" s="60"/>
      <c r="M265" s="60"/>
      <c r="N265" s="60"/>
      <c r="O265" s="60"/>
      <c r="P265" s="60"/>
      <c r="Q265" s="60"/>
      <c r="R265" s="60"/>
      <c r="S265" s="60"/>
      <c r="T265" s="379"/>
      <c r="V265" s="60"/>
      <c r="W265" s="60"/>
      <c r="X265" s="3939"/>
      <c r="Y265" s="3939"/>
      <c r="Z265" s="379"/>
      <c r="AA265" s="60"/>
      <c r="AB265" s="60"/>
      <c r="AC265" s="60"/>
    </row>
    <row r="266" spans="1:29" x14ac:dyDescent="0.2">
      <c r="A266" s="60"/>
      <c r="B266" s="60"/>
      <c r="C266" s="60"/>
      <c r="D266" s="60"/>
      <c r="E266" s="60"/>
      <c r="F266" s="60"/>
      <c r="G266" s="60"/>
      <c r="H266" s="60"/>
      <c r="I266" s="60"/>
      <c r="J266" s="60"/>
      <c r="K266" s="60"/>
      <c r="L266" s="60"/>
      <c r="M266" s="60"/>
      <c r="N266" s="60"/>
      <c r="O266" s="60"/>
      <c r="P266" s="60"/>
      <c r="Q266" s="60"/>
      <c r="R266" s="60"/>
      <c r="S266" s="60"/>
      <c r="T266" s="379"/>
      <c r="V266" s="60"/>
      <c r="W266" s="60"/>
      <c r="X266" s="3939"/>
      <c r="Y266" s="3939"/>
      <c r="Z266" s="379"/>
      <c r="AA266" s="60"/>
      <c r="AB266" s="60"/>
      <c r="AC266" s="60"/>
    </row>
    <row r="267" spans="1:29" x14ac:dyDescent="0.2">
      <c r="A267" s="60"/>
      <c r="B267" s="60"/>
      <c r="C267" s="60"/>
      <c r="D267" s="60"/>
      <c r="E267" s="60"/>
      <c r="F267" s="60"/>
      <c r="G267" s="60"/>
      <c r="H267" s="60"/>
      <c r="I267" s="60"/>
      <c r="J267" s="60"/>
      <c r="K267" s="60"/>
      <c r="L267" s="60"/>
      <c r="M267" s="60"/>
      <c r="N267" s="60"/>
      <c r="O267" s="60"/>
      <c r="P267" s="60"/>
      <c r="Q267" s="60"/>
      <c r="R267" s="60"/>
      <c r="S267" s="60"/>
      <c r="T267" s="379"/>
      <c r="V267" s="60"/>
      <c r="W267" s="60"/>
      <c r="X267" s="3939"/>
      <c r="Y267" s="3939"/>
      <c r="Z267" s="379"/>
      <c r="AA267" s="60"/>
      <c r="AB267" s="60"/>
      <c r="AC267" s="60"/>
    </row>
    <row r="268" spans="1:29" x14ac:dyDescent="0.2">
      <c r="A268" s="60"/>
      <c r="B268" s="60"/>
      <c r="C268" s="60"/>
      <c r="D268" s="60"/>
      <c r="E268" s="60"/>
      <c r="F268" s="60"/>
      <c r="G268" s="60"/>
      <c r="H268" s="60"/>
      <c r="I268" s="60"/>
      <c r="J268" s="60"/>
      <c r="K268" s="60"/>
      <c r="L268" s="60"/>
      <c r="M268" s="60"/>
      <c r="N268" s="60"/>
      <c r="O268" s="60"/>
      <c r="P268" s="60"/>
      <c r="Q268" s="60"/>
      <c r="R268" s="60"/>
      <c r="S268" s="60"/>
      <c r="T268" s="379"/>
      <c r="V268" s="60"/>
      <c r="W268" s="60"/>
      <c r="X268" s="3939"/>
      <c r="Y268" s="3939"/>
      <c r="Z268" s="379"/>
      <c r="AA268" s="60"/>
      <c r="AB268" s="60"/>
      <c r="AC268" s="60"/>
    </row>
    <row r="269" spans="1:29" x14ac:dyDescent="0.2">
      <c r="A269" s="60"/>
      <c r="B269" s="60"/>
      <c r="C269" s="60"/>
      <c r="D269" s="60"/>
      <c r="E269" s="60"/>
      <c r="F269" s="60"/>
      <c r="G269" s="60"/>
      <c r="H269" s="60"/>
      <c r="I269" s="60"/>
      <c r="J269" s="60"/>
      <c r="K269" s="60"/>
      <c r="L269" s="60"/>
      <c r="M269" s="60"/>
      <c r="N269" s="60"/>
      <c r="O269" s="60"/>
      <c r="P269" s="60"/>
      <c r="Q269" s="60"/>
      <c r="R269" s="60"/>
      <c r="S269" s="60"/>
      <c r="T269" s="379"/>
      <c r="V269" s="60"/>
      <c r="W269" s="60"/>
      <c r="X269" s="3939"/>
      <c r="Y269" s="3939"/>
      <c r="Z269" s="379"/>
      <c r="AA269" s="60"/>
      <c r="AB269" s="60"/>
      <c r="AC269" s="60"/>
    </row>
    <row r="270" spans="1:29" x14ac:dyDescent="0.2">
      <c r="A270" s="60"/>
      <c r="B270" s="60"/>
      <c r="C270" s="60"/>
      <c r="D270" s="60"/>
      <c r="E270" s="60"/>
      <c r="F270" s="60"/>
      <c r="G270" s="60"/>
      <c r="H270" s="60"/>
      <c r="I270" s="60"/>
      <c r="J270" s="60"/>
      <c r="K270" s="60"/>
      <c r="L270" s="60"/>
      <c r="M270" s="60"/>
      <c r="N270" s="60"/>
      <c r="O270" s="60"/>
      <c r="P270" s="60"/>
      <c r="Q270" s="60"/>
      <c r="R270" s="60"/>
      <c r="S270" s="60"/>
      <c r="T270" s="379"/>
      <c r="V270" s="60"/>
      <c r="W270" s="60"/>
      <c r="X270" s="3939"/>
      <c r="Y270" s="3939"/>
      <c r="Z270" s="379"/>
      <c r="AA270" s="60"/>
      <c r="AB270" s="60"/>
      <c r="AC270" s="60"/>
    </row>
    <row r="271" spans="1:29" x14ac:dyDescent="0.2">
      <c r="A271" s="60"/>
      <c r="B271" s="60"/>
      <c r="C271" s="60"/>
      <c r="D271" s="60"/>
      <c r="E271" s="60"/>
      <c r="F271" s="60"/>
      <c r="G271" s="60"/>
      <c r="H271" s="60"/>
      <c r="I271" s="60"/>
      <c r="J271" s="60"/>
      <c r="K271" s="60"/>
      <c r="L271" s="60"/>
      <c r="M271" s="60"/>
      <c r="N271" s="60"/>
      <c r="O271" s="60"/>
      <c r="P271" s="60"/>
      <c r="Q271" s="60"/>
      <c r="R271" s="60"/>
      <c r="S271" s="60"/>
      <c r="T271" s="379"/>
      <c r="V271" s="60"/>
      <c r="W271" s="60"/>
      <c r="X271" s="3939"/>
      <c r="Y271" s="3939"/>
      <c r="Z271" s="379"/>
      <c r="AA271" s="60"/>
      <c r="AB271" s="60"/>
      <c r="AC271" s="60"/>
    </row>
    <row r="272" spans="1:29" x14ac:dyDescent="0.2">
      <c r="A272" s="60"/>
      <c r="B272" s="60"/>
      <c r="C272" s="60"/>
      <c r="D272" s="60"/>
      <c r="E272" s="60"/>
      <c r="F272" s="60"/>
      <c r="G272" s="60"/>
      <c r="H272" s="60"/>
      <c r="I272" s="60"/>
      <c r="J272" s="60"/>
      <c r="K272" s="60"/>
      <c r="L272" s="60"/>
      <c r="M272" s="60"/>
      <c r="N272" s="60"/>
      <c r="O272" s="60"/>
      <c r="P272" s="60"/>
      <c r="Q272" s="60"/>
      <c r="R272" s="60"/>
      <c r="S272" s="60"/>
      <c r="T272" s="379"/>
      <c r="V272" s="60"/>
      <c r="W272" s="60"/>
      <c r="X272" s="3939"/>
      <c r="Y272" s="3939"/>
      <c r="Z272" s="379"/>
      <c r="AA272" s="60"/>
      <c r="AB272" s="60"/>
      <c r="AC272" s="60"/>
    </row>
    <row r="273" spans="1:29" x14ac:dyDescent="0.2">
      <c r="A273" s="60"/>
      <c r="B273" s="60"/>
      <c r="C273" s="60"/>
      <c r="D273" s="60"/>
      <c r="E273" s="60"/>
      <c r="F273" s="60"/>
      <c r="G273" s="60"/>
      <c r="H273" s="60"/>
      <c r="I273" s="60"/>
      <c r="J273" s="60"/>
      <c r="K273" s="60"/>
      <c r="L273" s="60"/>
      <c r="M273" s="60"/>
      <c r="N273" s="60"/>
      <c r="O273" s="60"/>
      <c r="P273" s="60"/>
      <c r="Q273" s="60"/>
      <c r="R273" s="60"/>
      <c r="S273" s="60"/>
      <c r="T273" s="379"/>
      <c r="V273" s="60"/>
      <c r="W273" s="60"/>
      <c r="X273" s="3939"/>
      <c r="Y273" s="3939"/>
      <c r="Z273" s="379"/>
      <c r="AA273" s="60"/>
      <c r="AB273" s="60"/>
      <c r="AC273" s="60"/>
    </row>
    <row r="274" spans="1:29" x14ac:dyDescent="0.2">
      <c r="A274" s="60"/>
      <c r="B274" s="60"/>
      <c r="C274" s="60"/>
      <c r="D274" s="60"/>
      <c r="E274" s="60"/>
      <c r="F274" s="60"/>
      <c r="G274" s="60"/>
      <c r="H274" s="60"/>
      <c r="I274" s="60"/>
      <c r="J274" s="60"/>
      <c r="K274" s="60"/>
      <c r="L274" s="60"/>
      <c r="M274" s="60"/>
      <c r="N274" s="60"/>
      <c r="O274" s="60"/>
      <c r="P274" s="60"/>
      <c r="Q274" s="60"/>
      <c r="R274" s="60"/>
      <c r="S274" s="60"/>
      <c r="T274" s="379"/>
      <c r="V274" s="60"/>
      <c r="W274" s="60"/>
      <c r="X274" s="3939"/>
      <c r="Y274" s="3939"/>
      <c r="Z274" s="379"/>
      <c r="AA274" s="60"/>
      <c r="AB274" s="60"/>
      <c r="AC274" s="60"/>
    </row>
    <row r="275" spans="1:29" x14ac:dyDescent="0.2">
      <c r="A275" s="60"/>
      <c r="B275" s="60"/>
      <c r="C275" s="60"/>
      <c r="D275" s="60"/>
      <c r="E275" s="60"/>
      <c r="F275" s="60"/>
      <c r="G275" s="60"/>
      <c r="H275" s="60"/>
      <c r="I275" s="60"/>
      <c r="J275" s="60"/>
      <c r="K275" s="60"/>
      <c r="L275" s="60"/>
      <c r="M275" s="60"/>
      <c r="N275" s="60"/>
      <c r="O275" s="60"/>
      <c r="P275" s="60"/>
      <c r="Q275" s="60"/>
      <c r="R275" s="60"/>
      <c r="S275" s="60"/>
      <c r="T275" s="379"/>
      <c r="V275" s="60"/>
      <c r="W275" s="60"/>
      <c r="X275" s="3939"/>
      <c r="Y275" s="3939"/>
      <c r="Z275" s="379"/>
      <c r="AA275" s="60"/>
      <c r="AB275" s="60"/>
      <c r="AC275" s="60"/>
    </row>
    <row r="276" spans="1:29" x14ac:dyDescent="0.2">
      <c r="A276" s="60"/>
      <c r="B276" s="60"/>
      <c r="C276" s="60"/>
      <c r="D276" s="60"/>
      <c r="E276" s="60"/>
      <c r="F276" s="60"/>
      <c r="G276" s="60"/>
      <c r="H276" s="60"/>
      <c r="I276" s="60"/>
      <c r="J276" s="60"/>
      <c r="K276" s="60"/>
      <c r="L276" s="60"/>
      <c r="M276" s="60"/>
      <c r="N276" s="60"/>
      <c r="O276" s="60"/>
      <c r="P276" s="60"/>
      <c r="Q276" s="60"/>
      <c r="R276" s="60"/>
      <c r="S276" s="60"/>
      <c r="T276" s="379"/>
      <c r="V276" s="60"/>
      <c r="W276" s="60"/>
      <c r="X276" s="3939"/>
      <c r="Y276" s="3939"/>
      <c r="Z276" s="379"/>
      <c r="AA276" s="60"/>
      <c r="AB276" s="60"/>
      <c r="AC276" s="60"/>
    </row>
    <row r="277" spans="1:29" x14ac:dyDescent="0.2">
      <c r="A277" s="60"/>
      <c r="B277" s="60"/>
      <c r="C277" s="60"/>
      <c r="D277" s="60"/>
      <c r="E277" s="60"/>
      <c r="F277" s="60"/>
      <c r="G277" s="60"/>
      <c r="H277" s="60"/>
      <c r="I277" s="60"/>
      <c r="J277" s="60"/>
      <c r="K277" s="60"/>
      <c r="L277" s="60"/>
      <c r="M277" s="60"/>
      <c r="N277" s="60"/>
      <c r="O277" s="60"/>
      <c r="P277" s="60"/>
      <c r="Q277" s="60"/>
      <c r="R277" s="60"/>
      <c r="S277" s="60"/>
      <c r="T277" s="379"/>
      <c r="V277" s="60"/>
      <c r="W277" s="60"/>
      <c r="X277" s="3939"/>
      <c r="Y277" s="3939"/>
      <c r="Z277" s="379"/>
      <c r="AA277" s="60"/>
      <c r="AB277" s="60"/>
      <c r="AC277" s="60"/>
    </row>
    <row r="278" spans="1:29" x14ac:dyDescent="0.2">
      <c r="A278" s="60"/>
      <c r="B278" s="60"/>
      <c r="C278" s="60"/>
      <c r="D278" s="60"/>
      <c r="E278" s="60"/>
      <c r="F278" s="60"/>
      <c r="G278" s="60"/>
      <c r="H278" s="60"/>
      <c r="I278" s="60"/>
      <c r="J278" s="60"/>
      <c r="K278" s="60"/>
      <c r="L278" s="60"/>
      <c r="M278" s="60"/>
      <c r="N278" s="60"/>
      <c r="O278" s="60"/>
      <c r="P278" s="60"/>
      <c r="Q278" s="60"/>
      <c r="R278" s="60"/>
      <c r="S278" s="60"/>
      <c r="T278" s="379"/>
      <c r="V278" s="60"/>
      <c r="W278" s="60"/>
      <c r="X278" s="3939"/>
      <c r="Y278" s="3939"/>
      <c r="Z278" s="379"/>
      <c r="AA278" s="60"/>
      <c r="AB278" s="60"/>
      <c r="AC278" s="60"/>
    </row>
    <row r="279" spans="1:29" x14ac:dyDescent="0.2">
      <c r="A279" s="60"/>
      <c r="B279" s="60"/>
      <c r="C279" s="60"/>
      <c r="D279" s="60"/>
      <c r="E279" s="60"/>
      <c r="F279" s="60"/>
      <c r="G279" s="60"/>
      <c r="H279" s="60"/>
      <c r="I279" s="60"/>
      <c r="J279" s="60"/>
      <c r="K279" s="60"/>
      <c r="L279" s="60"/>
      <c r="M279" s="60"/>
      <c r="N279" s="60"/>
      <c r="O279" s="60"/>
      <c r="P279" s="60"/>
      <c r="Q279" s="60"/>
      <c r="R279" s="60"/>
      <c r="S279" s="60"/>
      <c r="T279" s="379"/>
      <c r="V279" s="60"/>
      <c r="W279" s="60"/>
      <c r="X279" s="3939"/>
      <c r="Y279" s="3939"/>
      <c r="Z279" s="379"/>
      <c r="AA279" s="60"/>
      <c r="AB279" s="60"/>
      <c r="AC279" s="60"/>
    </row>
    <row r="280" spans="1:29" x14ac:dyDescent="0.2">
      <c r="A280" s="60"/>
      <c r="B280" s="60"/>
      <c r="C280" s="60"/>
      <c r="D280" s="60"/>
      <c r="E280" s="60"/>
      <c r="F280" s="60"/>
      <c r="G280" s="60"/>
      <c r="H280" s="60"/>
      <c r="I280" s="60"/>
      <c r="J280" s="60"/>
      <c r="K280" s="60"/>
      <c r="L280" s="60"/>
      <c r="M280" s="60"/>
      <c r="N280" s="60"/>
      <c r="O280" s="60"/>
      <c r="P280" s="60"/>
      <c r="Q280" s="60"/>
      <c r="R280" s="60"/>
      <c r="S280" s="60"/>
      <c r="T280" s="379"/>
      <c r="V280" s="60"/>
      <c r="W280" s="60"/>
      <c r="X280" s="3939"/>
      <c r="Y280" s="3939"/>
      <c r="Z280" s="379"/>
      <c r="AA280" s="60"/>
      <c r="AB280" s="60"/>
      <c r="AC280" s="60"/>
    </row>
    <row r="281" spans="1:29" x14ac:dyDescent="0.2">
      <c r="A281" s="60"/>
      <c r="B281" s="60"/>
      <c r="C281" s="60"/>
      <c r="D281" s="60"/>
      <c r="E281" s="60"/>
      <c r="F281" s="60"/>
      <c r="G281" s="60"/>
      <c r="H281" s="60"/>
      <c r="I281" s="60"/>
      <c r="J281" s="60"/>
      <c r="K281" s="60"/>
      <c r="L281" s="60"/>
      <c r="M281" s="60"/>
      <c r="N281" s="60"/>
      <c r="O281" s="60"/>
      <c r="P281" s="60"/>
      <c r="Q281" s="60"/>
      <c r="R281" s="60"/>
      <c r="S281" s="60"/>
      <c r="T281" s="379"/>
      <c r="V281" s="60"/>
      <c r="W281" s="60"/>
      <c r="X281" s="3939"/>
      <c r="Y281" s="3939"/>
      <c r="Z281" s="379"/>
      <c r="AA281" s="60"/>
      <c r="AB281" s="60"/>
      <c r="AC281" s="60"/>
    </row>
    <row r="282" spans="1:29" x14ac:dyDescent="0.2">
      <c r="A282" s="60"/>
      <c r="B282" s="60"/>
      <c r="C282" s="60"/>
      <c r="D282" s="60"/>
      <c r="E282" s="60"/>
      <c r="F282" s="60"/>
      <c r="G282" s="60"/>
      <c r="H282" s="60"/>
      <c r="I282" s="60"/>
      <c r="J282" s="60"/>
      <c r="K282" s="60"/>
      <c r="L282" s="60"/>
      <c r="M282" s="60"/>
      <c r="N282" s="60"/>
      <c r="O282" s="60"/>
      <c r="P282" s="60"/>
      <c r="Q282" s="60"/>
      <c r="R282" s="60"/>
      <c r="S282" s="60"/>
      <c r="T282" s="379"/>
      <c r="V282" s="60"/>
      <c r="W282" s="60"/>
      <c r="X282" s="3939"/>
      <c r="Y282" s="3939"/>
      <c r="Z282" s="379"/>
      <c r="AA282" s="60"/>
      <c r="AB282" s="60"/>
      <c r="AC282" s="60"/>
    </row>
    <row r="283" spans="1:29" x14ac:dyDescent="0.2">
      <c r="A283" s="60"/>
      <c r="B283" s="60"/>
      <c r="C283" s="60"/>
      <c r="D283" s="60"/>
      <c r="E283" s="60"/>
      <c r="F283" s="60"/>
      <c r="G283" s="60"/>
      <c r="H283" s="60"/>
      <c r="I283" s="60"/>
      <c r="J283" s="60"/>
      <c r="K283" s="60"/>
      <c r="L283" s="60"/>
      <c r="M283" s="60"/>
      <c r="N283" s="60"/>
      <c r="O283" s="60"/>
      <c r="P283" s="60"/>
      <c r="Q283" s="60"/>
      <c r="R283" s="60"/>
      <c r="S283" s="60"/>
      <c r="T283" s="379"/>
      <c r="V283" s="60"/>
      <c r="W283" s="60"/>
      <c r="X283" s="3939"/>
      <c r="Y283" s="3939"/>
      <c r="Z283" s="379"/>
      <c r="AA283" s="60"/>
      <c r="AB283" s="60"/>
      <c r="AC283" s="60"/>
    </row>
    <row r="284" spans="1:29" x14ac:dyDescent="0.2">
      <c r="A284" s="60"/>
      <c r="B284" s="60"/>
      <c r="C284" s="60"/>
      <c r="D284" s="60"/>
      <c r="E284" s="60"/>
      <c r="F284" s="60"/>
      <c r="G284" s="60"/>
      <c r="H284" s="60"/>
      <c r="I284" s="60"/>
      <c r="J284" s="60"/>
      <c r="K284" s="60"/>
      <c r="L284" s="60"/>
      <c r="M284" s="60"/>
      <c r="N284" s="60"/>
      <c r="O284" s="60"/>
      <c r="P284" s="60"/>
      <c r="Q284" s="60"/>
      <c r="R284" s="60"/>
      <c r="S284" s="60"/>
      <c r="T284" s="379"/>
      <c r="V284" s="60"/>
      <c r="W284" s="60"/>
      <c r="X284" s="3939"/>
      <c r="Y284" s="3939"/>
      <c r="Z284" s="379"/>
      <c r="AA284" s="60"/>
      <c r="AB284" s="60"/>
      <c r="AC284" s="60"/>
    </row>
    <row r="285" spans="1:29" x14ac:dyDescent="0.2">
      <c r="A285" s="60"/>
      <c r="B285" s="60"/>
      <c r="C285" s="60"/>
      <c r="D285" s="60"/>
      <c r="E285" s="60"/>
      <c r="F285" s="60"/>
      <c r="G285" s="60"/>
      <c r="H285" s="60"/>
      <c r="I285" s="60"/>
      <c r="J285" s="60"/>
      <c r="K285" s="60"/>
      <c r="L285" s="60"/>
      <c r="M285" s="60"/>
      <c r="N285" s="60"/>
      <c r="O285" s="60"/>
      <c r="P285" s="60"/>
      <c r="Q285" s="60"/>
      <c r="R285" s="60"/>
      <c r="S285" s="60"/>
      <c r="T285" s="379"/>
      <c r="V285" s="60"/>
      <c r="W285" s="60"/>
      <c r="X285" s="3939"/>
      <c r="Y285" s="3939"/>
      <c r="Z285" s="379"/>
      <c r="AA285" s="60"/>
      <c r="AB285" s="60"/>
      <c r="AC285" s="60"/>
    </row>
    <row r="286" spans="1:29" x14ac:dyDescent="0.2">
      <c r="A286" s="60"/>
      <c r="B286" s="60"/>
      <c r="C286" s="60"/>
      <c r="D286" s="60"/>
      <c r="E286" s="60"/>
      <c r="F286" s="60"/>
      <c r="G286" s="60"/>
      <c r="H286" s="60"/>
      <c r="I286" s="60"/>
      <c r="J286" s="60"/>
      <c r="K286" s="60"/>
      <c r="L286" s="60"/>
      <c r="M286" s="60"/>
      <c r="N286" s="60"/>
      <c r="O286" s="60"/>
      <c r="P286" s="60"/>
      <c r="Q286" s="60"/>
      <c r="R286" s="60"/>
      <c r="S286" s="60"/>
      <c r="T286" s="379"/>
      <c r="V286" s="60"/>
      <c r="W286" s="60"/>
      <c r="X286" s="3939"/>
      <c r="Y286" s="3939"/>
      <c r="Z286" s="379"/>
      <c r="AA286" s="60"/>
      <c r="AB286" s="60"/>
      <c r="AC286" s="60"/>
    </row>
    <row r="287" spans="1:29" x14ac:dyDescent="0.2">
      <c r="A287" s="60"/>
      <c r="B287" s="60"/>
      <c r="C287" s="60"/>
      <c r="D287" s="60"/>
      <c r="E287" s="60"/>
      <c r="F287" s="60"/>
      <c r="G287" s="60"/>
      <c r="H287" s="60"/>
      <c r="I287" s="60"/>
      <c r="J287" s="60"/>
      <c r="K287" s="60"/>
      <c r="L287" s="60"/>
      <c r="M287" s="60"/>
      <c r="N287" s="60"/>
      <c r="O287" s="60"/>
      <c r="P287" s="60"/>
      <c r="Q287" s="60"/>
      <c r="R287" s="60"/>
      <c r="S287" s="60"/>
      <c r="T287" s="379"/>
      <c r="V287" s="60"/>
      <c r="W287" s="60"/>
      <c r="X287" s="3939"/>
      <c r="Y287" s="3939"/>
      <c r="Z287" s="379"/>
      <c r="AA287" s="60"/>
      <c r="AB287" s="60"/>
      <c r="AC287" s="60"/>
    </row>
    <row r="288" spans="1:29" x14ac:dyDescent="0.2">
      <c r="A288" s="60"/>
      <c r="B288" s="60"/>
      <c r="C288" s="60"/>
      <c r="D288" s="60"/>
      <c r="E288" s="60"/>
      <c r="F288" s="60"/>
      <c r="G288" s="60"/>
      <c r="H288" s="60"/>
      <c r="I288" s="60"/>
      <c r="J288" s="60"/>
      <c r="K288" s="60"/>
      <c r="L288" s="60"/>
      <c r="M288" s="60"/>
      <c r="N288" s="60"/>
      <c r="O288" s="60"/>
      <c r="P288" s="60"/>
      <c r="Q288" s="60"/>
      <c r="R288" s="60"/>
      <c r="S288" s="60"/>
      <c r="T288" s="379"/>
      <c r="V288" s="60"/>
      <c r="W288" s="60"/>
      <c r="X288" s="3939"/>
      <c r="Y288" s="3939"/>
      <c r="Z288" s="379"/>
      <c r="AA288" s="60"/>
      <c r="AB288" s="60"/>
      <c r="AC288" s="60"/>
    </row>
    <row r="289" spans="1:29" x14ac:dyDescent="0.2">
      <c r="A289" s="60"/>
      <c r="B289" s="60"/>
      <c r="C289" s="60"/>
      <c r="D289" s="60"/>
      <c r="E289" s="60"/>
      <c r="F289" s="60"/>
      <c r="G289" s="60"/>
      <c r="H289" s="60"/>
      <c r="I289" s="60"/>
      <c r="J289" s="60"/>
      <c r="K289" s="60"/>
      <c r="L289" s="60"/>
      <c r="M289" s="60"/>
      <c r="N289" s="60"/>
      <c r="O289" s="60"/>
      <c r="P289" s="60"/>
      <c r="Q289" s="60"/>
      <c r="R289" s="60"/>
      <c r="S289" s="60"/>
      <c r="T289" s="379"/>
      <c r="V289" s="60"/>
      <c r="W289" s="60"/>
      <c r="X289" s="3939"/>
      <c r="Y289" s="3939"/>
      <c r="Z289" s="379"/>
      <c r="AA289" s="60"/>
      <c r="AB289" s="60"/>
      <c r="AC289" s="60"/>
    </row>
    <row r="290" spans="1:29" x14ac:dyDescent="0.2">
      <c r="A290" s="60"/>
      <c r="B290" s="60"/>
      <c r="C290" s="60"/>
      <c r="D290" s="60"/>
      <c r="E290" s="60"/>
      <c r="F290" s="60"/>
      <c r="G290" s="60"/>
      <c r="H290" s="60"/>
      <c r="I290" s="60"/>
      <c r="J290" s="60"/>
      <c r="K290" s="60"/>
      <c r="L290" s="60"/>
      <c r="M290" s="60"/>
      <c r="N290" s="60"/>
      <c r="O290" s="60"/>
      <c r="P290" s="60"/>
      <c r="Q290" s="60"/>
      <c r="R290" s="60"/>
      <c r="S290" s="60"/>
      <c r="T290" s="379"/>
      <c r="V290" s="60"/>
      <c r="W290" s="60"/>
      <c r="X290" s="3939"/>
      <c r="Y290" s="3939"/>
      <c r="Z290" s="379"/>
      <c r="AA290" s="60"/>
      <c r="AB290" s="60"/>
      <c r="AC290" s="60"/>
    </row>
    <row r="291" spans="1:29" x14ac:dyDescent="0.2">
      <c r="A291" s="60"/>
      <c r="B291" s="60"/>
      <c r="C291" s="60"/>
      <c r="D291" s="60"/>
      <c r="E291" s="60"/>
      <c r="F291" s="60"/>
      <c r="G291" s="60"/>
      <c r="H291" s="60"/>
      <c r="I291" s="60"/>
      <c r="J291" s="60"/>
      <c r="K291" s="60"/>
      <c r="L291" s="60"/>
      <c r="M291" s="60"/>
      <c r="N291" s="60"/>
      <c r="O291" s="60"/>
      <c r="P291" s="60"/>
      <c r="Q291" s="60"/>
      <c r="R291" s="60"/>
      <c r="S291" s="60"/>
      <c r="T291" s="379"/>
      <c r="V291" s="60"/>
      <c r="W291" s="60"/>
      <c r="X291" s="3939"/>
      <c r="Y291" s="3939"/>
      <c r="Z291" s="379"/>
      <c r="AA291" s="60"/>
      <c r="AB291" s="60"/>
      <c r="AC291" s="60"/>
    </row>
    <row r="292" spans="1:29" x14ac:dyDescent="0.2">
      <c r="A292" s="60"/>
      <c r="B292" s="60"/>
      <c r="C292" s="60"/>
      <c r="D292" s="60"/>
      <c r="E292" s="60"/>
      <c r="F292" s="60"/>
      <c r="G292" s="60"/>
      <c r="H292" s="60"/>
      <c r="I292" s="60"/>
      <c r="J292" s="60"/>
      <c r="K292" s="60"/>
      <c r="L292" s="60"/>
      <c r="M292" s="60"/>
      <c r="N292" s="60"/>
      <c r="O292" s="60"/>
      <c r="P292" s="60"/>
      <c r="Q292" s="60"/>
      <c r="R292" s="60"/>
      <c r="S292" s="60"/>
      <c r="T292" s="379"/>
      <c r="V292" s="60"/>
      <c r="W292" s="60"/>
      <c r="X292" s="3939"/>
      <c r="Y292" s="3939"/>
      <c r="Z292" s="379"/>
      <c r="AA292" s="60"/>
      <c r="AB292" s="60"/>
      <c r="AC292" s="60"/>
    </row>
    <row r="293" spans="1:29" x14ac:dyDescent="0.2">
      <c r="A293" s="60"/>
      <c r="B293" s="60"/>
      <c r="C293" s="60"/>
      <c r="D293" s="60"/>
      <c r="E293" s="60"/>
      <c r="F293" s="60"/>
      <c r="G293" s="60"/>
      <c r="H293" s="60"/>
      <c r="I293" s="60"/>
      <c r="J293" s="60"/>
      <c r="K293" s="60"/>
      <c r="L293" s="60"/>
      <c r="M293" s="60"/>
      <c r="N293" s="60"/>
      <c r="O293" s="60"/>
      <c r="P293" s="60"/>
      <c r="Q293" s="60"/>
      <c r="R293" s="60"/>
      <c r="S293" s="60"/>
      <c r="T293" s="379"/>
      <c r="V293" s="60"/>
      <c r="W293" s="60"/>
      <c r="X293" s="3939"/>
      <c r="Y293" s="3939"/>
      <c r="Z293" s="379"/>
      <c r="AA293" s="60"/>
      <c r="AB293" s="60"/>
      <c r="AC293" s="60"/>
    </row>
    <row r="294" spans="1:29" x14ac:dyDescent="0.2">
      <c r="A294" s="60"/>
      <c r="B294" s="60"/>
      <c r="C294" s="60"/>
      <c r="D294" s="60"/>
      <c r="E294" s="60"/>
      <c r="F294" s="60"/>
      <c r="G294" s="60"/>
      <c r="H294" s="60"/>
      <c r="I294" s="60"/>
      <c r="J294" s="60"/>
      <c r="K294" s="60"/>
      <c r="L294" s="60"/>
      <c r="M294" s="60"/>
      <c r="N294" s="60"/>
      <c r="O294" s="60"/>
      <c r="P294" s="60"/>
      <c r="Q294" s="60"/>
      <c r="R294" s="60"/>
      <c r="S294" s="60"/>
      <c r="T294" s="379"/>
      <c r="V294" s="60"/>
      <c r="W294" s="60"/>
      <c r="X294" s="3939"/>
      <c r="Y294" s="3939"/>
      <c r="Z294" s="379"/>
      <c r="AA294" s="60"/>
      <c r="AB294" s="60"/>
      <c r="AC294" s="60"/>
    </row>
    <row r="295" spans="1:29" x14ac:dyDescent="0.2">
      <c r="A295" s="60"/>
      <c r="B295" s="60"/>
      <c r="C295" s="60"/>
      <c r="D295" s="60"/>
      <c r="E295" s="60"/>
      <c r="F295" s="60"/>
      <c r="G295" s="60"/>
      <c r="H295" s="60"/>
      <c r="I295" s="60"/>
      <c r="J295" s="60"/>
      <c r="K295" s="60"/>
      <c r="L295" s="60"/>
      <c r="M295" s="60"/>
      <c r="N295" s="60"/>
      <c r="O295" s="60"/>
      <c r="P295" s="60"/>
      <c r="Q295" s="60"/>
      <c r="R295" s="60"/>
      <c r="S295" s="60"/>
      <c r="T295" s="379"/>
      <c r="V295" s="60"/>
      <c r="W295" s="60"/>
      <c r="X295" s="3939"/>
      <c r="Y295" s="3939"/>
      <c r="Z295" s="379"/>
      <c r="AA295" s="60"/>
      <c r="AB295" s="60"/>
      <c r="AC295" s="60"/>
    </row>
    <row r="296" spans="1:29" x14ac:dyDescent="0.2">
      <c r="A296" s="60"/>
      <c r="B296" s="60"/>
      <c r="C296" s="60"/>
      <c r="D296" s="60"/>
      <c r="E296" s="60"/>
      <c r="F296" s="60"/>
      <c r="G296" s="60"/>
      <c r="H296" s="60"/>
      <c r="I296" s="60"/>
      <c r="J296" s="60"/>
      <c r="K296" s="60"/>
      <c r="L296" s="60"/>
      <c r="M296" s="60"/>
      <c r="N296" s="60"/>
      <c r="O296" s="60"/>
      <c r="P296" s="60"/>
      <c r="Q296" s="60"/>
      <c r="R296" s="60"/>
      <c r="S296" s="60"/>
      <c r="T296" s="379"/>
      <c r="V296" s="60"/>
      <c r="W296" s="60"/>
      <c r="X296" s="3939"/>
      <c r="Y296" s="3939"/>
      <c r="Z296" s="379"/>
      <c r="AA296" s="60"/>
      <c r="AB296" s="60"/>
      <c r="AC296" s="60"/>
    </row>
    <row r="297" spans="1:29" x14ac:dyDescent="0.2">
      <c r="A297" s="60"/>
      <c r="B297" s="60"/>
      <c r="C297" s="60"/>
      <c r="D297" s="60"/>
      <c r="E297" s="60"/>
      <c r="F297" s="60"/>
      <c r="G297" s="60"/>
      <c r="H297" s="60"/>
      <c r="I297" s="60"/>
      <c r="J297" s="60"/>
      <c r="K297" s="60"/>
      <c r="L297" s="60"/>
      <c r="M297" s="60"/>
      <c r="N297" s="60"/>
      <c r="O297" s="60"/>
      <c r="P297" s="60"/>
      <c r="Q297" s="60"/>
      <c r="R297" s="60"/>
      <c r="S297" s="60"/>
      <c r="T297" s="379"/>
      <c r="V297" s="60"/>
      <c r="W297" s="60"/>
      <c r="X297" s="3939"/>
      <c r="Y297" s="3939"/>
      <c r="Z297" s="379"/>
      <c r="AA297" s="60"/>
      <c r="AB297" s="60"/>
      <c r="AC297" s="60"/>
    </row>
    <row r="298" spans="1:29" x14ac:dyDescent="0.2">
      <c r="A298" s="60"/>
      <c r="B298" s="60"/>
      <c r="C298" s="60"/>
      <c r="D298" s="60"/>
      <c r="E298" s="60"/>
      <c r="F298" s="60"/>
      <c r="G298" s="60"/>
      <c r="H298" s="60"/>
      <c r="I298" s="60"/>
      <c r="J298" s="60"/>
      <c r="K298" s="60"/>
      <c r="L298" s="60"/>
      <c r="M298" s="60"/>
      <c r="N298" s="60"/>
      <c r="O298" s="60"/>
      <c r="P298" s="60"/>
      <c r="Q298" s="60"/>
      <c r="R298" s="60"/>
      <c r="S298" s="60"/>
      <c r="T298" s="379"/>
      <c r="V298" s="60"/>
      <c r="W298" s="60"/>
      <c r="X298" s="3939"/>
      <c r="Y298" s="3939"/>
      <c r="Z298" s="379"/>
      <c r="AA298" s="60"/>
      <c r="AB298" s="60"/>
      <c r="AC298" s="60"/>
    </row>
    <row r="299" spans="1:29" x14ac:dyDescent="0.2">
      <c r="A299" s="60"/>
      <c r="B299" s="60"/>
      <c r="C299" s="60"/>
      <c r="D299" s="60"/>
      <c r="E299" s="60"/>
      <c r="F299" s="60"/>
      <c r="G299" s="60"/>
      <c r="H299" s="60"/>
      <c r="I299" s="60"/>
      <c r="J299" s="60"/>
      <c r="K299" s="60"/>
      <c r="L299" s="60"/>
      <c r="M299" s="60"/>
      <c r="N299" s="60"/>
      <c r="O299" s="60"/>
      <c r="P299" s="60"/>
      <c r="Q299" s="60"/>
      <c r="R299" s="60"/>
      <c r="S299" s="60"/>
      <c r="T299" s="379"/>
      <c r="V299" s="60"/>
      <c r="W299" s="60"/>
      <c r="X299" s="3939"/>
      <c r="Y299" s="3939"/>
      <c r="Z299" s="379"/>
      <c r="AA299" s="60"/>
      <c r="AB299" s="60"/>
      <c r="AC299" s="60"/>
    </row>
    <row r="300" spans="1:29" x14ac:dyDescent="0.2">
      <c r="A300" s="60"/>
      <c r="B300" s="60"/>
      <c r="C300" s="60"/>
      <c r="D300" s="60"/>
      <c r="E300" s="60"/>
      <c r="F300" s="60"/>
      <c r="G300" s="60"/>
      <c r="H300" s="60"/>
      <c r="I300" s="60"/>
      <c r="J300" s="60"/>
      <c r="K300" s="60"/>
      <c r="L300" s="60"/>
      <c r="M300" s="60"/>
      <c r="N300" s="60"/>
      <c r="O300" s="60"/>
      <c r="P300" s="60"/>
      <c r="Q300" s="60"/>
      <c r="R300" s="60"/>
      <c r="S300" s="60"/>
      <c r="T300" s="379"/>
      <c r="V300" s="60"/>
      <c r="W300" s="60"/>
      <c r="X300" s="3939"/>
      <c r="Y300" s="3939"/>
      <c r="Z300" s="379"/>
      <c r="AA300" s="60"/>
      <c r="AB300" s="60"/>
      <c r="AC300" s="60"/>
    </row>
    <row r="301" spans="1:29" x14ac:dyDescent="0.2">
      <c r="A301" s="60"/>
      <c r="B301" s="60"/>
      <c r="C301" s="60"/>
      <c r="D301" s="60"/>
      <c r="E301" s="60"/>
      <c r="F301" s="60"/>
      <c r="G301" s="60"/>
      <c r="H301" s="60"/>
      <c r="I301" s="60"/>
      <c r="J301" s="60"/>
      <c r="K301" s="60"/>
      <c r="L301" s="60"/>
      <c r="M301" s="60"/>
      <c r="N301" s="60"/>
      <c r="O301" s="60"/>
      <c r="P301" s="60"/>
      <c r="Q301" s="60"/>
      <c r="R301" s="60"/>
      <c r="S301" s="60"/>
      <c r="T301" s="379"/>
      <c r="V301" s="60"/>
      <c r="W301" s="60"/>
      <c r="X301" s="3939"/>
      <c r="Y301" s="3939"/>
      <c r="Z301" s="379"/>
      <c r="AA301" s="60"/>
      <c r="AB301" s="60"/>
      <c r="AC301" s="60"/>
    </row>
    <row r="302" spans="1:29" x14ac:dyDescent="0.2">
      <c r="A302" s="60"/>
      <c r="B302" s="60"/>
      <c r="C302" s="60"/>
      <c r="D302" s="60"/>
      <c r="E302" s="60"/>
      <c r="F302" s="60"/>
      <c r="G302" s="60"/>
      <c r="H302" s="60"/>
      <c r="I302" s="60"/>
      <c r="J302" s="60"/>
      <c r="K302" s="60"/>
      <c r="L302" s="60"/>
      <c r="M302" s="60"/>
      <c r="N302" s="60"/>
      <c r="O302" s="60"/>
      <c r="P302" s="60"/>
      <c r="Q302" s="60"/>
      <c r="R302" s="60"/>
      <c r="S302" s="60"/>
      <c r="T302" s="379"/>
      <c r="V302" s="60"/>
      <c r="W302" s="60"/>
      <c r="X302" s="3939"/>
      <c r="Y302" s="3939"/>
      <c r="Z302" s="379"/>
      <c r="AA302" s="60"/>
      <c r="AB302" s="60"/>
      <c r="AC302" s="60"/>
    </row>
    <row r="303" spans="1:29" x14ac:dyDescent="0.2">
      <c r="A303" s="60"/>
      <c r="B303" s="60"/>
      <c r="C303" s="60"/>
      <c r="D303" s="60"/>
      <c r="E303" s="60"/>
      <c r="F303" s="60"/>
      <c r="G303" s="60"/>
      <c r="H303" s="60"/>
      <c r="I303" s="60"/>
      <c r="J303" s="60"/>
      <c r="K303" s="60"/>
      <c r="L303" s="60"/>
      <c r="M303" s="60"/>
      <c r="N303" s="60"/>
      <c r="O303" s="60"/>
      <c r="P303" s="60"/>
      <c r="Q303" s="60"/>
      <c r="R303" s="60"/>
      <c r="S303" s="60"/>
      <c r="T303" s="379"/>
      <c r="V303" s="60"/>
      <c r="W303" s="60"/>
      <c r="X303" s="3939"/>
      <c r="Y303" s="3939"/>
      <c r="Z303" s="379"/>
      <c r="AA303" s="60"/>
      <c r="AB303" s="60"/>
      <c r="AC303" s="60"/>
    </row>
    <row r="304" spans="1:29" x14ac:dyDescent="0.2">
      <c r="A304" s="60"/>
      <c r="B304" s="60"/>
      <c r="C304" s="60"/>
      <c r="D304" s="60"/>
      <c r="E304" s="60"/>
      <c r="F304" s="60"/>
      <c r="G304" s="60"/>
      <c r="H304" s="60"/>
      <c r="I304" s="60"/>
      <c r="J304" s="60"/>
      <c r="K304" s="60"/>
      <c r="L304" s="60"/>
      <c r="M304" s="60"/>
      <c r="N304" s="60"/>
      <c r="O304" s="60"/>
      <c r="P304" s="60"/>
      <c r="Q304" s="60"/>
      <c r="R304" s="60"/>
      <c r="S304" s="60"/>
      <c r="T304" s="379"/>
      <c r="V304" s="60"/>
      <c r="W304" s="60"/>
      <c r="X304" s="3939"/>
      <c r="Y304" s="3939"/>
      <c r="Z304" s="379"/>
      <c r="AA304" s="60"/>
      <c r="AB304" s="60"/>
      <c r="AC304" s="60"/>
    </row>
    <row r="305" spans="1:29" x14ac:dyDescent="0.2">
      <c r="A305" s="60"/>
      <c r="B305" s="60"/>
      <c r="C305" s="60"/>
      <c r="D305" s="60"/>
      <c r="E305" s="60"/>
      <c r="F305" s="60"/>
      <c r="G305" s="60"/>
      <c r="H305" s="60"/>
      <c r="I305" s="60"/>
      <c r="J305" s="60"/>
      <c r="K305" s="60"/>
      <c r="L305" s="60"/>
      <c r="M305" s="60"/>
      <c r="N305" s="60"/>
      <c r="O305" s="60"/>
      <c r="P305" s="60"/>
      <c r="Q305" s="60"/>
      <c r="R305" s="60"/>
      <c r="S305" s="60"/>
      <c r="T305" s="379"/>
      <c r="V305" s="60"/>
      <c r="W305" s="60"/>
      <c r="X305" s="3939"/>
      <c r="Y305" s="3939"/>
      <c r="Z305" s="379"/>
      <c r="AA305" s="60"/>
      <c r="AB305" s="60"/>
      <c r="AC305" s="60"/>
    </row>
    <row r="306" spans="1:29" x14ac:dyDescent="0.2">
      <c r="A306" s="60"/>
      <c r="B306" s="60"/>
      <c r="C306" s="60"/>
      <c r="D306" s="60"/>
      <c r="E306" s="60"/>
      <c r="F306" s="60"/>
      <c r="G306" s="60"/>
      <c r="H306" s="60"/>
      <c r="I306" s="60"/>
      <c r="J306" s="60"/>
      <c r="K306" s="60"/>
      <c r="L306" s="60"/>
      <c r="M306" s="60"/>
      <c r="N306" s="60"/>
      <c r="O306" s="60"/>
      <c r="P306" s="60"/>
      <c r="Q306" s="60"/>
      <c r="R306" s="60"/>
      <c r="S306" s="60"/>
      <c r="T306" s="379"/>
      <c r="V306" s="60"/>
      <c r="W306" s="60"/>
      <c r="X306" s="3939"/>
      <c r="Y306" s="3939"/>
      <c r="Z306" s="379"/>
      <c r="AA306" s="60"/>
      <c r="AB306" s="60"/>
      <c r="AC306" s="60"/>
    </row>
    <row r="307" spans="1:29" x14ac:dyDescent="0.2">
      <c r="A307" s="60"/>
      <c r="B307" s="60"/>
      <c r="C307" s="60"/>
      <c r="D307" s="60"/>
      <c r="E307" s="60"/>
      <c r="F307" s="60"/>
      <c r="G307" s="60"/>
      <c r="H307" s="60"/>
      <c r="I307" s="60"/>
      <c r="J307" s="60"/>
      <c r="K307" s="60"/>
      <c r="L307" s="60"/>
      <c r="M307" s="60"/>
      <c r="N307" s="60"/>
      <c r="O307" s="60"/>
      <c r="P307" s="60"/>
      <c r="Q307" s="60"/>
      <c r="R307" s="60"/>
      <c r="S307" s="60"/>
      <c r="T307" s="379"/>
      <c r="V307" s="60"/>
      <c r="W307" s="60"/>
      <c r="X307" s="3939"/>
      <c r="Y307" s="3939"/>
      <c r="Z307" s="379"/>
      <c r="AA307" s="60"/>
      <c r="AB307" s="60"/>
      <c r="AC307" s="60"/>
    </row>
    <row r="308" spans="1:29" x14ac:dyDescent="0.2">
      <c r="A308" s="60"/>
      <c r="B308" s="60"/>
      <c r="C308" s="60"/>
      <c r="D308" s="60"/>
      <c r="E308" s="60"/>
      <c r="F308" s="60"/>
      <c r="G308" s="60"/>
      <c r="H308" s="60"/>
      <c r="I308" s="60"/>
      <c r="J308" s="60"/>
      <c r="K308" s="60"/>
      <c r="L308" s="60"/>
      <c r="M308" s="60"/>
      <c r="N308" s="60"/>
      <c r="O308" s="60"/>
      <c r="P308" s="60"/>
      <c r="Q308" s="60"/>
      <c r="R308" s="60"/>
      <c r="S308" s="60"/>
      <c r="T308" s="379"/>
      <c r="V308" s="60"/>
      <c r="W308" s="60"/>
      <c r="X308" s="3939"/>
      <c r="Y308" s="3939"/>
      <c r="Z308" s="379"/>
      <c r="AA308" s="60"/>
      <c r="AB308" s="60"/>
      <c r="AC308" s="60"/>
    </row>
    <row r="309" spans="1:29" x14ac:dyDescent="0.2">
      <c r="A309" s="60"/>
      <c r="B309" s="60"/>
      <c r="C309" s="60"/>
      <c r="D309" s="60"/>
      <c r="E309" s="60"/>
      <c r="F309" s="60"/>
      <c r="G309" s="60"/>
      <c r="H309" s="60"/>
      <c r="I309" s="60"/>
      <c r="J309" s="60"/>
      <c r="K309" s="60"/>
      <c r="L309" s="60"/>
      <c r="M309" s="60"/>
      <c r="N309" s="60"/>
      <c r="O309" s="60"/>
      <c r="P309" s="60"/>
      <c r="Q309" s="60"/>
      <c r="R309" s="60"/>
      <c r="S309" s="60"/>
      <c r="T309" s="379"/>
      <c r="V309" s="60"/>
      <c r="W309" s="60"/>
      <c r="X309" s="3939"/>
      <c r="Y309" s="3939"/>
      <c r="Z309" s="379"/>
      <c r="AA309" s="60"/>
      <c r="AB309" s="60"/>
      <c r="AC309" s="60"/>
    </row>
    <row r="310" spans="1:29" x14ac:dyDescent="0.2">
      <c r="A310" s="60"/>
      <c r="B310" s="60"/>
      <c r="C310" s="60"/>
      <c r="D310" s="60"/>
      <c r="E310" s="60"/>
      <c r="F310" s="60"/>
      <c r="G310" s="60"/>
      <c r="H310" s="60"/>
      <c r="I310" s="60"/>
      <c r="J310" s="60"/>
      <c r="K310" s="60"/>
      <c r="L310" s="60"/>
      <c r="M310" s="60"/>
      <c r="N310" s="60"/>
      <c r="O310" s="60"/>
      <c r="P310" s="60"/>
      <c r="Q310" s="60"/>
      <c r="R310" s="60"/>
      <c r="S310" s="60"/>
      <c r="T310" s="379"/>
      <c r="V310" s="60"/>
      <c r="W310" s="60"/>
      <c r="X310" s="3939"/>
      <c r="Y310" s="3939"/>
      <c r="Z310" s="379"/>
      <c r="AA310" s="60"/>
      <c r="AB310" s="60"/>
      <c r="AC310" s="60"/>
    </row>
    <row r="311" spans="1:29" x14ac:dyDescent="0.2">
      <c r="A311" s="60"/>
      <c r="B311" s="60"/>
      <c r="C311" s="60"/>
      <c r="D311" s="60"/>
      <c r="E311" s="60"/>
      <c r="F311" s="60"/>
      <c r="G311" s="60"/>
      <c r="H311" s="60"/>
      <c r="I311" s="60"/>
      <c r="J311" s="60"/>
      <c r="K311" s="60"/>
      <c r="L311" s="60"/>
      <c r="M311" s="60"/>
      <c r="N311" s="60"/>
      <c r="O311" s="60"/>
      <c r="P311" s="60"/>
      <c r="Q311" s="60"/>
      <c r="R311" s="60"/>
      <c r="S311" s="60"/>
      <c r="T311" s="379"/>
      <c r="V311" s="60"/>
      <c r="W311" s="60"/>
      <c r="X311" s="3939"/>
      <c r="Y311" s="3939"/>
      <c r="Z311" s="379"/>
      <c r="AA311" s="60"/>
      <c r="AB311" s="60"/>
      <c r="AC311" s="60"/>
    </row>
    <row r="312" spans="1:29" x14ac:dyDescent="0.2">
      <c r="A312" s="60"/>
      <c r="B312" s="60"/>
      <c r="C312" s="60"/>
      <c r="D312" s="60"/>
      <c r="E312" s="60"/>
      <c r="F312" s="60"/>
      <c r="G312" s="60"/>
      <c r="H312" s="60"/>
      <c r="I312" s="60"/>
      <c r="J312" s="60"/>
      <c r="K312" s="60"/>
      <c r="L312" s="60"/>
      <c r="M312" s="60"/>
      <c r="N312" s="60"/>
      <c r="O312" s="60"/>
      <c r="P312" s="60"/>
      <c r="Q312" s="60"/>
      <c r="R312" s="60"/>
      <c r="S312" s="60"/>
      <c r="T312" s="379"/>
      <c r="V312" s="60"/>
      <c r="W312" s="60"/>
      <c r="X312" s="3939"/>
      <c r="Y312" s="3939"/>
      <c r="Z312" s="379"/>
      <c r="AA312" s="60"/>
      <c r="AB312" s="60"/>
      <c r="AC312" s="60"/>
    </row>
    <row r="313" spans="1:29" x14ac:dyDescent="0.2">
      <c r="A313" s="60"/>
      <c r="B313" s="60"/>
      <c r="C313" s="60"/>
      <c r="D313" s="60"/>
      <c r="E313" s="60"/>
      <c r="F313" s="60"/>
      <c r="G313" s="60"/>
      <c r="H313" s="60"/>
      <c r="I313" s="60"/>
      <c r="J313" s="60"/>
      <c r="K313" s="60"/>
      <c r="L313" s="60"/>
      <c r="M313" s="60"/>
      <c r="N313" s="60"/>
      <c r="O313" s="60"/>
      <c r="P313" s="60"/>
      <c r="Q313" s="60"/>
      <c r="R313" s="60"/>
      <c r="S313" s="60"/>
      <c r="T313" s="379"/>
      <c r="V313" s="60"/>
      <c r="W313" s="60"/>
      <c r="X313" s="3939"/>
      <c r="Y313" s="3939"/>
      <c r="Z313" s="379"/>
      <c r="AA313" s="60"/>
      <c r="AB313" s="60"/>
      <c r="AC313" s="60"/>
    </row>
    <row r="314" spans="1:29" x14ac:dyDescent="0.2">
      <c r="A314" s="60"/>
      <c r="B314" s="60"/>
      <c r="C314" s="60"/>
      <c r="D314" s="60"/>
      <c r="E314" s="60"/>
      <c r="F314" s="60"/>
      <c r="G314" s="60"/>
      <c r="H314" s="60"/>
      <c r="I314" s="60"/>
      <c r="J314" s="60"/>
      <c r="K314" s="60"/>
      <c r="L314" s="60"/>
      <c r="M314" s="60"/>
      <c r="N314" s="60"/>
      <c r="O314" s="60"/>
      <c r="P314" s="60"/>
      <c r="Q314" s="60"/>
      <c r="R314" s="60"/>
      <c r="S314" s="60"/>
      <c r="T314" s="379"/>
      <c r="V314" s="60"/>
      <c r="W314" s="60"/>
      <c r="X314" s="3939"/>
      <c r="Y314" s="3939"/>
      <c r="Z314" s="379"/>
      <c r="AA314" s="60"/>
      <c r="AB314" s="60"/>
      <c r="AC314" s="60"/>
    </row>
  </sheetData>
  <mergeCells count="3">
    <mergeCell ref="N5:O5"/>
    <mergeCell ref="P5:Q5"/>
    <mergeCell ref="R5:S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0">
    <tabColor rgb="FFEB700B"/>
  </sheetPr>
  <dimension ref="A1:AO334"/>
  <sheetViews>
    <sheetView showGridLines="0" view="pageBreakPreview" zoomScaleNormal="70" zoomScaleSheetLayoutView="100" zoomScalePageLayoutView="90" workbookViewId="0">
      <selection activeCell="AI10" sqref="AI10"/>
    </sheetView>
  </sheetViews>
  <sheetFormatPr baseColWidth="10" defaultColWidth="11.42578125" defaultRowHeight="12.75" x14ac:dyDescent="0.2"/>
  <cols>
    <col min="1" max="1" width="0.42578125" style="6" customWidth="1"/>
    <col min="2" max="2" width="11.2851562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5.140625" style="6" hidden="1" customWidth="1"/>
    <col min="10" max="10" width="9.28515625" style="6" hidden="1" customWidth="1"/>
    <col min="11" max="11" width="33.28515625" style="6" customWidth="1"/>
    <col min="12" max="12" width="15.7109375" style="6" customWidth="1"/>
    <col min="13" max="13" width="16.140625" style="6" customWidth="1"/>
    <col min="14" max="14" width="15.7109375" style="6" customWidth="1"/>
    <col min="15" max="15" width="1.42578125" style="6" customWidth="1"/>
    <col min="16" max="16" width="7.7109375" style="6" customWidth="1"/>
    <col min="17" max="17" width="1.85546875" style="6" customWidth="1"/>
    <col min="18" max="18" width="10.42578125" style="6" customWidth="1"/>
    <col min="19" max="19" width="6" style="6" customWidth="1"/>
    <col min="20" max="20" width="31.7109375" style="378" customWidth="1"/>
    <col min="21" max="21" width="0.28515625" style="6" customWidth="1"/>
    <col min="22" max="22" width="11.28515625" style="6" hidden="1" customWidth="1"/>
    <col min="23" max="23" width="13.5703125" style="6" hidden="1" customWidth="1"/>
    <col min="24" max="25" width="8.140625" style="3632" hidden="1" customWidth="1"/>
    <col min="26" max="26" width="36.28515625" style="378" hidden="1" customWidth="1"/>
    <col min="27" max="27" width="2.42578125" style="6" hidden="1" customWidth="1"/>
    <col min="28" max="28" width="31.5703125" style="6" hidden="1" customWidth="1"/>
    <col min="29" max="29" width="13.710937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0.42578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2388</v>
      </c>
      <c r="L1" s="3182"/>
      <c r="M1" s="3182"/>
      <c r="N1" s="3182"/>
      <c r="O1" s="3182"/>
      <c r="P1" s="3182"/>
      <c r="Q1" s="3182"/>
      <c r="R1" s="3182"/>
      <c r="S1" s="3182"/>
      <c r="T1" s="2645" t="s">
        <v>5181</v>
      </c>
      <c r="V1" s="4000"/>
      <c r="W1" s="4001"/>
      <c r="X1" s="4001"/>
      <c r="Y1" s="4001"/>
      <c r="Z1" s="4002"/>
    </row>
    <row r="2" spans="1:41" s="3999" customFormat="1" ht="18" x14ac:dyDescent="0.25">
      <c r="K2" s="1652" t="s">
        <v>2966</v>
      </c>
      <c r="L2" s="3182"/>
      <c r="M2" s="3182"/>
      <c r="N2" s="3182"/>
      <c r="O2" s="3182"/>
      <c r="P2" s="3182"/>
      <c r="Q2" s="3182"/>
      <c r="R2" s="3182"/>
      <c r="S2" s="3182"/>
      <c r="T2" s="3182"/>
      <c r="V2" s="4000"/>
      <c r="W2" s="4001"/>
      <c r="X2" s="4001"/>
      <c r="Y2" s="4001"/>
      <c r="Z2" s="4002"/>
    </row>
    <row r="3" spans="1:41" s="3999" customFormat="1" ht="18" x14ac:dyDescent="0.25">
      <c r="K3" s="2992">
        <v>2013</v>
      </c>
      <c r="L3" s="3182"/>
      <c r="M3" s="3182"/>
      <c r="N3" s="3182"/>
      <c r="O3" s="3182"/>
      <c r="P3" s="3182"/>
      <c r="Q3" s="3182"/>
      <c r="R3" s="3182"/>
      <c r="S3" s="3182"/>
      <c r="T3" s="3182"/>
      <c r="V3" s="4000"/>
      <c r="W3" s="4001"/>
      <c r="X3" s="4001"/>
      <c r="Y3" s="4001"/>
      <c r="Z3" s="4002"/>
    </row>
    <row r="4" spans="1:41" s="3999" customFormat="1" ht="18" x14ac:dyDescent="0.25">
      <c r="K4" s="3182"/>
      <c r="L4" s="3184"/>
      <c r="M4" s="3184"/>
      <c r="N4" s="3184"/>
      <c r="O4" s="3184"/>
      <c r="P4" s="3184"/>
      <c r="Q4" s="3184"/>
      <c r="R4" s="3184"/>
      <c r="S4" s="3184"/>
      <c r="T4" s="3184"/>
      <c r="V4" s="85"/>
      <c r="W4" s="58"/>
      <c r="X4" s="83"/>
      <c r="Y4" s="83"/>
      <c r="Z4" s="58"/>
    </row>
    <row r="5" spans="1:41" s="3632" customFormat="1" ht="46.5" customHeight="1" x14ac:dyDescent="0.2">
      <c r="A5" s="3262" t="s">
        <v>50</v>
      </c>
      <c r="B5" s="3262" t="s">
        <v>44</v>
      </c>
      <c r="C5" s="3262" t="s">
        <v>172</v>
      </c>
      <c r="D5" s="567" t="s">
        <v>261</v>
      </c>
      <c r="E5" s="1289"/>
      <c r="F5" s="3262" t="s">
        <v>176</v>
      </c>
      <c r="G5" s="3262" t="s">
        <v>179</v>
      </c>
      <c r="H5" s="3262" t="s">
        <v>178</v>
      </c>
      <c r="I5" s="3262" t="s">
        <v>174</v>
      </c>
      <c r="J5" s="3263" t="s">
        <v>175</v>
      </c>
      <c r="K5" s="4003" t="s">
        <v>181</v>
      </c>
      <c r="L5" s="4003" t="s">
        <v>21</v>
      </c>
      <c r="M5" s="4003" t="s">
        <v>29</v>
      </c>
      <c r="N5" s="6083" t="s">
        <v>258</v>
      </c>
      <c r="O5" s="6083"/>
      <c r="P5" s="6083" t="s">
        <v>182</v>
      </c>
      <c r="Q5" s="6083"/>
      <c r="R5" s="6083" t="s">
        <v>20</v>
      </c>
      <c r="S5" s="6083"/>
      <c r="T5" s="4003" t="s">
        <v>30</v>
      </c>
      <c r="U5" s="3265" t="s">
        <v>171</v>
      </c>
      <c r="V5" s="3267"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587" customFormat="1" ht="29.25" customHeight="1" x14ac:dyDescent="0.25">
      <c r="A6" s="1549" t="s">
        <v>869</v>
      </c>
      <c r="B6" s="1183" t="s">
        <v>867</v>
      </c>
      <c r="C6" s="1549" t="s">
        <v>285</v>
      </c>
      <c r="D6" s="1581" t="s">
        <v>254</v>
      </c>
      <c r="E6" s="628" t="s">
        <v>281</v>
      </c>
      <c r="F6" s="4044" t="s">
        <v>296</v>
      </c>
      <c r="G6" s="1557" t="s">
        <v>4108</v>
      </c>
      <c r="H6" s="1554" t="s">
        <v>289</v>
      </c>
      <c r="I6" s="1625" t="s">
        <v>1438</v>
      </c>
      <c r="J6" s="1556">
        <v>2013</v>
      </c>
      <c r="K6" s="4048" t="s">
        <v>4109</v>
      </c>
      <c r="L6" s="3595" t="s">
        <v>290</v>
      </c>
      <c r="M6" s="3595" t="s">
        <v>4110</v>
      </c>
      <c r="N6" s="4049">
        <v>1547027.2</v>
      </c>
      <c r="O6" s="4050"/>
      <c r="P6" s="4051">
        <v>0.25</v>
      </c>
      <c r="Q6" s="4050"/>
      <c r="R6" s="4052">
        <v>700</v>
      </c>
      <c r="S6" s="4053"/>
      <c r="T6" s="4054"/>
      <c r="U6" s="1112">
        <v>0</v>
      </c>
      <c r="V6" s="668" t="s">
        <v>284</v>
      </c>
      <c r="W6" s="668" t="s">
        <v>283</v>
      </c>
      <c r="X6" s="1587">
        <v>1</v>
      </c>
      <c r="Y6" s="1587">
        <v>1</v>
      </c>
      <c r="Z6" s="3312" t="s">
        <v>281</v>
      </c>
      <c r="AA6" s="758"/>
      <c r="AB6" s="757"/>
      <c r="AC6" s="4046"/>
      <c r="AD6" s="3312" t="s">
        <v>281</v>
      </c>
      <c r="AE6" s="3312" t="s">
        <v>281</v>
      </c>
      <c r="AF6" s="3312" t="s">
        <v>281</v>
      </c>
      <c r="AG6" s="685" t="s">
        <v>287</v>
      </c>
      <c r="AH6" s="685" t="s">
        <v>287</v>
      </c>
      <c r="AI6" s="3312" t="s">
        <v>281</v>
      </c>
      <c r="AJ6" s="685" t="s">
        <v>287</v>
      </c>
      <c r="AK6" s="685" t="s">
        <v>287</v>
      </c>
      <c r="AL6" s="685" t="s">
        <v>287</v>
      </c>
      <c r="AM6" s="685" t="s">
        <v>287</v>
      </c>
      <c r="AN6" s="685" t="s">
        <v>287</v>
      </c>
      <c r="AO6" s="1225" t="s">
        <v>287</v>
      </c>
    </row>
    <row r="7" spans="1:41" s="587" customFormat="1" ht="51" customHeight="1" x14ac:dyDescent="0.25">
      <c r="A7" s="718" t="s">
        <v>869</v>
      </c>
      <c r="B7" s="1183" t="s">
        <v>867</v>
      </c>
      <c r="C7" s="3924" t="s">
        <v>285</v>
      </c>
      <c r="D7" s="4047" t="s">
        <v>254</v>
      </c>
      <c r="E7" s="3312" t="s">
        <v>281</v>
      </c>
      <c r="F7" s="4044" t="s">
        <v>296</v>
      </c>
      <c r="G7" s="1557" t="s">
        <v>4111</v>
      </c>
      <c r="H7" s="1554" t="s">
        <v>289</v>
      </c>
      <c r="I7" s="1625" t="s">
        <v>1438</v>
      </c>
      <c r="J7" s="1556">
        <v>2013</v>
      </c>
      <c r="K7" s="2012" t="s">
        <v>4112</v>
      </c>
      <c r="L7" s="3315" t="s">
        <v>311</v>
      </c>
      <c r="M7" s="3315" t="s">
        <v>311</v>
      </c>
      <c r="N7" s="3790">
        <v>1130358.19</v>
      </c>
      <c r="O7" s="1965"/>
      <c r="P7" s="3359">
        <v>0.3</v>
      </c>
      <c r="Q7" s="1965"/>
      <c r="R7" s="1964">
        <v>500</v>
      </c>
      <c r="S7" s="1963"/>
      <c r="T7" s="2011"/>
      <c r="U7" s="1112">
        <v>0</v>
      </c>
      <c r="V7" s="3312" t="s">
        <v>281</v>
      </c>
      <c r="W7" s="3312" t="s">
        <v>281</v>
      </c>
      <c r="X7" s="4041">
        <v>1</v>
      </c>
      <c r="Y7" s="1260">
        <v>1</v>
      </c>
      <c r="Z7" s="3312" t="s">
        <v>281</v>
      </c>
      <c r="AA7" s="758" t="s">
        <v>281</v>
      </c>
      <c r="AB7" s="757"/>
      <c r="AC7" s="4046" t="s">
        <v>467</v>
      </c>
      <c r="AD7" s="3312" t="s">
        <v>281</v>
      </c>
      <c r="AE7" s="3312" t="s">
        <v>281</v>
      </c>
      <c r="AF7" s="3312" t="s">
        <v>281</v>
      </c>
      <c r="AG7" s="685" t="s">
        <v>287</v>
      </c>
      <c r="AH7" s="685" t="s">
        <v>287</v>
      </c>
      <c r="AI7" s="3312" t="s">
        <v>281</v>
      </c>
      <c r="AJ7" s="685" t="s">
        <v>287</v>
      </c>
      <c r="AK7" s="685" t="s">
        <v>287</v>
      </c>
      <c r="AL7" s="685" t="s">
        <v>287</v>
      </c>
      <c r="AM7" s="685" t="s">
        <v>287</v>
      </c>
      <c r="AN7" s="685" t="s">
        <v>287</v>
      </c>
      <c r="AO7" s="1225" t="s">
        <v>287</v>
      </c>
    </row>
    <row r="8" spans="1:41" s="587" customFormat="1" ht="53.25" customHeight="1" x14ac:dyDescent="0.25">
      <c r="A8" s="718" t="s">
        <v>869</v>
      </c>
      <c r="B8" s="1183" t="s">
        <v>867</v>
      </c>
      <c r="C8" s="3924" t="s">
        <v>285</v>
      </c>
      <c r="D8" s="4047" t="s">
        <v>254</v>
      </c>
      <c r="E8" s="3312" t="s">
        <v>281</v>
      </c>
      <c r="F8" s="4044" t="s">
        <v>296</v>
      </c>
      <c r="G8" s="1557" t="s">
        <v>4113</v>
      </c>
      <c r="H8" s="1554" t="s">
        <v>289</v>
      </c>
      <c r="I8" s="1625" t="s">
        <v>1438</v>
      </c>
      <c r="J8" s="1556">
        <v>2013</v>
      </c>
      <c r="K8" s="2012" t="s">
        <v>4114</v>
      </c>
      <c r="L8" s="3315" t="s">
        <v>4115</v>
      </c>
      <c r="M8" s="3315" t="s">
        <v>4115</v>
      </c>
      <c r="N8" s="3790">
        <v>1039059.9</v>
      </c>
      <c r="O8" s="1965"/>
      <c r="P8" s="3359">
        <v>0.35</v>
      </c>
      <c r="Q8" s="1965"/>
      <c r="R8" s="1964">
        <v>600</v>
      </c>
      <c r="S8" s="1963"/>
      <c r="T8" s="2011"/>
      <c r="U8" s="1112">
        <v>0</v>
      </c>
      <c r="V8" s="3312" t="s">
        <v>281</v>
      </c>
      <c r="W8" s="3312" t="s">
        <v>281</v>
      </c>
      <c r="X8" s="4041">
        <v>1</v>
      </c>
      <c r="Y8" s="1260">
        <v>1</v>
      </c>
      <c r="Z8" s="3312" t="s">
        <v>281</v>
      </c>
      <c r="AA8" s="758" t="s">
        <v>281</v>
      </c>
      <c r="AB8" s="757"/>
      <c r="AC8" s="4046" t="s">
        <v>4116</v>
      </c>
      <c r="AD8" s="3312" t="s">
        <v>281</v>
      </c>
      <c r="AE8" s="3312" t="s">
        <v>281</v>
      </c>
      <c r="AF8" s="3312" t="s">
        <v>281</v>
      </c>
      <c r="AG8" s="685" t="s">
        <v>287</v>
      </c>
      <c r="AH8" s="685" t="s">
        <v>287</v>
      </c>
      <c r="AI8" s="3312" t="s">
        <v>281</v>
      </c>
      <c r="AJ8" s="685" t="s">
        <v>287</v>
      </c>
      <c r="AK8" s="685" t="s">
        <v>287</v>
      </c>
      <c r="AL8" s="685" t="s">
        <v>287</v>
      </c>
      <c r="AM8" s="685" t="s">
        <v>287</v>
      </c>
      <c r="AN8" s="685" t="s">
        <v>287</v>
      </c>
      <c r="AO8" s="1225" t="s">
        <v>287</v>
      </c>
    </row>
    <row r="9" spans="1:41" s="587" customFormat="1" ht="41.25" customHeight="1" x14ac:dyDescent="0.25">
      <c r="A9" s="718" t="s">
        <v>869</v>
      </c>
      <c r="B9" s="1183" t="s">
        <v>867</v>
      </c>
      <c r="C9" s="3924" t="s">
        <v>285</v>
      </c>
      <c r="D9" s="4047" t="s">
        <v>254</v>
      </c>
      <c r="E9" s="3312" t="s">
        <v>281</v>
      </c>
      <c r="F9" s="4044" t="s">
        <v>296</v>
      </c>
      <c r="G9" s="1557" t="s">
        <v>4117</v>
      </c>
      <c r="H9" s="1554" t="s">
        <v>289</v>
      </c>
      <c r="I9" s="1625" t="s">
        <v>1438</v>
      </c>
      <c r="J9" s="1556">
        <v>2013</v>
      </c>
      <c r="K9" s="1968" t="s">
        <v>4118</v>
      </c>
      <c r="L9" s="3315" t="s">
        <v>305</v>
      </c>
      <c r="M9" s="3315" t="s">
        <v>1572</v>
      </c>
      <c r="N9" s="3790">
        <v>2608330.3200000003</v>
      </c>
      <c r="O9" s="1965"/>
      <c r="P9" s="3359">
        <v>0.1</v>
      </c>
      <c r="Q9" s="1965"/>
      <c r="R9" s="1964">
        <v>350</v>
      </c>
      <c r="S9" s="1963"/>
      <c r="T9" s="2011"/>
      <c r="U9" s="1112">
        <v>0</v>
      </c>
      <c r="V9" s="3312" t="s">
        <v>281</v>
      </c>
      <c r="W9" s="3312" t="s">
        <v>281</v>
      </c>
      <c r="X9" s="4041">
        <v>1</v>
      </c>
      <c r="Y9" s="1260">
        <v>1</v>
      </c>
      <c r="Z9" s="3312" t="s">
        <v>281</v>
      </c>
      <c r="AA9" s="758" t="s">
        <v>281</v>
      </c>
      <c r="AB9" s="757"/>
      <c r="AC9" s="4046" t="s">
        <v>4116</v>
      </c>
      <c r="AD9" s="3312" t="s">
        <v>281</v>
      </c>
      <c r="AE9" s="3312" t="s">
        <v>281</v>
      </c>
      <c r="AF9" s="3312" t="s">
        <v>281</v>
      </c>
      <c r="AG9" s="685" t="s">
        <v>287</v>
      </c>
      <c r="AH9" s="685" t="s">
        <v>287</v>
      </c>
      <c r="AI9" s="3312" t="s">
        <v>281</v>
      </c>
      <c r="AJ9" s="685" t="s">
        <v>287</v>
      </c>
      <c r="AK9" s="685" t="s">
        <v>287</v>
      </c>
      <c r="AL9" s="685" t="s">
        <v>287</v>
      </c>
      <c r="AM9" s="685" t="s">
        <v>287</v>
      </c>
      <c r="AN9" s="685" t="s">
        <v>287</v>
      </c>
      <c r="AO9" s="1225" t="s">
        <v>287</v>
      </c>
    </row>
    <row r="10" spans="1:41" s="3632" customFormat="1" ht="15.75" x14ac:dyDescent="0.25">
      <c r="A10" s="4023"/>
      <c r="B10" s="4023"/>
      <c r="C10" s="4023"/>
      <c r="D10" s="4023"/>
      <c r="E10" s="4023"/>
      <c r="F10" s="4023"/>
      <c r="G10" s="4023"/>
      <c r="H10" s="4023"/>
      <c r="I10" s="4023"/>
      <c r="J10" s="4024"/>
      <c r="K10" s="5889" t="s">
        <v>295</v>
      </c>
      <c r="L10" s="5889"/>
      <c r="M10" s="5890"/>
      <c r="N10" s="3790">
        <f>SUM(N11:N15,'6-E382op-EbProc (7)'!N6:N9)</f>
        <v>7085343.6799999997</v>
      </c>
      <c r="O10" s="2068"/>
      <c r="P10" s="2067"/>
      <c r="Q10" s="2069"/>
      <c r="R10" s="4025">
        <f>SUM(R11:R15,'6-E382op-EbProc (7)'!R6:R9)</f>
        <v>5300</v>
      </c>
      <c r="S10" s="2071"/>
      <c r="T10" s="2072"/>
      <c r="U10" s="4026"/>
      <c r="V10" s="3918"/>
      <c r="W10" s="3918"/>
      <c r="X10" s="4027">
        <f>SUM(X11:X15)</f>
        <v>5</v>
      </c>
      <c r="Y10" s="4027">
        <f>SUM(Y11:Y15)</f>
        <v>5</v>
      </c>
      <c r="Z10" s="3920"/>
      <c r="AA10" s="3921"/>
      <c r="AB10" s="3921"/>
      <c r="AC10" s="4028"/>
      <c r="AD10" s="4028"/>
      <c r="AE10" s="4023"/>
      <c r="AF10" s="4023"/>
      <c r="AG10" s="4023"/>
      <c r="AH10" s="4023"/>
      <c r="AI10" s="4023"/>
    </row>
    <row r="11" spans="1:41" s="587" customFormat="1" ht="39" customHeight="1" x14ac:dyDescent="0.25">
      <c r="A11" s="718" t="s">
        <v>869</v>
      </c>
      <c r="B11" s="1195" t="s">
        <v>867</v>
      </c>
      <c r="C11" s="718" t="s">
        <v>285</v>
      </c>
      <c r="D11" s="3311" t="s">
        <v>254</v>
      </c>
      <c r="E11" s="1389" t="s">
        <v>281</v>
      </c>
      <c r="F11" s="1380" t="s">
        <v>296</v>
      </c>
      <c r="G11" s="759" t="s">
        <v>4119</v>
      </c>
      <c r="H11" s="715" t="s">
        <v>4120</v>
      </c>
      <c r="I11" s="694" t="s">
        <v>1438</v>
      </c>
      <c r="J11" s="2797" t="s">
        <v>877</v>
      </c>
      <c r="K11" s="2012" t="s">
        <v>4121</v>
      </c>
      <c r="L11" s="3315" t="s">
        <v>290</v>
      </c>
      <c r="M11" s="3315" t="s">
        <v>4122</v>
      </c>
      <c r="N11" s="3790">
        <v>239600.85</v>
      </c>
      <c r="O11" s="1965"/>
      <c r="P11" s="3359">
        <v>0.5</v>
      </c>
      <c r="Q11" s="1965"/>
      <c r="R11" s="1964">
        <v>620</v>
      </c>
      <c r="S11" s="1963"/>
      <c r="T11" s="1962"/>
      <c r="U11" s="2627" t="s">
        <v>281</v>
      </c>
      <c r="V11" s="668" t="s">
        <v>284</v>
      </c>
      <c r="W11" s="668" t="s">
        <v>283</v>
      </c>
      <c r="X11" s="1390">
        <v>1</v>
      </c>
      <c r="Y11" s="1390">
        <v>1</v>
      </c>
      <c r="Z11" s="631" t="s">
        <v>358</v>
      </c>
      <c r="AA11" s="691"/>
      <c r="AB11" s="691"/>
      <c r="AC11" s="4032" t="s">
        <v>4123</v>
      </c>
      <c r="AD11" s="805" t="s">
        <v>4124</v>
      </c>
      <c r="AE11" s="4032" t="s">
        <v>4057</v>
      </c>
      <c r="AF11" s="685">
        <v>41571</v>
      </c>
      <c r="AG11" s="628" t="s">
        <v>281</v>
      </c>
      <c r="AH11" s="627" t="s">
        <v>281</v>
      </c>
      <c r="AI11" s="3367" t="s">
        <v>281</v>
      </c>
      <c r="AJ11" s="627" t="s">
        <v>281</v>
      </c>
      <c r="AK11" s="627" t="s">
        <v>281</v>
      </c>
      <c r="AL11" s="627" t="s">
        <v>281</v>
      </c>
      <c r="AM11" s="627" t="s">
        <v>281</v>
      </c>
      <c r="AN11" s="627" t="s">
        <v>281</v>
      </c>
      <c r="AO11" s="1182" t="s">
        <v>281</v>
      </c>
    </row>
    <row r="12" spans="1:41" s="587" customFormat="1" ht="44.25" customHeight="1" x14ac:dyDescent="0.25">
      <c r="A12" s="718" t="s">
        <v>869</v>
      </c>
      <c r="B12" s="1195" t="s">
        <v>867</v>
      </c>
      <c r="C12" s="718" t="s">
        <v>285</v>
      </c>
      <c r="D12" s="3311" t="s">
        <v>254</v>
      </c>
      <c r="E12" s="628" t="s">
        <v>281</v>
      </c>
      <c r="F12" s="1380" t="s">
        <v>296</v>
      </c>
      <c r="G12" s="759" t="s">
        <v>380</v>
      </c>
      <c r="H12" s="715" t="s">
        <v>4120</v>
      </c>
      <c r="I12" s="694" t="s">
        <v>1438</v>
      </c>
      <c r="J12" s="2797" t="s">
        <v>877</v>
      </c>
      <c r="K12" s="2012" t="s">
        <v>4125</v>
      </c>
      <c r="L12" s="3315" t="s">
        <v>1583</v>
      </c>
      <c r="M12" s="3315" t="s">
        <v>4126</v>
      </c>
      <c r="N12" s="3790">
        <v>709746.88</v>
      </c>
      <c r="O12" s="1965"/>
      <c r="P12" s="3359">
        <v>0.46</v>
      </c>
      <c r="Q12" s="1965"/>
      <c r="R12" s="1964">
        <v>450</v>
      </c>
      <c r="S12" s="1963"/>
      <c r="T12" s="2638"/>
      <c r="U12" s="2627" t="s">
        <v>281</v>
      </c>
      <c r="V12" s="668" t="s">
        <v>284</v>
      </c>
      <c r="W12" s="668" t="s">
        <v>283</v>
      </c>
      <c r="X12" s="1390">
        <v>1</v>
      </c>
      <c r="Y12" s="1390">
        <v>1</v>
      </c>
      <c r="Z12" s="631" t="s">
        <v>358</v>
      </c>
      <c r="AA12" s="691"/>
      <c r="AB12" s="691"/>
      <c r="AC12" s="4032" t="s">
        <v>4127</v>
      </c>
      <c r="AD12" s="805" t="s">
        <v>4128</v>
      </c>
      <c r="AE12" s="4032" t="s">
        <v>4057</v>
      </c>
      <c r="AF12" s="685">
        <v>41571</v>
      </c>
      <c r="AG12" s="628" t="s">
        <v>281</v>
      </c>
      <c r="AH12" s="627" t="s">
        <v>281</v>
      </c>
      <c r="AI12" s="3367" t="s">
        <v>281</v>
      </c>
      <c r="AJ12" s="627" t="s">
        <v>281</v>
      </c>
      <c r="AK12" s="627" t="s">
        <v>281</v>
      </c>
      <c r="AL12" s="627" t="s">
        <v>281</v>
      </c>
      <c r="AM12" s="627" t="s">
        <v>281</v>
      </c>
      <c r="AN12" s="627" t="s">
        <v>281</v>
      </c>
      <c r="AO12" s="1182" t="s">
        <v>281</v>
      </c>
    </row>
    <row r="13" spans="1:41" s="587" customFormat="1" ht="38.25" customHeight="1" x14ac:dyDescent="0.25">
      <c r="A13" s="718" t="s">
        <v>869</v>
      </c>
      <c r="B13" s="1195" t="s">
        <v>867</v>
      </c>
      <c r="C13" s="718" t="s">
        <v>285</v>
      </c>
      <c r="D13" s="3311" t="s">
        <v>254</v>
      </c>
      <c r="E13" s="1389" t="s">
        <v>281</v>
      </c>
      <c r="F13" s="1380" t="s">
        <v>296</v>
      </c>
      <c r="G13" s="1557" t="s">
        <v>380</v>
      </c>
      <c r="H13" s="1554" t="s">
        <v>4120</v>
      </c>
      <c r="I13" s="1625" t="s">
        <v>1438</v>
      </c>
      <c r="J13" s="2495" t="s">
        <v>877</v>
      </c>
      <c r="K13" s="2012" t="s">
        <v>4129</v>
      </c>
      <c r="L13" s="3315" t="s">
        <v>335</v>
      </c>
      <c r="M13" s="3315" t="s">
        <v>335</v>
      </c>
      <c r="N13" s="3790">
        <f>165312.11+444641.59</f>
        <v>609953.69999999995</v>
      </c>
      <c r="O13" s="1965"/>
      <c r="P13" s="3359">
        <v>0.35</v>
      </c>
      <c r="Q13" s="1965"/>
      <c r="R13" s="1964">
        <v>600</v>
      </c>
      <c r="S13" s="1963"/>
      <c r="T13" s="1962"/>
      <c r="U13" s="2627" t="s">
        <v>281</v>
      </c>
      <c r="V13" s="668" t="s">
        <v>284</v>
      </c>
      <c r="W13" s="668" t="s">
        <v>283</v>
      </c>
      <c r="X13" s="4055">
        <v>1</v>
      </c>
      <c r="Y13" s="4055">
        <v>1</v>
      </c>
      <c r="Z13" s="631" t="s">
        <v>358</v>
      </c>
      <c r="AA13" s="691"/>
      <c r="AB13" s="691"/>
      <c r="AC13" s="4032" t="s">
        <v>4130</v>
      </c>
      <c r="AD13" s="628" t="s">
        <v>281</v>
      </c>
      <c r="AE13" s="628" t="s">
        <v>281</v>
      </c>
      <c r="AF13" s="628" t="s">
        <v>281</v>
      </c>
      <c r="AG13" s="628" t="s">
        <v>281</v>
      </c>
      <c r="AH13" s="627" t="s">
        <v>281</v>
      </c>
      <c r="AI13" s="3367" t="s">
        <v>281</v>
      </c>
      <c r="AJ13" s="627" t="s">
        <v>281</v>
      </c>
      <c r="AK13" s="627" t="s">
        <v>281</v>
      </c>
      <c r="AL13" s="627" t="s">
        <v>281</v>
      </c>
      <c r="AM13" s="627" t="s">
        <v>281</v>
      </c>
      <c r="AN13" s="627" t="s">
        <v>281</v>
      </c>
      <c r="AO13" s="1182" t="s">
        <v>281</v>
      </c>
    </row>
    <row r="14" spans="1:41" s="587" customFormat="1" ht="28.5" customHeight="1" x14ac:dyDescent="0.25">
      <c r="A14" s="718" t="s">
        <v>869</v>
      </c>
      <c r="B14" s="1195" t="s">
        <v>867</v>
      </c>
      <c r="C14" s="718" t="s">
        <v>285</v>
      </c>
      <c r="D14" s="3311" t="s">
        <v>254</v>
      </c>
      <c r="E14" s="1389" t="s">
        <v>281</v>
      </c>
      <c r="F14" s="1380" t="s">
        <v>296</v>
      </c>
      <c r="G14" s="759" t="s">
        <v>380</v>
      </c>
      <c r="H14" s="715" t="s">
        <v>4120</v>
      </c>
      <c r="I14" s="694" t="s">
        <v>1438</v>
      </c>
      <c r="J14" s="2797" t="s">
        <v>877</v>
      </c>
      <c r="K14" s="2012" t="s">
        <v>4131</v>
      </c>
      <c r="L14" s="3315" t="s">
        <v>290</v>
      </c>
      <c r="M14" s="3315" t="s">
        <v>1796</v>
      </c>
      <c r="N14" s="3790">
        <v>560803.04</v>
      </c>
      <c r="O14" s="1965"/>
      <c r="P14" s="3359">
        <v>0.5</v>
      </c>
      <c r="Q14" s="1965"/>
      <c r="R14" s="1964">
        <v>600</v>
      </c>
      <c r="S14" s="1963"/>
      <c r="T14" s="1962"/>
      <c r="U14" s="2627" t="s">
        <v>281</v>
      </c>
      <c r="V14" s="668" t="s">
        <v>284</v>
      </c>
      <c r="W14" s="668" t="s">
        <v>283</v>
      </c>
      <c r="X14" s="1390">
        <v>1</v>
      </c>
      <c r="Y14" s="1390">
        <v>1</v>
      </c>
      <c r="Z14" s="631" t="s">
        <v>358</v>
      </c>
      <c r="AA14" s="691"/>
      <c r="AB14" s="691"/>
      <c r="AC14" s="4032" t="s">
        <v>4130</v>
      </c>
      <c r="AD14" s="628" t="s">
        <v>281</v>
      </c>
      <c r="AE14" s="628" t="s">
        <v>281</v>
      </c>
      <c r="AF14" s="628" t="s">
        <v>281</v>
      </c>
      <c r="AG14" s="628" t="s">
        <v>281</v>
      </c>
      <c r="AH14" s="627" t="s">
        <v>281</v>
      </c>
      <c r="AI14" s="3367" t="s">
        <v>281</v>
      </c>
      <c r="AJ14" s="627" t="s">
        <v>281</v>
      </c>
      <c r="AK14" s="627" t="s">
        <v>281</v>
      </c>
      <c r="AL14" s="627" t="s">
        <v>281</v>
      </c>
      <c r="AM14" s="627" t="s">
        <v>281</v>
      </c>
      <c r="AN14" s="627" t="s">
        <v>281</v>
      </c>
      <c r="AO14" s="1182" t="s">
        <v>281</v>
      </c>
    </row>
    <row r="15" spans="1:41" s="587" customFormat="1" ht="38.25" customHeight="1" x14ac:dyDescent="0.25">
      <c r="A15" s="718" t="s">
        <v>869</v>
      </c>
      <c r="B15" s="1195" t="s">
        <v>867</v>
      </c>
      <c r="C15" s="718" t="s">
        <v>285</v>
      </c>
      <c r="D15" s="3311" t="s">
        <v>254</v>
      </c>
      <c r="E15" s="1389" t="s">
        <v>281</v>
      </c>
      <c r="F15" s="1380" t="s">
        <v>296</v>
      </c>
      <c r="G15" s="759" t="s">
        <v>380</v>
      </c>
      <c r="H15" s="715" t="s">
        <v>4120</v>
      </c>
      <c r="I15" s="694" t="s">
        <v>1438</v>
      </c>
      <c r="J15" s="2797" t="s">
        <v>877</v>
      </c>
      <c r="K15" s="4043" t="s">
        <v>4132</v>
      </c>
      <c r="L15" s="4035" t="s">
        <v>1809</v>
      </c>
      <c r="M15" s="4035" t="s">
        <v>1809</v>
      </c>
      <c r="N15" s="4036">
        <v>297853.87</v>
      </c>
      <c r="O15" s="3724"/>
      <c r="P15" s="3958">
        <v>0.55000000000000004</v>
      </c>
      <c r="Q15" s="3724"/>
      <c r="R15" s="3959">
        <v>600</v>
      </c>
      <c r="S15" s="3725"/>
      <c r="T15" s="3960"/>
      <c r="U15" s="2627" t="s">
        <v>281</v>
      </c>
      <c r="V15" s="668" t="s">
        <v>284</v>
      </c>
      <c r="W15" s="668" t="s">
        <v>283</v>
      </c>
      <c r="X15" s="1390">
        <v>1</v>
      </c>
      <c r="Y15" s="1390">
        <v>1</v>
      </c>
      <c r="Z15" s="631" t="s">
        <v>358</v>
      </c>
      <c r="AA15" s="691"/>
      <c r="AB15" s="691"/>
      <c r="AC15" s="4032" t="s">
        <v>4133</v>
      </c>
      <c r="AD15" s="628" t="s">
        <v>281</v>
      </c>
      <c r="AE15" s="628" t="s">
        <v>281</v>
      </c>
      <c r="AF15" s="628" t="s">
        <v>281</v>
      </c>
      <c r="AG15" s="628" t="s">
        <v>281</v>
      </c>
      <c r="AH15" s="627" t="s">
        <v>281</v>
      </c>
      <c r="AI15" s="3367" t="s">
        <v>281</v>
      </c>
      <c r="AJ15" s="627" t="s">
        <v>281</v>
      </c>
      <c r="AK15" s="627" t="s">
        <v>281</v>
      </c>
      <c r="AL15" s="627" t="s">
        <v>281</v>
      </c>
      <c r="AM15" s="627" t="s">
        <v>281</v>
      </c>
      <c r="AN15" s="627" t="s">
        <v>281</v>
      </c>
      <c r="AO15" s="1182" t="s">
        <v>281</v>
      </c>
    </row>
    <row r="16" spans="1:41" ht="18" x14ac:dyDescent="0.25">
      <c r="A16" s="20"/>
      <c r="B16" s="20"/>
      <c r="C16" s="20"/>
      <c r="D16" s="20"/>
      <c r="E16" s="20"/>
      <c r="F16" s="20"/>
      <c r="G16" s="20"/>
      <c r="H16" s="20"/>
      <c r="I16" s="20"/>
      <c r="J16" s="20"/>
      <c r="K16" s="20"/>
      <c r="L16" s="20"/>
      <c r="M16" s="3408"/>
      <c r="N16" s="3409"/>
      <c r="O16" s="20"/>
      <c r="P16" s="20"/>
      <c r="Q16" s="20"/>
      <c r="R16" s="20"/>
      <c r="S16" s="20"/>
      <c r="T16" s="20"/>
      <c r="U16" s="20"/>
      <c r="V16" s="20"/>
      <c r="W16" s="20"/>
      <c r="X16" s="3272"/>
      <c r="Y16" s="3272"/>
      <c r="Z16" s="20"/>
      <c r="AA16" s="20"/>
      <c r="AB16" s="20"/>
      <c r="AC16" s="20"/>
      <c r="AD16" s="20"/>
      <c r="AE16" s="20"/>
      <c r="AF16" s="20"/>
      <c r="AG16" s="20"/>
      <c r="AH16" s="20"/>
      <c r="AI16" s="20"/>
    </row>
    <row r="17" spans="1:35" ht="18" x14ac:dyDescent="0.25">
      <c r="A17" s="20"/>
      <c r="B17" s="20"/>
      <c r="C17" s="20"/>
      <c r="D17" s="20"/>
      <c r="E17" s="20"/>
      <c r="F17" s="20"/>
      <c r="G17" s="20"/>
      <c r="H17" s="20"/>
      <c r="I17" s="20"/>
      <c r="J17" s="20"/>
      <c r="K17" s="20"/>
      <c r="L17" s="20"/>
      <c r="M17" s="3408"/>
      <c r="N17" s="3409"/>
      <c r="O17" s="20"/>
      <c r="P17" s="20"/>
      <c r="Q17" s="20"/>
      <c r="R17" s="20"/>
      <c r="S17" s="20"/>
      <c r="T17" s="20"/>
      <c r="U17" s="20"/>
      <c r="V17" s="20"/>
      <c r="W17" s="20"/>
      <c r="X17" s="3272"/>
      <c r="Y17" s="3272"/>
      <c r="Z17" s="20"/>
      <c r="AA17" s="20"/>
      <c r="AB17" s="20"/>
      <c r="AC17" s="20"/>
      <c r="AD17" s="20"/>
      <c r="AE17" s="20"/>
      <c r="AF17" s="20"/>
      <c r="AG17" s="20"/>
      <c r="AH17" s="20"/>
      <c r="AI17" s="20"/>
    </row>
    <row r="18" spans="1:35" ht="18" x14ac:dyDescent="0.25">
      <c r="A18" s="20"/>
      <c r="B18" s="20"/>
      <c r="C18" s="20"/>
      <c r="D18" s="20"/>
      <c r="E18" s="20"/>
      <c r="F18" s="20"/>
      <c r="G18" s="20"/>
      <c r="H18" s="20"/>
      <c r="I18" s="20"/>
      <c r="J18" s="20"/>
      <c r="K18" s="1973" t="s">
        <v>2633</v>
      </c>
      <c r="L18" s="20"/>
      <c r="M18" s="3408"/>
      <c r="N18" s="3409"/>
      <c r="O18" s="20"/>
      <c r="P18" s="20"/>
      <c r="Q18" s="20"/>
      <c r="R18" s="20"/>
      <c r="S18" s="20"/>
      <c r="T18" s="20"/>
      <c r="U18" s="20"/>
      <c r="V18" s="20"/>
      <c r="W18" s="20"/>
      <c r="X18" s="3272"/>
      <c r="Y18" s="3272"/>
      <c r="Z18" s="20"/>
      <c r="AA18" s="20"/>
      <c r="AB18" s="20"/>
      <c r="AC18" s="20"/>
      <c r="AD18" s="20"/>
      <c r="AE18" s="20"/>
      <c r="AF18" s="20"/>
      <c r="AG18" s="20"/>
      <c r="AH18" s="20"/>
      <c r="AI18" s="20"/>
    </row>
    <row r="19" spans="1:35" ht="18" x14ac:dyDescent="0.25">
      <c r="A19" s="20"/>
      <c r="B19" s="20"/>
      <c r="C19" s="20"/>
      <c r="D19" s="20"/>
      <c r="E19" s="20"/>
      <c r="F19" s="20"/>
      <c r="G19" s="20"/>
      <c r="H19" s="20"/>
      <c r="I19" s="20"/>
      <c r="J19" s="20"/>
      <c r="K19" s="20"/>
      <c r="L19" s="20"/>
      <c r="M19" s="3408"/>
      <c r="N19" s="3409"/>
      <c r="O19" s="20"/>
      <c r="P19" s="20"/>
      <c r="Q19" s="20"/>
      <c r="R19" s="20"/>
      <c r="S19" s="20"/>
      <c r="T19" s="20"/>
      <c r="U19" s="20"/>
      <c r="V19" s="20"/>
      <c r="W19" s="20"/>
      <c r="X19" s="3272"/>
      <c r="Y19" s="3272"/>
      <c r="Z19" s="20"/>
      <c r="AA19" s="20"/>
      <c r="AB19" s="20"/>
      <c r="AC19" s="20"/>
      <c r="AD19" s="20"/>
      <c r="AE19" s="20"/>
      <c r="AF19" s="20"/>
      <c r="AG19" s="20"/>
      <c r="AH19" s="20"/>
      <c r="AI19" s="20"/>
    </row>
    <row r="20" spans="1:35" ht="18" x14ac:dyDescent="0.25">
      <c r="A20" s="20"/>
      <c r="B20" s="20"/>
      <c r="C20" s="20"/>
      <c r="D20" s="20"/>
      <c r="E20" s="20"/>
      <c r="F20" s="20"/>
      <c r="G20" s="20"/>
      <c r="H20" s="20"/>
      <c r="I20" s="20"/>
      <c r="J20" s="20"/>
      <c r="K20" s="20"/>
      <c r="L20" s="20"/>
      <c r="M20" s="3408"/>
      <c r="N20" s="3409"/>
      <c r="O20" s="20"/>
      <c r="P20" s="20"/>
      <c r="Q20" s="20"/>
      <c r="R20" s="20"/>
      <c r="S20" s="20"/>
      <c r="T20" s="20"/>
      <c r="U20" s="20"/>
      <c r="V20" s="20"/>
      <c r="W20" s="20"/>
      <c r="X20" s="3272"/>
      <c r="Y20" s="3272"/>
      <c r="Z20" s="20"/>
      <c r="AA20" s="20"/>
      <c r="AB20" s="20"/>
      <c r="AC20" s="20"/>
      <c r="AD20" s="20"/>
      <c r="AE20" s="20"/>
      <c r="AF20" s="20"/>
      <c r="AG20" s="20"/>
      <c r="AH20" s="20"/>
      <c r="AI20" s="20"/>
    </row>
    <row r="21" spans="1:35" ht="18" x14ac:dyDescent="0.25">
      <c r="A21" s="20"/>
      <c r="B21" s="20"/>
      <c r="C21" s="20"/>
      <c r="D21" s="20"/>
      <c r="E21" s="20"/>
      <c r="F21" s="20"/>
      <c r="G21" s="20"/>
      <c r="H21" s="20"/>
      <c r="I21" s="20"/>
      <c r="J21" s="20"/>
      <c r="K21" s="20"/>
      <c r="L21" s="20"/>
      <c r="M21" s="3408"/>
      <c r="N21" s="3409"/>
      <c r="O21" s="20"/>
      <c r="P21" s="20"/>
      <c r="Q21" s="20"/>
      <c r="R21" s="20"/>
      <c r="S21" s="20"/>
      <c r="T21" s="20"/>
      <c r="U21" s="20"/>
      <c r="V21" s="20"/>
      <c r="W21" s="20"/>
      <c r="X21" s="3272"/>
      <c r="Y21" s="3272"/>
      <c r="Z21" s="20"/>
      <c r="AA21" s="20"/>
      <c r="AB21" s="20"/>
      <c r="AC21" s="20"/>
      <c r="AD21" s="20"/>
      <c r="AE21" s="20"/>
      <c r="AF21" s="20"/>
      <c r="AG21" s="20"/>
      <c r="AH21" s="20"/>
      <c r="AI21" s="20"/>
    </row>
    <row r="22" spans="1:35" ht="18" x14ac:dyDescent="0.25">
      <c r="A22" s="20"/>
      <c r="B22" s="20"/>
      <c r="C22" s="20"/>
      <c r="D22" s="20"/>
      <c r="E22" s="20"/>
      <c r="F22" s="20"/>
      <c r="G22" s="20"/>
      <c r="H22" s="20"/>
      <c r="I22" s="20"/>
      <c r="J22" s="20"/>
      <c r="K22" s="20"/>
      <c r="L22" s="20"/>
      <c r="M22" s="3408"/>
      <c r="N22" s="3409"/>
      <c r="O22" s="20"/>
      <c r="P22" s="20"/>
      <c r="Q22" s="20"/>
      <c r="R22" s="20"/>
      <c r="S22" s="20"/>
      <c r="T22" s="20"/>
      <c r="U22" s="20"/>
      <c r="V22" s="20"/>
      <c r="W22" s="20"/>
      <c r="X22" s="3272"/>
      <c r="Y22" s="3272"/>
      <c r="Z22" s="20"/>
      <c r="AA22" s="20"/>
      <c r="AB22" s="20"/>
      <c r="AC22" s="20"/>
      <c r="AD22" s="20"/>
      <c r="AE22" s="20"/>
      <c r="AF22" s="20"/>
      <c r="AG22" s="20"/>
      <c r="AH22" s="20"/>
      <c r="AI22" s="20"/>
    </row>
    <row r="23" spans="1:35" ht="18" x14ac:dyDescent="0.25">
      <c r="A23" s="20"/>
      <c r="B23" s="20"/>
      <c r="C23" s="20"/>
      <c r="D23" s="20"/>
      <c r="E23" s="20"/>
      <c r="F23" s="20"/>
      <c r="G23" s="20"/>
      <c r="H23" s="20"/>
      <c r="I23" s="20"/>
      <c r="J23" s="20"/>
      <c r="K23" s="20"/>
      <c r="L23" s="20"/>
      <c r="M23" s="3408"/>
      <c r="N23" s="3409"/>
      <c r="O23" s="20"/>
      <c r="P23" s="20"/>
      <c r="Q23" s="20"/>
      <c r="R23" s="20"/>
      <c r="S23" s="20"/>
      <c r="T23" s="20"/>
      <c r="U23" s="20"/>
      <c r="V23" s="20"/>
      <c r="W23" s="20"/>
      <c r="X23" s="3272"/>
      <c r="Y23" s="3272"/>
      <c r="Z23" s="20"/>
      <c r="AA23" s="20"/>
      <c r="AB23" s="20"/>
      <c r="AC23" s="20"/>
      <c r="AD23" s="20"/>
      <c r="AE23" s="20"/>
      <c r="AF23" s="20"/>
      <c r="AG23" s="20"/>
      <c r="AH23" s="20"/>
      <c r="AI23" s="20"/>
    </row>
    <row r="24" spans="1:35" ht="18" x14ac:dyDescent="0.25">
      <c r="A24" s="20"/>
      <c r="B24" s="20"/>
      <c r="C24" s="20"/>
      <c r="D24" s="20"/>
      <c r="E24" s="20"/>
      <c r="F24" s="20"/>
      <c r="G24" s="20"/>
      <c r="H24" s="20"/>
      <c r="I24" s="20"/>
      <c r="J24" s="20"/>
      <c r="K24" s="20"/>
      <c r="L24" s="20"/>
      <c r="M24" s="3408"/>
      <c r="N24" s="3409"/>
      <c r="O24" s="20"/>
      <c r="P24" s="20"/>
      <c r="Q24" s="20"/>
      <c r="R24" s="20"/>
      <c r="S24" s="20"/>
      <c r="T24" s="20"/>
      <c r="U24" s="20"/>
      <c r="V24" s="20"/>
      <c r="W24" s="20"/>
      <c r="X24" s="3272"/>
      <c r="Y24" s="3272"/>
      <c r="Z24" s="20"/>
      <c r="AA24" s="20"/>
      <c r="AB24" s="20"/>
      <c r="AC24" s="20"/>
      <c r="AD24" s="20"/>
      <c r="AE24" s="20"/>
      <c r="AF24" s="20"/>
      <c r="AG24" s="20"/>
      <c r="AH24" s="20"/>
      <c r="AI24" s="20"/>
    </row>
    <row r="25" spans="1:35" ht="18" x14ac:dyDescent="0.25">
      <c r="A25" s="20"/>
      <c r="B25" s="20"/>
      <c r="C25" s="20"/>
      <c r="D25" s="20"/>
      <c r="E25" s="20"/>
      <c r="F25" s="20"/>
      <c r="G25" s="20"/>
      <c r="H25" s="20"/>
      <c r="I25" s="20"/>
      <c r="J25" s="20"/>
      <c r="K25" s="20"/>
      <c r="L25" s="20"/>
      <c r="M25" s="3408"/>
      <c r="N25" s="3409"/>
      <c r="O25" s="20"/>
      <c r="P25" s="20"/>
      <c r="Q25" s="20"/>
      <c r="R25" s="20"/>
      <c r="S25" s="20"/>
      <c r="T25" s="20"/>
      <c r="U25" s="20"/>
      <c r="V25" s="20"/>
      <c r="W25" s="20"/>
      <c r="X25" s="3272"/>
      <c r="Y25" s="3272"/>
      <c r="Z25" s="20"/>
      <c r="AA25" s="20"/>
      <c r="AB25" s="20"/>
      <c r="AC25" s="20"/>
      <c r="AD25" s="20"/>
      <c r="AE25" s="20"/>
      <c r="AF25" s="20"/>
      <c r="AG25" s="20"/>
      <c r="AH25" s="20"/>
      <c r="AI25" s="20"/>
    </row>
    <row r="26" spans="1:35" ht="18" x14ac:dyDescent="0.25">
      <c r="A26" s="20"/>
      <c r="B26" s="20"/>
      <c r="C26" s="20"/>
      <c r="D26" s="20"/>
      <c r="E26" s="20"/>
      <c r="F26" s="20"/>
      <c r="G26" s="20"/>
      <c r="H26" s="20"/>
      <c r="I26" s="20"/>
      <c r="J26" s="20"/>
      <c r="K26" s="20"/>
      <c r="L26" s="20"/>
      <c r="M26" s="3408"/>
      <c r="N26" s="3409"/>
      <c r="O26" s="20"/>
      <c r="P26" s="20"/>
      <c r="Q26" s="20"/>
      <c r="R26" s="20"/>
      <c r="S26" s="20"/>
      <c r="T26" s="20"/>
      <c r="U26" s="20"/>
      <c r="V26" s="20"/>
      <c r="W26" s="20"/>
      <c r="X26" s="3272"/>
      <c r="Y26" s="3272"/>
      <c r="Z26" s="20"/>
      <c r="AA26" s="20"/>
      <c r="AB26" s="20"/>
      <c r="AC26" s="20"/>
      <c r="AD26" s="20"/>
      <c r="AE26" s="20"/>
      <c r="AF26" s="20"/>
      <c r="AG26" s="20"/>
      <c r="AH26" s="20"/>
      <c r="AI26" s="20"/>
    </row>
    <row r="27" spans="1:35" ht="18" x14ac:dyDescent="0.25">
      <c r="A27" s="20"/>
      <c r="B27" s="20"/>
      <c r="C27" s="20"/>
      <c r="D27" s="20"/>
      <c r="E27" s="20"/>
      <c r="F27" s="20"/>
      <c r="G27" s="20"/>
      <c r="H27" s="20"/>
      <c r="I27" s="20"/>
      <c r="J27" s="20"/>
      <c r="K27" s="20"/>
      <c r="L27" s="20"/>
      <c r="M27" s="3408"/>
      <c r="N27" s="3409"/>
      <c r="O27" s="20"/>
      <c r="P27" s="20"/>
      <c r="Q27" s="20"/>
      <c r="R27" s="20"/>
      <c r="S27" s="20"/>
      <c r="T27" s="20"/>
      <c r="U27" s="20"/>
      <c r="V27" s="20"/>
      <c r="W27" s="20"/>
      <c r="X27" s="3272"/>
      <c r="Y27" s="3272"/>
      <c r="Z27" s="20"/>
      <c r="AA27" s="20"/>
      <c r="AB27" s="20"/>
      <c r="AC27" s="20"/>
      <c r="AD27" s="20"/>
      <c r="AE27" s="20"/>
      <c r="AF27" s="20"/>
      <c r="AG27" s="20"/>
      <c r="AH27" s="20"/>
      <c r="AI27" s="20"/>
    </row>
    <row r="28" spans="1:35" ht="18" x14ac:dyDescent="0.25">
      <c r="A28" s="20"/>
      <c r="B28" s="20"/>
      <c r="C28" s="20"/>
      <c r="D28" s="20"/>
      <c r="E28" s="20"/>
      <c r="F28" s="20"/>
      <c r="G28" s="20"/>
      <c r="H28" s="20"/>
      <c r="I28" s="20"/>
      <c r="J28" s="20"/>
      <c r="K28" s="20"/>
      <c r="L28" s="20"/>
      <c r="M28" s="3408"/>
      <c r="N28" s="3409"/>
      <c r="O28" s="20"/>
      <c r="P28" s="20"/>
      <c r="Q28" s="20"/>
      <c r="R28" s="20"/>
      <c r="S28" s="20"/>
      <c r="T28" s="20"/>
      <c r="U28" s="20"/>
      <c r="V28" s="20"/>
      <c r="W28" s="20"/>
      <c r="X28" s="3272"/>
      <c r="Y28" s="3272"/>
      <c r="Z28" s="20"/>
      <c r="AA28" s="20"/>
      <c r="AB28" s="20"/>
      <c r="AC28" s="20"/>
      <c r="AD28" s="20"/>
      <c r="AE28" s="20"/>
      <c r="AF28" s="20"/>
      <c r="AG28" s="20"/>
      <c r="AH28" s="20"/>
      <c r="AI28" s="20"/>
    </row>
    <row r="29" spans="1:35" ht="18" x14ac:dyDescent="0.25">
      <c r="A29" s="20"/>
      <c r="B29" s="20"/>
      <c r="C29" s="20"/>
      <c r="D29" s="20"/>
      <c r="E29" s="20"/>
      <c r="F29" s="20"/>
      <c r="G29" s="20"/>
      <c r="H29" s="20"/>
      <c r="I29" s="20"/>
      <c r="J29" s="20"/>
      <c r="K29" s="20"/>
      <c r="L29" s="20"/>
      <c r="M29" s="3408"/>
      <c r="N29" s="3409"/>
      <c r="O29" s="20"/>
      <c r="P29" s="20"/>
      <c r="Q29" s="20"/>
      <c r="R29" s="20"/>
      <c r="S29" s="20"/>
      <c r="T29" s="20"/>
      <c r="U29" s="20"/>
      <c r="V29" s="20"/>
      <c r="W29" s="20"/>
      <c r="X29" s="3272"/>
      <c r="Y29" s="3272"/>
      <c r="Z29" s="20"/>
      <c r="AA29" s="20"/>
      <c r="AB29" s="20"/>
      <c r="AC29" s="20"/>
      <c r="AD29" s="20"/>
      <c r="AE29" s="20"/>
      <c r="AF29" s="20"/>
      <c r="AG29" s="20"/>
      <c r="AH29" s="20"/>
      <c r="AI29" s="20"/>
    </row>
    <row r="30" spans="1:35" ht="18" x14ac:dyDescent="0.25">
      <c r="A30" s="20"/>
      <c r="B30" s="20"/>
      <c r="C30" s="20"/>
      <c r="D30" s="20"/>
      <c r="E30" s="20"/>
      <c r="F30" s="20"/>
      <c r="G30" s="20"/>
      <c r="H30" s="20"/>
      <c r="I30" s="20"/>
      <c r="J30" s="20"/>
      <c r="K30" s="20"/>
      <c r="L30" s="20"/>
      <c r="M30" s="3408"/>
      <c r="N30" s="3409"/>
      <c r="O30" s="20"/>
      <c r="P30" s="20"/>
      <c r="Q30" s="20"/>
      <c r="R30" s="20"/>
      <c r="S30" s="20"/>
      <c r="T30" s="20"/>
      <c r="U30" s="20"/>
      <c r="V30" s="20"/>
      <c r="W30" s="20"/>
      <c r="X30" s="3272"/>
      <c r="Y30" s="3272"/>
      <c r="Z30" s="20"/>
      <c r="AA30" s="20"/>
      <c r="AB30" s="20"/>
      <c r="AC30" s="20"/>
      <c r="AD30" s="20"/>
      <c r="AE30" s="20"/>
      <c r="AF30" s="20"/>
      <c r="AG30" s="20"/>
      <c r="AH30" s="20"/>
      <c r="AI30" s="20"/>
    </row>
    <row r="31" spans="1:35" ht="18" x14ac:dyDescent="0.25">
      <c r="A31" s="20"/>
      <c r="B31" s="20"/>
      <c r="C31" s="20"/>
      <c r="D31" s="20"/>
      <c r="E31" s="20"/>
      <c r="F31" s="20"/>
      <c r="G31" s="20"/>
      <c r="H31" s="20"/>
      <c r="I31" s="20"/>
      <c r="J31" s="20"/>
      <c r="K31" s="20"/>
      <c r="L31" s="20"/>
      <c r="M31" s="3408"/>
      <c r="N31" s="3409"/>
      <c r="O31" s="20"/>
      <c r="P31" s="20"/>
      <c r="Q31" s="20"/>
      <c r="R31" s="20"/>
      <c r="S31" s="20"/>
      <c r="T31" s="20"/>
      <c r="U31" s="20"/>
      <c r="V31" s="20"/>
      <c r="W31" s="20"/>
      <c r="X31" s="3272"/>
      <c r="Y31" s="3272"/>
      <c r="Z31" s="20"/>
      <c r="AA31" s="20"/>
      <c r="AB31" s="20"/>
      <c r="AC31" s="20"/>
      <c r="AD31" s="20"/>
      <c r="AE31" s="20"/>
      <c r="AF31" s="20"/>
      <c r="AG31" s="20"/>
      <c r="AH31" s="20"/>
      <c r="AI31" s="20"/>
    </row>
    <row r="32" spans="1:35" ht="18" x14ac:dyDescent="0.25">
      <c r="A32" s="20"/>
      <c r="B32" s="20"/>
      <c r="C32" s="20"/>
      <c r="D32" s="20"/>
      <c r="E32" s="20"/>
      <c r="F32" s="20"/>
      <c r="G32" s="20"/>
      <c r="H32" s="20"/>
      <c r="I32" s="20"/>
      <c r="J32" s="20"/>
      <c r="K32" s="20"/>
      <c r="L32" s="20"/>
      <c r="M32" s="3408"/>
      <c r="N32" s="3409"/>
      <c r="O32" s="20"/>
      <c r="P32" s="20"/>
      <c r="Q32" s="20"/>
      <c r="R32" s="20"/>
      <c r="S32" s="20"/>
      <c r="T32" s="20"/>
      <c r="U32" s="20"/>
      <c r="V32" s="20"/>
      <c r="W32" s="20"/>
      <c r="X32" s="3272"/>
      <c r="Y32" s="3272"/>
      <c r="Z32" s="20"/>
      <c r="AA32" s="20"/>
      <c r="AB32" s="20"/>
      <c r="AC32" s="20"/>
      <c r="AD32" s="20"/>
      <c r="AE32" s="20"/>
      <c r="AF32" s="20"/>
      <c r="AG32" s="20"/>
      <c r="AH32" s="20"/>
      <c r="AI32" s="20"/>
    </row>
    <row r="33" spans="1:35" ht="18" x14ac:dyDescent="0.25">
      <c r="A33" s="20"/>
      <c r="B33" s="20"/>
      <c r="C33" s="20"/>
      <c r="D33" s="20"/>
      <c r="E33" s="20"/>
      <c r="F33" s="20"/>
      <c r="G33" s="20"/>
      <c r="H33" s="20"/>
      <c r="I33" s="20"/>
      <c r="J33" s="20"/>
      <c r="K33" s="20"/>
      <c r="L33" s="20"/>
      <c r="M33" s="3408"/>
      <c r="N33" s="3409"/>
      <c r="O33" s="20"/>
      <c r="P33" s="20"/>
      <c r="Q33" s="20"/>
      <c r="R33" s="20"/>
      <c r="S33" s="20"/>
      <c r="T33" s="20"/>
      <c r="U33" s="20"/>
      <c r="V33" s="20"/>
      <c r="W33" s="20"/>
      <c r="X33" s="3272"/>
      <c r="Y33" s="3272"/>
      <c r="Z33" s="20"/>
      <c r="AA33" s="20"/>
      <c r="AB33" s="20"/>
      <c r="AC33" s="20"/>
      <c r="AD33" s="20"/>
      <c r="AE33" s="20"/>
      <c r="AF33" s="20"/>
      <c r="AG33" s="20"/>
      <c r="AH33" s="20"/>
      <c r="AI33" s="20"/>
    </row>
    <row r="34" spans="1:35" ht="18" x14ac:dyDescent="0.25">
      <c r="A34" s="20"/>
      <c r="B34" s="20"/>
      <c r="C34" s="20"/>
      <c r="D34" s="20"/>
      <c r="E34" s="20"/>
      <c r="F34" s="20"/>
      <c r="G34" s="20"/>
      <c r="H34" s="20"/>
      <c r="I34" s="20"/>
      <c r="J34" s="20"/>
      <c r="K34" s="20"/>
      <c r="L34" s="20"/>
      <c r="M34" s="3408"/>
      <c r="N34" s="3409"/>
      <c r="O34" s="20"/>
      <c r="P34" s="20"/>
      <c r="Q34" s="20"/>
      <c r="R34" s="20"/>
      <c r="S34" s="20"/>
      <c r="T34" s="20"/>
      <c r="U34" s="20"/>
      <c r="V34" s="20"/>
      <c r="W34" s="20"/>
      <c r="X34" s="3272"/>
      <c r="Y34" s="3272"/>
      <c r="Z34" s="20"/>
      <c r="AA34" s="20"/>
      <c r="AB34" s="20"/>
      <c r="AC34" s="20"/>
      <c r="AD34" s="20"/>
      <c r="AE34" s="20"/>
      <c r="AF34" s="20"/>
      <c r="AG34" s="20"/>
      <c r="AH34" s="20"/>
      <c r="AI34" s="20"/>
    </row>
    <row r="35" spans="1:35" ht="18" x14ac:dyDescent="0.25">
      <c r="A35" s="20"/>
      <c r="B35" s="20"/>
      <c r="C35" s="20"/>
      <c r="D35" s="20"/>
      <c r="E35" s="20"/>
      <c r="F35" s="20"/>
      <c r="G35" s="20"/>
      <c r="H35" s="20"/>
      <c r="I35" s="20"/>
      <c r="J35" s="20"/>
      <c r="K35" s="20"/>
      <c r="L35" s="20"/>
      <c r="M35" s="3408"/>
      <c r="N35" s="3409"/>
      <c r="O35" s="20"/>
      <c r="P35" s="20"/>
      <c r="Q35" s="20"/>
      <c r="R35" s="20"/>
      <c r="S35" s="20"/>
      <c r="T35" s="20"/>
      <c r="U35" s="20"/>
      <c r="V35" s="20"/>
      <c r="W35" s="20"/>
      <c r="X35" s="3272"/>
      <c r="Y35" s="3272"/>
      <c r="Z35" s="20"/>
      <c r="AA35" s="20"/>
      <c r="AB35" s="20"/>
      <c r="AC35" s="20"/>
      <c r="AD35" s="20"/>
      <c r="AE35" s="20"/>
      <c r="AF35" s="20"/>
      <c r="AG35" s="20"/>
      <c r="AH35" s="20"/>
      <c r="AI35" s="20"/>
    </row>
    <row r="36" spans="1:35" ht="18" x14ac:dyDescent="0.25">
      <c r="A36" s="20"/>
      <c r="B36" s="20"/>
      <c r="C36" s="20"/>
      <c r="D36" s="20"/>
      <c r="E36" s="20"/>
      <c r="F36" s="20"/>
      <c r="G36" s="20"/>
      <c r="H36" s="20"/>
      <c r="I36" s="20"/>
      <c r="J36" s="20"/>
      <c r="K36" s="20"/>
      <c r="L36" s="20"/>
      <c r="M36" s="3408"/>
      <c r="N36" s="3409"/>
      <c r="O36" s="20"/>
      <c r="P36" s="20"/>
      <c r="Q36" s="20"/>
      <c r="R36" s="20"/>
      <c r="S36" s="20"/>
      <c r="T36" s="20"/>
      <c r="U36" s="20"/>
      <c r="V36" s="20"/>
      <c r="W36" s="20"/>
      <c r="X36" s="3272"/>
      <c r="Y36" s="3272"/>
      <c r="Z36" s="20"/>
      <c r="AA36" s="20"/>
      <c r="AB36" s="20"/>
      <c r="AC36" s="20"/>
      <c r="AD36" s="20"/>
      <c r="AE36" s="20"/>
      <c r="AF36" s="20"/>
      <c r="AG36" s="20"/>
      <c r="AH36" s="20"/>
      <c r="AI36" s="20"/>
    </row>
    <row r="37" spans="1:35" ht="18" x14ac:dyDescent="0.25">
      <c r="A37" s="20"/>
      <c r="B37" s="20"/>
      <c r="C37" s="20"/>
      <c r="D37" s="20"/>
      <c r="E37" s="20"/>
      <c r="F37" s="20"/>
      <c r="G37" s="20"/>
      <c r="H37" s="20"/>
      <c r="I37" s="20"/>
      <c r="J37" s="20"/>
      <c r="K37" s="20"/>
      <c r="L37" s="20"/>
      <c r="M37" s="3408"/>
      <c r="N37" s="3409"/>
      <c r="O37" s="20"/>
      <c r="P37" s="20"/>
      <c r="Q37" s="20"/>
      <c r="R37" s="20"/>
      <c r="S37" s="20"/>
      <c r="T37" s="20"/>
      <c r="U37" s="20"/>
      <c r="V37" s="20"/>
      <c r="W37" s="20"/>
      <c r="X37" s="3272"/>
      <c r="Y37" s="3272"/>
      <c r="Z37" s="20"/>
      <c r="AA37" s="20"/>
      <c r="AB37" s="20"/>
      <c r="AC37" s="20"/>
      <c r="AD37" s="20"/>
      <c r="AE37" s="20"/>
      <c r="AF37" s="20"/>
      <c r="AG37" s="20"/>
      <c r="AH37" s="20"/>
      <c r="AI37" s="20"/>
    </row>
    <row r="38" spans="1:35" ht="18" x14ac:dyDescent="0.25">
      <c r="A38" s="20"/>
      <c r="B38" s="20"/>
      <c r="C38" s="20"/>
      <c r="D38" s="20"/>
      <c r="E38" s="20"/>
      <c r="F38" s="20"/>
      <c r="G38" s="20"/>
      <c r="H38" s="20"/>
      <c r="I38" s="20"/>
      <c r="J38" s="20"/>
      <c r="K38" s="20"/>
      <c r="L38" s="20"/>
      <c r="M38" s="3408"/>
      <c r="N38" s="3409"/>
      <c r="O38" s="20"/>
      <c r="P38" s="20"/>
      <c r="Q38" s="20"/>
      <c r="R38" s="20"/>
      <c r="S38" s="20"/>
      <c r="T38" s="20"/>
      <c r="U38" s="20"/>
      <c r="V38" s="20"/>
      <c r="W38" s="20"/>
      <c r="X38" s="3272"/>
      <c r="Y38" s="3272"/>
      <c r="Z38" s="20"/>
      <c r="AA38" s="20"/>
      <c r="AB38" s="20"/>
      <c r="AC38" s="20"/>
      <c r="AD38" s="20"/>
      <c r="AE38" s="20"/>
      <c r="AF38" s="20"/>
      <c r="AG38" s="20"/>
      <c r="AH38" s="20"/>
      <c r="AI38" s="20"/>
    </row>
    <row r="39" spans="1:35" ht="18" x14ac:dyDescent="0.25">
      <c r="A39" s="20"/>
      <c r="B39" s="20"/>
      <c r="C39" s="20"/>
      <c r="D39" s="20"/>
      <c r="E39" s="20"/>
      <c r="F39" s="20"/>
      <c r="G39" s="20"/>
      <c r="H39" s="20"/>
      <c r="I39" s="20"/>
      <c r="J39" s="20"/>
      <c r="K39" s="20"/>
      <c r="L39" s="20"/>
      <c r="M39" s="3408"/>
      <c r="N39" s="3409"/>
      <c r="O39" s="20"/>
      <c r="P39" s="20"/>
      <c r="Q39" s="20"/>
      <c r="R39" s="20"/>
      <c r="S39" s="20"/>
      <c r="T39" s="20"/>
      <c r="U39" s="20"/>
      <c r="V39" s="20"/>
      <c r="W39" s="20"/>
      <c r="X39" s="3272"/>
      <c r="Y39" s="3272"/>
      <c r="Z39" s="20"/>
      <c r="AA39" s="20"/>
      <c r="AB39" s="20"/>
      <c r="AC39" s="20"/>
      <c r="AD39" s="20"/>
      <c r="AE39" s="20"/>
      <c r="AF39" s="20"/>
      <c r="AG39" s="20"/>
      <c r="AH39" s="20"/>
      <c r="AI39" s="20"/>
    </row>
    <row r="40" spans="1:35" ht="18" x14ac:dyDescent="0.25">
      <c r="A40" s="20"/>
      <c r="B40" s="20"/>
      <c r="C40" s="20"/>
      <c r="D40" s="20"/>
      <c r="E40" s="20"/>
      <c r="F40" s="20"/>
      <c r="G40" s="20"/>
      <c r="H40" s="20"/>
      <c r="I40" s="20"/>
      <c r="J40" s="20"/>
      <c r="K40" s="20"/>
      <c r="L40" s="20"/>
      <c r="M40" s="3408"/>
      <c r="N40" s="3409"/>
      <c r="O40" s="20"/>
      <c r="P40" s="20"/>
      <c r="Q40" s="20"/>
      <c r="R40" s="20"/>
      <c r="S40" s="20"/>
      <c r="T40" s="20"/>
      <c r="U40" s="20"/>
      <c r="V40" s="20"/>
      <c r="W40" s="20"/>
      <c r="X40" s="3272"/>
      <c r="Y40" s="3272"/>
      <c r="Z40" s="20"/>
      <c r="AA40" s="20"/>
      <c r="AB40" s="20"/>
      <c r="AC40" s="20"/>
      <c r="AD40" s="20"/>
      <c r="AE40" s="20"/>
      <c r="AF40" s="20"/>
      <c r="AG40" s="20"/>
      <c r="AH40" s="20"/>
      <c r="AI40" s="20"/>
    </row>
    <row r="41" spans="1:35" ht="18" x14ac:dyDescent="0.25">
      <c r="A41" s="20"/>
      <c r="B41" s="20"/>
      <c r="C41" s="20"/>
      <c r="D41" s="20"/>
      <c r="E41" s="20"/>
      <c r="F41" s="20"/>
      <c r="G41" s="20"/>
      <c r="H41" s="20"/>
      <c r="I41" s="20"/>
      <c r="J41" s="20"/>
      <c r="K41" s="20"/>
      <c r="L41" s="20"/>
      <c r="M41" s="3408"/>
      <c r="N41" s="3409"/>
      <c r="O41" s="20"/>
      <c r="P41" s="20"/>
      <c r="Q41" s="20"/>
      <c r="R41" s="20"/>
      <c r="S41" s="20"/>
      <c r="T41" s="20"/>
      <c r="U41" s="20"/>
      <c r="V41" s="20"/>
      <c r="W41" s="20"/>
      <c r="X41" s="3272"/>
      <c r="Y41" s="3272"/>
      <c r="Z41" s="20"/>
      <c r="AA41" s="20"/>
      <c r="AB41" s="20"/>
      <c r="AC41" s="20"/>
      <c r="AD41" s="20"/>
      <c r="AE41" s="20"/>
      <c r="AF41" s="20"/>
      <c r="AG41" s="20"/>
      <c r="AH41" s="20"/>
      <c r="AI41" s="20"/>
    </row>
    <row r="42" spans="1:35" ht="18" x14ac:dyDescent="0.25">
      <c r="A42" s="20"/>
      <c r="B42" s="20"/>
      <c r="C42" s="20"/>
      <c r="D42" s="20"/>
      <c r="E42" s="20"/>
      <c r="F42" s="20"/>
      <c r="G42" s="20"/>
      <c r="H42" s="20"/>
      <c r="I42" s="20"/>
      <c r="J42" s="20"/>
      <c r="K42" s="20"/>
      <c r="L42" s="20"/>
      <c r="M42" s="3408"/>
      <c r="N42" s="3409"/>
      <c r="O42" s="20"/>
      <c r="P42" s="20"/>
      <c r="Q42" s="20"/>
      <c r="R42" s="20"/>
      <c r="S42" s="20"/>
      <c r="T42" s="20"/>
      <c r="U42" s="20"/>
      <c r="V42" s="20"/>
      <c r="W42" s="20"/>
      <c r="X42" s="3272"/>
      <c r="Y42" s="3272"/>
      <c r="Z42" s="20"/>
      <c r="AA42" s="20"/>
      <c r="AB42" s="20"/>
      <c r="AC42" s="20"/>
      <c r="AD42" s="20"/>
      <c r="AE42" s="20"/>
      <c r="AF42" s="20"/>
      <c r="AG42" s="20"/>
      <c r="AH42" s="20"/>
      <c r="AI42" s="20"/>
    </row>
    <row r="43" spans="1:35" ht="18" x14ac:dyDescent="0.25">
      <c r="A43" s="20"/>
      <c r="B43" s="20"/>
      <c r="C43" s="20"/>
      <c r="D43" s="20"/>
      <c r="E43" s="20"/>
      <c r="F43" s="20"/>
      <c r="G43" s="20"/>
      <c r="H43" s="20"/>
      <c r="I43" s="20"/>
      <c r="J43" s="20"/>
      <c r="K43" s="20"/>
      <c r="L43" s="20"/>
      <c r="M43" s="3408"/>
      <c r="N43" s="3409"/>
      <c r="O43" s="20"/>
      <c r="P43" s="20"/>
      <c r="Q43" s="20"/>
      <c r="R43" s="20"/>
      <c r="S43" s="20"/>
      <c r="T43" s="20"/>
      <c r="U43" s="20"/>
      <c r="V43" s="20"/>
      <c r="W43" s="20"/>
      <c r="X43" s="3272"/>
      <c r="Y43" s="3272"/>
      <c r="Z43" s="20"/>
      <c r="AA43" s="20"/>
      <c r="AB43" s="20"/>
      <c r="AC43" s="20"/>
      <c r="AD43" s="20"/>
      <c r="AE43" s="20"/>
      <c r="AF43" s="20"/>
      <c r="AG43" s="20"/>
      <c r="AH43" s="20"/>
      <c r="AI43" s="20"/>
    </row>
    <row r="44" spans="1:35" ht="18" x14ac:dyDescent="0.25">
      <c r="A44" s="20"/>
      <c r="B44" s="20"/>
      <c r="C44" s="20"/>
      <c r="D44" s="20"/>
      <c r="E44" s="20"/>
      <c r="F44" s="20"/>
      <c r="G44" s="20"/>
      <c r="H44" s="20"/>
      <c r="I44" s="20"/>
      <c r="J44" s="20"/>
      <c r="K44" s="20"/>
      <c r="L44" s="20"/>
      <c r="M44" s="3408"/>
      <c r="N44" s="3409"/>
      <c r="O44" s="20"/>
      <c r="P44" s="20"/>
      <c r="Q44" s="20"/>
      <c r="R44" s="20"/>
      <c r="S44" s="20"/>
      <c r="T44" s="20"/>
      <c r="U44" s="20"/>
      <c r="V44" s="20"/>
      <c r="W44" s="20"/>
      <c r="X44" s="3272"/>
      <c r="Y44" s="3272"/>
      <c r="Z44" s="20"/>
      <c r="AA44" s="20"/>
      <c r="AB44" s="20"/>
      <c r="AC44" s="20"/>
      <c r="AD44" s="20"/>
      <c r="AE44" s="20"/>
      <c r="AF44" s="20"/>
      <c r="AG44" s="20"/>
      <c r="AH44" s="20"/>
      <c r="AI44" s="20"/>
    </row>
    <row r="45" spans="1:35" ht="18" x14ac:dyDescent="0.25">
      <c r="A45" s="20"/>
      <c r="B45" s="20"/>
      <c r="C45" s="20"/>
      <c r="D45" s="20"/>
      <c r="E45" s="20"/>
      <c r="F45" s="20"/>
      <c r="G45" s="20"/>
      <c r="H45" s="20"/>
      <c r="I45" s="20"/>
      <c r="J45" s="20"/>
      <c r="K45" s="20"/>
      <c r="L45" s="20"/>
      <c r="M45" s="3408"/>
      <c r="N45" s="3409"/>
      <c r="O45" s="20"/>
      <c r="P45" s="20"/>
      <c r="Q45" s="20"/>
      <c r="R45" s="20"/>
      <c r="S45" s="20"/>
      <c r="T45" s="20"/>
      <c r="U45" s="20"/>
      <c r="V45" s="20"/>
      <c r="W45" s="20"/>
      <c r="X45" s="3272"/>
      <c r="Y45" s="3272"/>
      <c r="Z45" s="20"/>
      <c r="AA45" s="20"/>
      <c r="AB45" s="20"/>
      <c r="AC45" s="20"/>
      <c r="AD45" s="20"/>
      <c r="AE45" s="20"/>
      <c r="AF45" s="20"/>
      <c r="AG45" s="20"/>
      <c r="AH45" s="20"/>
      <c r="AI45" s="20"/>
    </row>
    <row r="46" spans="1:35" ht="18" x14ac:dyDescent="0.25">
      <c r="A46" s="20"/>
      <c r="B46" s="20"/>
      <c r="C46" s="20"/>
      <c r="D46" s="20"/>
      <c r="E46" s="20"/>
      <c r="F46" s="20"/>
      <c r="G46" s="20"/>
      <c r="H46" s="20"/>
      <c r="I46" s="20"/>
      <c r="J46" s="20"/>
      <c r="K46" s="20"/>
      <c r="L46" s="20"/>
      <c r="M46" s="3408"/>
      <c r="N46" s="3409"/>
      <c r="O46" s="20"/>
      <c r="P46" s="20"/>
      <c r="Q46" s="20"/>
      <c r="R46" s="20"/>
      <c r="S46" s="20"/>
      <c r="T46" s="20"/>
      <c r="U46" s="20"/>
      <c r="V46" s="20"/>
      <c r="W46" s="20"/>
      <c r="X46" s="3272"/>
      <c r="Y46" s="3272"/>
      <c r="Z46" s="20"/>
      <c r="AA46" s="20"/>
      <c r="AB46" s="20"/>
      <c r="AC46" s="20"/>
      <c r="AD46" s="20"/>
      <c r="AE46" s="20"/>
      <c r="AF46" s="20"/>
      <c r="AG46" s="20"/>
      <c r="AH46" s="20"/>
      <c r="AI46" s="20"/>
    </row>
    <row r="47" spans="1:35" ht="18" x14ac:dyDescent="0.25">
      <c r="A47" s="20"/>
      <c r="B47" s="20"/>
      <c r="C47" s="20"/>
      <c r="D47" s="20"/>
      <c r="E47" s="20"/>
      <c r="F47" s="20"/>
      <c r="G47" s="20"/>
      <c r="H47" s="20"/>
      <c r="I47" s="20"/>
      <c r="J47" s="20"/>
      <c r="K47" s="20"/>
      <c r="L47" s="20"/>
      <c r="M47" s="3408"/>
      <c r="N47" s="3409"/>
      <c r="O47" s="20"/>
      <c r="P47" s="20"/>
      <c r="Q47" s="20"/>
      <c r="R47" s="20"/>
      <c r="S47" s="20"/>
      <c r="T47" s="20"/>
      <c r="U47" s="20"/>
      <c r="V47" s="20"/>
      <c r="W47" s="20"/>
      <c r="X47" s="3272"/>
      <c r="Y47" s="3272"/>
      <c r="Z47" s="20"/>
      <c r="AA47" s="20"/>
      <c r="AB47" s="20"/>
      <c r="AC47" s="20"/>
      <c r="AD47" s="20"/>
      <c r="AE47" s="20"/>
      <c r="AF47" s="20"/>
      <c r="AG47" s="20"/>
      <c r="AH47" s="20"/>
      <c r="AI47" s="20"/>
    </row>
    <row r="48" spans="1:35" ht="18" x14ac:dyDescent="0.25">
      <c r="A48" s="20"/>
      <c r="B48" s="20"/>
      <c r="C48" s="20"/>
      <c r="D48" s="20"/>
      <c r="E48" s="20"/>
      <c r="F48" s="20"/>
      <c r="G48" s="20"/>
      <c r="H48" s="20"/>
      <c r="I48" s="20"/>
      <c r="J48" s="20"/>
      <c r="K48" s="20"/>
      <c r="L48" s="20"/>
      <c r="M48" s="3408"/>
      <c r="N48" s="3409"/>
      <c r="O48" s="20"/>
      <c r="P48" s="20"/>
      <c r="Q48" s="20"/>
      <c r="R48" s="20"/>
      <c r="S48" s="20"/>
      <c r="T48" s="20"/>
      <c r="U48" s="20"/>
      <c r="V48" s="20"/>
      <c r="W48" s="20"/>
      <c r="X48" s="3272"/>
      <c r="Y48" s="3272"/>
      <c r="Z48" s="20"/>
      <c r="AA48" s="20"/>
      <c r="AB48" s="20"/>
      <c r="AC48" s="20"/>
      <c r="AD48" s="20"/>
      <c r="AE48" s="20"/>
      <c r="AF48" s="20"/>
      <c r="AG48" s="20"/>
      <c r="AH48" s="20"/>
      <c r="AI48" s="20"/>
    </row>
    <row r="49" spans="1:35" ht="18" x14ac:dyDescent="0.25">
      <c r="A49" s="20"/>
      <c r="B49" s="20"/>
      <c r="C49" s="20"/>
      <c r="D49" s="20"/>
      <c r="E49" s="20"/>
      <c r="F49" s="20"/>
      <c r="G49" s="20"/>
      <c r="H49" s="20"/>
      <c r="I49" s="20"/>
      <c r="J49" s="20"/>
      <c r="K49" s="20"/>
      <c r="L49" s="20"/>
      <c r="M49" s="3408"/>
      <c r="N49" s="3409"/>
      <c r="O49" s="20"/>
      <c r="P49" s="20"/>
      <c r="Q49" s="20"/>
      <c r="R49" s="20"/>
      <c r="S49" s="20"/>
      <c r="T49" s="20"/>
      <c r="U49" s="20"/>
      <c r="V49" s="20"/>
      <c r="W49" s="20"/>
      <c r="X49" s="3272"/>
      <c r="Y49" s="3272"/>
      <c r="Z49" s="20"/>
      <c r="AA49" s="20"/>
      <c r="AB49" s="20"/>
      <c r="AC49" s="20"/>
      <c r="AD49" s="20"/>
      <c r="AE49" s="20"/>
      <c r="AF49" s="20"/>
      <c r="AG49" s="20"/>
      <c r="AH49" s="20"/>
      <c r="AI49" s="20"/>
    </row>
    <row r="50" spans="1:35" ht="18" x14ac:dyDescent="0.25">
      <c r="A50" s="20"/>
      <c r="B50" s="20"/>
      <c r="C50" s="20"/>
      <c r="D50" s="20"/>
      <c r="E50" s="20"/>
      <c r="F50" s="20"/>
      <c r="G50" s="20"/>
      <c r="H50" s="20"/>
      <c r="I50" s="20"/>
      <c r="J50" s="20"/>
      <c r="K50" s="20"/>
      <c r="L50" s="20"/>
      <c r="M50" s="3408"/>
      <c r="N50" s="3409"/>
      <c r="O50" s="20"/>
      <c r="P50" s="20"/>
      <c r="Q50" s="20"/>
      <c r="R50" s="20"/>
      <c r="S50" s="20"/>
      <c r="T50" s="20"/>
      <c r="U50" s="20"/>
      <c r="V50" s="20"/>
      <c r="W50" s="20"/>
      <c r="X50" s="3272"/>
      <c r="Y50" s="3272"/>
      <c r="Z50" s="20"/>
      <c r="AA50" s="20"/>
      <c r="AB50" s="20"/>
      <c r="AC50" s="20"/>
      <c r="AD50" s="20"/>
      <c r="AE50" s="20"/>
      <c r="AF50" s="20"/>
      <c r="AG50" s="20"/>
      <c r="AH50" s="20"/>
      <c r="AI50" s="20"/>
    </row>
    <row r="51" spans="1:35" ht="18" x14ac:dyDescent="0.25">
      <c r="A51" s="20"/>
      <c r="B51" s="20"/>
      <c r="C51" s="20"/>
      <c r="D51" s="20"/>
      <c r="E51" s="20"/>
      <c r="F51" s="20"/>
      <c r="G51" s="20"/>
      <c r="H51" s="20"/>
      <c r="I51" s="20"/>
      <c r="J51" s="20"/>
      <c r="K51" s="20"/>
      <c r="L51" s="20"/>
      <c r="M51" s="3408"/>
      <c r="N51" s="3409"/>
      <c r="O51" s="20"/>
      <c r="P51" s="20"/>
      <c r="Q51" s="20"/>
      <c r="R51" s="20"/>
      <c r="S51" s="20"/>
      <c r="T51" s="20"/>
      <c r="U51" s="20"/>
      <c r="V51" s="20"/>
      <c r="W51" s="20"/>
      <c r="X51" s="3272"/>
      <c r="Y51" s="3272"/>
      <c r="Z51" s="20"/>
      <c r="AA51" s="20"/>
      <c r="AB51" s="20"/>
      <c r="AC51" s="20"/>
      <c r="AD51" s="20"/>
      <c r="AE51" s="20"/>
      <c r="AF51" s="20"/>
      <c r="AG51" s="20"/>
      <c r="AH51" s="20"/>
      <c r="AI51" s="20"/>
    </row>
    <row r="52" spans="1:35" ht="18" x14ac:dyDescent="0.25">
      <c r="A52" s="20"/>
      <c r="B52" s="20"/>
      <c r="C52" s="20"/>
      <c r="D52" s="20"/>
      <c r="E52" s="20"/>
      <c r="F52" s="20"/>
      <c r="G52" s="20"/>
      <c r="H52" s="20"/>
      <c r="I52" s="20"/>
      <c r="J52" s="20"/>
      <c r="K52" s="20"/>
      <c r="L52" s="20"/>
      <c r="M52" s="3408"/>
      <c r="N52" s="3409"/>
      <c r="O52" s="20"/>
      <c r="P52" s="20"/>
      <c r="Q52" s="20"/>
      <c r="R52" s="20"/>
      <c r="S52" s="20"/>
      <c r="T52" s="20"/>
      <c r="U52" s="20"/>
      <c r="V52" s="20"/>
      <c r="W52" s="20"/>
      <c r="X52" s="3272"/>
      <c r="Y52" s="3272"/>
      <c r="Z52" s="20"/>
      <c r="AA52" s="20"/>
      <c r="AB52" s="20"/>
      <c r="AC52" s="20"/>
      <c r="AD52" s="20"/>
      <c r="AE52" s="20"/>
      <c r="AF52" s="20"/>
      <c r="AG52" s="20"/>
      <c r="AH52" s="20"/>
      <c r="AI52" s="20"/>
    </row>
    <row r="53" spans="1:35" ht="18" x14ac:dyDescent="0.25">
      <c r="A53" s="20"/>
      <c r="B53" s="20"/>
      <c r="C53" s="20"/>
      <c r="D53" s="20"/>
      <c r="E53" s="20"/>
      <c r="F53" s="20"/>
      <c r="G53" s="20"/>
      <c r="H53" s="20"/>
      <c r="I53" s="20"/>
      <c r="J53" s="20"/>
      <c r="K53" s="20"/>
      <c r="L53" s="20"/>
      <c r="M53" s="3408"/>
      <c r="N53" s="3409"/>
      <c r="O53" s="20"/>
      <c r="P53" s="20"/>
      <c r="Q53" s="20"/>
      <c r="R53" s="20"/>
      <c r="S53" s="20"/>
      <c r="T53" s="20"/>
      <c r="U53" s="20"/>
      <c r="V53" s="20"/>
      <c r="W53" s="20"/>
      <c r="X53" s="3272"/>
      <c r="Y53" s="3272"/>
      <c r="Z53" s="20"/>
      <c r="AA53" s="20"/>
      <c r="AB53" s="20"/>
      <c r="AC53" s="20"/>
      <c r="AD53" s="20"/>
      <c r="AE53" s="20"/>
      <c r="AF53" s="20"/>
      <c r="AG53" s="20"/>
      <c r="AH53" s="20"/>
      <c r="AI53" s="20"/>
    </row>
    <row r="54" spans="1:35" ht="18" x14ac:dyDescent="0.25">
      <c r="A54" s="20"/>
      <c r="B54" s="20"/>
      <c r="C54" s="20"/>
      <c r="D54" s="20"/>
      <c r="E54" s="20"/>
      <c r="F54" s="20"/>
      <c r="G54" s="20"/>
      <c r="H54" s="20"/>
      <c r="I54" s="20"/>
      <c r="J54" s="20"/>
      <c r="K54" s="20"/>
      <c r="L54" s="20"/>
      <c r="M54" s="3408"/>
      <c r="N54" s="3409"/>
      <c r="O54" s="20"/>
      <c r="P54" s="20"/>
      <c r="Q54" s="20"/>
      <c r="R54" s="20"/>
      <c r="S54" s="20"/>
      <c r="T54" s="20"/>
      <c r="U54" s="20"/>
      <c r="V54" s="20"/>
      <c r="W54" s="20"/>
      <c r="X54" s="3272"/>
      <c r="Y54" s="3272"/>
      <c r="Z54" s="20"/>
      <c r="AA54" s="20"/>
      <c r="AB54" s="20"/>
      <c r="AC54" s="20"/>
      <c r="AD54" s="20"/>
      <c r="AE54" s="20"/>
      <c r="AF54" s="20"/>
      <c r="AG54" s="20"/>
      <c r="AH54" s="20"/>
      <c r="AI54" s="20"/>
    </row>
    <row r="55" spans="1:35" ht="18" x14ac:dyDescent="0.25">
      <c r="A55" s="20"/>
      <c r="B55" s="20"/>
      <c r="C55" s="20"/>
      <c r="D55" s="20"/>
      <c r="E55" s="20"/>
      <c r="F55" s="20"/>
      <c r="G55" s="20"/>
      <c r="H55" s="20"/>
      <c r="I55" s="20"/>
      <c r="J55" s="20"/>
      <c r="K55" s="20"/>
      <c r="L55" s="20"/>
      <c r="M55" s="3408"/>
      <c r="N55" s="3409"/>
      <c r="O55" s="20"/>
      <c r="P55" s="20"/>
      <c r="Q55" s="20"/>
      <c r="R55" s="20"/>
      <c r="S55" s="20"/>
      <c r="T55" s="20"/>
      <c r="U55" s="20"/>
      <c r="V55" s="20"/>
      <c r="W55" s="20"/>
      <c r="X55" s="3272"/>
      <c r="Y55" s="3272"/>
      <c r="Z55" s="20"/>
      <c r="AA55" s="20"/>
      <c r="AB55" s="20"/>
      <c r="AC55" s="20"/>
      <c r="AD55" s="20"/>
      <c r="AE55" s="20"/>
      <c r="AF55" s="20"/>
      <c r="AG55" s="20"/>
      <c r="AH55" s="20"/>
      <c r="AI55" s="20"/>
    </row>
    <row r="56" spans="1:35" ht="18" x14ac:dyDescent="0.25">
      <c r="A56" s="20"/>
      <c r="B56" s="20"/>
      <c r="C56" s="20"/>
      <c r="D56" s="20"/>
      <c r="E56" s="20"/>
      <c r="F56" s="20"/>
      <c r="G56" s="20"/>
      <c r="H56" s="20"/>
      <c r="I56" s="20"/>
      <c r="J56" s="20"/>
      <c r="K56" s="20"/>
      <c r="L56" s="20"/>
      <c r="M56" s="3408"/>
      <c r="N56" s="3409"/>
      <c r="O56" s="20"/>
      <c r="P56" s="20"/>
      <c r="Q56" s="20"/>
      <c r="R56" s="20"/>
      <c r="S56" s="20"/>
      <c r="T56" s="20"/>
      <c r="U56" s="20"/>
      <c r="V56" s="20"/>
      <c r="W56" s="20"/>
      <c r="X56" s="3272"/>
      <c r="Y56" s="3272"/>
      <c r="Z56" s="20"/>
      <c r="AA56" s="20"/>
      <c r="AB56" s="20"/>
      <c r="AC56" s="20"/>
      <c r="AD56" s="20"/>
      <c r="AE56" s="20"/>
      <c r="AF56" s="20"/>
      <c r="AG56" s="20"/>
      <c r="AH56" s="20"/>
      <c r="AI56" s="20"/>
    </row>
    <row r="57" spans="1:35" ht="18" x14ac:dyDescent="0.25">
      <c r="A57" s="20"/>
      <c r="B57" s="20"/>
      <c r="C57" s="20"/>
      <c r="D57" s="20"/>
      <c r="E57" s="20"/>
      <c r="F57" s="20"/>
      <c r="G57" s="20"/>
      <c r="H57" s="20"/>
      <c r="I57" s="20"/>
      <c r="J57" s="20"/>
      <c r="K57" s="20"/>
      <c r="L57" s="20"/>
      <c r="M57" s="3408"/>
      <c r="N57" s="3409"/>
      <c r="O57" s="20"/>
      <c r="P57" s="20"/>
      <c r="Q57" s="20"/>
      <c r="R57" s="20"/>
      <c r="S57" s="20"/>
      <c r="T57" s="20"/>
      <c r="U57" s="20"/>
      <c r="V57" s="20"/>
      <c r="W57" s="20"/>
      <c r="X57" s="3272"/>
      <c r="Y57" s="3272"/>
      <c r="Z57" s="20"/>
      <c r="AA57" s="20"/>
      <c r="AB57" s="20"/>
      <c r="AC57" s="20"/>
      <c r="AD57" s="20"/>
      <c r="AE57" s="20"/>
      <c r="AF57" s="20"/>
      <c r="AG57" s="20"/>
      <c r="AH57" s="20"/>
      <c r="AI57" s="20"/>
    </row>
    <row r="58" spans="1:35" ht="18" x14ac:dyDescent="0.25">
      <c r="A58" s="20"/>
      <c r="B58" s="20"/>
      <c r="C58" s="20"/>
      <c r="D58" s="20"/>
      <c r="E58" s="20"/>
      <c r="F58" s="20"/>
      <c r="G58" s="20"/>
      <c r="H58" s="20"/>
      <c r="I58" s="20"/>
      <c r="J58" s="20"/>
      <c r="K58" s="20"/>
      <c r="L58" s="20"/>
      <c r="M58" s="3408"/>
      <c r="N58" s="3409"/>
      <c r="O58" s="20"/>
      <c r="P58" s="20"/>
      <c r="Q58" s="20"/>
      <c r="R58" s="20"/>
      <c r="S58" s="20"/>
      <c r="T58" s="20"/>
      <c r="U58" s="20"/>
      <c r="V58" s="20"/>
      <c r="W58" s="20"/>
      <c r="X58" s="3272"/>
      <c r="Y58" s="3272"/>
      <c r="Z58" s="20"/>
      <c r="AA58" s="20"/>
      <c r="AB58" s="20"/>
      <c r="AC58" s="20"/>
      <c r="AD58" s="20"/>
      <c r="AE58" s="20"/>
      <c r="AF58" s="20"/>
      <c r="AG58" s="20"/>
      <c r="AH58" s="20"/>
      <c r="AI58" s="20"/>
    </row>
    <row r="59" spans="1:35" ht="18" x14ac:dyDescent="0.25">
      <c r="A59" s="20"/>
      <c r="B59" s="20"/>
      <c r="C59" s="20"/>
      <c r="D59" s="20"/>
      <c r="E59" s="20"/>
      <c r="F59" s="20"/>
      <c r="G59" s="20"/>
      <c r="H59" s="20"/>
      <c r="I59" s="20"/>
      <c r="J59" s="20"/>
      <c r="K59" s="20"/>
      <c r="L59" s="20"/>
      <c r="M59" s="3408"/>
      <c r="N59" s="3409"/>
      <c r="O59" s="20"/>
      <c r="P59" s="20"/>
      <c r="Q59" s="20"/>
      <c r="R59" s="20"/>
      <c r="S59" s="20"/>
      <c r="T59" s="20"/>
      <c r="U59" s="20"/>
      <c r="V59" s="20"/>
      <c r="W59" s="20"/>
      <c r="X59" s="3272"/>
      <c r="Y59" s="3272"/>
      <c r="Z59" s="20"/>
      <c r="AA59" s="20"/>
      <c r="AB59" s="20"/>
      <c r="AC59" s="20"/>
      <c r="AD59" s="20"/>
      <c r="AE59" s="20"/>
      <c r="AF59" s="20"/>
      <c r="AG59" s="20"/>
      <c r="AH59" s="20"/>
      <c r="AI59" s="20"/>
    </row>
    <row r="60" spans="1:35" ht="18" x14ac:dyDescent="0.25">
      <c r="A60" s="20"/>
      <c r="B60" s="20"/>
      <c r="C60" s="20"/>
      <c r="D60" s="20"/>
      <c r="E60" s="20"/>
      <c r="F60" s="20"/>
      <c r="G60" s="20"/>
      <c r="H60" s="20"/>
      <c r="I60" s="20"/>
      <c r="J60" s="20"/>
      <c r="K60" s="20"/>
      <c r="L60" s="20"/>
      <c r="M60" s="3408"/>
      <c r="N60" s="3409"/>
      <c r="O60" s="20"/>
      <c r="P60" s="20"/>
      <c r="Q60" s="20"/>
      <c r="R60" s="20"/>
      <c r="S60" s="20"/>
      <c r="T60" s="20"/>
      <c r="U60" s="20"/>
      <c r="V60" s="20"/>
      <c r="W60" s="20"/>
      <c r="X60" s="3272"/>
      <c r="Y60" s="3272"/>
      <c r="Z60" s="20"/>
      <c r="AA60" s="20"/>
      <c r="AB60" s="20"/>
      <c r="AC60" s="20"/>
      <c r="AD60" s="20"/>
      <c r="AE60" s="20"/>
      <c r="AF60" s="20"/>
      <c r="AG60" s="20"/>
      <c r="AH60" s="20"/>
      <c r="AI60" s="20"/>
    </row>
    <row r="61" spans="1:35" ht="18" x14ac:dyDescent="0.25">
      <c r="A61" s="20"/>
      <c r="B61" s="20"/>
      <c r="C61" s="20"/>
      <c r="D61" s="20"/>
      <c r="E61" s="20"/>
      <c r="F61" s="20"/>
      <c r="G61" s="20"/>
      <c r="H61" s="20"/>
      <c r="I61" s="20"/>
      <c r="J61" s="20"/>
      <c r="K61" s="20"/>
      <c r="L61" s="20"/>
      <c r="M61" s="3408"/>
      <c r="N61" s="3409"/>
      <c r="O61" s="20"/>
      <c r="P61" s="20"/>
      <c r="Q61" s="20"/>
      <c r="R61" s="20"/>
      <c r="S61" s="20"/>
      <c r="T61" s="20"/>
      <c r="U61" s="20"/>
      <c r="V61" s="20"/>
      <c r="W61" s="20"/>
      <c r="X61" s="3272"/>
      <c r="Y61" s="3272"/>
      <c r="Z61" s="20"/>
      <c r="AA61" s="20"/>
      <c r="AB61" s="20"/>
      <c r="AC61" s="20"/>
      <c r="AD61" s="20"/>
      <c r="AE61" s="20"/>
      <c r="AF61" s="20"/>
      <c r="AG61" s="20"/>
      <c r="AH61" s="20"/>
      <c r="AI61" s="20"/>
    </row>
    <row r="62" spans="1:35" ht="18" x14ac:dyDescent="0.25">
      <c r="A62" s="20"/>
      <c r="B62" s="20"/>
      <c r="C62" s="20"/>
      <c r="D62" s="20"/>
      <c r="E62" s="20"/>
      <c r="F62" s="20"/>
      <c r="G62" s="20"/>
      <c r="H62" s="20"/>
      <c r="I62" s="20"/>
      <c r="J62" s="20"/>
      <c r="K62" s="20"/>
      <c r="L62" s="20"/>
      <c r="M62" s="3408"/>
      <c r="N62" s="3409"/>
      <c r="O62" s="20"/>
      <c r="P62" s="20"/>
      <c r="Q62" s="20"/>
      <c r="R62" s="20"/>
      <c r="S62" s="20"/>
      <c r="T62" s="20"/>
      <c r="U62" s="20"/>
      <c r="V62" s="20"/>
      <c r="W62" s="20"/>
      <c r="X62" s="3272"/>
      <c r="Y62" s="3272"/>
      <c r="Z62" s="20"/>
      <c r="AA62" s="20"/>
      <c r="AB62" s="20"/>
      <c r="AC62" s="20"/>
      <c r="AD62" s="20"/>
      <c r="AE62" s="20"/>
      <c r="AF62" s="20"/>
      <c r="AG62" s="20"/>
      <c r="AH62" s="20"/>
      <c r="AI62" s="20"/>
    </row>
    <row r="63" spans="1:35" ht="18" x14ac:dyDescent="0.25">
      <c r="A63" s="20"/>
      <c r="B63" s="20"/>
      <c r="C63" s="20"/>
      <c r="D63" s="20"/>
      <c r="E63" s="20"/>
      <c r="F63" s="20"/>
      <c r="G63" s="20"/>
      <c r="H63" s="20"/>
      <c r="I63" s="20"/>
      <c r="J63" s="20"/>
      <c r="K63" s="20"/>
      <c r="L63" s="20"/>
      <c r="M63" s="3408"/>
      <c r="N63" s="3409"/>
      <c r="O63" s="20"/>
      <c r="P63" s="20"/>
      <c r="Q63" s="20"/>
      <c r="R63" s="20"/>
      <c r="S63" s="20"/>
      <c r="T63" s="20"/>
      <c r="U63" s="20"/>
      <c r="V63" s="20"/>
      <c r="W63" s="20"/>
      <c r="X63" s="3272"/>
      <c r="Y63" s="3272"/>
      <c r="Z63" s="20"/>
      <c r="AA63" s="20"/>
      <c r="AB63" s="20"/>
      <c r="AC63" s="20"/>
      <c r="AD63" s="20"/>
      <c r="AE63" s="20"/>
      <c r="AF63" s="20"/>
      <c r="AG63" s="20"/>
      <c r="AH63" s="20"/>
      <c r="AI63" s="20"/>
    </row>
    <row r="64" spans="1:35" ht="18" x14ac:dyDescent="0.25">
      <c r="A64" s="20"/>
      <c r="B64" s="20"/>
      <c r="C64" s="20"/>
      <c r="D64" s="20"/>
      <c r="E64" s="20"/>
      <c r="F64" s="20"/>
      <c r="G64" s="20"/>
      <c r="H64" s="20"/>
      <c r="I64" s="20"/>
      <c r="J64" s="20"/>
      <c r="K64" s="20"/>
      <c r="L64" s="20"/>
      <c r="M64" s="3408"/>
      <c r="N64" s="3409"/>
      <c r="O64" s="20"/>
      <c r="P64" s="20"/>
      <c r="Q64" s="20"/>
      <c r="R64" s="20"/>
      <c r="S64" s="20"/>
      <c r="T64" s="20"/>
      <c r="U64" s="20"/>
      <c r="V64" s="20"/>
      <c r="W64" s="20"/>
      <c r="X64" s="3272"/>
      <c r="Y64" s="3272"/>
      <c r="Z64" s="20"/>
      <c r="AA64" s="20"/>
      <c r="AB64" s="20"/>
      <c r="AC64" s="20"/>
      <c r="AD64" s="20"/>
      <c r="AE64" s="20"/>
      <c r="AF64" s="20"/>
      <c r="AG64" s="20"/>
      <c r="AH64" s="20"/>
      <c r="AI64" s="20"/>
    </row>
    <row r="65" spans="1:35" ht="18" x14ac:dyDescent="0.25">
      <c r="A65" s="20"/>
      <c r="B65" s="20"/>
      <c r="C65" s="20"/>
      <c r="D65" s="20"/>
      <c r="E65" s="20"/>
      <c r="F65" s="20"/>
      <c r="G65" s="20"/>
      <c r="H65" s="20"/>
      <c r="I65" s="20"/>
      <c r="J65" s="20"/>
      <c r="K65" s="20"/>
      <c r="L65" s="20"/>
      <c r="M65" s="3408"/>
      <c r="N65" s="3409"/>
      <c r="O65" s="20"/>
      <c r="P65" s="20"/>
      <c r="Q65" s="20"/>
      <c r="R65" s="20"/>
      <c r="S65" s="20"/>
      <c r="T65" s="20"/>
      <c r="U65" s="20"/>
      <c r="V65" s="20"/>
      <c r="W65" s="20"/>
      <c r="X65" s="3272"/>
      <c r="Y65" s="3272"/>
      <c r="Z65" s="20"/>
      <c r="AA65" s="20"/>
      <c r="AB65" s="20"/>
      <c r="AC65" s="20"/>
      <c r="AD65" s="20"/>
      <c r="AE65" s="20"/>
      <c r="AF65" s="20"/>
      <c r="AG65" s="20"/>
      <c r="AH65" s="20"/>
      <c r="AI65" s="20"/>
    </row>
    <row r="66" spans="1:35" ht="18" x14ac:dyDescent="0.25">
      <c r="A66" s="20"/>
      <c r="B66" s="20"/>
      <c r="C66" s="20"/>
      <c r="D66" s="20"/>
      <c r="E66" s="20"/>
      <c r="F66" s="20"/>
      <c r="G66" s="20"/>
      <c r="H66" s="20"/>
      <c r="I66" s="20"/>
      <c r="J66" s="20"/>
      <c r="K66" s="20"/>
      <c r="L66" s="20"/>
      <c r="M66" s="3408"/>
      <c r="N66" s="3409"/>
      <c r="O66" s="20"/>
      <c r="P66" s="20"/>
      <c r="Q66" s="20"/>
      <c r="R66" s="20"/>
      <c r="S66" s="20"/>
      <c r="T66" s="20"/>
      <c r="U66" s="20"/>
      <c r="V66" s="20"/>
      <c r="W66" s="20"/>
      <c r="X66" s="3272"/>
      <c r="Y66" s="3272"/>
      <c r="Z66" s="20"/>
      <c r="AA66" s="20"/>
      <c r="AB66" s="20"/>
      <c r="AC66" s="20"/>
      <c r="AD66" s="20"/>
      <c r="AE66" s="20"/>
      <c r="AF66" s="20"/>
      <c r="AG66" s="20"/>
      <c r="AH66" s="20"/>
      <c r="AI66" s="20"/>
    </row>
    <row r="67" spans="1:35" ht="18" x14ac:dyDescent="0.25">
      <c r="A67" s="20"/>
      <c r="B67" s="20"/>
      <c r="C67" s="20"/>
      <c r="D67" s="20"/>
      <c r="E67" s="20"/>
      <c r="F67" s="20"/>
      <c r="G67" s="20"/>
      <c r="H67" s="20"/>
      <c r="I67" s="20"/>
      <c r="J67" s="20"/>
      <c r="K67" s="20"/>
      <c r="L67" s="20"/>
      <c r="M67" s="3408"/>
      <c r="N67" s="3409"/>
      <c r="O67" s="20"/>
      <c r="P67" s="20"/>
      <c r="Q67" s="20"/>
      <c r="R67" s="20"/>
      <c r="S67" s="20"/>
      <c r="T67" s="20"/>
      <c r="U67" s="20"/>
      <c r="V67" s="20"/>
      <c r="W67" s="20"/>
      <c r="X67" s="3272"/>
      <c r="Y67" s="3272"/>
      <c r="Z67" s="20"/>
      <c r="AA67" s="20"/>
      <c r="AB67" s="20"/>
      <c r="AC67" s="20"/>
      <c r="AD67" s="20"/>
      <c r="AE67" s="20"/>
      <c r="AF67" s="20"/>
      <c r="AG67" s="20"/>
      <c r="AH67" s="20"/>
      <c r="AI67" s="20"/>
    </row>
    <row r="68" spans="1:35" ht="18" x14ac:dyDescent="0.25">
      <c r="A68" s="20"/>
      <c r="B68" s="20"/>
      <c r="C68" s="20"/>
      <c r="D68" s="20"/>
      <c r="E68" s="20"/>
      <c r="F68" s="20"/>
      <c r="G68" s="20"/>
      <c r="H68" s="20"/>
      <c r="I68" s="20"/>
      <c r="J68" s="20"/>
      <c r="K68" s="20"/>
      <c r="L68" s="20"/>
      <c r="M68" s="3408"/>
      <c r="N68" s="3409"/>
      <c r="O68" s="20"/>
      <c r="P68" s="20"/>
      <c r="Q68" s="20"/>
      <c r="R68" s="20"/>
      <c r="S68" s="20"/>
      <c r="T68" s="20"/>
      <c r="U68" s="20"/>
      <c r="V68" s="20"/>
      <c r="W68" s="20"/>
      <c r="X68" s="3272"/>
      <c r="Y68" s="3272"/>
      <c r="Z68" s="20"/>
      <c r="AA68" s="20"/>
      <c r="AB68" s="20"/>
      <c r="AC68" s="20"/>
      <c r="AD68" s="20"/>
      <c r="AE68" s="20"/>
      <c r="AF68" s="20"/>
      <c r="AG68" s="20"/>
      <c r="AH68" s="20"/>
      <c r="AI68" s="20"/>
    </row>
    <row r="69" spans="1:35" ht="18" x14ac:dyDescent="0.25">
      <c r="A69" s="20"/>
      <c r="B69" s="20"/>
      <c r="C69" s="20"/>
      <c r="D69" s="20"/>
      <c r="E69" s="20"/>
      <c r="F69" s="20"/>
      <c r="G69" s="20"/>
      <c r="H69" s="20"/>
      <c r="I69" s="20"/>
      <c r="J69" s="20"/>
      <c r="K69" s="20"/>
      <c r="L69" s="20"/>
      <c r="M69" s="3408"/>
      <c r="N69" s="3409"/>
      <c r="O69" s="20"/>
      <c r="P69" s="20"/>
      <c r="Q69" s="20"/>
      <c r="R69" s="20"/>
      <c r="S69" s="20"/>
      <c r="T69" s="20"/>
      <c r="U69" s="20"/>
      <c r="V69" s="20"/>
      <c r="W69" s="20"/>
      <c r="X69" s="3272"/>
      <c r="Y69" s="3272"/>
      <c r="Z69" s="20"/>
      <c r="AA69" s="20"/>
      <c r="AB69" s="20"/>
      <c r="AC69" s="20"/>
      <c r="AD69" s="20"/>
      <c r="AE69" s="20"/>
      <c r="AF69" s="20"/>
      <c r="AG69" s="20"/>
      <c r="AH69" s="20"/>
      <c r="AI69" s="20"/>
    </row>
    <row r="70" spans="1:35" ht="18" x14ac:dyDescent="0.25">
      <c r="A70" s="20"/>
      <c r="B70" s="20"/>
      <c r="C70" s="20"/>
      <c r="D70" s="20"/>
      <c r="E70" s="20"/>
      <c r="F70" s="20"/>
      <c r="G70" s="20"/>
      <c r="H70" s="20"/>
      <c r="I70" s="20"/>
      <c r="J70" s="20"/>
      <c r="K70" s="20"/>
      <c r="L70" s="20"/>
      <c r="M70" s="3408"/>
      <c r="N70" s="3409"/>
      <c r="O70" s="20"/>
      <c r="P70" s="20"/>
      <c r="Q70" s="20"/>
      <c r="R70" s="20"/>
      <c r="S70" s="20"/>
      <c r="T70" s="20"/>
      <c r="U70" s="20"/>
      <c r="V70" s="20"/>
      <c r="W70" s="20"/>
      <c r="X70" s="3272"/>
      <c r="Y70" s="3272"/>
      <c r="Z70" s="20"/>
      <c r="AA70" s="20"/>
      <c r="AB70" s="20"/>
      <c r="AC70" s="20"/>
      <c r="AD70" s="20"/>
      <c r="AE70" s="20"/>
      <c r="AF70" s="20"/>
      <c r="AG70" s="20"/>
      <c r="AH70" s="20"/>
      <c r="AI70" s="20"/>
    </row>
    <row r="71" spans="1:35" ht="18" x14ac:dyDescent="0.25">
      <c r="A71" s="20"/>
      <c r="B71" s="20"/>
      <c r="C71" s="20"/>
      <c r="D71" s="20"/>
      <c r="E71" s="20"/>
      <c r="F71" s="20"/>
      <c r="G71" s="20"/>
      <c r="H71" s="20"/>
      <c r="I71" s="20"/>
      <c r="J71" s="20"/>
      <c r="K71" s="20"/>
      <c r="L71" s="20"/>
      <c r="M71" s="3408"/>
      <c r="N71" s="3409"/>
      <c r="O71" s="20"/>
      <c r="P71" s="20"/>
      <c r="Q71" s="20"/>
      <c r="R71" s="20"/>
      <c r="S71" s="20"/>
      <c r="T71" s="20"/>
      <c r="U71" s="20"/>
      <c r="V71" s="20"/>
      <c r="W71" s="20"/>
      <c r="X71" s="3272"/>
      <c r="Y71" s="3272"/>
      <c r="Z71" s="20"/>
      <c r="AA71" s="20"/>
      <c r="AB71" s="20"/>
      <c r="AC71" s="20"/>
      <c r="AD71" s="20"/>
      <c r="AE71" s="20"/>
      <c r="AF71" s="20"/>
      <c r="AG71" s="20"/>
      <c r="AH71" s="20"/>
      <c r="AI71" s="20"/>
    </row>
    <row r="72" spans="1:35" ht="18" x14ac:dyDescent="0.25">
      <c r="A72" s="20"/>
      <c r="B72" s="20"/>
      <c r="C72" s="20"/>
      <c r="D72" s="20"/>
      <c r="E72" s="20"/>
      <c r="F72" s="20"/>
      <c r="G72" s="20"/>
      <c r="H72" s="20"/>
      <c r="I72" s="20"/>
      <c r="J72" s="20"/>
      <c r="K72" s="20"/>
      <c r="L72" s="20"/>
      <c r="M72" s="3408"/>
      <c r="N72" s="3409"/>
      <c r="O72" s="20"/>
      <c r="P72" s="20"/>
      <c r="Q72" s="20"/>
      <c r="R72" s="20"/>
      <c r="S72" s="20"/>
      <c r="T72" s="20"/>
      <c r="U72" s="20"/>
      <c r="V72" s="20"/>
      <c r="W72" s="20"/>
      <c r="X72" s="3272"/>
      <c r="Y72" s="3272"/>
      <c r="Z72" s="20"/>
      <c r="AA72" s="20"/>
      <c r="AB72" s="20"/>
      <c r="AC72" s="20"/>
      <c r="AD72" s="20"/>
      <c r="AE72" s="20"/>
      <c r="AF72" s="20"/>
      <c r="AG72" s="20"/>
      <c r="AH72" s="20"/>
      <c r="AI72" s="20"/>
    </row>
    <row r="73" spans="1:35" ht="18" x14ac:dyDescent="0.25">
      <c r="A73" s="20"/>
      <c r="B73" s="20"/>
      <c r="C73" s="20"/>
      <c r="D73" s="20"/>
      <c r="E73" s="20"/>
      <c r="F73" s="20"/>
      <c r="G73" s="20"/>
      <c r="H73" s="20"/>
      <c r="I73" s="20"/>
      <c r="J73" s="20"/>
      <c r="K73" s="20"/>
      <c r="L73" s="20"/>
      <c r="M73" s="3408"/>
      <c r="N73" s="3409"/>
      <c r="O73" s="20"/>
      <c r="P73" s="20"/>
      <c r="Q73" s="20"/>
      <c r="R73" s="20"/>
      <c r="S73" s="20"/>
      <c r="T73" s="20"/>
      <c r="U73" s="20"/>
      <c r="V73" s="20"/>
      <c r="W73" s="20"/>
      <c r="X73" s="3272"/>
      <c r="Y73" s="3272"/>
      <c r="Z73" s="20"/>
      <c r="AA73" s="20"/>
      <c r="AB73" s="20"/>
      <c r="AC73" s="20"/>
      <c r="AD73" s="20"/>
      <c r="AE73" s="20"/>
      <c r="AF73" s="20"/>
      <c r="AG73" s="20"/>
      <c r="AH73" s="20"/>
      <c r="AI73" s="20"/>
    </row>
    <row r="74" spans="1:35" ht="18" x14ac:dyDescent="0.25">
      <c r="A74" s="20"/>
      <c r="B74" s="20"/>
      <c r="C74" s="20"/>
      <c r="D74" s="20"/>
      <c r="E74" s="20"/>
      <c r="F74" s="20"/>
      <c r="G74" s="20"/>
      <c r="H74" s="20"/>
      <c r="I74" s="20"/>
      <c r="J74" s="20"/>
      <c r="K74" s="20"/>
      <c r="L74" s="20"/>
      <c r="M74" s="3408"/>
      <c r="N74" s="3409"/>
      <c r="O74" s="20"/>
      <c r="P74" s="20"/>
      <c r="Q74" s="20"/>
      <c r="R74" s="20"/>
      <c r="S74" s="20"/>
      <c r="T74" s="20"/>
      <c r="U74" s="20"/>
      <c r="V74" s="20"/>
      <c r="W74" s="20"/>
      <c r="X74" s="3272"/>
      <c r="Y74" s="3272"/>
      <c r="Z74" s="20"/>
      <c r="AA74" s="20"/>
      <c r="AB74" s="20"/>
      <c r="AC74" s="20"/>
      <c r="AD74" s="20"/>
      <c r="AE74" s="20"/>
      <c r="AF74" s="20"/>
      <c r="AG74" s="20"/>
      <c r="AH74" s="20"/>
      <c r="AI74" s="20"/>
    </row>
    <row r="75" spans="1:35" ht="18" x14ac:dyDescent="0.25">
      <c r="A75" s="20"/>
      <c r="B75" s="20"/>
      <c r="C75" s="20"/>
      <c r="D75" s="20"/>
      <c r="E75" s="20"/>
      <c r="F75" s="20"/>
      <c r="G75" s="20"/>
      <c r="H75" s="20"/>
      <c r="I75" s="20"/>
      <c r="J75" s="20"/>
      <c r="K75" s="20"/>
      <c r="L75" s="20"/>
      <c r="M75" s="3408"/>
      <c r="N75" s="3409"/>
      <c r="O75" s="20"/>
      <c r="P75" s="20"/>
      <c r="Q75" s="20"/>
      <c r="R75" s="20"/>
      <c r="S75" s="20"/>
      <c r="T75" s="20"/>
      <c r="U75" s="20"/>
      <c r="V75" s="20"/>
      <c r="W75" s="20"/>
      <c r="X75" s="3272"/>
      <c r="Y75" s="3272"/>
      <c r="Z75" s="20"/>
      <c r="AA75" s="20"/>
      <c r="AB75" s="20"/>
      <c r="AC75" s="20"/>
      <c r="AD75" s="20"/>
      <c r="AE75" s="20"/>
      <c r="AF75" s="20"/>
      <c r="AG75" s="20"/>
      <c r="AH75" s="20"/>
      <c r="AI75" s="20"/>
    </row>
    <row r="76" spans="1:35" ht="18" x14ac:dyDescent="0.25">
      <c r="A76" s="20"/>
      <c r="B76" s="20"/>
      <c r="C76" s="20"/>
      <c r="D76" s="20"/>
      <c r="E76" s="20"/>
      <c r="F76" s="20"/>
      <c r="G76" s="20"/>
      <c r="H76" s="20"/>
      <c r="I76" s="20"/>
      <c r="J76" s="20"/>
      <c r="K76" s="20"/>
      <c r="L76" s="20"/>
      <c r="M76" s="3408"/>
      <c r="N76" s="3409"/>
      <c r="O76" s="20"/>
      <c r="P76" s="20"/>
      <c r="Q76" s="20"/>
      <c r="R76" s="20"/>
      <c r="S76" s="20"/>
      <c r="T76" s="20"/>
      <c r="U76" s="20"/>
      <c r="V76" s="20"/>
      <c r="W76" s="20"/>
      <c r="X76" s="3272"/>
      <c r="Y76" s="3272"/>
      <c r="Z76" s="20"/>
      <c r="AA76" s="20"/>
      <c r="AB76" s="20"/>
      <c r="AC76" s="20"/>
      <c r="AD76" s="20"/>
      <c r="AE76" s="20"/>
      <c r="AF76" s="20"/>
      <c r="AG76" s="20"/>
      <c r="AH76" s="20"/>
      <c r="AI76" s="20"/>
    </row>
    <row r="77" spans="1:35" ht="18" x14ac:dyDescent="0.25">
      <c r="A77" s="20"/>
      <c r="B77" s="20"/>
      <c r="C77" s="20"/>
      <c r="D77" s="20"/>
      <c r="E77" s="20"/>
      <c r="F77" s="20"/>
      <c r="G77" s="20"/>
      <c r="H77" s="20"/>
      <c r="I77" s="20"/>
      <c r="J77" s="20"/>
      <c r="K77" s="20"/>
      <c r="L77" s="20"/>
      <c r="M77" s="3408"/>
      <c r="N77" s="3409"/>
      <c r="O77" s="20"/>
      <c r="P77" s="20"/>
      <c r="Q77" s="20"/>
      <c r="R77" s="20"/>
      <c r="S77" s="20"/>
      <c r="T77" s="20"/>
      <c r="U77" s="20"/>
      <c r="V77" s="20"/>
      <c r="W77" s="20"/>
      <c r="X77" s="3272"/>
      <c r="Y77" s="3272"/>
      <c r="Z77" s="20"/>
      <c r="AA77" s="20"/>
      <c r="AB77" s="20"/>
      <c r="AC77" s="20"/>
      <c r="AD77" s="20"/>
      <c r="AE77" s="20"/>
      <c r="AF77" s="20"/>
      <c r="AG77" s="20"/>
      <c r="AH77" s="20"/>
      <c r="AI77" s="20"/>
    </row>
    <row r="78" spans="1:35" ht="18" x14ac:dyDescent="0.25">
      <c r="A78" s="20"/>
      <c r="B78" s="20"/>
      <c r="C78" s="20"/>
      <c r="D78" s="20"/>
      <c r="E78" s="20"/>
      <c r="F78" s="20"/>
      <c r="G78" s="20"/>
      <c r="H78" s="20"/>
      <c r="I78" s="20"/>
      <c r="J78" s="20"/>
      <c r="K78" s="20"/>
      <c r="L78" s="20"/>
      <c r="M78" s="3408"/>
      <c r="N78" s="3409"/>
      <c r="O78" s="20"/>
      <c r="P78" s="20"/>
      <c r="Q78" s="20"/>
      <c r="R78" s="20"/>
      <c r="S78" s="20"/>
      <c r="T78" s="20"/>
      <c r="U78" s="20"/>
      <c r="V78" s="20"/>
      <c r="W78" s="20"/>
      <c r="X78" s="3272"/>
      <c r="Y78" s="3272"/>
      <c r="Z78" s="20"/>
      <c r="AA78" s="20"/>
      <c r="AB78" s="20"/>
      <c r="AC78" s="20"/>
      <c r="AD78" s="20"/>
      <c r="AE78" s="20"/>
      <c r="AF78" s="20"/>
      <c r="AG78" s="20"/>
      <c r="AH78" s="20"/>
      <c r="AI78" s="20"/>
    </row>
    <row r="79" spans="1:35" ht="18" x14ac:dyDescent="0.25">
      <c r="A79" s="20"/>
      <c r="B79" s="20"/>
      <c r="C79" s="20"/>
      <c r="D79" s="20"/>
      <c r="E79" s="20"/>
      <c r="F79" s="20"/>
      <c r="G79" s="20"/>
      <c r="H79" s="20"/>
      <c r="I79" s="20"/>
      <c r="J79" s="20"/>
      <c r="K79" s="20"/>
      <c r="L79" s="20"/>
      <c r="M79" s="3408"/>
      <c r="N79" s="3409"/>
      <c r="O79" s="20"/>
      <c r="P79" s="20"/>
      <c r="Q79" s="20"/>
      <c r="R79" s="20"/>
      <c r="S79" s="20"/>
      <c r="T79" s="20"/>
      <c r="U79" s="20"/>
      <c r="V79" s="20"/>
      <c r="W79" s="20"/>
      <c r="X79" s="3272"/>
      <c r="Y79" s="3272"/>
      <c r="Z79" s="20"/>
      <c r="AA79" s="20"/>
      <c r="AB79" s="20"/>
      <c r="AC79" s="20"/>
      <c r="AD79" s="20"/>
      <c r="AE79" s="20"/>
      <c r="AF79" s="20"/>
      <c r="AG79" s="20"/>
      <c r="AH79" s="20"/>
      <c r="AI79" s="20"/>
    </row>
    <row r="80" spans="1:35" ht="18" x14ac:dyDescent="0.25">
      <c r="A80" s="20"/>
      <c r="B80" s="20"/>
      <c r="C80" s="20"/>
      <c r="D80" s="20"/>
      <c r="E80" s="20"/>
      <c r="F80" s="20"/>
      <c r="G80" s="20"/>
      <c r="H80" s="20"/>
      <c r="I80" s="20"/>
      <c r="J80" s="20"/>
      <c r="K80" s="20"/>
      <c r="L80" s="20"/>
      <c r="M80" s="3408"/>
      <c r="N80" s="3409"/>
      <c r="O80" s="20"/>
      <c r="P80" s="20"/>
      <c r="Q80" s="20"/>
      <c r="R80" s="20"/>
      <c r="S80" s="20"/>
      <c r="T80" s="20"/>
      <c r="U80" s="20"/>
      <c r="V80" s="20"/>
      <c r="W80" s="20"/>
      <c r="X80" s="3272"/>
      <c r="Y80" s="3272"/>
      <c r="Z80" s="20"/>
      <c r="AA80" s="20"/>
      <c r="AB80" s="20"/>
      <c r="AC80" s="20"/>
      <c r="AD80" s="20"/>
      <c r="AE80" s="20"/>
      <c r="AF80" s="20"/>
      <c r="AG80" s="20"/>
      <c r="AH80" s="20"/>
      <c r="AI80" s="20"/>
    </row>
    <row r="81" spans="1:35" ht="18" x14ac:dyDescent="0.25">
      <c r="A81" s="20"/>
      <c r="B81" s="20"/>
      <c r="C81" s="20"/>
      <c r="D81" s="20"/>
      <c r="E81" s="20"/>
      <c r="F81" s="20"/>
      <c r="G81" s="20"/>
      <c r="H81" s="20"/>
      <c r="I81" s="20"/>
      <c r="J81" s="20"/>
      <c r="K81" s="20"/>
      <c r="L81" s="20"/>
      <c r="M81" s="3408"/>
      <c r="N81" s="3409"/>
      <c r="O81" s="20"/>
      <c r="P81" s="20"/>
      <c r="Q81" s="20"/>
      <c r="R81" s="20"/>
      <c r="S81" s="20"/>
      <c r="T81" s="20"/>
      <c r="U81" s="20"/>
      <c r="V81" s="20"/>
      <c r="W81" s="20"/>
      <c r="X81" s="3272"/>
      <c r="Y81" s="3272"/>
      <c r="Z81" s="20"/>
      <c r="AA81" s="20"/>
      <c r="AB81" s="20"/>
      <c r="AC81" s="20"/>
      <c r="AD81" s="20"/>
      <c r="AE81" s="20"/>
      <c r="AF81" s="20"/>
      <c r="AG81" s="20"/>
      <c r="AH81" s="20"/>
      <c r="AI81" s="20"/>
    </row>
    <row r="82" spans="1:35" ht="18" x14ac:dyDescent="0.25">
      <c r="A82" s="20"/>
      <c r="B82" s="20"/>
      <c r="C82" s="20"/>
      <c r="D82" s="20"/>
      <c r="E82" s="20"/>
      <c r="F82" s="20"/>
      <c r="G82" s="20"/>
      <c r="H82" s="20"/>
      <c r="I82" s="20"/>
      <c r="J82" s="20"/>
      <c r="K82" s="20"/>
      <c r="L82" s="20"/>
      <c r="M82" s="3408"/>
      <c r="N82" s="3409"/>
      <c r="O82" s="20"/>
      <c r="P82" s="20"/>
      <c r="Q82" s="20"/>
      <c r="R82" s="20"/>
      <c r="S82" s="20"/>
      <c r="T82" s="20"/>
      <c r="U82" s="20"/>
      <c r="V82" s="20"/>
      <c r="W82" s="20"/>
      <c r="X82" s="3272"/>
      <c r="Y82" s="3272"/>
      <c r="Z82" s="20"/>
      <c r="AA82" s="20"/>
      <c r="AB82" s="20"/>
      <c r="AC82" s="20"/>
      <c r="AD82" s="20"/>
      <c r="AE82" s="20"/>
      <c r="AF82" s="20"/>
      <c r="AG82" s="20"/>
      <c r="AH82" s="20"/>
      <c r="AI82" s="20"/>
    </row>
    <row r="83" spans="1:35" ht="18" x14ac:dyDescent="0.25">
      <c r="A83" s="20"/>
      <c r="B83" s="20"/>
      <c r="C83" s="20"/>
      <c r="D83" s="20"/>
      <c r="E83" s="20"/>
      <c r="F83" s="20"/>
      <c r="G83" s="20"/>
      <c r="H83" s="20"/>
      <c r="I83" s="20"/>
      <c r="J83" s="20"/>
      <c r="K83" s="20"/>
      <c r="L83" s="20"/>
      <c r="M83" s="3408"/>
      <c r="N83" s="3409"/>
      <c r="O83" s="20"/>
      <c r="P83" s="20"/>
      <c r="Q83" s="20"/>
      <c r="R83" s="20"/>
      <c r="S83" s="20"/>
      <c r="T83" s="20"/>
      <c r="U83" s="20"/>
      <c r="V83" s="20"/>
      <c r="W83" s="20"/>
      <c r="X83" s="3272"/>
      <c r="Y83" s="3272"/>
      <c r="Z83" s="20"/>
      <c r="AA83" s="20"/>
      <c r="AB83" s="20"/>
      <c r="AC83" s="20"/>
      <c r="AD83" s="20"/>
      <c r="AE83" s="20"/>
      <c r="AF83" s="20"/>
      <c r="AG83" s="20"/>
      <c r="AH83" s="20"/>
      <c r="AI83" s="20"/>
    </row>
    <row r="84" spans="1:35" ht="18" x14ac:dyDescent="0.25">
      <c r="A84" s="20"/>
      <c r="B84" s="20"/>
      <c r="C84" s="20"/>
      <c r="D84" s="20"/>
      <c r="E84" s="20"/>
      <c r="F84" s="20"/>
      <c r="G84" s="20"/>
      <c r="H84" s="20"/>
      <c r="I84" s="20"/>
      <c r="J84" s="20"/>
      <c r="K84" s="20"/>
      <c r="L84" s="20"/>
      <c r="M84" s="3408"/>
      <c r="N84" s="3409"/>
      <c r="O84" s="20"/>
      <c r="P84" s="20"/>
      <c r="Q84" s="20"/>
      <c r="R84" s="20"/>
      <c r="S84" s="20"/>
      <c r="T84" s="20"/>
      <c r="U84" s="20"/>
      <c r="V84" s="20"/>
      <c r="W84" s="20"/>
      <c r="X84" s="3272"/>
      <c r="Y84" s="3272"/>
      <c r="Z84" s="20"/>
      <c r="AA84" s="20"/>
      <c r="AB84" s="20"/>
      <c r="AC84" s="20"/>
      <c r="AD84" s="20"/>
      <c r="AE84" s="20"/>
      <c r="AF84" s="20"/>
      <c r="AG84" s="20"/>
      <c r="AH84" s="20"/>
      <c r="AI84" s="20"/>
    </row>
    <row r="85" spans="1:35" ht="18" x14ac:dyDescent="0.25">
      <c r="A85" s="20"/>
      <c r="B85" s="20"/>
      <c r="C85" s="20"/>
      <c r="D85" s="20"/>
      <c r="E85" s="20"/>
      <c r="F85" s="20"/>
      <c r="G85" s="20"/>
      <c r="H85" s="20"/>
      <c r="I85" s="20"/>
      <c r="J85" s="20"/>
      <c r="K85" s="20"/>
      <c r="L85" s="20"/>
      <c r="M85" s="3408"/>
      <c r="N85" s="3409"/>
      <c r="O85" s="20"/>
      <c r="P85" s="20"/>
      <c r="Q85" s="20"/>
      <c r="R85" s="20"/>
      <c r="S85" s="20"/>
      <c r="T85" s="20"/>
      <c r="U85" s="20"/>
      <c r="V85" s="20"/>
      <c r="W85" s="20"/>
      <c r="X85" s="3272"/>
      <c r="Y85" s="3272"/>
      <c r="Z85" s="20"/>
      <c r="AA85" s="20"/>
      <c r="AB85" s="20"/>
      <c r="AC85" s="20"/>
      <c r="AD85" s="20"/>
      <c r="AE85" s="20"/>
      <c r="AF85" s="20"/>
      <c r="AG85" s="20"/>
      <c r="AH85" s="20"/>
      <c r="AI85" s="20"/>
    </row>
    <row r="86" spans="1:35" ht="18" x14ac:dyDescent="0.25">
      <c r="A86" s="20"/>
      <c r="B86" s="20"/>
      <c r="C86" s="20"/>
      <c r="D86" s="20"/>
      <c r="E86" s="20"/>
      <c r="F86" s="20"/>
      <c r="G86" s="20"/>
      <c r="H86" s="20"/>
      <c r="I86" s="20"/>
      <c r="J86" s="20"/>
      <c r="K86" s="20"/>
      <c r="L86" s="20"/>
      <c r="M86" s="3408"/>
      <c r="N86" s="3409"/>
      <c r="O86" s="20"/>
      <c r="P86" s="20"/>
      <c r="Q86" s="20"/>
      <c r="R86" s="20"/>
      <c r="S86" s="20"/>
      <c r="T86" s="20"/>
      <c r="U86" s="20"/>
      <c r="V86" s="20"/>
      <c r="W86" s="20"/>
      <c r="X86" s="3272"/>
      <c r="Y86" s="3272"/>
      <c r="Z86" s="20"/>
      <c r="AA86" s="20"/>
      <c r="AB86" s="20"/>
      <c r="AC86" s="20"/>
      <c r="AD86" s="20"/>
      <c r="AE86" s="20"/>
      <c r="AF86" s="20"/>
      <c r="AG86" s="20"/>
      <c r="AH86" s="20"/>
      <c r="AI86" s="20"/>
    </row>
    <row r="87" spans="1:35" ht="18" x14ac:dyDescent="0.25">
      <c r="A87" s="20"/>
      <c r="B87" s="20"/>
      <c r="C87" s="20"/>
      <c r="D87" s="20"/>
      <c r="E87" s="20"/>
      <c r="F87" s="20"/>
      <c r="G87" s="20"/>
      <c r="H87" s="20"/>
      <c r="I87" s="20"/>
      <c r="J87" s="20"/>
      <c r="K87" s="20"/>
      <c r="L87" s="20"/>
      <c r="M87" s="3408"/>
      <c r="N87" s="3409"/>
      <c r="O87" s="20"/>
      <c r="P87" s="20"/>
      <c r="Q87" s="20"/>
      <c r="R87" s="20"/>
      <c r="S87" s="20"/>
      <c r="T87" s="20"/>
      <c r="U87" s="20"/>
      <c r="V87" s="20"/>
      <c r="W87" s="20"/>
      <c r="X87" s="3272"/>
      <c r="Y87" s="3272"/>
      <c r="Z87" s="20"/>
      <c r="AA87" s="20"/>
      <c r="AB87" s="20"/>
      <c r="AC87" s="20"/>
      <c r="AD87" s="20"/>
      <c r="AE87" s="20"/>
      <c r="AF87" s="20"/>
      <c r="AG87" s="20"/>
      <c r="AH87" s="20"/>
      <c r="AI87" s="20"/>
    </row>
    <row r="88" spans="1:35" ht="18" x14ac:dyDescent="0.25">
      <c r="A88" s="20"/>
      <c r="B88" s="20"/>
      <c r="C88" s="20"/>
      <c r="D88" s="20"/>
      <c r="E88" s="20"/>
      <c r="F88" s="20"/>
      <c r="G88" s="20"/>
      <c r="H88" s="20"/>
      <c r="I88" s="20"/>
      <c r="J88" s="20"/>
      <c r="K88" s="20"/>
      <c r="L88" s="20"/>
      <c r="M88" s="3408"/>
      <c r="N88" s="3409"/>
      <c r="O88" s="20"/>
      <c r="P88" s="20"/>
      <c r="Q88" s="20"/>
      <c r="R88" s="20"/>
      <c r="S88" s="20"/>
      <c r="T88" s="20"/>
      <c r="U88" s="20"/>
      <c r="V88" s="20"/>
      <c r="W88" s="20"/>
      <c r="X88" s="3272"/>
      <c r="Y88" s="3272"/>
      <c r="Z88" s="20"/>
      <c r="AA88" s="20"/>
      <c r="AB88" s="20"/>
      <c r="AC88" s="20"/>
      <c r="AD88" s="20"/>
      <c r="AE88" s="20"/>
      <c r="AF88" s="20"/>
      <c r="AG88" s="20"/>
      <c r="AH88" s="20"/>
      <c r="AI88" s="20"/>
    </row>
    <row r="89" spans="1:35" ht="18" x14ac:dyDescent="0.25">
      <c r="A89" s="20"/>
      <c r="B89" s="20"/>
      <c r="C89" s="20"/>
      <c r="D89" s="20"/>
      <c r="E89" s="20"/>
      <c r="F89" s="20"/>
      <c r="G89" s="20"/>
      <c r="H89" s="20"/>
      <c r="I89" s="20"/>
      <c r="J89" s="20"/>
      <c r="K89" s="20"/>
      <c r="L89" s="20"/>
      <c r="M89" s="3408"/>
      <c r="N89" s="3409"/>
      <c r="O89" s="20"/>
      <c r="P89" s="20"/>
      <c r="Q89" s="20"/>
      <c r="R89" s="20"/>
      <c r="S89" s="20"/>
      <c r="T89" s="20"/>
      <c r="U89" s="20"/>
      <c r="V89" s="20"/>
      <c r="W89" s="20"/>
      <c r="X89" s="3272"/>
      <c r="Y89" s="3272"/>
      <c r="Z89" s="20"/>
      <c r="AA89" s="20"/>
      <c r="AB89" s="20"/>
      <c r="AC89" s="20"/>
      <c r="AD89" s="20"/>
      <c r="AE89" s="20"/>
      <c r="AF89" s="20"/>
      <c r="AG89" s="20"/>
      <c r="AH89" s="20"/>
      <c r="AI89" s="20"/>
    </row>
    <row r="90" spans="1:35" ht="18" x14ac:dyDescent="0.25">
      <c r="A90" s="20"/>
      <c r="B90" s="20"/>
      <c r="C90" s="20"/>
      <c r="D90" s="20"/>
      <c r="E90" s="20"/>
      <c r="F90" s="20"/>
      <c r="G90" s="20"/>
      <c r="H90" s="20"/>
      <c r="I90" s="20"/>
      <c r="J90" s="20"/>
      <c r="K90" s="20"/>
      <c r="L90" s="20"/>
      <c r="M90" s="3408"/>
      <c r="N90" s="3409"/>
      <c r="O90" s="20"/>
      <c r="P90" s="20"/>
      <c r="Q90" s="20"/>
      <c r="R90" s="20"/>
      <c r="S90" s="20"/>
      <c r="T90" s="20"/>
      <c r="U90" s="20"/>
      <c r="V90" s="20"/>
      <c r="W90" s="20"/>
      <c r="X90" s="3272"/>
      <c r="Y90" s="3272"/>
      <c r="Z90" s="20"/>
      <c r="AA90" s="20"/>
      <c r="AB90" s="20"/>
      <c r="AC90" s="20"/>
      <c r="AD90" s="20"/>
      <c r="AE90" s="20"/>
      <c r="AF90" s="20"/>
      <c r="AG90" s="20"/>
      <c r="AH90" s="20"/>
      <c r="AI90" s="20"/>
    </row>
    <row r="91" spans="1:35" ht="18" x14ac:dyDescent="0.25">
      <c r="A91" s="20"/>
      <c r="B91" s="20"/>
      <c r="C91" s="20"/>
      <c r="D91" s="20"/>
      <c r="E91" s="20"/>
      <c r="F91" s="20"/>
      <c r="G91" s="20"/>
      <c r="H91" s="20"/>
      <c r="I91" s="20"/>
      <c r="J91" s="20"/>
      <c r="K91" s="20"/>
      <c r="L91" s="20"/>
      <c r="M91" s="3408"/>
      <c r="N91" s="3409"/>
      <c r="O91" s="20"/>
      <c r="P91" s="20"/>
      <c r="Q91" s="20"/>
      <c r="R91" s="20"/>
      <c r="S91" s="20"/>
      <c r="T91" s="20"/>
      <c r="U91" s="20"/>
      <c r="V91" s="20"/>
      <c r="W91" s="20"/>
      <c r="X91" s="3272"/>
      <c r="Y91" s="3272"/>
      <c r="Z91" s="20"/>
      <c r="AA91" s="20"/>
      <c r="AB91" s="20"/>
      <c r="AC91" s="20"/>
      <c r="AD91" s="20"/>
      <c r="AE91" s="20"/>
      <c r="AF91" s="20"/>
      <c r="AG91" s="20"/>
      <c r="AH91" s="20"/>
      <c r="AI91" s="20"/>
    </row>
    <row r="92" spans="1:35" ht="18" x14ac:dyDescent="0.25">
      <c r="A92" s="20"/>
      <c r="B92" s="20"/>
      <c r="C92" s="20"/>
      <c r="D92" s="20"/>
      <c r="E92" s="20"/>
      <c r="F92" s="20"/>
      <c r="G92" s="20"/>
      <c r="H92" s="20"/>
      <c r="I92" s="20"/>
      <c r="J92" s="20"/>
      <c r="K92" s="20"/>
      <c r="L92" s="20"/>
      <c r="M92" s="3408"/>
      <c r="N92" s="3409"/>
      <c r="O92" s="20"/>
      <c r="P92" s="20"/>
      <c r="Q92" s="20"/>
      <c r="R92" s="20"/>
      <c r="S92" s="20"/>
      <c r="T92" s="20"/>
      <c r="U92" s="20"/>
      <c r="V92" s="20"/>
      <c r="W92" s="20"/>
      <c r="X92" s="3272"/>
      <c r="Y92" s="3272"/>
      <c r="Z92" s="20"/>
      <c r="AA92" s="20"/>
      <c r="AB92" s="20"/>
      <c r="AC92" s="20"/>
      <c r="AD92" s="20"/>
      <c r="AE92" s="20"/>
      <c r="AF92" s="20"/>
      <c r="AG92" s="20"/>
      <c r="AH92" s="20"/>
      <c r="AI92" s="20"/>
    </row>
    <row r="93" spans="1:35" ht="18" x14ac:dyDescent="0.25">
      <c r="A93" s="20"/>
      <c r="B93" s="20"/>
      <c r="C93" s="20"/>
      <c r="D93" s="20"/>
      <c r="E93" s="20"/>
      <c r="F93" s="20"/>
      <c r="G93" s="20"/>
      <c r="H93" s="20"/>
      <c r="I93" s="20"/>
      <c r="J93" s="20"/>
      <c r="K93" s="20"/>
      <c r="L93" s="20"/>
      <c r="M93" s="3408"/>
      <c r="N93" s="3409"/>
      <c r="O93" s="20"/>
      <c r="P93" s="20"/>
      <c r="Q93" s="20"/>
      <c r="R93" s="20"/>
      <c r="S93" s="20"/>
      <c r="T93" s="20"/>
      <c r="U93" s="20"/>
      <c r="V93" s="20"/>
      <c r="W93" s="20"/>
      <c r="X93" s="3272"/>
      <c r="Y93" s="3272"/>
      <c r="Z93" s="20"/>
      <c r="AA93" s="20"/>
      <c r="AB93" s="20"/>
      <c r="AC93" s="20"/>
      <c r="AD93" s="20"/>
      <c r="AE93" s="20"/>
      <c r="AF93" s="20"/>
      <c r="AG93" s="20"/>
      <c r="AH93" s="20"/>
      <c r="AI93" s="20"/>
    </row>
    <row r="94" spans="1:35" ht="18" x14ac:dyDescent="0.25">
      <c r="A94" s="20"/>
      <c r="B94" s="20"/>
      <c r="C94" s="20"/>
      <c r="D94" s="20"/>
      <c r="E94" s="20"/>
      <c r="F94" s="20"/>
      <c r="G94" s="20"/>
      <c r="H94" s="20"/>
      <c r="I94" s="20"/>
      <c r="J94" s="20"/>
      <c r="K94" s="20"/>
      <c r="L94" s="20"/>
      <c r="M94" s="3408"/>
      <c r="N94" s="3409"/>
      <c r="O94" s="20"/>
      <c r="P94" s="20"/>
      <c r="Q94" s="20"/>
      <c r="R94" s="20"/>
      <c r="S94" s="20"/>
      <c r="T94" s="20"/>
      <c r="U94" s="20"/>
      <c r="V94" s="20"/>
      <c r="W94" s="20"/>
      <c r="X94" s="3272"/>
      <c r="Y94" s="3272"/>
      <c r="Z94" s="20"/>
      <c r="AA94" s="20"/>
      <c r="AB94" s="20"/>
      <c r="AC94" s="20"/>
      <c r="AD94" s="20"/>
      <c r="AE94" s="20"/>
      <c r="AF94" s="20"/>
      <c r="AG94" s="20"/>
      <c r="AH94" s="20"/>
      <c r="AI94" s="20"/>
    </row>
    <row r="95" spans="1:35" ht="18" x14ac:dyDescent="0.25">
      <c r="A95" s="20"/>
      <c r="B95" s="20"/>
      <c r="C95" s="20"/>
      <c r="D95" s="20"/>
      <c r="E95" s="20"/>
      <c r="F95" s="20"/>
      <c r="G95" s="20"/>
      <c r="H95" s="20"/>
      <c r="I95" s="20"/>
      <c r="J95" s="20"/>
      <c r="K95" s="20"/>
      <c r="L95" s="20"/>
      <c r="M95" s="3408"/>
      <c r="N95" s="3409"/>
      <c r="O95" s="20"/>
      <c r="P95" s="20"/>
      <c r="Q95" s="20"/>
      <c r="R95" s="20"/>
      <c r="S95" s="20"/>
      <c r="T95" s="20"/>
      <c r="U95" s="20"/>
      <c r="V95" s="20"/>
      <c r="W95" s="20"/>
      <c r="X95" s="3272"/>
      <c r="Y95" s="3272"/>
      <c r="Z95" s="20"/>
      <c r="AA95" s="20"/>
      <c r="AB95" s="20"/>
      <c r="AC95" s="20"/>
      <c r="AD95" s="20"/>
      <c r="AE95" s="20"/>
      <c r="AF95" s="20"/>
      <c r="AG95" s="20"/>
      <c r="AH95" s="20"/>
      <c r="AI95" s="20"/>
    </row>
    <row r="96" spans="1:35" ht="18" x14ac:dyDescent="0.25">
      <c r="A96" s="20"/>
      <c r="B96" s="20"/>
      <c r="C96" s="20"/>
      <c r="D96" s="20"/>
      <c r="E96" s="20"/>
      <c r="F96" s="20"/>
      <c r="G96" s="20"/>
      <c r="H96" s="20"/>
      <c r="I96" s="20"/>
      <c r="J96" s="20"/>
      <c r="K96" s="20"/>
      <c r="L96" s="20"/>
      <c r="M96" s="3408"/>
      <c r="N96" s="3409"/>
      <c r="O96" s="20"/>
      <c r="P96" s="20"/>
      <c r="Q96" s="20"/>
      <c r="R96" s="20"/>
      <c r="S96" s="20"/>
      <c r="T96" s="20"/>
      <c r="U96" s="20"/>
      <c r="V96" s="20"/>
      <c r="W96" s="20"/>
      <c r="X96" s="3272"/>
      <c r="Y96" s="3272"/>
      <c r="Z96" s="20"/>
      <c r="AA96" s="20"/>
      <c r="AB96" s="20"/>
      <c r="AC96" s="20"/>
      <c r="AD96" s="20"/>
      <c r="AE96" s="20"/>
      <c r="AF96" s="20"/>
      <c r="AG96" s="20"/>
      <c r="AH96" s="20"/>
      <c r="AI96" s="20"/>
    </row>
    <row r="97" spans="1:35" ht="18" x14ac:dyDescent="0.25">
      <c r="A97" s="20"/>
      <c r="B97" s="20"/>
      <c r="C97" s="20"/>
      <c r="D97" s="20"/>
      <c r="E97" s="20"/>
      <c r="F97" s="20"/>
      <c r="G97" s="20"/>
      <c r="H97" s="20"/>
      <c r="I97" s="20"/>
      <c r="J97" s="20"/>
      <c r="K97" s="20"/>
      <c r="L97" s="20"/>
      <c r="M97" s="3408"/>
      <c r="N97" s="3409"/>
      <c r="O97" s="20"/>
      <c r="P97" s="20"/>
      <c r="Q97" s="20"/>
      <c r="R97" s="20"/>
      <c r="S97" s="20"/>
      <c r="T97" s="20"/>
      <c r="U97" s="20"/>
      <c r="V97" s="20"/>
      <c r="W97" s="20"/>
      <c r="X97" s="3272"/>
      <c r="Y97" s="3272"/>
      <c r="Z97" s="20"/>
      <c r="AA97" s="20"/>
      <c r="AB97" s="20"/>
      <c r="AC97" s="20"/>
      <c r="AD97" s="20"/>
      <c r="AE97" s="20"/>
      <c r="AF97" s="20"/>
      <c r="AG97" s="20"/>
      <c r="AH97" s="20"/>
      <c r="AI97" s="20"/>
    </row>
    <row r="98" spans="1:35" ht="18" x14ac:dyDescent="0.25">
      <c r="A98" s="20"/>
      <c r="B98" s="20"/>
      <c r="C98" s="20"/>
      <c r="D98" s="20"/>
      <c r="E98" s="20"/>
      <c r="F98" s="20"/>
      <c r="G98" s="20"/>
      <c r="H98" s="20"/>
      <c r="I98" s="20"/>
      <c r="J98" s="20"/>
      <c r="K98" s="20"/>
      <c r="L98" s="20"/>
      <c r="M98" s="3408"/>
      <c r="N98" s="3409"/>
      <c r="O98" s="20"/>
      <c r="P98" s="20"/>
      <c r="Q98" s="20"/>
      <c r="R98" s="20"/>
      <c r="S98" s="20"/>
      <c r="T98" s="20"/>
      <c r="U98" s="20"/>
      <c r="V98" s="20"/>
      <c r="W98" s="20"/>
      <c r="X98" s="3272"/>
      <c r="Y98" s="3272"/>
      <c r="Z98" s="20"/>
      <c r="AA98" s="20"/>
      <c r="AB98" s="20"/>
      <c r="AC98" s="20"/>
      <c r="AD98" s="20"/>
      <c r="AE98" s="20"/>
      <c r="AF98" s="20"/>
      <c r="AG98" s="20"/>
      <c r="AH98" s="20"/>
      <c r="AI98" s="20"/>
    </row>
    <row r="99" spans="1:35" ht="18" x14ac:dyDescent="0.25">
      <c r="A99" s="20"/>
      <c r="B99" s="20"/>
      <c r="C99" s="20"/>
      <c r="D99" s="20"/>
      <c r="E99" s="20"/>
      <c r="F99" s="20"/>
      <c r="G99" s="20"/>
      <c r="H99" s="20"/>
      <c r="I99" s="20"/>
      <c r="J99" s="20"/>
      <c r="K99" s="20"/>
      <c r="L99" s="20"/>
      <c r="M99" s="3408"/>
      <c r="N99" s="3409"/>
      <c r="O99" s="20"/>
      <c r="P99" s="20"/>
      <c r="Q99" s="20"/>
      <c r="R99" s="20"/>
      <c r="S99" s="20"/>
      <c r="T99" s="20"/>
      <c r="U99" s="20"/>
      <c r="V99" s="20"/>
      <c r="W99" s="20"/>
      <c r="X99" s="3272"/>
      <c r="Y99" s="3272"/>
      <c r="Z99" s="20"/>
      <c r="AA99" s="20"/>
      <c r="AB99" s="20"/>
      <c r="AC99" s="20"/>
      <c r="AD99" s="20"/>
      <c r="AE99" s="20"/>
      <c r="AF99" s="20"/>
      <c r="AG99" s="20"/>
      <c r="AH99" s="20"/>
      <c r="AI99" s="20"/>
    </row>
    <row r="100" spans="1:35" ht="18" x14ac:dyDescent="0.25">
      <c r="A100" s="20"/>
      <c r="B100" s="20"/>
      <c r="C100" s="20"/>
      <c r="D100" s="20"/>
      <c r="E100" s="20"/>
      <c r="F100" s="20"/>
      <c r="G100" s="20"/>
      <c r="H100" s="20"/>
      <c r="I100" s="20"/>
      <c r="J100" s="20"/>
      <c r="K100" s="20"/>
      <c r="L100" s="20"/>
      <c r="M100" s="3408"/>
      <c r="N100" s="3409"/>
      <c r="O100" s="20"/>
      <c r="P100" s="20"/>
      <c r="Q100" s="20"/>
      <c r="R100" s="20"/>
      <c r="S100" s="20"/>
      <c r="T100" s="20"/>
      <c r="U100" s="20"/>
      <c r="V100" s="20"/>
      <c r="W100" s="20"/>
      <c r="X100" s="3272"/>
      <c r="Y100" s="3272"/>
      <c r="Z100" s="20"/>
      <c r="AA100" s="20"/>
      <c r="AB100" s="20"/>
      <c r="AC100" s="20"/>
      <c r="AD100" s="20"/>
      <c r="AE100" s="20"/>
      <c r="AF100" s="20"/>
      <c r="AG100" s="20"/>
      <c r="AH100" s="20"/>
      <c r="AI100" s="20"/>
    </row>
    <row r="101" spans="1:35" ht="18" x14ac:dyDescent="0.25">
      <c r="A101" s="20"/>
      <c r="B101" s="20"/>
      <c r="C101" s="20"/>
      <c r="D101" s="20"/>
      <c r="E101" s="20"/>
      <c r="F101" s="20"/>
      <c r="G101" s="20"/>
      <c r="H101" s="20"/>
      <c r="I101" s="20"/>
      <c r="J101" s="20"/>
      <c r="K101" s="20"/>
      <c r="L101" s="20"/>
      <c r="M101" s="3408"/>
      <c r="N101" s="3409"/>
      <c r="O101" s="20"/>
      <c r="P101" s="20"/>
      <c r="Q101" s="20"/>
      <c r="R101" s="20"/>
      <c r="S101" s="20"/>
      <c r="T101" s="20"/>
      <c r="U101" s="20"/>
      <c r="V101" s="20"/>
      <c r="W101" s="20"/>
      <c r="X101" s="3272"/>
      <c r="Y101" s="3272"/>
      <c r="Z101" s="20"/>
      <c r="AA101" s="20"/>
      <c r="AB101" s="20"/>
      <c r="AC101" s="20"/>
      <c r="AD101" s="20"/>
      <c r="AE101" s="20"/>
      <c r="AF101" s="20"/>
      <c r="AG101" s="20"/>
      <c r="AH101" s="20"/>
      <c r="AI101" s="20"/>
    </row>
    <row r="102" spans="1:35" ht="18" x14ac:dyDescent="0.25">
      <c r="A102" s="20"/>
      <c r="B102" s="20"/>
      <c r="C102" s="20"/>
      <c r="D102" s="20"/>
      <c r="E102" s="20"/>
      <c r="F102" s="20"/>
      <c r="G102" s="20"/>
      <c r="H102" s="20"/>
      <c r="I102" s="20"/>
      <c r="J102" s="20"/>
      <c r="K102" s="20"/>
      <c r="L102" s="20"/>
      <c r="M102" s="3408"/>
      <c r="N102" s="3409"/>
      <c r="O102" s="20"/>
      <c r="P102" s="20"/>
      <c r="Q102" s="20"/>
      <c r="R102" s="20"/>
      <c r="S102" s="20"/>
      <c r="T102" s="20"/>
      <c r="U102" s="20"/>
      <c r="V102" s="20"/>
      <c r="W102" s="20"/>
      <c r="X102" s="3272"/>
      <c r="Y102" s="3272"/>
      <c r="Z102" s="20"/>
      <c r="AA102" s="20"/>
      <c r="AB102" s="20"/>
      <c r="AC102" s="20"/>
      <c r="AD102" s="20"/>
      <c r="AE102" s="20"/>
      <c r="AF102" s="20"/>
      <c r="AG102" s="20"/>
      <c r="AH102" s="20"/>
      <c r="AI102" s="20"/>
    </row>
    <row r="103" spans="1:35" ht="18" x14ac:dyDescent="0.25">
      <c r="A103" s="20"/>
      <c r="B103" s="20"/>
      <c r="C103" s="20"/>
      <c r="D103" s="20"/>
      <c r="E103" s="20"/>
      <c r="F103" s="20"/>
      <c r="G103" s="20"/>
      <c r="H103" s="20"/>
      <c r="I103" s="20"/>
      <c r="J103" s="20"/>
      <c r="K103" s="20"/>
      <c r="L103" s="20"/>
      <c r="M103" s="3408"/>
      <c r="N103" s="3409"/>
      <c r="O103" s="20"/>
      <c r="P103" s="20"/>
      <c r="Q103" s="20"/>
      <c r="R103" s="20"/>
      <c r="S103" s="20"/>
      <c r="T103" s="20"/>
      <c r="U103" s="20"/>
      <c r="V103" s="20"/>
      <c r="W103" s="20"/>
      <c r="X103" s="3272"/>
      <c r="Y103" s="3272"/>
      <c r="Z103" s="20"/>
      <c r="AA103" s="20"/>
      <c r="AB103" s="20"/>
      <c r="AC103" s="20"/>
      <c r="AD103" s="20"/>
      <c r="AE103" s="20"/>
      <c r="AF103" s="20"/>
      <c r="AG103" s="20"/>
      <c r="AH103" s="20"/>
      <c r="AI103" s="20"/>
    </row>
    <row r="104" spans="1:35" ht="18" x14ac:dyDescent="0.25">
      <c r="A104" s="20"/>
      <c r="B104" s="20"/>
      <c r="C104" s="20"/>
      <c r="D104" s="20"/>
      <c r="E104" s="20"/>
      <c r="F104" s="20"/>
      <c r="G104" s="20"/>
      <c r="H104" s="20"/>
      <c r="I104" s="20"/>
      <c r="J104" s="20"/>
      <c r="K104" s="20"/>
      <c r="L104" s="20"/>
      <c r="M104" s="3408"/>
      <c r="N104" s="3409"/>
      <c r="O104" s="20"/>
      <c r="P104" s="20"/>
      <c r="Q104" s="20"/>
      <c r="R104" s="20"/>
      <c r="S104" s="20"/>
      <c r="T104" s="20"/>
      <c r="U104" s="20"/>
      <c r="V104" s="20"/>
      <c r="W104" s="20"/>
      <c r="X104" s="3272"/>
      <c r="Y104" s="3272"/>
      <c r="Z104" s="20"/>
      <c r="AA104" s="20"/>
      <c r="AB104" s="20"/>
      <c r="AC104" s="20"/>
      <c r="AD104" s="20"/>
      <c r="AE104" s="20"/>
      <c r="AF104" s="20"/>
      <c r="AG104" s="20"/>
      <c r="AH104" s="20"/>
      <c r="AI104" s="20"/>
    </row>
    <row r="105" spans="1:35" ht="18" x14ac:dyDescent="0.25">
      <c r="A105" s="20"/>
      <c r="B105" s="20"/>
      <c r="C105" s="20"/>
      <c r="D105" s="20"/>
      <c r="E105" s="20"/>
      <c r="F105" s="20"/>
      <c r="G105" s="20"/>
      <c r="H105" s="20"/>
      <c r="I105" s="20"/>
      <c r="J105" s="20"/>
      <c r="K105" s="20"/>
      <c r="L105" s="20"/>
      <c r="M105" s="3408"/>
      <c r="N105" s="3409"/>
      <c r="O105" s="20"/>
      <c r="P105" s="20"/>
      <c r="Q105" s="20"/>
      <c r="R105" s="20"/>
      <c r="S105" s="20"/>
      <c r="T105" s="20"/>
      <c r="U105" s="20"/>
      <c r="V105" s="20"/>
      <c r="W105" s="20"/>
      <c r="X105" s="3272"/>
      <c r="Y105" s="3272"/>
      <c r="Z105" s="20"/>
      <c r="AA105" s="20"/>
      <c r="AB105" s="20"/>
      <c r="AC105" s="20"/>
      <c r="AD105" s="20"/>
      <c r="AE105" s="20"/>
      <c r="AF105" s="20"/>
      <c r="AG105" s="20"/>
      <c r="AH105" s="20"/>
      <c r="AI105" s="20"/>
    </row>
    <row r="106" spans="1:35" ht="18" x14ac:dyDescent="0.25">
      <c r="A106" s="20"/>
      <c r="B106" s="20"/>
      <c r="C106" s="20"/>
      <c r="D106" s="20"/>
      <c r="E106" s="20"/>
      <c r="F106" s="20"/>
      <c r="G106" s="20"/>
      <c r="H106" s="20"/>
      <c r="I106" s="20"/>
      <c r="J106" s="20"/>
      <c r="K106" s="20"/>
      <c r="L106" s="20"/>
      <c r="M106" s="3408"/>
      <c r="N106" s="3409"/>
      <c r="O106" s="20"/>
      <c r="P106" s="20"/>
      <c r="Q106" s="20"/>
      <c r="R106" s="20"/>
      <c r="S106" s="20"/>
      <c r="T106" s="20"/>
      <c r="U106" s="20"/>
      <c r="V106" s="20"/>
      <c r="W106" s="20"/>
      <c r="X106" s="3272"/>
      <c r="Y106" s="3272"/>
      <c r="Z106" s="20"/>
      <c r="AA106" s="20"/>
      <c r="AB106" s="20"/>
      <c r="AC106" s="20"/>
      <c r="AD106" s="20"/>
      <c r="AE106" s="20"/>
      <c r="AF106" s="20"/>
      <c r="AG106" s="20"/>
      <c r="AH106" s="20"/>
      <c r="AI106" s="20"/>
    </row>
    <row r="107" spans="1:35" ht="18" x14ac:dyDescent="0.25">
      <c r="A107" s="20"/>
      <c r="B107" s="20"/>
      <c r="C107" s="20"/>
      <c r="D107" s="20"/>
      <c r="E107" s="20"/>
      <c r="F107" s="20"/>
      <c r="G107" s="20"/>
      <c r="H107" s="20"/>
      <c r="I107" s="20"/>
      <c r="J107" s="20"/>
      <c r="K107" s="20"/>
      <c r="L107" s="20"/>
      <c r="M107" s="3408"/>
      <c r="N107" s="3409"/>
      <c r="O107" s="20"/>
      <c r="P107" s="20"/>
      <c r="Q107" s="20"/>
      <c r="R107" s="20"/>
      <c r="S107" s="20"/>
      <c r="T107" s="20"/>
      <c r="U107" s="20"/>
      <c r="V107" s="20"/>
      <c r="W107" s="20"/>
      <c r="X107" s="3272"/>
      <c r="Y107" s="3272"/>
      <c r="Z107" s="20"/>
      <c r="AA107" s="20"/>
      <c r="AB107" s="20"/>
      <c r="AC107" s="20"/>
      <c r="AD107" s="20"/>
      <c r="AE107" s="20"/>
      <c r="AF107" s="20"/>
      <c r="AG107" s="20"/>
      <c r="AH107" s="20"/>
      <c r="AI107" s="20"/>
    </row>
    <row r="108" spans="1:35" ht="18" x14ac:dyDescent="0.25">
      <c r="A108" s="20"/>
      <c r="B108" s="20"/>
      <c r="C108" s="20"/>
      <c r="D108" s="20"/>
      <c r="E108" s="20"/>
      <c r="F108" s="20"/>
      <c r="G108" s="20"/>
      <c r="H108" s="20"/>
      <c r="I108" s="20"/>
      <c r="J108" s="20"/>
      <c r="K108" s="20"/>
      <c r="L108" s="20"/>
      <c r="M108" s="3408"/>
      <c r="N108" s="3409"/>
      <c r="O108" s="20"/>
      <c r="P108" s="20"/>
      <c r="Q108" s="20"/>
      <c r="R108" s="20"/>
      <c r="S108" s="20"/>
      <c r="T108" s="20"/>
      <c r="U108" s="20"/>
      <c r="V108" s="20"/>
      <c r="W108" s="20"/>
      <c r="X108" s="3272"/>
      <c r="Y108" s="3272"/>
      <c r="Z108" s="20"/>
      <c r="AA108" s="20"/>
      <c r="AB108" s="20"/>
      <c r="AC108" s="20"/>
      <c r="AD108" s="20"/>
      <c r="AE108" s="20"/>
      <c r="AF108" s="20"/>
      <c r="AG108" s="20"/>
      <c r="AH108" s="20"/>
      <c r="AI108" s="20"/>
    </row>
    <row r="109" spans="1:35" ht="18" x14ac:dyDescent="0.25">
      <c r="A109" s="20"/>
      <c r="B109" s="20"/>
      <c r="C109" s="20"/>
      <c r="D109" s="20"/>
      <c r="E109" s="20"/>
      <c r="F109" s="20"/>
      <c r="G109" s="20"/>
      <c r="H109" s="20"/>
      <c r="I109" s="20"/>
      <c r="J109" s="20"/>
      <c r="K109" s="20"/>
      <c r="L109" s="20"/>
      <c r="M109" s="3408"/>
      <c r="N109" s="3409"/>
      <c r="O109" s="20"/>
      <c r="P109" s="20"/>
      <c r="Q109" s="20"/>
      <c r="R109" s="20"/>
      <c r="S109" s="20"/>
      <c r="T109" s="20"/>
      <c r="U109" s="20"/>
      <c r="V109" s="20"/>
      <c r="W109" s="20"/>
      <c r="X109" s="3272"/>
      <c r="Y109" s="3272"/>
      <c r="Z109" s="20"/>
      <c r="AA109" s="20"/>
      <c r="AB109" s="20"/>
      <c r="AC109" s="20"/>
      <c r="AD109" s="20"/>
      <c r="AE109" s="20"/>
      <c r="AF109" s="20"/>
      <c r="AG109" s="20"/>
      <c r="AH109" s="20"/>
      <c r="AI109" s="20"/>
    </row>
    <row r="110" spans="1:35" ht="18" x14ac:dyDescent="0.25">
      <c r="A110" s="20"/>
      <c r="B110" s="20"/>
      <c r="C110" s="20"/>
      <c r="D110" s="20"/>
      <c r="E110" s="20"/>
      <c r="F110" s="20"/>
      <c r="G110" s="20"/>
      <c r="H110" s="20"/>
      <c r="I110" s="20"/>
      <c r="J110" s="20"/>
      <c r="K110" s="20"/>
      <c r="L110" s="20"/>
      <c r="M110" s="3408"/>
      <c r="N110" s="3409"/>
      <c r="O110" s="20"/>
      <c r="P110" s="20"/>
      <c r="Q110" s="20"/>
      <c r="R110" s="20"/>
      <c r="S110" s="20"/>
      <c r="T110" s="20"/>
      <c r="U110" s="20"/>
      <c r="V110" s="20"/>
      <c r="W110" s="20"/>
      <c r="X110" s="3272"/>
      <c r="Y110" s="3272"/>
      <c r="Z110" s="20"/>
      <c r="AA110" s="20"/>
      <c r="AB110" s="20"/>
      <c r="AC110" s="20"/>
      <c r="AD110" s="20"/>
      <c r="AE110" s="20"/>
      <c r="AF110" s="20"/>
      <c r="AG110" s="20"/>
      <c r="AH110" s="20"/>
      <c r="AI110" s="20"/>
    </row>
    <row r="111" spans="1:35" ht="18" x14ac:dyDescent="0.25">
      <c r="A111" s="20"/>
      <c r="B111" s="20"/>
      <c r="C111" s="20"/>
      <c r="D111" s="20"/>
      <c r="E111" s="20"/>
      <c r="F111" s="20"/>
      <c r="G111" s="20"/>
      <c r="H111" s="20"/>
      <c r="I111" s="20"/>
      <c r="J111" s="20"/>
      <c r="K111" s="20"/>
      <c r="L111" s="20"/>
      <c r="M111" s="3408"/>
      <c r="N111" s="3409"/>
      <c r="O111" s="20"/>
      <c r="P111" s="20"/>
      <c r="Q111" s="20"/>
      <c r="R111" s="20"/>
      <c r="S111" s="20"/>
      <c r="T111" s="20"/>
      <c r="U111" s="20"/>
      <c r="V111" s="20"/>
      <c r="W111" s="20"/>
      <c r="X111" s="3272"/>
      <c r="Y111" s="3272"/>
      <c r="Z111" s="20"/>
      <c r="AA111" s="20"/>
      <c r="AB111" s="20"/>
      <c r="AC111" s="20"/>
      <c r="AD111" s="20"/>
      <c r="AE111" s="20"/>
      <c r="AF111" s="20"/>
      <c r="AG111" s="20"/>
      <c r="AH111" s="20"/>
      <c r="AI111" s="20"/>
    </row>
    <row r="112" spans="1:35" ht="18" x14ac:dyDescent="0.25">
      <c r="A112" s="20"/>
      <c r="B112" s="20"/>
      <c r="C112" s="20"/>
      <c r="D112" s="20"/>
      <c r="E112" s="20"/>
      <c r="F112" s="20"/>
      <c r="G112" s="20"/>
      <c r="H112" s="20"/>
      <c r="I112" s="20"/>
      <c r="J112" s="20"/>
      <c r="K112" s="20"/>
      <c r="L112" s="20"/>
      <c r="M112" s="3408"/>
      <c r="N112" s="3409"/>
      <c r="O112" s="20"/>
      <c r="P112" s="20"/>
      <c r="Q112" s="20"/>
      <c r="R112" s="20"/>
      <c r="S112" s="20"/>
      <c r="T112" s="20"/>
      <c r="U112" s="20"/>
      <c r="V112" s="20"/>
      <c r="W112" s="20"/>
      <c r="X112" s="3272"/>
      <c r="Y112" s="3272"/>
      <c r="Z112" s="20"/>
      <c r="AA112" s="20"/>
      <c r="AB112" s="20"/>
      <c r="AC112" s="20"/>
      <c r="AD112" s="20"/>
      <c r="AE112" s="20"/>
      <c r="AF112" s="20"/>
      <c r="AG112" s="20"/>
      <c r="AH112" s="20"/>
      <c r="AI112" s="20"/>
    </row>
    <row r="113" spans="1:35" ht="18" x14ac:dyDescent="0.25">
      <c r="A113" s="20"/>
      <c r="B113" s="20"/>
      <c r="C113" s="20"/>
      <c r="D113" s="20"/>
      <c r="E113" s="20"/>
      <c r="F113" s="20"/>
      <c r="G113" s="20"/>
      <c r="H113" s="20"/>
      <c r="I113" s="20"/>
      <c r="J113" s="20"/>
      <c r="K113" s="20"/>
      <c r="L113" s="20"/>
      <c r="M113" s="3408"/>
      <c r="N113" s="3409"/>
      <c r="O113" s="20"/>
      <c r="P113" s="20"/>
      <c r="Q113" s="20"/>
      <c r="R113" s="20"/>
      <c r="S113" s="20"/>
      <c r="T113" s="20"/>
      <c r="U113" s="20"/>
      <c r="V113" s="20"/>
      <c r="W113" s="20"/>
      <c r="X113" s="3272"/>
      <c r="Y113" s="3272"/>
      <c r="Z113" s="20"/>
      <c r="AA113" s="20"/>
      <c r="AB113" s="20"/>
      <c r="AC113" s="20"/>
      <c r="AD113" s="20"/>
      <c r="AE113" s="20"/>
      <c r="AF113" s="20"/>
      <c r="AG113" s="20"/>
      <c r="AH113" s="20"/>
      <c r="AI113" s="20"/>
    </row>
    <row r="114" spans="1:35" ht="18" x14ac:dyDescent="0.25">
      <c r="A114" s="20"/>
      <c r="B114" s="20"/>
      <c r="C114" s="20"/>
      <c r="D114" s="20"/>
      <c r="E114" s="20"/>
      <c r="F114" s="20"/>
      <c r="G114" s="20"/>
      <c r="H114" s="20"/>
      <c r="I114" s="20"/>
      <c r="J114" s="20"/>
      <c r="K114" s="20"/>
      <c r="L114" s="20"/>
      <c r="M114" s="3408"/>
      <c r="N114" s="3409"/>
      <c r="O114" s="20"/>
      <c r="P114" s="20"/>
      <c r="Q114" s="20"/>
      <c r="R114" s="20"/>
      <c r="S114" s="20"/>
      <c r="T114" s="20"/>
      <c r="U114" s="20"/>
      <c r="V114" s="20"/>
      <c r="W114" s="20"/>
      <c r="X114" s="3272"/>
      <c r="Y114" s="3272"/>
      <c r="Z114" s="20"/>
      <c r="AA114" s="20"/>
      <c r="AB114" s="20"/>
      <c r="AC114" s="20"/>
      <c r="AD114" s="20"/>
      <c r="AE114" s="20"/>
      <c r="AF114" s="20"/>
      <c r="AG114" s="20"/>
      <c r="AH114" s="20"/>
      <c r="AI114" s="20"/>
    </row>
    <row r="115" spans="1:35" ht="18" x14ac:dyDescent="0.25">
      <c r="A115" s="20"/>
      <c r="B115" s="20"/>
      <c r="C115" s="20"/>
      <c r="D115" s="20"/>
      <c r="E115" s="20"/>
      <c r="F115" s="20"/>
      <c r="G115" s="20"/>
      <c r="H115" s="20"/>
      <c r="I115" s="20"/>
      <c r="J115" s="20"/>
      <c r="K115" s="20"/>
      <c r="L115" s="20"/>
      <c r="M115" s="3408"/>
      <c r="N115" s="3409"/>
      <c r="O115" s="20"/>
      <c r="P115" s="20"/>
      <c r="Q115" s="20"/>
      <c r="R115" s="20"/>
      <c r="S115" s="20"/>
      <c r="T115" s="20"/>
      <c r="U115" s="20"/>
      <c r="V115" s="20"/>
      <c r="W115" s="20"/>
      <c r="X115" s="3272"/>
      <c r="Y115" s="3272"/>
      <c r="Z115" s="20"/>
      <c r="AA115" s="20"/>
      <c r="AB115" s="20"/>
      <c r="AC115" s="20"/>
      <c r="AD115" s="20"/>
      <c r="AE115" s="20"/>
      <c r="AF115" s="20"/>
      <c r="AG115" s="20"/>
      <c r="AH115" s="20"/>
      <c r="AI115" s="20"/>
    </row>
    <row r="116" spans="1:35" ht="18" x14ac:dyDescent="0.25">
      <c r="A116" s="20"/>
      <c r="B116" s="20"/>
      <c r="C116" s="20"/>
      <c r="D116" s="20"/>
      <c r="E116" s="20"/>
      <c r="F116" s="20"/>
      <c r="G116" s="20"/>
      <c r="H116" s="20"/>
      <c r="I116" s="20"/>
      <c r="J116" s="20"/>
      <c r="K116" s="20"/>
      <c r="L116" s="20"/>
      <c r="M116" s="3408"/>
      <c r="N116" s="3409"/>
      <c r="O116" s="20"/>
      <c r="P116" s="20"/>
      <c r="Q116" s="20"/>
      <c r="R116" s="20"/>
      <c r="S116" s="20"/>
      <c r="T116" s="20"/>
      <c r="U116" s="20"/>
      <c r="V116" s="20"/>
      <c r="W116" s="20"/>
      <c r="X116" s="3272"/>
      <c r="Y116" s="3272"/>
      <c r="Z116" s="20"/>
      <c r="AA116" s="20"/>
      <c r="AB116" s="20"/>
      <c r="AC116" s="20"/>
      <c r="AD116" s="20"/>
      <c r="AE116" s="20"/>
      <c r="AF116" s="20"/>
      <c r="AG116" s="20"/>
      <c r="AH116" s="20"/>
      <c r="AI116" s="20"/>
    </row>
    <row r="117" spans="1:35" ht="18" x14ac:dyDescent="0.25">
      <c r="A117" s="20"/>
      <c r="B117" s="20"/>
      <c r="C117" s="20"/>
      <c r="D117" s="20"/>
      <c r="E117" s="20"/>
      <c r="F117" s="20"/>
      <c r="G117" s="20"/>
      <c r="H117" s="20"/>
      <c r="I117" s="20"/>
      <c r="J117" s="20"/>
      <c r="K117" s="20"/>
      <c r="L117" s="20"/>
      <c r="M117" s="3408"/>
      <c r="N117" s="3409"/>
      <c r="O117" s="20"/>
      <c r="P117" s="20"/>
      <c r="Q117" s="20"/>
      <c r="R117" s="20"/>
      <c r="S117" s="20"/>
      <c r="T117" s="20"/>
      <c r="U117" s="20"/>
      <c r="V117" s="20"/>
      <c r="W117" s="20"/>
      <c r="X117" s="3272"/>
      <c r="Y117" s="3272"/>
      <c r="Z117" s="20"/>
      <c r="AA117" s="20"/>
      <c r="AB117" s="20"/>
      <c r="AC117" s="20"/>
      <c r="AD117" s="20"/>
      <c r="AE117" s="20"/>
      <c r="AF117" s="20"/>
      <c r="AG117" s="20"/>
      <c r="AH117" s="20"/>
      <c r="AI117" s="20"/>
    </row>
    <row r="118" spans="1:35" ht="18" x14ac:dyDescent="0.25">
      <c r="A118" s="20"/>
      <c r="B118" s="20"/>
      <c r="C118" s="20"/>
      <c r="D118" s="20"/>
      <c r="E118" s="20"/>
      <c r="F118" s="20"/>
      <c r="G118" s="20"/>
      <c r="H118" s="20"/>
      <c r="I118" s="20"/>
      <c r="J118" s="20"/>
      <c r="K118" s="20"/>
      <c r="L118" s="20"/>
      <c r="M118" s="3408"/>
      <c r="N118" s="3409"/>
      <c r="O118" s="20"/>
      <c r="P118" s="20"/>
      <c r="Q118" s="20"/>
      <c r="R118" s="20"/>
      <c r="S118" s="20"/>
      <c r="T118" s="20"/>
      <c r="U118" s="20"/>
      <c r="V118" s="20"/>
      <c r="W118" s="20"/>
      <c r="X118" s="3272"/>
      <c r="Y118" s="3272"/>
      <c r="Z118" s="20"/>
      <c r="AA118" s="20"/>
      <c r="AB118" s="20"/>
      <c r="AC118" s="20"/>
      <c r="AD118" s="20"/>
      <c r="AE118" s="20"/>
      <c r="AF118" s="20"/>
      <c r="AG118" s="20"/>
      <c r="AH118" s="20"/>
      <c r="AI118" s="20"/>
    </row>
    <row r="119" spans="1:35" ht="18" x14ac:dyDescent="0.25">
      <c r="A119" s="20"/>
      <c r="B119" s="20"/>
      <c r="C119" s="20"/>
      <c r="D119" s="20"/>
      <c r="E119" s="20"/>
      <c r="F119" s="20"/>
      <c r="G119" s="20"/>
      <c r="H119" s="20"/>
      <c r="I119" s="20"/>
      <c r="J119" s="20"/>
      <c r="K119" s="20"/>
      <c r="L119" s="20"/>
      <c r="M119" s="3408"/>
      <c r="N119" s="3409"/>
      <c r="O119" s="20"/>
      <c r="P119" s="20"/>
      <c r="Q119" s="20"/>
      <c r="R119" s="20"/>
      <c r="S119" s="20"/>
      <c r="T119" s="20"/>
      <c r="U119" s="20"/>
      <c r="V119" s="20"/>
      <c r="W119" s="20"/>
      <c r="X119" s="3272"/>
      <c r="Y119" s="3272"/>
      <c r="Z119" s="20"/>
      <c r="AA119" s="20"/>
      <c r="AB119" s="20"/>
      <c r="AC119" s="20"/>
      <c r="AD119" s="20"/>
      <c r="AE119" s="20"/>
      <c r="AF119" s="20"/>
      <c r="AG119" s="20"/>
      <c r="AH119" s="20"/>
      <c r="AI119" s="20"/>
    </row>
    <row r="120" spans="1:35" ht="18" x14ac:dyDescent="0.25">
      <c r="A120" s="20"/>
      <c r="B120" s="20"/>
      <c r="C120" s="20"/>
      <c r="D120" s="20"/>
      <c r="E120" s="20"/>
      <c r="F120" s="20"/>
      <c r="G120" s="20"/>
      <c r="H120" s="20"/>
      <c r="I120" s="20"/>
      <c r="J120" s="20"/>
      <c r="K120" s="20"/>
      <c r="L120" s="20"/>
      <c r="M120" s="3408"/>
      <c r="N120" s="3409"/>
      <c r="O120" s="20"/>
      <c r="P120" s="20"/>
      <c r="Q120" s="20"/>
      <c r="R120" s="20"/>
      <c r="S120" s="20"/>
      <c r="T120" s="20"/>
      <c r="U120" s="20"/>
      <c r="V120" s="20"/>
      <c r="W120" s="20"/>
      <c r="X120" s="3272"/>
      <c r="Y120" s="3272"/>
      <c r="Z120" s="20"/>
      <c r="AA120" s="20"/>
      <c r="AB120" s="20"/>
      <c r="AC120" s="20"/>
      <c r="AD120" s="20"/>
      <c r="AE120" s="20"/>
      <c r="AF120" s="20"/>
      <c r="AG120" s="20"/>
      <c r="AH120" s="20"/>
      <c r="AI120" s="20"/>
    </row>
    <row r="121" spans="1:35" ht="18" x14ac:dyDescent="0.25">
      <c r="A121" s="20"/>
      <c r="B121" s="20"/>
      <c r="C121" s="20"/>
      <c r="D121" s="20"/>
      <c r="E121" s="20"/>
      <c r="F121" s="20"/>
      <c r="G121" s="20"/>
      <c r="H121" s="20"/>
      <c r="I121" s="20"/>
      <c r="J121" s="20"/>
      <c r="K121" s="20"/>
      <c r="L121" s="20"/>
      <c r="M121" s="3408"/>
      <c r="N121" s="3409"/>
      <c r="O121" s="20"/>
      <c r="P121" s="20"/>
      <c r="Q121" s="20"/>
      <c r="R121" s="20"/>
      <c r="S121" s="20"/>
      <c r="T121" s="20"/>
      <c r="U121" s="20"/>
      <c r="V121" s="20"/>
      <c r="W121" s="20"/>
      <c r="X121" s="3272"/>
      <c r="Y121" s="3272"/>
      <c r="Z121" s="20"/>
      <c r="AA121" s="20"/>
      <c r="AB121" s="20"/>
      <c r="AC121" s="20"/>
      <c r="AD121" s="20"/>
      <c r="AE121" s="20"/>
      <c r="AF121" s="20"/>
      <c r="AG121" s="20"/>
      <c r="AH121" s="20"/>
      <c r="AI121" s="20"/>
    </row>
    <row r="122" spans="1:35" ht="18" x14ac:dyDescent="0.25">
      <c r="A122" s="20"/>
      <c r="B122" s="20"/>
      <c r="C122" s="20"/>
      <c r="D122" s="20"/>
      <c r="E122" s="20"/>
      <c r="F122" s="20"/>
      <c r="G122" s="20"/>
      <c r="H122" s="20"/>
      <c r="I122" s="20"/>
      <c r="J122" s="20"/>
      <c r="K122" s="20"/>
      <c r="L122" s="20"/>
      <c r="M122" s="3408"/>
      <c r="N122" s="3409"/>
      <c r="O122" s="20"/>
      <c r="P122" s="20"/>
      <c r="Q122" s="20"/>
      <c r="R122" s="20"/>
      <c r="S122" s="20"/>
      <c r="T122" s="20"/>
      <c r="U122" s="20"/>
      <c r="V122" s="20"/>
      <c r="W122" s="20"/>
      <c r="X122" s="3272"/>
      <c r="Y122" s="3272"/>
      <c r="Z122" s="20"/>
      <c r="AA122" s="20"/>
      <c r="AB122" s="20"/>
      <c r="AC122" s="20"/>
      <c r="AD122" s="20"/>
      <c r="AE122" s="20"/>
      <c r="AF122" s="20"/>
      <c r="AG122" s="20"/>
      <c r="AH122" s="20"/>
      <c r="AI122" s="20"/>
    </row>
    <row r="123" spans="1:35" ht="18" x14ac:dyDescent="0.25">
      <c r="A123" s="20"/>
      <c r="B123" s="20"/>
      <c r="C123" s="20"/>
      <c r="D123" s="20"/>
      <c r="E123" s="20"/>
      <c r="F123" s="20"/>
      <c r="G123" s="20"/>
      <c r="H123" s="20"/>
      <c r="I123" s="20"/>
      <c r="J123" s="20"/>
      <c r="K123" s="20"/>
      <c r="L123" s="20"/>
      <c r="M123" s="3408"/>
      <c r="N123" s="3409"/>
      <c r="O123" s="20"/>
      <c r="P123" s="20"/>
      <c r="Q123" s="20"/>
      <c r="R123" s="20"/>
      <c r="S123" s="20"/>
      <c r="T123" s="20"/>
      <c r="U123" s="20"/>
      <c r="V123" s="20"/>
      <c r="W123" s="20"/>
      <c r="X123" s="3272"/>
      <c r="Y123" s="3272"/>
      <c r="Z123" s="20"/>
      <c r="AA123" s="20"/>
      <c r="AB123" s="20"/>
      <c r="AC123" s="20"/>
      <c r="AD123" s="20"/>
      <c r="AE123" s="20"/>
      <c r="AF123" s="20"/>
      <c r="AG123" s="20"/>
      <c r="AH123" s="20"/>
      <c r="AI123" s="20"/>
    </row>
    <row r="124" spans="1:35" ht="18" x14ac:dyDescent="0.25">
      <c r="A124" s="20"/>
      <c r="B124" s="20"/>
      <c r="C124" s="20"/>
      <c r="D124" s="20"/>
      <c r="E124" s="20"/>
      <c r="F124" s="20"/>
      <c r="G124" s="20"/>
      <c r="H124" s="20"/>
      <c r="I124" s="20"/>
      <c r="J124" s="20"/>
      <c r="K124" s="20"/>
      <c r="L124" s="20"/>
      <c r="M124" s="3408"/>
      <c r="N124" s="3409"/>
      <c r="O124" s="20"/>
      <c r="P124" s="20"/>
      <c r="Q124" s="20"/>
      <c r="R124" s="20"/>
      <c r="S124" s="20"/>
      <c r="T124" s="20"/>
      <c r="U124" s="20"/>
      <c r="V124" s="20"/>
      <c r="W124" s="20"/>
      <c r="X124" s="3272"/>
      <c r="Y124" s="3272"/>
      <c r="Z124" s="20"/>
      <c r="AA124" s="20"/>
      <c r="AB124" s="20"/>
      <c r="AC124" s="20"/>
      <c r="AD124" s="20"/>
      <c r="AE124" s="20"/>
      <c r="AF124" s="20"/>
      <c r="AG124" s="20"/>
      <c r="AH124" s="20"/>
      <c r="AI124" s="20"/>
    </row>
    <row r="125" spans="1:35" ht="18" x14ac:dyDescent="0.25">
      <c r="A125" s="20"/>
      <c r="B125" s="20"/>
      <c r="C125" s="20"/>
      <c r="D125" s="20"/>
      <c r="E125" s="20"/>
      <c r="F125" s="20"/>
      <c r="G125" s="20"/>
      <c r="H125" s="20"/>
      <c r="I125" s="20"/>
      <c r="J125" s="20"/>
      <c r="K125" s="20"/>
      <c r="L125" s="20"/>
      <c r="M125" s="3408"/>
      <c r="N125" s="3409"/>
      <c r="O125" s="20"/>
      <c r="P125" s="20"/>
      <c r="Q125" s="20"/>
      <c r="R125" s="20"/>
      <c r="S125" s="20"/>
      <c r="T125" s="20"/>
      <c r="U125" s="20"/>
      <c r="V125" s="20"/>
      <c r="W125" s="20"/>
      <c r="X125" s="3272"/>
      <c r="Y125" s="3272"/>
      <c r="Z125" s="20"/>
      <c r="AA125" s="20"/>
      <c r="AB125" s="20"/>
      <c r="AC125" s="20"/>
      <c r="AD125" s="20"/>
      <c r="AE125" s="20"/>
      <c r="AF125" s="20"/>
      <c r="AG125" s="20"/>
      <c r="AH125" s="20"/>
      <c r="AI125" s="20"/>
    </row>
    <row r="126" spans="1:35" ht="18" x14ac:dyDescent="0.25">
      <c r="A126" s="20"/>
      <c r="B126" s="20"/>
      <c r="C126" s="20"/>
      <c r="D126" s="20"/>
      <c r="E126" s="20"/>
      <c r="F126" s="20"/>
      <c r="G126" s="20"/>
      <c r="H126" s="20"/>
      <c r="I126" s="20"/>
      <c r="J126" s="20"/>
      <c r="K126" s="20"/>
      <c r="L126" s="20"/>
      <c r="M126" s="3408"/>
      <c r="N126" s="3409"/>
      <c r="O126" s="20"/>
      <c r="P126" s="20"/>
      <c r="Q126" s="20"/>
      <c r="R126" s="20"/>
      <c r="S126" s="20"/>
      <c r="T126" s="20"/>
      <c r="U126" s="20"/>
      <c r="V126" s="20"/>
      <c r="W126" s="20"/>
      <c r="X126" s="3272"/>
      <c r="Y126" s="3272"/>
      <c r="Z126" s="20"/>
      <c r="AA126" s="20"/>
      <c r="AB126" s="20"/>
      <c r="AC126" s="20"/>
      <c r="AD126" s="20"/>
      <c r="AE126" s="20"/>
      <c r="AF126" s="20"/>
      <c r="AG126" s="20"/>
      <c r="AH126" s="20"/>
      <c r="AI126" s="20"/>
    </row>
    <row r="127" spans="1:35" ht="18" x14ac:dyDescent="0.25">
      <c r="A127" s="20"/>
      <c r="B127" s="20"/>
      <c r="C127" s="20"/>
      <c r="D127" s="20"/>
      <c r="E127" s="20"/>
      <c r="F127" s="20"/>
      <c r="G127" s="20"/>
      <c r="H127" s="20"/>
      <c r="I127" s="20"/>
      <c r="J127" s="20"/>
      <c r="K127" s="20"/>
      <c r="L127" s="20"/>
      <c r="M127" s="3408"/>
      <c r="N127" s="3409"/>
      <c r="O127" s="20"/>
      <c r="P127" s="20"/>
      <c r="Q127" s="20"/>
      <c r="R127" s="20"/>
      <c r="S127" s="20"/>
      <c r="T127" s="20"/>
      <c r="U127" s="20"/>
      <c r="V127" s="20"/>
      <c r="W127" s="20"/>
      <c r="X127" s="3272"/>
      <c r="Y127" s="3272"/>
      <c r="Z127" s="20"/>
      <c r="AA127" s="20"/>
      <c r="AB127" s="20"/>
      <c r="AC127" s="20"/>
      <c r="AD127" s="20"/>
      <c r="AE127" s="20"/>
      <c r="AF127" s="20"/>
      <c r="AG127" s="20"/>
      <c r="AH127" s="20"/>
      <c r="AI127" s="20"/>
    </row>
    <row r="128" spans="1:35" ht="18" x14ac:dyDescent="0.25">
      <c r="A128" s="20"/>
      <c r="B128" s="20"/>
      <c r="C128" s="20"/>
      <c r="D128" s="20"/>
      <c r="E128" s="20"/>
      <c r="F128" s="20"/>
      <c r="G128" s="20"/>
      <c r="H128" s="20"/>
      <c r="I128" s="20"/>
      <c r="J128" s="20"/>
      <c r="K128" s="20"/>
      <c r="L128" s="20"/>
      <c r="M128" s="3408"/>
      <c r="N128" s="3409"/>
      <c r="O128" s="20"/>
      <c r="P128" s="20"/>
      <c r="Q128" s="20"/>
      <c r="R128" s="20"/>
      <c r="S128" s="20"/>
      <c r="T128" s="20"/>
      <c r="U128" s="20"/>
      <c r="V128" s="20"/>
      <c r="W128" s="20"/>
      <c r="X128" s="3272"/>
      <c r="Y128" s="3272"/>
      <c r="Z128" s="20"/>
      <c r="AA128" s="20"/>
      <c r="AB128" s="20"/>
      <c r="AC128" s="20"/>
      <c r="AD128" s="20"/>
      <c r="AE128" s="20"/>
      <c r="AF128" s="20"/>
      <c r="AG128" s="20"/>
      <c r="AH128" s="20"/>
      <c r="AI128" s="20"/>
    </row>
    <row r="129" spans="1:35" ht="18" x14ac:dyDescent="0.25">
      <c r="A129" s="20"/>
      <c r="B129" s="20"/>
      <c r="C129" s="20"/>
      <c r="D129" s="20"/>
      <c r="E129" s="20"/>
      <c r="F129" s="20"/>
      <c r="G129" s="20"/>
      <c r="H129" s="20"/>
      <c r="I129" s="20"/>
      <c r="J129" s="20"/>
      <c r="K129" s="20"/>
      <c r="L129" s="20"/>
      <c r="M129" s="3408"/>
      <c r="N129" s="3409"/>
      <c r="O129" s="20"/>
      <c r="P129" s="20"/>
      <c r="Q129" s="20"/>
      <c r="R129" s="20"/>
      <c r="S129" s="20"/>
      <c r="T129" s="20"/>
      <c r="U129" s="20"/>
      <c r="V129" s="20"/>
      <c r="W129" s="20"/>
      <c r="X129" s="3272"/>
      <c r="Y129" s="3272"/>
      <c r="Z129" s="20"/>
      <c r="AA129" s="20"/>
      <c r="AB129" s="20"/>
      <c r="AC129" s="20"/>
      <c r="AD129" s="20"/>
      <c r="AE129" s="20"/>
      <c r="AF129" s="20"/>
      <c r="AG129" s="20"/>
      <c r="AH129" s="20"/>
      <c r="AI129" s="20"/>
    </row>
    <row r="130" spans="1:35" ht="18" x14ac:dyDescent="0.25">
      <c r="A130" s="20"/>
      <c r="B130" s="20"/>
      <c r="C130" s="20"/>
      <c r="D130" s="20"/>
      <c r="E130" s="20"/>
      <c r="F130" s="20"/>
      <c r="G130" s="20"/>
      <c r="H130" s="20"/>
      <c r="I130" s="20"/>
      <c r="J130" s="20"/>
      <c r="K130" s="20"/>
      <c r="L130" s="20"/>
      <c r="M130" s="3408"/>
      <c r="N130" s="3409"/>
      <c r="O130" s="20"/>
      <c r="P130" s="20"/>
      <c r="Q130" s="20"/>
      <c r="R130" s="20"/>
      <c r="S130" s="20"/>
      <c r="T130" s="20"/>
      <c r="U130" s="20"/>
      <c r="V130" s="20"/>
      <c r="W130" s="20"/>
      <c r="X130" s="3272"/>
      <c r="Y130" s="3272"/>
      <c r="Z130" s="20"/>
      <c r="AA130" s="20"/>
      <c r="AB130" s="20"/>
      <c r="AC130" s="20"/>
      <c r="AD130" s="20"/>
      <c r="AE130" s="20"/>
      <c r="AF130" s="20"/>
      <c r="AG130" s="20"/>
      <c r="AH130" s="20"/>
      <c r="AI130" s="20"/>
    </row>
    <row r="131" spans="1:35" ht="18" x14ac:dyDescent="0.25">
      <c r="A131" s="20"/>
      <c r="B131" s="20"/>
      <c r="C131" s="20"/>
      <c r="D131" s="20"/>
      <c r="E131" s="20"/>
      <c r="F131" s="20"/>
      <c r="G131" s="20"/>
      <c r="H131" s="20"/>
      <c r="I131" s="20"/>
      <c r="J131" s="20"/>
      <c r="K131" s="20"/>
      <c r="L131" s="20"/>
      <c r="M131" s="3408"/>
      <c r="N131" s="3409"/>
      <c r="O131" s="20"/>
      <c r="P131" s="20"/>
      <c r="Q131" s="20"/>
      <c r="R131" s="20"/>
      <c r="S131" s="20"/>
      <c r="T131" s="20"/>
      <c r="U131" s="20"/>
      <c r="V131" s="20"/>
      <c r="W131" s="20"/>
      <c r="X131" s="3272"/>
      <c r="Y131" s="3272"/>
      <c r="Z131" s="20"/>
      <c r="AA131" s="20"/>
      <c r="AB131" s="20"/>
      <c r="AC131" s="20"/>
      <c r="AD131" s="20"/>
      <c r="AE131" s="20"/>
      <c r="AF131" s="20"/>
      <c r="AG131" s="20"/>
      <c r="AH131" s="20"/>
      <c r="AI131" s="20"/>
    </row>
    <row r="132" spans="1:35" ht="18" x14ac:dyDescent="0.25">
      <c r="A132" s="20"/>
      <c r="B132" s="20"/>
      <c r="C132" s="20"/>
      <c r="D132" s="20"/>
      <c r="E132" s="20"/>
      <c r="F132" s="20"/>
      <c r="G132" s="20"/>
      <c r="H132" s="20"/>
      <c r="I132" s="20"/>
      <c r="J132" s="20"/>
      <c r="K132" s="20"/>
      <c r="L132" s="20"/>
      <c r="M132" s="3408"/>
      <c r="N132" s="3409"/>
      <c r="O132" s="20"/>
      <c r="P132" s="20"/>
      <c r="Q132" s="20"/>
      <c r="R132" s="20"/>
      <c r="S132" s="20"/>
      <c r="T132" s="20"/>
      <c r="U132" s="20"/>
      <c r="V132" s="20"/>
      <c r="W132" s="20"/>
      <c r="X132" s="3272"/>
      <c r="Y132" s="3272"/>
      <c r="Z132" s="20"/>
      <c r="AA132" s="20"/>
      <c r="AB132" s="20"/>
      <c r="AC132" s="20"/>
      <c r="AD132" s="20"/>
      <c r="AE132" s="20"/>
      <c r="AF132" s="20"/>
      <c r="AG132" s="20"/>
      <c r="AH132" s="20"/>
      <c r="AI132" s="20"/>
    </row>
    <row r="133" spans="1:35" ht="18" x14ac:dyDescent="0.25">
      <c r="A133" s="20"/>
      <c r="B133" s="20"/>
      <c r="C133" s="20"/>
      <c r="D133" s="20"/>
      <c r="E133" s="20"/>
      <c r="F133" s="20"/>
      <c r="G133" s="20"/>
      <c r="H133" s="20"/>
      <c r="I133" s="20"/>
      <c r="J133" s="20"/>
      <c r="K133" s="20"/>
      <c r="L133" s="20"/>
      <c r="M133" s="3408"/>
      <c r="N133" s="3409"/>
      <c r="O133" s="20"/>
      <c r="P133" s="20"/>
      <c r="Q133" s="20"/>
      <c r="R133" s="20"/>
      <c r="S133" s="20"/>
      <c r="T133" s="20"/>
      <c r="U133" s="20"/>
      <c r="V133" s="20"/>
      <c r="W133" s="20"/>
      <c r="X133" s="3272"/>
      <c r="Y133" s="3272"/>
      <c r="Z133" s="20"/>
      <c r="AA133" s="20"/>
      <c r="AB133" s="20"/>
      <c r="AC133" s="20"/>
      <c r="AD133" s="20"/>
      <c r="AE133" s="20"/>
      <c r="AF133" s="20"/>
      <c r="AG133" s="20"/>
      <c r="AH133" s="20"/>
      <c r="AI133" s="20"/>
    </row>
    <row r="134" spans="1:35" ht="18" x14ac:dyDescent="0.25">
      <c r="A134" s="20"/>
      <c r="B134" s="20"/>
      <c r="C134" s="20"/>
      <c r="D134" s="20"/>
      <c r="E134" s="20"/>
      <c r="F134" s="20"/>
      <c r="G134" s="20"/>
      <c r="H134" s="20"/>
      <c r="I134" s="20"/>
      <c r="J134" s="20"/>
      <c r="K134" s="20"/>
      <c r="L134" s="20"/>
      <c r="M134" s="3408"/>
      <c r="N134" s="3409"/>
      <c r="O134" s="20"/>
      <c r="P134" s="20"/>
      <c r="Q134" s="20"/>
      <c r="R134" s="20"/>
      <c r="S134" s="20"/>
      <c r="T134" s="20"/>
      <c r="U134" s="20"/>
      <c r="V134" s="20"/>
      <c r="W134" s="20"/>
      <c r="X134" s="3272"/>
      <c r="Y134" s="3272"/>
      <c r="Z134" s="20"/>
      <c r="AA134" s="20"/>
      <c r="AB134" s="20"/>
      <c r="AC134" s="20"/>
      <c r="AD134" s="20"/>
      <c r="AE134" s="20"/>
      <c r="AF134" s="20"/>
      <c r="AG134" s="20"/>
      <c r="AH134" s="20"/>
      <c r="AI134" s="20"/>
    </row>
    <row r="135" spans="1:35" ht="18" x14ac:dyDescent="0.25">
      <c r="A135" s="20"/>
      <c r="B135" s="20"/>
      <c r="C135" s="20"/>
      <c r="D135" s="20"/>
      <c r="E135" s="20"/>
      <c r="F135" s="20"/>
      <c r="G135" s="20"/>
      <c r="H135" s="20"/>
      <c r="I135" s="20"/>
      <c r="J135" s="20"/>
      <c r="K135" s="20"/>
      <c r="L135" s="20"/>
      <c r="M135" s="3408"/>
      <c r="N135" s="3409"/>
      <c r="O135" s="20"/>
      <c r="P135" s="20"/>
      <c r="Q135" s="20"/>
      <c r="R135" s="20"/>
      <c r="S135" s="20"/>
      <c r="T135" s="20"/>
      <c r="U135" s="20"/>
      <c r="V135" s="20"/>
      <c r="W135" s="20"/>
      <c r="X135" s="3272"/>
      <c r="Y135" s="3272"/>
      <c r="Z135" s="20"/>
      <c r="AA135" s="20"/>
      <c r="AB135" s="20"/>
      <c r="AC135" s="20"/>
      <c r="AD135" s="20"/>
      <c r="AE135" s="20"/>
      <c r="AF135" s="20"/>
      <c r="AG135" s="20"/>
      <c r="AH135" s="20"/>
      <c r="AI135" s="20"/>
    </row>
    <row r="136" spans="1:35" ht="18" x14ac:dyDescent="0.25">
      <c r="A136" s="20"/>
      <c r="B136" s="20"/>
      <c r="C136" s="20"/>
      <c r="D136" s="20"/>
      <c r="E136" s="20"/>
      <c r="F136" s="20"/>
      <c r="G136" s="20"/>
      <c r="H136" s="20"/>
      <c r="I136" s="20"/>
      <c r="J136" s="20"/>
      <c r="K136" s="20"/>
      <c r="L136" s="20"/>
      <c r="M136" s="3408"/>
      <c r="N136" s="3409"/>
      <c r="O136" s="20"/>
      <c r="P136" s="20"/>
      <c r="Q136" s="20"/>
      <c r="R136" s="20"/>
      <c r="S136" s="20"/>
      <c r="T136" s="20"/>
      <c r="U136" s="20"/>
      <c r="V136" s="20"/>
      <c r="W136" s="20"/>
      <c r="X136" s="3272"/>
      <c r="Y136" s="3272"/>
      <c r="Z136" s="20"/>
      <c r="AA136" s="20"/>
      <c r="AB136" s="20"/>
      <c r="AC136" s="20"/>
      <c r="AD136" s="20"/>
      <c r="AE136" s="20"/>
      <c r="AF136" s="20"/>
      <c r="AG136" s="20"/>
      <c r="AH136" s="20"/>
      <c r="AI136" s="20"/>
    </row>
    <row r="137" spans="1:35" ht="18" x14ac:dyDescent="0.25">
      <c r="A137" s="20"/>
      <c r="B137" s="20"/>
      <c r="C137" s="20"/>
      <c r="D137" s="20"/>
      <c r="E137" s="20"/>
      <c r="F137" s="20"/>
      <c r="G137" s="20"/>
      <c r="H137" s="20"/>
      <c r="I137" s="20"/>
      <c r="J137" s="20"/>
      <c r="K137" s="20"/>
      <c r="L137" s="20"/>
      <c r="M137" s="3408"/>
      <c r="N137" s="3409"/>
      <c r="O137" s="20"/>
      <c r="P137" s="20"/>
      <c r="Q137" s="20"/>
      <c r="R137" s="20"/>
      <c r="S137" s="20"/>
      <c r="T137" s="20"/>
      <c r="U137" s="20"/>
      <c r="V137" s="20"/>
      <c r="W137" s="20"/>
      <c r="X137" s="3272"/>
      <c r="Y137" s="3272"/>
      <c r="Z137" s="20"/>
      <c r="AA137" s="20"/>
      <c r="AB137" s="20"/>
      <c r="AC137" s="20"/>
      <c r="AD137" s="20"/>
      <c r="AE137" s="20"/>
      <c r="AF137" s="20"/>
      <c r="AG137" s="20"/>
      <c r="AH137" s="20"/>
      <c r="AI137" s="20"/>
    </row>
    <row r="138" spans="1:35" ht="18" x14ac:dyDescent="0.25">
      <c r="A138" s="20"/>
      <c r="B138" s="20"/>
      <c r="C138" s="20"/>
      <c r="D138" s="20"/>
      <c r="E138" s="20"/>
      <c r="F138" s="20"/>
      <c r="G138" s="20"/>
      <c r="H138" s="20"/>
      <c r="I138" s="20"/>
      <c r="J138" s="20"/>
      <c r="K138" s="20"/>
      <c r="L138" s="20"/>
      <c r="M138" s="3408"/>
      <c r="N138" s="3409"/>
      <c r="O138" s="20"/>
      <c r="P138" s="20"/>
      <c r="Q138" s="20"/>
      <c r="R138" s="20"/>
      <c r="S138" s="20"/>
      <c r="T138" s="20"/>
      <c r="U138" s="20"/>
      <c r="V138" s="20"/>
      <c r="W138" s="20"/>
      <c r="X138" s="3272"/>
      <c r="Y138" s="3272"/>
      <c r="Z138" s="20"/>
      <c r="AA138" s="20"/>
      <c r="AB138" s="20"/>
      <c r="AC138" s="20"/>
      <c r="AD138" s="20"/>
      <c r="AE138" s="20"/>
      <c r="AF138" s="20"/>
      <c r="AG138" s="20"/>
      <c r="AH138" s="20"/>
      <c r="AI138" s="20"/>
    </row>
    <row r="139" spans="1:35" ht="18" x14ac:dyDescent="0.25">
      <c r="A139" s="20"/>
      <c r="B139" s="20"/>
      <c r="C139" s="20"/>
      <c r="D139" s="20"/>
      <c r="E139" s="20"/>
      <c r="F139" s="20"/>
      <c r="G139" s="20"/>
      <c r="H139" s="20"/>
      <c r="I139" s="20"/>
      <c r="J139" s="20"/>
      <c r="K139" s="20"/>
      <c r="L139" s="20"/>
      <c r="M139" s="3408"/>
      <c r="N139" s="3409"/>
      <c r="O139" s="20"/>
      <c r="P139" s="20"/>
      <c r="Q139" s="20"/>
      <c r="R139" s="20"/>
      <c r="S139" s="20"/>
      <c r="T139" s="20"/>
      <c r="U139" s="20"/>
      <c r="V139" s="20"/>
      <c r="W139" s="20"/>
      <c r="X139" s="3272"/>
      <c r="Y139" s="3272"/>
      <c r="Z139" s="20"/>
      <c r="AA139" s="20"/>
      <c r="AB139" s="20"/>
      <c r="AC139" s="20"/>
      <c r="AD139" s="20"/>
      <c r="AE139" s="20"/>
      <c r="AF139" s="20"/>
      <c r="AG139" s="20"/>
      <c r="AH139" s="20"/>
      <c r="AI139" s="20"/>
    </row>
    <row r="140" spans="1:35" ht="18" x14ac:dyDescent="0.25">
      <c r="A140" s="20"/>
      <c r="B140" s="20"/>
      <c r="C140" s="20"/>
      <c r="D140" s="20"/>
      <c r="E140" s="20"/>
      <c r="F140" s="20"/>
      <c r="G140" s="20"/>
      <c r="H140" s="20"/>
      <c r="I140" s="20"/>
      <c r="J140" s="20"/>
      <c r="K140" s="20"/>
      <c r="L140" s="20"/>
      <c r="M140" s="3408"/>
      <c r="N140" s="3409"/>
      <c r="O140" s="20"/>
      <c r="P140" s="20"/>
      <c r="Q140" s="20"/>
      <c r="R140" s="20"/>
      <c r="S140" s="20"/>
      <c r="T140" s="20"/>
      <c r="U140" s="20"/>
      <c r="V140" s="20"/>
      <c r="W140" s="20"/>
      <c r="X140" s="3272"/>
      <c r="Y140" s="3272"/>
      <c r="Z140" s="20"/>
      <c r="AA140" s="20"/>
      <c r="AB140" s="20"/>
      <c r="AC140" s="20"/>
      <c r="AD140" s="20"/>
      <c r="AE140" s="20"/>
      <c r="AF140" s="20"/>
      <c r="AG140" s="20"/>
      <c r="AH140" s="20"/>
      <c r="AI140" s="20"/>
    </row>
    <row r="141" spans="1:35" ht="18" x14ac:dyDescent="0.25">
      <c r="A141" s="20"/>
      <c r="B141" s="20"/>
      <c r="C141" s="20"/>
      <c r="D141" s="20"/>
      <c r="E141" s="20"/>
      <c r="F141" s="20"/>
      <c r="G141" s="20"/>
      <c r="H141" s="20"/>
      <c r="I141" s="20"/>
      <c r="J141" s="20"/>
      <c r="K141" s="20"/>
      <c r="L141" s="20"/>
      <c r="M141" s="3408"/>
      <c r="N141" s="3409"/>
      <c r="O141" s="20"/>
      <c r="P141" s="20"/>
      <c r="Q141" s="20"/>
      <c r="R141" s="20"/>
      <c r="S141" s="20"/>
      <c r="T141" s="20"/>
      <c r="U141" s="20"/>
      <c r="V141" s="20"/>
      <c r="W141" s="20"/>
      <c r="X141" s="3272"/>
      <c r="Y141" s="3272"/>
      <c r="Z141" s="20"/>
      <c r="AA141" s="20"/>
      <c r="AB141" s="20"/>
      <c r="AC141" s="20"/>
      <c r="AD141" s="20"/>
      <c r="AE141" s="20"/>
      <c r="AF141" s="20"/>
      <c r="AG141" s="20"/>
      <c r="AH141" s="20"/>
      <c r="AI141" s="20"/>
    </row>
    <row r="142" spans="1:35" ht="18" x14ac:dyDescent="0.25">
      <c r="A142" s="20"/>
      <c r="B142" s="20"/>
      <c r="C142" s="20"/>
      <c r="D142" s="20"/>
      <c r="E142" s="20"/>
      <c r="F142" s="20"/>
      <c r="G142" s="20"/>
      <c r="H142" s="20"/>
      <c r="I142" s="20"/>
      <c r="J142" s="20"/>
      <c r="K142" s="20"/>
      <c r="L142" s="20"/>
      <c r="M142" s="3408"/>
      <c r="N142" s="3409"/>
      <c r="O142" s="20"/>
      <c r="P142" s="20"/>
      <c r="Q142" s="20"/>
      <c r="R142" s="20"/>
      <c r="S142" s="20"/>
      <c r="T142" s="20"/>
      <c r="U142" s="20"/>
      <c r="V142" s="20"/>
      <c r="W142" s="20"/>
      <c r="X142" s="3272"/>
      <c r="Y142" s="3272"/>
      <c r="Z142" s="20"/>
      <c r="AA142" s="20"/>
      <c r="AB142" s="20"/>
      <c r="AC142" s="20"/>
      <c r="AD142" s="20"/>
      <c r="AE142" s="20"/>
      <c r="AF142" s="20"/>
      <c r="AG142" s="20"/>
      <c r="AH142" s="20"/>
      <c r="AI142" s="20"/>
    </row>
    <row r="143" spans="1:35" ht="18" x14ac:dyDescent="0.25">
      <c r="A143" s="20"/>
      <c r="B143" s="20"/>
      <c r="C143" s="20"/>
      <c r="D143" s="20"/>
      <c r="E143" s="20"/>
      <c r="F143" s="20"/>
      <c r="G143" s="20"/>
      <c r="H143" s="20"/>
      <c r="I143" s="20"/>
      <c r="J143" s="20"/>
      <c r="K143" s="20"/>
      <c r="L143" s="20"/>
      <c r="M143" s="3408"/>
      <c r="N143" s="3409"/>
      <c r="O143" s="20"/>
      <c r="P143" s="20"/>
      <c r="Q143" s="20"/>
      <c r="R143" s="20"/>
      <c r="S143" s="20"/>
      <c r="T143" s="20"/>
      <c r="U143" s="20"/>
      <c r="V143" s="20"/>
      <c r="W143" s="20"/>
      <c r="X143" s="3272"/>
      <c r="Y143" s="3272"/>
      <c r="Z143" s="20"/>
      <c r="AA143" s="20"/>
      <c r="AB143" s="20"/>
      <c r="AC143" s="20"/>
      <c r="AD143" s="20"/>
      <c r="AE143" s="20"/>
      <c r="AF143" s="20"/>
      <c r="AG143" s="20"/>
      <c r="AH143" s="20"/>
      <c r="AI143" s="20"/>
    </row>
    <row r="144" spans="1:35" ht="18" x14ac:dyDescent="0.25">
      <c r="A144" s="20"/>
      <c r="B144" s="20"/>
      <c r="C144" s="20"/>
      <c r="D144" s="20"/>
      <c r="E144" s="20"/>
      <c r="F144" s="20"/>
      <c r="G144" s="20"/>
      <c r="H144" s="20"/>
      <c r="I144" s="20"/>
      <c r="J144" s="20"/>
      <c r="K144" s="20"/>
      <c r="L144" s="20"/>
      <c r="M144" s="3408"/>
      <c r="N144" s="3409"/>
      <c r="O144" s="20"/>
      <c r="P144" s="20"/>
      <c r="Q144" s="20"/>
      <c r="R144" s="20"/>
      <c r="S144" s="20"/>
      <c r="T144" s="20"/>
      <c r="U144" s="20"/>
      <c r="V144" s="20"/>
      <c r="W144" s="20"/>
      <c r="X144" s="3272"/>
      <c r="Y144" s="3272"/>
      <c r="Z144" s="20"/>
      <c r="AA144" s="20"/>
      <c r="AB144" s="20"/>
      <c r="AC144" s="20"/>
      <c r="AD144" s="20"/>
      <c r="AE144" s="20"/>
      <c r="AF144" s="20"/>
      <c r="AG144" s="20"/>
      <c r="AH144" s="20"/>
      <c r="AI144" s="20"/>
    </row>
    <row r="145" spans="1:35" ht="18" x14ac:dyDescent="0.25">
      <c r="A145" s="20"/>
      <c r="B145" s="20"/>
      <c r="C145" s="20"/>
      <c r="D145" s="20"/>
      <c r="E145" s="20"/>
      <c r="F145" s="20"/>
      <c r="G145" s="20"/>
      <c r="H145" s="20"/>
      <c r="I145" s="20"/>
      <c r="J145" s="20"/>
      <c r="K145" s="20"/>
      <c r="L145" s="20"/>
      <c r="M145" s="3408"/>
      <c r="N145" s="3409"/>
      <c r="O145" s="20"/>
      <c r="P145" s="20"/>
      <c r="Q145" s="20"/>
      <c r="R145" s="20"/>
      <c r="S145" s="20"/>
      <c r="T145" s="20"/>
      <c r="U145" s="20"/>
      <c r="V145" s="20"/>
      <c r="W145" s="20"/>
      <c r="X145" s="3272"/>
      <c r="Y145" s="3272"/>
      <c r="Z145" s="20"/>
      <c r="AA145" s="20"/>
      <c r="AB145" s="20"/>
      <c r="AC145" s="20"/>
      <c r="AD145" s="20"/>
      <c r="AE145" s="20"/>
      <c r="AF145" s="20"/>
      <c r="AG145" s="20"/>
      <c r="AH145" s="20"/>
      <c r="AI145" s="20"/>
    </row>
    <row r="146" spans="1:35" ht="18" x14ac:dyDescent="0.25">
      <c r="A146" s="20"/>
      <c r="B146" s="20"/>
      <c r="C146" s="20"/>
      <c r="D146" s="20"/>
      <c r="E146" s="20"/>
      <c r="F146" s="20"/>
      <c r="G146" s="20"/>
      <c r="H146" s="20"/>
      <c r="I146" s="20"/>
      <c r="J146" s="20"/>
      <c r="K146" s="20"/>
      <c r="L146" s="20"/>
      <c r="M146" s="3408"/>
      <c r="N146" s="3409"/>
      <c r="O146" s="20"/>
      <c r="P146" s="20"/>
      <c r="Q146" s="20"/>
      <c r="R146" s="20"/>
      <c r="S146" s="20"/>
      <c r="T146" s="20"/>
      <c r="U146" s="20"/>
      <c r="V146" s="20"/>
      <c r="W146" s="20"/>
      <c r="X146" s="3272"/>
      <c r="Y146" s="3272"/>
      <c r="Z146" s="20"/>
      <c r="AA146" s="20"/>
      <c r="AB146" s="20"/>
      <c r="AC146" s="20"/>
      <c r="AD146" s="20"/>
      <c r="AE146" s="20"/>
      <c r="AF146" s="20"/>
      <c r="AG146" s="20"/>
      <c r="AH146" s="20"/>
      <c r="AI146" s="20"/>
    </row>
    <row r="147" spans="1:35" ht="18" x14ac:dyDescent="0.25">
      <c r="A147" s="20"/>
      <c r="B147" s="20"/>
      <c r="C147" s="20"/>
      <c r="D147" s="20"/>
      <c r="E147" s="20"/>
      <c r="F147" s="20"/>
      <c r="G147" s="20"/>
      <c r="H147" s="20"/>
      <c r="I147" s="20"/>
      <c r="J147" s="20"/>
      <c r="K147" s="20"/>
      <c r="L147" s="20"/>
      <c r="M147" s="3408"/>
      <c r="N147" s="3409"/>
      <c r="O147" s="20"/>
      <c r="P147" s="20"/>
      <c r="Q147" s="20"/>
      <c r="R147" s="20"/>
      <c r="S147" s="20"/>
      <c r="T147" s="20"/>
      <c r="U147" s="20"/>
      <c r="V147" s="20"/>
      <c r="W147" s="20"/>
      <c r="X147" s="3272"/>
      <c r="Y147" s="3272"/>
      <c r="Z147" s="20"/>
      <c r="AA147" s="20"/>
      <c r="AB147" s="20"/>
      <c r="AC147" s="20"/>
      <c r="AD147" s="20"/>
      <c r="AE147" s="20"/>
      <c r="AF147" s="20"/>
      <c r="AG147" s="20"/>
      <c r="AH147" s="20"/>
      <c r="AI147" s="20"/>
    </row>
    <row r="148" spans="1:35" ht="18" x14ac:dyDescent="0.25">
      <c r="A148" s="20"/>
      <c r="B148" s="20"/>
      <c r="C148" s="20"/>
      <c r="D148" s="20"/>
      <c r="E148" s="20"/>
      <c r="F148" s="20"/>
      <c r="G148" s="20"/>
      <c r="H148" s="20"/>
      <c r="I148" s="20"/>
      <c r="J148" s="20"/>
      <c r="K148" s="20"/>
      <c r="L148" s="20"/>
      <c r="M148" s="3408"/>
      <c r="N148" s="3409"/>
      <c r="O148" s="20"/>
      <c r="P148" s="20"/>
      <c r="Q148" s="20"/>
      <c r="R148" s="20"/>
      <c r="S148" s="20"/>
      <c r="T148" s="20"/>
      <c r="U148" s="20"/>
      <c r="V148" s="20"/>
      <c r="W148" s="20"/>
      <c r="X148" s="3272"/>
      <c r="Y148" s="3272"/>
      <c r="Z148" s="20"/>
      <c r="AA148" s="20"/>
      <c r="AB148" s="20"/>
      <c r="AC148" s="20"/>
      <c r="AD148" s="20"/>
      <c r="AE148" s="20"/>
      <c r="AF148" s="20"/>
      <c r="AG148" s="20"/>
      <c r="AH148" s="20"/>
      <c r="AI148" s="20"/>
    </row>
    <row r="149" spans="1:35" x14ac:dyDescent="0.2">
      <c r="A149" s="60"/>
      <c r="B149" s="60"/>
      <c r="C149" s="60"/>
      <c r="D149" s="60"/>
      <c r="E149" s="60"/>
      <c r="F149" s="60"/>
      <c r="G149" s="60"/>
      <c r="H149" s="60"/>
      <c r="I149" s="60"/>
      <c r="J149" s="60"/>
      <c r="K149" s="60"/>
      <c r="L149" s="60"/>
      <c r="M149" s="60"/>
      <c r="N149" s="60"/>
      <c r="O149" s="60"/>
      <c r="P149" s="60"/>
      <c r="Q149" s="60"/>
      <c r="R149" s="60"/>
      <c r="S149" s="60"/>
      <c r="T149" s="379"/>
      <c r="V149" s="379"/>
      <c r="W149" s="3939"/>
      <c r="X149" s="3939"/>
      <c r="Y149" s="3939"/>
      <c r="Z149" s="4040"/>
      <c r="AA149" s="60"/>
      <c r="AB149" s="60"/>
      <c r="AC149" s="60"/>
    </row>
    <row r="150" spans="1:35" x14ac:dyDescent="0.2">
      <c r="A150" s="60"/>
      <c r="B150" s="60"/>
      <c r="C150" s="60"/>
      <c r="D150" s="60"/>
      <c r="E150" s="60"/>
      <c r="F150" s="60"/>
      <c r="G150" s="60"/>
      <c r="H150" s="60"/>
      <c r="I150" s="60"/>
      <c r="J150" s="60"/>
      <c r="K150" s="60"/>
      <c r="L150" s="60"/>
      <c r="M150" s="60"/>
      <c r="N150" s="60"/>
      <c r="O150" s="60"/>
      <c r="P150" s="60"/>
      <c r="Q150" s="60"/>
      <c r="R150" s="60"/>
      <c r="S150" s="60"/>
      <c r="T150" s="379"/>
      <c r="V150" s="379"/>
      <c r="W150" s="3939"/>
      <c r="X150" s="3939"/>
      <c r="Y150" s="3939"/>
      <c r="Z150" s="4040"/>
      <c r="AA150" s="60"/>
      <c r="AB150" s="60"/>
      <c r="AC150" s="60"/>
    </row>
    <row r="151" spans="1:35" x14ac:dyDescent="0.2">
      <c r="A151" s="60"/>
      <c r="B151" s="60"/>
      <c r="C151" s="60"/>
      <c r="D151" s="60"/>
      <c r="E151" s="60"/>
      <c r="F151" s="60"/>
      <c r="G151" s="60"/>
      <c r="H151" s="60"/>
      <c r="I151" s="60"/>
      <c r="J151" s="60"/>
      <c r="K151" s="60"/>
      <c r="L151" s="60"/>
      <c r="M151" s="60"/>
      <c r="N151" s="60"/>
      <c r="O151" s="60"/>
      <c r="P151" s="60"/>
      <c r="Q151" s="60"/>
      <c r="R151" s="60"/>
      <c r="S151" s="60"/>
      <c r="T151" s="379"/>
      <c r="V151" s="379"/>
      <c r="W151" s="3939"/>
      <c r="X151" s="3939"/>
      <c r="Y151" s="3939"/>
      <c r="Z151" s="4040"/>
      <c r="AA151" s="60"/>
      <c r="AB151" s="60"/>
      <c r="AC151" s="60"/>
    </row>
    <row r="152" spans="1:35" x14ac:dyDescent="0.2">
      <c r="A152" s="60"/>
      <c r="B152" s="60"/>
      <c r="C152" s="60"/>
      <c r="D152" s="60"/>
      <c r="E152" s="60"/>
      <c r="F152" s="60"/>
      <c r="G152" s="60"/>
      <c r="H152" s="60"/>
      <c r="I152" s="60"/>
      <c r="J152" s="60"/>
      <c r="K152" s="60"/>
      <c r="L152" s="60"/>
      <c r="M152" s="60"/>
      <c r="N152" s="60"/>
      <c r="O152" s="60"/>
      <c r="P152" s="60"/>
      <c r="Q152" s="60"/>
      <c r="R152" s="60"/>
      <c r="S152" s="60"/>
      <c r="T152" s="379"/>
      <c r="V152" s="379"/>
      <c r="W152" s="3939"/>
      <c r="X152" s="3939"/>
      <c r="Y152" s="3939"/>
      <c r="Z152" s="4040"/>
      <c r="AA152" s="60"/>
      <c r="AB152" s="60"/>
      <c r="AC152" s="60"/>
    </row>
    <row r="153" spans="1:35" x14ac:dyDescent="0.2">
      <c r="A153" s="60"/>
      <c r="B153" s="60"/>
      <c r="C153" s="60"/>
      <c r="D153" s="60"/>
      <c r="E153" s="60"/>
      <c r="F153" s="60"/>
      <c r="G153" s="60"/>
      <c r="H153" s="60"/>
      <c r="I153" s="60"/>
      <c r="J153" s="60"/>
      <c r="K153" s="60"/>
      <c r="L153" s="60"/>
      <c r="M153" s="60"/>
      <c r="N153" s="60"/>
      <c r="O153" s="60"/>
      <c r="P153" s="60"/>
      <c r="Q153" s="60"/>
      <c r="R153" s="60"/>
      <c r="S153" s="60"/>
      <c r="T153" s="379"/>
      <c r="V153" s="379"/>
      <c r="W153" s="3939"/>
      <c r="X153" s="3939"/>
      <c r="Y153" s="3939"/>
      <c r="Z153" s="4040"/>
      <c r="AA153" s="60"/>
      <c r="AB153" s="60"/>
      <c r="AC153" s="60"/>
    </row>
    <row r="154" spans="1:35" x14ac:dyDescent="0.2">
      <c r="A154" s="60"/>
      <c r="B154" s="60"/>
      <c r="C154" s="60"/>
      <c r="D154" s="60"/>
      <c r="E154" s="60"/>
      <c r="F154" s="60"/>
      <c r="G154" s="60"/>
      <c r="H154" s="60"/>
      <c r="I154" s="60"/>
      <c r="J154" s="60"/>
      <c r="K154" s="60"/>
      <c r="L154" s="60"/>
      <c r="M154" s="60"/>
      <c r="N154" s="60"/>
      <c r="O154" s="60"/>
      <c r="P154" s="60"/>
      <c r="Q154" s="60"/>
      <c r="R154" s="60"/>
      <c r="S154" s="60"/>
      <c r="T154" s="379"/>
      <c r="V154" s="379"/>
      <c r="W154" s="3939"/>
      <c r="X154" s="3939"/>
      <c r="Y154" s="3939"/>
      <c r="Z154" s="4040"/>
      <c r="AA154" s="60"/>
      <c r="AB154" s="60"/>
      <c r="AC154" s="60"/>
    </row>
    <row r="155" spans="1:35" x14ac:dyDescent="0.2">
      <c r="A155" s="60"/>
      <c r="B155" s="60"/>
      <c r="C155" s="60"/>
      <c r="D155" s="60"/>
      <c r="E155" s="60"/>
      <c r="F155" s="60"/>
      <c r="G155" s="60"/>
      <c r="H155" s="60"/>
      <c r="I155" s="60"/>
      <c r="J155" s="60"/>
      <c r="K155" s="60"/>
      <c r="L155" s="60"/>
      <c r="M155" s="60"/>
      <c r="N155" s="60"/>
      <c r="O155" s="60"/>
      <c r="P155" s="60"/>
      <c r="Q155" s="60"/>
      <c r="R155" s="60"/>
      <c r="S155" s="60"/>
      <c r="T155" s="379"/>
      <c r="V155" s="379"/>
      <c r="W155" s="3939"/>
      <c r="X155" s="3939"/>
      <c r="Y155" s="3939"/>
      <c r="Z155" s="4040"/>
      <c r="AA155" s="60"/>
      <c r="AB155" s="60"/>
      <c r="AC155" s="60"/>
    </row>
    <row r="156" spans="1:35" x14ac:dyDescent="0.2">
      <c r="A156" s="60"/>
      <c r="B156" s="60"/>
      <c r="C156" s="60"/>
      <c r="D156" s="60"/>
      <c r="E156" s="60"/>
      <c r="F156" s="60"/>
      <c r="G156" s="60"/>
      <c r="H156" s="60"/>
      <c r="I156" s="60"/>
      <c r="J156" s="60"/>
      <c r="K156" s="60"/>
      <c r="L156" s="60"/>
      <c r="M156" s="60"/>
      <c r="N156" s="60"/>
      <c r="O156" s="60"/>
      <c r="P156" s="60"/>
      <c r="Q156" s="60"/>
      <c r="R156" s="60"/>
      <c r="S156" s="60"/>
      <c r="T156" s="379"/>
      <c r="V156" s="379"/>
      <c r="W156" s="3939"/>
      <c r="X156" s="3939"/>
      <c r="Y156" s="3939"/>
      <c r="Z156" s="4040"/>
      <c r="AA156" s="60"/>
      <c r="AB156" s="60"/>
      <c r="AC156" s="60"/>
    </row>
    <row r="157" spans="1:35" x14ac:dyDescent="0.2">
      <c r="A157" s="60"/>
      <c r="B157" s="60"/>
      <c r="C157" s="60"/>
      <c r="D157" s="60"/>
      <c r="E157" s="60"/>
      <c r="F157" s="60"/>
      <c r="G157" s="60"/>
      <c r="H157" s="60"/>
      <c r="I157" s="60"/>
      <c r="J157" s="60"/>
      <c r="K157" s="60"/>
      <c r="L157" s="60"/>
      <c r="M157" s="60"/>
      <c r="N157" s="60"/>
      <c r="O157" s="60"/>
      <c r="P157" s="60"/>
      <c r="Q157" s="60"/>
      <c r="R157" s="60"/>
      <c r="S157" s="60"/>
      <c r="T157" s="379"/>
      <c r="V157" s="379"/>
      <c r="W157" s="3939"/>
      <c r="X157" s="3939"/>
      <c r="Y157" s="3939"/>
      <c r="Z157" s="4040"/>
      <c r="AA157" s="60"/>
      <c r="AB157" s="60"/>
      <c r="AC157" s="60"/>
    </row>
    <row r="158" spans="1:35" x14ac:dyDescent="0.2">
      <c r="A158" s="60"/>
      <c r="B158" s="60"/>
      <c r="C158" s="60"/>
      <c r="D158" s="60"/>
      <c r="E158" s="60"/>
      <c r="F158" s="60"/>
      <c r="G158" s="60"/>
      <c r="H158" s="60"/>
      <c r="I158" s="60"/>
      <c r="J158" s="60"/>
      <c r="K158" s="60"/>
      <c r="L158" s="60"/>
      <c r="M158" s="60"/>
      <c r="N158" s="60"/>
      <c r="O158" s="60"/>
      <c r="P158" s="60"/>
      <c r="Q158" s="60"/>
      <c r="R158" s="60"/>
      <c r="S158" s="60"/>
      <c r="T158" s="379"/>
      <c r="V158" s="379"/>
      <c r="W158" s="3939"/>
      <c r="X158" s="3939"/>
      <c r="Y158" s="3939"/>
      <c r="Z158" s="4040"/>
      <c r="AA158" s="60"/>
      <c r="AB158" s="60"/>
      <c r="AC158" s="60"/>
    </row>
    <row r="159" spans="1:35" x14ac:dyDescent="0.2">
      <c r="A159" s="60"/>
      <c r="B159" s="60"/>
      <c r="C159" s="60"/>
      <c r="D159" s="60"/>
      <c r="E159" s="60"/>
      <c r="F159" s="60"/>
      <c r="G159" s="60"/>
      <c r="H159" s="60"/>
      <c r="I159" s="60"/>
      <c r="J159" s="60"/>
      <c r="K159" s="60"/>
      <c r="L159" s="60"/>
      <c r="M159" s="60"/>
      <c r="N159" s="60"/>
      <c r="O159" s="60"/>
      <c r="P159" s="60"/>
      <c r="Q159" s="60"/>
      <c r="R159" s="60"/>
      <c r="S159" s="60"/>
      <c r="T159" s="379"/>
      <c r="V159" s="379"/>
      <c r="W159" s="3939"/>
      <c r="X159" s="3939"/>
      <c r="Y159" s="3939"/>
      <c r="Z159" s="4040"/>
      <c r="AA159" s="60"/>
      <c r="AB159" s="60"/>
      <c r="AC159" s="60"/>
    </row>
    <row r="160" spans="1:35" x14ac:dyDescent="0.2">
      <c r="A160" s="60"/>
      <c r="B160" s="60"/>
      <c r="C160" s="60"/>
      <c r="D160" s="60"/>
      <c r="E160" s="60"/>
      <c r="F160" s="60"/>
      <c r="G160" s="60"/>
      <c r="H160" s="60"/>
      <c r="I160" s="60"/>
      <c r="J160" s="60"/>
      <c r="K160" s="60"/>
      <c r="L160" s="60"/>
      <c r="M160" s="60"/>
      <c r="N160" s="60"/>
      <c r="O160" s="60"/>
      <c r="P160" s="60"/>
      <c r="Q160" s="60"/>
      <c r="R160" s="60"/>
      <c r="S160" s="60"/>
      <c r="T160" s="379"/>
      <c r="V160" s="379"/>
      <c r="W160" s="3939"/>
      <c r="X160" s="3939"/>
      <c r="Y160" s="3939"/>
      <c r="Z160" s="4040"/>
      <c r="AA160" s="60"/>
      <c r="AB160" s="60"/>
      <c r="AC160" s="60"/>
    </row>
    <row r="161" spans="1:29" x14ac:dyDescent="0.2">
      <c r="A161" s="60"/>
      <c r="B161" s="60"/>
      <c r="C161" s="60"/>
      <c r="D161" s="60"/>
      <c r="E161" s="60"/>
      <c r="F161" s="60"/>
      <c r="G161" s="60"/>
      <c r="H161" s="60"/>
      <c r="I161" s="60"/>
      <c r="J161" s="60"/>
      <c r="K161" s="60"/>
      <c r="L161" s="60"/>
      <c r="M161" s="60"/>
      <c r="N161" s="60"/>
      <c r="O161" s="60"/>
      <c r="P161" s="60"/>
      <c r="Q161" s="60"/>
      <c r="R161" s="60"/>
      <c r="S161" s="60"/>
      <c r="T161" s="379"/>
      <c r="V161" s="379"/>
      <c r="W161" s="3939"/>
      <c r="X161" s="3939"/>
      <c r="Y161" s="3939"/>
      <c r="Z161" s="4040"/>
      <c r="AA161" s="60"/>
      <c r="AB161" s="60"/>
      <c r="AC161" s="60"/>
    </row>
    <row r="162" spans="1:29" x14ac:dyDescent="0.2">
      <c r="A162" s="60"/>
      <c r="B162" s="60"/>
      <c r="C162" s="60"/>
      <c r="D162" s="60"/>
      <c r="E162" s="60"/>
      <c r="F162" s="60"/>
      <c r="G162" s="60"/>
      <c r="H162" s="60"/>
      <c r="I162" s="60"/>
      <c r="J162" s="60"/>
      <c r="K162" s="60"/>
      <c r="L162" s="60"/>
      <c r="M162" s="60"/>
      <c r="N162" s="60"/>
      <c r="O162" s="60"/>
      <c r="P162" s="60"/>
      <c r="Q162" s="60"/>
      <c r="R162" s="60"/>
      <c r="S162" s="60"/>
      <c r="T162" s="379"/>
      <c r="V162" s="379"/>
      <c r="W162" s="3939"/>
      <c r="X162" s="3939"/>
      <c r="Y162" s="3939"/>
      <c r="Z162" s="4040"/>
      <c r="AA162" s="60"/>
      <c r="AB162" s="60"/>
      <c r="AC162" s="60"/>
    </row>
    <row r="163" spans="1:29" x14ac:dyDescent="0.2">
      <c r="A163" s="60"/>
      <c r="B163" s="60"/>
      <c r="C163" s="60"/>
      <c r="D163" s="60"/>
      <c r="E163" s="60"/>
      <c r="F163" s="60"/>
      <c r="G163" s="60"/>
      <c r="H163" s="60"/>
      <c r="I163" s="60"/>
      <c r="J163" s="60"/>
      <c r="K163" s="60"/>
      <c r="L163" s="60"/>
      <c r="M163" s="60"/>
      <c r="N163" s="60"/>
      <c r="O163" s="60"/>
      <c r="P163" s="60"/>
      <c r="Q163" s="60"/>
      <c r="R163" s="60"/>
      <c r="S163" s="60"/>
      <c r="T163" s="379"/>
      <c r="V163" s="379"/>
      <c r="W163" s="3939"/>
      <c r="X163" s="3939"/>
      <c r="Y163" s="3939"/>
      <c r="Z163" s="4040"/>
      <c r="AA163" s="60"/>
      <c r="AB163" s="60"/>
      <c r="AC163" s="60"/>
    </row>
    <row r="164" spans="1:29" x14ac:dyDescent="0.2">
      <c r="A164" s="60"/>
      <c r="B164" s="60"/>
      <c r="C164" s="60"/>
      <c r="D164" s="60"/>
      <c r="E164" s="60"/>
      <c r="F164" s="60"/>
      <c r="G164" s="60"/>
      <c r="H164" s="60"/>
      <c r="I164" s="60"/>
      <c r="J164" s="60"/>
      <c r="K164" s="60"/>
      <c r="L164" s="60"/>
      <c r="M164" s="60"/>
      <c r="N164" s="60"/>
      <c r="O164" s="60"/>
      <c r="P164" s="60"/>
      <c r="Q164" s="60"/>
      <c r="R164" s="60"/>
      <c r="S164" s="60"/>
      <c r="T164" s="379"/>
      <c r="V164" s="379"/>
      <c r="W164" s="3939"/>
      <c r="X164" s="3939"/>
      <c r="Y164" s="3939"/>
      <c r="Z164" s="4040"/>
      <c r="AA164" s="60"/>
      <c r="AB164" s="60"/>
      <c r="AC164" s="60"/>
    </row>
    <row r="165" spans="1:29" x14ac:dyDescent="0.2">
      <c r="A165" s="60"/>
      <c r="B165" s="60"/>
      <c r="C165" s="60"/>
      <c r="D165" s="60"/>
      <c r="E165" s="60"/>
      <c r="F165" s="60"/>
      <c r="G165" s="60"/>
      <c r="H165" s="60"/>
      <c r="I165" s="60"/>
      <c r="J165" s="60"/>
      <c r="K165" s="60"/>
      <c r="L165" s="60"/>
      <c r="M165" s="60"/>
      <c r="N165" s="60"/>
      <c r="O165" s="60"/>
      <c r="P165" s="60"/>
      <c r="Q165" s="60"/>
      <c r="R165" s="60"/>
      <c r="S165" s="60"/>
      <c r="T165" s="379"/>
      <c r="V165" s="379"/>
      <c r="W165" s="3939"/>
      <c r="X165" s="3939"/>
      <c r="Y165" s="3939"/>
      <c r="Z165" s="4040"/>
      <c r="AA165" s="60"/>
      <c r="AB165" s="60"/>
      <c r="AC165" s="60"/>
    </row>
    <row r="166" spans="1:29" x14ac:dyDescent="0.2">
      <c r="A166" s="60"/>
      <c r="B166" s="60"/>
      <c r="C166" s="60"/>
      <c r="D166" s="60"/>
      <c r="E166" s="60"/>
      <c r="F166" s="60"/>
      <c r="G166" s="60"/>
      <c r="H166" s="60"/>
      <c r="I166" s="60"/>
      <c r="J166" s="60"/>
      <c r="K166" s="60"/>
      <c r="L166" s="60"/>
      <c r="M166" s="60"/>
      <c r="N166" s="60"/>
      <c r="O166" s="60"/>
      <c r="P166" s="60"/>
      <c r="Q166" s="60"/>
      <c r="R166" s="60"/>
      <c r="S166" s="60"/>
      <c r="T166" s="379"/>
      <c r="V166" s="379"/>
      <c r="W166" s="3939"/>
      <c r="X166" s="3939"/>
      <c r="Y166" s="3939"/>
      <c r="Z166" s="4040"/>
      <c r="AA166" s="60"/>
      <c r="AB166" s="60"/>
      <c r="AC166" s="60"/>
    </row>
    <row r="167" spans="1:29" x14ac:dyDescent="0.2">
      <c r="A167" s="60"/>
      <c r="B167" s="60"/>
      <c r="C167" s="60"/>
      <c r="D167" s="60"/>
      <c r="E167" s="60"/>
      <c r="F167" s="60"/>
      <c r="G167" s="60"/>
      <c r="H167" s="60"/>
      <c r="I167" s="60"/>
      <c r="J167" s="60"/>
      <c r="K167" s="60"/>
      <c r="L167" s="60"/>
      <c r="M167" s="60"/>
      <c r="N167" s="60"/>
      <c r="O167" s="60"/>
      <c r="P167" s="60"/>
      <c r="Q167" s="60"/>
      <c r="R167" s="60"/>
      <c r="S167" s="60"/>
      <c r="T167" s="379"/>
      <c r="V167" s="379"/>
      <c r="W167" s="3939"/>
      <c r="X167" s="3939"/>
      <c r="Y167" s="3939"/>
      <c r="Z167" s="4040"/>
      <c r="AA167" s="60"/>
      <c r="AB167" s="60"/>
      <c r="AC167" s="60"/>
    </row>
    <row r="168" spans="1:29" x14ac:dyDescent="0.2">
      <c r="A168" s="60"/>
      <c r="B168" s="60"/>
      <c r="C168" s="60"/>
      <c r="D168" s="60"/>
      <c r="E168" s="60"/>
      <c r="F168" s="60"/>
      <c r="G168" s="60"/>
      <c r="H168" s="60"/>
      <c r="I168" s="60"/>
      <c r="J168" s="60"/>
      <c r="K168" s="60"/>
      <c r="L168" s="60"/>
      <c r="M168" s="60"/>
      <c r="N168" s="60"/>
      <c r="O168" s="60"/>
      <c r="P168" s="60"/>
      <c r="Q168" s="60"/>
      <c r="R168" s="60"/>
      <c r="S168" s="60"/>
      <c r="T168" s="379"/>
      <c r="V168" s="379"/>
      <c r="W168" s="3939"/>
      <c r="X168" s="3939"/>
      <c r="Y168" s="3939"/>
      <c r="Z168" s="4040"/>
      <c r="AA168" s="60"/>
      <c r="AB168" s="60"/>
      <c r="AC168" s="60"/>
    </row>
    <row r="169" spans="1:29" x14ac:dyDescent="0.2">
      <c r="A169" s="60"/>
      <c r="B169" s="60"/>
      <c r="C169" s="60"/>
      <c r="D169" s="60"/>
      <c r="E169" s="60"/>
      <c r="F169" s="60"/>
      <c r="G169" s="60"/>
      <c r="H169" s="60"/>
      <c r="I169" s="60"/>
      <c r="J169" s="60"/>
      <c r="K169" s="60"/>
      <c r="L169" s="60"/>
      <c r="M169" s="60"/>
      <c r="N169" s="60"/>
      <c r="O169" s="60"/>
      <c r="P169" s="60"/>
      <c r="Q169" s="60"/>
      <c r="R169" s="60"/>
      <c r="S169" s="60"/>
      <c r="T169" s="379"/>
      <c r="V169" s="379"/>
      <c r="W169" s="3939"/>
      <c r="X169" s="3939"/>
      <c r="Y169" s="3939"/>
      <c r="Z169" s="4040"/>
      <c r="AA169" s="60"/>
      <c r="AB169" s="60"/>
      <c r="AC169" s="60"/>
    </row>
    <row r="170" spans="1:29" x14ac:dyDescent="0.2">
      <c r="A170" s="60"/>
      <c r="B170" s="60"/>
      <c r="C170" s="60"/>
      <c r="D170" s="60"/>
      <c r="E170" s="60"/>
      <c r="F170" s="60"/>
      <c r="G170" s="60"/>
      <c r="H170" s="60"/>
      <c r="I170" s="60"/>
      <c r="J170" s="60"/>
      <c r="K170" s="60"/>
      <c r="L170" s="60"/>
      <c r="M170" s="60"/>
      <c r="N170" s="60"/>
      <c r="O170" s="60"/>
      <c r="P170" s="60"/>
      <c r="Q170" s="60"/>
      <c r="R170" s="60"/>
      <c r="S170" s="60"/>
      <c r="T170" s="379"/>
      <c r="V170" s="379"/>
      <c r="W170" s="3939"/>
      <c r="X170" s="3939"/>
      <c r="Y170" s="3939"/>
      <c r="Z170" s="4040"/>
      <c r="AA170" s="60"/>
      <c r="AB170" s="60"/>
      <c r="AC170" s="60"/>
    </row>
    <row r="171" spans="1:29" x14ac:dyDescent="0.2">
      <c r="A171" s="60"/>
      <c r="B171" s="60"/>
      <c r="C171" s="60"/>
      <c r="D171" s="60"/>
      <c r="E171" s="60"/>
      <c r="F171" s="60"/>
      <c r="G171" s="60"/>
      <c r="H171" s="60"/>
      <c r="I171" s="60"/>
      <c r="J171" s="60"/>
      <c r="K171" s="60"/>
      <c r="L171" s="60"/>
      <c r="M171" s="60"/>
      <c r="N171" s="60"/>
      <c r="O171" s="60"/>
      <c r="P171" s="60"/>
      <c r="Q171" s="60"/>
      <c r="R171" s="60"/>
      <c r="S171" s="60"/>
      <c r="T171" s="379"/>
      <c r="V171" s="379"/>
      <c r="W171" s="3939"/>
      <c r="X171" s="3939"/>
      <c r="Y171" s="3939"/>
      <c r="Z171" s="4040"/>
      <c r="AA171" s="60"/>
      <c r="AB171" s="60"/>
      <c r="AC171" s="60"/>
    </row>
    <row r="172" spans="1:29" x14ac:dyDescent="0.2">
      <c r="A172" s="60"/>
      <c r="B172" s="60"/>
      <c r="C172" s="60"/>
      <c r="D172" s="60"/>
      <c r="E172" s="60"/>
      <c r="F172" s="60"/>
      <c r="G172" s="60"/>
      <c r="H172" s="60"/>
      <c r="I172" s="60"/>
      <c r="J172" s="60"/>
      <c r="K172" s="60"/>
      <c r="L172" s="60"/>
      <c r="M172" s="60"/>
      <c r="N172" s="60"/>
      <c r="O172" s="60"/>
      <c r="P172" s="60"/>
      <c r="Q172" s="60"/>
      <c r="R172" s="60"/>
      <c r="S172" s="60"/>
      <c r="T172" s="379"/>
      <c r="V172" s="379"/>
      <c r="W172" s="3939"/>
      <c r="X172" s="3939"/>
      <c r="Y172" s="3939"/>
      <c r="Z172" s="4040"/>
      <c r="AA172" s="60"/>
      <c r="AB172" s="60"/>
      <c r="AC172" s="60"/>
    </row>
    <row r="173" spans="1:29" x14ac:dyDescent="0.2">
      <c r="A173" s="60"/>
      <c r="B173" s="60"/>
      <c r="C173" s="60"/>
      <c r="D173" s="60"/>
      <c r="E173" s="60"/>
      <c r="F173" s="60"/>
      <c r="G173" s="60"/>
      <c r="H173" s="60"/>
      <c r="I173" s="60"/>
      <c r="J173" s="60"/>
      <c r="K173" s="60"/>
      <c r="L173" s="60"/>
      <c r="M173" s="60"/>
      <c r="N173" s="60"/>
      <c r="O173" s="60"/>
      <c r="P173" s="60"/>
      <c r="Q173" s="60"/>
      <c r="R173" s="60"/>
      <c r="S173" s="60"/>
      <c r="T173" s="379"/>
      <c r="V173" s="379"/>
      <c r="W173" s="3939"/>
      <c r="X173" s="3939"/>
      <c r="Y173" s="3939"/>
      <c r="Z173" s="4040"/>
      <c r="AA173" s="60"/>
      <c r="AB173" s="60"/>
      <c r="AC173" s="60"/>
    </row>
    <row r="174" spans="1:29" x14ac:dyDescent="0.2">
      <c r="A174" s="60"/>
      <c r="B174" s="60"/>
      <c r="C174" s="60"/>
      <c r="D174" s="60"/>
      <c r="E174" s="60"/>
      <c r="F174" s="60"/>
      <c r="G174" s="60"/>
      <c r="H174" s="60"/>
      <c r="I174" s="60"/>
      <c r="J174" s="60"/>
      <c r="K174" s="60"/>
      <c r="L174" s="60"/>
      <c r="M174" s="60"/>
      <c r="N174" s="60"/>
      <c r="O174" s="60"/>
      <c r="P174" s="60"/>
      <c r="Q174" s="60"/>
      <c r="R174" s="60"/>
      <c r="S174" s="60"/>
      <c r="T174" s="379"/>
      <c r="V174" s="379"/>
      <c r="W174" s="3939"/>
      <c r="X174" s="3939"/>
      <c r="Y174" s="3939"/>
      <c r="Z174" s="4040"/>
      <c r="AA174" s="60"/>
      <c r="AB174" s="60"/>
      <c r="AC174" s="60"/>
    </row>
    <row r="175" spans="1:29" x14ac:dyDescent="0.2">
      <c r="A175" s="60"/>
      <c r="B175" s="60"/>
      <c r="C175" s="60"/>
      <c r="D175" s="60"/>
      <c r="E175" s="60"/>
      <c r="F175" s="60"/>
      <c r="G175" s="60"/>
      <c r="H175" s="60"/>
      <c r="I175" s="60"/>
      <c r="J175" s="60"/>
      <c r="K175" s="60"/>
      <c r="L175" s="60"/>
      <c r="M175" s="60"/>
      <c r="N175" s="60"/>
      <c r="O175" s="60"/>
      <c r="P175" s="60"/>
      <c r="Q175" s="60"/>
      <c r="R175" s="60"/>
      <c r="S175" s="60"/>
      <c r="T175" s="379"/>
      <c r="V175" s="379"/>
      <c r="W175" s="3939"/>
      <c r="X175" s="3939"/>
      <c r="Y175" s="3939"/>
      <c r="Z175" s="4040"/>
      <c r="AA175" s="60"/>
      <c r="AB175" s="60"/>
      <c r="AC175" s="60"/>
    </row>
    <row r="176" spans="1:29" x14ac:dyDescent="0.2">
      <c r="A176" s="60"/>
      <c r="B176" s="60"/>
      <c r="C176" s="60"/>
      <c r="D176" s="60"/>
      <c r="E176" s="60"/>
      <c r="F176" s="60"/>
      <c r="G176" s="60"/>
      <c r="H176" s="60"/>
      <c r="I176" s="60"/>
      <c r="J176" s="60"/>
      <c r="K176" s="60"/>
      <c r="L176" s="60"/>
      <c r="M176" s="60"/>
      <c r="N176" s="60"/>
      <c r="O176" s="60"/>
      <c r="P176" s="60"/>
      <c r="Q176" s="60"/>
      <c r="R176" s="60"/>
      <c r="S176" s="60"/>
      <c r="T176" s="379"/>
      <c r="V176" s="379"/>
      <c r="W176" s="3939"/>
      <c r="X176" s="3939"/>
      <c r="Y176" s="3939"/>
      <c r="Z176" s="4040"/>
      <c r="AA176" s="60"/>
      <c r="AB176" s="60"/>
      <c r="AC176" s="60"/>
    </row>
    <row r="177" spans="1:29" x14ac:dyDescent="0.2">
      <c r="A177" s="60"/>
      <c r="B177" s="60"/>
      <c r="C177" s="60"/>
      <c r="D177" s="60"/>
      <c r="E177" s="60"/>
      <c r="F177" s="60"/>
      <c r="G177" s="60"/>
      <c r="H177" s="60"/>
      <c r="I177" s="60"/>
      <c r="J177" s="60"/>
      <c r="K177" s="60"/>
      <c r="L177" s="60"/>
      <c r="M177" s="60"/>
      <c r="N177" s="60"/>
      <c r="O177" s="60"/>
      <c r="P177" s="60"/>
      <c r="Q177" s="60"/>
      <c r="R177" s="60"/>
      <c r="S177" s="60"/>
      <c r="T177" s="379"/>
      <c r="V177" s="379"/>
      <c r="W177" s="3939"/>
      <c r="X177" s="3939"/>
      <c r="Y177" s="3939"/>
      <c r="Z177" s="4040"/>
      <c r="AA177" s="60"/>
      <c r="AB177" s="60"/>
      <c r="AC177" s="60"/>
    </row>
    <row r="178" spans="1:29" x14ac:dyDescent="0.2">
      <c r="A178" s="60"/>
      <c r="B178" s="60"/>
      <c r="C178" s="60"/>
      <c r="D178" s="60"/>
      <c r="E178" s="60"/>
      <c r="F178" s="60"/>
      <c r="G178" s="60"/>
      <c r="H178" s="60"/>
      <c r="I178" s="60"/>
      <c r="J178" s="60"/>
      <c r="K178" s="60"/>
      <c r="L178" s="60"/>
      <c r="M178" s="60"/>
      <c r="N178" s="60"/>
      <c r="O178" s="60"/>
      <c r="P178" s="60"/>
      <c r="Q178" s="60"/>
      <c r="R178" s="60"/>
      <c r="S178" s="60"/>
      <c r="T178" s="379"/>
      <c r="V178" s="379"/>
      <c r="W178" s="3939"/>
      <c r="X178" s="3939"/>
      <c r="Y178" s="3939"/>
      <c r="Z178" s="4040"/>
      <c r="AA178" s="60"/>
      <c r="AB178" s="60"/>
      <c r="AC178" s="60"/>
    </row>
    <row r="179" spans="1:29" x14ac:dyDescent="0.2">
      <c r="A179" s="60"/>
      <c r="B179" s="60"/>
      <c r="C179" s="60"/>
      <c r="D179" s="60"/>
      <c r="E179" s="60"/>
      <c r="F179" s="60"/>
      <c r="G179" s="60"/>
      <c r="H179" s="60"/>
      <c r="I179" s="60"/>
      <c r="J179" s="60"/>
      <c r="K179" s="60"/>
      <c r="L179" s="60"/>
      <c r="M179" s="60"/>
      <c r="N179" s="60"/>
      <c r="O179" s="60"/>
      <c r="P179" s="60"/>
      <c r="Q179" s="60"/>
      <c r="R179" s="60"/>
      <c r="S179" s="60"/>
      <c r="T179" s="379"/>
      <c r="V179" s="379"/>
      <c r="W179" s="3939"/>
      <c r="X179" s="3939"/>
      <c r="Y179" s="3939"/>
      <c r="Z179" s="4040"/>
      <c r="AA179" s="60"/>
      <c r="AB179" s="60"/>
      <c r="AC179" s="60"/>
    </row>
    <row r="180" spans="1:29" x14ac:dyDescent="0.2">
      <c r="A180" s="60"/>
      <c r="B180" s="60"/>
      <c r="C180" s="60"/>
      <c r="D180" s="60"/>
      <c r="E180" s="60"/>
      <c r="F180" s="60"/>
      <c r="G180" s="60"/>
      <c r="H180" s="60"/>
      <c r="I180" s="60"/>
      <c r="J180" s="60"/>
      <c r="K180" s="60"/>
      <c r="L180" s="60"/>
      <c r="M180" s="60"/>
      <c r="N180" s="60"/>
      <c r="O180" s="60"/>
      <c r="P180" s="60"/>
      <c r="Q180" s="60"/>
      <c r="R180" s="60"/>
      <c r="S180" s="60"/>
      <c r="T180" s="379"/>
      <c r="V180" s="379"/>
      <c r="W180" s="3939"/>
      <c r="X180" s="3939"/>
      <c r="Y180" s="3939"/>
      <c r="Z180" s="4040"/>
      <c r="AA180" s="60"/>
      <c r="AB180" s="60"/>
      <c r="AC180" s="60"/>
    </row>
    <row r="181" spans="1:29" x14ac:dyDescent="0.2">
      <c r="A181" s="60"/>
      <c r="B181" s="60"/>
      <c r="C181" s="60"/>
      <c r="D181" s="60"/>
      <c r="E181" s="60"/>
      <c r="F181" s="60"/>
      <c r="G181" s="60"/>
      <c r="H181" s="60"/>
      <c r="I181" s="60"/>
      <c r="J181" s="60"/>
      <c r="K181" s="60"/>
      <c r="L181" s="60"/>
      <c r="M181" s="60"/>
      <c r="N181" s="60"/>
      <c r="O181" s="60"/>
      <c r="P181" s="60"/>
      <c r="Q181" s="60"/>
      <c r="R181" s="60"/>
      <c r="S181" s="60"/>
      <c r="T181" s="379"/>
      <c r="V181" s="379"/>
      <c r="W181" s="3939"/>
      <c r="X181" s="3939"/>
      <c r="Y181" s="3939"/>
      <c r="Z181" s="4040"/>
      <c r="AA181" s="60"/>
      <c r="AB181" s="60"/>
      <c r="AC181" s="60"/>
    </row>
    <row r="182" spans="1:29" x14ac:dyDescent="0.2">
      <c r="A182" s="60"/>
      <c r="B182" s="60"/>
      <c r="C182" s="60"/>
      <c r="D182" s="60"/>
      <c r="E182" s="60"/>
      <c r="F182" s="60"/>
      <c r="G182" s="60"/>
      <c r="H182" s="60"/>
      <c r="I182" s="60"/>
      <c r="J182" s="60"/>
      <c r="K182" s="60"/>
      <c r="L182" s="60"/>
      <c r="M182" s="60"/>
      <c r="N182" s="60"/>
      <c r="O182" s="60"/>
      <c r="P182" s="60"/>
      <c r="Q182" s="60"/>
      <c r="R182" s="60"/>
      <c r="S182" s="60"/>
      <c r="T182" s="379"/>
      <c r="V182" s="379"/>
      <c r="W182" s="3939"/>
      <c r="X182" s="3939"/>
      <c r="Y182" s="3939"/>
      <c r="Z182" s="4040"/>
      <c r="AA182" s="60"/>
      <c r="AB182" s="60"/>
      <c r="AC182" s="60"/>
    </row>
    <row r="183" spans="1:29" x14ac:dyDescent="0.2">
      <c r="A183" s="60"/>
      <c r="B183" s="60"/>
      <c r="C183" s="60"/>
      <c r="D183" s="60"/>
      <c r="E183" s="60"/>
      <c r="F183" s="60"/>
      <c r="G183" s="60"/>
      <c r="H183" s="60"/>
      <c r="I183" s="60"/>
      <c r="J183" s="60"/>
      <c r="K183" s="60"/>
      <c r="L183" s="60"/>
      <c r="M183" s="60"/>
      <c r="N183" s="60"/>
      <c r="O183" s="60"/>
      <c r="P183" s="60"/>
      <c r="Q183" s="60"/>
      <c r="R183" s="60"/>
      <c r="S183" s="60"/>
      <c r="T183" s="379"/>
      <c r="V183" s="379"/>
      <c r="W183" s="3939"/>
      <c r="X183" s="3939"/>
      <c r="Y183" s="3939"/>
      <c r="Z183" s="4040"/>
      <c r="AA183" s="60"/>
      <c r="AB183" s="60"/>
      <c r="AC183" s="60"/>
    </row>
    <row r="184" spans="1:29" x14ac:dyDescent="0.2">
      <c r="A184" s="60"/>
      <c r="B184" s="60"/>
      <c r="C184" s="60"/>
      <c r="D184" s="60"/>
      <c r="E184" s="60"/>
      <c r="F184" s="60"/>
      <c r="G184" s="60"/>
      <c r="H184" s="60"/>
      <c r="I184" s="60"/>
      <c r="J184" s="60"/>
      <c r="K184" s="60"/>
      <c r="L184" s="60"/>
      <c r="M184" s="60"/>
      <c r="N184" s="60"/>
      <c r="O184" s="60"/>
      <c r="P184" s="60"/>
      <c r="Q184" s="60"/>
      <c r="R184" s="60"/>
      <c r="S184" s="60"/>
      <c r="T184" s="379"/>
      <c r="V184" s="379"/>
      <c r="W184" s="3939"/>
      <c r="X184" s="3939"/>
      <c r="Y184" s="3939"/>
      <c r="Z184" s="4040"/>
      <c r="AA184" s="60"/>
      <c r="AB184" s="60"/>
      <c r="AC184" s="60"/>
    </row>
    <row r="185" spans="1:29" x14ac:dyDescent="0.2">
      <c r="A185" s="60"/>
      <c r="B185" s="60"/>
      <c r="C185" s="60"/>
      <c r="D185" s="60"/>
      <c r="E185" s="60"/>
      <c r="F185" s="60"/>
      <c r="G185" s="60"/>
      <c r="H185" s="60"/>
      <c r="I185" s="60"/>
      <c r="J185" s="60"/>
      <c r="K185" s="60"/>
      <c r="L185" s="60"/>
      <c r="M185" s="60"/>
      <c r="N185" s="60"/>
      <c r="O185" s="60"/>
      <c r="P185" s="60"/>
      <c r="Q185" s="60"/>
      <c r="R185" s="60"/>
      <c r="S185" s="60"/>
      <c r="T185" s="379"/>
      <c r="V185" s="379"/>
      <c r="W185" s="3939"/>
      <c r="X185" s="3939"/>
      <c r="Y185" s="3939"/>
      <c r="Z185" s="4040"/>
      <c r="AA185" s="60"/>
      <c r="AB185" s="60"/>
      <c r="AC185" s="60"/>
    </row>
    <row r="186" spans="1:29" x14ac:dyDescent="0.2">
      <c r="A186" s="60"/>
      <c r="B186" s="60"/>
      <c r="C186" s="60"/>
      <c r="D186" s="60"/>
      <c r="E186" s="60"/>
      <c r="F186" s="60"/>
      <c r="G186" s="60"/>
      <c r="H186" s="60"/>
      <c r="I186" s="60"/>
      <c r="J186" s="60"/>
      <c r="K186" s="60"/>
      <c r="L186" s="60"/>
      <c r="M186" s="60"/>
      <c r="N186" s="60"/>
      <c r="O186" s="60"/>
      <c r="P186" s="60"/>
      <c r="Q186" s="60"/>
      <c r="R186" s="60"/>
      <c r="S186" s="60"/>
      <c r="T186" s="379"/>
      <c r="V186" s="379"/>
      <c r="W186" s="3939"/>
      <c r="X186" s="3939"/>
      <c r="Y186" s="3939"/>
      <c r="Z186" s="4040"/>
      <c r="AA186" s="60"/>
      <c r="AB186" s="60"/>
      <c r="AC186" s="60"/>
    </row>
    <row r="187" spans="1:29" x14ac:dyDescent="0.2">
      <c r="A187" s="60"/>
      <c r="B187" s="60"/>
      <c r="C187" s="60"/>
      <c r="D187" s="60"/>
      <c r="E187" s="60"/>
      <c r="F187" s="60"/>
      <c r="G187" s="60"/>
      <c r="H187" s="60"/>
      <c r="I187" s="60"/>
      <c r="J187" s="60"/>
      <c r="K187" s="60"/>
      <c r="L187" s="60"/>
      <c r="M187" s="60"/>
      <c r="N187" s="60"/>
      <c r="O187" s="60"/>
      <c r="P187" s="60"/>
      <c r="Q187" s="60"/>
      <c r="R187" s="60"/>
      <c r="S187" s="60"/>
      <c r="T187" s="379"/>
      <c r="V187" s="379"/>
      <c r="W187" s="3939"/>
      <c r="X187" s="3939"/>
      <c r="Y187" s="3939"/>
      <c r="Z187" s="4040"/>
      <c r="AA187" s="60"/>
      <c r="AB187" s="60"/>
      <c r="AC187" s="60"/>
    </row>
    <row r="188" spans="1:29" x14ac:dyDescent="0.2">
      <c r="A188" s="60"/>
      <c r="B188" s="60"/>
      <c r="C188" s="60"/>
      <c r="D188" s="60"/>
      <c r="E188" s="60"/>
      <c r="F188" s="60"/>
      <c r="G188" s="60"/>
      <c r="H188" s="60"/>
      <c r="I188" s="60"/>
      <c r="J188" s="60"/>
      <c r="K188" s="60"/>
      <c r="L188" s="60"/>
      <c r="M188" s="60"/>
      <c r="N188" s="60"/>
      <c r="O188" s="60"/>
      <c r="P188" s="60"/>
      <c r="Q188" s="60"/>
      <c r="R188" s="60"/>
      <c r="S188" s="60"/>
      <c r="T188" s="379"/>
      <c r="V188" s="379"/>
      <c r="W188" s="3939"/>
      <c r="X188" s="3939"/>
      <c r="Y188" s="3939"/>
      <c r="Z188" s="4040"/>
      <c r="AA188" s="60"/>
      <c r="AB188" s="60"/>
      <c r="AC188" s="60"/>
    </row>
    <row r="189" spans="1:29" x14ac:dyDescent="0.2">
      <c r="A189" s="60"/>
      <c r="B189" s="60"/>
      <c r="C189" s="60"/>
      <c r="D189" s="60"/>
      <c r="E189" s="60"/>
      <c r="F189" s="60"/>
      <c r="G189" s="60"/>
      <c r="H189" s="60"/>
      <c r="I189" s="60"/>
      <c r="J189" s="60"/>
      <c r="K189" s="60"/>
      <c r="L189" s="60"/>
      <c r="M189" s="60"/>
      <c r="N189" s="60"/>
      <c r="O189" s="60"/>
      <c r="P189" s="60"/>
      <c r="Q189" s="60"/>
      <c r="R189" s="60"/>
      <c r="S189" s="60"/>
      <c r="T189" s="379"/>
      <c r="V189" s="379"/>
      <c r="W189" s="3939"/>
      <c r="X189" s="3939"/>
      <c r="Y189" s="3939"/>
      <c r="Z189" s="4040"/>
      <c r="AA189" s="60"/>
      <c r="AB189" s="60"/>
      <c r="AC189" s="60"/>
    </row>
    <row r="190" spans="1:29" x14ac:dyDescent="0.2">
      <c r="A190" s="60"/>
      <c r="B190" s="60"/>
      <c r="C190" s="60"/>
      <c r="D190" s="60"/>
      <c r="E190" s="60"/>
      <c r="F190" s="60"/>
      <c r="G190" s="60"/>
      <c r="H190" s="60"/>
      <c r="I190" s="60"/>
      <c r="J190" s="60"/>
      <c r="K190" s="60"/>
      <c r="L190" s="60"/>
      <c r="M190" s="60"/>
      <c r="N190" s="60"/>
      <c r="O190" s="60"/>
      <c r="P190" s="60"/>
      <c r="Q190" s="60"/>
      <c r="R190" s="60"/>
      <c r="S190" s="60"/>
      <c r="T190" s="379"/>
      <c r="V190" s="379"/>
      <c r="W190" s="3939"/>
      <c r="X190" s="3939"/>
      <c r="Y190" s="3939"/>
      <c r="Z190" s="4040"/>
      <c r="AA190" s="60"/>
      <c r="AB190" s="60"/>
      <c r="AC190" s="60"/>
    </row>
    <row r="191" spans="1:29" x14ac:dyDescent="0.2">
      <c r="A191" s="60"/>
      <c r="B191" s="60"/>
      <c r="C191" s="60"/>
      <c r="D191" s="60"/>
      <c r="E191" s="60"/>
      <c r="F191" s="60"/>
      <c r="G191" s="60"/>
      <c r="H191" s="60"/>
      <c r="I191" s="60"/>
      <c r="J191" s="60"/>
      <c r="K191" s="60"/>
      <c r="L191" s="60"/>
      <c r="M191" s="60"/>
      <c r="N191" s="60"/>
      <c r="O191" s="60"/>
      <c r="P191" s="60"/>
      <c r="Q191" s="60"/>
      <c r="R191" s="60"/>
      <c r="S191" s="60"/>
      <c r="T191" s="379"/>
      <c r="V191" s="379"/>
      <c r="W191" s="3939"/>
      <c r="X191" s="3939"/>
      <c r="Y191" s="3939"/>
      <c r="Z191" s="4040"/>
      <c r="AA191" s="60"/>
      <c r="AB191" s="60"/>
      <c r="AC191" s="60"/>
    </row>
    <row r="192" spans="1:29" x14ac:dyDescent="0.2">
      <c r="A192" s="60"/>
      <c r="B192" s="60"/>
      <c r="C192" s="60"/>
      <c r="D192" s="60"/>
      <c r="E192" s="60"/>
      <c r="F192" s="60"/>
      <c r="G192" s="60"/>
      <c r="H192" s="60"/>
      <c r="I192" s="60"/>
      <c r="J192" s="60"/>
      <c r="K192" s="60"/>
      <c r="L192" s="60"/>
      <c r="M192" s="60"/>
      <c r="N192" s="60"/>
      <c r="O192" s="60"/>
      <c r="P192" s="60"/>
      <c r="Q192" s="60"/>
      <c r="R192" s="60"/>
      <c r="S192" s="60"/>
      <c r="T192" s="379"/>
      <c r="V192" s="379"/>
      <c r="W192" s="3939"/>
      <c r="X192" s="3939"/>
      <c r="Y192" s="3939"/>
      <c r="Z192" s="4040"/>
      <c r="AA192" s="60"/>
      <c r="AB192" s="60"/>
      <c r="AC192" s="60"/>
    </row>
    <row r="193" spans="1:29" x14ac:dyDescent="0.2">
      <c r="A193" s="60"/>
      <c r="B193" s="60"/>
      <c r="C193" s="60"/>
      <c r="D193" s="60"/>
      <c r="E193" s="60"/>
      <c r="F193" s="60"/>
      <c r="G193" s="60"/>
      <c r="H193" s="60"/>
      <c r="I193" s="60"/>
      <c r="J193" s="60"/>
      <c r="K193" s="60"/>
      <c r="L193" s="60"/>
      <c r="M193" s="60"/>
      <c r="N193" s="60"/>
      <c r="O193" s="60"/>
      <c r="P193" s="60"/>
      <c r="Q193" s="60"/>
      <c r="R193" s="60"/>
      <c r="S193" s="60"/>
      <c r="T193" s="379"/>
      <c r="V193" s="379"/>
      <c r="W193" s="3939"/>
      <c r="X193" s="3939"/>
      <c r="Y193" s="3939"/>
      <c r="Z193" s="4040"/>
      <c r="AA193" s="60"/>
      <c r="AB193" s="60"/>
      <c r="AC193" s="60"/>
    </row>
    <row r="194" spans="1:29" x14ac:dyDescent="0.2">
      <c r="A194" s="60"/>
      <c r="B194" s="60"/>
      <c r="C194" s="60"/>
      <c r="D194" s="60"/>
      <c r="E194" s="60"/>
      <c r="F194" s="60"/>
      <c r="G194" s="60"/>
      <c r="H194" s="60"/>
      <c r="I194" s="60"/>
      <c r="J194" s="60"/>
      <c r="K194" s="60"/>
      <c r="L194" s="60"/>
      <c r="M194" s="60"/>
      <c r="N194" s="60"/>
      <c r="O194" s="60"/>
      <c r="P194" s="60"/>
      <c r="Q194" s="60"/>
      <c r="R194" s="60"/>
      <c r="S194" s="60"/>
      <c r="T194" s="379"/>
      <c r="V194" s="379"/>
      <c r="W194" s="3939"/>
      <c r="X194" s="3939"/>
      <c r="Y194" s="3939"/>
      <c r="Z194" s="4040"/>
      <c r="AA194" s="60"/>
      <c r="AB194" s="60"/>
      <c r="AC194" s="60"/>
    </row>
    <row r="195" spans="1:29" x14ac:dyDescent="0.2">
      <c r="A195" s="60"/>
      <c r="B195" s="60"/>
      <c r="C195" s="60"/>
      <c r="D195" s="60"/>
      <c r="E195" s="60"/>
      <c r="F195" s="60"/>
      <c r="G195" s="60"/>
      <c r="H195" s="60"/>
      <c r="I195" s="60"/>
      <c r="J195" s="60"/>
      <c r="K195" s="60"/>
      <c r="L195" s="60"/>
      <c r="M195" s="60"/>
      <c r="N195" s="60"/>
      <c r="O195" s="60"/>
      <c r="P195" s="60"/>
      <c r="Q195" s="60"/>
      <c r="R195" s="60"/>
      <c r="S195" s="60"/>
      <c r="T195" s="379"/>
      <c r="V195" s="379"/>
      <c r="W195" s="3939"/>
      <c r="X195" s="3939"/>
      <c r="Y195" s="3939"/>
      <c r="Z195" s="4040"/>
      <c r="AA195" s="60"/>
      <c r="AB195" s="60"/>
      <c r="AC195" s="60"/>
    </row>
    <row r="196" spans="1:29" x14ac:dyDescent="0.2">
      <c r="A196" s="60"/>
      <c r="B196" s="60"/>
      <c r="C196" s="60"/>
      <c r="D196" s="60"/>
      <c r="E196" s="60"/>
      <c r="F196" s="60"/>
      <c r="G196" s="60"/>
      <c r="H196" s="60"/>
      <c r="I196" s="60"/>
      <c r="J196" s="60"/>
      <c r="K196" s="60"/>
      <c r="L196" s="60"/>
      <c r="M196" s="60"/>
      <c r="N196" s="60"/>
      <c r="O196" s="60"/>
      <c r="P196" s="60"/>
      <c r="Q196" s="60"/>
      <c r="R196" s="60"/>
      <c r="S196" s="60"/>
      <c r="T196" s="379"/>
      <c r="V196" s="379"/>
      <c r="W196" s="3939"/>
      <c r="X196" s="3939"/>
      <c r="Y196" s="3939"/>
      <c r="Z196" s="4040"/>
      <c r="AA196" s="60"/>
      <c r="AB196" s="60"/>
      <c r="AC196" s="60"/>
    </row>
    <row r="197" spans="1:29" x14ac:dyDescent="0.2">
      <c r="A197" s="60"/>
      <c r="B197" s="60"/>
      <c r="C197" s="60"/>
      <c r="D197" s="60"/>
      <c r="E197" s="60"/>
      <c r="F197" s="60"/>
      <c r="G197" s="60"/>
      <c r="H197" s="60"/>
      <c r="I197" s="60"/>
      <c r="J197" s="60"/>
      <c r="K197" s="60"/>
      <c r="L197" s="60"/>
      <c r="M197" s="60"/>
      <c r="N197" s="60"/>
      <c r="O197" s="60"/>
      <c r="P197" s="60"/>
      <c r="Q197" s="60"/>
      <c r="R197" s="60"/>
      <c r="S197" s="60"/>
      <c r="T197" s="379"/>
      <c r="V197" s="379"/>
      <c r="W197" s="3939"/>
      <c r="X197" s="3939"/>
      <c r="Y197" s="3939"/>
      <c r="Z197" s="4040"/>
      <c r="AA197" s="60"/>
      <c r="AB197" s="60"/>
      <c r="AC197" s="60"/>
    </row>
    <row r="198" spans="1:29" x14ac:dyDescent="0.2">
      <c r="A198" s="60"/>
      <c r="B198" s="60"/>
      <c r="C198" s="60"/>
      <c r="D198" s="60"/>
      <c r="E198" s="60"/>
      <c r="F198" s="60"/>
      <c r="G198" s="60"/>
      <c r="H198" s="60"/>
      <c r="I198" s="60"/>
      <c r="J198" s="60"/>
      <c r="K198" s="60"/>
      <c r="L198" s="60"/>
      <c r="M198" s="60"/>
      <c r="N198" s="60"/>
      <c r="O198" s="60"/>
      <c r="P198" s="60"/>
      <c r="Q198" s="60"/>
      <c r="R198" s="60"/>
      <c r="S198" s="60"/>
      <c r="T198" s="379"/>
      <c r="V198" s="379"/>
      <c r="W198" s="3939"/>
      <c r="X198" s="3939"/>
      <c r="Y198" s="3939"/>
      <c r="Z198" s="4040"/>
      <c r="AA198" s="60"/>
      <c r="AB198" s="60"/>
      <c r="AC198" s="60"/>
    </row>
    <row r="199" spans="1:29" x14ac:dyDescent="0.2">
      <c r="A199" s="60"/>
      <c r="B199" s="60"/>
      <c r="C199" s="60"/>
      <c r="D199" s="60"/>
      <c r="E199" s="60"/>
      <c r="F199" s="60"/>
      <c r="G199" s="60"/>
      <c r="H199" s="60"/>
      <c r="I199" s="60"/>
      <c r="J199" s="60"/>
      <c r="K199" s="60"/>
      <c r="L199" s="60"/>
      <c r="M199" s="60"/>
      <c r="N199" s="60"/>
      <c r="O199" s="60"/>
      <c r="P199" s="60"/>
      <c r="Q199" s="60"/>
      <c r="R199" s="60"/>
      <c r="S199" s="60"/>
      <c r="T199" s="379"/>
      <c r="V199" s="379"/>
      <c r="W199" s="3939"/>
      <c r="X199" s="3939"/>
      <c r="Y199" s="3939"/>
      <c r="Z199" s="4040"/>
      <c r="AA199" s="60"/>
      <c r="AB199" s="60"/>
      <c r="AC199" s="60"/>
    </row>
    <row r="200" spans="1:29" x14ac:dyDescent="0.2">
      <c r="A200" s="60"/>
      <c r="B200" s="60"/>
      <c r="C200" s="60"/>
      <c r="D200" s="60"/>
      <c r="E200" s="60"/>
      <c r="F200" s="60"/>
      <c r="G200" s="60"/>
      <c r="H200" s="60"/>
      <c r="I200" s="60"/>
      <c r="J200" s="60"/>
      <c r="K200" s="60"/>
      <c r="L200" s="60"/>
      <c r="M200" s="60"/>
      <c r="N200" s="60"/>
      <c r="O200" s="60"/>
      <c r="P200" s="60"/>
      <c r="Q200" s="60"/>
      <c r="R200" s="60"/>
      <c r="S200" s="60"/>
      <c r="T200" s="379"/>
      <c r="V200" s="379"/>
      <c r="W200" s="3939"/>
      <c r="X200" s="3939"/>
      <c r="Y200" s="3939"/>
      <c r="Z200" s="4040"/>
      <c r="AA200" s="60"/>
      <c r="AB200" s="60"/>
      <c r="AC200" s="60"/>
    </row>
    <row r="201" spans="1:29" x14ac:dyDescent="0.2">
      <c r="A201" s="60"/>
      <c r="B201" s="60"/>
      <c r="C201" s="60"/>
      <c r="D201" s="60"/>
      <c r="E201" s="60"/>
      <c r="F201" s="60"/>
      <c r="G201" s="60"/>
      <c r="H201" s="60"/>
      <c r="I201" s="60"/>
      <c r="J201" s="60"/>
      <c r="K201" s="60"/>
      <c r="L201" s="60"/>
      <c r="M201" s="60"/>
      <c r="N201" s="60"/>
      <c r="O201" s="60"/>
      <c r="P201" s="60"/>
      <c r="Q201" s="60"/>
      <c r="R201" s="60"/>
      <c r="S201" s="60"/>
      <c r="T201" s="379"/>
      <c r="V201" s="379"/>
      <c r="W201" s="3939"/>
      <c r="X201" s="3939"/>
      <c r="Y201" s="3939"/>
      <c r="Z201" s="4040"/>
      <c r="AA201" s="60"/>
      <c r="AB201" s="60"/>
      <c r="AC201" s="60"/>
    </row>
    <row r="202" spans="1:29" x14ac:dyDescent="0.2">
      <c r="A202" s="60"/>
      <c r="B202" s="60"/>
      <c r="C202" s="60"/>
      <c r="D202" s="60"/>
      <c r="E202" s="60"/>
      <c r="F202" s="60"/>
      <c r="G202" s="60"/>
      <c r="H202" s="60"/>
      <c r="I202" s="60"/>
      <c r="J202" s="60"/>
      <c r="K202" s="60"/>
      <c r="L202" s="60"/>
      <c r="M202" s="60"/>
      <c r="N202" s="60"/>
      <c r="O202" s="60"/>
      <c r="P202" s="60"/>
      <c r="Q202" s="60"/>
      <c r="R202" s="60"/>
      <c r="S202" s="60"/>
      <c r="T202" s="379"/>
      <c r="V202" s="379"/>
      <c r="W202" s="3939"/>
      <c r="X202" s="3939"/>
      <c r="Y202" s="3939"/>
      <c r="Z202" s="4040"/>
      <c r="AA202" s="60"/>
      <c r="AB202" s="60"/>
      <c r="AC202" s="60"/>
    </row>
    <row r="203" spans="1:29" x14ac:dyDescent="0.2">
      <c r="A203" s="60"/>
      <c r="B203" s="60"/>
      <c r="C203" s="60"/>
      <c r="D203" s="60"/>
      <c r="E203" s="60"/>
      <c r="F203" s="60"/>
      <c r="G203" s="60"/>
      <c r="H203" s="60"/>
      <c r="I203" s="60"/>
      <c r="J203" s="60"/>
      <c r="K203" s="60"/>
      <c r="L203" s="60"/>
      <c r="M203" s="60"/>
      <c r="N203" s="60"/>
      <c r="O203" s="60"/>
      <c r="P203" s="60"/>
      <c r="Q203" s="60"/>
      <c r="R203" s="60"/>
      <c r="S203" s="60"/>
      <c r="T203" s="379"/>
      <c r="V203" s="379"/>
      <c r="W203" s="3939"/>
      <c r="X203" s="3939"/>
      <c r="Y203" s="3939"/>
      <c r="Z203" s="4040"/>
      <c r="AA203" s="60"/>
      <c r="AB203" s="60"/>
      <c r="AC203" s="60"/>
    </row>
    <row r="204" spans="1:29" x14ac:dyDescent="0.2">
      <c r="A204" s="60"/>
      <c r="B204" s="60"/>
      <c r="C204" s="60"/>
      <c r="D204" s="60"/>
      <c r="E204" s="60"/>
      <c r="F204" s="60"/>
      <c r="G204" s="60"/>
      <c r="H204" s="60"/>
      <c r="I204" s="60"/>
      <c r="J204" s="60"/>
      <c r="K204" s="60"/>
      <c r="L204" s="60"/>
      <c r="M204" s="60"/>
      <c r="N204" s="60"/>
      <c r="O204" s="60"/>
      <c r="P204" s="60"/>
      <c r="Q204" s="60"/>
      <c r="R204" s="60"/>
      <c r="S204" s="60"/>
      <c r="T204" s="379"/>
      <c r="V204" s="379"/>
      <c r="W204" s="3939"/>
      <c r="X204" s="3939"/>
      <c r="Y204" s="3939"/>
      <c r="Z204" s="4040"/>
      <c r="AA204" s="60"/>
      <c r="AB204" s="60"/>
      <c r="AC204" s="60"/>
    </row>
    <row r="205" spans="1:29" x14ac:dyDescent="0.2">
      <c r="A205" s="60"/>
      <c r="B205" s="60"/>
      <c r="C205" s="60"/>
      <c r="D205" s="60"/>
      <c r="E205" s="60"/>
      <c r="F205" s="60"/>
      <c r="G205" s="60"/>
      <c r="H205" s="60"/>
      <c r="I205" s="60"/>
      <c r="J205" s="60"/>
      <c r="K205" s="60"/>
      <c r="L205" s="60"/>
      <c r="M205" s="60"/>
      <c r="N205" s="60"/>
      <c r="O205" s="60"/>
      <c r="P205" s="60"/>
      <c r="Q205" s="60"/>
      <c r="R205" s="60"/>
      <c r="S205" s="60"/>
      <c r="T205" s="379"/>
      <c r="V205" s="379"/>
      <c r="W205" s="3939"/>
      <c r="X205" s="3939"/>
      <c r="Y205" s="3939"/>
      <c r="Z205" s="4040"/>
      <c r="AA205" s="60"/>
      <c r="AB205" s="60"/>
      <c r="AC205" s="60"/>
    </row>
    <row r="206" spans="1:29" x14ac:dyDescent="0.2">
      <c r="A206" s="60"/>
      <c r="B206" s="60"/>
      <c r="C206" s="60"/>
      <c r="D206" s="60"/>
      <c r="E206" s="60"/>
      <c r="F206" s="60"/>
      <c r="G206" s="60"/>
      <c r="H206" s="60"/>
      <c r="I206" s="60"/>
      <c r="J206" s="60"/>
      <c r="K206" s="60"/>
      <c r="L206" s="60"/>
      <c r="M206" s="60"/>
      <c r="N206" s="60"/>
      <c r="O206" s="60"/>
      <c r="P206" s="60"/>
      <c r="Q206" s="60"/>
      <c r="R206" s="60"/>
      <c r="S206" s="60"/>
      <c r="T206" s="379"/>
      <c r="V206" s="379"/>
      <c r="W206" s="3939"/>
      <c r="X206" s="3939"/>
      <c r="Y206" s="3939"/>
      <c r="Z206" s="4040"/>
      <c r="AA206" s="60"/>
      <c r="AB206" s="60"/>
      <c r="AC206" s="60"/>
    </row>
    <row r="207" spans="1:29" x14ac:dyDescent="0.2">
      <c r="A207" s="60"/>
      <c r="B207" s="60"/>
      <c r="C207" s="60"/>
      <c r="D207" s="60"/>
      <c r="E207" s="60"/>
      <c r="F207" s="60"/>
      <c r="G207" s="60"/>
      <c r="H207" s="60"/>
      <c r="I207" s="60"/>
      <c r="J207" s="60"/>
      <c r="K207" s="60"/>
      <c r="L207" s="60"/>
      <c r="M207" s="60"/>
      <c r="N207" s="60"/>
      <c r="O207" s="60"/>
      <c r="P207" s="60"/>
      <c r="Q207" s="60"/>
      <c r="R207" s="60"/>
      <c r="S207" s="60"/>
      <c r="T207" s="379"/>
      <c r="V207" s="379"/>
      <c r="W207" s="3939"/>
      <c r="X207" s="3939"/>
      <c r="Y207" s="3939"/>
      <c r="Z207" s="4040"/>
      <c r="AA207" s="60"/>
      <c r="AB207" s="60"/>
      <c r="AC207" s="60"/>
    </row>
    <row r="208" spans="1:29" x14ac:dyDescent="0.2">
      <c r="A208" s="60"/>
      <c r="B208" s="60"/>
      <c r="C208" s="60"/>
      <c r="D208" s="60"/>
      <c r="E208" s="60"/>
      <c r="F208" s="60"/>
      <c r="G208" s="60"/>
      <c r="H208" s="60"/>
      <c r="I208" s="60"/>
      <c r="J208" s="60"/>
      <c r="K208" s="60"/>
      <c r="L208" s="60"/>
      <c r="M208" s="60"/>
      <c r="N208" s="60"/>
      <c r="O208" s="60"/>
      <c r="P208" s="60"/>
      <c r="Q208" s="60"/>
      <c r="R208" s="60"/>
      <c r="S208" s="60"/>
      <c r="T208" s="379"/>
      <c r="V208" s="379"/>
      <c r="W208" s="3939"/>
      <c r="X208" s="3939"/>
      <c r="Y208" s="3939"/>
      <c r="Z208" s="4040"/>
      <c r="AA208" s="60"/>
      <c r="AB208" s="60"/>
      <c r="AC208" s="60"/>
    </row>
    <row r="209" spans="1:29" x14ac:dyDescent="0.2">
      <c r="A209" s="60"/>
      <c r="B209" s="60"/>
      <c r="C209" s="60"/>
      <c r="D209" s="60"/>
      <c r="E209" s="60"/>
      <c r="F209" s="60"/>
      <c r="G209" s="60"/>
      <c r="H209" s="60"/>
      <c r="I209" s="60"/>
      <c r="J209" s="60"/>
      <c r="K209" s="60"/>
      <c r="L209" s="60"/>
      <c r="M209" s="60"/>
      <c r="N209" s="60"/>
      <c r="O209" s="60"/>
      <c r="P209" s="60"/>
      <c r="Q209" s="60"/>
      <c r="R209" s="60"/>
      <c r="S209" s="60"/>
      <c r="T209" s="379"/>
      <c r="V209" s="379"/>
      <c r="W209" s="3939"/>
      <c r="X209" s="3939"/>
      <c r="Y209" s="3939"/>
      <c r="Z209" s="4040"/>
      <c r="AA209" s="60"/>
      <c r="AB209" s="60"/>
      <c r="AC209" s="60"/>
    </row>
    <row r="210" spans="1:29" x14ac:dyDescent="0.2">
      <c r="A210" s="60"/>
      <c r="B210" s="60"/>
      <c r="C210" s="60"/>
      <c r="D210" s="60"/>
      <c r="E210" s="60"/>
      <c r="F210" s="60"/>
      <c r="G210" s="60"/>
      <c r="H210" s="60"/>
      <c r="I210" s="60"/>
      <c r="J210" s="60"/>
      <c r="K210" s="60"/>
      <c r="L210" s="60"/>
      <c r="M210" s="60"/>
      <c r="N210" s="60"/>
      <c r="O210" s="60"/>
      <c r="P210" s="60"/>
      <c r="Q210" s="60"/>
      <c r="R210" s="60"/>
      <c r="S210" s="60"/>
      <c r="T210" s="379"/>
      <c r="V210" s="379"/>
      <c r="W210" s="3939"/>
      <c r="X210" s="3939"/>
      <c r="Y210" s="3939"/>
      <c r="Z210" s="4040"/>
      <c r="AA210" s="60"/>
      <c r="AB210" s="60"/>
      <c r="AC210" s="60"/>
    </row>
    <row r="211" spans="1:29" x14ac:dyDescent="0.2">
      <c r="A211" s="60"/>
      <c r="B211" s="60"/>
      <c r="C211" s="60"/>
      <c r="D211" s="60"/>
      <c r="E211" s="60"/>
      <c r="F211" s="60"/>
      <c r="G211" s="60"/>
      <c r="H211" s="60"/>
      <c r="I211" s="60"/>
      <c r="J211" s="60"/>
      <c r="K211" s="60"/>
      <c r="L211" s="60"/>
      <c r="M211" s="60"/>
      <c r="N211" s="60"/>
      <c r="O211" s="60"/>
      <c r="P211" s="60"/>
      <c r="Q211" s="60"/>
      <c r="R211" s="60"/>
      <c r="S211" s="60"/>
      <c r="T211" s="379"/>
      <c r="V211" s="379"/>
      <c r="W211" s="3939"/>
      <c r="X211" s="3939"/>
      <c r="Y211" s="3939"/>
      <c r="Z211" s="4040"/>
      <c r="AA211" s="60"/>
      <c r="AB211" s="60"/>
      <c r="AC211" s="60"/>
    </row>
    <row r="212" spans="1:29" x14ac:dyDescent="0.2">
      <c r="A212" s="60"/>
      <c r="B212" s="60"/>
      <c r="C212" s="60"/>
      <c r="D212" s="60"/>
      <c r="E212" s="60"/>
      <c r="F212" s="60"/>
      <c r="G212" s="60"/>
      <c r="H212" s="60"/>
      <c r="I212" s="60"/>
      <c r="J212" s="60"/>
      <c r="K212" s="60"/>
      <c r="L212" s="60"/>
      <c r="M212" s="60"/>
      <c r="N212" s="60"/>
      <c r="O212" s="60"/>
      <c r="P212" s="60"/>
      <c r="Q212" s="60"/>
      <c r="R212" s="60"/>
      <c r="S212" s="60"/>
      <c r="T212" s="379"/>
      <c r="V212" s="379"/>
      <c r="W212" s="3939"/>
      <c r="X212" s="3939"/>
      <c r="Y212" s="3939"/>
      <c r="Z212" s="4040"/>
      <c r="AA212" s="60"/>
      <c r="AB212" s="60"/>
      <c r="AC212" s="60"/>
    </row>
    <row r="213" spans="1:29" x14ac:dyDescent="0.2">
      <c r="A213" s="60"/>
      <c r="B213" s="60"/>
      <c r="C213" s="60"/>
      <c r="D213" s="60"/>
      <c r="E213" s="60"/>
      <c r="F213" s="60"/>
      <c r="G213" s="60"/>
      <c r="H213" s="60"/>
      <c r="I213" s="60"/>
      <c r="J213" s="60"/>
      <c r="K213" s="60"/>
      <c r="L213" s="60"/>
      <c r="M213" s="60"/>
      <c r="N213" s="60"/>
      <c r="O213" s="60"/>
      <c r="P213" s="60"/>
      <c r="Q213" s="60"/>
      <c r="R213" s="60"/>
      <c r="S213" s="60"/>
      <c r="T213" s="379"/>
      <c r="V213" s="60"/>
      <c r="W213" s="60"/>
      <c r="X213" s="3939"/>
      <c r="Y213" s="3939"/>
      <c r="Z213" s="379"/>
      <c r="AA213" s="60"/>
      <c r="AB213" s="60"/>
      <c r="AC213" s="60"/>
    </row>
    <row r="214" spans="1:29" x14ac:dyDescent="0.2">
      <c r="A214" s="60"/>
      <c r="B214" s="60"/>
      <c r="C214" s="60"/>
      <c r="D214" s="60"/>
      <c r="E214" s="60"/>
      <c r="F214" s="60"/>
      <c r="G214" s="60"/>
      <c r="H214" s="60"/>
      <c r="I214" s="60"/>
      <c r="J214" s="60"/>
      <c r="K214" s="60"/>
      <c r="L214" s="60"/>
      <c r="M214" s="60"/>
      <c r="N214" s="60"/>
      <c r="O214" s="60"/>
      <c r="P214" s="60"/>
      <c r="Q214" s="60"/>
      <c r="R214" s="60"/>
      <c r="S214" s="60"/>
      <c r="T214" s="379"/>
      <c r="V214" s="60"/>
      <c r="W214" s="60"/>
      <c r="X214" s="3939"/>
      <c r="Y214" s="3939"/>
      <c r="Z214" s="379"/>
      <c r="AA214" s="60"/>
      <c r="AB214" s="60"/>
      <c r="AC214" s="60"/>
    </row>
    <row r="215" spans="1:29" x14ac:dyDescent="0.2">
      <c r="A215" s="60"/>
      <c r="B215" s="60"/>
      <c r="C215" s="60"/>
      <c r="D215" s="60"/>
      <c r="E215" s="60"/>
      <c r="F215" s="60"/>
      <c r="G215" s="60"/>
      <c r="H215" s="60"/>
      <c r="I215" s="60"/>
      <c r="J215" s="60"/>
      <c r="K215" s="60"/>
      <c r="L215" s="60"/>
      <c r="M215" s="60"/>
      <c r="N215" s="60"/>
      <c r="O215" s="60"/>
      <c r="P215" s="60"/>
      <c r="Q215" s="60"/>
      <c r="R215" s="60"/>
      <c r="S215" s="60"/>
      <c r="T215" s="379"/>
      <c r="V215" s="60"/>
      <c r="W215" s="60"/>
      <c r="X215" s="3939"/>
      <c r="Y215" s="3939"/>
      <c r="Z215" s="379"/>
      <c r="AA215" s="60"/>
      <c r="AB215" s="60"/>
      <c r="AC215" s="60"/>
    </row>
    <row r="216" spans="1:29" x14ac:dyDescent="0.2">
      <c r="A216" s="60"/>
      <c r="B216" s="60"/>
      <c r="C216" s="60"/>
      <c r="D216" s="60"/>
      <c r="E216" s="60"/>
      <c r="F216" s="60"/>
      <c r="G216" s="60"/>
      <c r="H216" s="60"/>
      <c r="I216" s="60"/>
      <c r="J216" s="60"/>
      <c r="K216" s="60"/>
      <c r="L216" s="60"/>
      <c r="M216" s="60"/>
      <c r="N216" s="60"/>
      <c r="O216" s="60"/>
      <c r="P216" s="60"/>
      <c r="Q216" s="60"/>
      <c r="R216" s="60"/>
      <c r="S216" s="60"/>
      <c r="T216" s="379"/>
      <c r="V216" s="60"/>
      <c r="W216" s="60"/>
      <c r="X216" s="3939"/>
      <c r="Y216" s="3939"/>
      <c r="Z216" s="379"/>
      <c r="AA216" s="60"/>
      <c r="AB216" s="60"/>
      <c r="AC216" s="60"/>
    </row>
    <row r="217" spans="1:29" x14ac:dyDescent="0.2">
      <c r="A217" s="60"/>
      <c r="B217" s="60"/>
      <c r="C217" s="60"/>
      <c r="D217" s="60"/>
      <c r="E217" s="60"/>
      <c r="F217" s="60"/>
      <c r="G217" s="60"/>
      <c r="H217" s="60"/>
      <c r="I217" s="60"/>
      <c r="J217" s="60"/>
      <c r="K217" s="60"/>
      <c r="L217" s="60"/>
      <c r="M217" s="60"/>
      <c r="N217" s="60"/>
      <c r="O217" s="60"/>
      <c r="P217" s="60"/>
      <c r="Q217" s="60"/>
      <c r="R217" s="60"/>
      <c r="S217" s="60"/>
      <c r="T217" s="379"/>
      <c r="V217" s="60"/>
      <c r="W217" s="60"/>
      <c r="X217" s="3939"/>
      <c r="Y217" s="3939"/>
      <c r="Z217" s="379"/>
      <c r="AA217" s="60"/>
      <c r="AB217" s="60"/>
      <c r="AC217" s="60"/>
    </row>
    <row r="218" spans="1:29" x14ac:dyDescent="0.2">
      <c r="A218" s="60"/>
      <c r="B218" s="60"/>
      <c r="C218" s="60"/>
      <c r="D218" s="60"/>
      <c r="E218" s="60"/>
      <c r="F218" s="60"/>
      <c r="G218" s="60"/>
      <c r="H218" s="60"/>
      <c r="I218" s="60"/>
      <c r="J218" s="60"/>
      <c r="K218" s="60"/>
      <c r="L218" s="60"/>
      <c r="M218" s="60"/>
      <c r="N218" s="60"/>
      <c r="O218" s="60"/>
      <c r="P218" s="60"/>
      <c r="Q218" s="60"/>
      <c r="R218" s="60"/>
      <c r="S218" s="60"/>
      <c r="T218" s="379"/>
      <c r="V218" s="60"/>
      <c r="W218" s="60"/>
      <c r="X218" s="3939"/>
      <c r="Y218" s="3939"/>
      <c r="Z218" s="379"/>
      <c r="AA218" s="60"/>
      <c r="AB218" s="60"/>
      <c r="AC218" s="60"/>
    </row>
    <row r="219" spans="1:29" x14ac:dyDescent="0.2">
      <c r="A219" s="60"/>
      <c r="B219" s="60"/>
      <c r="C219" s="60"/>
      <c r="D219" s="60"/>
      <c r="E219" s="60"/>
      <c r="F219" s="60"/>
      <c r="G219" s="60"/>
      <c r="H219" s="60"/>
      <c r="I219" s="60"/>
      <c r="J219" s="60"/>
      <c r="K219" s="60"/>
      <c r="L219" s="60"/>
      <c r="M219" s="60"/>
      <c r="N219" s="60"/>
      <c r="O219" s="60"/>
      <c r="P219" s="60"/>
      <c r="Q219" s="60"/>
      <c r="R219" s="60"/>
      <c r="S219" s="60"/>
      <c r="T219" s="379"/>
      <c r="V219" s="60"/>
      <c r="W219" s="60"/>
      <c r="X219" s="3939"/>
      <c r="Y219" s="3939"/>
      <c r="Z219" s="379"/>
      <c r="AA219" s="60"/>
      <c r="AB219" s="60"/>
      <c r="AC219" s="60"/>
    </row>
    <row r="220" spans="1:29" x14ac:dyDescent="0.2">
      <c r="A220" s="60"/>
      <c r="B220" s="60"/>
      <c r="C220" s="60"/>
      <c r="D220" s="60"/>
      <c r="E220" s="60"/>
      <c r="F220" s="60"/>
      <c r="G220" s="60"/>
      <c r="H220" s="60"/>
      <c r="I220" s="60"/>
      <c r="J220" s="60"/>
      <c r="K220" s="60"/>
      <c r="L220" s="60"/>
      <c r="M220" s="60"/>
      <c r="N220" s="60"/>
      <c r="O220" s="60"/>
      <c r="P220" s="60"/>
      <c r="Q220" s="60"/>
      <c r="R220" s="60"/>
      <c r="S220" s="60"/>
      <c r="T220" s="379"/>
      <c r="V220" s="60"/>
      <c r="W220" s="60"/>
      <c r="X220" s="3939"/>
      <c r="Y220" s="3939"/>
      <c r="Z220" s="379"/>
      <c r="AA220" s="60"/>
      <c r="AB220" s="60"/>
      <c r="AC220" s="60"/>
    </row>
    <row r="221" spans="1:29" x14ac:dyDescent="0.2">
      <c r="A221" s="60"/>
      <c r="B221" s="60"/>
      <c r="C221" s="60"/>
      <c r="D221" s="60"/>
      <c r="E221" s="60"/>
      <c r="F221" s="60"/>
      <c r="G221" s="60"/>
      <c r="H221" s="60"/>
      <c r="I221" s="60"/>
      <c r="J221" s="60"/>
      <c r="K221" s="60"/>
      <c r="L221" s="60"/>
      <c r="M221" s="60"/>
      <c r="N221" s="60"/>
      <c r="O221" s="60"/>
      <c r="P221" s="60"/>
      <c r="Q221" s="60"/>
      <c r="R221" s="60"/>
      <c r="S221" s="60"/>
      <c r="T221" s="379"/>
      <c r="V221" s="60"/>
      <c r="W221" s="60"/>
      <c r="X221" s="3939"/>
      <c r="Y221" s="3939"/>
      <c r="Z221" s="379"/>
      <c r="AA221" s="60"/>
      <c r="AB221" s="60"/>
      <c r="AC221" s="60"/>
    </row>
    <row r="222" spans="1:29" x14ac:dyDescent="0.2">
      <c r="A222" s="60"/>
      <c r="B222" s="60"/>
      <c r="C222" s="60"/>
      <c r="D222" s="60"/>
      <c r="E222" s="60"/>
      <c r="F222" s="60"/>
      <c r="G222" s="60"/>
      <c r="H222" s="60"/>
      <c r="I222" s="60"/>
      <c r="J222" s="60"/>
      <c r="K222" s="60"/>
      <c r="L222" s="60"/>
      <c r="M222" s="60"/>
      <c r="N222" s="60"/>
      <c r="O222" s="60"/>
      <c r="P222" s="60"/>
      <c r="Q222" s="60"/>
      <c r="R222" s="60"/>
      <c r="S222" s="60"/>
      <c r="T222" s="379"/>
      <c r="V222" s="60"/>
      <c r="W222" s="60"/>
      <c r="X222" s="3939"/>
      <c r="Y222" s="3939"/>
      <c r="Z222" s="379"/>
      <c r="AA222" s="60"/>
      <c r="AB222" s="60"/>
      <c r="AC222" s="60"/>
    </row>
    <row r="223" spans="1:29" x14ac:dyDescent="0.2">
      <c r="A223" s="60"/>
      <c r="B223" s="60"/>
      <c r="C223" s="60"/>
      <c r="D223" s="60"/>
      <c r="E223" s="60"/>
      <c r="F223" s="60"/>
      <c r="G223" s="60"/>
      <c r="H223" s="60"/>
      <c r="I223" s="60"/>
      <c r="J223" s="60"/>
      <c r="K223" s="60"/>
      <c r="L223" s="60"/>
      <c r="M223" s="60"/>
      <c r="N223" s="60"/>
      <c r="O223" s="60"/>
      <c r="P223" s="60"/>
      <c r="Q223" s="60"/>
      <c r="R223" s="60"/>
      <c r="S223" s="60"/>
      <c r="T223" s="379"/>
      <c r="V223" s="60"/>
      <c r="W223" s="60"/>
      <c r="X223" s="3939"/>
      <c r="Y223" s="3939"/>
      <c r="Z223" s="379"/>
      <c r="AA223" s="60"/>
      <c r="AB223" s="60"/>
      <c r="AC223" s="60"/>
    </row>
    <row r="224" spans="1:29" x14ac:dyDescent="0.2">
      <c r="A224" s="60"/>
      <c r="B224" s="60"/>
      <c r="C224" s="60"/>
      <c r="D224" s="60"/>
      <c r="E224" s="60"/>
      <c r="F224" s="60"/>
      <c r="G224" s="60"/>
      <c r="H224" s="60"/>
      <c r="I224" s="60"/>
      <c r="J224" s="60"/>
      <c r="K224" s="60"/>
      <c r="L224" s="60"/>
      <c r="M224" s="60"/>
      <c r="N224" s="60"/>
      <c r="O224" s="60"/>
      <c r="P224" s="60"/>
      <c r="Q224" s="60"/>
      <c r="R224" s="60"/>
      <c r="S224" s="60"/>
      <c r="T224" s="379"/>
      <c r="V224" s="60"/>
      <c r="W224" s="60"/>
      <c r="X224" s="3939"/>
      <c r="Y224" s="3939"/>
      <c r="Z224" s="379"/>
      <c r="AA224" s="60"/>
      <c r="AB224" s="60"/>
      <c r="AC224" s="60"/>
    </row>
    <row r="225" spans="1:29" x14ac:dyDescent="0.2">
      <c r="A225" s="60"/>
      <c r="B225" s="60"/>
      <c r="C225" s="60"/>
      <c r="D225" s="60"/>
      <c r="E225" s="60"/>
      <c r="F225" s="60"/>
      <c r="G225" s="60"/>
      <c r="H225" s="60"/>
      <c r="I225" s="60"/>
      <c r="J225" s="60"/>
      <c r="K225" s="60"/>
      <c r="L225" s="60"/>
      <c r="M225" s="60"/>
      <c r="N225" s="60"/>
      <c r="O225" s="60"/>
      <c r="P225" s="60"/>
      <c r="Q225" s="60"/>
      <c r="R225" s="60"/>
      <c r="S225" s="60"/>
      <c r="T225" s="379"/>
      <c r="V225" s="60"/>
      <c r="W225" s="60"/>
      <c r="X225" s="3939"/>
      <c r="Y225" s="3939"/>
      <c r="Z225" s="379"/>
      <c r="AA225" s="60"/>
      <c r="AB225" s="60"/>
      <c r="AC225" s="60"/>
    </row>
    <row r="226" spans="1:29" x14ac:dyDescent="0.2">
      <c r="A226" s="60"/>
      <c r="B226" s="60"/>
      <c r="C226" s="60"/>
      <c r="D226" s="60"/>
      <c r="E226" s="60"/>
      <c r="F226" s="60"/>
      <c r="G226" s="60"/>
      <c r="H226" s="60"/>
      <c r="I226" s="60"/>
      <c r="J226" s="60"/>
      <c r="K226" s="60"/>
      <c r="L226" s="60"/>
      <c r="M226" s="60"/>
      <c r="N226" s="60"/>
      <c r="O226" s="60"/>
      <c r="P226" s="60"/>
      <c r="Q226" s="60"/>
      <c r="R226" s="60"/>
      <c r="S226" s="60"/>
      <c r="T226" s="379"/>
      <c r="V226" s="60"/>
      <c r="W226" s="60"/>
      <c r="X226" s="3939"/>
      <c r="Y226" s="3939"/>
      <c r="Z226" s="379"/>
      <c r="AA226" s="60"/>
      <c r="AB226" s="60"/>
      <c r="AC226" s="60"/>
    </row>
    <row r="227" spans="1:29" x14ac:dyDescent="0.2">
      <c r="A227" s="60"/>
      <c r="B227" s="60"/>
      <c r="C227" s="60"/>
      <c r="D227" s="60"/>
      <c r="E227" s="60"/>
      <c r="F227" s="60"/>
      <c r="G227" s="60"/>
      <c r="H227" s="60"/>
      <c r="I227" s="60"/>
      <c r="J227" s="60"/>
      <c r="K227" s="60"/>
      <c r="L227" s="60"/>
      <c r="M227" s="60"/>
      <c r="N227" s="60"/>
      <c r="O227" s="60"/>
      <c r="P227" s="60"/>
      <c r="Q227" s="60"/>
      <c r="R227" s="60"/>
      <c r="S227" s="60"/>
      <c r="T227" s="379"/>
      <c r="V227" s="60"/>
      <c r="W227" s="60"/>
      <c r="X227" s="3939"/>
      <c r="Y227" s="3939"/>
      <c r="Z227" s="379"/>
      <c r="AA227" s="60"/>
      <c r="AB227" s="60"/>
      <c r="AC227" s="60"/>
    </row>
    <row r="228" spans="1:29" x14ac:dyDescent="0.2">
      <c r="A228" s="60"/>
      <c r="B228" s="60"/>
      <c r="C228" s="60"/>
      <c r="D228" s="60"/>
      <c r="E228" s="60"/>
      <c r="F228" s="60"/>
      <c r="G228" s="60"/>
      <c r="H228" s="60"/>
      <c r="I228" s="60"/>
      <c r="J228" s="60"/>
      <c r="K228" s="60"/>
      <c r="L228" s="60"/>
      <c r="M228" s="60"/>
      <c r="N228" s="60"/>
      <c r="O228" s="60"/>
      <c r="P228" s="60"/>
      <c r="Q228" s="60"/>
      <c r="R228" s="60"/>
      <c r="S228" s="60"/>
      <c r="T228" s="379"/>
      <c r="V228" s="60"/>
      <c r="W228" s="60"/>
      <c r="X228" s="3939"/>
      <c r="Y228" s="3939"/>
      <c r="Z228" s="379"/>
      <c r="AA228" s="60"/>
      <c r="AB228" s="60"/>
      <c r="AC228" s="60"/>
    </row>
    <row r="229" spans="1:29" x14ac:dyDescent="0.2">
      <c r="A229" s="60"/>
      <c r="B229" s="60"/>
      <c r="C229" s="60"/>
      <c r="D229" s="60"/>
      <c r="E229" s="60"/>
      <c r="F229" s="60"/>
      <c r="G229" s="60"/>
      <c r="H229" s="60"/>
      <c r="I229" s="60"/>
      <c r="J229" s="60"/>
      <c r="K229" s="60"/>
      <c r="L229" s="60"/>
      <c r="M229" s="60"/>
      <c r="N229" s="60"/>
      <c r="O229" s="60"/>
      <c r="P229" s="60"/>
      <c r="Q229" s="60"/>
      <c r="R229" s="60"/>
      <c r="S229" s="60"/>
      <c r="T229" s="379"/>
      <c r="V229" s="60"/>
      <c r="W229" s="60"/>
      <c r="X229" s="3939"/>
      <c r="Y229" s="3939"/>
      <c r="Z229" s="379"/>
      <c r="AA229" s="60"/>
      <c r="AB229" s="60"/>
      <c r="AC229" s="60"/>
    </row>
    <row r="230" spans="1:29" x14ac:dyDescent="0.2">
      <c r="A230" s="60"/>
      <c r="B230" s="60"/>
      <c r="C230" s="60"/>
      <c r="D230" s="60"/>
      <c r="E230" s="60"/>
      <c r="F230" s="60"/>
      <c r="G230" s="60"/>
      <c r="H230" s="60"/>
      <c r="I230" s="60"/>
      <c r="J230" s="60"/>
      <c r="K230" s="60"/>
      <c r="L230" s="60"/>
      <c r="M230" s="60"/>
      <c r="N230" s="60"/>
      <c r="O230" s="60"/>
      <c r="P230" s="60"/>
      <c r="Q230" s="60"/>
      <c r="R230" s="60"/>
      <c r="S230" s="60"/>
      <c r="T230" s="379"/>
      <c r="V230" s="60"/>
      <c r="W230" s="60"/>
      <c r="X230" s="3939"/>
      <c r="Y230" s="3939"/>
      <c r="Z230" s="379"/>
      <c r="AA230" s="60"/>
      <c r="AB230" s="60"/>
      <c r="AC230" s="60"/>
    </row>
    <row r="231" spans="1:29" x14ac:dyDescent="0.2">
      <c r="A231" s="60"/>
      <c r="B231" s="60"/>
      <c r="C231" s="60"/>
      <c r="D231" s="60"/>
      <c r="E231" s="60"/>
      <c r="F231" s="60"/>
      <c r="G231" s="60"/>
      <c r="H231" s="60"/>
      <c r="I231" s="60"/>
      <c r="J231" s="60"/>
      <c r="K231" s="60"/>
      <c r="L231" s="60"/>
      <c r="M231" s="60"/>
      <c r="N231" s="60"/>
      <c r="O231" s="60"/>
      <c r="P231" s="60"/>
      <c r="Q231" s="60"/>
      <c r="R231" s="60"/>
      <c r="S231" s="60"/>
      <c r="T231" s="379"/>
      <c r="V231" s="60"/>
      <c r="W231" s="60"/>
      <c r="X231" s="3939"/>
      <c r="Y231" s="3939"/>
      <c r="Z231" s="379"/>
      <c r="AA231" s="60"/>
      <c r="AB231" s="60"/>
      <c r="AC231" s="60"/>
    </row>
    <row r="232" spans="1:29" x14ac:dyDescent="0.2">
      <c r="A232" s="60"/>
      <c r="B232" s="60"/>
      <c r="C232" s="60"/>
      <c r="D232" s="60"/>
      <c r="E232" s="60"/>
      <c r="F232" s="60"/>
      <c r="G232" s="60"/>
      <c r="H232" s="60"/>
      <c r="I232" s="60"/>
      <c r="J232" s="60"/>
      <c r="K232" s="60"/>
      <c r="L232" s="60"/>
      <c r="M232" s="60"/>
      <c r="N232" s="60"/>
      <c r="O232" s="60"/>
      <c r="P232" s="60"/>
      <c r="Q232" s="60"/>
      <c r="R232" s="60"/>
      <c r="S232" s="60"/>
      <c r="T232" s="379"/>
      <c r="V232" s="60"/>
      <c r="W232" s="60"/>
      <c r="X232" s="3939"/>
      <c r="Y232" s="3939"/>
      <c r="Z232" s="379"/>
      <c r="AA232" s="60"/>
      <c r="AB232" s="60"/>
      <c r="AC232" s="60"/>
    </row>
    <row r="233" spans="1:29" x14ac:dyDescent="0.2">
      <c r="A233" s="60"/>
      <c r="B233" s="60"/>
      <c r="C233" s="60"/>
      <c r="D233" s="60"/>
      <c r="E233" s="60"/>
      <c r="F233" s="60"/>
      <c r="G233" s="60"/>
      <c r="H233" s="60"/>
      <c r="I233" s="60"/>
      <c r="J233" s="60"/>
      <c r="K233" s="60"/>
      <c r="L233" s="60"/>
      <c r="M233" s="60"/>
      <c r="N233" s="60"/>
      <c r="O233" s="60"/>
      <c r="P233" s="60"/>
      <c r="Q233" s="60"/>
      <c r="R233" s="60"/>
      <c r="S233" s="60"/>
      <c r="T233" s="379"/>
      <c r="V233" s="60"/>
      <c r="W233" s="60"/>
      <c r="X233" s="3939"/>
      <c r="Y233" s="3939"/>
      <c r="Z233" s="379"/>
      <c r="AA233" s="60"/>
      <c r="AB233" s="60"/>
      <c r="AC233" s="60"/>
    </row>
    <row r="234" spans="1:29" x14ac:dyDescent="0.2">
      <c r="A234" s="60"/>
      <c r="B234" s="60"/>
      <c r="C234" s="60"/>
      <c r="D234" s="60"/>
      <c r="E234" s="60"/>
      <c r="F234" s="60"/>
      <c r="G234" s="60"/>
      <c r="H234" s="60"/>
      <c r="I234" s="60"/>
      <c r="J234" s="60"/>
      <c r="K234" s="60"/>
      <c r="L234" s="60"/>
      <c r="M234" s="60"/>
      <c r="N234" s="60"/>
      <c r="O234" s="60"/>
      <c r="P234" s="60"/>
      <c r="Q234" s="60"/>
      <c r="R234" s="60"/>
      <c r="S234" s="60"/>
      <c r="T234" s="379"/>
      <c r="V234" s="60"/>
      <c r="W234" s="60"/>
      <c r="X234" s="3939"/>
      <c r="Y234" s="3939"/>
      <c r="Z234" s="379"/>
      <c r="AA234" s="60"/>
      <c r="AB234" s="60"/>
      <c r="AC234" s="60"/>
    </row>
    <row r="235" spans="1:29" x14ac:dyDescent="0.2">
      <c r="A235" s="60"/>
      <c r="B235" s="60"/>
      <c r="C235" s="60"/>
      <c r="D235" s="60"/>
      <c r="E235" s="60"/>
      <c r="F235" s="60"/>
      <c r="G235" s="60"/>
      <c r="H235" s="60"/>
      <c r="I235" s="60"/>
      <c r="J235" s="60"/>
      <c r="K235" s="60"/>
      <c r="L235" s="60"/>
      <c r="M235" s="60"/>
      <c r="N235" s="60"/>
      <c r="O235" s="60"/>
      <c r="P235" s="60"/>
      <c r="Q235" s="60"/>
      <c r="R235" s="60"/>
      <c r="S235" s="60"/>
      <c r="T235" s="379"/>
      <c r="V235" s="60"/>
      <c r="W235" s="60"/>
      <c r="X235" s="3939"/>
      <c r="Y235" s="3939"/>
      <c r="Z235" s="379"/>
      <c r="AA235" s="60"/>
      <c r="AB235" s="60"/>
      <c r="AC235" s="60"/>
    </row>
    <row r="236" spans="1:29" x14ac:dyDescent="0.2">
      <c r="A236" s="60"/>
      <c r="B236" s="60"/>
      <c r="C236" s="60"/>
      <c r="D236" s="60"/>
      <c r="E236" s="60"/>
      <c r="F236" s="60"/>
      <c r="G236" s="60"/>
      <c r="H236" s="60"/>
      <c r="I236" s="60"/>
      <c r="J236" s="60"/>
      <c r="K236" s="60"/>
      <c r="L236" s="60"/>
      <c r="M236" s="60"/>
      <c r="N236" s="60"/>
      <c r="O236" s="60"/>
      <c r="P236" s="60"/>
      <c r="Q236" s="60"/>
      <c r="R236" s="60"/>
      <c r="S236" s="60"/>
      <c r="T236" s="379"/>
      <c r="V236" s="60"/>
      <c r="W236" s="60"/>
      <c r="X236" s="3939"/>
      <c r="Y236" s="3939"/>
      <c r="Z236" s="379"/>
      <c r="AA236" s="60"/>
      <c r="AB236" s="60"/>
      <c r="AC236" s="60"/>
    </row>
    <row r="237" spans="1:29" x14ac:dyDescent="0.2">
      <c r="A237" s="60"/>
      <c r="B237" s="60"/>
      <c r="C237" s="60"/>
      <c r="D237" s="60"/>
      <c r="E237" s="60"/>
      <c r="F237" s="60"/>
      <c r="G237" s="60"/>
      <c r="H237" s="60"/>
      <c r="I237" s="60"/>
      <c r="J237" s="60"/>
      <c r="K237" s="60"/>
      <c r="L237" s="60"/>
      <c r="M237" s="60"/>
      <c r="N237" s="60"/>
      <c r="O237" s="60"/>
      <c r="P237" s="60"/>
      <c r="Q237" s="60"/>
      <c r="R237" s="60"/>
      <c r="S237" s="60"/>
      <c r="T237" s="379"/>
      <c r="V237" s="60"/>
      <c r="W237" s="60"/>
      <c r="X237" s="3939"/>
      <c r="Y237" s="3939"/>
      <c r="Z237" s="379"/>
      <c r="AA237" s="60"/>
      <c r="AB237" s="60"/>
      <c r="AC237" s="60"/>
    </row>
    <row r="238" spans="1:29" x14ac:dyDescent="0.2">
      <c r="A238" s="60"/>
      <c r="B238" s="60"/>
      <c r="C238" s="60"/>
      <c r="D238" s="60"/>
      <c r="E238" s="60"/>
      <c r="F238" s="60"/>
      <c r="G238" s="60"/>
      <c r="H238" s="60"/>
      <c r="I238" s="60"/>
      <c r="J238" s="60"/>
      <c r="K238" s="60"/>
      <c r="L238" s="60"/>
      <c r="M238" s="60"/>
      <c r="N238" s="60"/>
      <c r="O238" s="60"/>
      <c r="P238" s="60"/>
      <c r="Q238" s="60"/>
      <c r="R238" s="60"/>
      <c r="S238" s="60"/>
      <c r="T238" s="379"/>
      <c r="V238" s="60"/>
      <c r="W238" s="60"/>
      <c r="X238" s="3939"/>
      <c r="Y238" s="3939"/>
      <c r="Z238" s="379"/>
      <c r="AA238" s="60"/>
      <c r="AB238" s="60"/>
      <c r="AC238" s="60"/>
    </row>
    <row r="239" spans="1:29" x14ac:dyDescent="0.2">
      <c r="A239" s="60"/>
      <c r="B239" s="60"/>
      <c r="C239" s="60"/>
      <c r="D239" s="60"/>
      <c r="E239" s="60"/>
      <c r="F239" s="60"/>
      <c r="G239" s="60"/>
      <c r="H239" s="60"/>
      <c r="I239" s="60"/>
      <c r="J239" s="60"/>
      <c r="K239" s="60"/>
      <c r="L239" s="60"/>
      <c r="M239" s="60"/>
      <c r="N239" s="60"/>
      <c r="O239" s="60"/>
      <c r="P239" s="60"/>
      <c r="Q239" s="60"/>
      <c r="R239" s="60"/>
      <c r="S239" s="60"/>
      <c r="T239" s="379"/>
      <c r="V239" s="60"/>
      <c r="W239" s="60"/>
      <c r="X239" s="3939"/>
      <c r="Y239" s="3939"/>
      <c r="Z239" s="379"/>
      <c r="AA239" s="60"/>
      <c r="AB239" s="60"/>
      <c r="AC239" s="60"/>
    </row>
    <row r="240" spans="1:29" x14ac:dyDescent="0.2">
      <c r="A240" s="60"/>
      <c r="B240" s="60"/>
      <c r="C240" s="60"/>
      <c r="D240" s="60"/>
      <c r="E240" s="60"/>
      <c r="F240" s="60"/>
      <c r="G240" s="60"/>
      <c r="H240" s="60"/>
      <c r="I240" s="60"/>
      <c r="J240" s="60"/>
      <c r="K240" s="60"/>
      <c r="L240" s="60"/>
      <c r="M240" s="60"/>
      <c r="N240" s="60"/>
      <c r="O240" s="60"/>
      <c r="P240" s="60"/>
      <c r="Q240" s="60"/>
      <c r="R240" s="60"/>
      <c r="S240" s="60"/>
      <c r="T240" s="379"/>
      <c r="V240" s="60"/>
      <c r="W240" s="60"/>
      <c r="X240" s="3939"/>
      <c r="Y240" s="3939"/>
      <c r="Z240" s="379"/>
      <c r="AA240" s="60"/>
      <c r="AB240" s="60"/>
      <c r="AC240" s="60"/>
    </row>
    <row r="241" spans="1:29" x14ac:dyDescent="0.2">
      <c r="A241" s="60"/>
      <c r="B241" s="60"/>
      <c r="C241" s="60"/>
      <c r="D241" s="60"/>
      <c r="E241" s="60"/>
      <c r="F241" s="60"/>
      <c r="G241" s="60"/>
      <c r="H241" s="60"/>
      <c r="I241" s="60"/>
      <c r="J241" s="60"/>
      <c r="K241" s="60"/>
      <c r="L241" s="60"/>
      <c r="M241" s="60"/>
      <c r="N241" s="60"/>
      <c r="O241" s="60"/>
      <c r="P241" s="60"/>
      <c r="Q241" s="60"/>
      <c r="R241" s="60"/>
      <c r="S241" s="60"/>
      <c r="T241" s="379"/>
      <c r="V241" s="60"/>
      <c r="W241" s="60"/>
      <c r="X241" s="3939"/>
      <c r="Y241" s="3939"/>
      <c r="Z241" s="379"/>
      <c r="AA241" s="60"/>
      <c r="AB241" s="60"/>
      <c r="AC241" s="60"/>
    </row>
    <row r="242" spans="1:29" x14ac:dyDescent="0.2">
      <c r="A242" s="60"/>
      <c r="B242" s="60"/>
      <c r="C242" s="60"/>
      <c r="D242" s="60"/>
      <c r="E242" s="60"/>
      <c r="F242" s="60"/>
      <c r="G242" s="60"/>
      <c r="H242" s="60"/>
      <c r="I242" s="60"/>
      <c r="J242" s="60"/>
      <c r="K242" s="60"/>
      <c r="L242" s="60"/>
      <c r="M242" s="60"/>
      <c r="N242" s="60"/>
      <c r="O242" s="60"/>
      <c r="P242" s="60"/>
      <c r="Q242" s="60"/>
      <c r="R242" s="60"/>
      <c r="S242" s="60"/>
      <c r="T242" s="379"/>
      <c r="V242" s="60"/>
      <c r="W242" s="60"/>
      <c r="X242" s="3939"/>
      <c r="Y242" s="3939"/>
      <c r="Z242" s="379"/>
      <c r="AA242" s="60"/>
      <c r="AB242" s="60"/>
      <c r="AC242" s="60"/>
    </row>
    <row r="243" spans="1:29" x14ac:dyDescent="0.2">
      <c r="A243" s="60"/>
      <c r="B243" s="60"/>
      <c r="C243" s="60"/>
      <c r="D243" s="60"/>
      <c r="E243" s="60"/>
      <c r="F243" s="60"/>
      <c r="G243" s="60"/>
      <c r="H243" s="60"/>
      <c r="I243" s="60"/>
      <c r="J243" s="60"/>
      <c r="K243" s="60"/>
      <c r="L243" s="60"/>
      <c r="M243" s="60"/>
      <c r="N243" s="60"/>
      <c r="O243" s="60"/>
      <c r="P243" s="60"/>
      <c r="Q243" s="60"/>
      <c r="R243" s="60"/>
      <c r="S243" s="60"/>
      <c r="T243" s="379"/>
      <c r="V243" s="60"/>
      <c r="W243" s="60"/>
      <c r="X243" s="3939"/>
      <c r="Y243" s="3939"/>
      <c r="Z243" s="379"/>
      <c r="AA243" s="60"/>
      <c r="AB243" s="60"/>
      <c r="AC243" s="60"/>
    </row>
    <row r="244" spans="1:29" x14ac:dyDescent="0.2">
      <c r="A244" s="60"/>
      <c r="B244" s="60"/>
      <c r="C244" s="60"/>
      <c r="D244" s="60"/>
      <c r="E244" s="60"/>
      <c r="F244" s="60"/>
      <c r="G244" s="60"/>
      <c r="H244" s="60"/>
      <c r="I244" s="60"/>
      <c r="J244" s="60"/>
      <c r="K244" s="60"/>
      <c r="L244" s="60"/>
      <c r="M244" s="60"/>
      <c r="N244" s="60"/>
      <c r="O244" s="60"/>
      <c r="P244" s="60"/>
      <c r="Q244" s="60"/>
      <c r="R244" s="60"/>
      <c r="S244" s="60"/>
      <c r="T244" s="379"/>
      <c r="V244" s="60"/>
      <c r="W244" s="60"/>
      <c r="X244" s="3939"/>
      <c r="Y244" s="3939"/>
      <c r="Z244" s="379"/>
      <c r="AA244" s="60"/>
      <c r="AB244" s="60"/>
      <c r="AC244" s="60"/>
    </row>
    <row r="245" spans="1:29" x14ac:dyDescent="0.2">
      <c r="A245" s="60"/>
      <c r="B245" s="60"/>
      <c r="C245" s="60"/>
      <c r="D245" s="60"/>
      <c r="E245" s="60"/>
      <c r="F245" s="60"/>
      <c r="G245" s="60"/>
      <c r="H245" s="60"/>
      <c r="I245" s="60"/>
      <c r="J245" s="60"/>
      <c r="K245" s="60"/>
      <c r="L245" s="60"/>
      <c r="M245" s="60"/>
      <c r="N245" s="60"/>
      <c r="O245" s="60"/>
      <c r="P245" s="60"/>
      <c r="Q245" s="60"/>
      <c r="R245" s="60"/>
      <c r="S245" s="60"/>
      <c r="T245" s="379"/>
      <c r="V245" s="60"/>
      <c r="W245" s="60"/>
      <c r="X245" s="3939"/>
      <c r="Y245" s="3939"/>
      <c r="Z245" s="379"/>
      <c r="AA245" s="60"/>
      <c r="AB245" s="60"/>
      <c r="AC245" s="60"/>
    </row>
    <row r="246" spans="1:29" x14ac:dyDescent="0.2">
      <c r="A246" s="60"/>
      <c r="B246" s="60"/>
      <c r="C246" s="60"/>
      <c r="D246" s="60"/>
      <c r="E246" s="60"/>
      <c r="F246" s="60"/>
      <c r="G246" s="60"/>
      <c r="H246" s="60"/>
      <c r="I246" s="60"/>
      <c r="J246" s="60"/>
      <c r="K246" s="60"/>
      <c r="L246" s="60"/>
      <c r="M246" s="60"/>
      <c r="N246" s="60"/>
      <c r="O246" s="60"/>
      <c r="P246" s="60"/>
      <c r="Q246" s="60"/>
      <c r="R246" s="60"/>
      <c r="S246" s="60"/>
      <c r="T246" s="379"/>
      <c r="V246" s="60"/>
      <c r="W246" s="60"/>
      <c r="X246" s="3939"/>
      <c r="Y246" s="3939"/>
      <c r="Z246" s="379"/>
      <c r="AA246" s="60"/>
      <c r="AB246" s="60"/>
      <c r="AC246" s="60"/>
    </row>
    <row r="247" spans="1:29" x14ac:dyDescent="0.2">
      <c r="A247" s="60"/>
      <c r="B247" s="60"/>
      <c r="C247" s="60"/>
      <c r="D247" s="60"/>
      <c r="E247" s="60"/>
      <c r="F247" s="60"/>
      <c r="G247" s="60"/>
      <c r="H247" s="60"/>
      <c r="I247" s="60"/>
      <c r="J247" s="60"/>
      <c r="K247" s="60"/>
      <c r="L247" s="60"/>
      <c r="M247" s="60"/>
      <c r="N247" s="60"/>
      <c r="O247" s="60"/>
      <c r="P247" s="60"/>
      <c r="Q247" s="60"/>
      <c r="R247" s="60"/>
      <c r="S247" s="60"/>
      <c r="T247" s="379"/>
      <c r="V247" s="60"/>
      <c r="W247" s="60"/>
      <c r="X247" s="3939"/>
      <c r="Y247" s="3939"/>
      <c r="Z247" s="379"/>
      <c r="AA247" s="60"/>
      <c r="AB247" s="60"/>
      <c r="AC247" s="60"/>
    </row>
    <row r="248" spans="1:29" x14ac:dyDescent="0.2">
      <c r="A248" s="60"/>
      <c r="B248" s="60"/>
      <c r="C248" s="60"/>
      <c r="D248" s="60"/>
      <c r="E248" s="60"/>
      <c r="F248" s="60"/>
      <c r="G248" s="60"/>
      <c r="H248" s="60"/>
      <c r="I248" s="60"/>
      <c r="J248" s="60"/>
      <c r="K248" s="60"/>
      <c r="L248" s="60"/>
      <c r="M248" s="60"/>
      <c r="N248" s="60"/>
      <c r="O248" s="60"/>
      <c r="P248" s="60"/>
      <c r="Q248" s="60"/>
      <c r="R248" s="60"/>
      <c r="S248" s="60"/>
      <c r="T248" s="379"/>
      <c r="V248" s="60"/>
      <c r="W248" s="60"/>
      <c r="X248" s="3939"/>
      <c r="Y248" s="3939"/>
      <c r="Z248" s="379"/>
      <c r="AA248" s="60"/>
      <c r="AB248" s="60"/>
      <c r="AC248" s="60"/>
    </row>
    <row r="249" spans="1:29" x14ac:dyDescent="0.2">
      <c r="A249" s="60"/>
      <c r="B249" s="60"/>
      <c r="C249" s="60"/>
      <c r="D249" s="60"/>
      <c r="E249" s="60"/>
      <c r="F249" s="60"/>
      <c r="G249" s="60"/>
      <c r="H249" s="60"/>
      <c r="I249" s="60"/>
      <c r="J249" s="60"/>
      <c r="K249" s="60"/>
      <c r="L249" s="60"/>
      <c r="M249" s="60"/>
      <c r="N249" s="60"/>
      <c r="O249" s="60"/>
      <c r="P249" s="60"/>
      <c r="Q249" s="60"/>
      <c r="R249" s="60"/>
      <c r="S249" s="60"/>
      <c r="T249" s="379"/>
      <c r="V249" s="60"/>
      <c r="W249" s="60"/>
      <c r="X249" s="3939"/>
      <c r="Y249" s="3939"/>
      <c r="Z249" s="379"/>
      <c r="AA249" s="60"/>
      <c r="AB249" s="60"/>
      <c r="AC249" s="60"/>
    </row>
    <row r="250" spans="1:29" x14ac:dyDescent="0.2">
      <c r="A250" s="60"/>
      <c r="B250" s="60"/>
      <c r="C250" s="60"/>
      <c r="D250" s="60"/>
      <c r="E250" s="60"/>
      <c r="F250" s="60"/>
      <c r="G250" s="60"/>
      <c r="H250" s="60"/>
      <c r="I250" s="60"/>
      <c r="J250" s="60"/>
      <c r="K250" s="60"/>
      <c r="L250" s="60"/>
      <c r="M250" s="60"/>
      <c r="N250" s="60"/>
      <c r="O250" s="60"/>
      <c r="P250" s="60"/>
      <c r="Q250" s="60"/>
      <c r="R250" s="60"/>
      <c r="S250" s="60"/>
      <c r="T250" s="379"/>
      <c r="V250" s="60"/>
      <c r="W250" s="60"/>
      <c r="X250" s="3939"/>
      <c r="Y250" s="3939"/>
      <c r="Z250" s="379"/>
      <c r="AA250" s="60"/>
      <c r="AB250" s="60"/>
      <c r="AC250" s="60"/>
    </row>
    <row r="251" spans="1:29" x14ac:dyDescent="0.2">
      <c r="A251" s="60"/>
      <c r="B251" s="60"/>
      <c r="C251" s="60"/>
      <c r="D251" s="60"/>
      <c r="E251" s="60"/>
      <c r="F251" s="60"/>
      <c r="G251" s="60"/>
      <c r="H251" s="60"/>
      <c r="I251" s="60"/>
      <c r="J251" s="60"/>
      <c r="K251" s="60"/>
      <c r="L251" s="60"/>
      <c r="M251" s="60"/>
      <c r="N251" s="60"/>
      <c r="O251" s="60"/>
      <c r="P251" s="60"/>
      <c r="Q251" s="60"/>
      <c r="R251" s="60"/>
      <c r="S251" s="60"/>
      <c r="T251" s="379"/>
      <c r="V251" s="60"/>
      <c r="W251" s="60"/>
      <c r="X251" s="3939"/>
      <c r="Y251" s="3939"/>
      <c r="Z251" s="379"/>
      <c r="AA251" s="60"/>
      <c r="AB251" s="60"/>
      <c r="AC251" s="60"/>
    </row>
    <row r="252" spans="1:29" x14ac:dyDescent="0.2">
      <c r="A252" s="60"/>
      <c r="B252" s="60"/>
      <c r="C252" s="60"/>
      <c r="D252" s="60"/>
      <c r="E252" s="60"/>
      <c r="F252" s="60"/>
      <c r="G252" s="60"/>
      <c r="H252" s="60"/>
      <c r="I252" s="60"/>
      <c r="J252" s="60"/>
      <c r="K252" s="60"/>
      <c r="L252" s="60"/>
      <c r="M252" s="60"/>
      <c r="N252" s="60"/>
      <c r="O252" s="60"/>
      <c r="P252" s="60"/>
      <c r="Q252" s="60"/>
      <c r="R252" s="60"/>
      <c r="S252" s="60"/>
      <c r="T252" s="379"/>
      <c r="V252" s="60"/>
      <c r="W252" s="60"/>
      <c r="X252" s="3939"/>
      <c r="Y252" s="3939"/>
      <c r="Z252" s="379"/>
      <c r="AA252" s="60"/>
      <c r="AB252" s="60"/>
      <c r="AC252" s="60"/>
    </row>
    <row r="253" spans="1:29" x14ac:dyDescent="0.2">
      <c r="A253" s="60"/>
      <c r="B253" s="60"/>
      <c r="C253" s="60"/>
      <c r="D253" s="60"/>
      <c r="E253" s="60"/>
      <c r="F253" s="60"/>
      <c r="G253" s="60"/>
      <c r="H253" s="60"/>
      <c r="I253" s="60"/>
      <c r="J253" s="60"/>
      <c r="K253" s="60"/>
      <c r="L253" s="60"/>
      <c r="M253" s="60"/>
      <c r="N253" s="60"/>
      <c r="O253" s="60"/>
      <c r="P253" s="60"/>
      <c r="Q253" s="60"/>
      <c r="R253" s="60"/>
      <c r="S253" s="60"/>
      <c r="T253" s="379"/>
      <c r="V253" s="60"/>
      <c r="W253" s="60"/>
      <c r="X253" s="3939"/>
      <c r="Y253" s="3939"/>
      <c r="Z253" s="379"/>
      <c r="AA253" s="60"/>
      <c r="AB253" s="60"/>
      <c r="AC253" s="60"/>
    </row>
    <row r="254" spans="1:29" x14ac:dyDescent="0.2">
      <c r="A254" s="60"/>
      <c r="B254" s="60"/>
      <c r="C254" s="60"/>
      <c r="D254" s="60"/>
      <c r="E254" s="60"/>
      <c r="F254" s="60"/>
      <c r="G254" s="60"/>
      <c r="H254" s="60"/>
      <c r="I254" s="60"/>
      <c r="J254" s="60"/>
      <c r="K254" s="60"/>
      <c r="L254" s="60"/>
      <c r="M254" s="60"/>
      <c r="N254" s="60"/>
      <c r="O254" s="60"/>
      <c r="P254" s="60"/>
      <c r="Q254" s="60"/>
      <c r="R254" s="60"/>
      <c r="S254" s="60"/>
      <c r="T254" s="379"/>
      <c r="V254" s="60"/>
      <c r="W254" s="60"/>
      <c r="X254" s="3939"/>
      <c r="Y254" s="3939"/>
      <c r="Z254" s="379"/>
      <c r="AA254" s="60"/>
      <c r="AB254" s="60"/>
      <c r="AC254" s="60"/>
    </row>
    <row r="255" spans="1:29" x14ac:dyDescent="0.2">
      <c r="A255" s="60"/>
      <c r="B255" s="60"/>
      <c r="C255" s="60"/>
      <c r="D255" s="60"/>
      <c r="E255" s="60"/>
      <c r="F255" s="60"/>
      <c r="G255" s="60"/>
      <c r="H255" s="60"/>
      <c r="I255" s="60"/>
      <c r="J255" s="60"/>
      <c r="K255" s="60"/>
      <c r="L255" s="60"/>
      <c r="M255" s="60"/>
      <c r="N255" s="60"/>
      <c r="O255" s="60"/>
      <c r="P255" s="60"/>
      <c r="Q255" s="60"/>
      <c r="R255" s="60"/>
      <c r="S255" s="60"/>
      <c r="T255" s="379"/>
      <c r="V255" s="60"/>
      <c r="W255" s="60"/>
      <c r="X255" s="3939"/>
      <c r="Y255" s="3939"/>
      <c r="Z255" s="379"/>
      <c r="AA255" s="60"/>
      <c r="AB255" s="60"/>
      <c r="AC255" s="60"/>
    </row>
    <row r="256" spans="1:29" x14ac:dyDescent="0.2">
      <c r="A256" s="60"/>
      <c r="B256" s="60"/>
      <c r="C256" s="60"/>
      <c r="D256" s="60"/>
      <c r="E256" s="60"/>
      <c r="F256" s="60"/>
      <c r="G256" s="60"/>
      <c r="H256" s="60"/>
      <c r="I256" s="60"/>
      <c r="J256" s="60"/>
      <c r="K256" s="60"/>
      <c r="L256" s="60"/>
      <c r="M256" s="60"/>
      <c r="N256" s="60"/>
      <c r="O256" s="60"/>
      <c r="P256" s="60"/>
      <c r="Q256" s="60"/>
      <c r="R256" s="60"/>
      <c r="S256" s="60"/>
      <c r="T256" s="379"/>
      <c r="V256" s="60"/>
      <c r="W256" s="60"/>
      <c r="X256" s="3939"/>
      <c r="Y256" s="3939"/>
      <c r="Z256" s="379"/>
      <c r="AA256" s="60"/>
      <c r="AB256" s="60"/>
      <c r="AC256" s="60"/>
    </row>
    <row r="257" spans="1:29" x14ac:dyDescent="0.2">
      <c r="A257" s="60"/>
      <c r="B257" s="60"/>
      <c r="C257" s="60"/>
      <c r="D257" s="60"/>
      <c r="E257" s="60"/>
      <c r="F257" s="60"/>
      <c r="G257" s="60"/>
      <c r="H257" s="60"/>
      <c r="I257" s="60"/>
      <c r="J257" s="60"/>
      <c r="K257" s="60"/>
      <c r="L257" s="60"/>
      <c r="M257" s="60"/>
      <c r="N257" s="60"/>
      <c r="O257" s="60"/>
      <c r="P257" s="60"/>
      <c r="Q257" s="60"/>
      <c r="R257" s="60"/>
      <c r="S257" s="60"/>
      <c r="T257" s="379"/>
      <c r="V257" s="60"/>
      <c r="W257" s="60"/>
      <c r="X257" s="3939"/>
      <c r="Y257" s="3939"/>
      <c r="Z257" s="379"/>
      <c r="AA257" s="60"/>
      <c r="AB257" s="60"/>
      <c r="AC257" s="60"/>
    </row>
    <row r="258" spans="1:29" x14ac:dyDescent="0.2">
      <c r="A258" s="60"/>
      <c r="B258" s="60"/>
      <c r="C258" s="60"/>
      <c r="D258" s="60"/>
      <c r="E258" s="60"/>
      <c r="F258" s="60"/>
      <c r="G258" s="60"/>
      <c r="H258" s="60"/>
      <c r="I258" s="60"/>
      <c r="J258" s="60"/>
      <c r="K258" s="60"/>
      <c r="L258" s="60"/>
      <c r="M258" s="60"/>
      <c r="N258" s="60"/>
      <c r="O258" s="60"/>
      <c r="P258" s="60"/>
      <c r="Q258" s="60"/>
      <c r="R258" s="60"/>
      <c r="S258" s="60"/>
      <c r="T258" s="379"/>
      <c r="V258" s="60"/>
      <c r="W258" s="60"/>
      <c r="X258" s="3939"/>
      <c r="Y258" s="3939"/>
      <c r="Z258" s="379"/>
      <c r="AA258" s="60"/>
      <c r="AB258" s="60"/>
      <c r="AC258" s="60"/>
    </row>
    <row r="259" spans="1:29" x14ac:dyDescent="0.2">
      <c r="A259" s="60"/>
      <c r="B259" s="60"/>
      <c r="C259" s="60"/>
      <c r="D259" s="60"/>
      <c r="E259" s="60"/>
      <c r="F259" s="60"/>
      <c r="G259" s="60"/>
      <c r="H259" s="60"/>
      <c r="I259" s="60"/>
      <c r="J259" s="60"/>
      <c r="K259" s="60"/>
      <c r="L259" s="60"/>
      <c r="M259" s="60"/>
      <c r="N259" s="60"/>
      <c r="O259" s="60"/>
      <c r="P259" s="60"/>
      <c r="Q259" s="60"/>
      <c r="R259" s="60"/>
      <c r="S259" s="60"/>
      <c r="T259" s="379"/>
      <c r="V259" s="60"/>
      <c r="W259" s="60"/>
      <c r="X259" s="3939"/>
      <c r="Y259" s="3939"/>
      <c r="Z259" s="379"/>
      <c r="AA259" s="60"/>
      <c r="AB259" s="60"/>
      <c r="AC259" s="60"/>
    </row>
    <row r="260" spans="1:29" x14ac:dyDescent="0.2">
      <c r="A260" s="60"/>
      <c r="B260" s="60"/>
      <c r="C260" s="60"/>
      <c r="D260" s="60"/>
      <c r="E260" s="60"/>
      <c r="F260" s="60"/>
      <c r="G260" s="60"/>
      <c r="H260" s="60"/>
      <c r="I260" s="60"/>
      <c r="J260" s="60"/>
      <c r="K260" s="60"/>
      <c r="L260" s="60"/>
      <c r="M260" s="60"/>
      <c r="N260" s="60"/>
      <c r="O260" s="60"/>
      <c r="P260" s="60"/>
      <c r="Q260" s="60"/>
      <c r="R260" s="60"/>
      <c r="S260" s="60"/>
      <c r="T260" s="379"/>
      <c r="V260" s="60"/>
      <c r="W260" s="60"/>
      <c r="X260" s="3939"/>
      <c r="Y260" s="3939"/>
      <c r="Z260" s="379"/>
      <c r="AA260" s="60"/>
      <c r="AB260" s="60"/>
      <c r="AC260" s="60"/>
    </row>
    <row r="261" spans="1:29" x14ac:dyDescent="0.2">
      <c r="A261" s="60"/>
      <c r="B261" s="60"/>
      <c r="C261" s="60"/>
      <c r="D261" s="60"/>
      <c r="E261" s="60"/>
      <c r="F261" s="60"/>
      <c r="G261" s="60"/>
      <c r="H261" s="60"/>
      <c r="I261" s="60"/>
      <c r="J261" s="60"/>
      <c r="K261" s="60"/>
      <c r="L261" s="60"/>
      <c r="M261" s="60"/>
      <c r="N261" s="60"/>
      <c r="O261" s="60"/>
      <c r="P261" s="60"/>
      <c r="Q261" s="60"/>
      <c r="R261" s="60"/>
      <c r="S261" s="60"/>
      <c r="T261" s="379"/>
      <c r="V261" s="60"/>
      <c r="W261" s="60"/>
      <c r="X261" s="3939"/>
      <c r="Y261" s="3939"/>
      <c r="Z261" s="379"/>
      <c r="AA261" s="60"/>
      <c r="AB261" s="60"/>
      <c r="AC261" s="60"/>
    </row>
    <row r="262" spans="1:29" x14ac:dyDescent="0.2">
      <c r="A262" s="60"/>
      <c r="B262" s="60"/>
      <c r="C262" s="60"/>
      <c r="D262" s="60"/>
      <c r="E262" s="60"/>
      <c r="F262" s="60"/>
      <c r="G262" s="60"/>
      <c r="H262" s="60"/>
      <c r="I262" s="60"/>
      <c r="J262" s="60"/>
      <c r="K262" s="60"/>
      <c r="L262" s="60"/>
      <c r="M262" s="60"/>
      <c r="N262" s="60"/>
      <c r="O262" s="60"/>
      <c r="P262" s="60"/>
      <c r="Q262" s="60"/>
      <c r="R262" s="60"/>
      <c r="S262" s="60"/>
      <c r="T262" s="379"/>
      <c r="V262" s="60"/>
      <c r="W262" s="60"/>
      <c r="X262" s="3939"/>
      <c r="Y262" s="3939"/>
      <c r="Z262" s="379"/>
      <c r="AA262" s="60"/>
      <c r="AB262" s="60"/>
      <c r="AC262" s="60"/>
    </row>
    <row r="263" spans="1:29" x14ac:dyDescent="0.2">
      <c r="A263" s="60"/>
      <c r="B263" s="60"/>
      <c r="C263" s="60"/>
      <c r="D263" s="60"/>
      <c r="E263" s="60"/>
      <c r="F263" s="60"/>
      <c r="G263" s="60"/>
      <c r="H263" s="60"/>
      <c r="I263" s="60"/>
      <c r="J263" s="60"/>
      <c r="K263" s="60"/>
      <c r="L263" s="60"/>
      <c r="M263" s="60"/>
      <c r="N263" s="60"/>
      <c r="O263" s="60"/>
      <c r="P263" s="60"/>
      <c r="Q263" s="60"/>
      <c r="R263" s="60"/>
      <c r="S263" s="60"/>
      <c r="T263" s="379"/>
      <c r="V263" s="60"/>
      <c r="W263" s="60"/>
      <c r="X263" s="3939"/>
      <c r="Y263" s="3939"/>
      <c r="Z263" s="379"/>
      <c r="AA263" s="60"/>
      <c r="AB263" s="60"/>
      <c r="AC263" s="60"/>
    </row>
    <row r="264" spans="1:29" x14ac:dyDescent="0.2">
      <c r="A264" s="60"/>
      <c r="B264" s="60"/>
      <c r="C264" s="60"/>
      <c r="D264" s="60"/>
      <c r="E264" s="60"/>
      <c r="F264" s="60"/>
      <c r="G264" s="60"/>
      <c r="H264" s="60"/>
      <c r="I264" s="60"/>
      <c r="J264" s="60"/>
      <c r="K264" s="60"/>
      <c r="L264" s="60"/>
      <c r="M264" s="60"/>
      <c r="N264" s="60"/>
      <c r="O264" s="60"/>
      <c r="P264" s="60"/>
      <c r="Q264" s="60"/>
      <c r="R264" s="60"/>
      <c r="S264" s="60"/>
      <c r="T264" s="379"/>
      <c r="V264" s="60"/>
      <c r="W264" s="60"/>
      <c r="X264" s="3939"/>
      <c r="Y264" s="3939"/>
      <c r="Z264" s="379"/>
      <c r="AA264" s="60"/>
      <c r="AB264" s="60"/>
      <c r="AC264" s="60"/>
    </row>
    <row r="265" spans="1:29" x14ac:dyDescent="0.2">
      <c r="A265" s="60"/>
      <c r="B265" s="60"/>
      <c r="C265" s="60"/>
      <c r="D265" s="60"/>
      <c r="E265" s="60"/>
      <c r="F265" s="60"/>
      <c r="G265" s="60"/>
      <c r="H265" s="60"/>
      <c r="I265" s="60"/>
      <c r="J265" s="60"/>
      <c r="K265" s="60"/>
      <c r="L265" s="60"/>
      <c r="M265" s="60"/>
      <c r="N265" s="60"/>
      <c r="O265" s="60"/>
      <c r="P265" s="60"/>
      <c r="Q265" s="60"/>
      <c r="R265" s="60"/>
      <c r="S265" s="60"/>
      <c r="T265" s="379"/>
      <c r="V265" s="60"/>
      <c r="W265" s="60"/>
      <c r="X265" s="3939"/>
      <c r="Y265" s="3939"/>
      <c r="Z265" s="379"/>
      <c r="AA265" s="60"/>
      <c r="AB265" s="60"/>
      <c r="AC265" s="60"/>
    </row>
    <row r="266" spans="1:29" x14ac:dyDescent="0.2">
      <c r="A266" s="60"/>
      <c r="B266" s="60"/>
      <c r="C266" s="60"/>
      <c r="D266" s="60"/>
      <c r="E266" s="60"/>
      <c r="F266" s="60"/>
      <c r="G266" s="60"/>
      <c r="H266" s="60"/>
      <c r="I266" s="60"/>
      <c r="J266" s="60"/>
      <c r="K266" s="60"/>
      <c r="L266" s="60"/>
      <c r="M266" s="60"/>
      <c r="N266" s="60"/>
      <c r="O266" s="60"/>
      <c r="P266" s="60"/>
      <c r="Q266" s="60"/>
      <c r="R266" s="60"/>
      <c r="S266" s="60"/>
      <c r="T266" s="379"/>
      <c r="V266" s="60"/>
      <c r="W266" s="60"/>
      <c r="X266" s="3939"/>
      <c r="Y266" s="3939"/>
      <c r="Z266" s="379"/>
      <c r="AA266" s="60"/>
      <c r="AB266" s="60"/>
      <c r="AC266" s="60"/>
    </row>
    <row r="267" spans="1:29" x14ac:dyDescent="0.2">
      <c r="A267" s="60"/>
      <c r="B267" s="60"/>
      <c r="C267" s="60"/>
      <c r="D267" s="60"/>
      <c r="E267" s="60"/>
      <c r="F267" s="60"/>
      <c r="G267" s="60"/>
      <c r="H267" s="60"/>
      <c r="I267" s="60"/>
      <c r="J267" s="60"/>
      <c r="K267" s="60"/>
      <c r="L267" s="60"/>
      <c r="M267" s="60"/>
      <c r="N267" s="60"/>
      <c r="O267" s="60"/>
      <c r="P267" s="60"/>
      <c r="Q267" s="60"/>
      <c r="R267" s="60"/>
      <c r="S267" s="60"/>
      <c r="T267" s="379"/>
      <c r="V267" s="60"/>
      <c r="W267" s="60"/>
      <c r="X267" s="3939"/>
      <c r="Y267" s="3939"/>
      <c r="Z267" s="379"/>
      <c r="AA267" s="60"/>
      <c r="AB267" s="60"/>
      <c r="AC267" s="60"/>
    </row>
    <row r="268" spans="1:29" x14ac:dyDescent="0.2">
      <c r="A268" s="60"/>
      <c r="B268" s="60"/>
      <c r="C268" s="60"/>
      <c r="D268" s="60"/>
      <c r="E268" s="60"/>
      <c r="F268" s="60"/>
      <c r="G268" s="60"/>
      <c r="H268" s="60"/>
      <c r="I268" s="60"/>
      <c r="J268" s="60"/>
      <c r="K268" s="60"/>
      <c r="L268" s="60"/>
      <c r="M268" s="60"/>
      <c r="N268" s="60"/>
      <c r="O268" s="60"/>
      <c r="P268" s="60"/>
      <c r="Q268" s="60"/>
      <c r="R268" s="60"/>
      <c r="S268" s="60"/>
      <c r="T268" s="379"/>
      <c r="V268" s="60"/>
      <c r="W268" s="60"/>
      <c r="X268" s="3939"/>
      <c r="Y268" s="3939"/>
      <c r="Z268" s="379"/>
      <c r="AA268" s="60"/>
      <c r="AB268" s="60"/>
      <c r="AC268" s="60"/>
    </row>
    <row r="269" spans="1:29" x14ac:dyDescent="0.2">
      <c r="A269" s="60"/>
      <c r="B269" s="60"/>
      <c r="C269" s="60"/>
      <c r="D269" s="60"/>
      <c r="E269" s="60"/>
      <c r="F269" s="60"/>
      <c r="G269" s="60"/>
      <c r="H269" s="60"/>
      <c r="I269" s="60"/>
      <c r="J269" s="60"/>
      <c r="K269" s="60"/>
      <c r="L269" s="60"/>
      <c r="M269" s="60"/>
      <c r="N269" s="60"/>
      <c r="O269" s="60"/>
      <c r="P269" s="60"/>
      <c r="Q269" s="60"/>
      <c r="R269" s="60"/>
      <c r="S269" s="60"/>
      <c r="T269" s="379"/>
      <c r="V269" s="60"/>
      <c r="W269" s="60"/>
      <c r="X269" s="3939"/>
      <c r="Y269" s="3939"/>
      <c r="Z269" s="379"/>
      <c r="AA269" s="60"/>
      <c r="AB269" s="60"/>
      <c r="AC269" s="60"/>
    </row>
    <row r="270" spans="1:29" x14ac:dyDescent="0.2">
      <c r="A270" s="60"/>
      <c r="B270" s="60"/>
      <c r="C270" s="60"/>
      <c r="D270" s="60"/>
      <c r="E270" s="60"/>
      <c r="F270" s="60"/>
      <c r="G270" s="60"/>
      <c r="H270" s="60"/>
      <c r="I270" s="60"/>
      <c r="J270" s="60"/>
      <c r="K270" s="60"/>
      <c r="L270" s="60"/>
      <c r="M270" s="60"/>
      <c r="N270" s="60"/>
      <c r="O270" s="60"/>
      <c r="P270" s="60"/>
      <c r="Q270" s="60"/>
      <c r="R270" s="60"/>
      <c r="S270" s="60"/>
      <c r="T270" s="379"/>
      <c r="V270" s="60"/>
      <c r="W270" s="60"/>
      <c r="X270" s="3939"/>
      <c r="Y270" s="3939"/>
      <c r="Z270" s="379"/>
      <c r="AA270" s="60"/>
      <c r="AB270" s="60"/>
      <c r="AC270" s="60"/>
    </row>
    <row r="271" spans="1:29" x14ac:dyDescent="0.2">
      <c r="A271" s="60"/>
      <c r="B271" s="60"/>
      <c r="C271" s="60"/>
      <c r="D271" s="60"/>
      <c r="E271" s="60"/>
      <c r="F271" s="60"/>
      <c r="G271" s="60"/>
      <c r="H271" s="60"/>
      <c r="I271" s="60"/>
      <c r="J271" s="60"/>
      <c r="K271" s="60"/>
      <c r="L271" s="60"/>
      <c r="M271" s="60"/>
      <c r="N271" s="60"/>
      <c r="O271" s="60"/>
      <c r="P271" s="60"/>
      <c r="Q271" s="60"/>
      <c r="R271" s="60"/>
      <c r="S271" s="60"/>
      <c r="T271" s="379"/>
      <c r="V271" s="60"/>
      <c r="W271" s="60"/>
      <c r="X271" s="3939"/>
      <c r="Y271" s="3939"/>
      <c r="Z271" s="379"/>
      <c r="AA271" s="60"/>
      <c r="AB271" s="60"/>
      <c r="AC271" s="60"/>
    </row>
    <row r="272" spans="1:29" x14ac:dyDescent="0.2">
      <c r="A272" s="60"/>
      <c r="B272" s="60"/>
      <c r="C272" s="60"/>
      <c r="D272" s="60"/>
      <c r="E272" s="60"/>
      <c r="F272" s="60"/>
      <c r="G272" s="60"/>
      <c r="H272" s="60"/>
      <c r="I272" s="60"/>
      <c r="J272" s="60"/>
      <c r="K272" s="60"/>
      <c r="L272" s="60"/>
      <c r="M272" s="60"/>
      <c r="N272" s="60"/>
      <c r="O272" s="60"/>
      <c r="P272" s="60"/>
      <c r="Q272" s="60"/>
      <c r="R272" s="60"/>
      <c r="S272" s="60"/>
      <c r="T272" s="379"/>
      <c r="V272" s="60"/>
      <c r="W272" s="60"/>
      <c r="X272" s="3939"/>
      <c r="Y272" s="3939"/>
      <c r="Z272" s="379"/>
      <c r="AA272" s="60"/>
      <c r="AB272" s="60"/>
      <c r="AC272" s="60"/>
    </row>
    <row r="273" spans="1:29" x14ac:dyDescent="0.2">
      <c r="A273" s="60"/>
      <c r="B273" s="60"/>
      <c r="C273" s="60"/>
      <c r="D273" s="60"/>
      <c r="E273" s="60"/>
      <c r="F273" s="60"/>
      <c r="G273" s="60"/>
      <c r="H273" s="60"/>
      <c r="I273" s="60"/>
      <c r="J273" s="60"/>
      <c r="K273" s="60"/>
      <c r="L273" s="60"/>
      <c r="M273" s="60"/>
      <c r="N273" s="60"/>
      <c r="O273" s="60"/>
      <c r="P273" s="60"/>
      <c r="Q273" s="60"/>
      <c r="R273" s="60"/>
      <c r="S273" s="60"/>
      <c r="T273" s="379"/>
      <c r="V273" s="60"/>
      <c r="W273" s="60"/>
      <c r="X273" s="3939"/>
      <c r="Y273" s="3939"/>
      <c r="Z273" s="379"/>
      <c r="AA273" s="60"/>
      <c r="AB273" s="60"/>
      <c r="AC273" s="60"/>
    </row>
    <row r="274" spans="1:29" x14ac:dyDescent="0.2">
      <c r="A274" s="60"/>
      <c r="B274" s="60"/>
      <c r="C274" s="60"/>
      <c r="D274" s="60"/>
      <c r="E274" s="60"/>
      <c r="F274" s="60"/>
      <c r="G274" s="60"/>
      <c r="H274" s="60"/>
      <c r="I274" s="60"/>
      <c r="J274" s="60"/>
      <c r="K274" s="60"/>
      <c r="L274" s="60"/>
      <c r="M274" s="60"/>
      <c r="N274" s="60"/>
      <c r="O274" s="60"/>
      <c r="P274" s="60"/>
      <c r="Q274" s="60"/>
      <c r="R274" s="60"/>
      <c r="S274" s="60"/>
      <c r="T274" s="379"/>
      <c r="V274" s="60"/>
      <c r="W274" s="60"/>
      <c r="X274" s="3939"/>
      <c r="Y274" s="3939"/>
      <c r="Z274" s="379"/>
      <c r="AA274" s="60"/>
      <c r="AB274" s="60"/>
      <c r="AC274" s="60"/>
    </row>
    <row r="275" spans="1:29" x14ac:dyDescent="0.2">
      <c r="A275" s="60"/>
      <c r="B275" s="60"/>
      <c r="C275" s="60"/>
      <c r="D275" s="60"/>
      <c r="E275" s="60"/>
      <c r="F275" s="60"/>
      <c r="G275" s="60"/>
      <c r="H275" s="60"/>
      <c r="I275" s="60"/>
      <c r="J275" s="60"/>
      <c r="K275" s="60"/>
      <c r="L275" s="60"/>
      <c r="M275" s="60"/>
      <c r="N275" s="60"/>
      <c r="O275" s="60"/>
      <c r="P275" s="60"/>
      <c r="Q275" s="60"/>
      <c r="R275" s="60"/>
      <c r="S275" s="60"/>
      <c r="T275" s="379"/>
      <c r="V275" s="60"/>
      <c r="W275" s="60"/>
      <c r="X275" s="3939"/>
      <c r="Y275" s="3939"/>
      <c r="Z275" s="379"/>
      <c r="AA275" s="60"/>
      <c r="AB275" s="60"/>
      <c r="AC275" s="60"/>
    </row>
    <row r="276" spans="1:29" x14ac:dyDescent="0.2">
      <c r="A276" s="60"/>
      <c r="B276" s="60"/>
      <c r="C276" s="60"/>
      <c r="D276" s="60"/>
      <c r="E276" s="60"/>
      <c r="F276" s="60"/>
      <c r="G276" s="60"/>
      <c r="H276" s="60"/>
      <c r="I276" s="60"/>
      <c r="J276" s="60"/>
      <c r="K276" s="60"/>
      <c r="L276" s="60"/>
      <c r="M276" s="60"/>
      <c r="N276" s="60"/>
      <c r="O276" s="60"/>
      <c r="P276" s="60"/>
      <c r="Q276" s="60"/>
      <c r="R276" s="60"/>
      <c r="S276" s="60"/>
      <c r="T276" s="379"/>
      <c r="V276" s="60"/>
      <c r="W276" s="60"/>
      <c r="X276" s="3939"/>
      <c r="Y276" s="3939"/>
      <c r="Z276" s="379"/>
      <c r="AA276" s="60"/>
      <c r="AB276" s="60"/>
      <c r="AC276" s="60"/>
    </row>
    <row r="277" spans="1:29" x14ac:dyDescent="0.2">
      <c r="A277" s="60"/>
      <c r="B277" s="60"/>
      <c r="C277" s="60"/>
      <c r="D277" s="60"/>
      <c r="E277" s="60"/>
      <c r="F277" s="60"/>
      <c r="G277" s="60"/>
      <c r="H277" s="60"/>
      <c r="I277" s="60"/>
      <c r="J277" s="60"/>
      <c r="K277" s="60"/>
      <c r="L277" s="60"/>
      <c r="M277" s="60"/>
      <c r="N277" s="60"/>
      <c r="O277" s="60"/>
      <c r="P277" s="60"/>
      <c r="Q277" s="60"/>
      <c r="R277" s="60"/>
      <c r="S277" s="60"/>
      <c r="T277" s="379"/>
      <c r="V277" s="60"/>
      <c r="W277" s="60"/>
      <c r="X277" s="3939"/>
      <c r="Y277" s="3939"/>
      <c r="Z277" s="379"/>
      <c r="AA277" s="60"/>
      <c r="AB277" s="60"/>
      <c r="AC277" s="60"/>
    </row>
    <row r="278" spans="1:29" x14ac:dyDescent="0.2">
      <c r="A278" s="60"/>
      <c r="B278" s="60"/>
      <c r="C278" s="60"/>
      <c r="D278" s="60"/>
      <c r="E278" s="60"/>
      <c r="F278" s="60"/>
      <c r="G278" s="60"/>
      <c r="H278" s="60"/>
      <c r="I278" s="60"/>
      <c r="J278" s="60"/>
      <c r="K278" s="60"/>
      <c r="L278" s="60"/>
      <c r="M278" s="60"/>
      <c r="N278" s="60"/>
      <c r="O278" s="60"/>
      <c r="P278" s="60"/>
      <c r="Q278" s="60"/>
      <c r="R278" s="60"/>
      <c r="S278" s="60"/>
      <c r="T278" s="379"/>
      <c r="V278" s="60"/>
      <c r="W278" s="60"/>
      <c r="X278" s="3939"/>
      <c r="Y278" s="3939"/>
      <c r="Z278" s="379"/>
      <c r="AA278" s="60"/>
      <c r="AB278" s="60"/>
      <c r="AC278" s="60"/>
    </row>
    <row r="279" spans="1:29" x14ac:dyDescent="0.2">
      <c r="A279" s="60"/>
      <c r="B279" s="60"/>
      <c r="C279" s="60"/>
      <c r="D279" s="60"/>
      <c r="E279" s="60"/>
      <c r="F279" s="60"/>
      <c r="G279" s="60"/>
      <c r="H279" s="60"/>
      <c r="I279" s="60"/>
      <c r="J279" s="60"/>
      <c r="K279" s="60"/>
      <c r="L279" s="60"/>
      <c r="M279" s="60"/>
      <c r="N279" s="60"/>
      <c r="O279" s="60"/>
      <c r="P279" s="60"/>
      <c r="Q279" s="60"/>
      <c r="R279" s="60"/>
      <c r="S279" s="60"/>
      <c r="T279" s="379"/>
      <c r="V279" s="60"/>
      <c r="W279" s="60"/>
      <c r="X279" s="3939"/>
      <c r="Y279" s="3939"/>
      <c r="Z279" s="379"/>
      <c r="AA279" s="60"/>
      <c r="AB279" s="60"/>
      <c r="AC279" s="60"/>
    </row>
    <row r="280" spans="1:29" x14ac:dyDescent="0.2">
      <c r="A280" s="60"/>
      <c r="B280" s="60"/>
      <c r="C280" s="60"/>
      <c r="D280" s="60"/>
      <c r="E280" s="60"/>
      <c r="F280" s="60"/>
      <c r="G280" s="60"/>
      <c r="H280" s="60"/>
      <c r="I280" s="60"/>
      <c r="J280" s="60"/>
      <c r="K280" s="60"/>
      <c r="L280" s="60"/>
      <c r="M280" s="60"/>
      <c r="N280" s="60"/>
      <c r="O280" s="60"/>
      <c r="P280" s="60"/>
      <c r="Q280" s="60"/>
      <c r="R280" s="60"/>
      <c r="S280" s="60"/>
      <c r="T280" s="379"/>
      <c r="V280" s="60"/>
      <c r="W280" s="60"/>
      <c r="X280" s="3939"/>
      <c r="Y280" s="3939"/>
      <c r="Z280" s="379"/>
      <c r="AA280" s="60"/>
      <c r="AB280" s="60"/>
      <c r="AC280" s="60"/>
    </row>
    <row r="281" spans="1:29" x14ac:dyDescent="0.2">
      <c r="A281" s="60"/>
      <c r="B281" s="60"/>
      <c r="C281" s="60"/>
      <c r="D281" s="60"/>
      <c r="E281" s="60"/>
      <c r="F281" s="60"/>
      <c r="G281" s="60"/>
      <c r="H281" s="60"/>
      <c r="I281" s="60"/>
      <c r="J281" s="60"/>
      <c r="K281" s="60"/>
      <c r="L281" s="60"/>
      <c r="M281" s="60"/>
      <c r="N281" s="60"/>
      <c r="O281" s="60"/>
      <c r="P281" s="60"/>
      <c r="Q281" s="60"/>
      <c r="R281" s="60"/>
      <c r="S281" s="60"/>
      <c r="T281" s="379"/>
      <c r="V281" s="60"/>
      <c r="W281" s="60"/>
      <c r="X281" s="3939"/>
      <c r="Y281" s="3939"/>
      <c r="Z281" s="379"/>
      <c r="AA281" s="60"/>
      <c r="AB281" s="60"/>
      <c r="AC281" s="60"/>
    </row>
    <row r="282" spans="1:29" x14ac:dyDescent="0.2">
      <c r="A282" s="60"/>
      <c r="B282" s="60"/>
      <c r="C282" s="60"/>
      <c r="D282" s="60"/>
      <c r="E282" s="60"/>
      <c r="F282" s="60"/>
      <c r="G282" s="60"/>
      <c r="H282" s="60"/>
      <c r="I282" s="60"/>
      <c r="J282" s="60"/>
      <c r="K282" s="60"/>
      <c r="L282" s="60"/>
      <c r="M282" s="60"/>
      <c r="N282" s="60"/>
      <c r="O282" s="60"/>
      <c r="P282" s="60"/>
      <c r="Q282" s="60"/>
      <c r="R282" s="60"/>
      <c r="S282" s="60"/>
      <c r="T282" s="379"/>
      <c r="V282" s="60"/>
      <c r="W282" s="60"/>
      <c r="X282" s="3939"/>
      <c r="Y282" s="3939"/>
      <c r="Z282" s="379"/>
      <c r="AA282" s="60"/>
      <c r="AB282" s="60"/>
      <c r="AC282" s="60"/>
    </row>
    <row r="283" spans="1:29" x14ac:dyDescent="0.2">
      <c r="A283" s="60"/>
      <c r="B283" s="60"/>
      <c r="C283" s="60"/>
      <c r="D283" s="60"/>
      <c r="E283" s="60"/>
      <c r="F283" s="60"/>
      <c r="G283" s="60"/>
      <c r="H283" s="60"/>
      <c r="I283" s="60"/>
      <c r="J283" s="60"/>
      <c r="K283" s="60"/>
      <c r="L283" s="60"/>
      <c r="M283" s="60"/>
      <c r="N283" s="60"/>
      <c r="O283" s="60"/>
      <c r="P283" s="60"/>
      <c r="Q283" s="60"/>
      <c r="R283" s="60"/>
      <c r="S283" s="60"/>
      <c r="T283" s="379"/>
      <c r="V283" s="60"/>
      <c r="W283" s="60"/>
      <c r="X283" s="3939"/>
      <c r="Y283" s="3939"/>
      <c r="Z283" s="379"/>
      <c r="AA283" s="60"/>
      <c r="AB283" s="60"/>
      <c r="AC283" s="60"/>
    </row>
    <row r="284" spans="1:29" x14ac:dyDescent="0.2">
      <c r="A284" s="60"/>
      <c r="B284" s="60"/>
      <c r="C284" s="60"/>
      <c r="D284" s="60"/>
      <c r="E284" s="60"/>
      <c r="F284" s="60"/>
      <c r="G284" s="60"/>
      <c r="H284" s="60"/>
      <c r="I284" s="60"/>
      <c r="J284" s="60"/>
      <c r="K284" s="60"/>
      <c r="L284" s="60"/>
      <c r="M284" s="60"/>
      <c r="N284" s="60"/>
      <c r="O284" s="60"/>
      <c r="P284" s="60"/>
      <c r="Q284" s="60"/>
      <c r="R284" s="60"/>
      <c r="S284" s="60"/>
      <c r="T284" s="379"/>
      <c r="V284" s="60"/>
      <c r="W284" s="60"/>
      <c r="X284" s="3939"/>
      <c r="Y284" s="3939"/>
      <c r="Z284" s="379"/>
      <c r="AA284" s="60"/>
      <c r="AB284" s="60"/>
      <c r="AC284" s="60"/>
    </row>
    <row r="285" spans="1:29" x14ac:dyDescent="0.2">
      <c r="A285" s="60"/>
      <c r="B285" s="60"/>
      <c r="C285" s="60"/>
      <c r="D285" s="60"/>
      <c r="E285" s="60"/>
      <c r="F285" s="60"/>
      <c r="G285" s="60"/>
      <c r="H285" s="60"/>
      <c r="I285" s="60"/>
      <c r="J285" s="60"/>
      <c r="K285" s="60"/>
      <c r="L285" s="60"/>
      <c r="M285" s="60"/>
      <c r="N285" s="60"/>
      <c r="O285" s="60"/>
      <c r="P285" s="60"/>
      <c r="Q285" s="60"/>
      <c r="R285" s="60"/>
      <c r="S285" s="60"/>
      <c r="T285" s="379"/>
      <c r="V285" s="60"/>
      <c r="W285" s="60"/>
      <c r="X285" s="3939"/>
      <c r="Y285" s="3939"/>
      <c r="Z285" s="379"/>
      <c r="AA285" s="60"/>
      <c r="AB285" s="60"/>
      <c r="AC285" s="60"/>
    </row>
    <row r="286" spans="1:29" x14ac:dyDescent="0.2">
      <c r="A286" s="60"/>
      <c r="B286" s="60"/>
      <c r="C286" s="60"/>
      <c r="D286" s="60"/>
      <c r="E286" s="60"/>
      <c r="F286" s="60"/>
      <c r="G286" s="60"/>
      <c r="H286" s="60"/>
      <c r="I286" s="60"/>
      <c r="J286" s="60"/>
      <c r="K286" s="60"/>
      <c r="L286" s="60"/>
      <c r="M286" s="60"/>
      <c r="N286" s="60"/>
      <c r="O286" s="60"/>
      <c r="P286" s="60"/>
      <c r="Q286" s="60"/>
      <c r="R286" s="60"/>
      <c r="S286" s="60"/>
      <c r="T286" s="379"/>
      <c r="V286" s="60"/>
      <c r="W286" s="60"/>
      <c r="X286" s="3939"/>
      <c r="Y286" s="3939"/>
      <c r="Z286" s="379"/>
      <c r="AA286" s="60"/>
      <c r="AB286" s="60"/>
      <c r="AC286" s="60"/>
    </row>
    <row r="287" spans="1:29" x14ac:dyDescent="0.2">
      <c r="A287" s="60"/>
      <c r="B287" s="60"/>
      <c r="C287" s="60"/>
      <c r="D287" s="60"/>
      <c r="E287" s="60"/>
      <c r="F287" s="60"/>
      <c r="G287" s="60"/>
      <c r="H287" s="60"/>
      <c r="I287" s="60"/>
      <c r="J287" s="60"/>
      <c r="K287" s="60"/>
      <c r="L287" s="60"/>
      <c r="M287" s="60"/>
      <c r="N287" s="60"/>
      <c r="O287" s="60"/>
      <c r="P287" s="60"/>
      <c r="Q287" s="60"/>
      <c r="R287" s="60"/>
      <c r="S287" s="60"/>
      <c r="T287" s="379"/>
      <c r="V287" s="60"/>
      <c r="W287" s="60"/>
      <c r="X287" s="3939"/>
      <c r="Y287" s="3939"/>
      <c r="Z287" s="379"/>
      <c r="AA287" s="60"/>
      <c r="AB287" s="60"/>
      <c r="AC287" s="60"/>
    </row>
    <row r="288" spans="1:29" x14ac:dyDescent="0.2">
      <c r="A288" s="60"/>
      <c r="B288" s="60"/>
      <c r="C288" s="60"/>
      <c r="D288" s="60"/>
      <c r="E288" s="60"/>
      <c r="F288" s="60"/>
      <c r="G288" s="60"/>
      <c r="H288" s="60"/>
      <c r="I288" s="60"/>
      <c r="J288" s="60"/>
      <c r="K288" s="60"/>
      <c r="L288" s="60"/>
      <c r="M288" s="60"/>
      <c r="N288" s="60"/>
      <c r="O288" s="60"/>
      <c r="P288" s="60"/>
      <c r="Q288" s="60"/>
      <c r="R288" s="60"/>
      <c r="S288" s="60"/>
      <c r="T288" s="379"/>
      <c r="V288" s="60"/>
      <c r="W288" s="60"/>
      <c r="X288" s="3939"/>
      <c r="Y288" s="3939"/>
      <c r="Z288" s="379"/>
      <c r="AA288" s="60"/>
      <c r="AB288" s="60"/>
      <c r="AC288" s="60"/>
    </row>
    <row r="289" spans="1:29" x14ac:dyDescent="0.2">
      <c r="A289" s="60"/>
      <c r="B289" s="60"/>
      <c r="C289" s="60"/>
      <c r="D289" s="60"/>
      <c r="E289" s="60"/>
      <c r="F289" s="60"/>
      <c r="G289" s="60"/>
      <c r="H289" s="60"/>
      <c r="I289" s="60"/>
      <c r="J289" s="60"/>
      <c r="K289" s="60"/>
      <c r="L289" s="60"/>
      <c r="M289" s="60"/>
      <c r="N289" s="60"/>
      <c r="O289" s="60"/>
      <c r="P289" s="60"/>
      <c r="Q289" s="60"/>
      <c r="R289" s="60"/>
      <c r="S289" s="60"/>
      <c r="T289" s="379"/>
      <c r="V289" s="60"/>
      <c r="W289" s="60"/>
      <c r="X289" s="3939"/>
      <c r="Y289" s="3939"/>
      <c r="Z289" s="379"/>
      <c r="AA289" s="60"/>
      <c r="AB289" s="60"/>
      <c r="AC289" s="60"/>
    </row>
    <row r="290" spans="1:29" x14ac:dyDescent="0.2">
      <c r="A290" s="60"/>
      <c r="B290" s="60"/>
      <c r="C290" s="60"/>
      <c r="D290" s="60"/>
      <c r="E290" s="60"/>
      <c r="F290" s="60"/>
      <c r="G290" s="60"/>
      <c r="H290" s="60"/>
      <c r="I290" s="60"/>
      <c r="J290" s="60"/>
      <c r="K290" s="60"/>
      <c r="L290" s="60"/>
      <c r="M290" s="60"/>
      <c r="N290" s="60"/>
      <c r="O290" s="60"/>
      <c r="P290" s="60"/>
      <c r="Q290" s="60"/>
      <c r="R290" s="60"/>
      <c r="S290" s="60"/>
      <c r="T290" s="379"/>
      <c r="V290" s="60"/>
      <c r="W290" s="60"/>
      <c r="X290" s="3939"/>
      <c r="Y290" s="3939"/>
      <c r="Z290" s="379"/>
      <c r="AA290" s="60"/>
      <c r="AB290" s="60"/>
      <c r="AC290" s="60"/>
    </row>
    <row r="291" spans="1:29" x14ac:dyDescent="0.2">
      <c r="A291" s="60"/>
      <c r="B291" s="60"/>
      <c r="C291" s="60"/>
      <c r="D291" s="60"/>
      <c r="E291" s="60"/>
      <c r="F291" s="60"/>
      <c r="G291" s="60"/>
      <c r="H291" s="60"/>
      <c r="I291" s="60"/>
      <c r="J291" s="60"/>
      <c r="K291" s="60"/>
      <c r="L291" s="60"/>
      <c r="M291" s="60"/>
      <c r="N291" s="60"/>
      <c r="O291" s="60"/>
      <c r="P291" s="60"/>
      <c r="Q291" s="60"/>
      <c r="R291" s="60"/>
      <c r="S291" s="60"/>
      <c r="T291" s="379"/>
      <c r="V291" s="60"/>
      <c r="W291" s="60"/>
      <c r="X291" s="3939"/>
      <c r="Y291" s="3939"/>
      <c r="Z291" s="379"/>
      <c r="AA291" s="60"/>
      <c r="AB291" s="60"/>
      <c r="AC291" s="60"/>
    </row>
    <row r="292" spans="1:29" x14ac:dyDescent="0.2">
      <c r="A292" s="60"/>
      <c r="B292" s="60"/>
      <c r="C292" s="60"/>
      <c r="D292" s="60"/>
      <c r="E292" s="60"/>
      <c r="F292" s="60"/>
      <c r="G292" s="60"/>
      <c r="H292" s="60"/>
      <c r="I292" s="60"/>
      <c r="J292" s="60"/>
      <c r="K292" s="60"/>
      <c r="L292" s="60"/>
      <c r="M292" s="60"/>
      <c r="N292" s="60"/>
      <c r="O292" s="60"/>
      <c r="P292" s="60"/>
      <c r="Q292" s="60"/>
      <c r="R292" s="60"/>
      <c r="S292" s="60"/>
      <c r="T292" s="379"/>
      <c r="V292" s="60"/>
      <c r="W292" s="60"/>
      <c r="X292" s="3939"/>
      <c r="Y292" s="3939"/>
      <c r="Z292" s="379"/>
      <c r="AA292" s="60"/>
      <c r="AB292" s="60"/>
      <c r="AC292" s="60"/>
    </row>
    <row r="293" spans="1:29" x14ac:dyDescent="0.2">
      <c r="A293" s="60"/>
      <c r="B293" s="60"/>
      <c r="C293" s="60"/>
      <c r="D293" s="60"/>
      <c r="E293" s="60"/>
      <c r="F293" s="60"/>
      <c r="G293" s="60"/>
      <c r="H293" s="60"/>
      <c r="I293" s="60"/>
      <c r="J293" s="60"/>
      <c r="K293" s="60"/>
      <c r="L293" s="60"/>
      <c r="M293" s="60"/>
      <c r="N293" s="60"/>
      <c r="O293" s="60"/>
      <c r="P293" s="60"/>
      <c r="Q293" s="60"/>
      <c r="R293" s="60"/>
      <c r="S293" s="60"/>
      <c r="T293" s="379"/>
      <c r="V293" s="60"/>
      <c r="W293" s="60"/>
      <c r="X293" s="3939"/>
      <c r="Y293" s="3939"/>
      <c r="Z293" s="379"/>
      <c r="AA293" s="60"/>
      <c r="AB293" s="60"/>
      <c r="AC293" s="60"/>
    </row>
    <row r="294" spans="1:29" x14ac:dyDescent="0.2">
      <c r="A294" s="60"/>
      <c r="B294" s="60"/>
      <c r="C294" s="60"/>
      <c r="D294" s="60"/>
      <c r="E294" s="60"/>
      <c r="F294" s="60"/>
      <c r="G294" s="60"/>
      <c r="H294" s="60"/>
      <c r="I294" s="60"/>
      <c r="J294" s="60"/>
      <c r="K294" s="60"/>
      <c r="L294" s="60"/>
      <c r="M294" s="60"/>
      <c r="N294" s="60"/>
      <c r="O294" s="60"/>
      <c r="P294" s="60"/>
      <c r="Q294" s="60"/>
      <c r="R294" s="60"/>
      <c r="S294" s="60"/>
      <c r="T294" s="379"/>
      <c r="V294" s="60"/>
      <c r="W294" s="60"/>
      <c r="X294" s="3939"/>
      <c r="Y294" s="3939"/>
      <c r="Z294" s="379"/>
      <c r="AA294" s="60"/>
      <c r="AB294" s="60"/>
      <c r="AC294" s="60"/>
    </row>
    <row r="295" spans="1:29" x14ac:dyDescent="0.2">
      <c r="A295" s="60"/>
      <c r="B295" s="60"/>
      <c r="C295" s="60"/>
      <c r="D295" s="60"/>
      <c r="E295" s="60"/>
      <c r="F295" s="60"/>
      <c r="G295" s="60"/>
      <c r="H295" s="60"/>
      <c r="I295" s="60"/>
      <c r="J295" s="60"/>
      <c r="K295" s="60"/>
      <c r="L295" s="60"/>
      <c r="M295" s="60"/>
      <c r="N295" s="60"/>
      <c r="O295" s="60"/>
      <c r="P295" s="60"/>
      <c r="Q295" s="60"/>
      <c r="R295" s="60"/>
      <c r="S295" s="60"/>
      <c r="T295" s="379"/>
      <c r="V295" s="60"/>
      <c r="W295" s="60"/>
      <c r="X295" s="3939"/>
      <c r="Y295" s="3939"/>
      <c r="Z295" s="379"/>
      <c r="AA295" s="60"/>
      <c r="AB295" s="60"/>
      <c r="AC295" s="60"/>
    </row>
    <row r="296" spans="1:29" x14ac:dyDescent="0.2">
      <c r="A296" s="60"/>
      <c r="B296" s="60"/>
      <c r="C296" s="60"/>
      <c r="D296" s="60"/>
      <c r="E296" s="60"/>
      <c r="F296" s="60"/>
      <c r="G296" s="60"/>
      <c r="H296" s="60"/>
      <c r="I296" s="60"/>
      <c r="J296" s="60"/>
      <c r="K296" s="60"/>
      <c r="L296" s="60"/>
      <c r="M296" s="60"/>
      <c r="N296" s="60"/>
      <c r="O296" s="60"/>
      <c r="P296" s="60"/>
      <c r="Q296" s="60"/>
      <c r="R296" s="60"/>
      <c r="S296" s="60"/>
      <c r="T296" s="379"/>
      <c r="V296" s="60"/>
      <c r="W296" s="60"/>
      <c r="X296" s="3939"/>
      <c r="Y296" s="3939"/>
      <c r="Z296" s="379"/>
      <c r="AA296" s="60"/>
      <c r="AB296" s="60"/>
      <c r="AC296" s="60"/>
    </row>
    <row r="297" spans="1:29" x14ac:dyDescent="0.2">
      <c r="A297" s="60"/>
      <c r="B297" s="60"/>
      <c r="C297" s="60"/>
      <c r="D297" s="60"/>
      <c r="E297" s="60"/>
      <c r="F297" s="60"/>
      <c r="G297" s="60"/>
      <c r="H297" s="60"/>
      <c r="I297" s="60"/>
      <c r="J297" s="60"/>
      <c r="K297" s="60"/>
      <c r="L297" s="60"/>
      <c r="M297" s="60"/>
      <c r="N297" s="60"/>
      <c r="O297" s="60"/>
      <c r="P297" s="60"/>
      <c r="Q297" s="60"/>
      <c r="R297" s="60"/>
      <c r="S297" s="60"/>
      <c r="T297" s="379"/>
      <c r="V297" s="60"/>
      <c r="W297" s="60"/>
      <c r="X297" s="3939"/>
      <c r="Y297" s="3939"/>
      <c r="Z297" s="379"/>
      <c r="AA297" s="60"/>
      <c r="AB297" s="60"/>
      <c r="AC297" s="60"/>
    </row>
    <row r="298" spans="1:29" x14ac:dyDescent="0.2">
      <c r="A298" s="60"/>
      <c r="B298" s="60"/>
      <c r="C298" s="60"/>
      <c r="D298" s="60"/>
      <c r="E298" s="60"/>
      <c r="F298" s="60"/>
      <c r="G298" s="60"/>
      <c r="H298" s="60"/>
      <c r="I298" s="60"/>
      <c r="J298" s="60"/>
      <c r="K298" s="60"/>
      <c r="L298" s="60"/>
      <c r="M298" s="60"/>
      <c r="N298" s="60"/>
      <c r="O298" s="60"/>
      <c r="P298" s="60"/>
      <c r="Q298" s="60"/>
      <c r="R298" s="60"/>
      <c r="S298" s="60"/>
      <c r="T298" s="379"/>
      <c r="V298" s="60"/>
      <c r="W298" s="60"/>
      <c r="X298" s="3939"/>
      <c r="Y298" s="3939"/>
      <c r="Z298" s="379"/>
      <c r="AA298" s="60"/>
      <c r="AB298" s="60"/>
      <c r="AC298" s="60"/>
    </row>
    <row r="299" spans="1:29" x14ac:dyDescent="0.2">
      <c r="A299" s="60"/>
      <c r="B299" s="60"/>
      <c r="C299" s="60"/>
      <c r="D299" s="60"/>
      <c r="E299" s="60"/>
      <c r="F299" s="60"/>
      <c r="G299" s="60"/>
      <c r="H299" s="60"/>
      <c r="I299" s="60"/>
      <c r="J299" s="60"/>
      <c r="K299" s="60"/>
      <c r="L299" s="60"/>
      <c r="M299" s="60"/>
      <c r="N299" s="60"/>
      <c r="O299" s="60"/>
      <c r="P299" s="60"/>
      <c r="Q299" s="60"/>
      <c r="R299" s="60"/>
      <c r="S299" s="60"/>
      <c r="T299" s="379"/>
      <c r="V299" s="60"/>
      <c r="W299" s="60"/>
      <c r="X299" s="3939"/>
      <c r="Y299" s="3939"/>
      <c r="Z299" s="379"/>
      <c r="AA299" s="60"/>
      <c r="AB299" s="60"/>
      <c r="AC299" s="60"/>
    </row>
    <row r="300" spans="1:29" x14ac:dyDescent="0.2">
      <c r="A300" s="60"/>
      <c r="B300" s="60"/>
      <c r="C300" s="60"/>
      <c r="D300" s="60"/>
      <c r="E300" s="60"/>
      <c r="F300" s="60"/>
      <c r="G300" s="60"/>
      <c r="H300" s="60"/>
      <c r="I300" s="60"/>
      <c r="J300" s="60"/>
      <c r="K300" s="60"/>
      <c r="L300" s="60"/>
      <c r="M300" s="60"/>
      <c r="N300" s="60"/>
      <c r="O300" s="60"/>
      <c r="P300" s="60"/>
      <c r="Q300" s="60"/>
      <c r="R300" s="60"/>
      <c r="S300" s="60"/>
      <c r="T300" s="379"/>
      <c r="V300" s="60"/>
      <c r="W300" s="60"/>
      <c r="X300" s="3939"/>
      <c r="Y300" s="3939"/>
      <c r="Z300" s="379"/>
      <c r="AA300" s="60"/>
      <c r="AB300" s="60"/>
      <c r="AC300" s="60"/>
    </row>
    <row r="301" spans="1:29" x14ac:dyDescent="0.2">
      <c r="A301" s="60"/>
      <c r="B301" s="60"/>
      <c r="C301" s="60"/>
      <c r="D301" s="60"/>
      <c r="E301" s="60"/>
      <c r="F301" s="60"/>
      <c r="G301" s="60"/>
      <c r="H301" s="60"/>
      <c r="I301" s="60"/>
      <c r="J301" s="60"/>
      <c r="K301" s="60"/>
      <c r="L301" s="60"/>
      <c r="M301" s="60"/>
      <c r="N301" s="60"/>
      <c r="O301" s="60"/>
      <c r="P301" s="60"/>
      <c r="Q301" s="60"/>
      <c r="R301" s="60"/>
      <c r="S301" s="60"/>
      <c r="T301" s="379"/>
      <c r="V301" s="60"/>
      <c r="W301" s="60"/>
      <c r="X301" s="3939"/>
      <c r="Y301" s="3939"/>
      <c r="Z301" s="379"/>
      <c r="AA301" s="60"/>
      <c r="AB301" s="60"/>
      <c r="AC301" s="60"/>
    </row>
    <row r="302" spans="1:29" x14ac:dyDescent="0.2">
      <c r="A302" s="60"/>
      <c r="B302" s="60"/>
      <c r="C302" s="60"/>
      <c r="D302" s="60"/>
      <c r="E302" s="60"/>
      <c r="F302" s="60"/>
      <c r="G302" s="60"/>
      <c r="H302" s="60"/>
      <c r="I302" s="60"/>
      <c r="J302" s="60"/>
      <c r="K302" s="60"/>
      <c r="L302" s="60"/>
      <c r="M302" s="60"/>
      <c r="N302" s="60"/>
      <c r="O302" s="60"/>
      <c r="P302" s="60"/>
      <c r="Q302" s="60"/>
      <c r="R302" s="60"/>
      <c r="S302" s="60"/>
      <c r="T302" s="379"/>
      <c r="V302" s="60"/>
      <c r="W302" s="60"/>
      <c r="X302" s="3939"/>
      <c r="Y302" s="3939"/>
      <c r="Z302" s="379"/>
      <c r="AA302" s="60"/>
      <c r="AB302" s="60"/>
      <c r="AC302" s="60"/>
    </row>
    <row r="303" spans="1:29" x14ac:dyDescent="0.2">
      <c r="A303" s="60"/>
      <c r="B303" s="60"/>
      <c r="C303" s="60"/>
      <c r="D303" s="60"/>
      <c r="E303" s="60"/>
      <c r="F303" s="60"/>
      <c r="G303" s="60"/>
      <c r="H303" s="60"/>
      <c r="I303" s="60"/>
      <c r="J303" s="60"/>
      <c r="K303" s="60"/>
      <c r="L303" s="60"/>
      <c r="M303" s="60"/>
      <c r="N303" s="60"/>
      <c r="O303" s="60"/>
      <c r="P303" s="60"/>
      <c r="Q303" s="60"/>
      <c r="R303" s="60"/>
      <c r="S303" s="60"/>
      <c r="T303" s="379"/>
      <c r="V303" s="60"/>
      <c r="W303" s="60"/>
      <c r="X303" s="3939"/>
      <c r="Y303" s="3939"/>
      <c r="Z303" s="379"/>
      <c r="AA303" s="60"/>
      <c r="AB303" s="60"/>
      <c r="AC303" s="60"/>
    </row>
    <row r="304" spans="1:29" x14ac:dyDescent="0.2">
      <c r="A304" s="60"/>
      <c r="B304" s="60"/>
      <c r="C304" s="60"/>
      <c r="D304" s="60"/>
      <c r="E304" s="60"/>
      <c r="F304" s="60"/>
      <c r="G304" s="60"/>
      <c r="H304" s="60"/>
      <c r="I304" s="60"/>
      <c r="J304" s="60"/>
      <c r="K304" s="60"/>
      <c r="L304" s="60"/>
      <c r="M304" s="60"/>
      <c r="N304" s="60"/>
      <c r="O304" s="60"/>
      <c r="P304" s="60"/>
      <c r="Q304" s="60"/>
      <c r="R304" s="60"/>
      <c r="S304" s="60"/>
      <c r="T304" s="379"/>
      <c r="V304" s="60"/>
      <c r="W304" s="60"/>
      <c r="X304" s="3939"/>
      <c r="Y304" s="3939"/>
      <c r="Z304" s="379"/>
      <c r="AA304" s="60"/>
      <c r="AB304" s="60"/>
      <c r="AC304" s="60"/>
    </row>
    <row r="305" spans="1:29" x14ac:dyDescent="0.2">
      <c r="A305" s="60"/>
      <c r="B305" s="60"/>
      <c r="C305" s="60"/>
      <c r="D305" s="60"/>
      <c r="E305" s="60"/>
      <c r="F305" s="60"/>
      <c r="G305" s="60"/>
      <c r="H305" s="60"/>
      <c r="I305" s="60"/>
      <c r="J305" s="60"/>
      <c r="K305" s="60"/>
      <c r="L305" s="60"/>
      <c r="M305" s="60"/>
      <c r="N305" s="60"/>
      <c r="O305" s="60"/>
      <c r="P305" s="60"/>
      <c r="Q305" s="60"/>
      <c r="R305" s="60"/>
      <c r="S305" s="60"/>
      <c r="T305" s="379"/>
      <c r="V305" s="60"/>
      <c r="W305" s="60"/>
      <c r="X305" s="3939"/>
      <c r="Y305" s="3939"/>
      <c r="Z305" s="379"/>
      <c r="AA305" s="60"/>
      <c r="AB305" s="60"/>
      <c r="AC305" s="60"/>
    </row>
    <row r="306" spans="1:29" x14ac:dyDescent="0.2">
      <c r="A306" s="60"/>
      <c r="B306" s="60"/>
      <c r="C306" s="60"/>
      <c r="D306" s="60"/>
      <c r="E306" s="60"/>
      <c r="F306" s="60"/>
      <c r="G306" s="60"/>
      <c r="H306" s="60"/>
      <c r="I306" s="60"/>
      <c r="J306" s="60"/>
      <c r="K306" s="60"/>
      <c r="L306" s="60"/>
      <c r="M306" s="60"/>
      <c r="N306" s="60"/>
      <c r="O306" s="60"/>
      <c r="P306" s="60"/>
      <c r="Q306" s="60"/>
      <c r="R306" s="60"/>
      <c r="S306" s="60"/>
      <c r="T306" s="379"/>
      <c r="V306" s="60"/>
      <c r="W306" s="60"/>
      <c r="X306" s="3939"/>
      <c r="Y306" s="3939"/>
      <c r="Z306" s="379"/>
      <c r="AA306" s="60"/>
      <c r="AB306" s="60"/>
      <c r="AC306" s="60"/>
    </row>
    <row r="307" spans="1:29" x14ac:dyDescent="0.2">
      <c r="A307" s="60"/>
      <c r="B307" s="60"/>
      <c r="C307" s="60"/>
      <c r="D307" s="60"/>
      <c r="E307" s="60"/>
      <c r="F307" s="60"/>
      <c r="G307" s="60"/>
      <c r="H307" s="60"/>
      <c r="I307" s="60"/>
      <c r="J307" s="60"/>
      <c r="K307" s="60"/>
      <c r="L307" s="60"/>
      <c r="M307" s="60"/>
      <c r="N307" s="60"/>
      <c r="O307" s="60"/>
      <c r="P307" s="60"/>
      <c r="Q307" s="60"/>
      <c r="R307" s="60"/>
      <c r="S307" s="60"/>
      <c r="T307" s="379"/>
      <c r="V307" s="60"/>
      <c r="W307" s="60"/>
      <c r="X307" s="3939"/>
      <c r="Y307" s="3939"/>
      <c r="Z307" s="379"/>
      <c r="AA307" s="60"/>
      <c r="AB307" s="60"/>
      <c r="AC307" s="60"/>
    </row>
    <row r="308" spans="1:29" x14ac:dyDescent="0.2">
      <c r="A308" s="60"/>
      <c r="B308" s="60"/>
      <c r="C308" s="60"/>
      <c r="D308" s="60"/>
      <c r="E308" s="60"/>
      <c r="F308" s="60"/>
      <c r="G308" s="60"/>
      <c r="H308" s="60"/>
      <c r="I308" s="60"/>
      <c r="J308" s="60"/>
      <c r="K308" s="60"/>
      <c r="L308" s="60"/>
      <c r="M308" s="60"/>
      <c r="N308" s="60"/>
      <c r="O308" s="60"/>
      <c r="P308" s="60"/>
      <c r="Q308" s="60"/>
      <c r="R308" s="60"/>
      <c r="S308" s="60"/>
      <c r="T308" s="379"/>
      <c r="V308" s="60"/>
      <c r="W308" s="60"/>
      <c r="X308" s="3939"/>
      <c r="Y308" s="3939"/>
      <c r="Z308" s="379"/>
      <c r="AA308" s="60"/>
      <c r="AB308" s="60"/>
      <c r="AC308" s="60"/>
    </row>
    <row r="309" spans="1:29" x14ac:dyDescent="0.2">
      <c r="A309" s="60"/>
      <c r="B309" s="60"/>
      <c r="C309" s="60"/>
      <c r="D309" s="60"/>
      <c r="E309" s="60"/>
      <c r="F309" s="60"/>
      <c r="G309" s="60"/>
      <c r="H309" s="60"/>
      <c r="I309" s="60"/>
      <c r="J309" s="60"/>
      <c r="K309" s="60"/>
      <c r="L309" s="60"/>
      <c r="M309" s="60"/>
      <c r="N309" s="60"/>
      <c r="O309" s="60"/>
      <c r="P309" s="60"/>
      <c r="Q309" s="60"/>
      <c r="R309" s="60"/>
      <c r="S309" s="60"/>
      <c r="T309" s="379"/>
      <c r="V309" s="60"/>
      <c r="W309" s="60"/>
      <c r="X309" s="3939"/>
      <c r="Y309" s="3939"/>
      <c r="Z309" s="379"/>
      <c r="AA309" s="60"/>
      <c r="AB309" s="60"/>
      <c r="AC309" s="60"/>
    </row>
    <row r="310" spans="1:29" x14ac:dyDescent="0.2">
      <c r="A310" s="60"/>
      <c r="B310" s="60"/>
      <c r="C310" s="60"/>
      <c r="D310" s="60"/>
      <c r="E310" s="60"/>
      <c r="F310" s="60"/>
      <c r="G310" s="60"/>
      <c r="H310" s="60"/>
      <c r="I310" s="60"/>
      <c r="J310" s="60"/>
      <c r="K310" s="60"/>
      <c r="L310" s="60"/>
      <c r="M310" s="60"/>
      <c r="N310" s="60"/>
      <c r="O310" s="60"/>
      <c r="P310" s="60"/>
      <c r="Q310" s="60"/>
      <c r="R310" s="60"/>
      <c r="S310" s="60"/>
      <c r="T310" s="379"/>
      <c r="V310" s="60"/>
      <c r="W310" s="60"/>
      <c r="X310" s="3939"/>
      <c r="Y310" s="3939"/>
      <c r="Z310" s="379"/>
      <c r="AA310" s="60"/>
      <c r="AB310" s="60"/>
      <c r="AC310" s="60"/>
    </row>
    <row r="311" spans="1:29" x14ac:dyDescent="0.2">
      <c r="A311" s="60"/>
      <c r="B311" s="60"/>
      <c r="C311" s="60"/>
      <c r="D311" s="60"/>
      <c r="E311" s="60"/>
      <c r="F311" s="60"/>
      <c r="G311" s="60"/>
      <c r="H311" s="60"/>
      <c r="I311" s="60"/>
      <c r="J311" s="60"/>
      <c r="K311" s="60"/>
      <c r="L311" s="60"/>
      <c r="M311" s="60"/>
      <c r="N311" s="60"/>
      <c r="O311" s="60"/>
      <c r="P311" s="60"/>
      <c r="Q311" s="60"/>
      <c r="R311" s="60"/>
      <c r="S311" s="60"/>
      <c r="T311" s="379"/>
      <c r="V311" s="60"/>
      <c r="W311" s="60"/>
      <c r="X311" s="3939"/>
      <c r="Y311" s="3939"/>
      <c r="Z311" s="379"/>
      <c r="AA311" s="60"/>
      <c r="AB311" s="60"/>
      <c r="AC311" s="60"/>
    </row>
    <row r="312" spans="1:29" x14ac:dyDescent="0.2">
      <c r="A312" s="60"/>
      <c r="B312" s="60"/>
      <c r="C312" s="60"/>
      <c r="D312" s="60"/>
      <c r="E312" s="60"/>
      <c r="F312" s="60"/>
      <c r="G312" s="60"/>
      <c r="H312" s="60"/>
      <c r="I312" s="60"/>
      <c r="J312" s="60"/>
      <c r="K312" s="60"/>
      <c r="L312" s="60"/>
      <c r="M312" s="60"/>
      <c r="N312" s="60"/>
      <c r="O312" s="60"/>
      <c r="P312" s="60"/>
      <c r="Q312" s="60"/>
      <c r="R312" s="60"/>
      <c r="S312" s="60"/>
      <c r="T312" s="379"/>
      <c r="V312" s="60"/>
      <c r="W312" s="60"/>
      <c r="X312" s="3939"/>
      <c r="Y312" s="3939"/>
      <c r="Z312" s="379"/>
      <c r="AA312" s="60"/>
      <c r="AB312" s="60"/>
      <c r="AC312" s="60"/>
    </row>
    <row r="313" spans="1:29" x14ac:dyDescent="0.2">
      <c r="A313" s="60"/>
      <c r="B313" s="60"/>
      <c r="C313" s="60"/>
      <c r="D313" s="60"/>
      <c r="E313" s="60"/>
      <c r="F313" s="60"/>
      <c r="G313" s="60"/>
      <c r="H313" s="60"/>
      <c r="I313" s="60"/>
      <c r="J313" s="60"/>
      <c r="K313" s="60"/>
      <c r="L313" s="60"/>
      <c r="M313" s="60"/>
      <c r="N313" s="60"/>
      <c r="O313" s="60"/>
      <c r="P313" s="60"/>
      <c r="Q313" s="60"/>
      <c r="R313" s="60"/>
      <c r="S313" s="60"/>
      <c r="T313" s="379"/>
      <c r="V313" s="60"/>
      <c r="W313" s="60"/>
      <c r="X313" s="3939"/>
      <c r="Y313" s="3939"/>
      <c r="Z313" s="379"/>
      <c r="AA313" s="60"/>
      <c r="AB313" s="60"/>
      <c r="AC313" s="60"/>
    </row>
    <row r="314" spans="1:29" x14ac:dyDescent="0.2">
      <c r="A314" s="60"/>
      <c r="B314" s="60"/>
      <c r="C314" s="60"/>
      <c r="D314" s="60"/>
      <c r="E314" s="60"/>
      <c r="F314" s="60"/>
      <c r="G314" s="60"/>
      <c r="H314" s="60"/>
      <c r="I314" s="60"/>
      <c r="J314" s="60"/>
      <c r="K314" s="60"/>
      <c r="L314" s="60"/>
      <c r="M314" s="60"/>
      <c r="N314" s="60"/>
      <c r="O314" s="60"/>
      <c r="P314" s="60"/>
      <c r="Q314" s="60"/>
      <c r="R314" s="60"/>
      <c r="S314" s="60"/>
      <c r="T314" s="379"/>
      <c r="V314" s="60"/>
      <c r="W314" s="60"/>
      <c r="X314" s="3939"/>
      <c r="Y314" s="3939"/>
      <c r="Z314" s="379"/>
      <c r="AA314" s="60"/>
      <c r="AB314" s="60"/>
      <c r="AC314" s="60"/>
    </row>
    <row r="315" spans="1:29" x14ac:dyDescent="0.2">
      <c r="A315" s="60"/>
      <c r="B315" s="60"/>
      <c r="C315" s="60"/>
      <c r="D315" s="60"/>
      <c r="E315" s="60"/>
      <c r="F315" s="60"/>
      <c r="G315" s="60"/>
      <c r="H315" s="60"/>
      <c r="I315" s="60"/>
      <c r="J315" s="60"/>
      <c r="K315" s="60"/>
      <c r="L315" s="60"/>
      <c r="M315" s="60"/>
      <c r="N315" s="60"/>
      <c r="O315" s="60"/>
      <c r="P315" s="60"/>
      <c r="Q315" s="60"/>
      <c r="R315" s="60"/>
      <c r="S315" s="60"/>
      <c r="T315" s="379"/>
      <c r="V315" s="60"/>
      <c r="W315" s="60"/>
      <c r="X315" s="3939"/>
      <c r="Y315" s="3939"/>
      <c r="Z315" s="379"/>
      <c r="AA315" s="60"/>
      <c r="AB315" s="60"/>
      <c r="AC315" s="60"/>
    </row>
    <row r="316" spans="1:29" x14ac:dyDescent="0.2">
      <c r="A316" s="60"/>
      <c r="B316" s="60"/>
      <c r="C316" s="60"/>
      <c r="D316" s="60"/>
      <c r="E316" s="60"/>
      <c r="F316" s="60"/>
      <c r="G316" s="60"/>
      <c r="H316" s="60"/>
      <c r="I316" s="60"/>
      <c r="J316" s="60"/>
      <c r="K316" s="60"/>
      <c r="L316" s="60"/>
      <c r="M316" s="60"/>
      <c r="N316" s="60"/>
      <c r="O316" s="60"/>
      <c r="P316" s="60"/>
      <c r="Q316" s="60"/>
      <c r="R316" s="60"/>
      <c r="S316" s="60"/>
      <c r="T316" s="379"/>
      <c r="V316" s="60"/>
      <c r="W316" s="60"/>
      <c r="X316" s="3939"/>
      <c r="Y316" s="3939"/>
      <c r="Z316" s="379"/>
      <c r="AA316" s="60"/>
      <c r="AB316" s="60"/>
      <c r="AC316" s="60"/>
    </row>
    <row r="317" spans="1:29" x14ac:dyDescent="0.2">
      <c r="A317" s="60"/>
      <c r="B317" s="60"/>
      <c r="C317" s="60"/>
      <c r="D317" s="60"/>
      <c r="E317" s="60"/>
      <c r="F317" s="60"/>
      <c r="G317" s="60"/>
      <c r="H317" s="60"/>
      <c r="I317" s="60"/>
      <c r="J317" s="60"/>
      <c r="K317" s="60"/>
      <c r="L317" s="60"/>
      <c r="M317" s="60"/>
      <c r="N317" s="60"/>
      <c r="O317" s="60"/>
      <c r="P317" s="60"/>
      <c r="Q317" s="60"/>
      <c r="R317" s="60"/>
      <c r="S317" s="60"/>
      <c r="T317" s="379"/>
      <c r="V317" s="60"/>
      <c r="W317" s="60"/>
      <c r="X317" s="3939"/>
      <c r="Y317" s="3939"/>
      <c r="Z317" s="379"/>
      <c r="AA317" s="60"/>
      <c r="AB317" s="60"/>
      <c r="AC317" s="60"/>
    </row>
    <row r="318" spans="1:29" x14ac:dyDescent="0.2">
      <c r="A318" s="60"/>
      <c r="B318" s="60"/>
      <c r="C318" s="60"/>
      <c r="D318" s="60"/>
      <c r="E318" s="60"/>
      <c r="F318" s="60"/>
      <c r="G318" s="60"/>
      <c r="H318" s="60"/>
      <c r="I318" s="60"/>
      <c r="J318" s="60"/>
      <c r="K318" s="60"/>
      <c r="L318" s="60"/>
      <c r="M318" s="60"/>
      <c r="N318" s="60"/>
      <c r="O318" s="60"/>
      <c r="P318" s="60"/>
      <c r="Q318" s="60"/>
      <c r="R318" s="60"/>
      <c r="S318" s="60"/>
      <c r="T318" s="379"/>
      <c r="V318" s="60"/>
      <c r="W318" s="60"/>
      <c r="X318" s="3939"/>
      <c r="Y318" s="3939"/>
      <c r="Z318" s="379"/>
      <c r="AA318" s="60"/>
      <c r="AB318" s="60"/>
      <c r="AC318" s="60"/>
    </row>
    <row r="319" spans="1:29" x14ac:dyDescent="0.2">
      <c r="A319" s="60"/>
      <c r="B319" s="60"/>
      <c r="C319" s="60"/>
      <c r="D319" s="60"/>
      <c r="E319" s="60"/>
      <c r="F319" s="60"/>
      <c r="G319" s="60"/>
      <c r="H319" s="60"/>
      <c r="I319" s="60"/>
      <c r="J319" s="60"/>
      <c r="K319" s="60"/>
      <c r="L319" s="60"/>
      <c r="M319" s="60"/>
      <c r="N319" s="60"/>
      <c r="O319" s="60"/>
      <c r="P319" s="60"/>
      <c r="Q319" s="60"/>
      <c r="R319" s="60"/>
      <c r="S319" s="60"/>
      <c r="T319" s="379"/>
      <c r="V319" s="60"/>
      <c r="W319" s="60"/>
      <c r="X319" s="3939"/>
      <c r="Y319" s="3939"/>
      <c r="Z319" s="379"/>
      <c r="AA319" s="60"/>
      <c r="AB319" s="60"/>
      <c r="AC319" s="60"/>
    </row>
    <row r="320" spans="1:29" x14ac:dyDescent="0.2">
      <c r="A320" s="60"/>
      <c r="B320" s="60"/>
      <c r="C320" s="60"/>
      <c r="D320" s="60"/>
      <c r="E320" s="60"/>
      <c r="F320" s="60"/>
      <c r="G320" s="60"/>
      <c r="H320" s="60"/>
      <c r="I320" s="60"/>
      <c r="J320" s="60"/>
      <c r="K320" s="60"/>
      <c r="L320" s="60"/>
      <c r="M320" s="60"/>
      <c r="N320" s="60"/>
      <c r="O320" s="60"/>
      <c r="P320" s="60"/>
      <c r="Q320" s="60"/>
      <c r="R320" s="60"/>
      <c r="S320" s="60"/>
      <c r="T320" s="379"/>
      <c r="V320" s="60"/>
      <c r="W320" s="60"/>
      <c r="X320" s="3939"/>
      <c r="Y320" s="3939"/>
      <c r="Z320" s="379"/>
      <c r="AA320" s="60"/>
      <c r="AB320" s="60"/>
      <c r="AC320" s="60"/>
    </row>
    <row r="321" spans="1:29" x14ac:dyDescent="0.2">
      <c r="A321" s="60"/>
      <c r="B321" s="60"/>
      <c r="C321" s="60"/>
      <c r="D321" s="60"/>
      <c r="E321" s="60"/>
      <c r="F321" s="60"/>
      <c r="G321" s="60"/>
      <c r="H321" s="60"/>
      <c r="I321" s="60"/>
      <c r="J321" s="60"/>
      <c r="K321" s="60"/>
      <c r="L321" s="60"/>
      <c r="M321" s="60"/>
      <c r="N321" s="60"/>
      <c r="O321" s="60"/>
      <c r="P321" s="60"/>
      <c r="Q321" s="60"/>
      <c r="R321" s="60"/>
      <c r="S321" s="60"/>
      <c r="T321" s="379"/>
      <c r="V321" s="60"/>
      <c r="W321" s="60"/>
      <c r="X321" s="3939"/>
      <c r="Y321" s="3939"/>
      <c r="Z321" s="379"/>
      <c r="AA321" s="60"/>
      <c r="AB321" s="60"/>
      <c r="AC321" s="60"/>
    </row>
    <row r="322" spans="1:29" x14ac:dyDescent="0.2">
      <c r="A322" s="60"/>
      <c r="B322" s="60"/>
      <c r="C322" s="60"/>
      <c r="D322" s="60"/>
      <c r="E322" s="60"/>
      <c r="F322" s="60"/>
      <c r="G322" s="60"/>
      <c r="H322" s="60"/>
      <c r="I322" s="60"/>
      <c r="J322" s="60"/>
      <c r="K322" s="60"/>
      <c r="L322" s="60"/>
      <c r="M322" s="60"/>
      <c r="N322" s="60"/>
      <c r="O322" s="60"/>
      <c r="P322" s="60"/>
      <c r="Q322" s="60"/>
      <c r="R322" s="60"/>
      <c r="S322" s="60"/>
      <c r="T322" s="379"/>
      <c r="V322" s="60"/>
      <c r="W322" s="60"/>
      <c r="X322" s="3939"/>
      <c r="Y322" s="3939"/>
      <c r="Z322" s="379"/>
      <c r="AA322" s="60"/>
      <c r="AB322" s="60"/>
      <c r="AC322" s="60"/>
    </row>
    <row r="323" spans="1:29" x14ac:dyDescent="0.2">
      <c r="A323" s="60"/>
      <c r="B323" s="60"/>
      <c r="C323" s="60"/>
      <c r="D323" s="60"/>
      <c r="E323" s="60"/>
      <c r="F323" s="60"/>
      <c r="G323" s="60"/>
      <c r="H323" s="60"/>
      <c r="I323" s="60"/>
      <c r="J323" s="60"/>
      <c r="K323" s="60"/>
      <c r="L323" s="60"/>
      <c r="M323" s="60"/>
      <c r="N323" s="60"/>
      <c r="O323" s="60"/>
      <c r="P323" s="60"/>
      <c r="Q323" s="60"/>
      <c r="R323" s="60"/>
      <c r="S323" s="60"/>
      <c r="T323" s="379"/>
      <c r="V323" s="60"/>
      <c r="W323" s="60"/>
      <c r="X323" s="3939"/>
      <c r="Y323" s="3939"/>
      <c r="Z323" s="379"/>
      <c r="AA323" s="60"/>
      <c r="AB323" s="60"/>
      <c r="AC323" s="60"/>
    </row>
    <row r="324" spans="1:29" x14ac:dyDescent="0.2">
      <c r="A324" s="60"/>
      <c r="B324" s="60"/>
      <c r="C324" s="60"/>
      <c r="D324" s="60"/>
      <c r="E324" s="60"/>
      <c r="F324" s="60"/>
      <c r="G324" s="60"/>
      <c r="H324" s="60"/>
      <c r="I324" s="60"/>
      <c r="J324" s="60"/>
      <c r="K324" s="60"/>
      <c r="L324" s="60"/>
      <c r="M324" s="60"/>
      <c r="N324" s="60"/>
      <c r="O324" s="60"/>
      <c r="P324" s="60"/>
      <c r="Q324" s="60"/>
      <c r="R324" s="60"/>
      <c r="S324" s="60"/>
      <c r="T324" s="379"/>
      <c r="V324" s="60"/>
      <c r="W324" s="60"/>
      <c r="X324" s="3939"/>
      <c r="Y324" s="3939"/>
      <c r="Z324" s="379"/>
      <c r="AA324" s="60"/>
      <c r="AB324" s="60"/>
      <c r="AC324" s="60"/>
    </row>
    <row r="325" spans="1:29" x14ac:dyDescent="0.2">
      <c r="A325" s="60"/>
      <c r="B325" s="60"/>
      <c r="C325" s="60"/>
      <c r="D325" s="60"/>
      <c r="E325" s="60"/>
      <c r="F325" s="60"/>
      <c r="G325" s="60"/>
      <c r="H325" s="60"/>
      <c r="I325" s="60"/>
      <c r="J325" s="60"/>
      <c r="K325" s="60"/>
      <c r="L325" s="60"/>
      <c r="M325" s="60"/>
      <c r="N325" s="60"/>
      <c r="O325" s="60"/>
      <c r="P325" s="60"/>
      <c r="Q325" s="60"/>
      <c r="R325" s="60"/>
      <c r="S325" s="60"/>
      <c r="T325" s="379"/>
      <c r="V325" s="60"/>
      <c r="W325" s="60"/>
      <c r="X325" s="3939"/>
      <c r="Y325" s="3939"/>
      <c r="Z325" s="379"/>
      <c r="AA325" s="60"/>
      <c r="AB325" s="60"/>
      <c r="AC325" s="60"/>
    </row>
    <row r="326" spans="1:29" x14ac:dyDescent="0.2">
      <c r="A326" s="60"/>
      <c r="B326" s="60"/>
      <c r="C326" s="60"/>
      <c r="D326" s="60"/>
      <c r="E326" s="60"/>
      <c r="F326" s="60"/>
      <c r="G326" s="60"/>
      <c r="H326" s="60"/>
      <c r="I326" s="60"/>
      <c r="J326" s="60"/>
      <c r="K326" s="60"/>
      <c r="L326" s="60"/>
      <c r="M326" s="60"/>
      <c r="N326" s="60"/>
      <c r="O326" s="60"/>
      <c r="P326" s="60"/>
      <c r="Q326" s="60"/>
      <c r="R326" s="60"/>
      <c r="S326" s="60"/>
      <c r="T326" s="379"/>
      <c r="V326" s="60"/>
      <c r="W326" s="60"/>
      <c r="X326" s="3939"/>
      <c r="Y326" s="3939"/>
      <c r="Z326" s="379"/>
      <c r="AA326" s="60"/>
      <c r="AB326" s="60"/>
      <c r="AC326" s="60"/>
    </row>
    <row r="327" spans="1:29" x14ac:dyDescent="0.2">
      <c r="A327" s="60"/>
      <c r="B327" s="60"/>
      <c r="C327" s="60"/>
      <c r="D327" s="60"/>
      <c r="E327" s="60"/>
      <c r="F327" s="60"/>
      <c r="G327" s="60"/>
      <c r="H327" s="60"/>
      <c r="I327" s="60"/>
      <c r="J327" s="60"/>
      <c r="K327" s="60"/>
      <c r="L327" s="60"/>
      <c r="M327" s="60"/>
      <c r="N327" s="60"/>
      <c r="O327" s="60"/>
      <c r="P327" s="60"/>
      <c r="Q327" s="60"/>
      <c r="R327" s="60"/>
      <c r="S327" s="60"/>
      <c r="T327" s="379"/>
      <c r="V327" s="60"/>
      <c r="W327" s="60"/>
      <c r="X327" s="3939"/>
      <c r="Y327" s="3939"/>
      <c r="Z327" s="379"/>
      <c r="AA327" s="60"/>
      <c r="AB327" s="60"/>
      <c r="AC327" s="60"/>
    </row>
    <row r="328" spans="1:29" x14ac:dyDescent="0.2">
      <c r="A328" s="60"/>
      <c r="B328" s="60"/>
      <c r="C328" s="60"/>
      <c r="D328" s="60"/>
      <c r="E328" s="60"/>
      <c r="F328" s="60"/>
      <c r="G328" s="60"/>
      <c r="H328" s="60"/>
      <c r="I328" s="60"/>
      <c r="J328" s="60"/>
      <c r="K328" s="60"/>
      <c r="L328" s="60"/>
      <c r="M328" s="60"/>
      <c r="N328" s="60"/>
      <c r="O328" s="60"/>
      <c r="P328" s="60"/>
      <c r="Q328" s="60"/>
      <c r="R328" s="60"/>
      <c r="S328" s="60"/>
      <c r="T328" s="379"/>
      <c r="V328" s="60"/>
      <c r="W328" s="60"/>
      <c r="X328" s="3939"/>
      <c r="Y328" s="3939"/>
      <c r="Z328" s="379"/>
      <c r="AA328" s="60"/>
      <c r="AB328" s="60"/>
      <c r="AC328" s="60"/>
    </row>
    <row r="329" spans="1:29" x14ac:dyDescent="0.2">
      <c r="A329" s="60"/>
      <c r="B329" s="60"/>
      <c r="C329" s="60"/>
      <c r="D329" s="60"/>
      <c r="E329" s="60"/>
      <c r="F329" s="60"/>
      <c r="G329" s="60"/>
      <c r="H329" s="60"/>
      <c r="I329" s="60"/>
      <c r="J329" s="60"/>
      <c r="K329" s="60"/>
      <c r="L329" s="60"/>
      <c r="M329" s="60"/>
      <c r="N329" s="60"/>
      <c r="O329" s="60"/>
      <c r="P329" s="60"/>
      <c r="Q329" s="60"/>
      <c r="R329" s="60"/>
      <c r="S329" s="60"/>
      <c r="T329" s="379"/>
      <c r="V329" s="60"/>
      <c r="W329" s="60"/>
      <c r="X329" s="3939"/>
      <c r="Y329" s="3939"/>
      <c r="Z329" s="379"/>
      <c r="AA329" s="60"/>
      <c r="AB329" s="60"/>
      <c r="AC329" s="60"/>
    </row>
    <row r="330" spans="1:29" x14ac:dyDescent="0.2">
      <c r="A330" s="60"/>
      <c r="B330" s="60"/>
      <c r="C330" s="60"/>
      <c r="D330" s="60"/>
      <c r="E330" s="60"/>
      <c r="F330" s="60"/>
      <c r="G330" s="60"/>
      <c r="H330" s="60"/>
      <c r="I330" s="60"/>
      <c r="J330" s="60"/>
      <c r="K330" s="60"/>
      <c r="L330" s="60"/>
      <c r="M330" s="60"/>
      <c r="N330" s="60"/>
      <c r="O330" s="60"/>
      <c r="P330" s="60"/>
      <c r="Q330" s="60"/>
      <c r="R330" s="60"/>
      <c r="S330" s="60"/>
      <c r="T330" s="379"/>
      <c r="V330" s="60"/>
      <c r="W330" s="60"/>
      <c r="X330" s="3939"/>
      <c r="Y330" s="3939"/>
      <c r="Z330" s="379"/>
      <c r="AA330" s="60"/>
      <c r="AB330" s="60"/>
      <c r="AC330" s="60"/>
    </row>
    <row r="331" spans="1:29" x14ac:dyDescent="0.2">
      <c r="A331" s="60"/>
      <c r="B331" s="60"/>
      <c r="C331" s="60"/>
      <c r="D331" s="60"/>
      <c r="E331" s="60"/>
      <c r="F331" s="60"/>
      <c r="G331" s="60"/>
      <c r="H331" s="60"/>
      <c r="I331" s="60"/>
      <c r="J331" s="60"/>
      <c r="K331" s="60"/>
      <c r="L331" s="60"/>
      <c r="M331" s="60"/>
      <c r="N331" s="60"/>
      <c r="O331" s="60"/>
      <c r="P331" s="60"/>
      <c r="Q331" s="60"/>
      <c r="R331" s="60"/>
      <c r="S331" s="60"/>
      <c r="T331" s="379"/>
      <c r="V331" s="60"/>
      <c r="W331" s="60"/>
      <c r="X331" s="3939"/>
      <c r="Y331" s="3939"/>
      <c r="Z331" s="379"/>
      <c r="AA331" s="60"/>
      <c r="AB331" s="60"/>
      <c r="AC331" s="60"/>
    </row>
    <row r="332" spans="1:29" x14ac:dyDescent="0.2">
      <c r="A332" s="60"/>
      <c r="B332" s="60"/>
      <c r="C332" s="60"/>
      <c r="D332" s="60"/>
      <c r="E332" s="60"/>
      <c r="F332" s="60"/>
      <c r="G332" s="60"/>
      <c r="H332" s="60"/>
      <c r="I332" s="60"/>
      <c r="J332" s="60"/>
      <c r="K332" s="60"/>
      <c r="L332" s="60"/>
      <c r="M332" s="60"/>
      <c r="N332" s="60"/>
      <c r="O332" s="60"/>
      <c r="P332" s="60"/>
      <c r="Q332" s="60"/>
      <c r="R332" s="60"/>
      <c r="S332" s="60"/>
      <c r="T332" s="379"/>
      <c r="V332" s="60"/>
      <c r="W332" s="60"/>
      <c r="X332" s="3939"/>
      <c r="Y332" s="3939"/>
      <c r="Z332" s="379"/>
      <c r="AA332" s="60"/>
      <c r="AB332" s="60"/>
      <c r="AC332" s="60"/>
    </row>
    <row r="333" spans="1:29" x14ac:dyDescent="0.2">
      <c r="A333" s="60"/>
      <c r="B333" s="60"/>
      <c r="C333" s="60"/>
      <c r="D333" s="60"/>
      <c r="E333" s="60"/>
      <c r="F333" s="60"/>
      <c r="G333" s="60"/>
      <c r="H333" s="60"/>
      <c r="I333" s="60"/>
      <c r="J333" s="60"/>
      <c r="K333" s="60"/>
      <c r="L333" s="60"/>
      <c r="M333" s="60"/>
      <c r="N333" s="60"/>
      <c r="O333" s="60"/>
      <c r="P333" s="60"/>
      <c r="Q333" s="60"/>
      <c r="R333" s="60"/>
      <c r="S333" s="60"/>
      <c r="T333" s="379"/>
      <c r="V333" s="60"/>
      <c r="W333" s="60"/>
      <c r="X333" s="3939"/>
      <c r="Y333" s="3939"/>
      <c r="Z333" s="379"/>
      <c r="AA333" s="60"/>
      <c r="AB333" s="60"/>
      <c r="AC333" s="60"/>
    </row>
    <row r="334" spans="1:29" x14ac:dyDescent="0.2">
      <c r="A334" s="60"/>
      <c r="B334" s="60"/>
      <c r="C334" s="60"/>
      <c r="D334" s="60"/>
      <c r="E334" s="60"/>
      <c r="F334" s="60"/>
      <c r="G334" s="60"/>
      <c r="H334" s="60"/>
      <c r="I334" s="60"/>
      <c r="J334" s="60"/>
      <c r="K334" s="60"/>
      <c r="L334" s="60"/>
      <c r="M334" s="60"/>
      <c r="N334" s="60"/>
      <c r="O334" s="60"/>
      <c r="P334" s="60"/>
      <c r="Q334" s="60"/>
      <c r="R334" s="60"/>
      <c r="S334" s="60"/>
      <c r="T334" s="379"/>
      <c r="V334" s="60"/>
      <c r="W334" s="60"/>
      <c r="X334" s="3939"/>
      <c r="Y334" s="3939"/>
      <c r="Z334" s="379"/>
      <c r="AA334" s="60"/>
      <c r="AB334" s="60"/>
      <c r="AC334" s="60"/>
    </row>
  </sheetData>
  <mergeCells count="4">
    <mergeCell ref="N5:O5"/>
    <mergeCell ref="P5:Q5"/>
    <mergeCell ref="R5:S5"/>
    <mergeCell ref="K10:M1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1">
    <tabColor rgb="FFEB700B"/>
  </sheetPr>
  <dimension ref="A1:BY302"/>
  <sheetViews>
    <sheetView showGridLines="0" view="pageBreakPreview" zoomScaleNormal="70" zoomScaleSheetLayoutView="100" zoomScalePageLayoutView="90" workbookViewId="0">
      <selection activeCell="AI10" sqref="AI10"/>
    </sheetView>
  </sheetViews>
  <sheetFormatPr baseColWidth="10" defaultColWidth="11.42578125" defaultRowHeight="12.75" x14ac:dyDescent="0.2"/>
  <cols>
    <col min="1" max="1" width="0.42578125" style="6" customWidth="1"/>
    <col min="2" max="2" width="11.2851562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5.140625" style="6" hidden="1" customWidth="1"/>
    <col min="10" max="10" width="9.28515625" style="6" hidden="1" customWidth="1"/>
    <col min="11" max="11" width="33.28515625" style="6" customWidth="1"/>
    <col min="12" max="12" width="14.7109375" style="6" customWidth="1"/>
    <col min="13" max="13" width="16.140625" style="6" customWidth="1"/>
    <col min="14" max="14" width="15.7109375" style="6" customWidth="1"/>
    <col min="15" max="15" width="1.42578125" style="6" customWidth="1"/>
    <col min="16" max="16" width="7.7109375" style="6" customWidth="1"/>
    <col min="17" max="17" width="1.85546875" style="6" customWidth="1"/>
    <col min="18" max="18" width="10.42578125" style="6" customWidth="1"/>
    <col min="19" max="19" width="7.7109375" style="6" customWidth="1"/>
    <col min="20" max="20" width="22.42578125" style="378" customWidth="1"/>
    <col min="21" max="21" width="0.28515625" style="6" customWidth="1"/>
    <col min="22" max="22" width="11.28515625" style="6" hidden="1" customWidth="1"/>
    <col min="23" max="23" width="13.5703125" style="6" hidden="1" customWidth="1"/>
    <col min="24" max="25" width="8.140625" style="3632" hidden="1" customWidth="1"/>
    <col min="26" max="26" width="36.28515625" style="378" hidden="1" customWidth="1"/>
    <col min="27" max="27" width="2.42578125" style="6" hidden="1" customWidth="1"/>
    <col min="28" max="28" width="31.5703125" style="6" hidden="1" customWidth="1"/>
    <col min="29" max="29" width="13.710937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0.42578125" style="6" hidden="1" customWidth="1"/>
    <col min="35" max="35" width="27.85546875" style="6" hidden="1" customWidth="1"/>
    <col min="36" max="41" width="11.42578125" style="6" hidden="1" customWidth="1"/>
    <col min="42" max="16384" width="11.42578125" style="6"/>
  </cols>
  <sheetData>
    <row r="1" spans="1:77" s="3999" customFormat="1" ht="18" x14ac:dyDescent="0.25">
      <c r="K1" s="1652" t="s">
        <v>2388</v>
      </c>
      <c r="L1" s="3182"/>
      <c r="M1" s="3182"/>
      <c r="N1" s="3182"/>
      <c r="O1" s="3182"/>
      <c r="P1" s="3182"/>
      <c r="Q1" s="3182"/>
      <c r="R1" s="3182"/>
      <c r="S1" s="3182"/>
      <c r="T1" s="2645" t="s">
        <v>5181</v>
      </c>
      <c r="V1" s="4000"/>
      <c r="W1" s="4001"/>
      <c r="X1" s="4001"/>
      <c r="Y1" s="4001"/>
      <c r="Z1" s="4002"/>
    </row>
    <row r="2" spans="1:77" s="3999" customFormat="1" ht="18" x14ac:dyDescent="0.25">
      <c r="K2" s="1652" t="s">
        <v>2966</v>
      </c>
      <c r="L2" s="3182"/>
      <c r="M2" s="3182"/>
      <c r="N2" s="3182"/>
      <c r="O2" s="3182"/>
      <c r="P2" s="3182"/>
      <c r="Q2" s="3182"/>
      <c r="R2" s="3182"/>
      <c r="S2" s="3182"/>
      <c r="T2" s="3182"/>
      <c r="V2" s="4000"/>
      <c r="W2" s="4001"/>
      <c r="X2" s="4001"/>
      <c r="Y2" s="4001"/>
      <c r="Z2" s="4002"/>
    </row>
    <row r="3" spans="1:77" s="3999" customFormat="1" ht="18" x14ac:dyDescent="0.25">
      <c r="K3" s="2992">
        <v>2013</v>
      </c>
      <c r="L3" s="3182"/>
      <c r="M3" s="3182"/>
      <c r="N3" s="3182"/>
      <c r="O3" s="3182"/>
      <c r="P3" s="3182"/>
      <c r="Q3" s="3182"/>
      <c r="R3" s="3182"/>
      <c r="S3" s="3182"/>
      <c r="T3" s="3182"/>
      <c r="V3" s="4000"/>
      <c r="W3" s="4001"/>
      <c r="X3" s="4001"/>
      <c r="Y3" s="4001"/>
      <c r="Z3" s="4002"/>
    </row>
    <row r="4" spans="1:77" s="3999" customFormat="1" ht="18" x14ac:dyDescent="0.25">
      <c r="K4" s="3182"/>
      <c r="L4" s="3184"/>
      <c r="M4" s="3184"/>
      <c r="N4" s="3184"/>
      <c r="O4" s="3184"/>
      <c r="P4" s="3184"/>
      <c r="Q4" s="3184"/>
      <c r="R4" s="3184"/>
      <c r="S4" s="3184"/>
      <c r="T4" s="3184"/>
      <c r="V4" s="85"/>
      <c r="W4" s="58"/>
      <c r="X4" s="83"/>
      <c r="Y4" s="83"/>
      <c r="Z4" s="58"/>
    </row>
    <row r="5" spans="1:77" s="3632" customFormat="1" ht="46.5" customHeight="1" x14ac:dyDescent="0.2">
      <c r="A5" s="3262" t="s">
        <v>50</v>
      </c>
      <c r="B5" s="3262" t="s">
        <v>44</v>
      </c>
      <c r="C5" s="3262" t="s">
        <v>172</v>
      </c>
      <c r="D5" s="567" t="s">
        <v>261</v>
      </c>
      <c r="E5" s="1289"/>
      <c r="F5" s="3262" t="s">
        <v>176</v>
      </c>
      <c r="G5" s="3262" t="s">
        <v>179</v>
      </c>
      <c r="H5" s="3262" t="s">
        <v>178</v>
      </c>
      <c r="I5" s="3262" t="s">
        <v>174</v>
      </c>
      <c r="J5" s="3263" t="s">
        <v>175</v>
      </c>
      <c r="K5" s="4003" t="s">
        <v>181</v>
      </c>
      <c r="L5" s="4003" t="s">
        <v>21</v>
      </c>
      <c r="M5" s="4003" t="s">
        <v>29</v>
      </c>
      <c r="N5" s="6083" t="s">
        <v>258</v>
      </c>
      <c r="O5" s="6083"/>
      <c r="P5" s="6083" t="s">
        <v>182</v>
      </c>
      <c r="Q5" s="6083"/>
      <c r="R5" s="6083" t="s">
        <v>20</v>
      </c>
      <c r="S5" s="6083"/>
      <c r="T5" s="4003" t="s">
        <v>30</v>
      </c>
      <c r="U5" s="3265" t="s">
        <v>171</v>
      </c>
      <c r="V5" s="3267"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77" s="587" customFormat="1" ht="41.25" customHeight="1" x14ac:dyDescent="0.25">
      <c r="A6" s="718" t="s">
        <v>869</v>
      </c>
      <c r="B6" s="1195" t="s">
        <v>867</v>
      </c>
      <c r="C6" s="718" t="s">
        <v>285</v>
      </c>
      <c r="D6" s="3311" t="s">
        <v>254</v>
      </c>
      <c r="E6" s="1389" t="s">
        <v>281</v>
      </c>
      <c r="F6" s="1380" t="s">
        <v>296</v>
      </c>
      <c r="G6" s="759" t="s">
        <v>380</v>
      </c>
      <c r="H6" s="715" t="s">
        <v>4120</v>
      </c>
      <c r="I6" s="694" t="s">
        <v>1438</v>
      </c>
      <c r="J6" s="2797" t="s">
        <v>877</v>
      </c>
      <c r="K6" s="2012" t="s">
        <v>4134</v>
      </c>
      <c r="L6" s="3315" t="s">
        <v>319</v>
      </c>
      <c r="M6" s="3315" t="s">
        <v>4135</v>
      </c>
      <c r="N6" s="3790">
        <v>837852.02</v>
      </c>
      <c r="O6" s="1965"/>
      <c r="P6" s="3359">
        <v>0.38</v>
      </c>
      <c r="Q6" s="1965"/>
      <c r="R6" s="1964">
        <v>600</v>
      </c>
      <c r="S6" s="1963"/>
      <c r="T6" s="1962"/>
      <c r="U6" s="2627" t="s">
        <v>281</v>
      </c>
      <c r="V6" s="668" t="s">
        <v>284</v>
      </c>
      <c r="W6" s="668" t="s">
        <v>283</v>
      </c>
      <c r="X6" s="1390">
        <v>1</v>
      </c>
      <c r="Y6" s="1390">
        <v>1</v>
      </c>
      <c r="Z6" s="631" t="s">
        <v>358</v>
      </c>
      <c r="AA6" s="691"/>
      <c r="AB6" s="691"/>
      <c r="AC6" s="4032" t="s">
        <v>4136</v>
      </c>
      <c r="AD6" s="628" t="s">
        <v>281</v>
      </c>
      <c r="AE6" s="628" t="s">
        <v>281</v>
      </c>
      <c r="AF6" s="628" t="s">
        <v>281</v>
      </c>
      <c r="AG6" s="628" t="s">
        <v>281</v>
      </c>
      <c r="AH6" s="627" t="s">
        <v>281</v>
      </c>
      <c r="AI6" s="3367" t="s">
        <v>281</v>
      </c>
      <c r="AJ6" s="627" t="s">
        <v>281</v>
      </c>
      <c r="AK6" s="627" t="s">
        <v>281</v>
      </c>
      <c r="AL6" s="627" t="s">
        <v>281</v>
      </c>
      <c r="AM6" s="627" t="s">
        <v>281</v>
      </c>
      <c r="AN6" s="627" t="s">
        <v>281</v>
      </c>
      <c r="AO6" s="1182" t="s">
        <v>281</v>
      </c>
    </row>
    <row r="7" spans="1:77" s="587" customFormat="1" ht="27.75" customHeight="1" x14ac:dyDescent="0.25">
      <c r="A7" s="718" t="s">
        <v>869</v>
      </c>
      <c r="B7" s="1195" t="s">
        <v>867</v>
      </c>
      <c r="C7" s="718" t="s">
        <v>285</v>
      </c>
      <c r="D7" s="3311" t="s">
        <v>254</v>
      </c>
      <c r="E7" s="1389" t="s">
        <v>281</v>
      </c>
      <c r="F7" s="1380" t="s">
        <v>296</v>
      </c>
      <c r="G7" s="759" t="s">
        <v>380</v>
      </c>
      <c r="H7" s="715" t="s">
        <v>4120</v>
      </c>
      <c r="I7" s="694" t="s">
        <v>1438</v>
      </c>
      <c r="J7" s="2797" t="s">
        <v>877</v>
      </c>
      <c r="K7" s="2012" t="s">
        <v>5182</v>
      </c>
      <c r="L7" s="3315" t="s">
        <v>290</v>
      </c>
      <c r="M7" s="3315" t="s">
        <v>4137</v>
      </c>
      <c r="N7" s="3790">
        <v>514611.53</v>
      </c>
      <c r="O7" s="1965"/>
      <c r="P7" s="3359">
        <v>0.6</v>
      </c>
      <c r="Q7" s="1965"/>
      <c r="R7" s="1964">
        <v>800</v>
      </c>
      <c r="S7" s="1963"/>
      <c r="T7" s="1962"/>
      <c r="U7" s="2627" t="s">
        <v>281</v>
      </c>
      <c r="V7" s="668" t="s">
        <v>284</v>
      </c>
      <c r="W7" s="668" t="s">
        <v>283</v>
      </c>
      <c r="X7" s="1390">
        <v>1</v>
      </c>
      <c r="Y7" s="1390">
        <v>1</v>
      </c>
      <c r="Z7" s="631" t="s">
        <v>358</v>
      </c>
      <c r="AA7" s="691"/>
      <c r="AB7" s="691"/>
      <c r="AC7" s="628" t="s">
        <v>281</v>
      </c>
      <c r="AD7" s="628" t="s">
        <v>281</v>
      </c>
      <c r="AE7" s="628" t="s">
        <v>281</v>
      </c>
      <c r="AF7" s="628" t="s">
        <v>281</v>
      </c>
      <c r="AG7" s="628" t="s">
        <v>281</v>
      </c>
      <c r="AH7" s="627" t="s">
        <v>281</v>
      </c>
      <c r="AI7" s="3367" t="s">
        <v>281</v>
      </c>
      <c r="AJ7" s="627" t="s">
        <v>281</v>
      </c>
      <c r="AK7" s="627" t="s">
        <v>281</v>
      </c>
      <c r="AL7" s="627" t="s">
        <v>281</v>
      </c>
      <c r="AM7" s="627" t="s">
        <v>281</v>
      </c>
      <c r="AN7" s="627" t="s">
        <v>281</v>
      </c>
      <c r="AO7" s="1182" t="s">
        <v>281</v>
      </c>
    </row>
    <row r="8" spans="1:77" s="587" customFormat="1" ht="40.5" customHeight="1" x14ac:dyDescent="0.25">
      <c r="A8" s="718" t="s">
        <v>869</v>
      </c>
      <c r="B8" s="1195" t="s">
        <v>867</v>
      </c>
      <c r="C8" s="718" t="s">
        <v>285</v>
      </c>
      <c r="D8" s="3311" t="s">
        <v>254</v>
      </c>
      <c r="E8" s="628" t="s">
        <v>281</v>
      </c>
      <c r="F8" s="1380" t="s">
        <v>296</v>
      </c>
      <c r="G8" s="759" t="s">
        <v>380</v>
      </c>
      <c r="H8" s="715" t="s">
        <v>4120</v>
      </c>
      <c r="I8" s="694" t="s">
        <v>1438</v>
      </c>
      <c r="J8" s="2797" t="s">
        <v>877</v>
      </c>
      <c r="K8" s="2012" t="s">
        <v>5183</v>
      </c>
      <c r="L8" s="3315" t="s">
        <v>292</v>
      </c>
      <c r="M8" s="3315" t="s">
        <v>2249</v>
      </c>
      <c r="N8" s="3790">
        <v>1969655.17</v>
      </c>
      <c r="O8" s="1965"/>
      <c r="P8" s="3359">
        <v>0.55000000000000004</v>
      </c>
      <c r="Q8" s="1965"/>
      <c r="R8" s="1964">
        <v>730</v>
      </c>
      <c r="S8" s="1963"/>
      <c r="T8" s="1962"/>
      <c r="U8" s="2627" t="s">
        <v>281</v>
      </c>
      <c r="V8" s="668" t="s">
        <v>284</v>
      </c>
      <c r="W8" s="668" t="s">
        <v>283</v>
      </c>
      <c r="X8" s="1390">
        <v>1</v>
      </c>
      <c r="Y8" s="1390">
        <v>1</v>
      </c>
      <c r="Z8" s="631" t="s">
        <v>358</v>
      </c>
      <c r="AA8" s="691"/>
      <c r="AB8" s="691"/>
      <c r="AC8" s="628" t="s">
        <v>281</v>
      </c>
      <c r="AD8" s="628" t="s">
        <v>281</v>
      </c>
      <c r="AE8" s="628" t="s">
        <v>281</v>
      </c>
      <c r="AF8" s="628" t="s">
        <v>281</v>
      </c>
      <c r="AG8" s="628" t="s">
        <v>281</v>
      </c>
      <c r="AH8" s="627" t="s">
        <v>281</v>
      </c>
      <c r="AI8" s="3367" t="s">
        <v>281</v>
      </c>
      <c r="AJ8" s="627" t="s">
        <v>281</v>
      </c>
      <c r="AK8" s="627" t="s">
        <v>281</v>
      </c>
      <c r="AL8" s="627" t="s">
        <v>281</v>
      </c>
      <c r="AM8" s="627" t="s">
        <v>281</v>
      </c>
      <c r="AN8" s="627" t="s">
        <v>281</v>
      </c>
      <c r="AO8" s="1182" t="s">
        <v>281</v>
      </c>
    </row>
    <row r="9" spans="1:77" s="587" customFormat="1" ht="27.75" customHeight="1" x14ac:dyDescent="0.25">
      <c r="A9" s="718" t="s">
        <v>869</v>
      </c>
      <c r="B9" s="1195" t="s">
        <v>867</v>
      </c>
      <c r="C9" s="718" t="s">
        <v>285</v>
      </c>
      <c r="D9" s="3311" t="s">
        <v>254</v>
      </c>
      <c r="E9" s="628" t="s">
        <v>281</v>
      </c>
      <c r="F9" s="1380" t="s">
        <v>296</v>
      </c>
      <c r="G9" s="759" t="s">
        <v>380</v>
      </c>
      <c r="H9" s="715" t="s">
        <v>4120</v>
      </c>
      <c r="I9" s="694" t="s">
        <v>1438</v>
      </c>
      <c r="J9" s="2797" t="s">
        <v>877</v>
      </c>
      <c r="K9" s="2012" t="s">
        <v>4138</v>
      </c>
      <c r="L9" s="3315" t="s">
        <v>290</v>
      </c>
      <c r="M9" s="3315" t="s">
        <v>4139</v>
      </c>
      <c r="N9" s="3790">
        <v>1345266.62</v>
      </c>
      <c r="O9" s="1965"/>
      <c r="P9" s="3359">
        <v>0.6</v>
      </c>
      <c r="Q9" s="1965"/>
      <c r="R9" s="1964">
        <v>300</v>
      </c>
      <c r="S9" s="1963"/>
      <c r="T9" s="1962"/>
      <c r="U9" s="2627" t="s">
        <v>281</v>
      </c>
      <c r="V9" s="668" t="s">
        <v>284</v>
      </c>
      <c r="W9" s="668" t="s">
        <v>283</v>
      </c>
      <c r="X9" s="1390">
        <v>1</v>
      </c>
      <c r="Y9" s="1390">
        <v>1</v>
      </c>
      <c r="Z9" s="631" t="s">
        <v>358</v>
      </c>
      <c r="AA9" s="691"/>
      <c r="AB9" s="691"/>
      <c r="AC9" s="628" t="s">
        <v>281</v>
      </c>
      <c r="AD9" s="628" t="s">
        <v>281</v>
      </c>
      <c r="AE9" s="628" t="s">
        <v>281</v>
      </c>
      <c r="AF9" s="628" t="s">
        <v>281</v>
      </c>
      <c r="AG9" s="628" t="s">
        <v>281</v>
      </c>
      <c r="AH9" s="627" t="s">
        <v>281</v>
      </c>
      <c r="AI9" s="3367" t="s">
        <v>281</v>
      </c>
      <c r="AJ9" s="627" t="s">
        <v>281</v>
      </c>
      <c r="AK9" s="627" t="s">
        <v>281</v>
      </c>
      <c r="AL9" s="627" t="s">
        <v>281</v>
      </c>
      <c r="AM9" s="627" t="s">
        <v>281</v>
      </c>
      <c r="AN9" s="627" t="s">
        <v>281</v>
      </c>
      <c r="AO9" s="1182" t="s">
        <v>281</v>
      </c>
    </row>
    <row r="10" spans="1:77" ht="18" x14ac:dyDescent="0.25">
      <c r="A10" s="3273" t="s">
        <v>246</v>
      </c>
      <c r="B10" s="4005"/>
      <c r="C10" s="4005"/>
      <c r="D10" s="4006"/>
      <c r="E10" s="4006"/>
      <c r="F10" s="4006"/>
      <c r="G10" s="4007"/>
      <c r="H10" s="4008"/>
      <c r="I10" s="4006"/>
      <c r="J10" s="4009"/>
      <c r="K10" s="6040" t="s">
        <v>4140</v>
      </c>
      <c r="L10" s="6041"/>
      <c r="M10" s="6041"/>
      <c r="N10" s="3817">
        <f>SUM(N11,N14,'6-E382op-EbProc (8)'!N6,'6-E382op-EbProc (8)'!N11)</f>
        <v>49273838.840000004</v>
      </c>
      <c r="O10" s="2058"/>
      <c r="P10" s="3333"/>
      <c r="Q10" s="3334"/>
      <c r="R10" s="2491">
        <f>SUM(R11,R14,'6-E382op-EbProc (8)'!R6,'6-E382op-EbProc (8)'!R11)</f>
        <v>6954</v>
      </c>
      <c r="S10" s="3335"/>
      <c r="T10" s="3333"/>
      <c r="U10" s="4056"/>
      <c r="V10" s="4057"/>
      <c r="W10" s="4057"/>
      <c r="X10" s="3429" t="e">
        <f>SUM(X11,X14,#REF!,#REF!)</f>
        <v>#REF!</v>
      </c>
      <c r="Y10" s="3429" t="e">
        <f>SUM(Y11,Y14,#REF!,#REF!)</f>
        <v>#REF!</v>
      </c>
      <c r="Z10" s="3277"/>
      <c r="AA10" s="3277"/>
      <c r="AB10" s="3277"/>
      <c r="AC10" s="3277"/>
      <c r="AD10" s="3277"/>
      <c r="AE10" s="3277"/>
      <c r="AF10" s="3277"/>
      <c r="AG10" s="3277"/>
      <c r="AH10" s="3277"/>
      <c r="AI10" s="3277"/>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row>
    <row r="11" spans="1:77" s="60" customFormat="1" ht="18" x14ac:dyDescent="0.25">
      <c r="A11" s="3275"/>
      <c r="B11" s="3324"/>
      <c r="C11" s="3274"/>
      <c r="D11" s="3275"/>
      <c r="E11" s="3275"/>
      <c r="F11" s="3275"/>
      <c r="G11" s="3276"/>
      <c r="H11" s="3277"/>
      <c r="I11" s="3275"/>
      <c r="J11" s="3278"/>
      <c r="K11" s="6040" t="s">
        <v>2952</v>
      </c>
      <c r="L11" s="6041"/>
      <c r="M11" s="6041"/>
      <c r="N11" s="3817">
        <f>SUM(N12)</f>
        <v>100000</v>
      </c>
      <c r="O11" s="2058"/>
      <c r="P11" s="3333"/>
      <c r="Q11" s="3334"/>
      <c r="R11" s="2066">
        <f>SUM(R12)</f>
        <v>121</v>
      </c>
      <c r="S11" s="3335"/>
      <c r="T11" s="3336"/>
      <c r="U11" s="3325"/>
      <c r="V11" s="3428"/>
      <c r="W11" s="3428"/>
      <c r="X11" s="3429">
        <f>SUM(X12)</f>
        <v>1</v>
      </c>
      <c r="Y11" s="3429">
        <f>SUM(Y12)</f>
        <v>1</v>
      </c>
      <c r="Z11" s="3430"/>
      <c r="AA11" s="3330"/>
      <c r="AB11" s="3330"/>
      <c r="AC11" s="3330"/>
      <c r="AD11" s="3331"/>
      <c r="AE11" s="3331"/>
      <c r="AF11" s="3331"/>
      <c r="AG11" s="3331"/>
      <c r="AH11" s="3331"/>
      <c r="AI11" s="3331"/>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row>
    <row r="12" spans="1:77" s="60" customFormat="1" ht="18" x14ac:dyDescent="0.25">
      <c r="A12" s="3337"/>
      <c r="B12" s="3338"/>
      <c r="C12" s="3339"/>
      <c r="D12" s="3337"/>
      <c r="E12" s="3337"/>
      <c r="F12" s="3337"/>
      <c r="G12" s="3340"/>
      <c r="H12" s="3340"/>
      <c r="I12" s="3337"/>
      <c r="J12" s="3341"/>
      <c r="K12" s="6036" t="s">
        <v>289</v>
      </c>
      <c r="L12" s="6036"/>
      <c r="M12" s="6039"/>
      <c r="N12" s="3790">
        <f>SUM(N13:N13)</f>
        <v>100000</v>
      </c>
      <c r="O12" s="2688"/>
      <c r="P12" s="3342"/>
      <c r="Q12" s="2068"/>
      <c r="R12" s="2072">
        <f>SUM(R13:R13)</f>
        <v>121</v>
      </c>
      <c r="S12" s="3343"/>
      <c r="T12" s="3342"/>
      <c r="U12" s="3344"/>
      <c r="V12" s="3431"/>
      <c r="W12" s="3431"/>
      <c r="X12" s="3432">
        <f>SUM(X13:X13)</f>
        <v>1</v>
      </c>
      <c r="Y12" s="3432">
        <f>SUM(Y13:Y13)</f>
        <v>1</v>
      </c>
      <c r="Z12" s="3433"/>
      <c r="AA12" s="3349"/>
      <c r="AB12" s="3349"/>
      <c r="AC12" s="3349"/>
      <c r="AD12" s="3350"/>
      <c r="AE12" s="3350"/>
      <c r="AF12" s="3350"/>
      <c r="AG12" s="3350"/>
      <c r="AH12" s="3350"/>
      <c r="AI12" s="335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row>
    <row r="13" spans="1:77" s="587" customFormat="1" ht="30" customHeight="1" x14ac:dyDescent="0.25">
      <c r="A13" s="3351" t="s">
        <v>840</v>
      </c>
      <c r="B13" s="3425" t="s">
        <v>297</v>
      </c>
      <c r="C13" s="3351" t="s">
        <v>285</v>
      </c>
      <c r="D13" s="3357" t="s">
        <v>254</v>
      </c>
      <c r="E13" s="3385" t="s">
        <v>4141</v>
      </c>
      <c r="F13" s="4058" t="s">
        <v>296</v>
      </c>
      <c r="G13" s="3386" t="s">
        <v>4142</v>
      </c>
      <c r="H13" s="3356" t="s">
        <v>289</v>
      </c>
      <c r="I13" s="3355" t="s">
        <v>2952</v>
      </c>
      <c r="J13" s="3358">
        <v>2001</v>
      </c>
      <c r="K13" s="1968" t="s">
        <v>4143</v>
      </c>
      <c r="L13" s="2363" t="s">
        <v>302</v>
      </c>
      <c r="M13" s="2363" t="s">
        <v>4144</v>
      </c>
      <c r="N13" s="3790">
        <v>100000</v>
      </c>
      <c r="O13" s="1965"/>
      <c r="P13" s="2715">
        <v>0.05</v>
      </c>
      <c r="Q13" s="1965"/>
      <c r="R13" s="3373">
        <v>121</v>
      </c>
      <c r="S13" s="1963"/>
      <c r="T13" s="2011" t="s">
        <v>4145</v>
      </c>
      <c r="U13" s="3459">
        <v>0</v>
      </c>
      <c r="V13" s="3460" t="s">
        <v>284</v>
      </c>
      <c r="W13" s="3460" t="s">
        <v>283</v>
      </c>
      <c r="X13" s="3417">
        <v>1</v>
      </c>
      <c r="Y13" s="3417">
        <v>1</v>
      </c>
      <c r="Z13" s="3492" t="s">
        <v>4146</v>
      </c>
      <c r="AA13" s="3368" t="s">
        <v>4147</v>
      </c>
      <c r="AB13" s="3351"/>
      <c r="AC13" s="3390" t="s">
        <v>281</v>
      </c>
      <c r="AD13" s="980" t="s">
        <v>4148</v>
      </c>
      <c r="AE13" s="3391" t="s">
        <v>2995</v>
      </c>
      <c r="AF13" s="3382">
        <v>41151</v>
      </c>
      <c r="AG13" s="3381" t="s">
        <v>287</v>
      </c>
      <c r="AH13" s="3382" t="s">
        <v>287</v>
      </c>
      <c r="AI13" s="3381" t="s">
        <v>3141</v>
      </c>
      <c r="AJ13" s="627" t="s">
        <v>281</v>
      </c>
      <c r="AK13" s="627" t="s">
        <v>281</v>
      </c>
      <c r="AL13" s="627" t="s">
        <v>281</v>
      </c>
      <c r="AM13" s="627" t="s">
        <v>281</v>
      </c>
      <c r="AN13" s="627" t="s">
        <v>281</v>
      </c>
      <c r="AO13" s="1182" t="s">
        <v>281</v>
      </c>
    </row>
    <row r="14" spans="1:77" s="60" customFormat="1" ht="18" x14ac:dyDescent="0.25">
      <c r="A14" s="3275"/>
      <c r="B14" s="3324"/>
      <c r="C14" s="3274"/>
      <c r="D14" s="3275"/>
      <c r="E14" s="3275"/>
      <c r="F14" s="3275"/>
      <c r="G14" s="3276"/>
      <c r="H14" s="3277"/>
      <c r="I14" s="3275"/>
      <c r="J14" s="3278"/>
      <c r="K14" s="6040" t="s">
        <v>2960</v>
      </c>
      <c r="L14" s="6041"/>
      <c r="M14" s="6041"/>
      <c r="N14" s="3817">
        <f>SUM(N15,N17)</f>
        <v>1386286.54</v>
      </c>
      <c r="O14" s="2058"/>
      <c r="P14" s="3333"/>
      <c r="Q14" s="3334"/>
      <c r="R14" s="2066">
        <f>SUM(R15,R17)</f>
        <v>561</v>
      </c>
      <c r="S14" s="3335"/>
      <c r="T14" s="3336"/>
      <c r="U14" s="3325"/>
      <c r="V14" s="3428"/>
      <c r="W14" s="3428"/>
      <c r="X14" s="3429">
        <f>SUM(X15,X17)</f>
        <v>3</v>
      </c>
      <c r="Y14" s="3429">
        <f>SUM(Y15,Y17)</f>
        <v>4</v>
      </c>
      <c r="Z14" s="3430"/>
      <c r="AA14" s="3330"/>
      <c r="AB14" s="3330"/>
      <c r="AC14" s="3330"/>
      <c r="AD14" s="3331"/>
      <c r="AE14" s="3331"/>
      <c r="AF14" s="3331"/>
      <c r="AG14" s="3331"/>
      <c r="AH14" s="3331"/>
      <c r="AI14" s="3331"/>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row>
    <row r="15" spans="1:77" s="60" customFormat="1" ht="18" x14ac:dyDescent="0.25">
      <c r="A15" s="3337"/>
      <c r="B15" s="3338"/>
      <c r="C15" s="3339"/>
      <c r="D15" s="3337"/>
      <c r="E15" s="3337"/>
      <c r="F15" s="3337"/>
      <c r="G15" s="3340"/>
      <c r="H15" s="3340"/>
      <c r="I15" s="3337"/>
      <c r="J15" s="3341"/>
      <c r="K15" s="6036" t="s">
        <v>289</v>
      </c>
      <c r="L15" s="6036"/>
      <c r="M15" s="6039"/>
      <c r="N15" s="3790">
        <f>SUM(N16)</f>
        <v>317260</v>
      </c>
      <c r="O15" s="2688"/>
      <c r="P15" s="3342"/>
      <c r="Q15" s="2068"/>
      <c r="R15" s="2072">
        <f>SUM(R16)</f>
        <v>38</v>
      </c>
      <c r="S15" s="3343"/>
      <c r="T15" s="3342"/>
      <c r="U15" s="3344"/>
      <c r="V15" s="3431"/>
      <c r="W15" s="3431"/>
      <c r="X15" s="3432">
        <f>SUM(X16)</f>
        <v>1</v>
      </c>
      <c r="Y15" s="3432">
        <f>SUM(Y16)</f>
        <v>1</v>
      </c>
      <c r="Z15" s="3433"/>
      <c r="AA15" s="3349"/>
      <c r="AB15" s="3349"/>
      <c r="AC15" s="3349"/>
      <c r="AD15" s="3350"/>
      <c r="AE15" s="3350"/>
      <c r="AF15" s="3350"/>
      <c r="AG15" s="3350"/>
      <c r="AH15" s="3350"/>
      <c r="AI15" s="335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row>
    <row r="16" spans="1:77" s="587" customFormat="1" ht="35.25" customHeight="1" x14ac:dyDescent="0.25">
      <c r="A16" s="3351" t="s">
        <v>840</v>
      </c>
      <c r="B16" s="4059" t="s">
        <v>4149</v>
      </c>
      <c r="C16" s="3351" t="s">
        <v>285</v>
      </c>
      <c r="D16" s="3357" t="s">
        <v>254</v>
      </c>
      <c r="E16" s="1186" t="s">
        <v>281</v>
      </c>
      <c r="F16" s="3508" t="s">
        <v>296</v>
      </c>
      <c r="G16" s="3355" t="s">
        <v>4150</v>
      </c>
      <c r="H16" s="3369" t="s">
        <v>289</v>
      </c>
      <c r="I16" s="3355" t="s">
        <v>2960</v>
      </c>
      <c r="J16" s="3358">
        <v>2010</v>
      </c>
      <c r="K16" s="2404" t="s">
        <v>4151</v>
      </c>
      <c r="L16" s="1990" t="s">
        <v>303</v>
      </c>
      <c r="M16" s="3370" t="s">
        <v>4152</v>
      </c>
      <c r="N16" s="3790">
        <v>317260</v>
      </c>
      <c r="O16" s="4060"/>
      <c r="P16" s="2909">
        <v>0.9</v>
      </c>
      <c r="Q16" s="3372"/>
      <c r="R16" s="3373">
        <v>38</v>
      </c>
      <c r="S16" s="1991"/>
      <c r="T16" s="2011" t="s">
        <v>4153</v>
      </c>
      <c r="U16" s="3374">
        <v>0.72561602471159303</v>
      </c>
      <c r="V16" s="3375">
        <v>40522</v>
      </c>
      <c r="W16" s="3460" t="s">
        <v>283</v>
      </c>
      <c r="X16" s="4061">
        <v>1</v>
      </c>
      <c r="Y16" s="4061">
        <v>1</v>
      </c>
      <c r="Z16" s="3492" t="s">
        <v>4154</v>
      </c>
      <c r="AA16" s="3351"/>
      <c r="AB16" s="3363"/>
      <c r="AC16" s="3379" t="s">
        <v>281</v>
      </c>
      <c r="AD16" s="3380" t="s">
        <v>4155</v>
      </c>
      <c r="AE16" s="3381" t="s">
        <v>4156</v>
      </c>
      <c r="AF16" s="3382">
        <v>40477</v>
      </c>
      <c r="AG16" s="3381" t="s">
        <v>287</v>
      </c>
      <c r="AH16" s="3381" t="s">
        <v>287</v>
      </c>
      <c r="AI16" s="3383" t="s">
        <v>2987</v>
      </c>
      <c r="AJ16" s="627" t="s">
        <v>281</v>
      </c>
      <c r="AK16" s="627" t="s">
        <v>281</v>
      </c>
      <c r="AL16" s="627" t="s">
        <v>281</v>
      </c>
      <c r="AM16" s="627" t="s">
        <v>281</v>
      </c>
      <c r="AN16" s="627" t="s">
        <v>281</v>
      </c>
      <c r="AO16" s="1182" t="s">
        <v>281</v>
      </c>
    </row>
    <row r="17" spans="1:77" s="60" customFormat="1" ht="15" customHeight="1" x14ac:dyDescent="0.25">
      <c r="A17" s="3337"/>
      <c r="B17" s="3338"/>
      <c r="C17" s="3339"/>
      <c r="D17" s="3337"/>
      <c r="E17" s="3337"/>
      <c r="F17" s="3337"/>
      <c r="G17" s="3340"/>
      <c r="H17" s="3340"/>
      <c r="I17" s="3337"/>
      <c r="J17" s="3341"/>
      <c r="K17" s="2927" t="s">
        <v>294</v>
      </c>
      <c r="L17" s="2942"/>
      <c r="M17" s="2995"/>
      <c r="N17" s="3790">
        <f>SUM(N18:N20)</f>
        <v>1069026.54</v>
      </c>
      <c r="O17" s="2688"/>
      <c r="P17" s="3342"/>
      <c r="Q17" s="2068"/>
      <c r="R17" s="2072">
        <f>SUM(R18:R20)</f>
        <v>523</v>
      </c>
      <c r="S17" s="3343"/>
      <c r="T17" s="3342"/>
      <c r="U17" s="3344"/>
      <c r="V17" s="3431"/>
      <c r="W17" s="3431"/>
      <c r="X17" s="3432">
        <f>SUM(X18:X20)</f>
        <v>2</v>
      </c>
      <c r="Y17" s="3432">
        <f>SUM(Y18:Y20)</f>
        <v>3</v>
      </c>
      <c r="Z17" s="3433"/>
      <c r="AA17" s="3349"/>
      <c r="AB17" s="3349"/>
      <c r="AC17" s="3349"/>
      <c r="AD17" s="3350"/>
      <c r="AE17" s="3350"/>
      <c r="AF17" s="3350"/>
      <c r="AG17" s="3350"/>
      <c r="AH17" s="3350"/>
      <c r="AI17" s="335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row>
    <row r="18" spans="1:77" s="587" customFormat="1" ht="26.25" customHeight="1" x14ac:dyDescent="0.25">
      <c r="A18" s="3351" t="s">
        <v>840</v>
      </c>
      <c r="B18" s="4059" t="s">
        <v>4149</v>
      </c>
      <c r="C18" s="3351" t="s">
        <v>285</v>
      </c>
      <c r="D18" s="3357" t="s">
        <v>254</v>
      </c>
      <c r="E18" s="1186" t="s">
        <v>281</v>
      </c>
      <c r="F18" s="3508" t="s">
        <v>296</v>
      </c>
      <c r="G18" s="3355" t="s">
        <v>4157</v>
      </c>
      <c r="H18" s="3369" t="s">
        <v>294</v>
      </c>
      <c r="I18" s="3355" t="s">
        <v>2960</v>
      </c>
      <c r="J18" s="3358">
        <v>2010</v>
      </c>
      <c r="K18" s="1968" t="s">
        <v>4158</v>
      </c>
      <c r="L18" s="1990" t="s">
        <v>314</v>
      </c>
      <c r="M18" s="1990" t="s">
        <v>4159</v>
      </c>
      <c r="N18" s="3790">
        <v>495574.04000000004</v>
      </c>
      <c r="O18" s="4062"/>
      <c r="P18" s="1993">
        <v>0.13</v>
      </c>
      <c r="Q18" s="3371"/>
      <c r="R18" s="3373">
        <v>160</v>
      </c>
      <c r="S18" s="1991"/>
      <c r="T18" s="3462" t="s">
        <v>4160</v>
      </c>
      <c r="U18" s="3374">
        <v>0.13</v>
      </c>
      <c r="V18" s="3375">
        <v>40696</v>
      </c>
      <c r="W18" s="3460" t="s">
        <v>283</v>
      </c>
      <c r="X18" s="4061">
        <v>1</v>
      </c>
      <c r="Y18" s="4061">
        <v>1</v>
      </c>
      <c r="Z18" s="3492" t="s">
        <v>4154</v>
      </c>
      <c r="AA18" s="3351" t="s">
        <v>3086</v>
      </c>
      <c r="AB18" s="3363"/>
      <c r="AC18" s="3379" t="s">
        <v>281</v>
      </c>
      <c r="AD18" s="3380" t="s">
        <v>4161</v>
      </c>
      <c r="AE18" s="3381" t="s">
        <v>4162</v>
      </c>
      <c r="AF18" s="3382">
        <v>40462</v>
      </c>
      <c r="AG18" s="3381" t="s">
        <v>3066</v>
      </c>
      <c r="AH18" s="3382">
        <v>41122</v>
      </c>
      <c r="AI18" s="3383" t="s">
        <v>3031</v>
      </c>
      <c r="AJ18" s="627" t="s">
        <v>281</v>
      </c>
      <c r="AK18" s="627" t="s">
        <v>281</v>
      </c>
      <c r="AL18" s="627" t="s">
        <v>281</v>
      </c>
      <c r="AM18" s="627" t="s">
        <v>281</v>
      </c>
      <c r="AN18" s="627" t="s">
        <v>281</v>
      </c>
      <c r="AO18" s="1182" t="s">
        <v>281</v>
      </c>
    </row>
    <row r="19" spans="1:77" s="587" customFormat="1" ht="27.75" customHeight="1" x14ac:dyDescent="0.25">
      <c r="A19" s="3351" t="s">
        <v>840</v>
      </c>
      <c r="B19" s="4059" t="s">
        <v>4149</v>
      </c>
      <c r="C19" s="3351" t="s">
        <v>285</v>
      </c>
      <c r="D19" s="3357" t="s">
        <v>254</v>
      </c>
      <c r="E19" s="1186" t="s">
        <v>281</v>
      </c>
      <c r="F19" s="3508" t="s">
        <v>296</v>
      </c>
      <c r="G19" s="4063" t="s">
        <v>4163</v>
      </c>
      <c r="H19" s="3369" t="s">
        <v>294</v>
      </c>
      <c r="I19" s="3355" t="s">
        <v>2960</v>
      </c>
      <c r="J19" s="3358">
        <v>2010</v>
      </c>
      <c r="K19" s="1968" t="s">
        <v>4164</v>
      </c>
      <c r="L19" s="1990" t="s">
        <v>303</v>
      </c>
      <c r="M19" s="1990" t="s">
        <v>4165</v>
      </c>
      <c r="N19" s="3790">
        <v>521674.04000000004</v>
      </c>
      <c r="O19" s="4062"/>
      <c r="P19" s="1993">
        <v>0.1</v>
      </c>
      <c r="Q19" s="3371"/>
      <c r="R19" s="3373">
        <v>363</v>
      </c>
      <c r="S19" s="1991"/>
      <c r="T19" s="3462" t="s">
        <v>4166</v>
      </c>
      <c r="U19" s="3374">
        <v>9.9671127971021886E-2</v>
      </c>
      <c r="V19" s="3375">
        <v>40688</v>
      </c>
      <c r="W19" s="3460" t="s">
        <v>283</v>
      </c>
      <c r="X19" s="4061">
        <v>1</v>
      </c>
      <c r="Y19" s="4061">
        <v>1</v>
      </c>
      <c r="Z19" s="3492" t="s">
        <v>4154</v>
      </c>
      <c r="AA19" s="3351" t="s">
        <v>3086</v>
      </c>
      <c r="AB19" s="3363"/>
      <c r="AC19" s="3379" t="s">
        <v>281</v>
      </c>
      <c r="AD19" s="3380" t="s">
        <v>4167</v>
      </c>
      <c r="AE19" s="3381" t="s">
        <v>4168</v>
      </c>
      <c r="AF19" s="3382">
        <v>40499</v>
      </c>
      <c r="AG19" s="3381" t="s">
        <v>3066</v>
      </c>
      <c r="AH19" s="3382">
        <v>41122</v>
      </c>
      <c r="AI19" s="3383" t="s">
        <v>2987</v>
      </c>
      <c r="AJ19" s="627" t="s">
        <v>281</v>
      </c>
      <c r="AK19" s="627" t="s">
        <v>281</v>
      </c>
      <c r="AL19" s="627" t="s">
        <v>281</v>
      </c>
      <c r="AM19" s="627" t="s">
        <v>281</v>
      </c>
      <c r="AN19" s="627" t="s">
        <v>281</v>
      </c>
      <c r="AO19" s="1182" t="s">
        <v>281</v>
      </c>
    </row>
    <row r="20" spans="1:77" s="587" customFormat="1" ht="37.5" customHeight="1" x14ac:dyDescent="0.25">
      <c r="A20" s="3351" t="s">
        <v>840</v>
      </c>
      <c r="B20" s="4059" t="s">
        <v>4149</v>
      </c>
      <c r="C20" s="3351" t="s">
        <v>285</v>
      </c>
      <c r="D20" s="3357" t="s">
        <v>254</v>
      </c>
      <c r="E20" s="1186" t="s">
        <v>281</v>
      </c>
      <c r="F20" s="3508" t="s">
        <v>4169</v>
      </c>
      <c r="G20" s="3355" t="s">
        <v>4170</v>
      </c>
      <c r="H20" s="3369" t="s">
        <v>294</v>
      </c>
      <c r="I20" s="3355" t="s">
        <v>2960</v>
      </c>
      <c r="J20" s="3358">
        <v>2010</v>
      </c>
      <c r="K20" s="3804" t="s">
        <v>4171</v>
      </c>
      <c r="L20" s="3969" t="s">
        <v>303</v>
      </c>
      <c r="M20" s="4035" t="s">
        <v>4172</v>
      </c>
      <c r="N20" s="4036">
        <v>51778.460000000006</v>
      </c>
      <c r="O20" s="3957"/>
      <c r="P20" s="4064">
        <v>0.9</v>
      </c>
      <c r="Q20" s="4065"/>
      <c r="R20" s="3973" t="s">
        <v>4173</v>
      </c>
      <c r="S20" s="3781"/>
      <c r="T20" s="3974" t="s">
        <v>4174</v>
      </c>
      <c r="U20" s="3374">
        <v>0.49726005756061492</v>
      </c>
      <c r="V20" s="3375">
        <v>40696</v>
      </c>
      <c r="W20" s="3460" t="s">
        <v>283</v>
      </c>
      <c r="X20" s="4061">
        <v>0</v>
      </c>
      <c r="Y20" s="4061">
        <v>1</v>
      </c>
      <c r="Z20" s="590" t="s">
        <v>4175</v>
      </c>
      <c r="AA20" s="3351" t="s">
        <v>3086</v>
      </c>
      <c r="AB20" s="3363"/>
      <c r="AC20" s="3379" t="s">
        <v>281</v>
      </c>
      <c r="AD20" s="3380" t="s">
        <v>4176</v>
      </c>
      <c r="AE20" s="3381" t="s">
        <v>4168</v>
      </c>
      <c r="AF20" s="3382">
        <v>40499</v>
      </c>
      <c r="AG20" s="3381" t="s">
        <v>3066</v>
      </c>
      <c r="AH20" s="3382">
        <v>41122</v>
      </c>
      <c r="AI20" s="3383" t="s">
        <v>2987</v>
      </c>
      <c r="AJ20" s="627" t="s">
        <v>281</v>
      </c>
      <c r="AK20" s="627" t="s">
        <v>281</v>
      </c>
      <c r="AL20" s="627" t="s">
        <v>281</v>
      </c>
      <c r="AM20" s="627" t="s">
        <v>281</v>
      </c>
      <c r="AN20" s="627" t="s">
        <v>281</v>
      </c>
      <c r="AO20" s="1182" t="s">
        <v>281</v>
      </c>
    </row>
    <row r="21" spans="1:77" ht="18" x14ac:dyDescent="0.25">
      <c r="A21" s="20"/>
      <c r="B21" s="20"/>
      <c r="C21" s="20"/>
      <c r="D21" s="20"/>
      <c r="E21" s="20"/>
      <c r="F21" s="20"/>
      <c r="G21" s="20"/>
      <c r="H21" s="20"/>
      <c r="I21" s="20"/>
      <c r="J21" s="20"/>
      <c r="K21" s="20"/>
      <c r="L21" s="20"/>
      <c r="M21" s="3408"/>
      <c r="N21" s="3409"/>
      <c r="O21" s="20"/>
      <c r="P21" s="20"/>
      <c r="Q21" s="20"/>
      <c r="R21" s="20"/>
      <c r="S21" s="20"/>
      <c r="T21" s="20"/>
      <c r="U21" s="20"/>
      <c r="V21" s="20"/>
      <c r="W21" s="20"/>
      <c r="X21" s="3272"/>
      <c r="Y21" s="3272"/>
      <c r="Z21" s="20"/>
      <c r="AA21" s="20"/>
      <c r="AB21" s="20"/>
      <c r="AC21" s="20"/>
      <c r="AD21" s="20"/>
      <c r="AE21" s="20"/>
      <c r="AF21" s="20"/>
      <c r="AG21" s="20"/>
      <c r="AH21" s="20"/>
      <c r="AI21" s="20"/>
    </row>
    <row r="22" spans="1:77" ht="18" x14ac:dyDescent="0.25">
      <c r="A22" s="20"/>
      <c r="B22" s="20"/>
      <c r="C22" s="20"/>
      <c r="D22" s="20"/>
      <c r="E22" s="20"/>
      <c r="F22" s="20"/>
      <c r="G22" s="20"/>
      <c r="H22" s="20"/>
      <c r="I22" s="20"/>
      <c r="J22" s="20"/>
      <c r="K22" s="20"/>
      <c r="L22" s="20"/>
      <c r="M22" s="3408"/>
      <c r="N22" s="3409"/>
      <c r="O22" s="20"/>
      <c r="P22" s="20"/>
      <c r="Q22" s="20"/>
      <c r="R22" s="20"/>
      <c r="S22" s="20"/>
      <c r="T22" s="20"/>
      <c r="U22" s="20"/>
      <c r="V22" s="20"/>
      <c r="W22" s="20"/>
      <c r="X22" s="3272"/>
      <c r="Y22" s="3272"/>
      <c r="Z22" s="20"/>
      <c r="AA22" s="20"/>
      <c r="AB22" s="20"/>
      <c r="AC22" s="20"/>
      <c r="AD22" s="20"/>
      <c r="AE22" s="20"/>
      <c r="AF22" s="20"/>
      <c r="AG22" s="20"/>
      <c r="AH22" s="20"/>
      <c r="AI22" s="20"/>
    </row>
    <row r="23" spans="1:77" ht="18" x14ac:dyDescent="0.25">
      <c r="A23" s="20"/>
      <c r="B23" s="20"/>
      <c r="C23" s="20"/>
      <c r="D23" s="20"/>
      <c r="E23" s="20"/>
      <c r="F23" s="20"/>
      <c r="G23" s="20"/>
      <c r="H23" s="20"/>
      <c r="I23" s="20"/>
      <c r="J23" s="20"/>
      <c r="K23" s="1973" t="s">
        <v>2633</v>
      </c>
      <c r="L23" s="20"/>
      <c r="M23" s="3408"/>
      <c r="N23" s="3409"/>
      <c r="O23" s="20"/>
      <c r="P23" s="20"/>
      <c r="Q23" s="20"/>
      <c r="R23" s="20"/>
      <c r="S23" s="20"/>
      <c r="T23" s="20"/>
      <c r="U23" s="20"/>
      <c r="V23" s="20"/>
      <c r="W23" s="20"/>
      <c r="X23" s="3272"/>
      <c r="Y23" s="3272"/>
      <c r="Z23" s="20"/>
      <c r="AA23" s="20"/>
      <c r="AB23" s="20"/>
      <c r="AC23" s="20"/>
      <c r="AD23" s="20"/>
      <c r="AE23" s="20"/>
      <c r="AF23" s="20"/>
      <c r="AG23" s="20"/>
      <c r="AH23" s="20"/>
      <c r="AI23" s="20"/>
    </row>
    <row r="24" spans="1:77" ht="18" x14ac:dyDescent="0.25">
      <c r="A24" s="20"/>
      <c r="B24" s="20"/>
      <c r="C24" s="20"/>
      <c r="D24" s="20"/>
      <c r="E24" s="20"/>
      <c r="F24" s="20"/>
      <c r="G24" s="20"/>
      <c r="H24" s="20"/>
      <c r="I24" s="20"/>
      <c r="J24" s="20"/>
      <c r="K24" s="20"/>
      <c r="L24" s="20"/>
      <c r="M24" s="3408"/>
      <c r="N24" s="3409"/>
      <c r="O24" s="20"/>
      <c r="P24" s="20"/>
      <c r="Q24" s="20"/>
      <c r="R24" s="20"/>
      <c r="S24" s="20"/>
      <c r="T24" s="20"/>
      <c r="U24" s="20"/>
      <c r="V24" s="20"/>
      <c r="W24" s="20"/>
      <c r="X24" s="3272"/>
      <c r="Y24" s="3272"/>
      <c r="Z24" s="20"/>
      <c r="AA24" s="20"/>
      <c r="AB24" s="20"/>
      <c r="AC24" s="20"/>
      <c r="AD24" s="20"/>
      <c r="AE24" s="20"/>
      <c r="AF24" s="20"/>
      <c r="AG24" s="20"/>
      <c r="AH24" s="20"/>
      <c r="AI24" s="20"/>
    </row>
    <row r="25" spans="1:77" ht="18" x14ac:dyDescent="0.25">
      <c r="A25" s="20"/>
      <c r="B25" s="20"/>
      <c r="C25" s="20"/>
      <c r="D25" s="20"/>
      <c r="E25" s="20"/>
      <c r="F25" s="20"/>
      <c r="G25" s="20"/>
      <c r="H25" s="20"/>
      <c r="I25" s="20"/>
      <c r="J25" s="20"/>
      <c r="K25" s="20"/>
      <c r="L25" s="20"/>
      <c r="M25" s="3408"/>
      <c r="N25" s="3409"/>
      <c r="O25" s="20"/>
      <c r="P25" s="20"/>
      <c r="Q25" s="20"/>
      <c r="R25" s="20"/>
      <c r="S25" s="20"/>
      <c r="T25" s="20"/>
      <c r="U25" s="20"/>
      <c r="V25" s="20"/>
      <c r="W25" s="20"/>
      <c r="X25" s="3272"/>
      <c r="Y25" s="3272"/>
      <c r="Z25" s="20"/>
      <c r="AA25" s="20"/>
      <c r="AB25" s="20"/>
      <c r="AC25" s="20"/>
      <c r="AD25" s="20"/>
      <c r="AE25" s="20"/>
      <c r="AF25" s="20"/>
      <c r="AG25" s="20"/>
      <c r="AH25" s="20"/>
      <c r="AI25" s="20"/>
    </row>
    <row r="26" spans="1:77" ht="18" x14ac:dyDescent="0.25">
      <c r="A26" s="20"/>
      <c r="B26" s="20"/>
      <c r="C26" s="20"/>
      <c r="D26" s="20"/>
      <c r="E26" s="20"/>
      <c r="F26" s="20"/>
      <c r="G26" s="20"/>
      <c r="H26" s="20"/>
      <c r="I26" s="20"/>
      <c r="J26" s="20"/>
      <c r="K26" s="20"/>
      <c r="L26" s="20"/>
      <c r="M26" s="3408"/>
      <c r="N26" s="3409"/>
      <c r="O26" s="20"/>
      <c r="P26" s="20"/>
      <c r="Q26" s="20"/>
      <c r="R26" s="20"/>
      <c r="S26" s="20"/>
      <c r="T26" s="20"/>
      <c r="U26" s="20"/>
      <c r="V26" s="20"/>
      <c r="W26" s="20"/>
      <c r="X26" s="3272"/>
      <c r="Y26" s="3272"/>
      <c r="Z26" s="20"/>
      <c r="AA26" s="20"/>
      <c r="AB26" s="20"/>
      <c r="AC26" s="20"/>
      <c r="AD26" s="20"/>
      <c r="AE26" s="20"/>
      <c r="AF26" s="20"/>
      <c r="AG26" s="20"/>
      <c r="AH26" s="20"/>
      <c r="AI26" s="20"/>
    </row>
    <row r="27" spans="1:77" ht="18" x14ac:dyDescent="0.25">
      <c r="A27" s="20"/>
      <c r="B27" s="20"/>
      <c r="C27" s="20"/>
      <c r="D27" s="20"/>
      <c r="E27" s="20"/>
      <c r="F27" s="20"/>
      <c r="G27" s="20"/>
      <c r="H27" s="20"/>
      <c r="I27" s="20"/>
      <c r="J27" s="20"/>
      <c r="K27" s="20"/>
      <c r="L27" s="20"/>
      <c r="M27" s="3408"/>
      <c r="N27" s="3409"/>
      <c r="O27" s="20"/>
      <c r="P27" s="20"/>
      <c r="Q27" s="20"/>
      <c r="R27" s="20"/>
      <c r="S27" s="20"/>
      <c r="T27" s="20"/>
      <c r="U27" s="20"/>
      <c r="V27" s="20"/>
      <c r="W27" s="20"/>
      <c r="X27" s="3272"/>
      <c r="Y27" s="3272"/>
      <c r="Z27" s="20"/>
      <c r="AA27" s="20"/>
      <c r="AB27" s="20"/>
      <c r="AC27" s="20"/>
      <c r="AD27" s="20"/>
      <c r="AE27" s="20"/>
      <c r="AF27" s="20"/>
      <c r="AG27" s="20"/>
      <c r="AH27" s="20"/>
      <c r="AI27" s="20"/>
    </row>
    <row r="28" spans="1:77" ht="18" x14ac:dyDescent="0.25">
      <c r="A28" s="20"/>
      <c r="B28" s="20"/>
      <c r="C28" s="20"/>
      <c r="D28" s="20"/>
      <c r="E28" s="20"/>
      <c r="F28" s="20"/>
      <c r="G28" s="20"/>
      <c r="H28" s="20"/>
      <c r="I28" s="20"/>
      <c r="J28" s="20"/>
      <c r="K28" s="20"/>
      <c r="L28" s="20"/>
      <c r="M28" s="3408"/>
      <c r="N28" s="3409"/>
      <c r="O28" s="20"/>
      <c r="P28" s="20"/>
      <c r="Q28" s="20"/>
      <c r="R28" s="20"/>
      <c r="S28" s="20"/>
      <c r="T28" s="20"/>
      <c r="U28" s="20"/>
      <c r="V28" s="20"/>
      <c r="W28" s="20"/>
      <c r="X28" s="3272"/>
      <c r="Y28" s="3272"/>
      <c r="Z28" s="20"/>
      <c r="AA28" s="20"/>
      <c r="AB28" s="20"/>
      <c r="AC28" s="20"/>
      <c r="AD28" s="20"/>
      <c r="AE28" s="20"/>
      <c r="AF28" s="20"/>
      <c r="AG28" s="20"/>
      <c r="AH28" s="20"/>
      <c r="AI28" s="20"/>
    </row>
    <row r="29" spans="1:77" ht="18" x14ac:dyDescent="0.25">
      <c r="A29" s="20"/>
      <c r="B29" s="20"/>
      <c r="C29" s="20"/>
      <c r="D29" s="20"/>
      <c r="E29" s="20"/>
      <c r="F29" s="20"/>
      <c r="G29" s="20"/>
      <c r="H29" s="20"/>
      <c r="I29" s="20"/>
      <c r="J29" s="20"/>
      <c r="K29" s="20"/>
      <c r="L29" s="20"/>
      <c r="M29" s="3408"/>
      <c r="N29" s="3409"/>
      <c r="O29" s="20"/>
      <c r="P29" s="20"/>
      <c r="Q29" s="20"/>
      <c r="R29" s="20"/>
      <c r="S29" s="20"/>
      <c r="T29" s="20"/>
      <c r="U29" s="20"/>
      <c r="V29" s="20"/>
      <c r="W29" s="20"/>
      <c r="X29" s="3272"/>
      <c r="Y29" s="3272"/>
      <c r="Z29" s="20"/>
      <c r="AA29" s="20"/>
      <c r="AB29" s="20"/>
      <c r="AC29" s="20"/>
      <c r="AD29" s="20"/>
      <c r="AE29" s="20"/>
      <c r="AF29" s="20"/>
      <c r="AG29" s="20"/>
      <c r="AH29" s="20"/>
      <c r="AI29" s="20"/>
    </row>
    <row r="30" spans="1:77" ht="18" x14ac:dyDescent="0.25">
      <c r="A30" s="20"/>
      <c r="B30" s="20"/>
      <c r="C30" s="20"/>
      <c r="D30" s="20"/>
      <c r="E30" s="20"/>
      <c r="F30" s="20"/>
      <c r="G30" s="20"/>
      <c r="H30" s="20"/>
      <c r="I30" s="20"/>
      <c r="J30" s="20"/>
      <c r="K30" s="20"/>
      <c r="L30" s="20"/>
      <c r="M30" s="3408"/>
      <c r="N30" s="3409"/>
      <c r="O30" s="20"/>
      <c r="P30" s="20"/>
      <c r="Q30" s="20"/>
      <c r="R30" s="20"/>
      <c r="S30" s="20"/>
      <c r="T30" s="20"/>
      <c r="U30" s="20"/>
      <c r="V30" s="20"/>
      <c r="W30" s="20"/>
      <c r="X30" s="3272"/>
      <c r="Y30" s="3272"/>
      <c r="Z30" s="20"/>
      <c r="AA30" s="20"/>
      <c r="AB30" s="20"/>
      <c r="AC30" s="20"/>
      <c r="AD30" s="20"/>
      <c r="AE30" s="20"/>
      <c r="AF30" s="20"/>
      <c r="AG30" s="20"/>
      <c r="AH30" s="20"/>
      <c r="AI30" s="20"/>
    </row>
    <row r="31" spans="1:77" ht="18" x14ac:dyDescent="0.25">
      <c r="A31" s="20"/>
      <c r="B31" s="20"/>
      <c r="C31" s="20"/>
      <c r="D31" s="20"/>
      <c r="E31" s="20"/>
      <c r="F31" s="20"/>
      <c r="G31" s="20"/>
      <c r="H31" s="20"/>
      <c r="I31" s="20"/>
      <c r="J31" s="20"/>
      <c r="K31" s="20"/>
      <c r="L31" s="20"/>
      <c r="M31" s="3408"/>
      <c r="N31" s="3409"/>
      <c r="O31" s="20"/>
      <c r="P31" s="20"/>
      <c r="Q31" s="20"/>
      <c r="R31" s="20"/>
      <c r="S31" s="20"/>
      <c r="T31" s="20"/>
      <c r="U31" s="20"/>
      <c r="V31" s="20"/>
      <c r="W31" s="20"/>
      <c r="X31" s="3272"/>
      <c r="Y31" s="3272"/>
      <c r="Z31" s="20"/>
      <c r="AA31" s="20"/>
      <c r="AB31" s="20"/>
      <c r="AC31" s="20"/>
      <c r="AD31" s="20"/>
      <c r="AE31" s="20"/>
      <c r="AF31" s="20"/>
      <c r="AG31" s="20"/>
      <c r="AH31" s="20"/>
      <c r="AI31" s="20"/>
    </row>
    <row r="32" spans="1:77" ht="18" x14ac:dyDescent="0.25">
      <c r="A32" s="20"/>
      <c r="B32" s="20"/>
      <c r="C32" s="20"/>
      <c r="D32" s="20"/>
      <c r="E32" s="20"/>
      <c r="F32" s="20"/>
      <c r="G32" s="20"/>
      <c r="H32" s="20"/>
      <c r="I32" s="20"/>
      <c r="J32" s="20"/>
      <c r="K32" s="20"/>
      <c r="L32" s="20"/>
      <c r="M32" s="3408"/>
      <c r="N32" s="3409"/>
      <c r="O32" s="20"/>
      <c r="P32" s="20"/>
      <c r="Q32" s="20"/>
      <c r="R32" s="20"/>
      <c r="S32" s="20"/>
      <c r="T32" s="20"/>
      <c r="U32" s="20"/>
      <c r="V32" s="20"/>
      <c r="W32" s="20"/>
      <c r="X32" s="3272"/>
      <c r="Y32" s="3272"/>
      <c r="Z32" s="20"/>
      <c r="AA32" s="20"/>
      <c r="AB32" s="20"/>
      <c r="AC32" s="20"/>
      <c r="AD32" s="20"/>
      <c r="AE32" s="20"/>
      <c r="AF32" s="20"/>
      <c r="AG32" s="20"/>
      <c r="AH32" s="20"/>
      <c r="AI32" s="20"/>
    </row>
    <row r="33" spans="1:35" ht="18" x14ac:dyDescent="0.25">
      <c r="A33" s="20"/>
      <c r="B33" s="20"/>
      <c r="C33" s="20"/>
      <c r="D33" s="20"/>
      <c r="E33" s="20"/>
      <c r="F33" s="20"/>
      <c r="G33" s="20"/>
      <c r="H33" s="20"/>
      <c r="I33" s="20"/>
      <c r="J33" s="20"/>
      <c r="K33" s="20"/>
      <c r="L33" s="20"/>
      <c r="M33" s="3408"/>
      <c r="N33" s="3409"/>
      <c r="O33" s="20"/>
      <c r="P33" s="20"/>
      <c r="Q33" s="20"/>
      <c r="R33" s="20"/>
      <c r="S33" s="20"/>
      <c r="T33" s="20"/>
      <c r="U33" s="20"/>
      <c r="V33" s="20"/>
      <c r="W33" s="20"/>
      <c r="X33" s="3272"/>
      <c r="Y33" s="3272"/>
      <c r="Z33" s="20"/>
      <c r="AA33" s="20"/>
      <c r="AB33" s="20"/>
      <c r="AC33" s="20"/>
      <c r="AD33" s="20"/>
      <c r="AE33" s="20"/>
      <c r="AF33" s="20"/>
      <c r="AG33" s="20"/>
      <c r="AH33" s="20"/>
      <c r="AI33" s="20"/>
    </row>
    <row r="34" spans="1:35" ht="18" x14ac:dyDescent="0.25">
      <c r="A34" s="20"/>
      <c r="B34" s="20"/>
      <c r="C34" s="20"/>
      <c r="D34" s="20"/>
      <c r="E34" s="20"/>
      <c r="F34" s="20"/>
      <c r="G34" s="20"/>
      <c r="H34" s="20"/>
      <c r="I34" s="20"/>
      <c r="J34" s="20"/>
      <c r="K34" s="20"/>
      <c r="L34" s="20"/>
      <c r="M34" s="3408"/>
      <c r="N34" s="3409"/>
      <c r="O34" s="20"/>
      <c r="P34" s="20"/>
      <c r="Q34" s="20"/>
      <c r="R34" s="20"/>
      <c r="S34" s="20"/>
      <c r="T34" s="20"/>
      <c r="U34" s="20"/>
      <c r="V34" s="20"/>
      <c r="W34" s="20"/>
      <c r="X34" s="3272"/>
      <c r="Y34" s="3272"/>
      <c r="Z34" s="20"/>
      <c r="AA34" s="20"/>
      <c r="AB34" s="20"/>
      <c r="AC34" s="20"/>
      <c r="AD34" s="20"/>
      <c r="AE34" s="20"/>
      <c r="AF34" s="20"/>
      <c r="AG34" s="20"/>
      <c r="AH34" s="20"/>
      <c r="AI34" s="20"/>
    </row>
    <row r="35" spans="1:35" ht="18" x14ac:dyDescent="0.25">
      <c r="A35" s="20"/>
      <c r="B35" s="20"/>
      <c r="C35" s="20"/>
      <c r="D35" s="20"/>
      <c r="E35" s="20"/>
      <c r="F35" s="20"/>
      <c r="G35" s="20"/>
      <c r="H35" s="20"/>
      <c r="I35" s="20"/>
      <c r="J35" s="20"/>
      <c r="K35" s="20"/>
      <c r="L35" s="20"/>
      <c r="M35" s="3408"/>
      <c r="N35" s="3409"/>
      <c r="O35" s="20"/>
      <c r="P35" s="20"/>
      <c r="Q35" s="20"/>
      <c r="R35" s="20"/>
      <c r="S35" s="20"/>
      <c r="T35" s="20"/>
      <c r="U35" s="20"/>
      <c r="V35" s="20"/>
      <c r="W35" s="20"/>
      <c r="X35" s="3272"/>
      <c r="Y35" s="3272"/>
      <c r="Z35" s="20"/>
      <c r="AA35" s="20"/>
      <c r="AB35" s="20"/>
      <c r="AC35" s="20"/>
      <c r="AD35" s="20"/>
      <c r="AE35" s="20"/>
      <c r="AF35" s="20"/>
      <c r="AG35" s="20"/>
      <c r="AH35" s="20"/>
      <c r="AI35" s="20"/>
    </row>
    <row r="36" spans="1:35" ht="18" x14ac:dyDescent="0.25">
      <c r="A36" s="20"/>
      <c r="B36" s="20"/>
      <c r="C36" s="20"/>
      <c r="D36" s="20"/>
      <c r="E36" s="20"/>
      <c r="F36" s="20"/>
      <c r="G36" s="20"/>
      <c r="H36" s="20"/>
      <c r="I36" s="20"/>
      <c r="J36" s="20"/>
      <c r="K36" s="20"/>
      <c r="L36" s="20"/>
      <c r="M36" s="3408"/>
      <c r="N36" s="3409"/>
      <c r="O36" s="20"/>
      <c r="P36" s="20"/>
      <c r="Q36" s="20"/>
      <c r="R36" s="20"/>
      <c r="S36" s="20"/>
      <c r="T36" s="20"/>
      <c r="U36" s="20"/>
      <c r="V36" s="20"/>
      <c r="W36" s="20"/>
      <c r="X36" s="3272"/>
      <c r="Y36" s="3272"/>
      <c r="Z36" s="20"/>
      <c r="AA36" s="20"/>
      <c r="AB36" s="20"/>
      <c r="AC36" s="20"/>
      <c r="AD36" s="20"/>
      <c r="AE36" s="20"/>
      <c r="AF36" s="20"/>
      <c r="AG36" s="20"/>
      <c r="AH36" s="20"/>
      <c r="AI36" s="20"/>
    </row>
    <row r="37" spans="1:35" ht="18" x14ac:dyDescent="0.25">
      <c r="A37" s="20"/>
      <c r="B37" s="20"/>
      <c r="C37" s="20"/>
      <c r="D37" s="20"/>
      <c r="E37" s="20"/>
      <c r="F37" s="20"/>
      <c r="G37" s="20"/>
      <c r="H37" s="20"/>
      <c r="I37" s="20"/>
      <c r="J37" s="20"/>
      <c r="K37" s="20"/>
      <c r="L37" s="20"/>
      <c r="M37" s="3408"/>
      <c r="N37" s="3409"/>
      <c r="O37" s="20"/>
      <c r="P37" s="20"/>
      <c r="Q37" s="20"/>
      <c r="R37" s="20"/>
      <c r="S37" s="20"/>
      <c r="T37" s="20"/>
      <c r="U37" s="20"/>
      <c r="V37" s="20"/>
      <c r="W37" s="20"/>
      <c r="X37" s="3272"/>
      <c r="Y37" s="3272"/>
      <c r="Z37" s="20"/>
      <c r="AA37" s="20"/>
      <c r="AB37" s="20"/>
      <c r="AC37" s="20"/>
      <c r="AD37" s="20"/>
      <c r="AE37" s="20"/>
      <c r="AF37" s="20"/>
      <c r="AG37" s="20"/>
      <c r="AH37" s="20"/>
      <c r="AI37" s="20"/>
    </row>
    <row r="38" spans="1:35" ht="18" x14ac:dyDescent="0.25">
      <c r="A38" s="20"/>
      <c r="B38" s="20"/>
      <c r="C38" s="20"/>
      <c r="D38" s="20"/>
      <c r="E38" s="20"/>
      <c r="F38" s="20"/>
      <c r="G38" s="20"/>
      <c r="H38" s="20"/>
      <c r="I38" s="20"/>
      <c r="J38" s="20"/>
      <c r="K38" s="20"/>
      <c r="L38" s="20"/>
      <c r="M38" s="3408"/>
      <c r="N38" s="3409"/>
      <c r="O38" s="20"/>
      <c r="P38" s="20"/>
      <c r="Q38" s="20"/>
      <c r="R38" s="20"/>
      <c r="S38" s="20"/>
      <c r="T38" s="20"/>
      <c r="U38" s="20"/>
      <c r="V38" s="20"/>
      <c r="W38" s="20"/>
      <c r="X38" s="3272"/>
      <c r="Y38" s="3272"/>
      <c r="Z38" s="20"/>
      <c r="AA38" s="20"/>
      <c r="AB38" s="20"/>
      <c r="AC38" s="20"/>
      <c r="AD38" s="20"/>
      <c r="AE38" s="20"/>
      <c r="AF38" s="20"/>
      <c r="AG38" s="20"/>
      <c r="AH38" s="20"/>
      <c r="AI38" s="20"/>
    </row>
    <row r="39" spans="1:35" ht="18" x14ac:dyDescent="0.25">
      <c r="A39" s="20"/>
      <c r="B39" s="20"/>
      <c r="C39" s="20"/>
      <c r="D39" s="20"/>
      <c r="E39" s="20"/>
      <c r="F39" s="20"/>
      <c r="G39" s="20"/>
      <c r="H39" s="20"/>
      <c r="I39" s="20"/>
      <c r="J39" s="20"/>
      <c r="K39" s="20"/>
      <c r="L39" s="20"/>
      <c r="M39" s="3408"/>
      <c r="N39" s="3409"/>
      <c r="O39" s="20"/>
      <c r="P39" s="20"/>
      <c r="Q39" s="20"/>
      <c r="R39" s="20"/>
      <c r="S39" s="20"/>
      <c r="T39" s="20"/>
      <c r="U39" s="20"/>
      <c r="V39" s="20"/>
      <c r="W39" s="20"/>
      <c r="X39" s="3272"/>
      <c r="Y39" s="3272"/>
      <c r="Z39" s="20"/>
      <c r="AA39" s="20"/>
      <c r="AB39" s="20"/>
      <c r="AC39" s="20"/>
      <c r="AD39" s="20"/>
      <c r="AE39" s="20"/>
      <c r="AF39" s="20"/>
      <c r="AG39" s="20"/>
      <c r="AH39" s="20"/>
      <c r="AI39" s="20"/>
    </row>
    <row r="40" spans="1:35" ht="18" x14ac:dyDescent="0.25">
      <c r="A40" s="20"/>
      <c r="B40" s="20"/>
      <c r="C40" s="20"/>
      <c r="D40" s="20"/>
      <c r="E40" s="20"/>
      <c r="F40" s="20"/>
      <c r="G40" s="20"/>
      <c r="H40" s="20"/>
      <c r="I40" s="20"/>
      <c r="J40" s="20"/>
      <c r="K40" s="20"/>
      <c r="L40" s="20"/>
      <c r="M40" s="3408"/>
      <c r="N40" s="3409"/>
      <c r="O40" s="20"/>
      <c r="P40" s="20"/>
      <c r="Q40" s="20"/>
      <c r="R40" s="20"/>
      <c r="S40" s="20"/>
      <c r="T40" s="20"/>
      <c r="U40" s="20"/>
      <c r="V40" s="20"/>
      <c r="W40" s="20"/>
      <c r="X40" s="3272"/>
      <c r="Y40" s="3272"/>
      <c r="Z40" s="20"/>
      <c r="AA40" s="20"/>
      <c r="AB40" s="20"/>
      <c r="AC40" s="20"/>
      <c r="AD40" s="20"/>
      <c r="AE40" s="20"/>
      <c r="AF40" s="20"/>
      <c r="AG40" s="20"/>
      <c r="AH40" s="20"/>
      <c r="AI40" s="20"/>
    </row>
    <row r="41" spans="1:35" ht="18" x14ac:dyDescent="0.25">
      <c r="A41" s="20"/>
      <c r="B41" s="20"/>
      <c r="C41" s="20"/>
      <c r="D41" s="20"/>
      <c r="E41" s="20"/>
      <c r="F41" s="20"/>
      <c r="G41" s="20"/>
      <c r="H41" s="20"/>
      <c r="I41" s="20"/>
      <c r="J41" s="20"/>
      <c r="K41" s="20"/>
      <c r="L41" s="20"/>
      <c r="M41" s="3408"/>
      <c r="N41" s="3409"/>
      <c r="O41" s="20"/>
      <c r="P41" s="20"/>
      <c r="Q41" s="20"/>
      <c r="R41" s="20"/>
      <c r="S41" s="20"/>
      <c r="T41" s="20"/>
      <c r="U41" s="20"/>
      <c r="V41" s="20"/>
      <c r="W41" s="20"/>
      <c r="X41" s="3272"/>
      <c r="Y41" s="3272"/>
      <c r="Z41" s="20"/>
      <c r="AA41" s="20"/>
      <c r="AB41" s="20"/>
      <c r="AC41" s="20"/>
      <c r="AD41" s="20"/>
      <c r="AE41" s="20"/>
      <c r="AF41" s="20"/>
      <c r="AG41" s="20"/>
      <c r="AH41" s="20"/>
      <c r="AI41" s="20"/>
    </row>
    <row r="42" spans="1:35" ht="18" x14ac:dyDescent="0.25">
      <c r="A42" s="20"/>
      <c r="B42" s="20"/>
      <c r="C42" s="20"/>
      <c r="D42" s="20"/>
      <c r="E42" s="20"/>
      <c r="F42" s="20"/>
      <c r="G42" s="20"/>
      <c r="H42" s="20"/>
      <c r="I42" s="20"/>
      <c r="J42" s="20"/>
      <c r="K42" s="20"/>
      <c r="L42" s="20"/>
      <c r="M42" s="3408"/>
      <c r="N42" s="3409"/>
      <c r="O42" s="20"/>
      <c r="P42" s="20"/>
      <c r="Q42" s="20"/>
      <c r="R42" s="20"/>
      <c r="S42" s="20"/>
      <c r="T42" s="20"/>
      <c r="U42" s="20"/>
      <c r="V42" s="20"/>
      <c r="W42" s="20"/>
      <c r="X42" s="3272"/>
      <c r="Y42" s="3272"/>
      <c r="Z42" s="20"/>
      <c r="AA42" s="20"/>
      <c r="AB42" s="20"/>
      <c r="AC42" s="20"/>
      <c r="AD42" s="20"/>
      <c r="AE42" s="20"/>
      <c r="AF42" s="20"/>
      <c r="AG42" s="20"/>
      <c r="AH42" s="20"/>
      <c r="AI42" s="20"/>
    </row>
    <row r="43" spans="1:35" ht="18" x14ac:dyDescent="0.25">
      <c r="A43" s="20"/>
      <c r="B43" s="20"/>
      <c r="C43" s="20"/>
      <c r="D43" s="20"/>
      <c r="E43" s="20"/>
      <c r="F43" s="20"/>
      <c r="G43" s="20"/>
      <c r="H43" s="20"/>
      <c r="I43" s="20"/>
      <c r="J43" s="20"/>
      <c r="K43" s="20"/>
      <c r="L43" s="20"/>
      <c r="M43" s="3408"/>
      <c r="N43" s="3409"/>
      <c r="O43" s="20"/>
      <c r="P43" s="20"/>
      <c r="Q43" s="20"/>
      <c r="R43" s="20"/>
      <c r="S43" s="20"/>
      <c r="T43" s="20"/>
      <c r="U43" s="20"/>
      <c r="V43" s="20"/>
      <c r="W43" s="20"/>
      <c r="X43" s="3272"/>
      <c r="Y43" s="3272"/>
      <c r="Z43" s="20"/>
      <c r="AA43" s="20"/>
      <c r="AB43" s="20"/>
      <c r="AC43" s="20"/>
      <c r="AD43" s="20"/>
      <c r="AE43" s="20"/>
      <c r="AF43" s="20"/>
      <c r="AG43" s="20"/>
      <c r="AH43" s="20"/>
      <c r="AI43" s="20"/>
    </row>
    <row r="44" spans="1:35" ht="18" x14ac:dyDescent="0.25">
      <c r="A44" s="20"/>
      <c r="B44" s="20"/>
      <c r="C44" s="20"/>
      <c r="D44" s="20"/>
      <c r="E44" s="20"/>
      <c r="F44" s="20"/>
      <c r="G44" s="20"/>
      <c r="H44" s="20"/>
      <c r="I44" s="20"/>
      <c r="J44" s="20"/>
      <c r="K44" s="20"/>
      <c r="L44" s="20"/>
      <c r="M44" s="3408"/>
      <c r="N44" s="3409"/>
      <c r="O44" s="20"/>
      <c r="P44" s="20"/>
      <c r="Q44" s="20"/>
      <c r="R44" s="20"/>
      <c r="S44" s="20"/>
      <c r="T44" s="20"/>
      <c r="U44" s="20"/>
      <c r="V44" s="20"/>
      <c r="W44" s="20"/>
      <c r="X44" s="3272"/>
      <c r="Y44" s="3272"/>
      <c r="Z44" s="20"/>
      <c r="AA44" s="20"/>
      <c r="AB44" s="20"/>
      <c r="AC44" s="20"/>
      <c r="AD44" s="20"/>
      <c r="AE44" s="20"/>
      <c r="AF44" s="20"/>
      <c r="AG44" s="20"/>
      <c r="AH44" s="20"/>
      <c r="AI44" s="20"/>
    </row>
    <row r="45" spans="1:35" ht="18" x14ac:dyDescent="0.25">
      <c r="A45" s="20"/>
      <c r="B45" s="20"/>
      <c r="C45" s="20"/>
      <c r="D45" s="20"/>
      <c r="E45" s="20"/>
      <c r="F45" s="20"/>
      <c r="G45" s="20"/>
      <c r="H45" s="20"/>
      <c r="I45" s="20"/>
      <c r="J45" s="20"/>
      <c r="K45" s="20"/>
      <c r="L45" s="20"/>
      <c r="M45" s="3408"/>
      <c r="N45" s="3409"/>
      <c r="O45" s="20"/>
      <c r="P45" s="20"/>
      <c r="Q45" s="20"/>
      <c r="R45" s="20"/>
      <c r="S45" s="20"/>
      <c r="T45" s="20"/>
      <c r="U45" s="20"/>
      <c r="V45" s="20"/>
      <c r="W45" s="20"/>
      <c r="X45" s="3272"/>
      <c r="Y45" s="3272"/>
      <c r="Z45" s="20"/>
      <c r="AA45" s="20"/>
      <c r="AB45" s="20"/>
      <c r="AC45" s="20"/>
      <c r="AD45" s="20"/>
      <c r="AE45" s="20"/>
      <c r="AF45" s="20"/>
      <c r="AG45" s="20"/>
      <c r="AH45" s="20"/>
      <c r="AI45" s="20"/>
    </row>
    <row r="46" spans="1:35" ht="18" x14ac:dyDescent="0.25">
      <c r="A46" s="20"/>
      <c r="B46" s="20"/>
      <c r="C46" s="20"/>
      <c r="D46" s="20"/>
      <c r="E46" s="20"/>
      <c r="F46" s="20"/>
      <c r="G46" s="20"/>
      <c r="H46" s="20"/>
      <c r="I46" s="20"/>
      <c r="J46" s="20"/>
      <c r="K46" s="20"/>
      <c r="L46" s="20"/>
      <c r="M46" s="3408"/>
      <c r="N46" s="3409"/>
      <c r="O46" s="20"/>
      <c r="P46" s="20"/>
      <c r="Q46" s="20"/>
      <c r="R46" s="20"/>
      <c r="S46" s="20"/>
      <c r="T46" s="20"/>
      <c r="U46" s="20"/>
      <c r="V46" s="20"/>
      <c r="W46" s="20"/>
      <c r="X46" s="3272"/>
      <c r="Y46" s="3272"/>
      <c r="Z46" s="20"/>
      <c r="AA46" s="20"/>
      <c r="AB46" s="20"/>
      <c r="AC46" s="20"/>
      <c r="AD46" s="20"/>
      <c r="AE46" s="20"/>
      <c r="AF46" s="20"/>
      <c r="AG46" s="20"/>
      <c r="AH46" s="20"/>
      <c r="AI46" s="20"/>
    </row>
    <row r="47" spans="1:35" ht="18" x14ac:dyDescent="0.25">
      <c r="A47" s="20"/>
      <c r="B47" s="20"/>
      <c r="C47" s="20"/>
      <c r="D47" s="20"/>
      <c r="E47" s="20"/>
      <c r="F47" s="20"/>
      <c r="G47" s="20"/>
      <c r="H47" s="20"/>
      <c r="I47" s="20"/>
      <c r="J47" s="20"/>
      <c r="K47" s="20"/>
      <c r="L47" s="20"/>
      <c r="M47" s="3408"/>
      <c r="N47" s="3409"/>
      <c r="O47" s="20"/>
      <c r="P47" s="20"/>
      <c r="Q47" s="20"/>
      <c r="R47" s="20"/>
      <c r="S47" s="20"/>
      <c r="T47" s="20"/>
      <c r="U47" s="20"/>
      <c r="V47" s="20"/>
      <c r="W47" s="20"/>
      <c r="X47" s="3272"/>
      <c r="Y47" s="3272"/>
      <c r="Z47" s="20"/>
      <c r="AA47" s="20"/>
      <c r="AB47" s="20"/>
      <c r="AC47" s="20"/>
      <c r="AD47" s="20"/>
      <c r="AE47" s="20"/>
      <c r="AF47" s="20"/>
      <c r="AG47" s="20"/>
      <c r="AH47" s="20"/>
      <c r="AI47" s="20"/>
    </row>
    <row r="48" spans="1:35" ht="18" x14ac:dyDescent="0.25">
      <c r="A48" s="20"/>
      <c r="B48" s="20"/>
      <c r="C48" s="20"/>
      <c r="D48" s="20"/>
      <c r="E48" s="20"/>
      <c r="F48" s="20"/>
      <c r="G48" s="20"/>
      <c r="H48" s="20"/>
      <c r="I48" s="20"/>
      <c r="J48" s="20"/>
      <c r="K48" s="20"/>
      <c r="L48" s="20"/>
      <c r="M48" s="3408"/>
      <c r="N48" s="3409"/>
      <c r="O48" s="20"/>
      <c r="P48" s="20"/>
      <c r="Q48" s="20"/>
      <c r="R48" s="20"/>
      <c r="S48" s="20"/>
      <c r="T48" s="20"/>
      <c r="U48" s="20"/>
      <c r="V48" s="20"/>
      <c r="W48" s="20"/>
      <c r="X48" s="3272"/>
      <c r="Y48" s="3272"/>
      <c r="Z48" s="20"/>
      <c r="AA48" s="20"/>
      <c r="AB48" s="20"/>
      <c r="AC48" s="20"/>
      <c r="AD48" s="20"/>
      <c r="AE48" s="20"/>
      <c r="AF48" s="20"/>
      <c r="AG48" s="20"/>
      <c r="AH48" s="20"/>
      <c r="AI48" s="20"/>
    </row>
    <row r="49" spans="1:35" ht="18" x14ac:dyDescent="0.25">
      <c r="A49" s="20"/>
      <c r="B49" s="20"/>
      <c r="C49" s="20"/>
      <c r="D49" s="20"/>
      <c r="E49" s="20"/>
      <c r="F49" s="20"/>
      <c r="G49" s="20"/>
      <c r="H49" s="20"/>
      <c r="I49" s="20"/>
      <c r="J49" s="20"/>
      <c r="K49" s="20"/>
      <c r="L49" s="20"/>
      <c r="M49" s="3408"/>
      <c r="N49" s="3409"/>
      <c r="O49" s="20"/>
      <c r="P49" s="20"/>
      <c r="Q49" s="20"/>
      <c r="R49" s="20"/>
      <c r="S49" s="20"/>
      <c r="T49" s="20"/>
      <c r="U49" s="20"/>
      <c r="V49" s="20"/>
      <c r="W49" s="20"/>
      <c r="X49" s="3272"/>
      <c r="Y49" s="3272"/>
      <c r="Z49" s="20"/>
      <c r="AA49" s="20"/>
      <c r="AB49" s="20"/>
      <c r="AC49" s="20"/>
      <c r="AD49" s="20"/>
      <c r="AE49" s="20"/>
      <c r="AF49" s="20"/>
      <c r="AG49" s="20"/>
      <c r="AH49" s="20"/>
      <c r="AI49" s="20"/>
    </row>
    <row r="50" spans="1:35" ht="18" x14ac:dyDescent="0.25">
      <c r="A50" s="20"/>
      <c r="B50" s="20"/>
      <c r="C50" s="20"/>
      <c r="D50" s="20"/>
      <c r="E50" s="20"/>
      <c r="F50" s="20"/>
      <c r="G50" s="20"/>
      <c r="H50" s="20"/>
      <c r="I50" s="20"/>
      <c r="J50" s="20"/>
      <c r="K50" s="20"/>
      <c r="L50" s="20"/>
      <c r="M50" s="3408"/>
      <c r="N50" s="3409"/>
      <c r="O50" s="20"/>
      <c r="P50" s="20"/>
      <c r="Q50" s="20"/>
      <c r="R50" s="20"/>
      <c r="S50" s="20"/>
      <c r="T50" s="20"/>
      <c r="U50" s="20"/>
      <c r="V50" s="20"/>
      <c r="W50" s="20"/>
      <c r="X50" s="3272"/>
      <c r="Y50" s="3272"/>
      <c r="Z50" s="20"/>
      <c r="AA50" s="20"/>
      <c r="AB50" s="20"/>
      <c r="AC50" s="20"/>
      <c r="AD50" s="20"/>
      <c r="AE50" s="20"/>
      <c r="AF50" s="20"/>
      <c r="AG50" s="20"/>
      <c r="AH50" s="20"/>
      <c r="AI50" s="20"/>
    </row>
    <row r="51" spans="1:35" ht="18" x14ac:dyDescent="0.25">
      <c r="A51" s="20"/>
      <c r="B51" s="20"/>
      <c r="C51" s="20"/>
      <c r="D51" s="20"/>
      <c r="E51" s="20"/>
      <c r="F51" s="20"/>
      <c r="G51" s="20"/>
      <c r="H51" s="20"/>
      <c r="I51" s="20"/>
      <c r="J51" s="20"/>
      <c r="K51" s="20"/>
      <c r="L51" s="20"/>
      <c r="M51" s="3408"/>
      <c r="N51" s="3409"/>
      <c r="O51" s="20"/>
      <c r="P51" s="20"/>
      <c r="Q51" s="20"/>
      <c r="R51" s="20"/>
      <c r="S51" s="20"/>
      <c r="T51" s="20"/>
      <c r="U51" s="20"/>
      <c r="V51" s="20"/>
      <c r="W51" s="20"/>
      <c r="X51" s="3272"/>
      <c r="Y51" s="3272"/>
      <c r="Z51" s="20"/>
      <c r="AA51" s="20"/>
      <c r="AB51" s="20"/>
      <c r="AC51" s="20"/>
      <c r="AD51" s="20"/>
      <c r="AE51" s="20"/>
      <c r="AF51" s="20"/>
      <c r="AG51" s="20"/>
      <c r="AH51" s="20"/>
      <c r="AI51" s="20"/>
    </row>
    <row r="52" spans="1:35" ht="18" x14ac:dyDescent="0.25">
      <c r="A52" s="20"/>
      <c r="B52" s="20"/>
      <c r="C52" s="20"/>
      <c r="D52" s="20"/>
      <c r="E52" s="20"/>
      <c r="F52" s="20"/>
      <c r="G52" s="20"/>
      <c r="H52" s="20"/>
      <c r="I52" s="20"/>
      <c r="J52" s="20"/>
      <c r="K52" s="20"/>
      <c r="L52" s="20"/>
      <c r="M52" s="3408"/>
      <c r="N52" s="3409"/>
      <c r="O52" s="20"/>
      <c r="P52" s="20"/>
      <c r="Q52" s="20"/>
      <c r="R52" s="20"/>
      <c r="S52" s="20"/>
      <c r="T52" s="20"/>
      <c r="U52" s="20"/>
      <c r="V52" s="20"/>
      <c r="W52" s="20"/>
      <c r="X52" s="3272"/>
      <c r="Y52" s="3272"/>
      <c r="Z52" s="20"/>
      <c r="AA52" s="20"/>
      <c r="AB52" s="20"/>
      <c r="AC52" s="20"/>
      <c r="AD52" s="20"/>
      <c r="AE52" s="20"/>
      <c r="AF52" s="20"/>
      <c r="AG52" s="20"/>
      <c r="AH52" s="20"/>
      <c r="AI52" s="20"/>
    </row>
    <row r="53" spans="1:35" ht="18" x14ac:dyDescent="0.25">
      <c r="A53" s="20"/>
      <c r="B53" s="20"/>
      <c r="C53" s="20"/>
      <c r="D53" s="20"/>
      <c r="E53" s="20"/>
      <c r="F53" s="20"/>
      <c r="G53" s="20"/>
      <c r="H53" s="20"/>
      <c r="I53" s="20"/>
      <c r="J53" s="20"/>
      <c r="K53" s="20"/>
      <c r="L53" s="20"/>
      <c r="M53" s="3408"/>
      <c r="N53" s="3409"/>
      <c r="O53" s="20"/>
      <c r="P53" s="20"/>
      <c r="Q53" s="20"/>
      <c r="R53" s="20"/>
      <c r="S53" s="20"/>
      <c r="T53" s="20"/>
      <c r="U53" s="20"/>
      <c r="V53" s="20"/>
      <c r="W53" s="20"/>
      <c r="X53" s="3272"/>
      <c r="Y53" s="3272"/>
      <c r="Z53" s="20"/>
      <c r="AA53" s="20"/>
      <c r="AB53" s="20"/>
      <c r="AC53" s="20"/>
      <c r="AD53" s="20"/>
      <c r="AE53" s="20"/>
      <c r="AF53" s="20"/>
      <c r="AG53" s="20"/>
      <c r="AH53" s="20"/>
      <c r="AI53" s="20"/>
    </row>
    <row r="54" spans="1:35" ht="18" x14ac:dyDescent="0.25">
      <c r="A54" s="20"/>
      <c r="B54" s="20"/>
      <c r="C54" s="20"/>
      <c r="D54" s="20"/>
      <c r="E54" s="20"/>
      <c r="F54" s="20"/>
      <c r="G54" s="20"/>
      <c r="H54" s="20"/>
      <c r="I54" s="20"/>
      <c r="J54" s="20"/>
      <c r="K54" s="20"/>
      <c r="L54" s="20"/>
      <c r="M54" s="3408"/>
      <c r="N54" s="3409"/>
      <c r="O54" s="20"/>
      <c r="P54" s="20"/>
      <c r="Q54" s="20"/>
      <c r="R54" s="20"/>
      <c r="S54" s="20"/>
      <c r="T54" s="20"/>
      <c r="U54" s="20"/>
      <c r="V54" s="20"/>
      <c r="W54" s="20"/>
      <c r="X54" s="3272"/>
      <c r="Y54" s="3272"/>
      <c r="Z54" s="20"/>
      <c r="AA54" s="20"/>
      <c r="AB54" s="20"/>
      <c r="AC54" s="20"/>
      <c r="AD54" s="20"/>
      <c r="AE54" s="20"/>
      <c r="AF54" s="20"/>
      <c r="AG54" s="20"/>
      <c r="AH54" s="20"/>
      <c r="AI54" s="20"/>
    </row>
    <row r="55" spans="1:35" ht="18" x14ac:dyDescent="0.25">
      <c r="A55" s="20"/>
      <c r="B55" s="20"/>
      <c r="C55" s="20"/>
      <c r="D55" s="20"/>
      <c r="E55" s="20"/>
      <c r="F55" s="20"/>
      <c r="G55" s="20"/>
      <c r="H55" s="20"/>
      <c r="I55" s="20"/>
      <c r="J55" s="20"/>
      <c r="K55" s="20"/>
      <c r="L55" s="20"/>
      <c r="M55" s="3408"/>
      <c r="N55" s="3409"/>
      <c r="O55" s="20"/>
      <c r="P55" s="20"/>
      <c r="Q55" s="20"/>
      <c r="R55" s="20"/>
      <c r="S55" s="20"/>
      <c r="T55" s="20"/>
      <c r="U55" s="20"/>
      <c r="V55" s="20"/>
      <c r="W55" s="20"/>
      <c r="X55" s="3272"/>
      <c r="Y55" s="3272"/>
      <c r="Z55" s="20"/>
      <c r="AA55" s="20"/>
      <c r="AB55" s="20"/>
      <c r="AC55" s="20"/>
      <c r="AD55" s="20"/>
      <c r="AE55" s="20"/>
      <c r="AF55" s="20"/>
      <c r="AG55" s="20"/>
      <c r="AH55" s="20"/>
      <c r="AI55" s="20"/>
    </row>
    <row r="56" spans="1:35" ht="18" x14ac:dyDescent="0.25">
      <c r="A56" s="20"/>
      <c r="B56" s="20"/>
      <c r="C56" s="20"/>
      <c r="D56" s="20"/>
      <c r="E56" s="20"/>
      <c r="F56" s="20"/>
      <c r="G56" s="20"/>
      <c r="H56" s="20"/>
      <c r="I56" s="20"/>
      <c r="J56" s="20"/>
      <c r="K56" s="20"/>
      <c r="L56" s="20"/>
      <c r="M56" s="3408"/>
      <c r="N56" s="3409"/>
      <c r="O56" s="20"/>
      <c r="P56" s="20"/>
      <c r="Q56" s="20"/>
      <c r="R56" s="20"/>
      <c r="S56" s="20"/>
      <c r="T56" s="20"/>
      <c r="U56" s="20"/>
      <c r="V56" s="20"/>
      <c r="W56" s="20"/>
      <c r="X56" s="3272"/>
      <c r="Y56" s="3272"/>
      <c r="Z56" s="20"/>
      <c r="AA56" s="20"/>
      <c r="AB56" s="20"/>
      <c r="AC56" s="20"/>
      <c r="AD56" s="20"/>
      <c r="AE56" s="20"/>
      <c r="AF56" s="20"/>
      <c r="AG56" s="20"/>
      <c r="AH56" s="20"/>
      <c r="AI56" s="20"/>
    </row>
    <row r="57" spans="1:35" ht="18" x14ac:dyDescent="0.25">
      <c r="A57" s="20"/>
      <c r="B57" s="20"/>
      <c r="C57" s="20"/>
      <c r="D57" s="20"/>
      <c r="E57" s="20"/>
      <c r="F57" s="20"/>
      <c r="G57" s="20"/>
      <c r="H57" s="20"/>
      <c r="I57" s="20"/>
      <c r="J57" s="20"/>
      <c r="K57" s="20"/>
      <c r="L57" s="20"/>
      <c r="M57" s="3408"/>
      <c r="N57" s="3409"/>
      <c r="O57" s="20"/>
      <c r="P57" s="20"/>
      <c r="Q57" s="20"/>
      <c r="R57" s="20"/>
      <c r="S57" s="20"/>
      <c r="T57" s="20"/>
      <c r="U57" s="20"/>
      <c r="V57" s="20"/>
      <c r="W57" s="20"/>
      <c r="X57" s="3272"/>
      <c r="Y57" s="3272"/>
      <c r="Z57" s="20"/>
      <c r="AA57" s="20"/>
      <c r="AB57" s="20"/>
      <c r="AC57" s="20"/>
      <c r="AD57" s="20"/>
      <c r="AE57" s="20"/>
      <c r="AF57" s="20"/>
      <c r="AG57" s="20"/>
      <c r="AH57" s="20"/>
      <c r="AI57" s="20"/>
    </row>
    <row r="58" spans="1:35" ht="18" x14ac:dyDescent="0.25">
      <c r="A58" s="20"/>
      <c r="B58" s="20"/>
      <c r="C58" s="20"/>
      <c r="D58" s="20"/>
      <c r="E58" s="20"/>
      <c r="F58" s="20"/>
      <c r="G58" s="20"/>
      <c r="H58" s="20"/>
      <c r="I58" s="20"/>
      <c r="J58" s="20"/>
      <c r="K58" s="20"/>
      <c r="L58" s="20"/>
      <c r="M58" s="3408"/>
      <c r="N58" s="3409"/>
      <c r="O58" s="20"/>
      <c r="P58" s="20"/>
      <c r="Q58" s="20"/>
      <c r="R58" s="20"/>
      <c r="S58" s="20"/>
      <c r="T58" s="20"/>
      <c r="U58" s="20"/>
      <c r="V58" s="20"/>
      <c r="W58" s="20"/>
      <c r="X58" s="3272"/>
      <c r="Y58" s="3272"/>
      <c r="Z58" s="20"/>
      <c r="AA58" s="20"/>
      <c r="AB58" s="20"/>
      <c r="AC58" s="20"/>
      <c r="AD58" s="20"/>
      <c r="AE58" s="20"/>
      <c r="AF58" s="20"/>
      <c r="AG58" s="20"/>
      <c r="AH58" s="20"/>
      <c r="AI58" s="20"/>
    </row>
    <row r="59" spans="1:35" ht="18" x14ac:dyDescent="0.25">
      <c r="A59" s="20"/>
      <c r="B59" s="20"/>
      <c r="C59" s="20"/>
      <c r="D59" s="20"/>
      <c r="E59" s="20"/>
      <c r="F59" s="20"/>
      <c r="G59" s="20"/>
      <c r="H59" s="20"/>
      <c r="I59" s="20"/>
      <c r="J59" s="20"/>
      <c r="K59" s="20"/>
      <c r="L59" s="20"/>
      <c r="M59" s="3408"/>
      <c r="N59" s="3409"/>
      <c r="O59" s="20"/>
      <c r="P59" s="20"/>
      <c r="Q59" s="20"/>
      <c r="R59" s="20"/>
      <c r="S59" s="20"/>
      <c r="T59" s="20"/>
      <c r="U59" s="20"/>
      <c r="V59" s="20"/>
      <c r="W59" s="20"/>
      <c r="X59" s="3272"/>
      <c r="Y59" s="3272"/>
      <c r="Z59" s="20"/>
      <c r="AA59" s="20"/>
      <c r="AB59" s="20"/>
      <c r="AC59" s="20"/>
      <c r="AD59" s="20"/>
      <c r="AE59" s="20"/>
      <c r="AF59" s="20"/>
      <c r="AG59" s="20"/>
      <c r="AH59" s="20"/>
      <c r="AI59" s="20"/>
    </row>
    <row r="60" spans="1:35" ht="18" x14ac:dyDescent="0.25">
      <c r="A60" s="20"/>
      <c r="B60" s="20"/>
      <c r="C60" s="20"/>
      <c r="D60" s="20"/>
      <c r="E60" s="20"/>
      <c r="F60" s="20"/>
      <c r="G60" s="20"/>
      <c r="H60" s="20"/>
      <c r="I60" s="20"/>
      <c r="J60" s="20"/>
      <c r="K60" s="20"/>
      <c r="L60" s="20"/>
      <c r="M60" s="3408"/>
      <c r="N60" s="3409"/>
      <c r="O60" s="20"/>
      <c r="P60" s="20"/>
      <c r="Q60" s="20"/>
      <c r="R60" s="20"/>
      <c r="S60" s="20"/>
      <c r="T60" s="20"/>
      <c r="U60" s="20"/>
      <c r="V60" s="20"/>
      <c r="W60" s="20"/>
      <c r="X60" s="3272"/>
      <c r="Y60" s="3272"/>
      <c r="Z60" s="20"/>
      <c r="AA60" s="20"/>
      <c r="AB60" s="20"/>
      <c r="AC60" s="20"/>
      <c r="AD60" s="20"/>
      <c r="AE60" s="20"/>
      <c r="AF60" s="20"/>
      <c r="AG60" s="20"/>
      <c r="AH60" s="20"/>
      <c r="AI60" s="20"/>
    </row>
    <row r="61" spans="1:35" ht="18" x14ac:dyDescent="0.25">
      <c r="A61" s="20"/>
      <c r="B61" s="20"/>
      <c r="C61" s="20"/>
      <c r="D61" s="20"/>
      <c r="E61" s="20"/>
      <c r="F61" s="20"/>
      <c r="G61" s="20"/>
      <c r="H61" s="20"/>
      <c r="I61" s="20"/>
      <c r="J61" s="20"/>
      <c r="K61" s="20"/>
      <c r="L61" s="20"/>
      <c r="M61" s="3408"/>
      <c r="N61" s="3409"/>
      <c r="O61" s="20"/>
      <c r="P61" s="20"/>
      <c r="Q61" s="20"/>
      <c r="R61" s="20"/>
      <c r="S61" s="20"/>
      <c r="T61" s="20"/>
      <c r="U61" s="20"/>
      <c r="V61" s="20"/>
      <c r="W61" s="20"/>
      <c r="X61" s="3272"/>
      <c r="Y61" s="3272"/>
      <c r="Z61" s="20"/>
      <c r="AA61" s="20"/>
      <c r="AB61" s="20"/>
      <c r="AC61" s="20"/>
      <c r="AD61" s="20"/>
      <c r="AE61" s="20"/>
      <c r="AF61" s="20"/>
      <c r="AG61" s="20"/>
      <c r="AH61" s="20"/>
      <c r="AI61" s="20"/>
    </row>
    <row r="62" spans="1:35" ht="18" x14ac:dyDescent="0.25">
      <c r="A62" s="20"/>
      <c r="B62" s="20"/>
      <c r="C62" s="20"/>
      <c r="D62" s="20"/>
      <c r="E62" s="20"/>
      <c r="F62" s="20"/>
      <c r="G62" s="20"/>
      <c r="H62" s="20"/>
      <c r="I62" s="20"/>
      <c r="J62" s="20"/>
      <c r="K62" s="20"/>
      <c r="L62" s="20"/>
      <c r="M62" s="3408"/>
      <c r="N62" s="3409"/>
      <c r="O62" s="20"/>
      <c r="P62" s="20"/>
      <c r="Q62" s="20"/>
      <c r="R62" s="20"/>
      <c r="S62" s="20"/>
      <c r="T62" s="20"/>
      <c r="U62" s="20"/>
      <c r="V62" s="20"/>
      <c r="W62" s="20"/>
      <c r="X62" s="3272"/>
      <c r="Y62" s="3272"/>
      <c r="Z62" s="20"/>
      <c r="AA62" s="20"/>
      <c r="AB62" s="20"/>
      <c r="AC62" s="20"/>
      <c r="AD62" s="20"/>
      <c r="AE62" s="20"/>
      <c r="AF62" s="20"/>
      <c r="AG62" s="20"/>
      <c r="AH62" s="20"/>
      <c r="AI62" s="20"/>
    </row>
    <row r="63" spans="1:35" ht="18" x14ac:dyDescent="0.25">
      <c r="A63" s="20"/>
      <c r="B63" s="20"/>
      <c r="C63" s="20"/>
      <c r="D63" s="20"/>
      <c r="E63" s="20"/>
      <c r="F63" s="20"/>
      <c r="G63" s="20"/>
      <c r="H63" s="20"/>
      <c r="I63" s="20"/>
      <c r="J63" s="20"/>
      <c r="K63" s="20"/>
      <c r="L63" s="20"/>
      <c r="M63" s="3408"/>
      <c r="N63" s="3409"/>
      <c r="O63" s="20"/>
      <c r="P63" s="20"/>
      <c r="Q63" s="20"/>
      <c r="R63" s="20"/>
      <c r="S63" s="20"/>
      <c r="T63" s="20"/>
      <c r="U63" s="20"/>
      <c r="V63" s="20"/>
      <c r="W63" s="20"/>
      <c r="X63" s="3272"/>
      <c r="Y63" s="3272"/>
      <c r="Z63" s="20"/>
      <c r="AA63" s="20"/>
      <c r="AB63" s="20"/>
      <c r="AC63" s="20"/>
      <c r="AD63" s="20"/>
      <c r="AE63" s="20"/>
      <c r="AF63" s="20"/>
      <c r="AG63" s="20"/>
      <c r="AH63" s="20"/>
      <c r="AI63" s="20"/>
    </row>
    <row r="64" spans="1:35" ht="18" x14ac:dyDescent="0.25">
      <c r="A64" s="20"/>
      <c r="B64" s="20"/>
      <c r="C64" s="20"/>
      <c r="D64" s="20"/>
      <c r="E64" s="20"/>
      <c r="F64" s="20"/>
      <c r="G64" s="20"/>
      <c r="H64" s="20"/>
      <c r="I64" s="20"/>
      <c r="J64" s="20"/>
      <c r="K64" s="20"/>
      <c r="L64" s="20"/>
      <c r="M64" s="3408"/>
      <c r="N64" s="3409"/>
      <c r="O64" s="20"/>
      <c r="P64" s="20"/>
      <c r="Q64" s="20"/>
      <c r="R64" s="20"/>
      <c r="S64" s="20"/>
      <c r="T64" s="20"/>
      <c r="U64" s="20"/>
      <c r="V64" s="20"/>
      <c r="W64" s="20"/>
      <c r="X64" s="3272"/>
      <c r="Y64" s="3272"/>
      <c r="Z64" s="20"/>
      <c r="AA64" s="20"/>
      <c r="AB64" s="20"/>
      <c r="AC64" s="20"/>
      <c r="AD64" s="20"/>
      <c r="AE64" s="20"/>
      <c r="AF64" s="20"/>
      <c r="AG64" s="20"/>
      <c r="AH64" s="20"/>
      <c r="AI64" s="20"/>
    </row>
    <row r="65" spans="1:35" ht="18" x14ac:dyDescent="0.25">
      <c r="A65" s="20"/>
      <c r="B65" s="20"/>
      <c r="C65" s="20"/>
      <c r="D65" s="20"/>
      <c r="E65" s="20"/>
      <c r="F65" s="20"/>
      <c r="G65" s="20"/>
      <c r="H65" s="20"/>
      <c r="I65" s="20"/>
      <c r="J65" s="20"/>
      <c r="K65" s="20"/>
      <c r="L65" s="20"/>
      <c r="M65" s="3408"/>
      <c r="N65" s="3409"/>
      <c r="O65" s="20"/>
      <c r="P65" s="20"/>
      <c r="Q65" s="20"/>
      <c r="R65" s="20"/>
      <c r="S65" s="20"/>
      <c r="T65" s="20"/>
      <c r="U65" s="20"/>
      <c r="V65" s="20"/>
      <c r="W65" s="20"/>
      <c r="X65" s="3272"/>
      <c r="Y65" s="3272"/>
      <c r="Z65" s="20"/>
      <c r="AA65" s="20"/>
      <c r="AB65" s="20"/>
      <c r="AC65" s="20"/>
      <c r="AD65" s="20"/>
      <c r="AE65" s="20"/>
      <c r="AF65" s="20"/>
      <c r="AG65" s="20"/>
      <c r="AH65" s="20"/>
      <c r="AI65" s="20"/>
    </row>
    <row r="66" spans="1:35" ht="18" x14ac:dyDescent="0.25">
      <c r="A66" s="20"/>
      <c r="B66" s="20"/>
      <c r="C66" s="20"/>
      <c r="D66" s="20"/>
      <c r="E66" s="20"/>
      <c r="F66" s="20"/>
      <c r="G66" s="20"/>
      <c r="H66" s="20"/>
      <c r="I66" s="20"/>
      <c r="J66" s="20"/>
      <c r="K66" s="20"/>
      <c r="L66" s="20"/>
      <c r="M66" s="3408"/>
      <c r="N66" s="3409"/>
      <c r="O66" s="20"/>
      <c r="P66" s="20"/>
      <c r="Q66" s="20"/>
      <c r="R66" s="20"/>
      <c r="S66" s="20"/>
      <c r="T66" s="20"/>
      <c r="U66" s="20"/>
      <c r="V66" s="20"/>
      <c r="W66" s="20"/>
      <c r="X66" s="3272"/>
      <c r="Y66" s="3272"/>
      <c r="Z66" s="20"/>
      <c r="AA66" s="20"/>
      <c r="AB66" s="20"/>
      <c r="AC66" s="20"/>
      <c r="AD66" s="20"/>
      <c r="AE66" s="20"/>
      <c r="AF66" s="20"/>
      <c r="AG66" s="20"/>
      <c r="AH66" s="20"/>
      <c r="AI66" s="20"/>
    </row>
    <row r="67" spans="1:35" ht="18" x14ac:dyDescent="0.25">
      <c r="A67" s="20"/>
      <c r="B67" s="20"/>
      <c r="C67" s="20"/>
      <c r="D67" s="20"/>
      <c r="E67" s="20"/>
      <c r="F67" s="20"/>
      <c r="G67" s="20"/>
      <c r="H67" s="20"/>
      <c r="I67" s="20"/>
      <c r="J67" s="20"/>
      <c r="K67" s="20"/>
      <c r="L67" s="20"/>
      <c r="M67" s="3408"/>
      <c r="N67" s="3409"/>
      <c r="O67" s="20"/>
      <c r="P67" s="20"/>
      <c r="Q67" s="20"/>
      <c r="R67" s="20"/>
      <c r="S67" s="20"/>
      <c r="T67" s="20"/>
      <c r="U67" s="20"/>
      <c r="V67" s="20"/>
      <c r="W67" s="20"/>
      <c r="X67" s="3272"/>
      <c r="Y67" s="3272"/>
      <c r="Z67" s="20"/>
      <c r="AA67" s="20"/>
      <c r="AB67" s="20"/>
      <c r="AC67" s="20"/>
      <c r="AD67" s="20"/>
      <c r="AE67" s="20"/>
      <c r="AF67" s="20"/>
      <c r="AG67" s="20"/>
      <c r="AH67" s="20"/>
      <c r="AI67" s="20"/>
    </row>
    <row r="68" spans="1:35" ht="18" x14ac:dyDescent="0.25">
      <c r="A68" s="20"/>
      <c r="B68" s="20"/>
      <c r="C68" s="20"/>
      <c r="D68" s="20"/>
      <c r="E68" s="20"/>
      <c r="F68" s="20"/>
      <c r="G68" s="20"/>
      <c r="H68" s="20"/>
      <c r="I68" s="20"/>
      <c r="J68" s="20"/>
      <c r="K68" s="20"/>
      <c r="L68" s="20"/>
      <c r="M68" s="3408"/>
      <c r="N68" s="3409"/>
      <c r="O68" s="20"/>
      <c r="P68" s="20"/>
      <c r="Q68" s="20"/>
      <c r="R68" s="20"/>
      <c r="S68" s="20"/>
      <c r="T68" s="20"/>
      <c r="U68" s="20"/>
      <c r="V68" s="20"/>
      <c r="W68" s="20"/>
      <c r="X68" s="3272"/>
      <c r="Y68" s="3272"/>
      <c r="Z68" s="20"/>
      <c r="AA68" s="20"/>
      <c r="AB68" s="20"/>
      <c r="AC68" s="20"/>
      <c r="AD68" s="20"/>
      <c r="AE68" s="20"/>
      <c r="AF68" s="20"/>
      <c r="AG68" s="20"/>
      <c r="AH68" s="20"/>
      <c r="AI68" s="20"/>
    </row>
    <row r="69" spans="1:35" ht="18" x14ac:dyDescent="0.25">
      <c r="A69" s="20"/>
      <c r="B69" s="20"/>
      <c r="C69" s="20"/>
      <c r="D69" s="20"/>
      <c r="E69" s="20"/>
      <c r="F69" s="20"/>
      <c r="G69" s="20"/>
      <c r="H69" s="20"/>
      <c r="I69" s="20"/>
      <c r="J69" s="20"/>
      <c r="K69" s="20"/>
      <c r="L69" s="20"/>
      <c r="M69" s="3408"/>
      <c r="N69" s="3409"/>
      <c r="O69" s="20"/>
      <c r="P69" s="20"/>
      <c r="Q69" s="20"/>
      <c r="R69" s="20"/>
      <c r="S69" s="20"/>
      <c r="T69" s="20"/>
      <c r="U69" s="20"/>
      <c r="V69" s="20"/>
      <c r="W69" s="20"/>
      <c r="X69" s="3272"/>
      <c r="Y69" s="3272"/>
      <c r="Z69" s="20"/>
      <c r="AA69" s="20"/>
      <c r="AB69" s="20"/>
      <c r="AC69" s="20"/>
      <c r="AD69" s="20"/>
      <c r="AE69" s="20"/>
      <c r="AF69" s="20"/>
      <c r="AG69" s="20"/>
      <c r="AH69" s="20"/>
      <c r="AI69" s="20"/>
    </row>
    <row r="70" spans="1:35" ht="18" x14ac:dyDescent="0.25">
      <c r="A70" s="20"/>
      <c r="B70" s="20"/>
      <c r="C70" s="20"/>
      <c r="D70" s="20"/>
      <c r="E70" s="20"/>
      <c r="F70" s="20"/>
      <c r="G70" s="20"/>
      <c r="H70" s="20"/>
      <c r="I70" s="20"/>
      <c r="J70" s="20"/>
      <c r="K70" s="20"/>
      <c r="L70" s="20"/>
      <c r="M70" s="3408"/>
      <c r="N70" s="3409"/>
      <c r="O70" s="20"/>
      <c r="P70" s="20"/>
      <c r="Q70" s="20"/>
      <c r="R70" s="20"/>
      <c r="S70" s="20"/>
      <c r="T70" s="20"/>
      <c r="U70" s="20"/>
      <c r="V70" s="20"/>
      <c r="W70" s="20"/>
      <c r="X70" s="3272"/>
      <c r="Y70" s="3272"/>
      <c r="Z70" s="20"/>
      <c r="AA70" s="20"/>
      <c r="AB70" s="20"/>
      <c r="AC70" s="20"/>
      <c r="AD70" s="20"/>
      <c r="AE70" s="20"/>
      <c r="AF70" s="20"/>
      <c r="AG70" s="20"/>
      <c r="AH70" s="20"/>
      <c r="AI70" s="20"/>
    </row>
    <row r="71" spans="1:35" ht="18" x14ac:dyDescent="0.25">
      <c r="A71" s="20"/>
      <c r="B71" s="20"/>
      <c r="C71" s="20"/>
      <c r="D71" s="20"/>
      <c r="E71" s="20"/>
      <c r="F71" s="20"/>
      <c r="G71" s="20"/>
      <c r="H71" s="20"/>
      <c r="I71" s="20"/>
      <c r="J71" s="20"/>
      <c r="K71" s="20"/>
      <c r="L71" s="20"/>
      <c r="M71" s="3408"/>
      <c r="N71" s="3409"/>
      <c r="O71" s="20"/>
      <c r="P71" s="20"/>
      <c r="Q71" s="20"/>
      <c r="R71" s="20"/>
      <c r="S71" s="20"/>
      <c r="T71" s="20"/>
      <c r="U71" s="20"/>
      <c r="V71" s="20"/>
      <c r="W71" s="20"/>
      <c r="X71" s="3272"/>
      <c r="Y71" s="3272"/>
      <c r="Z71" s="20"/>
      <c r="AA71" s="20"/>
      <c r="AB71" s="20"/>
      <c r="AC71" s="20"/>
      <c r="AD71" s="20"/>
      <c r="AE71" s="20"/>
      <c r="AF71" s="20"/>
      <c r="AG71" s="20"/>
      <c r="AH71" s="20"/>
      <c r="AI71" s="20"/>
    </row>
    <row r="72" spans="1:35" ht="18" x14ac:dyDescent="0.25">
      <c r="A72" s="20"/>
      <c r="B72" s="20"/>
      <c r="C72" s="20"/>
      <c r="D72" s="20"/>
      <c r="E72" s="20"/>
      <c r="F72" s="20"/>
      <c r="G72" s="20"/>
      <c r="H72" s="20"/>
      <c r="I72" s="20"/>
      <c r="J72" s="20"/>
      <c r="K72" s="20"/>
      <c r="L72" s="20"/>
      <c r="M72" s="3408"/>
      <c r="N72" s="3409"/>
      <c r="O72" s="20"/>
      <c r="P72" s="20"/>
      <c r="Q72" s="20"/>
      <c r="R72" s="20"/>
      <c r="S72" s="20"/>
      <c r="T72" s="20"/>
      <c r="U72" s="20"/>
      <c r="V72" s="20"/>
      <c r="W72" s="20"/>
      <c r="X72" s="3272"/>
      <c r="Y72" s="3272"/>
      <c r="Z72" s="20"/>
      <c r="AA72" s="20"/>
      <c r="AB72" s="20"/>
      <c r="AC72" s="20"/>
      <c r="AD72" s="20"/>
      <c r="AE72" s="20"/>
      <c r="AF72" s="20"/>
      <c r="AG72" s="20"/>
      <c r="AH72" s="20"/>
      <c r="AI72" s="20"/>
    </row>
    <row r="73" spans="1:35" ht="18" x14ac:dyDescent="0.25">
      <c r="A73" s="20"/>
      <c r="B73" s="20"/>
      <c r="C73" s="20"/>
      <c r="D73" s="20"/>
      <c r="E73" s="20"/>
      <c r="F73" s="20"/>
      <c r="G73" s="20"/>
      <c r="H73" s="20"/>
      <c r="I73" s="20"/>
      <c r="J73" s="20"/>
      <c r="K73" s="20"/>
      <c r="L73" s="20"/>
      <c r="M73" s="3408"/>
      <c r="N73" s="3409"/>
      <c r="O73" s="20"/>
      <c r="P73" s="20"/>
      <c r="Q73" s="20"/>
      <c r="R73" s="20"/>
      <c r="S73" s="20"/>
      <c r="T73" s="20"/>
      <c r="U73" s="20"/>
      <c r="V73" s="20"/>
      <c r="W73" s="20"/>
      <c r="X73" s="3272"/>
      <c r="Y73" s="3272"/>
      <c r="Z73" s="20"/>
      <c r="AA73" s="20"/>
      <c r="AB73" s="20"/>
      <c r="AC73" s="20"/>
      <c r="AD73" s="20"/>
      <c r="AE73" s="20"/>
      <c r="AF73" s="20"/>
      <c r="AG73" s="20"/>
      <c r="AH73" s="20"/>
      <c r="AI73" s="20"/>
    </row>
    <row r="74" spans="1:35" ht="18" x14ac:dyDescent="0.25">
      <c r="A74" s="20"/>
      <c r="B74" s="20"/>
      <c r="C74" s="20"/>
      <c r="D74" s="20"/>
      <c r="E74" s="20"/>
      <c r="F74" s="20"/>
      <c r="G74" s="20"/>
      <c r="H74" s="20"/>
      <c r="I74" s="20"/>
      <c r="J74" s="20"/>
      <c r="K74" s="20"/>
      <c r="L74" s="20"/>
      <c r="M74" s="3408"/>
      <c r="N74" s="3409"/>
      <c r="O74" s="20"/>
      <c r="P74" s="20"/>
      <c r="Q74" s="20"/>
      <c r="R74" s="20"/>
      <c r="S74" s="20"/>
      <c r="T74" s="20"/>
      <c r="U74" s="20"/>
      <c r="V74" s="20"/>
      <c r="W74" s="20"/>
      <c r="X74" s="3272"/>
      <c r="Y74" s="3272"/>
      <c r="Z74" s="20"/>
      <c r="AA74" s="20"/>
      <c r="AB74" s="20"/>
      <c r="AC74" s="20"/>
      <c r="AD74" s="20"/>
      <c r="AE74" s="20"/>
      <c r="AF74" s="20"/>
      <c r="AG74" s="20"/>
      <c r="AH74" s="20"/>
      <c r="AI74" s="20"/>
    </row>
    <row r="75" spans="1:35" ht="18" x14ac:dyDescent="0.25">
      <c r="A75" s="20"/>
      <c r="B75" s="20"/>
      <c r="C75" s="20"/>
      <c r="D75" s="20"/>
      <c r="E75" s="20"/>
      <c r="F75" s="20"/>
      <c r="G75" s="20"/>
      <c r="H75" s="20"/>
      <c r="I75" s="20"/>
      <c r="J75" s="20"/>
      <c r="K75" s="20"/>
      <c r="L75" s="20"/>
      <c r="M75" s="3408"/>
      <c r="N75" s="3409"/>
      <c r="O75" s="20"/>
      <c r="P75" s="20"/>
      <c r="Q75" s="20"/>
      <c r="R75" s="20"/>
      <c r="S75" s="20"/>
      <c r="T75" s="20"/>
      <c r="U75" s="20"/>
      <c r="V75" s="20"/>
      <c r="W75" s="20"/>
      <c r="X75" s="3272"/>
      <c r="Y75" s="3272"/>
      <c r="Z75" s="20"/>
      <c r="AA75" s="20"/>
      <c r="AB75" s="20"/>
      <c r="AC75" s="20"/>
      <c r="AD75" s="20"/>
      <c r="AE75" s="20"/>
      <c r="AF75" s="20"/>
      <c r="AG75" s="20"/>
      <c r="AH75" s="20"/>
      <c r="AI75" s="20"/>
    </row>
    <row r="76" spans="1:35" ht="18" x14ac:dyDescent="0.25">
      <c r="A76" s="20"/>
      <c r="B76" s="20"/>
      <c r="C76" s="20"/>
      <c r="D76" s="20"/>
      <c r="E76" s="20"/>
      <c r="F76" s="20"/>
      <c r="G76" s="20"/>
      <c r="H76" s="20"/>
      <c r="I76" s="20"/>
      <c r="J76" s="20"/>
      <c r="K76" s="20"/>
      <c r="L76" s="20"/>
      <c r="M76" s="3408"/>
      <c r="N76" s="3409"/>
      <c r="O76" s="20"/>
      <c r="P76" s="20"/>
      <c r="Q76" s="20"/>
      <c r="R76" s="20"/>
      <c r="S76" s="20"/>
      <c r="T76" s="20"/>
      <c r="U76" s="20"/>
      <c r="V76" s="20"/>
      <c r="W76" s="20"/>
      <c r="X76" s="3272"/>
      <c r="Y76" s="3272"/>
      <c r="Z76" s="20"/>
      <c r="AA76" s="20"/>
      <c r="AB76" s="20"/>
      <c r="AC76" s="20"/>
      <c r="AD76" s="20"/>
      <c r="AE76" s="20"/>
      <c r="AF76" s="20"/>
      <c r="AG76" s="20"/>
      <c r="AH76" s="20"/>
      <c r="AI76" s="20"/>
    </row>
    <row r="77" spans="1:35" ht="18" x14ac:dyDescent="0.25">
      <c r="A77" s="20"/>
      <c r="B77" s="20"/>
      <c r="C77" s="20"/>
      <c r="D77" s="20"/>
      <c r="E77" s="20"/>
      <c r="F77" s="20"/>
      <c r="G77" s="20"/>
      <c r="H77" s="20"/>
      <c r="I77" s="20"/>
      <c r="J77" s="20"/>
      <c r="K77" s="20"/>
      <c r="L77" s="20"/>
      <c r="M77" s="3408"/>
      <c r="N77" s="3409"/>
      <c r="O77" s="20"/>
      <c r="P77" s="20"/>
      <c r="Q77" s="20"/>
      <c r="R77" s="20"/>
      <c r="S77" s="20"/>
      <c r="T77" s="20"/>
      <c r="U77" s="20"/>
      <c r="V77" s="20"/>
      <c r="W77" s="20"/>
      <c r="X77" s="3272"/>
      <c r="Y77" s="3272"/>
      <c r="Z77" s="20"/>
      <c r="AA77" s="20"/>
      <c r="AB77" s="20"/>
      <c r="AC77" s="20"/>
      <c r="AD77" s="20"/>
      <c r="AE77" s="20"/>
      <c r="AF77" s="20"/>
      <c r="AG77" s="20"/>
      <c r="AH77" s="20"/>
      <c r="AI77" s="20"/>
    </row>
    <row r="78" spans="1:35" ht="18" x14ac:dyDescent="0.25">
      <c r="A78" s="20"/>
      <c r="B78" s="20"/>
      <c r="C78" s="20"/>
      <c r="D78" s="20"/>
      <c r="E78" s="20"/>
      <c r="F78" s="20"/>
      <c r="G78" s="20"/>
      <c r="H78" s="20"/>
      <c r="I78" s="20"/>
      <c r="J78" s="20"/>
      <c r="K78" s="20"/>
      <c r="L78" s="20"/>
      <c r="M78" s="3408"/>
      <c r="N78" s="3409"/>
      <c r="O78" s="20"/>
      <c r="P78" s="20"/>
      <c r="Q78" s="20"/>
      <c r="R78" s="20"/>
      <c r="S78" s="20"/>
      <c r="T78" s="20"/>
      <c r="U78" s="20"/>
      <c r="V78" s="20"/>
      <c r="W78" s="20"/>
      <c r="X78" s="3272"/>
      <c r="Y78" s="3272"/>
      <c r="Z78" s="20"/>
      <c r="AA78" s="20"/>
      <c r="AB78" s="20"/>
      <c r="AC78" s="20"/>
      <c r="AD78" s="20"/>
      <c r="AE78" s="20"/>
      <c r="AF78" s="20"/>
      <c r="AG78" s="20"/>
      <c r="AH78" s="20"/>
      <c r="AI78" s="20"/>
    </row>
    <row r="79" spans="1:35" ht="18" x14ac:dyDescent="0.25">
      <c r="A79" s="20"/>
      <c r="B79" s="20"/>
      <c r="C79" s="20"/>
      <c r="D79" s="20"/>
      <c r="E79" s="20"/>
      <c r="F79" s="20"/>
      <c r="G79" s="20"/>
      <c r="H79" s="20"/>
      <c r="I79" s="20"/>
      <c r="J79" s="20"/>
      <c r="K79" s="20"/>
      <c r="L79" s="20"/>
      <c r="M79" s="3408"/>
      <c r="N79" s="3409"/>
      <c r="O79" s="20"/>
      <c r="P79" s="20"/>
      <c r="Q79" s="20"/>
      <c r="R79" s="20"/>
      <c r="S79" s="20"/>
      <c r="T79" s="20"/>
      <c r="U79" s="20"/>
      <c r="V79" s="20"/>
      <c r="W79" s="20"/>
      <c r="X79" s="3272"/>
      <c r="Y79" s="3272"/>
      <c r="Z79" s="20"/>
      <c r="AA79" s="20"/>
      <c r="AB79" s="20"/>
      <c r="AC79" s="20"/>
      <c r="AD79" s="20"/>
      <c r="AE79" s="20"/>
      <c r="AF79" s="20"/>
      <c r="AG79" s="20"/>
      <c r="AH79" s="20"/>
      <c r="AI79" s="20"/>
    </row>
    <row r="80" spans="1:35" ht="18" x14ac:dyDescent="0.25">
      <c r="A80" s="20"/>
      <c r="B80" s="20"/>
      <c r="C80" s="20"/>
      <c r="D80" s="20"/>
      <c r="E80" s="20"/>
      <c r="F80" s="20"/>
      <c r="G80" s="20"/>
      <c r="H80" s="20"/>
      <c r="I80" s="20"/>
      <c r="J80" s="20"/>
      <c r="K80" s="20"/>
      <c r="L80" s="20"/>
      <c r="M80" s="3408"/>
      <c r="N80" s="3409"/>
      <c r="O80" s="20"/>
      <c r="P80" s="20"/>
      <c r="Q80" s="20"/>
      <c r="R80" s="20"/>
      <c r="S80" s="20"/>
      <c r="T80" s="20"/>
      <c r="U80" s="20"/>
      <c r="V80" s="20"/>
      <c r="W80" s="20"/>
      <c r="X80" s="3272"/>
      <c r="Y80" s="3272"/>
      <c r="Z80" s="20"/>
      <c r="AA80" s="20"/>
      <c r="AB80" s="20"/>
      <c r="AC80" s="20"/>
      <c r="AD80" s="20"/>
      <c r="AE80" s="20"/>
      <c r="AF80" s="20"/>
      <c r="AG80" s="20"/>
      <c r="AH80" s="20"/>
      <c r="AI80" s="20"/>
    </row>
    <row r="81" spans="1:35" ht="18" x14ac:dyDescent="0.25">
      <c r="A81" s="20"/>
      <c r="B81" s="20"/>
      <c r="C81" s="20"/>
      <c r="D81" s="20"/>
      <c r="E81" s="20"/>
      <c r="F81" s="20"/>
      <c r="G81" s="20"/>
      <c r="H81" s="20"/>
      <c r="I81" s="20"/>
      <c r="J81" s="20"/>
      <c r="K81" s="20"/>
      <c r="L81" s="20"/>
      <c r="M81" s="3408"/>
      <c r="N81" s="3409"/>
      <c r="O81" s="20"/>
      <c r="P81" s="20"/>
      <c r="Q81" s="20"/>
      <c r="R81" s="20"/>
      <c r="S81" s="20"/>
      <c r="T81" s="20"/>
      <c r="U81" s="20"/>
      <c r="V81" s="20"/>
      <c r="W81" s="20"/>
      <c r="X81" s="3272"/>
      <c r="Y81" s="3272"/>
      <c r="Z81" s="20"/>
      <c r="AA81" s="20"/>
      <c r="AB81" s="20"/>
      <c r="AC81" s="20"/>
      <c r="AD81" s="20"/>
      <c r="AE81" s="20"/>
      <c r="AF81" s="20"/>
      <c r="AG81" s="20"/>
      <c r="AH81" s="20"/>
      <c r="AI81" s="20"/>
    </row>
    <row r="82" spans="1:35" ht="18" x14ac:dyDescent="0.25">
      <c r="A82" s="20"/>
      <c r="B82" s="20"/>
      <c r="C82" s="20"/>
      <c r="D82" s="20"/>
      <c r="E82" s="20"/>
      <c r="F82" s="20"/>
      <c r="G82" s="20"/>
      <c r="H82" s="20"/>
      <c r="I82" s="20"/>
      <c r="J82" s="20"/>
      <c r="K82" s="20"/>
      <c r="L82" s="20"/>
      <c r="M82" s="3408"/>
      <c r="N82" s="3409"/>
      <c r="O82" s="20"/>
      <c r="P82" s="20"/>
      <c r="Q82" s="20"/>
      <c r="R82" s="20"/>
      <c r="S82" s="20"/>
      <c r="T82" s="20"/>
      <c r="U82" s="20"/>
      <c r="V82" s="20"/>
      <c r="W82" s="20"/>
      <c r="X82" s="3272"/>
      <c r="Y82" s="3272"/>
      <c r="Z82" s="20"/>
      <c r="AA82" s="20"/>
      <c r="AB82" s="20"/>
      <c r="AC82" s="20"/>
      <c r="AD82" s="20"/>
      <c r="AE82" s="20"/>
      <c r="AF82" s="20"/>
      <c r="AG82" s="20"/>
      <c r="AH82" s="20"/>
      <c r="AI82" s="20"/>
    </row>
    <row r="83" spans="1:35" ht="18" x14ac:dyDescent="0.25">
      <c r="A83" s="20"/>
      <c r="B83" s="20"/>
      <c r="C83" s="20"/>
      <c r="D83" s="20"/>
      <c r="E83" s="20"/>
      <c r="F83" s="20"/>
      <c r="G83" s="20"/>
      <c r="H83" s="20"/>
      <c r="I83" s="20"/>
      <c r="J83" s="20"/>
      <c r="K83" s="20"/>
      <c r="L83" s="20"/>
      <c r="M83" s="3408"/>
      <c r="N83" s="3409"/>
      <c r="O83" s="20"/>
      <c r="P83" s="20"/>
      <c r="Q83" s="20"/>
      <c r="R83" s="20"/>
      <c r="S83" s="20"/>
      <c r="T83" s="20"/>
      <c r="U83" s="20"/>
      <c r="V83" s="20"/>
      <c r="W83" s="20"/>
      <c r="X83" s="3272"/>
      <c r="Y83" s="3272"/>
      <c r="Z83" s="20"/>
      <c r="AA83" s="20"/>
      <c r="AB83" s="20"/>
      <c r="AC83" s="20"/>
      <c r="AD83" s="20"/>
      <c r="AE83" s="20"/>
      <c r="AF83" s="20"/>
      <c r="AG83" s="20"/>
      <c r="AH83" s="20"/>
      <c r="AI83" s="20"/>
    </row>
    <row r="84" spans="1:35" ht="18" x14ac:dyDescent="0.25">
      <c r="A84" s="20"/>
      <c r="B84" s="20"/>
      <c r="C84" s="20"/>
      <c r="D84" s="20"/>
      <c r="E84" s="20"/>
      <c r="F84" s="20"/>
      <c r="G84" s="20"/>
      <c r="H84" s="20"/>
      <c r="I84" s="20"/>
      <c r="J84" s="20"/>
      <c r="K84" s="20"/>
      <c r="L84" s="20"/>
      <c r="M84" s="3408"/>
      <c r="N84" s="3409"/>
      <c r="O84" s="20"/>
      <c r="P84" s="20"/>
      <c r="Q84" s="20"/>
      <c r="R84" s="20"/>
      <c r="S84" s="20"/>
      <c r="T84" s="20"/>
      <c r="U84" s="20"/>
      <c r="V84" s="20"/>
      <c r="W84" s="20"/>
      <c r="X84" s="3272"/>
      <c r="Y84" s="3272"/>
      <c r="Z84" s="20"/>
      <c r="AA84" s="20"/>
      <c r="AB84" s="20"/>
      <c r="AC84" s="20"/>
      <c r="AD84" s="20"/>
      <c r="AE84" s="20"/>
      <c r="AF84" s="20"/>
      <c r="AG84" s="20"/>
      <c r="AH84" s="20"/>
      <c r="AI84" s="20"/>
    </row>
    <row r="85" spans="1:35" ht="18" x14ac:dyDescent="0.25">
      <c r="A85" s="20"/>
      <c r="B85" s="20"/>
      <c r="C85" s="20"/>
      <c r="D85" s="20"/>
      <c r="E85" s="20"/>
      <c r="F85" s="20"/>
      <c r="G85" s="20"/>
      <c r="H85" s="20"/>
      <c r="I85" s="20"/>
      <c r="J85" s="20"/>
      <c r="K85" s="20"/>
      <c r="L85" s="20"/>
      <c r="M85" s="3408"/>
      <c r="N85" s="3409"/>
      <c r="O85" s="20"/>
      <c r="P85" s="20"/>
      <c r="Q85" s="20"/>
      <c r="R85" s="20"/>
      <c r="S85" s="20"/>
      <c r="T85" s="20"/>
      <c r="U85" s="20"/>
      <c r="V85" s="20"/>
      <c r="W85" s="20"/>
      <c r="X85" s="3272"/>
      <c r="Y85" s="3272"/>
      <c r="Z85" s="20"/>
      <c r="AA85" s="20"/>
      <c r="AB85" s="20"/>
      <c r="AC85" s="20"/>
      <c r="AD85" s="20"/>
      <c r="AE85" s="20"/>
      <c r="AF85" s="20"/>
      <c r="AG85" s="20"/>
      <c r="AH85" s="20"/>
      <c r="AI85" s="20"/>
    </row>
    <row r="86" spans="1:35" ht="18" x14ac:dyDescent="0.25">
      <c r="A86" s="20"/>
      <c r="B86" s="20"/>
      <c r="C86" s="20"/>
      <c r="D86" s="20"/>
      <c r="E86" s="20"/>
      <c r="F86" s="20"/>
      <c r="G86" s="20"/>
      <c r="H86" s="20"/>
      <c r="I86" s="20"/>
      <c r="J86" s="20"/>
      <c r="K86" s="20"/>
      <c r="L86" s="20"/>
      <c r="M86" s="3408"/>
      <c r="N86" s="3409"/>
      <c r="O86" s="20"/>
      <c r="P86" s="20"/>
      <c r="Q86" s="20"/>
      <c r="R86" s="20"/>
      <c r="S86" s="20"/>
      <c r="T86" s="20"/>
      <c r="U86" s="20"/>
      <c r="V86" s="20"/>
      <c r="W86" s="20"/>
      <c r="X86" s="3272"/>
      <c r="Y86" s="3272"/>
      <c r="Z86" s="20"/>
      <c r="AA86" s="20"/>
      <c r="AB86" s="20"/>
      <c r="AC86" s="20"/>
      <c r="AD86" s="20"/>
      <c r="AE86" s="20"/>
      <c r="AF86" s="20"/>
      <c r="AG86" s="20"/>
      <c r="AH86" s="20"/>
      <c r="AI86" s="20"/>
    </row>
    <row r="87" spans="1:35" ht="18" x14ac:dyDescent="0.25">
      <c r="A87" s="20"/>
      <c r="B87" s="20"/>
      <c r="C87" s="20"/>
      <c r="D87" s="20"/>
      <c r="E87" s="20"/>
      <c r="F87" s="20"/>
      <c r="G87" s="20"/>
      <c r="H87" s="20"/>
      <c r="I87" s="20"/>
      <c r="J87" s="20"/>
      <c r="K87" s="20"/>
      <c r="L87" s="20"/>
      <c r="M87" s="3408"/>
      <c r="N87" s="3409"/>
      <c r="O87" s="20"/>
      <c r="P87" s="20"/>
      <c r="Q87" s="20"/>
      <c r="R87" s="20"/>
      <c r="S87" s="20"/>
      <c r="T87" s="20"/>
      <c r="U87" s="20"/>
      <c r="V87" s="20"/>
      <c r="W87" s="20"/>
      <c r="X87" s="3272"/>
      <c r="Y87" s="3272"/>
      <c r="Z87" s="20"/>
      <c r="AA87" s="20"/>
      <c r="AB87" s="20"/>
      <c r="AC87" s="20"/>
      <c r="AD87" s="20"/>
      <c r="AE87" s="20"/>
      <c r="AF87" s="20"/>
      <c r="AG87" s="20"/>
      <c r="AH87" s="20"/>
      <c r="AI87" s="20"/>
    </row>
    <row r="88" spans="1:35" ht="18" x14ac:dyDescent="0.25">
      <c r="A88" s="20"/>
      <c r="B88" s="20"/>
      <c r="C88" s="20"/>
      <c r="D88" s="20"/>
      <c r="E88" s="20"/>
      <c r="F88" s="20"/>
      <c r="G88" s="20"/>
      <c r="H88" s="20"/>
      <c r="I88" s="20"/>
      <c r="J88" s="20"/>
      <c r="K88" s="20"/>
      <c r="L88" s="20"/>
      <c r="M88" s="3408"/>
      <c r="N88" s="3409"/>
      <c r="O88" s="20"/>
      <c r="P88" s="20"/>
      <c r="Q88" s="20"/>
      <c r="R88" s="20"/>
      <c r="S88" s="20"/>
      <c r="T88" s="20"/>
      <c r="U88" s="20"/>
      <c r="V88" s="20"/>
      <c r="W88" s="20"/>
      <c r="X88" s="3272"/>
      <c r="Y88" s="3272"/>
      <c r="Z88" s="20"/>
      <c r="AA88" s="20"/>
      <c r="AB88" s="20"/>
      <c r="AC88" s="20"/>
      <c r="AD88" s="20"/>
      <c r="AE88" s="20"/>
      <c r="AF88" s="20"/>
      <c r="AG88" s="20"/>
      <c r="AH88" s="20"/>
      <c r="AI88" s="20"/>
    </row>
    <row r="89" spans="1:35" ht="18" x14ac:dyDescent="0.25">
      <c r="A89" s="20"/>
      <c r="B89" s="20"/>
      <c r="C89" s="20"/>
      <c r="D89" s="20"/>
      <c r="E89" s="20"/>
      <c r="F89" s="20"/>
      <c r="G89" s="20"/>
      <c r="H89" s="20"/>
      <c r="I89" s="20"/>
      <c r="J89" s="20"/>
      <c r="K89" s="20"/>
      <c r="L89" s="20"/>
      <c r="M89" s="3408"/>
      <c r="N89" s="3409"/>
      <c r="O89" s="20"/>
      <c r="P89" s="20"/>
      <c r="Q89" s="20"/>
      <c r="R89" s="20"/>
      <c r="S89" s="20"/>
      <c r="T89" s="20"/>
      <c r="U89" s="20"/>
      <c r="V89" s="20"/>
      <c r="W89" s="20"/>
      <c r="X89" s="3272"/>
      <c r="Y89" s="3272"/>
      <c r="Z89" s="20"/>
      <c r="AA89" s="20"/>
      <c r="AB89" s="20"/>
      <c r="AC89" s="20"/>
      <c r="AD89" s="20"/>
      <c r="AE89" s="20"/>
      <c r="AF89" s="20"/>
      <c r="AG89" s="20"/>
      <c r="AH89" s="20"/>
      <c r="AI89" s="20"/>
    </row>
    <row r="90" spans="1:35" ht="18" x14ac:dyDescent="0.25">
      <c r="A90" s="20"/>
      <c r="B90" s="20"/>
      <c r="C90" s="20"/>
      <c r="D90" s="20"/>
      <c r="E90" s="20"/>
      <c r="F90" s="20"/>
      <c r="G90" s="20"/>
      <c r="H90" s="20"/>
      <c r="I90" s="20"/>
      <c r="J90" s="20"/>
      <c r="K90" s="20"/>
      <c r="L90" s="20"/>
      <c r="M90" s="3408"/>
      <c r="N90" s="3409"/>
      <c r="O90" s="20"/>
      <c r="P90" s="20"/>
      <c r="Q90" s="20"/>
      <c r="R90" s="20"/>
      <c r="S90" s="20"/>
      <c r="T90" s="20"/>
      <c r="U90" s="20"/>
      <c r="V90" s="20"/>
      <c r="W90" s="20"/>
      <c r="X90" s="3272"/>
      <c r="Y90" s="3272"/>
      <c r="Z90" s="20"/>
      <c r="AA90" s="20"/>
      <c r="AB90" s="20"/>
      <c r="AC90" s="20"/>
      <c r="AD90" s="20"/>
      <c r="AE90" s="20"/>
      <c r="AF90" s="20"/>
      <c r="AG90" s="20"/>
      <c r="AH90" s="20"/>
      <c r="AI90" s="20"/>
    </row>
    <row r="91" spans="1:35" ht="18" x14ac:dyDescent="0.25">
      <c r="A91" s="20"/>
      <c r="B91" s="20"/>
      <c r="C91" s="20"/>
      <c r="D91" s="20"/>
      <c r="E91" s="20"/>
      <c r="F91" s="20"/>
      <c r="G91" s="20"/>
      <c r="H91" s="20"/>
      <c r="I91" s="20"/>
      <c r="J91" s="20"/>
      <c r="K91" s="20"/>
      <c r="L91" s="20"/>
      <c r="M91" s="3408"/>
      <c r="N91" s="3409"/>
      <c r="O91" s="20"/>
      <c r="P91" s="20"/>
      <c r="Q91" s="20"/>
      <c r="R91" s="20"/>
      <c r="S91" s="20"/>
      <c r="T91" s="20"/>
      <c r="U91" s="20"/>
      <c r="V91" s="20"/>
      <c r="W91" s="20"/>
      <c r="X91" s="3272"/>
      <c r="Y91" s="3272"/>
      <c r="Z91" s="20"/>
      <c r="AA91" s="20"/>
      <c r="AB91" s="20"/>
      <c r="AC91" s="20"/>
      <c r="AD91" s="20"/>
      <c r="AE91" s="20"/>
      <c r="AF91" s="20"/>
      <c r="AG91" s="20"/>
      <c r="AH91" s="20"/>
      <c r="AI91" s="20"/>
    </row>
    <row r="92" spans="1:35" ht="18" x14ac:dyDescent="0.25">
      <c r="A92" s="20"/>
      <c r="B92" s="20"/>
      <c r="C92" s="20"/>
      <c r="D92" s="20"/>
      <c r="E92" s="20"/>
      <c r="F92" s="20"/>
      <c r="G92" s="20"/>
      <c r="H92" s="20"/>
      <c r="I92" s="20"/>
      <c r="J92" s="20"/>
      <c r="K92" s="20"/>
      <c r="L92" s="20"/>
      <c r="M92" s="3408"/>
      <c r="N92" s="3409"/>
      <c r="O92" s="20"/>
      <c r="P92" s="20"/>
      <c r="Q92" s="20"/>
      <c r="R92" s="20"/>
      <c r="S92" s="20"/>
      <c r="T92" s="20"/>
      <c r="U92" s="20"/>
      <c r="V92" s="20"/>
      <c r="W92" s="20"/>
      <c r="X92" s="3272"/>
      <c r="Y92" s="3272"/>
      <c r="Z92" s="20"/>
      <c r="AA92" s="20"/>
      <c r="AB92" s="20"/>
      <c r="AC92" s="20"/>
      <c r="AD92" s="20"/>
      <c r="AE92" s="20"/>
      <c r="AF92" s="20"/>
      <c r="AG92" s="20"/>
      <c r="AH92" s="20"/>
      <c r="AI92" s="20"/>
    </row>
    <row r="93" spans="1:35" ht="18" x14ac:dyDescent="0.25">
      <c r="A93" s="20"/>
      <c r="B93" s="20"/>
      <c r="C93" s="20"/>
      <c r="D93" s="20"/>
      <c r="E93" s="20"/>
      <c r="F93" s="20"/>
      <c r="G93" s="20"/>
      <c r="H93" s="20"/>
      <c r="I93" s="20"/>
      <c r="J93" s="20"/>
      <c r="K93" s="20"/>
      <c r="L93" s="20"/>
      <c r="M93" s="3408"/>
      <c r="N93" s="3409"/>
      <c r="O93" s="20"/>
      <c r="P93" s="20"/>
      <c r="Q93" s="20"/>
      <c r="R93" s="20"/>
      <c r="S93" s="20"/>
      <c r="T93" s="20"/>
      <c r="U93" s="20"/>
      <c r="V93" s="20"/>
      <c r="W93" s="20"/>
      <c r="X93" s="3272"/>
      <c r="Y93" s="3272"/>
      <c r="Z93" s="20"/>
      <c r="AA93" s="20"/>
      <c r="AB93" s="20"/>
      <c r="AC93" s="20"/>
      <c r="AD93" s="20"/>
      <c r="AE93" s="20"/>
      <c r="AF93" s="20"/>
      <c r="AG93" s="20"/>
      <c r="AH93" s="20"/>
      <c r="AI93" s="20"/>
    </row>
    <row r="94" spans="1:35" ht="18" x14ac:dyDescent="0.25">
      <c r="A94" s="20"/>
      <c r="B94" s="20"/>
      <c r="C94" s="20"/>
      <c r="D94" s="20"/>
      <c r="E94" s="20"/>
      <c r="F94" s="20"/>
      <c r="G94" s="20"/>
      <c r="H94" s="20"/>
      <c r="I94" s="20"/>
      <c r="J94" s="20"/>
      <c r="K94" s="20"/>
      <c r="L94" s="20"/>
      <c r="M94" s="3408"/>
      <c r="N94" s="3409"/>
      <c r="O94" s="20"/>
      <c r="P94" s="20"/>
      <c r="Q94" s="20"/>
      <c r="R94" s="20"/>
      <c r="S94" s="20"/>
      <c r="T94" s="20"/>
      <c r="U94" s="20"/>
      <c r="V94" s="20"/>
      <c r="W94" s="20"/>
      <c r="X94" s="3272"/>
      <c r="Y94" s="3272"/>
      <c r="Z94" s="20"/>
      <c r="AA94" s="20"/>
      <c r="AB94" s="20"/>
      <c r="AC94" s="20"/>
      <c r="AD94" s="20"/>
      <c r="AE94" s="20"/>
      <c r="AF94" s="20"/>
      <c r="AG94" s="20"/>
      <c r="AH94" s="20"/>
      <c r="AI94" s="20"/>
    </row>
    <row r="95" spans="1:35" ht="18" x14ac:dyDescent="0.25">
      <c r="A95" s="20"/>
      <c r="B95" s="20"/>
      <c r="C95" s="20"/>
      <c r="D95" s="20"/>
      <c r="E95" s="20"/>
      <c r="F95" s="20"/>
      <c r="G95" s="20"/>
      <c r="H95" s="20"/>
      <c r="I95" s="20"/>
      <c r="J95" s="20"/>
      <c r="K95" s="20"/>
      <c r="L95" s="20"/>
      <c r="M95" s="3408"/>
      <c r="N95" s="3409"/>
      <c r="O95" s="20"/>
      <c r="P95" s="20"/>
      <c r="Q95" s="20"/>
      <c r="R95" s="20"/>
      <c r="S95" s="20"/>
      <c r="T95" s="20"/>
      <c r="U95" s="20"/>
      <c r="V95" s="20"/>
      <c r="W95" s="20"/>
      <c r="X95" s="3272"/>
      <c r="Y95" s="3272"/>
      <c r="Z95" s="20"/>
      <c r="AA95" s="20"/>
      <c r="AB95" s="20"/>
      <c r="AC95" s="20"/>
      <c r="AD95" s="20"/>
      <c r="AE95" s="20"/>
      <c r="AF95" s="20"/>
      <c r="AG95" s="20"/>
      <c r="AH95" s="20"/>
      <c r="AI95" s="20"/>
    </row>
    <row r="96" spans="1:35" ht="18" x14ac:dyDescent="0.25">
      <c r="A96" s="20"/>
      <c r="B96" s="20"/>
      <c r="C96" s="20"/>
      <c r="D96" s="20"/>
      <c r="E96" s="20"/>
      <c r="F96" s="20"/>
      <c r="G96" s="20"/>
      <c r="H96" s="20"/>
      <c r="I96" s="20"/>
      <c r="J96" s="20"/>
      <c r="K96" s="20"/>
      <c r="L96" s="20"/>
      <c r="M96" s="3408"/>
      <c r="N96" s="3409"/>
      <c r="O96" s="20"/>
      <c r="P96" s="20"/>
      <c r="Q96" s="20"/>
      <c r="R96" s="20"/>
      <c r="S96" s="20"/>
      <c r="T96" s="20"/>
      <c r="U96" s="20"/>
      <c r="V96" s="20"/>
      <c r="W96" s="20"/>
      <c r="X96" s="3272"/>
      <c r="Y96" s="3272"/>
      <c r="Z96" s="20"/>
      <c r="AA96" s="20"/>
      <c r="AB96" s="20"/>
      <c r="AC96" s="20"/>
      <c r="AD96" s="20"/>
      <c r="AE96" s="20"/>
      <c r="AF96" s="20"/>
      <c r="AG96" s="20"/>
      <c r="AH96" s="20"/>
      <c r="AI96" s="20"/>
    </row>
    <row r="97" spans="1:35" ht="18" x14ac:dyDescent="0.25">
      <c r="A97" s="20"/>
      <c r="B97" s="20"/>
      <c r="C97" s="20"/>
      <c r="D97" s="20"/>
      <c r="E97" s="20"/>
      <c r="F97" s="20"/>
      <c r="G97" s="20"/>
      <c r="H97" s="20"/>
      <c r="I97" s="20"/>
      <c r="J97" s="20"/>
      <c r="K97" s="20"/>
      <c r="L97" s="20"/>
      <c r="M97" s="3408"/>
      <c r="N97" s="3409"/>
      <c r="O97" s="20"/>
      <c r="P97" s="20"/>
      <c r="Q97" s="20"/>
      <c r="R97" s="20"/>
      <c r="S97" s="20"/>
      <c r="T97" s="20"/>
      <c r="U97" s="20"/>
      <c r="V97" s="20"/>
      <c r="W97" s="20"/>
      <c r="X97" s="3272"/>
      <c r="Y97" s="3272"/>
      <c r="Z97" s="20"/>
      <c r="AA97" s="20"/>
      <c r="AB97" s="20"/>
      <c r="AC97" s="20"/>
      <c r="AD97" s="20"/>
      <c r="AE97" s="20"/>
      <c r="AF97" s="20"/>
      <c r="AG97" s="20"/>
      <c r="AH97" s="20"/>
      <c r="AI97" s="20"/>
    </row>
    <row r="98" spans="1:35" ht="18" x14ac:dyDescent="0.25">
      <c r="A98" s="20"/>
      <c r="B98" s="20"/>
      <c r="C98" s="20"/>
      <c r="D98" s="20"/>
      <c r="E98" s="20"/>
      <c r="F98" s="20"/>
      <c r="G98" s="20"/>
      <c r="H98" s="20"/>
      <c r="I98" s="20"/>
      <c r="J98" s="20"/>
      <c r="K98" s="20"/>
      <c r="L98" s="20"/>
      <c r="M98" s="3408"/>
      <c r="N98" s="3409"/>
      <c r="O98" s="20"/>
      <c r="P98" s="20"/>
      <c r="Q98" s="20"/>
      <c r="R98" s="20"/>
      <c r="S98" s="20"/>
      <c r="T98" s="20"/>
      <c r="U98" s="20"/>
      <c r="V98" s="20"/>
      <c r="W98" s="20"/>
      <c r="X98" s="3272"/>
      <c r="Y98" s="3272"/>
      <c r="Z98" s="20"/>
      <c r="AA98" s="20"/>
      <c r="AB98" s="20"/>
      <c r="AC98" s="20"/>
      <c r="AD98" s="20"/>
      <c r="AE98" s="20"/>
      <c r="AF98" s="20"/>
      <c r="AG98" s="20"/>
      <c r="AH98" s="20"/>
      <c r="AI98" s="20"/>
    </row>
    <row r="99" spans="1:35" ht="18" x14ac:dyDescent="0.25">
      <c r="A99" s="20"/>
      <c r="B99" s="20"/>
      <c r="C99" s="20"/>
      <c r="D99" s="20"/>
      <c r="E99" s="20"/>
      <c r="F99" s="20"/>
      <c r="G99" s="20"/>
      <c r="H99" s="20"/>
      <c r="I99" s="20"/>
      <c r="J99" s="20"/>
      <c r="K99" s="20"/>
      <c r="L99" s="20"/>
      <c r="M99" s="3408"/>
      <c r="N99" s="3409"/>
      <c r="O99" s="20"/>
      <c r="P99" s="20"/>
      <c r="Q99" s="20"/>
      <c r="R99" s="20"/>
      <c r="S99" s="20"/>
      <c r="T99" s="20"/>
      <c r="U99" s="20"/>
      <c r="V99" s="20"/>
      <c r="W99" s="20"/>
      <c r="X99" s="3272"/>
      <c r="Y99" s="3272"/>
      <c r="Z99" s="20"/>
      <c r="AA99" s="20"/>
      <c r="AB99" s="20"/>
      <c r="AC99" s="20"/>
      <c r="AD99" s="20"/>
      <c r="AE99" s="20"/>
      <c r="AF99" s="20"/>
      <c r="AG99" s="20"/>
      <c r="AH99" s="20"/>
      <c r="AI99" s="20"/>
    </row>
    <row r="100" spans="1:35" ht="18" x14ac:dyDescent="0.25">
      <c r="A100" s="20"/>
      <c r="B100" s="20"/>
      <c r="C100" s="20"/>
      <c r="D100" s="20"/>
      <c r="E100" s="20"/>
      <c r="F100" s="20"/>
      <c r="G100" s="20"/>
      <c r="H100" s="20"/>
      <c r="I100" s="20"/>
      <c r="J100" s="20"/>
      <c r="K100" s="20"/>
      <c r="L100" s="20"/>
      <c r="M100" s="3408"/>
      <c r="N100" s="3409"/>
      <c r="O100" s="20"/>
      <c r="P100" s="20"/>
      <c r="Q100" s="20"/>
      <c r="R100" s="20"/>
      <c r="S100" s="20"/>
      <c r="T100" s="20"/>
      <c r="U100" s="20"/>
      <c r="V100" s="20"/>
      <c r="W100" s="20"/>
      <c r="X100" s="3272"/>
      <c r="Y100" s="3272"/>
      <c r="Z100" s="20"/>
      <c r="AA100" s="20"/>
      <c r="AB100" s="20"/>
      <c r="AC100" s="20"/>
      <c r="AD100" s="20"/>
      <c r="AE100" s="20"/>
      <c r="AF100" s="20"/>
      <c r="AG100" s="20"/>
      <c r="AH100" s="20"/>
      <c r="AI100" s="20"/>
    </row>
    <row r="101" spans="1:35" ht="18" x14ac:dyDescent="0.25">
      <c r="A101" s="20"/>
      <c r="B101" s="20"/>
      <c r="C101" s="20"/>
      <c r="D101" s="20"/>
      <c r="E101" s="20"/>
      <c r="F101" s="20"/>
      <c r="G101" s="20"/>
      <c r="H101" s="20"/>
      <c r="I101" s="20"/>
      <c r="J101" s="20"/>
      <c r="K101" s="20"/>
      <c r="L101" s="20"/>
      <c r="M101" s="3408"/>
      <c r="N101" s="3409"/>
      <c r="O101" s="20"/>
      <c r="P101" s="20"/>
      <c r="Q101" s="20"/>
      <c r="R101" s="20"/>
      <c r="S101" s="20"/>
      <c r="T101" s="20"/>
      <c r="U101" s="20"/>
      <c r="V101" s="20"/>
      <c r="W101" s="20"/>
      <c r="X101" s="3272"/>
      <c r="Y101" s="3272"/>
      <c r="Z101" s="20"/>
      <c r="AA101" s="20"/>
      <c r="AB101" s="20"/>
      <c r="AC101" s="20"/>
      <c r="AD101" s="20"/>
      <c r="AE101" s="20"/>
      <c r="AF101" s="20"/>
      <c r="AG101" s="20"/>
      <c r="AH101" s="20"/>
      <c r="AI101" s="20"/>
    </row>
    <row r="102" spans="1:35" ht="18" x14ac:dyDescent="0.25">
      <c r="A102" s="20"/>
      <c r="B102" s="20"/>
      <c r="C102" s="20"/>
      <c r="D102" s="20"/>
      <c r="E102" s="20"/>
      <c r="F102" s="20"/>
      <c r="G102" s="20"/>
      <c r="H102" s="20"/>
      <c r="I102" s="20"/>
      <c r="J102" s="20"/>
      <c r="K102" s="20"/>
      <c r="L102" s="20"/>
      <c r="M102" s="3408"/>
      <c r="N102" s="3409"/>
      <c r="O102" s="20"/>
      <c r="P102" s="20"/>
      <c r="Q102" s="20"/>
      <c r="R102" s="20"/>
      <c r="S102" s="20"/>
      <c r="T102" s="20"/>
      <c r="U102" s="20"/>
      <c r="V102" s="20"/>
      <c r="W102" s="20"/>
      <c r="X102" s="3272"/>
      <c r="Y102" s="3272"/>
      <c r="Z102" s="20"/>
      <c r="AA102" s="20"/>
      <c r="AB102" s="20"/>
      <c r="AC102" s="20"/>
      <c r="AD102" s="20"/>
      <c r="AE102" s="20"/>
      <c r="AF102" s="20"/>
      <c r="AG102" s="20"/>
      <c r="AH102" s="20"/>
      <c r="AI102" s="20"/>
    </row>
    <row r="103" spans="1:35" ht="18" x14ac:dyDescent="0.25">
      <c r="A103" s="20"/>
      <c r="B103" s="20"/>
      <c r="C103" s="20"/>
      <c r="D103" s="20"/>
      <c r="E103" s="20"/>
      <c r="F103" s="20"/>
      <c r="G103" s="20"/>
      <c r="H103" s="20"/>
      <c r="I103" s="20"/>
      <c r="J103" s="20"/>
      <c r="K103" s="20"/>
      <c r="L103" s="20"/>
      <c r="M103" s="3408"/>
      <c r="N103" s="3409"/>
      <c r="O103" s="20"/>
      <c r="P103" s="20"/>
      <c r="Q103" s="20"/>
      <c r="R103" s="20"/>
      <c r="S103" s="20"/>
      <c r="T103" s="20"/>
      <c r="U103" s="20"/>
      <c r="V103" s="20"/>
      <c r="W103" s="20"/>
      <c r="X103" s="3272"/>
      <c r="Y103" s="3272"/>
      <c r="Z103" s="20"/>
      <c r="AA103" s="20"/>
      <c r="AB103" s="20"/>
      <c r="AC103" s="20"/>
      <c r="AD103" s="20"/>
      <c r="AE103" s="20"/>
      <c r="AF103" s="20"/>
      <c r="AG103" s="20"/>
      <c r="AH103" s="20"/>
      <c r="AI103" s="20"/>
    </row>
    <row r="104" spans="1:35" ht="18" x14ac:dyDescent="0.25">
      <c r="A104" s="20"/>
      <c r="B104" s="20"/>
      <c r="C104" s="20"/>
      <c r="D104" s="20"/>
      <c r="E104" s="20"/>
      <c r="F104" s="20"/>
      <c r="G104" s="20"/>
      <c r="H104" s="20"/>
      <c r="I104" s="20"/>
      <c r="J104" s="20"/>
      <c r="K104" s="20"/>
      <c r="L104" s="20"/>
      <c r="M104" s="3408"/>
      <c r="N104" s="3409"/>
      <c r="O104" s="20"/>
      <c r="P104" s="20"/>
      <c r="Q104" s="20"/>
      <c r="R104" s="20"/>
      <c r="S104" s="20"/>
      <c r="T104" s="20"/>
      <c r="U104" s="20"/>
      <c r="V104" s="20"/>
      <c r="W104" s="20"/>
      <c r="X104" s="3272"/>
      <c r="Y104" s="3272"/>
      <c r="Z104" s="20"/>
      <c r="AA104" s="20"/>
      <c r="AB104" s="20"/>
      <c r="AC104" s="20"/>
      <c r="AD104" s="20"/>
      <c r="AE104" s="20"/>
      <c r="AF104" s="20"/>
      <c r="AG104" s="20"/>
      <c r="AH104" s="20"/>
      <c r="AI104" s="20"/>
    </row>
    <row r="105" spans="1:35" ht="18" x14ac:dyDescent="0.25">
      <c r="A105" s="20"/>
      <c r="B105" s="20"/>
      <c r="C105" s="20"/>
      <c r="D105" s="20"/>
      <c r="E105" s="20"/>
      <c r="F105" s="20"/>
      <c r="G105" s="20"/>
      <c r="H105" s="20"/>
      <c r="I105" s="20"/>
      <c r="J105" s="20"/>
      <c r="K105" s="20"/>
      <c r="L105" s="20"/>
      <c r="M105" s="3408"/>
      <c r="N105" s="3409"/>
      <c r="O105" s="20"/>
      <c r="P105" s="20"/>
      <c r="Q105" s="20"/>
      <c r="R105" s="20"/>
      <c r="S105" s="20"/>
      <c r="T105" s="20"/>
      <c r="U105" s="20"/>
      <c r="V105" s="20"/>
      <c r="W105" s="20"/>
      <c r="X105" s="3272"/>
      <c r="Y105" s="3272"/>
      <c r="Z105" s="20"/>
      <c r="AA105" s="20"/>
      <c r="AB105" s="20"/>
      <c r="AC105" s="20"/>
      <c r="AD105" s="20"/>
      <c r="AE105" s="20"/>
      <c r="AF105" s="20"/>
      <c r="AG105" s="20"/>
      <c r="AH105" s="20"/>
      <c r="AI105" s="20"/>
    </row>
    <row r="106" spans="1:35" ht="18" x14ac:dyDescent="0.25">
      <c r="A106" s="20"/>
      <c r="B106" s="20"/>
      <c r="C106" s="20"/>
      <c r="D106" s="20"/>
      <c r="E106" s="20"/>
      <c r="F106" s="20"/>
      <c r="G106" s="20"/>
      <c r="H106" s="20"/>
      <c r="I106" s="20"/>
      <c r="J106" s="20"/>
      <c r="K106" s="20"/>
      <c r="L106" s="20"/>
      <c r="M106" s="3408"/>
      <c r="N106" s="3409"/>
      <c r="O106" s="20"/>
      <c r="P106" s="20"/>
      <c r="Q106" s="20"/>
      <c r="R106" s="20"/>
      <c r="S106" s="20"/>
      <c r="T106" s="20"/>
      <c r="U106" s="20"/>
      <c r="V106" s="20"/>
      <c r="W106" s="20"/>
      <c r="X106" s="3272"/>
      <c r="Y106" s="3272"/>
      <c r="Z106" s="20"/>
      <c r="AA106" s="20"/>
      <c r="AB106" s="20"/>
      <c r="AC106" s="20"/>
      <c r="AD106" s="20"/>
      <c r="AE106" s="20"/>
      <c r="AF106" s="20"/>
      <c r="AG106" s="20"/>
      <c r="AH106" s="20"/>
      <c r="AI106" s="20"/>
    </row>
    <row r="107" spans="1:35" ht="18" x14ac:dyDescent="0.25">
      <c r="A107" s="20"/>
      <c r="B107" s="20"/>
      <c r="C107" s="20"/>
      <c r="D107" s="20"/>
      <c r="E107" s="20"/>
      <c r="F107" s="20"/>
      <c r="G107" s="20"/>
      <c r="H107" s="20"/>
      <c r="I107" s="20"/>
      <c r="J107" s="20"/>
      <c r="K107" s="20"/>
      <c r="L107" s="20"/>
      <c r="M107" s="3408"/>
      <c r="N107" s="3409"/>
      <c r="O107" s="20"/>
      <c r="P107" s="20"/>
      <c r="Q107" s="20"/>
      <c r="R107" s="20"/>
      <c r="S107" s="20"/>
      <c r="T107" s="20"/>
      <c r="U107" s="20"/>
      <c r="V107" s="20"/>
      <c r="W107" s="20"/>
      <c r="X107" s="3272"/>
      <c r="Y107" s="3272"/>
      <c r="Z107" s="20"/>
      <c r="AA107" s="20"/>
      <c r="AB107" s="20"/>
      <c r="AC107" s="20"/>
      <c r="AD107" s="20"/>
      <c r="AE107" s="20"/>
      <c r="AF107" s="20"/>
      <c r="AG107" s="20"/>
      <c r="AH107" s="20"/>
      <c r="AI107" s="20"/>
    </row>
    <row r="108" spans="1:35" ht="18" x14ac:dyDescent="0.25">
      <c r="A108" s="20"/>
      <c r="B108" s="20"/>
      <c r="C108" s="20"/>
      <c r="D108" s="20"/>
      <c r="E108" s="20"/>
      <c r="F108" s="20"/>
      <c r="G108" s="20"/>
      <c r="H108" s="20"/>
      <c r="I108" s="20"/>
      <c r="J108" s="20"/>
      <c r="K108" s="20"/>
      <c r="L108" s="20"/>
      <c r="M108" s="3408"/>
      <c r="N108" s="3409"/>
      <c r="O108" s="20"/>
      <c r="P108" s="20"/>
      <c r="Q108" s="20"/>
      <c r="R108" s="20"/>
      <c r="S108" s="20"/>
      <c r="T108" s="20"/>
      <c r="U108" s="20"/>
      <c r="V108" s="20"/>
      <c r="W108" s="20"/>
      <c r="X108" s="3272"/>
      <c r="Y108" s="3272"/>
      <c r="Z108" s="20"/>
      <c r="AA108" s="20"/>
      <c r="AB108" s="20"/>
      <c r="AC108" s="20"/>
      <c r="AD108" s="20"/>
      <c r="AE108" s="20"/>
      <c r="AF108" s="20"/>
      <c r="AG108" s="20"/>
      <c r="AH108" s="20"/>
      <c r="AI108" s="20"/>
    </row>
    <row r="109" spans="1:35" ht="18" x14ac:dyDescent="0.25">
      <c r="A109" s="20"/>
      <c r="B109" s="20"/>
      <c r="C109" s="20"/>
      <c r="D109" s="20"/>
      <c r="E109" s="20"/>
      <c r="F109" s="20"/>
      <c r="G109" s="20"/>
      <c r="H109" s="20"/>
      <c r="I109" s="20"/>
      <c r="J109" s="20"/>
      <c r="K109" s="20"/>
      <c r="L109" s="20"/>
      <c r="M109" s="3408"/>
      <c r="N109" s="3409"/>
      <c r="O109" s="20"/>
      <c r="P109" s="20"/>
      <c r="Q109" s="20"/>
      <c r="R109" s="20"/>
      <c r="S109" s="20"/>
      <c r="T109" s="20"/>
      <c r="U109" s="20"/>
      <c r="V109" s="20"/>
      <c r="W109" s="20"/>
      <c r="X109" s="3272"/>
      <c r="Y109" s="3272"/>
      <c r="Z109" s="20"/>
      <c r="AA109" s="20"/>
      <c r="AB109" s="20"/>
      <c r="AC109" s="20"/>
      <c r="AD109" s="20"/>
      <c r="AE109" s="20"/>
      <c r="AF109" s="20"/>
      <c r="AG109" s="20"/>
      <c r="AH109" s="20"/>
      <c r="AI109" s="20"/>
    </row>
    <row r="110" spans="1:35" ht="18" x14ac:dyDescent="0.25">
      <c r="A110" s="20"/>
      <c r="B110" s="20"/>
      <c r="C110" s="20"/>
      <c r="D110" s="20"/>
      <c r="E110" s="20"/>
      <c r="F110" s="20"/>
      <c r="G110" s="20"/>
      <c r="H110" s="20"/>
      <c r="I110" s="20"/>
      <c r="J110" s="20"/>
      <c r="K110" s="20"/>
      <c r="L110" s="20"/>
      <c r="M110" s="3408"/>
      <c r="N110" s="3409"/>
      <c r="O110" s="20"/>
      <c r="P110" s="20"/>
      <c r="Q110" s="20"/>
      <c r="R110" s="20"/>
      <c r="S110" s="20"/>
      <c r="T110" s="20"/>
      <c r="U110" s="20"/>
      <c r="V110" s="20"/>
      <c r="W110" s="20"/>
      <c r="X110" s="3272"/>
      <c r="Y110" s="3272"/>
      <c r="Z110" s="20"/>
      <c r="AA110" s="20"/>
      <c r="AB110" s="20"/>
      <c r="AC110" s="20"/>
      <c r="AD110" s="20"/>
      <c r="AE110" s="20"/>
      <c r="AF110" s="20"/>
      <c r="AG110" s="20"/>
      <c r="AH110" s="20"/>
      <c r="AI110" s="20"/>
    </row>
    <row r="111" spans="1:35" ht="18" x14ac:dyDescent="0.25">
      <c r="A111" s="20"/>
      <c r="B111" s="20"/>
      <c r="C111" s="20"/>
      <c r="D111" s="20"/>
      <c r="E111" s="20"/>
      <c r="F111" s="20"/>
      <c r="G111" s="20"/>
      <c r="H111" s="20"/>
      <c r="I111" s="20"/>
      <c r="J111" s="20"/>
      <c r="K111" s="20"/>
      <c r="L111" s="20"/>
      <c r="M111" s="3408"/>
      <c r="N111" s="3409"/>
      <c r="O111" s="20"/>
      <c r="P111" s="20"/>
      <c r="Q111" s="20"/>
      <c r="R111" s="20"/>
      <c r="S111" s="20"/>
      <c r="T111" s="20"/>
      <c r="U111" s="20"/>
      <c r="V111" s="20"/>
      <c r="W111" s="20"/>
      <c r="X111" s="3272"/>
      <c r="Y111" s="3272"/>
      <c r="Z111" s="20"/>
      <c r="AA111" s="20"/>
      <c r="AB111" s="20"/>
      <c r="AC111" s="20"/>
      <c r="AD111" s="20"/>
      <c r="AE111" s="20"/>
      <c r="AF111" s="20"/>
      <c r="AG111" s="20"/>
      <c r="AH111" s="20"/>
      <c r="AI111" s="20"/>
    </row>
    <row r="112" spans="1:35" ht="18" x14ac:dyDescent="0.25">
      <c r="A112" s="20"/>
      <c r="B112" s="20"/>
      <c r="C112" s="20"/>
      <c r="D112" s="20"/>
      <c r="E112" s="20"/>
      <c r="F112" s="20"/>
      <c r="G112" s="20"/>
      <c r="H112" s="20"/>
      <c r="I112" s="20"/>
      <c r="J112" s="20"/>
      <c r="K112" s="20"/>
      <c r="L112" s="20"/>
      <c r="M112" s="3408"/>
      <c r="N112" s="3409"/>
      <c r="O112" s="20"/>
      <c r="P112" s="20"/>
      <c r="Q112" s="20"/>
      <c r="R112" s="20"/>
      <c r="S112" s="20"/>
      <c r="T112" s="20"/>
      <c r="U112" s="20"/>
      <c r="V112" s="20"/>
      <c r="W112" s="20"/>
      <c r="X112" s="3272"/>
      <c r="Y112" s="3272"/>
      <c r="Z112" s="20"/>
      <c r="AA112" s="20"/>
      <c r="AB112" s="20"/>
      <c r="AC112" s="20"/>
      <c r="AD112" s="20"/>
      <c r="AE112" s="20"/>
      <c r="AF112" s="20"/>
      <c r="AG112" s="20"/>
      <c r="AH112" s="20"/>
      <c r="AI112" s="20"/>
    </row>
    <row r="113" spans="1:35" ht="18" x14ac:dyDescent="0.25">
      <c r="A113" s="20"/>
      <c r="B113" s="20"/>
      <c r="C113" s="20"/>
      <c r="D113" s="20"/>
      <c r="E113" s="20"/>
      <c r="F113" s="20"/>
      <c r="G113" s="20"/>
      <c r="H113" s="20"/>
      <c r="I113" s="20"/>
      <c r="J113" s="20"/>
      <c r="K113" s="20"/>
      <c r="L113" s="20"/>
      <c r="M113" s="3408"/>
      <c r="N113" s="3409"/>
      <c r="O113" s="20"/>
      <c r="P113" s="20"/>
      <c r="Q113" s="20"/>
      <c r="R113" s="20"/>
      <c r="S113" s="20"/>
      <c r="T113" s="20"/>
      <c r="U113" s="20"/>
      <c r="V113" s="20"/>
      <c r="W113" s="20"/>
      <c r="X113" s="3272"/>
      <c r="Y113" s="3272"/>
      <c r="Z113" s="20"/>
      <c r="AA113" s="20"/>
      <c r="AB113" s="20"/>
      <c r="AC113" s="20"/>
      <c r="AD113" s="20"/>
      <c r="AE113" s="20"/>
      <c r="AF113" s="20"/>
      <c r="AG113" s="20"/>
      <c r="AH113" s="20"/>
      <c r="AI113" s="20"/>
    </row>
    <row r="114" spans="1:35" ht="18" x14ac:dyDescent="0.25">
      <c r="A114" s="20"/>
      <c r="B114" s="20"/>
      <c r="C114" s="20"/>
      <c r="D114" s="20"/>
      <c r="E114" s="20"/>
      <c r="F114" s="20"/>
      <c r="G114" s="20"/>
      <c r="H114" s="20"/>
      <c r="I114" s="20"/>
      <c r="J114" s="20"/>
      <c r="K114" s="20"/>
      <c r="L114" s="20"/>
      <c r="M114" s="3408"/>
      <c r="N114" s="3409"/>
      <c r="O114" s="20"/>
      <c r="P114" s="20"/>
      <c r="Q114" s="20"/>
      <c r="R114" s="20"/>
      <c r="S114" s="20"/>
      <c r="T114" s="20"/>
      <c r="U114" s="20"/>
      <c r="V114" s="20"/>
      <c r="W114" s="20"/>
      <c r="X114" s="3272"/>
      <c r="Y114" s="3272"/>
      <c r="Z114" s="20"/>
      <c r="AA114" s="20"/>
      <c r="AB114" s="20"/>
      <c r="AC114" s="20"/>
      <c r="AD114" s="20"/>
      <c r="AE114" s="20"/>
      <c r="AF114" s="20"/>
      <c r="AG114" s="20"/>
      <c r="AH114" s="20"/>
      <c r="AI114" s="20"/>
    </row>
    <row r="115" spans="1:35" ht="18" x14ac:dyDescent="0.25">
      <c r="A115" s="20"/>
      <c r="B115" s="20"/>
      <c r="C115" s="20"/>
      <c r="D115" s="20"/>
      <c r="E115" s="20"/>
      <c r="F115" s="20"/>
      <c r="G115" s="20"/>
      <c r="H115" s="20"/>
      <c r="I115" s="20"/>
      <c r="J115" s="20"/>
      <c r="K115" s="20"/>
      <c r="L115" s="20"/>
      <c r="M115" s="3408"/>
      <c r="N115" s="3409"/>
      <c r="O115" s="20"/>
      <c r="P115" s="20"/>
      <c r="Q115" s="20"/>
      <c r="R115" s="20"/>
      <c r="S115" s="20"/>
      <c r="T115" s="20"/>
      <c r="U115" s="20"/>
      <c r="V115" s="20"/>
      <c r="W115" s="20"/>
      <c r="X115" s="3272"/>
      <c r="Y115" s="3272"/>
      <c r="Z115" s="20"/>
      <c r="AA115" s="20"/>
      <c r="AB115" s="20"/>
      <c r="AC115" s="20"/>
      <c r="AD115" s="20"/>
      <c r="AE115" s="20"/>
      <c r="AF115" s="20"/>
      <c r="AG115" s="20"/>
      <c r="AH115" s="20"/>
      <c r="AI115" s="20"/>
    </row>
    <row r="116" spans="1:35" ht="18" x14ac:dyDescent="0.25">
      <c r="A116" s="20"/>
      <c r="B116" s="20"/>
      <c r="C116" s="20"/>
      <c r="D116" s="20"/>
      <c r="E116" s="20"/>
      <c r="F116" s="20"/>
      <c r="G116" s="20"/>
      <c r="H116" s="20"/>
      <c r="I116" s="20"/>
      <c r="J116" s="20"/>
      <c r="K116" s="20"/>
      <c r="L116" s="20"/>
      <c r="M116" s="3408"/>
      <c r="N116" s="3409"/>
      <c r="O116" s="20"/>
      <c r="P116" s="20"/>
      <c r="Q116" s="20"/>
      <c r="R116" s="20"/>
      <c r="S116" s="20"/>
      <c r="T116" s="20"/>
      <c r="U116" s="20"/>
      <c r="V116" s="20"/>
      <c r="W116" s="20"/>
      <c r="X116" s="3272"/>
      <c r="Y116" s="3272"/>
      <c r="Z116" s="20"/>
      <c r="AA116" s="20"/>
      <c r="AB116" s="20"/>
      <c r="AC116" s="20"/>
      <c r="AD116" s="20"/>
      <c r="AE116" s="20"/>
      <c r="AF116" s="20"/>
      <c r="AG116" s="20"/>
      <c r="AH116" s="20"/>
      <c r="AI116" s="20"/>
    </row>
    <row r="117" spans="1:35" x14ac:dyDescent="0.2">
      <c r="A117" s="60"/>
      <c r="B117" s="60"/>
      <c r="C117" s="60"/>
      <c r="D117" s="60"/>
      <c r="E117" s="60"/>
      <c r="F117" s="60"/>
      <c r="G117" s="60"/>
      <c r="H117" s="60"/>
      <c r="I117" s="60"/>
      <c r="J117" s="60"/>
      <c r="K117" s="60"/>
      <c r="L117" s="60"/>
      <c r="M117" s="60"/>
      <c r="N117" s="60"/>
      <c r="O117" s="60"/>
      <c r="P117" s="60"/>
      <c r="Q117" s="60"/>
      <c r="R117" s="60"/>
      <c r="S117" s="60"/>
      <c r="T117" s="379"/>
      <c r="V117" s="379"/>
      <c r="W117" s="3939"/>
      <c r="X117" s="3939"/>
      <c r="Y117" s="3939"/>
      <c r="Z117" s="4040"/>
      <c r="AA117" s="60"/>
      <c r="AB117" s="60"/>
      <c r="AC117" s="60"/>
    </row>
    <row r="118" spans="1:35" x14ac:dyDescent="0.2">
      <c r="A118" s="60"/>
      <c r="B118" s="60"/>
      <c r="C118" s="60"/>
      <c r="D118" s="60"/>
      <c r="E118" s="60"/>
      <c r="F118" s="60"/>
      <c r="G118" s="60"/>
      <c r="H118" s="60"/>
      <c r="I118" s="60"/>
      <c r="J118" s="60"/>
      <c r="K118" s="60"/>
      <c r="L118" s="60"/>
      <c r="M118" s="60"/>
      <c r="N118" s="60"/>
      <c r="O118" s="60"/>
      <c r="P118" s="60"/>
      <c r="Q118" s="60"/>
      <c r="R118" s="60"/>
      <c r="S118" s="60"/>
      <c r="T118" s="379"/>
      <c r="V118" s="379"/>
      <c r="W118" s="3939"/>
      <c r="X118" s="3939"/>
      <c r="Y118" s="3939"/>
      <c r="Z118" s="4040"/>
      <c r="AA118" s="60"/>
      <c r="AB118" s="60"/>
      <c r="AC118" s="60"/>
    </row>
    <row r="119" spans="1:35" x14ac:dyDescent="0.2">
      <c r="A119" s="60"/>
      <c r="B119" s="60"/>
      <c r="C119" s="60"/>
      <c r="D119" s="60"/>
      <c r="E119" s="60"/>
      <c r="F119" s="60"/>
      <c r="G119" s="60"/>
      <c r="H119" s="60"/>
      <c r="I119" s="60"/>
      <c r="J119" s="60"/>
      <c r="K119" s="60"/>
      <c r="L119" s="60"/>
      <c r="M119" s="60"/>
      <c r="N119" s="60"/>
      <c r="O119" s="60"/>
      <c r="P119" s="60"/>
      <c r="Q119" s="60"/>
      <c r="R119" s="60"/>
      <c r="S119" s="60"/>
      <c r="T119" s="379"/>
      <c r="V119" s="379"/>
      <c r="W119" s="3939"/>
      <c r="X119" s="3939"/>
      <c r="Y119" s="3939"/>
      <c r="Z119" s="4040"/>
      <c r="AA119" s="60"/>
      <c r="AB119" s="60"/>
      <c r="AC119" s="60"/>
    </row>
    <row r="120" spans="1:35" x14ac:dyDescent="0.2">
      <c r="A120" s="60"/>
      <c r="B120" s="60"/>
      <c r="C120" s="60"/>
      <c r="D120" s="60"/>
      <c r="E120" s="60"/>
      <c r="F120" s="60"/>
      <c r="G120" s="60"/>
      <c r="H120" s="60"/>
      <c r="I120" s="60"/>
      <c r="J120" s="60"/>
      <c r="K120" s="60"/>
      <c r="L120" s="60"/>
      <c r="M120" s="60"/>
      <c r="N120" s="60"/>
      <c r="O120" s="60"/>
      <c r="P120" s="60"/>
      <c r="Q120" s="60"/>
      <c r="R120" s="60"/>
      <c r="S120" s="60"/>
      <c r="T120" s="379"/>
      <c r="V120" s="379"/>
      <c r="W120" s="3939"/>
      <c r="X120" s="3939"/>
      <c r="Y120" s="3939"/>
      <c r="Z120" s="4040"/>
      <c r="AA120" s="60"/>
      <c r="AB120" s="60"/>
      <c r="AC120" s="60"/>
    </row>
    <row r="121" spans="1:35" x14ac:dyDescent="0.2">
      <c r="A121" s="60"/>
      <c r="B121" s="60"/>
      <c r="C121" s="60"/>
      <c r="D121" s="60"/>
      <c r="E121" s="60"/>
      <c r="F121" s="60"/>
      <c r="G121" s="60"/>
      <c r="H121" s="60"/>
      <c r="I121" s="60"/>
      <c r="J121" s="60"/>
      <c r="K121" s="60"/>
      <c r="L121" s="60"/>
      <c r="M121" s="60"/>
      <c r="N121" s="60"/>
      <c r="O121" s="60"/>
      <c r="P121" s="60"/>
      <c r="Q121" s="60"/>
      <c r="R121" s="60"/>
      <c r="S121" s="60"/>
      <c r="T121" s="379"/>
      <c r="V121" s="379"/>
      <c r="W121" s="3939"/>
      <c r="X121" s="3939"/>
      <c r="Y121" s="3939"/>
      <c r="Z121" s="4040"/>
      <c r="AA121" s="60"/>
      <c r="AB121" s="60"/>
      <c r="AC121" s="60"/>
    </row>
    <row r="122" spans="1:35" x14ac:dyDescent="0.2">
      <c r="A122" s="60"/>
      <c r="B122" s="60"/>
      <c r="C122" s="60"/>
      <c r="D122" s="60"/>
      <c r="E122" s="60"/>
      <c r="F122" s="60"/>
      <c r="G122" s="60"/>
      <c r="H122" s="60"/>
      <c r="I122" s="60"/>
      <c r="J122" s="60"/>
      <c r="K122" s="60"/>
      <c r="L122" s="60"/>
      <c r="M122" s="60"/>
      <c r="N122" s="60"/>
      <c r="O122" s="60"/>
      <c r="P122" s="60"/>
      <c r="Q122" s="60"/>
      <c r="R122" s="60"/>
      <c r="S122" s="60"/>
      <c r="T122" s="379"/>
      <c r="V122" s="379"/>
      <c r="W122" s="3939"/>
      <c r="X122" s="3939"/>
      <c r="Y122" s="3939"/>
      <c r="Z122" s="4040"/>
      <c r="AA122" s="60"/>
      <c r="AB122" s="60"/>
      <c r="AC122" s="60"/>
    </row>
    <row r="123" spans="1:35" x14ac:dyDescent="0.2">
      <c r="A123" s="60"/>
      <c r="B123" s="60"/>
      <c r="C123" s="60"/>
      <c r="D123" s="60"/>
      <c r="E123" s="60"/>
      <c r="F123" s="60"/>
      <c r="G123" s="60"/>
      <c r="H123" s="60"/>
      <c r="I123" s="60"/>
      <c r="J123" s="60"/>
      <c r="K123" s="60"/>
      <c r="L123" s="60"/>
      <c r="M123" s="60"/>
      <c r="N123" s="60"/>
      <c r="O123" s="60"/>
      <c r="P123" s="60"/>
      <c r="Q123" s="60"/>
      <c r="R123" s="60"/>
      <c r="S123" s="60"/>
      <c r="T123" s="379"/>
      <c r="V123" s="379"/>
      <c r="W123" s="3939"/>
      <c r="X123" s="3939"/>
      <c r="Y123" s="3939"/>
      <c r="Z123" s="4040"/>
      <c r="AA123" s="60"/>
      <c r="AB123" s="60"/>
      <c r="AC123" s="60"/>
    </row>
    <row r="124" spans="1:35" x14ac:dyDescent="0.2">
      <c r="A124" s="60"/>
      <c r="B124" s="60"/>
      <c r="C124" s="60"/>
      <c r="D124" s="60"/>
      <c r="E124" s="60"/>
      <c r="F124" s="60"/>
      <c r="G124" s="60"/>
      <c r="H124" s="60"/>
      <c r="I124" s="60"/>
      <c r="J124" s="60"/>
      <c r="K124" s="60"/>
      <c r="L124" s="60"/>
      <c r="M124" s="60"/>
      <c r="N124" s="60"/>
      <c r="O124" s="60"/>
      <c r="P124" s="60"/>
      <c r="Q124" s="60"/>
      <c r="R124" s="60"/>
      <c r="S124" s="60"/>
      <c r="T124" s="379"/>
      <c r="V124" s="379"/>
      <c r="W124" s="3939"/>
      <c r="X124" s="3939"/>
      <c r="Y124" s="3939"/>
      <c r="Z124" s="4040"/>
      <c r="AA124" s="60"/>
      <c r="AB124" s="60"/>
      <c r="AC124" s="60"/>
    </row>
    <row r="125" spans="1:35" x14ac:dyDescent="0.2">
      <c r="A125" s="60"/>
      <c r="B125" s="60"/>
      <c r="C125" s="60"/>
      <c r="D125" s="60"/>
      <c r="E125" s="60"/>
      <c r="F125" s="60"/>
      <c r="G125" s="60"/>
      <c r="H125" s="60"/>
      <c r="I125" s="60"/>
      <c r="J125" s="60"/>
      <c r="K125" s="60"/>
      <c r="L125" s="60"/>
      <c r="M125" s="60"/>
      <c r="N125" s="60"/>
      <c r="O125" s="60"/>
      <c r="P125" s="60"/>
      <c r="Q125" s="60"/>
      <c r="R125" s="60"/>
      <c r="S125" s="60"/>
      <c r="T125" s="379"/>
      <c r="V125" s="379"/>
      <c r="W125" s="3939"/>
      <c r="X125" s="3939"/>
      <c r="Y125" s="3939"/>
      <c r="Z125" s="4040"/>
      <c r="AA125" s="60"/>
      <c r="AB125" s="60"/>
      <c r="AC125" s="60"/>
    </row>
    <row r="126" spans="1:35" x14ac:dyDescent="0.2">
      <c r="A126" s="60"/>
      <c r="B126" s="60"/>
      <c r="C126" s="60"/>
      <c r="D126" s="60"/>
      <c r="E126" s="60"/>
      <c r="F126" s="60"/>
      <c r="G126" s="60"/>
      <c r="H126" s="60"/>
      <c r="I126" s="60"/>
      <c r="J126" s="60"/>
      <c r="K126" s="60"/>
      <c r="L126" s="60"/>
      <c r="M126" s="60"/>
      <c r="N126" s="60"/>
      <c r="O126" s="60"/>
      <c r="P126" s="60"/>
      <c r="Q126" s="60"/>
      <c r="R126" s="60"/>
      <c r="S126" s="60"/>
      <c r="T126" s="379"/>
      <c r="V126" s="379"/>
      <c r="W126" s="3939"/>
      <c r="X126" s="3939"/>
      <c r="Y126" s="3939"/>
      <c r="Z126" s="4040"/>
      <c r="AA126" s="60"/>
      <c r="AB126" s="60"/>
      <c r="AC126" s="60"/>
    </row>
    <row r="127" spans="1:35" x14ac:dyDescent="0.2">
      <c r="A127" s="60"/>
      <c r="B127" s="60"/>
      <c r="C127" s="60"/>
      <c r="D127" s="60"/>
      <c r="E127" s="60"/>
      <c r="F127" s="60"/>
      <c r="G127" s="60"/>
      <c r="H127" s="60"/>
      <c r="I127" s="60"/>
      <c r="J127" s="60"/>
      <c r="K127" s="60"/>
      <c r="L127" s="60"/>
      <c r="M127" s="60"/>
      <c r="N127" s="60"/>
      <c r="O127" s="60"/>
      <c r="P127" s="60"/>
      <c r="Q127" s="60"/>
      <c r="R127" s="60"/>
      <c r="S127" s="60"/>
      <c r="T127" s="379"/>
      <c r="V127" s="379"/>
      <c r="W127" s="3939"/>
      <c r="X127" s="3939"/>
      <c r="Y127" s="3939"/>
      <c r="Z127" s="4040"/>
      <c r="AA127" s="60"/>
      <c r="AB127" s="60"/>
      <c r="AC127" s="60"/>
    </row>
    <row r="128" spans="1:35" x14ac:dyDescent="0.2">
      <c r="A128" s="60"/>
      <c r="B128" s="60"/>
      <c r="C128" s="60"/>
      <c r="D128" s="60"/>
      <c r="E128" s="60"/>
      <c r="F128" s="60"/>
      <c r="G128" s="60"/>
      <c r="H128" s="60"/>
      <c r="I128" s="60"/>
      <c r="J128" s="60"/>
      <c r="K128" s="60"/>
      <c r="L128" s="60"/>
      <c r="M128" s="60"/>
      <c r="N128" s="60"/>
      <c r="O128" s="60"/>
      <c r="P128" s="60"/>
      <c r="Q128" s="60"/>
      <c r="R128" s="60"/>
      <c r="S128" s="60"/>
      <c r="T128" s="379"/>
      <c r="V128" s="379"/>
      <c r="W128" s="3939"/>
      <c r="X128" s="3939"/>
      <c r="Y128" s="3939"/>
      <c r="Z128" s="4040"/>
      <c r="AA128" s="60"/>
      <c r="AB128" s="60"/>
      <c r="AC128" s="60"/>
    </row>
    <row r="129" spans="1:29" x14ac:dyDescent="0.2">
      <c r="A129" s="60"/>
      <c r="B129" s="60"/>
      <c r="C129" s="60"/>
      <c r="D129" s="60"/>
      <c r="E129" s="60"/>
      <c r="F129" s="60"/>
      <c r="G129" s="60"/>
      <c r="H129" s="60"/>
      <c r="I129" s="60"/>
      <c r="J129" s="60"/>
      <c r="K129" s="60"/>
      <c r="L129" s="60"/>
      <c r="M129" s="60"/>
      <c r="N129" s="60"/>
      <c r="O129" s="60"/>
      <c r="P129" s="60"/>
      <c r="Q129" s="60"/>
      <c r="R129" s="60"/>
      <c r="S129" s="60"/>
      <c r="T129" s="379"/>
      <c r="V129" s="379"/>
      <c r="W129" s="3939"/>
      <c r="X129" s="3939"/>
      <c r="Y129" s="3939"/>
      <c r="Z129" s="4040"/>
      <c r="AA129" s="60"/>
      <c r="AB129" s="60"/>
      <c r="AC129" s="60"/>
    </row>
    <row r="130" spans="1:29" x14ac:dyDescent="0.2">
      <c r="A130" s="60"/>
      <c r="B130" s="60"/>
      <c r="C130" s="60"/>
      <c r="D130" s="60"/>
      <c r="E130" s="60"/>
      <c r="F130" s="60"/>
      <c r="G130" s="60"/>
      <c r="H130" s="60"/>
      <c r="I130" s="60"/>
      <c r="J130" s="60"/>
      <c r="K130" s="60"/>
      <c r="L130" s="60"/>
      <c r="M130" s="60"/>
      <c r="N130" s="60"/>
      <c r="O130" s="60"/>
      <c r="P130" s="60"/>
      <c r="Q130" s="60"/>
      <c r="R130" s="60"/>
      <c r="S130" s="60"/>
      <c r="T130" s="379"/>
      <c r="V130" s="379"/>
      <c r="W130" s="3939"/>
      <c r="X130" s="3939"/>
      <c r="Y130" s="3939"/>
      <c r="Z130" s="4040"/>
      <c r="AA130" s="60"/>
      <c r="AB130" s="60"/>
      <c r="AC130" s="60"/>
    </row>
    <row r="131" spans="1:29" x14ac:dyDescent="0.2">
      <c r="A131" s="60"/>
      <c r="B131" s="60"/>
      <c r="C131" s="60"/>
      <c r="D131" s="60"/>
      <c r="E131" s="60"/>
      <c r="F131" s="60"/>
      <c r="G131" s="60"/>
      <c r="H131" s="60"/>
      <c r="I131" s="60"/>
      <c r="J131" s="60"/>
      <c r="K131" s="60"/>
      <c r="L131" s="60"/>
      <c r="M131" s="60"/>
      <c r="N131" s="60"/>
      <c r="O131" s="60"/>
      <c r="P131" s="60"/>
      <c r="Q131" s="60"/>
      <c r="R131" s="60"/>
      <c r="S131" s="60"/>
      <c r="T131" s="379"/>
      <c r="V131" s="379"/>
      <c r="W131" s="3939"/>
      <c r="X131" s="3939"/>
      <c r="Y131" s="3939"/>
      <c r="Z131" s="4040"/>
      <c r="AA131" s="60"/>
      <c r="AB131" s="60"/>
      <c r="AC131" s="60"/>
    </row>
    <row r="132" spans="1:29" x14ac:dyDescent="0.2">
      <c r="A132" s="60"/>
      <c r="B132" s="60"/>
      <c r="C132" s="60"/>
      <c r="D132" s="60"/>
      <c r="E132" s="60"/>
      <c r="F132" s="60"/>
      <c r="G132" s="60"/>
      <c r="H132" s="60"/>
      <c r="I132" s="60"/>
      <c r="J132" s="60"/>
      <c r="K132" s="60"/>
      <c r="L132" s="60"/>
      <c r="M132" s="60"/>
      <c r="N132" s="60"/>
      <c r="O132" s="60"/>
      <c r="P132" s="60"/>
      <c r="Q132" s="60"/>
      <c r="R132" s="60"/>
      <c r="S132" s="60"/>
      <c r="T132" s="379"/>
      <c r="V132" s="379"/>
      <c r="W132" s="3939"/>
      <c r="X132" s="3939"/>
      <c r="Y132" s="3939"/>
      <c r="Z132" s="4040"/>
      <c r="AA132" s="60"/>
      <c r="AB132" s="60"/>
      <c r="AC132" s="60"/>
    </row>
    <row r="133" spans="1:29" x14ac:dyDescent="0.2">
      <c r="A133" s="60"/>
      <c r="B133" s="60"/>
      <c r="C133" s="60"/>
      <c r="D133" s="60"/>
      <c r="E133" s="60"/>
      <c r="F133" s="60"/>
      <c r="G133" s="60"/>
      <c r="H133" s="60"/>
      <c r="I133" s="60"/>
      <c r="J133" s="60"/>
      <c r="K133" s="60"/>
      <c r="L133" s="60"/>
      <c r="M133" s="60"/>
      <c r="N133" s="60"/>
      <c r="O133" s="60"/>
      <c r="P133" s="60"/>
      <c r="Q133" s="60"/>
      <c r="R133" s="60"/>
      <c r="S133" s="60"/>
      <c r="T133" s="379"/>
      <c r="V133" s="379"/>
      <c r="W133" s="3939"/>
      <c r="X133" s="3939"/>
      <c r="Y133" s="3939"/>
      <c r="Z133" s="4040"/>
      <c r="AA133" s="60"/>
      <c r="AB133" s="60"/>
      <c r="AC133" s="60"/>
    </row>
    <row r="134" spans="1:29" x14ac:dyDescent="0.2">
      <c r="A134" s="60"/>
      <c r="B134" s="60"/>
      <c r="C134" s="60"/>
      <c r="D134" s="60"/>
      <c r="E134" s="60"/>
      <c r="F134" s="60"/>
      <c r="G134" s="60"/>
      <c r="H134" s="60"/>
      <c r="I134" s="60"/>
      <c r="J134" s="60"/>
      <c r="K134" s="60"/>
      <c r="L134" s="60"/>
      <c r="M134" s="60"/>
      <c r="N134" s="60"/>
      <c r="O134" s="60"/>
      <c r="P134" s="60"/>
      <c r="Q134" s="60"/>
      <c r="R134" s="60"/>
      <c r="S134" s="60"/>
      <c r="T134" s="379"/>
      <c r="V134" s="379"/>
      <c r="W134" s="3939"/>
      <c r="X134" s="3939"/>
      <c r="Y134" s="3939"/>
      <c r="Z134" s="4040"/>
      <c r="AA134" s="60"/>
      <c r="AB134" s="60"/>
      <c r="AC134" s="60"/>
    </row>
    <row r="135" spans="1:29" x14ac:dyDescent="0.2">
      <c r="A135" s="60"/>
      <c r="B135" s="60"/>
      <c r="C135" s="60"/>
      <c r="D135" s="60"/>
      <c r="E135" s="60"/>
      <c r="F135" s="60"/>
      <c r="G135" s="60"/>
      <c r="H135" s="60"/>
      <c r="I135" s="60"/>
      <c r="J135" s="60"/>
      <c r="K135" s="60"/>
      <c r="L135" s="60"/>
      <c r="M135" s="60"/>
      <c r="N135" s="60"/>
      <c r="O135" s="60"/>
      <c r="P135" s="60"/>
      <c r="Q135" s="60"/>
      <c r="R135" s="60"/>
      <c r="S135" s="60"/>
      <c r="T135" s="379"/>
      <c r="V135" s="379"/>
      <c r="W135" s="3939"/>
      <c r="X135" s="3939"/>
      <c r="Y135" s="3939"/>
      <c r="Z135" s="4040"/>
      <c r="AA135" s="60"/>
      <c r="AB135" s="60"/>
      <c r="AC135" s="60"/>
    </row>
    <row r="136" spans="1:29" x14ac:dyDescent="0.2">
      <c r="A136" s="60"/>
      <c r="B136" s="60"/>
      <c r="C136" s="60"/>
      <c r="D136" s="60"/>
      <c r="E136" s="60"/>
      <c r="F136" s="60"/>
      <c r="G136" s="60"/>
      <c r="H136" s="60"/>
      <c r="I136" s="60"/>
      <c r="J136" s="60"/>
      <c r="K136" s="60"/>
      <c r="L136" s="60"/>
      <c r="M136" s="60"/>
      <c r="N136" s="60"/>
      <c r="O136" s="60"/>
      <c r="P136" s="60"/>
      <c r="Q136" s="60"/>
      <c r="R136" s="60"/>
      <c r="S136" s="60"/>
      <c r="T136" s="379"/>
      <c r="V136" s="379"/>
      <c r="W136" s="3939"/>
      <c r="X136" s="3939"/>
      <c r="Y136" s="3939"/>
      <c r="Z136" s="4040"/>
      <c r="AA136" s="60"/>
      <c r="AB136" s="60"/>
      <c r="AC136" s="60"/>
    </row>
    <row r="137" spans="1:29" x14ac:dyDescent="0.2">
      <c r="A137" s="60"/>
      <c r="B137" s="60"/>
      <c r="C137" s="60"/>
      <c r="D137" s="60"/>
      <c r="E137" s="60"/>
      <c r="F137" s="60"/>
      <c r="G137" s="60"/>
      <c r="H137" s="60"/>
      <c r="I137" s="60"/>
      <c r="J137" s="60"/>
      <c r="K137" s="60"/>
      <c r="L137" s="60"/>
      <c r="M137" s="60"/>
      <c r="N137" s="60"/>
      <c r="O137" s="60"/>
      <c r="P137" s="60"/>
      <c r="Q137" s="60"/>
      <c r="R137" s="60"/>
      <c r="S137" s="60"/>
      <c r="T137" s="379"/>
      <c r="V137" s="379"/>
      <c r="W137" s="3939"/>
      <c r="X137" s="3939"/>
      <c r="Y137" s="3939"/>
      <c r="Z137" s="4040"/>
      <c r="AA137" s="60"/>
      <c r="AB137" s="60"/>
      <c r="AC137" s="60"/>
    </row>
    <row r="138" spans="1:29" x14ac:dyDescent="0.2">
      <c r="A138" s="60"/>
      <c r="B138" s="60"/>
      <c r="C138" s="60"/>
      <c r="D138" s="60"/>
      <c r="E138" s="60"/>
      <c r="F138" s="60"/>
      <c r="G138" s="60"/>
      <c r="H138" s="60"/>
      <c r="I138" s="60"/>
      <c r="J138" s="60"/>
      <c r="K138" s="60"/>
      <c r="L138" s="60"/>
      <c r="M138" s="60"/>
      <c r="N138" s="60"/>
      <c r="O138" s="60"/>
      <c r="P138" s="60"/>
      <c r="Q138" s="60"/>
      <c r="R138" s="60"/>
      <c r="S138" s="60"/>
      <c r="T138" s="379"/>
      <c r="V138" s="379"/>
      <c r="W138" s="3939"/>
      <c r="X138" s="3939"/>
      <c r="Y138" s="3939"/>
      <c r="Z138" s="4040"/>
      <c r="AA138" s="60"/>
      <c r="AB138" s="60"/>
      <c r="AC138" s="60"/>
    </row>
    <row r="139" spans="1:29" x14ac:dyDescent="0.2">
      <c r="A139" s="60"/>
      <c r="B139" s="60"/>
      <c r="C139" s="60"/>
      <c r="D139" s="60"/>
      <c r="E139" s="60"/>
      <c r="F139" s="60"/>
      <c r="G139" s="60"/>
      <c r="H139" s="60"/>
      <c r="I139" s="60"/>
      <c r="J139" s="60"/>
      <c r="K139" s="60"/>
      <c r="L139" s="60"/>
      <c r="M139" s="60"/>
      <c r="N139" s="60"/>
      <c r="O139" s="60"/>
      <c r="P139" s="60"/>
      <c r="Q139" s="60"/>
      <c r="R139" s="60"/>
      <c r="S139" s="60"/>
      <c r="T139" s="379"/>
      <c r="V139" s="379"/>
      <c r="W139" s="3939"/>
      <c r="X139" s="3939"/>
      <c r="Y139" s="3939"/>
      <c r="Z139" s="4040"/>
      <c r="AA139" s="60"/>
      <c r="AB139" s="60"/>
      <c r="AC139" s="60"/>
    </row>
    <row r="140" spans="1:29" x14ac:dyDescent="0.2">
      <c r="A140" s="60"/>
      <c r="B140" s="60"/>
      <c r="C140" s="60"/>
      <c r="D140" s="60"/>
      <c r="E140" s="60"/>
      <c r="F140" s="60"/>
      <c r="G140" s="60"/>
      <c r="H140" s="60"/>
      <c r="I140" s="60"/>
      <c r="J140" s="60"/>
      <c r="K140" s="60"/>
      <c r="L140" s="60"/>
      <c r="M140" s="60"/>
      <c r="N140" s="60"/>
      <c r="O140" s="60"/>
      <c r="P140" s="60"/>
      <c r="Q140" s="60"/>
      <c r="R140" s="60"/>
      <c r="S140" s="60"/>
      <c r="T140" s="379"/>
      <c r="V140" s="379"/>
      <c r="W140" s="3939"/>
      <c r="X140" s="3939"/>
      <c r="Y140" s="3939"/>
      <c r="Z140" s="4040"/>
      <c r="AA140" s="60"/>
      <c r="AB140" s="60"/>
      <c r="AC140" s="60"/>
    </row>
    <row r="141" spans="1:29" x14ac:dyDescent="0.2">
      <c r="A141" s="60"/>
      <c r="B141" s="60"/>
      <c r="C141" s="60"/>
      <c r="D141" s="60"/>
      <c r="E141" s="60"/>
      <c r="F141" s="60"/>
      <c r="G141" s="60"/>
      <c r="H141" s="60"/>
      <c r="I141" s="60"/>
      <c r="J141" s="60"/>
      <c r="K141" s="60"/>
      <c r="L141" s="60"/>
      <c r="M141" s="60"/>
      <c r="N141" s="60"/>
      <c r="O141" s="60"/>
      <c r="P141" s="60"/>
      <c r="Q141" s="60"/>
      <c r="R141" s="60"/>
      <c r="S141" s="60"/>
      <c r="T141" s="379"/>
      <c r="V141" s="379"/>
      <c r="W141" s="3939"/>
      <c r="X141" s="3939"/>
      <c r="Y141" s="3939"/>
      <c r="Z141" s="4040"/>
      <c r="AA141" s="60"/>
      <c r="AB141" s="60"/>
      <c r="AC141" s="60"/>
    </row>
    <row r="142" spans="1:29" x14ac:dyDescent="0.2">
      <c r="A142" s="60"/>
      <c r="B142" s="60"/>
      <c r="C142" s="60"/>
      <c r="D142" s="60"/>
      <c r="E142" s="60"/>
      <c r="F142" s="60"/>
      <c r="G142" s="60"/>
      <c r="H142" s="60"/>
      <c r="I142" s="60"/>
      <c r="J142" s="60"/>
      <c r="K142" s="60"/>
      <c r="L142" s="60"/>
      <c r="M142" s="60"/>
      <c r="N142" s="60"/>
      <c r="O142" s="60"/>
      <c r="P142" s="60"/>
      <c r="Q142" s="60"/>
      <c r="R142" s="60"/>
      <c r="S142" s="60"/>
      <c r="T142" s="379"/>
      <c r="V142" s="379"/>
      <c r="W142" s="3939"/>
      <c r="X142" s="3939"/>
      <c r="Y142" s="3939"/>
      <c r="Z142" s="4040"/>
      <c r="AA142" s="60"/>
      <c r="AB142" s="60"/>
      <c r="AC142" s="60"/>
    </row>
    <row r="143" spans="1:29" x14ac:dyDescent="0.2">
      <c r="A143" s="60"/>
      <c r="B143" s="60"/>
      <c r="C143" s="60"/>
      <c r="D143" s="60"/>
      <c r="E143" s="60"/>
      <c r="F143" s="60"/>
      <c r="G143" s="60"/>
      <c r="H143" s="60"/>
      <c r="I143" s="60"/>
      <c r="J143" s="60"/>
      <c r="K143" s="60"/>
      <c r="L143" s="60"/>
      <c r="M143" s="60"/>
      <c r="N143" s="60"/>
      <c r="O143" s="60"/>
      <c r="P143" s="60"/>
      <c r="Q143" s="60"/>
      <c r="R143" s="60"/>
      <c r="S143" s="60"/>
      <c r="T143" s="379"/>
      <c r="V143" s="379"/>
      <c r="W143" s="3939"/>
      <c r="X143" s="3939"/>
      <c r="Y143" s="3939"/>
      <c r="Z143" s="4040"/>
      <c r="AA143" s="60"/>
      <c r="AB143" s="60"/>
      <c r="AC143" s="60"/>
    </row>
    <row r="144" spans="1:29" x14ac:dyDescent="0.2">
      <c r="A144" s="60"/>
      <c r="B144" s="60"/>
      <c r="C144" s="60"/>
      <c r="D144" s="60"/>
      <c r="E144" s="60"/>
      <c r="F144" s="60"/>
      <c r="G144" s="60"/>
      <c r="H144" s="60"/>
      <c r="I144" s="60"/>
      <c r="J144" s="60"/>
      <c r="K144" s="60"/>
      <c r="L144" s="60"/>
      <c r="M144" s="60"/>
      <c r="N144" s="60"/>
      <c r="O144" s="60"/>
      <c r="P144" s="60"/>
      <c r="Q144" s="60"/>
      <c r="R144" s="60"/>
      <c r="S144" s="60"/>
      <c r="T144" s="379"/>
      <c r="V144" s="379"/>
      <c r="W144" s="3939"/>
      <c r="X144" s="3939"/>
      <c r="Y144" s="3939"/>
      <c r="Z144" s="4040"/>
      <c r="AA144" s="60"/>
      <c r="AB144" s="60"/>
      <c r="AC144" s="60"/>
    </row>
    <row r="145" spans="1:29" x14ac:dyDescent="0.2">
      <c r="A145" s="60"/>
      <c r="B145" s="60"/>
      <c r="C145" s="60"/>
      <c r="D145" s="60"/>
      <c r="E145" s="60"/>
      <c r="F145" s="60"/>
      <c r="G145" s="60"/>
      <c r="H145" s="60"/>
      <c r="I145" s="60"/>
      <c r="J145" s="60"/>
      <c r="K145" s="60"/>
      <c r="L145" s="60"/>
      <c r="M145" s="60"/>
      <c r="N145" s="60"/>
      <c r="O145" s="60"/>
      <c r="P145" s="60"/>
      <c r="Q145" s="60"/>
      <c r="R145" s="60"/>
      <c r="S145" s="60"/>
      <c r="T145" s="379"/>
      <c r="V145" s="379"/>
      <c r="W145" s="3939"/>
      <c r="X145" s="3939"/>
      <c r="Y145" s="3939"/>
      <c r="Z145" s="4040"/>
      <c r="AA145" s="60"/>
      <c r="AB145" s="60"/>
      <c r="AC145" s="60"/>
    </row>
    <row r="146" spans="1:29" x14ac:dyDescent="0.2">
      <c r="A146" s="60"/>
      <c r="B146" s="60"/>
      <c r="C146" s="60"/>
      <c r="D146" s="60"/>
      <c r="E146" s="60"/>
      <c r="F146" s="60"/>
      <c r="G146" s="60"/>
      <c r="H146" s="60"/>
      <c r="I146" s="60"/>
      <c r="J146" s="60"/>
      <c r="K146" s="60"/>
      <c r="L146" s="60"/>
      <c r="M146" s="60"/>
      <c r="N146" s="60"/>
      <c r="O146" s="60"/>
      <c r="P146" s="60"/>
      <c r="Q146" s="60"/>
      <c r="R146" s="60"/>
      <c r="S146" s="60"/>
      <c r="T146" s="379"/>
      <c r="V146" s="379"/>
      <c r="W146" s="3939"/>
      <c r="X146" s="3939"/>
      <c r="Y146" s="3939"/>
      <c r="Z146" s="4040"/>
      <c r="AA146" s="60"/>
      <c r="AB146" s="60"/>
      <c r="AC146" s="60"/>
    </row>
    <row r="147" spans="1:29" x14ac:dyDescent="0.2">
      <c r="A147" s="60"/>
      <c r="B147" s="60"/>
      <c r="C147" s="60"/>
      <c r="D147" s="60"/>
      <c r="E147" s="60"/>
      <c r="F147" s="60"/>
      <c r="G147" s="60"/>
      <c r="H147" s="60"/>
      <c r="I147" s="60"/>
      <c r="J147" s="60"/>
      <c r="K147" s="60"/>
      <c r="L147" s="60"/>
      <c r="M147" s="60"/>
      <c r="N147" s="60"/>
      <c r="O147" s="60"/>
      <c r="P147" s="60"/>
      <c r="Q147" s="60"/>
      <c r="R147" s="60"/>
      <c r="S147" s="60"/>
      <c r="T147" s="379"/>
      <c r="V147" s="379"/>
      <c r="W147" s="3939"/>
      <c r="X147" s="3939"/>
      <c r="Y147" s="3939"/>
      <c r="Z147" s="4040"/>
      <c r="AA147" s="60"/>
      <c r="AB147" s="60"/>
      <c r="AC147" s="60"/>
    </row>
    <row r="148" spans="1:29" x14ac:dyDescent="0.2">
      <c r="A148" s="60"/>
      <c r="B148" s="60"/>
      <c r="C148" s="60"/>
      <c r="D148" s="60"/>
      <c r="E148" s="60"/>
      <c r="F148" s="60"/>
      <c r="G148" s="60"/>
      <c r="H148" s="60"/>
      <c r="I148" s="60"/>
      <c r="J148" s="60"/>
      <c r="K148" s="60"/>
      <c r="L148" s="60"/>
      <c r="M148" s="60"/>
      <c r="N148" s="60"/>
      <c r="O148" s="60"/>
      <c r="P148" s="60"/>
      <c r="Q148" s="60"/>
      <c r="R148" s="60"/>
      <c r="S148" s="60"/>
      <c r="T148" s="379"/>
      <c r="V148" s="379"/>
      <c r="W148" s="3939"/>
      <c r="X148" s="3939"/>
      <c r="Y148" s="3939"/>
      <c r="Z148" s="4040"/>
      <c r="AA148" s="60"/>
      <c r="AB148" s="60"/>
      <c r="AC148" s="60"/>
    </row>
    <row r="149" spans="1:29" x14ac:dyDescent="0.2">
      <c r="A149" s="60"/>
      <c r="B149" s="60"/>
      <c r="C149" s="60"/>
      <c r="D149" s="60"/>
      <c r="E149" s="60"/>
      <c r="F149" s="60"/>
      <c r="G149" s="60"/>
      <c r="H149" s="60"/>
      <c r="I149" s="60"/>
      <c r="J149" s="60"/>
      <c r="K149" s="60"/>
      <c r="L149" s="60"/>
      <c r="M149" s="60"/>
      <c r="N149" s="60"/>
      <c r="O149" s="60"/>
      <c r="P149" s="60"/>
      <c r="Q149" s="60"/>
      <c r="R149" s="60"/>
      <c r="S149" s="60"/>
      <c r="T149" s="379"/>
      <c r="V149" s="379"/>
      <c r="W149" s="3939"/>
      <c r="X149" s="3939"/>
      <c r="Y149" s="3939"/>
      <c r="Z149" s="4040"/>
      <c r="AA149" s="60"/>
      <c r="AB149" s="60"/>
      <c r="AC149" s="60"/>
    </row>
    <row r="150" spans="1:29" x14ac:dyDescent="0.2">
      <c r="A150" s="60"/>
      <c r="B150" s="60"/>
      <c r="C150" s="60"/>
      <c r="D150" s="60"/>
      <c r="E150" s="60"/>
      <c r="F150" s="60"/>
      <c r="G150" s="60"/>
      <c r="H150" s="60"/>
      <c r="I150" s="60"/>
      <c r="J150" s="60"/>
      <c r="K150" s="60"/>
      <c r="L150" s="60"/>
      <c r="M150" s="60"/>
      <c r="N150" s="60"/>
      <c r="O150" s="60"/>
      <c r="P150" s="60"/>
      <c r="Q150" s="60"/>
      <c r="R150" s="60"/>
      <c r="S150" s="60"/>
      <c r="T150" s="379"/>
      <c r="V150" s="379"/>
      <c r="W150" s="3939"/>
      <c r="X150" s="3939"/>
      <c r="Y150" s="3939"/>
      <c r="Z150" s="4040"/>
      <c r="AA150" s="60"/>
      <c r="AB150" s="60"/>
      <c r="AC150" s="60"/>
    </row>
    <row r="151" spans="1:29" x14ac:dyDescent="0.2">
      <c r="A151" s="60"/>
      <c r="B151" s="60"/>
      <c r="C151" s="60"/>
      <c r="D151" s="60"/>
      <c r="E151" s="60"/>
      <c r="F151" s="60"/>
      <c r="G151" s="60"/>
      <c r="H151" s="60"/>
      <c r="I151" s="60"/>
      <c r="J151" s="60"/>
      <c r="K151" s="60"/>
      <c r="L151" s="60"/>
      <c r="M151" s="60"/>
      <c r="N151" s="60"/>
      <c r="O151" s="60"/>
      <c r="P151" s="60"/>
      <c r="Q151" s="60"/>
      <c r="R151" s="60"/>
      <c r="S151" s="60"/>
      <c r="T151" s="379"/>
      <c r="V151" s="379"/>
      <c r="W151" s="3939"/>
      <c r="X151" s="3939"/>
      <c r="Y151" s="3939"/>
      <c r="Z151" s="4040"/>
      <c r="AA151" s="60"/>
      <c r="AB151" s="60"/>
      <c r="AC151" s="60"/>
    </row>
    <row r="152" spans="1:29" x14ac:dyDescent="0.2">
      <c r="A152" s="60"/>
      <c r="B152" s="60"/>
      <c r="C152" s="60"/>
      <c r="D152" s="60"/>
      <c r="E152" s="60"/>
      <c r="F152" s="60"/>
      <c r="G152" s="60"/>
      <c r="H152" s="60"/>
      <c r="I152" s="60"/>
      <c r="J152" s="60"/>
      <c r="K152" s="60"/>
      <c r="L152" s="60"/>
      <c r="M152" s="60"/>
      <c r="N152" s="60"/>
      <c r="O152" s="60"/>
      <c r="P152" s="60"/>
      <c r="Q152" s="60"/>
      <c r="R152" s="60"/>
      <c r="S152" s="60"/>
      <c r="T152" s="379"/>
      <c r="V152" s="379"/>
      <c r="W152" s="3939"/>
      <c r="X152" s="3939"/>
      <c r="Y152" s="3939"/>
      <c r="Z152" s="4040"/>
      <c r="AA152" s="60"/>
      <c r="AB152" s="60"/>
      <c r="AC152" s="60"/>
    </row>
    <row r="153" spans="1:29" x14ac:dyDescent="0.2">
      <c r="A153" s="60"/>
      <c r="B153" s="60"/>
      <c r="C153" s="60"/>
      <c r="D153" s="60"/>
      <c r="E153" s="60"/>
      <c r="F153" s="60"/>
      <c r="G153" s="60"/>
      <c r="H153" s="60"/>
      <c r="I153" s="60"/>
      <c r="J153" s="60"/>
      <c r="K153" s="60"/>
      <c r="L153" s="60"/>
      <c r="M153" s="60"/>
      <c r="N153" s="60"/>
      <c r="O153" s="60"/>
      <c r="P153" s="60"/>
      <c r="Q153" s="60"/>
      <c r="R153" s="60"/>
      <c r="S153" s="60"/>
      <c r="T153" s="379"/>
      <c r="V153" s="379"/>
      <c r="W153" s="3939"/>
      <c r="X153" s="3939"/>
      <c r="Y153" s="3939"/>
      <c r="Z153" s="4040"/>
      <c r="AA153" s="60"/>
      <c r="AB153" s="60"/>
      <c r="AC153" s="60"/>
    </row>
    <row r="154" spans="1:29" x14ac:dyDescent="0.2">
      <c r="A154" s="60"/>
      <c r="B154" s="60"/>
      <c r="C154" s="60"/>
      <c r="D154" s="60"/>
      <c r="E154" s="60"/>
      <c r="F154" s="60"/>
      <c r="G154" s="60"/>
      <c r="H154" s="60"/>
      <c r="I154" s="60"/>
      <c r="J154" s="60"/>
      <c r="K154" s="60"/>
      <c r="L154" s="60"/>
      <c r="M154" s="60"/>
      <c r="N154" s="60"/>
      <c r="O154" s="60"/>
      <c r="P154" s="60"/>
      <c r="Q154" s="60"/>
      <c r="R154" s="60"/>
      <c r="S154" s="60"/>
      <c r="T154" s="379"/>
      <c r="V154" s="379"/>
      <c r="W154" s="3939"/>
      <c r="X154" s="3939"/>
      <c r="Y154" s="3939"/>
      <c r="Z154" s="4040"/>
      <c r="AA154" s="60"/>
      <c r="AB154" s="60"/>
      <c r="AC154" s="60"/>
    </row>
    <row r="155" spans="1:29" x14ac:dyDescent="0.2">
      <c r="A155" s="60"/>
      <c r="B155" s="60"/>
      <c r="C155" s="60"/>
      <c r="D155" s="60"/>
      <c r="E155" s="60"/>
      <c r="F155" s="60"/>
      <c r="G155" s="60"/>
      <c r="H155" s="60"/>
      <c r="I155" s="60"/>
      <c r="J155" s="60"/>
      <c r="K155" s="60"/>
      <c r="L155" s="60"/>
      <c r="M155" s="60"/>
      <c r="N155" s="60"/>
      <c r="O155" s="60"/>
      <c r="P155" s="60"/>
      <c r="Q155" s="60"/>
      <c r="R155" s="60"/>
      <c r="S155" s="60"/>
      <c r="T155" s="379"/>
      <c r="V155" s="379"/>
      <c r="W155" s="3939"/>
      <c r="X155" s="3939"/>
      <c r="Y155" s="3939"/>
      <c r="Z155" s="4040"/>
      <c r="AA155" s="60"/>
      <c r="AB155" s="60"/>
      <c r="AC155" s="60"/>
    </row>
    <row r="156" spans="1:29" x14ac:dyDescent="0.2">
      <c r="A156" s="60"/>
      <c r="B156" s="60"/>
      <c r="C156" s="60"/>
      <c r="D156" s="60"/>
      <c r="E156" s="60"/>
      <c r="F156" s="60"/>
      <c r="G156" s="60"/>
      <c r="H156" s="60"/>
      <c r="I156" s="60"/>
      <c r="J156" s="60"/>
      <c r="K156" s="60"/>
      <c r="L156" s="60"/>
      <c r="M156" s="60"/>
      <c r="N156" s="60"/>
      <c r="O156" s="60"/>
      <c r="P156" s="60"/>
      <c r="Q156" s="60"/>
      <c r="R156" s="60"/>
      <c r="S156" s="60"/>
      <c r="T156" s="379"/>
      <c r="V156" s="379"/>
      <c r="W156" s="3939"/>
      <c r="X156" s="3939"/>
      <c r="Y156" s="3939"/>
      <c r="Z156" s="4040"/>
      <c r="AA156" s="60"/>
      <c r="AB156" s="60"/>
      <c r="AC156" s="60"/>
    </row>
    <row r="157" spans="1:29" x14ac:dyDescent="0.2">
      <c r="A157" s="60"/>
      <c r="B157" s="60"/>
      <c r="C157" s="60"/>
      <c r="D157" s="60"/>
      <c r="E157" s="60"/>
      <c r="F157" s="60"/>
      <c r="G157" s="60"/>
      <c r="H157" s="60"/>
      <c r="I157" s="60"/>
      <c r="J157" s="60"/>
      <c r="K157" s="60"/>
      <c r="L157" s="60"/>
      <c r="M157" s="60"/>
      <c r="N157" s="60"/>
      <c r="O157" s="60"/>
      <c r="P157" s="60"/>
      <c r="Q157" s="60"/>
      <c r="R157" s="60"/>
      <c r="S157" s="60"/>
      <c r="T157" s="379"/>
      <c r="V157" s="379"/>
      <c r="W157" s="3939"/>
      <c r="X157" s="3939"/>
      <c r="Y157" s="3939"/>
      <c r="Z157" s="4040"/>
      <c r="AA157" s="60"/>
      <c r="AB157" s="60"/>
      <c r="AC157" s="60"/>
    </row>
    <row r="158" spans="1:29" x14ac:dyDescent="0.2">
      <c r="A158" s="60"/>
      <c r="B158" s="60"/>
      <c r="C158" s="60"/>
      <c r="D158" s="60"/>
      <c r="E158" s="60"/>
      <c r="F158" s="60"/>
      <c r="G158" s="60"/>
      <c r="H158" s="60"/>
      <c r="I158" s="60"/>
      <c r="J158" s="60"/>
      <c r="K158" s="60"/>
      <c r="L158" s="60"/>
      <c r="M158" s="60"/>
      <c r="N158" s="60"/>
      <c r="O158" s="60"/>
      <c r="P158" s="60"/>
      <c r="Q158" s="60"/>
      <c r="R158" s="60"/>
      <c r="S158" s="60"/>
      <c r="T158" s="379"/>
      <c r="V158" s="379"/>
      <c r="W158" s="3939"/>
      <c r="X158" s="3939"/>
      <c r="Y158" s="3939"/>
      <c r="Z158" s="4040"/>
      <c r="AA158" s="60"/>
      <c r="AB158" s="60"/>
      <c r="AC158" s="60"/>
    </row>
    <row r="159" spans="1:29" x14ac:dyDescent="0.2">
      <c r="A159" s="60"/>
      <c r="B159" s="60"/>
      <c r="C159" s="60"/>
      <c r="D159" s="60"/>
      <c r="E159" s="60"/>
      <c r="F159" s="60"/>
      <c r="G159" s="60"/>
      <c r="H159" s="60"/>
      <c r="I159" s="60"/>
      <c r="J159" s="60"/>
      <c r="K159" s="60"/>
      <c r="L159" s="60"/>
      <c r="M159" s="60"/>
      <c r="N159" s="60"/>
      <c r="O159" s="60"/>
      <c r="P159" s="60"/>
      <c r="Q159" s="60"/>
      <c r="R159" s="60"/>
      <c r="S159" s="60"/>
      <c r="T159" s="379"/>
      <c r="V159" s="379"/>
      <c r="W159" s="3939"/>
      <c r="X159" s="3939"/>
      <c r="Y159" s="3939"/>
      <c r="Z159" s="4040"/>
      <c r="AA159" s="60"/>
      <c r="AB159" s="60"/>
      <c r="AC159" s="60"/>
    </row>
    <row r="160" spans="1:29" x14ac:dyDescent="0.2">
      <c r="A160" s="60"/>
      <c r="B160" s="60"/>
      <c r="C160" s="60"/>
      <c r="D160" s="60"/>
      <c r="E160" s="60"/>
      <c r="F160" s="60"/>
      <c r="G160" s="60"/>
      <c r="H160" s="60"/>
      <c r="I160" s="60"/>
      <c r="J160" s="60"/>
      <c r="K160" s="60"/>
      <c r="L160" s="60"/>
      <c r="M160" s="60"/>
      <c r="N160" s="60"/>
      <c r="O160" s="60"/>
      <c r="P160" s="60"/>
      <c r="Q160" s="60"/>
      <c r="R160" s="60"/>
      <c r="S160" s="60"/>
      <c r="T160" s="379"/>
      <c r="V160" s="379"/>
      <c r="W160" s="3939"/>
      <c r="X160" s="3939"/>
      <c r="Y160" s="3939"/>
      <c r="Z160" s="4040"/>
      <c r="AA160" s="60"/>
      <c r="AB160" s="60"/>
      <c r="AC160" s="60"/>
    </row>
    <row r="161" spans="1:29" x14ac:dyDescent="0.2">
      <c r="A161" s="60"/>
      <c r="B161" s="60"/>
      <c r="C161" s="60"/>
      <c r="D161" s="60"/>
      <c r="E161" s="60"/>
      <c r="F161" s="60"/>
      <c r="G161" s="60"/>
      <c r="H161" s="60"/>
      <c r="I161" s="60"/>
      <c r="J161" s="60"/>
      <c r="K161" s="60"/>
      <c r="L161" s="60"/>
      <c r="M161" s="60"/>
      <c r="N161" s="60"/>
      <c r="O161" s="60"/>
      <c r="P161" s="60"/>
      <c r="Q161" s="60"/>
      <c r="R161" s="60"/>
      <c r="S161" s="60"/>
      <c r="T161" s="379"/>
      <c r="V161" s="379"/>
      <c r="W161" s="3939"/>
      <c r="X161" s="3939"/>
      <c r="Y161" s="3939"/>
      <c r="Z161" s="4040"/>
      <c r="AA161" s="60"/>
      <c r="AB161" s="60"/>
      <c r="AC161" s="60"/>
    </row>
    <row r="162" spans="1:29" x14ac:dyDescent="0.2">
      <c r="A162" s="60"/>
      <c r="B162" s="60"/>
      <c r="C162" s="60"/>
      <c r="D162" s="60"/>
      <c r="E162" s="60"/>
      <c r="F162" s="60"/>
      <c r="G162" s="60"/>
      <c r="H162" s="60"/>
      <c r="I162" s="60"/>
      <c r="J162" s="60"/>
      <c r="K162" s="60"/>
      <c r="L162" s="60"/>
      <c r="M162" s="60"/>
      <c r="N162" s="60"/>
      <c r="O162" s="60"/>
      <c r="P162" s="60"/>
      <c r="Q162" s="60"/>
      <c r="R162" s="60"/>
      <c r="S162" s="60"/>
      <c r="T162" s="379"/>
      <c r="V162" s="379"/>
      <c r="W162" s="3939"/>
      <c r="X162" s="3939"/>
      <c r="Y162" s="3939"/>
      <c r="Z162" s="4040"/>
      <c r="AA162" s="60"/>
      <c r="AB162" s="60"/>
      <c r="AC162" s="60"/>
    </row>
    <row r="163" spans="1:29" x14ac:dyDescent="0.2">
      <c r="A163" s="60"/>
      <c r="B163" s="60"/>
      <c r="C163" s="60"/>
      <c r="D163" s="60"/>
      <c r="E163" s="60"/>
      <c r="F163" s="60"/>
      <c r="G163" s="60"/>
      <c r="H163" s="60"/>
      <c r="I163" s="60"/>
      <c r="J163" s="60"/>
      <c r="K163" s="60"/>
      <c r="L163" s="60"/>
      <c r="M163" s="60"/>
      <c r="N163" s="60"/>
      <c r="O163" s="60"/>
      <c r="P163" s="60"/>
      <c r="Q163" s="60"/>
      <c r="R163" s="60"/>
      <c r="S163" s="60"/>
      <c r="T163" s="379"/>
      <c r="V163" s="379"/>
      <c r="W163" s="3939"/>
      <c r="X163" s="3939"/>
      <c r="Y163" s="3939"/>
      <c r="Z163" s="4040"/>
      <c r="AA163" s="60"/>
      <c r="AB163" s="60"/>
      <c r="AC163" s="60"/>
    </row>
    <row r="164" spans="1:29" x14ac:dyDescent="0.2">
      <c r="A164" s="60"/>
      <c r="B164" s="60"/>
      <c r="C164" s="60"/>
      <c r="D164" s="60"/>
      <c r="E164" s="60"/>
      <c r="F164" s="60"/>
      <c r="G164" s="60"/>
      <c r="H164" s="60"/>
      <c r="I164" s="60"/>
      <c r="J164" s="60"/>
      <c r="K164" s="60"/>
      <c r="L164" s="60"/>
      <c r="M164" s="60"/>
      <c r="N164" s="60"/>
      <c r="O164" s="60"/>
      <c r="P164" s="60"/>
      <c r="Q164" s="60"/>
      <c r="R164" s="60"/>
      <c r="S164" s="60"/>
      <c r="T164" s="379"/>
      <c r="V164" s="379"/>
      <c r="W164" s="3939"/>
      <c r="X164" s="3939"/>
      <c r="Y164" s="3939"/>
      <c r="Z164" s="4040"/>
      <c r="AA164" s="60"/>
      <c r="AB164" s="60"/>
      <c r="AC164" s="60"/>
    </row>
    <row r="165" spans="1:29" x14ac:dyDescent="0.2">
      <c r="A165" s="60"/>
      <c r="B165" s="60"/>
      <c r="C165" s="60"/>
      <c r="D165" s="60"/>
      <c r="E165" s="60"/>
      <c r="F165" s="60"/>
      <c r="G165" s="60"/>
      <c r="H165" s="60"/>
      <c r="I165" s="60"/>
      <c r="J165" s="60"/>
      <c r="K165" s="60"/>
      <c r="L165" s="60"/>
      <c r="M165" s="60"/>
      <c r="N165" s="60"/>
      <c r="O165" s="60"/>
      <c r="P165" s="60"/>
      <c r="Q165" s="60"/>
      <c r="R165" s="60"/>
      <c r="S165" s="60"/>
      <c r="T165" s="379"/>
      <c r="V165" s="379"/>
      <c r="W165" s="3939"/>
      <c r="X165" s="3939"/>
      <c r="Y165" s="3939"/>
      <c r="Z165" s="4040"/>
      <c r="AA165" s="60"/>
      <c r="AB165" s="60"/>
      <c r="AC165" s="60"/>
    </row>
    <row r="166" spans="1:29" x14ac:dyDescent="0.2">
      <c r="A166" s="60"/>
      <c r="B166" s="60"/>
      <c r="C166" s="60"/>
      <c r="D166" s="60"/>
      <c r="E166" s="60"/>
      <c r="F166" s="60"/>
      <c r="G166" s="60"/>
      <c r="H166" s="60"/>
      <c r="I166" s="60"/>
      <c r="J166" s="60"/>
      <c r="K166" s="60"/>
      <c r="L166" s="60"/>
      <c r="M166" s="60"/>
      <c r="N166" s="60"/>
      <c r="O166" s="60"/>
      <c r="P166" s="60"/>
      <c r="Q166" s="60"/>
      <c r="R166" s="60"/>
      <c r="S166" s="60"/>
      <c r="T166" s="379"/>
      <c r="V166" s="379"/>
      <c r="W166" s="3939"/>
      <c r="X166" s="3939"/>
      <c r="Y166" s="3939"/>
      <c r="Z166" s="4040"/>
      <c r="AA166" s="60"/>
      <c r="AB166" s="60"/>
      <c r="AC166" s="60"/>
    </row>
    <row r="167" spans="1:29" x14ac:dyDescent="0.2">
      <c r="A167" s="60"/>
      <c r="B167" s="60"/>
      <c r="C167" s="60"/>
      <c r="D167" s="60"/>
      <c r="E167" s="60"/>
      <c r="F167" s="60"/>
      <c r="G167" s="60"/>
      <c r="H167" s="60"/>
      <c r="I167" s="60"/>
      <c r="J167" s="60"/>
      <c r="K167" s="60"/>
      <c r="L167" s="60"/>
      <c r="M167" s="60"/>
      <c r="N167" s="60"/>
      <c r="O167" s="60"/>
      <c r="P167" s="60"/>
      <c r="Q167" s="60"/>
      <c r="R167" s="60"/>
      <c r="S167" s="60"/>
      <c r="T167" s="379"/>
      <c r="V167" s="379"/>
      <c r="W167" s="3939"/>
      <c r="X167" s="3939"/>
      <c r="Y167" s="3939"/>
      <c r="Z167" s="4040"/>
      <c r="AA167" s="60"/>
      <c r="AB167" s="60"/>
      <c r="AC167" s="60"/>
    </row>
    <row r="168" spans="1:29" x14ac:dyDescent="0.2">
      <c r="A168" s="60"/>
      <c r="B168" s="60"/>
      <c r="C168" s="60"/>
      <c r="D168" s="60"/>
      <c r="E168" s="60"/>
      <c r="F168" s="60"/>
      <c r="G168" s="60"/>
      <c r="H168" s="60"/>
      <c r="I168" s="60"/>
      <c r="J168" s="60"/>
      <c r="K168" s="60"/>
      <c r="L168" s="60"/>
      <c r="M168" s="60"/>
      <c r="N168" s="60"/>
      <c r="O168" s="60"/>
      <c r="P168" s="60"/>
      <c r="Q168" s="60"/>
      <c r="R168" s="60"/>
      <c r="S168" s="60"/>
      <c r="T168" s="379"/>
      <c r="V168" s="379"/>
      <c r="W168" s="3939"/>
      <c r="X168" s="3939"/>
      <c r="Y168" s="3939"/>
      <c r="Z168" s="4040"/>
      <c r="AA168" s="60"/>
      <c r="AB168" s="60"/>
      <c r="AC168" s="60"/>
    </row>
    <row r="169" spans="1:29" x14ac:dyDescent="0.2">
      <c r="A169" s="60"/>
      <c r="B169" s="60"/>
      <c r="C169" s="60"/>
      <c r="D169" s="60"/>
      <c r="E169" s="60"/>
      <c r="F169" s="60"/>
      <c r="G169" s="60"/>
      <c r="H169" s="60"/>
      <c r="I169" s="60"/>
      <c r="J169" s="60"/>
      <c r="K169" s="60"/>
      <c r="L169" s="60"/>
      <c r="M169" s="60"/>
      <c r="N169" s="60"/>
      <c r="O169" s="60"/>
      <c r="P169" s="60"/>
      <c r="Q169" s="60"/>
      <c r="R169" s="60"/>
      <c r="S169" s="60"/>
      <c r="T169" s="379"/>
      <c r="V169" s="379"/>
      <c r="W169" s="3939"/>
      <c r="X169" s="3939"/>
      <c r="Y169" s="3939"/>
      <c r="Z169" s="4040"/>
      <c r="AA169" s="60"/>
      <c r="AB169" s="60"/>
      <c r="AC169" s="60"/>
    </row>
    <row r="170" spans="1:29" x14ac:dyDescent="0.2">
      <c r="A170" s="60"/>
      <c r="B170" s="60"/>
      <c r="C170" s="60"/>
      <c r="D170" s="60"/>
      <c r="E170" s="60"/>
      <c r="F170" s="60"/>
      <c r="G170" s="60"/>
      <c r="H170" s="60"/>
      <c r="I170" s="60"/>
      <c r="J170" s="60"/>
      <c r="K170" s="60"/>
      <c r="L170" s="60"/>
      <c r="M170" s="60"/>
      <c r="N170" s="60"/>
      <c r="O170" s="60"/>
      <c r="P170" s="60"/>
      <c r="Q170" s="60"/>
      <c r="R170" s="60"/>
      <c r="S170" s="60"/>
      <c r="T170" s="379"/>
      <c r="V170" s="379"/>
      <c r="W170" s="3939"/>
      <c r="X170" s="3939"/>
      <c r="Y170" s="3939"/>
      <c r="Z170" s="4040"/>
      <c r="AA170" s="60"/>
      <c r="AB170" s="60"/>
      <c r="AC170" s="60"/>
    </row>
    <row r="171" spans="1:29" x14ac:dyDescent="0.2">
      <c r="A171" s="60"/>
      <c r="B171" s="60"/>
      <c r="C171" s="60"/>
      <c r="D171" s="60"/>
      <c r="E171" s="60"/>
      <c r="F171" s="60"/>
      <c r="G171" s="60"/>
      <c r="H171" s="60"/>
      <c r="I171" s="60"/>
      <c r="J171" s="60"/>
      <c r="K171" s="60"/>
      <c r="L171" s="60"/>
      <c r="M171" s="60"/>
      <c r="N171" s="60"/>
      <c r="O171" s="60"/>
      <c r="P171" s="60"/>
      <c r="Q171" s="60"/>
      <c r="R171" s="60"/>
      <c r="S171" s="60"/>
      <c r="T171" s="379"/>
      <c r="V171" s="379"/>
      <c r="W171" s="3939"/>
      <c r="X171" s="3939"/>
      <c r="Y171" s="3939"/>
      <c r="Z171" s="4040"/>
      <c r="AA171" s="60"/>
      <c r="AB171" s="60"/>
      <c r="AC171" s="60"/>
    </row>
    <row r="172" spans="1:29" x14ac:dyDescent="0.2">
      <c r="A172" s="60"/>
      <c r="B172" s="60"/>
      <c r="C172" s="60"/>
      <c r="D172" s="60"/>
      <c r="E172" s="60"/>
      <c r="F172" s="60"/>
      <c r="G172" s="60"/>
      <c r="H172" s="60"/>
      <c r="I172" s="60"/>
      <c r="J172" s="60"/>
      <c r="K172" s="60"/>
      <c r="L172" s="60"/>
      <c r="M172" s="60"/>
      <c r="N172" s="60"/>
      <c r="O172" s="60"/>
      <c r="P172" s="60"/>
      <c r="Q172" s="60"/>
      <c r="R172" s="60"/>
      <c r="S172" s="60"/>
      <c r="T172" s="379"/>
      <c r="V172" s="379"/>
      <c r="W172" s="3939"/>
      <c r="X172" s="3939"/>
      <c r="Y172" s="3939"/>
      <c r="Z172" s="4040"/>
      <c r="AA172" s="60"/>
      <c r="AB172" s="60"/>
      <c r="AC172" s="60"/>
    </row>
    <row r="173" spans="1:29" x14ac:dyDescent="0.2">
      <c r="A173" s="60"/>
      <c r="B173" s="60"/>
      <c r="C173" s="60"/>
      <c r="D173" s="60"/>
      <c r="E173" s="60"/>
      <c r="F173" s="60"/>
      <c r="G173" s="60"/>
      <c r="H173" s="60"/>
      <c r="I173" s="60"/>
      <c r="J173" s="60"/>
      <c r="K173" s="60"/>
      <c r="L173" s="60"/>
      <c r="M173" s="60"/>
      <c r="N173" s="60"/>
      <c r="O173" s="60"/>
      <c r="P173" s="60"/>
      <c r="Q173" s="60"/>
      <c r="R173" s="60"/>
      <c r="S173" s="60"/>
      <c r="T173" s="379"/>
      <c r="V173" s="379"/>
      <c r="W173" s="3939"/>
      <c r="X173" s="3939"/>
      <c r="Y173" s="3939"/>
      <c r="Z173" s="4040"/>
      <c r="AA173" s="60"/>
      <c r="AB173" s="60"/>
      <c r="AC173" s="60"/>
    </row>
    <row r="174" spans="1:29" x14ac:dyDescent="0.2">
      <c r="A174" s="60"/>
      <c r="B174" s="60"/>
      <c r="C174" s="60"/>
      <c r="D174" s="60"/>
      <c r="E174" s="60"/>
      <c r="F174" s="60"/>
      <c r="G174" s="60"/>
      <c r="H174" s="60"/>
      <c r="I174" s="60"/>
      <c r="J174" s="60"/>
      <c r="K174" s="60"/>
      <c r="L174" s="60"/>
      <c r="M174" s="60"/>
      <c r="N174" s="60"/>
      <c r="O174" s="60"/>
      <c r="P174" s="60"/>
      <c r="Q174" s="60"/>
      <c r="R174" s="60"/>
      <c r="S174" s="60"/>
      <c r="T174" s="379"/>
      <c r="V174" s="379"/>
      <c r="W174" s="3939"/>
      <c r="X174" s="3939"/>
      <c r="Y174" s="3939"/>
      <c r="Z174" s="4040"/>
      <c r="AA174" s="60"/>
      <c r="AB174" s="60"/>
      <c r="AC174" s="60"/>
    </row>
    <row r="175" spans="1:29" x14ac:dyDescent="0.2">
      <c r="A175" s="60"/>
      <c r="B175" s="60"/>
      <c r="C175" s="60"/>
      <c r="D175" s="60"/>
      <c r="E175" s="60"/>
      <c r="F175" s="60"/>
      <c r="G175" s="60"/>
      <c r="H175" s="60"/>
      <c r="I175" s="60"/>
      <c r="J175" s="60"/>
      <c r="K175" s="60"/>
      <c r="L175" s="60"/>
      <c r="M175" s="60"/>
      <c r="N175" s="60"/>
      <c r="O175" s="60"/>
      <c r="P175" s="60"/>
      <c r="Q175" s="60"/>
      <c r="R175" s="60"/>
      <c r="S175" s="60"/>
      <c r="T175" s="379"/>
      <c r="V175" s="379"/>
      <c r="W175" s="3939"/>
      <c r="X175" s="3939"/>
      <c r="Y175" s="3939"/>
      <c r="Z175" s="4040"/>
      <c r="AA175" s="60"/>
      <c r="AB175" s="60"/>
      <c r="AC175" s="60"/>
    </row>
    <row r="176" spans="1:29" x14ac:dyDescent="0.2">
      <c r="A176" s="60"/>
      <c r="B176" s="60"/>
      <c r="C176" s="60"/>
      <c r="D176" s="60"/>
      <c r="E176" s="60"/>
      <c r="F176" s="60"/>
      <c r="G176" s="60"/>
      <c r="H176" s="60"/>
      <c r="I176" s="60"/>
      <c r="J176" s="60"/>
      <c r="K176" s="60"/>
      <c r="L176" s="60"/>
      <c r="M176" s="60"/>
      <c r="N176" s="60"/>
      <c r="O176" s="60"/>
      <c r="P176" s="60"/>
      <c r="Q176" s="60"/>
      <c r="R176" s="60"/>
      <c r="S176" s="60"/>
      <c r="T176" s="379"/>
      <c r="V176" s="379"/>
      <c r="W176" s="3939"/>
      <c r="X176" s="3939"/>
      <c r="Y176" s="3939"/>
      <c r="Z176" s="4040"/>
      <c r="AA176" s="60"/>
      <c r="AB176" s="60"/>
      <c r="AC176" s="60"/>
    </row>
    <row r="177" spans="1:29" x14ac:dyDescent="0.2">
      <c r="A177" s="60"/>
      <c r="B177" s="60"/>
      <c r="C177" s="60"/>
      <c r="D177" s="60"/>
      <c r="E177" s="60"/>
      <c r="F177" s="60"/>
      <c r="G177" s="60"/>
      <c r="H177" s="60"/>
      <c r="I177" s="60"/>
      <c r="J177" s="60"/>
      <c r="K177" s="60"/>
      <c r="L177" s="60"/>
      <c r="M177" s="60"/>
      <c r="N177" s="60"/>
      <c r="O177" s="60"/>
      <c r="P177" s="60"/>
      <c r="Q177" s="60"/>
      <c r="R177" s="60"/>
      <c r="S177" s="60"/>
      <c r="T177" s="379"/>
      <c r="V177" s="379"/>
      <c r="W177" s="3939"/>
      <c r="X177" s="3939"/>
      <c r="Y177" s="3939"/>
      <c r="Z177" s="4040"/>
      <c r="AA177" s="60"/>
      <c r="AB177" s="60"/>
      <c r="AC177" s="60"/>
    </row>
    <row r="178" spans="1:29" x14ac:dyDescent="0.2">
      <c r="A178" s="60"/>
      <c r="B178" s="60"/>
      <c r="C178" s="60"/>
      <c r="D178" s="60"/>
      <c r="E178" s="60"/>
      <c r="F178" s="60"/>
      <c r="G178" s="60"/>
      <c r="H178" s="60"/>
      <c r="I178" s="60"/>
      <c r="J178" s="60"/>
      <c r="K178" s="60"/>
      <c r="L178" s="60"/>
      <c r="M178" s="60"/>
      <c r="N178" s="60"/>
      <c r="O178" s="60"/>
      <c r="P178" s="60"/>
      <c r="Q178" s="60"/>
      <c r="R178" s="60"/>
      <c r="S178" s="60"/>
      <c r="T178" s="379"/>
      <c r="V178" s="379"/>
      <c r="W178" s="3939"/>
      <c r="X178" s="3939"/>
      <c r="Y178" s="3939"/>
      <c r="Z178" s="4040"/>
      <c r="AA178" s="60"/>
      <c r="AB178" s="60"/>
      <c r="AC178" s="60"/>
    </row>
    <row r="179" spans="1:29" x14ac:dyDescent="0.2">
      <c r="A179" s="60"/>
      <c r="B179" s="60"/>
      <c r="C179" s="60"/>
      <c r="D179" s="60"/>
      <c r="E179" s="60"/>
      <c r="F179" s="60"/>
      <c r="G179" s="60"/>
      <c r="H179" s="60"/>
      <c r="I179" s="60"/>
      <c r="J179" s="60"/>
      <c r="K179" s="60"/>
      <c r="L179" s="60"/>
      <c r="M179" s="60"/>
      <c r="N179" s="60"/>
      <c r="O179" s="60"/>
      <c r="P179" s="60"/>
      <c r="Q179" s="60"/>
      <c r="R179" s="60"/>
      <c r="S179" s="60"/>
      <c r="T179" s="379"/>
      <c r="V179" s="379"/>
      <c r="W179" s="3939"/>
      <c r="X179" s="3939"/>
      <c r="Y179" s="3939"/>
      <c r="Z179" s="4040"/>
      <c r="AA179" s="60"/>
      <c r="AB179" s="60"/>
      <c r="AC179" s="60"/>
    </row>
    <row r="180" spans="1:29" x14ac:dyDescent="0.2">
      <c r="A180" s="60"/>
      <c r="B180" s="60"/>
      <c r="C180" s="60"/>
      <c r="D180" s="60"/>
      <c r="E180" s="60"/>
      <c r="F180" s="60"/>
      <c r="G180" s="60"/>
      <c r="H180" s="60"/>
      <c r="I180" s="60"/>
      <c r="J180" s="60"/>
      <c r="K180" s="60"/>
      <c r="L180" s="60"/>
      <c r="M180" s="60"/>
      <c r="N180" s="60"/>
      <c r="O180" s="60"/>
      <c r="P180" s="60"/>
      <c r="Q180" s="60"/>
      <c r="R180" s="60"/>
      <c r="S180" s="60"/>
      <c r="T180" s="379"/>
      <c r="V180" s="379"/>
      <c r="W180" s="3939"/>
      <c r="X180" s="3939"/>
      <c r="Y180" s="3939"/>
      <c r="Z180" s="4040"/>
      <c r="AA180" s="60"/>
      <c r="AB180" s="60"/>
      <c r="AC180" s="60"/>
    </row>
    <row r="181" spans="1:29" x14ac:dyDescent="0.2">
      <c r="A181" s="60"/>
      <c r="B181" s="60"/>
      <c r="C181" s="60"/>
      <c r="D181" s="60"/>
      <c r="E181" s="60"/>
      <c r="F181" s="60"/>
      <c r="G181" s="60"/>
      <c r="H181" s="60"/>
      <c r="I181" s="60"/>
      <c r="J181" s="60"/>
      <c r="K181" s="60"/>
      <c r="L181" s="60"/>
      <c r="M181" s="60"/>
      <c r="N181" s="60"/>
      <c r="O181" s="60"/>
      <c r="P181" s="60"/>
      <c r="Q181" s="60"/>
      <c r="R181" s="60"/>
      <c r="S181" s="60"/>
      <c r="T181" s="379"/>
      <c r="V181" s="60"/>
      <c r="W181" s="60"/>
      <c r="X181" s="3939"/>
      <c r="Y181" s="3939"/>
      <c r="Z181" s="379"/>
      <c r="AA181" s="60"/>
      <c r="AB181" s="60"/>
      <c r="AC181" s="60"/>
    </row>
    <row r="182" spans="1:29" x14ac:dyDescent="0.2">
      <c r="A182" s="60"/>
      <c r="B182" s="60"/>
      <c r="C182" s="60"/>
      <c r="D182" s="60"/>
      <c r="E182" s="60"/>
      <c r="F182" s="60"/>
      <c r="G182" s="60"/>
      <c r="H182" s="60"/>
      <c r="I182" s="60"/>
      <c r="J182" s="60"/>
      <c r="K182" s="60"/>
      <c r="L182" s="60"/>
      <c r="M182" s="60"/>
      <c r="N182" s="60"/>
      <c r="O182" s="60"/>
      <c r="P182" s="60"/>
      <c r="Q182" s="60"/>
      <c r="R182" s="60"/>
      <c r="S182" s="60"/>
      <c r="T182" s="379"/>
      <c r="V182" s="60"/>
      <c r="W182" s="60"/>
      <c r="X182" s="3939"/>
      <c r="Y182" s="3939"/>
      <c r="Z182" s="379"/>
      <c r="AA182" s="60"/>
      <c r="AB182" s="60"/>
      <c r="AC182" s="60"/>
    </row>
    <row r="183" spans="1:29" x14ac:dyDescent="0.2">
      <c r="A183" s="60"/>
      <c r="B183" s="60"/>
      <c r="C183" s="60"/>
      <c r="D183" s="60"/>
      <c r="E183" s="60"/>
      <c r="F183" s="60"/>
      <c r="G183" s="60"/>
      <c r="H183" s="60"/>
      <c r="I183" s="60"/>
      <c r="J183" s="60"/>
      <c r="K183" s="60"/>
      <c r="L183" s="60"/>
      <c r="M183" s="60"/>
      <c r="N183" s="60"/>
      <c r="O183" s="60"/>
      <c r="P183" s="60"/>
      <c r="Q183" s="60"/>
      <c r="R183" s="60"/>
      <c r="S183" s="60"/>
      <c r="T183" s="379"/>
      <c r="V183" s="60"/>
      <c r="W183" s="60"/>
      <c r="X183" s="3939"/>
      <c r="Y183" s="3939"/>
      <c r="Z183" s="379"/>
      <c r="AA183" s="60"/>
      <c r="AB183" s="60"/>
      <c r="AC183" s="60"/>
    </row>
    <row r="184" spans="1:29" x14ac:dyDescent="0.2">
      <c r="A184" s="60"/>
      <c r="B184" s="60"/>
      <c r="C184" s="60"/>
      <c r="D184" s="60"/>
      <c r="E184" s="60"/>
      <c r="F184" s="60"/>
      <c r="G184" s="60"/>
      <c r="H184" s="60"/>
      <c r="I184" s="60"/>
      <c r="J184" s="60"/>
      <c r="K184" s="60"/>
      <c r="L184" s="60"/>
      <c r="M184" s="60"/>
      <c r="N184" s="60"/>
      <c r="O184" s="60"/>
      <c r="P184" s="60"/>
      <c r="Q184" s="60"/>
      <c r="R184" s="60"/>
      <c r="S184" s="60"/>
      <c r="T184" s="379"/>
      <c r="V184" s="60"/>
      <c r="W184" s="60"/>
      <c r="X184" s="3939"/>
      <c r="Y184" s="3939"/>
      <c r="Z184" s="379"/>
      <c r="AA184" s="60"/>
      <c r="AB184" s="60"/>
      <c r="AC184" s="60"/>
    </row>
    <row r="185" spans="1:29" x14ac:dyDescent="0.2">
      <c r="A185" s="60"/>
      <c r="B185" s="60"/>
      <c r="C185" s="60"/>
      <c r="D185" s="60"/>
      <c r="E185" s="60"/>
      <c r="F185" s="60"/>
      <c r="G185" s="60"/>
      <c r="H185" s="60"/>
      <c r="I185" s="60"/>
      <c r="J185" s="60"/>
      <c r="K185" s="60"/>
      <c r="L185" s="60"/>
      <c r="M185" s="60"/>
      <c r="N185" s="60"/>
      <c r="O185" s="60"/>
      <c r="P185" s="60"/>
      <c r="Q185" s="60"/>
      <c r="R185" s="60"/>
      <c r="S185" s="60"/>
      <c r="T185" s="379"/>
      <c r="V185" s="60"/>
      <c r="W185" s="60"/>
      <c r="X185" s="3939"/>
      <c r="Y185" s="3939"/>
      <c r="Z185" s="379"/>
      <c r="AA185" s="60"/>
      <c r="AB185" s="60"/>
      <c r="AC185" s="60"/>
    </row>
    <row r="186" spans="1:29" x14ac:dyDescent="0.2">
      <c r="A186" s="60"/>
      <c r="B186" s="60"/>
      <c r="C186" s="60"/>
      <c r="D186" s="60"/>
      <c r="E186" s="60"/>
      <c r="F186" s="60"/>
      <c r="G186" s="60"/>
      <c r="H186" s="60"/>
      <c r="I186" s="60"/>
      <c r="J186" s="60"/>
      <c r="K186" s="60"/>
      <c r="L186" s="60"/>
      <c r="M186" s="60"/>
      <c r="N186" s="60"/>
      <c r="O186" s="60"/>
      <c r="P186" s="60"/>
      <c r="Q186" s="60"/>
      <c r="R186" s="60"/>
      <c r="S186" s="60"/>
      <c r="T186" s="379"/>
      <c r="V186" s="60"/>
      <c r="W186" s="60"/>
      <c r="X186" s="3939"/>
      <c r="Y186" s="3939"/>
      <c r="Z186" s="379"/>
      <c r="AA186" s="60"/>
      <c r="AB186" s="60"/>
      <c r="AC186" s="60"/>
    </row>
    <row r="187" spans="1:29" x14ac:dyDescent="0.2">
      <c r="A187" s="60"/>
      <c r="B187" s="60"/>
      <c r="C187" s="60"/>
      <c r="D187" s="60"/>
      <c r="E187" s="60"/>
      <c r="F187" s="60"/>
      <c r="G187" s="60"/>
      <c r="H187" s="60"/>
      <c r="I187" s="60"/>
      <c r="J187" s="60"/>
      <c r="K187" s="60"/>
      <c r="L187" s="60"/>
      <c r="M187" s="60"/>
      <c r="N187" s="60"/>
      <c r="O187" s="60"/>
      <c r="P187" s="60"/>
      <c r="Q187" s="60"/>
      <c r="R187" s="60"/>
      <c r="S187" s="60"/>
      <c r="T187" s="379"/>
      <c r="V187" s="60"/>
      <c r="W187" s="60"/>
      <c r="X187" s="3939"/>
      <c r="Y187" s="3939"/>
      <c r="Z187" s="379"/>
      <c r="AA187" s="60"/>
      <c r="AB187" s="60"/>
      <c r="AC187" s="60"/>
    </row>
    <row r="188" spans="1:29" x14ac:dyDescent="0.2">
      <c r="A188" s="60"/>
      <c r="B188" s="60"/>
      <c r="C188" s="60"/>
      <c r="D188" s="60"/>
      <c r="E188" s="60"/>
      <c r="F188" s="60"/>
      <c r="G188" s="60"/>
      <c r="H188" s="60"/>
      <c r="I188" s="60"/>
      <c r="J188" s="60"/>
      <c r="K188" s="60"/>
      <c r="L188" s="60"/>
      <c r="M188" s="60"/>
      <c r="N188" s="60"/>
      <c r="O188" s="60"/>
      <c r="P188" s="60"/>
      <c r="Q188" s="60"/>
      <c r="R188" s="60"/>
      <c r="S188" s="60"/>
      <c r="T188" s="379"/>
      <c r="V188" s="60"/>
      <c r="W188" s="60"/>
      <c r="X188" s="3939"/>
      <c r="Y188" s="3939"/>
      <c r="Z188" s="379"/>
      <c r="AA188" s="60"/>
      <c r="AB188" s="60"/>
      <c r="AC188" s="60"/>
    </row>
    <row r="189" spans="1:29" x14ac:dyDescent="0.2">
      <c r="A189" s="60"/>
      <c r="B189" s="60"/>
      <c r="C189" s="60"/>
      <c r="D189" s="60"/>
      <c r="E189" s="60"/>
      <c r="F189" s="60"/>
      <c r="G189" s="60"/>
      <c r="H189" s="60"/>
      <c r="I189" s="60"/>
      <c r="J189" s="60"/>
      <c r="K189" s="60"/>
      <c r="L189" s="60"/>
      <c r="M189" s="60"/>
      <c r="N189" s="60"/>
      <c r="O189" s="60"/>
      <c r="P189" s="60"/>
      <c r="Q189" s="60"/>
      <c r="R189" s="60"/>
      <c r="S189" s="60"/>
      <c r="T189" s="379"/>
      <c r="V189" s="60"/>
      <c r="W189" s="60"/>
      <c r="X189" s="3939"/>
      <c r="Y189" s="3939"/>
      <c r="Z189" s="379"/>
      <c r="AA189" s="60"/>
      <c r="AB189" s="60"/>
      <c r="AC189" s="60"/>
    </row>
    <row r="190" spans="1:29" x14ac:dyDescent="0.2">
      <c r="A190" s="60"/>
      <c r="B190" s="60"/>
      <c r="C190" s="60"/>
      <c r="D190" s="60"/>
      <c r="E190" s="60"/>
      <c r="F190" s="60"/>
      <c r="G190" s="60"/>
      <c r="H190" s="60"/>
      <c r="I190" s="60"/>
      <c r="J190" s="60"/>
      <c r="K190" s="60"/>
      <c r="L190" s="60"/>
      <c r="M190" s="60"/>
      <c r="N190" s="60"/>
      <c r="O190" s="60"/>
      <c r="P190" s="60"/>
      <c r="Q190" s="60"/>
      <c r="R190" s="60"/>
      <c r="S190" s="60"/>
      <c r="T190" s="379"/>
      <c r="V190" s="60"/>
      <c r="W190" s="60"/>
      <c r="X190" s="3939"/>
      <c r="Y190" s="3939"/>
      <c r="Z190" s="379"/>
      <c r="AA190" s="60"/>
      <c r="AB190" s="60"/>
      <c r="AC190" s="60"/>
    </row>
    <row r="191" spans="1:29" x14ac:dyDescent="0.2">
      <c r="A191" s="60"/>
      <c r="B191" s="60"/>
      <c r="C191" s="60"/>
      <c r="D191" s="60"/>
      <c r="E191" s="60"/>
      <c r="F191" s="60"/>
      <c r="G191" s="60"/>
      <c r="H191" s="60"/>
      <c r="I191" s="60"/>
      <c r="J191" s="60"/>
      <c r="K191" s="60"/>
      <c r="L191" s="60"/>
      <c r="M191" s="60"/>
      <c r="N191" s="60"/>
      <c r="O191" s="60"/>
      <c r="P191" s="60"/>
      <c r="Q191" s="60"/>
      <c r="R191" s="60"/>
      <c r="S191" s="60"/>
      <c r="T191" s="379"/>
      <c r="V191" s="60"/>
      <c r="W191" s="60"/>
      <c r="X191" s="3939"/>
      <c r="Y191" s="3939"/>
      <c r="Z191" s="379"/>
      <c r="AA191" s="60"/>
      <c r="AB191" s="60"/>
      <c r="AC191" s="60"/>
    </row>
    <row r="192" spans="1:29" x14ac:dyDescent="0.2">
      <c r="A192" s="60"/>
      <c r="B192" s="60"/>
      <c r="C192" s="60"/>
      <c r="D192" s="60"/>
      <c r="E192" s="60"/>
      <c r="F192" s="60"/>
      <c r="G192" s="60"/>
      <c r="H192" s="60"/>
      <c r="I192" s="60"/>
      <c r="J192" s="60"/>
      <c r="K192" s="60"/>
      <c r="L192" s="60"/>
      <c r="M192" s="60"/>
      <c r="N192" s="60"/>
      <c r="O192" s="60"/>
      <c r="P192" s="60"/>
      <c r="Q192" s="60"/>
      <c r="R192" s="60"/>
      <c r="S192" s="60"/>
      <c r="T192" s="379"/>
      <c r="V192" s="60"/>
      <c r="W192" s="60"/>
      <c r="X192" s="3939"/>
      <c r="Y192" s="3939"/>
      <c r="Z192" s="379"/>
      <c r="AA192" s="60"/>
      <c r="AB192" s="60"/>
      <c r="AC192" s="60"/>
    </row>
    <row r="193" spans="1:29" x14ac:dyDescent="0.2">
      <c r="A193" s="60"/>
      <c r="B193" s="60"/>
      <c r="C193" s="60"/>
      <c r="D193" s="60"/>
      <c r="E193" s="60"/>
      <c r="F193" s="60"/>
      <c r="G193" s="60"/>
      <c r="H193" s="60"/>
      <c r="I193" s="60"/>
      <c r="J193" s="60"/>
      <c r="K193" s="60"/>
      <c r="L193" s="60"/>
      <c r="M193" s="60"/>
      <c r="N193" s="60"/>
      <c r="O193" s="60"/>
      <c r="P193" s="60"/>
      <c r="Q193" s="60"/>
      <c r="R193" s="60"/>
      <c r="S193" s="60"/>
      <c r="T193" s="379"/>
      <c r="V193" s="60"/>
      <c r="W193" s="60"/>
      <c r="X193" s="3939"/>
      <c r="Y193" s="3939"/>
      <c r="Z193" s="379"/>
      <c r="AA193" s="60"/>
      <c r="AB193" s="60"/>
      <c r="AC193" s="60"/>
    </row>
    <row r="194" spans="1:29" x14ac:dyDescent="0.2">
      <c r="A194" s="60"/>
      <c r="B194" s="60"/>
      <c r="C194" s="60"/>
      <c r="D194" s="60"/>
      <c r="E194" s="60"/>
      <c r="F194" s="60"/>
      <c r="G194" s="60"/>
      <c r="H194" s="60"/>
      <c r="I194" s="60"/>
      <c r="J194" s="60"/>
      <c r="K194" s="60"/>
      <c r="L194" s="60"/>
      <c r="M194" s="60"/>
      <c r="N194" s="60"/>
      <c r="O194" s="60"/>
      <c r="P194" s="60"/>
      <c r="Q194" s="60"/>
      <c r="R194" s="60"/>
      <c r="S194" s="60"/>
      <c r="T194" s="379"/>
      <c r="V194" s="60"/>
      <c r="W194" s="60"/>
      <c r="X194" s="3939"/>
      <c r="Y194" s="3939"/>
      <c r="Z194" s="379"/>
      <c r="AA194" s="60"/>
      <c r="AB194" s="60"/>
      <c r="AC194" s="60"/>
    </row>
    <row r="195" spans="1:29" x14ac:dyDescent="0.2">
      <c r="A195" s="60"/>
      <c r="B195" s="60"/>
      <c r="C195" s="60"/>
      <c r="D195" s="60"/>
      <c r="E195" s="60"/>
      <c r="F195" s="60"/>
      <c r="G195" s="60"/>
      <c r="H195" s="60"/>
      <c r="I195" s="60"/>
      <c r="J195" s="60"/>
      <c r="K195" s="60"/>
      <c r="L195" s="60"/>
      <c r="M195" s="60"/>
      <c r="N195" s="60"/>
      <c r="O195" s="60"/>
      <c r="P195" s="60"/>
      <c r="Q195" s="60"/>
      <c r="R195" s="60"/>
      <c r="S195" s="60"/>
      <c r="T195" s="379"/>
      <c r="V195" s="60"/>
      <c r="W195" s="60"/>
      <c r="X195" s="3939"/>
      <c r="Y195" s="3939"/>
      <c r="Z195" s="379"/>
      <c r="AA195" s="60"/>
      <c r="AB195" s="60"/>
      <c r="AC195" s="60"/>
    </row>
    <row r="196" spans="1:29" x14ac:dyDescent="0.2">
      <c r="A196" s="60"/>
      <c r="B196" s="60"/>
      <c r="C196" s="60"/>
      <c r="D196" s="60"/>
      <c r="E196" s="60"/>
      <c r="F196" s="60"/>
      <c r="G196" s="60"/>
      <c r="H196" s="60"/>
      <c r="I196" s="60"/>
      <c r="J196" s="60"/>
      <c r="K196" s="60"/>
      <c r="L196" s="60"/>
      <c r="M196" s="60"/>
      <c r="N196" s="60"/>
      <c r="O196" s="60"/>
      <c r="P196" s="60"/>
      <c r="Q196" s="60"/>
      <c r="R196" s="60"/>
      <c r="S196" s="60"/>
      <c r="T196" s="379"/>
      <c r="V196" s="60"/>
      <c r="W196" s="60"/>
      <c r="X196" s="3939"/>
      <c r="Y196" s="3939"/>
      <c r="Z196" s="379"/>
      <c r="AA196" s="60"/>
      <c r="AB196" s="60"/>
      <c r="AC196" s="60"/>
    </row>
    <row r="197" spans="1:29" x14ac:dyDescent="0.2">
      <c r="A197" s="60"/>
      <c r="B197" s="60"/>
      <c r="C197" s="60"/>
      <c r="D197" s="60"/>
      <c r="E197" s="60"/>
      <c r="F197" s="60"/>
      <c r="G197" s="60"/>
      <c r="H197" s="60"/>
      <c r="I197" s="60"/>
      <c r="J197" s="60"/>
      <c r="K197" s="60"/>
      <c r="L197" s="60"/>
      <c r="M197" s="60"/>
      <c r="N197" s="60"/>
      <c r="O197" s="60"/>
      <c r="P197" s="60"/>
      <c r="Q197" s="60"/>
      <c r="R197" s="60"/>
      <c r="S197" s="60"/>
      <c r="T197" s="379"/>
      <c r="V197" s="60"/>
      <c r="W197" s="60"/>
      <c r="X197" s="3939"/>
      <c r="Y197" s="3939"/>
      <c r="Z197" s="379"/>
      <c r="AA197" s="60"/>
      <c r="AB197" s="60"/>
      <c r="AC197" s="60"/>
    </row>
    <row r="198" spans="1:29" x14ac:dyDescent="0.2">
      <c r="A198" s="60"/>
      <c r="B198" s="60"/>
      <c r="C198" s="60"/>
      <c r="D198" s="60"/>
      <c r="E198" s="60"/>
      <c r="F198" s="60"/>
      <c r="G198" s="60"/>
      <c r="H198" s="60"/>
      <c r="I198" s="60"/>
      <c r="J198" s="60"/>
      <c r="K198" s="60"/>
      <c r="L198" s="60"/>
      <c r="M198" s="60"/>
      <c r="N198" s="60"/>
      <c r="O198" s="60"/>
      <c r="P198" s="60"/>
      <c r="Q198" s="60"/>
      <c r="R198" s="60"/>
      <c r="S198" s="60"/>
      <c r="T198" s="379"/>
      <c r="V198" s="60"/>
      <c r="W198" s="60"/>
      <c r="X198" s="3939"/>
      <c r="Y198" s="3939"/>
      <c r="Z198" s="379"/>
      <c r="AA198" s="60"/>
      <c r="AB198" s="60"/>
      <c r="AC198" s="60"/>
    </row>
    <row r="199" spans="1:29" x14ac:dyDescent="0.2">
      <c r="A199" s="60"/>
      <c r="B199" s="60"/>
      <c r="C199" s="60"/>
      <c r="D199" s="60"/>
      <c r="E199" s="60"/>
      <c r="F199" s="60"/>
      <c r="G199" s="60"/>
      <c r="H199" s="60"/>
      <c r="I199" s="60"/>
      <c r="J199" s="60"/>
      <c r="K199" s="60"/>
      <c r="L199" s="60"/>
      <c r="M199" s="60"/>
      <c r="N199" s="60"/>
      <c r="O199" s="60"/>
      <c r="P199" s="60"/>
      <c r="Q199" s="60"/>
      <c r="R199" s="60"/>
      <c r="S199" s="60"/>
      <c r="T199" s="379"/>
      <c r="V199" s="60"/>
      <c r="W199" s="60"/>
      <c r="X199" s="3939"/>
      <c r="Y199" s="3939"/>
      <c r="Z199" s="379"/>
      <c r="AA199" s="60"/>
      <c r="AB199" s="60"/>
      <c r="AC199" s="60"/>
    </row>
    <row r="200" spans="1:29" x14ac:dyDescent="0.2">
      <c r="A200" s="60"/>
      <c r="B200" s="60"/>
      <c r="C200" s="60"/>
      <c r="D200" s="60"/>
      <c r="E200" s="60"/>
      <c r="F200" s="60"/>
      <c r="G200" s="60"/>
      <c r="H200" s="60"/>
      <c r="I200" s="60"/>
      <c r="J200" s="60"/>
      <c r="K200" s="60"/>
      <c r="L200" s="60"/>
      <c r="M200" s="60"/>
      <c r="N200" s="60"/>
      <c r="O200" s="60"/>
      <c r="P200" s="60"/>
      <c r="Q200" s="60"/>
      <c r="R200" s="60"/>
      <c r="S200" s="60"/>
      <c r="T200" s="379"/>
      <c r="V200" s="60"/>
      <c r="W200" s="60"/>
      <c r="X200" s="3939"/>
      <c r="Y200" s="3939"/>
      <c r="Z200" s="379"/>
      <c r="AA200" s="60"/>
      <c r="AB200" s="60"/>
      <c r="AC200" s="60"/>
    </row>
    <row r="201" spans="1:29" x14ac:dyDescent="0.2">
      <c r="A201" s="60"/>
      <c r="B201" s="60"/>
      <c r="C201" s="60"/>
      <c r="D201" s="60"/>
      <c r="E201" s="60"/>
      <c r="F201" s="60"/>
      <c r="G201" s="60"/>
      <c r="H201" s="60"/>
      <c r="I201" s="60"/>
      <c r="J201" s="60"/>
      <c r="K201" s="60"/>
      <c r="L201" s="60"/>
      <c r="M201" s="60"/>
      <c r="N201" s="60"/>
      <c r="O201" s="60"/>
      <c r="P201" s="60"/>
      <c r="Q201" s="60"/>
      <c r="R201" s="60"/>
      <c r="S201" s="60"/>
      <c r="T201" s="379"/>
      <c r="V201" s="60"/>
      <c r="W201" s="60"/>
      <c r="X201" s="3939"/>
      <c r="Y201" s="3939"/>
      <c r="Z201" s="379"/>
      <c r="AA201" s="60"/>
      <c r="AB201" s="60"/>
      <c r="AC201" s="60"/>
    </row>
    <row r="202" spans="1:29" x14ac:dyDescent="0.2">
      <c r="A202" s="60"/>
      <c r="B202" s="60"/>
      <c r="C202" s="60"/>
      <c r="D202" s="60"/>
      <c r="E202" s="60"/>
      <c r="F202" s="60"/>
      <c r="G202" s="60"/>
      <c r="H202" s="60"/>
      <c r="I202" s="60"/>
      <c r="J202" s="60"/>
      <c r="K202" s="60"/>
      <c r="L202" s="60"/>
      <c r="M202" s="60"/>
      <c r="N202" s="60"/>
      <c r="O202" s="60"/>
      <c r="P202" s="60"/>
      <c r="Q202" s="60"/>
      <c r="R202" s="60"/>
      <c r="S202" s="60"/>
      <c r="T202" s="379"/>
      <c r="V202" s="60"/>
      <c r="W202" s="60"/>
      <c r="X202" s="3939"/>
      <c r="Y202" s="3939"/>
      <c r="Z202" s="379"/>
      <c r="AA202" s="60"/>
      <c r="AB202" s="60"/>
      <c r="AC202" s="60"/>
    </row>
    <row r="203" spans="1:29" x14ac:dyDescent="0.2">
      <c r="A203" s="60"/>
      <c r="B203" s="60"/>
      <c r="C203" s="60"/>
      <c r="D203" s="60"/>
      <c r="E203" s="60"/>
      <c r="F203" s="60"/>
      <c r="G203" s="60"/>
      <c r="H203" s="60"/>
      <c r="I203" s="60"/>
      <c r="J203" s="60"/>
      <c r="K203" s="60"/>
      <c r="L203" s="60"/>
      <c r="M203" s="60"/>
      <c r="N203" s="60"/>
      <c r="O203" s="60"/>
      <c r="P203" s="60"/>
      <c r="Q203" s="60"/>
      <c r="R203" s="60"/>
      <c r="S203" s="60"/>
      <c r="T203" s="379"/>
      <c r="V203" s="60"/>
      <c r="W203" s="60"/>
      <c r="X203" s="3939"/>
      <c r="Y203" s="3939"/>
      <c r="Z203" s="379"/>
      <c r="AA203" s="60"/>
      <c r="AB203" s="60"/>
      <c r="AC203" s="60"/>
    </row>
    <row r="204" spans="1:29" x14ac:dyDescent="0.2">
      <c r="A204" s="60"/>
      <c r="B204" s="60"/>
      <c r="C204" s="60"/>
      <c r="D204" s="60"/>
      <c r="E204" s="60"/>
      <c r="F204" s="60"/>
      <c r="G204" s="60"/>
      <c r="H204" s="60"/>
      <c r="I204" s="60"/>
      <c r="J204" s="60"/>
      <c r="K204" s="60"/>
      <c r="L204" s="60"/>
      <c r="M204" s="60"/>
      <c r="N204" s="60"/>
      <c r="O204" s="60"/>
      <c r="P204" s="60"/>
      <c r="Q204" s="60"/>
      <c r="R204" s="60"/>
      <c r="S204" s="60"/>
      <c r="T204" s="379"/>
      <c r="V204" s="60"/>
      <c r="W204" s="60"/>
      <c r="X204" s="3939"/>
      <c r="Y204" s="3939"/>
      <c r="Z204" s="379"/>
      <c r="AA204" s="60"/>
      <c r="AB204" s="60"/>
      <c r="AC204" s="60"/>
    </row>
    <row r="205" spans="1:29" x14ac:dyDescent="0.2">
      <c r="A205" s="60"/>
      <c r="B205" s="60"/>
      <c r="C205" s="60"/>
      <c r="D205" s="60"/>
      <c r="E205" s="60"/>
      <c r="F205" s="60"/>
      <c r="G205" s="60"/>
      <c r="H205" s="60"/>
      <c r="I205" s="60"/>
      <c r="J205" s="60"/>
      <c r="K205" s="60"/>
      <c r="L205" s="60"/>
      <c r="M205" s="60"/>
      <c r="N205" s="60"/>
      <c r="O205" s="60"/>
      <c r="P205" s="60"/>
      <c r="Q205" s="60"/>
      <c r="R205" s="60"/>
      <c r="S205" s="60"/>
      <c r="T205" s="379"/>
      <c r="V205" s="60"/>
      <c r="W205" s="60"/>
      <c r="X205" s="3939"/>
      <c r="Y205" s="3939"/>
      <c r="Z205" s="379"/>
      <c r="AA205" s="60"/>
      <c r="AB205" s="60"/>
      <c r="AC205" s="60"/>
    </row>
    <row r="206" spans="1:29" x14ac:dyDescent="0.2">
      <c r="A206" s="60"/>
      <c r="B206" s="60"/>
      <c r="C206" s="60"/>
      <c r="D206" s="60"/>
      <c r="E206" s="60"/>
      <c r="F206" s="60"/>
      <c r="G206" s="60"/>
      <c r="H206" s="60"/>
      <c r="I206" s="60"/>
      <c r="J206" s="60"/>
      <c r="K206" s="60"/>
      <c r="L206" s="60"/>
      <c r="M206" s="60"/>
      <c r="N206" s="60"/>
      <c r="O206" s="60"/>
      <c r="P206" s="60"/>
      <c r="Q206" s="60"/>
      <c r="R206" s="60"/>
      <c r="S206" s="60"/>
      <c r="T206" s="379"/>
      <c r="V206" s="60"/>
      <c r="W206" s="60"/>
      <c r="X206" s="3939"/>
      <c r="Y206" s="3939"/>
      <c r="Z206" s="379"/>
      <c r="AA206" s="60"/>
      <c r="AB206" s="60"/>
      <c r="AC206" s="60"/>
    </row>
    <row r="207" spans="1:29" x14ac:dyDescent="0.2">
      <c r="A207" s="60"/>
      <c r="B207" s="60"/>
      <c r="C207" s="60"/>
      <c r="D207" s="60"/>
      <c r="E207" s="60"/>
      <c r="F207" s="60"/>
      <c r="G207" s="60"/>
      <c r="H207" s="60"/>
      <c r="I207" s="60"/>
      <c r="J207" s="60"/>
      <c r="K207" s="60"/>
      <c r="L207" s="60"/>
      <c r="M207" s="60"/>
      <c r="N207" s="60"/>
      <c r="O207" s="60"/>
      <c r="P207" s="60"/>
      <c r="Q207" s="60"/>
      <c r="R207" s="60"/>
      <c r="S207" s="60"/>
      <c r="T207" s="379"/>
      <c r="V207" s="60"/>
      <c r="W207" s="60"/>
      <c r="X207" s="3939"/>
      <c r="Y207" s="3939"/>
      <c r="Z207" s="379"/>
      <c r="AA207" s="60"/>
      <c r="AB207" s="60"/>
      <c r="AC207" s="60"/>
    </row>
    <row r="208" spans="1:29" x14ac:dyDescent="0.2">
      <c r="A208" s="60"/>
      <c r="B208" s="60"/>
      <c r="C208" s="60"/>
      <c r="D208" s="60"/>
      <c r="E208" s="60"/>
      <c r="F208" s="60"/>
      <c r="G208" s="60"/>
      <c r="H208" s="60"/>
      <c r="I208" s="60"/>
      <c r="J208" s="60"/>
      <c r="K208" s="60"/>
      <c r="L208" s="60"/>
      <c r="M208" s="60"/>
      <c r="N208" s="60"/>
      <c r="O208" s="60"/>
      <c r="P208" s="60"/>
      <c r="Q208" s="60"/>
      <c r="R208" s="60"/>
      <c r="S208" s="60"/>
      <c r="T208" s="379"/>
      <c r="V208" s="60"/>
      <c r="W208" s="60"/>
      <c r="X208" s="3939"/>
      <c r="Y208" s="3939"/>
      <c r="Z208" s="379"/>
      <c r="AA208" s="60"/>
      <c r="AB208" s="60"/>
      <c r="AC208" s="60"/>
    </row>
    <row r="209" spans="1:29" x14ac:dyDescent="0.2">
      <c r="A209" s="60"/>
      <c r="B209" s="60"/>
      <c r="C209" s="60"/>
      <c r="D209" s="60"/>
      <c r="E209" s="60"/>
      <c r="F209" s="60"/>
      <c r="G209" s="60"/>
      <c r="H209" s="60"/>
      <c r="I209" s="60"/>
      <c r="J209" s="60"/>
      <c r="K209" s="60"/>
      <c r="L209" s="60"/>
      <c r="M209" s="60"/>
      <c r="N209" s="60"/>
      <c r="O209" s="60"/>
      <c r="P209" s="60"/>
      <c r="Q209" s="60"/>
      <c r="R209" s="60"/>
      <c r="S209" s="60"/>
      <c r="T209" s="379"/>
      <c r="V209" s="60"/>
      <c r="W209" s="60"/>
      <c r="X209" s="3939"/>
      <c r="Y209" s="3939"/>
      <c r="Z209" s="379"/>
      <c r="AA209" s="60"/>
      <c r="AB209" s="60"/>
      <c r="AC209" s="60"/>
    </row>
    <row r="210" spans="1:29" x14ac:dyDescent="0.2">
      <c r="A210" s="60"/>
      <c r="B210" s="60"/>
      <c r="C210" s="60"/>
      <c r="D210" s="60"/>
      <c r="E210" s="60"/>
      <c r="F210" s="60"/>
      <c r="G210" s="60"/>
      <c r="H210" s="60"/>
      <c r="I210" s="60"/>
      <c r="J210" s="60"/>
      <c r="K210" s="60"/>
      <c r="L210" s="60"/>
      <c r="M210" s="60"/>
      <c r="N210" s="60"/>
      <c r="O210" s="60"/>
      <c r="P210" s="60"/>
      <c r="Q210" s="60"/>
      <c r="R210" s="60"/>
      <c r="S210" s="60"/>
      <c r="T210" s="379"/>
      <c r="V210" s="60"/>
      <c r="W210" s="60"/>
      <c r="X210" s="3939"/>
      <c r="Y210" s="3939"/>
      <c r="Z210" s="379"/>
      <c r="AA210" s="60"/>
      <c r="AB210" s="60"/>
      <c r="AC210" s="60"/>
    </row>
    <row r="211" spans="1:29" x14ac:dyDescent="0.2">
      <c r="A211" s="60"/>
      <c r="B211" s="60"/>
      <c r="C211" s="60"/>
      <c r="D211" s="60"/>
      <c r="E211" s="60"/>
      <c r="F211" s="60"/>
      <c r="G211" s="60"/>
      <c r="H211" s="60"/>
      <c r="I211" s="60"/>
      <c r="J211" s="60"/>
      <c r="K211" s="60"/>
      <c r="L211" s="60"/>
      <c r="M211" s="60"/>
      <c r="N211" s="60"/>
      <c r="O211" s="60"/>
      <c r="P211" s="60"/>
      <c r="Q211" s="60"/>
      <c r="R211" s="60"/>
      <c r="S211" s="60"/>
      <c r="T211" s="379"/>
      <c r="V211" s="60"/>
      <c r="W211" s="60"/>
      <c r="X211" s="3939"/>
      <c r="Y211" s="3939"/>
      <c r="Z211" s="379"/>
      <c r="AA211" s="60"/>
      <c r="AB211" s="60"/>
      <c r="AC211" s="60"/>
    </row>
    <row r="212" spans="1:29" x14ac:dyDescent="0.2">
      <c r="A212" s="60"/>
      <c r="B212" s="60"/>
      <c r="C212" s="60"/>
      <c r="D212" s="60"/>
      <c r="E212" s="60"/>
      <c r="F212" s="60"/>
      <c r="G212" s="60"/>
      <c r="H212" s="60"/>
      <c r="I212" s="60"/>
      <c r="J212" s="60"/>
      <c r="K212" s="60"/>
      <c r="L212" s="60"/>
      <c r="M212" s="60"/>
      <c r="N212" s="60"/>
      <c r="O212" s="60"/>
      <c r="P212" s="60"/>
      <c r="Q212" s="60"/>
      <c r="R212" s="60"/>
      <c r="S212" s="60"/>
      <c r="T212" s="379"/>
      <c r="V212" s="60"/>
      <c r="W212" s="60"/>
      <c r="X212" s="3939"/>
      <c r="Y212" s="3939"/>
      <c r="Z212" s="379"/>
      <c r="AA212" s="60"/>
      <c r="AB212" s="60"/>
      <c r="AC212" s="60"/>
    </row>
    <row r="213" spans="1:29" x14ac:dyDescent="0.2">
      <c r="A213" s="60"/>
      <c r="B213" s="60"/>
      <c r="C213" s="60"/>
      <c r="D213" s="60"/>
      <c r="E213" s="60"/>
      <c r="F213" s="60"/>
      <c r="G213" s="60"/>
      <c r="H213" s="60"/>
      <c r="I213" s="60"/>
      <c r="J213" s="60"/>
      <c r="K213" s="60"/>
      <c r="L213" s="60"/>
      <c r="M213" s="60"/>
      <c r="N213" s="60"/>
      <c r="O213" s="60"/>
      <c r="P213" s="60"/>
      <c r="Q213" s="60"/>
      <c r="R213" s="60"/>
      <c r="S213" s="60"/>
      <c r="T213" s="379"/>
      <c r="V213" s="60"/>
      <c r="W213" s="60"/>
      <c r="X213" s="3939"/>
      <c r="Y213" s="3939"/>
      <c r="Z213" s="379"/>
      <c r="AA213" s="60"/>
      <c r="AB213" s="60"/>
      <c r="AC213" s="60"/>
    </row>
    <row r="214" spans="1:29" x14ac:dyDescent="0.2">
      <c r="A214" s="60"/>
      <c r="B214" s="60"/>
      <c r="C214" s="60"/>
      <c r="D214" s="60"/>
      <c r="E214" s="60"/>
      <c r="F214" s="60"/>
      <c r="G214" s="60"/>
      <c r="H214" s="60"/>
      <c r="I214" s="60"/>
      <c r="J214" s="60"/>
      <c r="K214" s="60"/>
      <c r="L214" s="60"/>
      <c r="M214" s="60"/>
      <c r="N214" s="60"/>
      <c r="O214" s="60"/>
      <c r="P214" s="60"/>
      <c r="Q214" s="60"/>
      <c r="R214" s="60"/>
      <c r="S214" s="60"/>
      <c r="T214" s="379"/>
      <c r="V214" s="60"/>
      <c r="W214" s="60"/>
      <c r="X214" s="3939"/>
      <c r="Y214" s="3939"/>
      <c r="Z214" s="379"/>
      <c r="AA214" s="60"/>
      <c r="AB214" s="60"/>
      <c r="AC214" s="60"/>
    </row>
    <row r="215" spans="1:29" x14ac:dyDescent="0.2">
      <c r="A215" s="60"/>
      <c r="B215" s="60"/>
      <c r="C215" s="60"/>
      <c r="D215" s="60"/>
      <c r="E215" s="60"/>
      <c r="F215" s="60"/>
      <c r="G215" s="60"/>
      <c r="H215" s="60"/>
      <c r="I215" s="60"/>
      <c r="J215" s="60"/>
      <c r="K215" s="60"/>
      <c r="L215" s="60"/>
      <c r="M215" s="60"/>
      <c r="N215" s="60"/>
      <c r="O215" s="60"/>
      <c r="P215" s="60"/>
      <c r="Q215" s="60"/>
      <c r="R215" s="60"/>
      <c r="S215" s="60"/>
      <c r="T215" s="379"/>
      <c r="V215" s="60"/>
      <c r="W215" s="60"/>
      <c r="X215" s="3939"/>
      <c r="Y215" s="3939"/>
      <c r="Z215" s="379"/>
      <c r="AA215" s="60"/>
      <c r="AB215" s="60"/>
      <c r="AC215" s="60"/>
    </row>
    <row r="216" spans="1:29" x14ac:dyDescent="0.2">
      <c r="A216" s="60"/>
      <c r="B216" s="60"/>
      <c r="C216" s="60"/>
      <c r="D216" s="60"/>
      <c r="E216" s="60"/>
      <c r="F216" s="60"/>
      <c r="G216" s="60"/>
      <c r="H216" s="60"/>
      <c r="I216" s="60"/>
      <c r="J216" s="60"/>
      <c r="K216" s="60"/>
      <c r="L216" s="60"/>
      <c r="M216" s="60"/>
      <c r="N216" s="60"/>
      <c r="O216" s="60"/>
      <c r="P216" s="60"/>
      <c r="Q216" s="60"/>
      <c r="R216" s="60"/>
      <c r="S216" s="60"/>
      <c r="T216" s="379"/>
      <c r="V216" s="60"/>
      <c r="W216" s="60"/>
      <c r="X216" s="3939"/>
      <c r="Y216" s="3939"/>
      <c r="Z216" s="379"/>
      <c r="AA216" s="60"/>
      <c r="AB216" s="60"/>
      <c r="AC216" s="60"/>
    </row>
    <row r="217" spans="1:29" x14ac:dyDescent="0.2">
      <c r="A217" s="60"/>
      <c r="B217" s="60"/>
      <c r="C217" s="60"/>
      <c r="D217" s="60"/>
      <c r="E217" s="60"/>
      <c r="F217" s="60"/>
      <c r="G217" s="60"/>
      <c r="H217" s="60"/>
      <c r="I217" s="60"/>
      <c r="J217" s="60"/>
      <c r="K217" s="60"/>
      <c r="L217" s="60"/>
      <c r="M217" s="60"/>
      <c r="N217" s="60"/>
      <c r="O217" s="60"/>
      <c r="P217" s="60"/>
      <c r="Q217" s="60"/>
      <c r="R217" s="60"/>
      <c r="S217" s="60"/>
      <c r="T217" s="379"/>
      <c r="V217" s="60"/>
      <c r="W217" s="60"/>
      <c r="X217" s="3939"/>
      <c r="Y217" s="3939"/>
      <c r="Z217" s="379"/>
      <c r="AA217" s="60"/>
      <c r="AB217" s="60"/>
      <c r="AC217" s="60"/>
    </row>
    <row r="218" spans="1:29" x14ac:dyDescent="0.2">
      <c r="A218" s="60"/>
      <c r="B218" s="60"/>
      <c r="C218" s="60"/>
      <c r="D218" s="60"/>
      <c r="E218" s="60"/>
      <c r="F218" s="60"/>
      <c r="G218" s="60"/>
      <c r="H218" s="60"/>
      <c r="I218" s="60"/>
      <c r="J218" s="60"/>
      <c r="K218" s="60"/>
      <c r="L218" s="60"/>
      <c r="M218" s="60"/>
      <c r="N218" s="60"/>
      <c r="O218" s="60"/>
      <c r="P218" s="60"/>
      <c r="Q218" s="60"/>
      <c r="R218" s="60"/>
      <c r="S218" s="60"/>
      <c r="T218" s="379"/>
      <c r="V218" s="60"/>
      <c r="W218" s="60"/>
      <c r="X218" s="3939"/>
      <c r="Y218" s="3939"/>
      <c r="Z218" s="379"/>
      <c r="AA218" s="60"/>
      <c r="AB218" s="60"/>
      <c r="AC218" s="60"/>
    </row>
    <row r="219" spans="1:29" x14ac:dyDescent="0.2">
      <c r="A219" s="60"/>
      <c r="B219" s="60"/>
      <c r="C219" s="60"/>
      <c r="D219" s="60"/>
      <c r="E219" s="60"/>
      <c r="F219" s="60"/>
      <c r="G219" s="60"/>
      <c r="H219" s="60"/>
      <c r="I219" s="60"/>
      <c r="J219" s="60"/>
      <c r="K219" s="60"/>
      <c r="L219" s="60"/>
      <c r="M219" s="60"/>
      <c r="N219" s="60"/>
      <c r="O219" s="60"/>
      <c r="P219" s="60"/>
      <c r="Q219" s="60"/>
      <c r="R219" s="60"/>
      <c r="S219" s="60"/>
      <c r="T219" s="379"/>
      <c r="V219" s="60"/>
      <c r="W219" s="60"/>
      <c r="X219" s="3939"/>
      <c r="Y219" s="3939"/>
      <c r="Z219" s="379"/>
      <c r="AA219" s="60"/>
      <c r="AB219" s="60"/>
      <c r="AC219" s="60"/>
    </row>
    <row r="220" spans="1:29" x14ac:dyDescent="0.2">
      <c r="A220" s="60"/>
      <c r="B220" s="60"/>
      <c r="C220" s="60"/>
      <c r="D220" s="60"/>
      <c r="E220" s="60"/>
      <c r="F220" s="60"/>
      <c r="G220" s="60"/>
      <c r="H220" s="60"/>
      <c r="I220" s="60"/>
      <c r="J220" s="60"/>
      <c r="K220" s="60"/>
      <c r="L220" s="60"/>
      <c r="M220" s="60"/>
      <c r="N220" s="60"/>
      <c r="O220" s="60"/>
      <c r="P220" s="60"/>
      <c r="Q220" s="60"/>
      <c r="R220" s="60"/>
      <c r="S220" s="60"/>
      <c r="T220" s="379"/>
      <c r="V220" s="60"/>
      <c r="W220" s="60"/>
      <c r="X220" s="3939"/>
      <c r="Y220" s="3939"/>
      <c r="Z220" s="379"/>
      <c r="AA220" s="60"/>
      <c r="AB220" s="60"/>
      <c r="AC220" s="60"/>
    </row>
    <row r="221" spans="1:29" x14ac:dyDescent="0.2">
      <c r="A221" s="60"/>
      <c r="B221" s="60"/>
      <c r="C221" s="60"/>
      <c r="D221" s="60"/>
      <c r="E221" s="60"/>
      <c r="F221" s="60"/>
      <c r="G221" s="60"/>
      <c r="H221" s="60"/>
      <c r="I221" s="60"/>
      <c r="J221" s="60"/>
      <c r="K221" s="60"/>
      <c r="L221" s="60"/>
      <c r="M221" s="60"/>
      <c r="N221" s="60"/>
      <c r="O221" s="60"/>
      <c r="P221" s="60"/>
      <c r="Q221" s="60"/>
      <c r="R221" s="60"/>
      <c r="S221" s="60"/>
      <c r="T221" s="379"/>
      <c r="V221" s="60"/>
      <c r="W221" s="60"/>
      <c r="X221" s="3939"/>
      <c r="Y221" s="3939"/>
      <c r="Z221" s="379"/>
      <c r="AA221" s="60"/>
      <c r="AB221" s="60"/>
      <c r="AC221" s="60"/>
    </row>
    <row r="222" spans="1:29" x14ac:dyDescent="0.2">
      <c r="A222" s="60"/>
      <c r="B222" s="60"/>
      <c r="C222" s="60"/>
      <c r="D222" s="60"/>
      <c r="E222" s="60"/>
      <c r="F222" s="60"/>
      <c r="G222" s="60"/>
      <c r="H222" s="60"/>
      <c r="I222" s="60"/>
      <c r="J222" s="60"/>
      <c r="K222" s="60"/>
      <c r="L222" s="60"/>
      <c r="M222" s="60"/>
      <c r="N222" s="60"/>
      <c r="O222" s="60"/>
      <c r="P222" s="60"/>
      <c r="Q222" s="60"/>
      <c r="R222" s="60"/>
      <c r="S222" s="60"/>
      <c r="T222" s="379"/>
      <c r="V222" s="60"/>
      <c r="W222" s="60"/>
      <c r="X222" s="3939"/>
      <c r="Y222" s="3939"/>
      <c r="Z222" s="379"/>
      <c r="AA222" s="60"/>
      <c r="AB222" s="60"/>
      <c r="AC222" s="60"/>
    </row>
    <row r="223" spans="1:29" x14ac:dyDescent="0.2">
      <c r="A223" s="60"/>
      <c r="B223" s="60"/>
      <c r="C223" s="60"/>
      <c r="D223" s="60"/>
      <c r="E223" s="60"/>
      <c r="F223" s="60"/>
      <c r="G223" s="60"/>
      <c r="H223" s="60"/>
      <c r="I223" s="60"/>
      <c r="J223" s="60"/>
      <c r="K223" s="60"/>
      <c r="L223" s="60"/>
      <c r="M223" s="60"/>
      <c r="N223" s="60"/>
      <c r="O223" s="60"/>
      <c r="P223" s="60"/>
      <c r="Q223" s="60"/>
      <c r="R223" s="60"/>
      <c r="S223" s="60"/>
      <c r="T223" s="379"/>
      <c r="V223" s="60"/>
      <c r="W223" s="60"/>
      <c r="X223" s="3939"/>
      <c r="Y223" s="3939"/>
      <c r="Z223" s="379"/>
      <c r="AA223" s="60"/>
      <c r="AB223" s="60"/>
      <c r="AC223" s="60"/>
    </row>
    <row r="224" spans="1:29" x14ac:dyDescent="0.2">
      <c r="A224" s="60"/>
      <c r="B224" s="60"/>
      <c r="C224" s="60"/>
      <c r="D224" s="60"/>
      <c r="E224" s="60"/>
      <c r="F224" s="60"/>
      <c r="G224" s="60"/>
      <c r="H224" s="60"/>
      <c r="I224" s="60"/>
      <c r="J224" s="60"/>
      <c r="K224" s="60"/>
      <c r="L224" s="60"/>
      <c r="M224" s="60"/>
      <c r="N224" s="60"/>
      <c r="O224" s="60"/>
      <c r="P224" s="60"/>
      <c r="Q224" s="60"/>
      <c r="R224" s="60"/>
      <c r="S224" s="60"/>
      <c r="T224" s="379"/>
      <c r="V224" s="60"/>
      <c r="W224" s="60"/>
      <c r="X224" s="3939"/>
      <c r="Y224" s="3939"/>
      <c r="Z224" s="379"/>
      <c r="AA224" s="60"/>
      <c r="AB224" s="60"/>
      <c r="AC224" s="60"/>
    </row>
    <row r="225" spans="1:29" x14ac:dyDescent="0.2">
      <c r="A225" s="60"/>
      <c r="B225" s="60"/>
      <c r="C225" s="60"/>
      <c r="D225" s="60"/>
      <c r="E225" s="60"/>
      <c r="F225" s="60"/>
      <c r="G225" s="60"/>
      <c r="H225" s="60"/>
      <c r="I225" s="60"/>
      <c r="J225" s="60"/>
      <c r="K225" s="60"/>
      <c r="L225" s="60"/>
      <c r="M225" s="60"/>
      <c r="N225" s="60"/>
      <c r="O225" s="60"/>
      <c r="P225" s="60"/>
      <c r="Q225" s="60"/>
      <c r="R225" s="60"/>
      <c r="S225" s="60"/>
      <c r="T225" s="379"/>
      <c r="V225" s="60"/>
      <c r="W225" s="60"/>
      <c r="X225" s="3939"/>
      <c r="Y225" s="3939"/>
      <c r="Z225" s="379"/>
      <c r="AA225" s="60"/>
      <c r="AB225" s="60"/>
      <c r="AC225" s="60"/>
    </row>
    <row r="226" spans="1:29" x14ac:dyDescent="0.2">
      <c r="A226" s="60"/>
      <c r="B226" s="60"/>
      <c r="C226" s="60"/>
      <c r="D226" s="60"/>
      <c r="E226" s="60"/>
      <c r="F226" s="60"/>
      <c r="G226" s="60"/>
      <c r="H226" s="60"/>
      <c r="I226" s="60"/>
      <c r="J226" s="60"/>
      <c r="K226" s="60"/>
      <c r="L226" s="60"/>
      <c r="M226" s="60"/>
      <c r="N226" s="60"/>
      <c r="O226" s="60"/>
      <c r="P226" s="60"/>
      <c r="Q226" s="60"/>
      <c r="R226" s="60"/>
      <c r="S226" s="60"/>
      <c r="T226" s="379"/>
      <c r="V226" s="60"/>
      <c r="W226" s="60"/>
      <c r="X226" s="3939"/>
      <c r="Y226" s="3939"/>
      <c r="Z226" s="379"/>
      <c r="AA226" s="60"/>
      <c r="AB226" s="60"/>
      <c r="AC226" s="60"/>
    </row>
    <row r="227" spans="1:29" x14ac:dyDescent="0.2">
      <c r="A227" s="60"/>
      <c r="B227" s="60"/>
      <c r="C227" s="60"/>
      <c r="D227" s="60"/>
      <c r="E227" s="60"/>
      <c r="F227" s="60"/>
      <c r="G227" s="60"/>
      <c r="H227" s="60"/>
      <c r="I227" s="60"/>
      <c r="J227" s="60"/>
      <c r="K227" s="60"/>
      <c r="L227" s="60"/>
      <c r="M227" s="60"/>
      <c r="N227" s="60"/>
      <c r="O227" s="60"/>
      <c r="P227" s="60"/>
      <c r="Q227" s="60"/>
      <c r="R227" s="60"/>
      <c r="S227" s="60"/>
      <c r="T227" s="379"/>
      <c r="V227" s="60"/>
      <c r="W227" s="60"/>
      <c r="X227" s="3939"/>
      <c r="Y227" s="3939"/>
      <c r="Z227" s="379"/>
      <c r="AA227" s="60"/>
      <c r="AB227" s="60"/>
      <c r="AC227" s="60"/>
    </row>
    <row r="228" spans="1:29" x14ac:dyDescent="0.2">
      <c r="A228" s="60"/>
      <c r="B228" s="60"/>
      <c r="C228" s="60"/>
      <c r="D228" s="60"/>
      <c r="E228" s="60"/>
      <c r="F228" s="60"/>
      <c r="G228" s="60"/>
      <c r="H228" s="60"/>
      <c r="I228" s="60"/>
      <c r="J228" s="60"/>
      <c r="K228" s="60"/>
      <c r="L228" s="60"/>
      <c r="M228" s="60"/>
      <c r="N228" s="60"/>
      <c r="O228" s="60"/>
      <c r="P228" s="60"/>
      <c r="Q228" s="60"/>
      <c r="R228" s="60"/>
      <c r="S228" s="60"/>
      <c r="T228" s="379"/>
      <c r="V228" s="60"/>
      <c r="W228" s="60"/>
      <c r="X228" s="3939"/>
      <c r="Y228" s="3939"/>
      <c r="Z228" s="379"/>
      <c r="AA228" s="60"/>
      <c r="AB228" s="60"/>
      <c r="AC228" s="60"/>
    </row>
    <row r="229" spans="1:29" x14ac:dyDescent="0.2">
      <c r="A229" s="60"/>
      <c r="B229" s="60"/>
      <c r="C229" s="60"/>
      <c r="D229" s="60"/>
      <c r="E229" s="60"/>
      <c r="F229" s="60"/>
      <c r="G229" s="60"/>
      <c r="H229" s="60"/>
      <c r="I229" s="60"/>
      <c r="J229" s="60"/>
      <c r="K229" s="60"/>
      <c r="L229" s="60"/>
      <c r="M229" s="60"/>
      <c r="N229" s="60"/>
      <c r="O229" s="60"/>
      <c r="P229" s="60"/>
      <c r="Q229" s="60"/>
      <c r="R229" s="60"/>
      <c r="S229" s="60"/>
      <c r="T229" s="379"/>
      <c r="V229" s="60"/>
      <c r="W229" s="60"/>
      <c r="X229" s="3939"/>
      <c r="Y229" s="3939"/>
      <c r="Z229" s="379"/>
      <c r="AA229" s="60"/>
      <c r="AB229" s="60"/>
      <c r="AC229" s="60"/>
    </row>
    <row r="230" spans="1:29" x14ac:dyDescent="0.2">
      <c r="A230" s="60"/>
      <c r="B230" s="60"/>
      <c r="C230" s="60"/>
      <c r="D230" s="60"/>
      <c r="E230" s="60"/>
      <c r="F230" s="60"/>
      <c r="G230" s="60"/>
      <c r="H230" s="60"/>
      <c r="I230" s="60"/>
      <c r="J230" s="60"/>
      <c r="K230" s="60"/>
      <c r="L230" s="60"/>
      <c r="M230" s="60"/>
      <c r="N230" s="60"/>
      <c r="O230" s="60"/>
      <c r="P230" s="60"/>
      <c r="Q230" s="60"/>
      <c r="R230" s="60"/>
      <c r="S230" s="60"/>
      <c r="T230" s="379"/>
      <c r="V230" s="60"/>
      <c r="W230" s="60"/>
      <c r="X230" s="3939"/>
      <c r="Y230" s="3939"/>
      <c r="Z230" s="379"/>
      <c r="AA230" s="60"/>
      <c r="AB230" s="60"/>
      <c r="AC230" s="60"/>
    </row>
    <row r="231" spans="1:29" x14ac:dyDescent="0.2">
      <c r="A231" s="60"/>
      <c r="B231" s="60"/>
      <c r="C231" s="60"/>
      <c r="D231" s="60"/>
      <c r="E231" s="60"/>
      <c r="F231" s="60"/>
      <c r="G231" s="60"/>
      <c r="H231" s="60"/>
      <c r="I231" s="60"/>
      <c r="J231" s="60"/>
      <c r="K231" s="60"/>
      <c r="L231" s="60"/>
      <c r="M231" s="60"/>
      <c r="N231" s="60"/>
      <c r="O231" s="60"/>
      <c r="P231" s="60"/>
      <c r="Q231" s="60"/>
      <c r="R231" s="60"/>
      <c r="S231" s="60"/>
      <c r="T231" s="379"/>
      <c r="V231" s="60"/>
      <c r="W231" s="60"/>
      <c r="X231" s="3939"/>
      <c r="Y231" s="3939"/>
      <c r="Z231" s="379"/>
      <c r="AA231" s="60"/>
      <c r="AB231" s="60"/>
      <c r="AC231" s="60"/>
    </row>
    <row r="232" spans="1:29" x14ac:dyDescent="0.2">
      <c r="A232" s="60"/>
      <c r="B232" s="60"/>
      <c r="C232" s="60"/>
      <c r="D232" s="60"/>
      <c r="E232" s="60"/>
      <c r="F232" s="60"/>
      <c r="G232" s="60"/>
      <c r="H232" s="60"/>
      <c r="I232" s="60"/>
      <c r="J232" s="60"/>
      <c r="K232" s="60"/>
      <c r="L232" s="60"/>
      <c r="M232" s="60"/>
      <c r="N232" s="60"/>
      <c r="O232" s="60"/>
      <c r="P232" s="60"/>
      <c r="Q232" s="60"/>
      <c r="R232" s="60"/>
      <c r="S232" s="60"/>
      <c r="T232" s="379"/>
      <c r="V232" s="60"/>
      <c r="W232" s="60"/>
      <c r="X232" s="3939"/>
      <c r="Y232" s="3939"/>
      <c r="Z232" s="379"/>
      <c r="AA232" s="60"/>
      <c r="AB232" s="60"/>
      <c r="AC232" s="60"/>
    </row>
    <row r="233" spans="1:29" x14ac:dyDescent="0.2">
      <c r="A233" s="60"/>
      <c r="B233" s="60"/>
      <c r="C233" s="60"/>
      <c r="D233" s="60"/>
      <c r="E233" s="60"/>
      <c r="F233" s="60"/>
      <c r="G233" s="60"/>
      <c r="H233" s="60"/>
      <c r="I233" s="60"/>
      <c r="J233" s="60"/>
      <c r="K233" s="60"/>
      <c r="L233" s="60"/>
      <c r="M233" s="60"/>
      <c r="N233" s="60"/>
      <c r="O233" s="60"/>
      <c r="P233" s="60"/>
      <c r="Q233" s="60"/>
      <c r="R233" s="60"/>
      <c r="S233" s="60"/>
      <c r="T233" s="379"/>
      <c r="V233" s="60"/>
      <c r="W233" s="60"/>
      <c r="X233" s="3939"/>
      <c r="Y233" s="3939"/>
      <c r="Z233" s="379"/>
      <c r="AA233" s="60"/>
      <c r="AB233" s="60"/>
      <c r="AC233" s="60"/>
    </row>
    <row r="234" spans="1:29" x14ac:dyDescent="0.2">
      <c r="A234" s="60"/>
      <c r="B234" s="60"/>
      <c r="C234" s="60"/>
      <c r="D234" s="60"/>
      <c r="E234" s="60"/>
      <c r="F234" s="60"/>
      <c r="G234" s="60"/>
      <c r="H234" s="60"/>
      <c r="I234" s="60"/>
      <c r="J234" s="60"/>
      <c r="K234" s="60"/>
      <c r="L234" s="60"/>
      <c r="M234" s="60"/>
      <c r="N234" s="60"/>
      <c r="O234" s="60"/>
      <c r="P234" s="60"/>
      <c r="Q234" s="60"/>
      <c r="R234" s="60"/>
      <c r="S234" s="60"/>
      <c r="T234" s="379"/>
      <c r="V234" s="60"/>
      <c r="W234" s="60"/>
      <c r="X234" s="3939"/>
      <c r="Y234" s="3939"/>
      <c r="Z234" s="379"/>
      <c r="AA234" s="60"/>
      <c r="AB234" s="60"/>
      <c r="AC234" s="60"/>
    </row>
    <row r="235" spans="1:29" x14ac:dyDescent="0.2">
      <c r="A235" s="60"/>
      <c r="B235" s="60"/>
      <c r="C235" s="60"/>
      <c r="D235" s="60"/>
      <c r="E235" s="60"/>
      <c r="F235" s="60"/>
      <c r="G235" s="60"/>
      <c r="H235" s="60"/>
      <c r="I235" s="60"/>
      <c r="J235" s="60"/>
      <c r="K235" s="60"/>
      <c r="L235" s="60"/>
      <c r="M235" s="60"/>
      <c r="N235" s="60"/>
      <c r="O235" s="60"/>
      <c r="P235" s="60"/>
      <c r="Q235" s="60"/>
      <c r="R235" s="60"/>
      <c r="S235" s="60"/>
      <c r="T235" s="379"/>
      <c r="V235" s="60"/>
      <c r="W235" s="60"/>
      <c r="X235" s="3939"/>
      <c r="Y235" s="3939"/>
      <c r="Z235" s="379"/>
      <c r="AA235" s="60"/>
      <c r="AB235" s="60"/>
      <c r="AC235" s="60"/>
    </row>
    <row r="236" spans="1:29" x14ac:dyDescent="0.2">
      <c r="A236" s="60"/>
      <c r="B236" s="60"/>
      <c r="C236" s="60"/>
      <c r="D236" s="60"/>
      <c r="E236" s="60"/>
      <c r="F236" s="60"/>
      <c r="G236" s="60"/>
      <c r="H236" s="60"/>
      <c r="I236" s="60"/>
      <c r="J236" s="60"/>
      <c r="K236" s="60"/>
      <c r="L236" s="60"/>
      <c r="M236" s="60"/>
      <c r="N236" s="60"/>
      <c r="O236" s="60"/>
      <c r="P236" s="60"/>
      <c r="Q236" s="60"/>
      <c r="R236" s="60"/>
      <c r="S236" s="60"/>
      <c r="T236" s="379"/>
      <c r="V236" s="60"/>
      <c r="W236" s="60"/>
      <c r="X236" s="3939"/>
      <c r="Y236" s="3939"/>
      <c r="Z236" s="379"/>
      <c r="AA236" s="60"/>
      <c r="AB236" s="60"/>
      <c r="AC236" s="60"/>
    </row>
    <row r="237" spans="1:29" x14ac:dyDescent="0.2">
      <c r="A237" s="60"/>
      <c r="B237" s="60"/>
      <c r="C237" s="60"/>
      <c r="D237" s="60"/>
      <c r="E237" s="60"/>
      <c r="F237" s="60"/>
      <c r="G237" s="60"/>
      <c r="H237" s="60"/>
      <c r="I237" s="60"/>
      <c r="J237" s="60"/>
      <c r="K237" s="60"/>
      <c r="L237" s="60"/>
      <c r="M237" s="60"/>
      <c r="N237" s="60"/>
      <c r="O237" s="60"/>
      <c r="P237" s="60"/>
      <c r="Q237" s="60"/>
      <c r="R237" s="60"/>
      <c r="S237" s="60"/>
      <c r="T237" s="379"/>
      <c r="V237" s="60"/>
      <c r="W237" s="60"/>
      <c r="X237" s="3939"/>
      <c r="Y237" s="3939"/>
      <c r="Z237" s="379"/>
      <c r="AA237" s="60"/>
      <c r="AB237" s="60"/>
      <c r="AC237" s="60"/>
    </row>
    <row r="238" spans="1:29" x14ac:dyDescent="0.2">
      <c r="A238" s="60"/>
      <c r="B238" s="60"/>
      <c r="C238" s="60"/>
      <c r="D238" s="60"/>
      <c r="E238" s="60"/>
      <c r="F238" s="60"/>
      <c r="G238" s="60"/>
      <c r="H238" s="60"/>
      <c r="I238" s="60"/>
      <c r="J238" s="60"/>
      <c r="K238" s="60"/>
      <c r="L238" s="60"/>
      <c r="M238" s="60"/>
      <c r="N238" s="60"/>
      <c r="O238" s="60"/>
      <c r="P238" s="60"/>
      <c r="Q238" s="60"/>
      <c r="R238" s="60"/>
      <c r="S238" s="60"/>
      <c r="T238" s="379"/>
      <c r="V238" s="60"/>
      <c r="W238" s="60"/>
      <c r="X238" s="3939"/>
      <c r="Y238" s="3939"/>
      <c r="Z238" s="379"/>
      <c r="AA238" s="60"/>
      <c r="AB238" s="60"/>
      <c r="AC238" s="60"/>
    </row>
    <row r="239" spans="1:29" x14ac:dyDescent="0.2">
      <c r="A239" s="60"/>
      <c r="B239" s="60"/>
      <c r="C239" s="60"/>
      <c r="D239" s="60"/>
      <c r="E239" s="60"/>
      <c r="F239" s="60"/>
      <c r="G239" s="60"/>
      <c r="H239" s="60"/>
      <c r="I239" s="60"/>
      <c r="J239" s="60"/>
      <c r="K239" s="60"/>
      <c r="L239" s="60"/>
      <c r="M239" s="60"/>
      <c r="N239" s="60"/>
      <c r="O239" s="60"/>
      <c r="P239" s="60"/>
      <c r="Q239" s="60"/>
      <c r="R239" s="60"/>
      <c r="S239" s="60"/>
      <c r="T239" s="379"/>
      <c r="V239" s="60"/>
      <c r="W239" s="60"/>
      <c r="X239" s="3939"/>
      <c r="Y239" s="3939"/>
      <c r="Z239" s="379"/>
      <c r="AA239" s="60"/>
      <c r="AB239" s="60"/>
      <c r="AC239" s="60"/>
    </row>
    <row r="240" spans="1:29" x14ac:dyDescent="0.2">
      <c r="A240" s="60"/>
      <c r="B240" s="60"/>
      <c r="C240" s="60"/>
      <c r="D240" s="60"/>
      <c r="E240" s="60"/>
      <c r="F240" s="60"/>
      <c r="G240" s="60"/>
      <c r="H240" s="60"/>
      <c r="I240" s="60"/>
      <c r="J240" s="60"/>
      <c r="K240" s="60"/>
      <c r="L240" s="60"/>
      <c r="M240" s="60"/>
      <c r="N240" s="60"/>
      <c r="O240" s="60"/>
      <c r="P240" s="60"/>
      <c r="Q240" s="60"/>
      <c r="R240" s="60"/>
      <c r="S240" s="60"/>
      <c r="T240" s="379"/>
      <c r="V240" s="60"/>
      <c r="W240" s="60"/>
      <c r="X240" s="3939"/>
      <c r="Y240" s="3939"/>
      <c r="Z240" s="379"/>
      <c r="AA240" s="60"/>
      <c r="AB240" s="60"/>
      <c r="AC240" s="60"/>
    </row>
    <row r="241" spans="1:29" x14ac:dyDescent="0.2">
      <c r="A241" s="60"/>
      <c r="B241" s="60"/>
      <c r="C241" s="60"/>
      <c r="D241" s="60"/>
      <c r="E241" s="60"/>
      <c r="F241" s="60"/>
      <c r="G241" s="60"/>
      <c r="H241" s="60"/>
      <c r="I241" s="60"/>
      <c r="J241" s="60"/>
      <c r="K241" s="60"/>
      <c r="L241" s="60"/>
      <c r="M241" s="60"/>
      <c r="N241" s="60"/>
      <c r="O241" s="60"/>
      <c r="P241" s="60"/>
      <c r="Q241" s="60"/>
      <c r="R241" s="60"/>
      <c r="S241" s="60"/>
      <c r="T241" s="379"/>
      <c r="V241" s="60"/>
      <c r="W241" s="60"/>
      <c r="X241" s="3939"/>
      <c r="Y241" s="3939"/>
      <c r="Z241" s="379"/>
      <c r="AA241" s="60"/>
      <c r="AB241" s="60"/>
      <c r="AC241" s="60"/>
    </row>
    <row r="242" spans="1:29" x14ac:dyDescent="0.2">
      <c r="A242" s="60"/>
      <c r="B242" s="60"/>
      <c r="C242" s="60"/>
      <c r="D242" s="60"/>
      <c r="E242" s="60"/>
      <c r="F242" s="60"/>
      <c r="G242" s="60"/>
      <c r="H242" s="60"/>
      <c r="I242" s="60"/>
      <c r="J242" s="60"/>
      <c r="K242" s="60"/>
      <c r="L242" s="60"/>
      <c r="M242" s="60"/>
      <c r="N242" s="60"/>
      <c r="O242" s="60"/>
      <c r="P242" s="60"/>
      <c r="Q242" s="60"/>
      <c r="R242" s="60"/>
      <c r="S242" s="60"/>
      <c r="T242" s="379"/>
      <c r="V242" s="60"/>
      <c r="W242" s="60"/>
      <c r="X242" s="3939"/>
      <c r="Y242" s="3939"/>
      <c r="Z242" s="379"/>
      <c r="AA242" s="60"/>
      <c r="AB242" s="60"/>
      <c r="AC242" s="60"/>
    </row>
    <row r="243" spans="1:29" x14ac:dyDescent="0.2">
      <c r="A243" s="60"/>
      <c r="B243" s="60"/>
      <c r="C243" s="60"/>
      <c r="D243" s="60"/>
      <c r="E243" s="60"/>
      <c r="F243" s="60"/>
      <c r="G243" s="60"/>
      <c r="H243" s="60"/>
      <c r="I243" s="60"/>
      <c r="J243" s="60"/>
      <c r="K243" s="60"/>
      <c r="L243" s="60"/>
      <c r="M243" s="60"/>
      <c r="N243" s="60"/>
      <c r="O243" s="60"/>
      <c r="P243" s="60"/>
      <c r="Q243" s="60"/>
      <c r="R243" s="60"/>
      <c r="S243" s="60"/>
      <c r="T243" s="379"/>
      <c r="V243" s="60"/>
      <c r="W243" s="60"/>
      <c r="X243" s="3939"/>
      <c r="Y243" s="3939"/>
      <c r="Z243" s="379"/>
      <c r="AA243" s="60"/>
      <c r="AB243" s="60"/>
      <c r="AC243" s="60"/>
    </row>
    <row r="244" spans="1:29" x14ac:dyDescent="0.2">
      <c r="A244" s="60"/>
      <c r="B244" s="60"/>
      <c r="C244" s="60"/>
      <c r="D244" s="60"/>
      <c r="E244" s="60"/>
      <c r="F244" s="60"/>
      <c r="G244" s="60"/>
      <c r="H244" s="60"/>
      <c r="I244" s="60"/>
      <c r="J244" s="60"/>
      <c r="K244" s="60"/>
      <c r="L244" s="60"/>
      <c r="M244" s="60"/>
      <c r="N244" s="60"/>
      <c r="O244" s="60"/>
      <c r="P244" s="60"/>
      <c r="Q244" s="60"/>
      <c r="R244" s="60"/>
      <c r="S244" s="60"/>
      <c r="T244" s="379"/>
      <c r="V244" s="60"/>
      <c r="W244" s="60"/>
      <c r="X244" s="3939"/>
      <c r="Y244" s="3939"/>
      <c r="Z244" s="379"/>
      <c r="AA244" s="60"/>
      <c r="AB244" s="60"/>
      <c r="AC244" s="60"/>
    </row>
    <row r="245" spans="1:29" x14ac:dyDescent="0.2">
      <c r="A245" s="60"/>
      <c r="B245" s="60"/>
      <c r="C245" s="60"/>
      <c r="D245" s="60"/>
      <c r="E245" s="60"/>
      <c r="F245" s="60"/>
      <c r="G245" s="60"/>
      <c r="H245" s="60"/>
      <c r="I245" s="60"/>
      <c r="J245" s="60"/>
      <c r="K245" s="60"/>
      <c r="L245" s="60"/>
      <c r="M245" s="60"/>
      <c r="N245" s="60"/>
      <c r="O245" s="60"/>
      <c r="P245" s="60"/>
      <c r="Q245" s="60"/>
      <c r="R245" s="60"/>
      <c r="S245" s="60"/>
      <c r="T245" s="379"/>
      <c r="V245" s="60"/>
      <c r="W245" s="60"/>
      <c r="X245" s="3939"/>
      <c r="Y245" s="3939"/>
      <c r="Z245" s="379"/>
      <c r="AA245" s="60"/>
      <c r="AB245" s="60"/>
      <c r="AC245" s="60"/>
    </row>
    <row r="246" spans="1:29" x14ac:dyDescent="0.2">
      <c r="A246" s="60"/>
      <c r="B246" s="60"/>
      <c r="C246" s="60"/>
      <c r="D246" s="60"/>
      <c r="E246" s="60"/>
      <c r="F246" s="60"/>
      <c r="G246" s="60"/>
      <c r="H246" s="60"/>
      <c r="I246" s="60"/>
      <c r="J246" s="60"/>
      <c r="K246" s="60"/>
      <c r="L246" s="60"/>
      <c r="M246" s="60"/>
      <c r="N246" s="60"/>
      <c r="O246" s="60"/>
      <c r="P246" s="60"/>
      <c r="Q246" s="60"/>
      <c r="R246" s="60"/>
      <c r="S246" s="60"/>
      <c r="T246" s="379"/>
      <c r="V246" s="60"/>
      <c r="W246" s="60"/>
      <c r="X246" s="3939"/>
      <c r="Y246" s="3939"/>
      <c r="Z246" s="379"/>
      <c r="AA246" s="60"/>
      <c r="AB246" s="60"/>
      <c r="AC246" s="60"/>
    </row>
    <row r="247" spans="1:29" x14ac:dyDescent="0.2">
      <c r="A247" s="60"/>
      <c r="B247" s="60"/>
      <c r="C247" s="60"/>
      <c r="D247" s="60"/>
      <c r="E247" s="60"/>
      <c r="F247" s="60"/>
      <c r="G247" s="60"/>
      <c r="H247" s="60"/>
      <c r="I247" s="60"/>
      <c r="J247" s="60"/>
      <c r="K247" s="60"/>
      <c r="L247" s="60"/>
      <c r="M247" s="60"/>
      <c r="N247" s="60"/>
      <c r="O247" s="60"/>
      <c r="P247" s="60"/>
      <c r="Q247" s="60"/>
      <c r="R247" s="60"/>
      <c r="S247" s="60"/>
      <c r="T247" s="379"/>
      <c r="V247" s="60"/>
      <c r="W247" s="60"/>
      <c r="X247" s="3939"/>
      <c r="Y247" s="3939"/>
      <c r="Z247" s="379"/>
      <c r="AA247" s="60"/>
      <c r="AB247" s="60"/>
      <c r="AC247" s="60"/>
    </row>
    <row r="248" spans="1:29" x14ac:dyDescent="0.2">
      <c r="A248" s="60"/>
      <c r="B248" s="60"/>
      <c r="C248" s="60"/>
      <c r="D248" s="60"/>
      <c r="E248" s="60"/>
      <c r="F248" s="60"/>
      <c r="G248" s="60"/>
      <c r="H248" s="60"/>
      <c r="I248" s="60"/>
      <c r="J248" s="60"/>
      <c r="K248" s="60"/>
      <c r="L248" s="60"/>
      <c r="M248" s="60"/>
      <c r="N248" s="60"/>
      <c r="O248" s="60"/>
      <c r="P248" s="60"/>
      <c r="Q248" s="60"/>
      <c r="R248" s="60"/>
      <c r="S248" s="60"/>
      <c r="T248" s="379"/>
      <c r="V248" s="60"/>
      <c r="W248" s="60"/>
      <c r="X248" s="3939"/>
      <c r="Y248" s="3939"/>
      <c r="Z248" s="379"/>
      <c r="AA248" s="60"/>
      <c r="AB248" s="60"/>
      <c r="AC248" s="60"/>
    </row>
    <row r="249" spans="1:29" x14ac:dyDescent="0.2">
      <c r="A249" s="60"/>
      <c r="B249" s="60"/>
      <c r="C249" s="60"/>
      <c r="D249" s="60"/>
      <c r="E249" s="60"/>
      <c r="F249" s="60"/>
      <c r="G249" s="60"/>
      <c r="H249" s="60"/>
      <c r="I249" s="60"/>
      <c r="J249" s="60"/>
      <c r="K249" s="60"/>
      <c r="L249" s="60"/>
      <c r="M249" s="60"/>
      <c r="N249" s="60"/>
      <c r="O249" s="60"/>
      <c r="P249" s="60"/>
      <c r="Q249" s="60"/>
      <c r="R249" s="60"/>
      <c r="S249" s="60"/>
      <c r="T249" s="379"/>
      <c r="V249" s="60"/>
      <c r="W249" s="60"/>
      <c r="X249" s="3939"/>
      <c r="Y249" s="3939"/>
      <c r="Z249" s="379"/>
      <c r="AA249" s="60"/>
      <c r="AB249" s="60"/>
      <c r="AC249" s="60"/>
    </row>
    <row r="250" spans="1:29" x14ac:dyDescent="0.2">
      <c r="A250" s="60"/>
      <c r="B250" s="60"/>
      <c r="C250" s="60"/>
      <c r="D250" s="60"/>
      <c r="E250" s="60"/>
      <c r="F250" s="60"/>
      <c r="G250" s="60"/>
      <c r="H250" s="60"/>
      <c r="I250" s="60"/>
      <c r="J250" s="60"/>
      <c r="K250" s="60"/>
      <c r="L250" s="60"/>
      <c r="M250" s="60"/>
      <c r="N250" s="60"/>
      <c r="O250" s="60"/>
      <c r="P250" s="60"/>
      <c r="Q250" s="60"/>
      <c r="R250" s="60"/>
      <c r="S250" s="60"/>
      <c r="T250" s="379"/>
      <c r="V250" s="60"/>
      <c r="W250" s="60"/>
      <c r="X250" s="3939"/>
      <c r="Y250" s="3939"/>
      <c r="Z250" s="379"/>
      <c r="AA250" s="60"/>
      <c r="AB250" s="60"/>
      <c r="AC250" s="60"/>
    </row>
    <row r="251" spans="1:29" x14ac:dyDescent="0.2">
      <c r="A251" s="60"/>
      <c r="B251" s="60"/>
      <c r="C251" s="60"/>
      <c r="D251" s="60"/>
      <c r="E251" s="60"/>
      <c r="F251" s="60"/>
      <c r="G251" s="60"/>
      <c r="H251" s="60"/>
      <c r="I251" s="60"/>
      <c r="J251" s="60"/>
      <c r="K251" s="60"/>
      <c r="L251" s="60"/>
      <c r="M251" s="60"/>
      <c r="N251" s="60"/>
      <c r="O251" s="60"/>
      <c r="P251" s="60"/>
      <c r="Q251" s="60"/>
      <c r="R251" s="60"/>
      <c r="S251" s="60"/>
      <c r="T251" s="379"/>
      <c r="V251" s="60"/>
      <c r="W251" s="60"/>
      <c r="X251" s="3939"/>
      <c r="Y251" s="3939"/>
      <c r="Z251" s="379"/>
      <c r="AA251" s="60"/>
      <c r="AB251" s="60"/>
      <c r="AC251" s="60"/>
    </row>
    <row r="252" spans="1:29" x14ac:dyDescent="0.2">
      <c r="A252" s="60"/>
      <c r="B252" s="60"/>
      <c r="C252" s="60"/>
      <c r="D252" s="60"/>
      <c r="E252" s="60"/>
      <c r="F252" s="60"/>
      <c r="G252" s="60"/>
      <c r="H252" s="60"/>
      <c r="I252" s="60"/>
      <c r="J252" s="60"/>
      <c r="K252" s="60"/>
      <c r="L252" s="60"/>
      <c r="M252" s="60"/>
      <c r="N252" s="60"/>
      <c r="O252" s="60"/>
      <c r="P252" s="60"/>
      <c r="Q252" s="60"/>
      <c r="R252" s="60"/>
      <c r="S252" s="60"/>
      <c r="T252" s="379"/>
      <c r="V252" s="60"/>
      <c r="W252" s="60"/>
      <c r="X252" s="3939"/>
      <c r="Y252" s="3939"/>
      <c r="Z252" s="379"/>
      <c r="AA252" s="60"/>
      <c r="AB252" s="60"/>
      <c r="AC252" s="60"/>
    </row>
    <row r="253" spans="1:29" x14ac:dyDescent="0.2">
      <c r="A253" s="60"/>
      <c r="B253" s="60"/>
      <c r="C253" s="60"/>
      <c r="D253" s="60"/>
      <c r="E253" s="60"/>
      <c r="F253" s="60"/>
      <c r="G253" s="60"/>
      <c r="H253" s="60"/>
      <c r="I253" s="60"/>
      <c r="J253" s="60"/>
      <c r="K253" s="60"/>
      <c r="L253" s="60"/>
      <c r="M253" s="60"/>
      <c r="N253" s="60"/>
      <c r="O253" s="60"/>
      <c r="P253" s="60"/>
      <c r="Q253" s="60"/>
      <c r="R253" s="60"/>
      <c r="S253" s="60"/>
      <c r="T253" s="379"/>
      <c r="V253" s="60"/>
      <c r="W253" s="60"/>
      <c r="X253" s="3939"/>
      <c r="Y253" s="3939"/>
      <c r="Z253" s="379"/>
      <c r="AA253" s="60"/>
      <c r="AB253" s="60"/>
      <c r="AC253" s="60"/>
    </row>
    <row r="254" spans="1:29" x14ac:dyDescent="0.2">
      <c r="A254" s="60"/>
      <c r="B254" s="60"/>
      <c r="C254" s="60"/>
      <c r="D254" s="60"/>
      <c r="E254" s="60"/>
      <c r="F254" s="60"/>
      <c r="G254" s="60"/>
      <c r="H254" s="60"/>
      <c r="I254" s="60"/>
      <c r="J254" s="60"/>
      <c r="K254" s="60"/>
      <c r="L254" s="60"/>
      <c r="M254" s="60"/>
      <c r="N254" s="60"/>
      <c r="O254" s="60"/>
      <c r="P254" s="60"/>
      <c r="Q254" s="60"/>
      <c r="R254" s="60"/>
      <c r="S254" s="60"/>
      <c r="T254" s="379"/>
      <c r="V254" s="60"/>
      <c r="W254" s="60"/>
      <c r="X254" s="3939"/>
      <c r="Y254" s="3939"/>
      <c r="Z254" s="379"/>
      <c r="AA254" s="60"/>
      <c r="AB254" s="60"/>
      <c r="AC254" s="60"/>
    </row>
    <row r="255" spans="1:29" x14ac:dyDescent="0.2">
      <c r="A255" s="60"/>
      <c r="B255" s="60"/>
      <c r="C255" s="60"/>
      <c r="D255" s="60"/>
      <c r="E255" s="60"/>
      <c r="F255" s="60"/>
      <c r="G255" s="60"/>
      <c r="H255" s="60"/>
      <c r="I255" s="60"/>
      <c r="J255" s="60"/>
      <c r="K255" s="60"/>
      <c r="L255" s="60"/>
      <c r="M255" s="60"/>
      <c r="N255" s="60"/>
      <c r="O255" s="60"/>
      <c r="P255" s="60"/>
      <c r="Q255" s="60"/>
      <c r="R255" s="60"/>
      <c r="S255" s="60"/>
      <c r="T255" s="379"/>
      <c r="V255" s="60"/>
      <c r="W255" s="60"/>
      <c r="X255" s="3939"/>
      <c r="Y255" s="3939"/>
      <c r="Z255" s="379"/>
      <c r="AA255" s="60"/>
      <c r="AB255" s="60"/>
      <c r="AC255" s="60"/>
    </row>
    <row r="256" spans="1:29" x14ac:dyDescent="0.2">
      <c r="A256" s="60"/>
      <c r="B256" s="60"/>
      <c r="C256" s="60"/>
      <c r="D256" s="60"/>
      <c r="E256" s="60"/>
      <c r="F256" s="60"/>
      <c r="G256" s="60"/>
      <c r="H256" s="60"/>
      <c r="I256" s="60"/>
      <c r="J256" s="60"/>
      <c r="K256" s="60"/>
      <c r="L256" s="60"/>
      <c r="M256" s="60"/>
      <c r="N256" s="60"/>
      <c r="O256" s="60"/>
      <c r="P256" s="60"/>
      <c r="Q256" s="60"/>
      <c r="R256" s="60"/>
      <c r="S256" s="60"/>
      <c r="T256" s="379"/>
      <c r="V256" s="60"/>
      <c r="W256" s="60"/>
      <c r="X256" s="3939"/>
      <c r="Y256" s="3939"/>
      <c r="Z256" s="379"/>
      <c r="AA256" s="60"/>
      <c r="AB256" s="60"/>
      <c r="AC256" s="60"/>
    </row>
    <row r="257" spans="1:29" x14ac:dyDescent="0.2">
      <c r="A257" s="60"/>
      <c r="B257" s="60"/>
      <c r="C257" s="60"/>
      <c r="D257" s="60"/>
      <c r="E257" s="60"/>
      <c r="F257" s="60"/>
      <c r="G257" s="60"/>
      <c r="H257" s="60"/>
      <c r="I257" s="60"/>
      <c r="J257" s="60"/>
      <c r="K257" s="60"/>
      <c r="L257" s="60"/>
      <c r="M257" s="60"/>
      <c r="N257" s="60"/>
      <c r="O257" s="60"/>
      <c r="P257" s="60"/>
      <c r="Q257" s="60"/>
      <c r="R257" s="60"/>
      <c r="S257" s="60"/>
      <c r="T257" s="379"/>
      <c r="V257" s="60"/>
      <c r="W257" s="60"/>
      <c r="X257" s="3939"/>
      <c r="Y257" s="3939"/>
      <c r="Z257" s="379"/>
      <c r="AA257" s="60"/>
      <c r="AB257" s="60"/>
      <c r="AC257" s="60"/>
    </row>
    <row r="258" spans="1:29" x14ac:dyDescent="0.2">
      <c r="A258" s="60"/>
      <c r="B258" s="60"/>
      <c r="C258" s="60"/>
      <c r="D258" s="60"/>
      <c r="E258" s="60"/>
      <c r="F258" s="60"/>
      <c r="G258" s="60"/>
      <c r="H258" s="60"/>
      <c r="I258" s="60"/>
      <c r="J258" s="60"/>
      <c r="K258" s="60"/>
      <c r="L258" s="60"/>
      <c r="M258" s="60"/>
      <c r="N258" s="60"/>
      <c r="O258" s="60"/>
      <c r="P258" s="60"/>
      <c r="Q258" s="60"/>
      <c r="R258" s="60"/>
      <c r="S258" s="60"/>
      <c r="T258" s="379"/>
      <c r="V258" s="60"/>
      <c r="W258" s="60"/>
      <c r="X258" s="3939"/>
      <c r="Y258" s="3939"/>
      <c r="Z258" s="379"/>
      <c r="AA258" s="60"/>
      <c r="AB258" s="60"/>
      <c r="AC258" s="60"/>
    </row>
    <row r="259" spans="1:29" x14ac:dyDescent="0.2">
      <c r="A259" s="60"/>
      <c r="B259" s="60"/>
      <c r="C259" s="60"/>
      <c r="D259" s="60"/>
      <c r="E259" s="60"/>
      <c r="F259" s="60"/>
      <c r="G259" s="60"/>
      <c r="H259" s="60"/>
      <c r="I259" s="60"/>
      <c r="J259" s="60"/>
      <c r="K259" s="60"/>
      <c r="L259" s="60"/>
      <c r="M259" s="60"/>
      <c r="N259" s="60"/>
      <c r="O259" s="60"/>
      <c r="P259" s="60"/>
      <c r="Q259" s="60"/>
      <c r="R259" s="60"/>
      <c r="S259" s="60"/>
      <c r="T259" s="379"/>
      <c r="V259" s="60"/>
      <c r="W259" s="60"/>
      <c r="X259" s="3939"/>
      <c r="Y259" s="3939"/>
      <c r="Z259" s="379"/>
      <c r="AA259" s="60"/>
      <c r="AB259" s="60"/>
      <c r="AC259" s="60"/>
    </row>
    <row r="260" spans="1:29" x14ac:dyDescent="0.2">
      <c r="A260" s="60"/>
      <c r="B260" s="60"/>
      <c r="C260" s="60"/>
      <c r="D260" s="60"/>
      <c r="E260" s="60"/>
      <c r="F260" s="60"/>
      <c r="G260" s="60"/>
      <c r="H260" s="60"/>
      <c r="I260" s="60"/>
      <c r="J260" s="60"/>
      <c r="K260" s="60"/>
      <c r="L260" s="60"/>
      <c r="M260" s="60"/>
      <c r="N260" s="60"/>
      <c r="O260" s="60"/>
      <c r="P260" s="60"/>
      <c r="Q260" s="60"/>
      <c r="R260" s="60"/>
      <c r="S260" s="60"/>
      <c r="T260" s="379"/>
      <c r="V260" s="60"/>
      <c r="W260" s="60"/>
      <c r="X260" s="3939"/>
      <c r="Y260" s="3939"/>
      <c r="Z260" s="379"/>
      <c r="AA260" s="60"/>
      <c r="AB260" s="60"/>
      <c r="AC260" s="60"/>
    </row>
    <row r="261" spans="1:29" x14ac:dyDescent="0.2">
      <c r="A261" s="60"/>
      <c r="B261" s="60"/>
      <c r="C261" s="60"/>
      <c r="D261" s="60"/>
      <c r="E261" s="60"/>
      <c r="F261" s="60"/>
      <c r="G261" s="60"/>
      <c r="H261" s="60"/>
      <c r="I261" s="60"/>
      <c r="J261" s="60"/>
      <c r="K261" s="60"/>
      <c r="L261" s="60"/>
      <c r="M261" s="60"/>
      <c r="N261" s="60"/>
      <c r="O261" s="60"/>
      <c r="P261" s="60"/>
      <c r="Q261" s="60"/>
      <c r="R261" s="60"/>
      <c r="S261" s="60"/>
      <c r="T261" s="379"/>
      <c r="V261" s="60"/>
      <c r="W261" s="60"/>
      <c r="X261" s="3939"/>
      <c r="Y261" s="3939"/>
      <c r="Z261" s="379"/>
      <c r="AA261" s="60"/>
      <c r="AB261" s="60"/>
      <c r="AC261" s="60"/>
    </row>
    <row r="262" spans="1:29" x14ac:dyDescent="0.2">
      <c r="A262" s="60"/>
      <c r="B262" s="60"/>
      <c r="C262" s="60"/>
      <c r="D262" s="60"/>
      <c r="E262" s="60"/>
      <c r="F262" s="60"/>
      <c r="G262" s="60"/>
      <c r="H262" s="60"/>
      <c r="I262" s="60"/>
      <c r="J262" s="60"/>
      <c r="K262" s="60"/>
      <c r="L262" s="60"/>
      <c r="M262" s="60"/>
      <c r="N262" s="60"/>
      <c r="O262" s="60"/>
      <c r="P262" s="60"/>
      <c r="Q262" s="60"/>
      <c r="R262" s="60"/>
      <c r="S262" s="60"/>
      <c r="T262" s="379"/>
      <c r="V262" s="60"/>
      <c r="W262" s="60"/>
      <c r="X262" s="3939"/>
      <c r="Y262" s="3939"/>
      <c r="Z262" s="379"/>
      <c r="AA262" s="60"/>
      <c r="AB262" s="60"/>
      <c r="AC262" s="60"/>
    </row>
    <row r="263" spans="1:29" x14ac:dyDescent="0.2">
      <c r="A263" s="60"/>
      <c r="B263" s="60"/>
      <c r="C263" s="60"/>
      <c r="D263" s="60"/>
      <c r="E263" s="60"/>
      <c r="F263" s="60"/>
      <c r="G263" s="60"/>
      <c r="H263" s="60"/>
      <c r="I263" s="60"/>
      <c r="J263" s="60"/>
      <c r="K263" s="60"/>
      <c r="L263" s="60"/>
      <c r="M263" s="60"/>
      <c r="N263" s="60"/>
      <c r="O263" s="60"/>
      <c r="P263" s="60"/>
      <c r="Q263" s="60"/>
      <c r="R263" s="60"/>
      <c r="S263" s="60"/>
      <c r="T263" s="379"/>
      <c r="V263" s="60"/>
      <c r="W263" s="60"/>
      <c r="X263" s="3939"/>
      <c r="Y263" s="3939"/>
      <c r="Z263" s="379"/>
      <c r="AA263" s="60"/>
      <c r="AB263" s="60"/>
      <c r="AC263" s="60"/>
    </row>
    <row r="264" spans="1:29" x14ac:dyDescent="0.2">
      <c r="A264" s="60"/>
      <c r="B264" s="60"/>
      <c r="C264" s="60"/>
      <c r="D264" s="60"/>
      <c r="E264" s="60"/>
      <c r="F264" s="60"/>
      <c r="G264" s="60"/>
      <c r="H264" s="60"/>
      <c r="I264" s="60"/>
      <c r="J264" s="60"/>
      <c r="K264" s="60"/>
      <c r="L264" s="60"/>
      <c r="M264" s="60"/>
      <c r="N264" s="60"/>
      <c r="O264" s="60"/>
      <c r="P264" s="60"/>
      <c r="Q264" s="60"/>
      <c r="R264" s="60"/>
      <c r="S264" s="60"/>
      <c r="T264" s="379"/>
      <c r="V264" s="60"/>
      <c r="W264" s="60"/>
      <c r="X264" s="3939"/>
      <c r="Y264" s="3939"/>
      <c r="Z264" s="379"/>
      <c r="AA264" s="60"/>
      <c r="AB264" s="60"/>
      <c r="AC264" s="60"/>
    </row>
    <row r="265" spans="1:29" x14ac:dyDescent="0.2">
      <c r="A265" s="60"/>
      <c r="B265" s="60"/>
      <c r="C265" s="60"/>
      <c r="D265" s="60"/>
      <c r="E265" s="60"/>
      <c r="F265" s="60"/>
      <c r="G265" s="60"/>
      <c r="H265" s="60"/>
      <c r="I265" s="60"/>
      <c r="J265" s="60"/>
      <c r="K265" s="60"/>
      <c r="L265" s="60"/>
      <c r="M265" s="60"/>
      <c r="N265" s="60"/>
      <c r="O265" s="60"/>
      <c r="P265" s="60"/>
      <c r="Q265" s="60"/>
      <c r="R265" s="60"/>
      <c r="S265" s="60"/>
      <c r="T265" s="379"/>
      <c r="V265" s="60"/>
      <c r="W265" s="60"/>
      <c r="X265" s="3939"/>
      <c r="Y265" s="3939"/>
      <c r="Z265" s="379"/>
      <c r="AA265" s="60"/>
      <c r="AB265" s="60"/>
      <c r="AC265" s="60"/>
    </row>
    <row r="266" spans="1:29" x14ac:dyDescent="0.2">
      <c r="A266" s="60"/>
      <c r="B266" s="60"/>
      <c r="C266" s="60"/>
      <c r="D266" s="60"/>
      <c r="E266" s="60"/>
      <c r="F266" s="60"/>
      <c r="G266" s="60"/>
      <c r="H266" s="60"/>
      <c r="I266" s="60"/>
      <c r="J266" s="60"/>
      <c r="K266" s="60"/>
      <c r="L266" s="60"/>
      <c r="M266" s="60"/>
      <c r="N266" s="60"/>
      <c r="O266" s="60"/>
      <c r="P266" s="60"/>
      <c r="Q266" s="60"/>
      <c r="R266" s="60"/>
      <c r="S266" s="60"/>
      <c r="T266" s="379"/>
      <c r="V266" s="60"/>
      <c r="W266" s="60"/>
      <c r="X266" s="3939"/>
      <c r="Y266" s="3939"/>
      <c r="Z266" s="379"/>
      <c r="AA266" s="60"/>
      <c r="AB266" s="60"/>
      <c r="AC266" s="60"/>
    </row>
    <row r="267" spans="1:29" x14ac:dyDescent="0.2">
      <c r="A267" s="60"/>
      <c r="B267" s="60"/>
      <c r="C267" s="60"/>
      <c r="D267" s="60"/>
      <c r="E267" s="60"/>
      <c r="F267" s="60"/>
      <c r="G267" s="60"/>
      <c r="H267" s="60"/>
      <c r="I267" s="60"/>
      <c r="J267" s="60"/>
      <c r="K267" s="60"/>
      <c r="L267" s="60"/>
      <c r="M267" s="60"/>
      <c r="N267" s="60"/>
      <c r="O267" s="60"/>
      <c r="P267" s="60"/>
      <c r="Q267" s="60"/>
      <c r="R267" s="60"/>
      <c r="S267" s="60"/>
      <c r="T267" s="379"/>
      <c r="V267" s="60"/>
      <c r="W267" s="60"/>
      <c r="X267" s="3939"/>
      <c r="Y267" s="3939"/>
      <c r="Z267" s="379"/>
      <c r="AA267" s="60"/>
      <c r="AB267" s="60"/>
      <c r="AC267" s="60"/>
    </row>
    <row r="268" spans="1:29" x14ac:dyDescent="0.2">
      <c r="A268" s="60"/>
      <c r="B268" s="60"/>
      <c r="C268" s="60"/>
      <c r="D268" s="60"/>
      <c r="E268" s="60"/>
      <c r="F268" s="60"/>
      <c r="G268" s="60"/>
      <c r="H268" s="60"/>
      <c r="I268" s="60"/>
      <c r="J268" s="60"/>
      <c r="K268" s="60"/>
      <c r="L268" s="60"/>
      <c r="M268" s="60"/>
      <c r="N268" s="60"/>
      <c r="O268" s="60"/>
      <c r="P268" s="60"/>
      <c r="Q268" s="60"/>
      <c r="R268" s="60"/>
      <c r="S268" s="60"/>
      <c r="T268" s="379"/>
      <c r="V268" s="60"/>
      <c r="W268" s="60"/>
      <c r="X268" s="3939"/>
      <c r="Y268" s="3939"/>
      <c r="Z268" s="379"/>
      <c r="AA268" s="60"/>
      <c r="AB268" s="60"/>
      <c r="AC268" s="60"/>
    </row>
    <row r="269" spans="1:29" x14ac:dyDescent="0.2">
      <c r="A269" s="60"/>
      <c r="B269" s="60"/>
      <c r="C269" s="60"/>
      <c r="D269" s="60"/>
      <c r="E269" s="60"/>
      <c r="F269" s="60"/>
      <c r="G269" s="60"/>
      <c r="H269" s="60"/>
      <c r="I269" s="60"/>
      <c r="J269" s="60"/>
      <c r="K269" s="60"/>
      <c r="L269" s="60"/>
      <c r="M269" s="60"/>
      <c r="N269" s="60"/>
      <c r="O269" s="60"/>
      <c r="P269" s="60"/>
      <c r="Q269" s="60"/>
      <c r="R269" s="60"/>
      <c r="S269" s="60"/>
      <c r="T269" s="379"/>
      <c r="V269" s="60"/>
      <c r="W269" s="60"/>
      <c r="X269" s="3939"/>
      <c r="Y269" s="3939"/>
      <c r="Z269" s="379"/>
      <c r="AA269" s="60"/>
      <c r="AB269" s="60"/>
      <c r="AC269" s="60"/>
    </row>
    <row r="270" spans="1:29" x14ac:dyDescent="0.2">
      <c r="A270" s="60"/>
      <c r="B270" s="60"/>
      <c r="C270" s="60"/>
      <c r="D270" s="60"/>
      <c r="E270" s="60"/>
      <c r="F270" s="60"/>
      <c r="G270" s="60"/>
      <c r="H270" s="60"/>
      <c r="I270" s="60"/>
      <c r="J270" s="60"/>
      <c r="K270" s="60"/>
      <c r="L270" s="60"/>
      <c r="M270" s="60"/>
      <c r="N270" s="60"/>
      <c r="O270" s="60"/>
      <c r="P270" s="60"/>
      <c r="Q270" s="60"/>
      <c r="R270" s="60"/>
      <c r="S270" s="60"/>
      <c r="T270" s="379"/>
      <c r="V270" s="60"/>
      <c r="W270" s="60"/>
      <c r="X270" s="3939"/>
      <c r="Y270" s="3939"/>
      <c r="Z270" s="379"/>
      <c r="AA270" s="60"/>
      <c r="AB270" s="60"/>
      <c r="AC270" s="60"/>
    </row>
    <row r="271" spans="1:29" x14ac:dyDescent="0.2">
      <c r="A271" s="60"/>
      <c r="B271" s="60"/>
      <c r="C271" s="60"/>
      <c r="D271" s="60"/>
      <c r="E271" s="60"/>
      <c r="F271" s="60"/>
      <c r="G271" s="60"/>
      <c r="H271" s="60"/>
      <c r="I271" s="60"/>
      <c r="J271" s="60"/>
      <c r="K271" s="60"/>
      <c r="L271" s="60"/>
      <c r="M271" s="60"/>
      <c r="N271" s="60"/>
      <c r="O271" s="60"/>
      <c r="P271" s="60"/>
      <c r="Q271" s="60"/>
      <c r="R271" s="60"/>
      <c r="S271" s="60"/>
      <c r="T271" s="379"/>
      <c r="V271" s="60"/>
      <c r="W271" s="60"/>
      <c r="X271" s="3939"/>
      <c r="Y271" s="3939"/>
      <c r="Z271" s="379"/>
      <c r="AA271" s="60"/>
      <c r="AB271" s="60"/>
      <c r="AC271" s="60"/>
    </row>
    <row r="272" spans="1:29" x14ac:dyDescent="0.2">
      <c r="A272" s="60"/>
      <c r="B272" s="60"/>
      <c r="C272" s="60"/>
      <c r="D272" s="60"/>
      <c r="E272" s="60"/>
      <c r="F272" s="60"/>
      <c r="G272" s="60"/>
      <c r="H272" s="60"/>
      <c r="I272" s="60"/>
      <c r="J272" s="60"/>
      <c r="K272" s="60"/>
      <c r="L272" s="60"/>
      <c r="M272" s="60"/>
      <c r="N272" s="60"/>
      <c r="O272" s="60"/>
      <c r="P272" s="60"/>
      <c r="Q272" s="60"/>
      <c r="R272" s="60"/>
      <c r="S272" s="60"/>
      <c r="T272" s="379"/>
      <c r="V272" s="60"/>
      <c r="W272" s="60"/>
      <c r="X272" s="3939"/>
      <c r="Y272" s="3939"/>
      <c r="Z272" s="379"/>
      <c r="AA272" s="60"/>
      <c r="AB272" s="60"/>
      <c r="AC272" s="60"/>
    </row>
    <row r="273" spans="1:29" x14ac:dyDescent="0.2">
      <c r="A273" s="60"/>
      <c r="B273" s="60"/>
      <c r="C273" s="60"/>
      <c r="D273" s="60"/>
      <c r="E273" s="60"/>
      <c r="F273" s="60"/>
      <c r="G273" s="60"/>
      <c r="H273" s="60"/>
      <c r="I273" s="60"/>
      <c r="J273" s="60"/>
      <c r="K273" s="60"/>
      <c r="L273" s="60"/>
      <c r="M273" s="60"/>
      <c r="N273" s="60"/>
      <c r="O273" s="60"/>
      <c r="P273" s="60"/>
      <c r="Q273" s="60"/>
      <c r="R273" s="60"/>
      <c r="S273" s="60"/>
      <c r="T273" s="379"/>
      <c r="V273" s="60"/>
      <c r="W273" s="60"/>
      <c r="X273" s="3939"/>
      <c r="Y273" s="3939"/>
      <c r="Z273" s="379"/>
      <c r="AA273" s="60"/>
      <c r="AB273" s="60"/>
      <c r="AC273" s="60"/>
    </row>
    <row r="274" spans="1:29" x14ac:dyDescent="0.2">
      <c r="A274" s="60"/>
      <c r="B274" s="60"/>
      <c r="C274" s="60"/>
      <c r="D274" s="60"/>
      <c r="E274" s="60"/>
      <c r="F274" s="60"/>
      <c r="G274" s="60"/>
      <c r="H274" s="60"/>
      <c r="I274" s="60"/>
      <c r="J274" s="60"/>
      <c r="K274" s="60"/>
      <c r="L274" s="60"/>
      <c r="M274" s="60"/>
      <c r="N274" s="60"/>
      <c r="O274" s="60"/>
      <c r="P274" s="60"/>
      <c r="Q274" s="60"/>
      <c r="R274" s="60"/>
      <c r="S274" s="60"/>
      <c r="T274" s="379"/>
      <c r="V274" s="60"/>
      <c r="W274" s="60"/>
      <c r="X274" s="3939"/>
      <c r="Y274" s="3939"/>
      <c r="Z274" s="379"/>
      <c r="AA274" s="60"/>
      <c r="AB274" s="60"/>
      <c r="AC274" s="60"/>
    </row>
    <row r="275" spans="1:29" x14ac:dyDescent="0.2">
      <c r="A275" s="60"/>
      <c r="B275" s="60"/>
      <c r="C275" s="60"/>
      <c r="D275" s="60"/>
      <c r="E275" s="60"/>
      <c r="F275" s="60"/>
      <c r="G275" s="60"/>
      <c r="H275" s="60"/>
      <c r="I275" s="60"/>
      <c r="J275" s="60"/>
      <c r="K275" s="60"/>
      <c r="L275" s="60"/>
      <c r="M275" s="60"/>
      <c r="N275" s="60"/>
      <c r="O275" s="60"/>
      <c r="P275" s="60"/>
      <c r="Q275" s="60"/>
      <c r="R275" s="60"/>
      <c r="S275" s="60"/>
      <c r="T275" s="379"/>
      <c r="V275" s="60"/>
      <c r="W275" s="60"/>
      <c r="X275" s="3939"/>
      <c r="Y275" s="3939"/>
      <c r="Z275" s="379"/>
      <c r="AA275" s="60"/>
      <c r="AB275" s="60"/>
      <c r="AC275" s="60"/>
    </row>
    <row r="276" spans="1:29" x14ac:dyDescent="0.2">
      <c r="A276" s="60"/>
      <c r="B276" s="60"/>
      <c r="C276" s="60"/>
      <c r="D276" s="60"/>
      <c r="E276" s="60"/>
      <c r="F276" s="60"/>
      <c r="G276" s="60"/>
      <c r="H276" s="60"/>
      <c r="I276" s="60"/>
      <c r="J276" s="60"/>
      <c r="K276" s="60"/>
      <c r="L276" s="60"/>
      <c r="M276" s="60"/>
      <c r="N276" s="60"/>
      <c r="O276" s="60"/>
      <c r="P276" s="60"/>
      <c r="Q276" s="60"/>
      <c r="R276" s="60"/>
      <c r="S276" s="60"/>
      <c r="T276" s="379"/>
      <c r="V276" s="60"/>
      <c r="W276" s="60"/>
      <c r="X276" s="3939"/>
      <c r="Y276" s="3939"/>
      <c r="Z276" s="379"/>
      <c r="AA276" s="60"/>
      <c r="AB276" s="60"/>
      <c r="AC276" s="60"/>
    </row>
    <row r="277" spans="1:29" x14ac:dyDescent="0.2">
      <c r="A277" s="60"/>
      <c r="B277" s="60"/>
      <c r="C277" s="60"/>
      <c r="D277" s="60"/>
      <c r="E277" s="60"/>
      <c r="F277" s="60"/>
      <c r="G277" s="60"/>
      <c r="H277" s="60"/>
      <c r="I277" s="60"/>
      <c r="J277" s="60"/>
      <c r="K277" s="60"/>
      <c r="L277" s="60"/>
      <c r="M277" s="60"/>
      <c r="N277" s="60"/>
      <c r="O277" s="60"/>
      <c r="P277" s="60"/>
      <c r="Q277" s="60"/>
      <c r="R277" s="60"/>
      <c r="S277" s="60"/>
      <c r="T277" s="379"/>
      <c r="V277" s="60"/>
      <c r="W277" s="60"/>
      <c r="X277" s="3939"/>
      <c r="Y277" s="3939"/>
      <c r="Z277" s="379"/>
      <c r="AA277" s="60"/>
      <c r="AB277" s="60"/>
      <c r="AC277" s="60"/>
    </row>
    <row r="278" spans="1:29" x14ac:dyDescent="0.2">
      <c r="A278" s="60"/>
      <c r="B278" s="60"/>
      <c r="C278" s="60"/>
      <c r="D278" s="60"/>
      <c r="E278" s="60"/>
      <c r="F278" s="60"/>
      <c r="G278" s="60"/>
      <c r="H278" s="60"/>
      <c r="I278" s="60"/>
      <c r="J278" s="60"/>
      <c r="K278" s="60"/>
      <c r="L278" s="60"/>
      <c r="M278" s="60"/>
      <c r="N278" s="60"/>
      <c r="O278" s="60"/>
      <c r="P278" s="60"/>
      <c r="Q278" s="60"/>
      <c r="R278" s="60"/>
      <c r="S278" s="60"/>
      <c r="T278" s="379"/>
      <c r="V278" s="60"/>
      <c r="W278" s="60"/>
      <c r="X278" s="3939"/>
      <c r="Y278" s="3939"/>
      <c r="Z278" s="379"/>
      <c r="AA278" s="60"/>
      <c r="AB278" s="60"/>
      <c r="AC278" s="60"/>
    </row>
    <row r="279" spans="1:29" x14ac:dyDescent="0.2">
      <c r="A279" s="60"/>
      <c r="B279" s="60"/>
      <c r="C279" s="60"/>
      <c r="D279" s="60"/>
      <c r="E279" s="60"/>
      <c r="F279" s="60"/>
      <c r="G279" s="60"/>
      <c r="H279" s="60"/>
      <c r="I279" s="60"/>
      <c r="J279" s="60"/>
      <c r="K279" s="60"/>
      <c r="L279" s="60"/>
      <c r="M279" s="60"/>
      <c r="N279" s="60"/>
      <c r="O279" s="60"/>
      <c r="P279" s="60"/>
      <c r="Q279" s="60"/>
      <c r="R279" s="60"/>
      <c r="S279" s="60"/>
      <c r="T279" s="379"/>
      <c r="V279" s="60"/>
      <c r="W279" s="60"/>
      <c r="X279" s="3939"/>
      <c r="Y279" s="3939"/>
      <c r="Z279" s="379"/>
      <c r="AA279" s="60"/>
      <c r="AB279" s="60"/>
      <c r="AC279" s="60"/>
    </row>
    <row r="280" spans="1:29" x14ac:dyDescent="0.2">
      <c r="A280" s="60"/>
      <c r="B280" s="60"/>
      <c r="C280" s="60"/>
      <c r="D280" s="60"/>
      <c r="E280" s="60"/>
      <c r="F280" s="60"/>
      <c r="G280" s="60"/>
      <c r="H280" s="60"/>
      <c r="I280" s="60"/>
      <c r="J280" s="60"/>
      <c r="K280" s="60"/>
      <c r="L280" s="60"/>
      <c r="M280" s="60"/>
      <c r="N280" s="60"/>
      <c r="O280" s="60"/>
      <c r="P280" s="60"/>
      <c r="Q280" s="60"/>
      <c r="R280" s="60"/>
      <c r="S280" s="60"/>
      <c r="T280" s="379"/>
      <c r="V280" s="60"/>
      <c r="W280" s="60"/>
      <c r="X280" s="3939"/>
      <c r="Y280" s="3939"/>
      <c r="Z280" s="379"/>
      <c r="AA280" s="60"/>
      <c r="AB280" s="60"/>
      <c r="AC280" s="60"/>
    </row>
    <row r="281" spans="1:29" x14ac:dyDescent="0.2">
      <c r="A281" s="60"/>
      <c r="B281" s="60"/>
      <c r="C281" s="60"/>
      <c r="D281" s="60"/>
      <c r="E281" s="60"/>
      <c r="F281" s="60"/>
      <c r="G281" s="60"/>
      <c r="H281" s="60"/>
      <c r="I281" s="60"/>
      <c r="J281" s="60"/>
      <c r="K281" s="60"/>
      <c r="L281" s="60"/>
      <c r="M281" s="60"/>
      <c r="N281" s="60"/>
      <c r="O281" s="60"/>
      <c r="P281" s="60"/>
      <c r="Q281" s="60"/>
      <c r="R281" s="60"/>
      <c r="S281" s="60"/>
      <c r="T281" s="379"/>
      <c r="V281" s="60"/>
      <c r="W281" s="60"/>
      <c r="X281" s="3939"/>
      <c r="Y281" s="3939"/>
      <c r="Z281" s="379"/>
      <c r="AA281" s="60"/>
      <c r="AB281" s="60"/>
      <c r="AC281" s="60"/>
    </row>
    <row r="282" spans="1:29" x14ac:dyDescent="0.2">
      <c r="A282" s="60"/>
      <c r="B282" s="60"/>
      <c r="C282" s="60"/>
      <c r="D282" s="60"/>
      <c r="E282" s="60"/>
      <c r="F282" s="60"/>
      <c r="G282" s="60"/>
      <c r="H282" s="60"/>
      <c r="I282" s="60"/>
      <c r="J282" s="60"/>
      <c r="K282" s="60"/>
      <c r="L282" s="60"/>
      <c r="M282" s="60"/>
      <c r="N282" s="60"/>
      <c r="O282" s="60"/>
      <c r="P282" s="60"/>
      <c r="Q282" s="60"/>
      <c r="R282" s="60"/>
      <c r="S282" s="60"/>
      <c r="T282" s="379"/>
      <c r="V282" s="60"/>
      <c r="W282" s="60"/>
      <c r="X282" s="3939"/>
      <c r="Y282" s="3939"/>
      <c r="Z282" s="379"/>
      <c r="AA282" s="60"/>
      <c r="AB282" s="60"/>
      <c r="AC282" s="60"/>
    </row>
    <row r="283" spans="1:29" x14ac:dyDescent="0.2">
      <c r="A283" s="60"/>
      <c r="B283" s="60"/>
      <c r="C283" s="60"/>
      <c r="D283" s="60"/>
      <c r="E283" s="60"/>
      <c r="F283" s="60"/>
      <c r="G283" s="60"/>
      <c r="H283" s="60"/>
      <c r="I283" s="60"/>
      <c r="J283" s="60"/>
      <c r="K283" s="60"/>
      <c r="L283" s="60"/>
      <c r="M283" s="60"/>
      <c r="N283" s="60"/>
      <c r="O283" s="60"/>
      <c r="P283" s="60"/>
      <c r="Q283" s="60"/>
      <c r="R283" s="60"/>
      <c r="S283" s="60"/>
      <c r="T283" s="379"/>
      <c r="V283" s="60"/>
      <c r="W283" s="60"/>
      <c r="X283" s="3939"/>
      <c r="Y283" s="3939"/>
      <c r="Z283" s="379"/>
      <c r="AA283" s="60"/>
      <c r="AB283" s="60"/>
      <c r="AC283" s="60"/>
    </row>
    <row r="284" spans="1:29" x14ac:dyDescent="0.2">
      <c r="A284" s="60"/>
      <c r="B284" s="60"/>
      <c r="C284" s="60"/>
      <c r="D284" s="60"/>
      <c r="E284" s="60"/>
      <c r="F284" s="60"/>
      <c r="G284" s="60"/>
      <c r="H284" s="60"/>
      <c r="I284" s="60"/>
      <c r="J284" s="60"/>
      <c r="K284" s="60"/>
      <c r="L284" s="60"/>
      <c r="M284" s="60"/>
      <c r="N284" s="60"/>
      <c r="O284" s="60"/>
      <c r="P284" s="60"/>
      <c r="Q284" s="60"/>
      <c r="R284" s="60"/>
      <c r="S284" s="60"/>
      <c r="T284" s="379"/>
      <c r="V284" s="60"/>
      <c r="W284" s="60"/>
      <c r="X284" s="3939"/>
      <c r="Y284" s="3939"/>
      <c r="Z284" s="379"/>
      <c r="AA284" s="60"/>
      <c r="AB284" s="60"/>
      <c r="AC284" s="60"/>
    </row>
    <row r="285" spans="1:29" x14ac:dyDescent="0.2">
      <c r="A285" s="60"/>
      <c r="B285" s="60"/>
      <c r="C285" s="60"/>
      <c r="D285" s="60"/>
      <c r="E285" s="60"/>
      <c r="F285" s="60"/>
      <c r="G285" s="60"/>
      <c r="H285" s="60"/>
      <c r="I285" s="60"/>
      <c r="J285" s="60"/>
      <c r="K285" s="60"/>
      <c r="L285" s="60"/>
      <c r="M285" s="60"/>
      <c r="N285" s="60"/>
      <c r="O285" s="60"/>
      <c r="P285" s="60"/>
      <c r="Q285" s="60"/>
      <c r="R285" s="60"/>
      <c r="S285" s="60"/>
      <c r="T285" s="379"/>
      <c r="V285" s="60"/>
      <c r="W285" s="60"/>
      <c r="X285" s="3939"/>
      <c r="Y285" s="3939"/>
      <c r="Z285" s="379"/>
      <c r="AA285" s="60"/>
      <c r="AB285" s="60"/>
      <c r="AC285" s="60"/>
    </row>
    <row r="286" spans="1:29" x14ac:dyDescent="0.2">
      <c r="A286" s="60"/>
      <c r="B286" s="60"/>
      <c r="C286" s="60"/>
      <c r="D286" s="60"/>
      <c r="E286" s="60"/>
      <c r="F286" s="60"/>
      <c r="G286" s="60"/>
      <c r="H286" s="60"/>
      <c r="I286" s="60"/>
      <c r="J286" s="60"/>
      <c r="K286" s="60"/>
      <c r="L286" s="60"/>
      <c r="M286" s="60"/>
      <c r="N286" s="60"/>
      <c r="O286" s="60"/>
      <c r="P286" s="60"/>
      <c r="Q286" s="60"/>
      <c r="R286" s="60"/>
      <c r="S286" s="60"/>
      <c r="T286" s="379"/>
      <c r="V286" s="60"/>
      <c r="W286" s="60"/>
      <c r="X286" s="3939"/>
      <c r="Y286" s="3939"/>
      <c r="Z286" s="379"/>
      <c r="AA286" s="60"/>
      <c r="AB286" s="60"/>
      <c r="AC286" s="60"/>
    </row>
    <row r="287" spans="1:29" x14ac:dyDescent="0.2">
      <c r="A287" s="60"/>
      <c r="B287" s="60"/>
      <c r="C287" s="60"/>
      <c r="D287" s="60"/>
      <c r="E287" s="60"/>
      <c r="F287" s="60"/>
      <c r="G287" s="60"/>
      <c r="H287" s="60"/>
      <c r="I287" s="60"/>
      <c r="J287" s="60"/>
      <c r="K287" s="60"/>
      <c r="L287" s="60"/>
      <c r="M287" s="60"/>
      <c r="N287" s="60"/>
      <c r="O287" s="60"/>
      <c r="P287" s="60"/>
      <c r="Q287" s="60"/>
      <c r="R287" s="60"/>
      <c r="S287" s="60"/>
      <c r="T287" s="379"/>
      <c r="V287" s="60"/>
      <c r="W287" s="60"/>
      <c r="X287" s="3939"/>
      <c r="Y287" s="3939"/>
      <c r="Z287" s="379"/>
      <c r="AA287" s="60"/>
      <c r="AB287" s="60"/>
      <c r="AC287" s="60"/>
    </row>
    <row r="288" spans="1:29" x14ac:dyDescent="0.2">
      <c r="A288" s="60"/>
      <c r="B288" s="60"/>
      <c r="C288" s="60"/>
      <c r="D288" s="60"/>
      <c r="E288" s="60"/>
      <c r="F288" s="60"/>
      <c r="G288" s="60"/>
      <c r="H288" s="60"/>
      <c r="I288" s="60"/>
      <c r="J288" s="60"/>
      <c r="K288" s="60"/>
      <c r="L288" s="60"/>
      <c r="M288" s="60"/>
      <c r="N288" s="60"/>
      <c r="O288" s="60"/>
      <c r="P288" s="60"/>
      <c r="Q288" s="60"/>
      <c r="R288" s="60"/>
      <c r="S288" s="60"/>
      <c r="T288" s="379"/>
      <c r="V288" s="60"/>
      <c r="W288" s="60"/>
      <c r="X288" s="3939"/>
      <c r="Y288" s="3939"/>
      <c r="Z288" s="379"/>
      <c r="AA288" s="60"/>
      <c r="AB288" s="60"/>
      <c r="AC288" s="60"/>
    </row>
    <row r="289" spans="1:29" x14ac:dyDescent="0.2">
      <c r="A289" s="60"/>
      <c r="B289" s="60"/>
      <c r="C289" s="60"/>
      <c r="D289" s="60"/>
      <c r="E289" s="60"/>
      <c r="F289" s="60"/>
      <c r="G289" s="60"/>
      <c r="H289" s="60"/>
      <c r="I289" s="60"/>
      <c r="J289" s="60"/>
      <c r="K289" s="60"/>
      <c r="L289" s="60"/>
      <c r="M289" s="60"/>
      <c r="N289" s="60"/>
      <c r="O289" s="60"/>
      <c r="P289" s="60"/>
      <c r="Q289" s="60"/>
      <c r="R289" s="60"/>
      <c r="S289" s="60"/>
      <c r="T289" s="379"/>
      <c r="V289" s="60"/>
      <c r="W289" s="60"/>
      <c r="X289" s="3939"/>
      <c r="Y289" s="3939"/>
      <c r="Z289" s="379"/>
      <c r="AA289" s="60"/>
      <c r="AB289" s="60"/>
      <c r="AC289" s="60"/>
    </row>
    <row r="290" spans="1:29" x14ac:dyDescent="0.2">
      <c r="A290" s="60"/>
      <c r="B290" s="60"/>
      <c r="C290" s="60"/>
      <c r="D290" s="60"/>
      <c r="E290" s="60"/>
      <c r="F290" s="60"/>
      <c r="G290" s="60"/>
      <c r="H290" s="60"/>
      <c r="I290" s="60"/>
      <c r="J290" s="60"/>
      <c r="K290" s="60"/>
      <c r="L290" s="60"/>
      <c r="M290" s="60"/>
      <c r="N290" s="60"/>
      <c r="O290" s="60"/>
      <c r="P290" s="60"/>
      <c r="Q290" s="60"/>
      <c r="R290" s="60"/>
      <c r="S290" s="60"/>
      <c r="T290" s="379"/>
      <c r="V290" s="60"/>
      <c r="W290" s="60"/>
      <c r="X290" s="3939"/>
      <c r="Y290" s="3939"/>
      <c r="Z290" s="379"/>
      <c r="AA290" s="60"/>
      <c r="AB290" s="60"/>
      <c r="AC290" s="60"/>
    </row>
    <row r="291" spans="1:29" x14ac:dyDescent="0.2">
      <c r="A291" s="60"/>
      <c r="B291" s="60"/>
      <c r="C291" s="60"/>
      <c r="D291" s="60"/>
      <c r="E291" s="60"/>
      <c r="F291" s="60"/>
      <c r="G291" s="60"/>
      <c r="H291" s="60"/>
      <c r="I291" s="60"/>
      <c r="J291" s="60"/>
      <c r="K291" s="60"/>
      <c r="L291" s="60"/>
      <c r="M291" s="60"/>
      <c r="N291" s="60"/>
      <c r="O291" s="60"/>
      <c r="P291" s="60"/>
      <c r="Q291" s="60"/>
      <c r="R291" s="60"/>
      <c r="S291" s="60"/>
      <c r="T291" s="379"/>
      <c r="V291" s="60"/>
      <c r="W291" s="60"/>
      <c r="X291" s="3939"/>
      <c r="Y291" s="3939"/>
      <c r="Z291" s="379"/>
      <c r="AA291" s="60"/>
      <c r="AB291" s="60"/>
      <c r="AC291" s="60"/>
    </row>
    <row r="292" spans="1:29" x14ac:dyDescent="0.2">
      <c r="A292" s="60"/>
      <c r="B292" s="60"/>
      <c r="C292" s="60"/>
      <c r="D292" s="60"/>
      <c r="E292" s="60"/>
      <c r="F292" s="60"/>
      <c r="G292" s="60"/>
      <c r="H292" s="60"/>
      <c r="I292" s="60"/>
      <c r="J292" s="60"/>
      <c r="K292" s="60"/>
      <c r="L292" s="60"/>
      <c r="M292" s="60"/>
      <c r="N292" s="60"/>
      <c r="O292" s="60"/>
      <c r="P292" s="60"/>
      <c r="Q292" s="60"/>
      <c r="R292" s="60"/>
      <c r="S292" s="60"/>
      <c r="T292" s="379"/>
      <c r="V292" s="60"/>
      <c r="W292" s="60"/>
      <c r="X292" s="3939"/>
      <c r="Y292" s="3939"/>
      <c r="Z292" s="379"/>
      <c r="AA292" s="60"/>
      <c r="AB292" s="60"/>
      <c r="AC292" s="60"/>
    </row>
    <row r="293" spans="1:29" x14ac:dyDescent="0.2">
      <c r="A293" s="60"/>
      <c r="B293" s="60"/>
      <c r="C293" s="60"/>
      <c r="D293" s="60"/>
      <c r="E293" s="60"/>
      <c r="F293" s="60"/>
      <c r="G293" s="60"/>
      <c r="H293" s="60"/>
      <c r="I293" s="60"/>
      <c r="J293" s="60"/>
      <c r="K293" s="60"/>
      <c r="L293" s="60"/>
      <c r="M293" s="60"/>
      <c r="N293" s="60"/>
      <c r="O293" s="60"/>
      <c r="P293" s="60"/>
      <c r="Q293" s="60"/>
      <c r="R293" s="60"/>
      <c r="S293" s="60"/>
      <c r="T293" s="379"/>
      <c r="V293" s="60"/>
      <c r="W293" s="60"/>
      <c r="X293" s="3939"/>
      <c r="Y293" s="3939"/>
      <c r="Z293" s="379"/>
      <c r="AA293" s="60"/>
      <c r="AB293" s="60"/>
      <c r="AC293" s="60"/>
    </row>
    <row r="294" spans="1:29" x14ac:dyDescent="0.2">
      <c r="A294" s="60"/>
      <c r="B294" s="60"/>
      <c r="C294" s="60"/>
      <c r="D294" s="60"/>
      <c r="E294" s="60"/>
      <c r="F294" s="60"/>
      <c r="G294" s="60"/>
      <c r="H294" s="60"/>
      <c r="I294" s="60"/>
      <c r="J294" s="60"/>
      <c r="K294" s="60"/>
      <c r="L294" s="60"/>
      <c r="M294" s="60"/>
      <c r="N294" s="60"/>
      <c r="O294" s="60"/>
      <c r="P294" s="60"/>
      <c r="Q294" s="60"/>
      <c r="R294" s="60"/>
      <c r="S294" s="60"/>
      <c r="T294" s="379"/>
      <c r="V294" s="60"/>
      <c r="W294" s="60"/>
      <c r="X294" s="3939"/>
      <c r="Y294" s="3939"/>
      <c r="Z294" s="379"/>
      <c r="AA294" s="60"/>
      <c r="AB294" s="60"/>
      <c r="AC294" s="60"/>
    </row>
    <row r="295" spans="1:29" x14ac:dyDescent="0.2">
      <c r="A295" s="60"/>
      <c r="B295" s="60"/>
      <c r="C295" s="60"/>
      <c r="D295" s="60"/>
      <c r="E295" s="60"/>
      <c r="F295" s="60"/>
      <c r="G295" s="60"/>
      <c r="H295" s="60"/>
      <c r="I295" s="60"/>
      <c r="J295" s="60"/>
      <c r="K295" s="60"/>
      <c r="L295" s="60"/>
      <c r="M295" s="60"/>
      <c r="N295" s="60"/>
      <c r="O295" s="60"/>
      <c r="P295" s="60"/>
      <c r="Q295" s="60"/>
      <c r="R295" s="60"/>
      <c r="S295" s="60"/>
      <c r="T295" s="379"/>
      <c r="V295" s="60"/>
      <c r="W295" s="60"/>
      <c r="X295" s="3939"/>
      <c r="Y295" s="3939"/>
      <c r="Z295" s="379"/>
      <c r="AA295" s="60"/>
      <c r="AB295" s="60"/>
      <c r="AC295" s="60"/>
    </row>
    <row r="296" spans="1:29" x14ac:dyDescent="0.2">
      <c r="A296" s="60"/>
      <c r="B296" s="60"/>
      <c r="C296" s="60"/>
      <c r="D296" s="60"/>
      <c r="E296" s="60"/>
      <c r="F296" s="60"/>
      <c r="G296" s="60"/>
      <c r="H296" s="60"/>
      <c r="I296" s="60"/>
      <c r="J296" s="60"/>
      <c r="K296" s="60"/>
      <c r="L296" s="60"/>
      <c r="M296" s="60"/>
      <c r="N296" s="60"/>
      <c r="O296" s="60"/>
      <c r="P296" s="60"/>
      <c r="Q296" s="60"/>
      <c r="R296" s="60"/>
      <c r="S296" s="60"/>
      <c r="T296" s="379"/>
      <c r="V296" s="60"/>
      <c r="W296" s="60"/>
      <c r="X296" s="3939"/>
      <c r="Y296" s="3939"/>
      <c r="Z296" s="379"/>
      <c r="AA296" s="60"/>
      <c r="AB296" s="60"/>
      <c r="AC296" s="60"/>
    </row>
    <row r="297" spans="1:29" x14ac:dyDescent="0.2">
      <c r="A297" s="60"/>
      <c r="B297" s="60"/>
      <c r="C297" s="60"/>
      <c r="D297" s="60"/>
      <c r="E297" s="60"/>
      <c r="F297" s="60"/>
      <c r="G297" s="60"/>
      <c r="H297" s="60"/>
      <c r="I297" s="60"/>
      <c r="J297" s="60"/>
      <c r="K297" s="60"/>
      <c r="L297" s="60"/>
      <c r="M297" s="60"/>
      <c r="N297" s="60"/>
      <c r="O297" s="60"/>
      <c r="P297" s="60"/>
      <c r="Q297" s="60"/>
      <c r="R297" s="60"/>
      <c r="S297" s="60"/>
      <c r="T297" s="379"/>
      <c r="V297" s="60"/>
      <c r="W297" s="60"/>
      <c r="X297" s="3939"/>
      <c r="Y297" s="3939"/>
      <c r="Z297" s="379"/>
      <c r="AA297" s="60"/>
      <c r="AB297" s="60"/>
      <c r="AC297" s="60"/>
    </row>
    <row r="298" spans="1:29" x14ac:dyDescent="0.2">
      <c r="A298" s="60"/>
      <c r="B298" s="60"/>
      <c r="C298" s="60"/>
      <c r="D298" s="60"/>
      <c r="E298" s="60"/>
      <c r="F298" s="60"/>
      <c r="G298" s="60"/>
      <c r="H298" s="60"/>
      <c r="I298" s="60"/>
      <c r="J298" s="60"/>
      <c r="K298" s="60"/>
      <c r="L298" s="60"/>
      <c r="M298" s="60"/>
      <c r="N298" s="60"/>
      <c r="O298" s="60"/>
      <c r="P298" s="60"/>
      <c r="Q298" s="60"/>
      <c r="R298" s="60"/>
      <c r="S298" s="60"/>
      <c r="T298" s="379"/>
      <c r="V298" s="60"/>
      <c r="W298" s="60"/>
      <c r="X298" s="3939"/>
      <c r="Y298" s="3939"/>
      <c r="Z298" s="379"/>
      <c r="AA298" s="60"/>
      <c r="AB298" s="60"/>
      <c r="AC298" s="60"/>
    </row>
    <row r="299" spans="1:29" x14ac:dyDescent="0.2">
      <c r="A299" s="60"/>
      <c r="B299" s="60"/>
      <c r="C299" s="60"/>
      <c r="D299" s="60"/>
      <c r="E299" s="60"/>
      <c r="F299" s="60"/>
      <c r="G299" s="60"/>
      <c r="H299" s="60"/>
      <c r="I299" s="60"/>
      <c r="J299" s="60"/>
      <c r="K299" s="60"/>
      <c r="L299" s="60"/>
      <c r="M299" s="60"/>
      <c r="N299" s="60"/>
      <c r="O299" s="60"/>
      <c r="P299" s="60"/>
      <c r="Q299" s="60"/>
      <c r="R299" s="60"/>
      <c r="S299" s="60"/>
      <c r="T299" s="379"/>
      <c r="V299" s="60"/>
      <c r="W299" s="60"/>
      <c r="X299" s="3939"/>
      <c r="Y299" s="3939"/>
      <c r="Z299" s="379"/>
      <c r="AA299" s="60"/>
      <c r="AB299" s="60"/>
      <c r="AC299" s="60"/>
    </row>
    <row r="300" spans="1:29" x14ac:dyDescent="0.2">
      <c r="A300" s="60"/>
      <c r="B300" s="60"/>
      <c r="C300" s="60"/>
      <c r="D300" s="60"/>
      <c r="E300" s="60"/>
      <c r="F300" s="60"/>
      <c r="G300" s="60"/>
      <c r="H300" s="60"/>
      <c r="I300" s="60"/>
      <c r="J300" s="60"/>
      <c r="K300" s="60"/>
      <c r="L300" s="60"/>
      <c r="M300" s="60"/>
      <c r="N300" s="60"/>
      <c r="O300" s="60"/>
      <c r="P300" s="60"/>
      <c r="Q300" s="60"/>
      <c r="R300" s="60"/>
      <c r="S300" s="60"/>
      <c r="T300" s="379"/>
      <c r="V300" s="60"/>
      <c r="W300" s="60"/>
      <c r="X300" s="3939"/>
      <c r="Y300" s="3939"/>
      <c r="Z300" s="379"/>
      <c r="AA300" s="60"/>
      <c r="AB300" s="60"/>
      <c r="AC300" s="60"/>
    </row>
    <row r="301" spans="1:29" x14ac:dyDescent="0.2">
      <c r="A301" s="60"/>
      <c r="B301" s="60"/>
      <c r="C301" s="60"/>
      <c r="D301" s="60"/>
      <c r="E301" s="60"/>
      <c r="F301" s="60"/>
      <c r="G301" s="60"/>
      <c r="H301" s="60"/>
      <c r="I301" s="60"/>
      <c r="J301" s="60"/>
      <c r="K301" s="60"/>
      <c r="L301" s="60"/>
      <c r="M301" s="60"/>
      <c r="N301" s="60"/>
      <c r="O301" s="60"/>
      <c r="P301" s="60"/>
      <c r="Q301" s="60"/>
      <c r="R301" s="60"/>
      <c r="S301" s="60"/>
      <c r="T301" s="379"/>
      <c r="V301" s="60"/>
      <c r="W301" s="60"/>
      <c r="X301" s="3939"/>
      <c r="Y301" s="3939"/>
      <c r="Z301" s="379"/>
      <c r="AA301" s="60"/>
      <c r="AB301" s="60"/>
      <c r="AC301" s="60"/>
    </row>
    <row r="302" spans="1:29" x14ac:dyDescent="0.2">
      <c r="A302" s="60"/>
      <c r="B302" s="60"/>
      <c r="C302" s="60"/>
      <c r="D302" s="60"/>
      <c r="E302" s="60"/>
      <c r="F302" s="60"/>
      <c r="G302" s="60"/>
      <c r="H302" s="60"/>
      <c r="I302" s="60"/>
      <c r="J302" s="60"/>
      <c r="K302" s="60"/>
      <c r="L302" s="60"/>
      <c r="M302" s="60"/>
      <c r="N302" s="60"/>
      <c r="O302" s="60"/>
      <c r="P302" s="60"/>
      <c r="Q302" s="60"/>
      <c r="R302" s="60"/>
      <c r="S302" s="60"/>
      <c r="T302" s="379"/>
      <c r="V302" s="60"/>
      <c r="W302" s="60"/>
      <c r="X302" s="3939"/>
      <c r="Y302" s="3939"/>
      <c r="Z302" s="379"/>
      <c r="AA302" s="60"/>
      <c r="AB302" s="60"/>
      <c r="AC302" s="60"/>
    </row>
  </sheetData>
  <mergeCells count="8">
    <mergeCell ref="K14:M14"/>
    <mergeCell ref="K15:M15"/>
    <mergeCell ref="N5:O5"/>
    <mergeCell ref="P5:Q5"/>
    <mergeCell ref="R5:S5"/>
    <mergeCell ref="K10:M10"/>
    <mergeCell ref="K11:M11"/>
    <mergeCell ref="K12:M12"/>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EB700B"/>
  </sheetPr>
  <dimension ref="A1:K54"/>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15.42578125" style="3042" customWidth="1"/>
    <col min="2" max="2" width="18.42578125" style="3042" customWidth="1"/>
    <col min="3" max="3" width="24.28515625" style="3042" customWidth="1"/>
    <col min="4" max="4" width="11.7109375" style="3042" customWidth="1"/>
    <col min="5" max="5" width="16.28515625" style="3042" customWidth="1"/>
    <col min="6" max="6" width="15.28515625" style="3042" customWidth="1"/>
    <col min="7" max="7" width="14.85546875" style="3042" customWidth="1"/>
    <col min="8" max="8" width="10" style="3042" customWidth="1"/>
    <col min="9" max="9" width="6.140625" style="3042" customWidth="1"/>
    <col min="10" max="10" width="12.28515625" style="3042" customWidth="1"/>
    <col min="11" max="256" width="9.140625" style="3042"/>
    <col min="257" max="257" width="15.42578125" style="3042" customWidth="1"/>
    <col min="258" max="258" width="18.42578125" style="3042" customWidth="1"/>
    <col min="259" max="259" width="24.28515625" style="3042" customWidth="1"/>
    <col min="260" max="260" width="11.7109375" style="3042" customWidth="1"/>
    <col min="261" max="261" width="16.28515625" style="3042" customWidth="1"/>
    <col min="262" max="262" width="15.28515625" style="3042" customWidth="1"/>
    <col min="263" max="263" width="14.85546875" style="3042" customWidth="1"/>
    <col min="264" max="264" width="10" style="3042" customWidth="1"/>
    <col min="265" max="265" width="6.140625" style="3042" customWidth="1"/>
    <col min="266" max="266" width="12.28515625" style="3042" customWidth="1"/>
    <col min="267" max="512" width="9.140625" style="3042"/>
    <col min="513" max="513" width="15.42578125" style="3042" customWidth="1"/>
    <col min="514" max="514" width="18.42578125" style="3042" customWidth="1"/>
    <col min="515" max="515" width="24.28515625" style="3042" customWidth="1"/>
    <col min="516" max="516" width="11.7109375" style="3042" customWidth="1"/>
    <col min="517" max="517" width="16.28515625" style="3042" customWidth="1"/>
    <col min="518" max="518" width="15.28515625" style="3042" customWidth="1"/>
    <col min="519" max="519" width="14.85546875" style="3042" customWidth="1"/>
    <col min="520" max="520" width="10" style="3042" customWidth="1"/>
    <col min="521" max="521" width="6.140625" style="3042" customWidth="1"/>
    <col min="522" max="522" width="12.28515625" style="3042" customWidth="1"/>
    <col min="523" max="768" width="9.140625" style="3042"/>
    <col min="769" max="769" width="15.42578125" style="3042" customWidth="1"/>
    <col min="770" max="770" width="18.42578125" style="3042" customWidth="1"/>
    <col min="771" max="771" width="24.28515625" style="3042" customWidth="1"/>
    <col min="772" max="772" width="11.7109375" style="3042" customWidth="1"/>
    <col min="773" max="773" width="16.28515625" style="3042" customWidth="1"/>
    <col min="774" max="774" width="15.28515625" style="3042" customWidth="1"/>
    <col min="775" max="775" width="14.85546875" style="3042" customWidth="1"/>
    <col min="776" max="776" width="10" style="3042" customWidth="1"/>
    <col min="777" max="777" width="6.140625" style="3042" customWidth="1"/>
    <col min="778" max="778" width="12.28515625" style="3042" customWidth="1"/>
    <col min="779" max="1024" width="9.140625" style="3042"/>
    <col min="1025" max="1025" width="15.42578125" style="3042" customWidth="1"/>
    <col min="1026" max="1026" width="18.42578125" style="3042" customWidth="1"/>
    <col min="1027" max="1027" width="24.28515625" style="3042" customWidth="1"/>
    <col min="1028" max="1028" width="11.7109375" style="3042" customWidth="1"/>
    <col min="1029" max="1029" width="16.28515625" style="3042" customWidth="1"/>
    <col min="1030" max="1030" width="15.28515625" style="3042" customWidth="1"/>
    <col min="1031" max="1031" width="14.85546875" style="3042" customWidth="1"/>
    <col min="1032" max="1032" width="10" style="3042" customWidth="1"/>
    <col min="1033" max="1033" width="6.140625" style="3042" customWidth="1"/>
    <col min="1034" max="1034" width="12.28515625" style="3042" customWidth="1"/>
    <col min="1035" max="1280" width="9.140625" style="3042"/>
    <col min="1281" max="1281" width="15.42578125" style="3042" customWidth="1"/>
    <col min="1282" max="1282" width="18.42578125" style="3042" customWidth="1"/>
    <col min="1283" max="1283" width="24.28515625" style="3042" customWidth="1"/>
    <col min="1284" max="1284" width="11.7109375" style="3042" customWidth="1"/>
    <col min="1285" max="1285" width="16.28515625" style="3042" customWidth="1"/>
    <col min="1286" max="1286" width="15.28515625" style="3042" customWidth="1"/>
    <col min="1287" max="1287" width="14.85546875" style="3042" customWidth="1"/>
    <col min="1288" max="1288" width="10" style="3042" customWidth="1"/>
    <col min="1289" max="1289" width="6.140625" style="3042" customWidth="1"/>
    <col min="1290" max="1290" width="12.28515625" style="3042" customWidth="1"/>
    <col min="1291" max="1536" width="9.140625" style="3042"/>
    <col min="1537" max="1537" width="15.42578125" style="3042" customWidth="1"/>
    <col min="1538" max="1538" width="18.42578125" style="3042" customWidth="1"/>
    <col min="1539" max="1539" width="24.28515625" style="3042" customWidth="1"/>
    <col min="1540" max="1540" width="11.7109375" style="3042" customWidth="1"/>
    <col min="1541" max="1541" width="16.28515625" style="3042" customWidth="1"/>
    <col min="1542" max="1542" width="15.28515625" style="3042" customWidth="1"/>
    <col min="1543" max="1543" width="14.85546875" style="3042" customWidth="1"/>
    <col min="1544" max="1544" width="10" style="3042" customWidth="1"/>
    <col min="1545" max="1545" width="6.140625" style="3042" customWidth="1"/>
    <col min="1546" max="1546" width="12.28515625" style="3042" customWidth="1"/>
    <col min="1547" max="1792" width="9.140625" style="3042"/>
    <col min="1793" max="1793" width="15.42578125" style="3042" customWidth="1"/>
    <col min="1794" max="1794" width="18.42578125" style="3042" customWidth="1"/>
    <col min="1795" max="1795" width="24.28515625" style="3042" customWidth="1"/>
    <col min="1796" max="1796" width="11.7109375" style="3042" customWidth="1"/>
    <col min="1797" max="1797" width="16.28515625" style="3042" customWidth="1"/>
    <col min="1798" max="1798" width="15.28515625" style="3042" customWidth="1"/>
    <col min="1799" max="1799" width="14.85546875" style="3042" customWidth="1"/>
    <col min="1800" max="1800" width="10" style="3042" customWidth="1"/>
    <col min="1801" max="1801" width="6.140625" style="3042" customWidth="1"/>
    <col min="1802" max="1802" width="12.28515625" style="3042" customWidth="1"/>
    <col min="1803" max="2048" width="9.140625" style="3042"/>
    <col min="2049" max="2049" width="15.42578125" style="3042" customWidth="1"/>
    <col min="2050" max="2050" width="18.42578125" style="3042" customWidth="1"/>
    <col min="2051" max="2051" width="24.28515625" style="3042" customWidth="1"/>
    <col min="2052" max="2052" width="11.7109375" style="3042" customWidth="1"/>
    <col min="2053" max="2053" width="16.28515625" style="3042" customWidth="1"/>
    <col min="2054" max="2054" width="15.28515625" style="3042" customWidth="1"/>
    <col min="2055" max="2055" width="14.85546875" style="3042" customWidth="1"/>
    <col min="2056" max="2056" width="10" style="3042" customWidth="1"/>
    <col min="2057" max="2057" width="6.140625" style="3042" customWidth="1"/>
    <col min="2058" max="2058" width="12.28515625" style="3042" customWidth="1"/>
    <col min="2059" max="2304" width="9.140625" style="3042"/>
    <col min="2305" max="2305" width="15.42578125" style="3042" customWidth="1"/>
    <col min="2306" max="2306" width="18.42578125" style="3042" customWidth="1"/>
    <col min="2307" max="2307" width="24.28515625" style="3042" customWidth="1"/>
    <col min="2308" max="2308" width="11.7109375" style="3042" customWidth="1"/>
    <col min="2309" max="2309" width="16.28515625" style="3042" customWidth="1"/>
    <col min="2310" max="2310" width="15.28515625" style="3042" customWidth="1"/>
    <col min="2311" max="2311" width="14.85546875" style="3042" customWidth="1"/>
    <col min="2312" max="2312" width="10" style="3042" customWidth="1"/>
    <col min="2313" max="2313" width="6.140625" style="3042" customWidth="1"/>
    <col min="2314" max="2314" width="12.28515625" style="3042" customWidth="1"/>
    <col min="2315" max="2560" width="9.140625" style="3042"/>
    <col min="2561" max="2561" width="15.42578125" style="3042" customWidth="1"/>
    <col min="2562" max="2562" width="18.42578125" style="3042" customWidth="1"/>
    <col min="2563" max="2563" width="24.28515625" style="3042" customWidth="1"/>
    <col min="2564" max="2564" width="11.7109375" style="3042" customWidth="1"/>
    <col min="2565" max="2565" width="16.28515625" style="3042" customWidth="1"/>
    <col min="2566" max="2566" width="15.28515625" style="3042" customWidth="1"/>
    <col min="2567" max="2567" width="14.85546875" style="3042" customWidth="1"/>
    <col min="2568" max="2568" width="10" style="3042" customWidth="1"/>
    <col min="2569" max="2569" width="6.140625" style="3042" customWidth="1"/>
    <col min="2570" max="2570" width="12.28515625" style="3042" customWidth="1"/>
    <col min="2571" max="2816" width="9.140625" style="3042"/>
    <col min="2817" max="2817" width="15.42578125" style="3042" customWidth="1"/>
    <col min="2818" max="2818" width="18.42578125" style="3042" customWidth="1"/>
    <col min="2819" max="2819" width="24.28515625" style="3042" customWidth="1"/>
    <col min="2820" max="2820" width="11.7109375" style="3042" customWidth="1"/>
    <col min="2821" max="2821" width="16.28515625" style="3042" customWidth="1"/>
    <col min="2822" max="2822" width="15.28515625" style="3042" customWidth="1"/>
    <col min="2823" max="2823" width="14.85546875" style="3042" customWidth="1"/>
    <col min="2824" max="2824" width="10" style="3042" customWidth="1"/>
    <col min="2825" max="2825" width="6.140625" style="3042" customWidth="1"/>
    <col min="2826" max="2826" width="12.28515625" style="3042" customWidth="1"/>
    <col min="2827" max="3072" width="9.140625" style="3042"/>
    <col min="3073" max="3073" width="15.42578125" style="3042" customWidth="1"/>
    <col min="3074" max="3074" width="18.42578125" style="3042" customWidth="1"/>
    <col min="3075" max="3075" width="24.28515625" style="3042" customWidth="1"/>
    <col min="3076" max="3076" width="11.7109375" style="3042" customWidth="1"/>
    <col min="3077" max="3077" width="16.28515625" style="3042" customWidth="1"/>
    <col min="3078" max="3078" width="15.28515625" style="3042" customWidth="1"/>
    <col min="3079" max="3079" width="14.85546875" style="3042" customWidth="1"/>
    <col min="3080" max="3080" width="10" style="3042" customWidth="1"/>
    <col min="3081" max="3081" width="6.140625" style="3042" customWidth="1"/>
    <col min="3082" max="3082" width="12.28515625" style="3042" customWidth="1"/>
    <col min="3083" max="3328" width="9.140625" style="3042"/>
    <col min="3329" max="3329" width="15.42578125" style="3042" customWidth="1"/>
    <col min="3330" max="3330" width="18.42578125" style="3042" customWidth="1"/>
    <col min="3331" max="3331" width="24.28515625" style="3042" customWidth="1"/>
    <col min="3332" max="3332" width="11.7109375" style="3042" customWidth="1"/>
    <col min="3333" max="3333" width="16.28515625" style="3042" customWidth="1"/>
    <col min="3334" max="3334" width="15.28515625" style="3042" customWidth="1"/>
    <col min="3335" max="3335" width="14.85546875" style="3042" customWidth="1"/>
    <col min="3336" max="3336" width="10" style="3042" customWidth="1"/>
    <col min="3337" max="3337" width="6.140625" style="3042" customWidth="1"/>
    <col min="3338" max="3338" width="12.28515625" style="3042" customWidth="1"/>
    <col min="3339" max="3584" width="9.140625" style="3042"/>
    <col min="3585" max="3585" width="15.42578125" style="3042" customWidth="1"/>
    <col min="3586" max="3586" width="18.42578125" style="3042" customWidth="1"/>
    <col min="3587" max="3587" width="24.28515625" style="3042" customWidth="1"/>
    <col min="3588" max="3588" width="11.7109375" style="3042" customWidth="1"/>
    <col min="3589" max="3589" width="16.28515625" style="3042" customWidth="1"/>
    <col min="3590" max="3590" width="15.28515625" style="3042" customWidth="1"/>
    <col min="3591" max="3591" width="14.85546875" style="3042" customWidth="1"/>
    <col min="3592" max="3592" width="10" style="3042" customWidth="1"/>
    <col min="3593" max="3593" width="6.140625" style="3042" customWidth="1"/>
    <col min="3594" max="3594" width="12.28515625" style="3042" customWidth="1"/>
    <col min="3595" max="3840" width="9.140625" style="3042"/>
    <col min="3841" max="3841" width="15.42578125" style="3042" customWidth="1"/>
    <col min="3842" max="3842" width="18.42578125" style="3042" customWidth="1"/>
    <col min="3843" max="3843" width="24.28515625" style="3042" customWidth="1"/>
    <col min="3844" max="3844" width="11.7109375" style="3042" customWidth="1"/>
    <col min="3845" max="3845" width="16.28515625" style="3042" customWidth="1"/>
    <col min="3846" max="3846" width="15.28515625" style="3042" customWidth="1"/>
    <col min="3847" max="3847" width="14.85546875" style="3042" customWidth="1"/>
    <col min="3848" max="3848" width="10" style="3042" customWidth="1"/>
    <col min="3849" max="3849" width="6.140625" style="3042" customWidth="1"/>
    <col min="3850" max="3850" width="12.28515625" style="3042" customWidth="1"/>
    <col min="3851" max="4096" width="9.140625" style="3042"/>
    <col min="4097" max="4097" width="15.42578125" style="3042" customWidth="1"/>
    <col min="4098" max="4098" width="18.42578125" style="3042" customWidth="1"/>
    <col min="4099" max="4099" width="24.28515625" style="3042" customWidth="1"/>
    <col min="4100" max="4100" width="11.7109375" style="3042" customWidth="1"/>
    <col min="4101" max="4101" width="16.28515625" style="3042" customWidth="1"/>
    <col min="4102" max="4102" width="15.28515625" style="3042" customWidth="1"/>
    <col min="4103" max="4103" width="14.85546875" style="3042" customWidth="1"/>
    <col min="4104" max="4104" width="10" style="3042" customWidth="1"/>
    <col min="4105" max="4105" width="6.140625" style="3042" customWidth="1"/>
    <col min="4106" max="4106" width="12.28515625" style="3042" customWidth="1"/>
    <col min="4107" max="4352" width="9.140625" style="3042"/>
    <col min="4353" max="4353" width="15.42578125" style="3042" customWidth="1"/>
    <col min="4354" max="4354" width="18.42578125" style="3042" customWidth="1"/>
    <col min="4355" max="4355" width="24.28515625" style="3042" customWidth="1"/>
    <col min="4356" max="4356" width="11.7109375" style="3042" customWidth="1"/>
    <col min="4357" max="4357" width="16.28515625" style="3042" customWidth="1"/>
    <col min="4358" max="4358" width="15.28515625" style="3042" customWidth="1"/>
    <col min="4359" max="4359" width="14.85546875" style="3042" customWidth="1"/>
    <col min="4360" max="4360" width="10" style="3042" customWidth="1"/>
    <col min="4361" max="4361" width="6.140625" style="3042" customWidth="1"/>
    <col min="4362" max="4362" width="12.28515625" style="3042" customWidth="1"/>
    <col min="4363" max="4608" width="9.140625" style="3042"/>
    <col min="4609" max="4609" width="15.42578125" style="3042" customWidth="1"/>
    <col min="4610" max="4610" width="18.42578125" style="3042" customWidth="1"/>
    <col min="4611" max="4611" width="24.28515625" style="3042" customWidth="1"/>
    <col min="4612" max="4612" width="11.7109375" style="3042" customWidth="1"/>
    <col min="4613" max="4613" width="16.28515625" style="3042" customWidth="1"/>
    <col min="4614" max="4614" width="15.28515625" style="3042" customWidth="1"/>
    <col min="4615" max="4615" width="14.85546875" style="3042" customWidth="1"/>
    <col min="4616" max="4616" width="10" style="3042" customWidth="1"/>
    <col min="4617" max="4617" width="6.140625" style="3042" customWidth="1"/>
    <col min="4618" max="4618" width="12.28515625" style="3042" customWidth="1"/>
    <col min="4619" max="4864" width="9.140625" style="3042"/>
    <col min="4865" max="4865" width="15.42578125" style="3042" customWidth="1"/>
    <col min="4866" max="4866" width="18.42578125" style="3042" customWidth="1"/>
    <col min="4867" max="4867" width="24.28515625" style="3042" customWidth="1"/>
    <col min="4868" max="4868" width="11.7109375" style="3042" customWidth="1"/>
    <col min="4869" max="4869" width="16.28515625" style="3042" customWidth="1"/>
    <col min="4870" max="4870" width="15.28515625" style="3042" customWidth="1"/>
    <col min="4871" max="4871" width="14.85546875" style="3042" customWidth="1"/>
    <col min="4872" max="4872" width="10" style="3042" customWidth="1"/>
    <col min="4873" max="4873" width="6.140625" style="3042" customWidth="1"/>
    <col min="4874" max="4874" width="12.28515625" style="3042" customWidth="1"/>
    <col min="4875" max="5120" width="9.140625" style="3042"/>
    <col min="5121" max="5121" width="15.42578125" style="3042" customWidth="1"/>
    <col min="5122" max="5122" width="18.42578125" style="3042" customWidth="1"/>
    <col min="5123" max="5123" width="24.28515625" style="3042" customWidth="1"/>
    <col min="5124" max="5124" width="11.7109375" style="3042" customWidth="1"/>
    <col min="5125" max="5125" width="16.28515625" style="3042" customWidth="1"/>
    <col min="5126" max="5126" width="15.28515625" style="3042" customWidth="1"/>
    <col min="5127" max="5127" width="14.85546875" style="3042" customWidth="1"/>
    <col min="5128" max="5128" width="10" style="3042" customWidth="1"/>
    <col min="5129" max="5129" width="6.140625" style="3042" customWidth="1"/>
    <col min="5130" max="5130" width="12.28515625" style="3042" customWidth="1"/>
    <col min="5131" max="5376" width="9.140625" style="3042"/>
    <col min="5377" max="5377" width="15.42578125" style="3042" customWidth="1"/>
    <col min="5378" max="5378" width="18.42578125" style="3042" customWidth="1"/>
    <col min="5379" max="5379" width="24.28515625" style="3042" customWidth="1"/>
    <col min="5380" max="5380" width="11.7109375" style="3042" customWidth="1"/>
    <col min="5381" max="5381" width="16.28515625" style="3042" customWidth="1"/>
    <col min="5382" max="5382" width="15.28515625" style="3042" customWidth="1"/>
    <col min="5383" max="5383" width="14.85546875" style="3042" customWidth="1"/>
    <col min="5384" max="5384" width="10" style="3042" customWidth="1"/>
    <col min="5385" max="5385" width="6.140625" style="3042" customWidth="1"/>
    <col min="5386" max="5386" width="12.28515625" style="3042" customWidth="1"/>
    <col min="5387" max="5632" width="9.140625" style="3042"/>
    <col min="5633" max="5633" width="15.42578125" style="3042" customWidth="1"/>
    <col min="5634" max="5634" width="18.42578125" style="3042" customWidth="1"/>
    <col min="5635" max="5635" width="24.28515625" style="3042" customWidth="1"/>
    <col min="5636" max="5636" width="11.7109375" style="3042" customWidth="1"/>
    <col min="5637" max="5637" width="16.28515625" style="3042" customWidth="1"/>
    <col min="5638" max="5638" width="15.28515625" style="3042" customWidth="1"/>
    <col min="5639" max="5639" width="14.85546875" style="3042" customWidth="1"/>
    <col min="5640" max="5640" width="10" style="3042" customWidth="1"/>
    <col min="5641" max="5641" width="6.140625" style="3042" customWidth="1"/>
    <col min="5642" max="5642" width="12.28515625" style="3042" customWidth="1"/>
    <col min="5643" max="5888" width="9.140625" style="3042"/>
    <col min="5889" max="5889" width="15.42578125" style="3042" customWidth="1"/>
    <col min="5890" max="5890" width="18.42578125" style="3042" customWidth="1"/>
    <col min="5891" max="5891" width="24.28515625" style="3042" customWidth="1"/>
    <col min="5892" max="5892" width="11.7109375" style="3042" customWidth="1"/>
    <col min="5893" max="5893" width="16.28515625" style="3042" customWidth="1"/>
    <col min="5894" max="5894" width="15.28515625" style="3042" customWidth="1"/>
    <col min="5895" max="5895" width="14.85546875" style="3042" customWidth="1"/>
    <col min="5896" max="5896" width="10" style="3042" customWidth="1"/>
    <col min="5897" max="5897" width="6.140625" style="3042" customWidth="1"/>
    <col min="5898" max="5898" width="12.28515625" style="3042" customWidth="1"/>
    <col min="5899" max="6144" width="9.140625" style="3042"/>
    <col min="6145" max="6145" width="15.42578125" style="3042" customWidth="1"/>
    <col min="6146" max="6146" width="18.42578125" style="3042" customWidth="1"/>
    <col min="6147" max="6147" width="24.28515625" style="3042" customWidth="1"/>
    <col min="6148" max="6148" width="11.7109375" style="3042" customWidth="1"/>
    <col min="6149" max="6149" width="16.28515625" style="3042" customWidth="1"/>
    <col min="6150" max="6150" width="15.28515625" style="3042" customWidth="1"/>
    <col min="6151" max="6151" width="14.85546875" style="3042" customWidth="1"/>
    <col min="6152" max="6152" width="10" style="3042" customWidth="1"/>
    <col min="6153" max="6153" width="6.140625" style="3042" customWidth="1"/>
    <col min="6154" max="6154" width="12.28515625" style="3042" customWidth="1"/>
    <col min="6155" max="6400" width="9.140625" style="3042"/>
    <col min="6401" max="6401" width="15.42578125" style="3042" customWidth="1"/>
    <col min="6402" max="6402" width="18.42578125" style="3042" customWidth="1"/>
    <col min="6403" max="6403" width="24.28515625" style="3042" customWidth="1"/>
    <col min="6404" max="6404" width="11.7109375" style="3042" customWidth="1"/>
    <col min="6405" max="6405" width="16.28515625" style="3042" customWidth="1"/>
    <col min="6406" max="6406" width="15.28515625" style="3042" customWidth="1"/>
    <col min="6407" max="6407" width="14.85546875" style="3042" customWidth="1"/>
    <col min="6408" max="6408" width="10" style="3042" customWidth="1"/>
    <col min="6409" max="6409" width="6.140625" style="3042" customWidth="1"/>
    <col min="6410" max="6410" width="12.28515625" style="3042" customWidth="1"/>
    <col min="6411" max="6656" width="9.140625" style="3042"/>
    <col min="6657" max="6657" width="15.42578125" style="3042" customWidth="1"/>
    <col min="6658" max="6658" width="18.42578125" style="3042" customWidth="1"/>
    <col min="6659" max="6659" width="24.28515625" style="3042" customWidth="1"/>
    <col min="6660" max="6660" width="11.7109375" style="3042" customWidth="1"/>
    <col min="6661" max="6661" width="16.28515625" style="3042" customWidth="1"/>
    <col min="6662" max="6662" width="15.28515625" style="3042" customWidth="1"/>
    <col min="6663" max="6663" width="14.85546875" style="3042" customWidth="1"/>
    <col min="6664" max="6664" width="10" style="3042" customWidth="1"/>
    <col min="6665" max="6665" width="6.140625" style="3042" customWidth="1"/>
    <col min="6666" max="6666" width="12.28515625" style="3042" customWidth="1"/>
    <col min="6667" max="6912" width="9.140625" style="3042"/>
    <col min="6913" max="6913" width="15.42578125" style="3042" customWidth="1"/>
    <col min="6914" max="6914" width="18.42578125" style="3042" customWidth="1"/>
    <col min="6915" max="6915" width="24.28515625" style="3042" customWidth="1"/>
    <col min="6916" max="6916" width="11.7109375" style="3042" customWidth="1"/>
    <col min="6917" max="6917" width="16.28515625" style="3042" customWidth="1"/>
    <col min="6918" max="6918" width="15.28515625" style="3042" customWidth="1"/>
    <col min="6919" max="6919" width="14.85546875" style="3042" customWidth="1"/>
    <col min="6920" max="6920" width="10" style="3042" customWidth="1"/>
    <col min="6921" max="6921" width="6.140625" style="3042" customWidth="1"/>
    <col min="6922" max="6922" width="12.28515625" style="3042" customWidth="1"/>
    <col min="6923" max="7168" width="9.140625" style="3042"/>
    <col min="7169" max="7169" width="15.42578125" style="3042" customWidth="1"/>
    <col min="7170" max="7170" width="18.42578125" style="3042" customWidth="1"/>
    <col min="7171" max="7171" width="24.28515625" style="3042" customWidth="1"/>
    <col min="7172" max="7172" width="11.7109375" style="3042" customWidth="1"/>
    <col min="7173" max="7173" width="16.28515625" style="3042" customWidth="1"/>
    <col min="7174" max="7174" width="15.28515625" style="3042" customWidth="1"/>
    <col min="7175" max="7175" width="14.85546875" style="3042" customWidth="1"/>
    <col min="7176" max="7176" width="10" style="3042" customWidth="1"/>
    <col min="7177" max="7177" width="6.140625" style="3042" customWidth="1"/>
    <col min="7178" max="7178" width="12.28515625" style="3042" customWidth="1"/>
    <col min="7179" max="7424" width="9.140625" style="3042"/>
    <col min="7425" max="7425" width="15.42578125" style="3042" customWidth="1"/>
    <col min="7426" max="7426" width="18.42578125" style="3042" customWidth="1"/>
    <col min="7427" max="7427" width="24.28515625" style="3042" customWidth="1"/>
    <col min="7428" max="7428" width="11.7109375" style="3042" customWidth="1"/>
    <col min="7429" max="7429" width="16.28515625" style="3042" customWidth="1"/>
    <col min="7430" max="7430" width="15.28515625" style="3042" customWidth="1"/>
    <col min="7431" max="7431" width="14.85546875" style="3042" customWidth="1"/>
    <col min="7432" max="7432" width="10" style="3042" customWidth="1"/>
    <col min="7433" max="7433" width="6.140625" style="3042" customWidth="1"/>
    <col min="7434" max="7434" width="12.28515625" style="3042" customWidth="1"/>
    <col min="7435" max="7680" width="9.140625" style="3042"/>
    <col min="7681" max="7681" width="15.42578125" style="3042" customWidth="1"/>
    <col min="7682" max="7682" width="18.42578125" style="3042" customWidth="1"/>
    <col min="7683" max="7683" width="24.28515625" style="3042" customWidth="1"/>
    <col min="7684" max="7684" width="11.7109375" style="3042" customWidth="1"/>
    <col min="7685" max="7685" width="16.28515625" style="3042" customWidth="1"/>
    <col min="7686" max="7686" width="15.28515625" style="3042" customWidth="1"/>
    <col min="7687" max="7687" width="14.85546875" style="3042" customWidth="1"/>
    <col min="7688" max="7688" width="10" style="3042" customWidth="1"/>
    <col min="7689" max="7689" width="6.140625" style="3042" customWidth="1"/>
    <col min="7690" max="7690" width="12.28515625" style="3042" customWidth="1"/>
    <col min="7691" max="7936" width="9.140625" style="3042"/>
    <col min="7937" max="7937" width="15.42578125" style="3042" customWidth="1"/>
    <col min="7938" max="7938" width="18.42578125" style="3042" customWidth="1"/>
    <col min="7939" max="7939" width="24.28515625" style="3042" customWidth="1"/>
    <col min="7940" max="7940" width="11.7109375" style="3042" customWidth="1"/>
    <col min="7941" max="7941" width="16.28515625" style="3042" customWidth="1"/>
    <col min="7942" max="7942" width="15.28515625" style="3042" customWidth="1"/>
    <col min="7943" max="7943" width="14.85546875" style="3042" customWidth="1"/>
    <col min="7944" max="7944" width="10" style="3042" customWidth="1"/>
    <col min="7945" max="7945" width="6.140625" style="3042" customWidth="1"/>
    <col min="7946" max="7946" width="12.28515625" style="3042" customWidth="1"/>
    <col min="7947" max="8192" width="9.140625" style="3042"/>
    <col min="8193" max="8193" width="15.42578125" style="3042" customWidth="1"/>
    <col min="8194" max="8194" width="18.42578125" style="3042" customWidth="1"/>
    <col min="8195" max="8195" width="24.28515625" style="3042" customWidth="1"/>
    <col min="8196" max="8196" width="11.7109375" style="3042" customWidth="1"/>
    <col min="8197" max="8197" width="16.28515625" style="3042" customWidth="1"/>
    <col min="8198" max="8198" width="15.28515625" style="3042" customWidth="1"/>
    <col min="8199" max="8199" width="14.85546875" style="3042" customWidth="1"/>
    <col min="8200" max="8200" width="10" style="3042" customWidth="1"/>
    <col min="8201" max="8201" width="6.140625" style="3042" customWidth="1"/>
    <col min="8202" max="8202" width="12.28515625" style="3042" customWidth="1"/>
    <col min="8203" max="8448" width="9.140625" style="3042"/>
    <col min="8449" max="8449" width="15.42578125" style="3042" customWidth="1"/>
    <col min="8450" max="8450" width="18.42578125" style="3042" customWidth="1"/>
    <col min="8451" max="8451" width="24.28515625" style="3042" customWidth="1"/>
    <col min="8452" max="8452" width="11.7109375" style="3042" customWidth="1"/>
    <col min="8453" max="8453" width="16.28515625" style="3042" customWidth="1"/>
    <col min="8454" max="8454" width="15.28515625" style="3042" customWidth="1"/>
    <col min="8455" max="8455" width="14.85546875" style="3042" customWidth="1"/>
    <col min="8456" max="8456" width="10" style="3042" customWidth="1"/>
    <col min="8457" max="8457" width="6.140625" style="3042" customWidth="1"/>
    <col min="8458" max="8458" width="12.28515625" style="3042" customWidth="1"/>
    <col min="8459" max="8704" width="9.140625" style="3042"/>
    <col min="8705" max="8705" width="15.42578125" style="3042" customWidth="1"/>
    <col min="8706" max="8706" width="18.42578125" style="3042" customWidth="1"/>
    <col min="8707" max="8707" width="24.28515625" style="3042" customWidth="1"/>
    <col min="8708" max="8708" width="11.7109375" style="3042" customWidth="1"/>
    <col min="8709" max="8709" width="16.28515625" style="3042" customWidth="1"/>
    <col min="8710" max="8710" width="15.28515625" style="3042" customWidth="1"/>
    <col min="8711" max="8711" width="14.85546875" style="3042" customWidth="1"/>
    <col min="8712" max="8712" width="10" style="3042" customWidth="1"/>
    <col min="8713" max="8713" width="6.140625" style="3042" customWidth="1"/>
    <col min="8714" max="8714" width="12.28515625" style="3042" customWidth="1"/>
    <col min="8715" max="8960" width="9.140625" style="3042"/>
    <col min="8961" max="8961" width="15.42578125" style="3042" customWidth="1"/>
    <col min="8962" max="8962" width="18.42578125" style="3042" customWidth="1"/>
    <col min="8963" max="8963" width="24.28515625" style="3042" customWidth="1"/>
    <col min="8964" max="8964" width="11.7109375" style="3042" customWidth="1"/>
    <col min="8965" max="8965" width="16.28515625" style="3042" customWidth="1"/>
    <col min="8966" max="8966" width="15.28515625" style="3042" customWidth="1"/>
    <col min="8967" max="8967" width="14.85546875" style="3042" customWidth="1"/>
    <col min="8968" max="8968" width="10" style="3042" customWidth="1"/>
    <col min="8969" max="8969" width="6.140625" style="3042" customWidth="1"/>
    <col min="8970" max="8970" width="12.28515625" style="3042" customWidth="1"/>
    <col min="8971" max="9216" width="9.140625" style="3042"/>
    <col min="9217" max="9217" width="15.42578125" style="3042" customWidth="1"/>
    <col min="9218" max="9218" width="18.42578125" style="3042" customWidth="1"/>
    <col min="9219" max="9219" width="24.28515625" style="3042" customWidth="1"/>
    <col min="9220" max="9220" width="11.7109375" style="3042" customWidth="1"/>
    <col min="9221" max="9221" width="16.28515625" style="3042" customWidth="1"/>
    <col min="9222" max="9222" width="15.28515625" style="3042" customWidth="1"/>
    <col min="9223" max="9223" width="14.85546875" style="3042" customWidth="1"/>
    <col min="9224" max="9224" width="10" style="3042" customWidth="1"/>
    <col min="9225" max="9225" width="6.140625" style="3042" customWidth="1"/>
    <col min="9226" max="9226" width="12.28515625" style="3042" customWidth="1"/>
    <col min="9227" max="9472" width="9.140625" style="3042"/>
    <col min="9473" max="9473" width="15.42578125" style="3042" customWidth="1"/>
    <col min="9474" max="9474" width="18.42578125" style="3042" customWidth="1"/>
    <col min="9475" max="9475" width="24.28515625" style="3042" customWidth="1"/>
    <col min="9476" max="9476" width="11.7109375" style="3042" customWidth="1"/>
    <col min="9477" max="9477" width="16.28515625" style="3042" customWidth="1"/>
    <col min="9478" max="9478" width="15.28515625" style="3042" customWidth="1"/>
    <col min="9479" max="9479" width="14.85546875" style="3042" customWidth="1"/>
    <col min="9480" max="9480" width="10" style="3042" customWidth="1"/>
    <col min="9481" max="9481" width="6.140625" style="3042" customWidth="1"/>
    <col min="9482" max="9482" width="12.28515625" style="3042" customWidth="1"/>
    <col min="9483" max="9728" width="9.140625" style="3042"/>
    <col min="9729" max="9729" width="15.42578125" style="3042" customWidth="1"/>
    <col min="9730" max="9730" width="18.42578125" style="3042" customWidth="1"/>
    <col min="9731" max="9731" width="24.28515625" style="3042" customWidth="1"/>
    <col min="9732" max="9732" width="11.7109375" style="3042" customWidth="1"/>
    <col min="9733" max="9733" width="16.28515625" style="3042" customWidth="1"/>
    <col min="9734" max="9734" width="15.28515625" style="3042" customWidth="1"/>
    <col min="9735" max="9735" width="14.85546875" style="3042" customWidth="1"/>
    <col min="9736" max="9736" width="10" style="3042" customWidth="1"/>
    <col min="9737" max="9737" width="6.140625" style="3042" customWidth="1"/>
    <col min="9738" max="9738" width="12.28515625" style="3042" customWidth="1"/>
    <col min="9739" max="9984" width="9.140625" style="3042"/>
    <col min="9985" max="9985" width="15.42578125" style="3042" customWidth="1"/>
    <col min="9986" max="9986" width="18.42578125" style="3042" customWidth="1"/>
    <col min="9987" max="9987" width="24.28515625" style="3042" customWidth="1"/>
    <col min="9988" max="9988" width="11.7109375" style="3042" customWidth="1"/>
    <col min="9989" max="9989" width="16.28515625" style="3042" customWidth="1"/>
    <col min="9990" max="9990" width="15.28515625" style="3042" customWidth="1"/>
    <col min="9991" max="9991" width="14.85546875" style="3042" customWidth="1"/>
    <col min="9992" max="9992" width="10" style="3042" customWidth="1"/>
    <col min="9993" max="9993" width="6.140625" style="3042" customWidth="1"/>
    <col min="9994" max="9994" width="12.28515625" style="3042" customWidth="1"/>
    <col min="9995" max="10240" width="9.140625" style="3042"/>
    <col min="10241" max="10241" width="15.42578125" style="3042" customWidth="1"/>
    <col min="10242" max="10242" width="18.42578125" style="3042" customWidth="1"/>
    <col min="10243" max="10243" width="24.28515625" style="3042" customWidth="1"/>
    <col min="10244" max="10244" width="11.7109375" style="3042" customWidth="1"/>
    <col min="10245" max="10245" width="16.28515625" style="3042" customWidth="1"/>
    <col min="10246" max="10246" width="15.28515625" style="3042" customWidth="1"/>
    <col min="10247" max="10247" width="14.85546875" style="3042" customWidth="1"/>
    <col min="10248" max="10248" width="10" style="3042" customWidth="1"/>
    <col min="10249" max="10249" width="6.140625" style="3042" customWidth="1"/>
    <col min="10250" max="10250" width="12.28515625" style="3042" customWidth="1"/>
    <col min="10251" max="10496" width="9.140625" style="3042"/>
    <col min="10497" max="10497" width="15.42578125" style="3042" customWidth="1"/>
    <col min="10498" max="10498" width="18.42578125" style="3042" customWidth="1"/>
    <col min="10499" max="10499" width="24.28515625" style="3042" customWidth="1"/>
    <col min="10500" max="10500" width="11.7109375" style="3042" customWidth="1"/>
    <col min="10501" max="10501" width="16.28515625" style="3042" customWidth="1"/>
    <col min="10502" max="10502" width="15.28515625" style="3042" customWidth="1"/>
    <col min="10503" max="10503" width="14.85546875" style="3042" customWidth="1"/>
    <col min="10504" max="10504" width="10" style="3042" customWidth="1"/>
    <col min="10505" max="10505" width="6.140625" style="3042" customWidth="1"/>
    <col min="10506" max="10506" width="12.28515625" style="3042" customWidth="1"/>
    <col min="10507" max="10752" width="9.140625" style="3042"/>
    <col min="10753" max="10753" width="15.42578125" style="3042" customWidth="1"/>
    <col min="10754" max="10754" width="18.42578125" style="3042" customWidth="1"/>
    <col min="10755" max="10755" width="24.28515625" style="3042" customWidth="1"/>
    <col min="10756" max="10756" width="11.7109375" style="3042" customWidth="1"/>
    <col min="10757" max="10757" width="16.28515625" style="3042" customWidth="1"/>
    <col min="10758" max="10758" width="15.28515625" style="3042" customWidth="1"/>
    <col min="10759" max="10759" width="14.85546875" style="3042" customWidth="1"/>
    <col min="10760" max="10760" width="10" style="3042" customWidth="1"/>
    <col min="10761" max="10761" width="6.140625" style="3042" customWidth="1"/>
    <col min="10762" max="10762" width="12.28515625" style="3042" customWidth="1"/>
    <col min="10763" max="11008" width="9.140625" style="3042"/>
    <col min="11009" max="11009" width="15.42578125" style="3042" customWidth="1"/>
    <col min="11010" max="11010" width="18.42578125" style="3042" customWidth="1"/>
    <col min="11011" max="11011" width="24.28515625" style="3042" customWidth="1"/>
    <col min="11012" max="11012" width="11.7109375" style="3042" customWidth="1"/>
    <col min="11013" max="11013" width="16.28515625" style="3042" customWidth="1"/>
    <col min="11014" max="11014" width="15.28515625" style="3042" customWidth="1"/>
    <col min="11015" max="11015" width="14.85546875" style="3042" customWidth="1"/>
    <col min="11016" max="11016" width="10" style="3042" customWidth="1"/>
    <col min="11017" max="11017" width="6.140625" style="3042" customWidth="1"/>
    <col min="11018" max="11018" width="12.28515625" style="3042" customWidth="1"/>
    <col min="11019" max="11264" width="9.140625" style="3042"/>
    <col min="11265" max="11265" width="15.42578125" style="3042" customWidth="1"/>
    <col min="11266" max="11266" width="18.42578125" style="3042" customWidth="1"/>
    <col min="11267" max="11267" width="24.28515625" style="3042" customWidth="1"/>
    <col min="11268" max="11268" width="11.7109375" style="3042" customWidth="1"/>
    <col min="11269" max="11269" width="16.28515625" style="3042" customWidth="1"/>
    <col min="11270" max="11270" width="15.28515625" style="3042" customWidth="1"/>
    <col min="11271" max="11271" width="14.85546875" style="3042" customWidth="1"/>
    <col min="11272" max="11272" width="10" style="3042" customWidth="1"/>
    <col min="11273" max="11273" width="6.140625" style="3042" customWidth="1"/>
    <col min="11274" max="11274" width="12.28515625" style="3042" customWidth="1"/>
    <col min="11275" max="11520" width="9.140625" style="3042"/>
    <col min="11521" max="11521" width="15.42578125" style="3042" customWidth="1"/>
    <col min="11522" max="11522" width="18.42578125" style="3042" customWidth="1"/>
    <col min="11523" max="11523" width="24.28515625" style="3042" customWidth="1"/>
    <col min="11524" max="11524" width="11.7109375" style="3042" customWidth="1"/>
    <col min="11525" max="11525" width="16.28515625" style="3042" customWidth="1"/>
    <col min="11526" max="11526" width="15.28515625" style="3042" customWidth="1"/>
    <col min="11527" max="11527" width="14.85546875" style="3042" customWidth="1"/>
    <col min="11528" max="11528" width="10" style="3042" customWidth="1"/>
    <col min="11529" max="11529" width="6.140625" style="3042" customWidth="1"/>
    <col min="11530" max="11530" width="12.28515625" style="3042" customWidth="1"/>
    <col min="11531" max="11776" width="9.140625" style="3042"/>
    <col min="11777" max="11777" width="15.42578125" style="3042" customWidth="1"/>
    <col min="11778" max="11778" width="18.42578125" style="3042" customWidth="1"/>
    <col min="11779" max="11779" width="24.28515625" style="3042" customWidth="1"/>
    <col min="11780" max="11780" width="11.7109375" style="3042" customWidth="1"/>
    <col min="11781" max="11781" width="16.28515625" style="3042" customWidth="1"/>
    <col min="11782" max="11782" width="15.28515625" style="3042" customWidth="1"/>
    <col min="11783" max="11783" width="14.85546875" style="3042" customWidth="1"/>
    <col min="11784" max="11784" width="10" style="3042" customWidth="1"/>
    <col min="11785" max="11785" width="6.140625" style="3042" customWidth="1"/>
    <col min="11786" max="11786" width="12.28515625" style="3042" customWidth="1"/>
    <col min="11787" max="12032" width="9.140625" style="3042"/>
    <col min="12033" max="12033" width="15.42578125" style="3042" customWidth="1"/>
    <col min="12034" max="12034" width="18.42578125" style="3042" customWidth="1"/>
    <col min="12035" max="12035" width="24.28515625" style="3042" customWidth="1"/>
    <col min="12036" max="12036" width="11.7109375" style="3042" customWidth="1"/>
    <col min="12037" max="12037" width="16.28515625" style="3042" customWidth="1"/>
    <col min="12038" max="12038" width="15.28515625" style="3042" customWidth="1"/>
    <col min="12039" max="12039" width="14.85546875" style="3042" customWidth="1"/>
    <col min="12040" max="12040" width="10" style="3042" customWidth="1"/>
    <col min="12041" max="12041" width="6.140625" style="3042" customWidth="1"/>
    <col min="12042" max="12042" width="12.28515625" style="3042" customWidth="1"/>
    <col min="12043" max="12288" width="9.140625" style="3042"/>
    <col min="12289" max="12289" width="15.42578125" style="3042" customWidth="1"/>
    <col min="12290" max="12290" width="18.42578125" style="3042" customWidth="1"/>
    <col min="12291" max="12291" width="24.28515625" style="3042" customWidth="1"/>
    <col min="12292" max="12292" width="11.7109375" style="3042" customWidth="1"/>
    <col min="12293" max="12293" width="16.28515625" style="3042" customWidth="1"/>
    <col min="12294" max="12294" width="15.28515625" style="3042" customWidth="1"/>
    <col min="12295" max="12295" width="14.85546875" style="3042" customWidth="1"/>
    <col min="12296" max="12296" width="10" style="3042" customWidth="1"/>
    <col min="12297" max="12297" width="6.140625" style="3042" customWidth="1"/>
    <col min="12298" max="12298" width="12.28515625" style="3042" customWidth="1"/>
    <col min="12299" max="12544" width="9.140625" style="3042"/>
    <col min="12545" max="12545" width="15.42578125" style="3042" customWidth="1"/>
    <col min="12546" max="12546" width="18.42578125" style="3042" customWidth="1"/>
    <col min="12547" max="12547" width="24.28515625" style="3042" customWidth="1"/>
    <col min="12548" max="12548" width="11.7109375" style="3042" customWidth="1"/>
    <col min="12549" max="12549" width="16.28515625" style="3042" customWidth="1"/>
    <col min="12550" max="12550" width="15.28515625" style="3042" customWidth="1"/>
    <col min="12551" max="12551" width="14.85546875" style="3042" customWidth="1"/>
    <col min="12552" max="12552" width="10" style="3042" customWidth="1"/>
    <col min="12553" max="12553" width="6.140625" style="3042" customWidth="1"/>
    <col min="12554" max="12554" width="12.28515625" style="3042" customWidth="1"/>
    <col min="12555" max="12800" width="9.140625" style="3042"/>
    <col min="12801" max="12801" width="15.42578125" style="3042" customWidth="1"/>
    <col min="12802" max="12802" width="18.42578125" style="3042" customWidth="1"/>
    <col min="12803" max="12803" width="24.28515625" style="3042" customWidth="1"/>
    <col min="12804" max="12804" width="11.7109375" style="3042" customWidth="1"/>
    <col min="12805" max="12805" width="16.28515625" style="3042" customWidth="1"/>
    <col min="12806" max="12806" width="15.28515625" style="3042" customWidth="1"/>
    <col min="12807" max="12807" width="14.85546875" style="3042" customWidth="1"/>
    <col min="12808" max="12808" width="10" style="3042" customWidth="1"/>
    <col min="12809" max="12809" width="6.140625" style="3042" customWidth="1"/>
    <col min="12810" max="12810" width="12.28515625" style="3042" customWidth="1"/>
    <col min="12811" max="13056" width="9.140625" style="3042"/>
    <col min="13057" max="13057" width="15.42578125" style="3042" customWidth="1"/>
    <col min="13058" max="13058" width="18.42578125" style="3042" customWidth="1"/>
    <col min="13059" max="13059" width="24.28515625" style="3042" customWidth="1"/>
    <col min="13060" max="13060" width="11.7109375" style="3042" customWidth="1"/>
    <col min="13061" max="13061" width="16.28515625" style="3042" customWidth="1"/>
    <col min="13062" max="13062" width="15.28515625" style="3042" customWidth="1"/>
    <col min="13063" max="13063" width="14.85546875" style="3042" customWidth="1"/>
    <col min="13064" max="13064" width="10" style="3042" customWidth="1"/>
    <col min="13065" max="13065" width="6.140625" style="3042" customWidth="1"/>
    <col min="13066" max="13066" width="12.28515625" style="3042" customWidth="1"/>
    <col min="13067" max="13312" width="9.140625" style="3042"/>
    <col min="13313" max="13313" width="15.42578125" style="3042" customWidth="1"/>
    <col min="13314" max="13314" width="18.42578125" style="3042" customWidth="1"/>
    <col min="13315" max="13315" width="24.28515625" style="3042" customWidth="1"/>
    <col min="13316" max="13316" width="11.7109375" style="3042" customWidth="1"/>
    <col min="13317" max="13317" width="16.28515625" style="3042" customWidth="1"/>
    <col min="13318" max="13318" width="15.28515625" style="3042" customWidth="1"/>
    <col min="13319" max="13319" width="14.85546875" style="3042" customWidth="1"/>
    <col min="13320" max="13320" width="10" style="3042" customWidth="1"/>
    <col min="13321" max="13321" width="6.140625" style="3042" customWidth="1"/>
    <col min="13322" max="13322" width="12.28515625" style="3042" customWidth="1"/>
    <col min="13323" max="13568" width="9.140625" style="3042"/>
    <col min="13569" max="13569" width="15.42578125" style="3042" customWidth="1"/>
    <col min="13570" max="13570" width="18.42578125" style="3042" customWidth="1"/>
    <col min="13571" max="13571" width="24.28515625" style="3042" customWidth="1"/>
    <col min="13572" max="13572" width="11.7109375" style="3042" customWidth="1"/>
    <col min="13573" max="13573" width="16.28515625" style="3042" customWidth="1"/>
    <col min="13574" max="13574" width="15.28515625" style="3042" customWidth="1"/>
    <col min="13575" max="13575" width="14.85546875" style="3042" customWidth="1"/>
    <col min="13576" max="13576" width="10" style="3042" customWidth="1"/>
    <col min="13577" max="13577" width="6.140625" style="3042" customWidth="1"/>
    <col min="13578" max="13578" width="12.28515625" style="3042" customWidth="1"/>
    <col min="13579" max="13824" width="9.140625" style="3042"/>
    <col min="13825" max="13825" width="15.42578125" style="3042" customWidth="1"/>
    <col min="13826" max="13826" width="18.42578125" style="3042" customWidth="1"/>
    <col min="13827" max="13827" width="24.28515625" style="3042" customWidth="1"/>
    <col min="13828" max="13828" width="11.7109375" style="3042" customWidth="1"/>
    <col min="13829" max="13829" width="16.28515625" style="3042" customWidth="1"/>
    <col min="13830" max="13830" width="15.28515625" style="3042" customWidth="1"/>
    <col min="13831" max="13831" width="14.85546875" style="3042" customWidth="1"/>
    <col min="13832" max="13832" width="10" style="3042" customWidth="1"/>
    <col min="13833" max="13833" width="6.140625" style="3042" customWidth="1"/>
    <col min="13834" max="13834" width="12.28515625" style="3042" customWidth="1"/>
    <col min="13835" max="14080" width="9.140625" style="3042"/>
    <col min="14081" max="14081" width="15.42578125" style="3042" customWidth="1"/>
    <col min="14082" max="14082" width="18.42578125" style="3042" customWidth="1"/>
    <col min="14083" max="14083" width="24.28515625" style="3042" customWidth="1"/>
    <col min="14084" max="14084" width="11.7109375" style="3042" customWidth="1"/>
    <col min="14085" max="14085" width="16.28515625" style="3042" customWidth="1"/>
    <col min="14086" max="14086" width="15.28515625" style="3042" customWidth="1"/>
    <col min="14087" max="14087" width="14.85546875" style="3042" customWidth="1"/>
    <col min="14088" max="14088" width="10" style="3042" customWidth="1"/>
    <col min="14089" max="14089" width="6.140625" style="3042" customWidth="1"/>
    <col min="14090" max="14090" width="12.28515625" style="3042" customWidth="1"/>
    <col min="14091" max="14336" width="9.140625" style="3042"/>
    <col min="14337" max="14337" width="15.42578125" style="3042" customWidth="1"/>
    <col min="14338" max="14338" width="18.42578125" style="3042" customWidth="1"/>
    <col min="14339" max="14339" width="24.28515625" style="3042" customWidth="1"/>
    <col min="14340" max="14340" width="11.7109375" style="3042" customWidth="1"/>
    <col min="14341" max="14341" width="16.28515625" style="3042" customWidth="1"/>
    <col min="14342" max="14342" width="15.28515625" style="3042" customWidth="1"/>
    <col min="14343" max="14343" width="14.85546875" style="3042" customWidth="1"/>
    <col min="14344" max="14344" width="10" style="3042" customWidth="1"/>
    <col min="14345" max="14345" width="6.140625" style="3042" customWidth="1"/>
    <col min="14346" max="14346" width="12.28515625" style="3042" customWidth="1"/>
    <col min="14347" max="14592" width="9.140625" style="3042"/>
    <col min="14593" max="14593" width="15.42578125" style="3042" customWidth="1"/>
    <col min="14594" max="14594" width="18.42578125" style="3042" customWidth="1"/>
    <col min="14595" max="14595" width="24.28515625" style="3042" customWidth="1"/>
    <col min="14596" max="14596" width="11.7109375" style="3042" customWidth="1"/>
    <col min="14597" max="14597" width="16.28515625" style="3042" customWidth="1"/>
    <col min="14598" max="14598" width="15.28515625" style="3042" customWidth="1"/>
    <col min="14599" max="14599" width="14.85546875" style="3042" customWidth="1"/>
    <col min="14600" max="14600" width="10" style="3042" customWidth="1"/>
    <col min="14601" max="14601" width="6.140625" style="3042" customWidth="1"/>
    <col min="14602" max="14602" width="12.28515625" style="3042" customWidth="1"/>
    <col min="14603" max="14848" width="9.140625" style="3042"/>
    <col min="14849" max="14849" width="15.42578125" style="3042" customWidth="1"/>
    <col min="14850" max="14850" width="18.42578125" style="3042" customWidth="1"/>
    <col min="14851" max="14851" width="24.28515625" style="3042" customWidth="1"/>
    <col min="14852" max="14852" width="11.7109375" style="3042" customWidth="1"/>
    <col min="14853" max="14853" width="16.28515625" style="3042" customWidth="1"/>
    <col min="14854" max="14854" width="15.28515625" style="3042" customWidth="1"/>
    <col min="14855" max="14855" width="14.85546875" style="3042" customWidth="1"/>
    <col min="14856" max="14856" width="10" style="3042" customWidth="1"/>
    <col min="14857" max="14857" width="6.140625" style="3042" customWidth="1"/>
    <col min="14858" max="14858" width="12.28515625" style="3042" customWidth="1"/>
    <col min="14859" max="15104" width="9.140625" style="3042"/>
    <col min="15105" max="15105" width="15.42578125" style="3042" customWidth="1"/>
    <col min="15106" max="15106" width="18.42578125" style="3042" customWidth="1"/>
    <col min="15107" max="15107" width="24.28515625" style="3042" customWidth="1"/>
    <col min="15108" max="15108" width="11.7109375" style="3042" customWidth="1"/>
    <col min="15109" max="15109" width="16.28515625" style="3042" customWidth="1"/>
    <col min="15110" max="15110" width="15.28515625" style="3042" customWidth="1"/>
    <col min="15111" max="15111" width="14.85546875" style="3042" customWidth="1"/>
    <col min="15112" max="15112" width="10" style="3042" customWidth="1"/>
    <col min="15113" max="15113" width="6.140625" style="3042" customWidth="1"/>
    <col min="15114" max="15114" width="12.28515625" style="3042" customWidth="1"/>
    <col min="15115" max="15360" width="9.140625" style="3042"/>
    <col min="15361" max="15361" width="15.42578125" style="3042" customWidth="1"/>
    <col min="15362" max="15362" width="18.42578125" style="3042" customWidth="1"/>
    <col min="15363" max="15363" width="24.28515625" style="3042" customWidth="1"/>
    <col min="15364" max="15364" width="11.7109375" style="3042" customWidth="1"/>
    <col min="15365" max="15365" width="16.28515625" style="3042" customWidth="1"/>
    <col min="15366" max="15366" width="15.28515625" style="3042" customWidth="1"/>
    <col min="15367" max="15367" width="14.85546875" style="3042" customWidth="1"/>
    <col min="15368" max="15368" width="10" style="3042" customWidth="1"/>
    <col min="15369" max="15369" width="6.140625" style="3042" customWidth="1"/>
    <col min="15370" max="15370" width="12.28515625" style="3042" customWidth="1"/>
    <col min="15371" max="15616" width="9.140625" style="3042"/>
    <col min="15617" max="15617" width="15.42578125" style="3042" customWidth="1"/>
    <col min="15618" max="15618" width="18.42578125" style="3042" customWidth="1"/>
    <col min="15619" max="15619" width="24.28515625" style="3042" customWidth="1"/>
    <col min="15620" max="15620" width="11.7109375" style="3042" customWidth="1"/>
    <col min="15621" max="15621" width="16.28515625" style="3042" customWidth="1"/>
    <col min="15622" max="15622" width="15.28515625" style="3042" customWidth="1"/>
    <col min="15623" max="15623" width="14.85546875" style="3042" customWidth="1"/>
    <col min="15624" max="15624" width="10" style="3042" customWidth="1"/>
    <col min="15625" max="15625" width="6.140625" style="3042" customWidth="1"/>
    <col min="15626" max="15626" width="12.28515625" style="3042" customWidth="1"/>
    <col min="15627" max="15872" width="9.140625" style="3042"/>
    <col min="15873" max="15873" width="15.42578125" style="3042" customWidth="1"/>
    <col min="15874" max="15874" width="18.42578125" style="3042" customWidth="1"/>
    <col min="15875" max="15875" width="24.28515625" style="3042" customWidth="1"/>
    <col min="15876" max="15876" width="11.7109375" style="3042" customWidth="1"/>
    <col min="15877" max="15877" width="16.28515625" style="3042" customWidth="1"/>
    <col min="15878" max="15878" width="15.28515625" style="3042" customWidth="1"/>
    <col min="15879" max="15879" width="14.85546875" style="3042" customWidth="1"/>
    <col min="15880" max="15880" width="10" style="3042" customWidth="1"/>
    <col min="15881" max="15881" width="6.140625" style="3042" customWidth="1"/>
    <col min="15882" max="15882" width="12.28515625" style="3042" customWidth="1"/>
    <col min="15883" max="16128" width="9.140625" style="3042"/>
    <col min="16129" max="16129" width="15.42578125" style="3042" customWidth="1"/>
    <col min="16130" max="16130" width="18.42578125" style="3042" customWidth="1"/>
    <col min="16131" max="16131" width="24.28515625" style="3042" customWidth="1"/>
    <col min="16132" max="16132" width="11.7109375" style="3042" customWidth="1"/>
    <col min="16133" max="16133" width="16.28515625" style="3042" customWidth="1"/>
    <col min="16134" max="16134" width="15.28515625" style="3042" customWidth="1"/>
    <col min="16135" max="16135" width="14.85546875" style="3042" customWidth="1"/>
    <col min="16136" max="16136" width="10" style="3042" customWidth="1"/>
    <col min="16137" max="16137" width="6.140625" style="3042" customWidth="1"/>
    <col min="16138" max="16138" width="12.28515625" style="3042" customWidth="1"/>
    <col min="16139" max="16384" width="9.140625" style="3042"/>
  </cols>
  <sheetData>
    <row r="1" spans="1:11" ht="18.75" customHeight="1" x14ac:dyDescent="0.25">
      <c r="A1" s="4603" t="s">
        <v>4682</v>
      </c>
      <c r="B1" s="4603"/>
      <c r="C1" s="4603"/>
      <c r="D1" s="4603"/>
      <c r="E1" s="4603"/>
      <c r="F1" s="4603"/>
      <c r="G1" s="4700" t="s">
        <v>4802</v>
      </c>
      <c r="I1" s="3053"/>
      <c r="J1" s="3053"/>
    </row>
    <row r="2" spans="1:11" ht="18.75" customHeight="1" x14ac:dyDescent="0.25">
      <c r="A2" s="4571" t="s">
        <v>4491</v>
      </c>
      <c r="B2" s="4571"/>
      <c r="C2" s="4571"/>
      <c r="D2" s="4571"/>
      <c r="E2" s="4571"/>
      <c r="F2" s="4571"/>
      <c r="G2" s="3101"/>
      <c r="H2" s="3101"/>
      <c r="I2" s="3053"/>
      <c r="J2" s="3053"/>
    </row>
    <row r="3" spans="1:11" ht="18" customHeight="1" x14ac:dyDescent="0.25">
      <c r="A3" s="3055"/>
      <c r="B3" s="3055"/>
      <c r="C3" s="3055"/>
      <c r="D3" s="3055"/>
      <c r="E3" s="3055"/>
      <c r="F3" s="3055"/>
      <c r="G3" s="3056"/>
      <c r="H3" s="3056"/>
      <c r="I3" s="3053"/>
      <c r="J3" s="3053"/>
    </row>
    <row r="4" spans="1:11" ht="27.75" customHeight="1" x14ac:dyDescent="0.25">
      <c r="A4" s="2172"/>
      <c r="B4" s="2172"/>
      <c r="C4" s="5683"/>
      <c r="D4" s="5683"/>
      <c r="E4" s="5683"/>
      <c r="F4" s="5683"/>
      <c r="G4" s="5678"/>
      <c r="H4" s="5678"/>
    </row>
    <row r="5" spans="1:11" x14ac:dyDescent="0.25">
      <c r="A5" s="2172"/>
      <c r="B5" s="2172"/>
      <c r="C5" s="4565"/>
      <c r="D5" s="2918"/>
      <c r="E5" s="4565"/>
      <c r="F5" s="2159"/>
      <c r="G5" s="4544"/>
      <c r="H5" s="4544"/>
      <c r="I5" s="3053"/>
      <c r="J5" s="3053"/>
    </row>
    <row r="6" spans="1:11" ht="18.75" customHeight="1" x14ac:dyDescent="0.25">
      <c r="A6" s="2990"/>
      <c r="B6" s="2990"/>
      <c r="C6" s="2990"/>
      <c r="D6" s="4566"/>
      <c r="E6" s="2990"/>
      <c r="F6" s="4567"/>
      <c r="G6" s="4545"/>
      <c r="H6" s="4545"/>
      <c r="I6" s="4570"/>
      <c r="J6" s="4586"/>
    </row>
    <row r="7" spans="1:11" ht="18.75" customHeight="1" x14ac:dyDescent="0.25">
      <c r="A7" s="2990"/>
      <c r="B7" s="2990"/>
      <c r="C7" s="2990"/>
      <c r="D7" s="4566"/>
      <c r="E7" s="2990"/>
      <c r="F7" s="4567"/>
      <c r="G7" s="4546"/>
      <c r="H7" s="4547"/>
      <c r="I7" s="4570"/>
      <c r="J7" s="4586"/>
    </row>
    <row r="8" spans="1:11" ht="14.25" customHeight="1" x14ac:dyDescent="0.25">
      <c r="A8" s="4550"/>
      <c r="B8" s="4550"/>
      <c r="C8" s="4550"/>
      <c r="D8" s="4550"/>
      <c r="E8" s="4568"/>
      <c r="F8" s="4568"/>
      <c r="G8" s="4546"/>
      <c r="H8" s="3096"/>
      <c r="I8" s="4570"/>
      <c r="J8" s="4586"/>
    </row>
    <row r="9" spans="1:11" ht="79.5" customHeight="1" thickBot="1" x14ac:dyDescent="0.3">
      <c r="A9" s="5679"/>
      <c r="B9" s="5679"/>
      <c r="C9" s="5684"/>
      <c r="D9" s="5684"/>
      <c r="E9" s="5684"/>
      <c r="F9" s="5684"/>
      <c r="G9" s="4546"/>
      <c r="H9" s="3096"/>
      <c r="I9" s="4570"/>
      <c r="J9" s="4586"/>
    </row>
    <row r="10" spans="1:11" ht="14.25" customHeight="1" thickBot="1" x14ac:dyDescent="0.3">
      <c r="A10" s="2395"/>
      <c r="B10" s="2395"/>
      <c r="C10" s="4569"/>
      <c r="D10" s="4569"/>
      <c r="E10" s="4569"/>
      <c r="F10" s="4569"/>
      <c r="G10" s="4546"/>
      <c r="H10" s="3096"/>
      <c r="I10" s="4570"/>
      <c r="J10" s="3106"/>
      <c r="K10" s="4672" t="s">
        <v>4683</v>
      </c>
    </row>
    <row r="11" spans="1:11" ht="14.25" customHeight="1" x14ac:dyDescent="0.25">
      <c r="A11" s="2395"/>
      <c r="B11" s="2395"/>
      <c r="C11" s="4569"/>
      <c r="D11" s="4569"/>
      <c r="E11" s="4569"/>
      <c r="F11" s="4569"/>
      <c r="G11" s="4546"/>
      <c r="H11" s="3096"/>
      <c r="I11" s="4570"/>
      <c r="J11" s="4587" t="s">
        <v>4681</v>
      </c>
      <c r="K11" s="4673">
        <v>268</v>
      </c>
    </row>
    <row r="12" spans="1:11" ht="14.25" customHeight="1" thickBot="1" x14ac:dyDescent="0.3">
      <c r="A12" s="2395"/>
      <c r="B12" s="2395"/>
      <c r="C12" s="4569"/>
      <c r="D12" s="4569"/>
      <c r="E12" s="4569"/>
      <c r="F12" s="4569"/>
      <c r="G12" s="4546"/>
      <c r="H12" s="3096"/>
      <c r="I12" s="4570"/>
      <c r="J12" s="4588" t="s">
        <v>4680</v>
      </c>
      <c r="K12" s="4674">
        <v>309</v>
      </c>
    </row>
    <row r="13" spans="1:11" ht="14.25" customHeight="1" thickBot="1" x14ac:dyDescent="0.3">
      <c r="A13" s="2395"/>
      <c r="B13" s="2395"/>
      <c r="C13" s="4569"/>
      <c r="D13" s="4569"/>
      <c r="E13" s="4569"/>
      <c r="F13" s="4569"/>
      <c r="G13" s="4546"/>
      <c r="H13" s="3096"/>
      <c r="I13" s="3053"/>
      <c r="J13" s="4589" t="s">
        <v>31</v>
      </c>
      <c r="K13" s="4675">
        <f>SUM(K11:K12)</f>
        <v>577</v>
      </c>
    </row>
    <row r="14" spans="1:11" ht="14.25" customHeight="1" x14ac:dyDescent="0.25">
      <c r="C14" s="4569"/>
      <c r="D14" s="4569"/>
      <c r="E14" s="4569"/>
      <c r="F14" s="4569"/>
      <c r="G14" s="4546"/>
      <c r="H14" s="3096"/>
      <c r="I14" s="3053"/>
    </row>
    <row r="15" spans="1:11" ht="14.25" customHeight="1" x14ac:dyDescent="0.25">
      <c r="D15" s="4569"/>
      <c r="E15" s="4569"/>
      <c r="F15" s="4569"/>
      <c r="G15" s="4546"/>
      <c r="H15" s="3096"/>
      <c r="I15" s="3053"/>
    </row>
    <row r="16" spans="1:11" ht="14.25" customHeight="1" x14ac:dyDescent="0.25">
      <c r="D16" s="4569"/>
      <c r="E16" s="4569"/>
      <c r="F16" s="4569"/>
      <c r="G16" s="4546"/>
      <c r="H16" s="3096"/>
      <c r="I16" s="3053"/>
    </row>
    <row r="17" spans="1:9" ht="28.5" customHeight="1" x14ac:dyDescent="0.25">
      <c r="A17" s="5681" t="s">
        <v>4684</v>
      </c>
      <c r="B17" s="5681"/>
      <c r="C17" s="5681"/>
      <c r="D17" s="5681"/>
      <c r="E17" s="5681"/>
      <c r="F17" s="5681"/>
      <c r="G17" s="5681"/>
      <c r="H17" s="3096"/>
      <c r="I17" s="3053"/>
    </row>
    <row r="18" spans="1:9" ht="16.5" customHeight="1" x14ac:dyDescent="0.25">
      <c r="A18" s="5681" t="s">
        <v>4685</v>
      </c>
      <c r="B18" s="5681"/>
      <c r="C18" s="5681"/>
      <c r="D18" s="5681"/>
      <c r="E18" s="5681"/>
      <c r="F18" s="5681"/>
      <c r="G18" s="4590"/>
      <c r="H18" s="3096"/>
      <c r="I18" s="3053"/>
    </row>
    <row r="19" spans="1:9" ht="14.25" customHeight="1" x14ac:dyDescent="0.25">
      <c r="A19" s="4518"/>
      <c r="B19" s="4518"/>
      <c r="C19" s="4551"/>
      <c r="E19" s="4552"/>
      <c r="F19" s="4553"/>
      <c r="G19" s="4546"/>
      <c r="H19" s="3096"/>
      <c r="I19" s="3053"/>
    </row>
    <row r="20" spans="1:9" ht="14.25" customHeight="1" x14ac:dyDescent="0.25">
      <c r="A20" s="4518"/>
      <c r="B20" s="4518"/>
      <c r="C20" s="4551"/>
      <c r="E20" s="4552"/>
      <c r="F20" s="4553"/>
      <c r="G20" s="4546"/>
      <c r="H20" s="4554"/>
      <c r="I20" s="3053"/>
    </row>
    <row r="21" spans="1:9" ht="14.25" customHeight="1" x14ac:dyDescent="0.25">
      <c r="A21" s="4518"/>
      <c r="B21" s="4518"/>
      <c r="C21" s="4551"/>
      <c r="E21" s="4552"/>
      <c r="F21" s="4553"/>
      <c r="G21" s="4546"/>
      <c r="H21" s="3096"/>
      <c r="I21" s="3053"/>
    </row>
    <row r="22" spans="1:9" ht="14.25" customHeight="1" x14ac:dyDescent="0.25">
      <c r="A22" s="4518"/>
      <c r="B22" s="4518"/>
      <c r="C22" s="4551"/>
      <c r="E22" s="4552"/>
      <c r="F22" s="4553"/>
      <c r="G22" s="4546"/>
      <c r="H22" s="3096"/>
      <c r="I22" s="3053"/>
    </row>
    <row r="23" spans="1:9" ht="14.25" customHeight="1" x14ac:dyDescent="0.25">
      <c r="A23" s="4518"/>
      <c r="B23" s="4518"/>
      <c r="C23" s="4551"/>
      <c r="E23" s="4552"/>
      <c r="F23" s="4553"/>
      <c r="G23" s="4546"/>
      <c r="H23" s="3096"/>
      <c r="I23" s="3053"/>
    </row>
    <row r="24" spans="1:9" ht="14.25" customHeight="1" x14ac:dyDescent="0.25">
      <c r="A24" s="4518"/>
      <c r="B24" s="4518"/>
      <c r="C24" s="4551"/>
      <c r="E24" s="4552"/>
      <c r="F24" s="4553"/>
      <c r="G24" s="4546"/>
      <c r="H24" s="3096"/>
      <c r="I24" s="3053"/>
    </row>
    <row r="25" spans="1:9" ht="14.25" customHeight="1" x14ac:dyDescent="0.25">
      <c r="A25" s="4518"/>
      <c r="B25" s="4518"/>
      <c r="C25" s="4551"/>
      <c r="E25" s="4552"/>
      <c r="F25" s="4553"/>
      <c r="G25" s="4546"/>
      <c r="H25" s="3096"/>
      <c r="I25" s="3053"/>
    </row>
    <row r="26" spans="1:9" ht="14.25" customHeight="1" x14ac:dyDescent="0.25">
      <c r="A26" s="4518"/>
      <c r="B26" s="4518"/>
      <c r="C26" s="4551"/>
      <c r="E26" s="4552"/>
      <c r="F26" s="4553"/>
      <c r="G26" s="4546"/>
      <c r="H26" s="3096"/>
      <c r="I26" s="3053"/>
    </row>
    <row r="27" spans="1:9" ht="14.25" customHeight="1" x14ac:dyDescent="0.25">
      <c r="A27" s="4518"/>
      <c r="B27" s="4518"/>
      <c r="C27" s="4551"/>
      <c r="E27" s="4552"/>
      <c r="F27" s="4553"/>
      <c r="G27" s="4546"/>
      <c r="H27" s="3096"/>
      <c r="I27" s="3053"/>
    </row>
    <row r="28" spans="1:9" ht="14.25" customHeight="1" x14ac:dyDescent="0.25">
      <c r="A28" s="4518"/>
      <c r="B28" s="4518"/>
      <c r="C28" s="4551"/>
      <c r="E28" s="4552"/>
      <c r="F28" s="4553"/>
      <c r="G28" s="4546"/>
      <c r="H28" s="3096"/>
      <c r="I28" s="3053"/>
    </row>
    <row r="29" spans="1:9" ht="14.25" customHeight="1" x14ac:dyDescent="0.25">
      <c r="A29" s="4518"/>
      <c r="B29" s="4518"/>
      <c r="C29" s="4551"/>
      <c r="E29" s="4552"/>
      <c r="F29" s="4553"/>
      <c r="G29" s="4546"/>
      <c r="H29" s="3096"/>
      <c r="I29" s="3053"/>
    </row>
    <row r="30" spans="1:9" ht="14.25" customHeight="1" x14ac:dyDescent="0.25">
      <c r="A30" s="4518"/>
      <c r="B30" s="4518"/>
      <c r="C30" s="4551"/>
      <c r="E30" s="4552"/>
      <c r="F30" s="4553"/>
      <c r="G30" s="4546"/>
      <c r="H30" s="3096"/>
      <c r="I30" s="3053"/>
    </row>
    <row r="31" spans="1:9" ht="14.25" customHeight="1" x14ac:dyDescent="0.25">
      <c r="A31" s="4518"/>
      <c r="B31" s="4518"/>
      <c r="C31" s="4551"/>
      <c r="E31" s="4552"/>
      <c r="F31" s="4553"/>
      <c r="G31" s="4546"/>
      <c r="H31" s="3096"/>
      <c r="I31" s="3053"/>
    </row>
    <row r="32" spans="1:9" ht="14.25" customHeight="1" x14ac:dyDescent="0.25">
      <c r="A32" s="4518"/>
      <c r="B32" s="4518"/>
      <c r="C32" s="4551"/>
      <c r="E32" s="4552"/>
      <c r="F32" s="4553"/>
      <c r="G32" s="4546"/>
      <c r="H32" s="3096"/>
      <c r="I32" s="3053"/>
    </row>
    <row r="33" spans="1:10" ht="14.25" customHeight="1" x14ac:dyDescent="0.25">
      <c r="A33" s="4518"/>
      <c r="B33" s="4518"/>
      <c r="C33" s="4551"/>
      <c r="E33" s="4552"/>
      <c r="F33" s="4553"/>
      <c r="G33" s="4546"/>
      <c r="H33" s="3096"/>
      <c r="I33" s="3053"/>
    </row>
    <row r="34" spans="1:10" ht="14.25" customHeight="1" x14ac:dyDescent="0.25">
      <c r="A34" s="4518"/>
      <c r="B34" s="4518"/>
      <c r="C34" s="4551"/>
      <c r="E34" s="4552"/>
      <c r="F34" s="4553"/>
      <c r="G34" s="4546"/>
      <c r="H34" s="3096"/>
      <c r="I34" s="3053"/>
    </row>
    <row r="35" spans="1:10" ht="14.25" customHeight="1" x14ac:dyDescent="0.25">
      <c r="A35" s="4518"/>
      <c r="B35" s="4518"/>
      <c r="C35" s="4551"/>
      <c r="E35" s="4552"/>
      <c r="F35" s="4553"/>
      <c r="G35" s="4546"/>
      <c r="H35" s="3096"/>
      <c r="I35" s="3053"/>
    </row>
    <row r="36" spans="1:10" ht="14.25" customHeight="1" x14ac:dyDescent="0.25">
      <c r="A36" s="4518"/>
      <c r="B36" s="4518"/>
      <c r="C36" s="4551"/>
      <c r="E36" s="4552"/>
      <c r="F36" s="4553"/>
      <c r="G36" s="4546"/>
      <c r="H36" s="3096"/>
      <c r="I36" s="3053"/>
    </row>
    <row r="37" spans="1:10" ht="14.25" customHeight="1" x14ac:dyDescent="0.25">
      <c r="A37" s="4518"/>
      <c r="B37" s="4518"/>
      <c r="C37" s="4551"/>
      <c r="E37" s="4552"/>
      <c r="F37" s="4553"/>
      <c r="G37" s="4546"/>
      <c r="H37" s="3096"/>
      <c r="I37" s="3053"/>
    </row>
    <row r="38" spans="1:10" ht="14.25" customHeight="1" x14ac:dyDescent="0.25">
      <c r="A38" s="4518"/>
      <c r="B38" s="4518"/>
      <c r="C38" s="4551"/>
      <c r="E38" s="4552"/>
      <c r="F38" s="4553"/>
      <c r="G38" s="4546"/>
      <c r="H38" s="3096"/>
      <c r="I38" s="3053"/>
    </row>
    <row r="39" spans="1:10" ht="14.25" customHeight="1" x14ac:dyDescent="0.25">
      <c r="A39" s="4518"/>
      <c r="B39" s="4518"/>
      <c r="C39" s="4551"/>
      <c r="E39" s="4552"/>
      <c r="F39" s="4553"/>
      <c r="G39" s="4546"/>
      <c r="H39" s="3096"/>
      <c r="I39" s="3053"/>
    </row>
    <row r="40" spans="1:10" ht="14.25" customHeight="1" x14ac:dyDescent="0.25">
      <c r="A40" s="4518"/>
      <c r="B40" s="4518"/>
      <c r="C40" s="4551"/>
      <c r="E40" s="4552"/>
      <c r="F40" s="4553"/>
      <c r="G40" s="4546"/>
      <c r="H40" s="3096"/>
      <c r="I40" s="3053"/>
    </row>
    <row r="41" spans="1:10" ht="14.25" customHeight="1" x14ac:dyDescent="0.25">
      <c r="A41" s="4555"/>
      <c r="B41" s="4555"/>
      <c r="C41" s="4556"/>
      <c r="D41" s="4557"/>
      <c r="E41" s="4558"/>
      <c r="F41" s="4559"/>
      <c r="G41" s="4556"/>
      <c r="H41" s="4560"/>
      <c r="I41" s="3053"/>
    </row>
    <row r="42" spans="1:10" x14ac:dyDescent="0.25">
      <c r="A42" s="3053"/>
      <c r="B42" s="3053"/>
      <c r="C42" s="3053"/>
      <c r="D42" s="3053"/>
      <c r="E42" s="3053"/>
      <c r="F42" s="3053"/>
      <c r="G42" s="3053"/>
      <c r="H42" s="3053"/>
      <c r="I42" s="3053"/>
    </row>
    <row r="43" spans="1:10" x14ac:dyDescent="0.25">
      <c r="A43" s="4561"/>
      <c r="B43" s="4561"/>
      <c r="C43" s="3053"/>
      <c r="D43" s="3053"/>
      <c r="E43" s="3053"/>
      <c r="F43" s="3053"/>
      <c r="G43" s="3053"/>
      <c r="H43" s="3053"/>
      <c r="I43" s="3053"/>
    </row>
    <row r="44" spans="1:10" x14ac:dyDescent="0.25">
      <c r="A44" s="4562"/>
      <c r="B44" s="4562"/>
      <c r="C44" s="3053"/>
      <c r="D44" s="3053"/>
      <c r="E44" s="3053"/>
      <c r="F44" s="3053"/>
      <c r="G44" s="3053"/>
      <c r="H44" s="3053"/>
      <c r="I44" s="3053"/>
    </row>
    <row r="45" spans="1:10" x14ac:dyDescent="0.25">
      <c r="A45" s="3053"/>
      <c r="B45" s="3053"/>
      <c r="C45" s="3053"/>
      <c r="D45" s="3053"/>
      <c r="E45" s="3053"/>
      <c r="F45" s="3053"/>
      <c r="G45" s="3053"/>
      <c r="H45" s="3053"/>
      <c r="I45" s="3053"/>
    </row>
    <row r="46" spans="1:10" x14ac:dyDescent="0.25">
      <c r="A46" s="3053"/>
      <c r="B46" s="3053"/>
      <c r="C46" s="3053"/>
      <c r="D46" s="3053"/>
      <c r="E46" s="3053"/>
      <c r="F46" s="3053"/>
      <c r="G46" s="3053"/>
      <c r="H46" s="3053"/>
      <c r="I46" s="3053"/>
      <c r="J46" s="3053"/>
    </row>
    <row r="47" spans="1:10" x14ac:dyDescent="0.25">
      <c r="A47" s="3053"/>
      <c r="B47" s="3053"/>
      <c r="C47" s="3053"/>
      <c r="D47" s="3053"/>
      <c r="E47" s="3053"/>
      <c r="F47" s="3053"/>
      <c r="G47" s="3053"/>
      <c r="H47" s="3053"/>
      <c r="I47" s="3053"/>
      <c r="J47" s="3053"/>
    </row>
    <row r="48" spans="1:10" x14ac:dyDescent="0.25">
      <c r="A48" s="3053"/>
      <c r="B48" s="3053"/>
      <c r="C48" s="3053"/>
      <c r="D48" s="3053"/>
      <c r="E48" s="3053"/>
      <c r="F48" s="3053"/>
      <c r="G48" s="3053"/>
      <c r="H48" s="3053"/>
      <c r="I48" s="3053"/>
      <c r="J48" s="3053"/>
    </row>
    <row r="49" spans="1:10" x14ac:dyDescent="0.25">
      <c r="A49" s="3053"/>
      <c r="B49" s="3053"/>
      <c r="C49" s="3053"/>
      <c r="D49" s="3053"/>
      <c r="E49" s="3053"/>
      <c r="F49" s="3053"/>
      <c r="G49" s="3053"/>
      <c r="H49" s="3053"/>
      <c r="I49" s="3053"/>
      <c r="J49" s="3053"/>
    </row>
    <row r="50" spans="1:10" x14ac:dyDescent="0.25">
      <c r="A50" s="3053"/>
      <c r="B50" s="3053"/>
      <c r="C50" s="3053"/>
      <c r="D50" s="3053"/>
      <c r="E50" s="3053"/>
      <c r="F50" s="3053"/>
      <c r="G50" s="3053"/>
      <c r="H50" s="3053"/>
      <c r="I50" s="3053"/>
      <c r="J50" s="3053"/>
    </row>
    <row r="51" spans="1:10" x14ac:dyDescent="0.25">
      <c r="J51" s="3053"/>
    </row>
    <row r="52" spans="1:10" x14ac:dyDescent="0.25">
      <c r="J52" s="3053"/>
    </row>
    <row r="53" spans="1:10" x14ac:dyDescent="0.25">
      <c r="J53" s="3053"/>
    </row>
    <row r="54" spans="1:10" x14ac:dyDescent="0.25">
      <c r="J54" s="3053"/>
    </row>
  </sheetData>
  <mergeCells count="6">
    <mergeCell ref="G4:H4"/>
    <mergeCell ref="A9:F9"/>
    <mergeCell ref="A18:F18"/>
    <mergeCell ref="C4:D4"/>
    <mergeCell ref="E4:F4"/>
    <mergeCell ref="A17:G17"/>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&amp;R&amp;"Tahoma,Normal"233</oddFooter>
  </headerFooter>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2">
    <tabColor rgb="FFEB700B"/>
  </sheetPr>
  <dimension ref="A1:BY283"/>
  <sheetViews>
    <sheetView showGridLines="0" view="pageBreakPreview" zoomScaleNormal="70" zoomScaleSheetLayoutView="100" zoomScalePageLayoutView="90" workbookViewId="0">
      <selection activeCell="AI10" sqref="AI10"/>
    </sheetView>
  </sheetViews>
  <sheetFormatPr baseColWidth="10" defaultColWidth="11.42578125" defaultRowHeight="12.75" x14ac:dyDescent="0.2"/>
  <cols>
    <col min="1" max="1" width="0.42578125" style="6" customWidth="1"/>
    <col min="2" max="2" width="11.2851562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5.140625" style="6" hidden="1" customWidth="1"/>
    <col min="10" max="10" width="9.28515625" style="6" hidden="1" customWidth="1"/>
    <col min="11" max="11" width="33.28515625" style="6" customWidth="1"/>
    <col min="12" max="12" width="15.7109375" style="6" customWidth="1"/>
    <col min="13" max="13" width="16.140625" style="6" customWidth="1"/>
    <col min="14" max="14" width="15.7109375" style="6" customWidth="1"/>
    <col min="15" max="15" width="1.42578125" style="6" customWidth="1"/>
    <col min="16" max="16" width="7.7109375" style="6" customWidth="1"/>
    <col min="17" max="17" width="1.85546875" style="6" customWidth="1"/>
    <col min="18" max="18" width="10.42578125" style="6" customWidth="1"/>
    <col min="19" max="19" width="6.5703125" style="6" customWidth="1"/>
    <col min="20" max="20" width="32.140625" style="378" customWidth="1"/>
    <col min="21" max="21" width="0.28515625" style="6" customWidth="1"/>
    <col min="22" max="22" width="11.28515625" style="6" hidden="1" customWidth="1"/>
    <col min="23" max="23" width="13.5703125" style="6" hidden="1" customWidth="1"/>
    <col min="24" max="25" width="8.140625" style="3632" hidden="1" customWidth="1"/>
    <col min="26" max="26" width="36.28515625" style="378" hidden="1" customWidth="1"/>
    <col min="27" max="27" width="2.42578125" style="6" hidden="1" customWidth="1"/>
    <col min="28" max="28" width="31.5703125" style="6" hidden="1" customWidth="1"/>
    <col min="29" max="29" width="13.710937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0.42578125" style="6" hidden="1" customWidth="1"/>
    <col min="35" max="35" width="27.85546875" style="6" hidden="1" customWidth="1"/>
    <col min="36" max="41" width="11.42578125" style="6" hidden="1" customWidth="1"/>
    <col min="42" max="16384" width="11.42578125" style="6"/>
  </cols>
  <sheetData>
    <row r="1" spans="1:77" s="3999" customFormat="1" ht="18" x14ac:dyDescent="0.25">
      <c r="K1" s="1652" t="s">
        <v>2388</v>
      </c>
      <c r="L1" s="3182"/>
      <c r="M1" s="3182"/>
      <c r="N1" s="3182"/>
      <c r="O1" s="3182"/>
      <c r="P1" s="3182"/>
      <c r="Q1" s="3181"/>
      <c r="R1" s="3181"/>
      <c r="S1" s="3181"/>
      <c r="T1" s="2996" t="s">
        <v>5181</v>
      </c>
      <c r="V1" s="4000"/>
      <c r="W1" s="4001"/>
      <c r="X1" s="4001"/>
      <c r="Y1" s="4001"/>
      <c r="Z1" s="4002"/>
    </row>
    <row r="2" spans="1:77" s="3999" customFormat="1" ht="18" x14ac:dyDescent="0.25">
      <c r="K2" s="1652" t="s">
        <v>2966</v>
      </c>
      <c r="L2" s="3182"/>
      <c r="M2" s="3182"/>
      <c r="N2" s="3182"/>
      <c r="O2" s="3182"/>
      <c r="P2" s="3182"/>
      <c r="Q2" s="3182"/>
      <c r="R2" s="3182"/>
      <c r="S2" s="3182"/>
      <c r="T2" s="3182"/>
      <c r="V2" s="4000"/>
      <c r="W2" s="4001"/>
      <c r="X2" s="4001"/>
      <c r="Y2" s="4001"/>
      <c r="Z2" s="4002"/>
    </row>
    <row r="3" spans="1:77" s="3999" customFormat="1" ht="18" x14ac:dyDescent="0.25">
      <c r="K3" s="2992">
        <v>2013</v>
      </c>
      <c r="L3" s="3182"/>
      <c r="M3" s="3182"/>
      <c r="N3" s="3182"/>
      <c r="O3" s="3182"/>
      <c r="P3" s="3182"/>
      <c r="Q3" s="3182"/>
      <c r="R3" s="3182"/>
      <c r="S3" s="3182"/>
      <c r="T3" s="3182"/>
      <c r="V3" s="4000"/>
      <c r="W3" s="4001"/>
      <c r="X3" s="4001"/>
      <c r="Y3" s="4001"/>
      <c r="Z3" s="4002"/>
    </row>
    <row r="4" spans="1:77" s="3999" customFormat="1" ht="18" x14ac:dyDescent="0.25">
      <c r="K4" s="3182"/>
      <c r="L4" s="3184"/>
      <c r="M4" s="3184"/>
      <c r="N4" s="3184"/>
      <c r="O4" s="3184"/>
      <c r="P4" s="3184"/>
      <c r="Q4" s="3184"/>
      <c r="R4" s="3184"/>
      <c r="S4" s="3184"/>
      <c r="T4" s="3184"/>
      <c r="V4" s="85"/>
      <c r="W4" s="58"/>
      <c r="X4" s="83"/>
      <c r="Y4" s="83"/>
      <c r="Z4" s="58"/>
    </row>
    <row r="5" spans="1:77" s="3632" customFormat="1" ht="46.5" customHeight="1" x14ac:dyDescent="0.2">
      <c r="A5" s="3262" t="s">
        <v>50</v>
      </c>
      <c r="B5" s="3262" t="s">
        <v>44</v>
      </c>
      <c r="C5" s="3262" t="s">
        <v>172</v>
      </c>
      <c r="D5" s="567" t="s">
        <v>261</v>
      </c>
      <c r="E5" s="1289"/>
      <c r="F5" s="3262" t="s">
        <v>176</v>
      </c>
      <c r="G5" s="3262" t="s">
        <v>179</v>
      </c>
      <c r="H5" s="3262" t="s">
        <v>178</v>
      </c>
      <c r="I5" s="3262" t="s">
        <v>174</v>
      </c>
      <c r="J5" s="3263" t="s">
        <v>175</v>
      </c>
      <c r="K5" s="4003" t="s">
        <v>181</v>
      </c>
      <c r="L5" s="4003" t="s">
        <v>21</v>
      </c>
      <c r="M5" s="4003" t="s">
        <v>29</v>
      </c>
      <c r="N5" s="6083" t="s">
        <v>258</v>
      </c>
      <c r="O5" s="6083"/>
      <c r="P5" s="6083" t="s">
        <v>182</v>
      </c>
      <c r="Q5" s="6083"/>
      <c r="R5" s="6083" t="s">
        <v>20</v>
      </c>
      <c r="S5" s="6083"/>
      <c r="T5" s="4003" t="s">
        <v>30</v>
      </c>
      <c r="U5" s="3265" t="s">
        <v>171</v>
      </c>
      <c r="V5" s="3267"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77" s="60" customFormat="1" ht="15" customHeight="1" x14ac:dyDescent="0.25">
      <c r="A6" s="3275"/>
      <c r="B6" s="3324"/>
      <c r="C6" s="3274"/>
      <c r="D6" s="3275"/>
      <c r="E6" s="3275"/>
      <c r="F6" s="3275"/>
      <c r="G6" s="3276"/>
      <c r="H6" s="3277"/>
      <c r="I6" s="3275"/>
      <c r="J6" s="3278"/>
      <c r="K6" s="6040" t="s">
        <v>2962</v>
      </c>
      <c r="L6" s="6041"/>
      <c r="M6" s="6041"/>
      <c r="N6" s="3817">
        <f>SUM(N7)</f>
        <v>5314885.71</v>
      </c>
      <c r="O6" s="2058"/>
      <c r="P6" s="3333"/>
      <c r="Q6" s="3334"/>
      <c r="R6" s="2066">
        <f>SUM(R7)</f>
        <v>789</v>
      </c>
      <c r="S6" s="3335"/>
      <c r="T6" s="3336"/>
      <c r="U6" s="3325"/>
      <c r="V6" s="3428"/>
      <c r="W6" s="3428"/>
      <c r="X6" s="3429">
        <f>SUM(X7)</f>
        <v>3</v>
      </c>
      <c r="Y6" s="3429">
        <f>SUM(Y7)</f>
        <v>12</v>
      </c>
      <c r="Z6" s="3430"/>
      <c r="AA6" s="3330"/>
      <c r="AB6" s="3330"/>
      <c r="AC6" s="3330"/>
      <c r="AD6" s="3331"/>
      <c r="AE6" s="3331"/>
      <c r="AF6" s="3331"/>
      <c r="AG6" s="3331"/>
      <c r="AH6" s="3331"/>
      <c r="AI6" s="3331"/>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row>
    <row r="7" spans="1:77" s="60" customFormat="1" ht="14.25" customHeight="1" x14ac:dyDescent="0.25">
      <c r="A7" s="3337"/>
      <c r="B7" s="3338"/>
      <c r="C7" s="3339"/>
      <c r="D7" s="3337"/>
      <c r="E7" s="3337"/>
      <c r="F7" s="3337"/>
      <c r="G7" s="3340"/>
      <c r="H7" s="3340"/>
      <c r="I7" s="3337"/>
      <c r="J7" s="3341"/>
      <c r="K7" s="6036" t="s">
        <v>289</v>
      </c>
      <c r="L7" s="6036"/>
      <c r="M7" s="6039"/>
      <c r="N7" s="3790">
        <f>SUM(N8:N10)</f>
        <v>5314885.71</v>
      </c>
      <c r="O7" s="2688"/>
      <c r="P7" s="3342"/>
      <c r="Q7" s="2068"/>
      <c r="R7" s="2072">
        <f>SUM(R8:R10)</f>
        <v>789</v>
      </c>
      <c r="S7" s="3343"/>
      <c r="T7" s="3342"/>
      <c r="U7" s="3344"/>
      <c r="V7" s="3431"/>
      <c r="W7" s="3431"/>
      <c r="X7" s="3432">
        <f>SUM(X8:X10)</f>
        <v>3</v>
      </c>
      <c r="Y7" s="3432">
        <f>SUM(Y8:Y10)</f>
        <v>12</v>
      </c>
      <c r="Z7" s="3433"/>
      <c r="AA7" s="3349"/>
      <c r="AB7" s="3349"/>
      <c r="AC7" s="3349"/>
      <c r="AD7" s="3350"/>
      <c r="AE7" s="3350"/>
      <c r="AF7" s="3350"/>
      <c r="AG7" s="3350"/>
      <c r="AH7" s="3350"/>
      <c r="AI7" s="335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row>
    <row r="8" spans="1:77" s="587" customFormat="1" ht="36.75" customHeight="1" x14ac:dyDescent="0.25">
      <c r="A8" s="3351" t="s">
        <v>840</v>
      </c>
      <c r="B8" s="1007" t="s">
        <v>3154</v>
      </c>
      <c r="C8" s="3467" t="s">
        <v>285</v>
      </c>
      <c r="D8" s="3468" t="s">
        <v>254</v>
      </c>
      <c r="E8" s="1343">
        <v>10511</v>
      </c>
      <c r="F8" s="3508" t="s">
        <v>296</v>
      </c>
      <c r="G8" s="3355" t="s">
        <v>4177</v>
      </c>
      <c r="H8" s="3356" t="s">
        <v>289</v>
      </c>
      <c r="I8" s="3355" t="s">
        <v>2962</v>
      </c>
      <c r="J8" s="3358">
        <v>2012</v>
      </c>
      <c r="K8" s="2700" t="s">
        <v>3306</v>
      </c>
      <c r="L8" s="2619" t="s">
        <v>324</v>
      </c>
      <c r="M8" s="2619" t="s">
        <v>3307</v>
      </c>
      <c r="N8" s="3790">
        <v>1900385.71</v>
      </c>
      <c r="O8" s="2700"/>
      <c r="P8" s="3469">
        <v>0.67</v>
      </c>
      <c r="Q8" s="2700"/>
      <c r="R8" s="3373">
        <v>96</v>
      </c>
      <c r="S8" s="3487"/>
      <c r="T8" s="2011" t="s">
        <v>4178</v>
      </c>
      <c r="U8" s="3387">
        <v>0.72</v>
      </c>
      <c r="V8" s="3382">
        <v>41103</v>
      </c>
      <c r="W8" s="3460" t="s">
        <v>283</v>
      </c>
      <c r="X8" s="3491">
        <v>1</v>
      </c>
      <c r="Y8" s="3491">
        <v>6</v>
      </c>
      <c r="Z8" s="3492" t="s">
        <v>3158</v>
      </c>
      <c r="AA8" s="3467" t="s">
        <v>4179</v>
      </c>
      <c r="AB8" s="3363"/>
      <c r="AC8" s="3390" t="s">
        <v>281</v>
      </c>
      <c r="AD8" s="980" t="s">
        <v>4180</v>
      </c>
      <c r="AE8" s="3391" t="s">
        <v>3109</v>
      </c>
      <c r="AF8" s="3382">
        <v>41031</v>
      </c>
      <c r="AG8" s="3381" t="s">
        <v>3147</v>
      </c>
      <c r="AH8" s="3382">
        <v>41264</v>
      </c>
      <c r="AI8" s="3381" t="s">
        <v>3141</v>
      </c>
      <c r="AJ8" s="627" t="s">
        <v>281</v>
      </c>
      <c r="AK8" s="627" t="s">
        <v>281</v>
      </c>
      <c r="AL8" s="627" t="s">
        <v>281</v>
      </c>
      <c r="AM8" s="627" t="s">
        <v>281</v>
      </c>
      <c r="AN8" s="627" t="s">
        <v>281</v>
      </c>
      <c r="AO8" s="1182" t="s">
        <v>281</v>
      </c>
    </row>
    <row r="9" spans="1:77" s="587" customFormat="1" ht="24.75" customHeight="1" x14ac:dyDescent="0.25">
      <c r="A9" s="3351" t="s">
        <v>840</v>
      </c>
      <c r="B9" s="1007" t="s">
        <v>3154</v>
      </c>
      <c r="C9" s="3467" t="s">
        <v>285</v>
      </c>
      <c r="D9" s="3468" t="s">
        <v>254</v>
      </c>
      <c r="E9" s="1343">
        <v>10676</v>
      </c>
      <c r="F9" s="3508" t="s">
        <v>296</v>
      </c>
      <c r="G9" s="3355" t="s">
        <v>3358</v>
      </c>
      <c r="H9" s="3356" t="s">
        <v>289</v>
      </c>
      <c r="I9" s="3355" t="s">
        <v>2962</v>
      </c>
      <c r="J9" s="3358">
        <v>2012</v>
      </c>
      <c r="K9" s="2700" t="s">
        <v>3359</v>
      </c>
      <c r="L9" s="2619" t="s">
        <v>302</v>
      </c>
      <c r="M9" s="2619" t="s">
        <v>3360</v>
      </c>
      <c r="N9" s="3790">
        <v>1917500</v>
      </c>
      <c r="O9" s="2700"/>
      <c r="P9" s="3469">
        <v>0.67</v>
      </c>
      <c r="Q9" s="2700"/>
      <c r="R9" s="3373">
        <v>597</v>
      </c>
      <c r="S9" s="2700"/>
      <c r="T9" s="2011" t="s">
        <v>4181</v>
      </c>
      <c r="U9" s="3387">
        <v>0.65</v>
      </c>
      <c r="V9" s="3382">
        <v>41116</v>
      </c>
      <c r="W9" s="3460" t="s">
        <v>283</v>
      </c>
      <c r="X9" s="3491">
        <v>1</v>
      </c>
      <c r="Y9" s="3491">
        <v>2</v>
      </c>
      <c r="Z9" s="3492" t="s">
        <v>3158</v>
      </c>
      <c r="AA9" s="3467"/>
      <c r="AB9" s="3363"/>
      <c r="AC9" s="3390" t="s">
        <v>281</v>
      </c>
      <c r="AD9" s="980" t="s">
        <v>4182</v>
      </c>
      <c r="AE9" s="3391" t="s">
        <v>3109</v>
      </c>
      <c r="AF9" s="3382">
        <v>41031</v>
      </c>
      <c r="AG9" s="3381" t="s">
        <v>287</v>
      </c>
      <c r="AH9" s="3381" t="s">
        <v>287</v>
      </c>
      <c r="AI9" s="3381" t="s">
        <v>3141</v>
      </c>
      <c r="AJ9" s="627" t="s">
        <v>281</v>
      </c>
      <c r="AK9" s="627" t="s">
        <v>281</v>
      </c>
      <c r="AL9" s="627" t="s">
        <v>281</v>
      </c>
      <c r="AM9" s="627" t="s">
        <v>281</v>
      </c>
      <c r="AN9" s="627" t="s">
        <v>281</v>
      </c>
      <c r="AO9" s="1182" t="s">
        <v>281</v>
      </c>
    </row>
    <row r="10" spans="1:77" s="587" customFormat="1" ht="26.25" customHeight="1" x14ac:dyDescent="0.25">
      <c r="A10" s="3351" t="s">
        <v>840</v>
      </c>
      <c r="B10" s="1007" t="s">
        <v>3154</v>
      </c>
      <c r="C10" s="3467" t="s">
        <v>285</v>
      </c>
      <c r="D10" s="3468" t="s">
        <v>254</v>
      </c>
      <c r="E10" s="3416">
        <v>10563</v>
      </c>
      <c r="F10" s="3508" t="s">
        <v>296</v>
      </c>
      <c r="G10" s="3355" t="s">
        <v>3429</v>
      </c>
      <c r="H10" s="3356" t="s">
        <v>289</v>
      </c>
      <c r="I10" s="3355" t="s">
        <v>2962</v>
      </c>
      <c r="J10" s="3358">
        <v>2012</v>
      </c>
      <c r="K10" s="2700" t="s">
        <v>3430</v>
      </c>
      <c r="L10" s="2619" t="s">
        <v>328</v>
      </c>
      <c r="M10" s="2619" t="s">
        <v>344</v>
      </c>
      <c r="N10" s="3790">
        <v>1497000</v>
      </c>
      <c r="O10" s="2700"/>
      <c r="P10" s="3469">
        <v>0.97</v>
      </c>
      <c r="Q10" s="2700"/>
      <c r="R10" s="3373">
        <v>96</v>
      </c>
      <c r="S10" s="2700"/>
      <c r="T10" s="2011" t="s">
        <v>3145</v>
      </c>
      <c r="U10" s="3387">
        <v>0.7</v>
      </c>
      <c r="V10" s="3382">
        <v>41162</v>
      </c>
      <c r="W10" s="3460" t="s">
        <v>283</v>
      </c>
      <c r="X10" s="3491">
        <v>1</v>
      </c>
      <c r="Y10" s="3491">
        <v>4</v>
      </c>
      <c r="Z10" s="3492" t="s">
        <v>3218</v>
      </c>
      <c r="AA10" s="3363"/>
      <c r="AB10" s="3363"/>
      <c r="AC10" s="3390" t="s">
        <v>281</v>
      </c>
      <c r="AD10" s="980" t="s">
        <v>4183</v>
      </c>
      <c r="AE10" s="3391" t="s">
        <v>3115</v>
      </c>
      <c r="AF10" s="3382">
        <v>41050</v>
      </c>
      <c r="AG10" s="3381" t="s">
        <v>287</v>
      </c>
      <c r="AH10" s="3381" t="s">
        <v>287</v>
      </c>
      <c r="AI10" s="3383" t="s">
        <v>3656</v>
      </c>
      <c r="AJ10" s="627" t="s">
        <v>281</v>
      </c>
      <c r="AK10" s="627" t="s">
        <v>281</v>
      </c>
      <c r="AL10" s="627" t="s">
        <v>281</v>
      </c>
      <c r="AM10" s="627" t="s">
        <v>281</v>
      </c>
      <c r="AN10" s="627" t="s">
        <v>281</v>
      </c>
      <c r="AO10" s="1182" t="s">
        <v>281</v>
      </c>
    </row>
    <row r="11" spans="1:77" s="60" customFormat="1" ht="18" x14ac:dyDescent="0.25">
      <c r="A11" s="3275"/>
      <c r="B11" s="3324"/>
      <c r="C11" s="3274"/>
      <c r="D11" s="3275"/>
      <c r="E11" s="3275"/>
      <c r="F11" s="3275"/>
      <c r="G11" s="3276"/>
      <c r="H11" s="3277"/>
      <c r="I11" s="3275"/>
      <c r="J11" s="3278"/>
      <c r="K11" s="6040" t="s">
        <v>2963</v>
      </c>
      <c r="L11" s="6041"/>
      <c r="M11" s="6041"/>
      <c r="N11" s="3817">
        <f>SUM(N12,'6-E382op-EbProc (10)'!N6)</f>
        <v>42472666.590000004</v>
      </c>
      <c r="O11" s="2058"/>
      <c r="P11" s="3333"/>
      <c r="Q11" s="3334"/>
      <c r="R11" s="3817">
        <f>SUM(R12,'6-E382op-EbProc (10)'!R6)</f>
        <v>5483</v>
      </c>
      <c r="S11" s="3335"/>
      <c r="T11" s="3336"/>
      <c r="U11" s="3325"/>
      <c r="V11" s="3428"/>
      <c r="W11" s="3428"/>
      <c r="X11" s="3429" t="e">
        <f>SUM(X12,#REF!)</f>
        <v>#REF!</v>
      </c>
      <c r="Y11" s="3429" t="e">
        <f>SUM(Y12,#REF!)</f>
        <v>#REF!</v>
      </c>
      <c r="Z11" s="3430"/>
      <c r="AA11" s="3330"/>
      <c r="AB11" s="3330"/>
      <c r="AC11" s="3330"/>
      <c r="AD11" s="3331"/>
      <c r="AE11" s="3331"/>
      <c r="AF11" s="3331"/>
      <c r="AG11" s="3331"/>
      <c r="AH11" s="3331"/>
      <c r="AI11" s="3331"/>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row>
    <row r="12" spans="1:77" s="60" customFormat="1" ht="18" x14ac:dyDescent="0.25">
      <c r="A12" s="3337"/>
      <c r="B12" s="3338"/>
      <c r="C12" s="3339"/>
      <c r="D12" s="3337"/>
      <c r="E12" s="3337"/>
      <c r="F12" s="3337"/>
      <c r="G12" s="3340"/>
      <c r="H12" s="3340"/>
      <c r="I12" s="3337"/>
      <c r="J12" s="3341"/>
      <c r="K12" s="6036" t="s">
        <v>289</v>
      </c>
      <c r="L12" s="6036"/>
      <c r="M12" s="6039"/>
      <c r="N12" s="3790">
        <f>SUM(N13:N17,'6-E382op-EbProc (9)'!N6:N13)</f>
        <v>35695385.770000003</v>
      </c>
      <c r="O12" s="2688"/>
      <c r="P12" s="3342"/>
      <c r="Q12" s="2068"/>
      <c r="R12" s="2490">
        <f>SUM(R13:R17,'6-E382op-EbProc (9)'!R6:R13)</f>
        <v>3994</v>
      </c>
      <c r="S12" s="3343"/>
      <c r="T12" s="3342"/>
      <c r="U12" s="3344"/>
      <c r="V12" s="3431"/>
      <c r="W12" s="3431"/>
      <c r="X12" s="3432">
        <f>SUM(X13:X17)</f>
        <v>4</v>
      </c>
      <c r="Y12" s="3432">
        <f>SUM(Y13:Y17)</f>
        <v>13</v>
      </c>
      <c r="Z12" s="3433"/>
      <c r="AA12" s="3349"/>
      <c r="AB12" s="3349"/>
      <c r="AC12" s="3349"/>
      <c r="AD12" s="3350"/>
      <c r="AE12" s="3350"/>
      <c r="AF12" s="3350"/>
      <c r="AG12" s="3350"/>
      <c r="AH12" s="3350"/>
      <c r="AI12" s="335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row>
    <row r="13" spans="1:77" s="587" customFormat="1" ht="54" customHeight="1" x14ac:dyDescent="0.25">
      <c r="A13" s="3351" t="s">
        <v>840</v>
      </c>
      <c r="B13" s="1189" t="s">
        <v>884</v>
      </c>
      <c r="C13" s="3352" t="s">
        <v>285</v>
      </c>
      <c r="D13" s="3353" t="s">
        <v>254</v>
      </c>
      <c r="E13" s="3587" t="s">
        <v>4185</v>
      </c>
      <c r="F13" s="3508" t="s">
        <v>296</v>
      </c>
      <c r="G13" s="3355" t="s">
        <v>4186</v>
      </c>
      <c r="H13" s="3356" t="s">
        <v>289</v>
      </c>
      <c r="I13" s="3355" t="s">
        <v>2963</v>
      </c>
      <c r="J13" s="3358">
        <v>2013</v>
      </c>
      <c r="K13" s="1968" t="s">
        <v>4187</v>
      </c>
      <c r="L13" s="3315" t="s">
        <v>305</v>
      </c>
      <c r="M13" s="3315" t="s">
        <v>4188</v>
      </c>
      <c r="N13" s="3790">
        <v>2200000</v>
      </c>
      <c r="O13" s="1965"/>
      <c r="P13" s="3359">
        <v>0.97</v>
      </c>
      <c r="Q13" s="1965"/>
      <c r="R13" s="1964">
        <v>250</v>
      </c>
      <c r="S13" s="1963"/>
      <c r="T13" s="1962" t="s">
        <v>4189</v>
      </c>
      <c r="U13" s="3588">
        <v>0.48</v>
      </c>
      <c r="V13" s="3375">
        <v>41555</v>
      </c>
      <c r="W13" s="668" t="s">
        <v>283</v>
      </c>
      <c r="X13" s="3967">
        <v>1</v>
      </c>
      <c r="Y13" s="3967">
        <v>5</v>
      </c>
      <c r="Z13" s="631" t="s">
        <v>282</v>
      </c>
      <c r="AA13" s="3422" t="s">
        <v>4190</v>
      </c>
      <c r="AB13" s="3365"/>
      <c r="AC13" s="3366" t="s">
        <v>281</v>
      </c>
      <c r="AD13" s="3361" t="s">
        <v>4191</v>
      </c>
      <c r="AE13" s="3366" t="s">
        <v>3459</v>
      </c>
      <c r="AF13" s="3361">
        <v>41481</v>
      </c>
      <c r="AG13" s="628" t="s">
        <v>281</v>
      </c>
      <c r="AH13" s="627" t="s">
        <v>281</v>
      </c>
      <c r="AI13" s="3367" t="s">
        <v>281</v>
      </c>
      <c r="AJ13" s="627" t="s">
        <v>281</v>
      </c>
      <c r="AK13" s="627" t="s">
        <v>281</v>
      </c>
      <c r="AL13" s="627" t="s">
        <v>281</v>
      </c>
      <c r="AM13" s="627" t="s">
        <v>281</v>
      </c>
      <c r="AN13" s="627" t="s">
        <v>281</v>
      </c>
      <c r="AO13" s="1182" t="s">
        <v>281</v>
      </c>
    </row>
    <row r="14" spans="1:77" s="587" customFormat="1" ht="45" customHeight="1" x14ac:dyDescent="0.25">
      <c r="A14" s="3351" t="s">
        <v>840</v>
      </c>
      <c r="B14" s="1189" t="s">
        <v>884</v>
      </c>
      <c r="C14" s="3352" t="s">
        <v>285</v>
      </c>
      <c r="D14" s="3353" t="s">
        <v>254</v>
      </c>
      <c r="E14" s="3589" t="s">
        <v>281</v>
      </c>
      <c r="F14" s="3508" t="s">
        <v>296</v>
      </c>
      <c r="G14" s="3355" t="s">
        <v>3110</v>
      </c>
      <c r="H14" s="3356" t="s">
        <v>289</v>
      </c>
      <c r="I14" s="3355" t="s">
        <v>2963</v>
      </c>
      <c r="J14" s="3358">
        <v>2013</v>
      </c>
      <c r="K14" s="1968" t="s">
        <v>3111</v>
      </c>
      <c r="L14" s="3315" t="s">
        <v>290</v>
      </c>
      <c r="M14" s="3315" t="s">
        <v>2273</v>
      </c>
      <c r="N14" s="3790">
        <v>1300000</v>
      </c>
      <c r="O14" s="1965"/>
      <c r="P14" s="3359">
        <v>0.76</v>
      </c>
      <c r="Q14" s="1965"/>
      <c r="R14" s="1964">
        <v>81</v>
      </c>
      <c r="S14" s="1963"/>
      <c r="T14" s="1962" t="s">
        <v>4192</v>
      </c>
      <c r="U14" s="3588">
        <v>0.46</v>
      </c>
      <c r="V14" s="3375">
        <v>41541</v>
      </c>
      <c r="W14" s="668" t="s">
        <v>283</v>
      </c>
      <c r="X14" s="3967">
        <v>0</v>
      </c>
      <c r="Y14" s="3967">
        <v>2</v>
      </c>
      <c r="Z14" s="631" t="s">
        <v>282</v>
      </c>
      <c r="AA14" s="3351"/>
      <c r="AB14" s="3363"/>
      <c r="AC14" s="3364" t="s">
        <v>281</v>
      </c>
      <c r="AD14" s="3365" t="s">
        <v>4193</v>
      </c>
      <c r="AE14" s="3366" t="s">
        <v>3459</v>
      </c>
      <c r="AF14" s="3361">
        <v>41481</v>
      </c>
      <c r="AG14" s="628" t="s">
        <v>281</v>
      </c>
      <c r="AH14" s="627" t="s">
        <v>281</v>
      </c>
      <c r="AI14" s="3454" t="s">
        <v>3117</v>
      </c>
      <c r="AJ14" s="627" t="s">
        <v>281</v>
      </c>
      <c r="AK14" s="627" t="s">
        <v>281</v>
      </c>
      <c r="AL14" s="627" t="s">
        <v>281</v>
      </c>
      <c r="AM14" s="627" t="s">
        <v>281</v>
      </c>
      <c r="AN14" s="627" t="s">
        <v>281</v>
      </c>
      <c r="AO14" s="1182" t="s">
        <v>281</v>
      </c>
    </row>
    <row r="15" spans="1:77" s="587" customFormat="1" ht="26.25" customHeight="1" x14ac:dyDescent="0.25">
      <c r="A15" s="3351" t="s">
        <v>840</v>
      </c>
      <c r="B15" s="1189" t="s">
        <v>884</v>
      </c>
      <c r="C15" s="3352" t="s">
        <v>285</v>
      </c>
      <c r="D15" s="3353" t="s">
        <v>254</v>
      </c>
      <c r="E15" s="3589" t="s">
        <v>281</v>
      </c>
      <c r="F15" s="3508" t="s">
        <v>296</v>
      </c>
      <c r="G15" s="3355" t="s">
        <v>4194</v>
      </c>
      <c r="H15" s="3356" t="s">
        <v>289</v>
      </c>
      <c r="I15" s="3355" t="s">
        <v>2963</v>
      </c>
      <c r="J15" s="3358">
        <v>2013</v>
      </c>
      <c r="K15" s="1968" t="s">
        <v>4195</v>
      </c>
      <c r="L15" s="3315" t="s">
        <v>335</v>
      </c>
      <c r="M15" s="3315" t="s">
        <v>882</v>
      </c>
      <c r="N15" s="3790">
        <v>1779200</v>
      </c>
      <c r="O15" s="1965"/>
      <c r="P15" s="3359">
        <v>0.6</v>
      </c>
      <c r="Q15" s="1965"/>
      <c r="R15" s="1964">
        <v>610</v>
      </c>
      <c r="S15" s="1963"/>
      <c r="T15" s="1962" t="s">
        <v>4196</v>
      </c>
      <c r="U15" s="3588">
        <v>0.28999999999999998</v>
      </c>
      <c r="V15" s="3361">
        <v>41536</v>
      </c>
      <c r="W15" s="668" t="s">
        <v>283</v>
      </c>
      <c r="X15" s="3967">
        <v>1</v>
      </c>
      <c r="Y15" s="3967">
        <v>1</v>
      </c>
      <c r="Z15" s="631" t="s">
        <v>282</v>
      </c>
      <c r="AA15" s="3351"/>
      <c r="AB15" s="3363"/>
      <c r="AC15" s="3364" t="s">
        <v>281</v>
      </c>
      <c r="AD15" s="3365" t="s">
        <v>4197</v>
      </c>
      <c r="AE15" s="3366" t="s">
        <v>3459</v>
      </c>
      <c r="AF15" s="3361">
        <v>41481</v>
      </c>
      <c r="AG15" s="628" t="s">
        <v>281</v>
      </c>
      <c r="AH15" s="627" t="s">
        <v>281</v>
      </c>
      <c r="AI15" s="3454" t="s">
        <v>3117</v>
      </c>
      <c r="AJ15" s="627" t="s">
        <v>281</v>
      </c>
      <c r="AK15" s="627" t="s">
        <v>281</v>
      </c>
      <c r="AL15" s="627" t="s">
        <v>281</v>
      </c>
      <c r="AM15" s="627" t="s">
        <v>281</v>
      </c>
      <c r="AN15" s="627" t="s">
        <v>281</v>
      </c>
      <c r="AO15" s="1182" t="s">
        <v>281</v>
      </c>
    </row>
    <row r="16" spans="1:77" s="587" customFormat="1" ht="39.75" customHeight="1" x14ac:dyDescent="0.25">
      <c r="A16" s="3351" t="s">
        <v>840</v>
      </c>
      <c r="B16" s="1189" t="s">
        <v>884</v>
      </c>
      <c r="C16" s="3352" t="s">
        <v>285</v>
      </c>
      <c r="D16" s="3353" t="s">
        <v>254</v>
      </c>
      <c r="E16" s="3589" t="s">
        <v>281</v>
      </c>
      <c r="F16" s="3508" t="s">
        <v>296</v>
      </c>
      <c r="G16" s="3355" t="s">
        <v>4198</v>
      </c>
      <c r="H16" s="3356" t="s">
        <v>289</v>
      </c>
      <c r="I16" s="3355" t="s">
        <v>2963</v>
      </c>
      <c r="J16" s="3358">
        <v>2013</v>
      </c>
      <c r="K16" s="1968" t="s">
        <v>4199</v>
      </c>
      <c r="L16" s="3315" t="s">
        <v>292</v>
      </c>
      <c r="M16" s="3315" t="s">
        <v>1990</v>
      </c>
      <c r="N16" s="3790">
        <v>430000</v>
      </c>
      <c r="O16" s="1965"/>
      <c r="P16" s="3359">
        <v>0.92</v>
      </c>
      <c r="Q16" s="1965"/>
      <c r="R16" s="2453">
        <v>1193</v>
      </c>
      <c r="S16" s="1963"/>
      <c r="T16" s="1962" t="s">
        <v>4200</v>
      </c>
      <c r="U16" s="3588">
        <v>0.3</v>
      </c>
      <c r="V16" s="3590">
        <v>41493</v>
      </c>
      <c r="W16" s="668" t="s">
        <v>283</v>
      </c>
      <c r="X16" s="3967">
        <v>1</v>
      </c>
      <c r="Y16" s="3967">
        <v>1</v>
      </c>
      <c r="Z16" s="631" t="s">
        <v>282</v>
      </c>
      <c r="AA16" s="3351"/>
      <c r="AB16" s="3363"/>
      <c r="AC16" s="3364" t="s">
        <v>281</v>
      </c>
      <c r="AD16" s="3365" t="s">
        <v>4201</v>
      </c>
      <c r="AE16" s="3366" t="s">
        <v>3459</v>
      </c>
      <c r="AF16" s="3361">
        <v>41481</v>
      </c>
      <c r="AG16" s="628" t="s">
        <v>281</v>
      </c>
      <c r="AH16" s="627" t="s">
        <v>281</v>
      </c>
      <c r="AI16" s="3454" t="s">
        <v>3031</v>
      </c>
      <c r="AJ16" s="627" t="s">
        <v>281</v>
      </c>
      <c r="AK16" s="627" t="s">
        <v>281</v>
      </c>
      <c r="AL16" s="627" t="s">
        <v>281</v>
      </c>
      <c r="AM16" s="627" t="s">
        <v>281</v>
      </c>
      <c r="AN16" s="627" t="s">
        <v>281</v>
      </c>
      <c r="AO16" s="1182" t="s">
        <v>281</v>
      </c>
    </row>
    <row r="17" spans="1:41" s="587" customFormat="1" ht="53.25" customHeight="1" x14ac:dyDescent="0.25">
      <c r="A17" s="3351" t="s">
        <v>840</v>
      </c>
      <c r="B17" s="1189" t="s">
        <v>884</v>
      </c>
      <c r="C17" s="3352" t="s">
        <v>285</v>
      </c>
      <c r="D17" s="3353" t="s">
        <v>254</v>
      </c>
      <c r="E17" s="3591" t="s">
        <v>4202</v>
      </c>
      <c r="F17" s="3508" t="s">
        <v>296</v>
      </c>
      <c r="G17" s="3355" t="s">
        <v>4203</v>
      </c>
      <c r="H17" s="3356" t="s">
        <v>289</v>
      </c>
      <c r="I17" s="3355" t="s">
        <v>2963</v>
      </c>
      <c r="J17" s="3358">
        <v>2013</v>
      </c>
      <c r="K17" s="3804" t="s">
        <v>4204</v>
      </c>
      <c r="L17" s="4035" t="s">
        <v>354</v>
      </c>
      <c r="M17" s="4035" t="s">
        <v>4205</v>
      </c>
      <c r="N17" s="4036">
        <v>1193760</v>
      </c>
      <c r="O17" s="3724"/>
      <c r="P17" s="3958">
        <v>0.98</v>
      </c>
      <c r="Q17" s="3724"/>
      <c r="R17" s="3959">
        <v>49</v>
      </c>
      <c r="S17" s="3725"/>
      <c r="T17" s="3960" t="s">
        <v>4206</v>
      </c>
      <c r="U17" s="3588">
        <v>0.3</v>
      </c>
      <c r="V17" s="3361">
        <v>41549</v>
      </c>
      <c r="W17" s="668" t="s">
        <v>283</v>
      </c>
      <c r="X17" s="3967">
        <v>1</v>
      </c>
      <c r="Y17" s="3967">
        <v>4</v>
      </c>
      <c r="Z17" s="631" t="s">
        <v>282</v>
      </c>
      <c r="AA17" s="3351"/>
      <c r="AB17" s="3363"/>
      <c r="AC17" s="3364" t="s">
        <v>281</v>
      </c>
      <c r="AD17" s="3365" t="s">
        <v>4207</v>
      </c>
      <c r="AE17" s="3366" t="s">
        <v>3459</v>
      </c>
      <c r="AF17" s="3361">
        <v>41481</v>
      </c>
      <c r="AG17" s="628" t="s">
        <v>281</v>
      </c>
      <c r="AH17" s="627" t="s">
        <v>281</v>
      </c>
      <c r="AI17" s="3454" t="s">
        <v>3080</v>
      </c>
      <c r="AJ17" s="627" t="s">
        <v>281</v>
      </c>
      <c r="AK17" s="627" t="s">
        <v>281</v>
      </c>
      <c r="AL17" s="627" t="s">
        <v>281</v>
      </c>
      <c r="AM17" s="627" t="s">
        <v>281</v>
      </c>
      <c r="AN17" s="627" t="s">
        <v>281</v>
      </c>
      <c r="AO17" s="1182" t="s">
        <v>281</v>
      </c>
    </row>
    <row r="18" spans="1:41" ht="18" x14ac:dyDescent="0.25">
      <c r="A18" s="20"/>
      <c r="B18" s="20"/>
      <c r="C18" s="20"/>
      <c r="D18" s="20"/>
      <c r="E18" s="20"/>
      <c r="F18" s="20"/>
      <c r="G18" s="20"/>
      <c r="H18" s="20"/>
      <c r="I18" s="20"/>
      <c r="J18" s="20"/>
      <c r="K18" s="20"/>
      <c r="L18" s="20"/>
      <c r="M18" s="3408"/>
      <c r="N18" s="3409"/>
      <c r="O18" s="20"/>
      <c r="P18" s="20"/>
      <c r="Q18" s="20"/>
      <c r="R18" s="20"/>
      <c r="S18" s="20"/>
      <c r="T18" s="20"/>
      <c r="U18" s="20"/>
      <c r="V18" s="20"/>
      <c r="W18" s="20"/>
      <c r="X18" s="3272"/>
      <c r="Y18" s="3272"/>
      <c r="Z18" s="20"/>
      <c r="AA18" s="20"/>
      <c r="AB18" s="20"/>
      <c r="AC18" s="20"/>
      <c r="AD18" s="20"/>
      <c r="AE18" s="20"/>
      <c r="AF18" s="20"/>
      <c r="AG18" s="20"/>
      <c r="AH18" s="20"/>
      <c r="AI18" s="20"/>
    </row>
    <row r="19" spans="1:41" ht="18" x14ac:dyDescent="0.25">
      <c r="A19" s="20"/>
      <c r="B19" s="20"/>
      <c r="C19" s="20"/>
      <c r="D19" s="20"/>
      <c r="E19" s="20"/>
      <c r="F19" s="20"/>
      <c r="G19" s="20"/>
      <c r="H19" s="20"/>
      <c r="I19" s="20"/>
      <c r="J19" s="20"/>
      <c r="K19" s="20"/>
      <c r="L19" s="20"/>
      <c r="M19" s="3408"/>
      <c r="N19" s="3409"/>
      <c r="O19" s="20"/>
      <c r="P19" s="20"/>
      <c r="Q19" s="20"/>
      <c r="R19" s="20"/>
      <c r="S19" s="20"/>
      <c r="T19" s="20"/>
      <c r="U19" s="20"/>
      <c r="V19" s="20"/>
      <c r="W19" s="20"/>
      <c r="X19" s="3272"/>
      <c r="Y19" s="3272"/>
      <c r="Z19" s="20"/>
      <c r="AA19" s="20"/>
      <c r="AB19" s="20"/>
      <c r="AC19" s="20"/>
      <c r="AD19" s="20"/>
      <c r="AE19" s="20"/>
      <c r="AF19" s="20"/>
      <c r="AG19" s="20"/>
      <c r="AH19" s="20"/>
      <c r="AI19" s="20"/>
    </row>
    <row r="20" spans="1:41" ht="18" x14ac:dyDescent="0.25">
      <c r="A20" s="20"/>
      <c r="B20" s="20"/>
      <c r="C20" s="20"/>
      <c r="D20" s="20"/>
      <c r="E20" s="20"/>
      <c r="F20" s="20"/>
      <c r="G20" s="20"/>
      <c r="H20" s="20"/>
      <c r="I20" s="20"/>
      <c r="J20" s="20"/>
      <c r="K20" s="1973" t="s">
        <v>2633</v>
      </c>
      <c r="L20" s="20"/>
      <c r="M20" s="3408"/>
      <c r="N20" s="3409"/>
      <c r="O20" s="20"/>
      <c r="P20" s="20"/>
      <c r="Q20" s="20"/>
      <c r="R20" s="20"/>
      <c r="S20" s="20"/>
      <c r="T20" s="20"/>
      <c r="U20" s="20"/>
      <c r="V20" s="20"/>
      <c r="W20" s="20"/>
      <c r="X20" s="3272"/>
      <c r="Y20" s="3272"/>
      <c r="Z20" s="20"/>
      <c r="AA20" s="20"/>
      <c r="AB20" s="20"/>
      <c r="AC20" s="20"/>
      <c r="AD20" s="20"/>
      <c r="AE20" s="20"/>
      <c r="AF20" s="20"/>
      <c r="AG20" s="20"/>
      <c r="AH20" s="20"/>
      <c r="AI20" s="20"/>
    </row>
    <row r="21" spans="1:41" ht="18" x14ac:dyDescent="0.25">
      <c r="A21" s="20"/>
      <c r="B21" s="20"/>
      <c r="C21" s="20"/>
      <c r="D21" s="20"/>
      <c r="E21" s="20"/>
      <c r="F21" s="20"/>
      <c r="G21" s="20"/>
      <c r="H21" s="20"/>
      <c r="I21" s="20"/>
      <c r="J21" s="20"/>
      <c r="K21" s="20"/>
      <c r="L21" s="20"/>
      <c r="M21" s="3408"/>
      <c r="N21" s="3409"/>
      <c r="O21" s="20"/>
      <c r="P21" s="20"/>
      <c r="Q21" s="20"/>
      <c r="R21" s="20"/>
      <c r="S21" s="20"/>
      <c r="T21" s="20"/>
      <c r="U21" s="20"/>
      <c r="V21" s="20"/>
      <c r="W21" s="20"/>
      <c r="X21" s="3272"/>
      <c r="Y21" s="3272"/>
      <c r="Z21" s="20"/>
      <c r="AA21" s="20"/>
      <c r="AB21" s="20"/>
      <c r="AC21" s="20"/>
      <c r="AD21" s="20"/>
      <c r="AE21" s="20"/>
      <c r="AF21" s="20"/>
      <c r="AG21" s="20"/>
      <c r="AH21" s="20"/>
      <c r="AI21" s="20"/>
    </row>
    <row r="22" spans="1:41" ht="18" x14ac:dyDescent="0.25">
      <c r="A22" s="20"/>
      <c r="B22" s="20"/>
      <c r="C22" s="20"/>
      <c r="D22" s="20"/>
      <c r="E22" s="20"/>
      <c r="F22" s="20"/>
      <c r="G22" s="20"/>
      <c r="H22" s="20"/>
      <c r="I22" s="20"/>
      <c r="J22" s="20"/>
      <c r="K22" s="20"/>
      <c r="L22" s="20"/>
      <c r="M22" s="3408"/>
      <c r="N22" s="3409"/>
      <c r="O22" s="20"/>
      <c r="P22" s="20"/>
      <c r="Q22" s="20"/>
      <c r="R22" s="20"/>
      <c r="S22" s="20"/>
      <c r="T22" s="20"/>
      <c r="U22" s="20"/>
      <c r="V22" s="20"/>
      <c r="W22" s="20"/>
      <c r="X22" s="3272"/>
      <c r="Y22" s="3272"/>
      <c r="Z22" s="20"/>
      <c r="AA22" s="20"/>
      <c r="AB22" s="20"/>
      <c r="AC22" s="20"/>
      <c r="AD22" s="20"/>
      <c r="AE22" s="20"/>
      <c r="AF22" s="20"/>
      <c r="AG22" s="20"/>
      <c r="AH22" s="20"/>
      <c r="AI22" s="20"/>
    </row>
    <row r="23" spans="1:41" ht="18" x14ac:dyDescent="0.25">
      <c r="A23" s="20"/>
      <c r="B23" s="20"/>
      <c r="C23" s="20"/>
      <c r="D23" s="20"/>
      <c r="E23" s="20"/>
      <c r="F23" s="20"/>
      <c r="G23" s="20"/>
      <c r="H23" s="20"/>
      <c r="I23" s="20"/>
      <c r="J23" s="20"/>
      <c r="K23" s="20"/>
      <c r="L23" s="20"/>
      <c r="M23" s="3408"/>
      <c r="N23" s="3409"/>
      <c r="O23" s="20"/>
      <c r="P23" s="20"/>
      <c r="Q23" s="20"/>
      <c r="R23" s="20"/>
      <c r="S23" s="20"/>
      <c r="T23" s="20"/>
      <c r="U23" s="20"/>
      <c r="V23" s="20"/>
      <c r="W23" s="20"/>
      <c r="X23" s="3272"/>
      <c r="Y23" s="3272"/>
      <c r="Z23" s="20"/>
      <c r="AA23" s="20"/>
      <c r="AB23" s="20"/>
      <c r="AC23" s="20"/>
      <c r="AD23" s="20"/>
      <c r="AE23" s="20"/>
      <c r="AF23" s="20"/>
      <c r="AG23" s="20"/>
      <c r="AH23" s="20"/>
      <c r="AI23" s="20"/>
    </row>
    <row r="24" spans="1:41" ht="18" x14ac:dyDescent="0.25">
      <c r="A24" s="20"/>
      <c r="B24" s="20"/>
      <c r="C24" s="20"/>
      <c r="D24" s="20"/>
      <c r="E24" s="20"/>
      <c r="F24" s="20"/>
      <c r="G24" s="20"/>
      <c r="H24" s="20"/>
      <c r="I24" s="20"/>
      <c r="J24" s="20"/>
      <c r="K24" s="20"/>
      <c r="L24" s="20"/>
      <c r="M24" s="3408"/>
      <c r="N24" s="3409"/>
      <c r="O24" s="20"/>
      <c r="P24" s="20"/>
      <c r="Q24" s="20"/>
      <c r="R24" s="20"/>
      <c r="S24" s="20"/>
      <c r="T24" s="20"/>
      <c r="U24" s="20"/>
      <c r="V24" s="20"/>
      <c r="W24" s="20"/>
      <c r="X24" s="3272"/>
      <c r="Y24" s="3272"/>
      <c r="Z24" s="20"/>
      <c r="AA24" s="20"/>
      <c r="AB24" s="20"/>
      <c r="AC24" s="20"/>
      <c r="AD24" s="20"/>
      <c r="AE24" s="20"/>
      <c r="AF24" s="20"/>
      <c r="AG24" s="20"/>
      <c r="AH24" s="20"/>
      <c r="AI24" s="20"/>
    </row>
    <row r="25" spans="1:41" ht="18" x14ac:dyDescent="0.25">
      <c r="A25" s="20"/>
      <c r="B25" s="20"/>
      <c r="C25" s="20"/>
      <c r="D25" s="20"/>
      <c r="E25" s="20"/>
      <c r="F25" s="20"/>
      <c r="G25" s="20"/>
      <c r="H25" s="20"/>
      <c r="I25" s="20"/>
      <c r="J25" s="20"/>
      <c r="K25" s="20"/>
      <c r="L25" s="20"/>
      <c r="M25" s="3408"/>
      <c r="N25" s="3409"/>
      <c r="O25" s="20"/>
      <c r="P25" s="20"/>
      <c r="Q25" s="20"/>
      <c r="R25" s="20"/>
      <c r="S25" s="20"/>
      <c r="T25" s="20"/>
      <c r="U25" s="20"/>
      <c r="V25" s="20"/>
      <c r="W25" s="20"/>
      <c r="X25" s="3272"/>
      <c r="Y25" s="3272"/>
      <c r="Z25" s="20"/>
      <c r="AA25" s="20"/>
      <c r="AB25" s="20"/>
      <c r="AC25" s="20"/>
      <c r="AD25" s="20"/>
      <c r="AE25" s="20"/>
      <c r="AF25" s="20"/>
      <c r="AG25" s="20"/>
      <c r="AH25" s="20"/>
      <c r="AI25" s="20"/>
    </row>
    <row r="26" spans="1:41" ht="18" x14ac:dyDescent="0.25">
      <c r="A26" s="20"/>
      <c r="B26" s="20"/>
      <c r="C26" s="20"/>
      <c r="D26" s="20"/>
      <c r="E26" s="20"/>
      <c r="F26" s="20"/>
      <c r="G26" s="20"/>
      <c r="H26" s="20"/>
      <c r="I26" s="20"/>
      <c r="J26" s="20"/>
      <c r="K26" s="20"/>
      <c r="L26" s="20"/>
      <c r="M26" s="3408"/>
      <c r="N26" s="3409"/>
      <c r="O26" s="20"/>
      <c r="P26" s="20"/>
      <c r="Q26" s="20"/>
      <c r="R26" s="20"/>
      <c r="S26" s="20"/>
      <c r="T26" s="20"/>
      <c r="U26" s="20"/>
      <c r="V26" s="20"/>
      <c r="W26" s="20"/>
      <c r="X26" s="3272"/>
      <c r="Y26" s="3272"/>
      <c r="Z26" s="20"/>
      <c r="AA26" s="20"/>
      <c r="AB26" s="20"/>
      <c r="AC26" s="20"/>
      <c r="AD26" s="20"/>
      <c r="AE26" s="20"/>
      <c r="AF26" s="20"/>
      <c r="AG26" s="20"/>
      <c r="AH26" s="20"/>
      <c r="AI26" s="20"/>
    </row>
    <row r="27" spans="1:41" ht="18" x14ac:dyDescent="0.25">
      <c r="A27" s="20"/>
      <c r="B27" s="20"/>
      <c r="C27" s="20"/>
      <c r="D27" s="20"/>
      <c r="E27" s="20"/>
      <c r="F27" s="20"/>
      <c r="G27" s="20"/>
      <c r="H27" s="20"/>
      <c r="I27" s="20"/>
      <c r="J27" s="20"/>
      <c r="K27" s="20"/>
      <c r="L27" s="20"/>
      <c r="M27" s="3408"/>
      <c r="N27" s="3409"/>
      <c r="O27" s="20"/>
      <c r="P27" s="20"/>
      <c r="Q27" s="20"/>
      <c r="R27" s="20"/>
      <c r="S27" s="20"/>
      <c r="T27" s="20"/>
      <c r="U27" s="20"/>
      <c r="V27" s="20"/>
      <c r="W27" s="20"/>
      <c r="X27" s="3272"/>
      <c r="Y27" s="3272"/>
      <c r="Z27" s="20"/>
      <c r="AA27" s="20"/>
      <c r="AB27" s="20"/>
      <c r="AC27" s="20"/>
      <c r="AD27" s="20"/>
      <c r="AE27" s="20"/>
      <c r="AF27" s="20"/>
      <c r="AG27" s="20"/>
      <c r="AH27" s="20"/>
      <c r="AI27" s="20"/>
    </row>
    <row r="28" spans="1:41" ht="18" x14ac:dyDescent="0.25">
      <c r="A28" s="20"/>
      <c r="B28" s="20"/>
      <c r="C28" s="20"/>
      <c r="D28" s="20"/>
      <c r="E28" s="20"/>
      <c r="F28" s="20"/>
      <c r="G28" s="20"/>
      <c r="H28" s="20"/>
      <c r="I28" s="20"/>
      <c r="J28" s="20"/>
      <c r="K28" s="20"/>
      <c r="L28" s="20"/>
      <c r="M28" s="3408"/>
      <c r="N28" s="3409"/>
      <c r="O28" s="20"/>
      <c r="P28" s="20"/>
      <c r="Q28" s="20"/>
      <c r="R28" s="20"/>
      <c r="S28" s="20"/>
      <c r="T28" s="20"/>
      <c r="U28" s="20"/>
      <c r="V28" s="20"/>
      <c r="W28" s="20"/>
      <c r="X28" s="3272"/>
      <c r="Y28" s="3272"/>
      <c r="Z28" s="20"/>
      <c r="AA28" s="20"/>
      <c r="AB28" s="20"/>
      <c r="AC28" s="20"/>
      <c r="AD28" s="20"/>
      <c r="AE28" s="20"/>
      <c r="AF28" s="20"/>
      <c r="AG28" s="20"/>
      <c r="AH28" s="20"/>
      <c r="AI28" s="20"/>
    </row>
    <row r="29" spans="1:41" ht="18" x14ac:dyDescent="0.25">
      <c r="A29" s="20"/>
      <c r="B29" s="20"/>
      <c r="C29" s="20"/>
      <c r="D29" s="20"/>
      <c r="E29" s="20"/>
      <c r="F29" s="20"/>
      <c r="G29" s="20"/>
      <c r="H29" s="20"/>
      <c r="I29" s="20"/>
      <c r="J29" s="20"/>
      <c r="K29" s="20"/>
      <c r="L29" s="20"/>
      <c r="M29" s="3408"/>
      <c r="N29" s="3409"/>
      <c r="O29" s="20"/>
      <c r="P29" s="20"/>
      <c r="Q29" s="20"/>
      <c r="R29" s="20"/>
      <c r="S29" s="20"/>
      <c r="T29" s="20"/>
      <c r="U29" s="20"/>
      <c r="V29" s="20"/>
      <c r="W29" s="20"/>
      <c r="X29" s="3272"/>
      <c r="Y29" s="3272"/>
      <c r="Z29" s="20"/>
      <c r="AA29" s="20"/>
      <c r="AB29" s="20"/>
      <c r="AC29" s="20"/>
      <c r="AD29" s="20"/>
      <c r="AE29" s="20"/>
      <c r="AF29" s="20"/>
      <c r="AG29" s="20"/>
      <c r="AH29" s="20"/>
      <c r="AI29" s="20"/>
    </row>
    <row r="30" spans="1:41" ht="18" x14ac:dyDescent="0.25">
      <c r="A30" s="20"/>
      <c r="B30" s="20"/>
      <c r="C30" s="20"/>
      <c r="D30" s="20"/>
      <c r="E30" s="20"/>
      <c r="F30" s="20"/>
      <c r="G30" s="20"/>
      <c r="H30" s="20"/>
      <c r="I30" s="20"/>
      <c r="J30" s="20"/>
      <c r="K30" s="20"/>
      <c r="L30" s="20"/>
      <c r="M30" s="3408"/>
      <c r="N30" s="3409"/>
      <c r="O30" s="20"/>
      <c r="P30" s="20"/>
      <c r="Q30" s="20"/>
      <c r="R30" s="20"/>
      <c r="S30" s="20"/>
      <c r="T30" s="20"/>
      <c r="U30" s="20"/>
      <c r="V30" s="20"/>
      <c r="W30" s="20"/>
      <c r="X30" s="3272"/>
      <c r="Y30" s="3272"/>
      <c r="Z30" s="20"/>
      <c r="AA30" s="20"/>
      <c r="AB30" s="20"/>
      <c r="AC30" s="20"/>
      <c r="AD30" s="20"/>
      <c r="AE30" s="20"/>
      <c r="AF30" s="20"/>
      <c r="AG30" s="20"/>
      <c r="AH30" s="20"/>
      <c r="AI30" s="20"/>
    </row>
    <row r="31" spans="1:41" ht="18" x14ac:dyDescent="0.25">
      <c r="A31" s="20"/>
      <c r="B31" s="20"/>
      <c r="C31" s="20"/>
      <c r="D31" s="20"/>
      <c r="E31" s="20"/>
      <c r="F31" s="20"/>
      <c r="G31" s="20"/>
      <c r="H31" s="20"/>
      <c r="I31" s="20"/>
      <c r="J31" s="20"/>
      <c r="K31" s="20"/>
      <c r="L31" s="20"/>
      <c r="M31" s="3408"/>
      <c r="N31" s="3409"/>
      <c r="O31" s="20"/>
      <c r="P31" s="20"/>
      <c r="Q31" s="20"/>
      <c r="R31" s="20"/>
      <c r="S31" s="20"/>
      <c r="T31" s="20"/>
      <c r="U31" s="20"/>
      <c r="V31" s="20"/>
      <c r="W31" s="20"/>
      <c r="X31" s="3272"/>
      <c r="Y31" s="3272"/>
      <c r="Z31" s="20"/>
      <c r="AA31" s="20"/>
      <c r="AB31" s="20"/>
      <c r="AC31" s="20"/>
      <c r="AD31" s="20"/>
      <c r="AE31" s="20"/>
      <c r="AF31" s="20"/>
      <c r="AG31" s="20"/>
      <c r="AH31" s="20"/>
      <c r="AI31" s="20"/>
    </row>
    <row r="32" spans="1:41" ht="18" x14ac:dyDescent="0.25">
      <c r="A32" s="20"/>
      <c r="B32" s="20"/>
      <c r="C32" s="20"/>
      <c r="D32" s="20"/>
      <c r="E32" s="20"/>
      <c r="F32" s="20"/>
      <c r="G32" s="20"/>
      <c r="H32" s="20"/>
      <c r="I32" s="20"/>
      <c r="J32" s="20"/>
      <c r="K32" s="20"/>
      <c r="L32" s="20"/>
      <c r="M32" s="3408"/>
      <c r="N32" s="3409"/>
      <c r="O32" s="20"/>
      <c r="P32" s="20"/>
      <c r="Q32" s="20"/>
      <c r="R32" s="20"/>
      <c r="S32" s="20"/>
      <c r="T32" s="20"/>
      <c r="U32" s="20"/>
      <c r="V32" s="20"/>
      <c r="W32" s="20"/>
      <c r="X32" s="3272"/>
      <c r="Y32" s="3272"/>
      <c r="Z32" s="20"/>
      <c r="AA32" s="20"/>
      <c r="AB32" s="20"/>
      <c r="AC32" s="20"/>
      <c r="AD32" s="20"/>
      <c r="AE32" s="20"/>
      <c r="AF32" s="20"/>
      <c r="AG32" s="20"/>
      <c r="AH32" s="20"/>
      <c r="AI32" s="20"/>
    </row>
    <row r="33" spans="1:35" ht="18" x14ac:dyDescent="0.25">
      <c r="A33" s="20"/>
      <c r="B33" s="20"/>
      <c r="C33" s="20"/>
      <c r="D33" s="20"/>
      <c r="E33" s="20"/>
      <c r="F33" s="20"/>
      <c r="G33" s="20"/>
      <c r="H33" s="20"/>
      <c r="I33" s="20"/>
      <c r="J33" s="20"/>
      <c r="K33" s="20"/>
      <c r="L33" s="20"/>
      <c r="M33" s="3408"/>
      <c r="N33" s="3409"/>
      <c r="O33" s="20"/>
      <c r="P33" s="20"/>
      <c r="Q33" s="20"/>
      <c r="R33" s="20"/>
      <c r="S33" s="20"/>
      <c r="T33" s="20"/>
      <c r="U33" s="20"/>
      <c r="V33" s="20"/>
      <c r="W33" s="20"/>
      <c r="X33" s="3272"/>
      <c r="Y33" s="3272"/>
      <c r="Z33" s="20"/>
      <c r="AA33" s="20"/>
      <c r="AB33" s="20"/>
      <c r="AC33" s="20"/>
      <c r="AD33" s="20"/>
      <c r="AE33" s="20"/>
      <c r="AF33" s="20"/>
      <c r="AG33" s="20"/>
      <c r="AH33" s="20"/>
      <c r="AI33" s="20"/>
    </row>
    <row r="34" spans="1:35" ht="18" x14ac:dyDescent="0.25">
      <c r="A34" s="20"/>
      <c r="B34" s="20"/>
      <c r="C34" s="20"/>
      <c r="D34" s="20"/>
      <c r="E34" s="20"/>
      <c r="F34" s="20"/>
      <c r="G34" s="20"/>
      <c r="H34" s="20"/>
      <c r="I34" s="20"/>
      <c r="J34" s="20"/>
      <c r="K34" s="20"/>
      <c r="L34" s="20"/>
      <c r="M34" s="3408"/>
      <c r="N34" s="3409"/>
      <c r="O34" s="20"/>
      <c r="P34" s="20"/>
      <c r="Q34" s="20"/>
      <c r="R34" s="20"/>
      <c r="S34" s="20"/>
      <c r="T34" s="20"/>
      <c r="U34" s="20"/>
      <c r="V34" s="20"/>
      <c r="W34" s="20"/>
      <c r="X34" s="3272"/>
      <c r="Y34" s="3272"/>
      <c r="Z34" s="20"/>
      <c r="AA34" s="20"/>
      <c r="AB34" s="20"/>
      <c r="AC34" s="20"/>
      <c r="AD34" s="20"/>
      <c r="AE34" s="20"/>
      <c r="AF34" s="20"/>
      <c r="AG34" s="20"/>
      <c r="AH34" s="20"/>
      <c r="AI34" s="20"/>
    </row>
    <row r="35" spans="1:35" ht="18" x14ac:dyDescent="0.25">
      <c r="A35" s="20"/>
      <c r="B35" s="20"/>
      <c r="C35" s="20"/>
      <c r="D35" s="20"/>
      <c r="E35" s="20"/>
      <c r="F35" s="20"/>
      <c r="G35" s="20"/>
      <c r="H35" s="20"/>
      <c r="I35" s="20"/>
      <c r="J35" s="20"/>
      <c r="K35" s="20"/>
      <c r="L35" s="20"/>
      <c r="M35" s="3408"/>
      <c r="N35" s="3409"/>
      <c r="O35" s="20"/>
      <c r="P35" s="20"/>
      <c r="Q35" s="20"/>
      <c r="R35" s="20"/>
      <c r="S35" s="20"/>
      <c r="T35" s="20"/>
      <c r="U35" s="20"/>
      <c r="V35" s="20"/>
      <c r="W35" s="20"/>
      <c r="X35" s="3272"/>
      <c r="Y35" s="3272"/>
      <c r="Z35" s="20"/>
      <c r="AA35" s="20"/>
      <c r="AB35" s="20"/>
      <c r="AC35" s="20"/>
      <c r="AD35" s="20"/>
      <c r="AE35" s="20"/>
      <c r="AF35" s="20"/>
      <c r="AG35" s="20"/>
      <c r="AH35" s="20"/>
      <c r="AI35" s="20"/>
    </row>
    <row r="36" spans="1:35" ht="18" x14ac:dyDescent="0.25">
      <c r="A36" s="20"/>
      <c r="B36" s="20"/>
      <c r="C36" s="20"/>
      <c r="D36" s="20"/>
      <c r="E36" s="20"/>
      <c r="F36" s="20"/>
      <c r="G36" s="20"/>
      <c r="H36" s="20"/>
      <c r="I36" s="20"/>
      <c r="J36" s="20"/>
      <c r="K36" s="20"/>
      <c r="L36" s="20"/>
      <c r="M36" s="3408"/>
      <c r="N36" s="3409"/>
      <c r="O36" s="20"/>
      <c r="P36" s="20"/>
      <c r="Q36" s="20"/>
      <c r="R36" s="20"/>
      <c r="S36" s="20"/>
      <c r="T36" s="20"/>
      <c r="U36" s="20"/>
      <c r="V36" s="20"/>
      <c r="W36" s="20"/>
      <c r="X36" s="3272"/>
      <c r="Y36" s="3272"/>
      <c r="Z36" s="20"/>
      <c r="AA36" s="20"/>
      <c r="AB36" s="20"/>
      <c r="AC36" s="20"/>
      <c r="AD36" s="20"/>
      <c r="AE36" s="20"/>
      <c r="AF36" s="20"/>
      <c r="AG36" s="20"/>
      <c r="AH36" s="20"/>
      <c r="AI36" s="20"/>
    </row>
    <row r="37" spans="1:35" ht="18" x14ac:dyDescent="0.25">
      <c r="A37" s="20"/>
      <c r="B37" s="20"/>
      <c r="C37" s="20"/>
      <c r="D37" s="20"/>
      <c r="E37" s="20"/>
      <c r="F37" s="20"/>
      <c r="G37" s="20"/>
      <c r="H37" s="20"/>
      <c r="I37" s="20"/>
      <c r="J37" s="20"/>
      <c r="K37" s="20"/>
      <c r="L37" s="20"/>
      <c r="M37" s="3408"/>
      <c r="N37" s="3409"/>
      <c r="O37" s="20"/>
      <c r="P37" s="20"/>
      <c r="Q37" s="20"/>
      <c r="R37" s="20"/>
      <c r="S37" s="20"/>
      <c r="T37" s="20"/>
      <c r="U37" s="20"/>
      <c r="V37" s="20"/>
      <c r="W37" s="20"/>
      <c r="X37" s="3272"/>
      <c r="Y37" s="3272"/>
      <c r="Z37" s="20"/>
      <c r="AA37" s="20"/>
      <c r="AB37" s="20"/>
      <c r="AC37" s="20"/>
      <c r="AD37" s="20"/>
      <c r="AE37" s="20"/>
      <c r="AF37" s="20"/>
      <c r="AG37" s="20"/>
      <c r="AH37" s="20"/>
      <c r="AI37" s="20"/>
    </row>
    <row r="38" spans="1:35" ht="18" x14ac:dyDescent="0.25">
      <c r="A38" s="20"/>
      <c r="B38" s="20"/>
      <c r="C38" s="20"/>
      <c r="D38" s="20"/>
      <c r="E38" s="20"/>
      <c r="F38" s="20"/>
      <c r="G38" s="20"/>
      <c r="H38" s="20"/>
      <c r="I38" s="20"/>
      <c r="J38" s="20"/>
      <c r="K38" s="20"/>
      <c r="L38" s="20"/>
      <c r="M38" s="3408"/>
      <c r="N38" s="3409"/>
      <c r="O38" s="20"/>
      <c r="P38" s="20"/>
      <c r="Q38" s="20"/>
      <c r="R38" s="20"/>
      <c r="S38" s="20"/>
      <c r="T38" s="20"/>
      <c r="U38" s="20"/>
      <c r="V38" s="20"/>
      <c r="W38" s="20"/>
      <c r="X38" s="3272"/>
      <c r="Y38" s="3272"/>
      <c r="Z38" s="20"/>
      <c r="AA38" s="20"/>
      <c r="AB38" s="20"/>
      <c r="AC38" s="20"/>
      <c r="AD38" s="20"/>
      <c r="AE38" s="20"/>
      <c r="AF38" s="20"/>
      <c r="AG38" s="20"/>
      <c r="AH38" s="20"/>
      <c r="AI38" s="20"/>
    </row>
    <row r="39" spans="1:35" ht="18" x14ac:dyDescent="0.25">
      <c r="A39" s="20"/>
      <c r="B39" s="20"/>
      <c r="C39" s="20"/>
      <c r="D39" s="20"/>
      <c r="E39" s="20"/>
      <c r="F39" s="20"/>
      <c r="G39" s="20"/>
      <c r="H39" s="20"/>
      <c r="I39" s="20"/>
      <c r="J39" s="20"/>
      <c r="K39" s="20"/>
      <c r="L39" s="20"/>
      <c r="M39" s="3408"/>
      <c r="N39" s="3409"/>
      <c r="O39" s="20"/>
      <c r="P39" s="20"/>
      <c r="Q39" s="20"/>
      <c r="R39" s="20"/>
      <c r="S39" s="20"/>
      <c r="T39" s="20"/>
      <c r="U39" s="20"/>
      <c r="V39" s="20"/>
      <c r="W39" s="20"/>
      <c r="X39" s="3272"/>
      <c r="Y39" s="3272"/>
      <c r="Z39" s="20"/>
      <c r="AA39" s="20"/>
      <c r="AB39" s="20"/>
      <c r="AC39" s="20"/>
      <c r="AD39" s="20"/>
      <c r="AE39" s="20"/>
      <c r="AF39" s="20"/>
      <c r="AG39" s="20"/>
      <c r="AH39" s="20"/>
      <c r="AI39" s="20"/>
    </row>
    <row r="40" spans="1:35" ht="18" x14ac:dyDescent="0.25">
      <c r="A40" s="20"/>
      <c r="B40" s="20"/>
      <c r="C40" s="20"/>
      <c r="D40" s="20"/>
      <c r="E40" s="20"/>
      <c r="F40" s="20"/>
      <c r="G40" s="20"/>
      <c r="H40" s="20"/>
      <c r="I40" s="20"/>
      <c r="J40" s="20"/>
      <c r="K40" s="20"/>
      <c r="L40" s="20"/>
      <c r="M40" s="3408"/>
      <c r="N40" s="3409"/>
      <c r="O40" s="20"/>
      <c r="P40" s="20"/>
      <c r="Q40" s="20"/>
      <c r="R40" s="20"/>
      <c r="S40" s="20"/>
      <c r="T40" s="20"/>
      <c r="U40" s="20"/>
      <c r="V40" s="20"/>
      <c r="W40" s="20"/>
      <c r="X40" s="3272"/>
      <c r="Y40" s="3272"/>
      <c r="Z40" s="20"/>
      <c r="AA40" s="20"/>
      <c r="AB40" s="20"/>
      <c r="AC40" s="20"/>
      <c r="AD40" s="20"/>
      <c r="AE40" s="20"/>
      <c r="AF40" s="20"/>
      <c r="AG40" s="20"/>
      <c r="AH40" s="20"/>
      <c r="AI40" s="20"/>
    </row>
    <row r="41" spans="1:35" ht="18" x14ac:dyDescent="0.25">
      <c r="A41" s="20"/>
      <c r="B41" s="20"/>
      <c r="C41" s="20"/>
      <c r="D41" s="20"/>
      <c r="E41" s="20"/>
      <c r="F41" s="20"/>
      <c r="G41" s="20"/>
      <c r="H41" s="20"/>
      <c r="I41" s="20"/>
      <c r="J41" s="20"/>
      <c r="K41" s="20"/>
      <c r="L41" s="20"/>
      <c r="M41" s="3408"/>
      <c r="N41" s="3409"/>
      <c r="O41" s="20"/>
      <c r="P41" s="20"/>
      <c r="Q41" s="20"/>
      <c r="R41" s="20"/>
      <c r="S41" s="20"/>
      <c r="T41" s="20"/>
      <c r="U41" s="20"/>
      <c r="V41" s="20"/>
      <c r="W41" s="20"/>
      <c r="X41" s="3272"/>
      <c r="Y41" s="3272"/>
      <c r="Z41" s="20"/>
      <c r="AA41" s="20"/>
      <c r="AB41" s="20"/>
      <c r="AC41" s="20"/>
      <c r="AD41" s="20"/>
      <c r="AE41" s="20"/>
      <c r="AF41" s="20"/>
      <c r="AG41" s="20"/>
      <c r="AH41" s="20"/>
      <c r="AI41" s="20"/>
    </row>
    <row r="42" spans="1:35" ht="18" x14ac:dyDescent="0.25">
      <c r="A42" s="20"/>
      <c r="B42" s="20"/>
      <c r="C42" s="20"/>
      <c r="D42" s="20"/>
      <c r="E42" s="20"/>
      <c r="F42" s="20"/>
      <c r="G42" s="20"/>
      <c r="H42" s="20"/>
      <c r="I42" s="20"/>
      <c r="J42" s="20"/>
      <c r="K42" s="20"/>
      <c r="L42" s="20"/>
      <c r="M42" s="3408"/>
      <c r="N42" s="3409"/>
      <c r="O42" s="20"/>
      <c r="P42" s="20"/>
      <c r="Q42" s="20"/>
      <c r="R42" s="20"/>
      <c r="S42" s="20"/>
      <c r="T42" s="20"/>
      <c r="U42" s="20"/>
      <c r="V42" s="20"/>
      <c r="W42" s="20"/>
      <c r="X42" s="3272"/>
      <c r="Y42" s="3272"/>
      <c r="Z42" s="20"/>
      <c r="AA42" s="20"/>
      <c r="AB42" s="20"/>
      <c r="AC42" s="20"/>
      <c r="AD42" s="20"/>
      <c r="AE42" s="20"/>
      <c r="AF42" s="20"/>
      <c r="AG42" s="20"/>
      <c r="AH42" s="20"/>
      <c r="AI42" s="20"/>
    </row>
    <row r="43" spans="1:35" ht="18" x14ac:dyDescent="0.25">
      <c r="A43" s="20"/>
      <c r="B43" s="20"/>
      <c r="C43" s="20"/>
      <c r="D43" s="20"/>
      <c r="E43" s="20"/>
      <c r="F43" s="20"/>
      <c r="G43" s="20"/>
      <c r="H43" s="20"/>
      <c r="I43" s="20"/>
      <c r="J43" s="20"/>
      <c r="K43" s="20"/>
      <c r="L43" s="20"/>
      <c r="M43" s="3408"/>
      <c r="N43" s="3409"/>
      <c r="O43" s="20"/>
      <c r="P43" s="20"/>
      <c r="Q43" s="20"/>
      <c r="R43" s="20"/>
      <c r="S43" s="20"/>
      <c r="T43" s="20"/>
      <c r="U43" s="20"/>
      <c r="V43" s="20"/>
      <c r="W43" s="20"/>
      <c r="X43" s="3272"/>
      <c r="Y43" s="3272"/>
      <c r="Z43" s="20"/>
      <c r="AA43" s="20"/>
      <c r="AB43" s="20"/>
      <c r="AC43" s="20"/>
      <c r="AD43" s="20"/>
      <c r="AE43" s="20"/>
      <c r="AF43" s="20"/>
      <c r="AG43" s="20"/>
      <c r="AH43" s="20"/>
      <c r="AI43" s="20"/>
    </row>
    <row r="44" spans="1:35" ht="18" x14ac:dyDescent="0.25">
      <c r="A44" s="20"/>
      <c r="B44" s="20"/>
      <c r="C44" s="20"/>
      <c r="D44" s="20"/>
      <c r="E44" s="20"/>
      <c r="F44" s="20"/>
      <c r="G44" s="20"/>
      <c r="H44" s="20"/>
      <c r="I44" s="20"/>
      <c r="J44" s="20"/>
      <c r="K44" s="20"/>
      <c r="L44" s="20"/>
      <c r="M44" s="3408"/>
      <c r="N44" s="3409"/>
      <c r="O44" s="20"/>
      <c r="P44" s="20"/>
      <c r="Q44" s="20"/>
      <c r="R44" s="20"/>
      <c r="S44" s="20"/>
      <c r="T44" s="20"/>
      <c r="U44" s="20"/>
      <c r="V44" s="20"/>
      <c r="W44" s="20"/>
      <c r="X44" s="3272"/>
      <c r="Y44" s="3272"/>
      <c r="Z44" s="20"/>
      <c r="AA44" s="20"/>
      <c r="AB44" s="20"/>
      <c r="AC44" s="20"/>
      <c r="AD44" s="20"/>
      <c r="AE44" s="20"/>
      <c r="AF44" s="20"/>
      <c r="AG44" s="20"/>
      <c r="AH44" s="20"/>
      <c r="AI44" s="20"/>
    </row>
    <row r="45" spans="1:35" ht="18" x14ac:dyDescent="0.25">
      <c r="A45" s="20"/>
      <c r="B45" s="20"/>
      <c r="C45" s="20"/>
      <c r="D45" s="20"/>
      <c r="E45" s="20"/>
      <c r="F45" s="20"/>
      <c r="G45" s="20"/>
      <c r="H45" s="20"/>
      <c r="I45" s="20"/>
      <c r="J45" s="20"/>
      <c r="K45" s="20"/>
      <c r="L45" s="20"/>
      <c r="M45" s="3408"/>
      <c r="N45" s="3409"/>
      <c r="O45" s="20"/>
      <c r="P45" s="20"/>
      <c r="Q45" s="20"/>
      <c r="R45" s="20"/>
      <c r="S45" s="20"/>
      <c r="T45" s="20"/>
      <c r="U45" s="20"/>
      <c r="V45" s="20"/>
      <c r="W45" s="20"/>
      <c r="X45" s="3272"/>
      <c r="Y45" s="3272"/>
      <c r="Z45" s="20"/>
      <c r="AA45" s="20"/>
      <c r="AB45" s="20"/>
      <c r="AC45" s="20"/>
      <c r="AD45" s="20"/>
      <c r="AE45" s="20"/>
      <c r="AF45" s="20"/>
      <c r="AG45" s="20"/>
      <c r="AH45" s="20"/>
      <c r="AI45" s="20"/>
    </row>
    <row r="46" spans="1:35" ht="18" x14ac:dyDescent="0.25">
      <c r="A46" s="20"/>
      <c r="B46" s="20"/>
      <c r="C46" s="20"/>
      <c r="D46" s="20"/>
      <c r="E46" s="20"/>
      <c r="F46" s="20"/>
      <c r="G46" s="20"/>
      <c r="H46" s="20"/>
      <c r="I46" s="20"/>
      <c r="J46" s="20"/>
      <c r="K46" s="20"/>
      <c r="L46" s="20"/>
      <c r="M46" s="3408"/>
      <c r="N46" s="3409"/>
      <c r="O46" s="20"/>
      <c r="P46" s="20"/>
      <c r="Q46" s="20"/>
      <c r="R46" s="20"/>
      <c r="S46" s="20"/>
      <c r="T46" s="20"/>
      <c r="U46" s="20"/>
      <c r="V46" s="20"/>
      <c r="W46" s="20"/>
      <c r="X46" s="3272"/>
      <c r="Y46" s="3272"/>
      <c r="Z46" s="20"/>
      <c r="AA46" s="20"/>
      <c r="AB46" s="20"/>
      <c r="AC46" s="20"/>
      <c r="AD46" s="20"/>
      <c r="AE46" s="20"/>
      <c r="AF46" s="20"/>
      <c r="AG46" s="20"/>
      <c r="AH46" s="20"/>
      <c r="AI46" s="20"/>
    </row>
    <row r="47" spans="1:35" ht="18" x14ac:dyDescent="0.25">
      <c r="A47" s="20"/>
      <c r="B47" s="20"/>
      <c r="C47" s="20"/>
      <c r="D47" s="20"/>
      <c r="E47" s="20"/>
      <c r="F47" s="20"/>
      <c r="G47" s="20"/>
      <c r="H47" s="20"/>
      <c r="I47" s="20"/>
      <c r="J47" s="20"/>
      <c r="K47" s="20"/>
      <c r="L47" s="20"/>
      <c r="M47" s="3408"/>
      <c r="N47" s="3409"/>
      <c r="O47" s="20"/>
      <c r="P47" s="20"/>
      <c r="Q47" s="20"/>
      <c r="R47" s="20"/>
      <c r="S47" s="20"/>
      <c r="T47" s="20"/>
      <c r="U47" s="20"/>
      <c r="V47" s="20"/>
      <c r="W47" s="20"/>
      <c r="X47" s="3272"/>
      <c r="Y47" s="3272"/>
      <c r="Z47" s="20"/>
      <c r="AA47" s="20"/>
      <c r="AB47" s="20"/>
      <c r="AC47" s="20"/>
      <c r="AD47" s="20"/>
      <c r="AE47" s="20"/>
      <c r="AF47" s="20"/>
      <c r="AG47" s="20"/>
      <c r="AH47" s="20"/>
      <c r="AI47" s="20"/>
    </row>
    <row r="48" spans="1:35" ht="18" x14ac:dyDescent="0.25">
      <c r="A48" s="20"/>
      <c r="B48" s="20"/>
      <c r="C48" s="20"/>
      <c r="D48" s="20"/>
      <c r="E48" s="20"/>
      <c r="F48" s="20"/>
      <c r="G48" s="20"/>
      <c r="H48" s="20"/>
      <c r="I48" s="20"/>
      <c r="J48" s="20"/>
      <c r="K48" s="20"/>
      <c r="L48" s="20"/>
      <c r="M48" s="3408"/>
      <c r="N48" s="3409"/>
      <c r="O48" s="20"/>
      <c r="P48" s="20"/>
      <c r="Q48" s="20"/>
      <c r="R48" s="20"/>
      <c r="S48" s="20"/>
      <c r="T48" s="20"/>
      <c r="U48" s="20"/>
      <c r="V48" s="20"/>
      <c r="W48" s="20"/>
      <c r="X48" s="3272"/>
      <c r="Y48" s="3272"/>
      <c r="Z48" s="20"/>
      <c r="AA48" s="20"/>
      <c r="AB48" s="20"/>
      <c r="AC48" s="20"/>
      <c r="AD48" s="20"/>
      <c r="AE48" s="20"/>
      <c r="AF48" s="20"/>
      <c r="AG48" s="20"/>
      <c r="AH48" s="20"/>
      <c r="AI48" s="20"/>
    </row>
    <row r="49" spans="1:35" ht="18" x14ac:dyDescent="0.25">
      <c r="A49" s="20"/>
      <c r="B49" s="20"/>
      <c r="C49" s="20"/>
      <c r="D49" s="20"/>
      <c r="E49" s="20"/>
      <c r="F49" s="20"/>
      <c r="G49" s="20"/>
      <c r="H49" s="20"/>
      <c r="I49" s="20"/>
      <c r="J49" s="20"/>
      <c r="K49" s="20"/>
      <c r="L49" s="20"/>
      <c r="M49" s="3408"/>
      <c r="N49" s="3409"/>
      <c r="O49" s="20"/>
      <c r="P49" s="20"/>
      <c r="Q49" s="20"/>
      <c r="R49" s="20"/>
      <c r="S49" s="20"/>
      <c r="T49" s="20"/>
      <c r="U49" s="20"/>
      <c r="V49" s="20"/>
      <c r="W49" s="20"/>
      <c r="X49" s="3272"/>
      <c r="Y49" s="3272"/>
      <c r="Z49" s="20"/>
      <c r="AA49" s="20"/>
      <c r="AB49" s="20"/>
      <c r="AC49" s="20"/>
      <c r="AD49" s="20"/>
      <c r="AE49" s="20"/>
      <c r="AF49" s="20"/>
      <c r="AG49" s="20"/>
      <c r="AH49" s="20"/>
      <c r="AI49" s="20"/>
    </row>
    <row r="50" spans="1:35" ht="18" x14ac:dyDescent="0.25">
      <c r="A50" s="20"/>
      <c r="B50" s="20"/>
      <c r="C50" s="20"/>
      <c r="D50" s="20"/>
      <c r="E50" s="20"/>
      <c r="F50" s="20"/>
      <c r="G50" s="20"/>
      <c r="H50" s="20"/>
      <c r="I50" s="20"/>
      <c r="J50" s="20"/>
      <c r="K50" s="20"/>
      <c r="L50" s="20"/>
      <c r="M50" s="3408"/>
      <c r="N50" s="3409"/>
      <c r="O50" s="20"/>
      <c r="P50" s="20"/>
      <c r="Q50" s="20"/>
      <c r="R50" s="20"/>
      <c r="S50" s="20"/>
      <c r="T50" s="20"/>
      <c r="U50" s="20"/>
      <c r="V50" s="20"/>
      <c r="W50" s="20"/>
      <c r="X50" s="3272"/>
      <c r="Y50" s="3272"/>
      <c r="Z50" s="20"/>
      <c r="AA50" s="20"/>
      <c r="AB50" s="20"/>
      <c r="AC50" s="20"/>
      <c r="AD50" s="20"/>
      <c r="AE50" s="20"/>
      <c r="AF50" s="20"/>
      <c r="AG50" s="20"/>
      <c r="AH50" s="20"/>
      <c r="AI50" s="20"/>
    </row>
    <row r="51" spans="1:35" ht="18" x14ac:dyDescent="0.25">
      <c r="A51" s="20"/>
      <c r="B51" s="20"/>
      <c r="C51" s="20"/>
      <c r="D51" s="20"/>
      <c r="E51" s="20"/>
      <c r="F51" s="20"/>
      <c r="G51" s="20"/>
      <c r="H51" s="20"/>
      <c r="I51" s="20"/>
      <c r="J51" s="20"/>
      <c r="K51" s="20"/>
      <c r="L51" s="20"/>
      <c r="M51" s="3408"/>
      <c r="N51" s="3409"/>
      <c r="O51" s="20"/>
      <c r="P51" s="20"/>
      <c r="Q51" s="20"/>
      <c r="R51" s="20"/>
      <c r="S51" s="20"/>
      <c r="T51" s="20"/>
      <c r="U51" s="20"/>
      <c r="V51" s="20"/>
      <c r="W51" s="20"/>
      <c r="X51" s="3272"/>
      <c r="Y51" s="3272"/>
      <c r="Z51" s="20"/>
      <c r="AA51" s="20"/>
      <c r="AB51" s="20"/>
      <c r="AC51" s="20"/>
      <c r="AD51" s="20"/>
      <c r="AE51" s="20"/>
      <c r="AF51" s="20"/>
      <c r="AG51" s="20"/>
      <c r="AH51" s="20"/>
      <c r="AI51" s="20"/>
    </row>
    <row r="52" spans="1:35" ht="18" x14ac:dyDescent="0.25">
      <c r="A52" s="20"/>
      <c r="B52" s="20"/>
      <c r="C52" s="20"/>
      <c r="D52" s="20"/>
      <c r="E52" s="20"/>
      <c r="F52" s="20"/>
      <c r="G52" s="20"/>
      <c r="H52" s="20"/>
      <c r="I52" s="20"/>
      <c r="J52" s="20"/>
      <c r="K52" s="20"/>
      <c r="L52" s="20"/>
      <c r="M52" s="3408"/>
      <c r="N52" s="3409"/>
      <c r="O52" s="20"/>
      <c r="P52" s="20"/>
      <c r="Q52" s="20"/>
      <c r="R52" s="20"/>
      <c r="S52" s="20"/>
      <c r="T52" s="20"/>
      <c r="U52" s="20"/>
      <c r="V52" s="20"/>
      <c r="W52" s="20"/>
      <c r="X52" s="3272"/>
      <c r="Y52" s="3272"/>
      <c r="Z52" s="20"/>
      <c r="AA52" s="20"/>
      <c r="AB52" s="20"/>
      <c r="AC52" s="20"/>
      <c r="AD52" s="20"/>
      <c r="AE52" s="20"/>
      <c r="AF52" s="20"/>
      <c r="AG52" s="20"/>
      <c r="AH52" s="20"/>
      <c r="AI52" s="20"/>
    </row>
    <row r="53" spans="1:35" ht="18" x14ac:dyDescent="0.25">
      <c r="A53" s="20"/>
      <c r="B53" s="20"/>
      <c r="C53" s="20"/>
      <c r="D53" s="20"/>
      <c r="E53" s="20"/>
      <c r="F53" s="20"/>
      <c r="G53" s="20"/>
      <c r="H53" s="20"/>
      <c r="I53" s="20"/>
      <c r="J53" s="20"/>
      <c r="K53" s="20"/>
      <c r="L53" s="20"/>
      <c r="M53" s="3408"/>
      <c r="N53" s="3409"/>
      <c r="O53" s="20"/>
      <c r="P53" s="20"/>
      <c r="Q53" s="20"/>
      <c r="R53" s="20"/>
      <c r="S53" s="20"/>
      <c r="T53" s="20"/>
      <c r="U53" s="20"/>
      <c r="V53" s="20"/>
      <c r="W53" s="20"/>
      <c r="X53" s="3272"/>
      <c r="Y53" s="3272"/>
      <c r="Z53" s="20"/>
      <c r="AA53" s="20"/>
      <c r="AB53" s="20"/>
      <c r="AC53" s="20"/>
      <c r="AD53" s="20"/>
      <c r="AE53" s="20"/>
      <c r="AF53" s="20"/>
      <c r="AG53" s="20"/>
      <c r="AH53" s="20"/>
      <c r="AI53" s="20"/>
    </row>
    <row r="54" spans="1:35" ht="18" x14ac:dyDescent="0.25">
      <c r="A54" s="20"/>
      <c r="B54" s="20"/>
      <c r="C54" s="20"/>
      <c r="D54" s="20"/>
      <c r="E54" s="20"/>
      <c r="F54" s="20"/>
      <c r="G54" s="20"/>
      <c r="H54" s="20"/>
      <c r="I54" s="20"/>
      <c r="J54" s="20"/>
      <c r="K54" s="20"/>
      <c r="L54" s="20"/>
      <c r="M54" s="3408"/>
      <c r="N54" s="3409"/>
      <c r="O54" s="20"/>
      <c r="P54" s="20"/>
      <c r="Q54" s="20"/>
      <c r="R54" s="20"/>
      <c r="S54" s="20"/>
      <c r="T54" s="20"/>
      <c r="U54" s="20"/>
      <c r="V54" s="20"/>
      <c r="W54" s="20"/>
      <c r="X54" s="3272"/>
      <c r="Y54" s="3272"/>
      <c r="Z54" s="20"/>
      <c r="AA54" s="20"/>
      <c r="AB54" s="20"/>
      <c r="AC54" s="20"/>
      <c r="AD54" s="20"/>
      <c r="AE54" s="20"/>
      <c r="AF54" s="20"/>
      <c r="AG54" s="20"/>
      <c r="AH54" s="20"/>
      <c r="AI54" s="20"/>
    </row>
    <row r="55" spans="1:35" ht="18" x14ac:dyDescent="0.25">
      <c r="A55" s="20"/>
      <c r="B55" s="20"/>
      <c r="C55" s="20"/>
      <c r="D55" s="20"/>
      <c r="E55" s="20"/>
      <c r="F55" s="20"/>
      <c r="G55" s="20"/>
      <c r="H55" s="20"/>
      <c r="I55" s="20"/>
      <c r="J55" s="20"/>
      <c r="K55" s="20"/>
      <c r="L55" s="20"/>
      <c r="M55" s="3408"/>
      <c r="N55" s="3409"/>
      <c r="O55" s="20"/>
      <c r="P55" s="20"/>
      <c r="Q55" s="20"/>
      <c r="R55" s="20"/>
      <c r="S55" s="20"/>
      <c r="T55" s="20"/>
      <c r="U55" s="20"/>
      <c r="V55" s="20"/>
      <c r="W55" s="20"/>
      <c r="X55" s="3272"/>
      <c r="Y55" s="3272"/>
      <c r="Z55" s="20"/>
      <c r="AA55" s="20"/>
      <c r="AB55" s="20"/>
      <c r="AC55" s="20"/>
      <c r="AD55" s="20"/>
      <c r="AE55" s="20"/>
      <c r="AF55" s="20"/>
      <c r="AG55" s="20"/>
      <c r="AH55" s="20"/>
      <c r="AI55" s="20"/>
    </row>
    <row r="56" spans="1:35" ht="18" x14ac:dyDescent="0.25">
      <c r="A56" s="20"/>
      <c r="B56" s="20"/>
      <c r="C56" s="20"/>
      <c r="D56" s="20"/>
      <c r="E56" s="20"/>
      <c r="F56" s="20"/>
      <c r="G56" s="20"/>
      <c r="H56" s="20"/>
      <c r="I56" s="20"/>
      <c r="J56" s="20"/>
      <c r="K56" s="20"/>
      <c r="L56" s="20"/>
      <c r="M56" s="3408"/>
      <c r="N56" s="3409"/>
      <c r="O56" s="20"/>
      <c r="P56" s="20"/>
      <c r="Q56" s="20"/>
      <c r="R56" s="20"/>
      <c r="S56" s="20"/>
      <c r="T56" s="20"/>
      <c r="U56" s="20"/>
      <c r="V56" s="20"/>
      <c r="W56" s="20"/>
      <c r="X56" s="3272"/>
      <c r="Y56" s="3272"/>
      <c r="Z56" s="20"/>
      <c r="AA56" s="20"/>
      <c r="AB56" s="20"/>
      <c r="AC56" s="20"/>
      <c r="AD56" s="20"/>
      <c r="AE56" s="20"/>
      <c r="AF56" s="20"/>
      <c r="AG56" s="20"/>
      <c r="AH56" s="20"/>
      <c r="AI56" s="20"/>
    </row>
    <row r="57" spans="1:35" ht="18" x14ac:dyDescent="0.25">
      <c r="A57" s="20"/>
      <c r="B57" s="20"/>
      <c r="C57" s="20"/>
      <c r="D57" s="20"/>
      <c r="E57" s="20"/>
      <c r="F57" s="20"/>
      <c r="G57" s="20"/>
      <c r="H57" s="20"/>
      <c r="I57" s="20"/>
      <c r="J57" s="20"/>
      <c r="K57" s="20"/>
      <c r="L57" s="20"/>
      <c r="M57" s="3408"/>
      <c r="N57" s="3409"/>
      <c r="O57" s="20"/>
      <c r="P57" s="20"/>
      <c r="Q57" s="20"/>
      <c r="R57" s="20"/>
      <c r="S57" s="20"/>
      <c r="T57" s="20"/>
      <c r="U57" s="20"/>
      <c r="V57" s="20"/>
      <c r="W57" s="20"/>
      <c r="X57" s="3272"/>
      <c r="Y57" s="3272"/>
      <c r="Z57" s="20"/>
      <c r="AA57" s="20"/>
      <c r="AB57" s="20"/>
      <c r="AC57" s="20"/>
      <c r="AD57" s="20"/>
      <c r="AE57" s="20"/>
      <c r="AF57" s="20"/>
      <c r="AG57" s="20"/>
      <c r="AH57" s="20"/>
      <c r="AI57" s="20"/>
    </row>
    <row r="58" spans="1:35" ht="18" x14ac:dyDescent="0.25">
      <c r="A58" s="20"/>
      <c r="B58" s="20"/>
      <c r="C58" s="20"/>
      <c r="D58" s="20"/>
      <c r="E58" s="20"/>
      <c r="F58" s="20"/>
      <c r="G58" s="20"/>
      <c r="H58" s="20"/>
      <c r="I58" s="20"/>
      <c r="J58" s="20"/>
      <c r="K58" s="20"/>
      <c r="L58" s="20"/>
      <c r="M58" s="3408"/>
      <c r="N58" s="3409"/>
      <c r="O58" s="20"/>
      <c r="P58" s="20"/>
      <c r="Q58" s="20"/>
      <c r="R58" s="20"/>
      <c r="S58" s="20"/>
      <c r="T58" s="20"/>
      <c r="U58" s="20"/>
      <c r="V58" s="20"/>
      <c r="W58" s="20"/>
      <c r="X58" s="3272"/>
      <c r="Y58" s="3272"/>
      <c r="Z58" s="20"/>
      <c r="AA58" s="20"/>
      <c r="AB58" s="20"/>
      <c r="AC58" s="20"/>
      <c r="AD58" s="20"/>
      <c r="AE58" s="20"/>
      <c r="AF58" s="20"/>
      <c r="AG58" s="20"/>
      <c r="AH58" s="20"/>
      <c r="AI58" s="20"/>
    </row>
    <row r="59" spans="1:35" ht="18" x14ac:dyDescent="0.25">
      <c r="A59" s="20"/>
      <c r="B59" s="20"/>
      <c r="C59" s="20"/>
      <c r="D59" s="20"/>
      <c r="E59" s="20"/>
      <c r="F59" s="20"/>
      <c r="G59" s="20"/>
      <c r="H59" s="20"/>
      <c r="I59" s="20"/>
      <c r="J59" s="20"/>
      <c r="K59" s="20"/>
      <c r="L59" s="20"/>
      <c r="M59" s="3408"/>
      <c r="N59" s="3409"/>
      <c r="O59" s="20"/>
      <c r="P59" s="20"/>
      <c r="Q59" s="20"/>
      <c r="R59" s="20"/>
      <c r="S59" s="20"/>
      <c r="T59" s="20"/>
      <c r="U59" s="20"/>
      <c r="V59" s="20"/>
      <c r="W59" s="20"/>
      <c r="X59" s="3272"/>
      <c r="Y59" s="3272"/>
      <c r="Z59" s="20"/>
      <c r="AA59" s="20"/>
      <c r="AB59" s="20"/>
      <c r="AC59" s="20"/>
      <c r="AD59" s="20"/>
      <c r="AE59" s="20"/>
      <c r="AF59" s="20"/>
      <c r="AG59" s="20"/>
      <c r="AH59" s="20"/>
      <c r="AI59" s="20"/>
    </row>
    <row r="60" spans="1:35" ht="18" x14ac:dyDescent="0.25">
      <c r="A60" s="20"/>
      <c r="B60" s="20"/>
      <c r="C60" s="20"/>
      <c r="D60" s="20"/>
      <c r="E60" s="20"/>
      <c r="F60" s="20"/>
      <c r="G60" s="20"/>
      <c r="H60" s="20"/>
      <c r="I60" s="20"/>
      <c r="J60" s="20"/>
      <c r="K60" s="20"/>
      <c r="L60" s="20"/>
      <c r="M60" s="3408"/>
      <c r="N60" s="3409"/>
      <c r="O60" s="20"/>
      <c r="P60" s="20"/>
      <c r="Q60" s="20"/>
      <c r="R60" s="20"/>
      <c r="S60" s="20"/>
      <c r="T60" s="20"/>
      <c r="U60" s="20"/>
      <c r="V60" s="20"/>
      <c r="W60" s="20"/>
      <c r="X60" s="3272"/>
      <c r="Y60" s="3272"/>
      <c r="Z60" s="20"/>
      <c r="AA60" s="20"/>
      <c r="AB60" s="20"/>
      <c r="AC60" s="20"/>
      <c r="AD60" s="20"/>
      <c r="AE60" s="20"/>
      <c r="AF60" s="20"/>
      <c r="AG60" s="20"/>
      <c r="AH60" s="20"/>
      <c r="AI60" s="20"/>
    </row>
    <row r="61" spans="1:35" ht="18" x14ac:dyDescent="0.25">
      <c r="A61" s="20"/>
      <c r="B61" s="20"/>
      <c r="C61" s="20"/>
      <c r="D61" s="20"/>
      <c r="E61" s="20"/>
      <c r="F61" s="20"/>
      <c r="G61" s="20"/>
      <c r="H61" s="20"/>
      <c r="I61" s="20"/>
      <c r="J61" s="20"/>
      <c r="K61" s="20"/>
      <c r="L61" s="20"/>
      <c r="M61" s="3408"/>
      <c r="N61" s="3409"/>
      <c r="O61" s="20"/>
      <c r="P61" s="20"/>
      <c r="Q61" s="20"/>
      <c r="R61" s="20"/>
      <c r="S61" s="20"/>
      <c r="T61" s="20"/>
      <c r="U61" s="20"/>
      <c r="V61" s="20"/>
      <c r="W61" s="20"/>
      <c r="X61" s="3272"/>
      <c r="Y61" s="3272"/>
      <c r="Z61" s="20"/>
      <c r="AA61" s="20"/>
      <c r="AB61" s="20"/>
      <c r="AC61" s="20"/>
      <c r="AD61" s="20"/>
      <c r="AE61" s="20"/>
      <c r="AF61" s="20"/>
      <c r="AG61" s="20"/>
      <c r="AH61" s="20"/>
      <c r="AI61" s="20"/>
    </row>
    <row r="62" spans="1:35" ht="18" x14ac:dyDescent="0.25">
      <c r="A62" s="20"/>
      <c r="B62" s="20"/>
      <c r="C62" s="20"/>
      <c r="D62" s="20"/>
      <c r="E62" s="20"/>
      <c r="F62" s="20"/>
      <c r="G62" s="20"/>
      <c r="H62" s="20"/>
      <c r="I62" s="20"/>
      <c r="J62" s="20"/>
      <c r="K62" s="20"/>
      <c r="L62" s="20"/>
      <c r="M62" s="3408"/>
      <c r="N62" s="3409"/>
      <c r="O62" s="20"/>
      <c r="P62" s="20"/>
      <c r="Q62" s="20"/>
      <c r="R62" s="20"/>
      <c r="S62" s="20"/>
      <c r="T62" s="20"/>
      <c r="U62" s="20"/>
      <c r="V62" s="20"/>
      <c r="W62" s="20"/>
      <c r="X62" s="3272"/>
      <c r="Y62" s="3272"/>
      <c r="Z62" s="20"/>
      <c r="AA62" s="20"/>
      <c r="AB62" s="20"/>
      <c r="AC62" s="20"/>
      <c r="AD62" s="20"/>
      <c r="AE62" s="20"/>
      <c r="AF62" s="20"/>
      <c r="AG62" s="20"/>
      <c r="AH62" s="20"/>
      <c r="AI62" s="20"/>
    </row>
    <row r="63" spans="1:35" ht="18" x14ac:dyDescent="0.25">
      <c r="A63" s="20"/>
      <c r="B63" s="20"/>
      <c r="C63" s="20"/>
      <c r="D63" s="20"/>
      <c r="E63" s="20"/>
      <c r="F63" s="20"/>
      <c r="G63" s="20"/>
      <c r="H63" s="20"/>
      <c r="I63" s="20"/>
      <c r="J63" s="20"/>
      <c r="K63" s="20"/>
      <c r="L63" s="20"/>
      <c r="M63" s="3408"/>
      <c r="N63" s="3409"/>
      <c r="O63" s="20"/>
      <c r="P63" s="20"/>
      <c r="Q63" s="20"/>
      <c r="R63" s="20"/>
      <c r="S63" s="20"/>
      <c r="T63" s="20"/>
      <c r="U63" s="20"/>
      <c r="V63" s="20"/>
      <c r="W63" s="20"/>
      <c r="X63" s="3272"/>
      <c r="Y63" s="3272"/>
      <c r="Z63" s="20"/>
      <c r="AA63" s="20"/>
      <c r="AB63" s="20"/>
      <c r="AC63" s="20"/>
      <c r="AD63" s="20"/>
      <c r="AE63" s="20"/>
      <c r="AF63" s="20"/>
      <c r="AG63" s="20"/>
      <c r="AH63" s="20"/>
      <c r="AI63" s="20"/>
    </row>
    <row r="64" spans="1:35" ht="18" x14ac:dyDescent="0.25">
      <c r="A64" s="20"/>
      <c r="B64" s="20"/>
      <c r="C64" s="20"/>
      <c r="D64" s="20"/>
      <c r="E64" s="20"/>
      <c r="F64" s="20"/>
      <c r="G64" s="20"/>
      <c r="H64" s="20"/>
      <c r="I64" s="20"/>
      <c r="J64" s="20"/>
      <c r="K64" s="20"/>
      <c r="L64" s="20"/>
      <c r="M64" s="3408"/>
      <c r="N64" s="3409"/>
      <c r="O64" s="20"/>
      <c r="P64" s="20"/>
      <c r="Q64" s="20"/>
      <c r="R64" s="20"/>
      <c r="S64" s="20"/>
      <c r="T64" s="20"/>
      <c r="U64" s="20"/>
      <c r="V64" s="20"/>
      <c r="W64" s="20"/>
      <c r="X64" s="3272"/>
      <c r="Y64" s="3272"/>
      <c r="Z64" s="20"/>
      <c r="AA64" s="20"/>
      <c r="AB64" s="20"/>
      <c r="AC64" s="20"/>
      <c r="AD64" s="20"/>
      <c r="AE64" s="20"/>
      <c r="AF64" s="20"/>
      <c r="AG64" s="20"/>
      <c r="AH64" s="20"/>
      <c r="AI64" s="20"/>
    </row>
    <row r="65" spans="1:35" ht="18" x14ac:dyDescent="0.25">
      <c r="A65" s="20"/>
      <c r="B65" s="20"/>
      <c r="C65" s="20"/>
      <c r="D65" s="20"/>
      <c r="E65" s="20"/>
      <c r="F65" s="20"/>
      <c r="G65" s="20"/>
      <c r="H65" s="20"/>
      <c r="I65" s="20"/>
      <c r="J65" s="20"/>
      <c r="K65" s="20"/>
      <c r="L65" s="20"/>
      <c r="M65" s="3408"/>
      <c r="N65" s="3409"/>
      <c r="O65" s="20"/>
      <c r="P65" s="20"/>
      <c r="Q65" s="20"/>
      <c r="R65" s="20"/>
      <c r="S65" s="20"/>
      <c r="T65" s="20"/>
      <c r="U65" s="20"/>
      <c r="V65" s="20"/>
      <c r="W65" s="20"/>
      <c r="X65" s="3272"/>
      <c r="Y65" s="3272"/>
      <c r="Z65" s="20"/>
      <c r="AA65" s="20"/>
      <c r="AB65" s="20"/>
      <c r="AC65" s="20"/>
      <c r="AD65" s="20"/>
      <c r="AE65" s="20"/>
      <c r="AF65" s="20"/>
      <c r="AG65" s="20"/>
      <c r="AH65" s="20"/>
      <c r="AI65" s="20"/>
    </row>
    <row r="66" spans="1:35" ht="18" x14ac:dyDescent="0.25">
      <c r="A66" s="20"/>
      <c r="B66" s="20"/>
      <c r="C66" s="20"/>
      <c r="D66" s="20"/>
      <c r="E66" s="20"/>
      <c r="F66" s="20"/>
      <c r="G66" s="20"/>
      <c r="H66" s="20"/>
      <c r="I66" s="20"/>
      <c r="J66" s="20"/>
      <c r="K66" s="20"/>
      <c r="L66" s="20"/>
      <c r="M66" s="3408"/>
      <c r="N66" s="3409"/>
      <c r="O66" s="20"/>
      <c r="P66" s="20"/>
      <c r="Q66" s="20"/>
      <c r="R66" s="20"/>
      <c r="S66" s="20"/>
      <c r="T66" s="20"/>
      <c r="U66" s="20"/>
      <c r="V66" s="20"/>
      <c r="W66" s="20"/>
      <c r="X66" s="3272"/>
      <c r="Y66" s="3272"/>
      <c r="Z66" s="20"/>
      <c r="AA66" s="20"/>
      <c r="AB66" s="20"/>
      <c r="AC66" s="20"/>
      <c r="AD66" s="20"/>
      <c r="AE66" s="20"/>
      <c r="AF66" s="20"/>
      <c r="AG66" s="20"/>
      <c r="AH66" s="20"/>
      <c r="AI66" s="20"/>
    </row>
    <row r="67" spans="1:35" ht="18" x14ac:dyDescent="0.25">
      <c r="A67" s="20"/>
      <c r="B67" s="20"/>
      <c r="C67" s="20"/>
      <c r="D67" s="20"/>
      <c r="E67" s="20"/>
      <c r="F67" s="20"/>
      <c r="G67" s="20"/>
      <c r="H67" s="20"/>
      <c r="I67" s="20"/>
      <c r="J67" s="20"/>
      <c r="K67" s="20"/>
      <c r="L67" s="20"/>
      <c r="M67" s="3408"/>
      <c r="N67" s="3409"/>
      <c r="O67" s="20"/>
      <c r="P67" s="20"/>
      <c r="Q67" s="20"/>
      <c r="R67" s="20"/>
      <c r="S67" s="20"/>
      <c r="T67" s="20"/>
      <c r="U67" s="20"/>
      <c r="V67" s="20"/>
      <c r="W67" s="20"/>
      <c r="X67" s="3272"/>
      <c r="Y67" s="3272"/>
      <c r="Z67" s="20"/>
      <c r="AA67" s="20"/>
      <c r="AB67" s="20"/>
      <c r="AC67" s="20"/>
      <c r="AD67" s="20"/>
      <c r="AE67" s="20"/>
      <c r="AF67" s="20"/>
      <c r="AG67" s="20"/>
      <c r="AH67" s="20"/>
      <c r="AI67" s="20"/>
    </row>
    <row r="68" spans="1:35" ht="18" x14ac:dyDescent="0.25">
      <c r="A68" s="20"/>
      <c r="B68" s="20"/>
      <c r="C68" s="20"/>
      <c r="D68" s="20"/>
      <c r="E68" s="20"/>
      <c r="F68" s="20"/>
      <c r="G68" s="20"/>
      <c r="H68" s="20"/>
      <c r="I68" s="20"/>
      <c r="J68" s="20"/>
      <c r="K68" s="20"/>
      <c r="L68" s="20"/>
      <c r="M68" s="3408"/>
      <c r="N68" s="3409"/>
      <c r="O68" s="20"/>
      <c r="P68" s="20"/>
      <c r="Q68" s="20"/>
      <c r="R68" s="20"/>
      <c r="S68" s="20"/>
      <c r="T68" s="20"/>
      <c r="U68" s="20"/>
      <c r="V68" s="20"/>
      <c r="W68" s="20"/>
      <c r="X68" s="3272"/>
      <c r="Y68" s="3272"/>
      <c r="Z68" s="20"/>
      <c r="AA68" s="20"/>
      <c r="AB68" s="20"/>
      <c r="AC68" s="20"/>
      <c r="AD68" s="20"/>
      <c r="AE68" s="20"/>
      <c r="AF68" s="20"/>
      <c r="AG68" s="20"/>
      <c r="AH68" s="20"/>
      <c r="AI68" s="20"/>
    </row>
    <row r="69" spans="1:35" ht="18" x14ac:dyDescent="0.25">
      <c r="A69" s="20"/>
      <c r="B69" s="20"/>
      <c r="C69" s="20"/>
      <c r="D69" s="20"/>
      <c r="E69" s="20"/>
      <c r="F69" s="20"/>
      <c r="G69" s="20"/>
      <c r="H69" s="20"/>
      <c r="I69" s="20"/>
      <c r="J69" s="20"/>
      <c r="K69" s="20"/>
      <c r="L69" s="20"/>
      <c r="M69" s="3408"/>
      <c r="N69" s="3409"/>
      <c r="O69" s="20"/>
      <c r="P69" s="20"/>
      <c r="Q69" s="20"/>
      <c r="R69" s="20"/>
      <c r="S69" s="20"/>
      <c r="T69" s="20"/>
      <c r="U69" s="20"/>
      <c r="V69" s="20"/>
      <c r="W69" s="20"/>
      <c r="X69" s="3272"/>
      <c r="Y69" s="3272"/>
      <c r="Z69" s="20"/>
      <c r="AA69" s="20"/>
      <c r="AB69" s="20"/>
      <c r="AC69" s="20"/>
      <c r="AD69" s="20"/>
      <c r="AE69" s="20"/>
      <c r="AF69" s="20"/>
      <c r="AG69" s="20"/>
      <c r="AH69" s="20"/>
      <c r="AI69" s="20"/>
    </row>
    <row r="70" spans="1:35" ht="18" x14ac:dyDescent="0.25">
      <c r="A70" s="20"/>
      <c r="B70" s="20"/>
      <c r="C70" s="20"/>
      <c r="D70" s="20"/>
      <c r="E70" s="20"/>
      <c r="F70" s="20"/>
      <c r="G70" s="20"/>
      <c r="H70" s="20"/>
      <c r="I70" s="20"/>
      <c r="J70" s="20"/>
      <c r="K70" s="20"/>
      <c r="L70" s="20"/>
      <c r="M70" s="3408"/>
      <c r="N70" s="3409"/>
      <c r="O70" s="20"/>
      <c r="P70" s="20"/>
      <c r="Q70" s="20"/>
      <c r="R70" s="20"/>
      <c r="S70" s="20"/>
      <c r="T70" s="20"/>
      <c r="U70" s="20"/>
      <c r="V70" s="20"/>
      <c r="W70" s="20"/>
      <c r="X70" s="3272"/>
      <c r="Y70" s="3272"/>
      <c r="Z70" s="20"/>
      <c r="AA70" s="20"/>
      <c r="AB70" s="20"/>
      <c r="AC70" s="20"/>
      <c r="AD70" s="20"/>
      <c r="AE70" s="20"/>
      <c r="AF70" s="20"/>
      <c r="AG70" s="20"/>
      <c r="AH70" s="20"/>
      <c r="AI70" s="20"/>
    </row>
    <row r="71" spans="1:35" ht="18" x14ac:dyDescent="0.25">
      <c r="A71" s="20"/>
      <c r="B71" s="20"/>
      <c r="C71" s="20"/>
      <c r="D71" s="20"/>
      <c r="E71" s="20"/>
      <c r="F71" s="20"/>
      <c r="G71" s="20"/>
      <c r="H71" s="20"/>
      <c r="I71" s="20"/>
      <c r="J71" s="20"/>
      <c r="K71" s="20"/>
      <c r="L71" s="20"/>
      <c r="M71" s="3408"/>
      <c r="N71" s="3409"/>
      <c r="O71" s="20"/>
      <c r="P71" s="20"/>
      <c r="Q71" s="20"/>
      <c r="R71" s="20"/>
      <c r="S71" s="20"/>
      <c r="T71" s="20"/>
      <c r="U71" s="20"/>
      <c r="V71" s="20"/>
      <c r="W71" s="20"/>
      <c r="X71" s="3272"/>
      <c r="Y71" s="3272"/>
      <c r="Z71" s="20"/>
      <c r="AA71" s="20"/>
      <c r="AB71" s="20"/>
      <c r="AC71" s="20"/>
      <c r="AD71" s="20"/>
      <c r="AE71" s="20"/>
      <c r="AF71" s="20"/>
      <c r="AG71" s="20"/>
      <c r="AH71" s="20"/>
      <c r="AI71" s="20"/>
    </row>
    <row r="72" spans="1:35" ht="18" x14ac:dyDescent="0.25">
      <c r="A72" s="20"/>
      <c r="B72" s="20"/>
      <c r="C72" s="20"/>
      <c r="D72" s="20"/>
      <c r="E72" s="20"/>
      <c r="F72" s="20"/>
      <c r="G72" s="20"/>
      <c r="H72" s="20"/>
      <c r="I72" s="20"/>
      <c r="J72" s="20"/>
      <c r="K72" s="20"/>
      <c r="L72" s="20"/>
      <c r="M72" s="3408"/>
      <c r="N72" s="3409"/>
      <c r="O72" s="20"/>
      <c r="P72" s="20"/>
      <c r="Q72" s="20"/>
      <c r="R72" s="20"/>
      <c r="S72" s="20"/>
      <c r="T72" s="20"/>
      <c r="U72" s="20"/>
      <c r="V72" s="20"/>
      <c r="W72" s="20"/>
      <c r="X72" s="3272"/>
      <c r="Y72" s="3272"/>
      <c r="Z72" s="20"/>
      <c r="AA72" s="20"/>
      <c r="AB72" s="20"/>
      <c r="AC72" s="20"/>
      <c r="AD72" s="20"/>
      <c r="AE72" s="20"/>
      <c r="AF72" s="20"/>
      <c r="AG72" s="20"/>
      <c r="AH72" s="20"/>
      <c r="AI72" s="20"/>
    </row>
    <row r="73" spans="1:35" ht="18" x14ac:dyDescent="0.25">
      <c r="A73" s="20"/>
      <c r="B73" s="20"/>
      <c r="C73" s="20"/>
      <c r="D73" s="20"/>
      <c r="E73" s="20"/>
      <c r="F73" s="20"/>
      <c r="G73" s="20"/>
      <c r="H73" s="20"/>
      <c r="I73" s="20"/>
      <c r="J73" s="20"/>
      <c r="K73" s="20"/>
      <c r="L73" s="20"/>
      <c r="M73" s="3408"/>
      <c r="N73" s="3409"/>
      <c r="O73" s="20"/>
      <c r="P73" s="20"/>
      <c r="Q73" s="20"/>
      <c r="R73" s="20"/>
      <c r="S73" s="20"/>
      <c r="T73" s="20"/>
      <c r="U73" s="20"/>
      <c r="V73" s="20"/>
      <c r="W73" s="20"/>
      <c r="X73" s="3272"/>
      <c r="Y73" s="3272"/>
      <c r="Z73" s="20"/>
      <c r="AA73" s="20"/>
      <c r="AB73" s="20"/>
      <c r="AC73" s="20"/>
      <c r="AD73" s="20"/>
      <c r="AE73" s="20"/>
      <c r="AF73" s="20"/>
      <c r="AG73" s="20"/>
      <c r="AH73" s="20"/>
      <c r="AI73" s="20"/>
    </row>
    <row r="74" spans="1:35" ht="18" x14ac:dyDescent="0.25">
      <c r="A74" s="20"/>
      <c r="B74" s="20"/>
      <c r="C74" s="20"/>
      <c r="D74" s="20"/>
      <c r="E74" s="20"/>
      <c r="F74" s="20"/>
      <c r="G74" s="20"/>
      <c r="H74" s="20"/>
      <c r="I74" s="20"/>
      <c r="J74" s="20"/>
      <c r="K74" s="20"/>
      <c r="L74" s="20"/>
      <c r="M74" s="3408"/>
      <c r="N74" s="3409"/>
      <c r="O74" s="20"/>
      <c r="P74" s="20"/>
      <c r="Q74" s="20"/>
      <c r="R74" s="20"/>
      <c r="S74" s="20"/>
      <c r="T74" s="20"/>
      <c r="U74" s="20"/>
      <c r="V74" s="20"/>
      <c r="W74" s="20"/>
      <c r="X74" s="3272"/>
      <c r="Y74" s="3272"/>
      <c r="Z74" s="20"/>
      <c r="AA74" s="20"/>
      <c r="AB74" s="20"/>
      <c r="AC74" s="20"/>
      <c r="AD74" s="20"/>
      <c r="AE74" s="20"/>
      <c r="AF74" s="20"/>
      <c r="AG74" s="20"/>
      <c r="AH74" s="20"/>
      <c r="AI74" s="20"/>
    </row>
    <row r="75" spans="1:35" ht="18" x14ac:dyDescent="0.25">
      <c r="A75" s="20"/>
      <c r="B75" s="20"/>
      <c r="C75" s="20"/>
      <c r="D75" s="20"/>
      <c r="E75" s="20"/>
      <c r="F75" s="20"/>
      <c r="G75" s="20"/>
      <c r="H75" s="20"/>
      <c r="I75" s="20"/>
      <c r="J75" s="20"/>
      <c r="K75" s="20"/>
      <c r="L75" s="20"/>
      <c r="M75" s="3408"/>
      <c r="N75" s="3409"/>
      <c r="O75" s="20"/>
      <c r="P75" s="20"/>
      <c r="Q75" s="20"/>
      <c r="R75" s="20"/>
      <c r="S75" s="20"/>
      <c r="T75" s="20"/>
      <c r="U75" s="20"/>
      <c r="V75" s="20"/>
      <c r="W75" s="20"/>
      <c r="X75" s="3272"/>
      <c r="Y75" s="3272"/>
      <c r="Z75" s="20"/>
      <c r="AA75" s="20"/>
      <c r="AB75" s="20"/>
      <c r="AC75" s="20"/>
      <c r="AD75" s="20"/>
      <c r="AE75" s="20"/>
      <c r="AF75" s="20"/>
      <c r="AG75" s="20"/>
      <c r="AH75" s="20"/>
      <c r="AI75" s="20"/>
    </row>
    <row r="76" spans="1:35" ht="18" x14ac:dyDescent="0.25">
      <c r="A76" s="20"/>
      <c r="B76" s="20"/>
      <c r="C76" s="20"/>
      <c r="D76" s="20"/>
      <c r="E76" s="20"/>
      <c r="F76" s="20"/>
      <c r="G76" s="20"/>
      <c r="H76" s="20"/>
      <c r="I76" s="20"/>
      <c r="J76" s="20"/>
      <c r="K76" s="20"/>
      <c r="L76" s="20"/>
      <c r="M76" s="3408"/>
      <c r="N76" s="3409"/>
      <c r="O76" s="20"/>
      <c r="P76" s="20"/>
      <c r="Q76" s="20"/>
      <c r="R76" s="20"/>
      <c r="S76" s="20"/>
      <c r="T76" s="20"/>
      <c r="U76" s="20"/>
      <c r="V76" s="20"/>
      <c r="W76" s="20"/>
      <c r="X76" s="3272"/>
      <c r="Y76" s="3272"/>
      <c r="Z76" s="20"/>
      <c r="AA76" s="20"/>
      <c r="AB76" s="20"/>
      <c r="AC76" s="20"/>
      <c r="AD76" s="20"/>
      <c r="AE76" s="20"/>
      <c r="AF76" s="20"/>
      <c r="AG76" s="20"/>
      <c r="AH76" s="20"/>
      <c r="AI76" s="20"/>
    </row>
    <row r="77" spans="1:35" ht="18" x14ac:dyDescent="0.25">
      <c r="A77" s="20"/>
      <c r="B77" s="20"/>
      <c r="C77" s="20"/>
      <c r="D77" s="20"/>
      <c r="E77" s="20"/>
      <c r="F77" s="20"/>
      <c r="G77" s="20"/>
      <c r="H77" s="20"/>
      <c r="I77" s="20"/>
      <c r="J77" s="20"/>
      <c r="K77" s="20"/>
      <c r="L77" s="20"/>
      <c r="M77" s="3408"/>
      <c r="N77" s="3409"/>
      <c r="O77" s="20"/>
      <c r="P77" s="20"/>
      <c r="Q77" s="20"/>
      <c r="R77" s="20"/>
      <c r="S77" s="20"/>
      <c r="T77" s="20"/>
      <c r="U77" s="20"/>
      <c r="V77" s="20"/>
      <c r="W77" s="20"/>
      <c r="X77" s="3272"/>
      <c r="Y77" s="3272"/>
      <c r="Z77" s="20"/>
      <c r="AA77" s="20"/>
      <c r="AB77" s="20"/>
      <c r="AC77" s="20"/>
      <c r="AD77" s="20"/>
      <c r="AE77" s="20"/>
      <c r="AF77" s="20"/>
      <c r="AG77" s="20"/>
      <c r="AH77" s="20"/>
      <c r="AI77" s="20"/>
    </row>
    <row r="78" spans="1:35" ht="18" x14ac:dyDescent="0.25">
      <c r="A78" s="20"/>
      <c r="B78" s="20"/>
      <c r="C78" s="20"/>
      <c r="D78" s="20"/>
      <c r="E78" s="20"/>
      <c r="F78" s="20"/>
      <c r="G78" s="20"/>
      <c r="H78" s="20"/>
      <c r="I78" s="20"/>
      <c r="J78" s="20"/>
      <c r="K78" s="20"/>
      <c r="L78" s="20"/>
      <c r="M78" s="3408"/>
      <c r="N78" s="3409"/>
      <c r="O78" s="20"/>
      <c r="P78" s="20"/>
      <c r="Q78" s="20"/>
      <c r="R78" s="20"/>
      <c r="S78" s="20"/>
      <c r="T78" s="20"/>
      <c r="U78" s="20"/>
      <c r="V78" s="20"/>
      <c r="W78" s="20"/>
      <c r="X78" s="3272"/>
      <c r="Y78" s="3272"/>
      <c r="Z78" s="20"/>
      <c r="AA78" s="20"/>
      <c r="AB78" s="20"/>
      <c r="AC78" s="20"/>
      <c r="AD78" s="20"/>
      <c r="AE78" s="20"/>
      <c r="AF78" s="20"/>
      <c r="AG78" s="20"/>
      <c r="AH78" s="20"/>
      <c r="AI78" s="20"/>
    </row>
    <row r="79" spans="1:35" ht="18" x14ac:dyDescent="0.25">
      <c r="A79" s="20"/>
      <c r="B79" s="20"/>
      <c r="C79" s="20"/>
      <c r="D79" s="20"/>
      <c r="E79" s="20"/>
      <c r="F79" s="20"/>
      <c r="G79" s="20"/>
      <c r="H79" s="20"/>
      <c r="I79" s="20"/>
      <c r="J79" s="20"/>
      <c r="K79" s="20"/>
      <c r="L79" s="20"/>
      <c r="M79" s="3408"/>
      <c r="N79" s="3409"/>
      <c r="O79" s="20"/>
      <c r="P79" s="20"/>
      <c r="Q79" s="20"/>
      <c r="R79" s="20"/>
      <c r="S79" s="20"/>
      <c r="T79" s="20"/>
      <c r="U79" s="20"/>
      <c r="V79" s="20"/>
      <c r="W79" s="20"/>
      <c r="X79" s="3272"/>
      <c r="Y79" s="3272"/>
      <c r="Z79" s="20"/>
      <c r="AA79" s="20"/>
      <c r="AB79" s="20"/>
      <c r="AC79" s="20"/>
      <c r="AD79" s="20"/>
      <c r="AE79" s="20"/>
      <c r="AF79" s="20"/>
      <c r="AG79" s="20"/>
      <c r="AH79" s="20"/>
      <c r="AI79" s="20"/>
    </row>
    <row r="80" spans="1:35" ht="18" x14ac:dyDescent="0.25">
      <c r="A80" s="20"/>
      <c r="B80" s="20"/>
      <c r="C80" s="20"/>
      <c r="D80" s="20"/>
      <c r="E80" s="20"/>
      <c r="F80" s="20"/>
      <c r="G80" s="20"/>
      <c r="H80" s="20"/>
      <c r="I80" s="20"/>
      <c r="J80" s="20"/>
      <c r="K80" s="20"/>
      <c r="L80" s="20"/>
      <c r="M80" s="3408"/>
      <c r="N80" s="3409"/>
      <c r="O80" s="20"/>
      <c r="P80" s="20"/>
      <c r="Q80" s="20"/>
      <c r="R80" s="20"/>
      <c r="S80" s="20"/>
      <c r="T80" s="20"/>
      <c r="U80" s="20"/>
      <c r="V80" s="20"/>
      <c r="W80" s="20"/>
      <c r="X80" s="3272"/>
      <c r="Y80" s="3272"/>
      <c r="Z80" s="20"/>
      <c r="AA80" s="20"/>
      <c r="AB80" s="20"/>
      <c r="AC80" s="20"/>
      <c r="AD80" s="20"/>
      <c r="AE80" s="20"/>
      <c r="AF80" s="20"/>
      <c r="AG80" s="20"/>
      <c r="AH80" s="20"/>
      <c r="AI80" s="20"/>
    </row>
    <row r="81" spans="1:35" ht="18" x14ac:dyDescent="0.25">
      <c r="A81" s="20"/>
      <c r="B81" s="20"/>
      <c r="C81" s="20"/>
      <c r="D81" s="20"/>
      <c r="E81" s="20"/>
      <c r="F81" s="20"/>
      <c r="G81" s="20"/>
      <c r="H81" s="20"/>
      <c r="I81" s="20"/>
      <c r="J81" s="20"/>
      <c r="K81" s="20"/>
      <c r="L81" s="20"/>
      <c r="M81" s="3408"/>
      <c r="N81" s="3409"/>
      <c r="O81" s="20"/>
      <c r="P81" s="20"/>
      <c r="Q81" s="20"/>
      <c r="R81" s="20"/>
      <c r="S81" s="20"/>
      <c r="T81" s="20"/>
      <c r="U81" s="20"/>
      <c r="V81" s="20"/>
      <c r="W81" s="20"/>
      <c r="X81" s="3272"/>
      <c r="Y81" s="3272"/>
      <c r="Z81" s="20"/>
      <c r="AA81" s="20"/>
      <c r="AB81" s="20"/>
      <c r="AC81" s="20"/>
      <c r="AD81" s="20"/>
      <c r="AE81" s="20"/>
      <c r="AF81" s="20"/>
      <c r="AG81" s="20"/>
      <c r="AH81" s="20"/>
      <c r="AI81" s="20"/>
    </row>
    <row r="82" spans="1:35" ht="18" x14ac:dyDescent="0.25">
      <c r="A82" s="20"/>
      <c r="B82" s="20"/>
      <c r="C82" s="20"/>
      <c r="D82" s="20"/>
      <c r="E82" s="20"/>
      <c r="F82" s="20"/>
      <c r="G82" s="20"/>
      <c r="H82" s="20"/>
      <c r="I82" s="20"/>
      <c r="J82" s="20"/>
      <c r="K82" s="20"/>
      <c r="L82" s="20"/>
      <c r="M82" s="3408"/>
      <c r="N82" s="3409"/>
      <c r="O82" s="20"/>
      <c r="P82" s="20"/>
      <c r="Q82" s="20"/>
      <c r="R82" s="20"/>
      <c r="S82" s="20"/>
      <c r="T82" s="20"/>
      <c r="U82" s="20"/>
      <c r="V82" s="20"/>
      <c r="W82" s="20"/>
      <c r="X82" s="3272"/>
      <c r="Y82" s="3272"/>
      <c r="Z82" s="20"/>
      <c r="AA82" s="20"/>
      <c r="AB82" s="20"/>
      <c r="AC82" s="20"/>
      <c r="AD82" s="20"/>
      <c r="AE82" s="20"/>
      <c r="AF82" s="20"/>
      <c r="AG82" s="20"/>
      <c r="AH82" s="20"/>
      <c r="AI82" s="20"/>
    </row>
    <row r="83" spans="1:35" ht="18" x14ac:dyDescent="0.25">
      <c r="A83" s="20"/>
      <c r="B83" s="20"/>
      <c r="C83" s="20"/>
      <c r="D83" s="20"/>
      <c r="E83" s="20"/>
      <c r="F83" s="20"/>
      <c r="G83" s="20"/>
      <c r="H83" s="20"/>
      <c r="I83" s="20"/>
      <c r="J83" s="20"/>
      <c r="K83" s="20"/>
      <c r="L83" s="20"/>
      <c r="M83" s="3408"/>
      <c r="N83" s="3409"/>
      <c r="O83" s="20"/>
      <c r="P83" s="20"/>
      <c r="Q83" s="20"/>
      <c r="R83" s="20"/>
      <c r="S83" s="20"/>
      <c r="T83" s="20"/>
      <c r="U83" s="20"/>
      <c r="V83" s="20"/>
      <c r="W83" s="20"/>
      <c r="X83" s="3272"/>
      <c r="Y83" s="3272"/>
      <c r="Z83" s="20"/>
      <c r="AA83" s="20"/>
      <c r="AB83" s="20"/>
      <c r="AC83" s="20"/>
      <c r="AD83" s="20"/>
      <c r="AE83" s="20"/>
      <c r="AF83" s="20"/>
      <c r="AG83" s="20"/>
      <c r="AH83" s="20"/>
      <c r="AI83" s="20"/>
    </row>
    <row r="84" spans="1:35" ht="18" x14ac:dyDescent="0.25">
      <c r="A84" s="20"/>
      <c r="B84" s="20"/>
      <c r="C84" s="20"/>
      <c r="D84" s="20"/>
      <c r="E84" s="20"/>
      <c r="F84" s="20"/>
      <c r="G84" s="20"/>
      <c r="H84" s="20"/>
      <c r="I84" s="20"/>
      <c r="J84" s="20"/>
      <c r="K84" s="20"/>
      <c r="L84" s="20"/>
      <c r="M84" s="3408"/>
      <c r="N84" s="3409"/>
      <c r="O84" s="20"/>
      <c r="P84" s="20"/>
      <c r="Q84" s="20"/>
      <c r="R84" s="20"/>
      <c r="S84" s="20"/>
      <c r="T84" s="20"/>
      <c r="U84" s="20"/>
      <c r="V84" s="20"/>
      <c r="W84" s="20"/>
      <c r="X84" s="3272"/>
      <c r="Y84" s="3272"/>
      <c r="Z84" s="20"/>
      <c r="AA84" s="20"/>
      <c r="AB84" s="20"/>
      <c r="AC84" s="20"/>
      <c r="AD84" s="20"/>
      <c r="AE84" s="20"/>
      <c r="AF84" s="20"/>
      <c r="AG84" s="20"/>
      <c r="AH84" s="20"/>
      <c r="AI84" s="20"/>
    </row>
    <row r="85" spans="1:35" ht="18" x14ac:dyDescent="0.25">
      <c r="A85" s="20"/>
      <c r="B85" s="20"/>
      <c r="C85" s="20"/>
      <c r="D85" s="20"/>
      <c r="E85" s="20"/>
      <c r="F85" s="20"/>
      <c r="G85" s="20"/>
      <c r="H85" s="20"/>
      <c r="I85" s="20"/>
      <c r="J85" s="20"/>
      <c r="K85" s="20"/>
      <c r="L85" s="20"/>
      <c r="M85" s="3408"/>
      <c r="N85" s="3409"/>
      <c r="O85" s="20"/>
      <c r="P85" s="20"/>
      <c r="Q85" s="20"/>
      <c r="R85" s="20"/>
      <c r="S85" s="20"/>
      <c r="T85" s="20"/>
      <c r="U85" s="20"/>
      <c r="V85" s="20"/>
      <c r="W85" s="20"/>
      <c r="X85" s="3272"/>
      <c r="Y85" s="3272"/>
      <c r="Z85" s="20"/>
      <c r="AA85" s="20"/>
      <c r="AB85" s="20"/>
      <c r="AC85" s="20"/>
      <c r="AD85" s="20"/>
      <c r="AE85" s="20"/>
      <c r="AF85" s="20"/>
      <c r="AG85" s="20"/>
      <c r="AH85" s="20"/>
      <c r="AI85" s="20"/>
    </row>
    <row r="86" spans="1:35" ht="18" x14ac:dyDescent="0.25">
      <c r="A86" s="20"/>
      <c r="B86" s="20"/>
      <c r="C86" s="20"/>
      <c r="D86" s="20"/>
      <c r="E86" s="20"/>
      <c r="F86" s="20"/>
      <c r="G86" s="20"/>
      <c r="H86" s="20"/>
      <c r="I86" s="20"/>
      <c r="J86" s="20"/>
      <c r="K86" s="20"/>
      <c r="L86" s="20"/>
      <c r="M86" s="3408"/>
      <c r="N86" s="3409"/>
      <c r="O86" s="20"/>
      <c r="P86" s="20"/>
      <c r="Q86" s="20"/>
      <c r="R86" s="20"/>
      <c r="S86" s="20"/>
      <c r="T86" s="20"/>
      <c r="U86" s="20"/>
      <c r="V86" s="20"/>
      <c r="W86" s="20"/>
      <c r="X86" s="3272"/>
      <c r="Y86" s="3272"/>
      <c r="Z86" s="20"/>
      <c r="AA86" s="20"/>
      <c r="AB86" s="20"/>
      <c r="AC86" s="20"/>
      <c r="AD86" s="20"/>
      <c r="AE86" s="20"/>
      <c r="AF86" s="20"/>
      <c r="AG86" s="20"/>
      <c r="AH86" s="20"/>
      <c r="AI86" s="20"/>
    </row>
    <row r="87" spans="1:35" ht="18" x14ac:dyDescent="0.25">
      <c r="A87" s="20"/>
      <c r="B87" s="20"/>
      <c r="C87" s="20"/>
      <c r="D87" s="20"/>
      <c r="E87" s="20"/>
      <c r="F87" s="20"/>
      <c r="G87" s="20"/>
      <c r="H87" s="20"/>
      <c r="I87" s="20"/>
      <c r="J87" s="20"/>
      <c r="K87" s="20"/>
      <c r="L87" s="20"/>
      <c r="M87" s="3408"/>
      <c r="N87" s="3409"/>
      <c r="O87" s="20"/>
      <c r="P87" s="20"/>
      <c r="Q87" s="20"/>
      <c r="R87" s="20"/>
      <c r="S87" s="20"/>
      <c r="T87" s="20"/>
      <c r="U87" s="20"/>
      <c r="V87" s="20"/>
      <c r="W87" s="20"/>
      <c r="X87" s="3272"/>
      <c r="Y87" s="3272"/>
      <c r="Z87" s="20"/>
      <c r="AA87" s="20"/>
      <c r="AB87" s="20"/>
      <c r="AC87" s="20"/>
      <c r="AD87" s="20"/>
      <c r="AE87" s="20"/>
      <c r="AF87" s="20"/>
      <c r="AG87" s="20"/>
      <c r="AH87" s="20"/>
      <c r="AI87" s="20"/>
    </row>
    <row r="88" spans="1:35" ht="18" x14ac:dyDescent="0.25">
      <c r="A88" s="20"/>
      <c r="B88" s="20"/>
      <c r="C88" s="20"/>
      <c r="D88" s="20"/>
      <c r="E88" s="20"/>
      <c r="F88" s="20"/>
      <c r="G88" s="20"/>
      <c r="H88" s="20"/>
      <c r="I88" s="20"/>
      <c r="J88" s="20"/>
      <c r="K88" s="20"/>
      <c r="L88" s="20"/>
      <c r="M88" s="3408"/>
      <c r="N88" s="3409"/>
      <c r="O88" s="20"/>
      <c r="P88" s="20"/>
      <c r="Q88" s="20"/>
      <c r="R88" s="20"/>
      <c r="S88" s="20"/>
      <c r="T88" s="20"/>
      <c r="U88" s="20"/>
      <c r="V88" s="20"/>
      <c r="W88" s="20"/>
      <c r="X88" s="3272"/>
      <c r="Y88" s="3272"/>
      <c r="Z88" s="20"/>
      <c r="AA88" s="20"/>
      <c r="AB88" s="20"/>
      <c r="AC88" s="20"/>
      <c r="AD88" s="20"/>
      <c r="AE88" s="20"/>
      <c r="AF88" s="20"/>
      <c r="AG88" s="20"/>
      <c r="AH88" s="20"/>
      <c r="AI88" s="20"/>
    </row>
    <row r="89" spans="1:35" ht="18" x14ac:dyDescent="0.25">
      <c r="A89" s="20"/>
      <c r="B89" s="20"/>
      <c r="C89" s="20"/>
      <c r="D89" s="20"/>
      <c r="E89" s="20"/>
      <c r="F89" s="20"/>
      <c r="G89" s="20"/>
      <c r="H89" s="20"/>
      <c r="I89" s="20"/>
      <c r="J89" s="20"/>
      <c r="K89" s="20"/>
      <c r="L89" s="20"/>
      <c r="M89" s="3408"/>
      <c r="N89" s="3409"/>
      <c r="O89" s="20"/>
      <c r="P89" s="20"/>
      <c r="Q89" s="20"/>
      <c r="R89" s="20"/>
      <c r="S89" s="20"/>
      <c r="T89" s="20"/>
      <c r="U89" s="20"/>
      <c r="V89" s="20"/>
      <c r="W89" s="20"/>
      <c r="X89" s="3272"/>
      <c r="Y89" s="3272"/>
      <c r="Z89" s="20"/>
      <c r="AA89" s="20"/>
      <c r="AB89" s="20"/>
      <c r="AC89" s="20"/>
      <c r="AD89" s="20"/>
      <c r="AE89" s="20"/>
      <c r="AF89" s="20"/>
      <c r="AG89" s="20"/>
      <c r="AH89" s="20"/>
      <c r="AI89" s="20"/>
    </row>
    <row r="90" spans="1:35" ht="18" x14ac:dyDescent="0.25">
      <c r="A90" s="20"/>
      <c r="B90" s="20"/>
      <c r="C90" s="20"/>
      <c r="D90" s="20"/>
      <c r="E90" s="20"/>
      <c r="F90" s="20"/>
      <c r="G90" s="20"/>
      <c r="H90" s="20"/>
      <c r="I90" s="20"/>
      <c r="J90" s="20"/>
      <c r="K90" s="20"/>
      <c r="L90" s="20"/>
      <c r="M90" s="3408"/>
      <c r="N90" s="3409"/>
      <c r="O90" s="20"/>
      <c r="P90" s="20"/>
      <c r="Q90" s="20"/>
      <c r="R90" s="20"/>
      <c r="S90" s="20"/>
      <c r="T90" s="20"/>
      <c r="U90" s="20"/>
      <c r="V90" s="20"/>
      <c r="W90" s="20"/>
      <c r="X90" s="3272"/>
      <c r="Y90" s="3272"/>
      <c r="Z90" s="20"/>
      <c r="AA90" s="20"/>
      <c r="AB90" s="20"/>
      <c r="AC90" s="20"/>
      <c r="AD90" s="20"/>
      <c r="AE90" s="20"/>
      <c r="AF90" s="20"/>
      <c r="AG90" s="20"/>
      <c r="AH90" s="20"/>
      <c r="AI90" s="20"/>
    </row>
    <row r="91" spans="1:35" ht="18" x14ac:dyDescent="0.25">
      <c r="A91" s="20"/>
      <c r="B91" s="20"/>
      <c r="C91" s="20"/>
      <c r="D91" s="20"/>
      <c r="E91" s="20"/>
      <c r="F91" s="20"/>
      <c r="G91" s="20"/>
      <c r="H91" s="20"/>
      <c r="I91" s="20"/>
      <c r="J91" s="20"/>
      <c r="K91" s="20"/>
      <c r="L91" s="20"/>
      <c r="M91" s="3408"/>
      <c r="N91" s="3409"/>
      <c r="O91" s="20"/>
      <c r="P91" s="20"/>
      <c r="Q91" s="20"/>
      <c r="R91" s="20"/>
      <c r="S91" s="20"/>
      <c r="T91" s="20"/>
      <c r="U91" s="20"/>
      <c r="V91" s="20"/>
      <c r="W91" s="20"/>
      <c r="X91" s="3272"/>
      <c r="Y91" s="3272"/>
      <c r="Z91" s="20"/>
      <c r="AA91" s="20"/>
      <c r="AB91" s="20"/>
      <c r="AC91" s="20"/>
      <c r="AD91" s="20"/>
      <c r="AE91" s="20"/>
      <c r="AF91" s="20"/>
      <c r="AG91" s="20"/>
      <c r="AH91" s="20"/>
      <c r="AI91" s="20"/>
    </row>
    <row r="92" spans="1:35" ht="18" x14ac:dyDescent="0.25">
      <c r="A92" s="20"/>
      <c r="B92" s="20"/>
      <c r="C92" s="20"/>
      <c r="D92" s="20"/>
      <c r="E92" s="20"/>
      <c r="F92" s="20"/>
      <c r="G92" s="20"/>
      <c r="H92" s="20"/>
      <c r="I92" s="20"/>
      <c r="J92" s="20"/>
      <c r="K92" s="20"/>
      <c r="L92" s="20"/>
      <c r="M92" s="3408"/>
      <c r="N92" s="3409"/>
      <c r="O92" s="20"/>
      <c r="P92" s="20"/>
      <c r="Q92" s="20"/>
      <c r="R92" s="20"/>
      <c r="S92" s="20"/>
      <c r="T92" s="20"/>
      <c r="U92" s="20"/>
      <c r="V92" s="20"/>
      <c r="W92" s="20"/>
      <c r="X92" s="3272"/>
      <c r="Y92" s="3272"/>
      <c r="Z92" s="20"/>
      <c r="AA92" s="20"/>
      <c r="AB92" s="20"/>
      <c r="AC92" s="20"/>
      <c r="AD92" s="20"/>
      <c r="AE92" s="20"/>
      <c r="AF92" s="20"/>
      <c r="AG92" s="20"/>
      <c r="AH92" s="20"/>
      <c r="AI92" s="20"/>
    </row>
    <row r="93" spans="1:35" ht="18" x14ac:dyDescent="0.25">
      <c r="A93" s="20"/>
      <c r="B93" s="20"/>
      <c r="C93" s="20"/>
      <c r="D93" s="20"/>
      <c r="E93" s="20"/>
      <c r="F93" s="20"/>
      <c r="G93" s="20"/>
      <c r="H93" s="20"/>
      <c r="I93" s="20"/>
      <c r="J93" s="20"/>
      <c r="K93" s="20"/>
      <c r="L93" s="20"/>
      <c r="M93" s="3408"/>
      <c r="N93" s="3409"/>
      <c r="O93" s="20"/>
      <c r="P93" s="20"/>
      <c r="Q93" s="20"/>
      <c r="R93" s="20"/>
      <c r="S93" s="20"/>
      <c r="T93" s="20"/>
      <c r="U93" s="20"/>
      <c r="V93" s="20"/>
      <c r="W93" s="20"/>
      <c r="X93" s="3272"/>
      <c r="Y93" s="3272"/>
      <c r="Z93" s="20"/>
      <c r="AA93" s="20"/>
      <c r="AB93" s="20"/>
      <c r="AC93" s="20"/>
      <c r="AD93" s="20"/>
      <c r="AE93" s="20"/>
      <c r="AF93" s="20"/>
      <c r="AG93" s="20"/>
      <c r="AH93" s="20"/>
      <c r="AI93" s="20"/>
    </row>
    <row r="94" spans="1:35" ht="18" x14ac:dyDescent="0.25">
      <c r="A94" s="20"/>
      <c r="B94" s="20"/>
      <c r="C94" s="20"/>
      <c r="D94" s="20"/>
      <c r="E94" s="20"/>
      <c r="F94" s="20"/>
      <c r="G94" s="20"/>
      <c r="H94" s="20"/>
      <c r="I94" s="20"/>
      <c r="J94" s="20"/>
      <c r="K94" s="20"/>
      <c r="L94" s="20"/>
      <c r="M94" s="3408"/>
      <c r="N94" s="3409"/>
      <c r="O94" s="20"/>
      <c r="P94" s="20"/>
      <c r="Q94" s="20"/>
      <c r="R94" s="20"/>
      <c r="S94" s="20"/>
      <c r="T94" s="20"/>
      <c r="U94" s="20"/>
      <c r="V94" s="20"/>
      <c r="W94" s="20"/>
      <c r="X94" s="3272"/>
      <c r="Y94" s="3272"/>
      <c r="Z94" s="20"/>
      <c r="AA94" s="20"/>
      <c r="AB94" s="20"/>
      <c r="AC94" s="20"/>
      <c r="AD94" s="20"/>
      <c r="AE94" s="20"/>
      <c r="AF94" s="20"/>
      <c r="AG94" s="20"/>
      <c r="AH94" s="20"/>
      <c r="AI94" s="20"/>
    </row>
    <row r="95" spans="1:35" ht="18" x14ac:dyDescent="0.25">
      <c r="A95" s="20"/>
      <c r="B95" s="20"/>
      <c r="C95" s="20"/>
      <c r="D95" s="20"/>
      <c r="E95" s="20"/>
      <c r="F95" s="20"/>
      <c r="G95" s="20"/>
      <c r="H95" s="20"/>
      <c r="I95" s="20"/>
      <c r="J95" s="20"/>
      <c r="K95" s="20"/>
      <c r="L95" s="20"/>
      <c r="M95" s="3408"/>
      <c r="N95" s="3409"/>
      <c r="O95" s="20"/>
      <c r="P95" s="20"/>
      <c r="Q95" s="20"/>
      <c r="R95" s="20"/>
      <c r="S95" s="20"/>
      <c r="T95" s="20"/>
      <c r="U95" s="20"/>
      <c r="V95" s="20"/>
      <c r="W95" s="20"/>
      <c r="X95" s="3272"/>
      <c r="Y95" s="3272"/>
      <c r="Z95" s="20"/>
      <c r="AA95" s="20"/>
      <c r="AB95" s="20"/>
      <c r="AC95" s="20"/>
      <c r="AD95" s="20"/>
      <c r="AE95" s="20"/>
      <c r="AF95" s="20"/>
      <c r="AG95" s="20"/>
      <c r="AH95" s="20"/>
      <c r="AI95" s="20"/>
    </row>
    <row r="96" spans="1:35" ht="18" x14ac:dyDescent="0.25">
      <c r="A96" s="20"/>
      <c r="B96" s="20"/>
      <c r="C96" s="20"/>
      <c r="D96" s="20"/>
      <c r="E96" s="20"/>
      <c r="F96" s="20"/>
      <c r="G96" s="20"/>
      <c r="H96" s="20"/>
      <c r="I96" s="20"/>
      <c r="J96" s="20"/>
      <c r="K96" s="20"/>
      <c r="L96" s="20"/>
      <c r="M96" s="3408"/>
      <c r="N96" s="3409"/>
      <c r="O96" s="20"/>
      <c r="P96" s="20"/>
      <c r="Q96" s="20"/>
      <c r="R96" s="20"/>
      <c r="S96" s="20"/>
      <c r="T96" s="20"/>
      <c r="U96" s="20"/>
      <c r="V96" s="20"/>
      <c r="W96" s="20"/>
      <c r="X96" s="3272"/>
      <c r="Y96" s="3272"/>
      <c r="Z96" s="20"/>
      <c r="AA96" s="20"/>
      <c r="AB96" s="20"/>
      <c r="AC96" s="20"/>
      <c r="AD96" s="20"/>
      <c r="AE96" s="20"/>
      <c r="AF96" s="20"/>
      <c r="AG96" s="20"/>
      <c r="AH96" s="20"/>
      <c r="AI96" s="20"/>
    </row>
    <row r="97" spans="1:35" ht="18" x14ac:dyDescent="0.25">
      <c r="A97" s="20"/>
      <c r="B97" s="20"/>
      <c r="C97" s="20"/>
      <c r="D97" s="20"/>
      <c r="E97" s="20"/>
      <c r="F97" s="20"/>
      <c r="G97" s="20"/>
      <c r="H97" s="20"/>
      <c r="I97" s="20"/>
      <c r="J97" s="20"/>
      <c r="K97" s="20"/>
      <c r="L97" s="20"/>
      <c r="M97" s="3408"/>
      <c r="N97" s="3409"/>
      <c r="O97" s="20"/>
      <c r="P97" s="20"/>
      <c r="Q97" s="20"/>
      <c r="R97" s="20"/>
      <c r="S97" s="20"/>
      <c r="T97" s="20"/>
      <c r="U97" s="20"/>
      <c r="V97" s="20"/>
      <c r="W97" s="20"/>
      <c r="X97" s="3272"/>
      <c r="Y97" s="3272"/>
      <c r="Z97" s="20"/>
      <c r="AA97" s="20"/>
      <c r="AB97" s="20"/>
      <c r="AC97" s="20"/>
      <c r="AD97" s="20"/>
      <c r="AE97" s="20"/>
      <c r="AF97" s="20"/>
      <c r="AG97" s="20"/>
      <c r="AH97" s="20"/>
      <c r="AI97" s="20"/>
    </row>
    <row r="98" spans="1:35" x14ac:dyDescent="0.2">
      <c r="A98" s="60"/>
      <c r="B98" s="60"/>
      <c r="C98" s="60"/>
      <c r="D98" s="60"/>
      <c r="E98" s="60"/>
      <c r="F98" s="60"/>
      <c r="G98" s="60"/>
      <c r="H98" s="60"/>
      <c r="I98" s="60"/>
      <c r="J98" s="60"/>
      <c r="K98" s="60"/>
      <c r="L98" s="60"/>
      <c r="M98" s="60"/>
      <c r="N98" s="60"/>
      <c r="O98" s="60"/>
      <c r="P98" s="60"/>
      <c r="Q98" s="60"/>
      <c r="R98" s="60"/>
      <c r="S98" s="60"/>
      <c r="T98" s="379"/>
      <c r="V98" s="379"/>
      <c r="W98" s="3939"/>
      <c r="X98" s="3939"/>
      <c r="Y98" s="3939"/>
      <c r="Z98" s="4040"/>
      <c r="AA98" s="60"/>
      <c r="AB98" s="60"/>
      <c r="AC98" s="60"/>
    </row>
    <row r="99" spans="1:35" x14ac:dyDescent="0.2">
      <c r="A99" s="60"/>
      <c r="B99" s="60"/>
      <c r="C99" s="60"/>
      <c r="D99" s="60"/>
      <c r="E99" s="60"/>
      <c r="F99" s="60"/>
      <c r="G99" s="60"/>
      <c r="H99" s="60"/>
      <c r="I99" s="60"/>
      <c r="J99" s="60"/>
      <c r="K99" s="60"/>
      <c r="L99" s="60"/>
      <c r="M99" s="60"/>
      <c r="N99" s="60"/>
      <c r="O99" s="60"/>
      <c r="P99" s="60"/>
      <c r="Q99" s="60"/>
      <c r="R99" s="60"/>
      <c r="S99" s="60"/>
      <c r="T99" s="379"/>
      <c r="V99" s="379"/>
      <c r="W99" s="3939"/>
      <c r="X99" s="3939"/>
      <c r="Y99" s="3939"/>
      <c r="Z99" s="4040"/>
      <c r="AA99" s="60"/>
      <c r="AB99" s="60"/>
      <c r="AC99" s="60"/>
    </row>
    <row r="100" spans="1:35" x14ac:dyDescent="0.2">
      <c r="A100" s="60"/>
      <c r="B100" s="60"/>
      <c r="C100" s="60"/>
      <c r="D100" s="60"/>
      <c r="E100" s="60"/>
      <c r="F100" s="60"/>
      <c r="G100" s="60"/>
      <c r="H100" s="60"/>
      <c r="I100" s="60"/>
      <c r="J100" s="60"/>
      <c r="K100" s="60"/>
      <c r="L100" s="60"/>
      <c r="M100" s="60"/>
      <c r="N100" s="60"/>
      <c r="O100" s="60"/>
      <c r="P100" s="60"/>
      <c r="Q100" s="60"/>
      <c r="R100" s="60"/>
      <c r="S100" s="60"/>
      <c r="T100" s="379"/>
      <c r="V100" s="379"/>
      <c r="W100" s="3939"/>
      <c r="X100" s="3939"/>
      <c r="Y100" s="3939"/>
      <c r="Z100" s="4040"/>
      <c r="AA100" s="60"/>
      <c r="AB100" s="60"/>
      <c r="AC100" s="60"/>
    </row>
    <row r="101" spans="1:35" x14ac:dyDescent="0.2">
      <c r="A101" s="60"/>
      <c r="B101" s="60"/>
      <c r="C101" s="60"/>
      <c r="D101" s="60"/>
      <c r="E101" s="60"/>
      <c r="F101" s="60"/>
      <c r="G101" s="60"/>
      <c r="H101" s="60"/>
      <c r="I101" s="60"/>
      <c r="J101" s="60"/>
      <c r="K101" s="60"/>
      <c r="L101" s="60"/>
      <c r="M101" s="60"/>
      <c r="N101" s="60"/>
      <c r="O101" s="60"/>
      <c r="P101" s="60"/>
      <c r="Q101" s="60"/>
      <c r="R101" s="60"/>
      <c r="S101" s="60"/>
      <c r="T101" s="379"/>
      <c r="V101" s="379"/>
      <c r="W101" s="3939"/>
      <c r="X101" s="3939"/>
      <c r="Y101" s="3939"/>
      <c r="Z101" s="4040"/>
      <c r="AA101" s="60"/>
      <c r="AB101" s="60"/>
      <c r="AC101" s="60"/>
    </row>
    <row r="102" spans="1:35" x14ac:dyDescent="0.2">
      <c r="A102" s="60"/>
      <c r="B102" s="60"/>
      <c r="C102" s="60"/>
      <c r="D102" s="60"/>
      <c r="E102" s="60"/>
      <c r="F102" s="60"/>
      <c r="G102" s="60"/>
      <c r="H102" s="60"/>
      <c r="I102" s="60"/>
      <c r="J102" s="60"/>
      <c r="K102" s="60"/>
      <c r="L102" s="60"/>
      <c r="M102" s="60"/>
      <c r="N102" s="60"/>
      <c r="O102" s="60"/>
      <c r="P102" s="60"/>
      <c r="Q102" s="60"/>
      <c r="R102" s="60"/>
      <c r="S102" s="60"/>
      <c r="T102" s="379"/>
      <c r="V102" s="379"/>
      <c r="W102" s="3939"/>
      <c r="X102" s="3939"/>
      <c r="Y102" s="3939"/>
      <c r="Z102" s="4040"/>
      <c r="AA102" s="60"/>
      <c r="AB102" s="60"/>
      <c r="AC102" s="60"/>
    </row>
    <row r="103" spans="1:35" x14ac:dyDescent="0.2">
      <c r="A103" s="60"/>
      <c r="B103" s="60"/>
      <c r="C103" s="60"/>
      <c r="D103" s="60"/>
      <c r="E103" s="60"/>
      <c r="F103" s="60"/>
      <c r="G103" s="60"/>
      <c r="H103" s="60"/>
      <c r="I103" s="60"/>
      <c r="J103" s="60"/>
      <c r="K103" s="60"/>
      <c r="L103" s="60"/>
      <c r="M103" s="60"/>
      <c r="N103" s="60"/>
      <c r="O103" s="60"/>
      <c r="P103" s="60"/>
      <c r="Q103" s="60"/>
      <c r="R103" s="60"/>
      <c r="S103" s="60"/>
      <c r="T103" s="379"/>
      <c r="V103" s="379"/>
      <c r="W103" s="3939"/>
      <c r="X103" s="3939"/>
      <c r="Y103" s="3939"/>
      <c r="Z103" s="4040"/>
      <c r="AA103" s="60"/>
      <c r="AB103" s="60"/>
      <c r="AC103" s="60"/>
    </row>
    <row r="104" spans="1:35" x14ac:dyDescent="0.2">
      <c r="A104" s="60"/>
      <c r="B104" s="60"/>
      <c r="C104" s="60"/>
      <c r="D104" s="60"/>
      <c r="E104" s="60"/>
      <c r="F104" s="60"/>
      <c r="G104" s="60"/>
      <c r="H104" s="60"/>
      <c r="I104" s="60"/>
      <c r="J104" s="60"/>
      <c r="K104" s="60"/>
      <c r="L104" s="60"/>
      <c r="M104" s="60"/>
      <c r="N104" s="60"/>
      <c r="O104" s="60"/>
      <c r="P104" s="60"/>
      <c r="Q104" s="60"/>
      <c r="R104" s="60"/>
      <c r="S104" s="60"/>
      <c r="T104" s="379"/>
      <c r="V104" s="379"/>
      <c r="W104" s="3939"/>
      <c r="X104" s="3939"/>
      <c r="Y104" s="3939"/>
      <c r="Z104" s="4040"/>
      <c r="AA104" s="60"/>
      <c r="AB104" s="60"/>
      <c r="AC104" s="60"/>
    </row>
    <row r="105" spans="1:35" x14ac:dyDescent="0.2">
      <c r="A105" s="60"/>
      <c r="B105" s="60"/>
      <c r="C105" s="60"/>
      <c r="D105" s="60"/>
      <c r="E105" s="60"/>
      <c r="F105" s="60"/>
      <c r="G105" s="60"/>
      <c r="H105" s="60"/>
      <c r="I105" s="60"/>
      <c r="J105" s="60"/>
      <c r="K105" s="60"/>
      <c r="L105" s="60"/>
      <c r="M105" s="60"/>
      <c r="N105" s="60"/>
      <c r="O105" s="60"/>
      <c r="P105" s="60"/>
      <c r="Q105" s="60"/>
      <c r="R105" s="60"/>
      <c r="S105" s="60"/>
      <c r="T105" s="379"/>
      <c r="V105" s="379"/>
      <c r="W105" s="3939"/>
      <c r="X105" s="3939"/>
      <c r="Y105" s="3939"/>
      <c r="Z105" s="4040"/>
      <c r="AA105" s="60"/>
      <c r="AB105" s="60"/>
      <c r="AC105" s="60"/>
    </row>
    <row r="106" spans="1:35" x14ac:dyDescent="0.2">
      <c r="A106" s="60"/>
      <c r="B106" s="60"/>
      <c r="C106" s="60"/>
      <c r="D106" s="60"/>
      <c r="E106" s="60"/>
      <c r="F106" s="60"/>
      <c r="G106" s="60"/>
      <c r="H106" s="60"/>
      <c r="I106" s="60"/>
      <c r="J106" s="60"/>
      <c r="K106" s="60"/>
      <c r="L106" s="60"/>
      <c r="M106" s="60"/>
      <c r="N106" s="60"/>
      <c r="O106" s="60"/>
      <c r="P106" s="60"/>
      <c r="Q106" s="60"/>
      <c r="R106" s="60"/>
      <c r="S106" s="60"/>
      <c r="T106" s="379"/>
      <c r="V106" s="379"/>
      <c r="W106" s="3939"/>
      <c r="X106" s="3939"/>
      <c r="Y106" s="3939"/>
      <c r="Z106" s="4040"/>
      <c r="AA106" s="60"/>
      <c r="AB106" s="60"/>
      <c r="AC106" s="60"/>
    </row>
    <row r="107" spans="1:35" x14ac:dyDescent="0.2">
      <c r="A107" s="60"/>
      <c r="B107" s="60"/>
      <c r="C107" s="60"/>
      <c r="D107" s="60"/>
      <c r="E107" s="60"/>
      <c r="F107" s="60"/>
      <c r="G107" s="60"/>
      <c r="H107" s="60"/>
      <c r="I107" s="60"/>
      <c r="J107" s="60"/>
      <c r="K107" s="60"/>
      <c r="L107" s="60"/>
      <c r="M107" s="60"/>
      <c r="N107" s="60"/>
      <c r="O107" s="60"/>
      <c r="P107" s="60"/>
      <c r="Q107" s="60"/>
      <c r="R107" s="60"/>
      <c r="S107" s="60"/>
      <c r="T107" s="379"/>
      <c r="V107" s="379"/>
      <c r="W107" s="3939"/>
      <c r="X107" s="3939"/>
      <c r="Y107" s="3939"/>
      <c r="Z107" s="4040"/>
      <c r="AA107" s="60"/>
      <c r="AB107" s="60"/>
      <c r="AC107" s="60"/>
    </row>
    <row r="108" spans="1:35" x14ac:dyDescent="0.2">
      <c r="A108" s="60"/>
      <c r="B108" s="60"/>
      <c r="C108" s="60"/>
      <c r="D108" s="60"/>
      <c r="E108" s="60"/>
      <c r="F108" s="60"/>
      <c r="G108" s="60"/>
      <c r="H108" s="60"/>
      <c r="I108" s="60"/>
      <c r="J108" s="60"/>
      <c r="K108" s="60"/>
      <c r="L108" s="60"/>
      <c r="M108" s="60"/>
      <c r="N108" s="60"/>
      <c r="O108" s="60"/>
      <c r="P108" s="60"/>
      <c r="Q108" s="60"/>
      <c r="R108" s="60"/>
      <c r="S108" s="60"/>
      <c r="T108" s="379"/>
      <c r="V108" s="379"/>
      <c r="W108" s="3939"/>
      <c r="X108" s="3939"/>
      <c r="Y108" s="3939"/>
      <c r="Z108" s="4040"/>
      <c r="AA108" s="60"/>
      <c r="AB108" s="60"/>
      <c r="AC108" s="60"/>
    </row>
    <row r="109" spans="1:35" x14ac:dyDescent="0.2">
      <c r="A109" s="60"/>
      <c r="B109" s="60"/>
      <c r="C109" s="60"/>
      <c r="D109" s="60"/>
      <c r="E109" s="60"/>
      <c r="F109" s="60"/>
      <c r="G109" s="60"/>
      <c r="H109" s="60"/>
      <c r="I109" s="60"/>
      <c r="J109" s="60"/>
      <c r="K109" s="60"/>
      <c r="L109" s="60"/>
      <c r="M109" s="60"/>
      <c r="N109" s="60"/>
      <c r="O109" s="60"/>
      <c r="P109" s="60"/>
      <c r="Q109" s="60"/>
      <c r="R109" s="60"/>
      <c r="S109" s="60"/>
      <c r="T109" s="379"/>
      <c r="V109" s="379"/>
      <c r="W109" s="3939"/>
      <c r="X109" s="3939"/>
      <c r="Y109" s="3939"/>
      <c r="Z109" s="4040"/>
      <c r="AA109" s="60"/>
      <c r="AB109" s="60"/>
      <c r="AC109" s="60"/>
    </row>
    <row r="110" spans="1:35" x14ac:dyDescent="0.2">
      <c r="A110" s="60"/>
      <c r="B110" s="60"/>
      <c r="C110" s="60"/>
      <c r="D110" s="60"/>
      <c r="E110" s="60"/>
      <c r="F110" s="60"/>
      <c r="G110" s="60"/>
      <c r="H110" s="60"/>
      <c r="I110" s="60"/>
      <c r="J110" s="60"/>
      <c r="K110" s="60"/>
      <c r="L110" s="60"/>
      <c r="M110" s="60"/>
      <c r="N110" s="60"/>
      <c r="O110" s="60"/>
      <c r="P110" s="60"/>
      <c r="Q110" s="60"/>
      <c r="R110" s="60"/>
      <c r="S110" s="60"/>
      <c r="T110" s="379"/>
      <c r="V110" s="379"/>
      <c r="W110" s="3939"/>
      <c r="X110" s="3939"/>
      <c r="Y110" s="3939"/>
      <c r="Z110" s="4040"/>
      <c r="AA110" s="60"/>
      <c r="AB110" s="60"/>
      <c r="AC110" s="60"/>
    </row>
    <row r="111" spans="1:35" x14ac:dyDescent="0.2">
      <c r="A111" s="60"/>
      <c r="B111" s="60"/>
      <c r="C111" s="60"/>
      <c r="D111" s="60"/>
      <c r="E111" s="60"/>
      <c r="F111" s="60"/>
      <c r="G111" s="60"/>
      <c r="H111" s="60"/>
      <c r="I111" s="60"/>
      <c r="J111" s="60"/>
      <c r="K111" s="60"/>
      <c r="L111" s="60"/>
      <c r="M111" s="60"/>
      <c r="N111" s="60"/>
      <c r="O111" s="60"/>
      <c r="P111" s="60"/>
      <c r="Q111" s="60"/>
      <c r="R111" s="60"/>
      <c r="S111" s="60"/>
      <c r="T111" s="379"/>
      <c r="V111" s="379"/>
      <c r="W111" s="3939"/>
      <c r="X111" s="3939"/>
      <c r="Y111" s="3939"/>
      <c r="Z111" s="4040"/>
      <c r="AA111" s="60"/>
      <c r="AB111" s="60"/>
      <c r="AC111" s="60"/>
    </row>
    <row r="112" spans="1:35" x14ac:dyDescent="0.2">
      <c r="A112" s="60"/>
      <c r="B112" s="60"/>
      <c r="C112" s="60"/>
      <c r="D112" s="60"/>
      <c r="E112" s="60"/>
      <c r="F112" s="60"/>
      <c r="G112" s="60"/>
      <c r="H112" s="60"/>
      <c r="I112" s="60"/>
      <c r="J112" s="60"/>
      <c r="K112" s="60"/>
      <c r="L112" s="60"/>
      <c r="M112" s="60"/>
      <c r="N112" s="60"/>
      <c r="O112" s="60"/>
      <c r="P112" s="60"/>
      <c r="Q112" s="60"/>
      <c r="R112" s="60"/>
      <c r="S112" s="60"/>
      <c r="T112" s="379"/>
      <c r="V112" s="379"/>
      <c r="W112" s="3939"/>
      <c r="X112" s="3939"/>
      <c r="Y112" s="3939"/>
      <c r="Z112" s="4040"/>
      <c r="AA112" s="60"/>
      <c r="AB112" s="60"/>
      <c r="AC112" s="60"/>
    </row>
    <row r="113" spans="1:29" x14ac:dyDescent="0.2">
      <c r="A113" s="60"/>
      <c r="B113" s="60"/>
      <c r="C113" s="60"/>
      <c r="D113" s="60"/>
      <c r="E113" s="60"/>
      <c r="F113" s="60"/>
      <c r="G113" s="60"/>
      <c r="H113" s="60"/>
      <c r="I113" s="60"/>
      <c r="J113" s="60"/>
      <c r="K113" s="60"/>
      <c r="L113" s="60"/>
      <c r="M113" s="60"/>
      <c r="N113" s="60"/>
      <c r="O113" s="60"/>
      <c r="P113" s="60"/>
      <c r="Q113" s="60"/>
      <c r="R113" s="60"/>
      <c r="S113" s="60"/>
      <c r="T113" s="379"/>
      <c r="V113" s="379"/>
      <c r="W113" s="3939"/>
      <c r="X113" s="3939"/>
      <c r="Y113" s="3939"/>
      <c r="Z113" s="4040"/>
      <c r="AA113" s="60"/>
      <c r="AB113" s="60"/>
      <c r="AC113" s="60"/>
    </row>
    <row r="114" spans="1:29" x14ac:dyDescent="0.2">
      <c r="A114" s="60"/>
      <c r="B114" s="60"/>
      <c r="C114" s="60"/>
      <c r="D114" s="60"/>
      <c r="E114" s="60"/>
      <c r="F114" s="60"/>
      <c r="G114" s="60"/>
      <c r="H114" s="60"/>
      <c r="I114" s="60"/>
      <c r="J114" s="60"/>
      <c r="K114" s="60"/>
      <c r="L114" s="60"/>
      <c r="M114" s="60"/>
      <c r="N114" s="60"/>
      <c r="O114" s="60"/>
      <c r="P114" s="60"/>
      <c r="Q114" s="60"/>
      <c r="R114" s="60"/>
      <c r="S114" s="60"/>
      <c r="T114" s="379"/>
      <c r="V114" s="379"/>
      <c r="W114" s="3939"/>
      <c r="X114" s="3939"/>
      <c r="Y114" s="3939"/>
      <c r="Z114" s="4040"/>
      <c r="AA114" s="60"/>
      <c r="AB114" s="60"/>
      <c r="AC114" s="60"/>
    </row>
    <row r="115" spans="1:29" x14ac:dyDescent="0.2">
      <c r="A115" s="60"/>
      <c r="B115" s="60"/>
      <c r="C115" s="60"/>
      <c r="D115" s="60"/>
      <c r="E115" s="60"/>
      <c r="F115" s="60"/>
      <c r="G115" s="60"/>
      <c r="H115" s="60"/>
      <c r="I115" s="60"/>
      <c r="J115" s="60"/>
      <c r="K115" s="60"/>
      <c r="L115" s="60"/>
      <c r="M115" s="60"/>
      <c r="N115" s="60"/>
      <c r="O115" s="60"/>
      <c r="P115" s="60"/>
      <c r="Q115" s="60"/>
      <c r="R115" s="60"/>
      <c r="S115" s="60"/>
      <c r="T115" s="379"/>
      <c r="V115" s="379"/>
      <c r="W115" s="3939"/>
      <c r="X115" s="3939"/>
      <c r="Y115" s="3939"/>
      <c r="Z115" s="4040"/>
      <c r="AA115" s="60"/>
      <c r="AB115" s="60"/>
      <c r="AC115" s="60"/>
    </row>
    <row r="116" spans="1:29" x14ac:dyDescent="0.2">
      <c r="A116" s="60"/>
      <c r="B116" s="60"/>
      <c r="C116" s="60"/>
      <c r="D116" s="60"/>
      <c r="E116" s="60"/>
      <c r="F116" s="60"/>
      <c r="G116" s="60"/>
      <c r="H116" s="60"/>
      <c r="I116" s="60"/>
      <c r="J116" s="60"/>
      <c r="K116" s="60"/>
      <c r="L116" s="60"/>
      <c r="M116" s="60"/>
      <c r="N116" s="60"/>
      <c r="O116" s="60"/>
      <c r="P116" s="60"/>
      <c r="Q116" s="60"/>
      <c r="R116" s="60"/>
      <c r="S116" s="60"/>
      <c r="T116" s="379"/>
      <c r="V116" s="379"/>
      <c r="W116" s="3939"/>
      <c r="X116" s="3939"/>
      <c r="Y116" s="3939"/>
      <c r="Z116" s="4040"/>
      <c r="AA116" s="60"/>
      <c r="AB116" s="60"/>
      <c r="AC116" s="60"/>
    </row>
    <row r="117" spans="1:29" x14ac:dyDescent="0.2">
      <c r="A117" s="60"/>
      <c r="B117" s="60"/>
      <c r="C117" s="60"/>
      <c r="D117" s="60"/>
      <c r="E117" s="60"/>
      <c r="F117" s="60"/>
      <c r="G117" s="60"/>
      <c r="H117" s="60"/>
      <c r="I117" s="60"/>
      <c r="J117" s="60"/>
      <c r="K117" s="60"/>
      <c r="L117" s="60"/>
      <c r="M117" s="60"/>
      <c r="N117" s="60"/>
      <c r="O117" s="60"/>
      <c r="P117" s="60"/>
      <c r="Q117" s="60"/>
      <c r="R117" s="60"/>
      <c r="S117" s="60"/>
      <c r="T117" s="379"/>
      <c r="V117" s="379"/>
      <c r="W117" s="3939"/>
      <c r="X117" s="3939"/>
      <c r="Y117" s="3939"/>
      <c r="Z117" s="4040"/>
      <c r="AA117" s="60"/>
      <c r="AB117" s="60"/>
      <c r="AC117" s="60"/>
    </row>
    <row r="118" spans="1:29" x14ac:dyDescent="0.2">
      <c r="A118" s="60"/>
      <c r="B118" s="60"/>
      <c r="C118" s="60"/>
      <c r="D118" s="60"/>
      <c r="E118" s="60"/>
      <c r="F118" s="60"/>
      <c r="G118" s="60"/>
      <c r="H118" s="60"/>
      <c r="I118" s="60"/>
      <c r="J118" s="60"/>
      <c r="K118" s="60"/>
      <c r="L118" s="60"/>
      <c r="M118" s="60"/>
      <c r="N118" s="60"/>
      <c r="O118" s="60"/>
      <c r="P118" s="60"/>
      <c r="Q118" s="60"/>
      <c r="R118" s="60"/>
      <c r="S118" s="60"/>
      <c r="T118" s="379"/>
      <c r="V118" s="379"/>
      <c r="W118" s="3939"/>
      <c r="X118" s="3939"/>
      <c r="Y118" s="3939"/>
      <c r="Z118" s="4040"/>
      <c r="AA118" s="60"/>
      <c r="AB118" s="60"/>
      <c r="AC118" s="60"/>
    </row>
    <row r="119" spans="1:29" x14ac:dyDescent="0.2">
      <c r="A119" s="60"/>
      <c r="B119" s="60"/>
      <c r="C119" s="60"/>
      <c r="D119" s="60"/>
      <c r="E119" s="60"/>
      <c r="F119" s="60"/>
      <c r="G119" s="60"/>
      <c r="H119" s="60"/>
      <c r="I119" s="60"/>
      <c r="J119" s="60"/>
      <c r="K119" s="60"/>
      <c r="L119" s="60"/>
      <c r="M119" s="60"/>
      <c r="N119" s="60"/>
      <c r="O119" s="60"/>
      <c r="P119" s="60"/>
      <c r="Q119" s="60"/>
      <c r="R119" s="60"/>
      <c r="S119" s="60"/>
      <c r="T119" s="379"/>
      <c r="V119" s="379"/>
      <c r="W119" s="3939"/>
      <c r="X119" s="3939"/>
      <c r="Y119" s="3939"/>
      <c r="Z119" s="4040"/>
      <c r="AA119" s="60"/>
      <c r="AB119" s="60"/>
      <c r="AC119" s="60"/>
    </row>
    <row r="120" spans="1:29" x14ac:dyDescent="0.2">
      <c r="A120" s="60"/>
      <c r="B120" s="60"/>
      <c r="C120" s="60"/>
      <c r="D120" s="60"/>
      <c r="E120" s="60"/>
      <c r="F120" s="60"/>
      <c r="G120" s="60"/>
      <c r="H120" s="60"/>
      <c r="I120" s="60"/>
      <c r="J120" s="60"/>
      <c r="K120" s="60"/>
      <c r="L120" s="60"/>
      <c r="M120" s="60"/>
      <c r="N120" s="60"/>
      <c r="O120" s="60"/>
      <c r="P120" s="60"/>
      <c r="Q120" s="60"/>
      <c r="R120" s="60"/>
      <c r="S120" s="60"/>
      <c r="T120" s="379"/>
      <c r="V120" s="379"/>
      <c r="W120" s="3939"/>
      <c r="X120" s="3939"/>
      <c r="Y120" s="3939"/>
      <c r="Z120" s="4040"/>
      <c r="AA120" s="60"/>
      <c r="AB120" s="60"/>
      <c r="AC120" s="60"/>
    </row>
    <row r="121" spans="1:29" x14ac:dyDescent="0.2">
      <c r="A121" s="60"/>
      <c r="B121" s="60"/>
      <c r="C121" s="60"/>
      <c r="D121" s="60"/>
      <c r="E121" s="60"/>
      <c r="F121" s="60"/>
      <c r="G121" s="60"/>
      <c r="H121" s="60"/>
      <c r="I121" s="60"/>
      <c r="J121" s="60"/>
      <c r="K121" s="60"/>
      <c r="L121" s="60"/>
      <c r="M121" s="60"/>
      <c r="N121" s="60"/>
      <c r="O121" s="60"/>
      <c r="P121" s="60"/>
      <c r="Q121" s="60"/>
      <c r="R121" s="60"/>
      <c r="S121" s="60"/>
      <c r="T121" s="379"/>
      <c r="V121" s="379"/>
      <c r="W121" s="3939"/>
      <c r="X121" s="3939"/>
      <c r="Y121" s="3939"/>
      <c r="Z121" s="4040"/>
      <c r="AA121" s="60"/>
      <c r="AB121" s="60"/>
      <c r="AC121" s="60"/>
    </row>
    <row r="122" spans="1:29" x14ac:dyDescent="0.2">
      <c r="A122" s="60"/>
      <c r="B122" s="60"/>
      <c r="C122" s="60"/>
      <c r="D122" s="60"/>
      <c r="E122" s="60"/>
      <c r="F122" s="60"/>
      <c r="G122" s="60"/>
      <c r="H122" s="60"/>
      <c r="I122" s="60"/>
      <c r="J122" s="60"/>
      <c r="K122" s="60"/>
      <c r="L122" s="60"/>
      <c r="M122" s="60"/>
      <c r="N122" s="60"/>
      <c r="O122" s="60"/>
      <c r="P122" s="60"/>
      <c r="Q122" s="60"/>
      <c r="R122" s="60"/>
      <c r="S122" s="60"/>
      <c r="T122" s="379"/>
      <c r="V122" s="379"/>
      <c r="W122" s="3939"/>
      <c r="X122" s="3939"/>
      <c r="Y122" s="3939"/>
      <c r="Z122" s="4040"/>
      <c r="AA122" s="60"/>
      <c r="AB122" s="60"/>
      <c r="AC122" s="60"/>
    </row>
    <row r="123" spans="1:29" x14ac:dyDescent="0.2">
      <c r="A123" s="60"/>
      <c r="B123" s="60"/>
      <c r="C123" s="60"/>
      <c r="D123" s="60"/>
      <c r="E123" s="60"/>
      <c r="F123" s="60"/>
      <c r="G123" s="60"/>
      <c r="H123" s="60"/>
      <c r="I123" s="60"/>
      <c r="J123" s="60"/>
      <c r="K123" s="60"/>
      <c r="L123" s="60"/>
      <c r="M123" s="60"/>
      <c r="N123" s="60"/>
      <c r="O123" s="60"/>
      <c r="P123" s="60"/>
      <c r="Q123" s="60"/>
      <c r="R123" s="60"/>
      <c r="S123" s="60"/>
      <c r="T123" s="379"/>
      <c r="V123" s="379"/>
      <c r="W123" s="3939"/>
      <c r="X123" s="3939"/>
      <c r="Y123" s="3939"/>
      <c r="Z123" s="4040"/>
      <c r="AA123" s="60"/>
      <c r="AB123" s="60"/>
      <c r="AC123" s="60"/>
    </row>
    <row r="124" spans="1:29" x14ac:dyDescent="0.2">
      <c r="A124" s="60"/>
      <c r="B124" s="60"/>
      <c r="C124" s="60"/>
      <c r="D124" s="60"/>
      <c r="E124" s="60"/>
      <c r="F124" s="60"/>
      <c r="G124" s="60"/>
      <c r="H124" s="60"/>
      <c r="I124" s="60"/>
      <c r="J124" s="60"/>
      <c r="K124" s="60"/>
      <c r="L124" s="60"/>
      <c r="M124" s="60"/>
      <c r="N124" s="60"/>
      <c r="O124" s="60"/>
      <c r="P124" s="60"/>
      <c r="Q124" s="60"/>
      <c r="R124" s="60"/>
      <c r="S124" s="60"/>
      <c r="T124" s="379"/>
      <c r="V124" s="379"/>
      <c r="W124" s="3939"/>
      <c r="X124" s="3939"/>
      <c r="Y124" s="3939"/>
      <c r="Z124" s="4040"/>
      <c r="AA124" s="60"/>
      <c r="AB124" s="60"/>
      <c r="AC124" s="60"/>
    </row>
    <row r="125" spans="1:29" x14ac:dyDescent="0.2">
      <c r="A125" s="60"/>
      <c r="B125" s="60"/>
      <c r="C125" s="60"/>
      <c r="D125" s="60"/>
      <c r="E125" s="60"/>
      <c r="F125" s="60"/>
      <c r="G125" s="60"/>
      <c r="H125" s="60"/>
      <c r="I125" s="60"/>
      <c r="J125" s="60"/>
      <c r="K125" s="60"/>
      <c r="L125" s="60"/>
      <c r="M125" s="60"/>
      <c r="N125" s="60"/>
      <c r="O125" s="60"/>
      <c r="P125" s="60"/>
      <c r="Q125" s="60"/>
      <c r="R125" s="60"/>
      <c r="S125" s="60"/>
      <c r="T125" s="379"/>
      <c r="V125" s="379"/>
      <c r="W125" s="3939"/>
      <c r="X125" s="3939"/>
      <c r="Y125" s="3939"/>
      <c r="Z125" s="4040"/>
      <c r="AA125" s="60"/>
      <c r="AB125" s="60"/>
      <c r="AC125" s="60"/>
    </row>
    <row r="126" spans="1:29" x14ac:dyDescent="0.2">
      <c r="A126" s="60"/>
      <c r="B126" s="60"/>
      <c r="C126" s="60"/>
      <c r="D126" s="60"/>
      <c r="E126" s="60"/>
      <c r="F126" s="60"/>
      <c r="G126" s="60"/>
      <c r="H126" s="60"/>
      <c r="I126" s="60"/>
      <c r="J126" s="60"/>
      <c r="K126" s="60"/>
      <c r="L126" s="60"/>
      <c r="M126" s="60"/>
      <c r="N126" s="60"/>
      <c r="O126" s="60"/>
      <c r="P126" s="60"/>
      <c r="Q126" s="60"/>
      <c r="R126" s="60"/>
      <c r="S126" s="60"/>
      <c r="T126" s="379"/>
      <c r="V126" s="379"/>
      <c r="W126" s="3939"/>
      <c r="X126" s="3939"/>
      <c r="Y126" s="3939"/>
      <c r="Z126" s="4040"/>
      <c r="AA126" s="60"/>
      <c r="AB126" s="60"/>
      <c r="AC126" s="60"/>
    </row>
    <row r="127" spans="1:29" x14ac:dyDescent="0.2">
      <c r="A127" s="60"/>
      <c r="B127" s="60"/>
      <c r="C127" s="60"/>
      <c r="D127" s="60"/>
      <c r="E127" s="60"/>
      <c r="F127" s="60"/>
      <c r="G127" s="60"/>
      <c r="H127" s="60"/>
      <c r="I127" s="60"/>
      <c r="J127" s="60"/>
      <c r="K127" s="60"/>
      <c r="L127" s="60"/>
      <c r="M127" s="60"/>
      <c r="N127" s="60"/>
      <c r="O127" s="60"/>
      <c r="P127" s="60"/>
      <c r="Q127" s="60"/>
      <c r="R127" s="60"/>
      <c r="S127" s="60"/>
      <c r="T127" s="379"/>
      <c r="V127" s="379"/>
      <c r="W127" s="3939"/>
      <c r="X127" s="3939"/>
      <c r="Y127" s="3939"/>
      <c r="Z127" s="4040"/>
      <c r="AA127" s="60"/>
      <c r="AB127" s="60"/>
      <c r="AC127" s="60"/>
    </row>
    <row r="128" spans="1:29" x14ac:dyDescent="0.2">
      <c r="A128" s="60"/>
      <c r="B128" s="60"/>
      <c r="C128" s="60"/>
      <c r="D128" s="60"/>
      <c r="E128" s="60"/>
      <c r="F128" s="60"/>
      <c r="G128" s="60"/>
      <c r="H128" s="60"/>
      <c r="I128" s="60"/>
      <c r="J128" s="60"/>
      <c r="K128" s="60"/>
      <c r="L128" s="60"/>
      <c r="M128" s="60"/>
      <c r="N128" s="60"/>
      <c r="O128" s="60"/>
      <c r="P128" s="60"/>
      <c r="Q128" s="60"/>
      <c r="R128" s="60"/>
      <c r="S128" s="60"/>
      <c r="T128" s="379"/>
      <c r="V128" s="379"/>
      <c r="W128" s="3939"/>
      <c r="X128" s="3939"/>
      <c r="Y128" s="3939"/>
      <c r="Z128" s="4040"/>
      <c r="AA128" s="60"/>
      <c r="AB128" s="60"/>
      <c r="AC128" s="60"/>
    </row>
    <row r="129" spans="1:29" x14ac:dyDescent="0.2">
      <c r="A129" s="60"/>
      <c r="B129" s="60"/>
      <c r="C129" s="60"/>
      <c r="D129" s="60"/>
      <c r="E129" s="60"/>
      <c r="F129" s="60"/>
      <c r="G129" s="60"/>
      <c r="H129" s="60"/>
      <c r="I129" s="60"/>
      <c r="J129" s="60"/>
      <c r="K129" s="60"/>
      <c r="L129" s="60"/>
      <c r="M129" s="60"/>
      <c r="N129" s="60"/>
      <c r="O129" s="60"/>
      <c r="P129" s="60"/>
      <c r="Q129" s="60"/>
      <c r="R129" s="60"/>
      <c r="S129" s="60"/>
      <c r="T129" s="379"/>
      <c r="V129" s="379"/>
      <c r="W129" s="3939"/>
      <c r="X129" s="3939"/>
      <c r="Y129" s="3939"/>
      <c r="Z129" s="4040"/>
      <c r="AA129" s="60"/>
      <c r="AB129" s="60"/>
      <c r="AC129" s="60"/>
    </row>
    <row r="130" spans="1:29" x14ac:dyDescent="0.2">
      <c r="A130" s="60"/>
      <c r="B130" s="60"/>
      <c r="C130" s="60"/>
      <c r="D130" s="60"/>
      <c r="E130" s="60"/>
      <c r="F130" s="60"/>
      <c r="G130" s="60"/>
      <c r="H130" s="60"/>
      <c r="I130" s="60"/>
      <c r="J130" s="60"/>
      <c r="K130" s="60"/>
      <c r="L130" s="60"/>
      <c r="M130" s="60"/>
      <c r="N130" s="60"/>
      <c r="O130" s="60"/>
      <c r="P130" s="60"/>
      <c r="Q130" s="60"/>
      <c r="R130" s="60"/>
      <c r="S130" s="60"/>
      <c r="T130" s="379"/>
      <c r="V130" s="379"/>
      <c r="W130" s="3939"/>
      <c r="X130" s="3939"/>
      <c r="Y130" s="3939"/>
      <c r="Z130" s="4040"/>
      <c r="AA130" s="60"/>
      <c r="AB130" s="60"/>
      <c r="AC130" s="60"/>
    </row>
    <row r="131" spans="1:29" x14ac:dyDescent="0.2">
      <c r="A131" s="60"/>
      <c r="B131" s="60"/>
      <c r="C131" s="60"/>
      <c r="D131" s="60"/>
      <c r="E131" s="60"/>
      <c r="F131" s="60"/>
      <c r="G131" s="60"/>
      <c r="H131" s="60"/>
      <c r="I131" s="60"/>
      <c r="J131" s="60"/>
      <c r="K131" s="60"/>
      <c r="L131" s="60"/>
      <c r="M131" s="60"/>
      <c r="N131" s="60"/>
      <c r="O131" s="60"/>
      <c r="P131" s="60"/>
      <c r="Q131" s="60"/>
      <c r="R131" s="60"/>
      <c r="S131" s="60"/>
      <c r="T131" s="379"/>
      <c r="V131" s="379"/>
      <c r="W131" s="3939"/>
      <c r="X131" s="3939"/>
      <c r="Y131" s="3939"/>
      <c r="Z131" s="4040"/>
      <c r="AA131" s="60"/>
      <c r="AB131" s="60"/>
      <c r="AC131" s="60"/>
    </row>
    <row r="132" spans="1:29" x14ac:dyDescent="0.2">
      <c r="A132" s="60"/>
      <c r="B132" s="60"/>
      <c r="C132" s="60"/>
      <c r="D132" s="60"/>
      <c r="E132" s="60"/>
      <c r="F132" s="60"/>
      <c r="G132" s="60"/>
      <c r="H132" s="60"/>
      <c r="I132" s="60"/>
      <c r="J132" s="60"/>
      <c r="K132" s="60"/>
      <c r="L132" s="60"/>
      <c r="M132" s="60"/>
      <c r="N132" s="60"/>
      <c r="O132" s="60"/>
      <c r="P132" s="60"/>
      <c r="Q132" s="60"/>
      <c r="R132" s="60"/>
      <c r="S132" s="60"/>
      <c r="T132" s="379"/>
      <c r="V132" s="379"/>
      <c r="W132" s="3939"/>
      <c r="X132" s="3939"/>
      <c r="Y132" s="3939"/>
      <c r="Z132" s="4040"/>
      <c r="AA132" s="60"/>
      <c r="AB132" s="60"/>
      <c r="AC132" s="60"/>
    </row>
    <row r="133" spans="1:29" x14ac:dyDescent="0.2">
      <c r="A133" s="60"/>
      <c r="B133" s="60"/>
      <c r="C133" s="60"/>
      <c r="D133" s="60"/>
      <c r="E133" s="60"/>
      <c r="F133" s="60"/>
      <c r="G133" s="60"/>
      <c r="H133" s="60"/>
      <c r="I133" s="60"/>
      <c r="J133" s="60"/>
      <c r="K133" s="60"/>
      <c r="L133" s="60"/>
      <c r="M133" s="60"/>
      <c r="N133" s="60"/>
      <c r="O133" s="60"/>
      <c r="P133" s="60"/>
      <c r="Q133" s="60"/>
      <c r="R133" s="60"/>
      <c r="S133" s="60"/>
      <c r="T133" s="379"/>
      <c r="V133" s="379"/>
      <c r="W133" s="3939"/>
      <c r="X133" s="3939"/>
      <c r="Y133" s="3939"/>
      <c r="Z133" s="4040"/>
      <c r="AA133" s="60"/>
      <c r="AB133" s="60"/>
      <c r="AC133" s="60"/>
    </row>
    <row r="134" spans="1:29" x14ac:dyDescent="0.2">
      <c r="A134" s="60"/>
      <c r="B134" s="60"/>
      <c r="C134" s="60"/>
      <c r="D134" s="60"/>
      <c r="E134" s="60"/>
      <c r="F134" s="60"/>
      <c r="G134" s="60"/>
      <c r="H134" s="60"/>
      <c r="I134" s="60"/>
      <c r="J134" s="60"/>
      <c r="K134" s="60"/>
      <c r="L134" s="60"/>
      <c r="M134" s="60"/>
      <c r="N134" s="60"/>
      <c r="O134" s="60"/>
      <c r="P134" s="60"/>
      <c r="Q134" s="60"/>
      <c r="R134" s="60"/>
      <c r="S134" s="60"/>
      <c r="T134" s="379"/>
      <c r="V134" s="379"/>
      <c r="W134" s="3939"/>
      <c r="X134" s="3939"/>
      <c r="Y134" s="3939"/>
      <c r="Z134" s="4040"/>
      <c r="AA134" s="60"/>
      <c r="AB134" s="60"/>
      <c r="AC134" s="60"/>
    </row>
    <row r="135" spans="1:29" x14ac:dyDescent="0.2">
      <c r="A135" s="60"/>
      <c r="B135" s="60"/>
      <c r="C135" s="60"/>
      <c r="D135" s="60"/>
      <c r="E135" s="60"/>
      <c r="F135" s="60"/>
      <c r="G135" s="60"/>
      <c r="H135" s="60"/>
      <c r="I135" s="60"/>
      <c r="J135" s="60"/>
      <c r="K135" s="60"/>
      <c r="L135" s="60"/>
      <c r="M135" s="60"/>
      <c r="N135" s="60"/>
      <c r="O135" s="60"/>
      <c r="P135" s="60"/>
      <c r="Q135" s="60"/>
      <c r="R135" s="60"/>
      <c r="S135" s="60"/>
      <c r="T135" s="379"/>
      <c r="V135" s="379"/>
      <c r="W135" s="3939"/>
      <c r="X135" s="3939"/>
      <c r="Y135" s="3939"/>
      <c r="Z135" s="4040"/>
      <c r="AA135" s="60"/>
      <c r="AB135" s="60"/>
      <c r="AC135" s="60"/>
    </row>
    <row r="136" spans="1:29" x14ac:dyDescent="0.2">
      <c r="A136" s="60"/>
      <c r="B136" s="60"/>
      <c r="C136" s="60"/>
      <c r="D136" s="60"/>
      <c r="E136" s="60"/>
      <c r="F136" s="60"/>
      <c r="G136" s="60"/>
      <c r="H136" s="60"/>
      <c r="I136" s="60"/>
      <c r="J136" s="60"/>
      <c r="K136" s="60"/>
      <c r="L136" s="60"/>
      <c r="M136" s="60"/>
      <c r="N136" s="60"/>
      <c r="O136" s="60"/>
      <c r="P136" s="60"/>
      <c r="Q136" s="60"/>
      <c r="R136" s="60"/>
      <c r="S136" s="60"/>
      <c r="T136" s="379"/>
      <c r="V136" s="379"/>
      <c r="W136" s="3939"/>
      <c r="X136" s="3939"/>
      <c r="Y136" s="3939"/>
      <c r="Z136" s="4040"/>
      <c r="AA136" s="60"/>
      <c r="AB136" s="60"/>
      <c r="AC136" s="60"/>
    </row>
    <row r="137" spans="1:29" x14ac:dyDescent="0.2">
      <c r="A137" s="60"/>
      <c r="B137" s="60"/>
      <c r="C137" s="60"/>
      <c r="D137" s="60"/>
      <c r="E137" s="60"/>
      <c r="F137" s="60"/>
      <c r="G137" s="60"/>
      <c r="H137" s="60"/>
      <c r="I137" s="60"/>
      <c r="J137" s="60"/>
      <c r="K137" s="60"/>
      <c r="L137" s="60"/>
      <c r="M137" s="60"/>
      <c r="N137" s="60"/>
      <c r="O137" s="60"/>
      <c r="P137" s="60"/>
      <c r="Q137" s="60"/>
      <c r="R137" s="60"/>
      <c r="S137" s="60"/>
      <c r="T137" s="379"/>
      <c r="V137" s="379"/>
      <c r="W137" s="3939"/>
      <c r="X137" s="3939"/>
      <c r="Y137" s="3939"/>
      <c r="Z137" s="4040"/>
      <c r="AA137" s="60"/>
      <c r="AB137" s="60"/>
      <c r="AC137" s="60"/>
    </row>
    <row r="138" spans="1:29" x14ac:dyDescent="0.2">
      <c r="A138" s="60"/>
      <c r="B138" s="60"/>
      <c r="C138" s="60"/>
      <c r="D138" s="60"/>
      <c r="E138" s="60"/>
      <c r="F138" s="60"/>
      <c r="G138" s="60"/>
      <c r="H138" s="60"/>
      <c r="I138" s="60"/>
      <c r="J138" s="60"/>
      <c r="K138" s="60"/>
      <c r="L138" s="60"/>
      <c r="M138" s="60"/>
      <c r="N138" s="60"/>
      <c r="O138" s="60"/>
      <c r="P138" s="60"/>
      <c r="Q138" s="60"/>
      <c r="R138" s="60"/>
      <c r="S138" s="60"/>
      <c r="T138" s="379"/>
      <c r="V138" s="379"/>
      <c r="W138" s="3939"/>
      <c r="X138" s="3939"/>
      <c r="Y138" s="3939"/>
      <c r="Z138" s="4040"/>
      <c r="AA138" s="60"/>
      <c r="AB138" s="60"/>
      <c r="AC138" s="60"/>
    </row>
    <row r="139" spans="1:29" x14ac:dyDescent="0.2">
      <c r="A139" s="60"/>
      <c r="B139" s="60"/>
      <c r="C139" s="60"/>
      <c r="D139" s="60"/>
      <c r="E139" s="60"/>
      <c r="F139" s="60"/>
      <c r="G139" s="60"/>
      <c r="H139" s="60"/>
      <c r="I139" s="60"/>
      <c r="J139" s="60"/>
      <c r="K139" s="60"/>
      <c r="L139" s="60"/>
      <c r="M139" s="60"/>
      <c r="N139" s="60"/>
      <c r="O139" s="60"/>
      <c r="P139" s="60"/>
      <c r="Q139" s="60"/>
      <c r="R139" s="60"/>
      <c r="S139" s="60"/>
      <c r="T139" s="379"/>
      <c r="V139" s="379"/>
      <c r="W139" s="3939"/>
      <c r="X139" s="3939"/>
      <c r="Y139" s="3939"/>
      <c r="Z139" s="4040"/>
      <c r="AA139" s="60"/>
      <c r="AB139" s="60"/>
      <c r="AC139" s="60"/>
    </row>
    <row r="140" spans="1:29" x14ac:dyDescent="0.2">
      <c r="A140" s="60"/>
      <c r="B140" s="60"/>
      <c r="C140" s="60"/>
      <c r="D140" s="60"/>
      <c r="E140" s="60"/>
      <c r="F140" s="60"/>
      <c r="G140" s="60"/>
      <c r="H140" s="60"/>
      <c r="I140" s="60"/>
      <c r="J140" s="60"/>
      <c r="K140" s="60"/>
      <c r="L140" s="60"/>
      <c r="M140" s="60"/>
      <c r="N140" s="60"/>
      <c r="O140" s="60"/>
      <c r="P140" s="60"/>
      <c r="Q140" s="60"/>
      <c r="R140" s="60"/>
      <c r="S140" s="60"/>
      <c r="T140" s="379"/>
      <c r="V140" s="379"/>
      <c r="W140" s="3939"/>
      <c r="X140" s="3939"/>
      <c r="Y140" s="3939"/>
      <c r="Z140" s="4040"/>
      <c r="AA140" s="60"/>
      <c r="AB140" s="60"/>
      <c r="AC140" s="60"/>
    </row>
    <row r="141" spans="1:29" x14ac:dyDescent="0.2">
      <c r="A141" s="60"/>
      <c r="B141" s="60"/>
      <c r="C141" s="60"/>
      <c r="D141" s="60"/>
      <c r="E141" s="60"/>
      <c r="F141" s="60"/>
      <c r="G141" s="60"/>
      <c r="H141" s="60"/>
      <c r="I141" s="60"/>
      <c r="J141" s="60"/>
      <c r="K141" s="60"/>
      <c r="L141" s="60"/>
      <c r="M141" s="60"/>
      <c r="N141" s="60"/>
      <c r="O141" s="60"/>
      <c r="P141" s="60"/>
      <c r="Q141" s="60"/>
      <c r="R141" s="60"/>
      <c r="S141" s="60"/>
      <c r="T141" s="379"/>
      <c r="V141" s="379"/>
      <c r="W141" s="3939"/>
      <c r="X141" s="3939"/>
      <c r="Y141" s="3939"/>
      <c r="Z141" s="4040"/>
      <c r="AA141" s="60"/>
      <c r="AB141" s="60"/>
      <c r="AC141" s="60"/>
    </row>
    <row r="142" spans="1:29" x14ac:dyDescent="0.2">
      <c r="A142" s="60"/>
      <c r="B142" s="60"/>
      <c r="C142" s="60"/>
      <c r="D142" s="60"/>
      <c r="E142" s="60"/>
      <c r="F142" s="60"/>
      <c r="G142" s="60"/>
      <c r="H142" s="60"/>
      <c r="I142" s="60"/>
      <c r="J142" s="60"/>
      <c r="K142" s="60"/>
      <c r="L142" s="60"/>
      <c r="M142" s="60"/>
      <c r="N142" s="60"/>
      <c r="O142" s="60"/>
      <c r="P142" s="60"/>
      <c r="Q142" s="60"/>
      <c r="R142" s="60"/>
      <c r="S142" s="60"/>
      <c r="T142" s="379"/>
      <c r="V142" s="379"/>
      <c r="W142" s="3939"/>
      <c r="X142" s="3939"/>
      <c r="Y142" s="3939"/>
      <c r="Z142" s="4040"/>
      <c r="AA142" s="60"/>
      <c r="AB142" s="60"/>
      <c r="AC142" s="60"/>
    </row>
    <row r="143" spans="1:29" x14ac:dyDescent="0.2">
      <c r="A143" s="60"/>
      <c r="B143" s="60"/>
      <c r="C143" s="60"/>
      <c r="D143" s="60"/>
      <c r="E143" s="60"/>
      <c r="F143" s="60"/>
      <c r="G143" s="60"/>
      <c r="H143" s="60"/>
      <c r="I143" s="60"/>
      <c r="J143" s="60"/>
      <c r="K143" s="60"/>
      <c r="L143" s="60"/>
      <c r="M143" s="60"/>
      <c r="N143" s="60"/>
      <c r="O143" s="60"/>
      <c r="P143" s="60"/>
      <c r="Q143" s="60"/>
      <c r="R143" s="60"/>
      <c r="S143" s="60"/>
      <c r="T143" s="379"/>
      <c r="V143" s="379"/>
      <c r="W143" s="3939"/>
      <c r="X143" s="3939"/>
      <c r="Y143" s="3939"/>
      <c r="Z143" s="4040"/>
      <c r="AA143" s="60"/>
      <c r="AB143" s="60"/>
      <c r="AC143" s="60"/>
    </row>
    <row r="144" spans="1:29" x14ac:dyDescent="0.2">
      <c r="A144" s="60"/>
      <c r="B144" s="60"/>
      <c r="C144" s="60"/>
      <c r="D144" s="60"/>
      <c r="E144" s="60"/>
      <c r="F144" s="60"/>
      <c r="G144" s="60"/>
      <c r="H144" s="60"/>
      <c r="I144" s="60"/>
      <c r="J144" s="60"/>
      <c r="K144" s="60"/>
      <c r="L144" s="60"/>
      <c r="M144" s="60"/>
      <c r="N144" s="60"/>
      <c r="O144" s="60"/>
      <c r="P144" s="60"/>
      <c r="Q144" s="60"/>
      <c r="R144" s="60"/>
      <c r="S144" s="60"/>
      <c r="T144" s="379"/>
      <c r="V144" s="379"/>
      <c r="W144" s="3939"/>
      <c r="X144" s="3939"/>
      <c r="Y144" s="3939"/>
      <c r="Z144" s="4040"/>
      <c r="AA144" s="60"/>
      <c r="AB144" s="60"/>
      <c r="AC144" s="60"/>
    </row>
    <row r="145" spans="1:29" x14ac:dyDescent="0.2">
      <c r="A145" s="60"/>
      <c r="B145" s="60"/>
      <c r="C145" s="60"/>
      <c r="D145" s="60"/>
      <c r="E145" s="60"/>
      <c r="F145" s="60"/>
      <c r="G145" s="60"/>
      <c r="H145" s="60"/>
      <c r="I145" s="60"/>
      <c r="J145" s="60"/>
      <c r="K145" s="60"/>
      <c r="L145" s="60"/>
      <c r="M145" s="60"/>
      <c r="N145" s="60"/>
      <c r="O145" s="60"/>
      <c r="P145" s="60"/>
      <c r="Q145" s="60"/>
      <c r="R145" s="60"/>
      <c r="S145" s="60"/>
      <c r="T145" s="379"/>
      <c r="V145" s="379"/>
      <c r="W145" s="3939"/>
      <c r="X145" s="3939"/>
      <c r="Y145" s="3939"/>
      <c r="Z145" s="4040"/>
      <c r="AA145" s="60"/>
      <c r="AB145" s="60"/>
      <c r="AC145" s="60"/>
    </row>
    <row r="146" spans="1:29" x14ac:dyDescent="0.2">
      <c r="A146" s="60"/>
      <c r="B146" s="60"/>
      <c r="C146" s="60"/>
      <c r="D146" s="60"/>
      <c r="E146" s="60"/>
      <c r="F146" s="60"/>
      <c r="G146" s="60"/>
      <c r="H146" s="60"/>
      <c r="I146" s="60"/>
      <c r="J146" s="60"/>
      <c r="K146" s="60"/>
      <c r="L146" s="60"/>
      <c r="M146" s="60"/>
      <c r="N146" s="60"/>
      <c r="O146" s="60"/>
      <c r="P146" s="60"/>
      <c r="Q146" s="60"/>
      <c r="R146" s="60"/>
      <c r="S146" s="60"/>
      <c r="T146" s="379"/>
      <c r="V146" s="379"/>
      <c r="W146" s="3939"/>
      <c r="X146" s="3939"/>
      <c r="Y146" s="3939"/>
      <c r="Z146" s="4040"/>
      <c r="AA146" s="60"/>
      <c r="AB146" s="60"/>
      <c r="AC146" s="60"/>
    </row>
    <row r="147" spans="1:29" x14ac:dyDescent="0.2">
      <c r="A147" s="60"/>
      <c r="B147" s="60"/>
      <c r="C147" s="60"/>
      <c r="D147" s="60"/>
      <c r="E147" s="60"/>
      <c r="F147" s="60"/>
      <c r="G147" s="60"/>
      <c r="H147" s="60"/>
      <c r="I147" s="60"/>
      <c r="J147" s="60"/>
      <c r="K147" s="60"/>
      <c r="L147" s="60"/>
      <c r="M147" s="60"/>
      <c r="N147" s="60"/>
      <c r="O147" s="60"/>
      <c r="P147" s="60"/>
      <c r="Q147" s="60"/>
      <c r="R147" s="60"/>
      <c r="S147" s="60"/>
      <c r="T147" s="379"/>
      <c r="V147" s="379"/>
      <c r="W147" s="3939"/>
      <c r="X147" s="3939"/>
      <c r="Y147" s="3939"/>
      <c r="Z147" s="4040"/>
      <c r="AA147" s="60"/>
      <c r="AB147" s="60"/>
      <c r="AC147" s="60"/>
    </row>
    <row r="148" spans="1:29" x14ac:dyDescent="0.2">
      <c r="A148" s="60"/>
      <c r="B148" s="60"/>
      <c r="C148" s="60"/>
      <c r="D148" s="60"/>
      <c r="E148" s="60"/>
      <c r="F148" s="60"/>
      <c r="G148" s="60"/>
      <c r="H148" s="60"/>
      <c r="I148" s="60"/>
      <c r="J148" s="60"/>
      <c r="K148" s="60"/>
      <c r="L148" s="60"/>
      <c r="M148" s="60"/>
      <c r="N148" s="60"/>
      <c r="O148" s="60"/>
      <c r="P148" s="60"/>
      <c r="Q148" s="60"/>
      <c r="R148" s="60"/>
      <c r="S148" s="60"/>
      <c r="T148" s="379"/>
      <c r="V148" s="379"/>
      <c r="W148" s="3939"/>
      <c r="X148" s="3939"/>
      <c r="Y148" s="3939"/>
      <c r="Z148" s="4040"/>
      <c r="AA148" s="60"/>
      <c r="AB148" s="60"/>
      <c r="AC148" s="60"/>
    </row>
    <row r="149" spans="1:29" x14ac:dyDescent="0.2">
      <c r="A149" s="60"/>
      <c r="B149" s="60"/>
      <c r="C149" s="60"/>
      <c r="D149" s="60"/>
      <c r="E149" s="60"/>
      <c r="F149" s="60"/>
      <c r="G149" s="60"/>
      <c r="H149" s="60"/>
      <c r="I149" s="60"/>
      <c r="J149" s="60"/>
      <c r="K149" s="60"/>
      <c r="L149" s="60"/>
      <c r="M149" s="60"/>
      <c r="N149" s="60"/>
      <c r="O149" s="60"/>
      <c r="P149" s="60"/>
      <c r="Q149" s="60"/>
      <c r="R149" s="60"/>
      <c r="S149" s="60"/>
      <c r="T149" s="379"/>
      <c r="V149" s="379"/>
      <c r="W149" s="3939"/>
      <c r="X149" s="3939"/>
      <c r="Y149" s="3939"/>
      <c r="Z149" s="4040"/>
      <c r="AA149" s="60"/>
      <c r="AB149" s="60"/>
      <c r="AC149" s="60"/>
    </row>
    <row r="150" spans="1:29" x14ac:dyDescent="0.2">
      <c r="A150" s="60"/>
      <c r="B150" s="60"/>
      <c r="C150" s="60"/>
      <c r="D150" s="60"/>
      <c r="E150" s="60"/>
      <c r="F150" s="60"/>
      <c r="G150" s="60"/>
      <c r="H150" s="60"/>
      <c r="I150" s="60"/>
      <c r="J150" s="60"/>
      <c r="K150" s="60"/>
      <c r="L150" s="60"/>
      <c r="M150" s="60"/>
      <c r="N150" s="60"/>
      <c r="O150" s="60"/>
      <c r="P150" s="60"/>
      <c r="Q150" s="60"/>
      <c r="R150" s="60"/>
      <c r="S150" s="60"/>
      <c r="T150" s="379"/>
      <c r="V150" s="379"/>
      <c r="W150" s="3939"/>
      <c r="X150" s="3939"/>
      <c r="Y150" s="3939"/>
      <c r="Z150" s="4040"/>
      <c r="AA150" s="60"/>
      <c r="AB150" s="60"/>
      <c r="AC150" s="60"/>
    </row>
    <row r="151" spans="1:29" x14ac:dyDescent="0.2">
      <c r="A151" s="60"/>
      <c r="B151" s="60"/>
      <c r="C151" s="60"/>
      <c r="D151" s="60"/>
      <c r="E151" s="60"/>
      <c r="F151" s="60"/>
      <c r="G151" s="60"/>
      <c r="H151" s="60"/>
      <c r="I151" s="60"/>
      <c r="J151" s="60"/>
      <c r="K151" s="60"/>
      <c r="L151" s="60"/>
      <c r="M151" s="60"/>
      <c r="N151" s="60"/>
      <c r="O151" s="60"/>
      <c r="P151" s="60"/>
      <c r="Q151" s="60"/>
      <c r="R151" s="60"/>
      <c r="S151" s="60"/>
      <c r="T151" s="379"/>
      <c r="V151" s="379"/>
      <c r="W151" s="3939"/>
      <c r="X151" s="3939"/>
      <c r="Y151" s="3939"/>
      <c r="Z151" s="4040"/>
      <c r="AA151" s="60"/>
      <c r="AB151" s="60"/>
      <c r="AC151" s="60"/>
    </row>
    <row r="152" spans="1:29" x14ac:dyDescent="0.2">
      <c r="A152" s="60"/>
      <c r="B152" s="60"/>
      <c r="C152" s="60"/>
      <c r="D152" s="60"/>
      <c r="E152" s="60"/>
      <c r="F152" s="60"/>
      <c r="G152" s="60"/>
      <c r="H152" s="60"/>
      <c r="I152" s="60"/>
      <c r="J152" s="60"/>
      <c r="K152" s="60"/>
      <c r="L152" s="60"/>
      <c r="M152" s="60"/>
      <c r="N152" s="60"/>
      <c r="O152" s="60"/>
      <c r="P152" s="60"/>
      <c r="Q152" s="60"/>
      <c r="R152" s="60"/>
      <c r="S152" s="60"/>
      <c r="T152" s="379"/>
      <c r="V152" s="379"/>
      <c r="W152" s="3939"/>
      <c r="X152" s="3939"/>
      <c r="Y152" s="3939"/>
      <c r="Z152" s="4040"/>
      <c r="AA152" s="60"/>
      <c r="AB152" s="60"/>
      <c r="AC152" s="60"/>
    </row>
    <row r="153" spans="1:29" x14ac:dyDescent="0.2">
      <c r="A153" s="60"/>
      <c r="B153" s="60"/>
      <c r="C153" s="60"/>
      <c r="D153" s="60"/>
      <c r="E153" s="60"/>
      <c r="F153" s="60"/>
      <c r="G153" s="60"/>
      <c r="H153" s="60"/>
      <c r="I153" s="60"/>
      <c r="J153" s="60"/>
      <c r="K153" s="60"/>
      <c r="L153" s="60"/>
      <c r="M153" s="60"/>
      <c r="N153" s="60"/>
      <c r="O153" s="60"/>
      <c r="P153" s="60"/>
      <c r="Q153" s="60"/>
      <c r="R153" s="60"/>
      <c r="S153" s="60"/>
      <c r="T153" s="379"/>
      <c r="V153" s="379"/>
      <c r="W153" s="3939"/>
      <c r="X153" s="3939"/>
      <c r="Y153" s="3939"/>
      <c r="Z153" s="4040"/>
      <c r="AA153" s="60"/>
      <c r="AB153" s="60"/>
      <c r="AC153" s="60"/>
    </row>
    <row r="154" spans="1:29" x14ac:dyDescent="0.2">
      <c r="A154" s="60"/>
      <c r="B154" s="60"/>
      <c r="C154" s="60"/>
      <c r="D154" s="60"/>
      <c r="E154" s="60"/>
      <c r="F154" s="60"/>
      <c r="G154" s="60"/>
      <c r="H154" s="60"/>
      <c r="I154" s="60"/>
      <c r="J154" s="60"/>
      <c r="K154" s="60"/>
      <c r="L154" s="60"/>
      <c r="M154" s="60"/>
      <c r="N154" s="60"/>
      <c r="O154" s="60"/>
      <c r="P154" s="60"/>
      <c r="Q154" s="60"/>
      <c r="R154" s="60"/>
      <c r="S154" s="60"/>
      <c r="T154" s="379"/>
      <c r="V154" s="379"/>
      <c r="W154" s="3939"/>
      <c r="X154" s="3939"/>
      <c r="Y154" s="3939"/>
      <c r="Z154" s="4040"/>
      <c r="AA154" s="60"/>
      <c r="AB154" s="60"/>
      <c r="AC154" s="60"/>
    </row>
    <row r="155" spans="1:29" x14ac:dyDescent="0.2">
      <c r="A155" s="60"/>
      <c r="B155" s="60"/>
      <c r="C155" s="60"/>
      <c r="D155" s="60"/>
      <c r="E155" s="60"/>
      <c r="F155" s="60"/>
      <c r="G155" s="60"/>
      <c r="H155" s="60"/>
      <c r="I155" s="60"/>
      <c r="J155" s="60"/>
      <c r="K155" s="60"/>
      <c r="L155" s="60"/>
      <c r="M155" s="60"/>
      <c r="N155" s="60"/>
      <c r="O155" s="60"/>
      <c r="P155" s="60"/>
      <c r="Q155" s="60"/>
      <c r="R155" s="60"/>
      <c r="S155" s="60"/>
      <c r="T155" s="379"/>
      <c r="V155" s="379"/>
      <c r="W155" s="3939"/>
      <c r="X155" s="3939"/>
      <c r="Y155" s="3939"/>
      <c r="Z155" s="4040"/>
      <c r="AA155" s="60"/>
      <c r="AB155" s="60"/>
      <c r="AC155" s="60"/>
    </row>
    <row r="156" spans="1:29" x14ac:dyDescent="0.2">
      <c r="A156" s="60"/>
      <c r="B156" s="60"/>
      <c r="C156" s="60"/>
      <c r="D156" s="60"/>
      <c r="E156" s="60"/>
      <c r="F156" s="60"/>
      <c r="G156" s="60"/>
      <c r="H156" s="60"/>
      <c r="I156" s="60"/>
      <c r="J156" s="60"/>
      <c r="K156" s="60"/>
      <c r="L156" s="60"/>
      <c r="M156" s="60"/>
      <c r="N156" s="60"/>
      <c r="O156" s="60"/>
      <c r="P156" s="60"/>
      <c r="Q156" s="60"/>
      <c r="R156" s="60"/>
      <c r="S156" s="60"/>
      <c r="T156" s="379"/>
      <c r="V156" s="379"/>
      <c r="W156" s="3939"/>
      <c r="X156" s="3939"/>
      <c r="Y156" s="3939"/>
      <c r="Z156" s="4040"/>
      <c r="AA156" s="60"/>
      <c r="AB156" s="60"/>
      <c r="AC156" s="60"/>
    </row>
    <row r="157" spans="1:29" x14ac:dyDescent="0.2">
      <c r="A157" s="60"/>
      <c r="B157" s="60"/>
      <c r="C157" s="60"/>
      <c r="D157" s="60"/>
      <c r="E157" s="60"/>
      <c r="F157" s="60"/>
      <c r="G157" s="60"/>
      <c r="H157" s="60"/>
      <c r="I157" s="60"/>
      <c r="J157" s="60"/>
      <c r="K157" s="60"/>
      <c r="L157" s="60"/>
      <c r="M157" s="60"/>
      <c r="N157" s="60"/>
      <c r="O157" s="60"/>
      <c r="P157" s="60"/>
      <c r="Q157" s="60"/>
      <c r="R157" s="60"/>
      <c r="S157" s="60"/>
      <c r="T157" s="379"/>
      <c r="V157" s="379"/>
      <c r="W157" s="3939"/>
      <c r="X157" s="3939"/>
      <c r="Y157" s="3939"/>
      <c r="Z157" s="4040"/>
      <c r="AA157" s="60"/>
      <c r="AB157" s="60"/>
      <c r="AC157" s="60"/>
    </row>
    <row r="158" spans="1:29" x14ac:dyDescent="0.2">
      <c r="A158" s="60"/>
      <c r="B158" s="60"/>
      <c r="C158" s="60"/>
      <c r="D158" s="60"/>
      <c r="E158" s="60"/>
      <c r="F158" s="60"/>
      <c r="G158" s="60"/>
      <c r="H158" s="60"/>
      <c r="I158" s="60"/>
      <c r="J158" s="60"/>
      <c r="K158" s="60"/>
      <c r="L158" s="60"/>
      <c r="M158" s="60"/>
      <c r="N158" s="60"/>
      <c r="O158" s="60"/>
      <c r="P158" s="60"/>
      <c r="Q158" s="60"/>
      <c r="R158" s="60"/>
      <c r="S158" s="60"/>
      <c r="T158" s="379"/>
      <c r="V158" s="379"/>
      <c r="W158" s="3939"/>
      <c r="X158" s="3939"/>
      <c r="Y158" s="3939"/>
      <c r="Z158" s="4040"/>
      <c r="AA158" s="60"/>
      <c r="AB158" s="60"/>
      <c r="AC158" s="60"/>
    </row>
    <row r="159" spans="1:29" x14ac:dyDescent="0.2">
      <c r="A159" s="60"/>
      <c r="B159" s="60"/>
      <c r="C159" s="60"/>
      <c r="D159" s="60"/>
      <c r="E159" s="60"/>
      <c r="F159" s="60"/>
      <c r="G159" s="60"/>
      <c r="H159" s="60"/>
      <c r="I159" s="60"/>
      <c r="J159" s="60"/>
      <c r="K159" s="60"/>
      <c r="L159" s="60"/>
      <c r="M159" s="60"/>
      <c r="N159" s="60"/>
      <c r="O159" s="60"/>
      <c r="P159" s="60"/>
      <c r="Q159" s="60"/>
      <c r="R159" s="60"/>
      <c r="S159" s="60"/>
      <c r="T159" s="379"/>
      <c r="V159" s="379"/>
      <c r="W159" s="3939"/>
      <c r="X159" s="3939"/>
      <c r="Y159" s="3939"/>
      <c r="Z159" s="4040"/>
      <c r="AA159" s="60"/>
      <c r="AB159" s="60"/>
      <c r="AC159" s="60"/>
    </row>
    <row r="160" spans="1:29" x14ac:dyDescent="0.2">
      <c r="A160" s="60"/>
      <c r="B160" s="60"/>
      <c r="C160" s="60"/>
      <c r="D160" s="60"/>
      <c r="E160" s="60"/>
      <c r="F160" s="60"/>
      <c r="G160" s="60"/>
      <c r="H160" s="60"/>
      <c r="I160" s="60"/>
      <c r="J160" s="60"/>
      <c r="K160" s="60"/>
      <c r="L160" s="60"/>
      <c r="M160" s="60"/>
      <c r="N160" s="60"/>
      <c r="O160" s="60"/>
      <c r="P160" s="60"/>
      <c r="Q160" s="60"/>
      <c r="R160" s="60"/>
      <c r="S160" s="60"/>
      <c r="T160" s="379"/>
      <c r="V160" s="379"/>
      <c r="W160" s="3939"/>
      <c r="X160" s="3939"/>
      <c r="Y160" s="3939"/>
      <c r="Z160" s="4040"/>
      <c r="AA160" s="60"/>
      <c r="AB160" s="60"/>
      <c r="AC160" s="60"/>
    </row>
    <row r="161" spans="1:29" x14ac:dyDescent="0.2">
      <c r="A161" s="60"/>
      <c r="B161" s="60"/>
      <c r="C161" s="60"/>
      <c r="D161" s="60"/>
      <c r="E161" s="60"/>
      <c r="F161" s="60"/>
      <c r="G161" s="60"/>
      <c r="H161" s="60"/>
      <c r="I161" s="60"/>
      <c r="J161" s="60"/>
      <c r="K161" s="60"/>
      <c r="L161" s="60"/>
      <c r="M161" s="60"/>
      <c r="N161" s="60"/>
      <c r="O161" s="60"/>
      <c r="P161" s="60"/>
      <c r="Q161" s="60"/>
      <c r="R161" s="60"/>
      <c r="S161" s="60"/>
      <c r="T161" s="379"/>
      <c r="V161" s="379"/>
      <c r="W161" s="3939"/>
      <c r="X161" s="3939"/>
      <c r="Y161" s="3939"/>
      <c r="Z161" s="4040"/>
      <c r="AA161" s="60"/>
      <c r="AB161" s="60"/>
      <c r="AC161" s="60"/>
    </row>
    <row r="162" spans="1:29" x14ac:dyDescent="0.2">
      <c r="A162" s="60"/>
      <c r="B162" s="60"/>
      <c r="C162" s="60"/>
      <c r="D162" s="60"/>
      <c r="E162" s="60"/>
      <c r="F162" s="60"/>
      <c r="G162" s="60"/>
      <c r="H162" s="60"/>
      <c r="I162" s="60"/>
      <c r="J162" s="60"/>
      <c r="K162" s="60"/>
      <c r="L162" s="60"/>
      <c r="M162" s="60"/>
      <c r="N162" s="60"/>
      <c r="O162" s="60"/>
      <c r="P162" s="60"/>
      <c r="Q162" s="60"/>
      <c r="R162" s="60"/>
      <c r="S162" s="60"/>
      <c r="T162" s="379"/>
      <c r="V162" s="60"/>
      <c r="W162" s="60"/>
      <c r="X162" s="3939"/>
      <c r="Y162" s="3939"/>
      <c r="Z162" s="379"/>
      <c r="AA162" s="60"/>
      <c r="AB162" s="60"/>
      <c r="AC162" s="60"/>
    </row>
    <row r="163" spans="1:29" x14ac:dyDescent="0.2">
      <c r="A163" s="60"/>
      <c r="B163" s="60"/>
      <c r="C163" s="60"/>
      <c r="D163" s="60"/>
      <c r="E163" s="60"/>
      <c r="F163" s="60"/>
      <c r="G163" s="60"/>
      <c r="H163" s="60"/>
      <c r="I163" s="60"/>
      <c r="J163" s="60"/>
      <c r="K163" s="60"/>
      <c r="L163" s="60"/>
      <c r="M163" s="60"/>
      <c r="N163" s="60"/>
      <c r="O163" s="60"/>
      <c r="P163" s="60"/>
      <c r="Q163" s="60"/>
      <c r="R163" s="60"/>
      <c r="S163" s="60"/>
      <c r="T163" s="379"/>
      <c r="V163" s="60"/>
      <c r="W163" s="60"/>
      <c r="X163" s="3939"/>
      <c r="Y163" s="3939"/>
      <c r="Z163" s="379"/>
      <c r="AA163" s="60"/>
      <c r="AB163" s="60"/>
      <c r="AC163" s="60"/>
    </row>
    <row r="164" spans="1:29" x14ac:dyDescent="0.2">
      <c r="A164" s="60"/>
      <c r="B164" s="60"/>
      <c r="C164" s="60"/>
      <c r="D164" s="60"/>
      <c r="E164" s="60"/>
      <c r="F164" s="60"/>
      <c r="G164" s="60"/>
      <c r="H164" s="60"/>
      <c r="I164" s="60"/>
      <c r="J164" s="60"/>
      <c r="K164" s="60"/>
      <c r="L164" s="60"/>
      <c r="M164" s="60"/>
      <c r="N164" s="60"/>
      <c r="O164" s="60"/>
      <c r="P164" s="60"/>
      <c r="Q164" s="60"/>
      <c r="R164" s="60"/>
      <c r="S164" s="60"/>
      <c r="T164" s="379"/>
      <c r="V164" s="60"/>
      <c r="W164" s="60"/>
      <c r="X164" s="3939"/>
      <c r="Y164" s="3939"/>
      <c r="Z164" s="379"/>
      <c r="AA164" s="60"/>
      <c r="AB164" s="60"/>
      <c r="AC164" s="60"/>
    </row>
    <row r="165" spans="1:29" x14ac:dyDescent="0.2">
      <c r="A165" s="60"/>
      <c r="B165" s="60"/>
      <c r="C165" s="60"/>
      <c r="D165" s="60"/>
      <c r="E165" s="60"/>
      <c r="F165" s="60"/>
      <c r="G165" s="60"/>
      <c r="H165" s="60"/>
      <c r="I165" s="60"/>
      <c r="J165" s="60"/>
      <c r="K165" s="60"/>
      <c r="L165" s="60"/>
      <c r="M165" s="60"/>
      <c r="N165" s="60"/>
      <c r="O165" s="60"/>
      <c r="P165" s="60"/>
      <c r="Q165" s="60"/>
      <c r="R165" s="60"/>
      <c r="S165" s="60"/>
      <c r="T165" s="379"/>
      <c r="V165" s="60"/>
      <c r="W165" s="60"/>
      <c r="X165" s="3939"/>
      <c r="Y165" s="3939"/>
      <c r="Z165" s="379"/>
      <c r="AA165" s="60"/>
      <c r="AB165" s="60"/>
      <c r="AC165" s="60"/>
    </row>
    <row r="166" spans="1:29" x14ac:dyDescent="0.2">
      <c r="A166" s="60"/>
      <c r="B166" s="60"/>
      <c r="C166" s="60"/>
      <c r="D166" s="60"/>
      <c r="E166" s="60"/>
      <c r="F166" s="60"/>
      <c r="G166" s="60"/>
      <c r="H166" s="60"/>
      <c r="I166" s="60"/>
      <c r="J166" s="60"/>
      <c r="K166" s="60"/>
      <c r="L166" s="60"/>
      <c r="M166" s="60"/>
      <c r="N166" s="60"/>
      <c r="O166" s="60"/>
      <c r="P166" s="60"/>
      <c r="Q166" s="60"/>
      <c r="R166" s="60"/>
      <c r="S166" s="60"/>
      <c r="T166" s="379"/>
      <c r="V166" s="60"/>
      <c r="W166" s="60"/>
      <c r="X166" s="3939"/>
      <c r="Y166" s="3939"/>
      <c r="Z166" s="379"/>
      <c r="AA166" s="60"/>
      <c r="AB166" s="60"/>
      <c r="AC166" s="60"/>
    </row>
    <row r="167" spans="1:29" x14ac:dyDescent="0.2">
      <c r="A167" s="60"/>
      <c r="B167" s="60"/>
      <c r="C167" s="60"/>
      <c r="D167" s="60"/>
      <c r="E167" s="60"/>
      <c r="F167" s="60"/>
      <c r="G167" s="60"/>
      <c r="H167" s="60"/>
      <c r="I167" s="60"/>
      <c r="J167" s="60"/>
      <c r="K167" s="60"/>
      <c r="L167" s="60"/>
      <c r="M167" s="60"/>
      <c r="N167" s="60"/>
      <c r="O167" s="60"/>
      <c r="P167" s="60"/>
      <c r="Q167" s="60"/>
      <c r="R167" s="60"/>
      <c r="S167" s="60"/>
      <c r="T167" s="379"/>
      <c r="V167" s="60"/>
      <c r="W167" s="60"/>
      <c r="X167" s="3939"/>
      <c r="Y167" s="3939"/>
      <c r="Z167" s="379"/>
      <c r="AA167" s="60"/>
      <c r="AB167" s="60"/>
      <c r="AC167" s="60"/>
    </row>
    <row r="168" spans="1:29" x14ac:dyDescent="0.2">
      <c r="A168" s="60"/>
      <c r="B168" s="60"/>
      <c r="C168" s="60"/>
      <c r="D168" s="60"/>
      <c r="E168" s="60"/>
      <c r="F168" s="60"/>
      <c r="G168" s="60"/>
      <c r="H168" s="60"/>
      <c r="I168" s="60"/>
      <c r="J168" s="60"/>
      <c r="K168" s="60"/>
      <c r="L168" s="60"/>
      <c r="M168" s="60"/>
      <c r="N168" s="60"/>
      <c r="O168" s="60"/>
      <c r="P168" s="60"/>
      <c r="Q168" s="60"/>
      <c r="R168" s="60"/>
      <c r="S168" s="60"/>
      <c r="T168" s="379"/>
      <c r="V168" s="60"/>
      <c r="W168" s="60"/>
      <c r="X168" s="3939"/>
      <c r="Y168" s="3939"/>
      <c r="Z168" s="379"/>
      <c r="AA168" s="60"/>
      <c r="AB168" s="60"/>
      <c r="AC168" s="60"/>
    </row>
    <row r="169" spans="1:29" x14ac:dyDescent="0.2">
      <c r="A169" s="60"/>
      <c r="B169" s="60"/>
      <c r="C169" s="60"/>
      <c r="D169" s="60"/>
      <c r="E169" s="60"/>
      <c r="F169" s="60"/>
      <c r="G169" s="60"/>
      <c r="H169" s="60"/>
      <c r="I169" s="60"/>
      <c r="J169" s="60"/>
      <c r="K169" s="60"/>
      <c r="L169" s="60"/>
      <c r="M169" s="60"/>
      <c r="N169" s="60"/>
      <c r="O169" s="60"/>
      <c r="P169" s="60"/>
      <c r="Q169" s="60"/>
      <c r="R169" s="60"/>
      <c r="S169" s="60"/>
      <c r="T169" s="379"/>
      <c r="V169" s="60"/>
      <c r="W169" s="60"/>
      <c r="X169" s="3939"/>
      <c r="Y169" s="3939"/>
      <c r="Z169" s="379"/>
      <c r="AA169" s="60"/>
      <c r="AB169" s="60"/>
      <c r="AC169" s="60"/>
    </row>
    <row r="170" spans="1:29" x14ac:dyDescent="0.2">
      <c r="A170" s="60"/>
      <c r="B170" s="60"/>
      <c r="C170" s="60"/>
      <c r="D170" s="60"/>
      <c r="E170" s="60"/>
      <c r="F170" s="60"/>
      <c r="G170" s="60"/>
      <c r="H170" s="60"/>
      <c r="I170" s="60"/>
      <c r="J170" s="60"/>
      <c r="K170" s="60"/>
      <c r="L170" s="60"/>
      <c r="M170" s="60"/>
      <c r="N170" s="60"/>
      <c r="O170" s="60"/>
      <c r="P170" s="60"/>
      <c r="Q170" s="60"/>
      <c r="R170" s="60"/>
      <c r="S170" s="60"/>
      <c r="T170" s="379"/>
      <c r="V170" s="60"/>
      <c r="W170" s="60"/>
      <c r="X170" s="3939"/>
      <c r="Y170" s="3939"/>
      <c r="Z170" s="379"/>
      <c r="AA170" s="60"/>
      <c r="AB170" s="60"/>
      <c r="AC170" s="60"/>
    </row>
    <row r="171" spans="1:29" x14ac:dyDescent="0.2">
      <c r="A171" s="60"/>
      <c r="B171" s="60"/>
      <c r="C171" s="60"/>
      <c r="D171" s="60"/>
      <c r="E171" s="60"/>
      <c r="F171" s="60"/>
      <c r="G171" s="60"/>
      <c r="H171" s="60"/>
      <c r="I171" s="60"/>
      <c r="J171" s="60"/>
      <c r="K171" s="60"/>
      <c r="L171" s="60"/>
      <c r="M171" s="60"/>
      <c r="N171" s="60"/>
      <c r="O171" s="60"/>
      <c r="P171" s="60"/>
      <c r="Q171" s="60"/>
      <c r="R171" s="60"/>
      <c r="S171" s="60"/>
      <c r="T171" s="379"/>
      <c r="V171" s="60"/>
      <c r="W171" s="60"/>
      <c r="X171" s="3939"/>
      <c r="Y171" s="3939"/>
      <c r="Z171" s="379"/>
      <c r="AA171" s="60"/>
      <c r="AB171" s="60"/>
      <c r="AC171" s="60"/>
    </row>
    <row r="172" spans="1:29" x14ac:dyDescent="0.2">
      <c r="A172" s="60"/>
      <c r="B172" s="60"/>
      <c r="C172" s="60"/>
      <c r="D172" s="60"/>
      <c r="E172" s="60"/>
      <c r="F172" s="60"/>
      <c r="G172" s="60"/>
      <c r="H172" s="60"/>
      <c r="I172" s="60"/>
      <c r="J172" s="60"/>
      <c r="K172" s="60"/>
      <c r="L172" s="60"/>
      <c r="M172" s="60"/>
      <c r="N172" s="60"/>
      <c r="O172" s="60"/>
      <c r="P172" s="60"/>
      <c r="Q172" s="60"/>
      <c r="R172" s="60"/>
      <c r="S172" s="60"/>
      <c r="T172" s="379"/>
      <c r="V172" s="60"/>
      <c r="W172" s="60"/>
      <c r="X172" s="3939"/>
      <c r="Y172" s="3939"/>
      <c r="Z172" s="379"/>
      <c r="AA172" s="60"/>
      <c r="AB172" s="60"/>
      <c r="AC172" s="60"/>
    </row>
    <row r="173" spans="1:29" x14ac:dyDescent="0.2">
      <c r="A173" s="60"/>
      <c r="B173" s="60"/>
      <c r="C173" s="60"/>
      <c r="D173" s="60"/>
      <c r="E173" s="60"/>
      <c r="F173" s="60"/>
      <c r="G173" s="60"/>
      <c r="H173" s="60"/>
      <c r="I173" s="60"/>
      <c r="J173" s="60"/>
      <c r="K173" s="60"/>
      <c r="L173" s="60"/>
      <c r="M173" s="60"/>
      <c r="N173" s="60"/>
      <c r="O173" s="60"/>
      <c r="P173" s="60"/>
      <c r="Q173" s="60"/>
      <c r="R173" s="60"/>
      <c r="S173" s="60"/>
      <c r="T173" s="379"/>
      <c r="V173" s="60"/>
      <c r="W173" s="60"/>
      <c r="X173" s="3939"/>
      <c r="Y173" s="3939"/>
      <c r="Z173" s="379"/>
      <c r="AA173" s="60"/>
      <c r="AB173" s="60"/>
      <c r="AC173" s="60"/>
    </row>
    <row r="174" spans="1:29" x14ac:dyDescent="0.2">
      <c r="A174" s="60"/>
      <c r="B174" s="60"/>
      <c r="C174" s="60"/>
      <c r="D174" s="60"/>
      <c r="E174" s="60"/>
      <c r="F174" s="60"/>
      <c r="G174" s="60"/>
      <c r="H174" s="60"/>
      <c r="I174" s="60"/>
      <c r="J174" s="60"/>
      <c r="K174" s="60"/>
      <c r="L174" s="60"/>
      <c r="M174" s="60"/>
      <c r="N174" s="60"/>
      <c r="O174" s="60"/>
      <c r="P174" s="60"/>
      <c r="Q174" s="60"/>
      <c r="R174" s="60"/>
      <c r="S174" s="60"/>
      <c r="T174" s="379"/>
      <c r="V174" s="60"/>
      <c r="W174" s="60"/>
      <c r="X174" s="3939"/>
      <c r="Y174" s="3939"/>
      <c r="Z174" s="379"/>
      <c r="AA174" s="60"/>
      <c r="AB174" s="60"/>
      <c r="AC174" s="60"/>
    </row>
    <row r="175" spans="1:29" x14ac:dyDescent="0.2">
      <c r="A175" s="60"/>
      <c r="B175" s="60"/>
      <c r="C175" s="60"/>
      <c r="D175" s="60"/>
      <c r="E175" s="60"/>
      <c r="F175" s="60"/>
      <c r="G175" s="60"/>
      <c r="H175" s="60"/>
      <c r="I175" s="60"/>
      <c r="J175" s="60"/>
      <c r="K175" s="60"/>
      <c r="L175" s="60"/>
      <c r="M175" s="60"/>
      <c r="N175" s="60"/>
      <c r="O175" s="60"/>
      <c r="P175" s="60"/>
      <c r="Q175" s="60"/>
      <c r="R175" s="60"/>
      <c r="S175" s="60"/>
      <c r="T175" s="379"/>
      <c r="V175" s="60"/>
      <c r="W175" s="60"/>
      <c r="X175" s="3939"/>
      <c r="Y175" s="3939"/>
      <c r="Z175" s="379"/>
      <c r="AA175" s="60"/>
      <c r="AB175" s="60"/>
      <c r="AC175" s="60"/>
    </row>
    <row r="176" spans="1:29" x14ac:dyDescent="0.2">
      <c r="A176" s="60"/>
      <c r="B176" s="60"/>
      <c r="C176" s="60"/>
      <c r="D176" s="60"/>
      <c r="E176" s="60"/>
      <c r="F176" s="60"/>
      <c r="G176" s="60"/>
      <c r="H176" s="60"/>
      <c r="I176" s="60"/>
      <c r="J176" s="60"/>
      <c r="K176" s="60"/>
      <c r="L176" s="60"/>
      <c r="M176" s="60"/>
      <c r="N176" s="60"/>
      <c r="O176" s="60"/>
      <c r="P176" s="60"/>
      <c r="Q176" s="60"/>
      <c r="R176" s="60"/>
      <c r="S176" s="60"/>
      <c r="T176" s="379"/>
      <c r="V176" s="60"/>
      <c r="W176" s="60"/>
      <c r="X176" s="3939"/>
      <c r="Y176" s="3939"/>
      <c r="Z176" s="379"/>
      <c r="AA176" s="60"/>
      <c r="AB176" s="60"/>
      <c r="AC176" s="60"/>
    </row>
    <row r="177" spans="1:29" x14ac:dyDescent="0.2">
      <c r="A177" s="60"/>
      <c r="B177" s="60"/>
      <c r="C177" s="60"/>
      <c r="D177" s="60"/>
      <c r="E177" s="60"/>
      <c r="F177" s="60"/>
      <c r="G177" s="60"/>
      <c r="H177" s="60"/>
      <c r="I177" s="60"/>
      <c r="J177" s="60"/>
      <c r="K177" s="60"/>
      <c r="L177" s="60"/>
      <c r="M177" s="60"/>
      <c r="N177" s="60"/>
      <c r="O177" s="60"/>
      <c r="P177" s="60"/>
      <c r="Q177" s="60"/>
      <c r="R177" s="60"/>
      <c r="S177" s="60"/>
      <c r="T177" s="379"/>
      <c r="V177" s="60"/>
      <c r="W177" s="60"/>
      <c r="X177" s="3939"/>
      <c r="Y177" s="3939"/>
      <c r="Z177" s="379"/>
      <c r="AA177" s="60"/>
      <c r="AB177" s="60"/>
      <c r="AC177" s="60"/>
    </row>
    <row r="178" spans="1:29" x14ac:dyDescent="0.2">
      <c r="A178" s="60"/>
      <c r="B178" s="60"/>
      <c r="C178" s="60"/>
      <c r="D178" s="60"/>
      <c r="E178" s="60"/>
      <c r="F178" s="60"/>
      <c r="G178" s="60"/>
      <c r="H178" s="60"/>
      <c r="I178" s="60"/>
      <c r="J178" s="60"/>
      <c r="K178" s="60"/>
      <c r="L178" s="60"/>
      <c r="M178" s="60"/>
      <c r="N178" s="60"/>
      <c r="O178" s="60"/>
      <c r="P178" s="60"/>
      <c r="Q178" s="60"/>
      <c r="R178" s="60"/>
      <c r="S178" s="60"/>
      <c r="T178" s="379"/>
      <c r="V178" s="60"/>
      <c r="W178" s="60"/>
      <c r="X178" s="3939"/>
      <c r="Y178" s="3939"/>
      <c r="Z178" s="379"/>
      <c r="AA178" s="60"/>
      <c r="AB178" s="60"/>
      <c r="AC178" s="60"/>
    </row>
    <row r="179" spans="1:29" x14ac:dyDescent="0.2">
      <c r="A179" s="60"/>
      <c r="B179" s="60"/>
      <c r="C179" s="60"/>
      <c r="D179" s="60"/>
      <c r="E179" s="60"/>
      <c r="F179" s="60"/>
      <c r="G179" s="60"/>
      <c r="H179" s="60"/>
      <c r="I179" s="60"/>
      <c r="J179" s="60"/>
      <c r="K179" s="60"/>
      <c r="L179" s="60"/>
      <c r="M179" s="60"/>
      <c r="N179" s="60"/>
      <c r="O179" s="60"/>
      <c r="P179" s="60"/>
      <c r="Q179" s="60"/>
      <c r="R179" s="60"/>
      <c r="S179" s="60"/>
      <c r="T179" s="379"/>
      <c r="V179" s="60"/>
      <c r="W179" s="60"/>
      <c r="X179" s="3939"/>
      <c r="Y179" s="3939"/>
      <c r="Z179" s="379"/>
      <c r="AA179" s="60"/>
      <c r="AB179" s="60"/>
      <c r="AC179" s="60"/>
    </row>
    <row r="180" spans="1:29" x14ac:dyDescent="0.2">
      <c r="A180" s="60"/>
      <c r="B180" s="60"/>
      <c r="C180" s="60"/>
      <c r="D180" s="60"/>
      <c r="E180" s="60"/>
      <c r="F180" s="60"/>
      <c r="G180" s="60"/>
      <c r="H180" s="60"/>
      <c r="I180" s="60"/>
      <c r="J180" s="60"/>
      <c r="K180" s="60"/>
      <c r="L180" s="60"/>
      <c r="M180" s="60"/>
      <c r="N180" s="60"/>
      <c r="O180" s="60"/>
      <c r="P180" s="60"/>
      <c r="Q180" s="60"/>
      <c r="R180" s="60"/>
      <c r="S180" s="60"/>
      <c r="T180" s="379"/>
      <c r="V180" s="60"/>
      <c r="W180" s="60"/>
      <c r="X180" s="3939"/>
      <c r="Y180" s="3939"/>
      <c r="Z180" s="379"/>
      <c r="AA180" s="60"/>
      <c r="AB180" s="60"/>
      <c r="AC180" s="60"/>
    </row>
    <row r="181" spans="1:29" x14ac:dyDescent="0.2">
      <c r="A181" s="60"/>
      <c r="B181" s="60"/>
      <c r="C181" s="60"/>
      <c r="D181" s="60"/>
      <c r="E181" s="60"/>
      <c r="F181" s="60"/>
      <c r="G181" s="60"/>
      <c r="H181" s="60"/>
      <c r="I181" s="60"/>
      <c r="J181" s="60"/>
      <c r="K181" s="60"/>
      <c r="L181" s="60"/>
      <c r="M181" s="60"/>
      <c r="N181" s="60"/>
      <c r="O181" s="60"/>
      <c r="P181" s="60"/>
      <c r="Q181" s="60"/>
      <c r="R181" s="60"/>
      <c r="S181" s="60"/>
      <c r="T181" s="379"/>
      <c r="V181" s="60"/>
      <c r="W181" s="60"/>
      <c r="X181" s="3939"/>
      <c r="Y181" s="3939"/>
      <c r="Z181" s="379"/>
      <c r="AA181" s="60"/>
      <c r="AB181" s="60"/>
      <c r="AC181" s="60"/>
    </row>
    <row r="182" spans="1:29" x14ac:dyDescent="0.2">
      <c r="A182" s="60"/>
      <c r="B182" s="60"/>
      <c r="C182" s="60"/>
      <c r="D182" s="60"/>
      <c r="E182" s="60"/>
      <c r="F182" s="60"/>
      <c r="G182" s="60"/>
      <c r="H182" s="60"/>
      <c r="I182" s="60"/>
      <c r="J182" s="60"/>
      <c r="K182" s="60"/>
      <c r="L182" s="60"/>
      <c r="M182" s="60"/>
      <c r="N182" s="60"/>
      <c r="O182" s="60"/>
      <c r="P182" s="60"/>
      <c r="Q182" s="60"/>
      <c r="R182" s="60"/>
      <c r="S182" s="60"/>
      <c r="T182" s="379"/>
      <c r="V182" s="60"/>
      <c r="W182" s="60"/>
      <c r="X182" s="3939"/>
      <c r="Y182" s="3939"/>
      <c r="Z182" s="379"/>
      <c r="AA182" s="60"/>
      <c r="AB182" s="60"/>
      <c r="AC182" s="60"/>
    </row>
    <row r="183" spans="1:29" x14ac:dyDescent="0.2">
      <c r="A183" s="60"/>
      <c r="B183" s="60"/>
      <c r="C183" s="60"/>
      <c r="D183" s="60"/>
      <c r="E183" s="60"/>
      <c r="F183" s="60"/>
      <c r="G183" s="60"/>
      <c r="H183" s="60"/>
      <c r="I183" s="60"/>
      <c r="J183" s="60"/>
      <c r="K183" s="60"/>
      <c r="L183" s="60"/>
      <c r="M183" s="60"/>
      <c r="N183" s="60"/>
      <c r="O183" s="60"/>
      <c r="P183" s="60"/>
      <c r="Q183" s="60"/>
      <c r="R183" s="60"/>
      <c r="S183" s="60"/>
      <c r="T183" s="379"/>
      <c r="V183" s="60"/>
      <c r="W183" s="60"/>
      <c r="X183" s="3939"/>
      <c r="Y183" s="3939"/>
      <c r="Z183" s="379"/>
      <c r="AA183" s="60"/>
      <c r="AB183" s="60"/>
      <c r="AC183" s="60"/>
    </row>
    <row r="184" spans="1:29" x14ac:dyDescent="0.2">
      <c r="A184" s="60"/>
      <c r="B184" s="60"/>
      <c r="C184" s="60"/>
      <c r="D184" s="60"/>
      <c r="E184" s="60"/>
      <c r="F184" s="60"/>
      <c r="G184" s="60"/>
      <c r="H184" s="60"/>
      <c r="I184" s="60"/>
      <c r="J184" s="60"/>
      <c r="K184" s="60"/>
      <c r="L184" s="60"/>
      <c r="M184" s="60"/>
      <c r="N184" s="60"/>
      <c r="O184" s="60"/>
      <c r="P184" s="60"/>
      <c r="Q184" s="60"/>
      <c r="R184" s="60"/>
      <c r="S184" s="60"/>
      <c r="T184" s="379"/>
      <c r="V184" s="60"/>
      <c r="W184" s="60"/>
      <c r="X184" s="3939"/>
      <c r="Y184" s="3939"/>
      <c r="Z184" s="379"/>
      <c r="AA184" s="60"/>
      <c r="AB184" s="60"/>
      <c r="AC184" s="60"/>
    </row>
    <row r="185" spans="1:29" x14ac:dyDescent="0.2">
      <c r="A185" s="60"/>
      <c r="B185" s="60"/>
      <c r="C185" s="60"/>
      <c r="D185" s="60"/>
      <c r="E185" s="60"/>
      <c r="F185" s="60"/>
      <c r="G185" s="60"/>
      <c r="H185" s="60"/>
      <c r="I185" s="60"/>
      <c r="J185" s="60"/>
      <c r="K185" s="60"/>
      <c r="L185" s="60"/>
      <c r="M185" s="60"/>
      <c r="N185" s="60"/>
      <c r="O185" s="60"/>
      <c r="P185" s="60"/>
      <c r="Q185" s="60"/>
      <c r="R185" s="60"/>
      <c r="S185" s="60"/>
      <c r="T185" s="379"/>
      <c r="V185" s="60"/>
      <c r="W185" s="60"/>
      <c r="X185" s="3939"/>
      <c r="Y185" s="3939"/>
      <c r="Z185" s="379"/>
      <c r="AA185" s="60"/>
      <c r="AB185" s="60"/>
      <c r="AC185" s="60"/>
    </row>
    <row r="186" spans="1:29" x14ac:dyDescent="0.2">
      <c r="A186" s="60"/>
      <c r="B186" s="60"/>
      <c r="C186" s="60"/>
      <c r="D186" s="60"/>
      <c r="E186" s="60"/>
      <c r="F186" s="60"/>
      <c r="G186" s="60"/>
      <c r="H186" s="60"/>
      <c r="I186" s="60"/>
      <c r="J186" s="60"/>
      <c r="K186" s="60"/>
      <c r="L186" s="60"/>
      <c r="M186" s="60"/>
      <c r="N186" s="60"/>
      <c r="O186" s="60"/>
      <c r="P186" s="60"/>
      <c r="Q186" s="60"/>
      <c r="R186" s="60"/>
      <c r="S186" s="60"/>
      <c r="T186" s="379"/>
      <c r="V186" s="60"/>
      <c r="W186" s="60"/>
      <c r="X186" s="3939"/>
      <c r="Y186" s="3939"/>
      <c r="Z186" s="379"/>
      <c r="AA186" s="60"/>
      <c r="AB186" s="60"/>
      <c r="AC186" s="60"/>
    </row>
    <row r="187" spans="1:29" x14ac:dyDescent="0.2">
      <c r="A187" s="60"/>
      <c r="B187" s="60"/>
      <c r="C187" s="60"/>
      <c r="D187" s="60"/>
      <c r="E187" s="60"/>
      <c r="F187" s="60"/>
      <c r="G187" s="60"/>
      <c r="H187" s="60"/>
      <c r="I187" s="60"/>
      <c r="J187" s="60"/>
      <c r="K187" s="60"/>
      <c r="L187" s="60"/>
      <c r="M187" s="60"/>
      <c r="N187" s="60"/>
      <c r="O187" s="60"/>
      <c r="P187" s="60"/>
      <c r="Q187" s="60"/>
      <c r="R187" s="60"/>
      <c r="S187" s="60"/>
      <c r="T187" s="379"/>
      <c r="V187" s="60"/>
      <c r="W187" s="60"/>
      <c r="X187" s="3939"/>
      <c r="Y187" s="3939"/>
      <c r="Z187" s="379"/>
      <c r="AA187" s="60"/>
      <c r="AB187" s="60"/>
      <c r="AC187" s="60"/>
    </row>
    <row r="188" spans="1:29" x14ac:dyDescent="0.2">
      <c r="A188" s="60"/>
      <c r="B188" s="60"/>
      <c r="C188" s="60"/>
      <c r="D188" s="60"/>
      <c r="E188" s="60"/>
      <c r="F188" s="60"/>
      <c r="G188" s="60"/>
      <c r="H188" s="60"/>
      <c r="I188" s="60"/>
      <c r="J188" s="60"/>
      <c r="K188" s="60"/>
      <c r="L188" s="60"/>
      <c r="M188" s="60"/>
      <c r="N188" s="60"/>
      <c r="O188" s="60"/>
      <c r="P188" s="60"/>
      <c r="Q188" s="60"/>
      <c r="R188" s="60"/>
      <c r="S188" s="60"/>
      <c r="T188" s="379"/>
      <c r="V188" s="60"/>
      <c r="W188" s="60"/>
      <c r="X188" s="3939"/>
      <c r="Y188" s="3939"/>
      <c r="Z188" s="379"/>
      <c r="AA188" s="60"/>
      <c r="AB188" s="60"/>
      <c r="AC188" s="60"/>
    </row>
    <row r="189" spans="1:29" x14ac:dyDescent="0.2">
      <c r="A189" s="60"/>
      <c r="B189" s="60"/>
      <c r="C189" s="60"/>
      <c r="D189" s="60"/>
      <c r="E189" s="60"/>
      <c r="F189" s="60"/>
      <c r="G189" s="60"/>
      <c r="H189" s="60"/>
      <c r="I189" s="60"/>
      <c r="J189" s="60"/>
      <c r="K189" s="60"/>
      <c r="L189" s="60"/>
      <c r="M189" s="60"/>
      <c r="N189" s="60"/>
      <c r="O189" s="60"/>
      <c r="P189" s="60"/>
      <c r="Q189" s="60"/>
      <c r="R189" s="60"/>
      <c r="S189" s="60"/>
      <c r="T189" s="379"/>
      <c r="V189" s="60"/>
      <c r="W189" s="60"/>
      <c r="X189" s="3939"/>
      <c r="Y189" s="3939"/>
      <c r="Z189" s="379"/>
      <c r="AA189" s="60"/>
      <c r="AB189" s="60"/>
      <c r="AC189" s="60"/>
    </row>
    <row r="190" spans="1:29" x14ac:dyDescent="0.2">
      <c r="A190" s="60"/>
      <c r="B190" s="60"/>
      <c r="C190" s="60"/>
      <c r="D190" s="60"/>
      <c r="E190" s="60"/>
      <c r="F190" s="60"/>
      <c r="G190" s="60"/>
      <c r="H190" s="60"/>
      <c r="I190" s="60"/>
      <c r="J190" s="60"/>
      <c r="K190" s="60"/>
      <c r="L190" s="60"/>
      <c r="M190" s="60"/>
      <c r="N190" s="60"/>
      <c r="O190" s="60"/>
      <c r="P190" s="60"/>
      <c r="Q190" s="60"/>
      <c r="R190" s="60"/>
      <c r="S190" s="60"/>
      <c r="T190" s="379"/>
      <c r="V190" s="60"/>
      <c r="W190" s="60"/>
      <c r="X190" s="3939"/>
      <c r="Y190" s="3939"/>
      <c r="Z190" s="379"/>
      <c r="AA190" s="60"/>
      <c r="AB190" s="60"/>
      <c r="AC190" s="60"/>
    </row>
    <row r="191" spans="1:29" x14ac:dyDescent="0.2">
      <c r="A191" s="60"/>
      <c r="B191" s="60"/>
      <c r="C191" s="60"/>
      <c r="D191" s="60"/>
      <c r="E191" s="60"/>
      <c r="F191" s="60"/>
      <c r="G191" s="60"/>
      <c r="H191" s="60"/>
      <c r="I191" s="60"/>
      <c r="J191" s="60"/>
      <c r="K191" s="60"/>
      <c r="L191" s="60"/>
      <c r="M191" s="60"/>
      <c r="N191" s="60"/>
      <c r="O191" s="60"/>
      <c r="P191" s="60"/>
      <c r="Q191" s="60"/>
      <c r="R191" s="60"/>
      <c r="S191" s="60"/>
      <c r="T191" s="379"/>
      <c r="V191" s="60"/>
      <c r="W191" s="60"/>
      <c r="X191" s="3939"/>
      <c r="Y191" s="3939"/>
      <c r="Z191" s="379"/>
      <c r="AA191" s="60"/>
      <c r="AB191" s="60"/>
      <c r="AC191" s="60"/>
    </row>
    <row r="192" spans="1:29" x14ac:dyDescent="0.2">
      <c r="A192" s="60"/>
      <c r="B192" s="60"/>
      <c r="C192" s="60"/>
      <c r="D192" s="60"/>
      <c r="E192" s="60"/>
      <c r="F192" s="60"/>
      <c r="G192" s="60"/>
      <c r="H192" s="60"/>
      <c r="I192" s="60"/>
      <c r="J192" s="60"/>
      <c r="K192" s="60"/>
      <c r="L192" s="60"/>
      <c r="M192" s="60"/>
      <c r="N192" s="60"/>
      <c r="O192" s="60"/>
      <c r="P192" s="60"/>
      <c r="Q192" s="60"/>
      <c r="R192" s="60"/>
      <c r="S192" s="60"/>
      <c r="T192" s="379"/>
      <c r="V192" s="60"/>
      <c r="W192" s="60"/>
      <c r="X192" s="3939"/>
      <c r="Y192" s="3939"/>
      <c r="Z192" s="379"/>
      <c r="AA192" s="60"/>
      <c r="AB192" s="60"/>
      <c r="AC192" s="60"/>
    </row>
    <row r="193" spans="1:29" x14ac:dyDescent="0.2">
      <c r="A193" s="60"/>
      <c r="B193" s="60"/>
      <c r="C193" s="60"/>
      <c r="D193" s="60"/>
      <c r="E193" s="60"/>
      <c r="F193" s="60"/>
      <c r="G193" s="60"/>
      <c r="H193" s="60"/>
      <c r="I193" s="60"/>
      <c r="J193" s="60"/>
      <c r="K193" s="60"/>
      <c r="L193" s="60"/>
      <c r="M193" s="60"/>
      <c r="N193" s="60"/>
      <c r="O193" s="60"/>
      <c r="P193" s="60"/>
      <c r="Q193" s="60"/>
      <c r="R193" s="60"/>
      <c r="S193" s="60"/>
      <c r="T193" s="379"/>
      <c r="V193" s="60"/>
      <c r="W193" s="60"/>
      <c r="X193" s="3939"/>
      <c r="Y193" s="3939"/>
      <c r="Z193" s="379"/>
      <c r="AA193" s="60"/>
      <c r="AB193" s="60"/>
      <c r="AC193" s="60"/>
    </row>
    <row r="194" spans="1:29" x14ac:dyDescent="0.2">
      <c r="A194" s="60"/>
      <c r="B194" s="60"/>
      <c r="C194" s="60"/>
      <c r="D194" s="60"/>
      <c r="E194" s="60"/>
      <c r="F194" s="60"/>
      <c r="G194" s="60"/>
      <c r="H194" s="60"/>
      <c r="I194" s="60"/>
      <c r="J194" s="60"/>
      <c r="K194" s="60"/>
      <c r="L194" s="60"/>
      <c r="M194" s="60"/>
      <c r="N194" s="60"/>
      <c r="O194" s="60"/>
      <c r="P194" s="60"/>
      <c r="Q194" s="60"/>
      <c r="R194" s="60"/>
      <c r="S194" s="60"/>
      <c r="T194" s="379"/>
      <c r="V194" s="60"/>
      <c r="W194" s="60"/>
      <c r="X194" s="3939"/>
      <c r="Y194" s="3939"/>
      <c r="Z194" s="379"/>
      <c r="AA194" s="60"/>
      <c r="AB194" s="60"/>
      <c r="AC194" s="60"/>
    </row>
    <row r="195" spans="1:29" x14ac:dyDescent="0.2">
      <c r="A195" s="60"/>
      <c r="B195" s="60"/>
      <c r="C195" s="60"/>
      <c r="D195" s="60"/>
      <c r="E195" s="60"/>
      <c r="F195" s="60"/>
      <c r="G195" s="60"/>
      <c r="H195" s="60"/>
      <c r="I195" s="60"/>
      <c r="J195" s="60"/>
      <c r="K195" s="60"/>
      <c r="L195" s="60"/>
      <c r="M195" s="60"/>
      <c r="N195" s="60"/>
      <c r="O195" s="60"/>
      <c r="P195" s="60"/>
      <c r="Q195" s="60"/>
      <c r="R195" s="60"/>
      <c r="S195" s="60"/>
      <c r="T195" s="379"/>
      <c r="V195" s="60"/>
      <c r="W195" s="60"/>
      <c r="X195" s="3939"/>
      <c r="Y195" s="3939"/>
      <c r="Z195" s="379"/>
      <c r="AA195" s="60"/>
      <c r="AB195" s="60"/>
      <c r="AC195" s="60"/>
    </row>
    <row r="196" spans="1:29" x14ac:dyDescent="0.2">
      <c r="A196" s="60"/>
      <c r="B196" s="60"/>
      <c r="C196" s="60"/>
      <c r="D196" s="60"/>
      <c r="E196" s="60"/>
      <c r="F196" s="60"/>
      <c r="G196" s="60"/>
      <c r="H196" s="60"/>
      <c r="I196" s="60"/>
      <c r="J196" s="60"/>
      <c r="K196" s="60"/>
      <c r="L196" s="60"/>
      <c r="M196" s="60"/>
      <c r="N196" s="60"/>
      <c r="O196" s="60"/>
      <c r="P196" s="60"/>
      <c r="Q196" s="60"/>
      <c r="R196" s="60"/>
      <c r="S196" s="60"/>
      <c r="T196" s="379"/>
      <c r="V196" s="60"/>
      <c r="W196" s="60"/>
      <c r="X196" s="3939"/>
      <c r="Y196" s="3939"/>
      <c r="Z196" s="379"/>
      <c r="AA196" s="60"/>
      <c r="AB196" s="60"/>
      <c r="AC196" s="60"/>
    </row>
    <row r="197" spans="1:29" x14ac:dyDescent="0.2">
      <c r="A197" s="60"/>
      <c r="B197" s="60"/>
      <c r="C197" s="60"/>
      <c r="D197" s="60"/>
      <c r="E197" s="60"/>
      <c r="F197" s="60"/>
      <c r="G197" s="60"/>
      <c r="H197" s="60"/>
      <c r="I197" s="60"/>
      <c r="J197" s="60"/>
      <c r="K197" s="60"/>
      <c r="L197" s="60"/>
      <c r="M197" s="60"/>
      <c r="N197" s="60"/>
      <c r="O197" s="60"/>
      <c r="P197" s="60"/>
      <c r="Q197" s="60"/>
      <c r="R197" s="60"/>
      <c r="S197" s="60"/>
      <c r="T197" s="379"/>
      <c r="V197" s="60"/>
      <c r="W197" s="60"/>
      <c r="X197" s="3939"/>
      <c r="Y197" s="3939"/>
      <c r="Z197" s="379"/>
      <c r="AA197" s="60"/>
      <c r="AB197" s="60"/>
      <c r="AC197" s="60"/>
    </row>
    <row r="198" spans="1:29" x14ac:dyDescent="0.2">
      <c r="A198" s="60"/>
      <c r="B198" s="60"/>
      <c r="C198" s="60"/>
      <c r="D198" s="60"/>
      <c r="E198" s="60"/>
      <c r="F198" s="60"/>
      <c r="G198" s="60"/>
      <c r="H198" s="60"/>
      <c r="I198" s="60"/>
      <c r="J198" s="60"/>
      <c r="K198" s="60"/>
      <c r="L198" s="60"/>
      <c r="M198" s="60"/>
      <c r="N198" s="60"/>
      <c r="O198" s="60"/>
      <c r="P198" s="60"/>
      <c r="Q198" s="60"/>
      <c r="R198" s="60"/>
      <c r="S198" s="60"/>
      <c r="T198" s="379"/>
      <c r="V198" s="60"/>
      <c r="W198" s="60"/>
      <c r="X198" s="3939"/>
      <c r="Y198" s="3939"/>
      <c r="Z198" s="379"/>
      <c r="AA198" s="60"/>
      <c r="AB198" s="60"/>
      <c r="AC198" s="60"/>
    </row>
    <row r="199" spans="1:29" x14ac:dyDescent="0.2">
      <c r="A199" s="60"/>
      <c r="B199" s="60"/>
      <c r="C199" s="60"/>
      <c r="D199" s="60"/>
      <c r="E199" s="60"/>
      <c r="F199" s="60"/>
      <c r="G199" s="60"/>
      <c r="H199" s="60"/>
      <c r="I199" s="60"/>
      <c r="J199" s="60"/>
      <c r="K199" s="60"/>
      <c r="L199" s="60"/>
      <c r="M199" s="60"/>
      <c r="N199" s="60"/>
      <c r="O199" s="60"/>
      <c r="P199" s="60"/>
      <c r="Q199" s="60"/>
      <c r="R199" s="60"/>
      <c r="S199" s="60"/>
      <c r="T199" s="379"/>
      <c r="V199" s="60"/>
      <c r="W199" s="60"/>
      <c r="X199" s="3939"/>
      <c r="Y199" s="3939"/>
      <c r="Z199" s="379"/>
      <c r="AA199" s="60"/>
      <c r="AB199" s="60"/>
      <c r="AC199" s="60"/>
    </row>
    <row r="200" spans="1:29" x14ac:dyDescent="0.2">
      <c r="A200" s="60"/>
      <c r="B200" s="60"/>
      <c r="C200" s="60"/>
      <c r="D200" s="60"/>
      <c r="E200" s="60"/>
      <c r="F200" s="60"/>
      <c r="G200" s="60"/>
      <c r="H200" s="60"/>
      <c r="I200" s="60"/>
      <c r="J200" s="60"/>
      <c r="K200" s="60"/>
      <c r="L200" s="60"/>
      <c r="M200" s="60"/>
      <c r="N200" s="60"/>
      <c r="O200" s="60"/>
      <c r="P200" s="60"/>
      <c r="Q200" s="60"/>
      <c r="R200" s="60"/>
      <c r="S200" s="60"/>
      <c r="T200" s="379"/>
      <c r="V200" s="60"/>
      <c r="W200" s="60"/>
      <c r="X200" s="3939"/>
      <c r="Y200" s="3939"/>
      <c r="Z200" s="379"/>
      <c r="AA200" s="60"/>
      <c r="AB200" s="60"/>
      <c r="AC200" s="60"/>
    </row>
    <row r="201" spans="1:29" x14ac:dyDescent="0.2">
      <c r="A201" s="60"/>
      <c r="B201" s="60"/>
      <c r="C201" s="60"/>
      <c r="D201" s="60"/>
      <c r="E201" s="60"/>
      <c r="F201" s="60"/>
      <c r="G201" s="60"/>
      <c r="H201" s="60"/>
      <c r="I201" s="60"/>
      <c r="J201" s="60"/>
      <c r="K201" s="60"/>
      <c r="L201" s="60"/>
      <c r="M201" s="60"/>
      <c r="N201" s="60"/>
      <c r="O201" s="60"/>
      <c r="P201" s="60"/>
      <c r="Q201" s="60"/>
      <c r="R201" s="60"/>
      <c r="S201" s="60"/>
      <c r="T201" s="379"/>
      <c r="V201" s="60"/>
      <c r="W201" s="60"/>
      <c r="X201" s="3939"/>
      <c r="Y201" s="3939"/>
      <c r="Z201" s="379"/>
      <c r="AA201" s="60"/>
      <c r="AB201" s="60"/>
      <c r="AC201" s="60"/>
    </row>
    <row r="202" spans="1:29" x14ac:dyDescent="0.2">
      <c r="A202" s="60"/>
      <c r="B202" s="60"/>
      <c r="C202" s="60"/>
      <c r="D202" s="60"/>
      <c r="E202" s="60"/>
      <c r="F202" s="60"/>
      <c r="G202" s="60"/>
      <c r="H202" s="60"/>
      <c r="I202" s="60"/>
      <c r="J202" s="60"/>
      <c r="K202" s="60"/>
      <c r="L202" s="60"/>
      <c r="M202" s="60"/>
      <c r="N202" s="60"/>
      <c r="O202" s="60"/>
      <c r="P202" s="60"/>
      <c r="Q202" s="60"/>
      <c r="R202" s="60"/>
      <c r="S202" s="60"/>
      <c r="T202" s="379"/>
      <c r="V202" s="60"/>
      <c r="W202" s="60"/>
      <c r="X202" s="3939"/>
      <c r="Y202" s="3939"/>
      <c r="Z202" s="379"/>
      <c r="AA202" s="60"/>
      <c r="AB202" s="60"/>
      <c r="AC202" s="60"/>
    </row>
    <row r="203" spans="1:29" x14ac:dyDescent="0.2">
      <c r="A203" s="60"/>
      <c r="B203" s="60"/>
      <c r="C203" s="60"/>
      <c r="D203" s="60"/>
      <c r="E203" s="60"/>
      <c r="F203" s="60"/>
      <c r="G203" s="60"/>
      <c r="H203" s="60"/>
      <c r="I203" s="60"/>
      <c r="J203" s="60"/>
      <c r="K203" s="60"/>
      <c r="L203" s="60"/>
      <c r="M203" s="60"/>
      <c r="N203" s="60"/>
      <c r="O203" s="60"/>
      <c r="P203" s="60"/>
      <c r="Q203" s="60"/>
      <c r="R203" s="60"/>
      <c r="S203" s="60"/>
      <c r="T203" s="379"/>
      <c r="V203" s="60"/>
      <c r="W203" s="60"/>
      <c r="X203" s="3939"/>
      <c r="Y203" s="3939"/>
      <c r="Z203" s="379"/>
      <c r="AA203" s="60"/>
      <c r="AB203" s="60"/>
      <c r="AC203" s="60"/>
    </row>
    <row r="204" spans="1:29" x14ac:dyDescent="0.2">
      <c r="A204" s="60"/>
      <c r="B204" s="60"/>
      <c r="C204" s="60"/>
      <c r="D204" s="60"/>
      <c r="E204" s="60"/>
      <c r="F204" s="60"/>
      <c r="G204" s="60"/>
      <c r="H204" s="60"/>
      <c r="I204" s="60"/>
      <c r="J204" s="60"/>
      <c r="K204" s="60"/>
      <c r="L204" s="60"/>
      <c r="M204" s="60"/>
      <c r="N204" s="60"/>
      <c r="O204" s="60"/>
      <c r="P204" s="60"/>
      <c r="Q204" s="60"/>
      <c r="R204" s="60"/>
      <c r="S204" s="60"/>
      <c r="T204" s="379"/>
      <c r="V204" s="60"/>
      <c r="W204" s="60"/>
      <c r="X204" s="3939"/>
      <c r="Y204" s="3939"/>
      <c r="Z204" s="379"/>
      <c r="AA204" s="60"/>
      <c r="AB204" s="60"/>
      <c r="AC204" s="60"/>
    </row>
    <row r="205" spans="1:29" x14ac:dyDescent="0.2">
      <c r="A205" s="60"/>
      <c r="B205" s="60"/>
      <c r="C205" s="60"/>
      <c r="D205" s="60"/>
      <c r="E205" s="60"/>
      <c r="F205" s="60"/>
      <c r="G205" s="60"/>
      <c r="H205" s="60"/>
      <c r="I205" s="60"/>
      <c r="J205" s="60"/>
      <c r="K205" s="60"/>
      <c r="L205" s="60"/>
      <c r="M205" s="60"/>
      <c r="N205" s="60"/>
      <c r="O205" s="60"/>
      <c r="P205" s="60"/>
      <c r="Q205" s="60"/>
      <c r="R205" s="60"/>
      <c r="S205" s="60"/>
      <c r="T205" s="379"/>
      <c r="V205" s="60"/>
      <c r="W205" s="60"/>
      <c r="X205" s="3939"/>
      <c r="Y205" s="3939"/>
      <c r="Z205" s="379"/>
      <c r="AA205" s="60"/>
      <c r="AB205" s="60"/>
      <c r="AC205" s="60"/>
    </row>
    <row r="206" spans="1:29" x14ac:dyDescent="0.2">
      <c r="A206" s="60"/>
      <c r="B206" s="60"/>
      <c r="C206" s="60"/>
      <c r="D206" s="60"/>
      <c r="E206" s="60"/>
      <c r="F206" s="60"/>
      <c r="G206" s="60"/>
      <c r="H206" s="60"/>
      <c r="I206" s="60"/>
      <c r="J206" s="60"/>
      <c r="K206" s="60"/>
      <c r="L206" s="60"/>
      <c r="M206" s="60"/>
      <c r="N206" s="60"/>
      <c r="O206" s="60"/>
      <c r="P206" s="60"/>
      <c r="Q206" s="60"/>
      <c r="R206" s="60"/>
      <c r="S206" s="60"/>
      <c r="T206" s="379"/>
      <c r="V206" s="60"/>
      <c r="W206" s="60"/>
      <c r="X206" s="3939"/>
      <c r="Y206" s="3939"/>
      <c r="Z206" s="379"/>
      <c r="AA206" s="60"/>
      <c r="AB206" s="60"/>
      <c r="AC206" s="60"/>
    </row>
    <row r="207" spans="1:29" x14ac:dyDescent="0.2">
      <c r="A207" s="60"/>
      <c r="B207" s="60"/>
      <c r="C207" s="60"/>
      <c r="D207" s="60"/>
      <c r="E207" s="60"/>
      <c r="F207" s="60"/>
      <c r="G207" s="60"/>
      <c r="H207" s="60"/>
      <c r="I207" s="60"/>
      <c r="J207" s="60"/>
      <c r="K207" s="60"/>
      <c r="L207" s="60"/>
      <c r="M207" s="60"/>
      <c r="N207" s="60"/>
      <c r="O207" s="60"/>
      <c r="P207" s="60"/>
      <c r="Q207" s="60"/>
      <c r="R207" s="60"/>
      <c r="S207" s="60"/>
      <c r="T207" s="379"/>
      <c r="V207" s="60"/>
      <c r="W207" s="60"/>
      <c r="X207" s="3939"/>
      <c r="Y207" s="3939"/>
      <c r="Z207" s="379"/>
      <c r="AA207" s="60"/>
      <c r="AB207" s="60"/>
      <c r="AC207" s="60"/>
    </row>
    <row r="208" spans="1:29" x14ac:dyDescent="0.2">
      <c r="A208" s="60"/>
      <c r="B208" s="60"/>
      <c r="C208" s="60"/>
      <c r="D208" s="60"/>
      <c r="E208" s="60"/>
      <c r="F208" s="60"/>
      <c r="G208" s="60"/>
      <c r="H208" s="60"/>
      <c r="I208" s="60"/>
      <c r="J208" s="60"/>
      <c r="K208" s="60"/>
      <c r="L208" s="60"/>
      <c r="M208" s="60"/>
      <c r="N208" s="60"/>
      <c r="O208" s="60"/>
      <c r="P208" s="60"/>
      <c r="Q208" s="60"/>
      <c r="R208" s="60"/>
      <c r="S208" s="60"/>
      <c r="T208" s="379"/>
      <c r="V208" s="60"/>
      <c r="W208" s="60"/>
      <c r="X208" s="3939"/>
      <c r="Y208" s="3939"/>
      <c r="Z208" s="379"/>
      <c r="AA208" s="60"/>
      <c r="AB208" s="60"/>
      <c r="AC208" s="60"/>
    </row>
    <row r="209" spans="1:29" x14ac:dyDescent="0.2">
      <c r="A209" s="60"/>
      <c r="B209" s="60"/>
      <c r="C209" s="60"/>
      <c r="D209" s="60"/>
      <c r="E209" s="60"/>
      <c r="F209" s="60"/>
      <c r="G209" s="60"/>
      <c r="H209" s="60"/>
      <c r="I209" s="60"/>
      <c r="J209" s="60"/>
      <c r="K209" s="60"/>
      <c r="L209" s="60"/>
      <c r="M209" s="60"/>
      <c r="N209" s="60"/>
      <c r="O209" s="60"/>
      <c r="P209" s="60"/>
      <c r="Q209" s="60"/>
      <c r="R209" s="60"/>
      <c r="S209" s="60"/>
      <c r="T209" s="379"/>
      <c r="V209" s="60"/>
      <c r="W209" s="60"/>
      <c r="X209" s="3939"/>
      <c r="Y209" s="3939"/>
      <c r="Z209" s="379"/>
      <c r="AA209" s="60"/>
      <c r="AB209" s="60"/>
      <c r="AC209" s="60"/>
    </row>
    <row r="210" spans="1:29" x14ac:dyDescent="0.2">
      <c r="A210" s="60"/>
      <c r="B210" s="60"/>
      <c r="C210" s="60"/>
      <c r="D210" s="60"/>
      <c r="E210" s="60"/>
      <c r="F210" s="60"/>
      <c r="G210" s="60"/>
      <c r="H210" s="60"/>
      <c r="I210" s="60"/>
      <c r="J210" s="60"/>
      <c r="K210" s="60"/>
      <c r="L210" s="60"/>
      <c r="M210" s="60"/>
      <c r="N210" s="60"/>
      <c r="O210" s="60"/>
      <c r="P210" s="60"/>
      <c r="Q210" s="60"/>
      <c r="R210" s="60"/>
      <c r="S210" s="60"/>
      <c r="T210" s="379"/>
      <c r="V210" s="60"/>
      <c r="W210" s="60"/>
      <c r="X210" s="3939"/>
      <c r="Y210" s="3939"/>
      <c r="Z210" s="379"/>
      <c r="AA210" s="60"/>
      <c r="AB210" s="60"/>
      <c r="AC210" s="60"/>
    </row>
    <row r="211" spans="1:29" x14ac:dyDescent="0.2">
      <c r="A211" s="60"/>
      <c r="B211" s="60"/>
      <c r="C211" s="60"/>
      <c r="D211" s="60"/>
      <c r="E211" s="60"/>
      <c r="F211" s="60"/>
      <c r="G211" s="60"/>
      <c r="H211" s="60"/>
      <c r="I211" s="60"/>
      <c r="J211" s="60"/>
      <c r="K211" s="60"/>
      <c r="L211" s="60"/>
      <c r="M211" s="60"/>
      <c r="N211" s="60"/>
      <c r="O211" s="60"/>
      <c r="P211" s="60"/>
      <c r="Q211" s="60"/>
      <c r="R211" s="60"/>
      <c r="S211" s="60"/>
      <c r="T211" s="379"/>
      <c r="V211" s="60"/>
      <c r="W211" s="60"/>
      <c r="X211" s="3939"/>
      <c r="Y211" s="3939"/>
      <c r="Z211" s="379"/>
      <c r="AA211" s="60"/>
      <c r="AB211" s="60"/>
      <c r="AC211" s="60"/>
    </row>
    <row r="212" spans="1:29" x14ac:dyDescent="0.2">
      <c r="A212" s="60"/>
      <c r="B212" s="60"/>
      <c r="C212" s="60"/>
      <c r="D212" s="60"/>
      <c r="E212" s="60"/>
      <c r="F212" s="60"/>
      <c r="G212" s="60"/>
      <c r="H212" s="60"/>
      <c r="I212" s="60"/>
      <c r="J212" s="60"/>
      <c r="K212" s="60"/>
      <c r="L212" s="60"/>
      <c r="M212" s="60"/>
      <c r="N212" s="60"/>
      <c r="O212" s="60"/>
      <c r="P212" s="60"/>
      <c r="Q212" s="60"/>
      <c r="R212" s="60"/>
      <c r="S212" s="60"/>
      <c r="T212" s="379"/>
      <c r="V212" s="60"/>
      <c r="W212" s="60"/>
      <c r="X212" s="3939"/>
      <c r="Y212" s="3939"/>
      <c r="Z212" s="379"/>
      <c r="AA212" s="60"/>
      <c r="AB212" s="60"/>
      <c r="AC212" s="60"/>
    </row>
    <row r="213" spans="1:29" x14ac:dyDescent="0.2">
      <c r="A213" s="60"/>
      <c r="B213" s="60"/>
      <c r="C213" s="60"/>
      <c r="D213" s="60"/>
      <c r="E213" s="60"/>
      <c r="F213" s="60"/>
      <c r="G213" s="60"/>
      <c r="H213" s="60"/>
      <c r="I213" s="60"/>
      <c r="J213" s="60"/>
      <c r="K213" s="60"/>
      <c r="L213" s="60"/>
      <c r="M213" s="60"/>
      <c r="N213" s="60"/>
      <c r="O213" s="60"/>
      <c r="P213" s="60"/>
      <c r="Q213" s="60"/>
      <c r="R213" s="60"/>
      <c r="S213" s="60"/>
      <c r="T213" s="379"/>
      <c r="V213" s="60"/>
      <c r="W213" s="60"/>
      <c r="X213" s="3939"/>
      <c r="Y213" s="3939"/>
      <c r="Z213" s="379"/>
      <c r="AA213" s="60"/>
      <c r="AB213" s="60"/>
      <c r="AC213" s="60"/>
    </row>
    <row r="214" spans="1:29" x14ac:dyDescent="0.2">
      <c r="A214" s="60"/>
      <c r="B214" s="60"/>
      <c r="C214" s="60"/>
      <c r="D214" s="60"/>
      <c r="E214" s="60"/>
      <c r="F214" s="60"/>
      <c r="G214" s="60"/>
      <c r="H214" s="60"/>
      <c r="I214" s="60"/>
      <c r="J214" s="60"/>
      <c r="K214" s="60"/>
      <c r="L214" s="60"/>
      <c r="M214" s="60"/>
      <c r="N214" s="60"/>
      <c r="O214" s="60"/>
      <c r="P214" s="60"/>
      <c r="Q214" s="60"/>
      <c r="R214" s="60"/>
      <c r="S214" s="60"/>
      <c r="T214" s="379"/>
      <c r="V214" s="60"/>
      <c r="W214" s="60"/>
      <c r="X214" s="3939"/>
      <c r="Y214" s="3939"/>
      <c r="Z214" s="379"/>
      <c r="AA214" s="60"/>
      <c r="AB214" s="60"/>
      <c r="AC214" s="60"/>
    </row>
    <row r="215" spans="1:29" x14ac:dyDescent="0.2">
      <c r="A215" s="60"/>
      <c r="B215" s="60"/>
      <c r="C215" s="60"/>
      <c r="D215" s="60"/>
      <c r="E215" s="60"/>
      <c r="F215" s="60"/>
      <c r="G215" s="60"/>
      <c r="H215" s="60"/>
      <c r="I215" s="60"/>
      <c r="J215" s="60"/>
      <c r="K215" s="60"/>
      <c r="L215" s="60"/>
      <c r="M215" s="60"/>
      <c r="N215" s="60"/>
      <c r="O215" s="60"/>
      <c r="P215" s="60"/>
      <c r="Q215" s="60"/>
      <c r="R215" s="60"/>
      <c r="S215" s="60"/>
      <c r="T215" s="379"/>
      <c r="V215" s="60"/>
      <c r="W215" s="60"/>
      <c r="X215" s="3939"/>
      <c r="Y215" s="3939"/>
      <c r="Z215" s="379"/>
      <c r="AA215" s="60"/>
      <c r="AB215" s="60"/>
      <c r="AC215" s="60"/>
    </row>
    <row r="216" spans="1:29" x14ac:dyDescent="0.2">
      <c r="A216" s="60"/>
      <c r="B216" s="60"/>
      <c r="C216" s="60"/>
      <c r="D216" s="60"/>
      <c r="E216" s="60"/>
      <c r="F216" s="60"/>
      <c r="G216" s="60"/>
      <c r="H216" s="60"/>
      <c r="I216" s="60"/>
      <c r="J216" s="60"/>
      <c r="K216" s="60"/>
      <c r="L216" s="60"/>
      <c r="M216" s="60"/>
      <c r="N216" s="60"/>
      <c r="O216" s="60"/>
      <c r="P216" s="60"/>
      <c r="Q216" s="60"/>
      <c r="R216" s="60"/>
      <c r="S216" s="60"/>
      <c r="T216" s="379"/>
      <c r="V216" s="60"/>
      <c r="W216" s="60"/>
      <c r="X216" s="3939"/>
      <c r="Y216" s="3939"/>
      <c r="Z216" s="379"/>
      <c r="AA216" s="60"/>
      <c r="AB216" s="60"/>
      <c r="AC216" s="60"/>
    </row>
    <row r="217" spans="1:29" x14ac:dyDescent="0.2">
      <c r="A217" s="60"/>
      <c r="B217" s="60"/>
      <c r="C217" s="60"/>
      <c r="D217" s="60"/>
      <c r="E217" s="60"/>
      <c r="F217" s="60"/>
      <c r="G217" s="60"/>
      <c r="H217" s="60"/>
      <c r="I217" s="60"/>
      <c r="J217" s="60"/>
      <c r="K217" s="60"/>
      <c r="L217" s="60"/>
      <c r="M217" s="60"/>
      <c r="N217" s="60"/>
      <c r="O217" s="60"/>
      <c r="P217" s="60"/>
      <c r="Q217" s="60"/>
      <c r="R217" s="60"/>
      <c r="S217" s="60"/>
      <c r="T217" s="379"/>
      <c r="V217" s="60"/>
      <c r="W217" s="60"/>
      <c r="X217" s="3939"/>
      <c r="Y217" s="3939"/>
      <c r="Z217" s="379"/>
      <c r="AA217" s="60"/>
      <c r="AB217" s="60"/>
      <c r="AC217" s="60"/>
    </row>
    <row r="218" spans="1:29" x14ac:dyDescent="0.2">
      <c r="A218" s="60"/>
      <c r="B218" s="60"/>
      <c r="C218" s="60"/>
      <c r="D218" s="60"/>
      <c r="E218" s="60"/>
      <c r="F218" s="60"/>
      <c r="G218" s="60"/>
      <c r="H218" s="60"/>
      <c r="I218" s="60"/>
      <c r="J218" s="60"/>
      <c r="K218" s="60"/>
      <c r="L218" s="60"/>
      <c r="M218" s="60"/>
      <c r="N218" s="60"/>
      <c r="O218" s="60"/>
      <c r="P218" s="60"/>
      <c r="Q218" s="60"/>
      <c r="R218" s="60"/>
      <c r="S218" s="60"/>
      <c r="T218" s="379"/>
      <c r="V218" s="60"/>
      <c r="W218" s="60"/>
      <c r="X218" s="3939"/>
      <c r="Y218" s="3939"/>
      <c r="Z218" s="379"/>
      <c r="AA218" s="60"/>
      <c r="AB218" s="60"/>
      <c r="AC218" s="60"/>
    </row>
    <row r="219" spans="1:29" x14ac:dyDescent="0.2">
      <c r="A219" s="60"/>
      <c r="B219" s="60"/>
      <c r="C219" s="60"/>
      <c r="D219" s="60"/>
      <c r="E219" s="60"/>
      <c r="F219" s="60"/>
      <c r="G219" s="60"/>
      <c r="H219" s="60"/>
      <c r="I219" s="60"/>
      <c r="J219" s="60"/>
      <c r="K219" s="60"/>
      <c r="L219" s="60"/>
      <c r="M219" s="60"/>
      <c r="N219" s="60"/>
      <c r="O219" s="60"/>
      <c r="P219" s="60"/>
      <c r="Q219" s="60"/>
      <c r="R219" s="60"/>
      <c r="S219" s="60"/>
      <c r="T219" s="379"/>
      <c r="V219" s="60"/>
      <c r="W219" s="60"/>
      <c r="X219" s="3939"/>
      <c r="Y219" s="3939"/>
      <c r="Z219" s="379"/>
      <c r="AA219" s="60"/>
      <c r="AB219" s="60"/>
      <c r="AC219" s="60"/>
    </row>
    <row r="220" spans="1:29" x14ac:dyDescent="0.2">
      <c r="A220" s="60"/>
      <c r="B220" s="60"/>
      <c r="C220" s="60"/>
      <c r="D220" s="60"/>
      <c r="E220" s="60"/>
      <c r="F220" s="60"/>
      <c r="G220" s="60"/>
      <c r="H220" s="60"/>
      <c r="I220" s="60"/>
      <c r="J220" s="60"/>
      <c r="K220" s="60"/>
      <c r="L220" s="60"/>
      <c r="M220" s="60"/>
      <c r="N220" s="60"/>
      <c r="O220" s="60"/>
      <c r="P220" s="60"/>
      <c r="Q220" s="60"/>
      <c r="R220" s="60"/>
      <c r="S220" s="60"/>
      <c r="T220" s="379"/>
      <c r="V220" s="60"/>
      <c r="W220" s="60"/>
      <c r="X220" s="3939"/>
      <c r="Y220" s="3939"/>
      <c r="Z220" s="379"/>
      <c r="AA220" s="60"/>
      <c r="AB220" s="60"/>
      <c r="AC220" s="60"/>
    </row>
    <row r="221" spans="1:29" x14ac:dyDescent="0.2">
      <c r="A221" s="60"/>
      <c r="B221" s="60"/>
      <c r="C221" s="60"/>
      <c r="D221" s="60"/>
      <c r="E221" s="60"/>
      <c r="F221" s="60"/>
      <c r="G221" s="60"/>
      <c r="H221" s="60"/>
      <c r="I221" s="60"/>
      <c r="J221" s="60"/>
      <c r="K221" s="60"/>
      <c r="L221" s="60"/>
      <c r="M221" s="60"/>
      <c r="N221" s="60"/>
      <c r="O221" s="60"/>
      <c r="P221" s="60"/>
      <c r="Q221" s="60"/>
      <c r="R221" s="60"/>
      <c r="S221" s="60"/>
      <c r="T221" s="379"/>
      <c r="V221" s="60"/>
      <c r="W221" s="60"/>
      <c r="X221" s="3939"/>
      <c r="Y221" s="3939"/>
      <c r="Z221" s="379"/>
      <c r="AA221" s="60"/>
      <c r="AB221" s="60"/>
      <c r="AC221" s="60"/>
    </row>
    <row r="222" spans="1:29" x14ac:dyDescent="0.2">
      <c r="A222" s="60"/>
      <c r="B222" s="60"/>
      <c r="C222" s="60"/>
      <c r="D222" s="60"/>
      <c r="E222" s="60"/>
      <c r="F222" s="60"/>
      <c r="G222" s="60"/>
      <c r="H222" s="60"/>
      <c r="I222" s="60"/>
      <c r="J222" s="60"/>
      <c r="K222" s="60"/>
      <c r="L222" s="60"/>
      <c r="M222" s="60"/>
      <c r="N222" s="60"/>
      <c r="O222" s="60"/>
      <c r="P222" s="60"/>
      <c r="Q222" s="60"/>
      <c r="R222" s="60"/>
      <c r="S222" s="60"/>
      <c r="T222" s="379"/>
      <c r="V222" s="60"/>
      <c r="W222" s="60"/>
      <c r="X222" s="3939"/>
      <c r="Y222" s="3939"/>
      <c r="Z222" s="379"/>
      <c r="AA222" s="60"/>
      <c r="AB222" s="60"/>
      <c r="AC222" s="60"/>
    </row>
    <row r="223" spans="1:29" x14ac:dyDescent="0.2">
      <c r="A223" s="60"/>
      <c r="B223" s="60"/>
      <c r="C223" s="60"/>
      <c r="D223" s="60"/>
      <c r="E223" s="60"/>
      <c r="F223" s="60"/>
      <c r="G223" s="60"/>
      <c r="H223" s="60"/>
      <c r="I223" s="60"/>
      <c r="J223" s="60"/>
      <c r="K223" s="60"/>
      <c r="L223" s="60"/>
      <c r="M223" s="60"/>
      <c r="N223" s="60"/>
      <c r="O223" s="60"/>
      <c r="P223" s="60"/>
      <c r="Q223" s="60"/>
      <c r="R223" s="60"/>
      <c r="S223" s="60"/>
      <c r="T223" s="379"/>
      <c r="V223" s="60"/>
      <c r="W223" s="60"/>
      <c r="X223" s="3939"/>
      <c r="Y223" s="3939"/>
      <c r="Z223" s="379"/>
      <c r="AA223" s="60"/>
      <c r="AB223" s="60"/>
      <c r="AC223" s="60"/>
    </row>
    <row r="224" spans="1:29" x14ac:dyDescent="0.2">
      <c r="A224" s="60"/>
      <c r="B224" s="60"/>
      <c r="C224" s="60"/>
      <c r="D224" s="60"/>
      <c r="E224" s="60"/>
      <c r="F224" s="60"/>
      <c r="G224" s="60"/>
      <c r="H224" s="60"/>
      <c r="I224" s="60"/>
      <c r="J224" s="60"/>
      <c r="K224" s="60"/>
      <c r="L224" s="60"/>
      <c r="M224" s="60"/>
      <c r="N224" s="60"/>
      <c r="O224" s="60"/>
      <c r="P224" s="60"/>
      <c r="Q224" s="60"/>
      <c r="R224" s="60"/>
      <c r="S224" s="60"/>
      <c r="T224" s="379"/>
      <c r="V224" s="60"/>
      <c r="W224" s="60"/>
      <c r="X224" s="3939"/>
      <c r="Y224" s="3939"/>
      <c r="Z224" s="379"/>
      <c r="AA224" s="60"/>
      <c r="AB224" s="60"/>
      <c r="AC224" s="60"/>
    </row>
    <row r="225" spans="1:29" x14ac:dyDescent="0.2">
      <c r="A225" s="60"/>
      <c r="B225" s="60"/>
      <c r="C225" s="60"/>
      <c r="D225" s="60"/>
      <c r="E225" s="60"/>
      <c r="F225" s="60"/>
      <c r="G225" s="60"/>
      <c r="H225" s="60"/>
      <c r="I225" s="60"/>
      <c r="J225" s="60"/>
      <c r="K225" s="60"/>
      <c r="L225" s="60"/>
      <c r="M225" s="60"/>
      <c r="N225" s="60"/>
      <c r="O225" s="60"/>
      <c r="P225" s="60"/>
      <c r="Q225" s="60"/>
      <c r="R225" s="60"/>
      <c r="S225" s="60"/>
      <c r="T225" s="379"/>
      <c r="V225" s="60"/>
      <c r="W225" s="60"/>
      <c r="X225" s="3939"/>
      <c r="Y225" s="3939"/>
      <c r="Z225" s="379"/>
      <c r="AA225" s="60"/>
      <c r="AB225" s="60"/>
      <c r="AC225" s="60"/>
    </row>
    <row r="226" spans="1:29" x14ac:dyDescent="0.2">
      <c r="A226" s="60"/>
      <c r="B226" s="60"/>
      <c r="C226" s="60"/>
      <c r="D226" s="60"/>
      <c r="E226" s="60"/>
      <c r="F226" s="60"/>
      <c r="G226" s="60"/>
      <c r="H226" s="60"/>
      <c r="I226" s="60"/>
      <c r="J226" s="60"/>
      <c r="K226" s="60"/>
      <c r="L226" s="60"/>
      <c r="M226" s="60"/>
      <c r="N226" s="60"/>
      <c r="O226" s="60"/>
      <c r="P226" s="60"/>
      <c r="Q226" s="60"/>
      <c r="R226" s="60"/>
      <c r="S226" s="60"/>
      <c r="T226" s="379"/>
      <c r="V226" s="60"/>
      <c r="W226" s="60"/>
      <c r="X226" s="3939"/>
      <c r="Y226" s="3939"/>
      <c r="Z226" s="379"/>
      <c r="AA226" s="60"/>
      <c r="AB226" s="60"/>
      <c r="AC226" s="60"/>
    </row>
    <row r="227" spans="1:29" x14ac:dyDescent="0.2">
      <c r="A227" s="60"/>
      <c r="B227" s="60"/>
      <c r="C227" s="60"/>
      <c r="D227" s="60"/>
      <c r="E227" s="60"/>
      <c r="F227" s="60"/>
      <c r="G227" s="60"/>
      <c r="H227" s="60"/>
      <c r="I227" s="60"/>
      <c r="J227" s="60"/>
      <c r="K227" s="60"/>
      <c r="L227" s="60"/>
      <c r="M227" s="60"/>
      <c r="N227" s="60"/>
      <c r="O227" s="60"/>
      <c r="P227" s="60"/>
      <c r="Q227" s="60"/>
      <c r="R227" s="60"/>
      <c r="S227" s="60"/>
      <c r="T227" s="379"/>
      <c r="V227" s="60"/>
      <c r="W227" s="60"/>
      <c r="X227" s="3939"/>
      <c r="Y227" s="3939"/>
      <c r="Z227" s="379"/>
      <c r="AA227" s="60"/>
      <c r="AB227" s="60"/>
      <c r="AC227" s="60"/>
    </row>
    <row r="228" spans="1:29" x14ac:dyDescent="0.2">
      <c r="A228" s="60"/>
      <c r="B228" s="60"/>
      <c r="C228" s="60"/>
      <c r="D228" s="60"/>
      <c r="E228" s="60"/>
      <c r="F228" s="60"/>
      <c r="G228" s="60"/>
      <c r="H228" s="60"/>
      <c r="I228" s="60"/>
      <c r="J228" s="60"/>
      <c r="K228" s="60"/>
      <c r="L228" s="60"/>
      <c r="M228" s="60"/>
      <c r="N228" s="60"/>
      <c r="O228" s="60"/>
      <c r="P228" s="60"/>
      <c r="Q228" s="60"/>
      <c r="R228" s="60"/>
      <c r="S228" s="60"/>
      <c r="T228" s="379"/>
      <c r="V228" s="60"/>
      <c r="W228" s="60"/>
      <c r="X228" s="3939"/>
      <c r="Y228" s="3939"/>
      <c r="Z228" s="379"/>
      <c r="AA228" s="60"/>
      <c r="AB228" s="60"/>
      <c r="AC228" s="60"/>
    </row>
    <row r="229" spans="1:29" x14ac:dyDescent="0.2">
      <c r="A229" s="60"/>
      <c r="B229" s="60"/>
      <c r="C229" s="60"/>
      <c r="D229" s="60"/>
      <c r="E229" s="60"/>
      <c r="F229" s="60"/>
      <c r="G229" s="60"/>
      <c r="H229" s="60"/>
      <c r="I229" s="60"/>
      <c r="J229" s="60"/>
      <c r="K229" s="60"/>
      <c r="L229" s="60"/>
      <c r="M229" s="60"/>
      <c r="N229" s="60"/>
      <c r="O229" s="60"/>
      <c r="P229" s="60"/>
      <c r="Q229" s="60"/>
      <c r="R229" s="60"/>
      <c r="S229" s="60"/>
      <c r="T229" s="379"/>
      <c r="V229" s="60"/>
      <c r="W229" s="60"/>
      <c r="X229" s="3939"/>
      <c r="Y229" s="3939"/>
      <c r="Z229" s="379"/>
      <c r="AA229" s="60"/>
      <c r="AB229" s="60"/>
      <c r="AC229" s="60"/>
    </row>
    <row r="230" spans="1:29" x14ac:dyDescent="0.2">
      <c r="A230" s="60"/>
      <c r="B230" s="60"/>
      <c r="C230" s="60"/>
      <c r="D230" s="60"/>
      <c r="E230" s="60"/>
      <c r="F230" s="60"/>
      <c r="G230" s="60"/>
      <c r="H230" s="60"/>
      <c r="I230" s="60"/>
      <c r="J230" s="60"/>
      <c r="K230" s="60"/>
      <c r="L230" s="60"/>
      <c r="M230" s="60"/>
      <c r="N230" s="60"/>
      <c r="O230" s="60"/>
      <c r="P230" s="60"/>
      <c r="Q230" s="60"/>
      <c r="R230" s="60"/>
      <c r="S230" s="60"/>
      <c r="T230" s="379"/>
      <c r="V230" s="60"/>
      <c r="W230" s="60"/>
      <c r="X230" s="3939"/>
      <c r="Y230" s="3939"/>
      <c r="Z230" s="379"/>
      <c r="AA230" s="60"/>
      <c r="AB230" s="60"/>
      <c r="AC230" s="60"/>
    </row>
    <row r="231" spans="1:29" x14ac:dyDescent="0.2">
      <c r="A231" s="60"/>
      <c r="B231" s="60"/>
      <c r="C231" s="60"/>
      <c r="D231" s="60"/>
      <c r="E231" s="60"/>
      <c r="F231" s="60"/>
      <c r="G231" s="60"/>
      <c r="H231" s="60"/>
      <c r="I231" s="60"/>
      <c r="J231" s="60"/>
      <c r="K231" s="60"/>
      <c r="L231" s="60"/>
      <c r="M231" s="60"/>
      <c r="N231" s="60"/>
      <c r="O231" s="60"/>
      <c r="P231" s="60"/>
      <c r="Q231" s="60"/>
      <c r="R231" s="60"/>
      <c r="S231" s="60"/>
      <c r="T231" s="379"/>
      <c r="V231" s="60"/>
      <c r="W231" s="60"/>
      <c r="X231" s="3939"/>
      <c r="Y231" s="3939"/>
      <c r="Z231" s="379"/>
      <c r="AA231" s="60"/>
      <c r="AB231" s="60"/>
      <c r="AC231" s="60"/>
    </row>
    <row r="232" spans="1:29" x14ac:dyDescent="0.2">
      <c r="A232" s="60"/>
      <c r="B232" s="60"/>
      <c r="C232" s="60"/>
      <c r="D232" s="60"/>
      <c r="E232" s="60"/>
      <c r="F232" s="60"/>
      <c r="G232" s="60"/>
      <c r="H232" s="60"/>
      <c r="I232" s="60"/>
      <c r="J232" s="60"/>
      <c r="K232" s="60"/>
      <c r="L232" s="60"/>
      <c r="M232" s="60"/>
      <c r="N232" s="60"/>
      <c r="O232" s="60"/>
      <c r="P232" s="60"/>
      <c r="Q232" s="60"/>
      <c r="R232" s="60"/>
      <c r="S232" s="60"/>
      <c r="T232" s="379"/>
      <c r="V232" s="60"/>
      <c r="W232" s="60"/>
      <c r="X232" s="3939"/>
      <c r="Y232" s="3939"/>
      <c r="Z232" s="379"/>
      <c r="AA232" s="60"/>
      <c r="AB232" s="60"/>
      <c r="AC232" s="60"/>
    </row>
    <row r="233" spans="1:29" x14ac:dyDescent="0.2">
      <c r="A233" s="60"/>
      <c r="B233" s="60"/>
      <c r="C233" s="60"/>
      <c r="D233" s="60"/>
      <c r="E233" s="60"/>
      <c r="F233" s="60"/>
      <c r="G233" s="60"/>
      <c r="H233" s="60"/>
      <c r="I233" s="60"/>
      <c r="J233" s="60"/>
      <c r="K233" s="60"/>
      <c r="L233" s="60"/>
      <c r="M233" s="60"/>
      <c r="N233" s="60"/>
      <c r="O233" s="60"/>
      <c r="P233" s="60"/>
      <c r="Q233" s="60"/>
      <c r="R233" s="60"/>
      <c r="S233" s="60"/>
      <c r="T233" s="379"/>
      <c r="V233" s="60"/>
      <c r="W233" s="60"/>
      <c r="X233" s="3939"/>
      <c r="Y233" s="3939"/>
      <c r="Z233" s="379"/>
      <c r="AA233" s="60"/>
      <c r="AB233" s="60"/>
      <c r="AC233" s="60"/>
    </row>
    <row r="234" spans="1:29" x14ac:dyDescent="0.2">
      <c r="A234" s="60"/>
      <c r="B234" s="60"/>
      <c r="C234" s="60"/>
      <c r="D234" s="60"/>
      <c r="E234" s="60"/>
      <c r="F234" s="60"/>
      <c r="G234" s="60"/>
      <c r="H234" s="60"/>
      <c r="I234" s="60"/>
      <c r="J234" s="60"/>
      <c r="K234" s="60"/>
      <c r="L234" s="60"/>
      <c r="M234" s="60"/>
      <c r="N234" s="60"/>
      <c r="O234" s="60"/>
      <c r="P234" s="60"/>
      <c r="Q234" s="60"/>
      <c r="R234" s="60"/>
      <c r="S234" s="60"/>
      <c r="T234" s="379"/>
      <c r="V234" s="60"/>
      <c r="W234" s="60"/>
      <c r="X234" s="3939"/>
      <c r="Y234" s="3939"/>
      <c r="Z234" s="379"/>
      <c r="AA234" s="60"/>
      <c r="AB234" s="60"/>
      <c r="AC234" s="60"/>
    </row>
    <row r="235" spans="1:29" x14ac:dyDescent="0.2">
      <c r="A235" s="60"/>
      <c r="B235" s="60"/>
      <c r="C235" s="60"/>
      <c r="D235" s="60"/>
      <c r="E235" s="60"/>
      <c r="F235" s="60"/>
      <c r="G235" s="60"/>
      <c r="H235" s="60"/>
      <c r="I235" s="60"/>
      <c r="J235" s="60"/>
      <c r="K235" s="60"/>
      <c r="L235" s="60"/>
      <c r="M235" s="60"/>
      <c r="N235" s="60"/>
      <c r="O235" s="60"/>
      <c r="P235" s="60"/>
      <c r="Q235" s="60"/>
      <c r="R235" s="60"/>
      <c r="S235" s="60"/>
      <c r="T235" s="379"/>
      <c r="V235" s="60"/>
      <c r="W235" s="60"/>
      <c r="X235" s="3939"/>
      <c r="Y235" s="3939"/>
      <c r="Z235" s="379"/>
      <c r="AA235" s="60"/>
      <c r="AB235" s="60"/>
      <c r="AC235" s="60"/>
    </row>
    <row r="236" spans="1:29" x14ac:dyDescent="0.2">
      <c r="A236" s="60"/>
      <c r="B236" s="60"/>
      <c r="C236" s="60"/>
      <c r="D236" s="60"/>
      <c r="E236" s="60"/>
      <c r="F236" s="60"/>
      <c r="G236" s="60"/>
      <c r="H236" s="60"/>
      <c r="I236" s="60"/>
      <c r="J236" s="60"/>
      <c r="K236" s="60"/>
      <c r="L236" s="60"/>
      <c r="M236" s="60"/>
      <c r="N236" s="60"/>
      <c r="O236" s="60"/>
      <c r="P236" s="60"/>
      <c r="Q236" s="60"/>
      <c r="R236" s="60"/>
      <c r="S236" s="60"/>
      <c r="T236" s="379"/>
      <c r="V236" s="60"/>
      <c r="W236" s="60"/>
      <c r="X236" s="3939"/>
      <c r="Y236" s="3939"/>
      <c r="Z236" s="379"/>
      <c r="AA236" s="60"/>
      <c r="AB236" s="60"/>
      <c r="AC236" s="60"/>
    </row>
    <row r="237" spans="1:29" x14ac:dyDescent="0.2">
      <c r="A237" s="60"/>
      <c r="B237" s="60"/>
      <c r="C237" s="60"/>
      <c r="D237" s="60"/>
      <c r="E237" s="60"/>
      <c r="F237" s="60"/>
      <c r="G237" s="60"/>
      <c r="H237" s="60"/>
      <c r="I237" s="60"/>
      <c r="J237" s="60"/>
      <c r="K237" s="60"/>
      <c r="L237" s="60"/>
      <c r="M237" s="60"/>
      <c r="N237" s="60"/>
      <c r="O237" s="60"/>
      <c r="P237" s="60"/>
      <c r="Q237" s="60"/>
      <c r="R237" s="60"/>
      <c r="S237" s="60"/>
      <c r="T237" s="379"/>
      <c r="V237" s="60"/>
      <c r="W237" s="60"/>
      <c r="X237" s="3939"/>
      <c r="Y237" s="3939"/>
      <c r="Z237" s="379"/>
      <c r="AA237" s="60"/>
      <c r="AB237" s="60"/>
      <c r="AC237" s="60"/>
    </row>
    <row r="238" spans="1:29" x14ac:dyDescent="0.2">
      <c r="A238" s="60"/>
      <c r="B238" s="60"/>
      <c r="C238" s="60"/>
      <c r="D238" s="60"/>
      <c r="E238" s="60"/>
      <c r="F238" s="60"/>
      <c r="G238" s="60"/>
      <c r="H238" s="60"/>
      <c r="I238" s="60"/>
      <c r="J238" s="60"/>
      <c r="K238" s="60"/>
      <c r="L238" s="60"/>
      <c r="M238" s="60"/>
      <c r="N238" s="60"/>
      <c r="O238" s="60"/>
      <c r="P238" s="60"/>
      <c r="Q238" s="60"/>
      <c r="R238" s="60"/>
      <c r="S238" s="60"/>
      <c r="T238" s="379"/>
      <c r="V238" s="60"/>
      <c r="W238" s="60"/>
      <c r="X238" s="3939"/>
      <c r="Y238" s="3939"/>
      <c r="Z238" s="379"/>
      <c r="AA238" s="60"/>
      <c r="AB238" s="60"/>
      <c r="AC238" s="60"/>
    </row>
    <row r="239" spans="1:29" x14ac:dyDescent="0.2">
      <c r="A239" s="60"/>
      <c r="B239" s="60"/>
      <c r="C239" s="60"/>
      <c r="D239" s="60"/>
      <c r="E239" s="60"/>
      <c r="F239" s="60"/>
      <c r="G239" s="60"/>
      <c r="H239" s="60"/>
      <c r="I239" s="60"/>
      <c r="J239" s="60"/>
      <c r="K239" s="60"/>
      <c r="L239" s="60"/>
      <c r="M239" s="60"/>
      <c r="N239" s="60"/>
      <c r="O239" s="60"/>
      <c r="P239" s="60"/>
      <c r="Q239" s="60"/>
      <c r="R239" s="60"/>
      <c r="S239" s="60"/>
      <c r="T239" s="379"/>
      <c r="V239" s="60"/>
      <c r="W239" s="60"/>
      <c r="X239" s="3939"/>
      <c r="Y239" s="3939"/>
      <c r="Z239" s="379"/>
      <c r="AA239" s="60"/>
      <c r="AB239" s="60"/>
      <c r="AC239" s="60"/>
    </row>
    <row r="240" spans="1:29" x14ac:dyDescent="0.2">
      <c r="A240" s="60"/>
      <c r="B240" s="60"/>
      <c r="C240" s="60"/>
      <c r="D240" s="60"/>
      <c r="E240" s="60"/>
      <c r="F240" s="60"/>
      <c r="G240" s="60"/>
      <c r="H240" s="60"/>
      <c r="I240" s="60"/>
      <c r="J240" s="60"/>
      <c r="K240" s="60"/>
      <c r="L240" s="60"/>
      <c r="M240" s="60"/>
      <c r="N240" s="60"/>
      <c r="O240" s="60"/>
      <c r="P240" s="60"/>
      <c r="Q240" s="60"/>
      <c r="R240" s="60"/>
      <c r="S240" s="60"/>
      <c r="T240" s="379"/>
      <c r="V240" s="60"/>
      <c r="W240" s="60"/>
      <c r="X240" s="3939"/>
      <c r="Y240" s="3939"/>
      <c r="Z240" s="379"/>
      <c r="AA240" s="60"/>
      <c r="AB240" s="60"/>
      <c r="AC240" s="60"/>
    </row>
    <row r="241" spans="1:29" x14ac:dyDescent="0.2">
      <c r="A241" s="60"/>
      <c r="B241" s="60"/>
      <c r="C241" s="60"/>
      <c r="D241" s="60"/>
      <c r="E241" s="60"/>
      <c r="F241" s="60"/>
      <c r="G241" s="60"/>
      <c r="H241" s="60"/>
      <c r="I241" s="60"/>
      <c r="J241" s="60"/>
      <c r="K241" s="60"/>
      <c r="L241" s="60"/>
      <c r="M241" s="60"/>
      <c r="N241" s="60"/>
      <c r="O241" s="60"/>
      <c r="P241" s="60"/>
      <c r="Q241" s="60"/>
      <c r="R241" s="60"/>
      <c r="S241" s="60"/>
      <c r="T241" s="379"/>
      <c r="V241" s="60"/>
      <c r="W241" s="60"/>
      <c r="X241" s="3939"/>
      <c r="Y241" s="3939"/>
      <c r="Z241" s="379"/>
      <c r="AA241" s="60"/>
      <c r="AB241" s="60"/>
      <c r="AC241" s="60"/>
    </row>
    <row r="242" spans="1:29" x14ac:dyDescent="0.2">
      <c r="A242" s="60"/>
      <c r="B242" s="60"/>
      <c r="C242" s="60"/>
      <c r="D242" s="60"/>
      <c r="E242" s="60"/>
      <c r="F242" s="60"/>
      <c r="G242" s="60"/>
      <c r="H242" s="60"/>
      <c r="I242" s="60"/>
      <c r="J242" s="60"/>
      <c r="K242" s="60"/>
      <c r="L242" s="60"/>
      <c r="M242" s="60"/>
      <c r="N242" s="60"/>
      <c r="O242" s="60"/>
      <c r="P242" s="60"/>
      <c r="Q242" s="60"/>
      <c r="R242" s="60"/>
      <c r="S242" s="60"/>
      <c r="T242" s="379"/>
      <c r="V242" s="60"/>
      <c r="W242" s="60"/>
      <c r="X242" s="3939"/>
      <c r="Y242" s="3939"/>
      <c r="Z242" s="379"/>
      <c r="AA242" s="60"/>
      <c r="AB242" s="60"/>
      <c r="AC242" s="60"/>
    </row>
    <row r="243" spans="1:29" x14ac:dyDescent="0.2">
      <c r="A243" s="60"/>
      <c r="B243" s="60"/>
      <c r="C243" s="60"/>
      <c r="D243" s="60"/>
      <c r="E243" s="60"/>
      <c r="F243" s="60"/>
      <c r="G243" s="60"/>
      <c r="H243" s="60"/>
      <c r="I243" s="60"/>
      <c r="J243" s="60"/>
      <c r="K243" s="60"/>
      <c r="L243" s="60"/>
      <c r="M243" s="60"/>
      <c r="N243" s="60"/>
      <c r="O243" s="60"/>
      <c r="P243" s="60"/>
      <c r="Q243" s="60"/>
      <c r="R243" s="60"/>
      <c r="S243" s="60"/>
      <c r="T243" s="379"/>
      <c r="V243" s="60"/>
      <c r="W243" s="60"/>
      <c r="X243" s="3939"/>
      <c r="Y243" s="3939"/>
      <c r="Z243" s="379"/>
      <c r="AA243" s="60"/>
      <c r="AB243" s="60"/>
      <c r="AC243" s="60"/>
    </row>
    <row r="244" spans="1:29" x14ac:dyDescent="0.2">
      <c r="A244" s="60"/>
      <c r="B244" s="60"/>
      <c r="C244" s="60"/>
      <c r="D244" s="60"/>
      <c r="E244" s="60"/>
      <c r="F244" s="60"/>
      <c r="G244" s="60"/>
      <c r="H244" s="60"/>
      <c r="I244" s="60"/>
      <c r="J244" s="60"/>
      <c r="K244" s="60"/>
      <c r="L244" s="60"/>
      <c r="M244" s="60"/>
      <c r="N244" s="60"/>
      <c r="O244" s="60"/>
      <c r="P244" s="60"/>
      <c r="Q244" s="60"/>
      <c r="R244" s="60"/>
      <c r="S244" s="60"/>
      <c r="T244" s="379"/>
      <c r="V244" s="60"/>
      <c r="W244" s="60"/>
      <c r="X244" s="3939"/>
      <c r="Y244" s="3939"/>
      <c r="Z244" s="379"/>
      <c r="AA244" s="60"/>
      <c r="AB244" s="60"/>
      <c r="AC244" s="60"/>
    </row>
    <row r="245" spans="1:29" x14ac:dyDescent="0.2">
      <c r="A245" s="60"/>
      <c r="B245" s="60"/>
      <c r="C245" s="60"/>
      <c r="D245" s="60"/>
      <c r="E245" s="60"/>
      <c r="F245" s="60"/>
      <c r="G245" s="60"/>
      <c r="H245" s="60"/>
      <c r="I245" s="60"/>
      <c r="J245" s="60"/>
      <c r="K245" s="60"/>
      <c r="L245" s="60"/>
      <c r="M245" s="60"/>
      <c r="N245" s="60"/>
      <c r="O245" s="60"/>
      <c r="P245" s="60"/>
      <c r="Q245" s="60"/>
      <c r="R245" s="60"/>
      <c r="S245" s="60"/>
      <c r="T245" s="379"/>
      <c r="V245" s="60"/>
      <c r="W245" s="60"/>
      <c r="X245" s="3939"/>
      <c r="Y245" s="3939"/>
      <c r="Z245" s="379"/>
      <c r="AA245" s="60"/>
      <c r="AB245" s="60"/>
      <c r="AC245" s="60"/>
    </row>
    <row r="246" spans="1:29" x14ac:dyDescent="0.2">
      <c r="A246" s="60"/>
      <c r="B246" s="60"/>
      <c r="C246" s="60"/>
      <c r="D246" s="60"/>
      <c r="E246" s="60"/>
      <c r="F246" s="60"/>
      <c r="G246" s="60"/>
      <c r="H246" s="60"/>
      <c r="I246" s="60"/>
      <c r="J246" s="60"/>
      <c r="K246" s="60"/>
      <c r="L246" s="60"/>
      <c r="M246" s="60"/>
      <c r="N246" s="60"/>
      <c r="O246" s="60"/>
      <c r="P246" s="60"/>
      <c r="Q246" s="60"/>
      <c r="R246" s="60"/>
      <c r="S246" s="60"/>
      <c r="T246" s="379"/>
      <c r="V246" s="60"/>
      <c r="W246" s="60"/>
      <c r="X246" s="3939"/>
      <c r="Y246" s="3939"/>
      <c r="Z246" s="379"/>
      <c r="AA246" s="60"/>
      <c r="AB246" s="60"/>
      <c r="AC246" s="60"/>
    </row>
    <row r="247" spans="1:29" x14ac:dyDescent="0.2">
      <c r="A247" s="60"/>
      <c r="B247" s="60"/>
      <c r="C247" s="60"/>
      <c r="D247" s="60"/>
      <c r="E247" s="60"/>
      <c r="F247" s="60"/>
      <c r="G247" s="60"/>
      <c r="H247" s="60"/>
      <c r="I247" s="60"/>
      <c r="J247" s="60"/>
      <c r="K247" s="60"/>
      <c r="L247" s="60"/>
      <c r="M247" s="60"/>
      <c r="N247" s="60"/>
      <c r="O247" s="60"/>
      <c r="P247" s="60"/>
      <c r="Q247" s="60"/>
      <c r="R247" s="60"/>
      <c r="S247" s="60"/>
      <c r="T247" s="379"/>
      <c r="V247" s="60"/>
      <c r="W247" s="60"/>
      <c r="X247" s="3939"/>
      <c r="Y247" s="3939"/>
      <c r="Z247" s="379"/>
      <c r="AA247" s="60"/>
      <c r="AB247" s="60"/>
      <c r="AC247" s="60"/>
    </row>
    <row r="248" spans="1:29" x14ac:dyDescent="0.2">
      <c r="A248" s="60"/>
      <c r="B248" s="60"/>
      <c r="C248" s="60"/>
      <c r="D248" s="60"/>
      <c r="E248" s="60"/>
      <c r="F248" s="60"/>
      <c r="G248" s="60"/>
      <c r="H248" s="60"/>
      <c r="I248" s="60"/>
      <c r="J248" s="60"/>
      <c r="K248" s="60"/>
      <c r="L248" s="60"/>
      <c r="M248" s="60"/>
      <c r="N248" s="60"/>
      <c r="O248" s="60"/>
      <c r="P248" s="60"/>
      <c r="Q248" s="60"/>
      <c r="R248" s="60"/>
      <c r="S248" s="60"/>
      <c r="T248" s="379"/>
      <c r="V248" s="60"/>
      <c r="W248" s="60"/>
      <c r="X248" s="3939"/>
      <c r="Y248" s="3939"/>
      <c r="Z248" s="379"/>
      <c r="AA248" s="60"/>
      <c r="AB248" s="60"/>
      <c r="AC248" s="60"/>
    </row>
    <row r="249" spans="1:29" x14ac:dyDescent="0.2">
      <c r="A249" s="60"/>
      <c r="B249" s="60"/>
      <c r="C249" s="60"/>
      <c r="D249" s="60"/>
      <c r="E249" s="60"/>
      <c r="F249" s="60"/>
      <c r="G249" s="60"/>
      <c r="H249" s="60"/>
      <c r="I249" s="60"/>
      <c r="J249" s="60"/>
      <c r="K249" s="60"/>
      <c r="L249" s="60"/>
      <c r="M249" s="60"/>
      <c r="N249" s="60"/>
      <c r="O249" s="60"/>
      <c r="P249" s="60"/>
      <c r="Q249" s="60"/>
      <c r="R249" s="60"/>
      <c r="S249" s="60"/>
      <c r="T249" s="379"/>
      <c r="V249" s="60"/>
      <c r="W249" s="60"/>
      <c r="X249" s="3939"/>
      <c r="Y249" s="3939"/>
      <c r="Z249" s="379"/>
      <c r="AA249" s="60"/>
      <c r="AB249" s="60"/>
      <c r="AC249" s="60"/>
    </row>
    <row r="250" spans="1:29" x14ac:dyDescent="0.2">
      <c r="A250" s="60"/>
      <c r="B250" s="60"/>
      <c r="C250" s="60"/>
      <c r="D250" s="60"/>
      <c r="E250" s="60"/>
      <c r="F250" s="60"/>
      <c r="G250" s="60"/>
      <c r="H250" s="60"/>
      <c r="I250" s="60"/>
      <c r="J250" s="60"/>
      <c r="K250" s="60"/>
      <c r="L250" s="60"/>
      <c r="M250" s="60"/>
      <c r="N250" s="60"/>
      <c r="O250" s="60"/>
      <c r="P250" s="60"/>
      <c r="Q250" s="60"/>
      <c r="R250" s="60"/>
      <c r="S250" s="60"/>
      <c r="T250" s="379"/>
      <c r="V250" s="60"/>
      <c r="W250" s="60"/>
      <c r="X250" s="3939"/>
      <c r="Y250" s="3939"/>
      <c r="Z250" s="379"/>
      <c r="AA250" s="60"/>
      <c r="AB250" s="60"/>
      <c r="AC250" s="60"/>
    </row>
    <row r="251" spans="1:29" x14ac:dyDescent="0.2">
      <c r="A251" s="60"/>
      <c r="B251" s="60"/>
      <c r="C251" s="60"/>
      <c r="D251" s="60"/>
      <c r="E251" s="60"/>
      <c r="F251" s="60"/>
      <c r="G251" s="60"/>
      <c r="H251" s="60"/>
      <c r="I251" s="60"/>
      <c r="J251" s="60"/>
      <c r="K251" s="60"/>
      <c r="L251" s="60"/>
      <c r="M251" s="60"/>
      <c r="N251" s="60"/>
      <c r="O251" s="60"/>
      <c r="P251" s="60"/>
      <c r="Q251" s="60"/>
      <c r="R251" s="60"/>
      <c r="S251" s="60"/>
      <c r="T251" s="379"/>
      <c r="V251" s="60"/>
      <c r="W251" s="60"/>
      <c r="X251" s="3939"/>
      <c r="Y251" s="3939"/>
      <c r="Z251" s="379"/>
      <c r="AA251" s="60"/>
      <c r="AB251" s="60"/>
      <c r="AC251" s="60"/>
    </row>
    <row r="252" spans="1:29" x14ac:dyDescent="0.2">
      <c r="A252" s="60"/>
      <c r="B252" s="60"/>
      <c r="C252" s="60"/>
      <c r="D252" s="60"/>
      <c r="E252" s="60"/>
      <c r="F252" s="60"/>
      <c r="G252" s="60"/>
      <c r="H252" s="60"/>
      <c r="I252" s="60"/>
      <c r="J252" s="60"/>
      <c r="K252" s="60"/>
      <c r="L252" s="60"/>
      <c r="M252" s="60"/>
      <c r="N252" s="60"/>
      <c r="O252" s="60"/>
      <c r="P252" s="60"/>
      <c r="Q252" s="60"/>
      <c r="R252" s="60"/>
      <c r="S252" s="60"/>
      <c r="T252" s="379"/>
      <c r="V252" s="60"/>
      <c r="W252" s="60"/>
      <c r="X252" s="3939"/>
      <c r="Y252" s="3939"/>
      <c r="Z252" s="379"/>
      <c r="AA252" s="60"/>
      <c r="AB252" s="60"/>
      <c r="AC252" s="60"/>
    </row>
    <row r="253" spans="1:29" x14ac:dyDescent="0.2">
      <c r="A253" s="60"/>
      <c r="B253" s="60"/>
      <c r="C253" s="60"/>
      <c r="D253" s="60"/>
      <c r="E253" s="60"/>
      <c r="F253" s="60"/>
      <c r="G253" s="60"/>
      <c r="H253" s="60"/>
      <c r="I253" s="60"/>
      <c r="J253" s="60"/>
      <c r="K253" s="60"/>
      <c r="L253" s="60"/>
      <c r="M253" s="60"/>
      <c r="N253" s="60"/>
      <c r="O253" s="60"/>
      <c r="P253" s="60"/>
      <c r="Q253" s="60"/>
      <c r="R253" s="60"/>
      <c r="S253" s="60"/>
      <c r="T253" s="379"/>
      <c r="V253" s="60"/>
      <c r="W253" s="60"/>
      <c r="X253" s="3939"/>
      <c r="Y253" s="3939"/>
      <c r="Z253" s="379"/>
      <c r="AA253" s="60"/>
      <c r="AB253" s="60"/>
      <c r="AC253" s="60"/>
    </row>
    <row r="254" spans="1:29" x14ac:dyDescent="0.2">
      <c r="A254" s="60"/>
      <c r="B254" s="60"/>
      <c r="C254" s="60"/>
      <c r="D254" s="60"/>
      <c r="E254" s="60"/>
      <c r="F254" s="60"/>
      <c r="G254" s="60"/>
      <c r="H254" s="60"/>
      <c r="I254" s="60"/>
      <c r="J254" s="60"/>
      <c r="K254" s="60"/>
      <c r="L254" s="60"/>
      <c r="M254" s="60"/>
      <c r="N254" s="60"/>
      <c r="O254" s="60"/>
      <c r="P254" s="60"/>
      <c r="Q254" s="60"/>
      <c r="R254" s="60"/>
      <c r="S254" s="60"/>
      <c r="T254" s="379"/>
      <c r="V254" s="60"/>
      <c r="W254" s="60"/>
      <c r="X254" s="3939"/>
      <c r="Y254" s="3939"/>
      <c r="Z254" s="379"/>
      <c r="AA254" s="60"/>
      <c r="AB254" s="60"/>
      <c r="AC254" s="60"/>
    </row>
    <row r="255" spans="1:29" x14ac:dyDescent="0.2">
      <c r="A255" s="60"/>
      <c r="B255" s="60"/>
      <c r="C255" s="60"/>
      <c r="D255" s="60"/>
      <c r="E255" s="60"/>
      <c r="F255" s="60"/>
      <c r="G255" s="60"/>
      <c r="H255" s="60"/>
      <c r="I255" s="60"/>
      <c r="J255" s="60"/>
      <c r="K255" s="60"/>
      <c r="L255" s="60"/>
      <c r="M255" s="60"/>
      <c r="N255" s="60"/>
      <c r="O255" s="60"/>
      <c r="P255" s="60"/>
      <c r="Q255" s="60"/>
      <c r="R255" s="60"/>
      <c r="S255" s="60"/>
      <c r="T255" s="379"/>
      <c r="V255" s="60"/>
      <c r="W255" s="60"/>
      <c r="X255" s="3939"/>
      <c r="Y255" s="3939"/>
      <c r="Z255" s="379"/>
      <c r="AA255" s="60"/>
      <c r="AB255" s="60"/>
      <c r="AC255" s="60"/>
    </row>
    <row r="256" spans="1:29" x14ac:dyDescent="0.2">
      <c r="A256" s="60"/>
      <c r="B256" s="60"/>
      <c r="C256" s="60"/>
      <c r="D256" s="60"/>
      <c r="E256" s="60"/>
      <c r="F256" s="60"/>
      <c r="G256" s="60"/>
      <c r="H256" s="60"/>
      <c r="I256" s="60"/>
      <c r="J256" s="60"/>
      <c r="K256" s="60"/>
      <c r="L256" s="60"/>
      <c r="M256" s="60"/>
      <c r="N256" s="60"/>
      <c r="O256" s="60"/>
      <c r="P256" s="60"/>
      <c r="Q256" s="60"/>
      <c r="R256" s="60"/>
      <c r="S256" s="60"/>
      <c r="T256" s="379"/>
      <c r="V256" s="60"/>
      <c r="W256" s="60"/>
      <c r="X256" s="3939"/>
      <c r="Y256" s="3939"/>
      <c r="Z256" s="379"/>
      <c r="AA256" s="60"/>
      <c r="AB256" s="60"/>
      <c r="AC256" s="60"/>
    </row>
    <row r="257" spans="1:29" x14ac:dyDescent="0.2">
      <c r="A257" s="60"/>
      <c r="B257" s="60"/>
      <c r="C257" s="60"/>
      <c r="D257" s="60"/>
      <c r="E257" s="60"/>
      <c r="F257" s="60"/>
      <c r="G257" s="60"/>
      <c r="H257" s="60"/>
      <c r="I257" s="60"/>
      <c r="J257" s="60"/>
      <c r="K257" s="60"/>
      <c r="L257" s="60"/>
      <c r="M257" s="60"/>
      <c r="N257" s="60"/>
      <c r="O257" s="60"/>
      <c r="P257" s="60"/>
      <c r="Q257" s="60"/>
      <c r="R257" s="60"/>
      <c r="S257" s="60"/>
      <c r="T257" s="379"/>
      <c r="V257" s="60"/>
      <c r="W257" s="60"/>
      <c r="X257" s="3939"/>
      <c r="Y257" s="3939"/>
      <c r="Z257" s="379"/>
      <c r="AA257" s="60"/>
      <c r="AB257" s="60"/>
      <c r="AC257" s="60"/>
    </row>
    <row r="258" spans="1:29" x14ac:dyDescent="0.2">
      <c r="A258" s="60"/>
      <c r="B258" s="60"/>
      <c r="C258" s="60"/>
      <c r="D258" s="60"/>
      <c r="E258" s="60"/>
      <c r="F258" s="60"/>
      <c r="G258" s="60"/>
      <c r="H258" s="60"/>
      <c r="I258" s="60"/>
      <c r="J258" s="60"/>
      <c r="K258" s="60"/>
      <c r="L258" s="60"/>
      <c r="M258" s="60"/>
      <c r="N258" s="60"/>
      <c r="O258" s="60"/>
      <c r="P258" s="60"/>
      <c r="Q258" s="60"/>
      <c r="R258" s="60"/>
      <c r="S258" s="60"/>
      <c r="T258" s="379"/>
      <c r="V258" s="60"/>
      <c r="W258" s="60"/>
      <c r="X258" s="3939"/>
      <c r="Y258" s="3939"/>
      <c r="Z258" s="379"/>
      <c r="AA258" s="60"/>
      <c r="AB258" s="60"/>
      <c r="AC258" s="60"/>
    </row>
    <row r="259" spans="1:29" x14ac:dyDescent="0.2">
      <c r="A259" s="60"/>
      <c r="B259" s="60"/>
      <c r="C259" s="60"/>
      <c r="D259" s="60"/>
      <c r="E259" s="60"/>
      <c r="F259" s="60"/>
      <c r="G259" s="60"/>
      <c r="H259" s="60"/>
      <c r="I259" s="60"/>
      <c r="J259" s="60"/>
      <c r="K259" s="60"/>
      <c r="L259" s="60"/>
      <c r="M259" s="60"/>
      <c r="N259" s="60"/>
      <c r="O259" s="60"/>
      <c r="P259" s="60"/>
      <c r="Q259" s="60"/>
      <c r="R259" s="60"/>
      <c r="S259" s="60"/>
      <c r="T259" s="379"/>
      <c r="V259" s="60"/>
      <c r="W259" s="60"/>
      <c r="X259" s="3939"/>
      <c r="Y259" s="3939"/>
      <c r="Z259" s="379"/>
      <c r="AA259" s="60"/>
      <c r="AB259" s="60"/>
      <c r="AC259" s="60"/>
    </row>
    <row r="260" spans="1:29" x14ac:dyDescent="0.2">
      <c r="A260" s="60"/>
      <c r="B260" s="60"/>
      <c r="C260" s="60"/>
      <c r="D260" s="60"/>
      <c r="E260" s="60"/>
      <c r="F260" s="60"/>
      <c r="G260" s="60"/>
      <c r="H260" s="60"/>
      <c r="I260" s="60"/>
      <c r="J260" s="60"/>
      <c r="K260" s="60"/>
      <c r="L260" s="60"/>
      <c r="M260" s="60"/>
      <c r="N260" s="60"/>
      <c r="O260" s="60"/>
      <c r="P260" s="60"/>
      <c r="Q260" s="60"/>
      <c r="R260" s="60"/>
      <c r="S260" s="60"/>
      <c r="T260" s="379"/>
      <c r="V260" s="60"/>
      <c r="W260" s="60"/>
      <c r="X260" s="3939"/>
      <c r="Y260" s="3939"/>
      <c r="Z260" s="379"/>
      <c r="AA260" s="60"/>
      <c r="AB260" s="60"/>
      <c r="AC260" s="60"/>
    </row>
    <row r="261" spans="1:29" x14ac:dyDescent="0.2">
      <c r="A261" s="60"/>
      <c r="B261" s="60"/>
      <c r="C261" s="60"/>
      <c r="D261" s="60"/>
      <c r="E261" s="60"/>
      <c r="F261" s="60"/>
      <c r="G261" s="60"/>
      <c r="H261" s="60"/>
      <c r="I261" s="60"/>
      <c r="J261" s="60"/>
      <c r="K261" s="60"/>
      <c r="L261" s="60"/>
      <c r="M261" s="60"/>
      <c r="N261" s="60"/>
      <c r="O261" s="60"/>
      <c r="P261" s="60"/>
      <c r="Q261" s="60"/>
      <c r="R261" s="60"/>
      <c r="S261" s="60"/>
      <c r="T261" s="379"/>
      <c r="V261" s="60"/>
      <c r="W261" s="60"/>
      <c r="X261" s="3939"/>
      <c r="Y261" s="3939"/>
      <c r="Z261" s="379"/>
      <c r="AA261" s="60"/>
      <c r="AB261" s="60"/>
      <c r="AC261" s="60"/>
    </row>
    <row r="262" spans="1:29" x14ac:dyDescent="0.2">
      <c r="A262" s="60"/>
      <c r="B262" s="60"/>
      <c r="C262" s="60"/>
      <c r="D262" s="60"/>
      <c r="E262" s="60"/>
      <c r="F262" s="60"/>
      <c r="G262" s="60"/>
      <c r="H262" s="60"/>
      <c r="I262" s="60"/>
      <c r="J262" s="60"/>
      <c r="K262" s="60"/>
      <c r="L262" s="60"/>
      <c r="M262" s="60"/>
      <c r="N262" s="60"/>
      <c r="O262" s="60"/>
      <c r="P262" s="60"/>
      <c r="Q262" s="60"/>
      <c r="R262" s="60"/>
      <c r="S262" s="60"/>
      <c r="T262" s="379"/>
      <c r="V262" s="60"/>
      <c r="W262" s="60"/>
      <c r="X262" s="3939"/>
      <c r="Y262" s="3939"/>
      <c r="Z262" s="379"/>
      <c r="AA262" s="60"/>
      <c r="AB262" s="60"/>
      <c r="AC262" s="60"/>
    </row>
    <row r="263" spans="1:29" x14ac:dyDescent="0.2">
      <c r="A263" s="60"/>
      <c r="B263" s="60"/>
      <c r="C263" s="60"/>
      <c r="D263" s="60"/>
      <c r="E263" s="60"/>
      <c r="F263" s="60"/>
      <c r="G263" s="60"/>
      <c r="H263" s="60"/>
      <c r="I263" s="60"/>
      <c r="J263" s="60"/>
      <c r="K263" s="60"/>
      <c r="L263" s="60"/>
      <c r="M263" s="60"/>
      <c r="N263" s="60"/>
      <c r="O263" s="60"/>
      <c r="P263" s="60"/>
      <c r="Q263" s="60"/>
      <c r="R263" s="60"/>
      <c r="S263" s="60"/>
      <c r="T263" s="379"/>
      <c r="V263" s="60"/>
      <c r="W263" s="60"/>
      <c r="X263" s="3939"/>
      <c r="Y263" s="3939"/>
      <c r="Z263" s="379"/>
      <c r="AA263" s="60"/>
      <c r="AB263" s="60"/>
      <c r="AC263" s="60"/>
    </row>
    <row r="264" spans="1:29" x14ac:dyDescent="0.2">
      <c r="A264" s="60"/>
      <c r="B264" s="60"/>
      <c r="C264" s="60"/>
      <c r="D264" s="60"/>
      <c r="E264" s="60"/>
      <c r="F264" s="60"/>
      <c r="G264" s="60"/>
      <c r="H264" s="60"/>
      <c r="I264" s="60"/>
      <c r="J264" s="60"/>
      <c r="K264" s="60"/>
      <c r="L264" s="60"/>
      <c r="M264" s="60"/>
      <c r="N264" s="60"/>
      <c r="O264" s="60"/>
      <c r="P264" s="60"/>
      <c r="Q264" s="60"/>
      <c r="R264" s="60"/>
      <c r="S264" s="60"/>
      <c r="T264" s="379"/>
      <c r="V264" s="60"/>
      <c r="W264" s="60"/>
      <c r="X264" s="3939"/>
      <c r="Y264" s="3939"/>
      <c r="Z264" s="379"/>
      <c r="AA264" s="60"/>
      <c r="AB264" s="60"/>
      <c r="AC264" s="60"/>
    </row>
    <row r="265" spans="1:29" x14ac:dyDescent="0.2">
      <c r="A265" s="60"/>
      <c r="B265" s="60"/>
      <c r="C265" s="60"/>
      <c r="D265" s="60"/>
      <c r="E265" s="60"/>
      <c r="F265" s="60"/>
      <c r="G265" s="60"/>
      <c r="H265" s="60"/>
      <c r="I265" s="60"/>
      <c r="J265" s="60"/>
      <c r="K265" s="60"/>
      <c r="L265" s="60"/>
      <c r="M265" s="60"/>
      <c r="N265" s="60"/>
      <c r="O265" s="60"/>
      <c r="P265" s="60"/>
      <c r="Q265" s="60"/>
      <c r="R265" s="60"/>
      <c r="S265" s="60"/>
      <c r="T265" s="379"/>
      <c r="V265" s="60"/>
      <c r="W265" s="60"/>
      <c r="X265" s="3939"/>
      <c r="Y265" s="3939"/>
      <c r="Z265" s="379"/>
      <c r="AA265" s="60"/>
      <c r="AB265" s="60"/>
      <c r="AC265" s="60"/>
    </row>
    <row r="266" spans="1:29" x14ac:dyDescent="0.2">
      <c r="A266" s="60"/>
      <c r="B266" s="60"/>
      <c r="C266" s="60"/>
      <c r="D266" s="60"/>
      <c r="E266" s="60"/>
      <c r="F266" s="60"/>
      <c r="G266" s="60"/>
      <c r="H266" s="60"/>
      <c r="I266" s="60"/>
      <c r="J266" s="60"/>
      <c r="K266" s="60"/>
      <c r="L266" s="60"/>
      <c r="M266" s="60"/>
      <c r="N266" s="60"/>
      <c r="O266" s="60"/>
      <c r="P266" s="60"/>
      <c r="Q266" s="60"/>
      <c r="R266" s="60"/>
      <c r="S266" s="60"/>
      <c r="T266" s="379"/>
      <c r="V266" s="60"/>
      <c r="W266" s="60"/>
      <c r="X266" s="3939"/>
      <c r="Y266" s="3939"/>
      <c r="Z266" s="379"/>
      <c r="AA266" s="60"/>
      <c r="AB266" s="60"/>
      <c r="AC266" s="60"/>
    </row>
    <row r="267" spans="1:29" x14ac:dyDescent="0.2">
      <c r="A267" s="60"/>
      <c r="B267" s="60"/>
      <c r="C267" s="60"/>
      <c r="D267" s="60"/>
      <c r="E267" s="60"/>
      <c r="F267" s="60"/>
      <c r="G267" s="60"/>
      <c r="H267" s="60"/>
      <c r="I267" s="60"/>
      <c r="J267" s="60"/>
      <c r="K267" s="60"/>
      <c r="L267" s="60"/>
      <c r="M267" s="60"/>
      <c r="N267" s="60"/>
      <c r="O267" s="60"/>
      <c r="P267" s="60"/>
      <c r="Q267" s="60"/>
      <c r="R267" s="60"/>
      <c r="S267" s="60"/>
      <c r="T267" s="379"/>
      <c r="V267" s="60"/>
      <c r="W267" s="60"/>
      <c r="X267" s="3939"/>
      <c r="Y267" s="3939"/>
      <c r="Z267" s="379"/>
      <c r="AA267" s="60"/>
      <c r="AB267" s="60"/>
      <c r="AC267" s="60"/>
    </row>
    <row r="268" spans="1:29" x14ac:dyDescent="0.2">
      <c r="A268" s="60"/>
      <c r="B268" s="60"/>
      <c r="C268" s="60"/>
      <c r="D268" s="60"/>
      <c r="E268" s="60"/>
      <c r="F268" s="60"/>
      <c r="G268" s="60"/>
      <c r="H268" s="60"/>
      <c r="I268" s="60"/>
      <c r="J268" s="60"/>
      <c r="K268" s="60"/>
      <c r="L268" s="60"/>
      <c r="M268" s="60"/>
      <c r="N268" s="60"/>
      <c r="O268" s="60"/>
      <c r="P268" s="60"/>
      <c r="Q268" s="60"/>
      <c r="R268" s="60"/>
      <c r="S268" s="60"/>
      <c r="T268" s="379"/>
      <c r="V268" s="60"/>
      <c r="W268" s="60"/>
      <c r="X268" s="3939"/>
      <c r="Y268" s="3939"/>
      <c r="Z268" s="379"/>
      <c r="AA268" s="60"/>
      <c r="AB268" s="60"/>
      <c r="AC268" s="60"/>
    </row>
    <row r="269" spans="1:29" x14ac:dyDescent="0.2">
      <c r="A269" s="60"/>
      <c r="B269" s="60"/>
      <c r="C269" s="60"/>
      <c r="D269" s="60"/>
      <c r="E269" s="60"/>
      <c r="F269" s="60"/>
      <c r="G269" s="60"/>
      <c r="H269" s="60"/>
      <c r="I269" s="60"/>
      <c r="J269" s="60"/>
      <c r="K269" s="60"/>
      <c r="L269" s="60"/>
      <c r="M269" s="60"/>
      <c r="N269" s="60"/>
      <c r="O269" s="60"/>
      <c r="P269" s="60"/>
      <c r="Q269" s="60"/>
      <c r="R269" s="60"/>
      <c r="S269" s="60"/>
      <c r="T269" s="379"/>
      <c r="V269" s="60"/>
      <c r="W269" s="60"/>
      <c r="X269" s="3939"/>
      <c r="Y269" s="3939"/>
      <c r="Z269" s="379"/>
      <c r="AA269" s="60"/>
      <c r="AB269" s="60"/>
      <c r="AC269" s="60"/>
    </row>
    <row r="270" spans="1:29" x14ac:dyDescent="0.2">
      <c r="A270" s="60"/>
      <c r="B270" s="60"/>
      <c r="C270" s="60"/>
      <c r="D270" s="60"/>
      <c r="E270" s="60"/>
      <c r="F270" s="60"/>
      <c r="G270" s="60"/>
      <c r="H270" s="60"/>
      <c r="I270" s="60"/>
      <c r="J270" s="60"/>
      <c r="K270" s="60"/>
      <c r="L270" s="60"/>
      <c r="M270" s="60"/>
      <c r="N270" s="60"/>
      <c r="O270" s="60"/>
      <c r="P270" s="60"/>
      <c r="Q270" s="60"/>
      <c r="R270" s="60"/>
      <c r="S270" s="60"/>
      <c r="T270" s="379"/>
      <c r="V270" s="60"/>
      <c r="W270" s="60"/>
      <c r="X270" s="3939"/>
      <c r="Y270" s="3939"/>
      <c r="Z270" s="379"/>
      <c r="AA270" s="60"/>
      <c r="AB270" s="60"/>
      <c r="AC270" s="60"/>
    </row>
    <row r="271" spans="1:29" x14ac:dyDescent="0.2">
      <c r="A271" s="60"/>
      <c r="B271" s="60"/>
      <c r="C271" s="60"/>
      <c r="D271" s="60"/>
      <c r="E271" s="60"/>
      <c r="F271" s="60"/>
      <c r="G271" s="60"/>
      <c r="H271" s="60"/>
      <c r="I271" s="60"/>
      <c r="J271" s="60"/>
      <c r="K271" s="60"/>
      <c r="L271" s="60"/>
      <c r="M271" s="60"/>
      <c r="N271" s="60"/>
      <c r="O271" s="60"/>
      <c r="P271" s="60"/>
      <c r="Q271" s="60"/>
      <c r="R271" s="60"/>
      <c r="S271" s="60"/>
      <c r="T271" s="379"/>
      <c r="V271" s="60"/>
      <c r="W271" s="60"/>
      <c r="X271" s="3939"/>
      <c r="Y271" s="3939"/>
      <c r="Z271" s="379"/>
      <c r="AA271" s="60"/>
      <c r="AB271" s="60"/>
      <c r="AC271" s="60"/>
    </row>
    <row r="272" spans="1:29" x14ac:dyDescent="0.2">
      <c r="A272" s="60"/>
      <c r="B272" s="60"/>
      <c r="C272" s="60"/>
      <c r="D272" s="60"/>
      <c r="E272" s="60"/>
      <c r="F272" s="60"/>
      <c r="G272" s="60"/>
      <c r="H272" s="60"/>
      <c r="I272" s="60"/>
      <c r="J272" s="60"/>
      <c r="K272" s="60"/>
      <c r="L272" s="60"/>
      <c r="M272" s="60"/>
      <c r="N272" s="60"/>
      <c r="O272" s="60"/>
      <c r="P272" s="60"/>
      <c r="Q272" s="60"/>
      <c r="R272" s="60"/>
      <c r="S272" s="60"/>
      <c r="T272" s="379"/>
      <c r="V272" s="60"/>
      <c r="W272" s="60"/>
      <c r="X272" s="3939"/>
      <c r="Y272" s="3939"/>
      <c r="Z272" s="379"/>
      <c r="AA272" s="60"/>
      <c r="AB272" s="60"/>
      <c r="AC272" s="60"/>
    </row>
    <row r="273" spans="1:29" x14ac:dyDescent="0.2">
      <c r="A273" s="60"/>
      <c r="B273" s="60"/>
      <c r="C273" s="60"/>
      <c r="D273" s="60"/>
      <c r="E273" s="60"/>
      <c r="F273" s="60"/>
      <c r="G273" s="60"/>
      <c r="H273" s="60"/>
      <c r="I273" s="60"/>
      <c r="J273" s="60"/>
      <c r="K273" s="60"/>
      <c r="L273" s="60"/>
      <c r="M273" s="60"/>
      <c r="N273" s="60"/>
      <c r="O273" s="60"/>
      <c r="P273" s="60"/>
      <c r="Q273" s="60"/>
      <c r="R273" s="60"/>
      <c r="S273" s="60"/>
      <c r="T273" s="379"/>
      <c r="V273" s="60"/>
      <c r="W273" s="60"/>
      <c r="X273" s="3939"/>
      <c r="Y273" s="3939"/>
      <c r="Z273" s="379"/>
      <c r="AA273" s="60"/>
      <c r="AB273" s="60"/>
      <c r="AC273" s="60"/>
    </row>
    <row r="274" spans="1:29" x14ac:dyDescent="0.2">
      <c r="A274" s="60"/>
      <c r="B274" s="60"/>
      <c r="C274" s="60"/>
      <c r="D274" s="60"/>
      <c r="E274" s="60"/>
      <c r="F274" s="60"/>
      <c r="G274" s="60"/>
      <c r="H274" s="60"/>
      <c r="I274" s="60"/>
      <c r="J274" s="60"/>
      <c r="K274" s="60"/>
      <c r="L274" s="60"/>
      <c r="M274" s="60"/>
      <c r="N274" s="60"/>
      <c r="O274" s="60"/>
      <c r="P274" s="60"/>
      <c r="Q274" s="60"/>
      <c r="R274" s="60"/>
      <c r="S274" s="60"/>
      <c r="T274" s="379"/>
      <c r="V274" s="60"/>
      <c r="W274" s="60"/>
      <c r="X274" s="3939"/>
      <c r="Y274" s="3939"/>
      <c r="Z274" s="379"/>
      <c r="AA274" s="60"/>
      <c r="AB274" s="60"/>
      <c r="AC274" s="60"/>
    </row>
    <row r="275" spans="1:29" x14ac:dyDescent="0.2">
      <c r="A275" s="60"/>
      <c r="B275" s="60"/>
      <c r="C275" s="60"/>
      <c r="D275" s="60"/>
      <c r="E275" s="60"/>
      <c r="F275" s="60"/>
      <c r="G275" s="60"/>
      <c r="H275" s="60"/>
      <c r="I275" s="60"/>
      <c r="J275" s="60"/>
      <c r="K275" s="60"/>
      <c r="L275" s="60"/>
      <c r="M275" s="60"/>
      <c r="N275" s="60"/>
      <c r="O275" s="60"/>
      <c r="P275" s="60"/>
      <c r="Q275" s="60"/>
      <c r="R275" s="60"/>
      <c r="S275" s="60"/>
      <c r="T275" s="379"/>
      <c r="V275" s="60"/>
      <c r="W275" s="60"/>
      <c r="X275" s="3939"/>
      <c r="Y275" s="3939"/>
      <c r="Z275" s="379"/>
      <c r="AA275" s="60"/>
      <c r="AB275" s="60"/>
      <c r="AC275" s="60"/>
    </row>
    <row r="276" spans="1:29" x14ac:dyDescent="0.2">
      <c r="A276" s="60"/>
      <c r="B276" s="60"/>
      <c r="C276" s="60"/>
      <c r="D276" s="60"/>
      <c r="E276" s="60"/>
      <c r="F276" s="60"/>
      <c r="G276" s="60"/>
      <c r="H276" s="60"/>
      <c r="I276" s="60"/>
      <c r="J276" s="60"/>
      <c r="K276" s="60"/>
      <c r="L276" s="60"/>
      <c r="M276" s="60"/>
      <c r="N276" s="60"/>
      <c r="O276" s="60"/>
      <c r="P276" s="60"/>
      <c r="Q276" s="60"/>
      <c r="R276" s="60"/>
      <c r="S276" s="60"/>
      <c r="T276" s="379"/>
      <c r="V276" s="60"/>
      <c r="W276" s="60"/>
      <c r="X276" s="3939"/>
      <c r="Y276" s="3939"/>
      <c r="Z276" s="379"/>
      <c r="AA276" s="60"/>
      <c r="AB276" s="60"/>
      <c r="AC276" s="60"/>
    </row>
    <row r="277" spans="1:29" x14ac:dyDescent="0.2">
      <c r="A277" s="60"/>
      <c r="B277" s="60"/>
      <c r="C277" s="60"/>
      <c r="D277" s="60"/>
      <c r="E277" s="60"/>
      <c r="F277" s="60"/>
      <c r="G277" s="60"/>
      <c r="H277" s="60"/>
      <c r="I277" s="60"/>
      <c r="J277" s="60"/>
      <c r="K277" s="60"/>
      <c r="L277" s="60"/>
      <c r="M277" s="60"/>
      <c r="N277" s="60"/>
      <c r="O277" s="60"/>
      <c r="P277" s="60"/>
      <c r="Q277" s="60"/>
      <c r="R277" s="60"/>
      <c r="S277" s="60"/>
      <c r="T277" s="379"/>
      <c r="V277" s="60"/>
      <c r="W277" s="60"/>
      <c r="X277" s="3939"/>
      <c r="Y277" s="3939"/>
      <c r="Z277" s="379"/>
      <c r="AA277" s="60"/>
      <c r="AB277" s="60"/>
      <c r="AC277" s="60"/>
    </row>
    <row r="278" spans="1:29" x14ac:dyDescent="0.2">
      <c r="A278" s="60"/>
      <c r="B278" s="60"/>
      <c r="C278" s="60"/>
      <c r="D278" s="60"/>
      <c r="E278" s="60"/>
      <c r="F278" s="60"/>
      <c r="G278" s="60"/>
      <c r="H278" s="60"/>
      <c r="I278" s="60"/>
      <c r="J278" s="60"/>
      <c r="K278" s="60"/>
      <c r="L278" s="60"/>
      <c r="M278" s="60"/>
      <c r="N278" s="60"/>
      <c r="O278" s="60"/>
      <c r="P278" s="60"/>
      <c r="Q278" s="60"/>
      <c r="R278" s="60"/>
      <c r="S278" s="60"/>
      <c r="T278" s="379"/>
      <c r="V278" s="60"/>
      <c r="W278" s="60"/>
      <c r="X278" s="3939"/>
      <c r="Y278" s="3939"/>
      <c r="Z278" s="379"/>
      <c r="AA278" s="60"/>
      <c r="AB278" s="60"/>
      <c r="AC278" s="60"/>
    </row>
    <row r="279" spans="1:29" x14ac:dyDescent="0.2">
      <c r="A279" s="60"/>
      <c r="B279" s="60"/>
      <c r="C279" s="60"/>
      <c r="D279" s="60"/>
      <c r="E279" s="60"/>
      <c r="F279" s="60"/>
      <c r="G279" s="60"/>
      <c r="H279" s="60"/>
      <c r="I279" s="60"/>
      <c r="J279" s="60"/>
      <c r="K279" s="60"/>
      <c r="L279" s="60"/>
      <c r="M279" s="60"/>
      <c r="N279" s="60"/>
      <c r="O279" s="60"/>
      <c r="P279" s="60"/>
      <c r="Q279" s="60"/>
      <c r="R279" s="60"/>
      <c r="S279" s="60"/>
      <c r="T279" s="379"/>
      <c r="V279" s="60"/>
      <c r="W279" s="60"/>
      <c r="X279" s="3939"/>
      <c r="Y279" s="3939"/>
      <c r="Z279" s="379"/>
      <c r="AA279" s="60"/>
      <c r="AB279" s="60"/>
      <c r="AC279" s="60"/>
    </row>
    <row r="280" spans="1:29" x14ac:dyDescent="0.2">
      <c r="A280" s="60"/>
      <c r="B280" s="60"/>
      <c r="C280" s="60"/>
      <c r="D280" s="60"/>
      <c r="E280" s="60"/>
      <c r="F280" s="60"/>
      <c r="G280" s="60"/>
      <c r="H280" s="60"/>
      <c r="I280" s="60"/>
      <c r="J280" s="60"/>
      <c r="K280" s="60"/>
      <c r="L280" s="60"/>
      <c r="M280" s="60"/>
      <c r="N280" s="60"/>
      <c r="O280" s="60"/>
      <c r="P280" s="60"/>
      <c r="Q280" s="60"/>
      <c r="R280" s="60"/>
      <c r="S280" s="60"/>
      <c r="T280" s="379"/>
      <c r="V280" s="60"/>
      <c r="W280" s="60"/>
      <c r="X280" s="3939"/>
      <c r="Y280" s="3939"/>
      <c r="Z280" s="379"/>
      <c r="AA280" s="60"/>
      <c r="AB280" s="60"/>
      <c r="AC280" s="60"/>
    </row>
    <row r="281" spans="1:29" x14ac:dyDescent="0.2">
      <c r="A281" s="60"/>
      <c r="B281" s="60"/>
      <c r="C281" s="60"/>
      <c r="D281" s="60"/>
      <c r="E281" s="60"/>
      <c r="F281" s="60"/>
      <c r="G281" s="60"/>
      <c r="H281" s="60"/>
      <c r="I281" s="60"/>
      <c r="J281" s="60"/>
      <c r="K281" s="60"/>
      <c r="L281" s="60"/>
      <c r="M281" s="60"/>
      <c r="N281" s="60"/>
      <c r="O281" s="60"/>
      <c r="P281" s="60"/>
      <c r="Q281" s="60"/>
      <c r="R281" s="60"/>
      <c r="S281" s="60"/>
      <c r="T281" s="379"/>
      <c r="V281" s="60"/>
      <c r="W281" s="60"/>
      <c r="X281" s="3939"/>
      <c r="Y281" s="3939"/>
      <c r="Z281" s="379"/>
      <c r="AA281" s="60"/>
      <c r="AB281" s="60"/>
      <c r="AC281" s="60"/>
    </row>
    <row r="282" spans="1:29" x14ac:dyDescent="0.2">
      <c r="A282" s="60"/>
      <c r="B282" s="60"/>
      <c r="C282" s="60"/>
      <c r="D282" s="60"/>
      <c r="E282" s="60"/>
      <c r="F282" s="60"/>
      <c r="G282" s="60"/>
      <c r="H282" s="60"/>
      <c r="I282" s="60"/>
      <c r="J282" s="60"/>
      <c r="K282" s="60"/>
      <c r="L282" s="60"/>
      <c r="M282" s="60"/>
      <c r="N282" s="60"/>
      <c r="O282" s="60"/>
      <c r="P282" s="60"/>
      <c r="Q282" s="60"/>
      <c r="R282" s="60"/>
      <c r="S282" s="60"/>
      <c r="T282" s="379"/>
      <c r="V282" s="60"/>
      <c r="W282" s="60"/>
      <c r="X282" s="3939"/>
      <c r="Y282" s="3939"/>
      <c r="Z282" s="379"/>
      <c r="AA282" s="60"/>
      <c r="AB282" s="60"/>
      <c r="AC282" s="60"/>
    </row>
    <row r="283" spans="1:29" x14ac:dyDescent="0.2">
      <c r="A283" s="60"/>
      <c r="B283" s="60"/>
      <c r="C283" s="60"/>
      <c r="D283" s="60"/>
      <c r="E283" s="60"/>
      <c r="F283" s="60"/>
      <c r="G283" s="60"/>
      <c r="H283" s="60"/>
      <c r="I283" s="60"/>
      <c r="J283" s="60"/>
      <c r="K283" s="60"/>
      <c r="L283" s="60"/>
      <c r="M283" s="60"/>
      <c r="N283" s="60"/>
      <c r="O283" s="60"/>
      <c r="P283" s="60"/>
      <c r="Q283" s="60"/>
      <c r="R283" s="60"/>
      <c r="S283" s="60"/>
      <c r="T283" s="379"/>
      <c r="V283" s="60"/>
      <c r="W283" s="60"/>
      <c r="X283" s="3939"/>
      <c r="Y283" s="3939"/>
      <c r="Z283" s="379"/>
      <c r="AA283" s="60"/>
      <c r="AB283" s="60"/>
      <c r="AC283" s="60"/>
    </row>
  </sheetData>
  <mergeCells count="7">
    <mergeCell ref="K12:M12"/>
    <mergeCell ref="N5:O5"/>
    <mergeCell ref="P5:Q5"/>
    <mergeCell ref="R5:S5"/>
    <mergeCell ref="K6:M6"/>
    <mergeCell ref="K7:M7"/>
    <mergeCell ref="K11:M1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3">
    <tabColor rgb="FFEB700B"/>
  </sheetPr>
  <dimension ref="A1:AO333"/>
  <sheetViews>
    <sheetView showGridLines="0" view="pageBreakPreview" zoomScaleNormal="70" zoomScaleSheetLayoutView="100" zoomScalePageLayoutView="90" workbookViewId="0">
      <selection activeCell="AI10" sqref="AI10"/>
    </sheetView>
  </sheetViews>
  <sheetFormatPr baseColWidth="10" defaultColWidth="11.42578125" defaultRowHeight="12.75" x14ac:dyDescent="0.2"/>
  <cols>
    <col min="1" max="1" width="0.42578125" style="6" customWidth="1"/>
    <col min="2" max="2" width="11.2851562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5.140625" style="6" hidden="1" customWidth="1"/>
    <col min="10" max="10" width="9.28515625" style="6" hidden="1" customWidth="1"/>
    <col min="11" max="11" width="33.28515625" style="6" customWidth="1"/>
    <col min="12" max="12" width="15.7109375" style="6" customWidth="1"/>
    <col min="13" max="13" width="16.140625" style="6" customWidth="1"/>
    <col min="14" max="14" width="15.7109375" style="6" customWidth="1"/>
    <col min="15" max="15" width="1.42578125" style="6" customWidth="1"/>
    <col min="16" max="16" width="7.7109375" style="6" customWidth="1"/>
    <col min="17" max="17" width="1.85546875" style="6" customWidth="1"/>
    <col min="18" max="18" width="10.42578125" style="6" customWidth="1"/>
    <col min="19" max="19" width="7" style="6" customWidth="1"/>
    <col min="20" max="20" width="32.7109375" style="378" customWidth="1"/>
    <col min="21" max="21" width="0.28515625" style="6" customWidth="1"/>
    <col min="22" max="22" width="11.28515625" style="6" hidden="1" customWidth="1"/>
    <col min="23" max="23" width="13.5703125" style="6" hidden="1" customWidth="1"/>
    <col min="24" max="25" width="8.140625" style="3632" hidden="1" customWidth="1"/>
    <col min="26" max="26" width="36.28515625" style="378" hidden="1" customWidth="1"/>
    <col min="27" max="27" width="2.42578125" style="6" hidden="1" customWidth="1"/>
    <col min="28" max="28" width="31.5703125" style="6" hidden="1" customWidth="1"/>
    <col min="29" max="29" width="13.710937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0.42578125" style="6" hidden="1" customWidth="1"/>
    <col min="35" max="35" width="27.85546875" style="6" hidden="1" customWidth="1"/>
    <col min="36" max="41" width="11.42578125" style="6" hidden="1" customWidth="1"/>
    <col min="42" max="16384" width="11.42578125" style="6"/>
  </cols>
  <sheetData>
    <row r="1" spans="1:41" s="3999" customFormat="1" ht="18" customHeight="1" x14ac:dyDescent="0.25">
      <c r="K1" s="4066" t="s">
        <v>2388</v>
      </c>
      <c r="L1" s="4066"/>
      <c r="M1" s="4066"/>
      <c r="N1" s="4066"/>
      <c r="O1" s="4066"/>
      <c r="P1" s="4066"/>
      <c r="Q1" s="4066"/>
      <c r="R1" s="4066"/>
      <c r="S1" s="4066"/>
      <c r="T1" s="2996" t="s">
        <v>5181</v>
      </c>
      <c r="V1" s="4000"/>
      <c r="W1" s="4001"/>
      <c r="X1" s="4001"/>
      <c r="Y1" s="4001"/>
      <c r="Z1" s="4002"/>
    </row>
    <row r="2" spans="1:41" s="3999" customFormat="1" ht="18" x14ac:dyDescent="0.25">
      <c r="K2" s="1652" t="s">
        <v>2966</v>
      </c>
      <c r="L2" s="3182"/>
      <c r="M2" s="3182"/>
      <c r="N2" s="3182"/>
      <c r="O2" s="3182"/>
      <c r="P2" s="3182"/>
      <c r="Q2" s="3182"/>
      <c r="R2" s="3182"/>
      <c r="S2" s="3182"/>
      <c r="T2" s="3182"/>
      <c r="V2" s="4000"/>
      <c r="W2" s="4001"/>
      <c r="X2" s="4001"/>
      <c r="Y2" s="4001"/>
      <c r="Z2" s="4002"/>
    </row>
    <row r="3" spans="1:41" s="3999" customFormat="1" ht="18" x14ac:dyDescent="0.25">
      <c r="K3" s="2992">
        <v>2013</v>
      </c>
      <c r="L3" s="3182"/>
      <c r="M3" s="3182"/>
      <c r="N3" s="3182"/>
      <c r="O3" s="3182"/>
      <c r="P3" s="3182"/>
      <c r="Q3" s="3182"/>
      <c r="R3" s="3182"/>
      <c r="S3" s="3182"/>
      <c r="T3" s="3182"/>
      <c r="V3" s="4000"/>
      <c r="W3" s="4001"/>
      <c r="X3" s="4001"/>
      <c r="Y3" s="4001"/>
      <c r="Z3" s="4002"/>
    </row>
    <row r="4" spans="1:41" s="3999" customFormat="1" ht="18" x14ac:dyDescent="0.25">
      <c r="K4" s="3182"/>
      <c r="L4" s="3184"/>
      <c r="M4" s="3184"/>
      <c r="N4" s="3184"/>
      <c r="O4" s="3184"/>
      <c r="P4" s="3184"/>
      <c r="Q4" s="3184"/>
      <c r="R4" s="3184"/>
      <c r="S4" s="3184"/>
      <c r="T4" s="3184"/>
      <c r="V4" s="85"/>
      <c r="W4" s="58"/>
      <c r="X4" s="83"/>
      <c r="Y4" s="83"/>
      <c r="Z4" s="58"/>
    </row>
    <row r="5" spans="1:41" s="3632" customFormat="1" ht="46.5" customHeight="1" x14ac:dyDescent="0.2">
      <c r="A5" s="3262" t="s">
        <v>50</v>
      </c>
      <c r="B5" s="3262" t="s">
        <v>44</v>
      </c>
      <c r="C5" s="3262" t="s">
        <v>172</v>
      </c>
      <c r="D5" s="567" t="s">
        <v>261</v>
      </c>
      <c r="E5" s="1289"/>
      <c r="F5" s="3262" t="s">
        <v>176</v>
      </c>
      <c r="G5" s="3262" t="s">
        <v>179</v>
      </c>
      <c r="H5" s="3262" t="s">
        <v>178</v>
      </c>
      <c r="I5" s="3262" t="s">
        <v>174</v>
      </c>
      <c r="J5" s="3263" t="s">
        <v>175</v>
      </c>
      <c r="K5" s="4003" t="s">
        <v>181</v>
      </c>
      <c r="L5" s="4003" t="s">
        <v>21</v>
      </c>
      <c r="M5" s="4003" t="s">
        <v>29</v>
      </c>
      <c r="N5" s="6083" t="s">
        <v>258</v>
      </c>
      <c r="O5" s="6083"/>
      <c r="P5" s="6083" t="s">
        <v>182</v>
      </c>
      <c r="Q5" s="6083"/>
      <c r="R5" s="6083" t="s">
        <v>20</v>
      </c>
      <c r="S5" s="6083"/>
      <c r="T5" s="4003" t="s">
        <v>30</v>
      </c>
      <c r="U5" s="3265" t="s">
        <v>171</v>
      </c>
      <c r="V5" s="3267"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41" s="587" customFormat="1" ht="54.75" customHeight="1" x14ac:dyDescent="0.25">
      <c r="A6" s="3351" t="s">
        <v>840</v>
      </c>
      <c r="B6" s="1189" t="s">
        <v>884</v>
      </c>
      <c r="C6" s="3352" t="s">
        <v>285</v>
      </c>
      <c r="D6" s="3353" t="s">
        <v>254</v>
      </c>
      <c r="E6" s="3589" t="s">
        <v>281</v>
      </c>
      <c r="F6" s="3508" t="s">
        <v>296</v>
      </c>
      <c r="G6" s="3355" t="s">
        <v>4208</v>
      </c>
      <c r="H6" s="3356" t="s">
        <v>289</v>
      </c>
      <c r="I6" s="3355" t="s">
        <v>2963</v>
      </c>
      <c r="J6" s="3358">
        <v>2013</v>
      </c>
      <c r="K6" s="4067" t="s">
        <v>4209</v>
      </c>
      <c r="L6" s="4068" t="s">
        <v>350</v>
      </c>
      <c r="M6" s="4068" t="s">
        <v>4210</v>
      </c>
      <c r="N6" s="4069">
        <v>412300</v>
      </c>
      <c r="O6" s="4070"/>
      <c r="P6" s="4071">
        <v>0.2</v>
      </c>
      <c r="Q6" s="4070"/>
      <c r="R6" s="4072">
        <v>137</v>
      </c>
      <c r="S6" s="4073"/>
      <c r="T6" s="4074" t="s">
        <v>4211</v>
      </c>
      <c r="U6" s="3588">
        <v>0.3</v>
      </c>
      <c r="V6" s="3361">
        <v>41519</v>
      </c>
      <c r="W6" s="668" t="s">
        <v>283</v>
      </c>
      <c r="X6" s="3967">
        <v>1</v>
      </c>
      <c r="Y6" s="3967">
        <v>1</v>
      </c>
      <c r="Z6" s="631" t="s">
        <v>282</v>
      </c>
      <c r="AA6" s="3351"/>
      <c r="AB6" s="3363"/>
      <c r="AC6" s="3364" t="s">
        <v>281</v>
      </c>
      <c r="AD6" s="3365" t="s">
        <v>4212</v>
      </c>
      <c r="AE6" s="3366" t="s">
        <v>3459</v>
      </c>
      <c r="AF6" s="3361">
        <v>41481</v>
      </c>
      <c r="AG6" s="628" t="s">
        <v>281</v>
      </c>
      <c r="AH6" s="627" t="s">
        <v>281</v>
      </c>
      <c r="AI6" s="3454" t="s">
        <v>3004</v>
      </c>
      <c r="AJ6" s="627" t="s">
        <v>281</v>
      </c>
      <c r="AK6" s="627" t="s">
        <v>281</v>
      </c>
      <c r="AL6" s="627" t="s">
        <v>281</v>
      </c>
      <c r="AM6" s="627" t="s">
        <v>281</v>
      </c>
      <c r="AN6" s="627" t="s">
        <v>281</v>
      </c>
      <c r="AO6" s="1182" t="s">
        <v>281</v>
      </c>
    </row>
    <row r="7" spans="1:41" s="587" customFormat="1" ht="30.75" customHeight="1" x14ac:dyDescent="0.25">
      <c r="A7" s="3351" t="s">
        <v>840</v>
      </c>
      <c r="B7" s="1189" t="s">
        <v>3493</v>
      </c>
      <c r="C7" s="3352" t="s">
        <v>285</v>
      </c>
      <c r="D7" s="3353" t="s">
        <v>254</v>
      </c>
      <c r="E7" s="3591" t="s">
        <v>4213</v>
      </c>
      <c r="F7" s="3508" t="s">
        <v>296</v>
      </c>
      <c r="G7" s="3355" t="s">
        <v>4214</v>
      </c>
      <c r="H7" s="3356" t="s">
        <v>289</v>
      </c>
      <c r="I7" s="3355" t="s">
        <v>2963</v>
      </c>
      <c r="J7" s="3358">
        <v>2013</v>
      </c>
      <c r="K7" s="1968" t="s">
        <v>4215</v>
      </c>
      <c r="L7" s="3315" t="s">
        <v>305</v>
      </c>
      <c r="M7" s="3315" t="s">
        <v>1906</v>
      </c>
      <c r="N7" s="3790">
        <v>4897560.5</v>
      </c>
      <c r="O7" s="1965"/>
      <c r="P7" s="3359">
        <v>0.45</v>
      </c>
      <c r="Q7" s="1965"/>
      <c r="R7" s="1964">
        <v>607</v>
      </c>
      <c r="S7" s="1963"/>
      <c r="T7" s="1962" t="s">
        <v>4216</v>
      </c>
      <c r="U7" s="3588">
        <v>0.45</v>
      </c>
      <c r="V7" s="3375">
        <v>41555</v>
      </c>
      <c r="W7" s="668" t="s">
        <v>283</v>
      </c>
      <c r="X7" s="1395">
        <v>1</v>
      </c>
      <c r="Y7" s="1395">
        <v>1</v>
      </c>
      <c r="Z7" s="631" t="s">
        <v>282</v>
      </c>
      <c r="AA7" s="3422" t="s">
        <v>5132</v>
      </c>
      <c r="AB7" s="3363"/>
      <c r="AC7" s="3364" t="s">
        <v>281</v>
      </c>
      <c r="AD7" s="3365" t="s">
        <v>4217</v>
      </c>
      <c r="AE7" s="3366" t="s">
        <v>3508</v>
      </c>
      <c r="AF7" s="3361">
        <v>41498</v>
      </c>
      <c r="AG7" s="628" t="s">
        <v>281</v>
      </c>
      <c r="AH7" s="627" t="s">
        <v>281</v>
      </c>
      <c r="AI7" s="3367" t="s">
        <v>281</v>
      </c>
      <c r="AJ7" s="627" t="s">
        <v>281</v>
      </c>
      <c r="AK7" s="627" t="s">
        <v>281</v>
      </c>
      <c r="AL7" s="627" t="s">
        <v>281</v>
      </c>
      <c r="AM7" s="627" t="s">
        <v>281</v>
      </c>
      <c r="AN7" s="627" t="s">
        <v>281</v>
      </c>
      <c r="AO7" s="1182" t="s">
        <v>281</v>
      </c>
    </row>
    <row r="8" spans="1:41" s="587" customFormat="1" ht="20.25" customHeight="1" x14ac:dyDescent="0.25">
      <c r="A8" s="3351" t="s">
        <v>840</v>
      </c>
      <c r="B8" s="1189" t="s">
        <v>3493</v>
      </c>
      <c r="C8" s="3352" t="s">
        <v>285</v>
      </c>
      <c r="D8" s="3353" t="s">
        <v>254</v>
      </c>
      <c r="E8" s="4075">
        <v>11609</v>
      </c>
      <c r="F8" s="3508" t="s">
        <v>296</v>
      </c>
      <c r="G8" s="3355" t="s">
        <v>4218</v>
      </c>
      <c r="H8" s="3356" t="s">
        <v>289</v>
      </c>
      <c r="I8" s="3355" t="s">
        <v>2963</v>
      </c>
      <c r="J8" s="3358">
        <v>2013</v>
      </c>
      <c r="K8" s="1968" t="s">
        <v>4219</v>
      </c>
      <c r="L8" s="3315" t="s">
        <v>305</v>
      </c>
      <c r="M8" s="3315" t="s">
        <v>4220</v>
      </c>
      <c r="N8" s="3790">
        <v>7495072.0499999998</v>
      </c>
      <c r="O8" s="1965"/>
      <c r="P8" s="4076">
        <v>0.995</v>
      </c>
      <c r="Q8" s="1965"/>
      <c r="R8" s="1964">
        <v>144</v>
      </c>
      <c r="S8" s="1963"/>
      <c r="T8" s="1962" t="s">
        <v>4221</v>
      </c>
      <c r="U8" s="3588">
        <v>0.48</v>
      </c>
      <c r="V8" s="3361">
        <v>41548</v>
      </c>
      <c r="W8" s="668" t="s">
        <v>283</v>
      </c>
      <c r="X8" s="1395">
        <v>1</v>
      </c>
      <c r="Y8" s="1395">
        <v>10</v>
      </c>
      <c r="Z8" s="631" t="s">
        <v>282</v>
      </c>
      <c r="AA8" s="3422" t="s">
        <v>5132</v>
      </c>
      <c r="AB8" s="3363"/>
      <c r="AC8" s="3364" t="s">
        <v>281</v>
      </c>
      <c r="AD8" s="3365" t="s">
        <v>4222</v>
      </c>
      <c r="AE8" s="3366" t="s">
        <v>3499</v>
      </c>
      <c r="AF8" s="3361">
        <v>41492</v>
      </c>
      <c r="AG8" s="628" t="s">
        <v>281</v>
      </c>
      <c r="AH8" s="627" t="s">
        <v>281</v>
      </c>
      <c r="AI8" s="3367" t="s">
        <v>281</v>
      </c>
      <c r="AJ8" s="627" t="s">
        <v>281</v>
      </c>
      <c r="AK8" s="627" t="s">
        <v>281</v>
      </c>
      <c r="AL8" s="627" t="s">
        <v>281</v>
      </c>
      <c r="AM8" s="627" t="s">
        <v>281</v>
      </c>
      <c r="AN8" s="627" t="s">
        <v>281</v>
      </c>
      <c r="AO8" s="1182" t="s">
        <v>281</v>
      </c>
    </row>
    <row r="9" spans="1:41" s="587" customFormat="1" ht="37.5" customHeight="1" x14ac:dyDescent="0.25">
      <c r="A9" s="3351" t="s">
        <v>840</v>
      </c>
      <c r="B9" s="1189" t="s">
        <v>3493</v>
      </c>
      <c r="C9" s="3352" t="s">
        <v>285</v>
      </c>
      <c r="D9" s="3353" t="s">
        <v>254</v>
      </c>
      <c r="E9" s="3473">
        <v>11610</v>
      </c>
      <c r="F9" s="3508" t="s">
        <v>296</v>
      </c>
      <c r="G9" s="3355" t="s">
        <v>4223</v>
      </c>
      <c r="H9" s="3356" t="s">
        <v>289</v>
      </c>
      <c r="I9" s="3355" t="s">
        <v>2963</v>
      </c>
      <c r="J9" s="3358">
        <v>2013</v>
      </c>
      <c r="K9" s="1968" t="s">
        <v>4224</v>
      </c>
      <c r="L9" s="3315" t="s">
        <v>328</v>
      </c>
      <c r="M9" s="3315" t="s">
        <v>4225</v>
      </c>
      <c r="N9" s="3790">
        <v>3509192.01</v>
      </c>
      <c r="O9" s="1965"/>
      <c r="P9" s="3359">
        <v>0.99</v>
      </c>
      <c r="Q9" s="1965"/>
      <c r="R9" s="1964">
        <v>59</v>
      </c>
      <c r="S9" s="1963"/>
      <c r="T9" s="1962" t="s">
        <v>4226</v>
      </c>
      <c r="U9" s="3588">
        <v>0.47</v>
      </c>
      <c r="V9" s="668" t="s">
        <v>284</v>
      </c>
      <c r="W9" s="668" t="s">
        <v>283</v>
      </c>
      <c r="X9" s="1395">
        <v>1</v>
      </c>
      <c r="Y9" s="1395">
        <v>5</v>
      </c>
      <c r="Z9" s="631" t="s">
        <v>282</v>
      </c>
      <c r="AA9" s="3422" t="s">
        <v>4227</v>
      </c>
      <c r="AB9" s="3363"/>
      <c r="AC9" s="3364" t="s">
        <v>281</v>
      </c>
      <c r="AD9" s="3365" t="s">
        <v>4228</v>
      </c>
      <c r="AE9" s="3366" t="s">
        <v>3499</v>
      </c>
      <c r="AF9" s="3361">
        <v>41492</v>
      </c>
      <c r="AG9" s="628" t="s">
        <v>281</v>
      </c>
      <c r="AH9" s="627" t="s">
        <v>281</v>
      </c>
      <c r="AI9" s="3367" t="s">
        <v>281</v>
      </c>
      <c r="AJ9" s="627" t="s">
        <v>281</v>
      </c>
      <c r="AK9" s="627" t="s">
        <v>281</v>
      </c>
      <c r="AL9" s="627" t="s">
        <v>281</v>
      </c>
      <c r="AM9" s="627" t="s">
        <v>281</v>
      </c>
      <c r="AN9" s="627" t="s">
        <v>281</v>
      </c>
      <c r="AO9" s="1182" t="s">
        <v>281</v>
      </c>
    </row>
    <row r="10" spans="1:41" s="587" customFormat="1" ht="93" customHeight="1" x14ac:dyDescent="0.25">
      <c r="A10" s="3351" t="s">
        <v>840</v>
      </c>
      <c r="B10" s="1189" t="s">
        <v>3493</v>
      </c>
      <c r="C10" s="3352" t="s">
        <v>285</v>
      </c>
      <c r="D10" s="3353" t="s">
        <v>254</v>
      </c>
      <c r="E10" s="3473" t="s">
        <v>4229</v>
      </c>
      <c r="F10" s="3508" t="s">
        <v>296</v>
      </c>
      <c r="G10" s="3355" t="s">
        <v>3206</v>
      </c>
      <c r="H10" s="3356" t="s">
        <v>289</v>
      </c>
      <c r="I10" s="3355" t="s">
        <v>2963</v>
      </c>
      <c r="J10" s="3358">
        <v>2013</v>
      </c>
      <c r="K10" s="1968" t="s">
        <v>3207</v>
      </c>
      <c r="L10" s="3315" t="s">
        <v>324</v>
      </c>
      <c r="M10" s="3315" t="s">
        <v>3208</v>
      </c>
      <c r="N10" s="3790">
        <v>350000</v>
      </c>
      <c r="O10" s="1965"/>
      <c r="P10" s="3359">
        <v>0.3</v>
      </c>
      <c r="Q10" s="1965"/>
      <c r="R10" s="1964">
        <v>109</v>
      </c>
      <c r="S10" s="1963"/>
      <c r="T10" s="1962" t="s">
        <v>4230</v>
      </c>
      <c r="U10" s="2627">
        <v>0.3</v>
      </c>
      <c r="V10" s="668" t="s">
        <v>284</v>
      </c>
      <c r="W10" s="668" t="s">
        <v>283</v>
      </c>
      <c r="X10" s="1395">
        <v>0</v>
      </c>
      <c r="Y10" s="1395">
        <v>1</v>
      </c>
      <c r="Z10" s="631" t="s">
        <v>282</v>
      </c>
      <c r="AA10" s="3351"/>
      <c r="AB10" s="3363"/>
      <c r="AC10" s="3364" t="s">
        <v>281</v>
      </c>
      <c r="AD10" s="3365" t="s">
        <v>4231</v>
      </c>
      <c r="AE10" s="3366" t="s">
        <v>4232</v>
      </c>
      <c r="AF10" s="3361">
        <v>41508</v>
      </c>
      <c r="AG10" s="628" t="s">
        <v>281</v>
      </c>
      <c r="AH10" s="627" t="s">
        <v>281</v>
      </c>
      <c r="AI10" s="3367" t="s">
        <v>281</v>
      </c>
      <c r="AJ10" s="627" t="s">
        <v>281</v>
      </c>
      <c r="AK10" s="627" t="s">
        <v>281</v>
      </c>
      <c r="AL10" s="627" t="s">
        <v>281</v>
      </c>
      <c r="AM10" s="627" t="s">
        <v>281</v>
      </c>
      <c r="AN10" s="627" t="s">
        <v>281</v>
      </c>
      <c r="AO10" s="1182" t="s">
        <v>281</v>
      </c>
    </row>
    <row r="11" spans="1:41" s="587" customFormat="1" ht="76.5" customHeight="1" x14ac:dyDescent="0.25">
      <c r="A11" s="3351" t="s">
        <v>840</v>
      </c>
      <c r="B11" s="1189" t="s">
        <v>3493</v>
      </c>
      <c r="C11" s="3352" t="s">
        <v>285</v>
      </c>
      <c r="D11" s="3353" t="s">
        <v>254</v>
      </c>
      <c r="E11" s="3589" t="s">
        <v>281</v>
      </c>
      <c r="F11" s="3508" t="s">
        <v>296</v>
      </c>
      <c r="G11" s="3355" t="s">
        <v>4233</v>
      </c>
      <c r="H11" s="3356" t="s">
        <v>289</v>
      </c>
      <c r="I11" s="3355" t="s">
        <v>2963</v>
      </c>
      <c r="J11" s="3358">
        <v>2013</v>
      </c>
      <c r="K11" s="1968" t="s">
        <v>4234</v>
      </c>
      <c r="L11" s="3315" t="s">
        <v>288</v>
      </c>
      <c r="M11" s="3315" t="s">
        <v>4235</v>
      </c>
      <c r="N11" s="3790">
        <v>1500000</v>
      </c>
      <c r="O11" s="1965"/>
      <c r="P11" s="3359">
        <v>0.85</v>
      </c>
      <c r="Q11" s="1965"/>
      <c r="R11" s="1964">
        <v>405</v>
      </c>
      <c r="S11" s="1963"/>
      <c r="T11" s="1962" t="s">
        <v>4236</v>
      </c>
      <c r="U11" s="3588">
        <v>0.5</v>
      </c>
      <c r="V11" s="3361">
        <v>41537</v>
      </c>
      <c r="W11" s="668" t="s">
        <v>283</v>
      </c>
      <c r="X11" s="3967">
        <v>1</v>
      </c>
      <c r="Y11" s="3967">
        <v>6</v>
      </c>
      <c r="Z11" s="631" t="s">
        <v>282</v>
      </c>
      <c r="AA11" s="3351"/>
      <c r="AB11" s="3363"/>
      <c r="AC11" s="3364" t="s">
        <v>281</v>
      </c>
      <c r="AD11" s="3365" t="s">
        <v>4237</v>
      </c>
      <c r="AE11" s="3366" t="s">
        <v>4238</v>
      </c>
      <c r="AF11" s="3361">
        <v>41526</v>
      </c>
      <c r="AG11" s="628" t="s">
        <v>281</v>
      </c>
      <c r="AH11" s="627" t="s">
        <v>281</v>
      </c>
      <c r="AI11" s="3367" t="s">
        <v>281</v>
      </c>
      <c r="AJ11" s="627" t="s">
        <v>281</v>
      </c>
      <c r="AK11" s="627" t="s">
        <v>281</v>
      </c>
      <c r="AL11" s="627" t="s">
        <v>281</v>
      </c>
      <c r="AM11" s="627" t="s">
        <v>281</v>
      </c>
      <c r="AN11" s="627" t="s">
        <v>281</v>
      </c>
      <c r="AO11" s="1182" t="s">
        <v>281</v>
      </c>
    </row>
    <row r="12" spans="1:41" s="587" customFormat="1" ht="43.5" customHeight="1" x14ac:dyDescent="0.25">
      <c r="A12" s="3351" t="s">
        <v>840</v>
      </c>
      <c r="B12" s="1189" t="s">
        <v>3493</v>
      </c>
      <c r="C12" s="3352" t="s">
        <v>285</v>
      </c>
      <c r="D12" s="3353" t="s">
        <v>254</v>
      </c>
      <c r="E12" s="3589" t="s">
        <v>281</v>
      </c>
      <c r="F12" s="3508" t="s">
        <v>296</v>
      </c>
      <c r="G12" s="3355" t="s">
        <v>4239</v>
      </c>
      <c r="H12" s="3356" t="s">
        <v>289</v>
      </c>
      <c r="I12" s="3355" t="s">
        <v>2963</v>
      </c>
      <c r="J12" s="3358">
        <v>2013</v>
      </c>
      <c r="K12" s="1968" t="s">
        <v>4240</v>
      </c>
      <c r="L12" s="3315" t="s">
        <v>338</v>
      </c>
      <c r="M12" s="3315" t="s">
        <v>4241</v>
      </c>
      <c r="N12" s="3790">
        <v>1202218.73</v>
      </c>
      <c r="O12" s="1965"/>
      <c r="P12" s="3359">
        <v>0.61</v>
      </c>
      <c r="Q12" s="1965"/>
      <c r="R12" s="1964">
        <v>54</v>
      </c>
      <c r="S12" s="1963"/>
      <c r="T12" s="1962" t="s">
        <v>4242</v>
      </c>
      <c r="U12" s="3527">
        <v>0.5</v>
      </c>
      <c r="V12" s="668" t="s">
        <v>284</v>
      </c>
      <c r="W12" s="668" t="s">
        <v>283</v>
      </c>
      <c r="X12" s="3967">
        <v>1</v>
      </c>
      <c r="Y12" s="3967">
        <v>5</v>
      </c>
      <c r="Z12" s="631" t="s">
        <v>282</v>
      </c>
      <c r="AA12" s="3351"/>
      <c r="AB12" s="3363"/>
      <c r="AC12" s="3364" t="s">
        <v>281</v>
      </c>
      <c r="AD12" s="3365" t="s">
        <v>4243</v>
      </c>
      <c r="AE12" s="3366" t="s">
        <v>4238</v>
      </c>
      <c r="AF12" s="3361">
        <v>41526</v>
      </c>
      <c r="AG12" s="628" t="s">
        <v>281</v>
      </c>
      <c r="AH12" s="627" t="s">
        <v>281</v>
      </c>
      <c r="AI12" s="3367" t="s">
        <v>281</v>
      </c>
      <c r="AJ12" s="627" t="s">
        <v>281</v>
      </c>
      <c r="AK12" s="627" t="s">
        <v>281</v>
      </c>
      <c r="AL12" s="627" t="s">
        <v>281</v>
      </c>
      <c r="AM12" s="627" t="s">
        <v>281</v>
      </c>
      <c r="AN12" s="627" t="s">
        <v>281</v>
      </c>
      <c r="AO12" s="1182" t="s">
        <v>281</v>
      </c>
    </row>
    <row r="13" spans="1:41" s="587" customFormat="1" ht="27" customHeight="1" x14ac:dyDescent="0.25">
      <c r="A13" s="3351" t="s">
        <v>840</v>
      </c>
      <c r="B13" s="1183" t="s">
        <v>867</v>
      </c>
      <c r="C13" s="3352" t="s">
        <v>285</v>
      </c>
      <c r="D13" s="3353" t="s">
        <v>254</v>
      </c>
      <c r="E13" s="628" t="s">
        <v>281</v>
      </c>
      <c r="F13" s="3508" t="s">
        <v>296</v>
      </c>
      <c r="G13" s="3355" t="s">
        <v>4244</v>
      </c>
      <c r="H13" s="3356" t="s">
        <v>289</v>
      </c>
      <c r="I13" s="3357" t="s">
        <v>2963</v>
      </c>
      <c r="J13" s="3358" t="s">
        <v>877</v>
      </c>
      <c r="K13" s="3804" t="s">
        <v>4245</v>
      </c>
      <c r="L13" s="4035" t="s">
        <v>335</v>
      </c>
      <c r="M13" s="4035" t="s">
        <v>4246</v>
      </c>
      <c r="N13" s="4036">
        <v>9426082.4800000004</v>
      </c>
      <c r="O13" s="3724"/>
      <c r="P13" s="3958">
        <v>0.88</v>
      </c>
      <c r="Q13" s="3724"/>
      <c r="R13" s="3959">
        <v>296</v>
      </c>
      <c r="S13" s="3725"/>
      <c r="T13" s="3960" t="s">
        <v>4221</v>
      </c>
      <c r="U13" s="3527">
        <v>0.5</v>
      </c>
      <c r="V13" s="3361">
        <v>41606</v>
      </c>
      <c r="W13" s="668" t="s">
        <v>283</v>
      </c>
      <c r="X13" s="3506">
        <v>1</v>
      </c>
      <c r="Y13" s="3506">
        <v>17</v>
      </c>
      <c r="Z13" s="631" t="s">
        <v>282</v>
      </c>
      <c r="AA13" s="3351"/>
      <c r="AB13" s="3363"/>
      <c r="AC13" s="3364" t="s">
        <v>281</v>
      </c>
      <c r="AD13" s="3365" t="s">
        <v>4247</v>
      </c>
      <c r="AE13" s="3366" t="s">
        <v>4248</v>
      </c>
      <c r="AF13" s="3361">
        <v>41585</v>
      </c>
      <c r="AG13" s="628" t="s">
        <v>281</v>
      </c>
      <c r="AH13" s="627" t="s">
        <v>281</v>
      </c>
      <c r="AI13" s="3454" t="s">
        <v>3117</v>
      </c>
      <c r="AJ13" s="627" t="s">
        <v>281</v>
      </c>
      <c r="AK13" s="627" t="s">
        <v>281</v>
      </c>
      <c r="AL13" s="627" t="s">
        <v>281</v>
      </c>
      <c r="AM13" s="627" t="s">
        <v>281</v>
      </c>
      <c r="AN13" s="627" t="s">
        <v>281</v>
      </c>
      <c r="AO13" s="1182" t="s">
        <v>281</v>
      </c>
    </row>
    <row r="14" spans="1:41" ht="18" x14ac:dyDescent="0.25">
      <c r="A14" s="20"/>
      <c r="B14" s="20"/>
      <c r="C14" s="20"/>
      <c r="D14" s="20"/>
      <c r="E14" s="20"/>
      <c r="F14" s="20"/>
      <c r="G14" s="20"/>
      <c r="H14" s="20"/>
      <c r="I14" s="20"/>
      <c r="J14" s="20"/>
      <c r="K14" s="20"/>
      <c r="L14" s="20"/>
      <c r="M14" s="3408"/>
      <c r="N14" s="3409"/>
      <c r="O14" s="20"/>
      <c r="P14" s="20"/>
      <c r="Q14" s="20"/>
      <c r="R14" s="20"/>
      <c r="S14" s="20"/>
      <c r="T14" s="20"/>
      <c r="U14" s="20"/>
      <c r="V14" s="20"/>
      <c r="W14" s="20"/>
      <c r="X14" s="3272"/>
      <c r="Y14" s="3272"/>
      <c r="Z14" s="20"/>
      <c r="AA14" s="20"/>
      <c r="AB14" s="20"/>
      <c r="AC14" s="20"/>
      <c r="AD14" s="20"/>
      <c r="AE14" s="20"/>
      <c r="AF14" s="20"/>
      <c r="AG14" s="20"/>
      <c r="AH14" s="20"/>
      <c r="AI14" s="20"/>
    </row>
    <row r="15" spans="1:41" ht="18" x14ac:dyDescent="0.25">
      <c r="A15" s="20"/>
      <c r="B15" s="20"/>
      <c r="C15" s="20"/>
      <c r="D15" s="20"/>
      <c r="E15" s="20"/>
      <c r="F15" s="20"/>
      <c r="G15" s="20"/>
      <c r="H15" s="20"/>
      <c r="I15" s="20"/>
      <c r="J15" s="20"/>
      <c r="K15" s="20"/>
      <c r="L15" s="20"/>
      <c r="M15" s="3408"/>
      <c r="N15" s="3409"/>
      <c r="O15" s="20"/>
      <c r="P15" s="20"/>
      <c r="Q15" s="20"/>
      <c r="R15" s="20"/>
      <c r="S15" s="20"/>
      <c r="T15" s="20"/>
      <c r="U15" s="20"/>
      <c r="V15" s="20"/>
      <c r="W15" s="20"/>
      <c r="X15" s="3272"/>
      <c r="Y15" s="3272"/>
      <c r="Z15" s="20"/>
      <c r="AA15" s="20"/>
      <c r="AB15" s="20"/>
      <c r="AC15" s="20"/>
      <c r="AD15" s="20"/>
      <c r="AE15" s="20"/>
      <c r="AF15" s="20"/>
      <c r="AG15" s="20"/>
      <c r="AH15" s="20"/>
      <c r="AI15" s="20"/>
    </row>
    <row r="16" spans="1:41" ht="18" x14ac:dyDescent="0.25">
      <c r="A16" s="20"/>
      <c r="B16" s="20"/>
      <c r="C16" s="20"/>
      <c r="D16" s="20"/>
      <c r="E16" s="20"/>
      <c r="F16" s="20"/>
      <c r="G16" s="20"/>
      <c r="H16" s="20"/>
      <c r="I16" s="20"/>
      <c r="J16" s="20"/>
      <c r="K16" s="1973" t="s">
        <v>2633</v>
      </c>
      <c r="L16" s="20"/>
      <c r="M16" s="3408"/>
      <c r="N16" s="3409"/>
      <c r="O16" s="20"/>
      <c r="P16" s="20"/>
      <c r="Q16" s="20"/>
      <c r="R16" s="20"/>
      <c r="S16" s="20"/>
      <c r="T16" s="20"/>
      <c r="U16" s="20"/>
      <c r="V16" s="20"/>
      <c r="W16" s="20"/>
      <c r="X16" s="3272"/>
      <c r="Y16" s="3272"/>
      <c r="Z16" s="20"/>
      <c r="AA16" s="20"/>
      <c r="AB16" s="20"/>
      <c r="AC16" s="20"/>
      <c r="AD16" s="20"/>
      <c r="AE16" s="20"/>
      <c r="AF16" s="20"/>
      <c r="AG16" s="20"/>
      <c r="AH16" s="20"/>
      <c r="AI16" s="20"/>
    </row>
    <row r="17" spans="1:35" ht="18" x14ac:dyDescent="0.25">
      <c r="A17" s="20"/>
      <c r="B17" s="20"/>
      <c r="C17" s="20"/>
      <c r="D17" s="20"/>
      <c r="E17" s="20"/>
      <c r="F17" s="20"/>
      <c r="G17" s="20"/>
      <c r="H17" s="20"/>
      <c r="I17" s="20"/>
      <c r="J17" s="20"/>
      <c r="K17" s="20"/>
      <c r="L17" s="20"/>
      <c r="M17" s="3408"/>
      <c r="N17" s="3409"/>
      <c r="O17" s="20"/>
      <c r="P17" s="20"/>
      <c r="Q17" s="20"/>
      <c r="R17" s="20"/>
      <c r="S17" s="20"/>
      <c r="T17" s="20"/>
      <c r="U17" s="20"/>
      <c r="V17" s="20"/>
      <c r="W17" s="20"/>
      <c r="X17" s="3272"/>
      <c r="Y17" s="3272"/>
      <c r="Z17" s="20"/>
      <c r="AA17" s="20"/>
      <c r="AB17" s="20"/>
      <c r="AC17" s="20"/>
      <c r="AD17" s="20"/>
      <c r="AE17" s="20"/>
      <c r="AF17" s="20"/>
      <c r="AG17" s="20"/>
      <c r="AH17" s="20"/>
      <c r="AI17" s="20"/>
    </row>
    <row r="18" spans="1:35" ht="18" x14ac:dyDescent="0.25">
      <c r="A18" s="20"/>
      <c r="B18" s="20"/>
      <c r="C18" s="20"/>
      <c r="D18" s="20"/>
      <c r="E18" s="20"/>
      <c r="F18" s="20"/>
      <c r="G18" s="20"/>
      <c r="H18" s="20"/>
      <c r="I18" s="20"/>
      <c r="J18" s="20"/>
      <c r="K18" s="20"/>
      <c r="L18" s="20"/>
      <c r="M18" s="3408"/>
      <c r="N18" s="3409"/>
      <c r="O18" s="20"/>
      <c r="P18" s="20"/>
      <c r="Q18" s="20"/>
      <c r="R18" s="20"/>
      <c r="S18" s="20"/>
      <c r="T18" s="20"/>
      <c r="U18" s="20"/>
      <c r="V18" s="20"/>
      <c r="W18" s="20"/>
      <c r="X18" s="3272"/>
      <c r="Y18" s="3272"/>
      <c r="Z18" s="20"/>
      <c r="AA18" s="20"/>
      <c r="AB18" s="20"/>
      <c r="AC18" s="20"/>
      <c r="AD18" s="20"/>
      <c r="AE18" s="20"/>
      <c r="AF18" s="20"/>
      <c r="AG18" s="20"/>
      <c r="AH18" s="20"/>
      <c r="AI18" s="20"/>
    </row>
    <row r="19" spans="1:35" ht="18" x14ac:dyDescent="0.25">
      <c r="A19" s="20"/>
      <c r="B19" s="20"/>
      <c r="C19" s="20"/>
      <c r="D19" s="20"/>
      <c r="E19" s="20"/>
      <c r="F19" s="20"/>
      <c r="G19" s="20"/>
      <c r="H19" s="20"/>
      <c r="I19" s="20"/>
      <c r="J19" s="20"/>
      <c r="K19" s="20"/>
      <c r="L19" s="20"/>
      <c r="M19" s="3408"/>
      <c r="N19" s="3409"/>
      <c r="O19" s="20"/>
      <c r="P19" s="20"/>
      <c r="Q19" s="20"/>
      <c r="R19" s="20"/>
      <c r="S19" s="20"/>
      <c r="T19" s="20"/>
      <c r="U19" s="20"/>
      <c r="V19" s="20"/>
      <c r="W19" s="20"/>
      <c r="X19" s="3272"/>
      <c r="Y19" s="3272"/>
      <c r="Z19" s="20"/>
      <c r="AA19" s="20"/>
      <c r="AB19" s="20"/>
      <c r="AC19" s="20"/>
      <c r="AD19" s="20"/>
      <c r="AE19" s="20"/>
      <c r="AF19" s="20"/>
      <c r="AG19" s="20"/>
      <c r="AH19" s="20"/>
      <c r="AI19" s="20"/>
    </row>
    <row r="20" spans="1:35" ht="18" x14ac:dyDescent="0.25">
      <c r="A20" s="20"/>
      <c r="B20" s="20"/>
      <c r="C20" s="20"/>
      <c r="D20" s="20"/>
      <c r="E20" s="20"/>
      <c r="F20" s="20"/>
      <c r="G20" s="20"/>
      <c r="H20" s="20"/>
      <c r="I20" s="20"/>
      <c r="J20" s="20"/>
      <c r="K20" s="20"/>
      <c r="L20" s="20"/>
      <c r="M20" s="3408"/>
      <c r="N20" s="3409"/>
      <c r="O20" s="20"/>
      <c r="P20" s="20"/>
      <c r="Q20" s="20"/>
      <c r="R20" s="20"/>
      <c r="S20" s="20"/>
      <c r="T20" s="20"/>
      <c r="U20" s="20"/>
      <c r="V20" s="20"/>
      <c r="W20" s="20"/>
      <c r="X20" s="3272"/>
      <c r="Y20" s="3272"/>
      <c r="Z20" s="20"/>
      <c r="AA20" s="20"/>
      <c r="AB20" s="20"/>
      <c r="AC20" s="20"/>
      <c r="AD20" s="20"/>
      <c r="AE20" s="20"/>
      <c r="AF20" s="20"/>
      <c r="AG20" s="20"/>
      <c r="AH20" s="20"/>
      <c r="AI20" s="20"/>
    </row>
    <row r="21" spans="1:35" ht="18" x14ac:dyDescent="0.25">
      <c r="A21" s="20"/>
      <c r="B21" s="20"/>
      <c r="C21" s="20"/>
      <c r="D21" s="20"/>
      <c r="E21" s="20"/>
      <c r="F21" s="20"/>
      <c r="G21" s="20"/>
      <c r="H21" s="20"/>
      <c r="I21" s="20"/>
      <c r="J21" s="20"/>
      <c r="K21" s="20"/>
      <c r="L21" s="20"/>
      <c r="M21" s="3408"/>
      <c r="N21" s="3409"/>
      <c r="O21" s="20"/>
      <c r="P21" s="20"/>
      <c r="Q21" s="20"/>
      <c r="R21" s="20"/>
      <c r="S21" s="20"/>
      <c r="T21" s="20"/>
      <c r="U21" s="20"/>
      <c r="V21" s="20"/>
      <c r="W21" s="20"/>
      <c r="X21" s="3272"/>
      <c r="Y21" s="3272"/>
      <c r="Z21" s="20"/>
      <c r="AA21" s="20"/>
      <c r="AB21" s="20"/>
      <c r="AC21" s="20"/>
      <c r="AD21" s="20"/>
      <c r="AE21" s="20"/>
      <c r="AF21" s="20"/>
      <c r="AG21" s="20"/>
      <c r="AH21" s="20"/>
      <c r="AI21" s="20"/>
    </row>
    <row r="22" spans="1:35" ht="18" x14ac:dyDescent="0.25">
      <c r="A22" s="20"/>
      <c r="B22" s="20"/>
      <c r="C22" s="20"/>
      <c r="D22" s="20"/>
      <c r="E22" s="20"/>
      <c r="F22" s="20"/>
      <c r="G22" s="20"/>
      <c r="H22" s="20"/>
      <c r="I22" s="20"/>
      <c r="J22" s="20"/>
      <c r="K22" s="20"/>
      <c r="L22" s="20"/>
      <c r="M22" s="3408"/>
      <c r="N22" s="3409"/>
      <c r="O22" s="20"/>
      <c r="P22" s="20"/>
      <c r="Q22" s="20"/>
      <c r="R22" s="20"/>
      <c r="S22" s="20"/>
      <c r="T22" s="20"/>
      <c r="U22" s="20"/>
      <c r="V22" s="20"/>
      <c r="W22" s="20"/>
      <c r="X22" s="3272"/>
      <c r="Y22" s="3272"/>
      <c r="Z22" s="20"/>
      <c r="AA22" s="20"/>
      <c r="AB22" s="20"/>
      <c r="AC22" s="20"/>
      <c r="AD22" s="20"/>
      <c r="AE22" s="20"/>
      <c r="AF22" s="20"/>
      <c r="AG22" s="20"/>
      <c r="AH22" s="20"/>
      <c r="AI22" s="20"/>
    </row>
    <row r="23" spans="1:35" ht="18" x14ac:dyDescent="0.25">
      <c r="A23" s="20"/>
      <c r="B23" s="20"/>
      <c r="C23" s="20"/>
      <c r="D23" s="20"/>
      <c r="E23" s="20"/>
      <c r="F23" s="20"/>
      <c r="G23" s="20"/>
      <c r="H23" s="20"/>
      <c r="I23" s="20"/>
      <c r="J23" s="20"/>
      <c r="K23" s="20"/>
      <c r="L23" s="20"/>
      <c r="M23" s="3408"/>
      <c r="N23" s="3409"/>
      <c r="O23" s="20"/>
      <c r="P23" s="20"/>
      <c r="Q23" s="20"/>
      <c r="R23" s="20"/>
      <c r="S23" s="20"/>
      <c r="T23" s="20"/>
      <c r="U23" s="20"/>
      <c r="V23" s="20"/>
      <c r="W23" s="20"/>
      <c r="X23" s="3272"/>
      <c r="Y23" s="3272"/>
      <c r="Z23" s="20"/>
      <c r="AA23" s="20"/>
      <c r="AB23" s="20"/>
      <c r="AC23" s="20"/>
      <c r="AD23" s="20"/>
      <c r="AE23" s="20"/>
      <c r="AF23" s="20"/>
      <c r="AG23" s="20"/>
      <c r="AH23" s="20"/>
      <c r="AI23" s="20"/>
    </row>
    <row r="24" spans="1:35" ht="18" x14ac:dyDescent="0.25">
      <c r="A24" s="20"/>
      <c r="B24" s="20"/>
      <c r="C24" s="20"/>
      <c r="D24" s="20"/>
      <c r="E24" s="20"/>
      <c r="F24" s="20"/>
      <c r="G24" s="20"/>
      <c r="H24" s="20"/>
      <c r="I24" s="20"/>
      <c r="J24" s="20"/>
      <c r="K24" s="20"/>
      <c r="L24" s="20"/>
      <c r="M24" s="3408"/>
      <c r="N24" s="3409"/>
      <c r="O24" s="20"/>
      <c r="P24" s="20"/>
      <c r="Q24" s="20"/>
      <c r="R24" s="20"/>
      <c r="S24" s="20"/>
      <c r="T24" s="20"/>
      <c r="U24" s="20"/>
      <c r="V24" s="20"/>
      <c r="W24" s="20"/>
      <c r="X24" s="3272"/>
      <c r="Y24" s="3272"/>
      <c r="Z24" s="20"/>
      <c r="AA24" s="20"/>
      <c r="AB24" s="20"/>
      <c r="AC24" s="20"/>
      <c r="AD24" s="20"/>
      <c r="AE24" s="20"/>
      <c r="AF24" s="20"/>
      <c r="AG24" s="20"/>
      <c r="AH24" s="20"/>
      <c r="AI24" s="20"/>
    </row>
    <row r="25" spans="1:35" ht="18" x14ac:dyDescent="0.25">
      <c r="A25" s="20"/>
      <c r="B25" s="20"/>
      <c r="C25" s="20"/>
      <c r="D25" s="20"/>
      <c r="E25" s="20"/>
      <c r="F25" s="20"/>
      <c r="G25" s="20"/>
      <c r="H25" s="20"/>
      <c r="I25" s="20"/>
      <c r="J25" s="20"/>
      <c r="K25" s="20"/>
      <c r="L25" s="20"/>
      <c r="M25" s="3408"/>
      <c r="N25" s="3409"/>
      <c r="O25" s="20"/>
      <c r="P25" s="20"/>
      <c r="Q25" s="20"/>
      <c r="R25" s="20"/>
      <c r="S25" s="20"/>
      <c r="T25" s="20"/>
      <c r="U25" s="20"/>
      <c r="V25" s="20"/>
      <c r="W25" s="20"/>
      <c r="X25" s="3272"/>
      <c r="Y25" s="3272"/>
      <c r="Z25" s="20"/>
      <c r="AA25" s="20"/>
      <c r="AB25" s="20"/>
      <c r="AC25" s="20"/>
      <c r="AD25" s="20"/>
      <c r="AE25" s="20"/>
      <c r="AF25" s="20"/>
      <c r="AG25" s="20"/>
      <c r="AH25" s="20"/>
      <c r="AI25" s="20"/>
    </row>
    <row r="26" spans="1:35" ht="18" x14ac:dyDescent="0.25">
      <c r="A26" s="20"/>
      <c r="B26" s="20"/>
      <c r="C26" s="20"/>
      <c r="D26" s="20"/>
      <c r="E26" s="20"/>
      <c r="F26" s="20"/>
      <c r="G26" s="20"/>
      <c r="H26" s="20"/>
      <c r="I26" s="20"/>
      <c r="J26" s="20"/>
      <c r="K26" s="20"/>
      <c r="L26" s="20"/>
      <c r="M26" s="3408"/>
      <c r="N26" s="3409"/>
      <c r="O26" s="20"/>
      <c r="P26" s="20"/>
      <c r="Q26" s="20"/>
      <c r="R26" s="20"/>
      <c r="S26" s="20"/>
      <c r="T26" s="20"/>
      <c r="U26" s="20"/>
      <c r="V26" s="20"/>
      <c r="W26" s="20"/>
      <c r="X26" s="3272"/>
      <c r="Y26" s="3272"/>
      <c r="Z26" s="20"/>
      <c r="AA26" s="20"/>
      <c r="AB26" s="20"/>
      <c r="AC26" s="20"/>
      <c r="AD26" s="20"/>
      <c r="AE26" s="20"/>
      <c r="AF26" s="20"/>
      <c r="AG26" s="20"/>
      <c r="AH26" s="20"/>
      <c r="AI26" s="20"/>
    </row>
    <row r="27" spans="1:35" ht="18" x14ac:dyDescent="0.25">
      <c r="A27" s="20"/>
      <c r="B27" s="20"/>
      <c r="C27" s="20"/>
      <c r="D27" s="20"/>
      <c r="E27" s="20"/>
      <c r="F27" s="20"/>
      <c r="G27" s="20"/>
      <c r="H27" s="20"/>
      <c r="I27" s="20"/>
      <c r="J27" s="20"/>
      <c r="K27" s="20"/>
      <c r="L27" s="20"/>
      <c r="M27" s="3408"/>
      <c r="N27" s="3409"/>
      <c r="O27" s="20"/>
      <c r="P27" s="20"/>
      <c r="Q27" s="20"/>
      <c r="R27" s="20"/>
      <c r="S27" s="20"/>
      <c r="T27" s="20"/>
      <c r="U27" s="20"/>
      <c r="V27" s="20"/>
      <c r="W27" s="20"/>
      <c r="X27" s="3272"/>
      <c r="Y27" s="3272"/>
      <c r="Z27" s="20"/>
      <c r="AA27" s="20"/>
      <c r="AB27" s="20"/>
      <c r="AC27" s="20"/>
      <c r="AD27" s="20"/>
      <c r="AE27" s="20"/>
      <c r="AF27" s="20"/>
      <c r="AG27" s="20"/>
      <c r="AH27" s="20"/>
      <c r="AI27" s="20"/>
    </row>
    <row r="28" spans="1:35" ht="18" x14ac:dyDescent="0.25">
      <c r="A28" s="20"/>
      <c r="B28" s="20"/>
      <c r="C28" s="20"/>
      <c r="D28" s="20"/>
      <c r="E28" s="20"/>
      <c r="F28" s="20"/>
      <c r="G28" s="20"/>
      <c r="H28" s="20"/>
      <c r="I28" s="20"/>
      <c r="J28" s="20"/>
      <c r="K28" s="20"/>
      <c r="L28" s="20"/>
      <c r="M28" s="3408"/>
      <c r="N28" s="3409"/>
      <c r="O28" s="20"/>
      <c r="P28" s="20"/>
      <c r="Q28" s="20"/>
      <c r="R28" s="20"/>
      <c r="S28" s="20"/>
      <c r="T28" s="20"/>
      <c r="U28" s="20"/>
      <c r="V28" s="20"/>
      <c r="W28" s="20"/>
      <c r="X28" s="3272"/>
      <c r="Y28" s="3272"/>
      <c r="Z28" s="20"/>
      <c r="AA28" s="20"/>
      <c r="AB28" s="20"/>
      <c r="AC28" s="20"/>
      <c r="AD28" s="20"/>
      <c r="AE28" s="20"/>
      <c r="AF28" s="20"/>
      <c r="AG28" s="20"/>
      <c r="AH28" s="20"/>
      <c r="AI28" s="20"/>
    </row>
    <row r="29" spans="1:35" ht="18" x14ac:dyDescent="0.25">
      <c r="A29" s="20"/>
      <c r="B29" s="20"/>
      <c r="C29" s="20"/>
      <c r="D29" s="20"/>
      <c r="E29" s="20"/>
      <c r="F29" s="20"/>
      <c r="G29" s="20"/>
      <c r="H29" s="20"/>
      <c r="I29" s="20"/>
      <c r="J29" s="20"/>
      <c r="K29" s="20"/>
      <c r="L29" s="20"/>
      <c r="M29" s="3408"/>
      <c r="N29" s="3409"/>
      <c r="O29" s="20"/>
      <c r="P29" s="20"/>
      <c r="Q29" s="20"/>
      <c r="R29" s="20"/>
      <c r="S29" s="20"/>
      <c r="T29" s="20"/>
      <c r="U29" s="20"/>
      <c r="V29" s="20"/>
      <c r="W29" s="20"/>
      <c r="X29" s="3272"/>
      <c r="Y29" s="3272"/>
      <c r="Z29" s="20"/>
      <c r="AA29" s="20"/>
      <c r="AB29" s="20"/>
      <c r="AC29" s="20"/>
      <c r="AD29" s="20"/>
      <c r="AE29" s="20"/>
      <c r="AF29" s="20"/>
      <c r="AG29" s="20"/>
      <c r="AH29" s="20"/>
      <c r="AI29" s="20"/>
    </row>
    <row r="30" spans="1:35" ht="18" x14ac:dyDescent="0.25">
      <c r="A30" s="20"/>
      <c r="B30" s="20"/>
      <c r="C30" s="20"/>
      <c r="D30" s="20"/>
      <c r="E30" s="20"/>
      <c r="F30" s="20"/>
      <c r="G30" s="20"/>
      <c r="H30" s="20"/>
      <c r="I30" s="20"/>
      <c r="J30" s="20"/>
      <c r="K30" s="20"/>
      <c r="L30" s="20"/>
      <c r="M30" s="3408"/>
      <c r="N30" s="3409"/>
      <c r="O30" s="20"/>
      <c r="P30" s="20"/>
      <c r="Q30" s="20"/>
      <c r="R30" s="20"/>
      <c r="S30" s="20"/>
      <c r="T30" s="20"/>
      <c r="U30" s="20"/>
      <c r="V30" s="20"/>
      <c r="W30" s="20"/>
      <c r="X30" s="3272"/>
      <c r="Y30" s="3272"/>
      <c r="Z30" s="20"/>
      <c r="AA30" s="20"/>
      <c r="AB30" s="20"/>
      <c r="AC30" s="20"/>
      <c r="AD30" s="20"/>
      <c r="AE30" s="20"/>
      <c r="AF30" s="20"/>
      <c r="AG30" s="20"/>
      <c r="AH30" s="20"/>
      <c r="AI30" s="20"/>
    </row>
    <row r="31" spans="1:35" ht="18" x14ac:dyDescent="0.25">
      <c r="A31" s="20"/>
      <c r="B31" s="20"/>
      <c r="C31" s="20"/>
      <c r="D31" s="20"/>
      <c r="E31" s="20"/>
      <c r="F31" s="20"/>
      <c r="G31" s="20"/>
      <c r="H31" s="20"/>
      <c r="I31" s="20"/>
      <c r="J31" s="20"/>
      <c r="K31" s="20"/>
      <c r="L31" s="20"/>
      <c r="M31" s="3408"/>
      <c r="N31" s="3409"/>
      <c r="O31" s="20"/>
      <c r="P31" s="20"/>
      <c r="Q31" s="20"/>
      <c r="R31" s="20"/>
      <c r="S31" s="20"/>
      <c r="T31" s="20"/>
      <c r="U31" s="20"/>
      <c r="V31" s="20"/>
      <c r="W31" s="20"/>
      <c r="X31" s="3272"/>
      <c r="Y31" s="3272"/>
      <c r="Z31" s="20"/>
      <c r="AA31" s="20"/>
      <c r="AB31" s="20"/>
      <c r="AC31" s="20"/>
      <c r="AD31" s="20"/>
      <c r="AE31" s="20"/>
      <c r="AF31" s="20"/>
      <c r="AG31" s="20"/>
      <c r="AH31" s="20"/>
      <c r="AI31" s="20"/>
    </row>
    <row r="32" spans="1:35" ht="18" x14ac:dyDescent="0.25">
      <c r="A32" s="20"/>
      <c r="B32" s="20"/>
      <c r="C32" s="20"/>
      <c r="D32" s="20"/>
      <c r="E32" s="20"/>
      <c r="F32" s="20"/>
      <c r="G32" s="20"/>
      <c r="H32" s="20"/>
      <c r="I32" s="20"/>
      <c r="J32" s="20"/>
      <c r="K32" s="20"/>
      <c r="L32" s="20"/>
      <c r="M32" s="3408"/>
      <c r="N32" s="3409"/>
      <c r="O32" s="20"/>
      <c r="P32" s="20"/>
      <c r="Q32" s="20"/>
      <c r="R32" s="20"/>
      <c r="S32" s="20"/>
      <c r="T32" s="20"/>
      <c r="U32" s="20"/>
      <c r="V32" s="20"/>
      <c r="W32" s="20"/>
      <c r="X32" s="3272"/>
      <c r="Y32" s="3272"/>
      <c r="Z32" s="20"/>
      <c r="AA32" s="20"/>
      <c r="AB32" s="20"/>
      <c r="AC32" s="20"/>
      <c r="AD32" s="20"/>
      <c r="AE32" s="20"/>
      <c r="AF32" s="20"/>
      <c r="AG32" s="20"/>
      <c r="AH32" s="20"/>
      <c r="AI32" s="20"/>
    </row>
    <row r="33" spans="1:35" ht="18" x14ac:dyDescent="0.25">
      <c r="A33" s="20"/>
      <c r="B33" s="20"/>
      <c r="C33" s="20"/>
      <c r="D33" s="20"/>
      <c r="E33" s="20"/>
      <c r="F33" s="20"/>
      <c r="G33" s="20"/>
      <c r="H33" s="20"/>
      <c r="I33" s="20"/>
      <c r="J33" s="20"/>
      <c r="K33" s="20"/>
      <c r="L33" s="20"/>
      <c r="M33" s="3408"/>
      <c r="N33" s="3409"/>
      <c r="O33" s="20"/>
      <c r="P33" s="20"/>
      <c r="Q33" s="20"/>
      <c r="R33" s="20"/>
      <c r="S33" s="20"/>
      <c r="T33" s="20"/>
      <c r="U33" s="20"/>
      <c r="V33" s="20"/>
      <c r="W33" s="20"/>
      <c r="X33" s="3272"/>
      <c r="Y33" s="3272"/>
      <c r="Z33" s="20"/>
      <c r="AA33" s="20"/>
      <c r="AB33" s="20"/>
      <c r="AC33" s="20"/>
      <c r="AD33" s="20"/>
      <c r="AE33" s="20"/>
      <c r="AF33" s="20"/>
      <c r="AG33" s="20"/>
      <c r="AH33" s="20"/>
      <c r="AI33" s="20"/>
    </row>
    <row r="34" spans="1:35" ht="18" x14ac:dyDescent="0.25">
      <c r="A34" s="20"/>
      <c r="B34" s="20"/>
      <c r="C34" s="20"/>
      <c r="D34" s="20"/>
      <c r="E34" s="20"/>
      <c r="F34" s="20"/>
      <c r="G34" s="20"/>
      <c r="H34" s="20"/>
      <c r="I34" s="20"/>
      <c r="J34" s="20"/>
      <c r="K34" s="20"/>
      <c r="L34" s="20"/>
      <c r="M34" s="3408"/>
      <c r="N34" s="3409"/>
      <c r="O34" s="20"/>
      <c r="P34" s="20"/>
      <c r="Q34" s="20"/>
      <c r="R34" s="20"/>
      <c r="S34" s="20"/>
      <c r="T34" s="20"/>
      <c r="U34" s="20"/>
      <c r="V34" s="20"/>
      <c r="W34" s="20"/>
      <c r="X34" s="3272"/>
      <c r="Y34" s="3272"/>
      <c r="Z34" s="20"/>
      <c r="AA34" s="20"/>
      <c r="AB34" s="20"/>
      <c r="AC34" s="20"/>
      <c r="AD34" s="20"/>
      <c r="AE34" s="20"/>
      <c r="AF34" s="20"/>
      <c r="AG34" s="20"/>
      <c r="AH34" s="20"/>
      <c r="AI34" s="20"/>
    </row>
    <row r="35" spans="1:35" ht="18" x14ac:dyDescent="0.25">
      <c r="A35" s="20"/>
      <c r="B35" s="20"/>
      <c r="C35" s="20"/>
      <c r="D35" s="20"/>
      <c r="E35" s="20"/>
      <c r="F35" s="20"/>
      <c r="G35" s="20"/>
      <c r="H35" s="20"/>
      <c r="I35" s="20"/>
      <c r="J35" s="20"/>
      <c r="K35" s="20"/>
      <c r="L35" s="20"/>
      <c r="M35" s="3408"/>
      <c r="N35" s="3409"/>
      <c r="O35" s="20"/>
      <c r="P35" s="20"/>
      <c r="Q35" s="20"/>
      <c r="R35" s="20"/>
      <c r="S35" s="20"/>
      <c r="T35" s="20"/>
      <c r="U35" s="20"/>
      <c r="V35" s="20"/>
      <c r="W35" s="20"/>
      <c r="X35" s="3272"/>
      <c r="Y35" s="3272"/>
      <c r="Z35" s="20"/>
      <c r="AA35" s="20"/>
      <c r="AB35" s="20"/>
      <c r="AC35" s="20"/>
      <c r="AD35" s="20"/>
      <c r="AE35" s="20"/>
      <c r="AF35" s="20"/>
      <c r="AG35" s="20"/>
      <c r="AH35" s="20"/>
      <c r="AI35" s="20"/>
    </row>
    <row r="36" spans="1:35" ht="18" x14ac:dyDescent="0.25">
      <c r="A36" s="20"/>
      <c r="B36" s="20"/>
      <c r="C36" s="20"/>
      <c r="D36" s="20"/>
      <c r="E36" s="20"/>
      <c r="F36" s="20"/>
      <c r="G36" s="20"/>
      <c r="H36" s="20"/>
      <c r="I36" s="20"/>
      <c r="J36" s="20"/>
      <c r="K36" s="20"/>
      <c r="L36" s="20"/>
      <c r="M36" s="3408"/>
      <c r="N36" s="3409"/>
      <c r="O36" s="20"/>
      <c r="P36" s="20"/>
      <c r="Q36" s="20"/>
      <c r="R36" s="20"/>
      <c r="S36" s="20"/>
      <c r="T36" s="20"/>
      <c r="U36" s="20"/>
      <c r="V36" s="20"/>
      <c r="W36" s="20"/>
      <c r="X36" s="3272"/>
      <c r="Y36" s="3272"/>
      <c r="Z36" s="20"/>
      <c r="AA36" s="20"/>
      <c r="AB36" s="20"/>
      <c r="AC36" s="20"/>
      <c r="AD36" s="20"/>
      <c r="AE36" s="20"/>
      <c r="AF36" s="20"/>
      <c r="AG36" s="20"/>
      <c r="AH36" s="20"/>
      <c r="AI36" s="20"/>
    </row>
    <row r="37" spans="1:35" ht="18" x14ac:dyDescent="0.25">
      <c r="A37" s="20"/>
      <c r="B37" s="20"/>
      <c r="C37" s="20"/>
      <c r="D37" s="20"/>
      <c r="E37" s="20"/>
      <c r="F37" s="20"/>
      <c r="G37" s="20"/>
      <c r="H37" s="20"/>
      <c r="I37" s="20"/>
      <c r="J37" s="20"/>
      <c r="K37" s="20"/>
      <c r="L37" s="20"/>
      <c r="M37" s="3408"/>
      <c r="N37" s="3409"/>
      <c r="O37" s="20"/>
      <c r="P37" s="20"/>
      <c r="Q37" s="20"/>
      <c r="R37" s="20"/>
      <c r="S37" s="20"/>
      <c r="T37" s="20"/>
      <c r="U37" s="20"/>
      <c r="V37" s="20"/>
      <c r="W37" s="20"/>
      <c r="X37" s="3272"/>
      <c r="Y37" s="3272"/>
      <c r="Z37" s="20"/>
      <c r="AA37" s="20"/>
      <c r="AB37" s="20"/>
      <c r="AC37" s="20"/>
      <c r="AD37" s="20"/>
      <c r="AE37" s="20"/>
      <c r="AF37" s="20"/>
      <c r="AG37" s="20"/>
      <c r="AH37" s="20"/>
      <c r="AI37" s="20"/>
    </row>
    <row r="38" spans="1:35" ht="18" x14ac:dyDescent="0.25">
      <c r="A38" s="20"/>
      <c r="B38" s="20"/>
      <c r="C38" s="20"/>
      <c r="D38" s="20"/>
      <c r="E38" s="20"/>
      <c r="F38" s="20"/>
      <c r="G38" s="20"/>
      <c r="H38" s="20"/>
      <c r="I38" s="20"/>
      <c r="J38" s="20"/>
      <c r="K38" s="20"/>
      <c r="L38" s="20"/>
      <c r="M38" s="3408"/>
      <c r="N38" s="3409"/>
      <c r="O38" s="20"/>
      <c r="P38" s="20"/>
      <c r="Q38" s="20"/>
      <c r="R38" s="20"/>
      <c r="S38" s="20"/>
      <c r="T38" s="20"/>
      <c r="U38" s="20"/>
      <c r="V38" s="20"/>
      <c r="W38" s="20"/>
      <c r="X38" s="3272"/>
      <c r="Y38" s="3272"/>
      <c r="Z38" s="20"/>
      <c r="AA38" s="20"/>
      <c r="AB38" s="20"/>
      <c r="AC38" s="20"/>
      <c r="AD38" s="20"/>
      <c r="AE38" s="20"/>
      <c r="AF38" s="20"/>
      <c r="AG38" s="20"/>
      <c r="AH38" s="20"/>
      <c r="AI38" s="20"/>
    </row>
    <row r="39" spans="1:35" ht="18" x14ac:dyDescent="0.25">
      <c r="A39" s="20"/>
      <c r="B39" s="20"/>
      <c r="C39" s="20"/>
      <c r="D39" s="20"/>
      <c r="E39" s="20"/>
      <c r="F39" s="20"/>
      <c r="G39" s="20"/>
      <c r="H39" s="20"/>
      <c r="I39" s="20"/>
      <c r="J39" s="20"/>
      <c r="K39" s="20"/>
      <c r="L39" s="20"/>
      <c r="M39" s="3408"/>
      <c r="N39" s="3409"/>
      <c r="O39" s="20"/>
      <c r="P39" s="20"/>
      <c r="Q39" s="20"/>
      <c r="R39" s="20"/>
      <c r="S39" s="20"/>
      <c r="T39" s="20"/>
      <c r="U39" s="20"/>
      <c r="V39" s="20"/>
      <c r="W39" s="20"/>
      <c r="X39" s="3272"/>
      <c r="Y39" s="3272"/>
      <c r="Z39" s="20"/>
      <c r="AA39" s="20"/>
      <c r="AB39" s="20"/>
      <c r="AC39" s="20"/>
      <c r="AD39" s="20"/>
      <c r="AE39" s="20"/>
      <c r="AF39" s="20"/>
      <c r="AG39" s="20"/>
      <c r="AH39" s="20"/>
      <c r="AI39" s="20"/>
    </row>
    <row r="40" spans="1:35" ht="18" x14ac:dyDescent="0.25">
      <c r="A40" s="20"/>
      <c r="B40" s="20"/>
      <c r="C40" s="20"/>
      <c r="D40" s="20"/>
      <c r="E40" s="20"/>
      <c r="F40" s="20"/>
      <c r="G40" s="20"/>
      <c r="H40" s="20"/>
      <c r="I40" s="20"/>
      <c r="J40" s="20"/>
      <c r="K40" s="20"/>
      <c r="L40" s="20"/>
      <c r="M40" s="3408"/>
      <c r="N40" s="3409"/>
      <c r="O40" s="20"/>
      <c r="P40" s="20"/>
      <c r="Q40" s="20"/>
      <c r="R40" s="20"/>
      <c r="S40" s="20"/>
      <c r="T40" s="20"/>
      <c r="U40" s="20"/>
      <c r="V40" s="20"/>
      <c r="W40" s="20"/>
      <c r="X40" s="3272"/>
      <c r="Y40" s="3272"/>
      <c r="Z40" s="20"/>
      <c r="AA40" s="20"/>
      <c r="AB40" s="20"/>
      <c r="AC40" s="20"/>
      <c r="AD40" s="20"/>
      <c r="AE40" s="20"/>
      <c r="AF40" s="20"/>
      <c r="AG40" s="20"/>
      <c r="AH40" s="20"/>
      <c r="AI40" s="20"/>
    </row>
    <row r="41" spans="1:35" ht="18" x14ac:dyDescent="0.25">
      <c r="A41" s="20"/>
      <c r="B41" s="20"/>
      <c r="C41" s="20"/>
      <c r="D41" s="20"/>
      <c r="E41" s="20"/>
      <c r="F41" s="20"/>
      <c r="G41" s="20"/>
      <c r="H41" s="20"/>
      <c r="I41" s="20"/>
      <c r="J41" s="20"/>
      <c r="K41" s="20"/>
      <c r="L41" s="20"/>
      <c r="M41" s="3408"/>
      <c r="N41" s="3409"/>
      <c r="O41" s="20"/>
      <c r="P41" s="20"/>
      <c r="Q41" s="20"/>
      <c r="R41" s="20"/>
      <c r="S41" s="20"/>
      <c r="T41" s="20"/>
      <c r="U41" s="20"/>
      <c r="V41" s="20"/>
      <c r="W41" s="20"/>
      <c r="X41" s="3272"/>
      <c r="Y41" s="3272"/>
      <c r="Z41" s="20"/>
      <c r="AA41" s="20"/>
      <c r="AB41" s="20"/>
      <c r="AC41" s="20"/>
      <c r="AD41" s="20"/>
      <c r="AE41" s="20"/>
      <c r="AF41" s="20"/>
      <c r="AG41" s="20"/>
      <c r="AH41" s="20"/>
      <c r="AI41" s="20"/>
    </row>
    <row r="42" spans="1:35" ht="18" x14ac:dyDescent="0.25">
      <c r="A42" s="20"/>
      <c r="B42" s="20"/>
      <c r="C42" s="20"/>
      <c r="D42" s="20"/>
      <c r="E42" s="20"/>
      <c r="F42" s="20"/>
      <c r="G42" s="20"/>
      <c r="H42" s="20"/>
      <c r="I42" s="20"/>
      <c r="J42" s="20"/>
      <c r="K42" s="20"/>
      <c r="L42" s="20"/>
      <c r="M42" s="3408"/>
      <c r="N42" s="3409"/>
      <c r="O42" s="20"/>
      <c r="P42" s="20"/>
      <c r="Q42" s="20"/>
      <c r="R42" s="20"/>
      <c r="S42" s="20"/>
      <c r="T42" s="20"/>
      <c r="U42" s="20"/>
      <c r="V42" s="20"/>
      <c r="W42" s="20"/>
      <c r="X42" s="3272"/>
      <c r="Y42" s="3272"/>
      <c r="Z42" s="20"/>
      <c r="AA42" s="20"/>
      <c r="AB42" s="20"/>
      <c r="AC42" s="20"/>
      <c r="AD42" s="20"/>
      <c r="AE42" s="20"/>
      <c r="AF42" s="20"/>
      <c r="AG42" s="20"/>
      <c r="AH42" s="20"/>
      <c r="AI42" s="20"/>
    </row>
    <row r="43" spans="1:35" ht="18" x14ac:dyDescent="0.25">
      <c r="A43" s="20"/>
      <c r="B43" s="20"/>
      <c r="C43" s="20"/>
      <c r="D43" s="20"/>
      <c r="E43" s="20"/>
      <c r="F43" s="20"/>
      <c r="G43" s="20"/>
      <c r="H43" s="20"/>
      <c r="I43" s="20"/>
      <c r="J43" s="20"/>
      <c r="K43" s="20"/>
      <c r="L43" s="20"/>
      <c r="M43" s="3408"/>
      <c r="N43" s="3409"/>
      <c r="O43" s="20"/>
      <c r="P43" s="20"/>
      <c r="Q43" s="20"/>
      <c r="R43" s="20"/>
      <c r="S43" s="20"/>
      <c r="T43" s="20"/>
      <c r="U43" s="20"/>
      <c r="V43" s="20"/>
      <c r="W43" s="20"/>
      <c r="X43" s="3272"/>
      <c r="Y43" s="3272"/>
      <c r="Z43" s="20"/>
      <c r="AA43" s="20"/>
      <c r="AB43" s="20"/>
      <c r="AC43" s="20"/>
      <c r="AD43" s="20"/>
      <c r="AE43" s="20"/>
      <c r="AF43" s="20"/>
      <c r="AG43" s="20"/>
      <c r="AH43" s="20"/>
      <c r="AI43" s="20"/>
    </row>
    <row r="44" spans="1:35" ht="18" x14ac:dyDescent="0.25">
      <c r="A44" s="20"/>
      <c r="B44" s="20"/>
      <c r="C44" s="20"/>
      <c r="D44" s="20"/>
      <c r="E44" s="20"/>
      <c r="F44" s="20"/>
      <c r="G44" s="20"/>
      <c r="H44" s="20"/>
      <c r="I44" s="20"/>
      <c r="J44" s="20"/>
      <c r="K44" s="20"/>
      <c r="L44" s="20"/>
      <c r="M44" s="3408"/>
      <c r="N44" s="3409"/>
      <c r="O44" s="20"/>
      <c r="P44" s="20"/>
      <c r="Q44" s="20"/>
      <c r="R44" s="20"/>
      <c r="S44" s="20"/>
      <c r="T44" s="20"/>
      <c r="U44" s="20"/>
      <c r="V44" s="20"/>
      <c r="W44" s="20"/>
      <c r="X44" s="3272"/>
      <c r="Y44" s="3272"/>
      <c r="Z44" s="20"/>
      <c r="AA44" s="20"/>
      <c r="AB44" s="20"/>
      <c r="AC44" s="20"/>
      <c r="AD44" s="20"/>
      <c r="AE44" s="20"/>
      <c r="AF44" s="20"/>
      <c r="AG44" s="20"/>
      <c r="AH44" s="20"/>
      <c r="AI44" s="20"/>
    </row>
    <row r="45" spans="1:35" ht="18" x14ac:dyDescent="0.25">
      <c r="A45" s="20"/>
      <c r="B45" s="20"/>
      <c r="C45" s="20"/>
      <c r="D45" s="20"/>
      <c r="E45" s="20"/>
      <c r="F45" s="20"/>
      <c r="G45" s="20"/>
      <c r="H45" s="20"/>
      <c r="I45" s="20"/>
      <c r="J45" s="20"/>
      <c r="K45" s="20"/>
      <c r="L45" s="20"/>
      <c r="M45" s="3408"/>
      <c r="N45" s="3409"/>
      <c r="O45" s="20"/>
      <c r="P45" s="20"/>
      <c r="Q45" s="20"/>
      <c r="R45" s="20"/>
      <c r="S45" s="20"/>
      <c r="T45" s="20"/>
      <c r="U45" s="20"/>
      <c r="V45" s="20"/>
      <c r="W45" s="20"/>
      <c r="X45" s="3272"/>
      <c r="Y45" s="3272"/>
      <c r="Z45" s="20"/>
      <c r="AA45" s="20"/>
      <c r="AB45" s="20"/>
      <c r="AC45" s="20"/>
      <c r="AD45" s="20"/>
      <c r="AE45" s="20"/>
      <c r="AF45" s="20"/>
      <c r="AG45" s="20"/>
      <c r="AH45" s="20"/>
      <c r="AI45" s="20"/>
    </row>
    <row r="46" spans="1:35" ht="18" x14ac:dyDescent="0.25">
      <c r="A46" s="20"/>
      <c r="B46" s="20"/>
      <c r="C46" s="20"/>
      <c r="D46" s="20"/>
      <c r="E46" s="20"/>
      <c r="F46" s="20"/>
      <c r="G46" s="20"/>
      <c r="H46" s="20"/>
      <c r="I46" s="20"/>
      <c r="J46" s="20"/>
      <c r="K46" s="20"/>
      <c r="L46" s="20"/>
      <c r="M46" s="3408"/>
      <c r="N46" s="3409"/>
      <c r="O46" s="20"/>
      <c r="P46" s="20"/>
      <c r="Q46" s="20"/>
      <c r="R46" s="20"/>
      <c r="S46" s="20"/>
      <c r="T46" s="20"/>
      <c r="U46" s="20"/>
      <c r="V46" s="20"/>
      <c r="W46" s="20"/>
      <c r="X46" s="3272"/>
      <c r="Y46" s="3272"/>
      <c r="Z46" s="20"/>
      <c r="AA46" s="20"/>
      <c r="AB46" s="20"/>
      <c r="AC46" s="20"/>
      <c r="AD46" s="20"/>
      <c r="AE46" s="20"/>
      <c r="AF46" s="20"/>
      <c r="AG46" s="20"/>
      <c r="AH46" s="20"/>
      <c r="AI46" s="20"/>
    </row>
    <row r="47" spans="1:35" ht="18" x14ac:dyDescent="0.25">
      <c r="A47" s="20"/>
      <c r="B47" s="20"/>
      <c r="C47" s="20"/>
      <c r="D47" s="20"/>
      <c r="E47" s="20"/>
      <c r="F47" s="20"/>
      <c r="G47" s="20"/>
      <c r="H47" s="20"/>
      <c r="I47" s="20"/>
      <c r="J47" s="20"/>
      <c r="K47" s="20"/>
      <c r="L47" s="20"/>
      <c r="M47" s="3408"/>
      <c r="N47" s="3409"/>
      <c r="O47" s="20"/>
      <c r="P47" s="20"/>
      <c r="Q47" s="20"/>
      <c r="R47" s="20"/>
      <c r="S47" s="20"/>
      <c r="T47" s="20"/>
      <c r="U47" s="20"/>
      <c r="V47" s="20"/>
      <c r="W47" s="20"/>
      <c r="X47" s="3272"/>
      <c r="Y47" s="3272"/>
      <c r="Z47" s="20"/>
      <c r="AA47" s="20"/>
      <c r="AB47" s="20"/>
      <c r="AC47" s="20"/>
      <c r="AD47" s="20"/>
      <c r="AE47" s="20"/>
      <c r="AF47" s="20"/>
      <c r="AG47" s="20"/>
      <c r="AH47" s="20"/>
      <c r="AI47" s="20"/>
    </row>
    <row r="48" spans="1:35" ht="18" x14ac:dyDescent="0.25">
      <c r="A48" s="20"/>
      <c r="B48" s="20"/>
      <c r="C48" s="20"/>
      <c r="D48" s="20"/>
      <c r="E48" s="20"/>
      <c r="F48" s="20"/>
      <c r="G48" s="20"/>
      <c r="H48" s="20"/>
      <c r="I48" s="20"/>
      <c r="J48" s="20"/>
      <c r="K48" s="20"/>
      <c r="L48" s="20"/>
      <c r="M48" s="3408"/>
      <c r="N48" s="3409"/>
      <c r="O48" s="20"/>
      <c r="P48" s="20"/>
      <c r="Q48" s="20"/>
      <c r="R48" s="20"/>
      <c r="S48" s="20"/>
      <c r="T48" s="20"/>
      <c r="U48" s="20"/>
      <c r="V48" s="20"/>
      <c r="W48" s="20"/>
      <c r="X48" s="3272"/>
      <c r="Y48" s="3272"/>
      <c r="Z48" s="20"/>
      <c r="AA48" s="20"/>
      <c r="AB48" s="20"/>
      <c r="AC48" s="20"/>
      <c r="AD48" s="20"/>
      <c r="AE48" s="20"/>
      <c r="AF48" s="20"/>
      <c r="AG48" s="20"/>
      <c r="AH48" s="20"/>
      <c r="AI48" s="20"/>
    </row>
    <row r="49" spans="1:35" ht="18" x14ac:dyDescent="0.25">
      <c r="A49" s="20"/>
      <c r="B49" s="20"/>
      <c r="C49" s="20"/>
      <c r="D49" s="20"/>
      <c r="E49" s="20"/>
      <c r="F49" s="20"/>
      <c r="G49" s="20"/>
      <c r="H49" s="20"/>
      <c r="I49" s="20"/>
      <c r="J49" s="20"/>
      <c r="K49" s="20"/>
      <c r="L49" s="20"/>
      <c r="M49" s="3408"/>
      <c r="N49" s="3409"/>
      <c r="O49" s="20"/>
      <c r="P49" s="20"/>
      <c r="Q49" s="20"/>
      <c r="R49" s="20"/>
      <c r="S49" s="20"/>
      <c r="T49" s="20"/>
      <c r="U49" s="20"/>
      <c r="V49" s="20"/>
      <c r="W49" s="20"/>
      <c r="X49" s="3272"/>
      <c r="Y49" s="3272"/>
      <c r="Z49" s="20"/>
      <c r="AA49" s="20"/>
      <c r="AB49" s="20"/>
      <c r="AC49" s="20"/>
      <c r="AD49" s="20"/>
      <c r="AE49" s="20"/>
      <c r="AF49" s="20"/>
      <c r="AG49" s="20"/>
      <c r="AH49" s="20"/>
      <c r="AI49" s="20"/>
    </row>
    <row r="50" spans="1:35" ht="18" x14ac:dyDescent="0.25">
      <c r="A50" s="20"/>
      <c r="B50" s="20"/>
      <c r="C50" s="20"/>
      <c r="D50" s="20"/>
      <c r="E50" s="20"/>
      <c r="F50" s="20"/>
      <c r="G50" s="20"/>
      <c r="H50" s="20"/>
      <c r="I50" s="20"/>
      <c r="J50" s="20"/>
      <c r="K50" s="20"/>
      <c r="L50" s="20"/>
      <c r="M50" s="3408"/>
      <c r="N50" s="3409"/>
      <c r="O50" s="20"/>
      <c r="P50" s="20"/>
      <c r="Q50" s="20"/>
      <c r="R50" s="20"/>
      <c r="S50" s="20"/>
      <c r="T50" s="20"/>
      <c r="U50" s="20"/>
      <c r="V50" s="20"/>
      <c r="W50" s="20"/>
      <c r="X50" s="3272"/>
      <c r="Y50" s="3272"/>
      <c r="Z50" s="20"/>
      <c r="AA50" s="20"/>
      <c r="AB50" s="20"/>
      <c r="AC50" s="20"/>
      <c r="AD50" s="20"/>
      <c r="AE50" s="20"/>
      <c r="AF50" s="20"/>
      <c r="AG50" s="20"/>
      <c r="AH50" s="20"/>
      <c r="AI50" s="20"/>
    </row>
    <row r="51" spans="1:35" ht="18" x14ac:dyDescent="0.25">
      <c r="A51" s="20"/>
      <c r="B51" s="20"/>
      <c r="C51" s="20"/>
      <c r="D51" s="20"/>
      <c r="E51" s="20"/>
      <c r="F51" s="20"/>
      <c r="G51" s="20"/>
      <c r="H51" s="20"/>
      <c r="I51" s="20"/>
      <c r="J51" s="20"/>
      <c r="K51" s="20"/>
      <c r="L51" s="20"/>
      <c r="M51" s="3408"/>
      <c r="N51" s="3409"/>
      <c r="O51" s="20"/>
      <c r="P51" s="20"/>
      <c r="Q51" s="20"/>
      <c r="R51" s="20"/>
      <c r="S51" s="20"/>
      <c r="T51" s="20"/>
      <c r="U51" s="20"/>
      <c r="V51" s="20"/>
      <c r="W51" s="20"/>
      <c r="X51" s="3272"/>
      <c r="Y51" s="3272"/>
      <c r="Z51" s="20"/>
      <c r="AA51" s="20"/>
      <c r="AB51" s="20"/>
      <c r="AC51" s="20"/>
      <c r="AD51" s="20"/>
      <c r="AE51" s="20"/>
      <c r="AF51" s="20"/>
      <c r="AG51" s="20"/>
      <c r="AH51" s="20"/>
      <c r="AI51" s="20"/>
    </row>
    <row r="52" spans="1:35" ht="18" x14ac:dyDescent="0.25">
      <c r="A52" s="20"/>
      <c r="B52" s="20"/>
      <c r="C52" s="20"/>
      <c r="D52" s="20"/>
      <c r="E52" s="20"/>
      <c r="F52" s="20"/>
      <c r="G52" s="20"/>
      <c r="H52" s="20"/>
      <c r="I52" s="20"/>
      <c r="J52" s="20"/>
      <c r="K52" s="20"/>
      <c r="L52" s="20"/>
      <c r="M52" s="3408"/>
      <c r="N52" s="3409"/>
      <c r="O52" s="20"/>
      <c r="P52" s="20"/>
      <c r="Q52" s="20"/>
      <c r="R52" s="20"/>
      <c r="S52" s="20"/>
      <c r="T52" s="20"/>
      <c r="U52" s="20"/>
      <c r="V52" s="20"/>
      <c r="W52" s="20"/>
      <c r="X52" s="3272"/>
      <c r="Y52" s="3272"/>
      <c r="Z52" s="20"/>
      <c r="AA52" s="20"/>
      <c r="AB52" s="20"/>
      <c r="AC52" s="20"/>
      <c r="AD52" s="20"/>
      <c r="AE52" s="20"/>
      <c r="AF52" s="20"/>
      <c r="AG52" s="20"/>
      <c r="AH52" s="20"/>
      <c r="AI52" s="20"/>
    </row>
    <row r="53" spans="1:35" ht="18" x14ac:dyDescent="0.25">
      <c r="A53" s="20"/>
      <c r="B53" s="20"/>
      <c r="C53" s="20"/>
      <c r="D53" s="20"/>
      <c r="E53" s="20"/>
      <c r="F53" s="20"/>
      <c r="G53" s="20"/>
      <c r="H53" s="20"/>
      <c r="I53" s="20"/>
      <c r="J53" s="20"/>
      <c r="K53" s="20"/>
      <c r="L53" s="20"/>
      <c r="M53" s="3408"/>
      <c r="N53" s="3409"/>
      <c r="O53" s="20"/>
      <c r="P53" s="20"/>
      <c r="Q53" s="20"/>
      <c r="R53" s="20"/>
      <c r="S53" s="20"/>
      <c r="T53" s="20"/>
      <c r="U53" s="20"/>
      <c r="V53" s="20"/>
      <c r="W53" s="20"/>
      <c r="X53" s="3272"/>
      <c r="Y53" s="3272"/>
      <c r="Z53" s="20"/>
      <c r="AA53" s="20"/>
      <c r="AB53" s="20"/>
      <c r="AC53" s="20"/>
      <c r="AD53" s="20"/>
      <c r="AE53" s="20"/>
      <c r="AF53" s="20"/>
      <c r="AG53" s="20"/>
      <c r="AH53" s="20"/>
      <c r="AI53" s="20"/>
    </row>
    <row r="54" spans="1:35" ht="18" x14ac:dyDescent="0.25">
      <c r="A54" s="20"/>
      <c r="B54" s="20"/>
      <c r="C54" s="20"/>
      <c r="D54" s="20"/>
      <c r="E54" s="20"/>
      <c r="F54" s="20"/>
      <c r="G54" s="20"/>
      <c r="H54" s="20"/>
      <c r="I54" s="20"/>
      <c r="J54" s="20"/>
      <c r="K54" s="20"/>
      <c r="L54" s="20"/>
      <c r="M54" s="3408"/>
      <c r="N54" s="3409"/>
      <c r="O54" s="20"/>
      <c r="P54" s="20"/>
      <c r="Q54" s="20"/>
      <c r="R54" s="20"/>
      <c r="S54" s="20"/>
      <c r="T54" s="20"/>
      <c r="U54" s="20"/>
      <c r="V54" s="20"/>
      <c r="W54" s="20"/>
      <c r="X54" s="3272"/>
      <c r="Y54" s="3272"/>
      <c r="Z54" s="20"/>
      <c r="AA54" s="20"/>
      <c r="AB54" s="20"/>
      <c r="AC54" s="20"/>
      <c r="AD54" s="20"/>
      <c r="AE54" s="20"/>
      <c r="AF54" s="20"/>
      <c r="AG54" s="20"/>
      <c r="AH54" s="20"/>
      <c r="AI54" s="20"/>
    </row>
    <row r="55" spans="1:35" ht="18" x14ac:dyDescent="0.25">
      <c r="A55" s="20"/>
      <c r="B55" s="20"/>
      <c r="C55" s="20"/>
      <c r="D55" s="20"/>
      <c r="E55" s="20"/>
      <c r="F55" s="20"/>
      <c r="G55" s="20"/>
      <c r="H55" s="20"/>
      <c r="I55" s="20"/>
      <c r="J55" s="20"/>
      <c r="K55" s="20"/>
      <c r="L55" s="20"/>
      <c r="M55" s="3408"/>
      <c r="N55" s="3409"/>
      <c r="O55" s="20"/>
      <c r="P55" s="20"/>
      <c r="Q55" s="20"/>
      <c r="R55" s="20"/>
      <c r="S55" s="20"/>
      <c r="T55" s="20"/>
      <c r="U55" s="20"/>
      <c r="V55" s="20"/>
      <c r="W55" s="20"/>
      <c r="X55" s="3272"/>
      <c r="Y55" s="3272"/>
      <c r="Z55" s="20"/>
      <c r="AA55" s="20"/>
      <c r="AB55" s="20"/>
      <c r="AC55" s="20"/>
      <c r="AD55" s="20"/>
      <c r="AE55" s="20"/>
      <c r="AF55" s="20"/>
      <c r="AG55" s="20"/>
      <c r="AH55" s="20"/>
      <c r="AI55" s="20"/>
    </row>
    <row r="56" spans="1:35" ht="18" x14ac:dyDescent="0.25">
      <c r="A56" s="20"/>
      <c r="B56" s="20"/>
      <c r="C56" s="20"/>
      <c r="D56" s="20"/>
      <c r="E56" s="20"/>
      <c r="F56" s="20"/>
      <c r="G56" s="20"/>
      <c r="H56" s="20"/>
      <c r="I56" s="20"/>
      <c r="J56" s="20"/>
      <c r="K56" s="20"/>
      <c r="L56" s="20"/>
      <c r="M56" s="3408"/>
      <c r="N56" s="3409"/>
      <c r="O56" s="20"/>
      <c r="P56" s="20"/>
      <c r="Q56" s="20"/>
      <c r="R56" s="20"/>
      <c r="S56" s="20"/>
      <c r="T56" s="20"/>
      <c r="U56" s="20"/>
      <c r="V56" s="20"/>
      <c r="W56" s="20"/>
      <c r="X56" s="3272"/>
      <c r="Y56" s="3272"/>
      <c r="Z56" s="20"/>
      <c r="AA56" s="20"/>
      <c r="AB56" s="20"/>
      <c r="AC56" s="20"/>
      <c r="AD56" s="20"/>
      <c r="AE56" s="20"/>
      <c r="AF56" s="20"/>
      <c r="AG56" s="20"/>
      <c r="AH56" s="20"/>
      <c r="AI56" s="20"/>
    </row>
    <row r="57" spans="1:35" ht="18" x14ac:dyDescent="0.25">
      <c r="A57" s="20"/>
      <c r="B57" s="20"/>
      <c r="C57" s="20"/>
      <c r="D57" s="20"/>
      <c r="E57" s="20"/>
      <c r="F57" s="20"/>
      <c r="G57" s="20"/>
      <c r="H57" s="20"/>
      <c r="I57" s="20"/>
      <c r="J57" s="20"/>
      <c r="K57" s="20"/>
      <c r="L57" s="20"/>
      <c r="M57" s="3408"/>
      <c r="N57" s="3409"/>
      <c r="O57" s="20"/>
      <c r="P57" s="20"/>
      <c r="Q57" s="20"/>
      <c r="R57" s="20"/>
      <c r="S57" s="20"/>
      <c r="T57" s="20"/>
      <c r="U57" s="20"/>
      <c r="V57" s="20"/>
      <c r="W57" s="20"/>
      <c r="X57" s="3272"/>
      <c r="Y57" s="3272"/>
      <c r="Z57" s="20"/>
      <c r="AA57" s="20"/>
      <c r="AB57" s="20"/>
      <c r="AC57" s="20"/>
      <c r="AD57" s="20"/>
      <c r="AE57" s="20"/>
      <c r="AF57" s="20"/>
      <c r="AG57" s="20"/>
      <c r="AH57" s="20"/>
      <c r="AI57" s="20"/>
    </row>
    <row r="58" spans="1:35" ht="18" x14ac:dyDescent="0.25">
      <c r="A58" s="20"/>
      <c r="B58" s="20"/>
      <c r="C58" s="20"/>
      <c r="D58" s="20"/>
      <c r="E58" s="20"/>
      <c r="F58" s="20"/>
      <c r="G58" s="20"/>
      <c r="H58" s="20"/>
      <c r="I58" s="20"/>
      <c r="J58" s="20"/>
      <c r="K58" s="20"/>
      <c r="L58" s="20"/>
      <c r="M58" s="3408"/>
      <c r="N58" s="3409"/>
      <c r="O58" s="20"/>
      <c r="P58" s="20"/>
      <c r="Q58" s="20"/>
      <c r="R58" s="20"/>
      <c r="S58" s="20"/>
      <c r="T58" s="20"/>
      <c r="U58" s="20"/>
      <c r="V58" s="20"/>
      <c r="W58" s="20"/>
      <c r="X58" s="3272"/>
      <c r="Y58" s="3272"/>
      <c r="Z58" s="20"/>
      <c r="AA58" s="20"/>
      <c r="AB58" s="20"/>
      <c r="AC58" s="20"/>
      <c r="AD58" s="20"/>
      <c r="AE58" s="20"/>
      <c r="AF58" s="20"/>
      <c r="AG58" s="20"/>
      <c r="AH58" s="20"/>
      <c r="AI58" s="20"/>
    </row>
    <row r="59" spans="1:35" ht="18" x14ac:dyDescent="0.25">
      <c r="A59" s="20"/>
      <c r="B59" s="20"/>
      <c r="C59" s="20"/>
      <c r="D59" s="20"/>
      <c r="E59" s="20"/>
      <c r="F59" s="20"/>
      <c r="G59" s="20"/>
      <c r="H59" s="20"/>
      <c r="I59" s="20"/>
      <c r="J59" s="20"/>
      <c r="K59" s="20"/>
      <c r="L59" s="20"/>
      <c r="M59" s="3408"/>
      <c r="N59" s="3409"/>
      <c r="O59" s="20"/>
      <c r="P59" s="20"/>
      <c r="Q59" s="20"/>
      <c r="R59" s="20"/>
      <c r="S59" s="20"/>
      <c r="T59" s="20"/>
      <c r="U59" s="20"/>
      <c r="V59" s="20"/>
      <c r="W59" s="20"/>
      <c r="X59" s="3272"/>
      <c r="Y59" s="3272"/>
      <c r="Z59" s="20"/>
      <c r="AA59" s="20"/>
      <c r="AB59" s="20"/>
      <c r="AC59" s="20"/>
      <c r="AD59" s="20"/>
      <c r="AE59" s="20"/>
      <c r="AF59" s="20"/>
      <c r="AG59" s="20"/>
      <c r="AH59" s="20"/>
      <c r="AI59" s="20"/>
    </row>
    <row r="60" spans="1:35" ht="18" x14ac:dyDescent="0.25">
      <c r="A60" s="20"/>
      <c r="B60" s="20"/>
      <c r="C60" s="20"/>
      <c r="D60" s="20"/>
      <c r="E60" s="20"/>
      <c r="F60" s="20"/>
      <c r="G60" s="20"/>
      <c r="H60" s="20"/>
      <c r="I60" s="20"/>
      <c r="J60" s="20"/>
      <c r="K60" s="20"/>
      <c r="L60" s="20"/>
      <c r="M60" s="3408"/>
      <c r="N60" s="3409"/>
      <c r="O60" s="20"/>
      <c r="P60" s="20"/>
      <c r="Q60" s="20"/>
      <c r="R60" s="20"/>
      <c r="S60" s="20"/>
      <c r="T60" s="20"/>
      <c r="U60" s="20"/>
      <c r="V60" s="20"/>
      <c r="W60" s="20"/>
      <c r="X60" s="3272"/>
      <c r="Y60" s="3272"/>
      <c r="Z60" s="20"/>
      <c r="AA60" s="20"/>
      <c r="AB60" s="20"/>
      <c r="AC60" s="20"/>
      <c r="AD60" s="20"/>
      <c r="AE60" s="20"/>
      <c r="AF60" s="20"/>
      <c r="AG60" s="20"/>
      <c r="AH60" s="20"/>
      <c r="AI60" s="20"/>
    </row>
    <row r="61" spans="1:35" ht="18" x14ac:dyDescent="0.25">
      <c r="A61" s="20"/>
      <c r="B61" s="20"/>
      <c r="C61" s="20"/>
      <c r="D61" s="20"/>
      <c r="E61" s="20"/>
      <c r="F61" s="20"/>
      <c r="G61" s="20"/>
      <c r="H61" s="20"/>
      <c r="I61" s="20"/>
      <c r="J61" s="20"/>
      <c r="K61" s="20"/>
      <c r="L61" s="20"/>
      <c r="M61" s="3408"/>
      <c r="N61" s="3409"/>
      <c r="O61" s="20"/>
      <c r="P61" s="20"/>
      <c r="Q61" s="20"/>
      <c r="R61" s="20"/>
      <c r="S61" s="20"/>
      <c r="T61" s="20"/>
      <c r="U61" s="20"/>
      <c r="V61" s="20"/>
      <c r="W61" s="20"/>
      <c r="X61" s="3272"/>
      <c r="Y61" s="3272"/>
      <c r="Z61" s="20"/>
      <c r="AA61" s="20"/>
      <c r="AB61" s="20"/>
      <c r="AC61" s="20"/>
      <c r="AD61" s="20"/>
      <c r="AE61" s="20"/>
      <c r="AF61" s="20"/>
      <c r="AG61" s="20"/>
      <c r="AH61" s="20"/>
      <c r="AI61" s="20"/>
    </row>
    <row r="62" spans="1:35" ht="18" x14ac:dyDescent="0.25">
      <c r="A62" s="20"/>
      <c r="B62" s="20"/>
      <c r="C62" s="20"/>
      <c r="D62" s="20"/>
      <c r="E62" s="20"/>
      <c r="F62" s="20"/>
      <c r="G62" s="20"/>
      <c r="H62" s="20"/>
      <c r="I62" s="20"/>
      <c r="J62" s="20"/>
      <c r="K62" s="20"/>
      <c r="L62" s="20"/>
      <c r="M62" s="3408"/>
      <c r="N62" s="3409"/>
      <c r="O62" s="20"/>
      <c r="P62" s="20"/>
      <c r="Q62" s="20"/>
      <c r="R62" s="20"/>
      <c r="S62" s="20"/>
      <c r="T62" s="20"/>
      <c r="U62" s="20"/>
      <c r="V62" s="20"/>
      <c r="W62" s="20"/>
      <c r="X62" s="3272"/>
      <c r="Y62" s="3272"/>
      <c r="Z62" s="20"/>
      <c r="AA62" s="20"/>
      <c r="AB62" s="20"/>
      <c r="AC62" s="20"/>
      <c r="AD62" s="20"/>
      <c r="AE62" s="20"/>
      <c r="AF62" s="20"/>
      <c r="AG62" s="20"/>
      <c r="AH62" s="20"/>
      <c r="AI62" s="20"/>
    </row>
    <row r="63" spans="1:35" ht="18" x14ac:dyDescent="0.25">
      <c r="A63" s="20"/>
      <c r="B63" s="20"/>
      <c r="C63" s="20"/>
      <c r="D63" s="20"/>
      <c r="E63" s="20"/>
      <c r="F63" s="20"/>
      <c r="G63" s="20"/>
      <c r="H63" s="20"/>
      <c r="I63" s="20"/>
      <c r="J63" s="20"/>
      <c r="K63" s="20"/>
      <c r="L63" s="20"/>
      <c r="M63" s="3408"/>
      <c r="N63" s="3409"/>
      <c r="O63" s="20"/>
      <c r="P63" s="20"/>
      <c r="Q63" s="20"/>
      <c r="R63" s="20"/>
      <c r="S63" s="20"/>
      <c r="T63" s="20"/>
      <c r="U63" s="20"/>
      <c r="V63" s="20"/>
      <c r="W63" s="20"/>
      <c r="X63" s="3272"/>
      <c r="Y63" s="3272"/>
      <c r="Z63" s="20"/>
      <c r="AA63" s="20"/>
      <c r="AB63" s="20"/>
      <c r="AC63" s="20"/>
      <c r="AD63" s="20"/>
      <c r="AE63" s="20"/>
      <c r="AF63" s="20"/>
      <c r="AG63" s="20"/>
      <c r="AH63" s="20"/>
      <c r="AI63" s="20"/>
    </row>
    <row r="64" spans="1:35" ht="18" x14ac:dyDescent="0.25">
      <c r="A64" s="20"/>
      <c r="B64" s="20"/>
      <c r="C64" s="20"/>
      <c r="D64" s="20"/>
      <c r="E64" s="20"/>
      <c r="F64" s="20"/>
      <c r="G64" s="20"/>
      <c r="H64" s="20"/>
      <c r="I64" s="20"/>
      <c r="J64" s="20"/>
      <c r="K64" s="20"/>
      <c r="L64" s="20"/>
      <c r="M64" s="3408"/>
      <c r="N64" s="3409"/>
      <c r="O64" s="20"/>
      <c r="P64" s="20"/>
      <c r="Q64" s="20"/>
      <c r="R64" s="20"/>
      <c r="S64" s="20"/>
      <c r="T64" s="20"/>
      <c r="U64" s="20"/>
      <c r="V64" s="20"/>
      <c r="W64" s="20"/>
      <c r="X64" s="3272"/>
      <c r="Y64" s="3272"/>
      <c r="Z64" s="20"/>
      <c r="AA64" s="20"/>
      <c r="AB64" s="20"/>
      <c r="AC64" s="20"/>
      <c r="AD64" s="20"/>
      <c r="AE64" s="20"/>
      <c r="AF64" s="20"/>
      <c r="AG64" s="20"/>
      <c r="AH64" s="20"/>
      <c r="AI64" s="20"/>
    </row>
    <row r="65" spans="1:35" ht="18" x14ac:dyDescent="0.25">
      <c r="A65" s="20"/>
      <c r="B65" s="20"/>
      <c r="C65" s="20"/>
      <c r="D65" s="20"/>
      <c r="E65" s="20"/>
      <c r="F65" s="20"/>
      <c r="G65" s="20"/>
      <c r="H65" s="20"/>
      <c r="I65" s="20"/>
      <c r="J65" s="20"/>
      <c r="K65" s="20"/>
      <c r="L65" s="20"/>
      <c r="M65" s="3408"/>
      <c r="N65" s="3409"/>
      <c r="O65" s="20"/>
      <c r="P65" s="20"/>
      <c r="Q65" s="20"/>
      <c r="R65" s="20"/>
      <c r="S65" s="20"/>
      <c r="T65" s="20"/>
      <c r="U65" s="20"/>
      <c r="V65" s="20"/>
      <c r="W65" s="20"/>
      <c r="X65" s="3272"/>
      <c r="Y65" s="3272"/>
      <c r="Z65" s="20"/>
      <c r="AA65" s="20"/>
      <c r="AB65" s="20"/>
      <c r="AC65" s="20"/>
      <c r="AD65" s="20"/>
      <c r="AE65" s="20"/>
      <c r="AF65" s="20"/>
      <c r="AG65" s="20"/>
      <c r="AH65" s="20"/>
      <c r="AI65" s="20"/>
    </row>
    <row r="66" spans="1:35" ht="18" x14ac:dyDescent="0.25">
      <c r="A66" s="20"/>
      <c r="B66" s="20"/>
      <c r="C66" s="20"/>
      <c r="D66" s="20"/>
      <c r="E66" s="20"/>
      <c r="F66" s="20"/>
      <c r="G66" s="20"/>
      <c r="H66" s="20"/>
      <c r="I66" s="20"/>
      <c r="J66" s="20"/>
      <c r="K66" s="20"/>
      <c r="L66" s="20"/>
      <c r="M66" s="3408"/>
      <c r="N66" s="3409"/>
      <c r="O66" s="20"/>
      <c r="P66" s="20"/>
      <c r="Q66" s="20"/>
      <c r="R66" s="20"/>
      <c r="S66" s="20"/>
      <c r="T66" s="20"/>
      <c r="U66" s="20"/>
      <c r="V66" s="20"/>
      <c r="W66" s="20"/>
      <c r="X66" s="3272"/>
      <c r="Y66" s="3272"/>
      <c r="Z66" s="20"/>
      <c r="AA66" s="20"/>
      <c r="AB66" s="20"/>
      <c r="AC66" s="20"/>
      <c r="AD66" s="20"/>
      <c r="AE66" s="20"/>
      <c r="AF66" s="20"/>
      <c r="AG66" s="20"/>
      <c r="AH66" s="20"/>
      <c r="AI66" s="20"/>
    </row>
    <row r="67" spans="1:35" ht="18" x14ac:dyDescent="0.25">
      <c r="A67" s="20"/>
      <c r="B67" s="20"/>
      <c r="C67" s="20"/>
      <c r="D67" s="20"/>
      <c r="E67" s="20"/>
      <c r="F67" s="20"/>
      <c r="G67" s="20"/>
      <c r="H67" s="20"/>
      <c r="I67" s="20"/>
      <c r="J67" s="20"/>
      <c r="K67" s="20"/>
      <c r="L67" s="20"/>
      <c r="M67" s="3408"/>
      <c r="N67" s="3409"/>
      <c r="O67" s="20"/>
      <c r="P67" s="20"/>
      <c r="Q67" s="20"/>
      <c r="R67" s="20"/>
      <c r="S67" s="20"/>
      <c r="T67" s="20"/>
      <c r="U67" s="20"/>
      <c r="V67" s="20"/>
      <c r="W67" s="20"/>
      <c r="X67" s="3272"/>
      <c r="Y67" s="3272"/>
      <c r="Z67" s="20"/>
      <c r="AA67" s="20"/>
      <c r="AB67" s="20"/>
      <c r="AC67" s="20"/>
      <c r="AD67" s="20"/>
      <c r="AE67" s="20"/>
      <c r="AF67" s="20"/>
      <c r="AG67" s="20"/>
      <c r="AH67" s="20"/>
      <c r="AI67" s="20"/>
    </row>
    <row r="68" spans="1:35" ht="18" x14ac:dyDescent="0.25">
      <c r="A68" s="20"/>
      <c r="B68" s="20"/>
      <c r="C68" s="20"/>
      <c r="D68" s="20"/>
      <c r="E68" s="20"/>
      <c r="F68" s="20"/>
      <c r="G68" s="20"/>
      <c r="H68" s="20"/>
      <c r="I68" s="20"/>
      <c r="J68" s="20"/>
      <c r="K68" s="20"/>
      <c r="L68" s="20"/>
      <c r="M68" s="3408"/>
      <c r="N68" s="3409"/>
      <c r="O68" s="20"/>
      <c r="P68" s="20"/>
      <c r="Q68" s="20"/>
      <c r="R68" s="20"/>
      <c r="S68" s="20"/>
      <c r="T68" s="20"/>
      <c r="U68" s="20"/>
      <c r="V68" s="20"/>
      <c r="W68" s="20"/>
      <c r="X68" s="3272"/>
      <c r="Y68" s="3272"/>
      <c r="Z68" s="20"/>
      <c r="AA68" s="20"/>
      <c r="AB68" s="20"/>
      <c r="AC68" s="20"/>
      <c r="AD68" s="20"/>
      <c r="AE68" s="20"/>
      <c r="AF68" s="20"/>
      <c r="AG68" s="20"/>
      <c r="AH68" s="20"/>
      <c r="AI68" s="20"/>
    </row>
    <row r="69" spans="1:35" ht="18" x14ac:dyDescent="0.25">
      <c r="A69" s="20"/>
      <c r="B69" s="20"/>
      <c r="C69" s="20"/>
      <c r="D69" s="20"/>
      <c r="E69" s="20"/>
      <c r="F69" s="20"/>
      <c r="G69" s="20"/>
      <c r="H69" s="20"/>
      <c r="I69" s="20"/>
      <c r="J69" s="20"/>
      <c r="K69" s="20"/>
      <c r="L69" s="20"/>
      <c r="M69" s="3408"/>
      <c r="N69" s="3409"/>
      <c r="O69" s="20"/>
      <c r="P69" s="20"/>
      <c r="Q69" s="20"/>
      <c r="R69" s="20"/>
      <c r="S69" s="20"/>
      <c r="T69" s="20"/>
      <c r="U69" s="20"/>
      <c r="V69" s="20"/>
      <c r="W69" s="20"/>
      <c r="X69" s="3272"/>
      <c r="Y69" s="3272"/>
      <c r="Z69" s="20"/>
      <c r="AA69" s="20"/>
      <c r="AB69" s="20"/>
      <c r="AC69" s="20"/>
      <c r="AD69" s="20"/>
      <c r="AE69" s="20"/>
      <c r="AF69" s="20"/>
      <c r="AG69" s="20"/>
      <c r="AH69" s="20"/>
      <c r="AI69" s="20"/>
    </row>
    <row r="70" spans="1:35" ht="18" x14ac:dyDescent="0.25">
      <c r="A70" s="20"/>
      <c r="B70" s="20"/>
      <c r="C70" s="20"/>
      <c r="D70" s="20"/>
      <c r="E70" s="20"/>
      <c r="F70" s="20"/>
      <c r="G70" s="20"/>
      <c r="H70" s="20"/>
      <c r="I70" s="20"/>
      <c r="J70" s="20"/>
      <c r="K70" s="20"/>
      <c r="L70" s="20"/>
      <c r="M70" s="3408"/>
      <c r="N70" s="3409"/>
      <c r="O70" s="20"/>
      <c r="P70" s="20"/>
      <c r="Q70" s="20"/>
      <c r="R70" s="20"/>
      <c r="S70" s="20"/>
      <c r="T70" s="20"/>
      <c r="U70" s="20"/>
      <c r="V70" s="20"/>
      <c r="W70" s="20"/>
      <c r="X70" s="3272"/>
      <c r="Y70" s="3272"/>
      <c r="Z70" s="20"/>
      <c r="AA70" s="20"/>
      <c r="AB70" s="20"/>
      <c r="AC70" s="20"/>
      <c r="AD70" s="20"/>
      <c r="AE70" s="20"/>
      <c r="AF70" s="20"/>
      <c r="AG70" s="20"/>
      <c r="AH70" s="20"/>
      <c r="AI70" s="20"/>
    </row>
    <row r="71" spans="1:35" ht="18" x14ac:dyDescent="0.25">
      <c r="A71" s="20"/>
      <c r="B71" s="20"/>
      <c r="C71" s="20"/>
      <c r="D71" s="20"/>
      <c r="E71" s="20"/>
      <c r="F71" s="20"/>
      <c r="G71" s="20"/>
      <c r="H71" s="20"/>
      <c r="I71" s="20"/>
      <c r="J71" s="20"/>
      <c r="K71" s="20"/>
      <c r="L71" s="20"/>
      <c r="M71" s="3408"/>
      <c r="N71" s="3409"/>
      <c r="O71" s="20"/>
      <c r="P71" s="20"/>
      <c r="Q71" s="20"/>
      <c r="R71" s="20"/>
      <c r="S71" s="20"/>
      <c r="T71" s="20"/>
      <c r="U71" s="20"/>
      <c r="V71" s="20"/>
      <c r="W71" s="20"/>
      <c r="X71" s="3272"/>
      <c r="Y71" s="3272"/>
      <c r="Z71" s="20"/>
      <c r="AA71" s="20"/>
      <c r="AB71" s="20"/>
      <c r="AC71" s="20"/>
      <c r="AD71" s="20"/>
      <c r="AE71" s="20"/>
      <c r="AF71" s="20"/>
      <c r="AG71" s="20"/>
      <c r="AH71" s="20"/>
      <c r="AI71" s="20"/>
    </row>
    <row r="72" spans="1:35" ht="18" x14ac:dyDescent="0.25">
      <c r="A72" s="20"/>
      <c r="B72" s="20"/>
      <c r="C72" s="20"/>
      <c r="D72" s="20"/>
      <c r="E72" s="20"/>
      <c r="F72" s="20"/>
      <c r="G72" s="20"/>
      <c r="H72" s="20"/>
      <c r="I72" s="20"/>
      <c r="J72" s="20"/>
      <c r="K72" s="20"/>
      <c r="L72" s="20"/>
      <c r="M72" s="3408"/>
      <c r="N72" s="3409"/>
      <c r="O72" s="20"/>
      <c r="P72" s="20"/>
      <c r="Q72" s="20"/>
      <c r="R72" s="20"/>
      <c r="S72" s="20"/>
      <c r="T72" s="20"/>
      <c r="U72" s="20"/>
      <c r="V72" s="20"/>
      <c r="W72" s="20"/>
      <c r="X72" s="3272"/>
      <c r="Y72" s="3272"/>
      <c r="Z72" s="20"/>
      <c r="AA72" s="20"/>
      <c r="AB72" s="20"/>
      <c r="AC72" s="20"/>
      <c r="AD72" s="20"/>
      <c r="AE72" s="20"/>
      <c r="AF72" s="20"/>
      <c r="AG72" s="20"/>
      <c r="AH72" s="20"/>
      <c r="AI72" s="20"/>
    </row>
    <row r="73" spans="1:35" ht="18" x14ac:dyDescent="0.25">
      <c r="A73" s="20"/>
      <c r="B73" s="20"/>
      <c r="C73" s="20"/>
      <c r="D73" s="20"/>
      <c r="E73" s="20"/>
      <c r="F73" s="20"/>
      <c r="G73" s="20"/>
      <c r="H73" s="20"/>
      <c r="I73" s="20"/>
      <c r="J73" s="20"/>
      <c r="K73" s="20"/>
      <c r="L73" s="20"/>
      <c r="M73" s="3408"/>
      <c r="N73" s="3409"/>
      <c r="O73" s="20"/>
      <c r="P73" s="20"/>
      <c r="Q73" s="20"/>
      <c r="R73" s="20"/>
      <c r="S73" s="20"/>
      <c r="T73" s="20"/>
      <c r="U73" s="20"/>
      <c r="V73" s="20"/>
      <c r="W73" s="20"/>
      <c r="X73" s="3272"/>
      <c r="Y73" s="3272"/>
      <c r="Z73" s="20"/>
      <c r="AA73" s="20"/>
      <c r="AB73" s="20"/>
      <c r="AC73" s="20"/>
      <c r="AD73" s="20"/>
      <c r="AE73" s="20"/>
      <c r="AF73" s="20"/>
      <c r="AG73" s="20"/>
      <c r="AH73" s="20"/>
      <c r="AI73" s="20"/>
    </row>
    <row r="74" spans="1:35" ht="18" x14ac:dyDescent="0.25">
      <c r="A74" s="20"/>
      <c r="B74" s="20"/>
      <c r="C74" s="20"/>
      <c r="D74" s="20"/>
      <c r="E74" s="20"/>
      <c r="F74" s="20"/>
      <c r="G74" s="20"/>
      <c r="H74" s="20"/>
      <c r="I74" s="20"/>
      <c r="J74" s="20"/>
      <c r="K74" s="20"/>
      <c r="L74" s="20"/>
      <c r="M74" s="3408"/>
      <c r="N74" s="3409"/>
      <c r="O74" s="20"/>
      <c r="P74" s="20"/>
      <c r="Q74" s="20"/>
      <c r="R74" s="20"/>
      <c r="S74" s="20"/>
      <c r="T74" s="20"/>
      <c r="U74" s="20"/>
      <c r="V74" s="20"/>
      <c r="W74" s="20"/>
      <c r="X74" s="3272"/>
      <c r="Y74" s="3272"/>
      <c r="Z74" s="20"/>
      <c r="AA74" s="20"/>
      <c r="AB74" s="20"/>
      <c r="AC74" s="20"/>
      <c r="AD74" s="20"/>
      <c r="AE74" s="20"/>
      <c r="AF74" s="20"/>
      <c r="AG74" s="20"/>
      <c r="AH74" s="20"/>
      <c r="AI74" s="20"/>
    </row>
    <row r="75" spans="1:35" ht="18" x14ac:dyDescent="0.25">
      <c r="A75" s="20"/>
      <c r="B75" s="20"/>
      <c r="C75" s="20"/>
      <c r="D75" s="20"/>
      <c r="E75" s="20"/>
      <c r="F75" s="20"/>
      <c r="G75" s="20"/>
      <c r="H75" s="20"/>
      <c r="I75" s="20"/>
      <c r="J75" s="20"/>
      <c r="K75" s="20"/>
      <c r="L75" s="20"/>
      <c r="M75" s="3408"/>
      <c r="N75" s="3409"/>
      <c r="O75" s="20"/>
      <c r="P75" s="20"/>
      <c r="Q75" s="20"/>
      <c r="R75" s="20"/>
      <c r="S75" s="20"/>
      <c r="T75" s="20"/>
      <c r="U75" s="20"/>
      <c r="V75" s="20"/>
      <c r="W75" s="20"/>
      <c r="X75" s="3272"/>
      <c r="Y75" s="3272"/>
      <c r="Z75" s="20"/>
      <c r="AA75" s="20"/>
      <c r="AB75" s="20"/>
      <c r="AC75" s="20"/>
      <c r="AD75" s="20"/>
      <c r="AE75" s="20"/>
      <c r="AF75" s="20"/>
      <c r="AG75" s="20"/>
      <c r="AH75" s="20"/>
      <c r="AI75" s="20"/>
    </row>
    <row r="76" spans="1:35" ht="18" x14ac:dyDescent="0.25">
      <c r="A76" s="20"/>
      <c r="B76" s="20"/>
      <c r="C76" s="20"/>
      <c r="D76" s="20"/>
      <c r="E76" s="20"/>
      <c r="F76" s="20"/>
      <c r="G76" s="20"/>
      <c r="H76" s="20"/>
      <c r="I76" s="20"/>
      <c r="J76" s="20"/>
      <c r="K76" s="20"/>
      <c r="L76" s="20"/>
      <c r="M76" s="3408"/>
      <c r="N76" s="3409"/>
      <c r="O76" s="20"/>
      <c r="P76" s="20"/>
      <c r="Q76" s="20"/>
      <c r="R76" s="20"/>
      <c r="S76" s="20"/>
      <c r="T76" s="20"/>
      <c r="U76" s="20"/>
      <c r="V76" s="20"/>
      <c r="W76" s="20"/>
      <c r="X76" s="3272"/>
      <c r="Y76" s="3272"/>
      <c r="Z76" s="20"/>
      <c r="AA76" s="20"/>
      <c r="AB76" s="20"/>
      <c r="AC76" s="20"/>
      <c r="AD76" s="20"/>
      <c r="AE76" s="20"/>
      <c r="AF76" s="20"/>
      <c r="AG76" s="20"/>
      <c r="AH76" s="20"/>
      <c r="AI76" s="20"/>
    </row>
    <row r="77" spans="1:35" ht="18" x14ac:dyDescent="0.25">
      <c r="A77" s="20"/>
      <c r="B77" s="20"/>
      <c r="C77" s="20"/>
      <c r="D77" s="20"/>
      <c r="E77" s="20"/>
      <c r="F77" s="20"/>
      <c r="G77" s="20"/>
      <c r="H77" s="20"/>
      <c r="I77" s="20"/>
      <c r="J77" s="20"/>
      <c r="K77" s="20"/>
      <c r="L77" s="20"/>
      <c r="M77" s="3408"/>
      <c r="N77" s="3409"/>
      <c r="O77" s="20"/>
      <c r="P77" s="20"/>
      <c r="Q77" s="20"/>
      <c r="R77" s="20"/>
      <c r="S77" s="20"/>
      <c r="T77" s="20"/>
      <c r="U77" s="20"/>
      <c r="V77" s="20"/>
      <c r="W77" s="20"/>
      <c r="X77" s="3272"/>
      <c r="Y77" s="3272"/>
      <c r="Z77" s="20"/>
      <c r="AA77" s="20"/>
      <c r="AB77" s="20"/>
      <c r="AC77" s="20"/>
      <c r="AD77" s="20"/>
      <c r="AE77" s="20"/>
      <c r="AF77" s="20"/>
      <c r="AG77" s="20"/>
      <c r="AH77" s="20"/>
      <c r="AI77" s="20"/>
    </row>
    <row r="78" spans="1:35" ht="18" x14ac:dyDescent="0.25">
      <c r="A78" s="20"/>
      <c r="B78" s="20"/>
      <c r="C78" s="20"/>
      <c r="D78" s="20"/>
      <c r="E78" s="20"/>
      <c r="F78" s="20"/>
      <c r="G78" s="20"/>
      <c r="H78" s="20"/>
      <c r="I78" s="20"/>
      <c r="J78" s="20"/>
      <c r="K78" s="20"/>
      <c r="L78" s="20"/>
      <c r="M78" s="3408"/>
      <c r="N78" s="3409"/>
      <c r="O78" s="20"/>
      <c r="P78" s="20"/>
      <c r="Q78" s="20"/>
      <c r="R78" s="20"/>
      <c r="S78" s="20"/>
      <c r="T78" s="20"/>
      <c r="U78" s="20"/>
      <c r="V78" s="20"/>
      <c r="W78" s="20"/>
      <c r="X78" s="3272"/>
      <c r="Y78" s="3272"/>
      <c r="Z78" s="20"/>
      <c r="AA78" s="20"/>
      <c r="AB78" s="20"/>
      <c r="AC78" s="20"/>
      <c r="AD78" s="20"/>
      <c r="AE78" s="20"/>
      <c r="AF78" s="20"/>
      <c r="AG78" s="20"/>
      <c r="AH78" s="20"/>
      <c r="AI78" s="20"/>
    </row>
    <row r="79" spans="1:35" ht="18" x14ac:dyDescent="0.25">
      <c r="A79" s="20"/>
      <c r="B79" s="20"/>
      <c r="C79" s="20"/>
      <c r="D79" s="20"/>
      <c r="E79" s="20"/>
      <c r="F79" s="20"/>
      <c r="G79" s="20"/>
      <c r="H79" s="20"/>
      <c r="I79" s="20"/>
      <c r="J79" s="20"/>
      <c r="K79" s="20"/>
      <c r="L79" s="20"/>
      <c r="M79" s="3408"/>
      <c r="N79" s="3409"/>
      <c r="O79" s="20"/>
      <c r="P79" s="20"/>
      <c r="Q79" s="20"/>
      <c r="R79" s="20"/>
      <c r="S79" s="20"/>
      <c r="T79" s="20"/>
      <c r="U79" s="20"/>
      <c r="V79" s="20"/>
      <c r="W79" s="20"/>
      <c r="X79" s="3272"/>
      <c r="Y79" s="3272"/>
      <c r="Z79" s="20"/>
      <c r="AA79" s="20"/>
      <c r="AB79" s="20"/>
      <c r="AC79" s="20"/>
      <c r="AD79" s="20"/>
      <c r="AE79" s="20"/>
      <c r="AF79" s="20"/>
      <c r="AG79" s="20"/>
      <c r="AH79" s="20"/>
      <c r="AI79" s="20"/>
    </row>
    <row r="80" spans="1:35" ht="18" x14ac:dyDescent="0.25">
      <c r="A80" s="20"/>
      <c r="B80" s="20"/>
      <c r="C80" s="20"/>
      <c r="D80" s="20"/>
      <c r="E80" s="20"/>
      <c r="F80" s="20"/>
      <c r="G80" s="20"/>
      <c r="H80" s="20"/>
      <c r="I80" s="20"/>
      <c r="J80" s="20"/>
      <c r="K80" s="20"/>
      <c r="L80" s="20"/>
      <c r="M80" s="3408"/>
      <c r="N80" s="3409"/>
      <c r="O80" s="20"/>
      <c r="P80" s="20"/>
      <c r="Q80" s="20"/>
      <c r="R80" s="20"/>
      <c r="S80" s="20"/>
      <c r="T80" s="20"/>
      <c r="U80" s="20"/>
      <c r="V80" s="20"/>
      <c r="W80" s="20"/>
      <c r="X80" s="3272"/>
      <c r="Y80" s="3272"/>
      <c r="Z80" s="20"/>
      <c r="AA80" s="20"/>
      <c r="AB80" s="20"/>
      <c r="AC80" s="20"/>
      <c r="AD80" s="20"/>
      <c r="AE80" s="20"/>
      <c r="AF80" s="20"/>
      <c r="AG80" s="20"/>
      <c r="AH80" s="20"/>
      <c r="AI80" s="20"/>
    </row>
    <row r="81" spans="1:35" ht="18" x14ac:dyDescent="0.25">
      <c r="A81" s="20"/>
      <c r="B81" s="20"/>
      <c r="C81" s="20"/>
      <c r="D81" s="20"/>
      <c r="E81" s="20"/>
      <c r="F81" s="20"/>
      <c r="G81" s="20"/>
      <c r="H81" s="20"/>
      <c r="I81" s="20"/>
      <c r="J81" s="20"/>
      <c r="K81" s="20"/>
      <c r="L81" s="20"/>
      <c r="M81" s="3408"/>
      <c r="N81" s="3409"/>
      <c r="O81" s="20"/>
      <c r="P81" s="20"/>
      <c r="Q81" s="20"/>
      <c r="R81" s="20"/>
      <c r="S81" s="20"/>
      <c r="T81" s="20"/>
      <c r="U81" s="20"/>
      <c r="V81" s="20"/>
      <c r="W81" s="20"/>
      <c r="X81" s="3272"/>
      <c r="Y81" s="3272"/>
      <c r="Z81" s="20"/>
      <c r="AA81" s="20"/>
      <c r="AB81" s="20"/>
      <c r="AC81" s="20"/>
      <c r="AD81" s="20"/>
      <c r="AE81" s="20"/>
      <c r="AF81" s="20"/>
      <c r="AG81" s="20"/>
      <c r="AH81" s="20"/>
      <c r="AI81" s="20"/>
    </row>
    <row r="82" spans="1:35" ht="18" x14ac:dyDescent="0.25">
      <c r="A82" s="20"/>
      <c r="B82" s="20"/>
      <c r="C82" s="20"/>
      <c r="D82" s="20"/>
      <c r="E82" s="20"/>
      <c r="F82" s="20"/>
      <c r="G82" s="20"/>
      <c r="H82" s="20"/>
      <c r="I82" s="20"/>
      <c r="J82" s="20"/>
      <c r="K82" s="20"/>
      <c r="L82" s="20"/>
      <c r="M82" s="3408"/>
      <c r="N82" s="3409"/>
      <c r="O82" s="20"/>
      <c r="P82" s="20"/>
      <c r="Q82" s="20"/>
      <c r="R82" s="20"/>
      <c r="S82" s="20"/>
      <c r="T82" s="20"/>
      <c r="U82" s="20"/>
      <c r="V82" s="20"/>
      <c r="W82" s="20"/>
      <c r="X82" s="3272"/>
      <c r="Y82" s="3272"/>
      <c r="Z82" s="20"/>
      <c r="AA82" s="20"/>
      <c r="AB82" s="20"/>
      <c r="AC82" s="20"/>
      <c r="AD82" s="20"/>
      <c r="AE82" s="20"/>
      <c r="AF82" s="20"/>
      <c r="AG82" s="20"/>
      <c r="AH82" s="20"/>
      <c r="AI82" s="20"/>
    </row>
    <row r="83" spans="1:35" ht="18" x14ac:dyDescent="0.25">
      <c r="A83" s="20"/>
      <c r="B83" s="20"/>
      <c r="C83" s="20"/>
      <c r="D83" s="20"/>
      <c r="E83" s="20"/>
      <c r="F83" s="20"/>
      <c r="G83" s="20"/>
      <c r="H83" s="20"/>
      <c r="I83" s="20"/>
      <c r="J83" s="20"/>
      <c r="K83" s="20"/>
      <c r="L83" s="20"/>
      <c r="M83" s="3408"/>
      <c r="N83" s="3409"/>
      <c r="O83" s="20"/>
      <c r="P83" s="20"/>
      <c r="Q83" s="20"/>
      <c r="R83" s="20"/>
      <c r="S83" s="20"/>
      <c r="T83" s="20"/>
      <c r="U83" s="20"/>
      <c r="V83" s="20"/>
      <c r="W83" s="20"/>
      <c r="X83" s="3272"/>
      <c r="Y83" s="3272"/>
      <c r="Z83" s="20"/>
      <c r="AA83" s="20"/>
      <c r="AB83" s="20"/>
      <c r="AC83" s="20"/>
      <c r="AD83" s="20"/>
      <c r="AE83" s="20"/>
      <c r="AF83" s="20"/>
      <c r="AG83" s="20"/>
      <c r="AH83" s="20"/>
      <c r="AI83" s="20"/>
    </row>
    <row r="84" spans="1:35" ht="18" x14ac:dyDescent="0.25">
      <c r="A84" s="20"/>
      <c r="B84" s="20"/>
      <c r="C84" s="20"/>
      <c r="D84" s="20"/>
      <c r="E84" s="20"/>
      <c r="F84" s="20"/>
      <c r="G84" s="20"/>
      <c r="H84" s="20"/>
      <c r="I84" s="20"/>
      <c r="J84" s="20"/>
      <c r="K84" s="20"/>
      <c r="L84" s="20"/>
      <c r="M84" s="3408"/>
      <c r="N84" s="3409"/>
      <c r="O84" s="20"/>
      <c r="P84" s="20"/>
      <c r="Q84" s="20"/>
      <c r="R84" s="20"/>
      <c r="S84" s="20"/>
      <c r="T84" s="20"/>
      <c r="U84" s="20"/>
      <c r="V84" s="20"/>
      <c r="W84" s="20"/>
      <c r="X84" s="3272"/>
      <c r="Y84" s="3272"/>
      <c r="Z84" s="20"/>
      <c r="AA84" s="20"/>
      <c r="AB84" s="20"/>
      <c r="AC84" s="20"/>
      <c r="AD84" s="20"/>
      <c r="AE84" s="20"/>
      <c r="AF84" s="20"/>
      <c r="AG84" s="20"/>
      <c r="AH84" s="20"/>
      <c r="AI84" s="20"/>
    </row>
    <row r="85" spans="1:35" ht="18" x14ac:dyDescent="0.25">
      <c r="A85" s="20"/>
      <c r="B85" s="20"/>
      <c r="C85" s="20"/>
      <c r="D85" s="20"/>
      <c r="E85" s="20"/>
      <c r="F85" s="20"/>
      <c r="G85" s="20"/>
      <c r="H85" s="20"/>
      <c r="I85" s="20"/>
      <c r="J85" s="20"/>
      <c r="K85" s="20"/>
      <c r="L85" s="20"/>
      <c r="M85" s="3408"/>
      <c r="N85" s="3409"/>
      <c r="O85" s="20"/>
      <c r="P85" s="20"/>
      <c r="Q85" s="20"/>
      <c r="R85" s="20"/>
      <c r="S85" s="20"/>
      <c r="T85" s="20"/>
      <c r="U85" s="20"/>
      <c r="V85" s="20"/>
      <c r="W85" s="20"/>
      <c r="X85" s="3272"/>
      <c r="Y85" s="3272"/>
      <c r="Z85" s="20"/>
      <c r="AA85" s="20"/>
      <c r="AB85" s="20"/>
      <c r="AC85" s="20"/>
      <c r="AD85" s="20"/>
      <c r="AE85" s="20"/>
      <c r="AF85" s="20"/>
      <c r="AG85" s="20"/>
      <c r="AH85" s="20"/>
      <c r="AI85" s="20"/>
    </row>
    <row r="86" spans="1:35" ht="18" x14ac:dyDescent="0.25">
      <c r="A86" s="20"/>
      <c r="B86" s="20"/>
      <c r="C86" s="20"/>
      <c r="D86" s="20"/>
      <c r="E86" s="20"/>
      <c r="F86" s="20"/>
      <c r="G86" s="20"/>
      <c r="H86" s="20"/>
      <c r="I86" s="20"/>
      <c r="J86" s="20"/>
      <c r="K86" s="20"/>
      <c r="L86" s="20"/>
      <c r="M86" s="3408"/>
      <c r="N86" s="3409"/>
      <c r="O86" s="20"/>
      <c r="P86" s="20"/>
      <c r="Q86" s="20"/>
      <c r="R86" s="20"/>
      <c r="S86" s="20"/>
      <c r="T86" s="20"/>
      <c r="U86" s="20"/>
      <c r="V86" s="20"/>
      <c r="W86" s="20"/>
      <c r="X86" s="3272"/>
      <c r="Y86" s="3272"/>
      <c r="Z86" s="20"/>
      <c r="AA86" s="20"/>
      <c r="AB86" s="20"/>
      <c r="AC86" s="20"/>
      <c r="AD86" s="20"/>
      <c r="AE86" s="20"/>
      <c r="AF86" s="20"/>
      <c r="AG86" s="20"/>
      <c r="AH86" s="20"/>
      <c r="AI86" s="20"/>
    </row>
    <row r="87" spans="1:35" ht="18" x14ac:dyDescent="0.25">
      <c r="A87" s="20"/>
      <c r="B87" s="20"/>
      <c r="C87" s="20"/>
      <c r="D87" s="20"/>
      <c r="E87" s="20"/>
      <c r="F87" s="20"/>
      <c r="G87" s="20"/>
      <c r="H87" s="20"/>
      <c r="I87" s="20"/>
      <c r="J87" s="20"/>
      <c r="K87" s="20"/>
      <c r="L87" s="20"/>
      <c r="M87" s="3408"/>
      <c r="N87" s="3409"/>
      <c r="O87" s="20"/>
      <c r="P87" s="20"/>
      <c r="Q87" s="20"/>
      <c r="R87" s="20"/>
      <c r="S87" s="20"/>
      <c r="T87" s="20"/>
      <c r="U87" s="20"/>
      <c r="V87" s="20"/>
      <c r="W87" s="20"/>
      <c r="X87" s="3272"/>
      <c r="Y87" s="3272"/>
      <c r="Z87" s="20"/>
      <c r="AA87" s="20"/>
      <c r="AB87" s="20"/>
      <c r="AC87" s="20"/>
      <c r="AD87" s="20"/>
      <c r="AE87" s="20"/>
      <c r="AF87" s="20"/>
      <c r="AG87" s="20"/>
      <c r="AH87" s="20"/>
      <c r="AI87" s="20"/>
    </row>
    <row r="88" spans="1:35" ht="18" x14ac:dyDescent="0.25">
      <c r="A88" s="20"/>
      <c r="B88" s="20"/>
      <c r="C88" s="20"/>
      <c r="D88" s="20"/>
      <c r="E88" s="20"/>
      <c r="F88" s="20"/>
      <c r="G88" s="20"/>
      <c r="H88" s="20"/>
      <c r="I88" s="20"/>
      <c r="J88" s="20"/>
      <c r="K88" s="20"/>
      <c r="L88" s="20"/>
      <c r="M88" s="3408"/>
      <c r="N88" s="3409"/>
      <c r="O88" s="20"/>
      <c r="P88" s="20"/>
      <c r="Q88" s="20"/>
      <c r="R88" s="20"/>
      <c r="S88" s="20"/>
      <c r="T88" s="20"/>
      <c r="U88" s="20"/>
      <c r="V88" s="20"/>
      <c r="W88" s="20"/>
      <c r="X88" s="3272"/>
      <c r="Y88" s="3272"/>
      <c r="Z88" s="20"/>
      <c r="AA88" s="20"/>
      <c r="AB88" s="20"/>
      <c r="AC88" s="20"/>
      <c r="AD88" s="20"/>
      <c r="AE88" s="20"/>
      <c r="AF88" s="20"/>
      <c r="AG88" s="20"/>
      <c r="AH88" s="20"/>
      <c r="AI88" s="20"/>
    </row>
    <row r="89" spans="1:35" ht="18" x14ac:dyDescent="0.25">
      <c r="A89" s="20"/>
      <c r="B89" s="20"/>
      <c r="C89" s="20"/>
      <c r="D89" s="20"/>
      <c r="E89" s="20"/>
      <c r="F89" s="20"/>
      <c r="G89" s="20"/>
      <c r="H89" s="20"/>
      <c r="I89" s="20"/>
      <c r="J89" s="20"/>
      <c r="K89" s="20"/>
      <c r="L89" s="20"/>
      <c r="M89" s="3408"/>
      <c r="N89" s="3409"/>
      <c r="O89" s="20"/>
      <c r="P89" s="20"/>
      <c r="Q89" s="20"/>
      <c r="R89" s="20"/>
      <c r="S89" s="20"/>
      <c r="T89" s="20"/>
      <c r="U89" s="20"/>
      <c r="V89" s="20"/>
      <c r="W89" s="20"/>
      <c r="X89" s="3272"/>
      <c r="Y89" s="3272"/>
      <c r="Z89" s="20"/>
      <c r="AA89" s="20"/>
      <c r="AB89" s="20"/>
      <c r="AC89" s="20"/>
      <c r="AD89" s="20"/>
      <c r="AE89" s="20"/>
      <c r="AF89" s="20"/>
      <c r="AG89" s="20"/>
      <c r="AH89" s="20"/>
      <c r="AI89" s="20"/>
    </row>
    <row r="90" spans="1:35" ht="18" x14ac:dyDescent="0.25">
      <c r="A90" s="20"/>
      <c r="B90" s="20"/>
      <c r="C90" s="20"/>
      <c r="D90" s="20"/>
      <c r="E90" s="20"/>
      <c r="F90" s="20"/>
      <c r="G90" s="20"/>
      <c r="H90" s="20"/>
      <c r="I90" s="20"/>
      <c r="J90" s="20"/>
      <c r="K90" s="20"/>
      <c r="L90" s="20"/>
      <c r="M90" s="3408"/>
      <c r="N90" s="3409"/>
      <c r="O90" s="20"/>
      <c r="P90" s="20"/>
      <c r="Q90" s="20"/>
      <c r="R90" s="20"/>
      <c r="S90" s="20"/>
      <c r="T90" s="20"/>
      <c r="U90" s="20"/>
      <c r="V90" s="20"/>
      <c r="W90" s="20"/>
      <c r="X90" s="3272"/>
      <c r="Y90" s="3272"/>
      <c r="Z90" s="20"/>
      <c r="AA90" s="20"/>
      <c r="AB90" s="20"/>
      <c r="AC90" s="20"/>
      <c r="AD90" s="20"/>
      <c r="AE90" s="20"/>
      <c r="AF90" s="20"/>
      <c r="AG90" s="20"/>
      <c r="AH90" s="20"/>
      <c r="AI90" s="20"/>
    </row>
    <row r="91" spans="1:35" ht="18" x14ac:dyDescent="0.25">
      <c r="A91" s="20"/>
      <c r="B91" s="20"/>
      <c r="C91" s="20"/>
      <c r="D91" s="20"/>
      <c r="E91" s="20"/>
      <c r="F91" s="20"/>
      <c r="G91" s="20"/>
      <c r="H91" s="20"/>
      <c r="I91" s="20"/>
      <c r="J91" s="20"/>
      <c r="K91" s="20"/>
      <c r="L91" s="20"/>
      <c r="M91" s="3408"/>
      <c r="N91" s="3409"/>
      <c r="O91" s="20"/>
      <c r="P91" s="20"/>
      <c r="Q91" s="20"/>
      <c r="R91" s="20"/>
      <c r="S91" s="20"/>
      <c r="T91" s="20"/>
      <c r="U91" s="20"/>
      <c r="V91" s="20"/>
      <c r="W91" s="20"/>
      <c r="X91" s="3272"/>
      <c r="Y91" s="3272"/>
      <c r="Z91" s="20"/>
      <c r="AA91" s="20"/>
      <c r="AB91" s="20"/>
      <c r="AC91" s="20"/>
      <c r="AD91" s="20"/>
      <c r="AE91" s="20"/>
      <c r="AF91" s="20"/>
      <c r="AG91" s="20"/>
      <c r="AH91" s="20"/>
      <c r="AI91" s="20"/>
    </row>
    <row r="92" spans="1:35" ht="18" x14ac:dyDescent="0.25">
      <c r="A92" s="20"/>
      <c r="B92" s="20"/>
      <c r="C92" s="20"/>
      <c r="D92" s="20"/>
      <c r="E92" s="20"/>
      <c r="F92" s="20"/>
      <c r="G92" s="20"/>
      <c r="H92" s="20"/>
      <c r="I92" s="20"/>
      <c r="J92" s="20"/>
      <c r="K92" s="20"/>
      <c r="L92" s="20"/>
      <c r="M92" s="3408"/>
      <c r="N92" s="3409"/>
      <c r="O92" s="20"/>
      <c r="P92" s="20"/>
      <c r="Q92" s="20"/>
      <c r="R92" s="20"/>
      <c r="S92" s="20"/>
      <c r="T92" s="20"/>
      <c r="U92" s="20"/>
      <c r="V92" s="20"/>
      <c r="W92" s="20"/>
      <c r="X92" s="3272"/>
      <c r="Y92" s="3272"/>
      <c r="Z92" s="20"/>
      <c r="AA92" s="20"/>
      <c r="AB92" s="20"/>
      <c r="AC92" s="20"/>
      <c r="AD92" s="20"/>
      <c r="AE92" s="20"/>
      <c r="AF92" s="20"/>
      <c r="AG92" s="20"/>
      <c r="AH92" s="20"/>
      <c r="AI92" s="20"/>
    </row>
    <row r="93" spans="1:35" ht="18" x14ac:dyDescent="0.25">
      <c r="A93" s="20"/>
      <c r="B93" s="20"/>
      <c r="C93" s="20"/>
      <c r="D93" s="20"/>
      <c r="E93" s="20"/>
      <c r="F93" s="20"/>
      <c r="G93" s="20"/>
      <c r="H93" s="20"/>
      <c r="I93" s="20"/>
      <c r="J93" s="20"/>
      <c r="K93" s="20"/>
      <c r="L93" s="20"/>
      <c r="M93" s="3408"/>
      <c r="N93" s="3409"/>
      <c r="O93" s="20"/>
      <c r="P93" s="20"/>
      <c r="Q93" s="20"/>
      <c r="R93" s="20"/>
      <c r="S93" s="20"/>
      <c r="T93" s="20"/>
      <c r="U93" s="20"/>
      <c r="V93" s="20"/>
      <c r="W93" s="20"/>
      <c r="X93" s="3272"/>
      <c r="Y93" s="3272"/>
      <c r="Z93" s="20"/>
      <c r="AA93" s="20"/>
      <c r="AB93" s="20"/>
      <c r="AC93" s="20"/>
      <c r="AD93" s="20"/>
      <c r="AE93" s="20"/>
      <c r="AF93" s="20"/>
      <c r="AG93" s="20"/>
      <c r="AH93" s="20"/>
      <c r="AI93" s="20"/>
    </row>
    <row r="94" spans="1:35" ht="18" x14ac:dyDescent="0.25">
      <c r="A94" s="20"/>
      <c r="B94" s="20"/>
      <c r="C94" s="20"/>
      <c r="D94" s="20"/>
      <c r="E94" s="20"/>
      <c r="F94" s="20"/>
      <c r="G94" s="20"/>
      <c r="H94" s="20"/>
      <c r="I94" s="20"/>
      <c r="J94" s="20"/>
      <c r="K94" s="20"/>
      <c r="L94" s="20"/>
      <c r="M94" s="3408"/>
      <c r="N94" s="3409"/>
      <c r="O94" s="20"/>
      <c r="P94" s="20"/>
      <c r="Q94" s="20"/>
      <c r="R94" s="20"/>
      <c r="S94" s="20"/>
      <c r="T94" s="20"/>
      <c r="U94" s="20"/>
      <c r="V94" s="20"/>
      <c r="W94" s="20"/>
      <c r="X94" s="3272"/>
      <c r="Y94" s="3272"/>
      <c r="Z94" s="20"/>
      <c r="AA94" s="20"/>
      <c r="AB94" s="20"/>
      <c r="AC94" s="20"/>
      <c r="AD94" s="20"/>
      <c r="AE94" s="20"/>
      <c r="AF94" s="20"/>
      <c r="AG94" s="20"/>
      <c r="AH94" s="20"/>
      <c r="AI94" s="20"/>
    </row>
    <row r="95" spans="1:35" ht="18" x14ac:dyDescent="0.25">
      <c r="A95" s="20"/>
      <c r="B95" s="20"/>
      <c r="C95" s="20"/>
      <c r="D95" s="20"/>
      <c r="E95" s="20"/>
      <c r="F95" s="20"/>
      <c r="G95" s="20"/>
      <c r="H95" s="20"/>
      <c r="I95" s="20"/>
      <c r="J95" s="20"/>
      <c r="K95" s="20"/>
      <c r="L95" s="20"/>
      <c r="M95" s="3408"/>
      <c r="N95" s="3409"/>
      <c r="O95" s="20"/>
      <c r="P95" s="20"/>
      <c r="Q95" s="20"/>
      <c r="R95" s="20"/>
      <c r="S95" s="20"/>
      <c r="T95" s="20"/>
      <c r="U95" s="20"/>
      <c r="V95" s="20"/>
      <c r="W95" s="20"/>
      <c r="X95" s="3272"/>
      <c r="Y95" s="3272"/>
      <c r="Z95" s="20"/>
      <c r="AA95" s="20"/>
      <c r="AB95" s="20"/>
      <c r="AC95" s="20"/>
      <c r="AD95" s="20"/>
      <c r="AE95" s="20"/>
      <c r="AF95" s="20"/>
      <c r="AG95" s="20"/>
      <c r="AH95" s="20"/>
      <c r="AI95" s="20"/>
    </row>
    <row r="96" spans="1:35" ht="18" x14ac:dyDescent="0.25">
      <c r="A96" s="20"/>
      <c r="B96" s="20"/>
      <c r="C96" s="20"/>
      <c r="D96" s="20"/>
      <c r="E96" s="20"/>
      <c r="F96" s="20"/>
      <c r="G96" s="20"/>
      <c r="H96" s="20"/>
      <c r="I96" s="20"/>
      <c r="J96" s="20"/>
      <c r="K96" s="20"/>
      <c r="L96" s="20"/>
      <c r="M96" s="3408"/>
      <c r="N96" s="3409"/>
      <c r="O96" s="20"/>
      <c r="P96" s="20"/>
      <c r="Q96" s="20"/>
      <c r="R96" s="20"/>
      <c r="S96" s="20"/>
      <c r="T96" s="20"/>
      <c r="U96" s="20"/>
      <c r="V96" s="20"/>
      <c r="W96" s="20"/>
      <c r="X96" s="3272"/>
      <c r="Y96" s="3272"/>
      <c r="Z96" s="20"/>
      <c r="AA96" s="20"/>
      <c r="AB96" s="20"/>
      <c r="AC96" s="20"/>
      <c r="AD96" s="20"/>
      <c r="AE96" s="20"/>
      <c r="AF96" s="20"/>
      <c r="AG96" s="20"/>
      <c r="AH96" s="20"/>
      <c r="AI96" s="20"/>
    </row>
    <row r="97" spans="1:35" ht="18" x14ac:dyDescent="0.25">
      <c r="A97" s="20"/>
      <c r="B97" s="20"/>
      <c r="C97" s="20"/>
      <c r="D97" s="20"/>
      <c r="E97" s="20"/>
      <c r="F97" s="20"/>
      <c r="G97" s="20"/>
      <c r="H97" s="20"/>
      <c r="I97" s="20"/>
      <c r="J97" s="20"/>
      <c r="K97" s="20"/>
      <c r="L97" s="20"/>
      <c r="M97" s="3408"/>
      <c r="N97" s="3409"/>
      <c r="O97" s="20"/>
      <c r="P97" s="20"/>
      <c r="Q97" s="20"/>
      <c r="R97" s="20"/>
      <c r="S97" s="20"/>
      <c r="T97" s="20"/>
      <c r="U97" s="20"/>
      <c r="V97" s="20"/>
      <c r="W97" s="20"/>
      <c r="X97" s="3272"/>
      <c r="Y97" s="3272"/>
      <c r="Z97" s="20"/>
      <c r="AA97" s="20"/>
      <c r="AB97" s="20"/>
      <c r="AC97" s="20"/>
      <c r="AD97" s="20"/>
      <c r="AE97" s="20"/>
      <c r="AF97" s="20"/>
      <c r="AG97" s="20"/>
      <c r="AH97" s="20"/>
      <c r="AI97" s="20"/>
    </row>
    <row r="98" spans="1:35" ht="18" x14ac:dyDescent="0.25">
      <c r="A98" s="20"/>
      <c r="B98" s="20"/>
      <c r="C98" s="20"/>
      <c r="D98" s="20"/>
      <c r="E98" s="20"/>
      <c r="F98" s="20"/>
      <c r="G98" s="20"/>
      <c r="H98" s="20"/>
      <c r="I98" s="20"/>
      <c r="J98" s="20"/>
      <c r="K98" s="20"/>
      <c r="L98" s="20"/>
      <c r="M98" s="3408"/>
      <c r="N98" s="3409"/>
      <c r="O98" s="20"/>
      <c r="P98" s="20"/>
      <c r="Q98" s="20"/>
      <c r="R98" s="20"/>
      <c r="S98" s="20"/>
      <c r="T98" s="20"/>
      <c r="U98" s="20"/>
      <c r="V98" s="20"/>
      <c r="W98" s="20"/>
      <c r="X98" s="3272"/>
      <c r="Y98" s="3272"/>
      <c r="Z98" s="20"/>
      <c r="AA98" s="20"/>
      <c r="AB98" s="20"/>
      <c r="AC98" s="20"/>
      <c r="AD98" s="20"/>
      <c r="AE98" s="20"/>
      <c r="AF98" s="20"/>
      <c r="AG98" s="20"/>
      <c r="AH98" s="20"/>
      <c r="AI98" s="20"/>
    </row>
    <row r="99" spans="1:35" ht="18" x14ac:dyDescent="0.25">
      <c r="A99" s="20"/>
      <c r="B99" s="20"/>
      <c r="C99" s="20"/>
      <c r="D99" s="20"/>
      <c r="E99" s="20"/>
      <c r="F99" s="20"/>
      <c r="G99" s="20"/>
      <c r="H99" s="20"/>
      <c r="I99" s="20"/>
      <c r="J99" s="20"/>
      <c r="K99" s="20"/>
      <c r="L99" s="20"/>
      <c r="M99" s="3408"/>
      <c r="N99" s="3409"/>
      <c r="O99" s="20"/>
      <c r="P99" s="20"/>
      <c r="Q99" s="20"/>
      <c r="R99" s="20"/>
      <c r="S99" s="20"/>
      <c r="T99" s="20"/>
      <c r="U99" s="20"/>
      <c r="V99" s="20"/>
      <c r="W99" s="20"/>
      <c r="X99" s="3272"/>
      <c r="Y99" s="3272"/>
      <c r="Z99" s="20"/>
      <c r="AA99" s="20"/>
      <c r="AB99" s="20"/>
      <c r="AC99" s="20"/>
      <c r="AD99" s="20"/>
      <c r="AE99" s="20"/>
      <c r="AF99" s="20"/>
      <c r="AG99" s="20"/>
      <c r="AH99" s="20"/>
      <c r="AI99" s="20"/>
    </row>
    <row r="100" spans="1:35" ht="18" x14ac:dyDescent="0.25">
      <c r="A100" s="20"/>
      <c r="B100" s="20"/>
      <c r="C100" s="20"/>
      <c r="D100" s="20"/>
      <c r="E100" s="20"/>
      <c r="F100" s="20"/>
      <c r="G100" s="20"/>
      <c r="H100" s="20"/>
      <c r="I100" s="20"/>
      <c r="J100" s="20"/>
      <c r="K100" s="20"/>
      <c r="L100" s="20"/>
      <c r="M100" s="3408"/>
      <c r="N100" s="3409"/>
      <c r="O100" s="20"/>
      <c r="P100" s="20"/>
      <c r="Q100" s="20"/>
      <c r="R100" s="20"/>
      <c r="S100" s="20"/>
      <c r="T100" s="20"/>
      <c r="U100" s="20"/>
      <c r="V100" s="20"/>
      <c r="W100" s="20"/>
      <c r="X100" s="3272"/>
      <c r="Y100" s="3272"/>
      <c r="Z100" s="20"/>
      <c r="AA100" s="20"/>
      <c r="AB100" s="20"/>
      <c r="AC100" s="20"/>
      <c r="AD100" s="20"/>
      <c r="AE100" s="20"/>
      <c r="AF100" s="20"/>
      <c r="AG100" s="20"/>
      <c r="AH100" s="20"/>
      <c r="AI100" s="20"/>
    </row>
    <row r="101" spans="1:35" ht="18" x14ac:dyDescent="0.25">
      <c r="A101" s="20"/>
      <c r="B101" s="20"/>
      <c r="C101" s="20"/>
      <c r="D101" s="20"/>
      <c r="E101" s="20"/>
      <c r="F101" s="20"/>
      <c r="G101" s="20"/>
      <c r="H101" s="20"/>
      <c r="I101" s="20"/>
      <c r="J101" s="20"/>
      <c r="K101" s="20"/>
      <c r="L101" s="20"/>
      <c r="M101" s="3408"/>
      <c r="N101" s="3409"/>
      <c r="O101" s="20"/>
      <c r="P101" s="20"/>
      <c r="Q101" s="20"/>
      <c r="R101" s="20"/>
      <c r="S101" s="20"/>
      <c r="T101" s="20"/>
      <c r="U101" s="20"/>
      <c r="V101" s="20"/>
      <c r="W101" s="20"/>
      <c r="X101" s="3272"/>
      <c r="Y101" s="3272"/>
      <c r="Z101" s="20"/>
      <c r="AA101" s="20"/>
      <c r="AB101" s="20"/>
      <c r="AC101" s="20"/>
      <c r="AD101" s="20"/>
      <c r="AE101" s="20"/>
      <c r="AF101" s="20"/>
      <c r="AG101" s="20"/>
      <c r="AH101" s="20"/>
      <c r="AI101" s="20"/>
    </row>
    <row r="102" spans="1:35" ht="18" x14ac:dyDescent="0.25">
      <c r="A102" s="20"/>
      <c r="B102" s="20"/>
      <c r="C102" s="20"/>
      <c r="D102" s="20"/>
      <c r="E102" s="20"/>
      <c r="F102" s="20"/>
      <c r="G102" s="20"/>
      <c r="H102" s="20"/>
      <c r="I102" s="20"/>
      <c r="J102" s="20"/>
      <c r="K102" s="20"/>
      <c r="L102" s="20"/>
      <c r="M102" s="3408"/>
      <c r="N102" s="3409"/>
      <c r="O102" s="20"/>
      <c r="P102" s="20"/>
      <c r="Q102" s="20"/>
      <c r="R102" s="20"/>
      <c r="S102" s="20"/>
      <c r="T102" s="20"/>
      <c r="U102" s="20"/>
      <c r="V102" s="20"/>
      <c r="W102" s="20"/>
      <c r="X102" s="3272"/>
      <c r="Y102" s="3272"/>
      <c r="Z102" s="20"/>
      <c r="AA102" s="20"/>
      <c r="AB102" s="20"/>
      <c r="AC102" s="20"/>
      <c r="AD102" s="20"/>
      <c r="AE102" s="20"/>
      <c r="AF102" s="20"/>
      <c r="AG102" s="20"/>
      <c r="AH102" s="20"/>
      <c r="AI102" s="20"/>
    </row>
    <row r="103" spans="1:35" ht="18" x14ac:dyDescent="0.25">
      <c r="A103" s="20"/>
      <c r="B103" s="20"/>
      <c r="C103" s="20"/>
      <c r="D103" s="20"/>
      <c r="E103" s="20"/>
      <c r="F103" s="20"/>
      <c r="G103" s="20"/>
      <c r="H103" s="20"/>
      <c r="I103" s="20"/>
      <c r="J103" s="20"/>
      <c r="K103" s="20"/>
      <c r="L103" s="20"/>
      <c r="M103" s="3408"/>
      <c r="N103" s="3409"/>
      <c r="O103" s="20"/>
      <c r="P103" s="20"/>
      <c r="Q103" s="20"/>
      <c r="R103" s="20"/>
      <c r="S103" s="20"/>
      <c r="T103" s="20"/>
      <c r="U103" s="20"/>
      <c r="V103" s="20"/>
      <c r="W103" s="20"/>
      <c r="X103" s="3272"/>
      <c r="Y103" s="3272"/>
      <c r="Z103" s="20"/>
      <c r="AA103" s="20"/>
      <c r="AB103" s="20"/>
      <c r="AC103" s="20"/>
      <c r="AD103" s="20"/>
      <c r="AE103" s="20"/>
      <c r="AF103" s="20"/>
      <c r="AG103" s="20"/>
      <c r="AH103" s="20"/>
      <c r="AI103" s="20"/>
    </row>
    <row r="104" spans="1:35" ht="18" x14ac:dyDescent="0.25">
      <c r="A104" s="20"/>
      <c r="B104" s="20"/>
      <c r="C104" s="20"/>
      <c r="D104" s="20"/>
      <c r="E104" s="20"/>
      <c r="F104" s="20"/>
      <c r="G104" s="20"/>
      <c r="H104" s="20"/>
      <c r="I104" s="20"/>
      <c r="J104" s="20"/>
      <c r="K104" s="20"/>
      <c r="L104" s="20"/>
      <c r="M104" s="3408"/>
      <c r="N104" s="3409"/>
      <c r="O104" s="20"/>
      <c r="P104" s="20"/>
      <c r="Q104" s="20"/>
      <c r="R104" s="20"/>
      <c r="S104" s="20"/>
      <c r="T104" s="20"/>
      <c r="U104" s="20"/>
      <c r="V104" s="20"/>
      <c r="W104" s="20"/>
      <c r="X104" s="3272"/>
      <c r="Y104" s="3272"/>
      <c r="Z104" s="20"/>
      <c r="AA104" s="20"/>
      <c r="AB104" s="20"/>
      <c r="AC104" s="20"/>
      <c r="AD104" s="20"/>
      <c r="AE104" s="20"/>
      <c r="AF104" s="20"/>
      <c r="AG104" s="20"/>
      <c r="AH104" s="20"/>
      <c r="AI104" s="20"/>
    </row>
    <row r="105" spans="1:35" ht="18" x14ac:dyDescent="0.25">
      <c r="A105" s="20"/>
      <c r="B105" s="20"/>
      <c r="C105" s="20"/>
      <c r="D105" s="20"/>
      <c r="E105" s="20"/>
      <c r="F105" s="20"/>
      <c r="G105" s="20"/>
      <c r="H105" s="20"/>
      <c r="I105" s="20"/>
      <c r="J105" s="20"/>
      <c r="K105" s="20"/>
      <c r="L105" s="20"/>
      <c r="M105" s="3408"/>
      <c r="N105" s="3409"/>
      <c r="O105" s="20"/>
      <c r="P105" s="20"/>
      <c r="Q105" s="20"/>
      <c r="R105" s="20"/>
      <c r="S105" s="20"/>
      <c r="T105" s="20"/>
      <c r="U105" s="20"/>
      <c r="V105" s="20"/>
      <c r="W105" s="20"/>
      <c r="X105" s="3272"/>
      <c r="Y105" s="3272"/>
      <c r="Z105" s="20"/>
      <c r="AA105" s="20"/>
      <c r="AB105" s="20"/>
      <c r="AC105" s="20"/>
      <c r="AD105" s="20"/>
      <c r="AE105" s="20"/>
      <c r="AF105" s="20"/>
      <c r="AG105" s="20"/>
      <c r="AH105" s="20"/>
      <c r="AI105" s="20"/>
    </row>
    <row r="106" spans="1:35" ht="18" x14ac:dyDescent="0.25">
      <c r="A106" s="20"/>
      <c r="B106" s="20"/>
      <c r="C106" s="20"/>
      <c r="D106" s="20"/>
      <c r="E106" s="20"/>
      <c r="F106" s="20"/>
      <c r="G106" s="20"/>
      <c r="H106" s="20"/>
      <c r="I106" s="20"/>
      <c r="J106" s="20"/>
      <c r="K106" s="20"/>
      <c r="L106" s="20"/>
      <c r="M106" s="3408"/>
      <c r="N106" s="3409"/>
      <c r="O106" s="20"/>
      <c r="P106" s="20"/>
      <c r="Q106" s="20"/>
      <c r="R106" s="20"/>
      <c r="S106" s="20"/>
      <c r="T106" s="20"/>
      <c r="U106" s="20"/>
      <c r="V106" s="20"/>
      <c r="W106" s="20"/>
      <c r="X106" s="3272"/>
      <c r="Y106" s="3272"/>
      <c r="Z106" s="20"/>
      <c r="AA106" s="20"/>
      <c r="AB106" s="20"/>
      <c r="AC106" s="20"/>
      <c r="AD106" s="20"/>
      <c r="AE106" s="20"/>
      <c r="AF106" s="20"/>
      <c r="AG106" s="20"/>
      <c r="AH106" s="20"/>
      <c r="AI106" s="20"/>
    </row>
    <row r="107" spans="1:35" ht="18" x14ac:dyDescent="0.25">
      <c r="A107" s="20"/>
      <c r="B107" s="20"/>
      <c r="C107" s="20"/>
      <c r="D107" s="20"/>
      <c r="E107" s="20"/>
      <c r="F107" s="20"/>
      <c r="G107" s="20"/>
      <c r="H107" s="20"/>
      <c r="I107" s="20"/>
      <c r="J107" s="20"/>
      <c r="K107" s="20"/>
      <c r="L107" s="20"/>
      <c r="M107" s="3408"/>
      <c r="N107" s="3409"/>
      <c r="O107" s="20"/>
      <c r="P107" s="20"/>
      <c r="Q107" s="20"/>
      <c r="R107" s="20"/>
      <c r="S107" s="20"/>
      <c r="T107" s="20"/>
      <c r="U107" s="20"/>
      <c r="V107" s="20"/>
      <c r="W107" s="20"/>
      <c r="X107" s="3272"/>
      <c r="Y107" s="3272"/>
      <c r="Z107" s="20"/>
      <c r="AA107" s="20"/>
      <c r="AB107" s="20"/>
      <c r="AC107" s="20"/>
      <c r="AD107" s="20"/>
      <c r="AE107" s="20"/>
      <c r="AF107" s="20"/>
      <c r="AG107" s="20"/>
      <c r="AH107" s="20"/>
      <c r="AI107" s="20"/>
    </row>
    <row r="108" spans="1:35" ht="18" x14ac:dyDescent="0.25">
      <c r="A108" s="20"/>
      <c r="B108" s="20"/>
      <c r="C108" s="20"/>
      <c r="D108" s="20"/>
      <c r="E108" s="20"/>
      <c r="F108" s="20"/>
      <c r="G108" s="20"/>
      <c r="H108" s="20"/>
      <c r="I108" s="20"/>
      <c r="J108" s="20"/>
      <c r="K108" s="20"/>
      <c r="L108" s="20"/>
      <c r="M108" s="3408"/>
      <c r="N108" s="3409"/>
      <c r="O108" s="20"/>
      <c r="P108" s="20"/>
      <c r="Q108" s="20"/>
      <c r="R108" s="20"/>
      <c r="S108" s="20"/>
      <c r="T108" s="20"/>
      <c r="U108" s="20"/>
      <c r="V108" s="20"/>
      <c r="W108" s="20"/>
      <c r="X108" s="3272"/>
      <c r="Y108" s="3272"/>
      <c r="Z108" s="20"/>
      <c r="AA108" s="20"/>
      <c r="AB108" s="20"/>
      <c r="AC108" s="20"/>
      <c r="AD108" s="20"/>
      <c r="AE108" s="20"/>
      <c r="AF108" s="20"/>
      <c r="AG108" s="20"/>
      <c r="AH108" s="20"/>
      <c r="AI108" s="20"/>
    </row>
    <row r="109" spans="1:35" ht="18" x14ac:dyDescent="0.25">
      <c r="A109" s="20"/>
      <c r="B109" s="20"/>
      <c r="C109" s="20"/>
      <c r="D109" s="20"/>
      <c r="E109" s="20"/>
      <c r="F109" s="20"/>
      <c r="G109" s="20"/>
      <c r="H109" s="20"/>
      <c r="I109" s="20"/>
      <c r="J109" s="20"/>
      <c r="K109" s="20"/>
      <c r="L109" s="20"/>
      <c r="M109" s="3408"/>
      <c r="N109" s="3409"/>
      <c r="O109" s="20"/>
      <c r="P109" s="20"/>
      <c r="Q109" s="20"/>
      <c r="R109" s="20"/>
      <c r="S109" s="20"/>
      <c r="T109" s="20"/>
      <c r="U109" s="20"/>
      <c r="V109" s="20"/>
      <c r="W109" s="20"/>
      <c r="X109" s="3272"/>
      <c r="Y109" s="3272"/>
      <c r="Z109" s="20"/>
      <c r="AA109" s="20"/>
      <c r="AB109" s="20"/>
      <c r="AC109" s="20"/>
      <c r="AD109" s="20"/>
      <c r="AE109" s="20"/>
      <c r="AF109" s="20"/>
      <c r="AG109" s="20"/>
      <c r="AH109" s="20"/>
      <c r="AI109" s="20"/>
    </row>
    <row r="110" spans="1:35" ht="18" x14ac:dyDescent="0.25">
      <c r="A110" s="20"/>
      <c r="B110" s="20"/>
      <c r="C110" s="20"/>
      <c r="D110" s="20"/>
      <c r="E110" s="20"/>
      <c r="F110" s="20"/>
      <c r="G110" s="20"/>
      <c r="H110" s="20"/>
      <c r="I110" s="20"/>
      <c r="J110" s="20"/>
      <c r="K110" s="20"/>
      <c r="L110" s="20"/>
      <c r="M110" s="3408"/>
      <c r="N110" s="3409"/>
      <c r="O110" s="20"/>
      <c r="P110" s="20"/>
      <c r="Q110" s="20"/>
      <c r="R110" s="20"/>
      <c r="S110" s="20"/>
      <c r="T110" s="20"/>
      <c r="U110" s="20"/>
      <c r="V110" s="20"/>
      <c r="W110" s="20"/>
      <c r="X110" s="3272"/>
      <c r="Y110" s="3272"/>
      <c r="Z110" s="20"/>
      <c r="AA110" s="20"/>
      <c r="AB110" s="20"/>
      <c r="AC110" s="20"/>
      <c r="AD110" s="20"/>
      <c r="AE110" s="20"/>
      <c r="AF110" s="20"/>
      <c r="AG110" s="20"/>
      <c r="AH110" s="20"/>
      <c r="AI110" s="20"/>
    </row>
    <row r="111" spans="1:35" ht="18" x14ac:dyDescent="0.25">
      <c r="A111" s="20"/>
      <c r="B111" s="20"/>
      <c r="C111" s="20"/>
      <c r="D111" s="20"/>
      <c r="E111" s="20"/>
      <c r="F111" s="20"/>
      <c r="G111" s="20"/>
      <c r="H111" s="20"/>
      <c r="I111" s="20"/>
      <c r="J111" s="20"/>
      <c r="K111" s="20"/>
      <c r="L111" s="20"/>
      <c r="M111" s="3408"/>
      <c r="N111" s="3409"/>
      <c r="O111" s="20"/>
      <c r="P111" s="20"/>
      <c r="Q111" s="20"/>
      <c r="R111" s="20"/>
      <c r="S111" s="20"/>
      <c r="T111" s="20"/>
      <c r="U111" s="20"/>
      <c r="V111" s="20"/>
      <c r="W111" s="20"/>
      <c r="X111" s="3272"/>
      <c r="Y111" s="3272"/>
      <c r="Z111" s="20"/>
      <c r="AA111" s="20"/>
      <c r="AB111" s="20"/>
      <c r="AC111" s="20"/>
      <c r="AD111" s="20"/>
      <c r="AE111" s="20"/>
      <c r="AF111" s="20"/>
      <c r="AG111" s="20"/>
      <c r="AH111" s="20"/>
      <c r="AI111" s="20"/>
    </row>
    <row r="112" spans="1:35" ht="18" x14ac:dyDescent="0.25">
      <c r="A112" s="20"/>
      <c r="B112" s="20"/>
      <c r="C112" s="20"/>
      <c r="D112" s="20"/>
      <c r="E112" s="20"/>
      <c r="F112" s="20"/>
      <c r="G112" s="20"/>
      <c r="H112" s="20"/>
      <c r="I112" s="20"/>
      <c r="J112" s="20"/>
      <c r="K112" s="20"/>
      <c r="L112" s="20"/>
      <c r="M112" s="3408"/>
      <c r="N112" s="3409"/>
      <c r="O112" s="20"/>
      <c r="P112" s="20"/>
      <c r="Q112" s="20"/>
      <c r="R112" s="20"/>
      <c r="S112" s="20"/>
      <c r="T112" s="20"/>
      <c r="U112" s="20"/>
      <c r="V112" s="20"/>
      <c r="W112" s="20"/>
      <c r="X112" s="3272"/>
      <c r="Y112" s="3272"/>
      <c r="Z112" s="20"/>
      <c r="AA112" s="20"/>
      <c r="AB112" s="20"/>
      <c r="AC112" s="20"/>
      <c r="AD112" s="20"/>
      <c r="AE112" s="20"/>
      <c r="AF112" s="20"/>
      <c r="AG112" s="20"/>
      <c r="AH112" s="20"/>
      <c r="AI112" s="20"/>
    </row>
    <row r="113" spans="1:35" ht="18" x14ac:dyDescent="0.25">
      <c r="A113" s="20"/>
      <c r="B113" s="20"/>
      <c r="C113" s="20"/>
      <c r="D113" s="20"/>
      <c r="E113" s="20"/>
      <c r="F113" s="20"/>
      <c r="G113" s="20"/>
      <c r="H113" s="20"/>
      <c r="I113" s="20"/>
      <c r="J113" s="20"/>
      <c r="K113" s="20"/>
      <c r="L113" s="20"/>
      <c r="M113" s="3408"/>
      <c r="N113" s="3409"/>
      <c r="O113" s="20"/>
      <c r="P113" s="20"/>
      <c r="Q113" s="20"/>
      <c r="R113" s="20"/>
      <c r="S113" s="20"/>
      <c r="T113" s="20"/>
      <c r="U113" s="20"/>
      <c r="V113" s="20"/>
      <c r="W113" s="20"/>
      <c r="X113" s="3272"/>
      <c r="Y113" s="3272"/>
      <c r="Z113" s="20"/>
      <c r="AA113" s="20"/>
      <c r="AB113" s="20"/>
      <c r="AC113" s="20"/>
      <c r="AD113" s="20"/>
      <c r="AE113" s="20"/>
      <c r="AF113" s="20"/>
      <c r="AG113" s="20"/>
      <c r="AH113" s="20"/>
      <c r="AI113" s="20"/>
    </row>
    <row r="114" spans="1:35" ht="18" x14ac:dyDescent="0.25">
      <c r="A114" s="20"/>
      <c r="B114" s="20"/>
      <c r="C114" s="20"/>
      <c r="D114" s="20"/>
      <c r="E114" s="20"/>
      <c r="F114" s="20"/>
      <c r="G114" s="20"/>
      <c r="H114" s="20"/>
      <c r="I114" s="20"/>
      <c r="J114" s="20"/>
      <c r="K114" s="20"/>
      <c r="L114" s="20"/>
      <c r="M114" s="3408"/>
      <c r="N114" s="3409"/>
      <c r="O114" s="20"/>
      <c r="P114" s="20"/>
      <c r="Q114" s="20"/>
      <c r="R114" s="20"/>
      <c r="S114" s="20"/>
      <c r="T114" s="20"/>
      <c r="U114" s="20"/>
      <c r="V114" s="20"/>
      <c r="W114" s="20"/>
      <c r="X114" s="3272"/>
      <c r="Y114" s="3272"/>
      <c r="Z114" s="20"/>
      <c r="AA114" s="20"/>
      <c r="AB114" s="20"/>
      <c r="AC114" s="20"/>
      <c r="AD114" s="20"/>
      <c r="AE114" s="20"/>
      <c r="AF114" s="20"/>
      <c r="AG114" s="20"/>
      <c r="AH114" s="20"/>
      <c r="AI114" s="20"/>
    </row>
    <row r="115" spans="1:35" ht="18" x14ac:dyDescent="0.25">
      <c r="A115" s="20"/>
      <c r="B115" s="20"/>
      <c r="C115" s="20"/>
      <c r="D115" s="20"/>
      <c r="E115" s="20"/>
      <c r="F115" s="20"/>
      <c r="G115" s="20"/>
      <c r="H115" s="20"/>
      <c r="I115" s="20"/>
      <c r="J115" s="20"/>
      <c r="K115" s="20"/>
      <c r="L115" s="20"/>
      <c r="M115" s="3408"/>
      <c r="N115" s="3409"/>
      <c r="O115" s="20"/>
      <c r="P115" s="20"/>
      <c r="Q115" s="20"/>
      <c r="R115" s="20"/>
      <c r="S115" s="20"/>
      <c r="T115" s="20"/>
      <c r="U115" s="20"/>
      <c r="V115" s="20"/>
      <c r="W115" s="20"/>
      <c r="X115" s="3272"/>
      <c r="Y115" s="3272"/>
      <c r="Z115" s="20"/>
      <c r="AA115" s="20"/>
      <c r="AB115" s="20"/>
      <c r="AC115" s="20"/>
      <c r="AD115" s="20"/>
      <c r="AE115" s="20"/>
      <c r="AF115" s="20"/>
      <c r="AG115" s="20"/>
      <c r="AH115" s="20"/>
      <c r="AI115" s="20"/>
    </row>
    <row r="116" spans="1:35" ht="18" x14ac:dyDescent="0.25">
      <c r="A116" s="20"/>
      <c r="B116" s="20"/>
      <c r="C116" s="20"/>
      <c r="D116" s="20"/>
      <c r="E116" s="20"/>
      <c r="F116" s="20"/>
      <c r="G116" s="20"/>
      <c r="H116" s="20"/>
      <c r="I116" s="20"/>
      <c r="J116" s="20"/>
      <c r="K116" s="20"/>
      <c r="L116" s="20"/>
      <c r="M116" s="3408"/>
      <c r="N116" s="3409"/>
      <c r="O116" s="20"/>
      <c r="P116" s="20"/>
      <c r="Q116" s="20"/>
      <c r="R116" s="20"/>
      <c r="S116" s="20"/>
      <c r="T116" s="20"/>
      <c r="U116" s="20"/>
      <c r="V116" s="20"/>
      <c r="W116" s="20"/>
      <c r="X116" s="3272"/>
      <c r="Y116" s="3272"/>
      <c r="Z116" s="20"/>
      <c r="AA116" s="20"/>
      <c r="AB116" s="20"/>
      <c r="AC116" s="20"/>
      <c r="AD116" s="20"/>
      <c r="AE116" s="20"/>
      <c r="AF116" s="20"/>
      <c r="AG116" s="20"/>
      <c r="AH116" s="20"/>
      <c r="AI116" s="20"/>
    </row>
    <row r="117" spans="1:35" ht="18" x14ac:dyDescent="0.25">
      <c r="A117" s="20"/>
      <c r="B117" s="20"/>
      <c r="C117" s="20"/>
      <c r="D117" s="20"/>
      <c r="E117" s="20"/>
      <c r="F117" s="20"/>
      <c r="G117" s="20"/>
      <c r="H117" s="20"/>
      <c r="I117" s="20"/>
      <c r="J117" s="20"/>
      <c r="K117" s="20"/>
      <c r="L117" s="20"/>
      <c r="M117" s="3408"/>
      <c r="N117" s="3409"/>
      <c r="O117" s="20"/>
      <c r="P117" s="20"/>
      <c r="Q117" s="20"/>
      <c r="R117" s="20"/>
      <c r="S117" s="20"/>
      <c r="T117" s="20"/>
      <c r="U117" s="20"/>
      <c r="V117" s="20"/>
      <c r="W117" s="20"/>
      <c r="X117" s="3272"/>
      <c r="Y117" s="3272"/>
      <c r="Z117" s="20"/>
      <c r="AA117" s="20"/>
      <c r="AB117" s="20"/>
      <c r="AC117" s="20"/>
      <c r="AD117" s="20"/>
      <c r="AE117" s="20"/>
      <c r="AF117" s="20"/>
      <c r="AG117" s="20"/>
      <c r="AH117" s="20"/>
      <c r="AI117" s="20"/>
    </row>
    <row r="118" spans="1:35" ht="18" x14ac:dyDescent="0.25">
      <c r="A118" s="20"/>
      <c r="B118" s="20"/>
      <c r="C118" s="20"/>
      <c r="D118" s="20"/>
      <c r="E118" s="20"/>
      <c r="F118" s="20"/>
      <c r="G118" s="20"/>
      <c r="H118" s="20"/>
      <c r="I118" s="20"/>
      <c r="J118" s="20"/>
      <c r="K118" s="20"/>
      <c r="L118" s="20"/>
      <c r="M118" s="3408"/>
      <c r="N118" s="3409"/>
      <c r="O118" s="20"/>
      <c r="P118" s="20"/>
      <c r="Q118" s="20"/>
      <c r="R118" s="20"/>
      <c r="S118" s="20"/>
      <c r="T118" s="20"/>
      <c r="U118" s="20"/>
      <c r="V118" s="20"/>
      <c r="W118" s="20"/>
      <c r="X118" s="3272"/>
      <c r="Y118" s="3272"/>
      <c r="Z118" s="20"/>
      <c r="AA118" s="20"/>
      <c r="AB118" s="20"/>
      <c r="AC118" s="20"/>
      <c r="AD118" s="20"/>
      <c r="AE118" s="20"/>
      <c r="AF118" s="20"/>
      <c r="AG118" s="20"/>
      <c r="AH118" s="20"/>
      <c r="AI118" s="20"/>
    </row>
    <row r="119" spans="1:35" ht="18" x14ac:dyDescent="0.25">
      <c r="A119" s="20"/>
      <c r="B119" s="20"/>
      <c r="C119" s="20"/>
      <c r="D119" s="20"/>
      <c r="E119" s="20"/>
      <c r="F119" s="20"/>
      <c r="G119" s="20"/>
      <c r="H119" s="20"/>
      <c r="I119" s="20"/>
      <c r="J119" s="20"/>
      <c r="K119" s="20"/>
      <c r="L119" s="20"/>
      <c r="M119" s="3408"/>
      <c r="N119" s="3409"/>
      <c r="O119" s="20"/>
      <c r="P119" s="20"/>
      <c r="Q119" s="20"/>
      <c r="R119" s="20"/>
      <c r="S119" s="20"/>
      <c r="T119" s="20"/>
      <c r="U119" s="20"/>
      <c r="V119" s="20"/>
      <c r="W119" s="20"/>
      <c r="X119" s="3272"/>
      <c r="Y119" s="3272"/>
      <c r="Z119" s="20"/>
      <c r="AA119" s="20"/>
      <c r="AB119" s="20"/>
      <c r="AC119" s="20"/>
      <c r="AD119" s="20"/>
      <c r="AE119" s="20"/>
      <c r="AF119" s="20"/>
      <c r="AG119" s="20"/>
      <c r="AH119" s="20"/>
      <c r="AI119" s="20"/>
    </row>
    <row r="120" spans="1:35" ht="18" x14ac:dyDescent="0.25">
      <c r="A120" s="20"/>
      <c r="B120" s="20"/>
      <c r="C120" s="20"/>
      <c r="D120" s="20"/>
      <c r="E120" s="20"/>
      <c r="F120" s="20"/>
      <c r="G120" s="20"/>
      <c r="H120" s="20"/>
      <c r="I120" s="20"/>
      <c r="J120" s="20"/>
      <c r="K120" s="20"/>
      <c r="L120" s="20"/>
      <c r="M120" s="3408"/>
      <c r="N120" s="3409"/>
      <c r="O120" s="20"/>
      <c r="P120" s="20"/>
      <c r="Q120" s="20"/>
      <c r="R120" s="20"/>
      <c r="S120" s="20"/>
      <c r="T120" s="20"/>
      <c r="U120" s="20"/>
      <c r="V120" s="20"/>
      <c r="W120" s="20"/>
      <c r="X120" s="3272"/>
      <c r="Y120" s="3272"/>
      <c r="Z120" s="20"/>
      <c r="AA120" s="20"/>
      <c r="AB120" s="20"/>
      <c r="AC120" s="20"/>
      <c r="AD120" s="20"/>
      <c r="AE120" s="20"/>
      <c r="AF120" s="20"/>
      <c r="AG120" s="20"/>
      <c r="AH120" s="20"/>
      <c r="AI120" s="20"/>
    </row>
    <row r="121" spans="1:35" ht="18" x14ac:dyDescent="0.25">
      <c r="A121" s="20"/>
      <c r="B121" s="20"/>
      <c r="C121" s="20"/>
      <c r="D121" s="20"/>
      <c r="E121" s="20"/>
      <c r="F121" s="20"/>
      <c r="G121" s="20"/>
      <c r="H121" s="20"/>
      <c r="I121" s="20"/>
      <c r="J121" s="20"/>
      <c r="K121" s="20"/>
      <c r="L121" s="20"/>
      <c r="M121" s="3408"/>
      <c r="N121" s="3409"/>
      <c r="O121" s="20"/>
      <c r="P121" s="20"/>
      <c r="Q121" s="20"/>
      <c r="R121" s="20"/>
      <c r="S121" s="20"/>
      <c r="T121" s="20"/>
      <c r="U121" s="20"/>
      <c r="V121" s="20"/>
      <c r="W121" s="20"/>
      <c r="X121" s="3272"/>
      <c r="Y121" s="3272"/>
      <c r="Z121" s="20"/>
      <c r="AA121" s="20"/>
      <c r="AB121" s="20"/>
      <c r="AC121" s="20"/>
      <c r="AD121" s="20"/>
      <c r="AE121" s="20"/>
      <c r="AF121" s="20"/>
      <c r="AG121" s="20"/>
      <c r="AH121" s="20"/>
      <c r="AI121" s="20"/>
    </row>
    <row r="122" spans="1:35" ht="18" x14ac:dyDescent="0.25">
      <c r="A122" s="20"/>
      <c r="B122" s="20"/>
      <c r="C122" s="20"/>
      <c r="D122" s="20"/>
      <c r="E122" s="20"/>
      <c r="F122" s="20"/>
      <c r="G122" s="20"/>
      <c r="H122" s="20"/>
      <c r="I122" s="20"/>
      <c r="J122" s="20"/>
      <c r="K122" s="20"/>
      <c r="L122" s="20"/>
      <c r="M122" s="3408"/>
      <c r="N122" s="3409"/>
      <c r="O122" s="20"/>
      <c r="P122" s="20"/>
      <c r="Q122" s="20"/>
      <c r="R122" s="20"/>
      <c r="S122" s="20"/>
      <c r="T122" s="20"/>
      <c r="U122" s="20"/>
      <c r="V122" s="20"/>
      <c r="W122" s="20"/>
      <c r="X122" s="3272"/>
      <c r="Y122" s="3272"/>
      <c r="Z122" s="20"/>
      <c r="AA122" s="20"/>
      <c r="AB122" s="20"/>
      <c r="AC122" s="20"/>
      <c r="AD122" s="20"/>
      <c r="AE122" s="20"/>
      <c r="AF122" s="20"/>
      <c r="AG122" s="20"/>
      <c r="AH122" s="20"/>
      <c r="AI122" s="20"/>
    </row>
    <row r="123" spans="1:35" ht="18" x14ac:dyDescent="0.25">
      <c r="A123" s="20"/>
      <c r="B123" s="20"/>
      <c r="C123" s="20"/>
      <c r="D123" s="20"/>
      <c r="E123" s="20"/>
      <c r="F123" s="20"/>
      <c r="G123" s="20"/>
      <c r="H123" s="20"/>
      <c r="I123" s="20"/>
      <c r="J123" s="20"/>
      <c r="K123" s="20"/>
      <c r="L123" s="20"/>
      <c r="M123" s="3408"/>
      <c r="N123" s="3409"/>
      <c r="O123" s="20"/>
      <c r="P123" s="20"/>
      <c r="Q123" s="20"/>
      <c r="R123" s="20"/>
      <c r="S123" s="20"/>
      <c r="T123" s="20"/>
      <c r="U123" s="20"/>
      <c r="V123" s="20"/>
      <c r="W123" s="20"/>
      <c r="X123" s="3272"/>
      <c r="Y123" s="3272"/>
      <c r="Z123" s="20"/>
      <c r="AA123" s="20"/>
      <c r="AB123" s="20"/>
      <c r="AC123" s="20"/>
      <c r="AD123" s="20"/>
      <c r="AE123" s="20"/>
      <c r="AF123" s="20"/>
      <c r="AG123" s="20"/>
      <c r="AH123" s="20"/>
      <c r="AI123" s="20"/>
    </row>
    <row r="124" spans="1:35" ht="18" x14ac:dyDescent="0.25">
      <c r="A124" s="20"/>
      <c r="B124" s="20"/>
      <c r="C124" s="20"/>
      <c r="D124" s="20"/>
      <c r="E124" s="20"/>
      <c r="F124" s="20"/>
      <c r="G124" s="20"/>
      <c r="H124" s="20"/>
      <c r="I124" s="20"/>
      <c r="J124" s="20"/>
      <c r="K124" s="20"/>
      <c r="L124" s="20"/>
      <c r="M124" s="3408"/>
      <c r="N124" s="3409"/>
      <c r="O124" s="20"/>
      <c r="P124" s="20"/>
      <c r="Q124" s="20"/>
      <c r="R124" s="20"/>
      <c r="S124" s="20"/>
      <c r="T124" s="20"/>
      <c r="U124" s="20"/>
      <c r="V124" s="20"/>
      <c r="W124" s="20"/>
      <c r="X124" s="3272"/>
      <c r="Y124" s="3272"/>
      <c r="Z124" s="20"/>
      <c r="AA124" s="20"/>
      <c r="AB124" s="20"/>
      <c r="AC124" s="20"/>
      <c r="AD124" s="20"/>
      <c r="AE124" s="20"/>
      <c r="AF124" s="20"/>
      <c r="AG124" s="20"/>
      <c r="AH124" s="20"/>
      <c r="AI124" s="20"/>
    </row>
    <row r="125" spans="1:35" ht="18" x14ac:dyDescent="0.25">
      <c r="A125" s="20"/>
      <c r="B125" s="20"/>
      <c r="C125" s="20"/>
      <c r="D125" s="20"/>
      <c r="E125" s="20"/>
      <c r="F125" s="20"/>
      <c r="G125" s="20"/>
      <c r="H125" s="20"/>
      <c r="I125" s="20"/>
      <c r="J125" s="20"/>
      <c r="K125" s="20"/>
      <c r="L125" s="20"/>
      <c r="M125" s="3408"/>
      <c r="N125" s="3409"/>
      <c r="O125" s="20"/>
      <c r="P125" s="20"/>
      <c r="Q125" s="20"/>
      <c r="R125" s="20"/>
      <c r="S125" s="20"/>
      <c r="T125" s="20"/>
      <c r="U125" s="20"/>
      <c r="V125" s="20"/>
      <c r="W125" s="20"/>
      <c r="X125" s="3272"/>
      <c r="Y125" s="3272"/>
      <c r="Z125" s="20"/>
      <c r="AA125" s="20"/>
      <c r="AB125" s="20"/>
      <c r="AC125" s="20"/>
      <c r="AD125" s="20"/>
      <c r="AE125" s="20"/>
      <c r="AF125" s="20"/>
      <c r="AG125" s="20"/>
      <c r="AH125" s="20"/>
      <c r="AI125" s="20"/>
    </row>
    <row r="126" spans="1:35" ht="18" x14ac:dyDescent="0.25">
      <c r="A126" s="20"/>
      <c r="B126" s="20"/>
      <c r="C126" s="20"/>
      <c r="D126" s="20"/>
      <c r="E126" s="20"/>
      <c r="F126" s="20"/>
      <c r="G126" s="20"/>
      <c r="H126" s="20"/>
      <c r="I126" s="20"/>
      <c r="J126" s="20"/>
      <c r="K126" s="20"/>
      <c r="L126" s="20"/>
      <c r="M126" s="3408"/>
      <c r="N126" s="3409"/>
      <c r="O126" s="20"/>
      <c r="P126" s="20"/>
      <c r="Q126" s="20"/>
      <c r="R126" s="20"/>
      <c r="S126" s="20"/>
      <c r="T126" s="20"/>
      <c r="U126" s="20"/>
      <c r="V126" s="20"/>
      <c r="W126" s="20"/>
      <c r="X126" s="3272"/>
      <c r="Y126" s="3272"/>
      <c r="Z126" s="20"/>
      <c r="AA126" s="20"/>
      <c r="AB126" s="20"/>
      <c r="AC126" s="20"/>
      <c r="AD126" s="20"/>
      <c r="AE126" s="20"/>
      <c r="AF126" s="20"/>
      <c r="AG126" s="20"/>
      <c r="AH126" s="20"/>
      <c r="AI126" s="20"/>
    </row>
    <row r="127" spans="1:35" ht="18" x14ac:dyDescent="0.25">
      <c r="A127" s="20"/>
      <c r="B127" s="20"/>
      <c r="C127" s="20"/>
      <c r="D127" s="20"/>
      <c r="E127" s="20"/>
      <c r="F127" s="20"/>
      <c r="G127" s="20"/>
      <c r="H127" s="20"/>
      <c r="I127" s="20"/>
      <c r="J127" s="20"/>
      <c r="K127" s="20"/>
      <c r="L127" s="20"/>
      <c r="M127" s="3408"/>
      <c r="N127" s="3409"/>
      <c r="O127" s="20"/>
      <c r="P127" s="20"/>
      <c r="Q127" s="20"/>
      <c r="R127" s="20"/>
      <c r="S127" s="20"/>
      <c r="T127" s="20"/>
      <c r="U127" s="20"/>
      <c r="V127" s="20"/>
      <c r="W127" s="20"/>
      <c r="X127" s="3272"/>
      <c r="Y127" s="3272"/>
      <c r="Z127" s="20"/>
      <c r="AA127" s="20"/>
      <c r="AB127" s="20"/>
      <c r="AC127" s="20"/>
      <c r="AD127" s="20"/>
      <c r="AE127" s="20"/>
      <c r="AF127" s="20"/>
      <c r="AG127" s="20"/>
      <c r="AH127" s="20"/>
      <c r="AI127" s="20"/>
    </row>
    <row r="128" spans="1:35" ht="18" x14ac:dyDescent="0.25">
      <c r="A128" s="20"/>
      <c r="B128" s="20"/>
      <c r="C128" s="20"/>
      <c r="D128" s="20"/>
      <c r="E128" s="20"/>
      <c r="F128" s="20"/>
      <c r="G128" s="20"/>
      <c r="H128" s="20"/>
      <c r="I128" s="20"/>
      <c r="J128" s="20"/>
      <c r="K128" s="20"/>
      <c r="L128" s="20"/>
      <c r="M128" s="3408"/>
      <c r="N128" s="3409"/>
      <c r="O128" s="20"/>
      <c r="P128" s="20"/>
      <c r="Q128" s="20"/>
      <c r="R128" s="20"/>
      <c r="S128" s="20"/>
      <c r="T128" s="20"/>
      <c r="U128" s="20"/>
      <c r="V128" s="20"/>
      <c r="W128" s="20"/>
      <c r="X128" s="3272"/>
      <c r="Y128" s="3272"/>
      <c r="Z128" s="20"/>
      <c r="AA128" s="20"/>
      <c r="AB128" s="20"/>
      <c r="AC128" s="20"/>
      <c r="AD128" s="20"/>
      <c r="AE128" s="20"/>
      <c r="AF128" s="20"/>
      <c r="AG128" s="20"/>
      <c r="AH128" s="20"/>
      <c r="AI128" s="20"/>
    </row>
    <row r="129" spans="1:35" ht="18" x14ac:dyDescent="0.25">
      <c r="A129" s="20"/>
      <c r="B129" s="20"/>
      <c r="C129" s="20"/>
      <c r="D129" s="20"/>
      <c r="E129" s="20"/>
      <c r="F129" s="20"/>
      <c r="G129" s="20"/>
      <c r="H129" s="20"/>
      <c r="I129" s="20"/>
      <c r="J129" s="20"/>
      <c r="K129" s="20"/>
      <c r="L129" s="20"/>
      <c r="M129" s="3408"/>
      <c r="N129" s="3409"/>
      <c r="O129" s="20"/>
      <c r="P129" s="20"/>
      <c r="Q129" s="20"/>
      <c r="R129" s="20"/>
      <c r="S129" s="20"/>
      <c r="T129" s="20"/>
      <c r="U129" s="20"/>
      <c r="V129" s="20"/>
      <c r="W129" s="20"/>
      <c r="X129" s="3272"/>
      <c r="Y129" s="3272"/>
      <c r="Z129" s="20"/>
      <c r="AA129" s="20"/>
      <c r="AB129" s="20"/>
      <c r="AC129" s="20"/>
      <c r="AD129" s="20"/>
      <c r="AE129" s="20"/>
      <c r="AF129" s="20"/>
      <c r="AG129" s="20"/>
      <c r="AH129" s="20"/>
      <c r="AI129" s="20"/>
    </row>
    <row r="130" spans="1:35" ht="18" x14ac:dyDescent="0.25">
      <c r="A130" s="20"/>
      <c r="B130" s="20"/>
      <c r="C130" s="20"/>
      <c r="D130" s="20"/>
      <c r="E130" s="20"/>
      <c r="F130" s="20"/>
      <c r="G130" s="20"/>
      <c r="H130" s="20"/>
      <c r="I130" s="20"/>
      <c r="J130" s="20"/>
      <c r="K130" s="20"/>
      <c r="L130" s="20"/>
      <c r="M130" s="3408"/>
      <c r="N130" s="3409"/>
      <c r="O130" s="20"/>
      <c r="P130" s="20"/>
      <c r="Q130" s="20"/>
      <c r="R130" s="20"/>
      <c r="S130" s="20"/>
      <c r="T130" s="20"/>
      <c r="U130" s="20"/>
      <c r="V130" s="20"/>
      <c r="W130" s="20"/>
      <c r="X130" s="3272"/>
      <c r="Y130" s="3272"/>
      <c r="Z130" s="20"/>
      <c r="AA130" s="20"/>
      <c r="AB130" s="20"/>
      <c r="AC130" s="20"/>
      <c r="AD130" s="20"/>
      <c r="AE130" s="20"/>
      <c r="AF130" s="20"/>
      <c r="AG130" s="20"/>
      <c r="AH130" s="20"/>
      <c r="AI130" s="20"/>
    </row>
    <row r="131" spans="1:35" ht="18" x14ac:dyDescent="0.25">
      <c r="A131" s="20"/>
      <c r="B131" s="20"/>
      <c r="C131" s="20"/>
      <c r="D131" s="20"/>
      <c r="E131" s="20"/>
      <c r="F131" s="20"/>
      <c r="G131" s="20"/>
      <c r="H131" s="20"/>
      <c r="I131" s="20"/>
      <c r="J131" s="20"/>
      <c r="K131" s="20"/>
      <c r="L131" s="20"/>
      <c r="M131" s="3408"/>
      <c r="N131" s="3409"/>
      <c r="O131" s="20"/>
      <c r="P131" s="20"/>
      <c r="Q131" s="20"/>
      <c r="R131" s="20"/>
      <c r="S131" s="20"/>
      <c r="T131" s="20"/>
      <c r="U131" s="20"/>
      <c r="V131" s="20"/>
      <c r="W131" s="20"/>
      <c r="X131" s="3272"/>
      <c r="Y131" s="3272"/>
      <c r="Z131" s="20"/>
      <c r="AA131" s="20"/>
      <c r="AB131" s="20"/>
      <c r="AC131" s="20"/>
      <c r="AD131" s="20"/>
      <c r="AE131" s="20"/>
      <c r="AF131" s="20"/>
      <c r="AG131" s="20"/>
      <c r="AH131" s="20"/>
      <c r="AI131" s="20"/>
    </row>
    <row r="132" spans="1:35" ht="18" x14ac:dyDescent="0.25">
      <c r="A132" s="20"/>
      <c r="B132" s="20"/>
      <c r="C132" s="20"/>
      <c r="D132" s="20"/>
      <c r="E132" s="20"/>
      <c r="F132" s="20"/>
      <c r="G132" s="20"/>
      <c r="H132" s="20"/>
      <c r="I132" s="20"/>
      <c r="J132" s="20"/>
      <c r="K132" s="20"/>
      <c r="L132" s="20"/>
      <c r="M132" s="3408"/>
      <c r="N132" s="3409"/>
      <c r="O132" s="20"/>
      <c r="P132" s="20"/>
      <c r="Q132" s="20"/>
      <c r="R132" s="20"/>
      <c r="S132" s="20"/>
      <c r="T132" s="20"/>
      <c r="U132" s="20"/>
      <c r="V132" s="20"/>
      <c r="W132" s="20"/>
      <c r="X132" s="3272"/>
      <c r="Y132" s="3272"/>
      <c r="Z132" s="20"/>
      <c r="AA132" s="20"/>
      <c r="AB132" s="20"/>
      <c r="AC132" s="20"/>
      <c r="AD132" s="20"/>
      <c r="AE132" s="20"/>
      <c r="AF132" s="20"/>
      <c r="AG132" s="20"/>
      <c r="AH132" s="20"/>
      <c r="AI132" s="20"/>
    </row>
    <row r="133" spans="1:35" ht="18" x14ac:dyDescent="0.25">
      <c r="A133" s="20"/>
      <c r="B133" s="20"/>
      <c r="C133" s="20"/>
      <c r="D133" s="20"/>
      <c r="E133" s="20"/>
      <c r="F133" s="20"/>
      <c r="G133" s="20"/>
      <c r="H133" s="20"/>
      <c r="I133" s="20"/>
      <c r="J133" s="20"/>
      <c r="K133" s="20"/>
      <c r="L133" s="20"/>
      <c r="M133" s="3408"/>
      <c r="N133" s="3409"/>
      <c r="O133" s="20"/>
      <c r="P133" s="20"/>
      <c r="Q133" s="20"/>
      <c r="R133" s="20"/>
      <c r="S133" s="20"/>
      <c r="T133" s="20"/>
      <c r="U133" s="20"/>
      <c r="V133" s="20"/>
      <c r="W133" s="20"/>
      <c r="X133" s="3272"/>
      <c r="Y133" s="3272"/>
      <c r="Z133" s="20"/>
      <c r="AA133" s="20"/>
      <c r="AB133" s="20"/>
      <c r="AC133" s="20"/>
      <c r="AD133" s="20"/>
      <c r="AE133" s="20"/>
      <c r="AF133" s="20"/>
      <c r="AG133" s="20"/>
      <c r="AH133" s="20"/>
      <c r="AI133" s="20"/>
    </row>
    <row r="134" spans="1:35" ht="18" x14ac:dyDescent="0.25">
      <c r="A134" s="20"/>
      <c r="B134" s="20"/>
      <c r="C134" s="20"/>
      <c r="D134" s="20"/>
      <c r="E134" s="20"/>
      <c r="F134" s="20"/>
      <c r="G134" s="20"/>
      <c r="H134" s="20"/>
      <c r="I134" s="20"/>
      <c r="J134" s="20"/>
      <c r="K134" s="20"/>
      <c r="L134" s="20"/>
      <c r="M134" s="3408"/>
      <c r="N134" s="3409"/>
      <c r="O134" s="20"/>
      <c r="P134" s="20"/>
      <c r="Q134" s="20"/>
      <c r="R134" s="20"/>
      <c r="S134" s="20"/>
      <c r="T134" s="20"/>
      <c r="U134" s="20"/>
      <c r="V134" s="20"/>
      <c r="W134" s="20"/>
      <c r="X134" s="3272"/>
      <c r="Y134" s="3272"/>
      <c r="Z134" s="20"/>
      <c r="AA134" s="20"/>
      <c r="AB134" s="20"/>
      <c r="AC134" s="20"/>
      <c r="AD134" s="20"/>
      <c r="AE134" s="20"/>
      <c r="AF134" s="20"/>
      <c r="AG134" s="20"/>
      <c r="AH134" s="20"/>
      <c r="AI134" s="20"/>
    </row>
    <row r="135" spans="1:35" ht="18" x14ac:dyDescent="0.25">
      <c r="A135" s="20"/>
      <c r="B135" s="20"/>
      <c r="C135" s="20"/>
      <c r="D135" s="20"/>
      <c r="E135" s="20"/>
      <c r="F135" s="20"/>
      <c r="G135" s="20"/>
      <c r="H135" s="20"/>
      <c r="I135" s="20"/>
      <c r="J135" s="20"/>
      <c r="K135" s="20"/>
      <c r="L135" s="20"/>
      <c r="M135" s="3408"/>
      <c r="N135" s="3409"/>
      <c r="O135" s="20"/>
      <c r="P135" s="20"/>
      <c r="Q135" s="20"/>
      <c r="R135" s="20"/>
      <c r="S135" s="20"/>
      <c r="T135" s="20"/>
      <c r="U135" s="20"/>
      <c r="V135" s="20"/>
      <c r="W135" s="20"/>
      <c r="X135" s="3272"/>
      <c r="Y135" s="3272"/>
      <c r="Z135" s="20"/>
      <c r="AA135" s="20"/>
      <c r="AB135" s="20"/>
      <c r="AC135" s="20"/>
      <c r="AD135" s="20"/>
      <c r="AE135" s="20"/>
      <c r="AF135" s="20"/>
      <c r="AG135" s="20"/>
      <c r="AH135" s="20"/>
      <c r="AI135" s="20"/>
    </row>
    <row r="136" spans="1:35" ht="18" x14ac:dyDescent="0.25">
      <c r="A136" s="20"/>
      <c r="B136" s="20"/>
      <c r="C136" s="20"/>
      <c r="D136" s="20"/>
      <c r="E136" s="20"/>
      <c r="F136" s="20"/>
      <c r="G136" s="20"/>
      <c r="H136" s="20"/>
      <c r="I136" s="20"/>
      <c r="J136" s="20"/>
      <c r="K136" s="20"/>
      <c r="L136" s="20"/>
      <c r="M136" s="3408"/>
      <c r="N136" s="3409"/>
      <c r="O136" s="20"/>
      <c r="P136" s="20"/>
      <c r="Q136" s="20"/>
      <c r="R136" s="20"/>
      <c r="S136" s="20"/>
      <c r="T136" s="20"/>
      <c r="U136" s="20"/>
      <c r="V136" s="20"/>
      <c r="W136" s="20"/>
      <c r="X136" s="3272"/>
      <c r="Y136" s="3272"/>
      <c r="Z136" s="20"/>
      <c r="AA136" s="20"/>
      <c r="AB136" s="20"/>
      <c r="AC136" s="20"/>
      <c r="AD136" s="20"/>
      <c r="AE136" s="20"/>
      <c r="AF136" s="20"/>
      <c r="AG136" s="20"/>
      <c r="AH136" s="20"/>
      <c r="AI136" s="20"/>
    </row>
    <row r="137" spans="1:35" ht="18" x14ac:dyDescent="0.25">
      <c r="A137" s="20"/>
      <c r="B137" s="20"/>
      <c r="C137" s="20"/>
      <c r="D137" s="20"/>
      <c r="E137" s="20"/>
      <c r="F137" s="20"/>
      <c r="G137" s="20"/>
      <c r="H137" s="20"/>
      <c r="I137" s="20"/>
      <c r="J137" s="20"/>
      <c r="K137" s="20"/>
      <c r="L137" s="20"/>
      <c r="M137" s="3408"/>
      <c r="N137" s="3409"/>
      <c r="O137" s="20"/>
      <c r="P137" s="20"/>
      <c r="Q137" s="20"/>
      <c r="R137" s="20"/>
      <c r="S137" s="20"/>
      <c r="T137" s="20"/>
      <c r="U137" s="20"/>
      <c r="V137" s="20"/>
      <c r="W137" s="20"/>
      <c r="X137" s="3272"/>
      <c r="Y137" s="3272"/>
      <c r="Z137" s="20"/>
      <c r="AA137" s="20"/>
      <c r="AB137" s="20"/>
      <c r="AC137" s="20"/>
      <c r="AD137" s="20"/>
      <c r="AE137" s="20"/>
      <c r="AF137" s="20"/>
      <c r="AG137" s="20"/>
      <c r="AH137" s="20"/>
      <c r="AI137" s="20"/>
    </row>
    <row r="138" spans="1:35" ht="18" x14ac:dyDescent="0.25">
      <c r="A138" s="20"/>
      <c r="B138" s="20"/>
      <c r="C138" s="20"/>
      <c r="D138" s="20"/>
      <c r="E138" s="20"/>
      <c r="F138" s="20"/>
      <c r="G138" s="20"/>
      <c r="H138" s="20"/>
      <c r="I138" s="20"/>
      <c r="J138" s="20"/>
      <c r="K138" s="20"/>
      <c r="L138" s="20"/>
      <c r="M138" s="3408"/>
      <c r="N138" s="3409"/>
      <c r="O138" s="20"/>
      <c r="P138" s="20"/>
      <c r="Q138" s="20"/>
      <c r="R138" s="20"/>
      <c r="S138" s="20"/>
      <c r="T138" s="20"/>
      <c r="U138" s="20"/>
      <c r="V138" s="20"/>
      <c r="W138" s="20"/>
      <c r="X138" s="3272"/>
      <c r="Y138" s="3272"/>
      <c r="Z138" s="20"/>
      <c r="AA138" s="20"/>
      <c r="AB138" s="20"/>
      <c r="AC138" s="20"/>
      <c r="AD138" s="20"/>
      <c r="AE138" s="20"/>
      <c r="AF138" s="20"/>
      <c r="AG138" s="20"/>
      <c r="AH138" s="20"/>
      <c r="AI138" s="20"/>
    </row>
    <row r="139" spans="1:35" ht="18" x14ac:dyDescent="0.25">
      <c r="A139" s="20"/>
      <c r="B139" s="20"/>
      <c r="C139" s="20"/>
      <c r="D139" s="20"/>
      <c r="E139" s="20"/>
      <c r="F139" s="20"/>
      <c r="G139" s="20"/>
      <c r="H139" s="20"/>
      <c r="I139" s="20"/>
      <c r="J139" s="20"/>
      <c r="K139" s="20"/>
      <c r="L139" s="20"/>
      <c r="M139" s="3408"/>
      <c r="N139" s="3409"/>
      <c r="O139" s="20"/>
      <c r="P139" s="20"/>
      <c r="Q139" s="20"/>
      <c r="R139" s="20"/>
      <c r="S139" s="20"/>
      <c r="T139" s="20"/>
      <c r="U139" s="20"/>
      <c r="V139" s="20"/>
      <c r="W139" s="20"/>
      <c r="X139" s="3272"/>
      <c r="Y139" s="3272"/>
      <c r="Z139" s="20"/>
      <c r="AA139" s="20"/>
      <c r="AB139" s="20"/>
      <c r="AC139" s="20"/>
      <c r="AD139" s="20"/>
      <c r="AE139" s="20"/>
      <c r="AF139" s="20"/>
      <c r="AG139" s="20"/>
      <c r="AH139" s="20"/>
      <c r="AI139" s="20"/>
    </row>
    <row r="140" spans="1:35" ht="18" x14ac:dyDescent="0.25">
      <c r="A140" s="20"/>
      <c r="B140" s="20"/>
      <c r="C140" s="20"/>
      <c r="D140" s="20"/>
      <c r="E140" s="20"/>
      <c r="F140" s="20"/>
      <c r="G140" s="20"/>
      <c r="H140" s="20"/>
      <c r="I140" s="20"/>
      <c r="J140" s="20"/>
      <c r="K140" s="20"/>
      <c r="L140" s="20"/>
      <c r="M140" s="3408"/>
      <c r="N140" s="3409"/>
      <c r="O140" s="20"/>
      <c r="P140" s="20"/>
      <c r="Q140" s="20"/>
      <c r="R140" s="20"/>
      <c r="S140" s="20"/>
      <c r="T140" s="20"/>
      <c r="U140" s="20"/>
      <c r="V140" s="20"/>
      <c r="W140" s="20"/>
      <c r="X140" s="3272"/>
      <c r="Y140" s="3272"/>
      <c r="Z140" s="20"/>
      <c r="AA140" s="20"/>
      <c r="AB140" s="20"/>
      <c r="AC140" s="20"/>
      <c r="AD140" s="20"/>
      <c r="AE140" s="20"/>
      <c r="AF140" s="20"/>
      <c r="AG140" s="20"/>
      <c r="AH140" s="20"/>
      <c r="AI140" s="20"/>
    </row>
    <row r="141" spans="1:35" ht="18" x14ac:dyDescent="0.25">
      <c r="A141" s="20"/>
      <c r="B141" s="20"/>
      <c r="C141" s="20"/>
      <c r="D141" s="20"/>
      <c r="E141" s="20"/>
      <c r="F141" s="20"/>
      <c r="G141" s="20"/>
      <c r="H141" s="20"/>
      <c r="I141" s="20"/>
      <c r="J141" s="20"/>
      <c r="K141" s="20"/>
      <c r="L141" s="20"/>
      <c r="M141" s="3408"/>
      <c r="N141" s="3409"/>
      <c r="O141" s="20"/>
      <c r="P141" s="20"/>
      <c r="Q141" s="20"/>
      <c r="R141" s="20"/>
      <c r="S141" s="20"/>
      <c r="T141" s="20"/>
      <c r="U141" s="20"/>
      <c r="V141" s="20"/>
      <c r="W141" s="20"/>
      <c r="X141" s="3272"/>
      <c r="Y141" s="3272"/>
      <c r="Z141" s="20"/>
      <c r="AA141" s="20"/>
      <c r="AB141" s="20"/>
      <c r="AC141" s="20"/>
      <c r="AD141" s="20"/>
      <c r="AE141" s="20"/>
      <c r="AF141" s="20"/>
      <c r="AG141" s="20"/>
      <c r="AH141" s="20"/>
      <c r="AI141" s="20"/>
    </row>
    <row r="142" spans="1:35" ht="18" x14ac:dyDescent="0.25">
      <c r="A142" s="20"/>
      <c r="B142" s="20"/>
      <c r="C142" s="20"/>
      <c r="D142" s="20"/>
      <c r="E142" s="20"/>
      <c r="F142" s="20"/>
      <c r="G142" s="20"/>
      <c r="H142" s="20"/>
      <c r="I142" s="20"/>
      <c r="J142" s="20"/>
      <c r="K142" s="20"/>
      <c r="L142" s="20"/>
      <c r="M142" s="3408"/>
      <c r="N142" s="3409"/>
      <c r="O142" s="20"/>
      <c r="P142" s="20"/>
      <c r="Q142" s="20"/>
      <c r="R142" s="20"/>
      <c r="S142" s="20"/>
      <c r="T142" s="20"/>
      <c r="U142" s="20"/>
      <c r="V142" s="20"/>
      <c r="W142" s="20"/>
      <c r="X142" s="3272"/>
      <c r="Y142" s="3272"/>
      <c r="Z142" s="20"/>
      <c r="AA142" s="20"/>
      <c r="AB142" s="20"/>
      <c r="AC142" s="20"/>
      <c r="AD142" s="20"/>
      <c r="AE142" s="20"/>
      <c r="AF142" s="20"/>
      <c r="AG142" s="20"/>
      <c r="AH142" s="20"/>
      <c r="AI142" s="20"/>
    </row>
    <row r="143" spans="1:35" ht="18" x14ac:dyDescent="0.25">
      <c r="A143" s="20"/>
      <c r="B143" s="20"/>
      <c r="C143" s="20"/>
      <c r="D143" s="20"/>
      <c r="E143" s="20"/>
      <c r="F143" s="20"/>
      <c r="G143" s="20"/>
      <c r="H143" s="20"/>
      <c r="I143" s="20"/>
      <c r="J143" s="20"/>
      <c r="K143" s="20"/>
      <c r="L143" s="20"/>
      <c r="M143" s="3408"/>
      <c r="N143" s="3409"/>
      <c r="O143" s="20"/>
      <c r="P143" s="20"/>
      <c r="Q143" s="20"/>
      <c r="R143" s="20"/>
      <c r="S143" s="20"/>
      <c r="T143" s="20"/>
      <c r="U143" s="20"/>
      <c r="V143" s="20"/>
      <c r="W143" s="20"/>
      <c r="X143" s="3272"/>
      <c r="Y143" s="3272"/>
      <c r="Z143" s="20"/>
      <c r="AA143" s="20"/>
      <c r="AB143" s="20"/>
      <c r="AC143" s="20"/>
      <c r="AD143" s="20"/>
      <c r="AE143" s="20"/>
      <c r="AF143" s="20"/>
      <c r="AG143" s="20"/>
      <c r="AH143" s="20"/>
      <c r="AI143" s="20"/>
    </row>
    <row r="144" spans="1:35" ht="18" x14ac:dyDescent="0.25">
      <c r="A144" s="20"/>
      <c r="B144" s="20"/>
      <c r="C144" s="20"/>
      <c r="D144" s="20"/>
      <c r="E144" s="20"/>
      <c r="F144" s="20"/>
      <c r="G144" s="20"/>
      <c r="H144" s="20"/>
      <c r="I144" s="20"/>
      <c r="J144" s="20"/>
      <c r="K144" s="20"/>
      <c r="L144" s="20"/>
      <c r="M144" s="3408"/>
      <c r="N144" s="3409"/>
      <c r="O144" s="20"/>
      <c r="P144" s="20"/>
      <c r="Q144" s="20"/>
      <c r="R144" s="20"/>
      <c r="S144" s="20"/>
      <c r="T144" s="20"/>
      <c r="U144" s="20"/>
      <c r="V144" s="20"/>
      <c r="W144" s="20"/>
      <c r="X144" s="3272"/>
      <c r="Y144" s="3272"/>
      <c r="Z144" s="20"/>
      <c r="AA144" s="20"/>
      <c r="AB144" s="20"/>
      <c r="AC144" s="20"/>
      <c r="AD144" s="20"/>
      <c r="AE144" s="20"/>
      <c r="AF144" s="20"/>
      <c r="AG144" s="20"/>
      <c r="AH144" s="20"/>
      <c r="AI144" s="20"/>
    </row>
    <row r="145" spans="1:35" ht="18" x14ac:dyDescent="0.25">
      <c r="A145" s="20"/>
      <c r="B145" s="20"/>
      <c r="C145" s="20"/>
      <c r="D145" s="20"/>
      <c r="E145" s="20"/>
      <c r="F145" s="20"/>
      <c r="G145" s="20"/>
      <c r="H145" s="20"/>
      <c r="I145" s="20"/>
      <c r="J145" s="20"/>
      <c r="K145" s="20"/>
      <c r="L145" s="20"/>
      <c r="M145" s="3408"/>
      <c r="N145" s="3409"/>
      <c r="O145" s="20"/>
      <c r="P145" s="20"/>
      <c r="Q145" s="20"/>
      <c r="R145" s="20"/>
      <c r="S145" s="20"/>
      <c r="T145" s="20"/>
      <c r="U145" s="20"/>
      <c r="V145" s="20"/>
      <c r="W145" s="20"/>
      <c r="X145" s="3272"/>
      <c r="Y145" s="3272"/>
      <c r="Z145" s="20"/>
      <c r="AA145" s="20"/>
      <c r="AB145" s="20"/>
      <c r="AC145" s="20"/>
      <c r="AD145" s="20"/>
      <c r="AE145" s="20"/>
      <c r="AF145" s="20"/>
      <c r="AG145" s="20"/>
      <c r="AH145" s="20"/>
      <c r="AI145" s="20"/>
    </row>
    <row r="146" spans="1:35" ht="18" x14ac:dyDescent="0.25">
      <c r="A146" s="20"/>
      <c r="B146" s="20"/>
      <c r="C146" s="20"/>
      <c r="D146" s="20"/>
      <c r="E146" s="20"/>
      <c r="F146" s="20"/>
      <c r="G146" s="20"/>
      <c r="H146" s="20"/>
      <c r="I146" s="20"/>
      <c r="J146" s="20"/>
      <c r="K146" s="20"/>
      <c r="L146" s="20"/>
      <c r="M146" s="3408"/>
      <c r="N146" s="3409"/>
      <c r="O146" s="20"/>
      <c r="P146" s="20"/>
      <c r="Q146" s="20"/>
      <c r="R146" s="20"/>
      <c r="S146" s="20"/>
      <c r="T146" s="20"/>
      <c r="U146" s="20"/>
      <c r="V146" s="20"/>
      <c r="W146" s="20"/>
      <c r="X146" s="3272"/>
      <c r="Y146" s="3272"/>
      <c r="Z146" s="20"/>
      <c r="AA146" s="20"/>
      <c r="AB146" s="20"/>
      <c r="AC146" s="20"/>
      <c r="AD146" s="20"/>
      <c r="AE146" s="20"/>
      <c r="AF146" s="20"/>
      <c r="AG146" s="20"/>
      <c r="AH146" s="20"/>
      <c r="AI146" s="20"/>
    </row>
    <row r="147" spans="1:35" ht="18" x14ac:dyDescent="0.25">
      <c r="A147" s="20"/>
      <c r="B147" s="20"/>
      <c r="C147" s="20"/>
      <c r="D147" s="20"/>
      <c r="E147" s="20"/>
      <c r="F147" s="20"/>
      <c r="G147" s="20"/>
      <c r="H147" s="20"/>
      <c r="I147" s="20"/>
      <c r="J147" s="20"/>
      <c r="K147" s="20"/>
      <c r="L147" s="20"/>
      <c r="M147" s="3408"/>
      <c r="N147" s="3409"/>
      <c r="O147" s="20"/>
      <c r="P147" s="20"/>
      <c r="Q147" s="20"/>
      <c r="R147" s="20"/>
      <c r="S147" s="20"/>
      <c r="T147" s="20"/>
      <c r="U147" s="20"/>
      <c r="V147" s="20"/>
      <c r="W147" s="20"/>
      <c r="X147" s="3272"/>
      <c r="Y147" s="3272"/>
      <c r="Z147" s="20"/>
      <c r="AA147" s="20"/>
      <c r="AB147" s="20"/>
      <c r="AC147" s="20"/>
      <c r="AD147" s="20"/>
      <c r="AE147" s="20"/>
      <c r="AF147" s="20"/>
      <c r="AG147" s="20"/>
      <c r="AH147" s="20"/>
      <c r="AI147" s="20"/>
    </row>
    <row r="148" spans="1:35" x14ac:dyDescent="0.2">
      <c r="A148" s="60"/>
      <c r="B148" s="60"/>
      <c r="C148" s="60"/>
      <c r="D148" s="60"/>
      <c r="E148" s="60"/>
      <c r="F148" s="60"/>
      <c r="G148" s="60"/>
      <c r="H148" s="60"/>
      <c r="I148" s="60"/>
      <c r="J148" s="60"/>
      <c r="K148" s="60"/>
      <c r="L148" s="60"/>
      <c r="M148" s="60"/>
      <c r="N148" s="60"/>
      <c r="O148" s="60"/>
      <c r="P148" s="60"/>
      <c r="Q148" s="60"/>
      <c r="R148" s="60"/>
      <c r="S148" s="60"/>
      <c r="T148" s="379"/>
      <c r="V148" s="379"/>
      <c r="W148" s="3939"/>
      <c r="X148" s="3939"/>
      <c r="Y148" s="3939"/>
      <c r="Z148" s="4040"/>
      <c r="AA148" s="60"/>
      <c r="AB148" s="60"/>
      <c r="AC148" s="60"/>
    </row>
    <row r="149" spans="1:35" x14ac:dyDescent="0.2">
      <c r="A149" s="60"/>
      <c r="B149" s="60"/>
      <c r="C149" s="60"/>
      <c r="D149" s="60"/>
      <c r="E149" s="60"/>
      <c r="F149" s="60"/>
      <c r="G149" s="60"/>
      <c r="H149" s="60"/>
      <c r="I149" s="60"/>
      <c r="J149" s="60"/>
      <c r="K149" s="60"/>
      <c r="L149" s="60"/>
      <c r="M149" s="60"/>
      <c r="N149" s="60"/>
      <c r="O149" s="60"/>
      <c r="P149" s="60"/>
      <c r="Q149" s="60"/>
      <c r="R149" s="60"/>
      <c r="S149" s="60"/>
      <c r="T149" s="379"/>
      <c r="V149" s="379"/>
      <c r="W149" s="3939"/>
      <c r="X149" s="3939"/>
      <c r="Y149" s="3939"/>
      <c r="Z149" s="4040"/>
      <c r="AA149" s="60"/>
      <c r="AB149" s="60"/>
      <c r="AC149" s="60"/>
    </row>
    <row r="150" spans="1:35" x14ac:dyDescent="0.2">
      <c r="A150" s="60"/>
      <c r="B150" s="60"/>
      <c r="C150" s="60"/>
      <c r="D150" s="60"/>
      <c r="E150" s="60"/>
      <c r="F150" s="60"/>
      <c r="G150" s="60"/>
      <c r="H150" s="60"/>
      <c r="I150" s="60"/>
      <c r="J150" s="60"/>
      <c r="K150" s="60"/>
      <c r="L150" s="60"/>
      <c r="M150" s="60"/>
      <c r="N150" s="60"/>
      <c r="O150" s="60"/>
      <c r="P150" s="60"/>
      <c r="Q150" s="60"/>
      <c r="R150" s="60"/>
      <c r="S150" s="60"/>
      <c r="T150" s="379"/>
      <c r="V150" s="379"/>
      <c r="W150" s="3939"/>
      <c r="X150" s="3939"/>
      <c r="Y150" s="3939"/>
      <c r="Z150" s="4040"/>
      <c r="AA150" s="60"/>
      <c r="AB150" s="60"/>
      <c r="AC150" s="60"/>
    </row>
    <row r="151" spans="1:35" x14ac:dyDescent="0.2">
      <c r="A151" s="60"/>
      <c r="B151" s="60"/>
      <c r="C151" s="60"/>
      <c r="D151" s="60"/>
      <c r="E151" s="60"/>
      <c r="F151" s="60"/>
      <c r="G151" s="60"/>
      <c r="H151" s="60"/>
      <c r="I151" s="60"/>
      <c r="J151" s="60"/>
      <c r="K151" s="60"/>
      <c r="L151" s="60"/>
      <c r="M151" s="60"/>
      <c r="N151" s="60"/>
      <c r="O151" s="60"/>
      <c r="P151" s="60"/>
      <c r="Q151" s="60"/>
      <c r="R151" s="60"/>
      <c r="S151" s="60"/>
      <c r="T151" s="379"/>
      <c r="V151" s="379"/>
      <c r="W151" s="3939"/>
      <c r="X151" s="3939"/>
      <c r="Y151" s="3939"/>
      <c r="Z151" s="4040"/>
      <c r="AA151" s="60"/>
      <c r="AB151" s="60"/>
      <c r="AC151" s="60"/>
    </row>
    <row r="152" spans="1:35" x14ac:dyDescent="0.2">
      <c r="A152" s="60"/>
      <c r="B152" s="60"/>
      <c r="C152" s="60"/>
      <c r="D152" s="60"/>
      <c r="E152" s="60"/>
      <c r="F152" s="60"/>
      <c r="G152" s="60"/>
      <c r="H152" s="60"/>
      <c r="I152" s="60"/>
      <c r="J152" s="60"/>
      <c r="K152" s="60"/>
      <c r="L152" s="60"/>
      <c r="M152" s="60"/>
      <c r="N152" s="60"/>
      <c r="O152" s="60"/>
      <c r="P152" s="60"/>
      <c r="Q152" s="60"/>
      <c r="R152" s="60"/>
      <c r="S152" s="60"/>
      <c r="T152" s="379"/>
      <c r="V152" s="379"/>
      <c r="W152" s="3939"/>
      <c r="X152" s="3939"/>
      <c r="Y152" s="3939"/>
      <c r="Z152" s="4040"/>
      <c r="AA152" s="60"/>
      <c r="AB152" s="60"/>
      <c r="AC152" s="60"/>
    </row>
    <row r="153" spans="1:35" x14ac:dyDescent="0.2">
      <c r="A153" s="60"/>
      <c r="B153" s="60"/>
      <c r="C153" s="60"/>
      <c r="D153" s="60"/>
      <c r="E153" s="60"/>
      <c r="F153" s="60"/>
      <c r="G153" s="60"/>
      <c r="H153" s="60"/>
      <c r="I153" s="60"/>
      <c r="J153" s="60"/>
      <c r="K153" s="60"/>
      <c r="L153" s="60"/>
      <c r="M153" s="60"/>
      <c r="N153" s="60"/>
      <c r="O153" s="60"/>
      <c r="P153" s="60"/>
      <c r="Q153" s="60"/>
      <c r="R153" s="60"/>
      <c r="S153" s="60"/>
      <c r="T153" s="379"/>
      <c r="V153" s="379"/>
      <c r="W153" s="3939"/>
      <c r="X153" s="3939"/>
      <c r="Y153" s="3939"/>
      <c r="Z153" s="4040"/>
      <c r="AA153" s="60"/>
      <c r="AB153" s="60"/>
      <c r="AC153" s="60"/>
    </row>
    <row r="154" spans="1:35" x14ac:dyDescent="0.2">
      <c r="A154" s="60"/>
      <c r="B154" s="60"/>
      <c r="C154" s="60"/>
      <c r="D154" s="60"/>
      <c r="E154" s="60"/>
      <c r="F154" s="60"/>
      <c r="G154" s="60"/>
      <c r="H154" s="60"/>
      <c r="I154" s="60"/>
      <c r="J154" s="60"/>
      <c r="K154" s="60"/>
      <c r="L154" s="60"/>
      <c r="M154" s="60"/>
      <c r="N154" s="60"/>
      <c r="O154" s="60"/>
      <c r="P154" s="60"/>
      <c r="Q154" s="60"/>
      <c r="R154" s="60"/>
      <c r="S154" s="60"/>
      <c r="T154" s="379"/>
      <c r="V154" s="379"/>
      <c r="W154" s="3939"/>
      <c r="X154" s="3939"/>
      <c r="Y154" s="3939"/>
      <c r="Z154" s="4040"/>
      <c r="AA154" s="60"/>
      <c r="AB154" s="60"/>
      <c r="AC154" s="60"/>
    </row>
    <row r="155" spans="1:35" x14ac:dyDescent="0.2">
      <c r="A155" s="60"/>
      <c r="B155" s="60"/>
      <c r="C155" s="60"/>
      <c r="D155" s="60"/>
      <c r="E155" s="60"/>
      <c r="F155" s="60"/>
      <c r="G155" s="60"/>
      <c r="H155" s="60"/>
      <c r="I155" s="60"/>
      <c r="J155" s="60"/>
      <c r="K155" s="60"/>
      <c r="L155" s="60"/>
      <c r="M155" s="60"/>
      <c r="N155" s="60"/>
      <c r="O155" s="60"/>
      <c r="P155" s="60"/>
      <c r="Q155" s="60"/>
      <c r="R155" s="60"/>
      <c r="S155" s="60"/>
      <c r="T155" s="379"/>
      <c r="V155" s="379"/>
      <c r="W155" s="3939"/>
      <c r="X155" s="3939"/>
      <c r="Y155" s="3939"/>
      <c r="Z155" s="4040"/>
      <c r="AA155" s="60"/>
      <c r="AB155" s="60"/>
      <c r="AC155" s="60"/>
    </row>
    <row r="156" spans="1:35" x14ac:dyDescent="0.2">
      <c r="A156" s="60"/>
      <c r="B156" s="60"/>
      <c r="C156" s="60"/>
      <c r="D156" s="60"/>
      <c r="E156" s="60"/>
      <c r="F156" s="60"/>
      <c r="G156" s="60"/>
      <c r="H156" s="60"/>
      <c r="I156" s="60"/>
      <c r="J156" s="60"/>
      <c r="K156" s="60"/>
      <c r="L156" s="60"/>
      <c r="M156" s="60"/>
      <c r="N156" s="60"/>
      <c r="O156" s="60"/>
      <c r="P156" s="60"/>
      <c r="Q156" s="60"/>
      <c r="R156" s="60"/>
      <c r="S156" s="60"/>
      <c r="T156" s="379"/>
      <c r="V156" s="379"/>
      <c r="W156" s="3939"/>
      <c r="X156" s="3939"/>
      <c r="Y156" s="3939"/>
      <c r="Z156" s="4040"/>
      <c r="AA156" s="60"/>
      <c r="AB156" s="60"/>
      <c r="AC156" s="60"/>
    </row>
    <row r="157" spans="1:35" x14ac:dyDescent="0.2">
      <c r="A157" s="60"/>
      <c r="B157" s="60"/>
      <c r="C157" s="60"/>
      <c r="D157" s="60"/>
      <c r="E157" s="60"/>
      <c r="F157" s="60"/>
      <c r="G157" s="60"/>
      <c r="H157" s="60"/>
      <c r="I157" s="60"/>
      <c r="J157" s="60"/>
      <c r="K157" s="60"/>
      <c r="L157" s="60"/>
      <c r="M157" s="60"/>
      <c r="N157" s="60"/>
      <c r="O157" s="60"/>
      <c r="P157" s="60"/>
      <c r="Q157" s="60"/>
      <c r="R157" s="60"/>
      <c r="S157" s="60"/>
      <c r="T157" s="379"/>
      <c r="V157" s="379"/>
      <c r="W157" s="3939"/>
      <c r="X157" s="3939"/>
      <c r="Y157" s="3939"/>
      <c r="Z157" s="4040"/>
      <c r="AA157" s="60"/>
      <c r="AB157" s="60"/>
      <c r="AC157" s="60"/>
    </row>
    <row r="158" spans="1:35" x14ac:dyDescent="0.2">
      <c r="A158" s="60"/>
      <c r="B158" s="60"/>
      <c r="C158" s="60"/>
      <c r="D158" s="60"/>
      <c r="E158" s="60"/>
      <c r="F158" s="60"/>
      <c r="G158" s="60"/>
      <c r="H158" s="60"/>
      <c r="I158" s="60"/>
      <c r="J158" s="60"/>
      <c r="K158" s="60"/>
      <c r="L158" s="60"/>
      <c r="M158" s="60"/>
      <c r="N158" s="60"/>
      <c r="O158" s="60"/>
      <c r="P158" s="60"/>
      <c r="Q158" s="60"/>
      <c r="R158" s="60"/>
      <c r="S158" s="60"/>
      <c r="T158" s="379"/>
      <c r="V158" s="379"/>
      <c r="W158" s="3939"/>
      <c r="X158" s="3939"/>
      <c r="Y158" s="3939"/>
      <c r="Z158" s="4040"/>
      <c r="AA158" s="60"/>
      <c r="AB158" s="60"/>
      <c r="AC158" s="60"/>
    </row>
    <row r="159" spans="1:35" x14ac:dyDescent="0.2">
      <c r="A159" s="60"/>
      <c r="B159" s="60"/>
      <c r="C159" s="60"/>
      <c r="D159" s="60"/>
      <c r="E159" s="60"/>
      <c r="F159" s="60"/>
      <c r="G159" s="60"/>
      <c r="H159" s="60"/>
      <c r="I159" s="60"/>
      <c r="J159" s="60"/>
      <c r="K159" s="60"/>
      <c r="L159" s="60"/>
      <c r="M159" s="60"/>
      <c r="N159" s="60"/>
      <c r="O159" s="60"/>
      <c r="P159" s="60"/>
      <c r="Q159" s="60"/>
      <c r="R159" s="60"/>
      <c r="S159" s="60"/>
      <c r="T159" s="379"/>
      <c r="V159" s="379"/>
      <c r="W159" s="3939"/>
      <c r="X159" s="3939"/>
      <c r="Y159" s="3939"/>
      <c r="Z159" s="4040"/>
      <c r="AA159" s="60"/>
      <c r="AB159" s="60"/>
      <c r="AC159" s="60"/>
    </row>
    <row r="160" spans="1:35" x14ac:dyDescent="0.2">
      <c r="A160" s="60"/>
      <c r="B160" s="60"/>
      <c r="C160" s="60"/>
      <c r="D160" s="60"/>
      <c r="E160" s="60"/>
      <c r="F160" s="60"/>
      <c r="G160" s="60"/>
      <c r="H160" s="60"/>
      <c r="I160" s="60"/>
      <c r="J160" s="60"/>
      <c r="K160" s="60"/>
      <c r="L160" s="60"/>
      <c r="M160" s="60"/>
      <c r="N160" s="60"/>
      <c r="O160" s="60"/>
      <c r="P160" s="60"/>
      <c r="Q160" s="60"/>
      <c r="R160" s="60"/>
      <c r="S160" s="60"/>
      <c r="T160" s="379"/>
      <c r="V160" s="379"/>
      <c r="W160" s="3939"/>
      <c r="X160" s="3939"/>
      <c r="Y160" s="3939"/>
      <c r="Z160" s="4040"/>
      <c r="AA160" s="60"/>
      <c r="AB160" s="60"/>
      <c r="AC160" s="60"/>
    </row>
    <row r="161" spans="1:29" x14ac:dyDescent="0.2">
      <c r="A161" s="60"/>
      <c r="B161" s="60"/>
      <c r="C161" s="60"/>
      <c r="D161" s="60"/>
      <c r="E161" s="60"/>
      <c r="F161" s="60"/>
      <c r="G161" s="60"/>
      <c r="H161" s="60"/>
      <c r="I161" s="60"/>
      <c r="J161" s="60"/>
      <c r="K161" s="60"/>
      <c r="L161" s="60"/>
      <c r="M161" s="60"/>
      <c r="N161" s="60"/>
      <c r="O161" s="60"/>
      <c r="P161" s="60"/>
      <c r="Q161" s="60"/>
      <c r="R161" s="60"/>
      <c r="S161" s="60"/>
      <c r="T161" s="379"/>
      <c r="V161" s="379"/>
      <c r="W161" s="3939"/>
      <c r="X161" s="3939"/>
      <c r="Y161" s="3939"/>
      <c r="Z161" s="4040"/>
      <c r="AA161" s="60"/>
      <c r="AB161" s="60"/>
      <c r="AC161" s="60"/>
    </row>
    <row r="162" spans="1:29" x14ac:dyDescent="0.2">
      <c r="A162" s="60"/>
      <c r="B162" s="60"/>
      <c r="C162" s="60"/>
      <c r="D162" s="60"/>
      <c r="E162" s="60"/>
      <c r="F162" s="60"/>
      <c r="G162" s="60"/>
      <c r="H162" s="60"/>
      <c r="I162" s="60"/>
      <c r="J162" s="60"/>
      <c r="K162" s="60"/>
      <c r="L162" s="60"/>
      <c r="M162" s="60"/>
      <c r="N162" s="60"/>
      <c r="O162" s="60"/>
      <c r="P162" s="60"/>
      <c r="Q162" s="60"/>
      <c r="R162" s="60"/>
      <c r="S162" s="60"/>
      <c r="T162" s="379"/>
      <c r="V162" s="379"/>
      <c r="W162" s="3939"/>
      <c r="X162" s="3939"/>
      <c r="Y162" s="3939"/>
      <c r="Z162" s="4040"/>
      <c r="AA162" s="60"/>
      <c r="AB162" s="60"/>
      <c r="AC162" s="60"/>
    </row>
    <row r="163" spans="1:29" x14ac:dyDescent="0.2">
      <c r="A163" s="60"/>
      <c r="B163" s="60"/>
      <c r="C163" s="60"/>
      <c r="D163" s="60"/>
      <c r="E163" s="60"/>
      <c r="F163" s="60"/>
      <c r="G163" s="60"/>
      <c r="H163" s="60"/>
      <c r="I163" s="60"/>
      <c r="J163" s="60"/>
      <c r="K163" s="60"/>
      <c r="L163" s="60"/>
      <c r="M163" s="60"/>
      <c r="N163" s="60"/>
      <c r="O163" s="60"/>
      <c r="P163" s="60"/>
      <c r="Q163" s="60"/>
      <c r="R163" s="60"/>
      <c r="S163" s="60"/>
      <c r="T163" s="379"/>
      <c r="V163" s="379"/>
      <c r="W163" s="3939"/>
      <c r="X163" s="3939"/>
      <c r="Y163" s="3939"/>
      <c r="Z163" s="4040"/>
      <c r="AA163" s="60"/>
      <c r="AB163" s="60"/>
      <c r="AC163" s="60"/>
    </row>
    <row r="164" spans="1:29" x14ac:dyDescent="0.2">
      <c r="A164" s="60"/>
      <c r="B164" s="60"/>
      <c r="C164" s="60"/>
      <c r="D164" s="60"/>
      <c r="E164" s="60"/>
      <c r="F164" s="60"/>
      <c r="G164" s="60"/>
      <c r="H164" s="60"/>
      <c r="I164" s="60"/>
      <c r="J164" s="60"/>
      <c r="K164" s="60"/>
      <c r="L164" s="60"/>
      <c r="M164" s="60"/>
      <c r="N164" s="60"/>
      <c r="O164" s="60"/>
      <c r="P164" s="60"/>
      <c r="Q164" s="60"/>
      <c r="R164" s="60"/>
      <c r="S164" s="60"/>
      <c r="T164" s="379"/>
      <c r="V164" s="379"/>
      <c r="W164" s="3939"/>
      <c r="X164" s="3939"/>
      <c r="Y164" s="3939"/>
      <c r="Z164" s="4040"/>
      <c r="AA164" s="60"/>
      <c r="AB164" s="60"/>
      <c r="AC164" s="60"/>
    </row>
    <row r="165" spans="1:29" x14ac:dyDescent="0.2">
      <c r="A165" s="60"/>
      <c r="B165" s="60"/>
      <c r="C165" s="60"/>
      <c r="D165" s="60"/>
      <c r="E165" s="60"/>
      <c r="F165" s="60"/>
      <c r="G165" s="60"/>
      <c r="H165" s="60"/>
      <c r="I165" s="60"/>
      <c r="J165" s="60"/>
      <c r="K165" s="60"/>
      <c r="L165" s="60"/>
      <c r="M165" s="60"/>
      <c r="N165" s="60"/>
      <c r="O165" s="60"/>
      <c r="P165" s="60"/>
      <c r="Q165" s="60"/>
      <c r="R165" s="60"/>
      <c r="S165" s="60"/>
      <c r="T165" s="379"/>
      <c r="V165" s="379"/>
      <c r="W165" s="3939"/>
      <c r="X165" s="3939"/>
      <c r="Y165" s="3939"/>
      <c r="Z165" s="4040"/>
      <c r="AA165" s="60"/>
      <c r="AB165" s="60"/>
      <c r="AC165" s="60"/>
    </row>
    <row r="166" spans="1:29" x14ac:dyDescent="0.2">
      <c r="A166" s="60"/>
      <c r="B166" s="60"/>
      <c r="C166" s="60"/>
      <c r="D166" s="60"/>
      <c r="E166" s="60"/>
      <c r="F166" s="60"/>
      <c r="G166" s="60"/>
      <c r="H166" s="60"/>
      <c r="I166" s="60"/>
      <c r="J166" s="60"/>
      <c r="K166" s="60"/>
      <c r="L166" s="60"/>
      <c r="M166" s="60"/>
      <c r="N166" s="60"/>
      <c r="O166" s="60"/>
      <c r="P166" s="60"/>
      <c r="Q166" s="60"/>
      <c r="R166" s="60"/>
      <c r="S166" s="60"/>
      <c r="T166" s="379"/>
      <c r="V166" s="379"/>
      <c r="W166" s="3939"/>
      <c r="X166" s="3939"/>
      <c r="Y166" s="3939"/>
      <c r="Z166" s="4040"/>
      <c r="AA166" s="60"/>
      <c r="AB166" s="60"/>
      <c r="AC166" s="60"/>
    </row>
    <row r="167" spans="1:29" x14ac:dyDescent="0.2">
      <c r="A167" s="60"/>
      <c r="B167" s="60"/>
      <c r="C167" s="60"/>
      <c r="D167" s="60"/>
      <c r="E167" s="60"/>
      <c r="F167" s="60"/>
      <c r="G167" s="60"/>
      <c r="H167" s="60"/>
      <c r="I167" s="60"/>
      <c r="J167" s="60"/>
      <c r="K167" s="60"/>
      <c r="L167" s="60"/>
      <c r="M167" s="60"/>
      <c r="N167" s="60"/>
      <c r="O167" s="60"/>
      <c r="P167" s="60"/>
      <c r="Q167" s="60"/>
      <c r="R167" s="60"/>
      <c r="S167" s="60"/>
      <c r="T167" s="379"/>
      <c r="V167" s="379"/>
      <c r="W167" s="3939"/>
      <c r="X167" s="3939"/>
      <c r="Y167" s="3939"/>
      <c r="Z167" s="4040"/>
      <c r="AA167" s="60"/>
      <c r="AB167" s="60"/>
      <c r="AC167" s="60"/>
    </row>
    <row r="168" spans="1:29" x14ac:dyDescent="0.2">
      <c r="A168" s="60"/>
      <c r="B168" s="60"/>
      <c r="C168" s="60"/>
      <c r="D168" s="60"/>
      <c r="E168" s="60"/>
      <c r="F168" s="60"/>
      <c r="G168" s="60"/>
      <c r="H168" s="60"/>
      <c r="I168" s="60"/>
      <c r="J168" s="60"/>
      <c r="K168" s="60"/>
      <c r="L168" s="60"/>
      <c r="M168" s="60"/>
      <c r="N168" s="60"/>
      <c r="O168" s="60"/>
      <c r="P168" s="60"/>
      <c r="Q168" s="60"/>
      <c r="R168" s="60"/>
      <c r="S168" s="60"/>
      <c r="T168" s="379"/>
      <c r="V168" s="379"/>
      <c r="W168" s="3939"/>
      <c r="X168" s="3939"/>
      <c r="Y168" s="3939"/>
      <c r="Z168" s="4040"/>
      <c r="AA168" s="60"/>
      <c r="AB168" s="60"/>
      <c r="AC168" s="60"/>
    </row>
    <row r="169" spans="1:29" x14ac:dyDescent="0.2">
      <c r="A169" s="60"/>
      <c r="B169" s="60"/>
      <c r="C169" s="60"/>
      <c r="D169" s="60"/>
      <c r="E169" s="60"/>
      <c r="F169" s="60"/>
      <c r="G169" s="60"/>
      <c r="H169" s="60"/>
      <c r="I169" s="60"/>
      <c r="J169" s="60"/>
      <c r="K169" s="60"/>
      <c r="L169" s="60"/>
      <c r="M169" s="60"/>
      <c r="N169" s="60"/>
      <c r="O169" s="60"/>
      <c r="P169" s="60"/>
      <c r="Q169" s="60"/>
      <c r="R169" s="60"/>
      <c r="S169" s="60"/>
      <c r="T169" s="379"/>
      <c r="V169" s="379"/>
      <c r="W169" s="3939"/>
      <c r="X169" s="3939"/>
      <c r="Y169" s="3939"/>
      <c r="Z169" s="4040"/>
      <c r="AA169" s="60"/>
      <c r="AB169" s="60"/>
      <c r="AC169" s="60"/>
    </row>
    <row r="170" spans="1:29" x14ac:dyDescent="0.2">
      <c r="A170" s="60"/>
      <c r="B170" s="60"/>
      <c r="C170" s="60"/>
      <c r="D170" s="60"/>
      <c r="E170" s="60"/>
      <c r="F170" s="60"/>
      <c r="G170" s="60"/>
      <c r="H170" s="60"/>
      <c r="I170" s="60"/>
      <c r="J170" s="60"/>
      <c r="K170" s="60"/>
      <c r="L170" s="60"/>
      <c r="M170" s="60"/>
      <c r="N170" s="60"/>
      <c r="O170" s="60"/>
      <c r="P170" s="60"/>
      <c r="Q170" s="60"/>
      <c r="R170" s="60"/>
      <c r="S170" s="60"/>
      <c r="T170" s="379"/>
      <c r="V170" s="379"/>
      <c r="W170" s="3939"/>
      <c r="X170" s="3939"/>
      <c r="Y170" s="3939"/>
      <c r="Z170" s="4040"/>
      <c r="AA170" s="60"/>
      <c r="AB170" s="60"/>
      <c r="AC170" s="60"/>
    </row>
    <row r="171" spans="1:29" x14ac:dyDescent="0.2">
      <c r="A171" s="60"/>
      <c r="B171" s="60"/>
      <c r="C171" s="60"/>
      <c r="D171" s="60"/>
      <c r="E171" s="60"/>
      <c r="F171" s="60"/>
      <c r="G171" s="60"/>
      <c r="H171" s="60"/>
      <c r="I171" s="60"/>
      <c r="J171" s="60"/>
      <c r="K171" s="60"/>
      <c r="L171" s="60"/>
      <c r="M171" s="60"/>
      <c r="N171" s="60"/>
      <c r="O171" s="60"/>
      <c r="P171" s="60"/>
      <c r="Q171" s="60"/>
      <c r="R171" s="60"/>
      <c r="S171" s="60"/>
      <c r="T171" s="379"/>
      <c r="V171" s="379"/>
      <c r="W171" s="3939"/>
      <c r="X171" s="3939"/>
      <c r="Y171" s="3939"/>
      <c r="Z171" s="4040"/>
      <c r="AA171" s="60"/>
      <c r="AB171" s="60"/>
      <c r="AC171" s="60"/>
    </row>
    <row r="172" spans="1:29" x14ac:dyDescent="0.2">
      <c r="A172" s="60"/>
      <c r="B172" s="60"/>
      <c r="C172" s="60"/>
      <c r="D172" s="60"/>
      <c r="E172" s="60"/>
      <c r="F172" s="60"/>
      <c r="G172" s="60"/>
      <c r="H172" s="60"/>
      <c r="I172" s="60"/>
      <c r="J172" s="60"/>
      <c r="K172" s="60"/>
      <c r="L172" s="60"/>
      <c r="M172" s="60"/>
      <c r="N172" s="60"/>
      <c r="O172" s="60"/>
      <c r="P172" s="60"/>
      <c r="Q172" s="60"/>
      <c r="R172" s="60"/>
      <c r="S172" s="60"/>
      <c r="T172" s="379"/>
      <c r="V172" s="379"/>
      <c r="W172" s="3939"/>
      <c r="X172" s="3939"/>
      <c r="Y172" s="3939"/>
      <c r="Z172" s="4040"/>
      <c r="AA172" s="60"/>
      <c r="AB172" s="60"/>
      <c r="AC172" s="60"/>
    </row>
    <row r="173" spans="1:29" x14ac:dyDescent="0.2">
      <c r="A173" s="60"/>
      <c r="B173" s="60"/>
      <c r="C173" s="60"/>
      <c r="D173" s="60"/>
      <c r="E173" s="60"/>
      <c r="F173" s="60"/>
      <c r="G173" s="60"/>
      <c r="H173" s="60"/>
      <c r="I173" s="60"/>
      <c r="J173" s="60"/>
      <c r="K173" s="60"/>
      <c r="L173" s="60"/>
      <c r="M173" s="60"/>
      <c r="N173" s="60"/>
      <c r="O173" s="60"/>
      <c r="P173" s="60"/>
      <c r="Q173" s="60"/>
      <c r="R173" s="60"/>
      <c r="S173" s="60"/>
      <c r="T173" s="379"/>
      <c r="V173" s="379"/>
      <c r="W173" s="3939"/>
      <c r="X173" s="3939"/>
      <c r="Y173" s="3939"/>
      <c r="Z173" s="4040"/>
      <c r="AA173" s="60"/>
      <c r="AB173" s="60"/>
      <c r="AC173" s="60"/>
    </row>
    <row r="174" spans="1:29" x14ac:dyDescent="0.2">
      <c r="A174" s="60"/>
      <c r="B174" s="60"/>
      <c r="C174" s="60"/>
      <c r="D174" s="60"/>
      <c r="E174" s="60"/>
      <c r="F174" s="60"/>
      <c r="G174" s="60"/>
      <c r="H174" s="60"/>
      <c r="I174" s="60"/>
      <c r="J174" s="60"/>
      <c r="K174" s="60"/>
      <c r="L174" s="60"/>
      <c r="M174" s="60"/>
      <c r="N174" s="60"/>
      <c r="O174" s="60"/>
      <c r="P174" s="60"/>
      <c r="Q174" s="60"/>
      <c r="R174" s="60"/>
      <c r="S174" s="60"/>
      <c r="T174" s="379"/>
      <c r="V174" s="379"/>
      <c r="W174" s="3939"/>
      <c r="X174" s="3939"/>
      <c r="Y174" s="3939"/>
      <c r="Z174" s="4040"/>
      <c r="AA174" s="60"/>
      <c r="AB174" s="60"/>
      <c r="AC174" s="60"/>
    </row>
    <row r="175" spans="1:29" x14ac:dyDescent="0.2">
      <c r="A175" s="60"/>
      <c r="B175" s="60"/>
      <c r="C175" s="60"/>
      <c r="D175" s="60"/>
      <c r="E175" s="60"/>
      <c r="F175" s="60"/>
      <c r="G175" s="60"/>
      <c r="H175" s="60"/>
      <c r="I175" s="60"/>
      <c r="J175" s="60"/>
      <c r="K175" s="60"/>
      <c r="L175" s="60"/>
      <c r="M175" s="60"/>
      <c r="N175" s="60"/>
      <c r="O175" s="60"/>
      <c r="P175" s="60"/>
      <c r="Q175" s="60"/>
      <c r="R175" s="60"/>
      <c r="S175" s="60"/>
      <c r="T175" s="379"/>
      <c r="V175" s="379"/>
      <c r="W175" s="3939"/>
      <c r="X175" s="3939"/>
      <c r="Y175" s="3939"/>
      <c r="Z175" s="4040"/>
      <c r="AA175" s="60"/>
      <c r="AB175" s="60"/>
      <c r="AC175" s="60"/>
    </row>
    <row r="176" spans="1:29" x14ac:dyDescent="0.2">
      <c r="A176" s="60"/>
      <c r="B176" s="60"/>
      <c r="C176" s="60"/>
      <c r="D176" s="60"/>
      <c r="E176" s="60"/>
      <c r="F176" s="60"/>
      <c r="G176" s="60"/>
      <c r="H176" s="60"/>
      <c r="I176" s="60"/>
      <c r="J176" s="60"/>
      <c r="K176" s="60"/>
      <c r="L176" s="60"/>
      <c r="M176" s="60"/>
      <c r="N176" s="60"/>
      <c r="O176" s="60"/>
      <c r="P176" s="60"/>
      <c r="Q176" s="60"/>
      <c r="R176" s="60"/>
      <c r="S176" s="60"/>
      <c r="T176" s="379"/>
      <c r="V176" s="379"/>
      <c r="W176" s="3939"/>
      <c r="X176" s="3939"/>
      <c r="Y176" s="3939"/>
      <c r="Z176" s="4040"/>
      <c r="AA176" s="60"/>
      <c r="AB176" s="60"/>
      <c r="AC176" s="60"/>
    </row>
    <row r="177" spans="1:29" x14ac:dyDescent="0.2">
      <c r="A177" s="60"/>
      <c r="B177" s="60"/>
      <c r="C177" s="60"/>
      <c r="D177" s="60"/>
      <c r="E177" s="60"/>
      <c r="F177" s="60"/>
      <c r="G177" s="60"/>
      <c r="H177" s="60"/>
      <c r="I177" s="60"/>
      <c r="J177" s="60"/>
      <c r="K177" s="60"/>
      <c r="L177" s="60"/>
      <c r="M177" s="60"/>
      <c r="N177" s="60"/>
      <c r="O177" s="60"/>
      <c r="P177" s="60"/>
      <c r="Q177" s="60"/>
      <c r="R177" s="60"/>
      <c r="S177" s="60"/>
      <c r="T177" s="379"/>
      <c r="V177" s="379"/>
      <c r="W177" s="3939"/>
      <c r="X177" s="3939"/>
      <c r="Y177" s="3939"/>
      <c r="Z177" s="4040"/>
      <c r="AA177" s="60"/>
      <c r="AB177" s="60"/>
      <c r="AC177" s="60"/>
    </row>
    <row r="178" spans="1:29" x14ac:dyDescent="0.2">
      <c r="A178" s="60"/>
      <c r="B178" s="60"/>
      <c r="C178" s="60"/>
      <c r="D178" s="60"/>
      <c r="E178" s="60"/>
      <c r="F178" s="60"/>
      <c r="G178" s="60"/>
      <c r="H178" s="60"/>
      <c r="I178" s="60"/>
      <c r="J178" s="60"/>
      <c r="K178" s="60"/>
      <c r="L178" s="60"/>
      <c r="M178" s="60"/>
      <c r="N178" s="60"/>
      <c r="O178" s="60"/>
      <c r="P178" s="60"/>
      <c r="Q178" s="60"/>
      <c r="R178" s="60"/>
      <c r="S178" s="60"/>
      <c r="T178" s="379"/>
      <c r="V178" s="379"/>
      <c r="W178" s="3939"/>
      <c r="X178" s="3939"/>
      <c r="Y178" s="3939"/>
      <c r="Z178" s="4040"/>
      <c r="AA178" s="60"/>
      <c r="AB178" s="60"/>
      <c r="AC178" s="60"/>
    </row>
    <row r="179" spans="1:29" x14ac:dyDescent="0.2">
      <c r="A179" s="60"/>
      <c r="B179" s="60"/>
      <c r="C179" s="60"/>
      <c r="D179" s="60"/>
      <c r="E179" s="60"/>
      <c r="F179" s="60"/>
      <c r="G179" s="60"/>
      <c r="H179" s="60"/>
      <c r="I179" s="60"/>
      <c r="J179" s="60"/>
      <c r="K179" s="60"/>
      <c r="L179" s="60"/>
      <c r="M179" s="60"/>
      <c r="N179" s="60"/>
      <c r="O179" s="60"/>
      <c r="P179" s="60"/>
      <c r="Q179" s="60"/>
      <c r="R179" s="60"/>
      <c r="S179" s="60"/>
      <c r="T179" s="379"/>
      <c r="V179" s="379"/>
      <c r="W179" s="3939"/>
      <c r="X179" s="3939"/>
      <c r="Y179" s="3939"/>
      <c r="Z179" s="4040"/>
      <c r="AA179" s="60"/>
      <c r="AB179" s="60"/>
      <c r="AC179" s="60"/>
    </row>
    <row r="180" spans="1:29" x14ac:dyDescent="0.2">
      <c r="A180" s="60"/>
      <c r="B180" s="60"/>
      <c r="C180" s="60"/>
      <c r="D180" s="60"/>
      <c r="E180" s="60"/>
      <c r="F180" s="60"/>
      <c r="G180" s="60"/>
      <c r="H180" s="60"/>
      <c r="I180" s="60"/>
      <c r="J180" s="60"/>
      <c r="K180" s="60"/>
      <c r="L180" s="60"/>
      <c r="M180" s="60"/>
      <c r="N180" s="60"/>
      <c r="O180" s="60"/>
      <c r="P180" s="60"/>
      <c r="Q180" s="60"/>
      <c r="R180" s="60"/>
      <c r="S180" s="60"/>
      <c r="T180" s="379"/>
      <c r="V180" s="379"/>
      <c r="W180" s="3939"/>
      <c r="X180" s="3939"/>
      <c r="Y180" s="3939"/>
      <c r="Z180" s="4040"/>
      <c r="AA180" s="60"/>
      <c r="AB180" s="60"/>
      <c r="AC180" s="60"/>
    </row>
    <row r="181" spans="1:29" x14ac:dyDescent="0.2">
      <c r="A181" s="60"/>
      <c r="B181" s="60"/>
      <c r="C181" s="60"/>
      <c r="D181" s="60"/>
      <c r="E181" s="60"/>
      <c r="F181" s="60"/>
      <c r="G181" s="60"/>
      <c r="H181" s="60"/>
      <c r="I181" s="60"/>
      <c r="J181" s="60"/>
      <c r="K181" s="60"/>
      <c r="L181" s="60"/>
      <c r="M181" s="60"/>
      <c r="N181" s="60"/>
      <c r="O181" s="60"/>
      <c r="P181" s="60"/>
      <c r="Q181" s="60"/>
      <c r="R181" s="60"/>
      <c r="S181" s="60"/>
      <c r="T181" s="379"/>
      <c r="V181" s="379"/>
      <c r="W181" s="3939"/>
      <c r="X181" s="3939"/>
      <c r="Y181" s="3939"/>
      <c r="Z181" s="4040"/>
      <c r="AA181" s="60"/>
      <c r="AB181" s="60"/>
      <c r="AC181" s="60"/>
    </row>
    <row r="182" spans="1:29" x14ac:dyDescent="0.2">
      <c r="A182" s="60"/>
      <c r="B182" s="60"/>
      <c r="C182" s="60"/>
      <c r="D182" s="60"/>
      <c r="E182" s="60"/>
      <c r="F182" s="60"/>
      <c r="G182" s="60"/>
      <c r="H182" s="60"/>
      <c r="I182" s="60"/>
      <c r="J182" s="60"/>
      <c r="K182" s="60"/>
      <c r="L182" s="60"/>
      <c r="M182" s="60"/>
      <c r="N182" s="60"/>
      <c r="O182" s="60"/>
      <c r="P182" s="60"/>
      <c r="Q182" s="60"/>
      <c r="R182" s="60"/>
      <c r="S182" s="60"/>
      <c r="T182" s="379"/>
      <c r="V182" s="379"/>
      <c r="W182" s="3939"/>
      <c r="X182" s="3939"/>
      <c r="Y182" s="3939"/>
      <c r="Z182" s="4040"/>
      <c r="AA182" s="60"/>
      <c r="AB182" s="60"/>
      <c r="AC182" s="60"/>
    </row>
    <row r="183" spans="1:29" x14ac:dyDescent="0.2">
      <c r="A183" s="60"/>
      <c r="B183" s="60"/>
      <c r="C183" s="60"/>
      <c r="D183" s="60"/>
      <c r="E183" s="60"/>
      <c r="F183" s="60"/>
      <c r="G183" s="60"/>
      <c r="H183" s="60"/>
      <c r="I183" s="60"/>
      <c r="J183" s="60"/>
      <c r="K183" s="60"/>
      <c r="L183" s="60"/>
      <c r="M183" s="60"/>
      <c r="N183" s="60"/>
      <c r="O183" s="60"/>
      <c r="P183" s="60"/>
      <c r="Q183" s="60"/>
      <c r="R183" s="60"/>
      <c r="S183" s="60"/>
      <c r="T183" s="379"/>
      <c r="V183" s="379"/>
      <c r="W183" s="3939"/>
      <c r="X183" s="3939"/>
      <c r="Y183" s="3939"/>
      <c r="Z183" s="4040"/>
      <c r="AA183" s="60"/>
      <c r="AB183" s="60"/>
      <c r="AC183" s="60"/>
    </row>
    <row r="184" spans="1:29" x14ac:dyDescent="0.2">
      <c r="A184" s="60"/>
      <c r="B184" s="60"/>
      <c r="C184" s="60"/>
      <c r="D184" s="60"/>
      <c r="E184" s="60"/>
      <c r="F184" s="60"/>
      <c r="G184" s="60"/>
      <c r="H184" s="60"/>
      <c r="I184" s="60"/>
      <c r="J184" s="60"/>
      <c r="K184" s="60"/>
      <c r="L184" s="60"/>
      <c r="M184" s="60"/>
      <c r="N184" s="60"/>
      <c r="O184" s="60"/>
      <c r="P184" s="60"/>
      <c r="Q184" s="60"/>
      <c r="R184" s="60"/>
      <c r="S184" s="60"/>
      <c r="T184" s="379"/>
      <c r="V184" s="379"/>
      <c r="W184" s="3939"/>
      <c r="X184" s="3939"/>
      <c r="Y184" s="3939"/>
      <c r="Z184" s="4040"/>
      <c r="AA184" s="60"/>
      <c r="AB184" s="60"/>
      <c r="AC184" s="60"/>
    </row>
    <row r="185" spans="1:29" x14ac:dyDescent="0.2">
      <c r="A185" s="60"/>
      <c r="B185" s="60"/>
      <c r="C185" s="60"/>
      <c r="D185" s="60"/>
      <c r="E185" s="60"/>
      <c r="F185" s="60"/>
      <c r="G185" s="60"/>
      <c r="H185" s="60"/>
      <c r="I185" s="60"/>
      <c r="J185" s="60"/>
      <c r="K185" s="60"/>
      <c r="L185" s="60"/>
      <c r="M185" s="60"/>
      <c r="N185" s="60"/>
      <c r="O185" s="60"/>
      <c r="P185" s="60"/>
      <c r="Q185" s="60"/>
      <c r="R185" s="60"/>
      <c r="S185" s="60"/>
      <c r="T185" s="379"/>
      <c r="V185" s="379"/>
      <c r="W185" s="3939"/>
      <c r="X185" s="3939"/>
      <c r="Y185" s="3939"/>
      <c r="Z185" s="4040"/>
      <c r="AA185" s="60"/>
      <c r="AB185" s="60"/>
      <c r="AC185" s="60"/>
    </row>
    <row r="186" spans="1:29" x14ac:dyDescent="0.2">
      <c r="A186" s="60"/>
      <c r="B186" s="60"/>
      <c r="C186" s="60"/>
      <c r="D186" s="60"/>
      <c r="E186" s="60"/>
      <c r="F186" s="60"/>
      <c r="G186" s="60"/>
      <c r="H186" s="60"/>
      <c r="I186" s="60"/>
      <c r="J186" s="60"/>
      <c r="K186" s="60"/>
      <c r="L186" s="60"/>
      <c r="M186" s="60"/>
      <c r="N186" s="60"/>
      <c r="O186" s="60"/>
      <c r="P186" s="60"/>
      <c r="Q186" s="60"/>
      <c r="R186" s="60"/>
      <c r="S186" s="60"/>
      <c r="T186" s="379"/>
      <c r="V186" s="379"/>
      <c r="W186" s="3939"/>
      <c r="X186" s="3939"/>
      <c r="Y186" s="3939"/>
      <c r="Z186" s="4040"/>
      <c r="AA186" s="60"/>
      <c r="AB186" s="60"/>
      <c r="AC186" s="60"/>
    </row>
    <row r="187" spans="1:29" x14ac:dyDescent="0.2">
      <c r="A187" s="60"/>
      <c r="B187" s="60"/>
      <c r="C187" s="60"/>
      <c r="D187" s="60"/>
      <c r="E187" s="60"/>
      <c r="F187" s="60"/>
      <c r="G187" s="60"/>
      <c r="H187" s="60"/>
      <c r="I187" s="60"/>
      <c r="J187" s="60"/>
      <c r="K187" s="60"/>
      <c r="L187" s="60"/>
      <c r="M187" s="60"/>
      <c r="N187" s="60"/>
      <c r="O187" s="60"/>
      <c r="P187" s="60"/>
      <c r="Q187" s="60"/>
      <c r="R187" s="60"/>
      <c r="S187" s="60"/>
      <c r="T187" s="379"/>
      <c r="V187" s="379"/>
      <c r="W187" s="3939"/>
      <c r="X187" s="3939"/>
      <c r="Y187" s="3939"/>
      <c r="Z187" s="4040"/>
      <c r="AA187" s="60"/>
      <c r="AB187" s="60"/>
      <c r="AC187" s="60"/>
    </row>
    <row r="188" spans="1:29" x14ac:dyDescent="0.2">
      <c r="A188" s="60"/>
      <c r="B188" s="60"/>
      <c r="C188" s="60"/>
      <c r="D188" s="60"/>
      <c r="E188" s="60"/>
      <c r="F188" s="60"/>
      <c r="G188" s="60"/>
      <c r="H188" s="60"/>
      <c r="I188" s="60"/>
      <c r="J188" s="60"/>
      <c r="K188" s="60"/>
      <c r="L188" s="60"/>
      <c r="M188" s="60"/>
      <c r="N188" s="60"/>
      <c r="O188" s="60"/>
      <c r="P188" s="60"/>
      <c r="Q188" s="60"/>
      <c r="R188" s="60"/>
      <c r="S188" s="60"/>
      <c r="T188" s="379"/>
      <c r="V188" s="379"/>
      <c r="W188" s="3939"/>
      <c r="X188" s="3939"/>
      <c r="Y188" s="3939"/>
      <c r="Z188" s="4040"/>
      <c r="AA188" s="60"/>
      <c r="AB188" s="60"/>
      <c r="AC188" s="60"/>
    </row>
    <row r="189" spans="1:29" x14ac:dyDescent="0.2">
      <c r="A189" s="60"/>
      <c r="B189" s="60"/>
      <c r="C189" s="60"/>
      <c r="D189" s="60"/>
      <c r="E189" s="60"/>
      <c r="F189" s="60"/>
      <c r="G189" s="60"/>
      <c r="H189" s="60"/>
      <c r="I189" s="60"/>
      <c r="J189" s="60"/>
      <c r="K189" s="60"/>
      <c r="L189" s="60"/>
      <c r="M189" s="60"/>
      <c r="N189" s="60"/>
      <c r="O189" s="60"/>
      <c r="P189" s="60"/>
      <c r="Q189" s="60"/>
      <c r="R189" s="60"/>
      <c r="S189" s="60"/>
      <c r="T189" s="379"/>
      <c r="V189" s="379"/>
      <c r="W189" s="3939"/>
      <c r="X189" s="3939"/>
      <c r="Y189" s="3939"/>
      <c r="Z189" s="4040"/>
      <c r="AA189" s="60"/>
      <c r="AB189" s="60"/>
      <c r="AC189" s="60"/>
    </row>
    <row r="190" spans="1:29" x14ac:dyDescent="0.2">
      <c r="A190" s="60"/>
      <c r="B190" s="60"/>
      <c r="C190" s="60"/>
      <c r="D190" s="60"/>
      <c r="E190" s="60"/>
      <c r="F190" s="60"/>
      <c r="G190" s="60"/>
      <c r="H190" s="60"/>
      <c r="I190" s="60"/>
      <c r="J190" s="60"/>
      <c r="K190" s="60"/>
      <c r="L190" s="60"/>
      <c r="M190" s="60"/>
      <c r="N190" s="60"/>
      <c r="O190" s="60"/>
      <c r="P190" s="60"/>
      <c r="Q190" s="60"/>
      <c r="R190" s="60"/>
      <c r="S190" s="60"/>
      <c r="T190" s="379"/>
      <c r="V190" s="379"/>
      <c r="W190" s="3939"/>
      <c r="X190" s="3939"/>
      <c r="Y190" s="3939"/>
      <c r="Z190" s="4040"/>
      <c r="AA190" s="60"/>
      <c r="AB190" s="60"/>
      <c r="AC190" s="60"/>
    </row>
    <row r="191" spans="1:29" x14ac:dyDescent="0.2">
      <c r="A191" s="60"/>
      <c r="B191" s="60"/>
      <c r="C191" s="60"/>
      <c r="D191" s="60"/>
      <c r="E191" s="60"/>
      <c r="F191" s="60"/>
      <c r="G191" s="60"/>
      <c r="H191" s="60"/>
      <c r="I191" s="60"/>
      <c r="J191" s="60"/>
      <c r="K191" s="60"/>
      <c r="L191" s="60"/>
      <c r="M191" s="60"/>
      <c r="N191" s="60"/>
      <c r="O191" s="60"/>
      <c r="P191" s="60"/>
      <c r="Q191" s="60"/>
      <c r="R191" s="60"/>
      <c r="S191" s="60"/>
      <c r="T191" s="379"/>
      <c r="V191" s="379"/>
      <c r="W191" s="3939"/>
      <c r="X191" s="3939"/>
      <c r="Y191" s="3939"/>
      <c r="Z191" s="4040"/>
      <c r="AA191" s="60"/>
      <c r="AB191" s="60"/>
      <c r="AC191" s="60"/>
    </row>
    <row r="192" spans="1:29" x14ac:dyDescent="0.2">
      <c r="A192" s="60"/>
      <c r="B192" s="60"/>
      <c r="C192" s="60"/>
      <c r="D192" s="60"/>
      <c r="E192" s="60"/>
      <c r="F192" s="60"/>
      <c r="G192" s="60"/>
      <c r="H192" s="60"/>
      <c r="I192" s="60"/>
      <c r="J192" s="60"/>
      <c r="K192" s="60"/>
      <c r="L192" s="60"/>
      <c r="M192" s="60"/>
      <c r="N192" s="60"/>
      <c r="O192" s="60"/>
      <c r="P192" s="60"/>
      <c r="Q192" s="60"/>
      <c r="R192" s="60"/>
      <c r="S192" s="60"/>
      <c r="T192" s="379"/>
      <c r="V192" s="379"/>
      <c r="W192" s="3939"/>
      <c r="X192" s="3939"/>
      <c r="Y192" s="3939"/>
      <c r="Z192" s="4040"/>
      <c r="AA192" s="60"/>
      <c r="AB192" s="60"/>
      <c r="AC192" s="60"/>
    </row>
    <row r="193" spans="1:29" x14ac:dyDescent="0.2">
      <c r="A193" s="60"/>
      <c r="B193" s="60"/>
      <c r="C193" s="60"/>
      <c r="D193" s="60"/>
      <c r="E193" s="60"/>
      <c r="F193" s="60"/>
      <c r="G193" s="60"/>
      <c r="H193" s="60"/>
      <c r="I193" s="60"/>
      <c r="J193" s="60"/>
      <c r="K193" s="60"/>
      <c r="L193" s="60"/>
      <c r="M193" s="60"/>
      <c r="N193" s="60"/>
      <c r="O193" s="60"/>
      <c r="P193" s="60"/>
      <c r="Q193" s="60"/>
      <c r="R193" s="60"/>
      <c r="S193" s="60"/>
      <c r="T193" s="379"/>
      <c r="V193" s="379"/>
      <c r="W193" s="3939"/>
      <c r="X193" s="3939"/>
      <c r="Y193" s="3939"/>
      <c r="Z193" s="4040"/>
      <c r="AA193" s="60"/>
      <c r="AB193" s="60"/>
      <c r="AC193" s="60"/>
    </row>
    <row r="194" spans="1:29" x14ac:dyDescent="0.2">
      <c r="A194" s="60"/>
      <c r="B194" s="60"/>
      <c r="C194" s="60"/>
      <c r="D194" s="60"/>
      <c r="E194" s="60"/>
      <c r="F194" s="60"/>
      <c r="G194" s="60"/>
      <c r="H194" s="60"/>
      <c r="I194" s="60"/>
      <c r="J194" s="60"/>
      <c r="K194" s="60"/>
      <c r="L194" s="60"/>
      <c r="M194" s="60"/>
      <c r="N194" s="60"/>
      <c r="O194" s="60"/>
      <c r="P194" s="60"/>
      <c r="Q194" s="60"/>
      <c r="R194" s="60"/>
      <c r="S194" s="60"/>
      <c r="T194" s="379"/>
      <c r="V194" s="379"/>
      <c r="W194" s="3939"/>
      <c r="X194" s="3939"/>
      <c r="Y194" s="3939"/>
      <c r="Z194" s="4040"/>
      <c r="AA194" s="60"/>
      <c r="AB194" s="60"/>
      <c r="AC194" s="60"/>
    </row>
    <row r="195" spans="1:29" x14ac:dyDescent="0.2">
      <c r="A195" s="60"/>
      <c r="B195" s="60"/>
      <c r="C195" s="60"/>
      <c r="D195" s="60"/>
      <c r="E195" s="60"/>
      <c r="F195" s="60"/>
      <c r="G195" s="60"/>
      <c r="H195" s="60"/>
      <c r="I195" s="60"/>
      <c r="J195" s="60"/>
      <c r="K195" s="60"/>
      <c r="L195" s="60"/>
      <c r="M195" s="60"/>
      <c r="N195" s="60"/>
      <c r="O195" s="60"/>
      <c r="P195" s="60"/>
      <c r="Q195" s="60"/>
      <c r="R195" s="60"/>
      <c r="S195" s="60"/>
      <c r="T195" s="379"/>
      <c r="V195" s="379"/>
      <c r="W195" s="3939"/>
      <c r="X195" s="3939"/>
      <c r="Y195" s="3939"/>
      <c r="Z195" s="4040"/>
      <c r="AA195" s="60"/>
      <c r="AB195" s="60"/>
      <c r="AC195" s="60"/>
    </row>
    <row r="196" spans="1:29" x14ac:dyDescent="0.2">
      <c r="A196" s="60"/>
      <c r="B196" s="60"/>
      <c r="C196" s="60"/>
      <c r="D196" s="60"/>
      <c r="E196" s="60"/>
      <c r="F196" s="60"/>
      <c r="G196" s="60"/>
      <c r="H196" s="60"/>
      <c r="I196" s="60"/>
      <c r="J196" s="60"/>
      <c r="K196" s="60"/>
      <c r="L196" s="60"/>
      <c r="M196" s="60"/>
      <c r="N196" s="60"/>
      <c r="O196" s="60"/>
      <c r="P196" s="60"/>
      <c r="Q196" s="60"/>
      <c r="R196" s="60"/>
      <c r="S196" s="60"/>
      <c r="T196" s="379"/>
      <c r="V196" s="379"/>
      <c r="W196" s="3939"/>
      <c r="X196" s="3939"/>
      <c r="Y196" s="3939"/>
      <c r="Z196" s="4040"/>
      <c r="AA196" s="60"/>
      <c r="AB196" s="60"/>
      <c r="AC196" s="60"/>
    </row>
    <row r="197" spans="1:29" x14ac:dyDescent="0.2">
      <c r="A197" s="60"/>
      <c r="B197" s="60"/>
      <c r="C197" s="60"/>
      <c r="D197" s="60"/>
      <c r="E197" s="60"/>
      <c r="F197" s="60"/>
      <c r="G197" s="60"/>
      <c r="H197" s="60"/>
      <c r="I197" s="60"/>
      <c r="J197" s="60"/>
      <c r="K197" s="60"/>
      <c r="L197" s="60"/>
      <c r="M197" s="60"/>
      <c r="N197" s="60"/>
      <c r="O197" s="60"/>
      <c r="P197" s="60"/>
      <c r="Q197" s="60"/>
      <c r="R197" s="60"/>
      <c r="S197" s="60"/>
      <c r="T197" s="379"/>
      <c r="V197" s="379"/>
      <c r="W197" s="3939"/>
      <c r="X197" s="3939"/>
      <c r="Y197" s="3939"/>
      <c r="Z197" s="4040"/>
      <c r="AA197" s="60"/>
      <c r="AB197" s="60"/>
      <c r="AC197" s="60"/>
    </row>
    <row r="198" spans="1:29" x14ac:dyDescent="0.2">
      <c r="A198" s="60"/>
      <c r="B198" s="60"/>
      <c r="C198" s="60"/>
      <c r="D198" s="60"/>
      <c r="E198" s="60"/>
      <c r="F198" s="60"/>
      <c r="G198" s="60"/>
      <c r="H198" s="60"/>
      <c r="I198" s="60"/>
      <c r="J198" s="60"/>
      <c r="K198" s="60"/>
      <c r="L198" s="60"/>
      <c r="M198" s="60"/>
      <c r="N198" s="60"/>
      <c r="O198" s="60"/>
      <c r="P198" s="60"/>
      <c r="Q198" s="60"/>
      <c r="R198" s="60"/>
      <c r="S198" s="60"/>
      <c r="T198" s="379"/>
      <c r="V198" s="379"/>
      <c r="W198" s="3939"/>
      <c r="X198" s="3939"/>
      <c r="Y198" s="3939"/>
      <c r="Z198" s="4040"/>
      <c r="AA198" s="60"/>
      <c r="AB198" s="60"/>
      <c r="AC198" s="60"/>
    </row>
    <row r="199" spans="1:29" x14ac:dyDescent="0.2">
      <c r="A199" s="60"/>
      <c r="B199" s="60"/>
      <c r="C199" s="60"/>
      <c r="D199" s="60"/>
      <c r="E199" s="60"/>
      <c r="F199" s="60"/>
      <c r="G199" s="60"/>
      <c r="H199" s="60"/>
      <c r="I199" s="60"/>
      <c r="J199" s="60"/>
      <c r="K199" s="60"/>
      <c r="L199" s="60"/>
      <c r="M199" s="60"/>
      <c r="N199" s="60"/>
      <c r="O199" s="60"/>
      <c r="P199" s="60"/>
      <c r="Q199" s="60"/>
      <c r="R199" s="60"/>
      <c r="S199" s="60"/>
      <c r="T199" s="379"/>
      <c r="V199" s="379"/>
      <c r="W199" s="3939"/>
      <c r="X199" s="3939"/>
      <c r="Y199" s="3939"/>
      <c r="Z199" s="4040"/>
      <c r="AA199" s="60"/>
      <c r="AB199" s="60"/>
      <c r="AC199" s="60"/>
    </row>
    <row r="200" spans="1:29" x14ac:dyDescent="0.2">
      <c r="A200" s="60"/>
      <c r="B200" s="60"/>
      <c r="C200" s="60"/>
      <c r="D200" s="60"/>
      <c r="E200" s="60"/>
      <c r="F200" s="60"/>
      <c r="G200" s="60"/>
      <c r="H200" s="60"/>
      <c r="I200" s="60"/>
      <c r="J200" s="60"/>
      <c r="K200" s="60"/>
      <c r="L200" s="60"/>
      <c r="M200" s="60"/>
      <c r="N200" s="60"/>
      <c r="O200" s="60"/>
      <c r="P200" s="60"/>
      <c r="Q200" s="60"/>
      <c r="R200" s="60"/>
      <c r="S200" s="60"/>
      <c r="T200" s="379"/>
      <c r="V200" s="379"/>
      <c r="W200" s="3939"/>
      <c r="X200" s="3939"/>
      <c r="Y200" s="3939"/>
      <c r="Z200" s="4040"/>
      <c r="AA200" s="60"/>
      <c r="AB200" s="60"/>
      <c r="AC200" s="60"/>
    </row>
    <row r="201" spans="1:29" x14ac:dyDescent="0.2">
      <c r="A201" s="60"/>
      <c r="B201" s="60"/>
      <c r="C201" s="60"/>
      <c r="D201" s="60"/>
      <c r="E201" s="60"/>
      <c r="F201" s="60"/>
      <c r="G201" s="60"/>
      <c r="H201" s="60"/>
      <c r="I201" s="60"/>
      <c r="J201" s="60"/>
      <c r="K201" s="60"/>
      <c r="L201" s="60"/>
      <c r="M201" s="60"/>
      <c r="N201" s="60"/>
      <c r="O201" s="60"/>
      <c r="P201" s="60"/>
      <c r="Q201" s="60"/>
      <c r="R201" s="60"/>
      <c r="S201" s="60"/>
      <c r="T201" s="379"/>
      <c r="V201" s="379"/>
      <c r="W201" s="3939"/>
      <c r="X201" s="3939"/>
      <c r="Y201" s="3939"/>
      <c r="Z201" s="4040"/>
      <c r="AA201" s="60"/>
      <c r="AB201" s="60"/>
      <c r="AC201" s="60"/>
    </row>
    <row r="202" spans="1:29" x14ac:dyDescent="0.2">
      <c r="A202" s="60"/>
      <c r="B202" s="60"/>
      <c r="C202" s="60"/>
      <c r="D202" s="60"/>
      <c r="E202" s="60"/>
      <c r="F202" s="60"/>
      <c r="G202" s="60"/>
      <c r="H202" s="60"/>
      <c r="I202" s="60"/>
      <c r="J202" s="60"/>
      <c r="K202" s="60"/>
      <c r="L202" s="60"/>
      <c r="M202" s="60"/>
      <c r="N202" s="60"/>
      <c r="O202" s="60"/>
      <c r="P202" s="60"/>
      <c r="Q202" s="60"/>
      <c r="R202" s="60"/>
      <c r="S202" s="60"/>
      <c r="T202" s="379"/>
      <c r="V202" s="379"/>
      <c r="W202" s="3939"/>
      <c r="X202" s="3939"/>
      <c r="Y202" s="3939"/>
      <c r="Z202" s="4040"/>
      <c r="AA202" s="60"/>
      <c r="AB202" s="60"/>
      <c r="AC202" s="60"/>
    </row>
    <row r="203" spans="1:29" x14ac:dyDescent="0.2">
      <c r="A203" s="60"/>
      <c r="B203" s="60"/>
      <c r="C203" s="60"/>
      <c r="D203" s="60"/>
      <c r="E203" s="60"/>
      <c r="F203" s="60"/>
      <c r="G203" s="60"/>
      <c r="H203" s="60"/>
      <c r="I203" s="60"/>
      <c r="J203" s="60"/>
      <c r="K203" s="60"/>
      <c r="L203" s="60"/>
      <c r="M203" s="60"/>
      <c r="N203" s="60"/>
      <c r="O203" s="60"/>
      <c r="P203" s="60"/>
      <c r="Q203" s="60"/>
      <c r="R203" s="60"/>
      <c r="S203" s="60"/>
      <c r="T203" s="379"/>
      <c r="V203" s="379"/>
      <c r="W203" s="3939"/>
      <c r="X203" s="3939"/>
      <c r="Y203" s="3939"/>
      <c r="Z203" s="4040"/>
      <c r="AA203" s="60"/>
      <c r="AB203" s="60"/>
      <c r="AC203" s="60"/>
    </row>
    <row r="204" spans="1:29" x14ac:dyDescent="0.2">
      <c r="A204" s="60"/>
      <c r="B204" s="60"/>
      <c r="C204" s="60"/>
      <c r="D204" s="60"/>
      <c r="E204" s="60"/>
      <c r="F204" s="60"/>
      <c r="G204" s="60"/>
      <c r="H204" s="60"/>
      <c r="I204" s="60"/>
      <c r="J204" s="60"/>
      <c r="K204" s="60"/>
      <c r="L204" s="60"/>
      <c r="M204" s="60"/>
      <c r="N204" s="60"/>
      <c r="O204" s="60"/>
      <c r="P204" s="60"/>
      <c r="Q204" s="60"/>
      <c r="R204" s="60"/>
      <c r="S204" s="60"/>
      <c r="T204" s="379"/>
      <c r="V204" s="379"/>
      <c r="W204" s="3939"/>
      <c r="X204" s="3939"/>
      <c r="Y204" s="3939"/>
      <c r="Z204" s="4040"/>
      <c r="AA204" s="60"/>
      <c r="AB204" s="60"/>
      <c r="AC204" s="60"/>
    </row>
    <row r="205" spans="1:29" x14ac:dyDescent="0.2">
      <c r="A205" s="60"/>
      <c r="B205" s="60"/>
      <c r="C205" s="60"/>
      <c r="D205" s="60"/>
      <c r="E205" s="60"/>
      <c r="F205" s="60"/>
      <c r="G205" s="60"/>
      <c r="H205" s="60"/>
      <c r="I205" s="60"/>
      <c r="J205" s="60"/>
      <c r="K205" s="60"/>
      <c r="L205" s="60"/>
      <c r="M205" s="60"/>
      <c r="N205" s="60"/>
      <c r="O205" s="60"/>
      <c r="P205" s="60"/>
      <c r="Q205" s="60"/>
      <c r="R205" s="60"/>
      <c r="S205" s="60"/>
      <c r="T205" s="379"/>
      <c r="V205" s="379"/>
      <c r="W205" s="3939"/>
      <c r="X205" s="3939"/>
      <c r="Y205" s="3939"/>
      <c r="Z205" s="4040"/>
      <c r="AA205" s="60"/>
      <c r="AB205" s="60"/>
      <c r="AC205" s="60"/>
    </row>
    <row r="206" spans="1:29" x14ac:dyDescent="0.2">
      <c r="A206" s="60"/>
      <c r="B206" s="60"/>
      <c r="C206" s="60"/>
      <c r="D206" s="60"/>
      <c r="E206" s="60"/>
      <c r="F206" s="60"/>
      <c r="G206" s="60"/>
      <c r="H206" s="60"/>
      <c r="I206" s="60"/>
      <c r="J206" s="60"/>
      <c r="K206" s="60"/>
      <c r="L206" s="60"/>
      <c r="M206" s="60"/>
      <c r="N206" s="60"/>
      <c r="O206" s="60"/>
      <c r="P206" s="60"/>
      <c r="Q206" s="60"/>
      <c r="R206" s="60"/>
      <c r="S206" s="60"/>
      <c r="T206" s="379"/>
      <c r="V206" s="379"/>
      <c r="W206" s="3939"/>
      <c r="X206" s="3939"/>
      <c r="Y206" s="3939"/>
      <c r="Z206" s="4040"/>
      <c r="AA206" s="60"/>
      <c r="AB206" s="60"/>
      <c r="AC206" s="60"/>
    </row>
    <row r="207" spans="1:29" x14ac:dyDescent="0.2">
      <c r="A207" s="60"/>
      <c r="B207" s="60"/>
      <c r="C207" s="60"/>
      <c r="D207" s="60"/>
      <c r="E207" s="60"/>
      <c r="F207" s="60"/>
      <c r="G207" s="60"/>
      <c r="H207" s="60"/>
      <c r="I207" s="60"/>
      <c r="J207" s="60"/>
      <c r="K207" s="60"/>
      <c r="L207" s="60"/>
      <c r="M207" s="60"/>
      <c r="N207" s="60"/>
      <c r="O207" s="60"/>
      <c r="P207" s="60"/>
      <c r="Q207" s="60"/>
      <c r="R207" s="60"/>
      <c r="S207" s="60"/>
      <c r="T207" s="379"/>
      <c r="V207" s="379"/>
      <c r="W207" s="3939"/>
      <c r="X207" s="3939"/>
      <c r="Y207" s="3939"/>
      <c r="Z207" s="4040"/>
      <c r="AA207" s="60"/>
      <c r="AB207" s="60"/>
      <c r="AC207" s="60"/>
    </row>
    <row r="208" spans="1:29" x14ac:dyDescent="0.2">
      <c r="A208" s="60"/>
      <c r="B208" s="60"/>
      <c r="C208" s="60"/>
      <c r="D208" s="60"/>
      <c r="E208" s="60"/>
      <c r="F208" s="60"/>
      <c r="G208" s="60"/>
      <c r="H208" s="60"/>
      <c r="I208" s="60"/>
      <c r="J208" s="60"/>
      <c r="K208" s="60"/>
      <c r="L208" s="60"/>
      <c r="M208" s="60"/>
      <c r="N208" s="60"/>
      <c r="O208" s="60"/>
      <c r="P208" s="60"/>
      <c r="Q208" s="60"/>
      <c r="R208" s="60"/>
      <c r="S208" s="60"/>
      <c r="T208" s="379"/>
      <c r="V208" s="379"/>
      <c r="W208" s="3939"/>
      <c r="X208" s="3939"/>
      <c r="Y208" s="3939"/>
      <c r="Z208" s="4040"/>
      <c r="AA208" s="60"/>
      <c r="AB208" s="60"/>
      <c r="AC208" s="60"/>
    </row>
    <row r="209" spans="1:29" x14ac:dyDescent="0.2">
      <c r="A209" s="60"/>
      <c r="B209" s="60"/>
      <c r="C209" s="60"/>
      <c r="D209" s="60"/>
      <c r="E209" s="60"/>
      <c r="F209" s="60"/>
      <c r="G209" s="60"/>
      <c r="H209" s="60"/>
      <c r="I209" s="60"/>
      <c r="J209" s="60"/>
      <c r="K209" s="60"/>
      <c r="L209" s="60"/>
      <c r="M209" s="60"/>
      <c r="N209" s="60"/>
      <c r="O209" s="60"/>
      <c r="P209" s="60"/>
      <c r="Q209" s="60"/>
      <c r="R209" s="60"/>
      <c r="S209" s="60"/>
      <c r="T209" s="379"/>
      <c r="V209" s="379"/>
      <c r="W209" s="3939"/>
      <c r="X209" s="3939"/>
      <c r="Y209" s="3939"/>
      <c r="Z209" s="4040"/>
      <c r="AA209" s="60"/>
      <c r="AB209" s="60"/>
      <c r="AC209" s="60"/>
    </row>
    <row r="210" spans="1:29" x14ac:dyDescent="0.2">
      <c r="A210" s="60"/>
      <c r="B210" s="60"/>
      <c r="C210" s="60"/>
      <c r="D210" s="60"/>
      <c r="E210" s="60"/>
      <c r="F210" s="60"/>
      <c r="G210" s="60"/>
      <c r="H210" s="60"/>
      <c r="I210" s="60"/>
      <c r="J210" s="60"/>
      <c r="K210" s="60"/>
      <c r="L210" s="60"/>
      <c r="M210" s="60"/>
      <c r="N210" s="60"/>
      <c r="O210" s="60"/>
      <c r="P210" s="60"/>
      <c r="Q210" s="60"/>
      <c r="R210" s="60"/>
      <c r="S210" s="60"/>
      <c r="T210" s="379"/>
      <c r="V210" s="379"/>
      <c r="W210" s="3939"/>
      <c r="X210" s="3939"/>
      <c r="Y210" s="3939"/>
      <c r="Z210" s="4040"/>
      <c r="AA210" s="60"/>
      <c r="AB210" s="60"/>
      <c r="AC210" s="60"/>
    </row>
    <row r="211" spans="1:29" x14ac:dyDescent="0.2">
      <c r="A211" s="60"/>
      <c r="B211" s="60"/>
      <c r="C211" s="60"/>
      <c r="D211" s="60"/>
      <c r="E211" s="60"/>
      <c r="F211" s="60"/>
      <c r="G211" s="60"/>
      <c r="H211" s="60"/>
      <c r="I211" s="60"/>
      <c r="J211" s="60"/>
      <c r="K211" s="60"/>
      <c r="L211" s="60"/>
      <c r="M211" s="60"/>
      <c r="N211" s="60"/>
      <c r="O211" s="60"/>
      <c r="P211" s="60"/>
      <c r="Q211" s="60"/>
      <c r="R211" s="60"/>
      <c r="S211" s="60"/>
      <c r="T211" s="379"/>
      <c r="V211" s="379"/>
      <c r="W211" s="3939"/>
      <c r="X211" s="3939"/>
      <c r="Y211" s="3939"/>
      <c r="Z211" s="4040"/>
      <c r="AA211" s="60"/>
      <c r="AB211" s="60"/>
      <c r="AC211" s="60"/>
    </row>
    <row r="212" spans="1:29" x14ac:dyDescent="0.2">
      <c r="A212" s="60"/>
      <c r="B212" s="60"/>
      <c r="C212" s="60"/>
      <c r="D212" s="60"/>
      <c r="E212" s="60"/>
      <c r="F212" s="60"/>
      <c r="G212" s="60"/>
      <c r="H212" s="60"/>
      <c r="I212" s="60"/>
      <c r="J212" s="60"/>
      <c r="K212" s="60"/>
      <c r="L212" s="60"/>
      <c r="M212" s="60"/>
      <c r="N212" s="60"/>
      <c r="O212" s="60"/>
      <c r="P212" s="60"/>
      <c r="Q212" s="60"/>
      <c r="R212" s="60"/>
      <c r="S212" s="60"/>
      <c r="T212" s="379"/>
      <c r="V212" s="60"/>
      <c r="W212" s="60"/>
      <c r="X212" s="3939"/>
      <c r="Y212" s="3939"/>
      <c r="Z212" s="379"/>
      <c r="AA212" s="60"/>
      <c r="AB212" s="60"/>
      <c r="AC212" s="60"/>
    </row>
    <row r="213" spans="1:29" x14ac:dyDescent="0.2">
      <c r="A213" s="60"/>
      <c r="B213" s="60"/>
      <c r="C213" s="60"/>
      <c r="D213" s="60"/>
      <c r="E213" s="60"/>
      <c r="F213" s="60"/>
      <c r="G213" s="60"/>
      <c r="H213" s="60"/>
      <c r="I213" s="60"/>
      <c r="J213" s="60"/>
      <c r="K213" s="60"/>
      <c r="L213" s="60"/>
      <c r="M213" s="60"/>
      <c r="N213" s="60"/>
      <c r="O213" s="60"/>
      <c r="P213" s="60"/>
      <c r="Q213" s="60"/>
      <c r="R213" s="60"/>
      <c r="S213" s="60"/>
      <c r="T213" s="379"/>
      <c r="V213" s="60"/>
      <c r="W213" s="60"/>
      <c r="X213" s="3939"/>
      <c r="Y213" s="3939"/>
      <c r="Z213" s="379"/>
      <c r="AA213" s="60"/>
      <c r="AB213" s="60"/>
      <c r="AC213" s="60"/>
    </row>
    <row r="214" spans="1:29" x14ac:dyDescent="0.2">
      <c r="A214" s="60"/>
      <c r="B214" s="60"/>
      <c r="C214" s="60"/>
      <c r="D214" s="60"/>
      <c r="E214" s="60"/>
      <c r="F214" s="60"/>
      <c r="G214" s="60"/>
      <c r="H214" s="60"/>
      <c r="I214" s="60"/>
      <c r="J214" s="60"/>
      <c r="K214" s="60"/>
      <c r="L214" s="60"/>
      <c r="M214" s="60"/>
      <c r="N214" s="60"/>
      <c r="O214" s="60"/>
      <c r="P214" s="60"/>
      <c r="Q214" s="60"/>
      <c r="R214" s="60"/>
      <c r="S214" s="60"/>
      <c r="T214" s="379"/>
      <c r="V214" s="60"/>
      <c r="W214" s="60"/>
      <c r="X214" s="3939"/>
      <c r="Y214" s="3939"/>
      <c r="Z214" s="379"/>
      <c r="AA214" s="60"/>
      <c r="AB214" s="60"/>
      <c r="AC214" s="60"/>
    </row>
    <row r="215" spans="1:29" x14ac:dyDescent="0.2">
      <c r="A215" s="60"/>
      <c r="B215" s="60"/>
      <c r="C215" s="60"/>
      <c r="D215" s="60"/>
      <c r="E215" s="60"/>
      <c r="F215" s="60"/>
      <c r="G215" s="60"/>
      <c r="H215" s="60"/>
      <c r="I215" s="60"/>
      <c r="J215" s="60"/>
      <c r="K215" s="60"/>
      <c r="L215" s="60"/>
      <c r="M215" s="60"/>
      <c r="N215" s="60"/>
      <c r="O215" s="60"/>
      <c r="P215" s="60"/>
      <c r="Q215" s="60"/>
      <c r="R215" s="60"/>
      <c r="S215" s="60"/>
      <c r="T215" s="379"/>
      <c r="V215" s="60"/>
      <c r="W215" s="60"/>
      <c r="X215" s="3939"/>
      <c r="Y215" s="3939"/>
      <c r="Z215" s="379"/>
      <c r="AA215" s="60"/>
      <c r="AB215" s="60"/>
      <c r="AC215" s="60"/>
    </row>
    <row r="216" spans="1:29" x14ac:dyDescent="0.2">
      <c r="A216" s="60"/>
      <c r="B216" s="60"/>
      <c r="C216" s="60"/>
      <c r="D216" s="60"/>
      <c r="E216" s="60"/>
      <c r="F216" s="60"/>
      <c r="G216" s="60"/>
      <c r="H216" s="60"/>
      <c r="I216" s="60"/>
      <c r="J216" s="60"/>
      <c r="K216" s="60"/>
      <c r="L216" s="60"/>
      <c r="M216" s="60"/>
      <c r="N216" s="60"/>
      <c r="O216" s="60"/>
      <c r="P216" s="60"/>
      <c r="Q216" s="60"/>
      <c r="R216" s="60"/>
      <c r="S216" s="60"/>
      <c r="T216" s="379"/>
      <c r="V216" s="60"/>
      <c r="W216" s="60"/>
      <c r="X216" s="3939"/>
      <c r="Y216" s="3939"/>
      <c r="Z216" s="379"/>
      <c r="AA216" s="60"/>
      <c r="AB216" s="60"/>
      <c r="AC216" s="60"/>
    </row>
    <row r="217" spans="1:29" x14ac:dyDescent="0.2">
      <c r="A217" s="60"/>
      <c r="B217" s="60"/>
      <c r="C217" s="60"/>
      <c r="D217" s="60"/>
      <c r="E217" s="60"/>
      <c r="F217" s="60"/>
      <c r="G217" s="60"/>
      <c r="H217" s="60"/>
      <c r="I217" s="60"/>
      <c r="J217" s="60"/>
      <c r="K217" s="60"/>
      <c r="L217" s="60"/>
      <c r="M217" s="60"/>
      <c r="N217" s="60"/>
      <c r="O217" s="60"/>
      <c r="P217" s="60"/>
      <c r="Q217" s="60"/>
      <c r="R217" s="60"/>
      <c r="S217" s="60"/>
      <c r="T217" s="379"/>
      <c r="V217" s="60"/>
      <c r="W217" s="60"/>
      <c r="X217" s="3939"/>
      <c r="Y217" s="3939"/>
      <c r="Z217" s="379"/>
      <c r="AA217" s="60"/>
      <c r="AB217" s="60"/>
      <c r="AC217" s="60"/>
    </row>
    <row r="218" spans="1:29" x14ac:dyDescent="0.2">
      <c r="A218" s="60"/>
      <c r="B218" s="60"/>
      <c r="C218" s="60"/>
      <c r="D218" s="60"/>
      <c r="E218" s="60"/>
      <c r="F218" s="60"/>
      <c r="G218" s="60"/>
      <c r="H218" s="60"/>
      <c r="I218" s="60"/>
      <c r="J218" s="60"/>
      <c r="K218" s="60"/>
      <c r="L218" s="60"/>
      <c r="M218" s="60"/>
      <c r="N218" s="60"/>
      <c r="O218" s="60"/>
      <c r="P218" s="60"/>
      <c r="Q218" s="60"/>
      <c r="R218" s="60"/>
      <c r="S218" s="60"/>
      <c r="T218" s="379"/>
      <c r="V218" s="60"/>
      <c r="W218" s="60"/>
      <c r="X218" s="3939"/>
      <c r="Y218" s="3939"/>
      <c r="Z218" s="379"/>
      <c r="AA218" s="60"/>
      <c r="AB218" s="60"/>
      <c r="AC218" s="60"/>
    </row>
    <row r="219" spans="1:29" x14ac:dyDescent="0.2">
      <c r="A219" s="60"/>
      <c r="B219" s="60"/>
      <c r="C219" s="60"/>
      <c r="D219" s="60"/>
      <c r="E219" s="60"/>
      <c r="F219" s="60"/>
      <c r="G219" s="60"/>
      <c r="H219" s="60"/>
      <c r="I219" s="60"/>
      <c r="J219" s="60"/>
      <c r="K219" s="60"/>
      <c r="L219" s="60"/>
      <c r="M219" s="60"/>
      <c r="N219" s="60"/>
      <c r="O219" s="60"/>
      <c r="P219" s="60"/>
      <c r="Q219" s="60"/>
      <c r="R219" s="60"/>
      <c r="S219" s="60"/>
      <c r="T219" s="379"/>
      <c r="V219" s="60"/>
      <c r="W219" s="60"/>
      <c r="X219" s="3939"/>
      <c r="Y219" s="3939"/>
      <c r="Z219" s="379"/>
      <c r="AA219" s="60"/>
      <c r="AB219" s="60"/>
      <c r="AC219" s="60"/>
    </row>
    <row r="220" spans="1:29" x14ac:dyDescent="0.2">
      <c r="A220" s="60"/>
      <c r="B220" s="60"/>
      <c r="C220" s="60"/>
      <c r="D220" s="60"/>
      <c r="E220" s="60"/>
      <c r="F220" s="60"/>
      <c r="G220" s="60"/>
      <c r="H220" s="60"/>
      <c r="I220" s="60"/>
      <c r="J220" s="60"/>
      <c r="K220" s="60"/>
      <c r="L220" s="60"/>
      <c r="M220" s="60"/>
      <c r="N220" s="60"/>
      <c r="O220" s="60"/>
      <c r="P220" s="60"/>
      <c r="Q220" s="60"/>
      <c r="R220" s="60"/>
      <c r="S220" s="60"/>
      <c r="T220" s="379"/>
      <c r="V220" s="60"/>
      <c r="W220" s="60"/>
      <c r="X220" s="3939"/>
      <c r="Y220" s="3939"/>
      <c r="Z220" s="379"/>
      <c r="AA220" s="60"/>
      <c r="AB220" s="60"/>
      <c r="AC220" s="60"/>
    </row>
    <row r="221" spans="1:29" x14ac:dyDescent="0.2">
      <c r="A221" s="60"/>
      <c r="B221" s="60"/>
      <c r="C221" s="60"/>
      <c r="D221" s="60"/>
      <c r="E221" s="60"/>
      <c r="F221" s="60"/>
      <c r="G221" s="60"/>
      <c r="H221" s="60"/>
      <c r="I221" s="60"/>
      <c r="J221" s="60"/>
      <c r="K221" s="60"/>
      <c r="L221" s="60"/>
      <c r="M221" s="60"/>
      <c r="N221" s="60"/>
      <c r="O221" s="60"/>
      <c r="P221" s="60"/>
      <c r="Q221" s="60"/>
      <c r="R221" s="60"/>
      <c r="S221" s="60"/>
      <c r="T221" s="379"/>
      <c r="V221" s="60"/>
      <c r="W221" s="60"/>
      <c r="X221" s="3939"/>
      <c r="Y221" s="3939"/>
      <c r="Z221" s="379"/>
      <c r="AA221" s="60"/>
      <c r="AB221" s="60"/>
      <c r="AC221" s="60"/>
    </row>
    <row r="222" spans="1:29" x14ac:dyDescent="0.2">
      <c r="A222" s="60"/>
      <c r="B222" s="60"/>
      <c r="C222" s="60"/>
      <c r="D222" s="60"/>
      <c r="E222" s="60"/>
      <c r="F222" s="60"/>
      <c r="G222" s="60"/>
      <c r="H222" s="60"/>
      <c r="I222" s="60"/>
      <c r="J222" s="60"/>
      <c r="K222" s="60"/>
      <c r="L222" s="60"/>
      <c r="M222" s="60"/>
      <c r="N222" s="60"/>
      <c r="O222" s="60"/>
      <c r="P222" s="60"/>
      <c r="Q222" s="60"/>
      <c r="R222" s="60"/>
      <c r="S222" s="60"/>
      <c r="T222" s="379"/>
      <c r="V222" s="60"/>
      <c r="W222" s="60"/>
      <c r="X222" s="3939"/>
      <c r="Y222" s="3939"/>
      <c r="Z222" s="379"/>
      <c r="AA222" s="60"/>
      <c r="AB222" s="60"/>
      <c r="AC222" s="60"/>
    </row>
    <row r="223" spans="1:29" x14ac:dyDescent="0.2">
      <c r="A223" s="60"/>
      <c r="B223" s="60"/>
      <c r="C223" s="60"/>
      <c r="D223" s="60"/>
      <c r="E223" s="60"/>
      <c r="F223" s="60"/>
      <c r="G223" s="60"/>
      <c r="H223" s="60"/>
      <c r="I223" s="60"/>
      <c r="J223" s="60"/>
      <c r="K223" s="60"/>
      <c r="L223" s="60"/>
      <c r="M223" s="60"/>
      <c r="N223" s="60"/>
      <c r="O223" s="60"/>
      <c r="P223" s="60"/>
      <c r="Q223" s="60"/>
      <c r="R223" s="60"/>
      <c r="S223" s="60"/>
      <c r="T223" s="379"/>
      <c r="V223" s="60"/>
      <c r="W223" s="60"/>
      <c r="X223" s="3939"/>
      <c r="Y223" s="3939"/>
      <c r="Z223" s="379"/>
      <c r="AA223" s="60"/>
      <c r="AB223" s="60"/>
      <c r="AC223" s="60"/>
    </row>
    <row r="224" spans="1:29" x14ac:dyDescent="0.2">
      <c r="A224" s="60"/>
      <c r="B224" s="60"/>
      <c r="C224" s="60"/>
      <c r="D224" s="60"/>
      <c r="E224" s="60"/>
      <c r="F224" s="60"/>
      <c r="G224" s="60"/>
      <c r="H224" s="60"/>
      <c r="I224" s="60"/>
      <c r="J224" s="60"/>
      <c r="K224" s="60"/>
      <c r="L224" s="60"/>
      <c r="M224" s="60"/>
      <c r="N224" s="60"/>
      <c r="O224" s="60"/>
      <c r="P224" s="60"/>
      <c r="Q224" s="60"/>
      <c r="R224" s="60"/>
      <c r="S224" s="60"/>
      <c r="T224" s="379"/>
      <c r="V224" s="60"/>
      <c r="W224" s="60"/>
      <c r="X224" s="3939"/>
      <c r="Y224" s="3939"/>
      <c r="Z224" s="379"/>
      <c r="AA224" s="60"/>
      <c r="AB224" s="60"/>
      <c r="AC224" s="60"/>
    </row>
    <row r="225" spans="1:29" x14ac:dyDescent="0.2">
      <c r="A225" s="60"/>
      <c r="B225" s="60"/>
      <c r="C225" s="60"/>
      <c r="D225" s="60"/>
      <c r="E225" s="60"/>
      <c r="F225" s="60"/>
      <c r="G225" s="60"/>
      <c r="H225" s="60"/>
      <c r="I225" s="60"/>
      <c r="J225" s="60"/>
      <c r="K225" s="60"/>
      <c r="L225" s="60"/>
      <c r="M225" s="60"/>
      <c r="N225" s="60"/>
      <c r="O225" s="60"/>
      <c r="P225" s="60"/>
      <c r="Q225" s="60"/>
      <c r="R225" s="60"/>
      <c r="S225" s="60"/>
      <c r="T225" s="379"/>
      <c r="V225" s="60"/>
      <c r="W225" s="60"/>
      <c r="X225" s="3939"/>
      <c r="Y225" s="3939"/>
      <c r="Z225" s="379"/>
      <c r="AA225" s="60"/>
      <c r="AB225" s="60"/>
      <c r="AC225" s="60"/>
    </row>
    <row r="226" spans="1:29" x14ac:dyDescent="0.2">
      <c r="A226" s="60"/>
      <c r="B226" s="60"/>
      <c r="C226" s="60"/>
      <c r="D226" s="60"/>
      <c r="E226" s="60"/>
      <c r="F226" s="60"/>
      <c r="G226" s="60"/>
      <c r="H226" s="60"/>
      <c r="I226" s="60"/>
      <c r="J226" s="60"/>
      <c r="K226" s="60"/>
      <c r="L226" s="60"/>
      <c r="M226" s="60"/>
      <c r="N226" s="60"/>
      <c r="O226" s="60"/>
      <c r="P226" s="60"/>
      <c r="Q226" s="60"/>
      <c r="R226" s="60"/>
      <c r="S226" s="60"/>
      <c r="T226" s="379"/>
      <c r="V226" s="60"/>
      <c r="W226" s="60"/>
      <c r="X226" s="3939"/>
      <c r="Y226" s="3939"/>
      <c r="Z226" s="379"/>
      <c r="AA226" s="60"/>
      <c r="AB226" s="60"/>
      <c r="AC226" s="60"/>
    </row>
    <row r="227" spans="1:29" x14ac:dyDescent="0.2">
      <c r="A227" s="60"/>
      <c r="B227" s="60"/>
      <c r="C227" s="60"/>
      <c r="D227" s="60"/>
      <c r="E227" s="60"/>
      <c r="F227" s="60"/>
      <c r="G227" s="60"/>
      <c r="H227" s="60"/>
      <c r="I227" s="60"/>
      <c r="J227" s="60"/>
      <c r="K227" s="60"/>
      <c r="L227" s="60"/>
      <c r="M227" s="60"/>
      <c r="N227" s="60"/>
      <c r="O227" s="60"/>
      <c r="P227" s="60"/>
      <c r="Q227" s="60"/>
      <c r="R227" s="60"/>
      <c r="S227" s="60"/>
      <c r="T227" s="379"/>
      <c r="V227" s="60"/>
      <c r="W227" s="60"/>
      <c r="X227" s="3939"/>
      <c r="Y227" s="3939"/>
      <c r="Z227" s="379"/>
      <c r="AA227" s="60"/>
      <c r="AB227" s="60"/>
      <c r="AC227" s="60"/>
    </row>
    <row r="228" spans="1:29" x14ac:dyDescent="0.2">
      <c r="A228" s="60"/>
      <c r="B228" s="60"/>
      <c r="C228" s="60"/>
      <c r="D228" s="60"/>
      <c r="E228" s="60"/>
      <c r="F228" s="60"/>
      <c r="G228" s="60"/>
      <c r="H228" s="60"/>
      <c r="I228" s="60"/>
      <c r="J228" s="60"/>
      <c r="K228" s="60"/>
      <c r="L228" s="60"/>
      <c r="M228" s="60"/>
      <c r="N228" s="60"/>
      <c r="O228" s="60"/>
      <c r="P228" s="60"/>
      <c r="Q228" s="60"/>
      <c r="R228" s="60"/>
      <c r="S228" s="60"/>
      <c r="T228" s="379"/>
      <c r="V228" s="60"/>
      <c r="W228" s="60"/>
      <c r="X228" s="3939"/>
      <c r="Y228" s="3939"/>
      <c r="Z228" s="379"/>
      <c r="AA228" s="60"/>
      <c r="AB228" s="60"/>
      <c r="AC228" s="60"/>
    </row>
    <row r="229" spans="1:29" x14ac:dyDescent="0.2">
      <c r="A229" s="60"/>
      <c r="B229" s="60"/>
      <c r="C229" s="60"/>
      <c r="D229" s="60"/>
      <c r="E229" s="60"/>
      <c r="F229" s="60"/>
      <c r="G229" s="60"/>
      <c r="H229" s="60"/>
      <c r="I229" s="60"/>
      <c r="J229" s="60"/>
      <c r="K229" s="60"/>
      <c r="L229" s="60"/>
      <c r="M229" s="60"/>
      <c r="N229" s="60"/>
      <c r="O229" s="60"/>
      <c r="P229" s="60"/>
      <c r="Q229" s="60"/>
      <c r="R229" s="60"/>
      <c r="S229" s="60"/>
      <c r="T229" s="379"/>
      <c r="V229" s="60"/>
      <c r="W229" s="60"/>
      <c r="X229" s="3939"/>
      <c r="Y229" s="3939"/>
      <c r="Z229" s="379"/>
      <c r="AA229" s="60"/>
      <c r="AB229" s="60"/>
      <c r="AC229" s="60"/>
    </row>
    <row r="230" spans="1:29" x14ac:dyDescent="0.2">
      <c r="A230" s="60"/>
      <c r="B230" s="60"/>
      <c r="C230" s="60"/>
      <c r="D230" s="60"/>
      <c r="E230" s="60"/>
      <c r="F230" s="60"/>
      <c r="G230" s="60"/>
      <c r="H230" s="60"/>
      <c r="I230" s="60"/>
      <c r="J230" s="60"/>
      <c r="K230" s="60"/>
      <c r="L230" s="60"/>
      <c r="M230" s="60"/>
      <c r="N230" s="60"/>
      <c r="O230" s="60"/>
      <c r="P230" s="60"/>
      <c r="Q230" s="60"/>
      <c r="R230" s="60"/>
      <c r="S230" s="60"/>
      <c r="T230" s="379"/>
      <c r="V230" s="60"/>
      <c r="W230" s="60"/>
      <c r="X230" s="3939"/>
      <c r="Y230" s="3939"/>
      <c r="Z230" s="379"/>
      <c r="AA230" s="60"/>
      <c r="AB230" s="60"/>
      <c r="AC230" s="60"/>
    </row>
    <row r="231" spans="1:29" x14ac:dyDescent="0.2">
      <c r="A231" s="60"/>
      <c r="B231" s="60"/>
      <c r="C231" s="60"/>
      <c r="D231" s="60"/>
      <c r="E231" s="60"/>
      <c r="F231" s="60"/>
      <c r="G231" s="60"/>
      <c r="H231" s="60"/>
      <c r="I231" s="60"/>
      <c r="J231" s="60"/>
      <c r="K231" s="60"/>
      <c r="L231" s="60"/>
      <c r="M231" s="60"/>
      <c r="N231" s="60"/>
      <c r="O231" s="60"/>
      <c r="P231" s="60"/>
      <c r="Q231" s="60"/>
      <c r="R231" s="60"/>
      <c r="S231" s="60"/>
      <c r="T231" s="379"/>
      <c r="V231" s="60"/>
      <c r="W231" s="60"/>
      <c r="X231" s="3939"/>
      <c r="Y231" s="3939"/>
      <c r="Z231" s="379"/>
      <c r="AA231" s="60"/>
      <c r="AB231" s="60"/>
      <c r="AC231" s="60"/>
    </row>
    <row r="232" spans="1:29" x14ac:dyDescent="0.2">
      <c r="A232" s="60"/>
      <c r="B232" s="60"/>
      <c r="C232" s="60"/>
      <c r="D232" s="60"/>
      <c r="E232" s="60"/>
      <c r="F232" s="60"/>
      <c r="G232" s="60"/>
      <c r="H232" s="60"/>
      <c r="I232" s="60"/>
      <c r="J232" s="60"/>
      <c r="K232" s="60"/>
      <c r="L232" s="60"/>
      <c r="M232" s="60"/>
      <c r="N232" s="60"/>
      <c r="O232" s="60"/>
      <c r="P232" s="60"/>
      <c r="Q232" s="60"/>
      <c r="R232" s="60"/>
      <c r="S232" s="60"/>
      <c r="T232" s="379"/>
      <c r="V232" s="60"/>
      <c r="W232" s="60"/>
      <c r="X232" s="3939"/>
      <c r="Y232" s="3939"/>
      <c r="Z232" s="379"/>
      <c r="AA232" s="60"/>
      <c r="AB232" s="60"/>
      <c r="AC232" s="60"/>
    </row>
    <row r="233" spans="1:29" x14ac:dyDescent="0.2">
      <c r="A233" s="60"/>
      <c r="B233" s="60"/>
      <c r="C233" s="60"/>
      <c r="D233" s="60"/>
      <c r="E233" s="60"/>
      <c r="F233" s="60"/>
      <c r="G233" s="60"/>
      <c r="H233" s="60"/>
      <c r="I233" s="60"/>
      <c r="J233" s="60"/>
      <c r="K233" s="60"/>
      <c r="L233" s="60"/>
      <c r="M233" s="60"/>
      <c r="N233" s="60"/>
      <c r="O233" s="60"/>
      <c r="P233" s="60"/>
      <c r="Q233" s="60"/>
      <c r="R233" s="60"/>
      <c r="S233" s="60"/>
      <c r="T233" s="379"/>
      <c r="V233" s="60"/>
      <c r="W233" s="60"/>
      <c r="X233" s="3939"/>
      <c r="Y233" s="3939"/>
      <c r="Z233" s="379"/>
      <c r="AA233" s="60"/>
      <c r="AB233" s="60"/>
      <c r="AC233" s="60"/>
    </row>
    <row r="234" spans="1:29" x14ac:dyDescent="0.2">
      <c r="A234" s="60"/>
      <c r="B234" s="60"/>
      <c r="C234" s="60"/>
      <c r="D234" s="60"/>
      <c r="E234" s="60"/>
      <c r="F234" s="60"/>
      <c r="G234" s="60"/>
      <c r="H234" s="60"/>
      <c r="I234" s="60"/>
      <c r="J234" s="60"/>
      <c r="K234" s="60"/>
      <c r="L234" s="60"/>
      <c r="M234" s="60"/>
      <c r="N234" s="60"/>
      <c r="O234" s="60"/>
      <c r="P234" s="60"/>
      <c r="Q234" s="60"/>
      <c r="R234" s="60"/>
      <c r="S234" s="60"/>
      <c r="T234" s="379"/>
      <c r="V234" s="60"/>
      <c r="W234" s="60"/>
      <c r="X234" s="3939"/>
      <c r="Y234" s="3939"/>
      <c r="Z234" s="379"/>
      <c r="AA234" s="60"/>
      <c r="AB234" s="60"/>
      <c r="AC234" s="60"/>
    </row>
    <row r="235" spans="1:29" x14ac:dyDescent="0.2">
      <c r="A235" s="60"/>
      <c r="B235" s="60"/>
      <c r="C235" s="60"/>
      <c r="D235" s="60"/>
      <c r="E235" s="60"/>
      <c r="F235" s="60"/>
      <c r="G235" s="60"/>
      <c r="H235" s="60"/>
      <c r="I235" s="60"/>
      <c r="J235" s="60"/>
      <c r="K235" s="60"/>
      <c r="L235" s="60"/>
      <c r="M235" s="60"/>
      <c r="N235" s="60"/>
      <c r="O235" s="60"/>
      <c r="P235" s="60"/>
      <c r="Q235" s="60"/>
      <c r="R235" s="60"/>
      <c r="S235" s="60"/>
      <c r="T235" s="379"/>
      <c r="V235" s="60"/>
      <c r="W235" s="60"/>
      <c r="X235" s="3939"/>
      <c r="Y235" s="3939"/>
      <c r="Z235" s="379"/>
      <c r="AA235" s="60"/>
      <c r="AB235" s="60"/>
      <c r="AC235" s="60"/>
    </row>
    <row r="236" spans="1:29" x14ac:dyDescent="0.2">
      <c r="A236" s="60"/>
      <c r="B236" s="60"/>
      <c r="C236" s="60"/>
      <c r="D236" s="60"/>
      <c r="E236" s="60"/>
      <c r="F236" s="60"/>
      <c r="G236" s="60"/>
      <c r="H236" s="60"/>
      <c r="I236" s="60"/>
      <c r="J236" s="60"/>
      <c r="K236" s="60"/>
      <c r="L236" s="60"/>
      <c r="M236" s="60"/>
      <c r="N236" s="60"/>
      <c r="O236" s="60"/>
      <c r="P236" s="60"/>
      <c r="Q236" s="60"/>
      <c r="R236" s="60"/>
      <c r="S236" s="60"/>
      <c r="T236" s="379"/>
      <c r="V236" s="60"/>
      <c r="W236" s="60"/>
      <c r="X236" s="3939"/>
      <c r="Y236" s="3939"/>
      <c r="Z236" s="379"/>
      <c r="AA236" s="60"/>
      <c r="AB236" s="60"/>
      <c r="AC236" s="60"/>
    </row>
    <row r="237" spans="1:29" x14ac:dyDescent="0.2">
      <c r="A237" s="60"/>
      <c r="B237" s="60"/>
      <c r="C237" s="60"/>
      <c r="D237" s="60"/>
      <c r="E237" s="60"/>
      <c r="F237" s="60"/>
      <c r="G237" s="60"/>
      <c r="H237" s="60"/>
      <c r="I237" s="60"/>
      <c r="J237" s="60"/>
      <c r="K237" s="60"/>
      <c r="L237" s="60"/>
      <c r="M237" s="60"/>
      <c r="N237" s="60"/>
      <c r="O237" s="60"/>
      <c r="P237" s="60"/>
      <c r="Q237" s="60"/>
      <c r="R237" s="60"/>
      <c r="S237" s="60"/>
      <c r="T237" s="379"/>
      <c r="V237" s="60"/>
      <c r="W237" s="60"/>
      <c r="X237" s="3939"/>
      <c r="Y237" s="3939"/>
      <c r="Z237" s="379"/>
      <c r="AA237" s="60"/>
      <c r="AB237" s="60"/>
      <c r="AC237" s="60"/>
    </row>
    <row r="238" spans="1:29" x14ac:dyDescent="0.2">
      <c r="A238" s="60"/>
      <c r="B238" s="60"/>
      <c r="C238" s="60"/>
      <c r="D238" s="60"/>
      <c r="E238" s="60"/>
      <c r="F238" s="60"/>
      <c r="G238" s="60"/>
      <c r="H238" s="60"/>
      <c r="I238" s="60"/>
      <c r="J238" s="60"/>
      <c r="K238" s="60"/>
      <c r="L238" s="60"/>
      <c r="M238" s="60"/>
      <c r="N238" s="60"/>
      <c r="O238" s="60"/>
      <c r="P238" s="60"/>
      <c r="Q238" s="60"/>
      <c r="R238" s="60"/>
      <c r="S238" s="60"/>
      <c r="T238" s="379"/>
      <c r="V238" s="60"/>
      <c r="W238" s="60"/>
      <c r="X238" s="3939"/>
      <c r="Y238" s="3939"/>
      <c r="Z238" s="379"/>
      <c r="AA238" s="60"/>
      <c r="AB238" s="60"/>
      <c r="AC238" s="60"/>
    </row>
    <row r="239" spans="1:29" x14ac:dyDescent="0.2">
      <c r="A239" s="60"/>
      <c r="B239" s="60"/>
      <c r="C239" s="60"/>
      <c r="D239" s="60"/>
      <c r="E239" s="60"/>
      <c r="F239" s="60"/>
      <c r="G239" s="60"/>
      <c r="H239" s="60"/>
      <c r="I239" s="60"/>
      <c r="J239" s="60"/>
      <c r="K239" s="60"/>
      <c r="L239" s="60"/>
      <c r="M239" s="60"/>
      <c r="N239" s="60"/>
      <c r="O239" s="60"/>
      <c r="P239" s="60"/>
      <c r="Q239" s="60"/>
      <c r="R239" s="60"/>
      <c r="S239" s="60"/>
      <c r="T239" s="379"/>
      <c r="V239" s="60"/>
      <c r="W239" s="60"/>
      <c r="X239" s="3939"/>
      <c r="Y239" s="3939"/>
      <c r="Z239" s="379"/>
      <c r="AA239" s="60"/>
      <c r="AB239" s="60"/>
      <c r="AC239" s="60"/>
    </row>
    <row r="240" spans="1:29" x14ac:dyDescent="0.2">
      <c r="A240" s="60"/>
      <c r="B240" s="60"/>
      <c r="C240" s="60"/>
      <c r="D240" s="60"/>
      <c r="E240" s="60"/>
      <c r="F240" s="60"/>
      <c r="G240" s="60"/>
      <c r="H240" s="60"/>
      <c r="I240" s="60"/>
      <c r="J240" s="60"/>
      <c r="K240" s="60"/>
      <c r="L240" s="60"/>
      <c r="M240" s="60"/>
      <c r="N240" s="60"/>
      <c r="O240" s="60"/>
      <c r="P240" s="60"/>
      <c r="Q240" s="60"/>
      <c r="R240" s="60"/>
      <c r="S240" s="60"/>
      <c r="T240" s="379"/>
      <c r="V240" s="60"/>
      <c r="W240" s="60"/>
      <c r="X240" s="3939"/>
      <c r="Y240" s="3939"/>
      <c r="Z240" s="379"/>
      <c r="AA240" s="60"/>
      <c r="AB240" s="60"/>
      <c r="AC240" s="60"/>
    </row>
    <row r="241" spans="1:29" x14ac:dyDescent="0.2">
      <c r="A241" s="60"/>
      <c r="B241" s="60"/>
      <c r="C241" s="60"/>
      <c r="D241" s="60"/>
      <c r="E241" s="60"/>
      <c r="F241" s="60"/>
      <c r="G241" s="60"/>
      <c r="H241" s="60"/>
      <c r="I241" s="60"/>
      <c r="J241" s="60"/>
      <c r="K241" s="60"/>
      <c r="L241" s="60"/>
      <c r="M241" s="60"/>
      <c r="N241" s="60"/>
      <c r="O241" s="60"/>
      <c r="P241" s="60"/>
      <c r="Q241" s="60"/>
      <c r="R241" s="60"/>
      <c r="S241" s="60"/>
      <c r="T241" s="379"/>
      <c r="V241" s="60"/>
      <c r="W241" s="60"/>
      <c r="X241" s="3939"/>
      <c r="Y241" s="3939"/>
      <c r="Z241" s="379"/>
      <c r="AA241" s="60"/>
      <c r="AB241" s="60"/>
      <c r="AC241" s="60"/>
    </row>
    <row r="242" spans="1:29" x14ac:dyDescent="0.2">
      <c r="A242" s="60"/>
      <c r="B242" s="60"/>
      <c r="C242" s="60"/>
      <c r="D242" s="60"/>
      <c r="E242" s="60"/>
      <c r="F242" s="60"/>
      <c r="G242" s="60"/>
      <c r="H242" s="60"/>
      <c r="I242" s="60"/>
      <c r="J242" s="60"/>
      <c r="K242" s="60"/>
      <c r="L242" s="60"/>
      <c r="M242" s="60"/>
      <c r="N242" s="60"/>
      <c r="O242" s="60"/>
      <c r="P242" s="60"/>
      <c r="Q242" s="60"/>
      <c r="R242" s="60"/>
      <c r="S242" s="60"/>
      <c r="T242" s="379"/>
      <c r="V242" s="60"/>
      <c r="W242" s="60"/>
      <c r="X242" s="3939"/>
      <c r="Y242" s="3939"/>
      <c r="Z242" s="379"/>
      <c r="AA242" s="60"/>
      <c r="AB242" s="60"/>
      <c r="AC242" s="60"/>
    </row>
    <row r="243" spans="1:29" x14ac:dyDescent="0.2">
      <c r="A243" s="60"/>
      <c r="B243" s="60"/>
      <c r="C243" s="60"/>
      <c r="D243" s="60"/>
      <c r="E243" s="60"/>
      <c r="F243" s="60"/>
      <c r="G243" s="60"/>
      <c r="H243" s="60"/>
      <c r="I243" s="60"/>
      <c r="J243" s="60"/>
      <c r="K243" s="60"/>
      <c r="L243" s="60"/>
      <c r="M243" s="60"/>
      <c r="N243" s="60"/>
      <c r="O243" s="60"/>
      <c r="P243" s="60"/>
      <c r="Q243" s="60"/>
      <c r="R243" s="60"/>
      <c r="S243" s="60"/>
      <c r="T243" s="379"/>
      <c r="V243" s="60"/>
      <c r="W243" s="60"/>
      <c r="X243" s="3939"/>
      <c r="Y243" s="3939"/>
      <c r="Z243" s="379"/>
      <c r="AA243" s="60"/>
      <c r="AB243" s="60"/>
      <c r="AC243" s="60"/>
    </row>
    <row r="244" spans="1:29" x14ac:dyDescent="0.2">
      <c r="A244" s="60"/>
      <c r="B244" s="60"/>
      <c r="C244" s="60"/>
      <c r="D244" s="60"/>
      <c r="E244" s="60"/>
      <c r="F244" s="60"/>
      <c r="G244" s="60"/>
      <c r="H244" s="60"/>
      <c r="I244" s="60"/>
      <c r="J244" s="60"/>
      <c r="K244" s="60"/>
      <c r="L244" s="60"/>
      <c r="M244" s="60"/>
      <c r="N244" s="60"/>
      <c r="O244" s="60"/>
      <c r="P244" s="60"/>
      <c r="Q244" s="60"/>
      <c r="R244" s="60"/>
      <c r="S244" s="60"/>
      <c r="T244" s="379"/>
      <c r="V244" s="60"/>
      <c r="W244" s="60"/>
      <c r="X244" s="3939"/>
      <c r="Y244" s="3939"/>
      <c r="Z244" s="379"/>
      <c r="AA244" s="60"/>
      <c r="AB244" s="60"/>
      <c r="AC244" s="60"/>
    </row>
    <row r="245" spans="1:29" x14ac:dyDescent="0.2">
      <c r="A245" s="60"/>
      <c r="B245" s="60"/>
      <c r="C245" s="60"/>
      <c r="D245" s="60"/>
      <c r="E245" s="60"/>
      <c r="F245" s="60"/>
      <c r="G245" s="60"/>
      <c r="H245" s="60"/>
      <c r="I245" s="60"/>
      <c r="J245" s="60"/>
      <c r="K245" s="60"/>
      <c r="L245" s="60"/>
      <c r="M245" s="60"/>
      <c r="N245" s="60"/>
      <c r="O245" s="60"/>
      <c r="P245" s="60"/>
      <c r="Q245" s="60"/>
      <c r="R245" s="60"/>
      <c r="S245" s="60"/>
      <c r="T245" s="379"/>
      <c r="V245" s="60"/>
      <c r="W245" s="60"/>
      <c r="X245" s="3939"/>
      <c r="Y245" s="3939"/>
      <c r="Z245" s="379"/>
      <c r="AA245" s="60"/>
      <c r="AB245" s="60"/>
      <c r="AC245" s="60"/>
    </row>
    <row r="246" spans="1:29" x14ac:dyDescent="0.2">
      <c r="A246" s="60"/>
      <c r="B246" s="60"/>
      <c r="C246" s="60"/>
      <c r="D246" s="60"/>
      <c r="E246" s="60"/>
      <c r="F246" s="60"/>
      <c r="G246" s="60"/>
      <c r="H246" s="60"/>
      <c r="I246" s="60"/>
      <c r="J246" s="60"/>
      <c r="K246" s="60"/>
      <c r="L246" s="60"/>
      <c r="M246" s="60"/>
      <c r="N246" s="60"/>
      <c r="O246" s="60"/>
      <c r="P246" s="60"/>
      <c r="Q246" s="60"/>
      <c r="R246" s="60"/>
      <c r="S246" s="60"/>
      <c r="T246" s="379"/>
      <c r="V246" s="60"/>
      <c r="W246" s="60"/>
      <c r="X246" s="3939"/>
      <c r="Y246" s="3939"/>
      <c r="Z246" s="379"/>
      <c r="AA246" s="60"/>
      <c r="AB246" s="60"/>
      <c r="AC246" s="60"/>
    </row>
    <row r="247" spans="1:29" x14ac:dyDescent="0.2">
      <c r="A247" s="60"/>
      <c r="B247" s="60"/>
      <c r="C247" s="60"/>
      <c r="D247" s="60"/>
      <c r="E247" s="60"/>
      <c r="F247" s="60"/>
      <c r="G247" s="60"/>
      <c r="H247" s="60"/>
      <c r="I247" s="60"/>
      <c r="J247" s="60"/>
      <c r="K247" s="60"/>
      <c r="L247" s="60"/>
      <c r="M247" s="60"/>
      <c r="N247" s="60"/>
      <c r="O247" s="60"/>
      <c r="P247" s="60"/>
      <c r="Q247" s="60"/>
      <c r="R247" s="60"/>
      <c r="S247" s="60"/>
      <c r="T247" s="379"/>
      <c r="V247" s="60"/>
      <c r="W247" s="60"/>
      <c r="X247" s="3939"/>
      <c r="Y247" s="3939"/>
      <c r="Z247" s="379"/>
      <c r="AA247" s="60"/>
      <c r="AB247" s="60"/>
      <c r="AC247" s="60"/>
    </row>
    <row r="248" spans="1:29" x14ac:dyDescent="0.2">
      <c r="A248" s="60"/>
      <c r="B248" s="60"/>
      <c r="C248" s="60"/>
      <c r="D248" s="60"/>
      <c r="E248" s="60"/>
      <c r="F248" s="60"/>
      <c r="G248" s="60"/>
      <c r="H248" s="60"/>
      <c r="I248" s="60"/>
      <c r="J248" s="60"/>
      <c r="K248" s="60"/>
      <c r="L248" s="60"/>
      <c r="M248" s="60"/>
      <c r="N248" s="60"/>
      <c r="O248" s="60"/>
      <c r="P248" s="60"/>
      <c r="Q248" s="60"/>
      <c r="R248" s="60"/>
      <c r="S248" s="60"/>
      <c r="T248" s="379"/>
      <c r="V248" s="60"/>
      <c r="W248" s="60"/>
      <c r="X248" s="3939"/>
      <c r="Y248" s="3939"/>
      <c r="Z248" s="379"/>
      <c r="AA248" s="60"/>
      <c r="AB248" s="60"/>
      <c r="AC248" s="60"/>
    </row>
    <row r="249" spans="1:29" x14ac:dyDescent="0.2">
      <c r="A249" s="60"/>
      <c r="B249" s="60"/>
      <c r="C249" s="60"/>
      <c r="D249" s="60"/>
      <c r="E249" s="60"/>
      <c r="F249" s="60"/>
      <c r="G249" s="60"/>
      <c r="H249" s="60"/>
      <c r="I249" s="60"/>
      <c r="J249" s="60"/>
      <c r="K249" s="60"/>
      <c r="L249" s="60"/>
      <c r="M249" s="60"/>
      <c r="N249" s="60"/>
      <c r="O249" s="60"/>
      <c r="P249" s="60"/>
      <c r="Q249" s="60"/>
      <c r="R249" s="60"/>
      <c r="S249" s="60"/>
      <c r="T249" s="379"/>
      <c r="V249" s="60"/>
      <c r="W249" s="60"/>
      <c r="X249" s="3939"/>
      <c r="Y249" s="3939"/>
      <c r="Z249" s="379"/>
      <c r="AA249" s="60"/>
      <c r="AB249" s="60"/>
      <c r="AC249" s="60"/>
    </row>
    <row r="250" spans="1:29" x14ac:dyDescent="0.2">
      <c r="A250" s="60"/>
      <c r="B250" s="60"/>
      <c r="C250" s="60"/>
      <c r="D250" s="60"/>
      <c r="E250" s="60"/>
      <c r="F250" s="60"/>
      <c r="G250" s="60"/>
      <c r="H250" s="60"/>
      <c r="I250" s="60"/>
      <c r="J250" s="60"/>
      <c r="K250" s="60"/>
      <c r="L250" s="60"/>
      <c r="M250" s="60"/>
      <c r="N250" s="60"/>
      <c r="O250" s="60"/>
      <c r="P250" s="60"/>
      <c r="Q250" s="60"/>
      <c r="R250" s="60"/>
      <c r="S250" s="60"/>
      <c r="T250" s="379"/>
      <c r="V250" s="60"/>
      <c r="W250" s="60"/>
      <c r="X250" s="3939"/>
      <c r="Y250" s="3939"/>
      <c r="Z250" s="379"/>
      <c r="AA250" s="60"/>
      <c r="AB250" s="60"/>
      <c r="AC250" s="60"/>
    </row>
    <row r="251" spans="1:29" x14ac:dyDescent="0.2">
      <c r="A251" s="60"/>
      <c r="B251" s="60"/>
      <c r="C251" s="60"/>
      <c r="D251" s="60"/>
      <c r="E251" s="60"/>
      <c r="F251" s="60"/>
      <c r="G251" s="60"/>
      <c r="H251" s="60"/>
      <c r="I251" s="60"/>
      <c r="J251" s="60"/>
      <c r="K251" s="60"/>
      <c r="L251" s="60"/>
      <c r="M251" s="60"/>
      <c r="N251" s="60"/>
      <c r="O251" s="60"/>
      <c r="P251" s="60"/>
      <c r="Q251" s="60"/>
      <c r="R251" s="60"/>
      <c r="S251" s="60"/>
      <c r="T251" s="379"/>
      <c r="V251" s="60"/>
      <c r="W251" s="60"/>
      <c r="X251" s="3939"/>
      <c r="Y251" s="3939"/>
      <c r="Z251" s="379"/>
      <c r="AA251" s="60"/>
      <c r="AB251" s="60"/>
      <c r="AC251" s="60"/>
    </row>
    <row r="252" spans="1:29" x14ac:dyDescent="0.2">
      <c r="A252" s="60"/>
      <c r="B252" s="60"/>
      <c r="C252" s="60"/>
      <c r="D252" s="60"/>
      <c r="E252" s="60"/>
      <c r="F252" s="60"/>
      <c r="G252" s="60"/>
      <c r="H252" s="60"/>
      <c r="I252" s="60"/>
      <c r="J252" s="60"/>
      <c r="K252" s="60"/>
      <c r="L252" s="60"/>
      <c r="M252" s="60"/>
      <c r="N252" s="60"/>
      <c r="O252" s="60"/>
      <c r="P252" s="60"/>
      <c r="Q252" s="60"/>
      <c r="R252" s="60"/>
      <c r="S252" s="60"/>
      <c r="T252" s="379"/>
      <c r="V252" s="60"/>
      <c r="W252" s="60"/>
      <c r="X252" s="3939"/>
      <c r="Y252" s="3939"/>
      <c r="Z252" s="379"/>
      <c r="AA252" s="60"/>
      <c r="AB252" s="60"/>
      <c r="AC252" s="60"/>
    </row>
    <row r="253" spans="1:29" x14ac:dyDescent="0.2">
      <c r="A253" s="60"/>
      <c r="B253" s="60"/>
      <c r="C253" s="60"/>
      <c r="D253" s="60"/>
      <c r="E253" s="60"/>
      <c r="F253" s="60"/>
      <c r="G253" s="60"/>
      <c r="H253" s="60"/>
      <c r="I253" s="60"/>
      <c r="J253" s="60"/>
      <c r="K253" s="60"/>
      <c r="L253" s="60"/>
      <c r="M253" s="60"/>
      <c r="N253" s="60"/>
      <c r="O253" s="60"/>
      <c r="P253" s="60"/>
      <c r="Q253" s="60"/>
      <c r="R253" s="60"/>
      <c r="S253" s="60"/>
      <c r="T253" s="379"/>
      <c r="V253" s="60"/>
      <c r="W253" s="60"/>
      <c r="X253" s="3939"/>
      <c r="Y253" s="3939"/>
      <c r="Z253" s="379"/>
      <c r="AA253" s="60"/>
      <c r="AB253" s="60"/>
      <c r="AC253" s="60"/>
    </row>
    <row r="254" spans="1:29" x14ac:dyDescent="0.2">
      <c r="A254" s="60"/>
      <c r="B254" s="60"/>
      <c r="C254" s="60"/>
      <c r="D254" s="60"/>
      <c r="E254" s="60"/>
      <c r="F254" s="60"/>
      <c r="G254" s="60"/>
      <c r="H254" s="60"/>
      <c r="I254" s="60"/>
      <c r="J254" s="60"/>
      <c r="K254" s="60"/>
      <c r="L254" s="60"/>
      <c r="M254" s="60"/>
      <c r="N254" s="60"/>
      <c r="O254" s="60"/>
      <c r="P254" s="60"/>
      <c r="Q254" s="60"/>
      <c r="R254" s="60"/>
      <c r="S254" s="60"/>
      <c r="T254" s="379"/>
      <c r="V254" s="60"/>
      <c r="W254" s="60"/>
      <c r="X254" s="3939"/>
      <c r="Y254" s="3939"/>
      <c r="Z254" s="379"/>
      <c r="AA254" s="60"/>
      <c r="AB254" s="60"/>
      <c r="AC254" s="60"/>
    </row>
    <row r="255" spans="1:29" x14ac:dyDescent="0.2">
      <c r="A255" s="60"/>
      <c r="B255" s="60"/>
      <c r="C255" s="60"/>
      <c r="D255" s="60"/>
      <c r="E255" s="60"/>
      <c r="F255" s="60"/>
      <c r="G255" s="60"/>
      <c r="H255" s="60"/>
      <c r="I255" s="60"/>
      <c r="J255" s="60"/>
      <c r="K255" s="60"/>
      <c r="L255" s="60"/>
      <c r="M255" s="60"/>
      <c r="N255" s="60"/>
      <c r="O255" s="60"/>
      <c r="P255" s="60"/>
      <c r="Q255" s="60"/>
      <c r="R255" s="60"/>
      <c r="S255" s="60"/>
      <c r="T255" s="379"/>
      <c r="V255" s="60"/>
      <c r="W255" s="60"/>
      <c r="X255" s="3939"/>
      <c r="Y255" s="3939"/>
      <c r="Z255" s="379"/>
      <c r="AA255" s="60"/>
      <c r="AB255" s="60"/>
      <c r="AC255" s="60"/>
    </row>
    <row r="256" spans="1:29" x14ac:dyDescent="0.2">
      <c r="A256" s="60"/>
      <c r="B256" s="60"/>
      <c r="C256" s="60"/>
      <c r="D256" s="60"/>
      <c r="E256" s="60"/>
      <c r="F256" s="60"/>
      <c r="G256" s="60"/>
      <c r="H256" s="60"/>
      <c r="I256" s="60"/>
      <c r="J256" s="60"/>
      <c r="K256" s="60"/>
      <c r="L256" s="60"/>
      <c r="M256" s="60"/>
      <c r="N256" s="60"/>
      <c r="O256" s="60"/>
      <c r="P256" s="60"/>
      <c r="Q256" s="60"/>
      <c r="R256" s="60"/>
      <c r="S256" s="60"/>
      <c r="T256" s="379"/>
      <c r="V256" s="60"/>
      <c r="W256" s="60"/>
      <c r="X256" s="3939"/>
      <c r="Y256" s="3939"/>
      <c r="Z256" s="379"/>
      <c r="AA256" s="60"/>
      <c r="AB256" s="60"/>
      <c r="AC256" s="60"/>
    </row>
    <row r="257" spans="1:29" x14ac:dyDescent="0.2">
      <c r="A257" s="60"/>
      <c r="B257" s="60"/>
      <c r="C257" s="60"/>
      <c r="D257" s="60"/>
      <c r="E257" s="60"/>
      <c r="F257" s="60"/>
      <c r="G257" s="60"/>
      <c r="H257" s="60"/>
      <c r="I257" s="60"/>
      <c r="J257" s="60"/>
      <c r="K257" s="60"/>
      <c r="L257" s="60"/>
      <c r="M257" s="60"/>
      <c r="N257" s="60"/>
      <c r="O257" s="60"/>
      <c r="P257" s="60"/>
      <c r="Q257" s="60"/>
      <c r="R257" s="60"/>
      <c r="S257" s="60"/>
      <c r="T257" s="379"/>
      <c r="V257" s="60"/>
      <c r="W257" s="60"/>
      <c r="X257" s="3939"/>
      <c r="Y257" s="3939"/>
      <c r="Z257" s="379"/>
      <c r="AA257" s="60"/>
      <c r="AB257" s="60"/>
      <c r="AC257" s="60"/>
    </row>
    <row r="258" spans="1:29" x14ac:dyDescent="0.2">
      <c r="A258" s="60"/>
      <c r="B258" s="60"/>
      <c r="C258" s="60"/>
      <c r="D258" s="60"/>
      <c r="E258" s="60"/>
      <c r="F258" s="60"/>
      <c r="G258" s="60"/>
      <c r="H258" s="60"/>
      <c r="I258" s="60"/>
      <c r="J258" s="60"/>
      <c r="K258" s="60"/>
      <c r="L258" s="60"/>
      <c r="M258" s="60"/>
      <c r="N258" s="60"/>
      <c r="O258" s="60"/>
      <c r="P258" s="60"/>
      <c r="Q258" s="60"/>
      <c r="R258" s="60"/>
      <c r="S258" s="60"/>
      <c r="T258" s="379"/>
      <c r="V258" s="60"/>
      <c r="W258" s="60"/>
      <c r="X258" s="3939"/>
      <c r="Y258" s="3939"/>
      <c r="Z258" s="379"/>
      <c r="AA258" s="60"/>
      <c r="AB258" s="60"/>
      <c r="AC258" s="60"/>
    </row>
    <row r="259" spans="1:29" x14ac:dyDescent="0.2">
      <c r="A259" s="60"/>
      <c r="B259" s="60"/>
      <c r="C259" s="60"/>
      <c r="D259" s="60"/>
      <c r="E259" s="60"/>
      <c r="F259" s="60"/>
      <c r="G259" s="60"/>
      <c r="H259" s="60"/>
      <c r="I259" s="60"/>
      <c r="J259" s="60"/>
      <c r="K259" s="60"/>
      <c r="L259" s="60"/>
      <c r="M259" s="60"/>
      <c r="N259" s="60"/>
      <c r="O259" s="60"/>
      <c r="P259" s="60"/>
      <c r="Q259" s="60"/>
      <c r="R259" s="60"/>
      <c r="S259" s="60"/>
      <c r="T259" s="379"/>
      <c r="V259" s="60"/>
      <c r="W259" s="60"/>
      <c r="X259" s="3939"/>
      <c r="Y259" s="3939"/>
      <c r="Z259" s="379"/>
      <c r="AA259" s="60"/>
      <c r="AB259" s="60"/>
      <c r="AC259" s="60"/>
    </row>
    <row r="260" spans="1:29" x14ac:dyDescent="0.2">
      <c r="A260" s="60"/>
      <c r="B260" s="60"/>
      <c r="C260" s="60"/>
      <c r="D260" s="60"/>
      <c r="E260" s="60"/>
      <c r="F260" s="60"/>
      <c r="G260" s="60"/>
      <c r="H260" s="60"/>
      <c r="I260" s="60"/>
      <c r="J260" s="60"/>
      <c r="K260" s="60"/>
      <c r="L260" s="60"/>
      <c r="M260" s="60"/>
      <c r="N260" s="60"/>
      <c r="O260" s="60"/>
      <c r="P260" s="60"/>
      <c r="Q260" s="60"/>
      <c r="R260" s="60"/>
      <c r="S260" s="60"/>
      <c r="T260" s="379"/>
      <c r="V260" s="60"/>
      <c r="W260" s="60"/>
      <c r="X260" s="3939"/>
      <c r="Y260" s="3939"/>
      <c r="Z260" s="379"/>
      <c r="AA260" s="60"/>
      <c r="AB260" s="60"/>
      <c r="AC260" s="60"/>
    </row>
    <row r="261" spans="1:29" x14ac:dyDescent="0.2">
      <c r="A261" s="60"/>
      <c r="B261" s="60"/>
      <c r="C261" s="60"/>
      <c r="D261" s="60"/>
      <c r="E261" s="60"/>
      <c r="F261" s="60"/>
      <c r="G261" s="60"/>
      <c r="H261" s="60"/>
      <c r="I261" s="60"/>
      <c r="J261" s="60"/>
      <c r="K261" s="60"/>
      <c r="L261" s="60"/>
      <c r="M261" s="60"/>
      <c r="N261" s="60"/>
      <c r="O261" s="60"/>
      <c r="P261" s="60"/>
      <c r="Q261" s="60"/>
      <c r="R261" s="60"/>
      <c r="S261" s="60"/>
      <c r="T261" s="379"/>
      <c r="V261" s="60"/>
      <c r="W261" s="60"/>
      <c r="X261" s="3939"/>
      <c r="Y261" s="3939"/>
      <c r="Z261" s="379"/>
      <c r="AA261" s="60"/>
      <c r="AB261" s="60"/>
      <c r="AC261" s="60"/>
    </row>
    <row r="262" spans="1:29" x14ac:dyDescent="0.2">
      <c r="A262" s="60"/>
      <c r="B262" s="60"/>
      <c r="C262" s="60"/>
      <c r="D262" s="60"/>
      <c r="E262" s="60"/>
      <c r="F262" s="60"/>
      <c r="G262" s="60"/>
      <c r="H262" s="60"/>
      <c r="I262" s="60"/>
      <c r="J262" s="60"/>
      <c r="K262" s="60"/>
      <c r="L262" s="60"/>
      <c r="M262" s="60"/>
      <c r="N262" s="60"/>
      <c r="O262" s="60"/>
      <c r="P262" s="60"/>
      <c r="Q262" s="60"/>
      <c r="R262" s="60"/>
      <c r="S262" s="60"/>
      <c r="T262" s="379"/>
      <c r="V262" s="60"/>
      <c r="W262" s="60"/>
      <c r="X262" s="3939"/>
      <c r="Y262" s="3939"/>
      <c r="Z262" s="379"/>
      <c r="AA262" s="60"/>
      <c r="AB262" s="60"/>
      <c r="AC262" s="60"/>
    </row>
    <row r="263" spans="1:29" x14ac:dyDescent="0.2">
      <c r="A263" s="60"/>
      <c r="B263" s="60"/>
      <c r="C263" s="60"/>
      <c r="D263" s="60"/>
      <c r="E263" s="60"/>
      <c r="F263" s="60"/>
      <c r="G263" s="60"/>
      <c r="H263" s="60"/>
      <c r="I263" s="60"/>
      <c r="J263" s="60"/>
      <c r="K263" s="60"/>
      <c r="L263" s="60"/>
      <c r="M263" s="60"/>
      <c r="N263" s="60"/>
      <c r="O263" s="60"/>
      <c r="P263" s="60"/>
      <c r="Q263" s="60"/>
      <c r="R263" s="60"/>
      <c r="S263" s="60"/>
      <c r="T263" s="379"/>
      <c r="V263" s="60"/>
      <c r="W263" s="60"/>
      <c r="X263" s="3939"/>
      <c r="Y263" s="3939"/>
      <c r="Z263" s="379"/>
      <c r="AA263" s="60"/>
      <c r="AB263" s="60"/>
      <c r="AC263" s="60"/>
    </row>
    <row r="264" spans="1:29" x14ac:dyDescent="0.2">
      <c r="A264" s="60"/>
      <c r="B264" s="60"/>
      <c r="C264" s="60"/>
      <c r="D264" s="60"/>
      <c r="E264" s="60"/>
      <c r="F264" s="60"/>
      <c r="G264" s="60"/>
      <c r="H264" s="60"/>
      <c r="I264" s="60"/>
      <c r="J264" s="60"/>
      <c r="K264" s="60"/>
      <c r="L264" s="60"/>
      <c r="M264" s="60"/>
      <c r="N264" s="60"/>
      <c r="O264" s="60"/>
      <c r="P264" s="60"/>
      <c r="Q264" s="60"/>
      <c r="R264" s="60"/>
      <c r="S264" s="60"/>
      <c r="T264" s="379"/>
      <c r="V264" s="60"/>
      <c r="W264" s="60"/>
      <c r="X264" s="3939"/>
      <c r="Y264" s="3939"/>
      <c r="Z264" s="379"/>
      <c r="AA264" s="60"/>
      <c r="AB264" s="60"/>
      <c r="AC264" s="60"/>
    </row>
    <row r="265" spans="1:29" x14ac:dyDescent="0.2">
      <c r="A265" s="60"/>
      <c r="B265" s="60"/>
      <c r="C265" s="60"/>
      <c r="D265" s="60"/>
      <c r="E265" s="60"/>
      <c r="F265" s="60"/>
      <c r="G265" s="60"/>
      <c r="H265" s="60"/>
      <c r="I265" s="60"/>
      <c r="J265" s="60"/>
      <c r="K265" s="60"/>
      <c r="L265" s="60"/>
      <c r="M265" s="60"/>
      <c r="N265" s="60"/>
      <c r="O265" s="60"/>
      <c r="P265" s="60"/>
      <c r="Q265" s="60"/>
      <c r="R265" s="60"/>
      <c r="S265" s="60"/>
      <c r="T265" s="379"/>
      <c r="V265" s="60"/>
      <c r="W265" s="60"/>
      <c r="X265" s="3939"/>
      <c r="Y265" s="3939"/>
      <c r="Z265" s="379"/>
      <c r="AA265" s="60"/>
      <c r="AB265" s="60"/>
      <c r="AC265" s="60"/>
    </row>
    <row r="266" spans="1:29" x14ac:dyDescent="0.2">
      <c r="A266" s="60"/>
      <c r="B266" s="60"/>
      <c r="C266" s="60"/>
      <c r="D266" s="60"/>
      <c r="E266" s="60"/>
      <c r="F266" s="60"/>
      <c r="G266" s="60"/>
      <c r="H266" s="60"/>
      <c r="I266" s="60"/>
      <c r="J266" s="60"/>
      <c r="K266" s="60"/>
      <c r="L266" s="60"/>
      <c r="M266" s="60"/>
      <c r="N266" s="60"/>
      <c r="O266" s="60"/>
      <c r="P266" s="60"/>
      <c r="Q266" s="60"/>
      <c r="R266" s="60"/>
      <c r="S266" s="60"/>
      <c r="T266" s="379"/>
      <c r="V266" s="60"/>
      <c r="W266" s="60"/>
      <c r="X266" s="3939"/>
      <c r="Y266" s="3939"/>
      <c r="Z266" s="379"/>
      <c r="AA266" s="60"/>
      <c r="AB266" s="60"/>
      <c r="AC266" s="60"/>
    </row>
    <row r="267" spans="1:29" x14ac:dyDescent="0.2">
      <c r="A267" s="60"/>
      <c r="B267" s="60"/>
      <c r="C267" s="60"/>
      <c r="D267" s="60"/>
      <c r="E267" s="60"/>
      <c r="F267" s="60"/>
      <c r="G267" s="60"/>
      <c r="H267" s="60"/>
      <c r="I267" s="60"/>
      <c r="J267" s="60"/>
      <c r="K267" s="60"/>
      <c r="L267" s="60"/>
      <c r="M267" s="60"/>
      <c r="N267" s="60"/>
      <c r="O267" s="60"/>
      <c r="P267" s="60"/>
      <c r="Q267" s="60"/>
      <c r="R267" s="60"/>
      <c r="S267" s="60"/>
      <c r="T267" s="379"/>
      <c r="V267" s="60"/>
      <c r="W267" s="60"/>
      <c r="X267" s="3939"/>
      <c r="Y267" s="3939"/>
      <c r="Z267" s="379"/>
      <c r="AA267" s="60"/>
      <c r="AB267" s="60"/>
      <c r="AC267" s="60"/>
    </row>
    <row r="268" spans="1:29" x14ac:dyDescent="0.2">
      <c r="A268" s="60"/>
      <c r="B268" s="60"/>
      <c r="C268" s="60"/>
      <c r="D268" s="60"/>
      <c r="E268" s="60"/>
      <c r="F268" s="60"/>
      <c r="G268" s="60"/>
      <c r="H268" s="60"/>
      <c r="I268" s="60"/>
      <c r="J268" s="60"/>
      <c r="K268" s="60"/>
      <c r="L268" s="60"/>
      <c r="M268" s="60"/>
      <c r="N268" s="60"/>
      <c r="O268" s="60"/>
      <c r="P268" s="60"/>
      <c r="Q268" s="60"/>
      <c r="R268" s="60"/>
      <c r="S268" s="60"/>
      <c r="T268" s="379"/>
      <c r="V268" s="60"/>
      <c r="W268" s="60"/>
      <c r="X268" s="3939"/>
      <c r="Y268" s="3939"/>
      <c r="Z268" s="379"/>
      <c r="AA268" s="60"/>
      <c r="AB268" s="60"/>
      <c r="AC268" s="60"/>
    </row>
    <row r="269" spans="1:29" x14ac:dyDescent="0.2">
      <c r="A269" s="60"/>
      <c r="B269" s="60"/>
      <c r="C269" s="60"/>
      <c r="D269" s="60"/>
      <c r="E269" s="60"/>
      <c r="F269" s="60"/>
      <c r="G269" s="60"/>
      <c r="H269" s="60"/>
      <c r="I269" s="60"/>
      <c r="J269" s="60"/>
      <c r="K269" s="60"/>
      <c r="L269" s="60"/>
      <c r="M269" s="60"/>
      <c r="N269" s="60"/>
      <c r="O269" s="60"/>
      <c r="P269" s="60"/>
      <c r="Q269" s="60"/>
      <c r="R269" s="60"/>
      <c r="S269" s="60"/>
      <c r="T269" s="379"/>
      <c r="V269" s="60"/>
      <c r="W269" s="60"/>
      <c r="X269" s="3939"/>
      <c r="Y269" s="3939"/>
      <c r="Z269" s="379"/>
      <c r="AA269" s="60"/>
      <c r="AB269" s="60"/>
      <c r="AC269" s="60"/>
    </row>
    <row r="270" spans="1:29" x14ac:dyDescent="0.2">
      <c r="A270" s="60"/>
      <c r="B270" s="60"/>
      <c r="C270" s="60"/>
      <c r="D270" s="60"/>
      <c r="E270" s="60"/>
      <c r="F270" s="60"/>
      <c r="G270" s="60"/>
      <c r="H270" s="60"/>
      <c r="I270" s="60"/>
      <c r="J270" s="60"/>
      <c r="K270" s="60"/>
      <c r="L270" s="60"/>
      <c r="M270" s="60"/>
      <c r="N270" s="60"/>
      <c r="O270" s="60"/>
      <c r="P270" s="60"/>
      <c r="Q270" s="60"/>
      <c r="R270" s="60"/>
      <c r="S270" s="60"/>
      <c r="T270" s="379"/>
      <c r="V270" s="60"/>
      <c r="W270" s="60"/>
      <c r="X270" s="3939"/>
      <c r="Y270" s="3939"/>
      <c r="Z270" s="379"/>
      <c r="AA270" s="60"/>
      <c r="AB270" s="60"/>
      <c r="AC270" s="60"/>
    </row>
    <row r="271" spans="1:29" x14ac:dyDescent="0.2">
      <c r="A271" s="60"/>
      <c r="B271" s="60"/>
      <c r="C271" s="60"/>
      <c r="D271" s="60"/>
      <c r="E271" s="60"/>
      <c r="F271" s="60"/>
      <c r="G271" s="60"/>
      <c r="H271" s="60"/>
      <c r="I271" s="60"/>
      <c r="J271" s="60"/>
      <c r="K271" s="60"/>
      <c r="L271" s="60"/>
      <c r="M271" s="60"/>
      <c r="N271" s="60"/>
      <c r="O271" s="60"/>
      <c r="P271" s="60"/>
      <c r="Q271" s="60"/>
      <c r="R271" s="60"/>
      <c r="S271" s="60"/>
      <c r="T271" s="379"/>
      <c r="V271" s="60"/>
      <c r="W271" s="60"/>
      <c r="X271" s="3939"/>
      <c r="Y271" s="3939"/>
      <c r="Z271" s="379"/>
      <c r="AA271" s="60"/>
      <c r="AB271" s="60"/>
      <c r="AC271" s="60"/>
    </row>
    <row r="272" spans="1:29" x14ac:dyDescent="0.2">
      <c r="A272" s="60"/>
      <c r="B272" s="60"/>
      <c r="C272" s="60"/>
      <c r="D272" s="60"/>
      <c r="E272" s="60"/>
      <c r="F272" s="60"/>
      <c r="G272" s="60"/>
      <c r="H272" s="60"/>
      <c r="I272" s="60"/>
      <c r="J272" s="60"/>
      <c r="K272" s="60"/>
      <c r="L272" s="60"/>
      <c r="M272" s="60"/>
      <c r="N272" s="60"/>
      <c r="O272" s="60"/>
      <c r="P272" s="60"/>
      <c r="Q272" s="60"/>
      <c r="R272" s="60"/>
      <c r="S272" s="60"/>
      <c r="T272" s="379"/>
      <c r="V272" s="60"/>
      <c r="W272" s="60"/>
      <c r="X272" s="3939"/>
      <c r="Y272" s="3939"/>
      <c r="Z272" s="379"/>
      <c r="AA272" s="60"/>
      <c r="AB272" s="60"/>
      <c r="AC272" s="60"/>
    </row>
    <row r="273" spans="1:29" x14ac:dyDescent="0.2">
      <c r="A273" s="60"/>
      <c r="B273" s="60"/>
      <c r="C273" s="60"/>
      <c r="D273" s="60"/>
      <c r="E273" s="60"/>
      <c r="F273" s="60"/>
      <c r="G273" s="60"/>
      <c r="H273" s="60"/>
      <c r="I273" s="60"/>
      <c r="J273" s="60"/>
      <c r="K273" s="60"/>
      <c r="L273" s="60"/>
      <c r="M273" s="60"/>
      <c r="N273" s="60"/>
      <c r="O273" s="60"/>
      <c r="P273" s="60"/>
      <c r="Q273" s="60"/>
      <c r="R273" s="60"/>
      <c r="S273" s="60"/>
      <c r="T273" s="379"/>
      <c r="V273" s="60"/>
      <c r="W273" s="60"/>
      <c r="X273" s="3939"/>
      <c r="Y273" s="3939"/>
      <c r="Z273" s="379"/>
      <c r="AA273" s="60"/>
      <c r="AB273" s="60"/>
      <c r="AC273" s="60"/>
    </row>
    <row r="274" spans="1:29" x14ac:dyDescent="0.2">
      <c r="A274" s="60"/>
      <c r="B274" s="60"/>
      <c r="C274" s="60"/>
      <c r="D274" s="60"/>
      <c r="E274" s="60"/>
      <c r="F274" s="60"/>
      <c r="G274" s="60"/>
      <c r="H274" s="60"/>
      <c r="I274" s="60"/>
      <c r="J274" s="60"/>
      <c r="K274" s="60"/>
      <c r="L274" s="60"/>
      <c r="M274" s="60"/>
      <c r="N274" s="60"/>
      <c r="O274" s="60"/>
      <c r="P274" s="60"/>
      <c r="Q274" s="60"/>
      <c r="R274" s="60"/>
      <c r="S274" s="60"/>
      <c r="T274" s="379"/>
      <c r="V274" s="60"/>
      <c r="W274" s="60"/>
      <c r="X274" s="3939"/>
      <c r="Y274" s="3939"/>
      <c r="Z274" s="379"/>
      <c r="AA274" s="60"/>
      <c r="AB274" s="60"/>
      <c r="AC274" s="60"/>
    </row>
    <row r="275" spans="1:29" x14ac:dyDescent="0.2">
      <c r="A275" s="60"/>
      <c r="B275" s="60"/>
      <c r="C275" s="60"/>
      <c r="D275" s="60"/>
      <c r="E275" s="60"/>
      <c r="F275" s="60"/>
      <c r="G275" s="60"/>
      <c r="H275" s="60"/>
      <c r="I275" s="60"/>
      <c r="J275" s="60"/>
      <c r="K275" s="60"/>
      <c r="L275" s="60"/>
      <c r="M275" s="60"/>
      <c r="N275" s="60"/>
      <c r="O275" s="60"/>
      <c r="P275" s="60"/>
      <c r="Q275" s="60"/>
      <c r="R275" s="60"/>
      <c r="S275" s="60"/>
      <c r="T275" s="379"/>
      <c r="V275" s="60"/>
      <c r="W275" s="60"/>
      <c r="X275" s="3939"/>
      <c r="Y275" s="3939"/>
      <c r="Z275" s="379"/>
      <c r="AA275" s="60"/>
      <c r="AB275" s="60"/>
      <c r="AC275" s="60"/>
    </row>
    <row r="276" spans="1:29" x14ac:dyDescent="0.2">
      <c r="A276" s="60"/>
      <c r="B276" s="60"/>
      <c r="C276" s="60"/>
      <c r="D276" s="60"/>
      <c r="E276" s="60"/>
      <c r="F276" s="60"/>
      <c r="G276" s="60"/>
      <c r="H276" s="60"/>
      <c r="I276" s="60"/>
      <c r="J276" s="60"/>
      <c r="K276" s="60"/>
      <c r="L276" s="60"/>
      <c r="M276" s="60"/>
      <c r="N276" s="60"/>
      <c r="O276" s="60"/>
      <c r="P276" s="60"/>
      <c r="Q276" s="60"/>
      <c r="R276" s="60"/>
      <c r="S276" s="60"/>
      <c r="T276" s="379"/>
      <c r="V276" s="60"/>
      <c r="W276" s="60"/>
      <c r="X276" s="3939"/>
      <c r="Y276" s="3939"/>
      <c r="Z276" s="379"/>
      <c r="AA276" s="60"/>
      <c r="AB276" s="60"/>
      <c r="AC276" s="60"/>
    </row>
    <row r="277" spans="1:29" x14ac:dyDescent="0.2">
      <c r="A277" s="60"/>
      <c r="B277" s="60"/>
      <c r="C277" s="60"/>
      <c r="D277" s="60"/>
      <c r="E277" s="60"/>
      <c r="F277" s="60"/>
      <c r="G277" s="60"/>
      <c r="H277" s="60"/>
      <c r="I277" s="60"/>
      <c r="J277" s="60"/>
      <c r="K277" s="60"/>
      <c r="L277" s="60"/>
      <c r="M277" s="60"/>
      <c r="N277" s="60"/>
      <c r="O277" s="60"/>
      <c r="P277" s="60"/>
      <c r="Q277" s="60"/>
      <c r="R277" s="60"/>
      <c r="S277" s="60"/>
      <c r="T277" s="379"/>
      <c r="V277" s="60"/>
      <c r="W277" s="60"/>
      <c r="X277" s="3939"/>
      <c r="Y277" s="3939"/>
      <c r="Z277" s="379"/>
      <c r="AA277" s="60"/>
      <c r="AB277" s="60"/>
      <c r="AC277" s="60"/>
    </row>
    <row r="278" spans="1:29" x14ac:dyDescent="0.2">
      <c r="A278" s="60"/>
      <c r="B278" s="60"/>
      <c r="C278" s="60"/>
      <c r="D278" s="60"/>
      <c r="E278" s="60"/>
      <c r="F278" s="60"/>
      <c r="G278" s="60"/>
      <c r="H278" s="60"/>
      <c r="I278" s="60"/>
      <c r="J278" s="60"/>
      <c r="K278" s="60"/>
      <c r="L278" s="60"/>
      <c r="M278" s="60"/>
      <c r="N278" s="60"/>
      <c r="O278" s="60"/>
      <c r="P278" s="60"/>
      <c r="Q278" s="60"/>
      <c r="R278" s="60"/>
      <c r="S278" s="60"/>
      <c r="T278" s="379"/>
      <c r="V278" s="60"/>
      <c r="W278" s="60"/>
      <c r="X278" s="3939"/>
      <c r="Y278" s="3939"/>
      <c r="Z278" s="379"/>
      <c r="AA278" s="60"/>
      <c r="AB278" s="60"/>
      <c r="AC278" s="60"/>
    </row>
    <row r="279" spans="1:29" x14ac:dyDescent="0.2">
      <c r="A279" s="60"/>
      <c r="B279" s="60"/>
      <c r="C279" s="60"/>
      <c r="D279" s="60"/>
      <c r="E279" s="60"/>
      <c r="F279" s="60"/>
      <c r="G279" s="60"/>
      <c r="H279" s="60"/>
      <c r="I279" s="60"/>
      <c r="J279" s="60"/>
      <c r="K279" s="60"/>
      <c r="L279" s="60"/>
      <c r="M279" s="60"/>
      <c r="N279" s="60"/>
      <c r="O279" s="60"/>
      <c r="P279" s="60"/>
      <c r="Q279" s="60"/>
      <c r="R279" s="60"/>
      <c r="S279" s="60"/>
      <c r="T279" s="379"/>
      <c r="V279" s="60"/>
      <c r="W279" s="60"/>
      <c r="X279" s="3939"/>
      <c r="Y279" s="3939"/>
      <c r="Z279" s="379"/>
      <c r="AA279" s="60"/>
      <c r="AB279" s="60"/>
      <c r="AC279" s="60"/>
    </row>
    <row r="280" spans="1:29" x14ac:dyDescent="0.2">
      <c r="A280" s="60"/>
      <c r="B280" s="60"/>
      <c r="C280" s="60"/>
      <c r="D280" s="60"/>
      <c r="E280" s="60"/>
      <c r="F280" s="60"/>
      <c r="G280" s="60"/>
      <c r="H280" s="60"/>
      <c r="I280" s="60"/>
      <c r="J280" s="60"/>
      <c r="K280" s="60"/>
      <c r="L280" s="60"/>
      <c r="M280" s="60"/>
      <c r="N280" s="60"/>
      <c r="O280" s="60"/>
      <c r="P280" s="60"/>
      <c r="Q280" s="60"/>
      <c r="R280" s="60"/>
      <c r="S280" s="60"/>
      <c r="T280" s="379"/>
      <c r="V280" s="60"/>
      <c r="W280" s="60"/>
      <c r="X280" s="3939"/>
      <c r="Y280" s="3939"/>
      <c r="Z280" s="379"/>
      <c r="AA280" s="60"/>
      <c r="AB280" s="60"/>
      <c r="AC280" s="60"/>
    </row>
    <row r="281" spans="1:29" x14ac:dyDescent="0.2">
      <c r="A281" s="60"/>
      <c r="B281" s="60"/>
      <c r="C281" s="60"/>
      <c r="D281" s="60"/>
      <c r="E281" s="60"/>
      <c r="F281" s="60"/>
      <c r="G281" s="60"/>
      <c r="H281" s="60"/>
      <c r="I281" s="60"/>
      <c r="J281" s="60"/>
      <c r="K281" s="60"/>
      <c r="L281" s="60"/>
      <c r="M281" s="60"/>
      <c r="N281" s="60"/>
      <c r="O281" s="60"/>
      <c r="P281" s="60"/>
      <c r="Q281" s="60"/>
      <c r="R281" s="60"/>
      <c r="S281" s="60"/>
      <c r="T281" s="379"/>
      <c r="V281" s="60"/>
      <c r="W281" s="60"/>
      <c r="X281" s="3939"/>
      <c r="Y281" s="3939"/>
      <c r="Z281" s="379"/>
      <c r="AA281" s="60"/>
      <c r="AB281" s="60"/>
      <c r="AC281" s="60"/>
    </row>
    <row r="282" spans="1:29" x14ac:dyDescent="0.2">
      <c r="A282" s="60"/>
      <c r="B282" s="60"/>
      <c r="C282" s="60"/>
      <c r="D282" s="60"/>
      <c r="E282" s="60"/>
      <c r="F282" s="60"/>
      <c r="G282" s="60"/>
      <c r="H282" s="60"/>
      <c r="I282" s="60"/>
      <c r="J282" s="60"/>
      <c r="K282" s="60"/>
      <c r="L282" s="60"/>
      <c r="M282" s="60"/>
      <c r="N282" s="60"/>
      <c r="O282" s="60"/>
      <c r="P282" s="60"/>
      <c r="Q282" s="60"/>
      <c r="R282" s="60"/>
      <c r="S282" s="60"/>
      <c r="T282" s="379"/>
      <c r="V282" s="60"/>
      <c r="W282" s="60"/>
      <c r="X282" s="3939"/>
      <c r="Y282" s="3939"/>
      <c r="Z282" s="379"/>
      <c r="AA282" s="60"/>
      <c r="AB282" s="60"/>
      <c r="AC282" s="60"/>
    </row>
    <row r="283" spans="1:29" x14ac:dyDescent="0.2">
      <c r="A283" s="60"/>
      <c r="B283" s="60"/>
      <c r="C283" s="60"/>
      <c r="D283" s="60"/>
      <c r="E283" s="60"/>
      <c r="F283" s="60"/>
      <c r="G283" s="60"/>
      <c r="H283" s="60"/>
      <c r="I283" s="60"/>
      <c r="J283" s="60"/>
      <c r="K283" s="60"/>
      <c r="L283" s="60"/>
      <c r="M283" s="60"/>
      <c r="N283" s="60"/>
      <c r="O283" s="60"/>
      <c r="P283" s="60"/>
      <c r="Q283" s="60"/>
      <c r="R283" s="60"/>
      <c r="S283" s="60"/>
      <c r="T283" s="379"/>
      <c r="V283" s="60"/>
      <c r="W283" s="60"/>
      <c r="X283" s="3939"/>
      <c r="Y283" s="3939"/>
      <c r="Z283" s="379"/>
      <c r="AA283" s="60"/>
      <c r="AB283" s="60"/>
      <c r="AC283" s="60"/>
    </row>
    <row r="284" spans="1:29" x14ac:dyDescent="0.2">
      <c r="A284" s="60"/>
      <c r="B284" s="60"/>
      <c r="C284" s="60"/>
      <c r="D284" s="60"/>
      <c r="E284" s="60"/>
      <c r="F284" s="60"/>
      <c r="G284" s="60"/>
      <c r="H284" s="60"/>
      <c r="I284" s="60"/>
      <c r="J284" s="60"/>
      <c r="K284" s="60"/>
      <c r="L284" s="60"/>
      <c r="M284" s="60"/>
      <c r="N284" s="60"/>
      <c r="O284" s="60"/>
      <c r="P284" s="60"/>
      <c r="Q284" s="60"/>
      <c r="R284" s="60"/>
      <c r="S284" s="60"/>
      <c r="T284" s="379"/>
      <c r="V284" s="60"/>
      <c r="W284" s="60"/>
      <c r="X284" s="3939"/>
      <c r="Y284" s="3939"/>
      <c r="Z284" s="379"/>
      <c r="AA284" s="60"/>
      <c r="AB284" s="60"/>
      <c r="AC284" s="60"/>
    </row>
    <row r="285" spans="1:29" x14ac:dyDescent="0.2">
      <c r="A285" s="60"/>
      <c r="B285" s="60"/>
      <c r="C285" s="60"/>
      <c r="D285" s="60"/>
      <c r="E285" s="60"/>
      <c r="F285" s="60"/>
      <c r="G285" s="60"/>
      <c r="H285" s="60"/>
      <c r="I285" s="60"/>
      <c r="J285" s="60"/>
      <c r="K285" s="60"/>
      <c r="L285" s="60"/>
      <c r="M285" s="60"/>
      <c r="N285" s="60"/>
      <c r="O285" s="60"/>
      <c r="P285" s="60"/>
      <c r="Q285" s="60"/>
      <c r="R285" s="60"/>
      <c r="S285" s="60"/>
      <c r="T285" s="379"/>
      <c r="V285" s="60"/>
      <c r="W285" s="60"/>
      <c r="X285" s="3939"/>
      <c r="Y285" s="3939"/>
      <c r="Z285" s="379"/>
      <c r="AA285" s="60"/>
      <c r="AB285" s="60"/>
      <c r="AC285" s="60"/>
    </row>
    <row r="286" spans="1:29" x14ac:dyDescent="0.2">
      <c r="A286" s="60"/>
      <c r="B286" s="60"/>
      <c r="C286" s="60"/>
      <c r="D286" s="60"/>
      <c r="E286" s="60"/>
      <c r="F286" s="60"/>
      <c r="G286" s="60"/>
      <c r="H286" s="60"/>
      <c r="I286" s="60"/>
      <c r="J286" s="60"/>
      <c r="K286" s="60"/>
      <c r="L286" s="60"/>
      <c r="M286" s="60"/>
      <c r="N286" s="60"/>
      <c r="O286" s="60"/>
      <c r="P286" s="60"/>
      <c r="Q286" s="60"/>
      <c r="R286" s="60"/>
      <c r="S286" s="60"/>
      <c r="T286" s="379"/>
      <c r="V286" s="60"/>
      <c r="W286" s="60"/>
      <c r="X286" s="3939"/>
      <c r="Y286" s="3939"/>
      <c r="Z286" s="379"/>
      <c r="AA286" s="60"/>
      <c r="AB286" s="60"/>
      <c r="AC286" s="60"/>
    </row>
    <row r="287" spans="1:29" x14ac:dyDescent="0.2">
      <c r="A287" s="60"/>
      <c r="B287" s="60"/>
      <c r="C287" s="60"/>
      <c r="D287" s="60"/>
      <c r="E287" s="60"/>
      <c r="F287" s="60"/>
      <c r="G287" s="60"/>
      <c r="H287" s="60"/>
      <c r="I287" s="60"/>
      <c r="J287" s="60"/>
      <c r="K287" s="60"/>
      <c r="L287" s="60"/>
      <c r="M287" s="60"/>
      <c r="N287" s="60"/>
      <c r="O287" s="60"/>
      <c r="P287" s="60"/>
      <c r="Q287" s="60"/>
      <c r="R287" s="60"/>
      <c r="S287" s="60"/>
      <c r="T287" s="379"/>
      <c r="V287" s="60"/>
      <c r="W287" s="60"/>
      <c r="X287" s="3939"/>
      <c r="Y287" s="3939"/>
      <c r="Z287" s="379"/>
      <c r="AA287" s="60"/>
      <c r="AB287" s="60"/>
      <c r="AC287" s="60"/>
    </row>
    <row r="288" spans="1:29" x14ac:dyDescent="0.2">
      <c r="A288" s="60"/>
      <c r="B288" s="60"/>
      <c r="C288" s="60"/>
      <c r="D288" s="60"/>
      <c r="E288" s="60"/>
      <c r="F288" s="60"/>
      <c r="G288" s="60"/>
      <c r="H288" s="60"/>
      <c r="I288" s="60"/>
      <c r="J288" s="60"/>
      <c r="K288" s="60"/>
      <c r="L288" s="60"/>
      <c r="M288" s="60"/>
      <c r="N288" s="60"/>
      <c r="O288" s="60"/>
      <c r="P288" s="60"/>
      <c r="Q288" s="60"/>
      <c r="R288" s="60"/>
      <c r="S288" s="60"/>
      <c r="T288" s="379"/>
      <c r="V288" s="60"/>
      <c r="W288" s="60"/>
      <c r="X288" s="3939"/>
      <c r="Y288" s="3939"/>
      <c r="Z288" s="379"/>
      <c r="AA288" s="60"/>
      <c r="AB288" s="60"/>
      <c r="AC288" s="60"/>
    </row>
    <row r="289" spans="1:29" x14ac:dyDescent="0.2">
      <c r="A289" s="60"/>
      <c r="B289" s="60"/>
      <c r="C289" s="60"/>
      <c r="D289" s="60"/>
      <c r="E289" s="60"/>
      <c r="F289" s="60"/>
      <c r="G289" s="60"/>
      <c r="H289" s="60"/>
      <c r="I289" s="60"/>
      <c r="J289" s="60"/>
      <c r="K289" s="60"/>
      <c r="L289" s="60"/>
      <c r="M289" s="60"/>
      <c r="N289" s="60"/>
      <c r="O289" s="60"/>
      <c r="P289" s="60"/>
      <c r="Q289" s="60"/>
      <c r="R289" s="60"/>
      <c r="S289" s="60"/>
      <c r="T289" s="379"/>
      <c r="V289" s="60"/>
      <c r="W289" s="60"/>
      <c r="X289" s="3939"/>
      <c r="Y289" s="3939"/>
      <c r="Z289" s="379"/>
      <c r="AA289" s="60"/>
      <c r="AB289" s="60"/>
      <c r="AC289" s="60"/>
    </row>
    <row r="290" spans="1:29" x14ac:dyDescent="0.2">
      <c r="A290" s="60"/>
      <c r="B290" s="60"/>
      <c r="C290" s="60"/>
      <c r="D290" s="60"/>
      <c r="E290" s="60"/>
      <c r="F290" s="60"/>
      <c r="G290" s="60"/>
      <c r="H290" s="60"/>
      <c r="I290" s="60"/>
      <c r="J290" s="60"/>
      <c r="K290" s="60"/>
      <c r="L290" s="60"/>
      <c r="M290" s="60"/>
      <c r="N290" s="60"/>
      <c r="O290" s="60"/>
      <c r="P290" s="60"/>
      <c r="Q290" s="60"/>
      <c r="R290" s="60"/>
      <c r="S290" s="60"/>
      <c r="T290" s="379"/>
      <c r="V290" s="60"/>
      <c r="W290" s="60"/>
      <c r="X290" s="3939"/>
      <c r="Y290" s="3939"/>
      <c r="Z290" s="379"/>
      <c r="AA290" s="60"/>
      <c r="AB290" s="60"/>
      <c r="AC290" s="60"/>
    </row>
    <row r="291" spans="1:29" x14ac:dyDescent="0.2">
      <c r="A291" s="60"/>
      <c r="B291" s="60"/>
      <c r="C291" s="60"/>
      <c r="D291" s="60"/>
      <c r="E291" s="60"/>
      <c r="F291" s="60"/>
      <c r="G291" s="60"/>
      <c r="H291" s="60"/>
      <c r="I291" s="60"/>
      <c r="J291" s="60"/>
      <c r="K291" s="60"/>
      <c r="L291" s="60"/>
      <c r="M291" s="60"/>
      <c r="N291" s="60"/>
      <c r="O291" s="60"/>
      <c r="P291" s="60"/>
      <c r="Q291" s="60"/>
      <c r="R291" s="60"/>
      <c r="S291" s="60"/>
      <c r="T291" s="379"/>
      <c r="V291" s="60"/>
      <c r="W291" s="60"/>
      <c r="X291" s="3939"/>
      <c r="Y291" s="3939"/>
      <c r="Z291" s="379"/>
      <c r="AA291" s="60"/>
      <c r="AB291" s="60"/>
      <c r="AC291" s="60"/>
    </row>
    <row r="292" spans="1:29" x14ac:dyDescent="0.2">
      <c r="A292" s="60"/>
      <c r="B292" s="60"/>
      <c r="C292" s="60"/>
      <c r="D292" s="60"/>
      <c r="E292" s="60"/>
      <c r="F292" s="60"/>
      <c r="G292" s="60"/>
      <c r="H292" s="60"/>
      <c r="I292" s="60"/>
      <c r="J292" s="60"/>
      <c r="K292" s="60"/>
      <c r="L292" s="60"/>
      <c r="M292" s="60"/>
      <c r="N292" s="60"/>
      <c r="O292" s="60"/>
      <c r="P292" s="60"/>
      <c r="Q292" s="60"/>
      <c r="R292" s="60"/>
      <c r="S292" s="60"/>
      <c r="T292" s="379"/>
      <c r="V292" s="60"/>
      <c r="W292" s="60"/>
      <c r="X292" s="3939"/>
      <c r="Y292" s="3939"/>
      <c r="Z292" s="379"/>
      <c r="AA292" s="60"/>
      <c r="AB292" s="60"/>
      <c r="AC292" s="60"/>
    </row>
    <row r="293" spans="1:29" x14ac:dyDescent="0.2">
      <c r="A293" s="60"/>
      <c r="B293" s="60"/>
      <c r="C293" s="60"/>
      <c r="D293" s="60"/>
      <c r="E293" s="60"/>
      <c r="F293" s="60"/>
      <c r="G293" s="60"/>
      <c r="H293" s="60"/>
      <c r="I293" s="60"/>
      <c r="J293" s="60"/>
      <c r="K293" s="60"/>
      <c r="L293" s="60"/>
      <c r="M293" s="60"/>
      <c r="N293" s="60"/>
      <c r="O293" s="60"/>
      <c r="P293" s="60"/>
      <c r="Q293" s="60"/>
      <c r="R293" s="60"/>
      <c r="S293" s="60"/>
      <c r="T293" s="379"/>
      <c r="V293" s="60"/>
      <c r="W293" s="60"/>
      <c r="X293" s="3939"/>
      <c r="Y293" s="3939"/>
      <c r="Z293" s="379"/>
      <c r="AA293" s="60"/>
      <c r="AB293" s="60"/>
      <c r="AC293" s="60"/>
    </row>
    <row r="294" spans="1:29" x14ac:dyDescent="0.2">
      <c r="A294" s="60"/>
      <c r="B294" s="60"/>
      <c r="C294" s="60"/>
      <c r="D294" s="60"/>
      <c r="E294" s="60"/>
      <c r="F294" s="60"/>
      <c r="G294" s="60"/>
      <c r="H294" s="60"/>
      <c r="I294" s="60"/>
      <c r="J294" s="60"/>
      <c r="K294" s="60"/>
      <c r="L294" s="60"/>
      <c r="M294" s="60"/>
      <c r="N294" s="60"/>
      <c r="O294" s="60"/>
      <c r="P294" s="60"/>
      <c r="Q294" s="60"/>
      <c r="R294" s="60"/>
      <c r="S294" s="60"/>
      <c r="T294" s="379"/>
      <c r="V294" s="60"/>
      <c r="W294" s="60"/>
      <c r="X294" s="3939"/>
      <c r="Y294" s="3939"/>
      <c r="Z294" s="379"/>
      <c r="AA294" s="60"/>
      <c r="AB294" s="60"/>
      <c r="AC294" s="60"/>
    </row>
    <row r="295" spans="1:29" x14ac:dyDescent="0.2">
      <c r="A295" s="60"/>
      <c r="B295" s="60"/>
      <c r="C295" s="60"/>
      <c r="D295" s="60"/>
      <c r="E295" s="60"/>
      <c r="F295" s="60"/>
      <c r="G295" s="60"/>
      <c r="H295" s="60"/>
      <c r="I295" s="60"/>
      <c r="J295" s="60"/>
      <c r="K295" s="60"/>
      <c r="L295" s="60"/>
      <c r="M295" s="60"/>
      <c r="N295" s="60"/>
      <c r="O295" s="60"/>
      <c r="P295" s="60"/>
      <c r="Q295" s="60"/>
      <c r="R295" s="60"/>
      <c r="S295" s="60"/>
      <c r="T295" s="379"/>
      <c r="V295" s="60"/>
      <c r="W295" s="60"/>
      <c r="X295" s="3939"/>
      <c r="Y295" s="3939"/>
      <c r="Z295" s="379"/>
      <c r="AA295" s="60"/>
      <c r="AB295" s="60"/>
      <c r="AC295" s="60"/>
    </row>
    <row r="296" spans="1:29" x14ac:dyDescent="0.2">
      <c r="A296" s="60"/>
      <c r="B296" s="60"/>
      <c r="C296" s="60"/>
      <c r="D296" s="60"/>
      <c r="E296" s="60"/>
      <c r="F296" s="60"/>
      <c r="G296" s="60"/>
      <c r="H296" s="60"/>
      <c r="I296" s="60"/>
      <c r="J296" s="60"/>
      <c r="K296" s="60"/>
      <c r="L296" s="60"/>
      <c r="M296" s="60"/>
      <c r="N296" s="60"/>
      <c r="O296" s="60"/>
      <c r="P296" s="60"/>
      <c r="Q296" s="60"/>
      <c r="R296" s="60"/>
      <c r="S296" s="60"/>
      <c r="T296" s="379"/>
      <c r="V296" s="60"/>
      <c r="W296" s="60"/>
      <c r="X296" s="3939"/>
      <c r="Y296" s="3939"/>
      <c r="Z296" s="379"/>
      <c r="AA296" s="60"/>
      <c r="AB296" s="60"/>
      <c r="AC296" s="60"/>
    </row>
    <row r="297" spans="1:29" x14ac:dyDescent="0.2">
      <c r="A297" s="60"/>
      <c r="B297" s="60"/>
      <c r="C297" s="60"/>
      <c r="D297" s="60"/>
      <c r="E297" s="60"/>
      <c r="F297" s="60"/>
      <c r="G297" s="60"/>
      <c r="H297" s="60"/>
      <c r="I297" s="60"/>
      <c r="J297" s="60"/>
      <c r="K297" s="60"/>
      <c r="L297" s="60"/>
      <c r="M297" s="60"/>
      <c r="N297" s="60"/>
      <c r="O297" s="60"/>
      <c r="P297" s="60"/>
      <c r="Q297" s="60"/>
      <c r="R297" s="60"/>
      <c r="S297" s="60"/>
      <c r="T297" s="379"/>
      <c r="V297" s="60"/>
      <c r="W297" s="60"/>
      <c r="X297" s="3939"/>
      <c r="Y297" s="3939"/>
      <c r="Z297" s="379"/>
      <c r="AA297" s="60"/>
      <c r="AB297" s="60"/>
      <c r="AC297" s="60"/>
    </row>
    <row r="298" spans="1:29" x14ac:dyDescent="0.2">
      <c r="A298" s="60"/>
      <c r="B298" s="60"/>
      <c r="C298" s="60"/>
      <c r="D298" s="60"/>
      <c r="E298" s="60"/>
      <c r="F298" s="60"/>
      <c r="G298" s="60"/>
      <c r="H298" s="60"/>
      <c r="I298" s="60"/>
      <c r="J298" s="60"/>
      <c r="K298" s="60"/>
      <c r="L298" s="60"/>
      <c r="M298" s="60"/>
      <c r="N298" s="60"/>
      <c r="O298" s="60"/>
      <c r="P298" s="60"/>
      <c r="Q298" s="60"/>
      <c r="R298" s="60"/>
      <c r="S298" s="60"/>
      <c r="T298" s="379"/>
      <c r="V298" s="60"/>
      <c r="W298" s="60"/>
      <c r="X298" s="3939"/>
      <c r="Y298" s="3939"/>
      <c r="Z298" s="379"/>
      <c r="AA298" s="60"/>
      <c r="AB298" s="60"/>
      <c r="AC298" s="60"/>
    </row>
    <row r="299" spans="1:29" x14ac:dyDescent="0.2">
      <c r="A299" s="60"/>
      <c r="B299" s="60"/>
      <c r="C299" s="60"/>
      <c r="D299" s="60"/>
      <c r="E299" s="60"/>
      <c r="F299" s="60"/>
      <c r="G299" s="60"/>
      <c r="H299" s="60"/>
      <c r="I299" s="60"/>
      <c r="J299" s="60"/>
      <c r="K299" s="60"/>
      <c r="L299" s="60"/>
      <c r="M299" s="60"/>
      <c r="N299" s="60"/>
      <c r="O299" s="60"/>
      <c r="P299" s="60"/>
      <c r="Q299" s="60"/>
      <c r="R299" s="60"/>
      <c r="S299" s="60"/>
      <c r="T299" s="379"/>
      <c r="V299" s="60"/>
      <c r="W299" s="60"/>
      <c r="X299" s="3939"/>
      <c r="Y299" s="3939"/>
      <c r="Z299" s="379"/>
      <c r="AA299" s="60"/>
      <c r="AB299" s="60"/>
      <c r="AC299" s="60"/>
    </row>
    <row r="300" spans="1:29" x14ac:dyDescent="0.2">
      <c r="A300" s="60"/>
      <c r="B300" s="60"/>
      <c r="C300" s="60"/>
      <c r="D300" s="60"/>
      <c r="E300" s="60"/>
      <c r="F300" s="60"/>
      <c r="G300" s="60"/>
      <c r="H300" s="60"/>
      <c r="I300" s="60"/>
      <c r="J300" s="60"/>
      <c r="K300" s="60"/>
      <c r="L300" s="60"/>
      <c r="M300" s="60"/>
      <c r="N300" s="60"/>
      <c r="O300" s="60"/>
      <c r="P300" s="60"/>
      <c r="Q300" s="60"/>
      <c r="R300" s="60"/>
      <c r="S300" s="60"/>
      <c r="T300" s="379"/>
      <c r="V300" s="60"/>
      <c r="W300" s="60"/>
      <c r="X300" s="3939"/>
      <c r="Y300" s="3939"/>
      <c r="Z300" s="379"/>
      <c r="AA300" s="60"/>
      <c r="AB300" s="60"/>
      <c r="AC300" s="60"/>
    </row>
    <row r="301" spans="1:29" x14ac:dyDescent="0.2">
      <c r="A301" s="60"/>
      <c r="B301" s="60"/>
      <c r="C301" s="60"/>
      <c r="D301" s="60"/>
      <c r="E301" s="60"/>
      <c r="F301" s="60"/>
      <c r="G301" s="60"/>
      <c r="H301" s="60"/>
      <c r="I301" s="60"/>
      <c r="J301" s="60"/>
      <c r="K301" s="60"/>
      <c r="L301" s="60"/>
      <c r="M301" s="60"/>
      <c r="N301" s="60"/>
      <c r="O301" s="60"/>
      <c r="P301" s="60"/>
      <c r="Q301" s="60"/>
      <c r="R301" s="60"/>
      <c r="S301" s="60"/>
      <c r="T301" s="379"/>
      <c r="V301" s="60"/>
      <c r="W301" s="60"/>
      <c r="X301" s="3939"/>
      <c r="Y301" s="3939"/>
      <c r="Z301" s="379"/>
      <c r="AA301" s="60"/>
      <c r="AB301" s="60"/>
      <c r="AC301" s="60"/>
    </row>
    <row r="302" spans="1:29" x14ac:dyDescent="0.2">
      <c r="A302" s="60"/>
      <c r="B302" s="60"/>
      <c r="C302" s="60"/>
      <c r="D302" s="60"/>
      <c r="E302" s="60"/>
      <c r="F302" s="60"/>
      <c r="G302" s="60"/>
      <c r="H302" s="60"/>
      <c r="I302" s="60"/>
      <c r="J302" s="60"/>
      <c r="K302" s="60"/>
      <c r="L302" s="60"/>
      <c r="M302" s="60"/>
      <c r="N302" s="60"/>
      <c r="O302" s="60"/>
      <c r="P302" s="60"/>
      <c r="Q302" s="60"/>
      <c r="R302" s="60"/>
      <c r="S302" s="60"/>
      <c r="T302" s="379"/>
      <c r="V302" s="60"/>
      <c r="W302" s="60"/>
      <c r="X302" s="3939"/>
      <c r="Y302" s="3939"/>
      <c r="Z302" s="379"/>
      <c r="AA302" s="60"/>
      <c r="AB302" s="60"/>
      <c r="AC302" s="60"/>
    </row>
    <row r="303" spans="1:29" x14ac:dyDescent="0.2">
      <c r="A303" s="60"/>
      <c r="B303" s="60"/>
      <c r="C303" s="60"/>
      <c r="D303" s="60"/>
      <c r="E303" s="60"/>
      <c r="F303" s="60"/>
      <c r="G303" s="60"/>
      <c r="H303" s="60"/>
      <c r="I303" s="60"/>
      <c r="J303" s="60"/>
      <c r="K303" s="60"/>
      <c r="L303" s="60"/>
      <c r="M303" s="60"/>
      <c r="N303" s="60"/>
      <c r="O303" s="60"/>
      <c r="P303" s="60"/>
      <c r="Q303" s="60"/>
      <c r="R303" s="60"/>
      <c r="S303" s="60"/>
      <c r="T303" s="379"/>
      <c r="V303" s="60"/>
      <c r="W303" s="60"/>
      <c r="X303" s="3939"/>
      <c r="Y303" s="3939"/>
      <c r="Z303" s="379"/>
      <c r="AA303" s="60"/>
      <c r="AB303" s="60"/>
      <c r="AC303" s="60"/>
    </row>
    <row r="304" spans="1:29" x14ac:dyDescent="0.2">
      <c r="A304" s="60"/>
      <c r="B304" s="60"/>
      <c r="C304" s="60"/>
      <c r="D304" s="60"/>
      <c r="E304" s="60"/>
      <c r="F304" s="60"/>
      <c r="G304" s="60"/>
      <c r="H304" s="60"/>
      <c r="I304" s="60"/>
      <c r="J304" s="60"/>
      <c r="K304" s="60"/>
      <c r="L304" s="60"/>
      <c r="M304" s="60"/>
      <c r="N304" s="60"/>
      <c r="O304" s="60"/>
      <c r="P304" s="60"/>
      <c r="Q304" s="60"/>
      <c r="R304" s="60"/>
      <c r="S304" s="60"/>
      <c r="T304" s="379"/>
      <c r="V304" s="60"/>
      <c r="W304" s="60"/>
      <c r="X304" s="3939"/>
      <c r="Y304" s="3939"/>
      <c r="Z304" s="379"/>
      <c r="AA304" s="60"/>
      <c r="AB304" s="60"/>
      <c r="AC304" s="60"/>
    </row>
    <row r="305" spans="1:29" x14ac:dyDescent="0.2">
      <c r="A305" s="60"/>
      <c r="B305" s="60"/>
      <c r="C305" s="60"/>
      <c r="D305" s="60"/>
      <c r="E305" s="60"/>
      <c r="F305" s="60"/>
      <c r="G305" s="60"/>
      <c r="H305" s="60"/>
      <c r="I305" s="60"/>
      <c r="J305" s="60"/>
      <c r="K305" s="60"/>
      <c r="L305" s="60"/>
      <c r="M305" s="60"/>
      <c r="N305" s="60"/>
      <c r="O305" s="60"/>
      <c r="P305" s="60"/>
      <c r="Q305" s="60"/>
      <c r="R305" s="60"/>
      <c r="S305" s="60"/>
      <c r="T305" s="379"/>
      <c r="V305" s="60"/>
      <c r="W305" s="60"/>
      <c r="X305" s="3939"/>
      <c r="Y305" s="3939"/>
      <c r="Z305" s="379"/>
      <c r="AA305" s="60"/>
      <c r="AB305" s="60"/>
      <c r="AC305" s="60"/>
    </row>
    <row r="306" spans="1:29" x14ac:dyDescent="0.2">
      <c r="A306" s="60"/>
      <c r="B306" s="60"/>
      <c r="C306" s="60"/>
      <c r="D306" s="60"/>
      <c r="E306" s="60"/>
      <c r="F306" s="60"/>
      <c r="G306" s="60"/>
      <c r="H306" s="60"/>
      <c r="I306" s="60"/>
      <c r="J306" s="60"/>
      <c r="K306" s="60"/>
      <c r="L306" s="60"/>
      <c r="M306" s="60"/>
      <c r="N306" s="60"/>
      <c r="O306" s="60"/>
      <c r="P306" s="60"/>
      <c r="Q306" s="60"/>
      <c r="R306" s="60"/>
      <c r="S306" s="60"/>
      <c r="T306" s="379"/>
      <c r="V306" s="60"/>
      <c r="W306" s="60"/>
      <c r="X306" s="3939"/>
      <c r="Y306" s="3939"/>
      <c r="Z306" s="379"/>
      <c r="AA306" s="60"/>
      <c r="AB306" s="60"/>
      <c r="AC306" s="60"/>
    </row>
    <row r="307" spans="1:29" x14ac:dyDescent="0.2">
      <c r="A307" s="60"/>
      <c r="B307" s="60"/>
      <c r="C307" s="60"/>
      <c r="D307" s="60"/>
      <c r="E307" s="60"/>
      <c r="F307" s="60"/>
      <c r="G307" s="60"/>
      <c r="H307" s="60"/>
      <c r="I307" s="60"/>
      <c r="J307" s="60"/>
      <c r="K307" s="60"/>
      <c r="L307" s="60"/>
      <c r="M307" s="60"/>
      <c r="N307" s="60"/>
      <c r="O307" s="60"/>
      <c r="P307" s="60"/>
      <c r="Q307" s="60"/>
      <c r="R307" s="60"/>
      <c r="S307" s="60"/>
      <c r="T307" s="379"/>
      <c r="V307" s="60"/>
      <c r="W307" s="60"/>
      <c r="X307" s="3939"/>
      <c r="Y307" s="3939"/>
      <c r="Z307" s="379"/>
      <c r="AA307" s="60"/>
      <c r="AB307" s="60"/>
      <c r="AC307" s="60"/>
    </row>
    <row r="308" spans="1:29" x14ac:dyDescent="0.2">
      <c r="A308" s="60"/>
      <c r="B308" s="60"/>
      <c r="C308" s="60"/>
      <c r="D308" s="60"/>
      <c r="E308" s="60"/>
      <c r="F308" s="60"/>
      <c r="G308" s="60"/>
      <c r="H308" s="60"/>
      <c r="I308" s="60"/>
      <c r="J308" s="60"/>
      <c r="K308" s="60"/>
      <c r="L308" s="60"/>
      <c r="M308" s="60"/>
      <c r="N308" s="60"/>
      <c r="O308" s="60"/>
      <c r="P308" s="60"/>
      <c r="Q308" s="60"/>
      <c r="R308" s="60"/>
      <c r="S308" s="60"/>
      <c r="T308" s="379"/>
      <c r="V308" s="60"/>
      <c r="W308" s="60"/>
      <c r="X308" s="3939"/>
      <c r="Y308" s="3939"/>
      <c r="Z308" s="379"/>
      <c r="AA308" s="60"/>
      <c r="AB308" s="60"/>
      <c r="AC308" s="60"/>
    </row>
    <row r="309" spans="1:29" x14ac:dyDescent="0.2">
      <c r="A309" s="60"/>
      <c r="B309" s="60"/>
      <c r="C309" s="60"/>
      <c r="D309" s="60"/>
      <c r="E309" s="60"/>
      <c r="F309" s="60"/>
      <c r="G309" s="60"/>
      <c r="H309" s="60"/>
      <c r="I309" s="60"/>
      <c r="J309" s="60"/>
      <c r="K309" s="60"/>
      <c r="L309" s="60"/>
      <c r="M309" s="60"/>
      <c r="N309" s="60"/>
      <c r="O309" s="60"/>
      <c r="P309" s="60"/>
      <c r="Q309" s="60"/>
      <c r="R309" s="60"/>
      <c r="S309" s="60"/>
      <c r="T309" s="379"/>
      <c r="V309" s="60"/>
      <c r="W309" s="60"/>
      <c r="X309" s="3939"/>
      <c r="Y309" s="3939"/>
      <c r="Z309" s="379"/>
      <c r="AA309" s="60"/>
      <c r="AB309" s="60"/>
      <c r="AC309" s="60"/>
    </row>
    <row r="310" spans="1:29" x14ac:dyDescent="0.2">
      <c r="A310" s="60"/>
      <c r="B310" s="60"/>
      <c r="C310" s="60"/>
      <c r="D310" s="60"/>
      <c r="E310" s="60"/>
      <c r="F310" s="60"/>
      <c r="G310" s="60"/>
      <c r="H310" s="60"/>
      <c r="I310" s="60"/>
      <c r="J310" s="60"/>
      <c r="K310" s="60"/>
      <c r="L310" s="60"/>
      <c r="M310" s="60"/>
      <c r="N310" s="60"/>
      <c r="O310" s="60"/>
      <c r="P310" s="60"/>
      <c r="Q310" s="60"/>
      <c r="R310" s="60"/>
      <c r="S310" s="60"/>
      <c r="T310" s="379"/>
      <c r="V310" s="60"/>
      <c r="W310" s="60"/>
      <c r="X310" s="3939"/>
      <c r="Y310" s="3939"/>
      <c r="Z310" s="379"/>
      <c r="AA310" s="60"/>
      <c r="AB310" s="60"/>
      <c r="AC310" s="60"/>
    </row>
    <row r="311" spans="1:29" x14ac:dyDescent="0.2">
      <c r="A311" s="60"/>
      <c r="B311" s="60"/>
      <c r="C311" s="60"/>
      <c r="D311" s="60"/>
      <c r="E311" s="60"/>
      <c r="F311" s="60"/>
      <c r="G311" s="60"/>
      <c r="H311" s="60"/>
      <c r="I311" s="60"/>
      <c r="J311" s="60"/>
      <c r="K311" s="60"/>
      <c r="L311" s="60"/>
      <c r="M311" s="60"/>
      <c r="N311" s="60"/>
      <c r="O311" s="60"/>
      <c r="P311" s="60"/>
      <c r="Q311" s="60"/>
      <c r="R311" s="60"/>
      <c r="S311" s="60"/>
      <c r="T311" s="379"/>
      <c r="V311" s="60"/>
      <c r="W311" s="60"/>
      <c r="X311" s="3939"/>
      <c r="Y311" s="3939"/>
      <c r="Z311" s="379"/>
      <c r="AA311" s="60"/>
      <c r="AB311" s="60"/>
      <c r="AC311" s="60"/>
    </row>
    <row r="312" spans="1:29" x14ac:dyDescent="0.2">
      <c r="A312" s="60"/>
      <c r="B312" s="60"/>
      <c r="C312" s="60"/>
      <c r="D312" s="60"/>
      <c r="E312" s="60"/>
      <c r="F312" s="60"/>
      <c r="G312" s="60"/>
      <c r="H312" s="60"/>
      <c r="I312" s="60"/>
      <c r="J312" s="60"/>
      <c r="K312" s="60"/>
      <c r="L312" s="60"/>
      <c r="M312" s="60"/>
      <c r="N312" s="60"/>
      <c r="O312" s="60"/>
      <c r="P312" s="60"/>
      <c r="Q312" s="60"/>
      <c r="R312" s="60"/>
      <c r="S312" s="60"/>
      <c r="T312" s="379"/>
      <c r="V312" s="60"/>
      <c r="W312" s="60"/>
      <c r="X312" s="3939"/>
      <c r="Y312" s="3939"/>
      <c r="Z312" s="379"/>
      <c r="AA312" s="60"/>
      <c r="AB312" s="60"/>
      <c r="AC312" s="60"/>
    </row>
    <row r="313" spans="1:29" x14ac:dyDescent="0.2">
      <c r="A313" s="60"/>
      <c r="B313" s="60"/>
      <c r="C313" s="60"/>
      <c r="D313" s="60"/>
      <c r="E313" s="60"/>
      <c r="F313" s="60"/>
      <c r="G313" s="60"/>
      <c r="H313" s="60"/>
      <c r="I313" s="60"/>
      <c r="J313" s="60"/>
      <c r="K313" s="60"/>
      <c r="L313" s="60"/>
      <c r="M313" s="60"/>
      <c r="N313" s="60"/>
      <c r="O313" s="60"/>
      <c r="P313" s="60"/>
      <c r="Q313" s="60"/>
      <c r="R313" s="60"/>
      <c r="S313" s="60"/>
      <c r="T313" s="379"/>
      <c r="V313" s="60"/>
      <c r="W313" s="60"/>
      <c r="X313" s="3939"/>
      <c r="Y313" s="3939"/>
      <c r="Z313" s="379"/>
      <c r="AA313" s="60"/>
      <c r="AB313" s="60"/>
      <c r="AC313" s="60"/>
    </row>
    <row r="314" spans="1:29" x14ac:dyDescent="0.2">
      <c r="A314" s="60"/>
      <c r="B314" s="60"/>
      <c r="C314" s="60"/>
      <c r="D314" s="60"/>
      <c r="E314" s="60"/>
      <c r="F314" s="60"/>
      <c r="G314" s="60"/>
      <c r="H314" s="60"/>
      <c r="I314" s="60"/>
      <c r="J314" s="60"/>
      <c r="K314" s="60"/>
      <c r="L314" s="60"/>
      <c r="M314" s="60"/>
      <c r="N314" s="60"/>
      <c r="O314" s="60"/>
      <c r="P314" s="60"/>
      <c r="Q314" s="60"/>
      <c r="R314" s="60"/>
      <c r="S314" s="60"/>
      <c r="T314" s="379"/>
      <c r="V314" s="60"/>
      <c r="W314" s="60"/>
      <c r="X314" s="3939"/>
      <c r="Y314" s="3939"/>
      <c r="Z314" s="379"/>
      <c r="AA314" s="60"/>
      <c r="AB314" s="60"/>
      <c r="AC314" s="60"/>
    </row>
    <row r="315" spans="1:29" x14ac:dyDescent="0.2">
      <c r="A315" s="60"/>
      <c r="B315" s="60"/>
      <c r="C315" s="60"/>
      <c r="D315" s="60"/>
      <c r="E315" s="60"/>
      <c r="F315" s="60"/>
      <c r="G315" s="60"/>
      <c r="H315" s="60"/>
      <c r="I315" s="60"/>
      <c r="J315" s="60"/>
      <c r="K315" s="60"/>
      <c r="L315" s="60"/>
      <c r="M315" s="60"/>
      <c r="N315" s="60"/>
      <c r="O315" s="60"/>
      <c r="P315" s="60"/>
      <c r="Q315" s="60"/>
      <c r="R315" s="60"/>
      <c r="S315" s="60"/>
      <c r="T315" s="379"/>
      <c r="V315" s="60"/>
      <c r="W315" s="60"/>
      <c r="X315" s="3939"/>
      <c r="Y315" s="3939"/>
      <c r="Z315" s="379"/>
      <c r="AA315" s="60"/>
      <c r="AB315" s="60"/>
      <c r="AC315" s="60"/>
    </row>
    <row r="316" spans="1:29" x14ac:dyDescent="0.2">
      <c r="A316" s="60"/>
      <c r="B316" s="60"/>
      <c r="C316" s="60"/>
      <c r="D316" s="60"/>
      <c r="E316" s="60"/>
      <c r="F316" s="60"/>
      <c r="G316" s="60"/>
      <c r="H316" s="60"/>
      <c r="I316" s="60"/>
      <c r="J316" s="60"/>
      <c r="K316" s="60"/>
      <c r="L316" s="60"/>
      <c r="M316" s="60"/>
      <c r="N316" s="60"/>
      <c r="O316" s="60"/>
      <c r="P316" s="60"/>
      <c r="Q316" s="60"/>
      <c r="R316" s="60"/>
      <c r="S316" s="60"/>
      <c r="T316" s="379"/>
      <c r="V316" s="60"/>
      <c r="W316" s="60"/>
      <c r="X316" s="3939"/>
      <c r="Y316" s="3939"/>
      <c r="Z316" s="379"/>
      <c r="AA316" s="60"/>
      <c r="AB316" s="60"/>
      <c r="AC316" s="60"/>
    </row>
    <row r="317" spans="1:29" x14ac:dyDescent="0.2">
      <c r="A317" s="60"/>
      <c r="B317" s="60"/>
      <c r="C317" s="60"/>
      <c r="D317" s="60"/>
      <c r="E317" s="60"/>
      <c r="F317" s="60"/>
      <c r="G317" s="60"/>
      <c r="H317" s="60"/>
      <c r="I317" s="60"/>
      <c r="J317" s="60"/>
      <c r="K317" s="60"/>
      <c r="L317" s="60"/>
      <c r="M317" s="60"/>
      <c r="N317" s="60"/>
      <c r="O317" s="60"/>
      <c r="P317" s="60"/>
      <c r="Q317" s="60"/>
      <c r="R317" s="60"/>
      <c r="S317" s="60"/>
      <c r="T317" s="379"/>
      <c r="V317" s="60"/>
      <c r="W317" s="60"/>
      <c r="X317" s="3939"/>
      <c r="Y317" s="3939"/>
      <c r="Z317" s="379"/>
      <c r="AA317" s="60"/>
      <c r="AB317" s="60"/>
      <c r="AC317" s="60"/>
    </row>
    <row r="318" spans="1:29" x14ac:dyDescent="0.2">
      <c r="A318" s="60"/>
      <c r="B318" s="60"/>
      <c r="C318" s="60"/>
      <c r="D318" s="60"/>
      <c r="E318" s="60"/>
      <c r="F318" s="60"/>
      <c r="G318" s="60"/>
      <c r="H318" s="60"/>
      <c r="I318" s="60"/>
      <c r="J318" s="60"/>
      <c r="K318" s="60"/>
      <c r="L318" s="60"/>
      <c r="M318" s="60"/>
      <c r="N318" s="60"/>
      <c r="O318" s="60"/>
      <c r="P318" s="60"/>
      <c r="Q318" s="60"/>
      <c r="R318" s="60"/>
      <c r="S318" s="60"/>
      <c r="T318" s="379"/>
      <c r="V318" s="60"/>
      <c r="W318" s="60"/>
      <c r="X318" s="3939"/>
      <c r="Y318" s="3939"/>
      <c r="Z318" s="379"/>
      <c r="AA318" s="60"/>
      <c r="AB318" s="60"/>
      <c r="AC318" s="60"/>
    </row>
    <row r="319" spans="1:29" x14ac:dyDescent="0.2">
      <c r="A319" s="60"/>
      <c r="B319" s="60"/>
      <c r="C319" s="60"/>
      <c r="D319" s="60"/>
      <c r="E319" s="60"/>
      <c r="F319" s="60"/>
      <c r="G319" s="60"/>
      <c r="H319" s="60"/>
      <c r="I319" s="60"/>
      <c r="J319" s="60"/>
      <c r="K319" s="60"/>
      <c r="L319" s="60"/>
      <c r="M319" s="60"/>
      <c r="N319" s="60"/>
      <c r="O319" s="60"/>
      <c r="P319" s="60"/>
      <c r="Q319" s="60"/>
      <c r="R319" s="60"/>
      <c r="S319" s="60"/>
      <c r="T319" s="379"/>
      <c r="V319" s="60"/>
      <c r="W319" s="60"/>
      <c r="X319" s="3939"/>
      <c r="Y319" s="3939"/>
      <c r="Z319" s="379"/>
      <c r="AA319" s="60"/>
      <c r="AB319" s="60"/>
      <c r="AC319" s="60"/>
    </row>
    <row r="320" spans="1:29" x14ac:dyDescent="0.2">
      <c r="A320" s="60"/>
      <c r="B320" s="60"/>
      <c r="C320" s="60"/>
      <c r="D320" s="60"/>
      <c r="E320" s="60"/>
      <c r="F320" s="60"/>
      <c r="G320" s="60"/>
      <c r="H320" s="60"/>
      <c r="I320" s="60"/>
      <c r="J320" s="60"/>
      <c r="K320" s="60"/>
      <c r="L320" s="60"/>
      <c r="M320" s="60"/>
      <c r="N320" s="60"/>
      <c r="O320" s="60"/>
      <c r="P320" s="60"/>
      <c r="Q320" s="60"/>
      <c r="R320" s="60"/>
      <c r="S320" s="60"/>
      <c r="T320" s="379"/>
      <c r="V320" s="60"/>
      <c r="W320" s="60"/>
      <c r="X320" s="3939"/>
      <c r="Y320" s="3939"/>
      <c r="Z320" s="379"/>
      <c r="AA320" s="60"/>
      <c r="AB320" s="60"/>
      <c r="AC320" s="60"/>
    </row>
    <row r="321" spans="1:29" x14ac:dyDescent="0.2">
      <c r="A321" s="60"/>
      <c r="B321" s="60"/>
      <c r="C321" s="60"/>
      <c r="D321" s="60"/>
      <c r="E321" s="60"/>
      <c r="F321" s="60"/>
      <c r="G321" s="60"/>
      <c r="H321" s="60"/>
      <c r="I321" s="60"/>
      <c r="J321" s="60"/>
      <c r="K321" s="60"/>
      <c r="L321" s="60"/>
      <c r="M321" s="60"/>
      <c r="N321" s="60"/>
      <c r="O321" s="60"/>
      <c r="P321" s="60"/>
      <c r="Q321" s="60"/>
      <c r="R321" s="60"/>
      <c r="S321" s="60"/>
      <c r="T321" s="379"/>
      <c r="V321" s="60"/>
      <c r="W321" s="60"/>
      <c r="X321" s="3939"/>
      <c r="Y321" s="3939"/>
      <c r="Z321" s="379"/>
      <c r="AA321" s="60"/>
      <c r="AB321" s="60"/>
      <c r="AC321" s="60"/>
    </row>
    <row r="322" spans="1:29" x14ac:dyDescent="0.2">
      <c r="A322" s="60"/>
      <c r="B322" s="60"/>
      <c r="C322" s="60"/>
      <c r="D322" s="60"/>
      <c r="E322" s="60"/>
      <c r="F322" s="60"/>
      <c r="G322" s="60"/>
      <c r="H322" s="60"/>
      <c r="I322" s="60"/>
      <c r="J322" s="60"/>
      <c r="K322" s="60"/>
      <c r="L322" s="60"/>
      <c r="M322" s="60"/>
      <c r="N322" s="60"/>
      <c r="O322" s="60"/>
      <c r="P322" s="60"/>
      <c r="Q322" s="60"/>
      <c r="R322" s="60"/>
      <c r="S322" s="60"/>
      <c r="T322" s="379"/>
      <c r="V322" s="60"/>
      <c r="W322" s="60"/>
      <c r="X322" s="3939"/>
      <c r="Y322" s="3939"/>
      <c r="Z322" s="379"/>
      <c r="AA322" s="60"/>
      <c r="AB322" s="60"/>
      <c r="AC322" s="60"/>
    </row>
    <row r="323" spans="1:29" x14ac:dyDescent="0.2">
      <c r="A323" s="60"/>
      <c r="B323" s="60"/>
      <c r="C323" s="60"/>
      <c r="D323" s="60"/>
      <c r="E323" s="60"/>
      <c r="F323" s="60"/>
      <c r="G323" s="60"/>
      <c r="H323" s="60"/>
      <c r="I323" s="60"/>
      <c r="J323" s="60"/>
      <c r="K323" s="60"/>
      <c r="L323" s="60"/>
      <c r="M323" s="60"/>
      <c r="N323" s="60"/>
      <c r="O323" s="60"/>
      <c r="P323" s="60"/>
      <c r="Q323" s="60"/>
      <c r="R323" s="60"/>
      <c r="S323" s="60"/>
      <c r="T323" s="379"/>
      <c r="V323" s="60"/>
      <c r="W323" s="60"/>
      <c r="X323" s="3939"/>
      <c r="Y323" s="3939"/>
      <c r="Z323" s="379"/>
      <c r="AA323" s="60"/>
      <c r="AB323" s="60"/>
      <c r="AC323" s="60"/>
    </row>
    <row r="324" spans="1:29" x14ac:dyDescent="0.2">
      <c r="A324" s="60"/>
      <c r="B324" s="60"/>
      <c r="C324" s="60"/>
      <c r="D324" s="60"/>
      <c r="E324" s="60"/>
      <c r="F324" s="60"/>
      <c r="G324" s="60"/>
      <c r="H324" s="60"/>
      <c r="I324" s="60"/>
      <c r="J324" s="60"/>
      <c r="K324" s="60"/>
      <c r="L324" s="60"/>
      <c r="M324" s="60"/>
      <c r="N324" s="60"/>
      <c r="O324" s="60"/>
      <c r="P324" s="60"/>
      <c r="Q324" s="60"/>
      <c r="R324" s="60"/>
      <c r="S324" s="60"/>
      <c r="T324" s="379"/>
      <c r="V324" s="60"/>
      <c r="W324" s="60"/>
      <c r="X324" s="3939"/>
      <c r="Y324" s="3939"/>
      <c r="Z324" s="379"/>
      <c r="AA324" s="60"/>
      <c r="AB324" s="60"/>
      <c r="AC324" s="60"/>
    </row>
    <row r="325" spans="1:29" x14ac:dyDescent="0.2">
      <c r="A325" s="60"/>
      <c r="B325" s="60"/>
      <c r="C325" s="60"/>
      <c r="D325" s="60"/>
      <c r="E325" s="60"/>
      <c r="F325" s="60"/>
      <c r="G325" s="60"/>
      <c r="H325" s="60"/>
      <c r="I325" s="60"/>
      <c r="J325" s="60"/>
      <c r="K325" s="60"/>
      <c r="L325" s="60"/>
      <c r="M325" s="60"/>
      <c r="N325" s="60"/>
      <c r="O325" s="60"/>
      <c r="P325" s="60"/>
      <c r="Q325" s="60"/>
      <c r="R325" s="60"/>
      <c r="S325" s="60"/>
      <c r="T325" s="379"/>
      <c r="V325" s="60"/>
      <c r="W325" s="60"/>
      <c r="X325" s="3939"/>
      <c r="Y325" s="3939"/>
      <c r="Z325" s="379"/>
      <c r="AA325" s="60"/>
      <c r="AB325" s="60"/>
      <c r="AC325" s="60"/>
    </row>
    <row r="326" spans="1:29" x14ac:dyDescent="0.2">
      <c r="A326" s="60"/>
      <c r="B326" s="60"/>
      <c r="C326" s="60"/>
      <c r="D326" s="60"/>
      <c r="E326" s="60"/>
      <c r="F326" s="60"/>
      <c r="G326" s="60"/>
      <c r="H326" s="60"/>
      <c r="I326" s="60"/>
      <c r="J326" s="60"/>
      <c r="K326" s="60"/>
      <c r="L326" s="60"/>
      <c r="M326" s="60"/>
      <c r="N326" s="60"/>
      <c r="O326" s="60"/>
      <c r="P326" s="60"/>
      <c r="Q326" s="60"/>
      <c r="R326" s="60"/>
      <c r="S326" s="60"/>
      <c r="T326" s="379"/>
      <c r="V326" s="60"/>
      <c r="W326" s="60"/>
      <c r="X326" s="3939"/>
      <c r="Y326" s="3939"/>
      <c r="Z326" s="379"/>
      <c r="AA326" s="60"/>
      <c r="AB326" s="60"/>
      <c r="AC326" s="60"/>
    </row>
    <row r="327" spans="1:29" x14ac:dyDescent="0.2">
      <c r="A327" s="60"/>
      <c r="B327" s="60"/>
      <c r="C327" s="60"/>
      <c r="D327" s="60"/>
      <c r="E327" s="60"/>
      <c r="F327" s="60"/>
      <c r="G327" s="60"/>
      <c r="H327" s="60"/>
      <c r="I327" s="60"/>
      <c r="J327" s="60"/>
      <c r="K327" s="60"/>
      <c r="L327" s="60"/>
      <c r="M327" s="60"/>
      <c r="N327" s="60"/>
      <c r="O327" s="60"/>
      <c r="P327" s="60"/>
      <c r="Q327" s="60"/>
      <c r="R327" s="60"/>
      <c r="S327" s="60"/>
      <c r="T327" s="379"/>
      <c r="V327" s="60"/>
      <c r="W327" s="60"/>
      <c r="X327" s="3939"/>
      <c r="Y327" s="3939"/>
      <c r="Z327" s="379"/>
      <c r="AA327" s="60"/>
      <c r="AB327" s="60"/>
      <c r="AC327" s="60"/>
    </row>
    <row r="328" spans="1:29" x14ac:dyDescent="0.2">
      <c r="A328" s="60"/>
      <c r="B328" s="60"/>
      <c r="C328" s="60"/>
      <c r="D328" s="60"/>
      <c r="E328" s="60"/>
      <c r="F328" s="60"/>
      <c r="G328" s="60"/>
      <c r="H328" s="60"/>
      <c r="I328" s="60"/>
      <c r="J328" s="60"/>
      <c r="K328" s="60"/>
      <c r="L328" s="60"/>
      <c r="M328" s="60"/>
      <c r="N328" s="60"/>
      <c r="O328" s="60"/>
      <c r="P328" s="60"/>
      <c r="Q328" s="60"/>
      <c r="R328" s="60"/>
      <c r="S328" s="60"/>
      <c r="T328" s="379"/>
      <c r="V328" s="60"/>
      <c r="W328" s="60"/>
      <c r="X328" s="3939"/>
      <c r="Y328" s="3939"/>
      <c r="Z328" s="379"/>
      <c r="AA328" s="60"/>
      <c r="AB328" s="60"/>
      <c r="AC328" s="60"/>
    </row>
    <row r="329" spans="1:29" x14ac:dyDescent="0.2">
      <c r="A329" s="60"/>
      <c r="B329" s="60"/>
      <c r="C329" s="60"/>
      <c r="D329" s="60"/>
      <c r="E329" s="60"/>
      <c r="F329" s="60"/>
      <c r="G329" s="60"/>
      <c r="H329" s="60"/>
      <c r="I329" s="60"/>
      <c r="J329" s="60"/>
      <c r="K329" s="60"/>
      <c r="L329" s="60"/>
      <c r="M329" s="60"/>
      <c r="N329" s="60"/>
      <c r="O329" s="60"/>
      <c r="P329" s="60"/>
      <c r="Q329" s="60"/>
      <c r="R329" s="60"/>
      <c r="S329" s="60"/>
      <c r="T329" s="379"/>
      <c r="V329" s="60"/>
      <c r="W329" s="60"/>
      <c r="X329" s="3939"/>
      <c r="Y329" s="3939"/>
      <c r="Z329" s="379"/>
      <c r="AA329" s="60"/>
      <c r="AB329" s="60"/>
      <c r="AC329" s="60"/>
    </row>
    <row r="330" spans="1:29" x14ac:dyDescent="0.2">
      <c r="A330" s="60"/>
      <c r="B330" s="60"/>
      <c r="C330" s="60"/>
      <c r="D330" s="60"/>
      <c r="E330" s="60"/>
      <c r="F330" s="60"/>
      <c r="G330" s="60"/>
      <c r="H330" s="60"/>
      <c r="I330" s="60"/>
      <c r="J330" s="60"/>
      <c r="K330" s="60"/>
      <c r="L330" s="60"/>
      <c r="M330" s="60"/>
      <c r="N330" s="60"/>
      <c r="O330" s="60"/>
      <c r="P330" s="60"/>
      <c r="Q330" s="60"/>
      <c r="R330" s="60"/>
      <c r="S330" s="60"/>
      <c r="T330" s="379"/>
      <c r="V330" s="60"/>
      <c r="W330" s="60"/>
      <c r="X330" s="3939"/>
      <c r="Y330" s="3939"/>
      <c r="Z330" s="379"/>
      <c r="AA330" s="60"/>
      <c r="AB330" s="60"/>
      <c r="AC330" s="60"/>
    </row>
    <row r="331" spans="1:29" x14ac:dyDescent="0.2">
      <c r="A331" s="60"/>
      <c r="B331" s="60"/>
      <c r="C331" s="60"/>
      <c r="D331" s="60"/>
      <c r="E331" s="60"/>
      <c r="F331" s="60"/>
      <c r="G331" s="60"/>
      <c r="H331" s="60"/>
      <c r="I331" s="60"/>
      <c r="J331" s="60"/>
      <c r="K331" s="60"/>
      <c r="L331" s="60"/>
      <c r="M331" s="60"/>
      <c r="N331" s="60"/>
      <c r="O331" s="60"/>
      <c r="P331" s="60"/>
      <c r="Q331" s="60"/>
      <c r="R331" s="60"/>
      <c r="S331" s="60"/>
      <c r="T331" s="379"/>
      <c r="V331" s="60"/>
      <c r="W331" s="60"/>
      <c r="X331" s="3939"/>
      <c r="Y331" s="3939"/>
      <c r="Z331" s="379"/>
      <c r="AA331" s="60"/>
      <c r="AB331" s="60"/>
      <c r="AC331" s="60"/>
    </row>
    <row r="332" spans="1:29" x14ac:dyDescent="0.2">
      <c r="A332" s="60"/>
      <c r="B332" s="60"/>
      <c r="C332" s="60"/>
      <c r="D332" s="60"/>
      <c r="E332" s="60"/>
      <c r="F332" s="60"/>
      <c r="G332" s="60"/>
      <c r="H332" s="60"/>
      <c r="I332" s="60"/>
      <c r="J332" s="60"/>
      <c r="K332" s="60"/>
      <c r="L332" s="60"/>
      <c r="M332" s="60"/>
      <c r="N332" s="60"/>
      <c r="O332" s="60"/>
      <c r="P332" s="60"/>
      <c r="Q332" s="60"/>
      <c r="R332" s="60"/>
      <c r="S332" s="60"/>
      <c r="T332" s="379"/>
      <c r="V332" s="60"/>
      <c r="W332" s="60"/>
      <c r="X332" s="3939"/>
      <c r="Y332" s="3939"/>
      <c r="Z332" s="379"/>
      <c r="AA332" s="60"/>
      <c r="AB332" s="60"/>
      <c r="AC332" s="60"/>
    </row>
    <row r="333" spans="1:29" x14ac:dyDescent="0.2">
      <c r="A333" s="60"/>
      <c r="B333" s="60"/>
      <c r="C333" s="60"/>
      <c r="D333" s="60"/>
      <c r="E333" s="60"/>
      <c r="F333" s="60"/>
      <c r="G333" s="60"/>
      <c r="H333" s="60"/>
      <c r="I333" s="60"/>
      <c r="J333" s="60"/>
      <c r="K333" s="60"/>
      <c r="L333" s="60"/>
      <c r="M333" s="60"/>
      <c r="N333" s="60"/>
      <c r="O333" s="60"/>
      <c r="P333" s="60"/>
      <c r="Q333" s="60"/>
      <c r="R333" s="60"/>
      <c r="S333" s="60"/>
      <c r="T333" s="379"/>
      <c r="V333" s="60"/>
      <c r="W333" s="60"/>
      <c r="X333" s="3939"/>
      <c r="Y333" s="3939"/>
      <c r="Z333" s="379"/>
      <c r="AA333" s="60"/>
      <c r="AB333" s="60"/>
      <c r="AC333" s="60"/>
    </row>
  </sheetData>
  <mergeCells count="3">
    <mergeCell ref="N5:O5"/>
    <mergeCell ref="P5:Q5"/>
    <mergeCell ref="R5:S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4">
    <tabColor rgb="FFEB700B"/>
  </sheetPr>
  <dimension ref="A1:BY334"/>
  <sheetViews>
    <sheetView showGridLines="0" view="pageBreakPreview" zoomScaleNormal="70" zoomScaleSheetLayoutView="100" zoomScalePageLayoutView="90" workbookViewId="0">
      <selection activeCell="AI10" sqref="AI10"/>
    </sheetView>
  </sheetViews>
  <sheetFormatPr baseColWidth="10" defaultColWidth="11.42578125" defaultRowHeight="12.75" x14ac:dyDescent="0.2"/>
  <cols>
    <col min="1" max="1" width="0.42578125" style="6" customWidth="1"/>
    <col min="2" max="2" width="11.2851562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5.140625" style="6" hidden="1" customWidth="1"/>
    <col min="10" max="10" width="9.28515625" style="6" hidden="1" customWidth="1"/>
    <col min="11" max="11" width="33.28515625" style="6" customWidth="1"/>
    <col min="12" max="12" width="15.7109375" style="6" customWidth="1"/>
    <col min="13" max="13" width="16.140625" style="6" customWidth="1"/>
    <col min="14" max="14" width="15.7109375" style="6" customWidth="1"/>
    <col min="15" max="15" width="1.42578125" style="6" customWidth="1"/>
    <col min="16" max="16" width="7.7109375" style="6" customWidth="1"/>
    <col min="17" max="17" width="1.85546875" style="6" customWidth="1"/>
    <col min="18" max="18" width="11.140625" style="6" customWidth="1"/>
    <col min="19" max="19" width="5.5703125" style="6" customWidth="1"/>
    <col min="20" max="20" width="33.42578125" style="378" customWidth="1"/>
    <col min="21" max="21" width="0.28515625" style="6" customWidth="1"/>
    <col min="22" max="22" width="11.28515625" style="6" hidden="1" customWidth="1"/>
    <col min="23" max="23" width="13.5703125" style="6" hidden="1" customWidth="1"/>
    <col min="24" max="25" width="8.140625" style="3632" hidden="1" customWidth="1"/>
    <col min="26" max="26" width="36.28515625" style="378" hidden="1" customWidth="1"/>
    <col min="27" max="27" width="2.42578125" style="6" hidden="1" customWidth="1"/>
    <col min="28" max="28" width="31.5703125" style="6" hidden="1" customWidth="1"/>
    <col min="29" max="29" width="13.7109375" style="6" hidden="1" customWidth="1"/>
    <col min="30" max="30" width="14.140625" style="6" hidden="1" customWidth="1"/>
    <col min="31" max="31" width="20.42578125" style="6" hidden="1" customWidth="1"/>
    <col min="32" max="32" width="13.85546875" style="6" hidden="1" customWidth="1"/>
    <col min="33" max="33" width="22.140625" style="6" hidden="1" customWidth="1"/>
    <col min="34" max="34" width="0.42578125" style="6" hidden="1" customWidth="1"/>
    <col min="35" max="35" width="27.85546875" style="6" hidden="1" customWidth="1"/>
    <col min="36" max="41" width="11.42578125" style="6" hidden="1" customWidth="1"/>
    <col min="42" max="16384" width="11.42578125" style="6"/>
  </cols>
  <sheetData>
    <row r="1" spans="1:77" s="3999" customFormat="1" ht="18" x14ac:dyDescent="0.25">
      <c r="K1" s="1652" t="s">
        <v>2388</v>
      </c>
      <c r="L1" s="3182"/>
      <c r="M1" s="3182"/>
      <c r="N1" s="3182"/>
      <c r="O1" s="3182"/>
      <c r="P1" s="3182"/>
      <c r="Q1" s="3182"/>
      <c r="R1" s="3182"/>
      <c r="S1" s="3182"/>
      <c r="T1" s="2996" t="s">
        <v>5181</v>
      </c>
      <c r="V1" s="4000"/>
      <c r="W1" s="4001"/>
      <c r="X1" s="4001"/>
      <c r="Y1" s="4001"/>
      <c r="Z1" s="4002"/>
    </row>
    <row r="2" spans="1:77" s="3999" customFormat="1" ht="18" x14ac:dyDescent="0.25">
      <c r="K2" s="1652" t="s">
        <v>2966</v>
      </c>
      <c r="L2" s="3182"/>
      <c r="M2" s="3182"/>
      <c r="N2" s="3182"/>
      <c r="O2" s="3182"/>
      <c r="P2" s="3182"/>
      <c r="Q2" s="3182"/>
      <c r="R2" s="3182"/>
      <c r="S2" s="3182"/>
      <c r="T2" s="3182"/>
      <c r="V2" s="4000"/>
      <c r="W2" s="4001"/>
      <c r="X2" s="4001"/>
      <c r="Y2" s="4001"/>
      <c r="Z2" s="4002"/>
    </row>
    <row r="3" spans="1:77" s="3999" customFormat="1" ht="18" x14ac:dyDescent="0.25">
      <c r="K3" s="2992">
        <v>2013</v>
      </c>
      <c r="L3" s="3182"/>
      <c r="M3" s="3182"/>
      <c r="N3" s="3182"/>
      <c r="O3" s="3182"/>
      <c r="P3" s="3182"/>
      <c r="Q3" s="3182"/>
      <c r="R3" s="3182"/>
      <c r="S3" s="3182"/>
      <c r="T3" s="3182"/>
      <c r="V3" s="4000"/>
      <c r="W3" s="4001"/>
      <c r="X3" s="4001"/>
      <c r="Y3" s="4001"/>
      <c r="Z3" s="4002"/>
    </row>
    <row r="4" spans="1:77" s="3999" customFormat="1" ht="18" x14ac:dyDescent="0.25">
      <c r="K4" s="3182"/>
      <c r="L4" s="3184"/>
      <c r="M4" s="3184"/>
      <c r="N4" s="3184"/>
      <c r="O4" s="3184"/>
      <c r="P4" s="3184"/>
      <c r="Q4" s="3184"/>
      <c r="R4" s="3184"/>
      <c r="S4" s="3184"/>
      <c r="T4" s="3184"/>
      <c r="V4" s="85"/>
      <c r="W4" s="58"/>
      <c r="X4" s="83"/>
      <c r="Y4" s="83"/>
      <c r="Z4" s="58"/>
    </row>
    <row r="5" spans="1:77" s="3632" customFormat="1" ht="46.5" customHeight="1" x14ac:dyDescent="0.2">
      <c r="A5" s="3262" t="s">
        <v>50</v>
      </c>
      <c r="B5" s="3262" t="s">
        <v>44</v>
      </c>
      <c r="C5" s="3262" t="s">
        <v>172</v>
      </c>
      <c r="D5" s="567" t="s">
        <v>261</v>
      </c>
      <c r="E5" s="1289"/>
      <c r="F5" s="3262" t="s">
        <v>176</v>
      </c>
      <c r="G5" s="3262" t="s">
        <v>179</v>
      </c>
      <c r="H5" s="3262" t="s">
        <v>178</v>
      </c>
      <c r="I5" s="3262" t="s">
        <v>174</v>
      </c>
      <c r="J5" s="3263" t="s">
        <v>175</v>
      </c>
      <c r="K5" s="4003" t="s">
        <v>181</v>
      </c>
      <c r="L5" s="4003" t="s">
        <v>21</v>
      </c>
      <c r="M5" s="4003" t="s">
        <v>29</v>
      </c>
      <c r="N5" s="6083" t="s">
        <v>258</v>
      </c>
      <c r="O5" s="6083"/>
      <c r="P5" s="6083" t="s">
        <v>182</v>
      </c>
      <c r="Q5" s="6083"/>
      <c r="R5" s="6083" t="s">
        <v>20</v>
      </c>
      <c r="S5" s="6083"/>
      <c r="T5" s="4003" t="s">
        <v>30</v>
      </c>
      <c r="U5" s="3265" t="s">
        <v>171</v>
      </c>
      <c r="V5" s="3267" t="s">
        <v>183</v>
      </c>
      <c r="W5" s="3267" t="s">
        <v>185</v>
      </c>
      <c r="X5" s="3262" t="s">
        <v>26</v>
      </c>
      <c r="Y5" s="3262" t="s">
        <v>27</v>
      </c>
      <c r="Z5" s="3268" t="s">
        <v>23</v>
      </c>
      <c r="AA5" s="3269" t="s">
        <v>187</v>
      </c>
      <c r="AB5" s="3269" t="s">
        <v>188</v>
      </c>
      <c r="AC5" s="3270" t="s">
        <v>45</v>
      </c>
      <c r="AD5" s="3262" t="s">
        <v>47</v>
      </c>
      <c r="AE5" s="3271" t="s">
        <v>49</v>
      </c>
      <c r="AF5" s="3271" t="s">
        <v>189</v>
      </c>
      <c r="AG5" s="3271" t="s">
        <v>202</v>
      </c>
      <c r="AH5" s="3271" t="s">
        <v>191</v>
      </c>
      <c r="AI5" s="3262" t="s">
        <v>151</v>
      </c>
    </row>
    <row r="6" spans="1:77" s="60" customFormat="1" ht="21" customHeight="1" x14ac:dyDescent="0.25">
      <c r="A6" s="3337"/>
      <c r="B6" s="3338"/>
      <c r="C6" s="3339"/>
      <c r="D6" s="3337"/>
      <c r="E6" s="3337"/>
      <c r="F6" s="3337"/>
      <c r="G6" s="3340"/>
      <c r="H6" s="3340"/>
      <c r="I6" s="3337"/>
      <c r="J6" s="3341"/>
      <c r="K6" s="6036" t="s">
        <v>295</v>
      </c>
      <c r="L6" s="6036"/>
      <c r="M6" s="6039"/>
      <c r="N6" s="3790">
        <f>SUM(N7:N11)</f>
        <v>6777280.8199999994</v>
      </c>
      <c r="O6" s="2688"/>
      <c r="P6" s="3342"/>
      <c r="Q6" s="2068"/>
      <c r="R6" s="2490">
        <f>SUM(R7:R11)</f>
        <v>1489</v>
      </c>
      <c r="S6" s="3343"/>
      <c r="T6" s="3342"/>
      <c r="U6" s="3344"/>
      <c r="V6" s="3431"/>
      <c r="W6" s="3431"/>
      <c r="X6" s="3432">
        <f>SUM(X7:X11)</f>
        <v>5</v>
      </c>
      <c r="Y6" s="3432">
        <f>SUM(Y7:Y11)</f>
        <v>9</v>
      </c>
      <c r="Z6" s="3433"/>
      <c r="AA6" s="3349"/>
      <c r="AB6" s="3349"/>
      <c r="AC6" s="3349"/>
      <c r="AD6" s="3350"/>
      <c r="AE6" s="3350"/>
      <c r="AF6" s="3350"/>
      <c r="AG6" s="3350"/>
      <c r="AH6" s="3350"/>
      <c r="AI6" s="335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row>
    <row r="7" spans="1:77" s="587" customFormat="1" ht="67.5" customHeight="1" x14ac:dyDescent="0.25">
      <c r="A7" s="3351" t="s">
        <v>840</v>
      </c>
      <c r="B7" s="1189" t="s">
        <v>884</v>
      </c>
      <c r="C7" s="3352" t="s">
        <v>285</v>
      </c>
      <c r="D7" s="3353" t="s">
        <v>254</v>
      </c>
      <c r="E7" s="3587" t="s">
        <v>4249</v>
      </c>
      <c r="F7" s="3508" t="s">
        <v>296</v>
      </c>
      <c r="G7" s="3355" t="s">
        <v>4250</v>
      </c>
      <c r="H7" s="3356" t="s">
        <v>295</v>
      </c>
      <c r="I7" s="3355" t="s">
        <v>2963</v>
      </c>
      <c r="J7" s="3358">
        <v>2013</v>
      </c>
      <c r="K7" s="1968" t="s">
        <v>4251</v>
      </c>
      <c r="L7" s="3315" t="s">
        <v>290</v>
      </c>
      <c r="M7" s="3315" t="s">
        <v>651</v>
      </c>
      <c r="N7" s="3790">
        <v>1100000</v>
      </c>
      <c r="O7" s="1965"/>
      <c r="P7" s="3359">
        <v>0.77</v>
      </c>
      <c r="Q7" s="1965"/>
      <c r="R7" s="1964">
        <v>91</v>
      </c>
      <c r="S7" s="1963"/>
      <c r="T7" s="1962" t="s">
        <v>4252</v>
      </c>
      <c r="U7" s="3588">
        <v>0.28999999999999998</v>
      </c>
      <c r="V7" s="668" t="s">
        <v>284</v>
      </c>
      <c r="W7" s="668" t="s">
        <v>283</v>
      </c>
      <c r="X7" s="3967">
        <v>1</v>
      </c>
      <c r="Y7" s="3967">
        <v>3</v>
      </c>
      <c r="Z7" s="631" t="s">
        <v>282</v>
      </c>
      <c r="AA7" s="3422" t="s">
        <v>4253</v>
      </c>
      <c r="AB7" s="3363"/>
      <c r="AC7" s="3364" t="s">
        <v>281</v>
      </c>
      <c r="AD7" s="3365" t="s">
        <v>4254</v>
      </c>
      <c r="AE7" s="3366" t="s">
        <v>3459</v>
      </c>
      <c r="AF7" s="3361">
        <v>41481</v>
      </c>
      <c r="AG7" s="628" t="s">
        <v>281</v>
      </c>
      <c r="AH7" s="627" t="s">
        <v>281</v>
      </c>
      <c r="AI7" s="3454" t="s">
        <v>3117</v>
      </c>
      <c r="AJ7" s="627" t="s">
        <v>281</v>
      </c>
      <c r="AK7" s="627" t="s">
        <v>281</v>
      </c>
      <c r="AL7" s="627" t="s">
        <v>281</v>
      </c>
      <c r="AM7" s="627" t="s">
        <v>281</v>
      </c>
      <c r="AN7" s="627" t="s">
        <v>281</v>
      </c>
      <c r="AO7" s="1182" t="s">
        <v>281</v>
      </c>
    </row>
    <row r="8" spans="1:77" s="587" customFormat="1" ht="41.25" customHeight="1" x14ac:dyDescent="0.25">
      <c r="A8" s="3351" t="s">
        <v>840</v>
      </c>
      <c r="B8" s="1189" t="s">
        <v>884</v>
      </c>
      <c r="C8" s="3352" t="s">
        <v>285</v>
      </c>
      <c r="D8" s="3353" t="s">
        <v>254</v>
      </c>
      <c r="E8" s="3589" t="s">
        <v>281</v>
      </c>
      <c r="F8" s="3508" t="s">
        <v>296</v>
      </c>
      <c r="G8" s="3355" t="s">
        <v>4255</v>
      </c>
      <c r="H8" s="3356" t="s">
        <v>295</v>
      </c>
      <c r="I8" s="3355" t="s">
        <v>2963</v>
      </c>
      <c r="J8" s="3358">
        <v>2013</v>
      </c>
      <c r="K8" s="1968" t="s">
        <v>4256</v>
      </c>
      <c r="L8" s="3315" t="s">
        <v>312</v>
      </c>
      <c r="M8" s="3315" t="s">
        <v>1807</v>
      </c>
      <c r="N8" s="3790">
        <v>800000</v>
      </c>
      <c r="O8" s="1965"/>
      <c r="P8" s="3359">
        <v>0.8</v>
      </c>
      <c r="Q8" s="1965"/>
      <c r="R8" s="1964">
        <v>789</v>
      </c>
      <c r="S8" s="1963"/>
      <c r="T8" s="1962" t="s">
        <v>4257</v>
      </c>
      <c r="U8" s="3588">
        <v>0.5</v>
      </c>
      <c r="V8" s="3361">
        <v>41502</v>
      </c>
      <c r="W8" s="668" t="s">
        <v>283</v>
      </c>
      <c r="X8" s="3967">
        <v>1</v>
      </c>
      <c r="Y8" s="3967">
        <v>3</v>
      </c>
      <c r="Z8" s="631" t="s">
        <v>282</v>
      </c>
      <c r="AA8" s="3351"/>
      <c r="AB8" s="3363"/>
      <c r="AC8" s="3364" t="s">
        <v>281</v>
      </c>
      <c r="AD8" s="3365" t="s">
        <v>4258</v>
      </c>
      <c r="AE8" s="3366" t="s">
        <v>3459</v>
      </c>
      <c r="AF8" s="3361">
        <v>41481</v>
      </c>
      <c r="AG8" s="628" t="s">
        <v>281</v>
      </c>
      <c r="AH8" s="627" t="s">
        <v>281</v>
      </c>
      <c r="AI8" s="3454" t="s">
        <v>3031</v>
      </c>
      <c r="AJ8" s="627" t="s">
        <v>281</v>
      </c>
      <c r="AK8" s="627" t="s">
        <v>281</v>
      </c>
      <c r="AL8" s="627" t="s">
        <v>281</v>
      </c>
      <c r="AM8" s="627" t="s">
        <v>281</v>
      </c>
      <c r="AN8" s="627" t="s">
        <v>281</v>
      </c>
      <c r="AO8" s="1182" t="s">
        <v>281</v>
      </c>
    </row>
    <row r="9" spans="1:77" s="587" customFormat="1" ht="20.25" customHeight="1" x14ac:dyDescent="0.25">
      <c r="A9" s="3351" t="s">
        <v>840</v>
      </c>
      <c r="B9" s="1189" t="s">
        <v>3493</v>
      </c>
      <c r="C9" s="3352" t="s">
        <v>285</v>
      </c>
      <c r="D9" s="3353" t="s">
        <v>254</v>
      </c>
      <c r="E9" s="3591" t="s">
        <v>4259</v>
      </c>
      <c r="F9" s="3508" t="s">
        <v>296</v>
      </c>
      <c r="G9" s="3355" t="s">
        <v>4260</v>
      </c>
      <c r="H9" s="3356" t="s">
        <v>295</v>
      </c>
      <c r="I9" s="3355" t="s">
        <v>2963</v>
      </c>
      <c r="J9" s="3358">
        <v>2013</v>
      </c>
      <c r="K9" s="1968" t="s">
        <v>4261</v>
      </c>
      <c r="L9" s="3315" t="s">
        <v>290</v>
      </c>
      <c r="M9" s="3315" t="s">
        <v>4262</v>
      </c>
      <c r="N9" s="3790">
        <v>2498605.86</v>
      </c>
      <c r="O9" s="1965"/>
      <c r="P9" s="3359">
        <v>0.14000000000000001</v>
      </c>
      <c r="Q9" s="1965"/>
      <c r="R9" s="1964">
        <v>455</v>
      </c>
      <c r="S9" s="1963"/>
      <c r="T9" s="1962" t="s">
        <v>3093</v>
      </c>
      <c r="U9" s="3588">
        <v>0.3</v>
      </c>
      <c r="V9" s="668" t="s">
        <v>284</v>
      </c>
      <c r="W9" s="668" t="s">
        <v>283</v>
      </c>
      <c r="X9" s="1395">
        <v>1</v>
      </c>
      <c r="Y9" s="1395">
        <v>1</v>
      </c>
      <c r="Z9" s="631" t="s">
        <v>282</v>
      </c>
      <c r="AA9" s="3351"/>
      <c r="AB9" s="3363"/>
      <c r="AC9" s="3364" t="s">
        <v>281</v>
      </c>
      <c r="AD9" s="3365" t="s">
        <v>4263</v>
      </c>
      <c r="AE9" s="3366" t="s">
        <v>3508</v>
      </c>
      <c r="AF9" s="3361">
        <v>41498</v>
      </c>
      <c r="AG9" s="628" t="s">
        <v>281</v>
      </c>
      <c r="AH9" s="627" t="s">
        <v>281</v>
      </c>
      <c r="AI9" s="3367" t="s">
        <v>281</v>
      </c>
      <c r="AJ9" s="627" t="s">
        <v>281</v>
      </c>
      <c r="AK9" s="627" t="s">
        <v>281</v>
      </c>
      <c r="AL9" s="627" t="s">
        <v>281</v>
      </c>
      <c r="AM9" s="627" t="s">
        <v>281</v>
      </c>
      <c r="AN9" s="627" t="s">
        <v>281</v>
      </c>
      <c r="AO9" s="1182" t="s">
        <v>281</v>
      </c>
    </row>
    <row r="10" spans="1:77" s="587" customFormat="1" ht="53.25" customHeight="1" x14ac:dyDescent="0.25">
      <c r="A10" s="3351" t="s">
        <v>840</v>
      </c>
      <c r="B10" s="1189" t="s">
        <v>3493</v>
      </c>
      <c r="C10" s="3352" t="s">
        <v>285</v>
      </c>
      <c r="D10" s="3353" t="s">
        <v>254</v>
      </c>
      <c r="E10" s="3591" t="s">
        <v>4264</v>
      </c>
      <c r="F10" s="3508" t="s">
        <v>296</v>
      </c>
      <c r="G10" s="3355" t="s">
        <v>4265</v>
      </c>
      <c r="H10" s="3356" t="s">
        <v>295</v>
      </c>
      <c r="I10" s="3355" t="s">
        <v>2963</v>
      </c>
      <c r="J10" s="3358">
        <v>2013</v>
      </c>
      <c r="K10" s="1968" t="s">
        <v>4266</v>
      </c>
      <c r="L10" s="3315" t="s">
        <v>320</v>
      </c>
      <c r="M10" s="3315" t="s">
        <v>3125</v>
      </c>
      <c r="N10" s="3790">
        <v>220000</v>
      </c>
      <c r="O10" s="1965"/>
      <c r="P10" s="3359">
        <v>0.19</v>
      </c>
      <c r="Q10" s="1965"/>
      <c r="R10" s="1964">
        <v>117</v>
      </c>
      <c r="S10" s="1963"/>
      <c r="T10" s="1962" t="s">
        <v>4267</v>
      </c>
      <c r="U10" s="2627">
        <v>0.3</v>
      </c>
      <c r="V10" s="3361">
        <v>41507</v>
      </c>
      <c r="W10" s="668" t="s">
        <v>283</v>
      </c>
      <c r="X10" s="1395">
        <v>1</v>
      </c>
      <c r="Y10" s="1395">
        <v>1</v>
      </c>
      <c r="Z10" s="631" t="s">
        <v>282</v>
      </c>
      <c r="AA10" s="3422" t="s">
        <v>4268</v>
      </c>
      <c r="AB10" s="3363"/>
      <c r="AC10" s="3364" t="s">
        <v>281</v>
      </c>
      <c r="AD10" s="3365" t="s">
        <v>4269</v>
      </c>
      <c r="AE10" s="3366" t="s">
        <v>3508</v>
      </c>
      <c r="AF10" s="3361">
        <v>41498</v>
      </c>
      <c r="AG10" s="628" t="s">
        <v>281</v>
      </c>
      <c r="AH10" s="627" t="s">
        <v>281</v>
      </c>
      <c r="AI10" s="3367" t="s">
        <v>281</v>
      </c>
      <c r="AJ10" s="627" t="s">
        <v>281</v>
      </c>
      <c r="AK10" s="627" t="s">
        <v>281</v>
      </c>
      <c r="AL10" s="627" t="s">
        <v>281</v>
      </c>
      <c r="AM10" s="627" t="s">
        <v>281</v>
      </c>
      <c r="AN10" s="627" t="s">
        <v>281</v>
      </c>
      <c r="AO10" s="1182" t="s">
        <v>281</v>
      </c>
    </row>
    <row r="11" spans="1:77" s="587" customFormat="1" ht="29.25" customHeight="1" x14ac:dyDescent="0.25">
      <c r="A11" s="3351" t="s">
        <v>840</v>
      </c>
      <c r="B11" s="1189" t="s">
        <v>3493</v>
      </c>
      <c r="C11" s="3352" t="s">
        <v>285</v>
      </c>
      <c r="D11" s="3353" t="s">
        <v>254</v>
      </c>
      <c r="E11" s="3473">
        <v>11613</v>
      </c>
      <c r="F11" s="3508" t="s">
        <v>296</v>
      </c>
      <c r="G11" s="3355" t="s">
        <v>4270</v>
      </c>
      <c r="H11" s="3356" t="s">
        <v>295</v>
      </c>
      <c r="I11" s="3355" t="s">
        <v>2963</v>
      </c>
      <c r="J11" s="3358">
        <v>2013</v>
      </c>
      <c r="K11" s="3804" t="s">
        <v>3505</v>
      </c>
      <c r="L11" s="4035" t="s">
        <v>310</v>
      </c>
      <c r="M11" s="4035" t="s">
        <v>3327</v>
      </c>
      <c r="N11" s="4036">
        <v>2158674.96</v>
      </c>
      <c r="O11" s="3724"/>
      <c r="P11" s="3958">
        <v>0.4</v>
      </c>
      <c r="Q11" s="3724"/>
      <c r="R11" s="3959">
        <v>37</v>
      </c>
      <c r="S11" s="3725"/>
      <c r="T11" s="3960" t="s">
        <v>4271</v>
      </c>
      <c r="U11" s="2627">
        <v>0.5</v>
      </c>
      <c r="V11" s="3361">
        <v>41596</v>
      </c>
      <c r="W11" s="668" t="s">
        <v>283</v>
      </c>
      <c r="X11" s="1395">
        <v>1</v>
      </c>
      <c r="Y11" s="1395">
        <v>1</v>
      </c>
      <c r="Z11" s="631" t="s">
        <v>282</v>
      </c>
      <c r="AA11" s="3351"/>
      <c r="AB11" s="3363"/>
      <c r="AC11" s="3364" t="s">
        <v>281</v>
      </c>
      <c r="AD11" s="3365" t="s">
        <v>4272</v>
      </c>
      <c r="AE11" s="3366" t="s">
        <v>3499</v>
      </c>
      <c r="AF11" s="3361">
        <v>41492</v>
      </c>
      <c r="AG11" s="628" t="s">
        <v>281</v>
      </c>
      <c r="AH11" s="627" t="s">
        <v>281</v>
      </c>
      <c r="AI11" s="3367" t="s">
        <v>281</v>
      </c>
      <c r="AJ11" s="627" t="s">
        <v>281</v>
      </c>
      <c r="AK11" s="627" t="s">
        <v>281</v>
      </c>
      <c r="AL11" s="627" t="s">
        <v>281</v>
      </c>
      <c r="AM11" s="627" t="s">
        <v>281</v>
      </c>
      <c r="AN11" s="627" t="s">
        <v>281</v>
      </c>
      <c r="AO11" s="1182" t="s">
        <v>281</v>
      </c>
    </row>
    <row r="12" spans="1:77" s="587" customFormat="1" ht="15.75" x14ac:dyDescent="0.25">
      <c r="A12" s="3603"/>
      <c r="B12" s="1657"/>
      <c r="C12" s="3604"/>
      <c r="D12" s="3605"/>
      <c r="E12" s="4077"/>
      <c r="F12" s="4078"/>
      <c r="G12" s="3608"/>
      <c r="H12" s="3609"/>
      <c r="I12" s="3608"/>
      <c r="J12" s="3610"/>
      <c r="K12" s="1974"/>
      <c r="L12" s="4079"/>
      <c r="M12" s="4079"/>
      <c r="N12" s="1951"/>
      <c r="O12" s="1949"/>
      <c r="P12" s="4080"/>
      <c r="Q12" s="1949"/>
      <c r="R12" s="1948"/>
      <c r="S12" s="1947"/>
      <c r="T12" s="1946"/>
      <c r="U12" s="3617"/>
      <c r="V12" s="3624"/>
      <c r="W12" s="1766"/>
      <c r="X12" s="1900"/>
      <c r="Y12" s="1900"/>
      <c r="Z12" s="1720"/>
      <c r="AA12" s="1930"/>
      <c r="AB12" s="3620"/>
      <c r="AC12" s="3621"/>
      <c r="AD12" s="3622"/>
      <c r="AE12" s="3623"/>
      <c r="AF12" s="3624"/>
      <c r="AG12" s="1711"/>
      <c r="AH12" s="1690"/>
      <c r="AI12" s="3625"/>
      <c r="AJ12" s="1690"/>
      <c r="AK12" s="1690"/>
      <c r="AL12" s="1690"/>
      <c r="AM12" s="1690"/>
      <c r="AN12" s="1690"/>
      <c r="AO12" s="1784"/>
    </row>
    <row r="13" spans="1:77" ht="24" customHeight="1" x14ac:dyDescent="0.25">
      <c r="A13" s="3394"/>
      <c r="B13" s="3395"/>
      <c r="C13" s="3395"/>
      <c r="D13" s="3394"/>
      <c r="E13" s="3394"/>
      <c r="F13" s="3394"/>
      <c r="G13" s="3395"/>
      <c r="H13" s="3395"/>
      <c r="I13" s="3394"/>
      <c r="J13" s="3394"/>
      <c r="K13" s="6015" t="s">
        <v>4273</v>
      </c>
      <c r="L13" s="6015"/>
      <c r="M13" s="6015"/>
      <c r="N13" s="6015"/>
      <c r="O13" s="6015"/>
      <c r="P13" s="6015"/>
      <c r="Q13" s="6015"/>
      <c r="R13" s="6015"/>
      <c r="S13" s="6015"/>
      <c r="T13" s="6015"/>
      <c r="U13" s="20"/>
      <c r="V13" s="3403"/>
      <c r="W13" s="3403"/>
      <c r="X13" s="3395"/>
      <c r="Y13" s="3395"/>
      <c r="Z13" s="3405"/>
      <c r="AA13" s="3406"/>
      <c r="AB13" s="3406"/>
      <c r="AC13" s="3406"/>
      <c r="AD13" s="20"/>
      <c r="AE13" s="20"/>
      <c r="AF13" s="20"/>
      <c r="AG13" s="20"/>
      <c r="AH13" s="20"/>
      <c r="AI13" s="20"/>
    </row>
    <row r="14" spans="1:77" ht="27.75" customHeight="1" x14ac:dyDescent="0.25">
      <c r="A14" s="3394"/>
      <c r="B14" s="3395"/>
      <c r="C14" s="3395"/>
      <c r="D14" s="3394"/>
      <c r="E14" s="3394"/>
      <c r="F14" s="3394"/>
      <c r="G14" s="3395"/>
      <c r="H14" s="3395"/>
      <c r="I14" s="3394"/>
      <c r="J14" s="3394"/>
      <c r="K14" s="6015" t="s">
        <v>4274</v>
      </c>
      <c r="L14" s="6015"/>
      <c r="M14" s="6015"/>
      <c r="N14" s="6015"/>
      <c r="O14" s="6015"/>
      <c r="P14" s="6015"/>
      <c r="Q14" s="6015"/>
      <c r="R14" s="6015"/>
      <c r="S14" s="6015"/>
      <c r="T14" s="6015"/>
      <c r="U14" s="20"/>
      <c r="V14" s="3403"/>
      <c r="W14" s="3403"/>
      <c r="X14" s="3395"/>
      <c r="Y14" s="3395"/>
      <c r="Z14" s="3405"/>
      <c r="AA14" s="3406"/>
      <c r="AB14" s="3406"/>
      <c r="AC14" s="3406"/>
      <c r="AD14" s="20"/>
      <c r="AE14" s="20"/>
      <c r="AF14" s="20"/>
      <c r="AG14" s="20"/>
      <c r="AH14" s="20"/>
      <c r="AI14" s="20"/>
    </row>
    <row r="15" spans="1:77" ht="18" x14ac:dyDescent="0.25">
      <c r="A15" s="20"/>
      <c r="B15" s="20"/>
      <c r="C15" s="20"/>
      <c r="D15" s="20"/>
      <c r="E15" s="20"/>
      <c r="F15" s="20"/>
      <c r="G15" s="20"/>
      <c r="H15" s="20"/>
      <c r="I15" s="20"/>
      <c r="J15" s="20"/>
      <c r="K15" s="20"/>
      <c r="L15" s="20"/>
      <c r="M15" s="3408"/>
      <c r="N15" s="3409"/>
      <c r="O15" s="20"/>
      <c r="P15" s="20"/>
      <c r="Q15" s="20"/>
      <c r="R15" s="20"/>
      <c r="S15" s="20"/>
      <c r="T15" s="20"/>
      <c r="U15" s="20"/>
      <c r="V15" s="20"/>
      <c r="W15" s="20"/>
      <c r="X15" s="3272"/>
      <c r="Y15" s="3272"/>
      <c r="Z15" s="20"/>
      <c r="AA15" s="20"/>
      <c r="AB15" s="20"/>
      <c r="AC15" s="20"/>
      <c r="AD15" s="20"/>
      <c r="AE15" s="20"/>
      <c r="AF15" s="20"/>
      <c r="AG15" s="20"/>
      <c r="AH15" s="20"/>
      <c r="AI15" s="20"/>
    </row>
    <row r="16" spans="1:77" ht="18" x14ac:dyDescent="0.25">
      <c r="A16" s="20"/>
      <c r="B16" s="20"/>
      <c r="C16" s="20"/>
      <c r="D16" s="20"/>
      <c r="E16" s="20"/>
      <c r="F16" s="20"/>
      <c r="G16" s="20"/>
      <c r="H16" s="20"/>
      <c r="I16" s="20"/>
      <c r="J16" s="20"/>
      <c r="K16" s="20"/>
      <c r="L16" s="20"/>
      <c r="M16" s="3408"/>
      <c r="N16" s="3409"/>
      <c r="O16" s="20"/>
      <c r="P16" s="20"/>
      <c r="Q16" s="20"/>
      <c r="R16" s="20"/>
      <c r="S16" s="20"/>
      <c r="T16" s="20"/>
      <c r="U16" s="20"/>
      <c r="V16" s="20"/>
      <c r="W16" s="20"/>
      <c r="X16" s="3272"/>
      <c r="Y16" s="3272"/>
      <c r="Z16" s="20"/>
      <c r="AA16" s="20"/>
      <c r="AB16" s="20"/>
      <c r="AC16" s="20"/>
      <c r="AD16" s="20"/>
      <c r="AE16" s="20"/>
      <c r="AF16" s="20"/>
      <c r="AG16" s="20"/>
      <c r="AH16" s="20"/>
      <c r="AI16" s="20"/>
    </row>
    <row r="17" spans="1:35" ht="18" x14ac:dyDescent="0.25">
      <c r="A17" s="20"/>
      <c r="B17" s="20"/>
      <c r="C17" s="20"/>
      <c r="D17" s="20"/>
      <c r="E17" s="20"/>
      <c r="F17" s="20"/>
      <c r="G17" s="20"/>
      <c r="H17" s="20"/>
      <c r="I17" s="20"/>
      <c r="J17" s="20"/>
      <c r="K17" s="20"/>
      <c r="L17" s="20"/>
      <c r="M17" s="3408"/>
      <c r="N17" s="3409"/>
      <c r="O17" s="20"/>
      <c r="P17" s="20"/>
      <c r="Q17" s="20"/>
      <c r="R17" s="20"/>
      <c r="S17" s="20"/>
      <c r="T17" s="20"/>
      <c r="U17" s="20"/>
      <c r="V17" s="20"/>
      <c r="W17" s="20"/>
      <c r="X17" s="3272"/>
      <c r="Y17" s="3272"/>
      <c r="Z17" s="20"/>
      <c r="AA17" s="20"/>
      <c r="AB17" s="20"/>
      <c r="AC17" s="20"/>
      <c r="AD17" s="20"/>
      <c r="AE17" s="20"/>
      <c r="AF17" s="20"/>
      <c r="AG17" s="20"/>
      <c r="AH17" s="20"/>
      <c r="AI17" s="20"/>
    </row>
    <row r="18" spans="1:35" ht="18" x14ac:dyDescent="0.25">
      <c r="A18" s="20"/>
      <c r="B18" s="20"/>
      <c r="C18" s="20"/>
      <c r="D18" s="20"/>
      <c r="E18" s="20"/>
      <c r="F18" s="20"/>
      <c r="G18" s="20"/>
      <c r="H18" s="20"/>
      <c r="I18" s="20"/>
      <c r="J18" s="20"/>
      <c r="K18" s="20"/>
      <c r="L18" s="20"/>
      <c r="M18" s="3408"/>
      <c r="N18" s="3409"/>
      <c r="O18" s="20"/>
      <c r="P18" s="20"/>
      <c r="Q18" s="20"/>
      <c r="R18" s="20"/>
      <c r="S18" s="20"/>
      <c r="T18" s="20"/>
      <c r="U18" s="20"/>
      <c r="V18" s="20"/>
      <c r="W18" s="20"/>
      <c r="X18" s="3272"/>
      <c r="Y18" s="3272"/>
      <c r="Z18" s="20"/>
      <c r="AA18" s="20"/>
      <c r="AB18" s="20"/>
      <c r="AC18" s="20"/>
      <c r="AD18" s="20"/>
      <c r="AE18" s="20"/>
      <c r="AF18" s="20"/>
      <c r="AG18" s="20"/>
      <c r="AH18" s="20"/>
      <c r="AI18" s="20"/>
    </row>
    <row r="19" spans="1:35" ht="18" x14ac:dyDescent="0.25">
      <c r="A19" s="20"/>
      <c r="B19" s="20"/>
      <c r="C19" s="20"/>
      <c r="D19" s="20"/>
      <c r="E19" s="20"/>
      <c r="F19" s="20"/>
      <c r="G19" s="20"/>
      <c r="H19" s="20"/>
      <c r="I19" s="20"/>
      <c r="J19" s="20"/>
      <c r="K19" s="20"/>
      <c r="L19" s="20"/>
      <c r="M19" s="3408"/>
      <c r="N19" s="3409"/>
      <c r="O19" s="20"/>
      <c r="P19" s="20"/>
      <c r="Q19" s="20"/>
      <c r="R19" s="20"/>
      <c r="S19" s="20"/>
      <c r="T19" s="20"/>
      <c r="U19" s="20"/>
      <c r="V19" s="20"/>
      <c r="W19" s="20"/>
      <c r="X19" s="3272"/>
      <c r="Y19" s="3272"/>
      <c r="Z19" s="20"/>
      <c r="AA19" s="20"/>
      <c r="AB19" s="20"/>
      <c r="AC19" s="20"/>
      <c r="AD19" s="20"/>
      <c r="AE19" s="20"/>
      <c r="AF19" s="20"/>
      <c r="AG19" s="20"/>
      <c r="AH19" s="20"/>
      <c r="AI19" s="20"/>
    </row>
    <row r="20" spans="1:35" ht="18" x14ac:dyDescent="0.25">
      <c r="A20" s="20"/>
      <c r="B20" s="20"/>
      <c r="C20" s="20"/>
      <c r="D20" s="20"/>
      <c r="E20" s="20"/>
      <c r="F20" s="20"/>
      <c r="G20" s="20"/>
      <c r="H20" s="20"/>
      <c r="I20" s="20"/>
      <c r="J20" s="20"/>
      <c r="K20" s="20"/>
      <c r="L20" s="20"/>
      <c r="M20" s="3408"/>
      <c r="N20" s="3409"/>
      <c r="O20" s="20"/>
      <c r="P20" s="20"/>
      <c r="Q20" s="20"/>
      <c r="R20" s="20"/>
      <c r="S20" s="20"/>
      <c r="T20" s="20"/>
      <c r="U20" s="20"/>
      <c r="V20" s="20"/>
      <c r="W20" s="20"/>
      <c r="X20" s="3272"/>
      <c r="Y20" s="3272"/>
      <c r="Z20" s="20"/>
      <c r="AA20" s="20"/>
      <c r="AB20" s="20"/>
      <c r="AC20" s="20"/>
      <c r="AD20" s="20"/>
      <c r="AE20" s="20"/>
      <c r="AF20" s="20"/>
      <c r="AG20" s="20"/>
      <c r="AH20" s="20"/>
      <c r="AI20" s="20"/>
    </row>
    <row r="21" spans="1:35" ht="18" x14ac:dyDescent="0.25">
      <c r="A21" s="20"/>
      <c r="B21" s="20"/>
      <c r="C21" s="20"/>
      <c r="D21" s="20"/>
      <c r="E21" s="20"/>
      <c r="F21" s="20"/>
      <c r="G21" s="20"/>
      <c r="H21" s="20"/>
      <c r="I21" s="20"/>
      <c r="J21" s="20"/>
      <c r="K21" s="20"/>
      <c r="L21" s="20"/>
      <c r="M21" s="3408"/>
      <c r="N21" s="3409"/>
      <c r="O21" s="20"/>
      <c r="P21" s="20"/>
      <c r="Q21" s="20"/>
      <c r="R21" s="20"/>
      <c r="S21" s="20"/>
      <c r="T21" s="20"/>
      <c r="U21" s="20"/>
      <c r="V21" s="20"/>
      <c r="W21" s="20"/>
      <c r="X21" s="3272"/>
      <c r="Y21" s="3272"/>
      <c r="Z21" s="20"/>
      <c r="AA21" s="20"/>
      <c r="AB21" s="20"/>
      <c r="AC21" s="20"/>
      <c r="AD21" s="20"/>
      <c r="AE21" s="20"/>
      <c r="AF21" s="20"/>
      <c r="AG21" s="20"/>
      <c r="AH21" s="20"/>
      <c r="AI21" s="20"/>
    </row>
    <row r="22" spans="1:35" ht="18" x14ac:dyDescent="0.25">
      <c r="A22" s="20"/>
      <c r="B22" s="20"/>
      <c r="C22" s="20"/>
      <c r="D22" s="20"/>
      <c r="E22" s="20"/>
      <c r="F22" s="20"/>
      <c r="G22" s="20"/>
      <c r="H22" s="20"/>
      <c r="I22" s="20"/>
      <c r="J22" s="20"/>
      <c r="K22" s="20"/>
      <c r="L22" s="20"/>
      <c r="M22" s="3408"/>
      <c r="N22" s="3409"/>
      <c r="O22" s="20"/>
      <c r="P22" s="20"/>
      <c r="Q22" s="20"/>
      <c r="R22" s="20"/>
      <c r="S22" s="20"/>
      <c r="T22" s="20"/>
      <c r="U22" s="20"/>
      <c r="V22" s="20"/>
      <c r="W22" s="20"/>
      <c r="X22" s="3272"/>
      <c r="Y22" s="3272"/>
      <c r="Z22" s="20"/>
      <c r="AA22" s="20"/>
      <c r="AB22" s="20"/>
      <c r="AC22" s="20"/>
      <c r="AD22" s="20"/>
      <c r="AE22" s="20"/>
      <c r="AF22" s="20"/>
      <c r="AG22" s="20"/>
      <c r="AH22" s="20"/>
      <c r="AI22" s="20"/>
    </row>
    <row r="23" spans="1:35" ht="18" x14ac:dyDescent="0.25">
      <c r="A23" s="20"/>
      <c r="B23" s="20"/>
      <c r="C23" s="20"/>
      <c r="D23" s="20"/>
      <c r="E23" s="20"/>
      <c r="F23" s="20"/>
      <c r="G23" s="20"/>
      <c r="H23" s="20"/>
      <c r="I23" s="20"/>
      <c r="J23" s="20"/>
      <c r="K23" s="20"/>
      <c r="L23" s="20"/>
      <c r="M23" s="3408"/>
      <c r="N23" s="3409"/>
      <c r="O23" s="20"/>
      <c r="P23" s="20"/>
      <c r="Q23" s="20"/>
      <c r="R23" s="20"/>
      <c r="S23" s="20"/>
      <c r="T23" s="20"/>
      <c r="U23" s="20"/>
      <c r="V23" s="20"/>
      <c r="W23" s="20"/>
      <c r="X23" s="3272"/>
      <c r="Y23" s="3272"/>
      <c r="Z23" s="20"/>
      <c r="AA23" s="20"/>
      <c r="AB23" s="20"/>
      <c r="AC23" s="20"/>
      <c r="AD23" s="20"/>
      <c r="AE23" s="20"/>
      <c r="AF23" s="20"/>
      <c r="AG23" s="20"/>
      <c r="AH23" s="20"/>
      <c r="AI23" s="20"/>
    </row>
    <row r="24" spans="1:35" ht="18" x14ac:dyDescent="0.25">
      <c r="A24" s="20"/>
      <c r="B24" s="20"/>
      <c r="C24" s="20"/>
      <c r="D24" s="20"/>
      <c r="E24" s="20"/>
      <c r="F24" s="20"/>
      <c r="G24" s="20"/>
      <c r="H24" s="20"/>
      <c r="I24" s="20"/>
      <c r="J24" s="20"/>
      <c r="K24" s="20"/>
      <c r="L24" s="20"/>
      <c r="M24" s="3408"/>
      <c r="N24" s="3409"/>
      <c r="O24" s="20"/>
      <c r="P24" s="20"/>
      <c r="Q24" s="20"/>
      <c r="R24" s="20"/>
      <c r="S24" s="20"/>
      <c r="T24" s="20"/>
      <c r="U24" s="20"/>
      <c r="V24" s="20"/>
      <c r="W24" s="20"/>
      <c r="X24" s="3272"/>
      <c r="Y24" s="3272"/>
      <c r="Z24" s="20"/>
      <c r="AA24" s="20"/>
      <c r="AB24" s="20"/>
      <c r="AC24" s="20"/>
      <c r="AD24" s="20"/>
      <c r="AE24" s="20"/>
      <c r="AF24" s="20"/>
      <c r="AG24" s="20"/>
      <c r="AH24" s="20"/>
      <c r="AI24" s="20"/>
    </row>
    <row r="25" spans="1:35" ht="18" x14ac:dyDescent="0.25">
      <c r="A25" s="20"/>
      <c r="B25" s="20"/>
      <c r="C25" s="20"/>
      <c r="D25" s="20"/>
      <c r="E25" s="20"/>
      <c r="F25" s="20"/>
      <c r="G25" s="20"/>
      <c r="H25" s="20"/>
      <c r="I25" s="20"/>
      <c r="J25" s="20"/>
      <c r="K25" s="20"/>
      <c r="L25" s="20"/>
      <c r="M25" s="3408"/>
      <c r="N25" s="3409"/>
      <c r="O25" s="20"/>
      <c r="P25" s="20"/>
      <c r="Q25" s="20"/>
      <c r="R25" s="20"/>
      <c r="S25" s="20"/>
      <c r="T25" s="20"/>
      <c r="U25" s="20"/>
      <c r="V25" s="20"/>
      <c r="W25" s="20"/>
      <c r="X25" s="3272"/>
      <c r="Y25" s="3272"/>
      <c r="Z25" s="20"/>
      <c r="AA25" s="20"/>
      <c r="AB25" s="20"/>
      <c r="AC25" s="20"/>
      <c r="AD25" s="20"/>
      <c r="AE25" s="20"/>
      <c r="AF25" s="20"/>
      <c r="AG25" s="20"/>
      <c r="AH25" s="20"/>
      <c r="AI25" s="20"/>
    </row>
    <row r="26" spans="1:35" ht="18" x14ac:dyDescent="0.25">
      <c r="A26" s="20"/>
      <c r="B26" s="20"/>
      <c r="C26" s="20"/>
      <c r="D26" s="20"/>
      <c r="E26" s="20"/>
      <c r="F26" s="20"/>
      <c r="G26" s="20"/>
      <c r="H26" s="20"/>
      <c r="I26" s="20"/>
      <c r="J26" s="20"/>
      <c r="K26" s="20"/>
      <c r="L26" s="20"/>
      <c r="M26" s="3408"/>
      <c r="N26" s="3409"/>
      <c r="O26" s="20"/>
      <c r="P26" s="20"/>
      <c r="Q26" s="20"/>
      <c r="R26" s="20"/>
      <c r="S26" s="20"/>
      <c r="T26" s="20"/>
      <c r="U26" s="20"/>
      <c r="V26" s="20"/>
      <c r="W26" s="20"/>
      <c r="X26" s="3272"/>
      <c r="Y26" s="3272"/>
      <c r="Z26" s="20"/>
      <c r="AA26" s="20"/>
      <c r="AB26" s="20"/>
      <c r="AC26" s="20"/>
      <c r="AD26" s="20"/>
      <c r="AE26" s="20"/>
      <c r="AF26" s="20"/>
      <c r="AG26" s="20"/>
      <c r="AH26" s="20"/>
      <c r="AI26" s="20"/>
    </row>
    <row r="27" spans="1:35" ht="18" x14ac:dyDescent="0.25">
      <c r="A27" s="20"/>
      <c r="B27" s="20"/>
      <c r="C27" s="20"/>
      <c r="D27" s="20"/>
      <c r="E27" s="20"/>
      <c r="F27" s="20"/>
      <c r="G27" s="20"/>
      <c r="H27" s="20"/>
      <c r="I27" s="20"/>
      <c r="J27" s="20"/>
      <c r="K27" s="20"/>
      <c r="L27" s="20"/>
      <c r="M27" s="3408"/>
      <c r="N27" s="3409"/>
      <c r="O27" s="20"/>
      <c r="P27" s="20"/>
      <c r="Q27" s="20"/>
      <c r="R27" s="20"/>
      <c r="S27" s="20"/>
      <c r="T27" s="20"/>
      <c r="U27" s="20"/>
      <c r="V27" s="20"/>
      <c r="W27" s="20"/>
      <c r="X27" s="3272"/>
      <c r="Y27" s="3272"/>
      <c r="Z27" s="20"/>
      <c r="AA27" s="20"/>
      <c r="AB27" s="20"/>
      <c r="AC27" s="20"/>
      <c r="AD27" s="20"/>
      <c r="AE27" s="20"/>
      <c r="AF27" s="20"/>
      <c r="AG27" s="20"/>
      <c r="AH27" s="20"/>
      <c r="AI27" s="20"/>
    </row>
    <row r="28" spans="1:35" ht="18" x14ac:dyDescent="0.25">
      <c r="A28" s="20"/>
      <c r="B28" s="20"/>
      <c r="C28" s="20"/>
      <c r="D28" s="20"/>
      <c r="E28" s="20"/>
      <c r="F28" s="20"/>
      <c r="G28" s="20"/>
      <c r="H28" s="20"/>
      <c r="I28" s="20"/>
      <c r="J28" s="20"/>
      <c r="K28" s="20"/>
      <c r="L28" s="20"/>
      <c r="M28" s="3408"/>
      <c r="N28" s="3409"/>
      <c r="O28" s="20"/>
      <c r="P28" s="20"/>
      <c r="Q28" s="20"/>
      <c r="R28" s="20"/>
      <c r="S28" s="20"/>
      <c r="T28" s="20"/>
      <c r="U28" s="20"/>
      <c r="V28" s="20"/>
      <c r="W28" s="20"/>
      <c r="X28" s="3272"/>
      <c r="Y28" s="3272"/>
      <c r="Z28" s="20"/>
      <c r="AA28" s="20"/>
      <c r="AB28" s="20"/>
      <c r="AC28" s="20"/>
      <c r="AD28" s="20"/>
      <c r="AE28" s="20"/>
      <c r="AF28" s="20"/>
      <c r="AG28" s="20"/>
      <c r="AH28" s="20"/>
      <c r="AI28" s="20"/>
    </row>
    <row r="29" spans="1:35" ht="18" x14ac:dyDescent="0.25">
      <c r="A29" s="20"/>
      <c r="B29" s="20"/>
      <c r="C29" s="20"/>
      <c r="D29" s="20"/>
      <c r="E29" s="20"/>
      <c r="F29" s="20"/>
      <c r="G29" s="20"/>
      <c r="H29" s="20"/>
      <c r="I29" s="20"/>
      <c r="J29" s="20"/>
      <c r="K29" s="20"/>
      <c r="L29" s="20"/>
      <c r="M29" s="3408"/>
      <c r="N29" s="3409"/>
      <c r="O29" s="20"/>
      <c r="P29" s="20"/>
      <c r="Q29" s="20"/>
      <c r="R29" s="20"/>
      <c r="S29" s="20"/>
      <c r="T29" s="20"/>
      <c r="U29" s="20"/>
      <c r="V29" s="20"/>
      <c r="W29" s="20"/>
      <c r="X29" s="3272"/>
      <c r="Y29" s="3272"/>
      <c r="Z29" s="20"/>
      <c r="AA29" s="20"/>
      <c r="AB29" s="20"/>
      <c r="AC29" s="20"/>
      <c r="AD29" s="20"/>
      <c r="AE29" s="20"/>
      <c r="AF29" s="20"/>
      <c r="AG29" s="20"/>
      <c r="AH29" s="20"/>
      <c r="AI29" s="20"/>
    </row>
    <row r="30" spans="1:35" ht="18" x14ac:dyDescent="0.25">
      <c r="A30" s="20"/>
      <c r="B30" s="20"/>
      <c r="C30" s="20"/>
      <c r="D30" s="20"/>
      <c r="E30" s="20"/>
      <c r="F30" s="20"/>
      <c r="G30" s="20"/>
      <c r="H30" s="20"/>
      <c r="I30" s="20"/>
      <c r="J30" s="20"/>
      <c r="K30" s="20"/>
      <c r="L30" s="20"/>
      <c r="M30" s="3408"/>
      <c r="N30" s="3409"/>
      <c r="O30" s="20"/>
      <c r="P30" s="20"/>
      <c r="Q30" s="20"/>
      <c r="R30" s="20"/>
      <c r="S30" s="20"/>
      <c r="T30" s="20"/>
      <c r="U30" s="20"/>
      <c r="V30" s="20"/>
      <c r="W30" s="20"/>
      <c r="X30" s="3272"/>
      <c r="Y30" s="3272"/>
      <c r="Z30" s="20"/>
      <c r="AA30" s="20"/>
      <c r="AB30" s="20"/>
      <c r="AC30" s="20"/>
      <c r="AD30" s="20"/>
      <c r="AE30" s="20"/>
      <c r="AF30" s="20"/>
      <c r="AG30" s="20"/>
      <c r="AH30" s="20"/>
      <c r="AI30" s="20"/>
    </row>
    <row r="31" spans="1:35" ht="18" x14ac:dyDescent="0.25">
      <c r="A31" s="20"/>
      <c r="B31" s="20"/>
      <c r="C31" s="20"/>
      <c r="D31" s="20"/>
      <c r="E31" s="20"/>
      <c r="F31" s="20"/>
      <c r="G31" s="20"/>
      <c r="H31" s="20"/>
      <c r="I31" s="20"/>
      <c r="J31" s="20"/>
      <c r="K31" s="20"/>
      <c r="L31" s="20"/>
      <c r="M31" s="3408"/>
      <c r="N31" s="3409"/>
      <c r="O31" s="20"/>
      <c r="P31" s="20"/>
      <c r="Q31" s="20"/>
      <c r="R31" s="20"/>
      <c r="S31" s="20"/>
      <c r="T31" s="20"/>
      <c r="U31" s="20"/>
      <c r="V31" s="20"/>
      <c r="W31" s="20"/>
      <c r="X31" s="3272"/>
      <c r="Y31" s="3272"/>
      <c r="Z31" s="20"/>
      <c r="AA31" s="20"/>
      <c r="AB31" s="20"/>
      <c r="AC31" s="20"/>
      <c r="AD31" s="20"/>
      <c r="AE31" s="20"/>
      <c r="AF31" s="20"/>
      <c r="AG31" s="20"/>
      <c r="AH31" s="20"/>
      <c r="AI31" s="20"/>
    </row>
    <row r="32" spans="1:35" ht="18" x14ac:dyDescent="0.25">
      <c r="A32" s="20"/>
      <c r="B32" s="20"/>
      <c r="C32" s="20"/>
      <c r="D32" s="20"/>
      <c r="E32" s="20"/>
      <c r="F32" s="20"/>
      <c r="G32" s="20"/>
      <c r="H32" s="20"/>
      <c r="I32" s="20"/>
      <c r="J32" s="20"/>
      <c r="K32" s="20"/>
      <c r="L32" s="20"/>
      <c r="M32" s="3408"/>
      <c r="N32" s="3409"/>
      <c r="O32" s="20"/>
      <c r="P32" s="20"/>
      <c r="Q32" s="20"/>
      <c r="R32" s="20"/>
      <c r="S32" s="20"/>
      <c r="T32" s="20"/>
      <c r="U32" s="20"/>
      <c r="V32" s="20"/>
      <c r="W32" s="20"/>
      <c r="X32" s="3272"/>
      <c r="Y32" s="3272"/>
      <c r="Z32" s="20"/>
      <c r="AA32" s="20"/>
      <c r="AB32" s="20"/>
      <c r="AC32" s="20"/>
      <c r="AD32" s="20"/>
      <c r="AE32" s="20"/>
      <c r="AF32" s="20"/>
      <c r="AG32" s="20"/>
      <c r="AH32" s="20"/>
      <c r="AI32" s="20"/>
    </row>
    <row r="33" spans="1:35" ht="18" x14ac:dyDescent="0.25">
      <c r="A33" s="20"/>
      <c r="B33" s="20"/>
      <c r="C33" s="20"/>
      <c r="D33" s="20"/>
      <c r="E33" s="20"/>
      <c r="F33" s="20"/>
      <c r="G33" s="20"/>
      <c r="H33" s="20"/>
      <c r="I33" s="20"/>
      <c r="J33" s="20"/>
      <c r="K33" s="20"/>
      <c r="L33" s="20"/>
      <c r="M33" s="3408"/>
      <c r="N33" s="3409"/>
      <c r="O33" s="20"/>
      <c r="P33" s="20"/>
      <c r="Q33" s="20"/>
      <c r="R33" s="20"/>
      <c r="S33" s="20"/>
      <c r="T33" s="20"/>
      <c r="U33" s="20"/>
      <c r="V33" s="20"/>
      <c r="W33" s="20"/>
      <c r="X33" s="3272"/>
      <c r="Y33" s="3272"/>
      <c r="Z33" s="20"/>
      <c r="AA33" s="20"/>
      <c r="AB33" s="20"/>
      <c r="AC33" s="20"/>
      <c r="AD33" s="20"/>
      <c r="AE33" s="20"/>
      <c r="AF33" s="20"/>
      <c r="AG33" s="20"/>
      <c r="AH33" s="20"/>
      <c r="AI33" s="20"/>
    </row>
    <row r="34" spans="1:35" ht="18" x14ac:dyDescent="0.25">
      <c r="A34" s="20"/>
      <c r="B34" s="20"/>
      <c r="C34" s="20"/>
      <c r="D34" s="20"/>
      <c r="E34" s="20"/>
      <c r="F34" s="20"/>
      <c r="G34" s="20"/>
      <c r="H34" s="20"/>
      <c r="I34" s="20"/>
      <c r="J34" s="20"/>
      <c r="K34" s="20"/>
      <c r="L34" s="20"/>
      <c r="M34" s="3408"/>
      <c r="N34" s="3409"/>
      <c r="O34" s="20"/>
      <c r="P34" s="20"/>
      <c r="Q34" s="20"/>
      <c r="R34" s="20"/>
      <c r="S34" s="20"/>
      <c r="T34" s="20"/>
      <c r="U34" s="20"/>
      <c r="V34" s="20"/>
      <c r="W34" s="20"/>
      <c r="X34" s="3272"/>
      <c r="Y34" s="3272"/>
      <c r="Z34" s="20"/>
      <c r="AA34" s="20"/>
      <c r="AB34" s="20"/>
      <c r="AC34" s="20"/>
      <c r="AD34" s="20"/>
      <c r="AE34" s="20"/>
      <c r="AF34" s="20"/>
      <c r="AG34" s="20"/>
      <c r="AH34" s="20"/>
      <c r="AI34" s="20"/>
    </row>
    <row r="35" spans="1:35" ht="18" x14ac:dyDescent="0.25">
      <c r="A35" s="20"/>
      <c r="B35" s="20"/>
      <c r="C35" s="20"/>
      <c r="D35" s="20"/>
      <c r="E35" s="20"/>
      <c r="F35" s="20"/>
      <c r="G35" s="20"/>
      <c r="H35" s="20"/>
      <c r="I35" s="20"/>
      <c r="J35" s="20"/>
      <c r="K35" s="20"/>
      <c r="L35" s="20"/>
      <c r="M35" s="3408"/>
      <c r="N35" s="3409"/>
      <c r="O35" s="20"/>
      <c r="P35" s="20"/>
      <c r="Q35" s="20"/>
      <c r="R35" s="20"/>
      <c r="S35" s="20"/>
      <c r="T35" s="20"/>
      <c r="U35" s="20"/>
      <c r="V35" s="20"/>
      <c r="W35" s="20"/>
      <c r="X35" s="3272"/>
      <c r="Y35" s="3272"/>
      <c r="Z35" s="20"/>
      <c r="AA35" s="20"/>
      <c r="AB35" s="20"/>
      <c r="AC35" s="20"/>
      <c r="AD35" s="20"/>
      <c r="AE35" s="20"/>
      <c r="AF35" s="20"/>
      <c r="AG35" s="20"/>
      <c r="AH35" s="20"/>
      <c r="AI35" s="20"/>
    </row>
    <row r="36" spans="1:35" ht="18" x14ac:dyDescent="0.25">
      <c r="A36" s="20"/>
      <c r="B36" s="20"/>
      <c r="C36" s="20"/>
      <c r="D36" s="20"/>
      <c r="E36" s="20"/>
      <c r="F36" s="20"/>
      <c r="G36" s="20"/>
      <c r="H36" s="20"/>
      <c r="I36" s="20"/>
      <c r="J36" s="20"/>
      <c r="K36" s="20"/>
      <c r="L36" s="20"/>
      <c r="M36" s="3408"/>
      <c r="N36" s="3409"/>
      <c r="O36" s="20"/>
      <c r="P36" s="20"/>
      <c r="Q36" s="20"/>
      <c r="R36" s="20"/>
      <c r="S36" s="20"/>
      <c r="T36" s="20"/>
      <c r="U36" s="20"/>
      <c r="V36" s="20"/>
      <c r="W36" s="20"/>
      <c r="X36" s="3272"/>
      <c r="Y36" s="3272"/>
      <c r="Z36" s="20"/>
      <c r="AA36" s="20"/>
      <c r="AB36" s="20"/>
      <c r="AC36" s="20"/>
      <c r="AD36" s="20"/>
      <c r="AE36" s="20"/>
      <c r="AF36" s="20"/>
      <c r="AG36" s="20"/>
      <c r="AH36" s="20"/>
      <c r="AI36" s="20"/>
    </row>
    <row r="37" spans="1:35" ht="18" x14ac:dyDescent="0.25">
      <c r="A37" s="20"/>
      <c r="B37" s="20"/>
      <c r="C37" s="20"/>
      <c r="D37" s="20"/>
      <c r="E37" s="20"/>
      <c r="F37" s="20"/>
      <c r="G37" s="20"/>
      <c r="H37" s="20"/>
      <c r="I37" s="20"/>
      <c r="J37" s="20"/>
      <c r="K37" s="20"/>
      <c r="L37" s="20"/>
      <c r="M37" s="3408"/>
      <c r="N37" s="3409"/>
      <c r="O37" s="20"/>
      <c r="P37" s="20"/>
      <c r="Q37" s="20"/>
      <c r="R37" s="20"/>
      <c r="S37" s="20"/>
      <c r="T37" s="20"/>
      <c r="U37" s="20"/>
      <c r="V37" s="20"/>
      <c r="W37" s="20"/>
      <c r="X37" s="3272"/>
      <c r="Y37" s="3272"/>
      <c r="Z37" s="20"/>
      <c r="AA37" s="20"/>
      <c r="AB37" s="20"/>
      <c r="AC37" s="20"/>
      <c r="AD37" s="20"/>
      <c r="AE37" s="20"/>
      <c r="AF37" s="20"/>
      <c r="AG37" s="20"/>
      <c r="AH37" s="20"/>
      <c r="AI37" s="20"/>
    </row>
    <row r="38" spans="1:35" ht="18" x14ac:dyDescent="0.25">
      <c r="A38" s="20"/>
      <c r="B38" s="20"/>
      <c r="C38" s="20"/>
      <c r="D38" s="20"/>
      <c r="E38" s="20"/>
      <c r="F38" s="20"/>
      <c r="G38" s="20"/>
      <c r="H38" s="20"/>
      <c r="I38" s="20"/>
      <c r="J38" s="20"/>
      <c r="K38" s="20"/>
      <c r="L38" s="20"/>
      <c r="M38" s="3408"/>
      <c r="N38" s="3409"/>
      <c r="O38" s="20"/>
      <c r="P38" s="20"/>
      <c r="Q38" s="20"/>
      <c r="R38" s="20"/>
      <c r="S38" s="20"/>
      <c r="T38" s="20"/>
      <c r="U38" s="20"/>
      <c r="V38" s="20"/>
      <c r="W38" s="20"/>
      <c r="X38" s="3272"/>
      <c r="Y38" s="3272"/>
      <c r="Z38" s="20"/>
      <c r="AA38" s="20"/>
      <c r="AB38" s="20"/>
      <c r="AC38" s="20"/>
      <c r="AD38" s="20"/>
      <c r="AE38" s="20"/>
      <c r="AF38" s="20"/>
      <c r="AG38" s="20"/>
      <c r="AH38" s="20"/>
      <c r="AI38" s="20"/>
    </row>
    <row r="39" spans="1:35" ht="18" x14ac:dyDescent="0.25">
      <c r="A39" s="20"/>
      <c r="B39" s="20"/>
      <c r="C39" s="20"/>
      <c r="D39" s="20"/>
      <c r="E39" s="20"/>
      <c r="F39" s="20"/>
      <c r="G39" s="20"/>
      <c r="H39" s="20"/>
      <c r="I39" s="20"/>
      <c r="J39" s="20"/>
      <c r="K39" s="20"/>
      <c r="L39" s="20"/>
      <c r="M39" s="3408"/>
      <c r="N39" s="3409"/>
      <c r="O39" s="20"/>
      <c r="P39" s="20"/>
      <c r="Q39" s="20"/>
      <c r="R39" s="20"/>
      <c r="S39" s="20"/>
      <c r="T39" s="20"/>
      <c r="U39" s="20"/>
      <c r="V39" s="20"/>
      <c r="W39" s="20"/>
      <c r="X39" s="3272"/>
      <c r="Y39" s="3272"/>
      <c r="Z39" s="20"/>
      <c r="AA39" s="20"/>
      <c r="AB39" s="20"/>
      <c r="AC39" s="20"/>
      <c r="AD39" s="20"/>
      <c r="AE39" s="20"/>
      <c r="AF39" s="20"/>
      <c r="AG39" s="20"/>
      <c r="AH39" s="20"/>
      <c r="AI39" s="20"/>
    </row>
    <row r="40" spans="1:35" ht="18" x14ac:dyDescent="0.25">
      <c r="A40" s="20"/>
      <c r="B40" s="20"/>
      <c r="C40" s="20"/>
      <c r="D40" s="20"/>
      <c r="E40" s="20"/>
      <c r="F40" s="20"/>
      <c r="G40" s="20"/>
      <c r="H40" s="20"/>
      <c r="I40" s="20"/>
      <c r="J40" s="20"/>
      <c r="K40" s="20"/>
      <c r="L40" s="20"/>
      <c r="M40" s="3408"/>
      <c r="N40" s="3409"/>
      <c r="O40" s="20"/>
      <c r="P40" s="20"/>
      <c r="Q40" s="20"/>
      <c r="R40" s="20"/>
      <c r="S40" s="20"/>
      <c r="T40" s="20"/>
      <c r="U40" s="20"/>
      <c r="V40" s="20"/>
      <c r="W40" s="20"/>
      <c r="X40" s="3272"/>
      <c r="Y40" s="3272"/>
      <c r="Z40" s="20"/>
      <c r="AA40" s="20"/>
      <c r="AB40" s="20"/>
      <c r="AC40" s="20"/>
      <c r="AD40" s="20"/>
      <c r="AE40" s="20"/>
      <c r="AF40" s="20"/>
      <c r="AG40" s="20"/>
      <c r="AH40" s="20"/>
      <c r="AI40" s="20"/>
    </row>
    <row r="41" spans="1:35" ht="18" x14ac:dyDescent="0.25">
      <c r="A41" s="20"/>
      <c r="B41" s="20"/>
      <c r="C41" s="20"/>
      <c r="D41" s="20"/>
      <c r="E41" s="20"/>
      <c r="F41" s="20"/>
      <c r="G41" s="20"/>
      <c r="H41" s="20"/>
      <c r="I41" s="20"/>
      <c r="J41" s="20"/>
      <c r="K41" s="20"/>
      <c r="L41" s="20"/>
      <c r="M41" s="3408"/>
      <c r="N41" s="3409"/>
      <c r="O41" s="20"/>
      <c r="P41" s="20"/>
      <c r="Q41" s="20"/>
      <c r="R41" s="20"/>
      <c r="S41" s="20"/>
      <c r="T41" s="20"/>
      <c r="U41" s="20"/>
      <c r="V41" s="20"/>
      <c r="W41" s="20"/>
      <c r="X41" s="3272"/>
      <c r="Y41" s="3272"/>
      <c r="Z41" s="20"/>
      <c r="AA41" s="20"/>
      <c r="AB41" s="20"/>
      <c r="AC41" s="20"/>
      <c r="AD41" s="20"/>
      <c r="AE41" s="20"/>
      <c r="AF41" s="20"/>
      <c r="AG41" s="20"/>
      <c r="AH41" s="20"/>
      <c r="AI41" s="20"/>
    </row>
    <row r="42" spans="1:35" ht="18" x14ac:dyDescent="0.25">
      <c r="A42" s="20"/>
      <c r="B42" s="20"/>
      <c r="C42" s="20"/>
      <c r="D42" s="20"/>
      <c r="E42" s="20"/>
      <c r="F42" s="20"/>
      <c r="G42" s="20"/>
      <c r="H42" s="20"/>
      <c r="I42" s="20"/>
      <c r="J42" s="20"/>
      <c r="K42" s="20"/>
      <c r="L42" s="20"/>
      <c r="M42" s="3408"/>
      <c r="N42" s="3409"/>
      <c r="O42" s="20"/>
      <c r="P42" s="20"/>
      <c r="Q42" s="20"/>
      <c r="R42" s="20"/>
      <c r="S42" s="20"/>
      <c r="T42" s="20"/>
      <c r="U42" s="20"/>
      <c r="V42" s="20"/>
      <c r="W42" s="20"/>
      <c r="X42" s="3272"/>
      <c r="Y42" s="3272"/>
      <c r="Z42" s="20"/>
      <c r="AA42" s="20"/>
      <c r="AB42" s="20"/>
      <c r="AC42" s="20"/>
      <c r="AD42" s="20"/>
      <c r="AE42" s="20"/>
      <c r="AF42" s="20"/>
      <c r="AG42" s="20"/>
      <c r="AH42" s="20"/>
      <c r="AI42" s="20"/>
    </row>
    <row r="43" spans="1:35" ht="18" x14ac:dyDescent="0.25">
      <c r="A43" s="20"/>
      <c r="B43" s="20"/>
      <c r="C43" s="20"/>
      <c r="D43" s="20"/>
      <c r="E43" s="20"/>
      <c r="F43" s="20"/>
      <c r="G43" s="20"/>
      <c r="H43" s="20"/>
      <c r="I43" s="20"/>
      <c r="J43" s="20"/>
      <c r="K43" s="20"/>
      <c r="L43" s="20"/>
      <c r="M43" s="3408"/>
      <c r="N43" s="3409"/>
      <c r="O43" s="20"/>
      <c r="P43" s="20"/>
      <c r="Q43" s="20"/>
      <c r="R43" s="20"/>
      <c r="S43" s="20"/>
      <c r="T43" s="20"/>
      <c r="U43" s="20"/>
      <c r="V43" s="20"/>
      <c r="W43" s="20"/>
      <c r="X43" s="3272"/>
      <c r="Y43" s="3272"/>
      <c r="Z43" s="20"/>
      <c r="AA43" s="20"/>
      <c r="AB43" s="20"/>
      <c r="AC43" s="20"/>
      <c r="AD43" s="20"/>
      <c r="AE43" s="20"/>
      <c r="AF43" s="20"/>
      <c r="AG43" s="20"/>
      <c r="AH43" s="20"/>
      <c r="AI43" s="20"/>
    </row>
    <row r="44" spans="1:35" ht="18" x14ac:dyDescent="0.25">
      <c r="A44" s="20"/>
      <c r="B44" s="20"/>
      <c r="C44" s="20"/>
      <c r="D44" s="20"/>
      <c r="E44" s="20"/>
      <c r="F44" s="20"/>
      <c r="G44" s="20"/>
      <c r="H44" s="20"/>
      <c r="I44" s="20"/>
      <c r="J44" s="20"/>
      <c r="K44" s="20"/>
      <c r="L44" s="20"/>
      <c r="M44" s="3408"/>
      <c r="N44" s="3409"/>
      <c r="O44" s="20"/>
      <c r="P44" s="20"/>
      <c r="Q44" s="20"/>
      <c r="R44" s="20"/>
      <c r="S44" s="20"/>
      <c r="T44" s="20"/>
      <c r="U44" s="20"/>
      <c r="V44" s="20"/>
      <c r="W44" s="20"/>
      <c r="X44" s="3272"/>
      <c r="Y44" s="3272"/>
      <c r="Z44" s="20"/>
      <c r="AA44" s="20"/>
      <c r="AB44" s="20"/>
      <c r="AC44" s="20"/>
      <c r="AD44" s="20"/>
      <c r="AE44" s="20"/>
      <c r="AF44" s="20"/>
      <c r="AG44" s="20"/>
      <c r="AH44" s="20"/>
      <c r="AI44" s="20"/>
    </row>
    <row r="45" spans="1:35" ht="18" x14ac:dyDescent="0.25">
      <c r="A45" s="20"/>
      <c r="B45" s="20"/>
      <c r="C45" s="20"/>
      <c r="D45" s="20"/>
      <c r="E45" s="20"/>
      <c r="F45" s="20"/>
      <c r="G45" s="20"/>
      <c r="H45" s="20"/>
      <c r="I45" s="20"/>
      <c r="J45" s="20"/>
      <c r="K45" s="20"/>
      <c r="L45" s="20"/>
      <c r="M45" s="3408"/>
      <c r="N45" s="3409"/>
      <c r="O45" s="20"/>
      <c r="P45" s="20"/>
      <c r="Q45" s="20"/>
      <c r="R45" s="20"/>
      <c r="S45" s="20"/>
      <c r="T45" s="20"/>
      <c r="U45" s="20"/>
      <c r="V45" s="20"/>
      <c r="W45" s="20"/>
      <c r="X45" s="3272"/>
      <c r="Y45" s="3272"/>
      <c r="Z45" s="20"/>
      <c r="AA45" s="20"/>
      <c r="AB45" s="20"/>
      <c r="AC45" s="20"/>
      <c r="AD45" s="20"/>
      <c r="AE45" s="20"/>
      <c r="AF45" s="20"/>
      <c r="AG45" s="20"/>
      <c r="AH45" s="20"/>
      <c r="AI45" s="20"/>
    </row>
    <row r="46" spans="1:35" ht="18" x14ac:dyDescent="0.25">
      <c r="A46" s="20"/>
      <c r="B46" s="20"/>
      <c r="C46" s="20"/>
      <c r="D46" s="20"/>
      <c r="E46" s="20"/>
      <c r="F46" s="20"/>
      <c r="G46" s="20"/>
      <c r="H46" s="20"/>
      <c r="I46" s="20"/>
      <c r="J46" s="20"/>
      <c r="K46" s="20"/>
      <c r="L46" s="20"/>
      <c r="M46" s="3408"/>
      <c r="N46" s="3409"/>
      <c r="O46" s="20"/>
      <c r="P46" s="20"/>
      <c r="Q46" s="20"/>
      <c r="R46" s="20"/>
      <c r="S46" s="20"/>
      <c r="T46" s="20"/>
      <c r="U46" s="20"/>
      <c r="V46" s="20"/>
      <c r="W46" s="20"/>
      <c r="X46" s="3272"/>
      <c r="Y46" s="3272"/>
      <c r="Z46" s="20"/>
      <c r="AA46" s="20"/>
      <c r="AB46" s="20"/>
      <c r="AC46" s="20"/>
      <c r="AD46" s="20"/>
      <c r="AE46" s="20"/>
      <c r="AF46" s="20"/>
      <c r="AG46" s="20"/>
      <c r="AH46" s="20"/>
      <c r="AI46" s="20"/>
    </row>
    <row r="47" spans="1:35" ht="18" x14ac:dyDescent="0.25">
      <c r="A47" s="20"/>
      <c r="B47" s="20"/>
      <c r="C47" s="20"/>
      <c r="D47" s="20"/>
      <c r="E47" s="20"/>
      <c r="F47" s="20"/>
      <c r="G47" s="20"/>
      <c r="H47" s="20"/>
      <c r="I47" s="20"/>
      <c r="J47" s="20"/>
      <c r="K47" s="20"/>
      <c r="L47" s="20"/>
      <c r="M47" s="3408"/>
      <c r="N47" s="3409"/>
      <c r="O47" s="20"/>
      <c r="P47" s="20"/>
      <c r="Q47" s="20"/>
      <c r="R47" s="20"/>
      <c r="S47" s="20"/>
      <c r="T47" s="20"/>
      <c r="U47" s="20"/>
      <c r="V47" s="20"/>
      <c r="W47" s="20"/>
      <c r="X47" s="3272"/>
      <c r="Y47" s="3272"/>
      <c r="Z47" s="20"/>
      <c r="AA47" s="20"/>
      <c r="AB47" s="20"/>
      <c r="AC47" s="20"/>
      <c r="AD47" s="20"/>
      <c r="AE47" s="20"/>
      <c r="AF47" s="20"/>
      <c r="AG47" s="20"/>
      <c r="AH47" s="20"/>
      <c r="AI47" s="20"/>
    </row>
    <row r="48" spans="1:35" ht="18" x14ac:dyDescent="0.25">
      <c r="A48" s="20"/>
      <c r="B48" s="20"/>
      <c r="C48" s="20"/>
      <c r="D48" s="20"/>
      <c r="E48" s="20"/>
      <c r="F48" s="20"/>
      <c r="G48" s="20"/>
      <c r="H48" s="20"/>
      <c r="I48" s="20"/>
      <c r="J48" s="20"/>
      <c r="K48" s="20"/>
      <c r="L48" s="20"/>
      <c r="M48" s="3408"/>
      <c r="N48" s="3409"/>
      <c r="O48" s="20"/>
      <c r="P48" s="20"/>
      <c r="Q48" s="20"/>
      <c r="R48" s="20"/>
      <c r="S48" s="20"/>
      <c r="T48" s="20"/>
      <c r="U48" s="20"/>
      <c r="V48" s="20"/>
      <c r="W48" s="20"/>
      <c r="X48" s="3272"/>
      <c r="Y48" s="3272"/>
      <c r="Z48" s="20"/>
      <c r="AA48" s="20"/>
      <c r="AB48" s="20"/>
      <c r="AC48" s="20"/>
      <c r="AD48" s="20"/>
      <c r="AE48" s="20"/>
      <c r="AF48" s="20"/>
      <c r="AG48" s="20"/>
      <c r="AH48" s="20"/>
      <c r="AI48" s="20"/>
    </row>
    <row r="49" spans="1:35" ht="18" x14ac:dyDescent="0.25">
      <c r="A49" s="20"/>
      <c r="B49" s="20"/>
      <c r="C49" s="20"/>
      <c r="D49" s="20"/>
      <c r="E49" s="20"/>
      <c r="F49" s="20"/>
      <c r="G49" s="20"/>
      <c r="H49" s="20"/>
      <c r="I49" s="20"/>
      <c r="J49" s="20"/>
      <c r="K49" s="20"/>
      <c r="L49" s="20"/>
      <c r="M49" s="3408"/>
      <c r="N49" s="3409"/>
      <c r="O49" s="20"/>
      <c r="P49" s="20"/>
      <c r="Q49" s="20"/>
      <c r="R49" s="20"/>
      <c r="S49" s="20"/>
      <c r="T49" s="20"/>
      <c r="U49" s="20"/>
      <c r="V49" s="20"/>
      <c r="W49" s="20"/>
      <c r="X49" s="3272"/>
      <c r="Y49" s="3272"/>
      <c r="Z49" s="20"/>
      <c r="AA49" s="20"/>
      <c r="AB49" s="20"/>
      <c r="AC49" s="20"/>
      <c r="AD49" s="20"/>
      <c r="AE49" s="20"/>
      <c r="AF49" s="20"/>
      <c r="AG49" s="20"/>
      <c r="AH49" s="20"/>
      <c r="AI49" s="20"/>
    </row>
    <row r="50" spans="1:35" ht="18" x14ac:dyDescent="0.25">
      <c r="A50" s="20"/>
      <c r="B50" s="20"/>
      <c r="C50" s="20"/>
      <c r="D50" s="20"/>
      <c r="E50" s="20"/>
      <c r="F50" s="20"/>
      <c r="G50" s="20"/>
      <c r="H50" s="20"/>
      <c r="I50" s="20"/>
      <c r="J50" s="20"/>
      <c r="K50" s="20"/>
      <c r="L50" s="20"/>
      <c r="M50" s="3408"/>
      <c r="N50" s="3409"/>
      <c r="O50" s="20"/>
      <c r="P50" s="20"/>
      <c r="Q50" s="20"/>
      <c r="R50" s="20"/>
      <c r="S50" s="20"/>
      <c r="T50" s="20"/>
      <c r="U50" s="20"/>
      <c r="V50" s="20"/>
      <c r="W50" s="20"/>
      <c r="X50" s="3272"/>
      <c r="Y50" s="3272"/>
      <c r="Z50" s="20"/>
      <c r="AA50" s="20"/>
      <c r="AB50" s="20"/>
      <c r="AC50" s="20"/>
      <c r="AD50" s="20"/>
      <c r="AE50" s="20"/>
      <c r="AF50" s="20"/>
      <c r="AG50" s="20"/>
      <c r="AH50" s="20"/>
      <c r="AI50" s="20"/>
    </row>
    <row r="51" spans="1:35" ht="18" x14ac:dyDescent="0.25">
      <c r="A51" s="20"/>
      <c r="B51" s="20"/>
      <c r="C51" s="20"/>
      <c r="D51" s="20"/>
      <c r="E51" s="20"/>
      <c r="F51" s="20"/>
      <c r="G51" s="20"/>
      <c r="H51" s="20"/>
      <c r="I51" s="20"/>
      <c r="J51" s="20"/>
      <c r="K51" s="20"/>
      <c r="L51" s="20"/>
      <c r="M51" s="3408"/>
      <c r="N51" s="3409"/>
      <c r="O51" s="20"/>
      <c r="P51" s="20"/>
      <c r="Q51" s="20"/>
      <c r="R51" s="20"/>
      <c r="S51" s="20"/>
      <c r="T51" s="20"/>
      <c r="U51" s="20"/>
      <c r="V51" s="20"/>
      <c r="W51" s="20"/>
      <c r="X51" s="3272"/>
      <c r="Y51" s="3272"/>
      <c r="Z51" s="20"/>
      <c r="AA51" s="20"/>
      <c r="AB51" s="20"/>
      <c r="AC51" s="20"/>
      <c r="AD51" s="20"/>
      <c r="AE51" s="20"/>
      <c r="AF51" s="20"/>
      <c r="AG51" s="20"/>
      <c r="AH51" s="20"/>
      <c r="AI51" s="20"/>
    </row>
    <row r="52" spans="1:35" ht="18" x14ac:dyDescent="0.25">
      <c r="A52" s="20"/>
      <c r="B52" s="20"/>
      <c r="C52" s="20"/>
      <c r="D52" s="20"/>
      <c r="E52" s="20"/>
      <c r="F52" s="20"/>
      <c r="G52" s="20"/>
      <c r="H52" s="20"/>
      <c r="I52" s="20"/>
      <c r="J52" s="20"/>
      <c r="K52" s="20"/>
      <c r="L52" s="20"/>
      <c r="M52" s="3408"/>
      <c r="N52" s="3409"/>
      <c r="O52" s="20"/>
      <c r="P52" s="20"/>
      <c r="Q52" s="20"/>
      <c r="R52" s="20"/>
      <c r="S52" s="20"/>
      <c r="T52" s="20"/>
      <c r="U52" s="20"/>
      <c r="V52" s="20"/>
      <c r="W52" s="20"/>
      <c r="X52" s="3272"/>
      <c r="Y52" s="3272"/>
      <c r="Z52" s="20"/>
      <c r="AA52" s="20"/>
      <c r="AB52" s="20"/>
      <c r="AC52" s="20"/>
      <c r="AD52" s="20"/>
      <c r="AE52" s="20"/>
      <c r="AF52" s="20"/>
      <c r="AG52" s="20"/>
      <c r="AH52" s="20"/>
      <c r="AI52" s="20"/>
    </row>
    <row r="53" spans="1:35" ht="18" x14ac:dyDescent="0.25">
      <c r="A53" s="20"/>
      <c r="B53" s="20"/>
      <c r="C53" s="20"/>
      <c r="D53" s="20"/>
      <c r="E53" s="20"/>
      <c r="F53" s="20"/>
      <c r="G53" s="20"/>
      <c r="H53" s="20"/>
      <c r="I53" s="20"/>
      <c r="J53" s="20"/>
      <c r="K53" s="20"/>
      <c r="L53" s="20"/>
      <c r="M53" s="3408"/>
      <c r="N53" s="3409"/>
      <c r="O53" s="20"/>
      <c r="P53" s="20"/>
      <c r="Q53" s="20"/>
      <c r="R53" s="20"/>
      <c r="S53" s="20"/>
      <c r="T53" s="20"/>
      <c r="U53" s="20"/>
      <c r="V53" s="20"/>
      <c r="W53" s="20"/>
      <c r="X53" s="3272"/>
      <c r="Y53" s="3272"/>
      <c r="Z53" s="20"/>
      <c r="AA53" s="20"/>
      <c r="AB53" s="20"/>
      <c r="AC53" s="20"/>
      <c r="AD53" s="20"/>
      <c r="AE53" s="20"/>
      <c r="AF53" s="20"/>
      <c r="AG53" s="20"/>
      <c r="AH53" s="20"/>
      <c r="AI53" s="20"/>
    </row>
    <row r="54" spans="1:35" ht="18" x14ac:dyDescent="0.25">
      <c r="A54" s="20"/>
      <c r="B54" s="20"/>
      <c r="C54" s="20"/>
      <c r="D54" s="20"/>
      <c r="E54" s="20"/>
      <c r="F54" s="20"/>
      <c r="G54" s="20"/>
      <c r="H54" s="20"/>
      <c r="I54" s="20"/>
      <c r="J54" s="20"/>
      <c r="K54" s="20"/>
      <c r="L54" s="20"/>
      <c r="M54" s="3408"/>
      <c r="N54" s="3409"/>
      <c r="O54" s="20"/>
      <c r="P54" s="20"/>
      <c r="Q54" s="20"/>
      <c r="R54" s="20"/>
      <c r="S54" s="20"/>
      <c r="T54" s="20"/>
      <c r="U54" s="20"/>
      <c r="V54" s="20"/>
      <c r="W54" s="20"/>
      <c r="X54" s="3272"/>
      <c r="Y54" s="3272"/>
      <c r="Z54" s="20"/>
      <c r="AA54" s="20"/>
      <c r="AB54" s="20"/>
      <c r="AC54" s="20"/>
      <c r="AD54" s="20"/>
      <c r="AE54" s="20"/>
      <c r="AF54" s="20"/>
      <c r="AG54" s="20"/>
      <c r="AH54" s="20"/>
      <c r="AI54" s="20"/>
    </row>
    <row r="55" spans="1:35" ht="18" x14ac:dyDescent="0.25">
      <c r="A55" s="20"/>
      <c r="B55" s="20"/>
      <c r="C55" s="20"/>
      <c r="D55" s="20"/>
      <c r="E55" s="20"/>
      <c r="F55" s="20"/>
      <c r="G55" s="20"/>
      <c r="H55" s="20"/>
      <c r="I55" s="20"/>
      <c r="J55" s="20"/>
      <c r="K55" s="20"/>
      <c r="L55" s="20"/>
      <c r="M55" s="3408"/>
      <c r="N55" s="3409"/>
      <c r="O55" s="20"/>
      <c r="P55" s="20"/>
      <c r="Q55" s="20"/>
      <c r="R55" s="20"/>
      <c r="S55" s="20"/>
      <c r="T55" s="20"/>
      <c r="U55" s="20"/>
      <c r="V55" s="20"/>
      <c r="W55" s="20"/>
      <c r="X55" s="3272"/>
      <c r="Y55" s="3272"/>
      <c r="Z55" s="20"/>
      <c r="AA55" s="20"/>
      <c r="AB55" s="20"/>
      <c r="AC55" s="20"/>
      <c r="AD55" s="20"/>
      <c r="AE55" s="20"/>
      <c r="AF55" s="20"/>
      <c r="AG55" s="20"/>
      <c r="AH55" s="20"/>
      <c r="AI55" s="20"/>
    </row>
    <row r="56" spans="1:35" ht="18" x14ac:dyDescent="0.25">
      <c r="A56" s="20"/>
      <c r="B56" s="20"/>
      <c r="C56" s="20"/>
      <c r="D56" s="20"/>
      <c r="E56" s="20"/>
      <c r="F56" s="20"/>
      <c r="G56" s="20"/>
      <c r="H56" s="20"/>
      <c r="I56" s="20"/>
      <c r="J56" s="20"/>
      <c r="K56" s="20"/>
      <c r="L56" s="20"/>
      <c r="M56" s="3408"/>
      <c r="N56" s="3409"/>
      <c r="O56" s="20"/>
      <c r="P56" s="20"/>
      <c r="Q56" s="20"/>
      <c r="R56" s="20"/>
      <c r="S56" s="20"/>
      <c r="T56" s="20"/>
      <c r="U56" s="20"/>
      <c r="V56" s="20"/>
      <c r="W56" s="20"/>
      <c r="X56" s="3272"/>
      <c r="Y56" s="3272"/>
      <c r="Z56" s="20"/>
      <c r="AA56" s="20"/>
      <c r="AB56" s="20"/>
      <c r="AC56" s="20"/>
      <c r="AD56" s="20"/>
      <c r="AE56" s="20"/>
      <c r="AF56" s="20"/>
      <c r="AG56" s="20"/>
      <c r="AH56" s="20"/>
      <c r="AI56" s="20"/>
    </row>
    <row r="57" spans="1:35" ht="18" x14ac:dyDescent="0.25">
      <c r="A57" s="20"/>
      <c r="B57" s="20"/>
      <c r="C57" s="20"/>
      <c r="D57" s="20"/>
      <c r="E57" s="20"/>
      <c r="F57" s="20"/>
      <c r="G57" s="20"/>
      <c r="H57" s="20"/>
      <c r="I57" s="20"/>
      <c r="J57" s="20"/>
      <c r="K57" s="20"/>
      <c r="L57" s="20"/>
      <c r="M57" s="3408"/>
      <c r="N57" s="3409"/>
      <c r="O57" s="20"/>
      <c r="P57" s="20"/>
      <c r="Q57" s="20"/>
      <c r="R57" s="20"/>
      <c r="S57" s="20"/>
      <c r="T57" s="20"/>
      <c r="U57" s="20"/>
      <c r="V57" s="20"/>
      <c r="W57" s="20"/>
      <c r="X57" s="3272"/>
      <c r="Y57" s="3272"/>
      <c r="Z57" s="20"/>
      <c r="AA57" s="20"/>
      <c r="AB57" s="20"/>
      <c r="AC57" s="20"/>
      <c r="AD57" s="20"/>
      <c r="AE57" s="20"/>
      <c r="AF57" s="20"/>
      <c r="AG57" s="20"/>
      <c r="AH57" s="20"/>
      <c r="AI57" s="20"/>
    </row>
    <row r="58" spans="1:35" ht="18" x14ac:dyDescent="0.25">
      <c r="A58" s="20"/>
      <c r="B58" s="20"/>
      <c r="C58" s="20"/>
      <c r="D58" s="20"/>
      <c r="E58" s="20"/>
      <c r="F58" s="20"/>
      <c r="G58" s="20"/>
      <c r="H58" s="20"/>
      <c r="I58" s="20"/>
      <c r="J58" s="20"/>
      <c r="K58" s="20"/>
      <c r="L58" s="20"/>
      <c r="M58" s="3408"/>
      <c r="N58" s="3409"/>
      <c r="O58" s="20"/>
      <c r="P58" s="20"/>
      <c r="Q58" s="20"/>
      <c r="R58" s="20"/>
      <c r="S58" s="20"/>
      <c r="T58" s="20"/>
      <c r="U58" s="20"/>
      <c r="V58" s="20"/>
      <c r="W58" s="20"/>
      <c r="X58" s="3272"/>
      <c r="Y58" s="3272"/>
      <c r="Z58" s="20"/>
      <c r="AA58" s="20"/>
      <c r="AB58" s="20"/>
      <c r="AC58" s="20"/>
      <c r="AD58" s="20"/>
      <c r="AE58" s="20"/>
      <c r="AF58" s="20"/>
      <c r="AG58" s="20"/>
      <c r="AH58" s="20"/>
      <c r="AI58" s="20"/>
    </row>
    <row r="59" spans="1:35" ht="18" x14ac:dyDescent="0.25">
      <c r="A59" s="20"/>
      <c r="B59" s="20"/>
      <c r="C59" s="20"/>
      <c r="D59" s="20"/>
      <c r="E59" s="20"/>
      <c r="F59" s="20"/>
      <c r="G59" s="20"/>
      <c r="H59" s="20"/>
      <c r="I59" s="20"/>
      <c r="J59" s="20"/>
      <c r="K59" s="20"/>
      <c r="L59" s="20"/>
      <c r="M59" s="3408"/>
      <c r="N59" s="3409"/>
      <c r="O59" s="20"/>
      <c r="P59" s="20"/>
      <c r="Q59" s="20"/>
      <c r="R59" s="20"/>
      <c r="S59" s="20"/>
      <c r="T59" s="20"/>
      <c r="U59" s="20"/>
      <c r="V59" s="20"/>
      <c r="W59" s="20"/>
      <c r="X59" s="3272"/>
      <c r="Y59" s="3272"/>
      <c r="Z59" s="20"/>
      <c r="AA59" s="20"/>
      <c r="AB59" s="20"/>
      <c r="AC59" s="20"/>
      <c r="AD59" s="20"/>
      <c r="AE59" s="20"/>
      <c r="AF59" s="20"/>
      <c r="AG59" s="20"/>
      <c r="AH59" s="20"/>
      <c r="AI59" s="20"/>
    </row>
    <row r="60" spans="1:35" ht="18" x14ac:dyDescent="0.25">
      <c r="A60" s="20"/>
      <c r="B60" s="20"/>
      <c r="C60" s="20"/>
      <c r="D60" s="20"/>
      <c r="E60" s="20"/>
      <c r="F60" s="20"/>
      <c r="G60" s="20"/>
      <c r="H60" s="20"/>
      <c r="I60" s="20"/>
      <c r="J60" s="20"/>
      <c r="K60" s="20"/>
      <c r="L60" s="20"/>
      <c r="M60" s="3408"/>
      <c r="N60" s="3409"/>
      <c r="O60" s="20"/>
      <c r="P60" s="20"/>
      <c r="Q60" s="20"/>
      <c r="R60" s="20"/>
      <c r="S60" s="20"/>
      <c r="T60" s="20"/>
      <c r="U60" s="20"/>
      <c r="V60" s="20"/>
      <c r="W60" s="20"/>
      <c r="X60" s="3272"/>
      <c r="Y60" s="3272"/>
      <c r="Z60" s="20"/>
      <c r="AA60" s="20"/>
      <c r="AB60" s="20"/>
      <c r="AC60" s="20"/>
      <c r="AD60" s="20"/>
      <c r="AE60" s="20"/>
      <c r="AF60" s="20"/>
      <c r="AG60" s="20"/>
      <c r="AH60" s="20"/>
      <c r="AI60" s="20"/>
    </row>
    <row r="61" spans="1:35" ht="18" x14ac:dyDescent="0.25">
      <c r="A61" s="20"/>
      <c r="B61" s="20"/>
      <c r="C61" s="20"/>
      <c r="D61" s="20"/>
      <c r="E61" s="20"/>
      <c r="F61" s="20"/>
      <c r="G61" s="20"/>
      <c r="H61" s="20"/>
      <c r="I61" s="20"/>
      <c r="J61" s="20"/>
      <c r="K61" s="20"/>
      <c r="L61" s="20"/>
      <c r="M61" s="3408"/>
      <c r="N61" s="3409"/>
      <c r="O61" s="20"/>
      <c r="P61" s="20"/>
      <c r="Q61" s="20"/>
      <c r="R61" s="20"/>
      <c r="S61" s="20"/>
      <c r="T61" s="20"/>
      <c r="U61" s="20"/>
      <c r="V61" s="20"/>
      <c r="W61" s="20"/>
      <c r="X61" s="3272"/>
      <c r="Y61" s="3272"/>
      <c r="Z61" s="20"/>
      <c r="AA61" s="20"/>
      <c r="AB61" s="20"/>
      <c r="AC61" s="20"/>
      <c r="AD61" s="20"/>
      <c r="AE61" s="20"/>
      <c r="AF61" s="20"/>
      <c r="AG61" s="20"/>
      <c r="AH61" s="20"/>
      <c r="AI61" s="20"/>
    </row>
    <row r="62" spans="1:35" ht="18" x14ac:dyDescent="0.25">
      <c r="A62" s="20"/>
      <c r="B62" s="20"/>
      <c r="C62" s="20"/>
      <c r="D62" s="20"/>
      <c r="E62" s="20"/>
      <c r="F62" s="20"/>
      <c r="G62" s="20"/>
      <c r="H62" s="20"/>
      <c r="I62" s="20"/>
      <c r="J62" s="20"/>
      <c r="K62" s="20"/>
      <c r="L62" s="20"/>
      <c r="M62" s="3408"/>
      <c r="N62" s="3409"/>
      <c r="O62" s="20"/>
      <c r="P62" s="20"/>
      <c r="Q62" s="20"/>
      <c r="R62" s="20"/>
      <c r="S62" s="20"/>
      <c r="T62" s="20"/>
      <c r="U62" s="20"/>
      <c r="V62" s="20"/>
      <c r="W62" s="20"/>
      <c r="X62" s="3272"/>
      <c r="Y62" s="3272"/>
      <c r="Z62" s="20"/>
      <c r="AA62" s="20"/>
      <c r="AB62" s="20"/>
      <c r="AC62" s="20"/>
      <c r="AD62" s="20"/>
      <c r="AE62" s="20"/>
      <c r="AF62" s="20"/>
      <c r="AG62" s="20"/>
      <c r="AH62" s="20"/>
      <c r="AI62" s="20"/>
    </row>
    <row r="63" spans="1:35" ht="18" x14ac:dyDescent="0.25">
      <c r="A63" s="20"/>
      <c r="B63" s="20"/>
      <c r="C63" s="20"/>
      <c r="D63" s="20"/>
      <c r="E63" s="20"/>
      <c r="F63" s="20"/>
      <c r="G63" s="20"/>
      <c r="H63" s="20"/>
      <c r="I63" s="20"/>
      <c r="J63" s="20"/>
      <c r="K63" s="20"/>
      <c r="L63" s="20"/>
      <c r="M63" s="3408"/>
      <c r="N63" s="3409"/>
      <c r="O63" s="20"/>
      <c r="P63" s="20"/>
      <c r="Q63" s="20"/>
      <c r="R63" s="20"/>
      <c r="S63" s="20"/>
      <c r="T63" s="20"/>
      <c r="U63" s="20"/>
      <c r="V63" s="20"/>
      <c r="W63" s="20"/>
      <c r="X63" s="3272"/>
      <c r="Y63" s="3272"/>
      <c r="Z63" s="20"/>
      <c r="AA63" s="20"/>
      <c r="AB63" s="20"/>
      <c r="AC63" s="20"/>
      <c r="AD63" s="20"/>
      <c r="AE63" s="20"/>
      <c r="AF63" s="20"/>
      <c r="AG63" s="20"/>
      <c r="AH63" s="20"/>
      <c r="AI63" s="20"/>
    </row>
    <row r="64" spans="1:35" ht="18" x14ac:dyDescent="0.25">
      <c r="A64" s="20"/>
      <c r="B64" s="20"/>
      <c r="C64" s="20"/>
      <c r="D64" s="20"/>
      <c r="E64" s="20"/>
      <c r="F64" s="20"/>
      <c r="G64" s="20"/>
      <c r="H64" s="20"/>
      <c r="I64" s="20"/>
      <c r="J64" s="20"/>
      <c r="K64" s="20"/>
      <c r="L64" s="20"/>
      <c r="M64" s="3408"/>
      <c r="N64" s="3409"/>
      <c r="O64" s="20"/>
      <c r="P64" s="20"/>
      <c r="Q64" s="20"/>
      <c r="R64" s="20"/>
      <c r="S64" s="20"/>
      <c r="T64" s="20"/>
      <c r="U64" s="20"/>
      <c r="V64" s="20"/>
      <c r="W64" s="20"/>
      <c r="X64" s="3272"/>
      <c r="Y64" s="3272"/>
      <c r="Z64" s="20"/>
      <c r="AA64" s="20"/>
      <c r="AB64" s="20"/>
      <c r="AC64" s="20"/>
      <c r="AD64" s="20"/>
      <c r="AE64" s="20"/>
      <c r="AF64" s="20"/>
      <c r="AG64" s="20"/>
      <c r="AH64" s="20"/>
      <c r="AI64" s="20"/>
    </row>
    <row r="65" spans="1:35" ht="18" x14ac:dyDescent="0.25">
      <c r="A65" s="20"/>
      <c r="B65" s="20"/>
      <c r="C65" s="20"/>
      <c r="D65" s="20"/>
      <c r="E65" s="20"/>
      <c r="F65" s="20"/>
      <c r="G65" s="20"/>
      <c r="H65" s="20"/>
      <c r="I65" s="20"/>
      <c r="J65" s="20"/>
      <c r="K65" s="20"/>
      <c r="L65" s="20"/>
      <c r="M65" s="3408"/>
      <c r="N65" s="3409"/>
      <c r="O65" s="20"/>
      <c r="P65" s="20"/>
      <c r="Q65" s="20"/>
      <c r="R65" s="20"/>
      <c r="S65" s="20"/>
      <c r="T65" s="20"/>
      <c r="U65" s="20"/>
      <c r="V65" s="20"/>
      <c r="W65" s="20"/>
      <c r="X65" s="3272"/>
      <c r="Y65" s="3272"/>
      <c r="Z65" s="20"/>
      <c r="AA65" s="20"/>
      <c r="AB65" s="20"/>
      <c r="AC65" s="20"/>
      <c r="AD65" s="20"/>
      <c r="AE65" s="20"/>
      <c r="AF65" s="20"/>
      <c r="AG65" s="20"/>
      <c r="AH65" s="20"/>
      <c r="AI65" s="20"/>
    </row>
    <row r="66" spans="1:35" ht="18" x14ac:dyDescent="0.25">
      <c r="A66" s="20"/>
      <c r="B66" s="20"/>
      <c r="C66" s="20"/>
      <c r="D66" s="20"/>
      <c r="E66" s="20"/>
      <c r="F66" s="20"/>
      <c r="G66" s="20"/>
      <c r="H66" s="20"/>
      <c r="I66" s="20"/>
      <c r="J66" s="20"/>
      <c r="K66" s="20"/>
      <c r="L66" s="20"/>
      <c r="M66" s="3408"/>
      <c r="N66" s="3409"/>
      <c r="O66" s="20"/>
      <c r="P66" s="20"/>
      <c r="Q66" s="20"/>
      <c r="R66" s="20"/>
      <c r="S66" s="20"/>
      <c r="T66" s="20"/>
      <c r="U66" s="20"/>
      <c r="V66" s="20"/>
      <c r="W66" s="20"/>
      <c r="X66" s="3272"/>
      <c r="Y66" s="3272"/>
      <c r="Z66" s="20"/>
      <c r="AA66" s="20"/>
      <c r="AB66" s="20"/>
      <c r="AC66" s="20"/>
      <c r="AD66" s="20"/>
      <c r="AE66" s="20"/>
      <c r="AF66" s="20"/>
      <c r="AG66" s="20"/>
      <c r="AH66" s="20"/>
      <c r="AI66" s="20"/>
    </row>
    <row r="67" spans="1:35" ht="18" x14ac:dyDescent="0.25">
      <c r="A67" s="20"/>
      <c r="B67" s="20"/>
      <c r="C67" s="20"/>
      <c r="D67" s="20"/>
      <c r="E67" s="20"/>
      <c r="F67" s="20"/>
      <c r="G67" s="20"/>
      <c r="H67" s="20"/>
      <c r="I67" s="20"/>
      <c r="J67" s="20"/>
      <c r="K67" s="20"/>
      <c r="L67" s="20"/>
      <c r="M67" s="3408"/>
      <c r="N67" s="3409"/>
      <c r="O67" s="20"/>
      <c r="P67" s="20"/>
      <c r="Q67" s="20"/>
      <c r="R67" s="20"/>
      <c r="S67" s="20"/>
      <c r="T67" s="20"/>
      <c r="U67" s="20"/>
      <c r="V67" s="20"/>
      <c r="W67" s="20"/>
      <c r="X67" s="3272"/>
      <c r="Y67" s="3272"/>
      <c r="Z67" s="20"/>
      <c r="AA67" s="20"/>
      <c r="AB67" s="20"/>
      <c r="AC67" s="20"/>
      <c r="AD67" s="20"/>
      <c r="AE67" s="20"/>
      <c r="AF67" s="20"/>
      <c r="AG67" s="20"/>
      <c r="AH67" s="20"/>
      <c r="AI67" s="20"/>
    </row>
    <row r="68" spans="1:35" ht="18" x14ac:dyDescent="0.25">
      <c r="A68" s="20"/>
      <c r="B68" s="20"/>
      <c r="C68" s="20"/>
      <c r="D68" s="20"/>
      <c r="E68" s="20"/>
      <c r="F68" s="20"/>
      <c r="G68" s="20"/>
      <c r="H68" s="20"/>
      <c r="I68" s="20"/>
      <c r="J68" s="20"/>
      <c r="K68" s="20"/>
      <c r="L68" s="20"/>
      <c r="M68" s="3408"/>
      <c r="N68" s="3409"/>
      <c r="O68" s="20"/>
      <c r="P68" s="20"/>
      <c r="Q68" s="20"/>
      <c r="R68" s="20"/>
      <c r="S68" s="20"/>
      <c r="T68" s="20"/>
      <c r="U68" s="20"/>
      <c r="V68" s="20"/>
      <c r="W68" s="20"/>
      <c r="X68" s="3272"/>
      <c r="Y68" s="3272"/>
      <c r="Z68" s="20"/>
      <c r="AA68" s="20"/>
      <c r="AB68" s="20"/>
      <c r="AC68" s="20"/>
      <c r="AD68" s="20"/>
      <c r="AE68" s="20"/>
      <c r="AF68" s="20"/>
      <c r="AG68" s="20"/>
      <c r="AH68" s="20"/>
      <c r="AI68" s="20"/>
    </row>
    <row r="69" spans="1:35" ht="18" x14ac:dyDescent="0.25">
      <c r="A69" s="20"/>
      <c r="B69" s="20"/>
      <c r="C69" s="20"/>
      <c r="D69" s="20"/>
      <c r="E69" s="20"/>
      <c r="F69" s="20"/>
      <c r="G69" s="20"/>
      <c r="H69" s="20"/>
      <c r="I69" s="20"/>
      <c r="J69" s="20"/>
      <c r="K69" s="20"/>
      <c r="L69" s="20"/>
      <c r="M69" s="3408"/>
      <c r="N69" s="3409"/>
      <c r="O69" s="20"/>
      <c r="P69" s="20"/>
      <c r="Q69" s="20"/>
      <c r="R69" s="20"/>
      <c r="S69" s="20"/>
      <c r="T69" s="20"/>
      <c r="U69" s="20"/>
      <c r="V69" s="20"/>
      <c r="W69" s="20"/>
      <c r="X69" s="3272"/>
      <c r="Y69" s="3272"/>
      <c r="Z69" s="20"/>
      <c r="AA69" s="20"/>
      <c r="AB69" s="20"/>
      <c r="AC69" s="20"/>
      <c r="AD69" s="20"/>
      <c r="AE69" s="20"/>
      <c r="AF69" s="20"/>
      <c r="AG69" s="20"/>
      <c r="AH69" s="20"/>
      <c r="AI69" s="20"/>
    </row>
    <row r="70" spans="1:35" ht="18" x14ac:dyDescent="0.25">
      <c r="A70" s="20"/>
      <c r="B70" s="20"/>
      <c r="C70" s="20"/>
      <c r="D70" s="20"/>
      <c r="E70" s="20"/>
      <c r="F70" s="20"/>
      <c r="G70" s="20"/>
      <c r="H70" s="20"/>
      <c r="I70" s="20"/>
      <c r="J70" s="20"/>
      <c r="K70" s="20"/>
      <c r="L70" s="20"/>
      <c r="M70" s="3408"/>
      <c r="N70" s="3409"/>
      <c r="O70" s="20"/>
      <c r="P70" s="20"/>
      <c r="Q70" s="20"/>
      <c r="R70" s="20"/>
      <c r="S70" s="20"/>
      <c r="T70" s="20"/>
      <c r="U70" s="20"/>
      <c r="V70" s="20"/>
      <c r="W70" s="20"/>
      <c r="X70" s="3272"/>
      <c r="Y70" s="3272"/>
      <c r="Z70" s="20"/>
      <c r="AA70" s="20"/>
      <c r="AB70" s="20"/>
      <c r="AC70" s="20"/>
      <c r="AD70" s="20"/>
      <c r="AE70" s="20"/>
      <c r="AF70" s="20"/>
      <c r="AG70" s="20"/>
      <c r="AH70" s="20"/>
      <c r="AI70" s="20"/>
    </row>
    <row r="71" spans="1:35" ht="18" x14ac:dyDescent="0.25">
      <c r="A71" s="20"/>
      <c r="B71" s="20"/>
      <c r="C71" s="20"/>
      <c r="D71" s="20"/>
      <c r="E71" s="20"/>
      <c r="F71" s="20"/>
      <c r="G71" s="20"/>
      <c r="H71" s="20"/>
      <c r="I71" s="20"/>
      <c r="J71" s="20"/>
      <c r="K71" s="20"/>
      <c r="L71" s="20"/>
      <c r="M71" s="3408"/>
      <c r="N71" s="3409"/>
      <c r="O71" s="20"/>
      <c r="P71" s="20"/>
      <c r="Q71" s="20"/>
      <c r="R71" s="20"/>
      <c r="S71" s="20"/>
      <c r="T71" s="20"/>
      <c r="U71" s="20"/>
      <c r="V71" s="20"/>
      <c r="W71" s="20"/>
      <c r="X71" s="3272"/>
      <c r="Y71" s="3272"/>
      <c r="Z71" s="20"/>
      <c r="AA71" s="20"/>
      <c r="AB71" s="20"/>
      <c r="AC71" s="20"/>
      <c r="AD71" s="20"/>
      <c r="AE71" s="20"/>
      <c r="AF71" s="20"/>
      <c r="AG71" s="20"/>
      <c r="AH71" s="20"/>
      <c r="AI71" s="20"/>
    </row>
    <row r="72" spans="1:35" ht="18" x14ac:dyDescent="0.25">
      <c r="A72" s="20"/>
      <c r="B72" s="20"/>
      <c r="C72" s="20"/>
      <c r="D72" s="20"/>
      <c r="E72" s="20"/>
      <c r="F72" s="20"/>
      <c r="G72" s="20"/>
      <c r="H72" s="20"/>
      <c r="I72" s="20"/>
      <c r="J72" s="20"/>
      <c r="K72" s="20"/>
      <c r="L72" s="20"/>
      <c r="M72" s="3408"/>
      <c r="N72" s="3409"/>
      <c r="O72" s="20"/>
      <c r="P72" s="20"/>
      <c r="Q72" s="20"/>
      <c r="R72" s="20"/>
      <c r="S72" s="20"/>
      <c r="T72" s="20"/>
      <c r="U72" s="20"/>
      <c r="V72" s="20"/>
      <c r="W72" s="20"/>
      <c r="X72" s="3272"/>
      <c r="Y72" s="3272"/>
      <c r="Z72" s="20"/>
      <c r="AA72" s="20"/>
      <c r="AB72" s="20"/>
      <c r="AC72" s="20"/>
      <c r="AD72" s="20"/>
      <c r="AE72" s="20"/>
      <c r="AF72" s="20"/>
      <c r="AG72" s="20"/>
      <c r="AH72" s="20"/>
      <c r="AI72" s="20"/>
    </row>
    <row r="73" spans="1:35" ht="18" x14ac:dyDescent="0.25">
      <c r="A73" s="20"/>
      <c r="B73" s="20"/>
      <c r="C73" s="20"/>
      <c r="D73" s="20"/>
      <c r="E73" s="20"/>
      <c r="F73" s="20"/>
      <c r="G73" s="20"/>
      <c r="H73" s="20"/>
      <c r="I73" s="20"/>
      <c r="J73" s="20"/>
      <c r="K73" s="20"/>
      <c r="L73" s="20"/>
      <c r="M73" s="3408"/>
      <c r="N73" s="3409"/>
      <c r="O73" s="20"/>
      <c r="P73" s="20"/>
      <c r="Q73" s="20"/>
      <c r="R73" s="20"/>
      <c r="S73" s="20"/>
      <c r="T73" s="20"/>
      <c r="U73" s="20"/>
      <c r="V73" s="20"/>
      <c r="W73" s="20"/>
      <c r="X73" s="3272"/>
      <c r="Y73" s="3272"/>
      <c r="Z73" s="20"/>
      <c r="AA73" s="20"/>
      <c r="AB73" s="20"/>
      <c r="AC73" s="20"/>
      <c r="AD73" s="20"/>
      <c r="AE73" s="20"/>
      <c r="AF73" s="20"/>
      <c r="AG73" s="20"/>
      <c r="AH73" s="20"/>
      <c r="AI73" s="20"/>
    </row>
    <row r="74" spans="1:35" ht="18" x14ac:dyDescent="0.25">
      <c r="A74" s="20"/>
      <c r="B74" s="20"/>
      <c r="C74" s="20"/>
      <c r="D74" s="20"/>
      <c r="E74" s="20"/>
      <c r="F74" s="20"/>
      <c r="G74" s="20"/>
      <c r="H74" s="20"/>
      <c r="I74" s="20"/>
      <c r="J74" s="20"/>
      <c r="K74" s="20"/>
      <c r="L74" s="20"/>
      <c r="M74" s="3408"/>
      <c r="N74" s="3409"/>
      <c r="O74" s="20"/>
      <c r="P74" s="20"/>
      <c r="Q74" s="20"/>
      <c r="R74" s="20"/>
      <c r="S74" s="20"/>
      <c r="T74" s="20"/>
      <c r="U74" s="20"/>
      <c r="V74" s="20"/>
      <c r="W74" s="20"/>
      <c r="X74" s="3272"/>
      <c r="Y74" s="3272"/>
      <c r="Z74" s="20"/>
      <c r="AA74" s="20"/>
      <c r="AB74" s="20"/>
      <c r="AC74" s="20"/>
      <c r="AD74" s="20"/>
      <c r="AE74" s="20"/>
      <c r="AF74" s="20"/>
      <c r="AG74" s="20"/>
      <c r="AH74" s="20"/>
      <c r="AI74" s="20"/>
    </row>
    <row r="75" spans="1:35" ht="18" x14ac:dyDescent="0.25">
      <c r="A75" s="20"/>
      <c r="B75" s="20"/>
      <c r="C75" s="20"/>
      <c r="D75" s="20"/>
      <c r="E75" s="20"/>
      <c r="F75" s="20"/>
      <c r="G75" s="20"/>
      <c r="H75" s="20"/>
      <c r="I75" s="20"/>
      <c r="J75" s="20"/>
      <c r="K75" s="20"/>
      <c r="L75" s="20"/>
      <c r="M75" s="3408"/>
      <c r="N75" s="3409"/>
      <c r="O75" s="20"/>
      <c r="P75" s="20"/>
      <c r="Q75" s="20"/>
      <c r="R75" s="20"/>
      <c r="S75" s="20"/>
      <c r="T75" s="20"/>
      <c r="U75" s="20"/>
      <c r="V75" s="20"/>
      <c r="W75" s="20"/>
      <c r="X75" s="3272"/>
      <c r="Y75" s="3272"/>
      <c r="Z75" s="20"/>
      <c r="AA75" s="20"/>
      <c r="AB75" s="20"/>
      <c r="AC75" s="20"/>
      <c r="AD75" s="20"/>
      <c r="AE75" s="20"/>
      <c r="AF75" s="20"/>
      <c r="AG75" s="20"/>
      <c r="AH75" s="20"/>
      <c r="AI75" s="20"/>
    </row>
    <row r="76" spans="1:35" ht="18" x14ac:dyDescent="0.25">
      <c r="A76" s="20"/>
      <c r="B76" s="20"/>
      <c r="C76" s="20"/>
      <c r="D76" s="20"/>
      <c r="E76" s="20"/>
      <c r="F76" s="20"/>
      <c r="G76" s="20"/>
      <c r="H76" s="20"/>
      <c r="I76" s="20"/>
      <c r="J76" s="20"/>
      <c r="K76" s="20"/>
      <c r="L76" s="20"/>
      <c r="M76" s="3408"/>
      <c r="N76" s="3409"/>
      <c r="O76" s="20"/>
      <c r="P76" s="20"/>
      <c r="Q76" s="20"/>
      <c r="R76" s="20"/>
      <c r="S76" s="20"/>
      <c r="T76" s="20"/>
      <c r="U76" s="20"/>
      <c r="V76" s="20"/>
      <c r="W76" s="20"/>
      <c r="X76" s="3272"/>
      <c r="Y76" s="3272"/>
      <c r="Z76" s="20"/>
      <c r="AA76" s="20"/>
      <c r="AB76" s="20"/>
      <c r="AC76" s="20"/>
      <c r="AD76" s="20"/>
      <c r="AE76" s="20"/>
      <c r="AF76" s="20"/>
      <c r="AG76" s="20"/>
      <c r="AH76" s="20"/>
      <c r="AI76" s="20"/>
    </row>
    <row r="77" spans="1:35" ht="18" x14ac:dyDescent="0.25">
      <c r="A77" s="20"/>
      <c r="B77" s="20"/>
      <c r="C77" s="20"/>
      <c r="D77" s="20"/>
      <c r="E77" s="20"/>
      <c r="F77" s="20"/>
      <c r="G77" s="20"/>
      <c r="H77" s="20"/>
      <c r="I77" s="20"/>
      <c r="J77" s="20"/>
      <c r="K77" s="20"/>
      <c r="L77" s="20"/>
      <c r="M77" s="3408"/>
      <c r="N77" s="3409"/>
      <c r="O77" s="20"/>
      <c r="P77" s="20"/>
      <c r="Q77" s="20"/>
      <c r="R77" s="20"/>
      <c r="S77" s="20"/>
      <c r="T77" s="20"/>
      <c r="U77" s="20"/>
      <c r="V77" s="20"/>
      <c r="W77" s="20"/>
      <c r="X77" s="3272"/>
      <c r="Y77" s="3272"/>
      <c r="Z77" s="20"/>
      <c r="AA77" s="20"/>
      <c r="AB77" s="20"/>
      <c r="AC77" s="20"/>
      <c r="AD77" s="20"/>
      <c r="AE77" s="20"/>
      <c r="AF77" s="20"/>
      <c r="AG77" s="20"/>
      <c r="AH77" s="20"/>
      <c r="AI77" s="20"/>
    </row>
    <row r="78" spans="1:35" ht="18" x14ac:dyDescent="0.25">
      <c r="A78" s="20"/>
      <c r="B78" s="20"/>
      <c r="C78" s="20"/>
      <c r="D78" s="20"/>
      <c r="E78" s="20"/>
      <c r="F78" s="20"/>
      <c r="G78" s="20"/>
      <c r="H78" s="20"/>
      <c r="I78" s="20"/>
      <c r="J78" s="20"/>
      <c r="K78" s="20"/>
      <c r="L78" s="20"/>
      <c r="M78" s="3408"/>
      <c r="N78" s="3409"/>
      <c r="O78" s="20"/>
      <c r="P78" s="20"/>
      <c r="Q78" s="20"/>
      <c r="R78" s="20"/>
      <c r="S78" s="20"/>
      <c r="T78" s="20"/>
      <c r="U78" s="20"/>
      <c r="V78" s="20"/>
      <c r="W78" s="20"/>
      <c r="X78" s="3272"/>
      <c r="Y78" s="3272"/>
      <c r="Z78" s="20"/>
      <c r="AA78" s="20"/>
      <c r="AB78" s="20"/>
      <c r="AC78" s="20"/>
      <c r="AD78" s="20"/>
      <c r="AE78" s="20"/>
      <c r="AF78" s="20"/>
      <c r="AG78" s="20"/>
      <c r="AH78" s="20"/>
      <c r="AI78" s="20"/>
    </row>
    <row r="79" spans="1:35" ht="18" x14ac:dyDescent="0.25">
      <c r="A79" s="20"/>
      <c r="B79" s="20"/>
      <c r="C79" s="20"/>
      <c r="D79" s="20"/>
      <c r="E79" s="20"/>
      <c r="F79" s="20"/>
      <c r="G79" s="20"/>
      <c r="H79" s="20"/>
      <c r="I79" s="20"/>
      <c r="J79" s="20"/>
      <c r="K79" s="20"/>
      <c r="L79" s="20"/>
      <c r="M79" s="3408"/>
      <c r="N79" s="3409"/>
      <c r="O79" s="20"/>
      <c r="P79" s="20"/>
      <c r="Q79" s="20"/>
      <c r="R79" s="20"/>
      <c r="S79" s="20"/>
      <c r="T79" s="20"/>
      <c r="U79" s="20"/>
      <c r="V79" s="20"/>
      <c r="W79" s="20"/>
      <c r="X79" s="3272"/>
      <c r="Y79" s="3272"/>
      <c r="Z79" s="20"/>
      <c r="AA79" s="20"/>
      <c r="AB79" s="20"/>
      <c r="AC79" s="20"/>
      <c r="AD79" s="20"/>
      <c r="AE79" s="20"/>
      <c r="AF79" s="20"/>
      <c r="AG79" s="20"/>
      <c r="AH79" s="20"/>
      <c r="AI79" s="20"/>
    </row>
    <row r="80" spans="1:35" ht="18" x14ac:dyDescent="0.25">
      <c r="A80" s="20"/>
      <c r="B80" s="20"/>
      <c r="C80" s="20"/>
      <c r="D80" s="20"/>
      <c r="E80" s="20"/>
      <c r="F80" s="20"/>
      <c r="G80" s="20"/>
      <c r="H80" s="20"/>
      <c r="I80" s="20"/>
      <c r="J80" s="20"/>
      <c r="K80" s="20"/>
      <c r="L80" s="20"/>
      <c r="M80" s="3408"/>
      <c r="N80" s="3409"/>
      <c r="O80" s="20"/>
      <c r="P80" s="20"/>
      <c r="Q80" s="20"/>
      <c r="R80" s="20"/>
      <c r="S80" s="20"/>
      <c r="T80" s="20"/>
      <c r="U80" s="20"/>
      <c r="V80" s="20"/>
      <c r="W80" s="20"/>
      <c r="X80" s="3272"/>
      <c r="Y80" s="3272"/>
      <c r="Z80" s="20"/>
      <c r="AA80" s="20"/>
      <c r="AB80" s="20"/>
      <c r="AC80" s="20"/>
      <c r="AD80" s="20"/>
      <c r="AE80" s="20"/>
      <c r="AF80" s="20"/>
      <c r="AG80" s="20"/>
      <c r="AH80" s="20"/>
      <c r="AI80" s="20"/>
    </row>
    <row r="81" spans="1:35" ht="18" x14ac:dyDescent="0.25">
      <c r="A81" s="20"/>
      <c r="B81" s="20"/>
      <c r="C81" s="20"/>
      <c r="D81" s="20"/>
      <c r="E81" s="20"/>
      <c r="F81" s="20"/>
      <c r="G81" s="20"/>
      <c r="H81" s="20"/>
      <c r="I81" s="20"/>
      <c r="J81" s="20"/>
      <c r="K81" s="20"/>
      <c r="L81" s="20"/>
      <c r="M81" s="3408"/>
      <c r="N81" s="3409"/>
      <c r="O81" s="20"/>
      <c r="P81" s="20"/>
      <c r="Q81" s="20"/>
      <c r="R81" s="20"/>
      <c r="S81" s="20"/>
      <c r="T81" s="20"/>
      <c r="U81" s="20"/>
      <c r="V81" s="20"/>
      <c r="W81" s="20"/>
      <c r="X81" s="3272"/>
      <c r="Y81" s="3272"/>
      <c r="Z81" s="20"/>
      <c r="AA81" s="20"/>
      <c r="AB81" s="20"/>
      <c r="AC81" s="20"/>
      <c r="AD81" s="20"/>
      <c r="AE81" s="20"/>
      <c r="AF81" s="20"/>
      <c r="AG81" s="20"/>
      <c r="AH81" s="20"/>
      <c r="AI81" s="20"/>
    </row>
    <row r="82" spans="1:35" ht="18" x14ac:dyDescent="0.25">
      <c r="A82" s="20"/>
      <c r="B82" s="20"/>
      <c r="C82" s="20"/>
      <c r="D82" s="20"/>
      <c r="E82" s="20"/>
      <c r="F82" s="20"/>
      <c r="G82" s="20"/>
      <c r="H82" s="20"/>
      <c r="I82" s="20"/>
      <c r="J82" s="20"/>
      <c r="K82" s="20"/>
      <c r="L82" s="20"/>
      <c r="M82" s="3408"/>
      <c r="N82" s="3409"/>
      <c r="O82" s="20"/>
      <c r="P82" s="20"/>
      <c r="Q82" s="20"/>
      <c r="R82" s="20"/>
      <c r="S82" s="20"/>
      <c r="T82" s="20"/>
      <c r="U82" s="20"/>
      <c r="V82" s="20"/>
      <c r="W82" s="20"/>
      <c r="X82" s="3272"/>
      <c r="Y82" s="3272"/>
      <c r="Z82" s="20"/>
      <c r="AA82" s="20"/>
      <c r="AB82" s="20"/>
      <c r="AC82" s="20"/>
      <c r="AD82" s="20"/>
      <c r="AE82" s="20"/>
      <c r="AF82" s="20"/>
      <c r="AG82" s="20"/>
      <c r="AH82" s="20"/>
      <c r="AI82" s="20"/>
    </row>
    <row r="83" spans="1:35" ht="18" x14ac:dyDescent="0.25">
      <c r="A83" s="20"/>
      <c r="B83" s="20"/>
      <c r="C83" s="20"/>
      <c r="D83" s="20"/>
      <c r="E83" s="20"/>
      <c r="F83" s="20"/>
      <c r="G83" s="20"/>
      <c r="H83" s="20"/>
      <c r="I83" s="20"/>
      <c r="J83" s="20"/>
      <c r="K83" s="20"/>
      <c r="L83" s="20"/>
      <c r="M83" s="3408"/>
      <c r="N83" s="3409"/>
      <c r="O83" s="20"/>
      <c r="P83" s="20"/>
      <c r="Q83" s="20"/>
      <c r="R83" s="20"/>
      <c r="S83" s="20"/>
      <c r="T83" s="20"/>
      <c r="U83" s="20"/>
      <c r="V83" s="20"/>
      <c r="W83" s="20"/>
      <c r="X83" s="3272"/>
      <c r="Y83" s="3272"/>
      <c r="Z83" s="20"/>
      <c r="AA83" s="20"/>
      <c r="AB83" s="20"/>
      <c r="AC83" s="20"/>
      <c r="AD83" s="20"/>
      <c r="AE83" s="20"/>
      <c r="AF83" s="20"/>
      <c r="AG83" s="20"/>
      <c r="AH83" s="20"/>
      <c r="AI83" s="20"/>
    </row>
    <row r="84" spans="1:35" ht="18" x14ac:dyDescent="0.25">
      <c r="A84" s="20"/>
      <c r="B84" s="20"/>
      <c r="C84" s="20"/>
      <c r="D84" s="20"/>
      <c r="E84" s="20"/>
      <c r="F84" s="20"/>
      <c r="G84" s="20"/>
      <c r="H84" s="20"/>
      <c r="I84" s="20"/>
      <c r="J84" s="20"/>
      <c r="K84" s="20"/>
      <c r="L84" s="20"/>
      <c r="M84" s="3408"/>
      <c r="N84" s="3409"/>
      <c r="O84" s="20"/>
      <c r="P84" s="20"/>
      <c r="Q84" s="20"/>
      <c r="R84" s="20"/>
      <c r="S84" s="20"/>
      <c r="T84" s="20"/>
      <c r="U84" s="20"/>
      <c r="V84" s="20"/>
      <c r="W84" s="20"/>
      <c r="X84" s="3272"/>
      <c r="Y84" s="3272"/>
      <c r="Z84" s="20"/>
      <c r="AA84" s="20"/>
      <c r="AB84" s="20"/>
      <c r="AC84" s="20"/>
      <c r="AD84" s="20"/>
      <c r="AE84" s="20"/>
      <c r="AF84" s="20"/>
      <c r="AG84" s="20"/>
      <c r="AH84" s="20"/>
      <c r="AI84" s="20"/>
    </row>
    <row r="85" spans="1:35" ht="18" x14ac:dyDescent="0.25">
      <c r="A85" s="20"/>
      <c r="B85" s="20"/>
      <c r="C85" s="20"/>
      <c r="D85" s="20"/>
      <c r="E85" s="20"/>
      <c r="F85" s="20"/>
      <c r="G85" s="20"/>
      <c r="H85" s="20"/>
      <c r="I85" s="20"/>
      <c r="J85" s="20"/>
      <c r="K85" s="20"/>
      <c r="L85" s="20"/>
      <c r="M85" s="3408"/>
      <c r="N85" s="3409"/>
      <c r="O85" s="20"/>
      <c r="P85" s="20"/>
      <c r="Q85" s="20"/>
      <c r="R85" s="20"/>
      <c r="S85" s="20"/>
      <c r="T85" s="20"/>
      <c r="U85" s="20"/>
      <c r="V85" s="20"/>
      <c r="W85" s="20"/>
      <c r="X85" s="3272"/>
      <c r="Y85" s="3272"/>
      <c r="Z85" s="20"/>
      <c r="AA85" s="20"/>
      <c r="AB85" s="20"/>
      <c r="AC85" s="20"/>
      <c r="AD85" s="20"/>
      <c r="AE85" s="20"/>
      <c r="AF85" s="20"/>
      <c r="AG85" s="20"/>
      <c r="AH85" s="20"/>
      <c r="AI85" s="20"/>
    </row>
    <row r="86" spans="1:35" ht="18" x14ac:dyDescent="0.25">
      <c r="A86" s="20"/>
      <c r="B86" s="20"/>
      <c r="C86" s="20"/>
      <c r="D86" s="20"/>
      <c r="E86" s="20"/>
      <c r="F86" s="20"/>
      <c r="G86" s="20"/>
      <c r="H86" s="20"/>
      <c r="I86" s="20"/>
      <c r="J86" s="20"/>
      <c r="K86" s="20"/>
      <c r="L86" s="20"/>
      <c r="M86" s="3408"/>
      <c r="N86" s="3409"/>
      <c r="O86" s="20"/>
      <c r="P86" s="20"/>
      <c r="Q86" s="20"/>
      <c r="R86" s="20"/>
      <c r="S86" s="20"/>
      <c r="T86" s="20"/>
      <c r="U86" s="20"/>
      <c r="V86" s="20"/>
      <c r="W86" s="20"/>
      <c r="X86" s="3272"/>
      <c r="Y86" s="3272"/>
      <c r="Z86" s="20"/>
      <c r="AA86" s="20"/>
      <c r="AB86" s="20"/>
      <c r="AC86" s="20"/>
      <c r="AD86" s="20"/>
      <c r="AE86" s="20"/>
      <c r="AF86" s="20"/>
      <c r="AG86" s="20"/>
      <c r="AH86" s="20"/>
      <c r="AI86" s="20"/>
    </row>
    <row r="87" spans="1:35" ht="18" x14ac:dyDescent="0.25">
      <c r="A87" s="20"/>
      <c r="B87" s="20"/>
      <c r="C87" s="20"/>
      <c r="D87" s="20"/>
      <c r="E87" s="20"/>
      <c r="F87" s="20"/>
      <c r="G87" s="20"/>
      <c r="H87" s="20"/>
      <c r="I87" s="20"/>
      <c r="J87" s="20"/>
      <c r="K87" s="20"/>
      <c r="L87" s="20"/>
      <c r="M87" s="3408"/>
      <c r="N87" s="3409"/>
      <c r="O87" s="20"/>
      <c r="P87" s="20"/>
      <c r="Q87" s="20"/>
      <c r="R87" s="20"/>
      <c r="S87" s="20"/>
      <c r="T87" s="20"/>
      <c r="U87" s="20"/>
      <c r="V87" s="20"/>
      <c r="W87" s="20"/>
      <c r="X87" s="3272"/>
      <c r="Y87" s="3272"/>
      <c r="Z87" s="20"/>
      <c r="AA87" s="20"/>
      <c r="AB87" s="20"/>
      <c r="AC87" s="20"/>
      <c r="AD87" s="20"/>
      <c r="AE87" s="20"/>
      <c r="AF87" s="20"/>
      <c r="AG87" s="20"/>
      <c r="AH87" s="20"/>
      <c r="AI87" s="20"/>
    </row>
    <row r="88" spans="1:35" ht="18" x14ac:dyDescent="0.25">
      <c r="A88" s="20"/>
      <c r="B88" s="20"/>
      <c r="C88" s="20"/>
      <c r="D88" s="20"/>
      <c r="E88" s="20"/>
      <c r="F88" s="20"/>
      <c r="G88" s="20"/>
      <c r="H88" s="20"/>
      <c r="I88" s="20"/>
      <c r="J88" s="20"/>
      <c r="K88" s="20"/>
      <c r="L88" s="20"/>
      <c r="M88" s="3408"/>
      <c r="N88" s="3409"/>
      <c r="O88" s="20"/>
      <c r="P88" s="20"/>
      <c r="Q88" s="20"/>
      <c r="R88" s="20"/>
      <c r="S88" s="20"/>
      <c r="T88" s="20"/>
      <c r="U88" s="20"/>
      <c r="V88" s="20"/>
      <c r="W88" s="20"/>
      <c r="X88" s="3272"/>
      <c r="Y88" s="3272"/>
      <c r="Z88" s="20"/>
      <c r="AA88" s="20"/>
      <c r="AB88" s="20"/>
      <c r="AC88" s="20"/>
      <c r="AD88" s="20"/>
      <c r="AE88" s="20"/>
      <c r="AF88" s="20"/>
      <c r="AG88" s="20"/>
      <c r="AH88" s="20"/>
      <c r="AI88" s="20"/>
    </row>
    <row r="89" spans="1:35" ht="18" x14ac:dyDescent="0.25">
      <c r="A89" s="20"/>
      <c r="B89" s="20"/>
      <c r="C89" s="20"/>
      <c r="D89" s="20"/>
      <c r="E89" s="20"/>
      <c r="F89" s="20"/>
      <c r="G89" s="20"/>
      <c r="H89" s="20"/>
      <c r="I89" s="20"/>
      <c r="J89" s="20"/>
      <c r="K89" s="20"/>
      <c r="L89" s="20"/>
      <c r="M89" s="3408"/>
      <c r="N89" s="3409"/>
      <c r="O89" s="20"/>
      <c r="P89" s="20"/>
      <c r="Q89" s="20"/>
      <c r="R89" s="20"/>
      <c r="S89" s="20"/>
      <c r="T89" s="20"/>
      <c r="U89" s="20"/>
      <c r="V89" s="20"/>
      <c r="W89" s="20"/>
      <c r="X89" s="3272"/>
      <c r="Y89" s="3272"/>
      <c r="Z89" s="20"/>
      <c r="AA89" s="20"/>
      <c r="AB89" s="20"/>
      <c r="AC89" s="20"/>
      <c r="AD89" s="20"/>
      <c r="AE89" s="20"/>
      <c r="AF89" s="20"/>
      <c r="AG89" s="20"/>
      <c r="AH89" s="20"/>
      <c r="AI89" s="20"/>
    </row>
    <row r="90" spans="1:35" ht="18" x14ac:dyDescent="0.25">
      <c r="A90" s="20"/>
      <c r="B90" s="20"/>
      <c r="C90" s="20"/>
      <c r="D90" s="20"/>
      <c r="E90" s="20"/>
      <c r="F90" s="20"/>
      <c r="G90" s="20"/>
      <c r="H90" s="20"/>
      <c r="I90" s="20"/>
      <c r="J90" s="20"/>
      <c r="K90" s="20"/>
      <c r="L90" s="20"/>
      <c r="M90" s="3408"/>
      <c r="N90" s="3409"/>
      <c r="O90" s="20"/>
      <c r="P90" s="20"/>
      <c r="Q90" s="20"/>
      <c r="R90" s="20"/>
      <c r="S90" s="20"/>
      <c r="T90" s="20"/>
      <c r="U90" s="20"/>
      <c r="V90" s="20"/>
      <c r="W90" s="20"/>
      <c r="X90" s="3272"/>
      <c r="Y90" s="3272"/>
      <c r="Z90" s="20"/>
      <c r="AA90" s="20"/>
      <c r="AB90" s="20"/>
      <c r="AC90" s="20"/>
      <c r="AD90" s="20"/>
      <c r="AE90" s="20"/>
      <c r="AF90" s="20"/>
      <c r="AG90" s="20"/>
      <c r="AH90" s="20"/>
      <c r="AI90" s="20"/>
    </row>
    <row r="91" spans="1:35" ht="18" x14ac:dyDescent="0.25">
      <c r="A91" s="20"/>
      <c r="B91" s="20"/>
      <c r="C91" s="20"/>
      <c r="D91" s="20"/>
      <c r="E91" s="20"/>
      <c r="F91" s="20"/>
      <c r="G91" s="20"/>
      <c r="H91" s="20"/>
      <c r="I91" s="20"/>
      <c r="J91" s="20"/>
      <c r="K91" s="20"/>
      <c r="L91" s="20"/>
      <c r="M91" s="3408"/>
      <c r="N91" s="3409"/>
      <c r="O91" s="20"/>
      <c r="P91" s="20"/>
      <c r="Q91" s="20"/>
      <c r="R91" s="20"/>
      <c r="S91" s="20"/>
      <c r="T91" s="20"/>
      <c r="U91" s="20"/>
      <c r="V91" s="20"/>
      <c r="W91" s="20"/>
      <c r="X91" s="3272"/>
      <c r="Y91" s="3272"/>
      <c r="Z91" s="20"/>
      <c r="AA91" s="20"/>
      <c r="AB91" s="20"/>
      <c r="AC91" s="20"/>
      <c r="AD91" s="20"/>
      <c r="AE91" s="20"/>
      <c r="AF91" s="20"/>
      <c r="AG91" s="20"/>
      <c r="AH91" s="20"/>
      <c r="AI91" s="20"/>
    </row>
    <row r="92" spans="1:35" ht="18" x14ac:dyDescent="0.25">
      <c r="A92" s="20"/>
      <c r="B92" s="20"/>
      <c r="C92" s="20"/>
      <c r="D92" s="20"/>
      <c r="E92" s="20"/>
      <c r="F92" s="20"/>
      <c r="G92" s="20"/>
      <c r="H92" s="20"/>
      <c r="I92" s="20"/>
      <c r="J92" s="20"/>
      <c r="K92" s="20"/>
      <c r="L92" s="20"/>
      <c r="M92" s="3408"/>
      <c r="N92" s="3409"/>
      <c r="O92" s="20"/>
      <c r="P92" s="20"/>
      <c r="Q92" s="20"/>
      <c r="R92" s="20"/>
      <c r="S92" s="20"/>
      <c r="T92" s="20"/>
      <c r="U92" s="20"/>
      <c r="V92" s="20"/>
      <c r="W92" s="20"/>
      <c r="X92" s="3272"/>
      <c r="Y92" s="3272"/>
      <c r="Z92" s="20"/>
      <c r="AA92" s="20"/>
      <c r="AB92" s="20"/>
      <c r="AC92" s="20"/>
      <c r="AD92" s="20"/>
      <c r="AE92" s="20"/>
      <c r="AF92" s="20"/>
      <c r="AG92" s="20"/>
      <c r="AH92" s="20"/>
      <c r="AI92" s="20"/>
    </row>
    <row r="93" spans="1:35" ht="18" x14ac:dyDescent="0.25">
      <c r="A93" s="20"/>
      <c r="B93" s="20"/>
      <c r="C93" s="20"/>
      <c r="D93" s="20"/>
      <c r="E93" s="20"/>
      <c r="F93" s="20"/>
      <c r="G93" s="20"/>
      <c r="H93" s="20"/>
      <c r="I93" s="20"/>
      <c r="J93" s="20"/>
      <c r="K93" s="20"/>
      <c r="L93" s="20"/>
      <c r="M93" s="3408"/>
      <c r="N93" s="3409"/>
      <c r="O93" s="20"/>
      <c r="P93" s="20"/>
      <c r="Q93" s="20"/>
      <c r="R93" s="20"/>
      <c r="S93" s="20"/>
      <c r="T93" s="20"/>
      <c r="U93" s="20"/>
      <c r="V93" s="20"/>
      <c r="W93" s="20"/>
      <c r="X93" s="3272"/>
      <c r="Y93" s="3272"/>
      <c r="Z93" s="20"/>
      <c r="AA93" s="20"/>
      <c r="AB93" s="20"/>
      <c r="AC93" s="20"/>
      <c r="AD93" s="20"/>
      <c r="AE93" s="20"/>
      <c r="AF93" s="20"/>
      <c r="AG93" s="20"/>
      <c r="AH93" s="20"/>
      <c r="AI93" s="20"/>
    </row>
    <row r="94" spans="1:35" ht="18" x14ac:dyDescent="0.25">
      <c r="A94" s="20"/>
      <c r="B94" s="20"/>
      <c r="C94" s="20"/>
      <c r="D94" s="20"/>
      <c r="E94" s="20"/>
      <c r="F94" s="20"/>
      <c r="G94" s="20"/>
      <c r="H94" s="20"/>
      <c r="I94" s="20"/>
      <c r="J94" s="20"/>
      <c r="K94" s="20"/>
      <c r="L94" s="20"/>
      <c r="M94" s="3408"/>
      <c r="N94" s="3409"/>
      <c r="O94" s="20"/>
      <c r="P94" s="20"/>
      <c r="Q94" s="20"/>
      <c r="R94" s="20"/>
      <c r="S94" s="20"/>
      <c r="T94" s="20"/>
      <c r="U94" s="20"/>
      <c r="V94" s="20"/>
      <c r="W94" s="20"/>
      <c r="X94" s="3272"/>
      <c r="Y94" s="3272"/>
      <c r="Z94" s="20"/>
      <c r="AA94" s="20"/>
      <c r="AB94" s="20"/>
      <c r="AC94" s="20"/>
      <c r="AD94" s="20"/>
      <c r="AE94" s="20"/>
      <c r="AF94" s="20"/>
      <c r="AG94" s="20"/>
      <c r="AH94" s="20"/>
      <c r="AI94" s="20"/>
    </row>
    <row r="95" spans="1:35" ht="18" x14ac:dyDescent="0.25">
      <c r="A95" s="20"/>
      <c r="B95" s="20"/>
      <c r="C95" s="20"/>
      <c r="D95" s="20"/>
      <c r="E95" s="20"/>
      <c r="F95" s="20"/>
      <c r="G95" s="20"/>
      <c r="H95" s="20"/>
      <c r="I95" s="20"/>
      <c r="J95" s="20"/>
      <c r="K95" s="20"/>
      <c r="L95" s="20"/>
      <c r="M95" s="3408"/>
      <c r="N95" s="3409"/>
      <c r="O95" s="20"/>
      <c r="P95" s="20"/>
      <c r="Q95" s="20"/>
      <c r="R95" s="20"/>
      <c r="S95" s="20"/>
      <c r="T95" s="20"/>
      <c r="U95" s="20"/>
      <c r="V95" s="20"/>
      <c r="W95" s="20"/>
      <c r="X95" s="3272"/>
      <c r="Y95" s="3272"/>
      <c r="Z95" s="20"/>
      <c r="AA95" s="20"/>
      <c r="AB95" s="20"/>
      <c r="AC95" s="20"/>
      <c r="AD95" s="20"/>
      <c r="AE95" s="20"/>
      <c r="AF95" s="20"/>
      <c r="AG95" s="20"/>
      <c r="AH95" s="20"/>
      <c r="AI95" s="20"/>
    </row>
    <row r="96" spans="1:35" ht="18" x14ac:dyDescent="0.25">
      <c r="A96" s="20"/>
      <c r="B96" s="20"/>
      <c r="C96" s="20"/>
      <c r="D96" s="20"/>
      <c r="E96" s="20"/>
      <c r="F96" s="20"/>
      <c r="G96" s="20"/>
      <c r="H96" s="20"/>
      <c r="I96" s="20"/>
      <c r="J96" s="20"/>
      <c r="K96" s="20"/>
      <c r="L96" s="20"/>
      <c r="M96" s="3408"/>
      <c r="N96" s="3409"/>
      <c r="O96" s="20"/>
      <c r="P96" s="20"/>
      <c r="Q96" s="20"/>
      <c r="R96" s="20"/>
      <c r="S96" s="20"/>
      <c r="T96" s="20"/>
      <c r="U96" s="20"/>
      <c r="V96" s="20"/>
      <c r="W96" s="20"/>
      <c r="X96" s="3272"/>
      <c r="Y96" s="3272"/>
      <c r="Z96" s="20"/>
      <c r="AA96" s="20"/>
      <c r="AB96" s="20"/>
      <c r="AC96" s="20"/>
      <c r="AD96" s="20"/>
      <c r="AE96" s="20"/>
      <c r="AF96" s="20"/>
      <c r="AG96" s="20"/>
      <c r="AH96" s="20"/>
      <c r="AI96" s="20"/>
    </row>
    <row r="97" spans="1:35" ht="18" x14ac:dyDescent="0.25">
      <c r="A97" s="20"/>
      <c r="B97" s="20"/>
      <c r="C97" s="20"/>
      <c r="D97" s="20"/>
      <c r="E97" s="20"/>
      <c r="F97" s="20"/>
      <c r="G97" s="20"/>
      <c r="H97" s="20"/>
      <c r="I97" s="20"/>
      <c r="J97" s="20"/>
      <c r="K97" s="20"/>
      <c r="L97" s="20"/>
      <c r="M97" s="3408"/>
      <c r="N97" s="3409"/>
      <c r="O97" s="20"/>
      <c r="P97" s="20"/>
      <c r="Q97" s="20"/>
      <c r="R97" s="20"/>
      <c r="S97" s="20"/>
      <c r="T97" s="20"/>
      <c r="U97" s="20"/>
      <c r="V97" s="20"/>
      <c r="W97" s="20"/>
      <c r="X97" s="3272"/>
      <c r="Y97" s="3272"/>
      <c r="Z97" s="20"/>
      <c r="AA97" s="20"/>
      <c r="AB97" s="20"/>
      <c r="AC97" s="20"/>
      <c r="AD97" s="20"/>
      <c r="AE97" s="20"/>
      <c r="AF97" s="20"/>
      <c r="AG97" s="20"/>
      <c r="AH97" s="20"/>
      <c r="AI97" s="20"/>
    </row>
    <row r="98" spans="1:35" ht="18" x14ac:dyDescent="0.25">
      <c r="A98" s="20"/>
      <c r="B98" s="20"/>
      <c r="C98" s="20"/>
      <c r="D98" s="20"/>
      <c r="E98" s="20"/>
      <c r="F98" s="20"/>
      <c r="G98" s="20"/>
      <c r="H98" s="20"/>
      <c r="I98" s="20"/>
      <c r="J98" s="20"/>
      <c r="K98" s="20"/>
      <c r="L98" s="20"/>
      <c r="M98" s="3408"/>
      <c r="N98" s="3409"/>
      <c r="O98" s="20"/>
      <c r="P98" s="20"/>
      <c r="Q98" s="20"/>
      <c r="R98" s="20"/>
      <c r="S98" s="20"/>
      <c r="T98" s="20"/>
      <c r="U98" s="20"/>
      <c r="V98" s="20"/>
      <c r="W98" s="20"/>
      <c r="X98" s="3272"/>
      <c r="Y98" s="3272"/>
      <c r="Z98" s="20"/>
      <c r="AA98" s="20"/>
      <c r="AB98" s="20"/>
      <c r="AC98" s="20"/>
      <c r="AD98" s="20"/>
      <c r="AE98" s="20"/>
      <c r="AF98" s="20"/>
      <c r="AG98" s="20"/>
      <c r="AH98" s="20"/>
      <c r="AI98" s="20"/>
    </row>
    <row r="99" spans="1:35" ht="18" x14ac:dyDescent="0.25">
      <c r="A99" s="20"/>
      <c r="B99" s="20"/>
      <c r="C99" s="20"/>
      <c r="D99" s="20"/>
      <c r="E99" s="20"/>
      <c r="F99" s="20"/>
      <c r="G99" s="20"/>
      <c r="H99" s="20"/>
      <c r="I99" s="20"/>
      <c r="J99" s="20"/>
      <c r="K99" s="20"/>
      <c r="L99" s="20"/>
      <c r="M99" s="3408"/>
      <c r="N99" s="3409"/>
      <c r="O99" s="20"/>
      <c r="P99" s="20"/>
      <c r="Q99" s="20"/>
      <c r="R99" s="20"/>
      <c r="S99" s="20"/>
      <c r="T99" s="20"/>
      <c r="U99" s="20"/>
      <c r="V99" s="20"/>
      <c r="W99" s="20"/>
      <c r="X99" s="3272"/>
      <c r="Y99" s="3272"/>
      <c r="Z99" s="20"/>
      <c r="AA99" s="20"/>
      <c r="AB99" s="20"/>
      <c r="AC99" s="20"/>
      <c r="AD99" s="20"/>
      <c r="AE99" s="20"/>
      <c r="AF99" s="20"/>
      <c r="AG99" s="20"/>
      <c r="AH99" s="20"/>
      <c r="AI99" s="20"/>
    </row>
    <row r="100" spans="1:35" ht="18" x14ac:dyDescent="0.25">
      <c r="A100" s="20"/>
      <c r="B100" s="20"/>
      <c r="C100" s="20"/>
      <c r="D100" s="20"/>
      <c r="E100" s="20"/>
      <c r="F100" s="20"/>
      <c r="G100" s="20"/>
      <c r="H100" s="20"/>
      <c r="I100" s="20"/>
      <c r="J100" s="20"/>
      <c r="K100" s="20"/>
      <c r="L100" s="20"/>
      <c r="M100" s="3408"/>
      <c r="N100" s="3409"/>
      <c r="O100" s="20"/>
      <c r="P100" s="20"/>
      <c r="Q100" s="20"/>
      <c r="R100" s="20"/>
      <c r="S100" s="20"/>
      <c r="T100" s="20"/>
      <c r="U100" s="20"/>
      <c r="V100" s="20"/>
      <c r="W100" s="20"/>
      <c r="X100" s="3272"/>
      <c r="Y100" s="3272"/>
      <c r="Z100" s="20"/>
      <c r="AA100" s="20"/>
      <c r="AB100" s="20"/>
      <c r="AC100" s="20"/>
      <c r="AD100" s="20"/>
      <c r="AE100" s="20"/>
      <c r="AF100" s="20"/>
      <c r="AG100" s="20"/>
      <c r="AH100" s="20"/>
      <c r="AI100" s="20"/>
    </row>
    <row r="101" spans="1:35" ht="18" x14ac:dyDescent="0.25">
      <c r="A101" s="20"/>
      <c r="B101" s="20"/>
      <c r="C101" s="20"/>
      <c r="D101" s="20"/>
      <c r="E101" s="20"/>
      <c r="F101" s="20"/>
      <c r="G101" s="20"/>
      <c r="H101" s="20"/>
      <c r="I101" s="20"/>
      <c r="J101" s="20"/>
      <c r="K101" s="20"/>
      <c r="L101" s="20"/>
      <c r="M101" s="3408"/>
      <c r="N101" s="3409"/>
      <c r="O101" s="20"/>
      <c r="P101" s="20"/>
      <c r="Q101" s="20"/>
      <c r="R101" s="20"/>
      <c r="S101" s="20"/>
      <c r="T101" s="20"/>
      <c r="U101" s="20"/>
      <c r="V101" s="20"/>
      <c r="W101" s="20"/>
      <c r="X101" s="3272"/>
      <c r="Y101" s="3272"/>
      <c r="Z101" s="20"/>
      <c r="AA101" s="20"/>
      <c r="AB101" s="20"/>
      <c r="AC101" s="20"/>
      <c r="AD101" s="20"/>
      <c r="AE101" s="20"/>
      <c r="AF101" s="20"/>
      <c r="AG101" s="20"/>
      <c r="AH101" s="20"/>
      <c r="AI101" s="20"/>
    </row>
    <row r="102" spans="1:35" ht="18" x14ac:dyDescent="0.25">
      <c r="A102" s="20"/>
      <c r="B102" s="20"/>
      <c r="C102" s="20"/>
      <c r="D102" s="20"/>
      <c r="E102" s="20"/>
      <c r="F102" s="20"/>
      <c r="G102" s="20"/>
      <c r="H102" s="20"/>
      <c r="I102" s="20"/>
      <c r="J102" s="20"/>
      <c r="K102" s="20"/>
      <c r="L102" s="20"/>
      <c r="M102" s="3408"/>
      <c r="N102" s="3409"/>
      <c r="O102" s="20"/>
      <c r="P102" s="20"/>
      <c r="Q102" s="20"/>
      <c r="R102" s="20"/>
      <c r="S102" s="20"/>
      <c r="T102" s="20"/>
      <c r="U102" s="20"/>
      <c r="V102" s="20"/>
      <c r="W102" s="20"/>
      <c r="X102" s="3272"/>
      <c r="Y102" s="3272"/>
      <c r="Z102" s="20"/>
      <c r="AA102" s="20"/>
      <c r="AB102" s="20"/>
      <c r="AC102" s="20"/>
      <c r="AD102" s="20"/>
      <c r="AE102" s="20"/>
      <c r="AF102" s="20"/>
      <c r="AG102" s="20"/>
      <c r="AH102" s="20"/>
      <c r="AI102" s="20"/>
    </row>
    <row r="103" spans="1:35" ht="18" x14ac:dyDescent="0.25">
      <c r="A103" s="20"/>
      <c r="B103" s="20"/>
      <c r="C103" s="20"/>
      <c r="D103" s="20"/>
      <c r="E103" s="20"/>
      <c r="F103" s="20"/>
      <c r="G103" s="20"/>
      <c r="H103" s="20"/>
      <c r="I103" s="20"/>
      <c r="J103" s="20"/>
      <c r="K103" s="20"/>
      <c r="L103" s="20"/>
      <c r="M103" s="3408"/>
      <c r="N103" s="3409"/>
      <c r="O103" s="20"/>
      <c r="P103" s="20"/>
      <c r="Q103" s="20"/>
      <c r="R103" s="20"/>
      <c r="S103" s="20"/>
      <c r="T103" s="20"/>
      <c r="U103" s="20"/>
      <c r="V103" s="20"/>
      <c r="W103" s="20"/>
      <c r="X103" s="3272"/>
      <c r="Y103" s="3272"/>
      <c r="Z103" s="20"/>
      <c r="AA103" s="20"/>
      <c r="AB103" s="20"/>
      <c r="AC103" s="20"/>
      <c r="AD103" s="20"/>
      <c r="AE103" s="20"/>
      <c r="AF103" s="20"/>
      <c r="AG103" s="20"/>
      <c r="AH103" s="20"/>
      <c r="AI103" s="20"/>
    </row>
    <row r="104" spans="1:35" ht="18" x14ac:dyDescent="0.25">
      <c r="A104" s="20"/>
      <c r="B104" s="20"/>
      <c r="C104" s="20"/>
      <c r="D104" s="20"/>
      <c r="E104" s="20"/>
      <c r="F104" s="20"/>
      <c r="G104" s="20"/>
      <c r="H104" s="20"/>
      <c r="I104" s="20"/>
      <c r="J104" s="20"/>
      <c r="K104" s="20"/>
      <c r="L104" s="20"/>
      <c r="M104" s="3408"/>
      <c r="N104" s="3409"/>
      <c r="O104" s="20"/>
      <c r="P104" s="20"/>
      <c r="Q104" s="20"/>
      <c r="R104" s="20"/>
      <c r="S104" s="20"/>
      <c r="T104" s="20"/>
      <c r="U104" s="20"/>
      <c r="V104" s="20"/>
      <c r="W104" s="20"/>
      <c r="X104" s="3272"/>
      <c r="Y104" s="3272"/>
      <c r="Z104" s="20"/>
      <c r="AA104" s="20"/>
      <c r="AB104" s="20"/>
      <c r="AC104" s="20"/>
      <c r="AD104" s="20"/>
      <c r="AE104" s="20"/>
      <c r="AF104" s="20"/>
      <c r="AG104" s="20"/>
      <c r="AH104" s="20"/>
      <c r="AI104" s="20"/>
    </row>
    <row r="105" spans="1:35" ht="18" x14ac:dyDescent="0.25">
      <c r="A105" s="20"/>
      <c r="B105" s="20"/>
      <c r="C105" s="20"/>
      <c r="D105" s="20"/>
      <c r="E105" s="20"/>
      <c r="F105" s="20"/>
      <c r="G105" s="20"/>
      <c r="H105" s="20"/>
      <c r="I105" s="20"/>
      <c r="J105" s="20"/>
      <c r="K105" s="20"/>
      <c r="L105" s="20"/>
      <c r="M105" s="3408"/>
      <c r="N105" s="3409"/>
      <c r="O105" s="20"/>
      <c r="P105" s="20"/>
      <c r="Q105" s="20"/>
      <c r="R105" s="20"/>
      <c r="S105" s="20"/>
      <c r="T105" s="20"/>
      <c r="U105" s="20"/>
      <c r="V105" s="20"/>
      <c r="W105" s="20"/>
      <c r="X105" s="3272"/>
      <c r="Y105" s="3272"/>
      <c r="Z105" s="20"/>
      <c r="AA105" s="20"/>
      <c r="AB105" s="20"/>
      <c r="AC105" s="20"/>
      <c r="AD105" s="20"/>
      <c r="AE105" s="20"/>
      <c r="AF105" s="20"/>
      <c r="AG105" s="20"/>
      <c r="AH105" s="20"/>
      <c r="AI105" s="20"/>
    </row>
    <row r="106" spans="1:35" ht="18" x14ac:dyDescent="0.25">
      <c r="A106" s="20"/>
      <c r="B106" s="20"/>
      <c r="C106" s="20"/>
      <c r="D106" s="20"/>
      <c r="E106" s="20"/>
      <c r="F106" s="20"/>
      <c r="G106" s="20"/>
      <c r="H106" s="20"/>
      <c r="I106" s="20"/>
      <c r="J106" s="20"/>
      <c r="K106" s="20"/>
      <c r="L106" s="20"/>
      <c r="M106" s="3408"/>
      <c r="N106" s="3409"/>
      <c r="O106" s="20"/>
      <c r="P106" s="20"/>
      <c r="Q106" s="20"/>
      <c r="R106" s="20"/>
      <c r="S106" s="20"/>
      <c r="T106" s="20"/>
      <c r="U106" s="20"/>
      <c r="V106" s="20"/>
      <c r="W106" s="20"/>
      <c r="X106" s="3272"/>
      <c r="Y106" s="3272"/>
      <c r="Z106" s="20"/>
      <c r="AA106" s="20"/>
      <c r="AB106" s="20"/>
      <c r="AC106" s="20"/>
      <c r="AD106" s="20"/>
      <c r="AE106" s="20"/>
      <c r="AF106" s="20"/>
      <c r="AG106" s="20"/>
      <c r="AH106" s="20"/>
      <c r="AI106" s="20"/>
    </row>
    <row r="107" spans="1:35" ht="18" x14ac:dyDescent="0.25">
      <c r="A107" s="20"/>
      <c r="B107" s="20"/>
      <c r="C107" s="20"/>
      <c r="D107" s="20"/>
      <c r="E107" s="20"/>
      <c r="F107" s="20"/>
      <c r="G107" s="20"/>
      <c r="H107" s="20"/>
      <c r="I107" s="20"/>
      <c r="J107" s="20"/>
      <c r="K107" s="20"/>
      <c r="L107" s="20"/>
      <c r="M107" s="3408"/>
      <c r="N107" s="3409"/>
      <c r="O107" s="20"/>
      <c r="P107" s="20"/>
      <c r="Q107" s="20"/>
      <c r="R107" s="20"/>
      <c r="S107" s="20"/>
      <c r="T107" s="20"/>
      <c r="U107" s="20"/>
      <c r="V107" s="20"/>
      <c r="W107" s="20"/>
      <c r="X107" s="3272"/>
      <c r="Y107" s="3272"/>
      <c r="Z107" s="20"/>
      <c r="AA107" s="20"/>
      <c r="AB107" s="20"/>
      <c r="AC107" s="20"/>
      <c r="AD107" s="20"/>
      <c r="AE107" s="20"/>
      <c r="AF107" s="20"/>
      <c r="AG107" s="20"/>
      <c r="AH107" s="20"/>
      <c r="AI107" s="20"/>
    </row>
    <row r="108" spans="1:35" ht="18" x14ac:dyDescent="0.25">
      <c r="A108" s="20"/>
      <c r="B108" s="20"/>
      <c r="C108" s="20"/>
      <c r="D108" s="20"/>
      <c r="E108" s="20"/>
      <c r="F108" s="20"/>
      <c r="G108" s="20"/>
      <c r="H108" s="20"/>
      <c r="I108" s="20"/>
      <c r="J108" s="20"/>
      <c r="K108" s="20"/>
      <c r="L108" s="20"/>
      <c r="M108" s="3408"/>
      <c r="N108" s="3409"/>
      <c r="O108" s="20"/>
      <c r="P108" s="20"/>
      <c r="Q108" s="20"/>
      <c r="R108" s="20"/>
      <c r="S108" s="20"/>
      <c r="T108" s="20"/>
      <c r="U108" s="20"/>
      <c r="V108" s="20"/>
      <c r="W108" s="20"/>
      <c r="X108" s="3272"/>
      <c r="Y108" s="3272"/>
      <c r="Z108" s="20"/>
      <c r="AA108" s="20"/>
      <c r="AB108" s="20"/>
      <c r="AC108" s="20"/>
      <c r="AD108" s="20"/>
      <c r="AE108" s="20"/>
      <c r="AF108" s="20"/>
      <c r="AG108" s="20"/>
      <c r="AH108" s="20"/>
      <c r="AI108" s="20"/>
    </row>
    <row r="109" spans="1:35" ht="18" x14ac:dyDescent="0.25">
      <c r="A109" s="20"/>
      <c r="B109" s="20"/>
      <c r="C109" s="20"/>
      <c r="D109" s="20"/>
      <c r="E109" s="20"/>
      <c r="F109" s="20"/>
      <c r="G109" s="20"/>
      <c r="H109" s="20"/>
      <c r="I109" s="20"/>
      <c r="J109" s="20"/>
      <c r="K109" s="20"/>
      <c r="L109" s="20"/>
      <c r="M109" s="3408"/>
      <c r="N109" s="3409"/>
      <c r="O109" s="20"/>
      <c r="P109" s="20"/>
      <c r="Q109" s="20"/>
      <c r="R109" s="20"/>
      <c r="S109" s="20"/>
      <c r="T109" s="20"/>
      <c r="U109" s="20"/>
      <c r="V109" s="20"/>
      <c r="W109" s="20"/>
      <c r="X109" s="3272"/>
      <c r="Y109" s="3272"/>
      <c r="Z109" s="20"/>
      <c r="AA109" s="20"/>
      <c r="AB109" s="20"/>
      <c r="AC109" s="20"/>
      <c r="AD109" s="20"/>
      <c r="AE109" s="20"/>
      <c r="AF109" s="20"/>
      <c r="AG109" s="20"/>
      <c r="AH109" s="20"/>
      <c r="AI109" s="20"/>
    </row>
    <row r="110" spans="1:35" ht="18" x14ac:dyDescent="0.25">
      <c r="A110" s="20"/>
      <c r="B110" s="20"/>
      <c r="C110" s="20"/>
      <c r="D110" s="20"/>
      <c r="E110" s="20"/>
      <c r="F110" s="20"/>
      <c r="G110" s="20"/>
      <c r="H110" s="20"/>
      <c r="I110" s="20"/>
      <c r="J110" s="20"/>
      <c r="K110" s="20"/>
      <c r="L110" s="20"/>
      <c r="M110" s="3408"/>
      <c r="N110" s="3409"/>
      <c r="O110" s="20"/>
      <c r="P110" s="20"/>
      <c r="Q110" s="20"/>
      <c r="R110" s="20"/>
      <c r="S110" s="20"/>
      <c r="T110" s="20"/>
      <c r="U110" s="20"/>
      <c r="V110" s="20"/>
      <c r="W110" s="20"/>
      <c r="X110" s="3272"/>
      <c r="Y110" s="3272"/>
      <c r="Z110" s="20"/>
      <c r="AA110" s="20"/>
      <c r="AB110" s="20"/>
      <c r="AC110" s="20"/>
      <c r="AD110" s="20"/>
      <c r="AE110" s="20"/>
      <c r="AF110" s="20"/>
      <c r="AG110" s="20"/>
      <c r="AH110" s="20"/>
      <c r="AI110" s="20"/>
    </row>
    <row r="111" spans="1:35" ht="18" x14ac:dyDescent="0.25">
      <c r="A111" s="20"/>
      <c r="B111" s="20"/>
      <c r="C111" s="20"/>
      <c r="D111" s="20"/>
      <c r="E111" s="20"/>
      <c r="F111" s="20"/>
      <c r="G111" s="20"/>
      <c r="H111" s="20"/>
      <c r="I111" s="20"/>
      <c r="J111" s="20"/>
      <c r="K111" s="20"/>
      <c r="L111" s="20"/>
      <c r="M111" s="3408"/>
      <c r="N111" s="3409"/>
      <c r="O111" s="20"/>
      <c r="P111" s="20"/>
      <c r="Q111" s="20"/>
      <c r="R111" s="20"/>
      <c r="S111" s="20"/>
      <c r="T111" s="20"/>
      <c r="U111" s="20"/>
      <c r="V111" s="20"/>
      <c r="W111" s="20"/>
      <c r="X111" s="3272"/>
      <c r="Y111" s="3272"/>
      <c r="Z111" s="20"/>
      <c r="AA111" s="20"/>
      <c r="AB111" s="20"/>
      <c r="AC111" s="20"/>
      <c r="AD111" s="20"/>
      <c r="AE111" s="20"/>
      <c r="AF111" s="20"/>
      <c r="AG111" s="20"/>
      <c r="AH111" s="20"/>
      <c r="AI111" s="20"/>
    </row>
    <row r="112" spans="1:35" ht="18" x14ac:dyDescent="0.25">
      <c r="A112" s="20"/>
      <c r="B112" s="20"/>
      <c r="C112" s="20"/>
      <c r="D112" s="20"/>
      <c r="E112" s="20"/>
      <c r="F112" s="20"/>
      <c r="G112" s="20"/>
      <c r="H112" s="20"/>
      <c r="I112" s="20"/>
      <c r="J112" s="20"/>
      <c r="K112" s="20"/>
      <c r="L112" s="20"/>
      <c r="M112" s="3408"/>
      <c r="N112" s="3409"/>
      <c r="O112" s="20"/>
      <c r="P112" s="20"/>
      <c r="Q112" s="20"/>
      <c r="R112" s="20"/>
      <c r="S112" s="20"/>
      <c r="T112" s="20"/>
      <c r="U112" s="20"/>
      <c r="V112" s="20"/>
      <c r="W112" s="20"/>
      <c r="X112" s="3272"/>
      <c r="Y112" s="3272"/>
      <c r="Z112" s="20"/>
      <c r="AA112" s="20"/>
      <c r="AB112" s="20"/>
      <c r="AC112" s="20"/>
      <c r="AD112" s="20"/>
      <c r="AE112" s="20"/>
      <c r="AF112" s="20"/>
      <c r="AG112" s="20"/>
      <c r="AH112" s="20"/>
      <c r="AI112" s="20"/>
    </row>
    <row r="113" spans="1:35" ht="18" x14ac:dyDescent="0.25">
      <c r="A113" s="20"/>
      <c r="B113" s="20"/>
      <c r="C113" s="20"/>
      <c r="D113" s="20"/>
      <c r="E113" s="20"/>
      <c r="F113" s="20"/>
      <c r="G113" s="20"/>
      <c r="H113" s="20"/>
      <c r="I113" s="20"/>
      <c r="J113" s="20"/>
      <c r="K113" s="20"/>
      <c r="L113" s="20"/>
      <c r="M113" s="3408"/>
      <c r="N113" s="3409"/>
      <c r="O113" s="20"/>
      <c r="P113" s="20"/>
      <c r="Q113" s="20"/>
      <c r="R113" s="20"/>
      <c r="S113" s="20"/>
      <c r="T113" s="20"/>
      <c r="U113" s="20"/>
      <c r="V113" s="20"/>
      <c r="W113" s="20"/>
      <c r="X113" s="3272"/>
      <c r="Y113" s="3272"/>
      <c r="Z113" s="20"/>
      <c r="AA113" s="20"/>
      <c r="AB113" s="20"/>
      <c r="AC113" s="20"/>
      <c r="AD113" s="20"/>
      <c r="AE113" s="20"/>
      <c r="AF113" s="20"/>
      <c r="AG113" s="20"/>
      <c r="AH113" s="20"/>
      <c r="AI113" s="20"/>
    </row>
    <row r="114" spans="1:35" ht="18" x14ac:dyDescent="0.25">
      <c r="A114" s="20"/>
      <c r="B114" s="20"/>
      <c r="C114" s="20"/>
      <c r="D114" s="20"/>
      <c r="E114" s="20"/>
      <c r="F114" s="20"/>
      <c r="G114" s="20"/>
      <c r="H114" s="20"/>
      <c r="I114" s="20"/>
      <c r="J114" s="20"/>
      <c r="K114" s="20"/>
      <c r="L114" s="20"/>
      <c r="M114" s="3408"/>
      <c r="N114" s="3409"/>
      <c r="O114" s="20"/>
      <c r="P114" s="20"/>
      <c r="Q114" s="20"/>
      <c r="R114" s="20"/>
      <c r="S114" s="20"/>
      <c r="T114" s="20"/>
      <c r="U114" s="20"/>
      <c r="V114" s="20"/>
      <c r="W114" s="20"/>
      <c r="X114" s="3272"/>
      <c r="Y114" s="3272"/>
      <c r="Z114" s="20"/>
      <c r="AA114" s="20"/>
      <c r="AB114" s="20"/>
      <c r="AC114" s="20"/>
      <c r="AD114" s="20"/>
      <c r="AE114" s="20"/>
      <c r="AF114" s="20"/>
      <c r="AG114" s="20"/>
      <c r="AH114" s="20"/>
      <c r="AI114" s="20"/>
    </row>
    <row r="115" spans="1:35" ht="18" x14ac:dyDescent="0.25">
      <c r="A115" s="20"/>
      <c r="B115" s="20"/>
      <c r="C115" s="20"/>
      <c r="D115" s="20"/>
      <c r="E115" s="20"/>
      <c r="F115" s="20"/>
      <c r="G115" s="20"/>
      <c r="H115" s="20"/>
      <c r="I115" s="20"/>
      <c r="J115" s="20"/>
      <c r="K115" s="20"/>
      <c r="L115" s="20"/>
      <c r="M115" s="3408"/>
      <c r="N115" s="3409"/>
      <c r="O115" s="20"/>
      <c r="P115" s="20"/>
      <c r="Q115" s="20"/>
      <c r="R115" s="20"/>
      <c r="S115" s="20"/>
      <c r="T115" s="20"/>
      <c r="U115" s="20"/>
      <c r="V115" s="20"/>
      <c r="W115" s="20"/>
      <c r="X115" s="3272"/>
      <c r="Y115" s="3272"/>
      <c r="Z115" s="20"/>
      <c r="AA115" s="20"/>
      <c r="AB115" s="20"/>
      <c r="AC115" s="20"/>
      <c r="AD115" s="20"/>
      <c r="AE115" s="20"/>
      <c r="AF115" s="20"/>
      <c r="AG115" s="20"/>
      <c r="AH115" s="20"/>
      <c r="AI115" s="20"/>
    </row>
    <row r="116" spans="1:35" ht="18" x14ac:dyDescent="0.25">
      <c r="A116" s="20"/>
      <c r="B116" s="20"/>
      <c r="C116" s="20"/>
      <c r="D116" s="20"/>
      <c r="E116" s="20"/>
      <c r="F116" s="20"/>
      <c r="G116" s="20"/>
      <c r="H116" s="20"/>
      <c r="I116" s="20"/>
      <c r="J116" s="20"/>
      <c r="K116" s="20"/>
      <c r="L116" s="20"/>
      <c r="M116" s="3408"/>
      <c r="N116" s="3409"/>
      <c r="O116" s="20"/>
      <c r="P116" s="20"/>
      <c r="Q116" s="20"/>
      <c r="R116" s="20"/>
      <c r="S116" s="20"/>
      <c r="T116" s="20"/>
      <c r="U116" s="20"/>
      <c r="V116" s="20"/>
      <c r="W116" s="20"/>
      <c r="X116" s="3272"/>
      <c r="Y116" s="3272"/>
      <c r="Z116" s="20"/>
      <c r="AA116" s="20"/>
      <c r="AB116" s="20"/>
      <c r="AC116" s="20"/>
      <c r="AD116" s="20"/>
      <c r="AE116" s="20"/>
      <c r="AF116" s="20"/>
      <c r="AG116" s="20"/>
      <c r="AH116" s="20"/>
      <c r="AI116" s="20"/>
    </row>
    <row r="117" spans="1:35" ht="18" x14ac:dyDescent="0.25">
      <c r="A117" s="20"/>
      <c r="B117" s="20"/>
      <c r="C117" s="20"/>
      <c r="D117" s="20"/>
      <c r="E117" s="20"/>
      <c r="F117" s="20"/>
      <c r="G117" s="20"/>
      <c r="H117" s="20"/>
      <c r="I117" s="20"/>
      <c r="J117" s="20"/>
      <c r="K117" s="20"/>
      <c r="L117" s="20"/>
      <c r="M117" s="3408"/>
      <c r="N117" s="3409"/>
      <c r="O117" s="20"/>
      <c r="P117" s="20"/>
      <c r="Q117" s="20"/>
      <c r="R117" s="20"/>
      <c r="S117" s="20"/>
      <c r="T117" s="20"/>
      <c r="U117" s="20"/>
      <c r="V117" s="20"/>
      <c r="W117" s="20"/>
      <c r="X117" s="3272"/>
      <c r="Y117" s="3272"/>
      <c r="Z117" s="20"/>
      <c r="AA117" s="20"/>
      <c r="AB117" s="20"/>
      <c r="AC117" s="20"/>
      <c r="AD117" s="20"/>
      <c r="AE117" s="20"/>
      <c r="AF117" s="20"/>
      <c r="AG117" s="20"/>
      <c r="AH117" s="20"/>
      <c r="AI117" s="20"/>
    </row>
    <row r="118" spans="1:35" ht="18" x14ac:dyDescent="0.25">
      <c r="A118" s="20"/>
      <c r="B118" s="20"/>
      <c r="C118" s="20"/>
      <c r="D118" s="20"/>
      <c r="E118" s="20"/>
      <c r="F118" s="20"/>
      <c r="G118" s="20"/>
      <c r="H118" s="20"/>
      <c r="I118" s="20"/>
      <c r="J118" s="20"/>
      <c r="K118" s="20"/>
      <c r="L118" s="20"/>
      <c r="M118" s="3408"/>
      <c r="N118" s="3409"/>
      <c r="O118" s="20"/>
      <c r="P118" s="20"/>
      <c r="Q118" s="20"/>
      <c r="R118" s="20"/>
      <c r="S118" s="20"/>
      <c r="T118" s="20"/>
      <c r="U118" s="20"/>
      <c r="V118" s="20"/>
      <c r="W118" s="20"/>
      <c r="X118" s="3272"/>
      <c r="Y118" s="3272"/>
      <c r="Z118" s="20"/>
      <c r="AA118" s="20"/>
      <c r="AB118" s="20"/>
      <c r="AC118" s="20"/>
      <c r="AD118" s="20"/>
      <c r="AE118" s="20"/>
      <c r="AF118" s="20"/>
      <c r="AG118" s="20"/>
      <c r="AH118" s="20"/>
      <c r="AI118" s="20"/>
    </row>
    <row r="119" spans="1:35" ht="18" x14ac:dyDescent="0.25">
      <c r="A119" s="20"/>
      <c r="B119" s="20"/>
      <c r="C119" s="20"/>
      <c r="D119" s="20"/>
      <c r="E119" s="20"/>
      <c r="F119" s="20"/>
      <c r="G119" s="20"/>
      <c r="H119" s="20"/>
      <c r="I119" s="20"/>
      <c r="J119" s="20"/>
      <c r="K119" s="20"/>
      <c r="L119" s="20"/>
      <c r="M119" s="3408"/>
      <c r="N119" s="3409"/>
      <c r="O119" s="20"/>
      <c r="P119" s="20"/>
      <c r="Q119" s="20"/>
      <c r="R119" s="20"/>
      <c r="S119" s="20"/>
      <c r="T119" s="20"/>
      <c r="U119" s="20"/>
      <c r="V119" s="20"/>
      <c r="W119" s="20"/>
      <c r="X119" s="3272"/>
      <c r="Y119" s="3272"/>
      <c r="Z119" s="20"/>
      <c r="AA119" s="20"/>
      <c r="AB119" s="20"/>
      <c r="AC119" s="20"/>
      <c r="AD119" s="20"/>
      <c r="AE119" s="20"/>
      <c r="AF119" s="20"/>
      <c r="AG119" s="20"/>
      <c r="AH119" s="20"/>
      <c r="AI119" s="20"/>
    </row>
    <row r="120" spans="1:35" ht="18" x14ac:dyDescent="0.25">
      <c r="A120" s="20"/>
      <c r="B120" s="20"/>
      <c r="C120" s="20"/>
      <c r="D120" s="20"/>
      <c r="E120" s="20"/>
      <c r="F120" s="20"/>
      <c r="G120" s="20"/>
      <c r="H120" s="20"/>
      <c r="I120" s="20"/>
      <c r="J120" s="20"/>
      <c r="K120" s="20"/>
      <c r="L120" s="20"/>
      <c r="M120" s="3408"/>
      <c r="N120" s="3409"/>
      <c r="O120" s="20"/>
      <c r="P120" s="20"/>
      <c r="Q120" s="20"/>
      <c r="R120" s="20"/>
      <c r="S120" s="20"/>
      <c r="T120" s="20"/>
      <c r="U120" s="20"/>
      <c r="V120" s="20"/>
      <c r="W120" s="20"/>
      <c r="X120" s="3272"/>
      <c r="Y120" s="3272"/>
      <c r="Z120" s="20"/>
      <c r="AA120" s="20"/>
      <c r="AB120" s="20"/>
      <c r="AC120" s="20"/>
      <c r="AD120" s="20"/>
      <c r="AE120" s="20"/>
      <c r="AF120" s="20"/>
      <c r="AG120" s="20"/>
      <c r="AH120" s="20"/>
      <c r="AI120" s="20"/>
    </row>
    <row r="121" spans="1:35" ht="18" x14ac:dyDescent="0.25">
      <c r="A121" s="20"/>
      <c r="B121" s="20"/>
      <c r="C121" s="20"/>
      <c r="D121" s="20"/>
      <c r="E121" s="20"/>
      <c r="F121" s="20"/>
      <c r="G121" s="20"/>
      <c r="H121" s="20"/>
      <c r="I121" s="20"/>
      <c r="J121" s="20"/>
      <c r="K121" s="20"/>
      <c r="L121" s="20"/>
      <c r="M121" s="3408"/>
      <c r="N121" s="3409"/>
      <c r="O121" s="20"/>
      <c r="P121" s="20"/>
      <c r="Q121" s="20"/>
      <c r="R121" s="20"/>
      <c r="S121" s="20"/>
      <c r="T121" s="20"/>
      <c r="U121" s="20"/>
      <c r="V121" s="20"/>
      <c r="W121" s="20"/>
      <c r="X121" s="3272"/>
      <c r="Y121" s="3272"/>
      <c r="Z121" s="20"/>
      <c r="AA121" s="20"/>
      <c r="AB121" s="20"/>
      <c r="AC121" s="20"/>
      <c r="AD121" s="20"/>
      <c r="AE121" s="20"/>
      <c r="AF121" s="20"/>
      <c r="AG121" s="20"/>
      <c r="AH121" s="20"/>
      <c r="AI121" s="20"/>
    </row>
    <row r="122" spans="1:35" ht="18" x14ac:dyDescent="0.25">
      <c r="A122" s="20"/>
      <c r="B122" s="20"/>
      <c r="C122" s="20"/>
      <c r="D122" s="20"/>
      <c r="E122" s="20"/>
      <c r="F122" s="20"/>
      <c r="G122" s="20"/>
      <c r="H122" s="20"/>
      <c r="I122" s="20"/>
      <c r="J122" s="20"/>
      <c r="K122" s="20"/>
      <c r="L122" s="20"/>
      <c r="M122" s="3408"/>
      <c r="N122" s="3409"/>
      <c r="O122" s="20"/>
      <c r="P122" s="20"/>
      <c r="Q122" s="20"/>
      <c r="R122" s="20"/>
      <c r="S122" s="20"/>
      <c r="T122" s="20"/>
      <c r="U122" s="20"/>
      <c r="V122" s="20"/>
      <c r="W122" s="20"/>
      <c r="X122" s="3272"/>
      <c r="Y122" s="3272"/>
      <c r="Z122" s="20"/>
      <c r="AA122" s="20"/>
      <c r="AB122" s="20"/>
      <c r="AC122" s="20"/>
      <c r="AD122" s="20"/>
      <c r="AE122" s="20"/>
      <c r="AF122" s="20"/>
      <c r="AG122" s="20"/>
      <c r="AH122" s="20"/>
      <c r="AI122" s="20"/>
    </row>
    <row r="123" spans="1:35" ht="18" x14ac:dyDescent="0.25">
      <c r="A123" s="20"/>
      <c r="B123" s="20"/>
      <c r="C123" s="20"/>
      <c r="D123" s="20"/>
      <c r="E123" s="20"/>
      <c r="F123" s="20"/>
      <c r="G123" s="20"/>
      <c r="H123" s="20"/>
      <c r="I123" s="20"/>
      <c r="J123" s="20"/>
      <c r="K123" s="20"/>
      <c r="L123" s="20"/>
      <c r="M123" s="3408"/>
      <c r="N123" s="3409"/>
      <c r="O123" s="20"/>
      <c r="P123" s="20"/>
      <c r="Q123" s="20"/>
      <c r="R123" s="20"/>
      <c r="S123" s="20"/>
      <c r="T123" s="20"/>
      <c r="U123" s="20"/>
      <c r="V123" s="20"/>
      <c r="W123" s="20"/>
      <c r="X123" s="3272"/>
      <c r="Y123" s="3272"/>
      <c r="Z123" s="20"/>
      <c r="AA123" s="20"/>
      <c r="AB123" s="20"/>
      <c r="AC123" s="20"/>
      <c r="AD123" s="20"/>
      <c r="AE123" s="20"/>
      <c r="AF123" s="20"/>
      <c r="AG123" s="20"/>
      <c r="AH123" s="20"/>
      <c r="AI123" s="20"/>
    </row>
    <row r="124" spans="1:35" ht="18" x14ac:dyDescent="0.25">
      <c r="A124" s="20"/>
      <c r="B124" s="20"/>
      <c r="C124" s="20"/>
      <c r="D124" s="20"/>
      <c r="E124" s="20"/>
      <c r="F124" s="20"/>
      <c r="G124" s="20"/>
      <c r="H124" s="20"/>
      <c r="I124" s="20"/>
      <c r="J124" s="20"/>
      <c r="K124" s="20"/>
      <c r="L124" s="20"/>
      <c r="M124" s="3408"/>
      <c r="N124" s="3409"/>
      <c r="O124" s="20"/>
      <c r="P124" s="20"/>
      <c r="Q124" s="20"/>
      <c r="R124" s="20"/>
      <c r="S124" s="20"/>
      <c r="T124" s="20"/>
      <c r="U124" s="20"/>
      <c r="V124" s="20"/>
      <c r="W124" s="20"/>
      <c r="X124" s="3272"/>
      <c r="Y124" s="3272"/>
      <c r="Z124" s="20"/>
      <c r="AA124" s="20"/>
      <c r="AB124" s="20"/>
      <c r="AC124" s="20"/>
      <c r="AD124" s="20"/>
      <c r="AE124" s="20"/>
      <c r="AF124" s="20"/>
      <c r="AG124" s="20"/>
      <c r="AH124" s="20"/>
      <c r="AI124" s="20"/>
    </row>
    <row r="125" spans="1:35" ht="18" x14ac:dyDescent="0.25">
      <c r="A125" s="20"/>
      <c r="B125" s="20"/>
      <c r="C125" s="20"/>
      <c r="D125" s="20"/>
      <c r="E125" s="20"/>
      <c r="F125" s="20"/>
      <c r="G125" s="20"/>
      <c r="H125" s="20"/>
      <c r="I125" s="20"/>
      <c r="J125" s="20"/>
      <c r="K125" s="20"/>
      <c r="L125" s="20"/>
      <c r="M125" s="3408"/>
      <c r="N125" s="3409"/>
      <c r="O125" s="20"/>
      <c r="P125" s="20"/>
      <c r="Q125" s="20"/>
      <c r="R125" s="20"/>
      <c r="S125" s="20"/>
      <c r="T125" s="20"/>
      <c r="U125" s="20"/>
      <c r="V125" s="20"/>
      <c r="W125" s="20"/>
      <c r="X125" s="3272"/>
      <c r="Y125" s="3272"/>
      <c r="Z125" s="20"/>
      <c r="AA125" s="20"/>
      <c r="AB125" s="20"/>
      <c r="AC125" s="20"/>
      <c r="AD125" s="20"/>
      <c r="AE125" s="20"/>
      <c r="AF125" s="20"/>
      <c r="AG125" s="20"/>
      <c r="AH125" s="20"/>
      <c r="AI125" s="20"/>
    </row>
    <row r="126" spans="1:35" ht="18" x14ac:dyDescent="0.25">
      <c r="A126" s="20"/>
      <c r="B126" s="20"/>
      <c r="C126" s="20"/>
      <c r="D126" s="20"/>
      <c r="E126" s="20"/>
      <c r="F126" s="20"/>
      <c r="G126" s="20"/>
      <c r="H126" s="20"/>
      <c r="I126" s="20"/>
      <c r="J126" s="20"/>
      <c r="K126" s="20"/>
      <c r="L126" s="20"/>
      <c r="M126" s="3408"/>
      <c r="N126" s="3409"/>
      <c r="O126" s="20"/>
      <c r="P126" s="20"/>
      <c r="Q126" s="20"/>
      <c r="R126" s="20"/>
      <c r="S126" s="20"/>
      <c r="T126" s="20"/>
      <c r="U126" s="20"/>
      <c r="V126" s="20"/>
      <c r="W126" s="20"/>
      <c r="X126" s="3272"/>
      <c r="Y126" s="3272"/>
      <c r="Z126" s="20"/>
      <c r="AA126" s="20"/>
      <c r="AB126" s="20"/>
      <c r="AC126" s="20"/>
      <c r="AD126" s="20"/>
      <c r="AE126" s="20"/>
      <c r="AF126" s="20"/>
      <c r="AG126" s="20"/>
      <c r="AH126" s="20"/>
      <c r="AI126" s="20"/>
    </row>
    <row r="127" spans="1:35" ht="18" x14ac:dyDescent="0.25">
      <c r="A127" s="20"/>
      <c r="B127" s="20"/>
      <c r="C127" s="20"/>
      <c r="D127" s="20"/>
      <c r="E127" s="20"/>
      <c r="F127" s="20"/>
      <c r="G127" s="20"/>
      <c r="H127" s="20"/>
      <c r="I127" s="20"/>
      <c r="J127" s="20"/>
      <c r="K127" s="20"/>
      <c r="L127" s="20"/>
      <c r="M127" s="3408"/>
      <c r="N127" s="3409"/>
      <c r="O127" s="20"/>
      <c r="P127" s="20"/>
      <c r="Q127" s="20"/>
      <c r="R127" s="20"/>
      <c r="S127" s="20"/>
      <c r="T127" s="20"/>
      <c r="U127" s="20"/>
      <c r="V127" s="20"/>
      <c r="W127" s="20"/>
      <c r="X127" s="3272"/>
      <c r="Y127" s="3272"/>
      <c r="Z127" s="20"/>
      <c r="AA127" s="20"/>
      <c r="AB127" s="20"/>
      <c r="AC127" s="20"/>
      <c r="AD127" s="20"/>
      <c r="AE127" s="20"/>
      <c r="AF127" s="20"/>
      <c r="AG127" s="20"/>
      <c r="AH127" s="20"/>
      <c r="AI127" s="20"/>
    </row>
    <row r="128" spans="1:35" ht="18" x14ac:dyDescent="0.25">
      <c r="A128" s="20"/>
      <c r="B128" s="20"/>
      <c r="C128" s="20"/>
      <c r="D128" s="20"/>
      <c r="E128" s="20"/>
      <c r="F128" s="20"/>
      <c r="G128" s="20"/>
      <c r="H128" s="20"/>
      <c r="I128" s="20"/>
      <c r="J128" s="20"/>
      <c r="K128" s="20"/>
      <c r="L128" s="20"/>
      <c r="M128" s="3408"/>
      <c r="N128" s="3409"/>
      <c r="O128" s="20"/>
      <c r="P128" s="20"/>
      <c r="Q128" s="20"/>
      <c r="R128" s="20"/>
      <c r="S128" s="20"/>
      <c r="T128" s="20"/>
      <c r="U128" s="20"/>
      <c r="V128" s="20"/>
      <c r="W128" s="20"/>
      <c r="X128" s="3272"/>
      <c r="Y128" s="3272"/>
      <c r="Z128" s="20"/>
      <c r="AA128" s="20"/>
      <c r="AB128" s="20"/>
      <c r="AC128" s="20"/>
      <c r="AD128" s="20"/>
      <c r="AE128" s="20"/>
      <c r="AF128" s="20"/>
      <c r="AG128" s="20"/>
      <c r="AH128" s="20"/>
      <c r="AI128" s="20"/>
    </row>
    <row r="129" spans="1:35" ht="18" x14ac:dyDescent="0.25">
      <c r="A129" s="20"/>
      <c r="B129" s="20"/>
      <c r="C129" s="20"/>
      <c r="D129" s="20"/>
      <c r="E129" s="20"/>
      <c r="F129" s="20"/>
      <c r="G129" s="20"/>
      <c r="H129" s="20"/>
      <c r="I129" s="20"/>
      <c r="J129" s="20"/>
      <c r="K129" s="20"/>
      <c r="L129" s="20"/>
      <c r="M129" s="3408"/>
      <c r="N129" s="3409"/>
      <c r="O129" s="20"/>
      <c r="P129" s="20"/>
      <c r="Q129" s="20"/>
      <c r="R129" s="20"/>
      <c r="S129" s="20"/>
      <c r="T129" s="20"/>
      <c r="U129" s="20"/>
      <c r="V129" s="20"/>
      <c r="W129" s="20"/>
      <c r="X129" s="3272"/>
      <c r="Y129" s="3272"/>
      <c r="Z129" s="20"/>
      <c r="AA129" s="20"/>
      <c r="AB129" s="20"/>
      <c r="AC129" s="20"/>
      <c r="AD129" s="20"/>
      <c r="AE129" s="20"/>
      <c r="AF129" s="20"/>
      <c r="AG129" s="20"/>
      <c r="AH129" s="20"/>
      <c r="AI129" s="20"/>
    </row>
    <row r="130" spans="1:35" ht="18" x14ac:dyDescent="0.25">
      <c r="A130" s="20"/>
      <c r="B130" s="20"/>
      <c r="C130" s="20"/>
      <c r="D130" s="20"/>
      <c r="E130" s="20"/>
      <c r="F130" s="20"/>
      <c r="G130" s="20"/>
      <c r="H130" s="20"/>
      <c r="I130" s="20"/>
      <c r="J130" s="20"/>
      <c r="K130" s="20"/>
      <c r="L130" s="20"/>
      <c r="M130" s="3408"/>
      <c r="N130" s="3409"/>
      <c r="O130" s="20"/>
      <c r="P130" s="20"/>
      <c r="Q130" s="20"/>
      <c r="R130" s="20"/>
      <c r="S130" s="20"/>
      <c r="T130" s="20"/>
      <c r="U130" s="20"/>
      <c r="V130" s="20"/>
      <c r="W130" s="20"/>
      <c r="X130" s="3272"/>
      <c r="Y130" s="3272"/>
      <c r="Z130" s="20"/>
      <c r="AA130" s="20"/>
      <c r="AB130" s="20"/>
      <c r="AC130" s="20"/>
      <c r="AD130" s="20"/>
      <c r="AE130" s="20"/>
      <c r="AF130" s="20"/>
      <c r="AG130" s="20"/>
      <c r="AH130" s="20"/>
      <c r="AI130" s="20"/>
    </row>
    <row r="131" spans="1:35" ht="18" x14ac:dyDescent="0.25">
      <c r="A131" s="20"/>
      <c r="B131" s="20"/>
      <c r="C131" s="20"/>
      <c r="D131" s="20"/>
      <c r="E131" s="20"/>
      <c r="F131" s="20"/>
      <c r="G131" s="20"/>
      <c r="H131" s="20"/>
      <c r="I131" s="20"/>
      <c r="J131" s="20"/>
      <c r="K131" s="20"/>
      <c r="L131" s="20"/>
      <c r="M131" s="3408"/>
      <c r="N131" s="3409"/>
      <c r="O131" s="20"/>
      <c r="P131" s="20"/>
      <c r="Q131" s="20"/>
      <c r="R131" s="20"/>
      <c r="S131" s="20"/>
      <c r="T131" s="20"/>
      <c r="U131" s="20"/>
      <c r="V131" s="20"/>
      <c r="W131" s="20"/>
      <c r="X131" s="3272"/>
      <c r="Y131" s="3272"/>
      <c r="Z131" s="20"/>
      <c r="AA131" s="20"/>
      <c r="AB131" s="20"/>
      <c r="AC131" s="20"/>
      <c r="AD131" s="20"/>
      <c r="AE131" s="20"/>
      <c r="AF131" s="20"/>
      <c r="AG131" s="20"/>
      <c r="AH131" s="20"/>
      <c r="AI131" s="20"/>
    </row>
    <row r="132" spans="1:35" ht="18" x14ac:dyDescent="0.25">
      <c r="A132" s="20"/>
      <c r="B132" s="20"/>
      <c r="C132" s="20"/>
      <c r="D132" s="20"/>
      <c r="E132" s="20"/>
      <c r="F132" s="20"/>
      <c r="G132" s="20"/>
      <c r="H132" s="20"/>
      <c r="I132" s="20"/>
      <c r="J132" s="20"/>
      <c r="K132" s="20"/>
      <c r="L132" s="20"/>
      <c r="M132" s="3408"/>
      <c r="N132" s="3409"/>
      <c r="O132" s="20"/>
      <c r="P132" s="20"/>
      <c r="Q132" s="20"/>
      <c r="R132" s="20"/>
      <c r="S132" s="20"/>
      <c r="T132" s="20"/>
      <c r="U132" s="20"/>
      <c r="V132" s="20"/>
      <c r="W132" s="20"/>
      <c r="X132" s="3272"/>
      <c r="Y132" s="3272"/>
      <c r="Z132" s="20"/>
      <c r="AA132" s="20"/>
      <c r="AB132" s="20"/>
      <c r="AC132" s="20"/>
      <c r="AD132" s="20"/>
      <c r="AE132" s="20"/>
      <c r="AF132" s="20"/>
      <c r="AG132" s="20"/>
      <c r="AH132" s="20"/>
      <c r="AI132" s="20"/>
    </row>
    <row r="133" spans="1:35" ht="18" x14ac:dyDescent="0.25">
      <c r="A133" s="20"/>
      <c r="B133" s="20"/>
      <c r="C133" s="20"/>
      <c r="D133" s="20"/>
      <c r="E133" s="20"/>
      <c r="F133" s="20"/>
      <c r="G133" s="20"/>
      <c r="H133" s="20"/>
      <c r="I133" s="20"/>
      <c r="J133" s="20"/>
      <c r="K133" s="20"/>
      <c r="L133" s="20"/>
      <c r="M133" s="3408"/>
      <c r="N133" s="3409"/>
      <c r="O133" s="20"/>
      <c r="P133" s="20"/>
      <c r="Q133" s="20"/>
      <c r="R133" s="20"/>
      <c r="S133" s="20"/>
      <c r="T133" s="20"/>
      <c r="U133" s="20"/>
      <c r="V133" s="20"/>
      <c r="W133" s="20"/>
      <c r="X133" s="3272"/>
      <c r="Y133" s="3272"/>
      <c r="Z133" s="20"/>
      <c r="AA133" s="20"/>
      <c r="AB133" s="20"/>
      <c r="AC133" s="20"/>
      <c r="AD133" s="20"/>
      <c r="AE133" s="20"/>
      <c r="AF133" s="20"/>
      <c r="AG133" s="20"/>
      <c r="AH133" s="20"/>
      <c r="AI133" s="20"/>
    </row>
    <row r="134" spans="1:35" ht="18" x14ac:dyDescent="0.25">
      <c r="A134" s="20"/>
      <c r="B134" s="20"/>
      <c r="C134" s="20"/>
      <c r="D134" s="20"/>
      <c r="E134" s="20"/>
      <c r="F134" s="20"/>
      <c r="G134" s="20"/>
      <c r="H134" s="20"/>
      <c r="I134" s="20"/>
      <c r="J134" s="20"/>
      <c r="K134" s="20"/>
      <c r="L134" s="20"/>
      <c r="M134" s="3408"/>
      <c r="N134" s="3409"/>
      <c r="O134" s="20"/>
      <c r="P134" s="20"/>
      <c r="Q134" s="20"/>
      <c r="R134" s="20"/>
      <c r="S134" s="20"/>
      <c r="T134" s="20"/>
      <c r="U134" s="20"/>
      <c r="V134" s="20"/>
      <c r="W134" s="20"/>
      <c r="X134" s="3272"/>
      <c r="Y134" s="3272"/>
      <c r="Z134" s="20"/>
      <c r="AA134" s="20"/>
      <c r="AB134" s="20"/>
      <c r="AC134" s="20"/>
      <c r="AD134" s="20"/>
      <c r="AE134" s="20"/>
      <c r="AF134" s="20"/>
      <c r="AG134" s="20"/>
      <c r="AH134" s="20"/>
      <c r="AI134" s="20"/>
    </row>
    <row r="135" spans="1:35" ht="18" x14ac:dyDescent="0.25">
      <c r="A135" s="20"/>
      <c r="B135" s="20"/>
      <c r="C135" s="20"/>
      <c r="D135" s="20"/>
      <c r="E135" s="20"/>
      <c r="F135" s="20"/>
      <c r="G135" s="20"/>
      <c r="H135" s="20"/>
      <c r="I135" s="20"/>
      <c r="J135" s="20"/>
      <c r="K135" s="20"/>
      <c r="L135" s="20"/>
      <c r="M135" s="3408"/>
      <c r="N135" s="3409"/>
      <c r="O135" s="20"/>
      <c r="P135" s="20"/>
      <c r="Q135" s="20"/>
      <c r="R135" s="20"/>
      <c r="S135" s="20"/>
      <c r="T135" s="20"/>
      <c r="U135" s="20"/>
      <c r="V135" s="20"/>
      <c r="W135" s="20"/>
      <c r="X135" s="3272"/>
      <c r="Y135" s="3272"/>
      <c r="Z135" s="20"/>
      <c r="AA135" s="20"/>
      <c r="AB135" s="20"/>
      <c r="AC135" s="20"/>
      <c r="AD135" s="20"/>
      <c r="AE135" s="20"/>
      <c r="AF135" s="20"/>
      <c r="AG135" s="20"/>
      <c r="AH135" s="20"/>
      <c r="AI135" s="20"/>
    </row>
    <row r="136" spans="1:35" ht="18" x14ac:dyDescent="0.25">
      <c r="A136" s="20"/>
      <c r="B136" s="20"/>
      <c r="C136" s="20"/>
      <c r="D136" s="20"/>
      <c r="E136" s="20"/>
      <c r="F136" s="20"/>
      <c r="G136" s="20"/>
      <c r="H136" s="20"/>
      <c r="I136" s="20"/>
      <c r="J136" s="20"/>
      <c r="K136" s="20"/>
      <c r="L136" s="20"/>
      <c r="M136" s="3408"/>
      <c r="N136" s="3409"/>
      <c r="O136" s="20"/>
      <c r="P136" s="20"/>
      <c r="Q136" s="20"/>
      <c r="R136" s="20"/>
      <c r="S136" s="20"/>
      <c r="T136" s="20"/>
      <c r="U136" s="20"/>
      <c r="V136" s="20"/>
      <c r="W136" s="20"/>
      <c r="X136" s="3272"/>
      <c r="Y136" s="3272"/>
      <c r="Z136" s="20"/>
      <c r="AA136" s="20"/>
      <c r="AB136" s="20"/>
      <c r="AC136" s="20"/>
      <c r="AD136" s="20"/>
      <c r="AE136" s="20"/>
      <c r="AF136" s="20"/>
      <c r="AG136" s="20"/>
      <c r="AH136" s="20"/>
      <c r="AI136" s="20"/>
    </row>
    <row r="137" spans="1:35" ht="18" x14ac:dyDescent="0.25">
      <c r="A137" s="20"/>
      <c r="B137" s="20"/>
      <c r="C137" s="20"/>
      <c r="D137" s="20"/>
      <c r="E137" s="20"/>
      <c r="F137" s="20"/>
      <c r="G137" s="20"/>
      <c r="H137" s="20"/>
      <c r="I137" s="20"/>
      <c r="J137" s="20"/>
      <c r="K137" s="20"/>
      <c r="L137" s="20"/>
      <c r="M137" s="3408"/>
      <c r="N137" s="3409"/>
      <c r="O137" s="20"/>
      <c r="P137" s="20"/>
      <c r="Q137" s="20"/>
      <c r="R137" s="20"/>
      <c r="S137" s="20"/>
      <c r="T137" s="20"/>
      <c r="U137" s="20"/>
      <c r="V137" s="20"/>
      <c r="W137" s="20"/>
      <c r="X137" s="3272"/>
      <c r="Y137" s="3272"/>
      <c r="Z137" s="20"/>
      <c r="AA137" s="20"/>
      <c r="AB137" s="20"/>
      <c r="AC137" s="20"/>
      <c r="AD137" s="20"/>
      <c r="AE137" s="20"/>
      <c r="AF137" s="20"/>
      <c r="AG137" s="20"/>
      <c r="AH137" s="20"/>
      <c r="AI137" s="20"/>
    </row>
    <row r="138" spans="1:35" ht="18" x14ac:dyDescent="0.25">
      <c r="A138" s="20"/>
      <c r="B138" s="20"/>
      <c r="C138" s="20"/>
      <c r="D138" s="20"/>
      <c r="E138" s="20"/>
      <c r="F138" s="20"/>
      <c r="G138" s="20"/>
      <c r="H138" s="20"/>
      <c r="I138" s="20"/>
      <c r="J138" s="20"/>
      <c r="K138" s="20"/>
      <c r="L138" s="20"/>
      <c r="M138" s="3408"/>
      <c r="N138" s="3409"/>
      <c r="O138" s="20"/>
      <c r="P138" s="20"/>
      <c r="Q138" s="20"/>
      <c r="R138" s="20"/>
      <c r="S138" s="20"/>
      <c r="T138" s="20"/>
      <c r="U138" s="20"/>
      <c r="V138" s="20"/>
      <c r="W138" s="20"/>
      <c r="X138" s="3272"/>
      <c r="Y138" s="3272"/>
      <c r="Z138" s="20"/>
      <c r="AA138" s="20"/>
      <c r="AB138" s="20"/>
      <c r="AC138" s="20"/>
      <c r="AD138" s="20"/>
      <c r="AE138" s="20"/>
      <c r="AF138" s="20"/>
      <c r="AG138" s="20"/>
      <c r="AH138" s="20"/>
      <c r="AI138" s="20"/>
    </row>
    <row r="139" spans="1:35" ht="18" x14ac:dyDescent="0.25">
      <c r="A139" s="20"/>
      <c r="B139" s="20"/>
      <c r="C139" s="20"/>
      <c r="D139" s="20"/>
      <c r="E139" s="20"/>
      <c r="F139" s="20"/>
      <c r="G139" s="20"/>
      <c r="H139" s="20"/>
      <c r="I139" s="20"/>
      <c r="J139" s="20"/>
      <c r="K139" s="20"/>
      <c r="L139" s="20"/>
      <c r="M139" s="3408"/>
      <c r="N139" s="3409"/>
      <c r="O139" s="20"/>
      <c r="P139" s="20"/>
      <c r="Q139" s="20"/>
      <c r="R139" s="20"/>
      <c r="S139" s="20"/>
      <c r="T139" s="20"/>
      <c r="U139" s="20"/>
      <c r="V139" s="20"/>
      <c r="W139" s="20"/>
      <c r="X139" s="3272"/>
      <c r="Y139" s="3272"/>
      <c r="Z139" s="20"/>
      <c r="AA139" s="20"/>
      <c r="AB139" s="20"/>
      <c r="AC139" s="20"/>
      <c r="AD139" s="20"/>
      <c r="AE139" s="20"/>
      <c r="AF139" s="20"/>
      <c r="AG139" s="20"/>
      <c r="AH139" s="20"/>
      <c r="AI139" s="20"/>
    </row>
    <row r="140" spans="1:35" ht="18" x14ac:dyDescent="0.25">
      <c r="A140" s="20"/>
      <c r="B140" s="20"/>
      <c r="C140" s="20"/>
      <c r="D140" s="20"/>
      <c r="E140" s="20"/>
      <c r="F140" s="20"/>
      <c r="G140" s="20"/>
      <c r="H140" s="20"/>
      <c r="I140" s="20"/>
      <c r="J140" s="20"/>
      <c r="K140" s="20"/>
      <c r="L140" s="20"/>
      <c r="M140" s="3408"/>
      <c r="N140" s="3409"/>
      <c r="O140" s="20"/>
      <c r="P140" s="20"/>
      <c r="Q140" s="20"/>
      <c r="R140" s="20"/>
      <c r="S140" s="20"/>
      <c r="T140" s="20"/>
      <c r="U140" s="20"/>
      <c r="V140" s="20"/>
      <c r="W140" s="20"/>
      <c r="X140" s="3272"/>
      <c r="Y140" s="3272"/>
      <c r="Z140" s="20"/>
      <c r="AA140" s="20"/>
      <c r="AB140" s="20"/>
      <c r="AC140" s="20"/>
      <c r="AD140" s="20"/>
      <c r="AE140" s="20"/>
      <c r="AF140" s="20"/>
      <c r="AG140" s="20"/>
      <c r="AH140" s="20"/>
      <c r="AI140" s="20"/>
    </row>
    <row r="141" spans="1:35" ht="18" x14ac:dyDescent="0.25">
      <c r="A141" s="20"/>
      <c r="B141" s="20"/>
      <c r="C141" s="20"/>
      <c r="D141" s="20"/>
      <c r="E141" s="20"/>
      <c r="F141" s="20"/>
      <c r="G141" s="20"/>
      <c r="H141" s="20"/>
      <c r="I141" s="20"/>
      <c r="J141" s="20"/>
      <c r="K141" s="20"/>
      <c r="L141" s="20"/>
      <c r="M141" s="3408"/>
      <c r="N141" s="3409"/>
      <c r="O141" s="20"/>
      <c r="P141" s="20"/>
      <c r="Q141" s="20"/>
      <c r="R141" s="20"/>
      <c r="S141" s="20"/>
      <c r="T141" s="20"/>
      <c r="U141" s="20"/>
      <c r="V141" s="20"/>
      <c r="W141" s="20"/>
      <c r="X141" s="3272"/>
      <c r="Y141" s="3272"/>
      <c r="Z141" s="20"/>
      <c r="AA141" s="20"/>
      <c r="AB141" s="20"/>
      <c r="AC141" s="20"/>
      <c r="AD141" s="20"/>
      <c r="AE141" s="20"/>
      <c r="AF141" s="20"/>
      <c r="AG141" s="20"/>
      <c r="AH141" s="20"/>
      <c r="AI141" s="20"/>
    </row>
    <row r="142" spans="1:35" ht="18" x14ac:dyDescent="0.25">
      <c r="A142" s="20"/>
      <c r="B142" s="20"/>
      <c r="C142" s="20"/>
      <c r="D142" s="20"/>
      <c r="E142" s="20"/>
      <c r="F142" s="20"/>
      <c r="G142" s="20"/>
      <c r="H142" s="20"/>
      <c r="I142" s="20"/>
      <c r="J142" s="20"/>
      <c r="K142" s="20"/>
      <c r="L142" s="20"/>
      <c r="M142" s="3408"/>
      <c r="N142" s="3409"/>
      <c r="O142" s="20"/>
      <c r="P142" s="20"/>
      <c r="Q142" s="20"/>
      <c r="R142" s="20"/>
      <c r="S142" s="20"/>
      <c r="T142" s="20"/>
      <c r="U142" s="20"/>
      <c r="V142" s="20"/>
      <c r="W142" s="20"/>
      <c r="X142" s="3272"/>
      <c r="Y142" s="3272"/>
      <c r="Z142" s="20"/>
      <c r="AA142" s="20"/>
      <c r="AB142" s="20"/>
      <c r="AC142" s="20"/>
      <c r="AD142" s="20"/>
      <c r="AE142" s="20"/>
      <c r="AF142" s="20"/>
      <c r="AG142" s="20"/>
      <c r="AH142" s="20"/>
      <c r="AI142" s="20"/>
    </row>
    <row r="143" spans="1:35" ht="18" x14ac:dyDescent="0.25">
      <c r="A143" s="20"/>
      <c r="B143" s="20"/>
      <c r="C143" s="20"/>
      <c r="D143" s="20"/>
      <c r="E143" s="20"/>
      <c r="F143" s="20"/>
      <c r="G143" s="20"/>
      <c r="H143" s="20"/>
      <c r="I143" s="20"/>
      <c r="J143" s="20"/>
      <c r="K143" s="20"/>
      <c r="L143" s="20"/>
      <c r="M143" s="3408"/>
      <c r="N143" s="3409"/>
      <c r="O143" s="20"/>
      <c r="P143" s="20"/>
      <c r="Q143" s="20"/>
      <c r="R143" s="20"/>
      <c r="S143" s="20"/>
      <c r="T143" s="20"/>
      <c r="U143" s="20"/>
      <c r="V143" s="20"/>
      <c r="W143" s="20"/>
      <c r="X143" s="3272"/>
      <c r="Y143" s="3272"/>
      <c r="Z143" s="20"/>
      <c r="AA143" s="20"/>
      <c r="AB143" s="20"/>
      <c r="AC143" s="20"/>
      <c r="AD143" s="20"/>
      <c r="AE143" s="20"/>
      <c r="AF143" s="20"/>
      <c r="AG143" s="20"/>
      <c r="AH143" s="20"/>
      <c r="AI143" s="20"/>
    </row>
    <row r="144" spans="1:35" ht="18" x14ac:dyDescent="0.25">
      <c r="A144" s="20"/>
      <c r="B144" s="20"/>
      <c r="C144" s="20"/>
      <c r="D144" s="20"/>
      <c r="E144" s="20"/>
      <c r="F144" s="20"/>
      <c r="G144" s="20"/>
      <c r="H144" s="20"/>
      <c r="I144" s="20"/>
      <c r="J144" s="20"/>
      <c r="K144" s="20"/>
      <c r="L144" s="20"/>
      <c r="M144" s="3408"/>
      <c r="N144" s="3409"/>
      <c r="O144" s="20"/>
      <c r="P144" s="20"/>
      <c r="Q144" s="20"/>
      <c r="R144" s="20"/>
      <c r="S144" s="20"/>
      <c r="T144" s="20"/>
      <c r="U144" s="20"/>
      <c r="V144" s="20"/>
      <c r="W144" s="20"/>
      <c r="X144" s="3272"/>
      <c r="Y144" s="3272"/>
      <c r="Z144" s="20"/>
      <c r="AA144" s="20"/>
      <c r="AB144" s="20"/>
      <c r="AC144" s="20"/>
      <c r="AD144" s="20"/>
      <c r="AE144" s="20"/>
      <c r="AF144" s="20"/>
      <c r="AG144" s="20"/>
      <c r="AH144" s="20"/>
      <c r="AI144" s="20"/>
    </row>
    <row r="145" spans="1:35" ht="18" x14ac:dyDescent="0.25">
      <c r="A145" s="20"/>
      <c r="B145" s="20"/>
      <c r="C145" s="20"/>
      <c r="D145" s="20"/>
      <c r="E145" s="20"/>
      <c r="F145" s="20"/>
      <c r="G145" s="20"/>
      <c r="H145" s="20"/>
      <c r="I145" s="20"/>
      <c r="J145" s="20"/>
      <c r="K145" s="20"/>
      <c r="L145" s="20"/>
      <c r="M145" s="3408"/>
      <c r="N145" s="3409"/>
      <c r="O145" s="20"/>
      <c r="P145" s="20"/>
      <c r="Q145" s="20"/>
      <c r="R145" s="20"/>
      <c r="S145" s="20"/>
      <c r="T145" s="20"/>
      <c r="U145" s="20"/>
      <c r="V145" s="20"/>
      <c r="W145" s="20"/>
      <c r="X145" s="3272"/>
      <c r="Y145" s="3272"/>
      <c r="Z145" s="20"/>
      <c r="AA145" s="20"/>
      <c r="AB145" s="20"/>
      <c r="AC145" s="20"/>
      <c r="AD145" s="20"/>
      <c r="AE145" s="20"/>
      <c r="AF145" s="20"/>
      <c r="AG145" s="20"/>
      <c r="AH145" s="20"/>
      <c r="AI145" s="20"/>
    </row>
    <row r="146" spans="1:35" ht="18" x14ac:dyDescent="0.25">
      <c r="A146" s="20"/>
      <c r="B146" s="20"/>
      <c r="C146" s="20"/>
      <c r="D146" s="20"/>
      <c r="E146" s="20"/>
      <c r="F146" s="20"/>
      <c r="G146" s="20"/>
      <c r="H146" s="20"/>
      <c r="I146" s="20"/>
      <c r="J146" s="20"/>
      <c r="K146" s="20"/>
      <c r="L146" s="20"/>
      <c r="M146" s="3408"/>
      <c r="N146" s="3409"/>
      <c r="O146" s="20"/>
      <c r="P146" s="20"/>
      <c r="Q146" s="20"/>
      <c r="R146" s="20"/>
      <c r="S146" s="20"/>
      <c r="T146" s="20"/>
      <c r="U146" s="20"/>
      <c r="V146" s="20"/>
      <c r="W146" s="20"/>
      <c r="X146" s="3272"/>
      <c r="Y146" s="3272"/>
      <c r="Z146" s="20"/>
      <c r="AA146" s="20"/>
      <c r="AB146" s="20"/>
      <c r="AC146" s="20"/>
      <c r="AD146" s="20"/>
      <c r="AE146" s="20"/>
      <c r="AF146" s="20"/>
      <c r="AG146" s="20"/>
      <c r="AH146" s="20"/>
      <c r="AI146" s="20"/>
    </row>
    <row r="147" spans="1:35" ht="18" x14ac:dyDescent="0.25">
      <c r="A147" s="20"/>
      <c r="B147" s="20"/>
      <c r="C147" s="20"/>
      <c r="D147" s="20"/>
      <c r="E147" s="20"/>
      <c r="F147" s="20"/>
      <c r="G147" s="20"/>
      <c r="H147" s="20"/>
      <c r="I147" s="20"/>
      <c r="J147" s="20"/>
      <c r="K147" s="20"/>
      <c r="L147" s="20"/>
      <c r="M147" s="3408"/>
      <c r="N147" s="3409"/>
      <c r="O147" s="20"/>
      <c r="P147" s="20"/>
      <c r="Q147" s="20"/>
      <c r="R147" s="20"/>
      <c r="S147" s="20"/>
      <c r="T147" s="20"/>
      <c r="U147" s="20"/>
      <c r="V147" s="20"/>
      <c r="W147" s="20"/>
      <c r="X147" s="3272"/>
      <c r="Y147" s="3272"/>
      <c r="Z147" s="20"/>
      <c r="AA147" s="20"/>
      <c r="AB147" s="20"/>
      <c r="AC147" s="20"/>
      <c r="AD147" s="20"/>
      <c r="AE147" s="20"/>
      <c r="AF147" s="20"/>
      <c r="AG147" s="20"/>
      <c r="AH147" s="20"/>
      <c r="AI147" s="20"/>
    </row>
    <row r="148" spans="1:35" ht="18" x14ac:dyDescent="0.25">
      <c r="A148" s="20"/>
      <c r="B148" s="20"/>
      <c r="C148" s="20"/>
      <c r="D148" s="20"/>
      <c r="E148" s="20"/>
      <c r="F148" s="20"/>
      <c r="G148" s="20"/>
      <c r="H148" s="20"/>
      <c r="I148" s="20"/>
      <c r="J148" s="20"/>
      <c r="K148" s="20"/>
      <c r="L148" s="20"/>
      <c r="M148" s="3408"/>
      <c r="N148" s="3409"/>
      <c r="O148" s="20"/>
      <c r="P148" s="20"/>
      <c r="Q148" s="20"/>
      <c r="R148" s="20"/>
      <c r="S148" s="20"/>
      <c r="T148" s="20"/>
      <c r="U148" s="20"/>
      <c r="V148" s="20"/>
      <c r="W148" s="20"/>
      <c r="X148" s="3272"/>
      <c r="Y148" s="3272"/>
      <c r="Z148" s="20"/>
      <c r="AA148" s="20"/>
      <c r="AB148" s="20"/>
      <c r="AC148" s="20"/>
      <c r="AD148" s="20"/>
      <c r="AE148" s="20"/>
      <c r="AF148" s="20"/>
      <c r="AG148" s="20"/>
      <c r="AH148" s="20"/>
      <c r="AI148" s="20"/>
    </row>
    <row r="149" spans="1:35" x14ac:dyDescent="0.2">
      <c r="A149" s="60"/>
      <c r="B149" s="60"/>
      <c r="C149" s="60"/>
      <c r="D149" s="60"/>
      <c r="E149" s="60"/>
      <c r="F149" s="60"/>
      <c r="G149" s="60"/>
      <c r="H149" s="60"/>
      <c r="I149" s="60"/>
      <c r="J149" s="60"/>
      <c r="K149" s="60"/>
      <c r="L149" s="60"/>
      <c r="M149" s="60"/>
      <c r="N149" s="60"/>
      <c r="O149" s="60"/>
      <c r="P149" s="60"/>
      <c r="Q149" s="60"/>
      <c r="R149" s="60"/>
      <c r="S149" s="60"/>
      <c r="T149" s="379"/>
      <c r="V149" s="379"/>
      <c r="W149" s="3939"/>
      <c r="X149" s="3939"/>
      <c r="Y149" s="3939"/>
      <c r="Z149" s="4040"/>
      <c r="AA149" s="60"/>
      <c r="AB149" s="60"/>
      <c r="AC149" s="60"/>
    </row>
    <row r="150" spans="1:35" x14ac:dyDescent="0.2">
      <c r="A150" s="60"/>
      <c r="B150" s="60"/>
      <c r="C150" s="60"/>
      <c r="D150" s="60"/>
      <c r="E150" s="60"/>
      <c r="F150" s="60"/>
      <c r="G150" s="60"/>
      <c r="H150" s="60"/>
      <c r="I150" s="60"/>
      <c r="J150" s="60"/>
      <c r="K150" s="60"/>
      <c r="L150" s="60"/>
      <c r="M150" s="60"/>
      <c r="N150" s="60"/>
      <c r="O150" s="60"/>
      <c r="P150" s="60"/>
      <c r="Q150" s="60"/>
      <c r="R150" s="60"/>
      <c r="S150" s="60"/>
      <c r="T150" s="379"/>
      <c r="V150" s="379"/>
      <c r="W150" s="3939"/>
      <c r="X150" s="3939"/>
      <c r="Y150" s="3939"/>
      <c r="Z150" s="4040"/>
      <c r="AA150" s="60"/>
      <c r="AB150" s="60"/>
      <c r="AC150" s="60"/>
    </row>
    <row r="151" spans="1:35" x14ac:dyDescent="0.2">
      <c r="A151" s="60"/>
      <c r="B151" s="60"/>
      <c r="C151" s="60"/>
      <c r="D151" s="60"/>
      <c r="E151" s="60"/>
      <c r="F151" s="60"/>
      <c r="G151" s="60"/>
      <c r="H151" s="60"/>
      <c r="I151" s="60"/>
      <c r="J151" s="60"/>
      <c r="K151" s="60"/>
      <c r="L151" s="60"/>
      <c r="M151" s="60"/>
      <c r="N151" s="60"/>
      <c r="O151" s="60"/>
      <c r="P151" s="60"/>
      <c r="Q151" s="60"/>
      <c r="R151" s="60"/>
      <c r="S151" s="60"/>
      <c r="T151" s="379"/>
      <c r="V151" s="379"/>
      <c r="W151" s="3939"/>
      <c r="X151" s="3939"/>
      <c r="Y151" s="3939"/>
      <c r="Z151" s="4040"/>
      <c r="AA151" s="60"/>
      <c r="AB151" s="60"/>
      <c r="AC151" s="60"/>
    </row>
    <row r="152" spans="1:35" x14ac:dyDescent="0.2">
      <c r="A152" s="60"/>
      <c r="B152" s="60"/>
      <c r="C152" s="60"/>
      <c r="D152" s="60"/>
      <c r="E152" s="60"/>
      <c r="F152" s="60"/>
      <c r="G152" s="60"/>
      <c r="H152" s="60"/>
      <c r="I152" s="60"/>
      <c r="J152" s="60"/>
      <c r="K152" s="60"/>
      <c r="L152" s="60"/>
      <c r="M152" s="60"/>
      <c r="N152" s="60"/>
      <c r="O152" s="60"/>
      <c r="P152" s="60"/>
      <c r="Q152" s="60"/>
      <c r="R152" s="60"/>
      <c r="S152" s="60"/>
      <c r="T152" s="379"/>
      <c r="V152" s="379"/>
      <c r="W152" s="3939"/>
      <c r="X152" s="3939"/>
      <c r="Y152" s="3939"/>
      <c r="Z152" s="4040"/>
      <c r="AA152" s="60"/>
      <c r="AB152" s="60"/>
      <c r="AC152" s="60"/>
    </row>
    <row r="153" spans="1:35" x14ac:dyDescent="0.2">
      <c r="A153" s="60"/>
      <c r="B153" s="60"/>
      <c r="C153" s="60"/>
      <c r="D153" s="60"/>
      <c r="E153" s="60"/>
      <c r="F153" s="60"/>
      <c r="G153" s="60"/>
      <c r="H153" s="60"/>
      <c r="I153" s="60"/>
      <c r="J153" s="60"/>
      <c r="K153" s="60"/>
      <c r="L153" s="60"/>
      <c r="M153" s="60"/>
      <c r="N153" s="60"/>
      <c r="O153" s="60"/>
      <c r="P153" s="60"/>
      <c r="Q153" s="60"/>
      <c r="R153" s="60"/>
      <c r="S153" s="60"/>
      <c r="T153" s="379"/>
      <c r="V153" s="379"/>
      <c r="W153" s="3939"/>
      <c r="X153" s="3939"/>
      <c r="Y153" s="3939"/>
      <c r="Z153" s="4040"/>
      <c r="AA153" s="60"/>
      <c r="AB153" s="60"/>
      <c r="AC153" s="60"/>
    </row>
    <row r="154" spans="1:35" x14ac:dyDescent="0.2">
      <c r="A154" s="60"/>
      <c r="B154" s="60"/>
      <c r="C154" s="60"/>
      <c r="D154" s="60"/>
      <c r="E154" s="60"/>
      <c r="F154" s="60"/>
      <c r="G154" s="60"/>
      <c r="H154" s="60"/>
      <c r="I154" s="60"/>
      <c r="J154" s="60"/>
      <c r="K154" s="60"/>
      <c r="L154" s="60"/>
      <c r="M154" s="60"/>
      <c r="N154" s="60"/>
      <c r="O154" s="60"/>
      <c r="P154" s="60"/>
      <c r="Q154" s="60"/>
      <c r="R154" s="60"/>
      <c r="S154" s="60"/>
      <c r="T154" s="379"/>
      <c r="V154" s="379"/>
      <c r="W154" s="3939"/>
      <c r="X154" s="3939"/>
      <c r="Y154" s="3939"/>
      <c r="Z154" s="4040"/>
      <c r="AA154" s="60"/>
      <c r="AB154" s="60"/>
      <c r="AC154" s="60"/>
    </row>
    <row r="155" spans="1:35" x14ac:dyDescent="0.2">
      <c r="A155" s="60"/>
      <c r="B155" s="60"/>
      <c r="C155" s="60"/>
      <c r="D155" s="60"/>
      <c r="E155" s="60"/>
      <c r="F155" s="60"/>
      <c r="G155" s="60"/>
      <c r="H155" s="60"/>
      <c r="I155" s="60"/>
      <c r="J155" s="60"/>
      <c r="K155" s="60"/>
      <c r="L155" s="60"/>
      <c r="M155" s="60"/>
      <c r="N155" s="60"/>
      <c r="O155" s="60"/>
      <c r="P155" s="60"/>
      <c r="Q155" s="60"/>
      <c r="R155" s="60"/>
      <c r="S155" s="60"/>
      <c r="T155" s="379"/>
      <c r="V155" s="379"/>
      <c r="W155" s="3939"/>
      <c r="X155" s="3939"/>
      <c r="Y155" s="3939"/>
      <c r="Z155" s="4040"/>
      <c r="AA155" s="60"/>
      <c r="AB155" s="60"/>
      <c r="AC155" s="60"/>
    </row>
    <row r="156" spans="1:35" x14ac:dyDescent="0.2">
      <c r="A156" s="60"/>
      <c r="B156" s="60"/>
      <c r="C156" s="60"/>
      <c r="D156" s="60"/>
      <c r="E156" s="60"/>
      <c r="F156" s="60"/>
      <c r="G156" s="60"/>
      <c r="H156" s="60"/>
      <c r="I156" s="60"/>
      <c r="J156" s="60"/>
      <c r="K156" s="60"/>
      <c r="L156" s="60"/>
      <c r="M156" s="60"/>
      <c r="N156" s="60"/>
      <c r="O156" s="60"/>
      <c r="P156" s="60"/>
      <c r="Q156" s="60"/>
      <c r="R156" s="60"/>
      <c r="S156" s="60"/>
      <c r="T156" s="379"/>
      <c r="V156" s="379"/>
      <c r="W156" s="3939"/>
      <c r="X156" s="3939"/>
      <c r="Y156" s="3939"/>
      <c r="Z156" s="4040"/>
      <c r="AA156" s="60"/>
      <c r="AB156" s="60"/>
      <c r="AC156" s="60"/>
    </row>
    <row r="157" spans="1:35" x14ac:dyDescent="0.2">
      <c r="A157" s="60"/>
      <c r="B157" s="60"/>
      <c r="C157" s="60"/>
      <c r="D157" s="60"/>
      <c r="E157" s="60"/>
      <c r="F157" s="60"/>
      <c r="G157" s="60"/>
      <c r="H157" s="60"/>
      <c r="I157" s="60"/>
      <c r="J157" s="60"/>
      <c r="K157" s="60"/>
      <c r="L157" s="60"/>
      <c r="M157" s="60"/>
      <c r="N157" s="60"/>
      <c r="O157" s="60"/>
      <c r="P157" s="60"/>
      <c r="Q157" s="60"/>
      <c r="R157" s="60"/>
      <c r="S157" s="60"/>
      <c r="T157" s="379"/>
      <c r="V157" s="379"/>
      <c r="W157" s="3939"/>
      <c r="X157" s="3939"/>
      <c r="Y157" s="3939"/>
      <c r="Z157" s="4040"/>
      <c r="AA157" s="60"/>
      <c r="AB157" s="60"/>
      <c r="AC157" s="60"/>
    </row>
    <row r="158" spans="1:35" x14ac:dyDescent="0.2">
      <c r="A158" s="60"/>
      <c r="B158" s="60"/>
      <c r="C158" s="60"/>
      <c r="D158" s="60"/>
      <c r="E158" s="60"/>
      <c r="F158" s="60"/>
      <c r="G158" s="60"/>
      <c r="H158" s="60"/>
      <c r="I158" s="60"/>
      <c r="J158" s="60"/>
      <c r="K158" s="60"/>
      <c r="L158" s="60"/>
      <c r="M158" s="60"/>
      <c r="N158" s="60"/>
      <c r="O158" s="60"/>
      <c r="P158" s="60"/>
      <c r="Q158" s="60"/>
      <c r="R158" s="60"/>
      <c r="S158" s="60"/>
      <c r="T158" s="379"/>
      <c r="V158" s="379"/>
      <c r="W158" s="3939"/>
      <c r="X158" s="3939"/>
      <c r="Y158" s="3939"/>
      <c r="Z158" s="4040"/>
      <c r="AA158" s="60"/>
      <c r="AB158" s="60"/>
      <c r="AC158" s="60"/>
    </row>
    <row r="159" spans="1:35" x14ac:dyDescent="0.2">
      <c r="A159" s="60"/>
      <c r="B159" s="60"/>
      <c r="C159" s="60"/>
      <c r="D159" s="60"/>
      <c r="E159" s="60"/>
      <c r="F159" s="60"/>
      <c r="G159" s="60"/>
      <c r="H159" s="60"/>
      <c r="I159" s="60"/>
      <c r="J159" s="60"/>
      <c r="K159" s="60"/>
      <c r="L159" s="60"/>
      <c r="M159" s="60"/>
      <c r="N159" s="60"/>
      <c r="O159" s="60"/>
      <c r="P159" s="60"/>
      <c r="Q159" s="60"/>
      <c r="R159" s="60"/>
      <c r="S159" s="60"/>
      <c r="T159" s="379"/>
      <c r="V159" s="379"/>
      <c r="W159" s="3939"/>
      <c r="X159" s="3939"/>
      <c r="Y159" s="3939"/>
      <c r="Z159" s="4040"/>
      <c r="AA159" s="60"/>
      <c r="AB159" s="60"/>
      <c r="AC159" s="60"/>
    </row>
    <row r="160" spans="1:35" x14ac:dyDescent="0.2">
      <c r="A160" s="60"/>
      <c r="B160" s="60"/>
      <c r="C160" s="60"/>
      <c r="D160" s="60"/>
      <c r="E160" s="60"/>
      <c r="F160" s="60"/>
      <c r="G160" s="60"/>
      <c r="H160" s="60"/>
      <c r="I160" s="60"/>
      <c r="J160" s="60"/>
      <c r="K160" s="60"/>
      <c r="L160" s="60"/>
      <c r="M160" s="60"/>
      <c r="N160" s="60"/>
      <c r="O160" s="60"/>
      <c r="P160" s="60"/>
      <c r="Q160" s="60"/>
      <c r="R160" s="60"/>
      <c r="S160" s="60"/>
      <c r="T160" s="379"/>
      <c r="V160" s="379"/>
      <c r="W160" s="3939"/>
      <c r="X160" s="3939"/>
      <c r="Y160" s="3939"/>
      <c r="Z160" s="4040"/>
      <c r="AA160" s="60"/>
      <c r="AB160" s="60"/>
      <c r="AC160" s="60"/>
    </row>
    <row r="161" spans="1:29" x14ac:dyDescent="0.2">
      <c r="A161" s="60"/>
      <c r="B161" s="60"/>
      <c r="C161" s="60"/>
      <c r="D161" s="60"/>
      <c r="E161" s="60"/>
      <c r="F161" s="60"/>
      <c r="G161" s="60"/>
      <c r="H161" s="60"/>
      <c r="I161" s="60"/>
      <c r="J161" s="60"/>
      <c r="K161" s="60"/>
      <c r="L161" s="60"/>
      <c r="M161" s="60"/>
      <c r="N161" s="60"/>
      <c r="O161" s="60"/>
      <c r="P161" s="60"/>
      <c r="Q161" s="60"/>
      <c r="R161" s="60"/>
      <c r="S161" s="60"/>
      <c r="T161" s="379"/>
      <c r="V161" s="379"/>
      <c r="W161" s="3939"/>
      <c r="X161" s="3939"/>
      <c r="Y161" s="3939"/>
      <c r="Z161" s="4040"/>
      <c r="AA161" s="60"/>
      <c r="AB161" s="60"/>
      <c r="AC161" s="60"/>
    </row>
    <row r="162" spans="1:29" x14ac:dyDescent="0.2">
      <c r="A162" s="60"/>
      <c r="B162" s="60"/>
      <c r="C162" s="60"/>
      <c r="D162" s="60"/>
      <c r="E162" s="60"/>
      <c r="F162" s="60"/>
      <c r="G162" s="60"/>
      <c r="H162" s="60"/>
      <c r="I162" s="60"/>
      <c r="J162" s="60"/>
      <c r="K162" s="60"/>
      <c r="L162" s="60"/>
      <c r="M162" s="60"/>
      <c r="N162" s="60"/>
      <c r="O162" s="60"/>
      <c r="P162" s="60"/>
      <c r="Q162" s="60"/>
      <c r="R162" s="60"/>
      <c r="S162" s="60"/>
      <c r="T162" s="379"/>
      <c r="V162" s="379"/>
      <c r="W162" s="3939"/>
      <c r="X162" s="3939"/>
      <c r="Y162" s="3939"/>
      <c r="Z162" s="4040"/>
      <c r="AA162" s="60"/>
      <c r="AB162" s="60"/>
      <c r="AC162" s="60"/>
    </row>
    <row r="163" spans="1:29" x14ac:dyDescent="0.2">
      <c r="A163" s="60"/>
      <c r="B163" s="60"/>
      <c r="C163" s="60"/>
      <c r="D163" s="60"/>
      <c r="E163" s="60"/>
      <c r="F163" s="60"/>
      <c r="G163" s="60"/>
      <c r="H163" s="60"/>
      <c r="I163" s="60"/>
      <c r="J163" s="60"/>
      <c r="K163" s="60"/>
      <c r="L163" s="60"/>
      <c r="M163" s="60"/>
      <c r="N163" s="60"/>
      <c r="O163" s="60"/>
      <c r="P163" s="60"/>
      <c r="Q163" s="60"/>
      <c r="R163" s="60"/>
      <c r="S163" s="60"/>
      <c r="T163" s="379"/>
      <c r="V163" s="379"/>
      <c r="W163" s="3939"/>
      <c r="X163" s="3939"/>
      <c r="Y163" s="3939"/>
      <c r="Z163" s="4040"/>
      <c r="AA163" s="60"/>
      <c r="AB163" s="60"/>
      <c r="AC163" s="60"/>
    </row>
    <row r="164" spans="1:29" x14ac:dyDescent="0.2">
      <c r="A164" s="60"/>
      <c r="B164" s="60"/>
      <c r="C164" s="60"/>
      <c r="D164" s="60"/>
      <c r="E164" s="60"/>
      <c r="F164" s="60"/>
      <c r="G164" s="60"/>
      <c r="H164" s="60"/>
      <c r="I164" s="60"/>
      <c r="J164" s="60"/>
      <c r="K164" s="60"/>
      <c r="L164" s="60"/>
      <c r="M164" s="60"/>
      <c r="N164" s="60"/>
      <c r="O164" s="60"/>
      <c r="P164" s="60"/>
      <c r="Q164" s="60"/>
      <c r="R164" s="60"/>
      <c r="S164" s="60"/>
      <c r="T164" s="379"/>
      <c r="V164" s="379"/>
      <c r="W164" s="3939"/>
      <c r="X164" s="3939"/>
      <c r="Y164" s="3939"/>
      <c r="Z164" s="4040"/>
      <c r="AA164" s="60"/>
      <c r="AB164" s="60"/>
      <c r="AC164" s="60"/>
    </row>
    <row r="165" spans="1:29" x14ac:dyDescent="0.2">
      <c r="A165" s="60"/>
      <c r="B165" s="60"/>
      <c r="C165" s="60"/>
      <c r="D165" s="60"/>
      <c r="E165" s="60"/>
      <c r="F165" s="60"/>
      <c r="G165" s="60"/>
      <c r="H165" s="60"/>
      <c r="I165" s="60"/>
      <c r="J165" s="60"/>
      <c r="K165" s="60"/>
      <c r="L165" s="60"/>
      <c r="M165" s="60"/>
      <c r="N165" s="60"/>
      <c r="O165" s="60"/>
      <c r="P165" s="60"/>
      <c r="Q165" s="60"/>
      <c r="R165" s="60"/>
      <c r="S165" s="60"/>
      <c r="T165" s="379"/>
      <c r="V165" s="379"/>
      <c r="W165" s="3939"/>
      <c r="X165" s="3939"/>
      <c r="Y165" s="3939"/>
      <c r="Z165" s="4040"/>
      <c r="AA165" s="60"/>
      <c r="AB165" s="60"/>
      <c r="AC165" s="60"/>
    </row>
    <row r="166" spans="1:29" x14ac:dyDescent="0.2">
      <c r="A166" s="60"/>
      <c r="B166" s="60"/>
      <c r="C166" s="60"/>
      <c r="D166" s="60"/>
      <c r="E166" s="60"/>
      <c r="F166" s="60"/>
      <c r="G166" s="60"/>
      <c r="H166" s="60"/>
      <c r="I166" s="60"/>
      <c r="J166" s="60"/>
      <c r="K166" s="60"/>
      <c r="L166" s="60"/>
      <c r="M166" s="60"/>
      <c r="N166" s="60"/>
      <c r="O166" s="60"/>
      <c r="P166" s="60"/>
      <c r="Q166" s="60"/>
      <c r="R166" s="60"/>
      <c r="S166" s="60"/>
      <c r="T166" s="379"/>
      <c r="V166" s="379"/>
      <c r="W166" s="3939"/>
      <c r="X166" s="3939"/>
      <c r="Y166" s="3939"/>
      <c r="Z166" s="4040"/>
      <c r="AA166" s="60"/>
      <c r="AB166" s="60"/>
      <c r="AC166" s="60"/>
    </row>
    <row r="167" spans="1:29" x14ac:dyDescent="0.2">
      <c r="A167" s="60"/>
      <c r="B167" s="60"/>
      <c r="C167" s="60"/>
      <c r="D167" s="60"/>
      <c r="E167" s="60"/>
      <c r="F167" s="60"/>
      <c r="G167" s="60"/>
      <c r="H167" s="60"/>
      <c r="I167" s="60"/>
      <c r="J167" s="60"/>
      <c r="K167" s="60"/>
      <c r="L167" s="60"/>
      <c r="M167" s="60"/>
      <c r="N167" s="60"/>
      <c r="O167" s="60"/>
      <c r="P167" s="60"/>
      <c r="Q167" s="60"/>
      <c r="R167" s="60"/>
      <c r="S167" s="60"/>
      <c r="T167" s="379"/>
      <c r="V167" s="379"/>
      <c r="W167" s="3939"/>
      <c r="X167" s="3939"/>
      <c r="Y167" s="3939"/>
      <c r="Z167" s="4040"/>
      <c r="AA167" s="60"/>
      <c r="AB167" s="60"/>
      <c r="AC167" s="60"/>
    </row>
    <row r="168" spans="1:29" x14ac:dyDescent="0.2">
      <c r="A168" s="60"/>
      <c r="B168" s="60"/>
      <c r="C168" s="60"/>
      <c r="D168" s="60"/>
      <c r="E168" s="60"/>
      <c r="F168" s="60"/>
      <c r="G168" s="60"/>
      <c r="H168" s="60"/>
      <c r="I168" s="60"/>
      <c r="J168" s="60"/>
      <c r="K168" s="60"/>
      <c r="L168" s="60"/>
      <c r="M168" s="60"/>
      <c r="N168" s="60"/>
      <c r="O168" s="60"/>
      <c r="P168" s="60"/>
      <c r="Q168" s="60"/>
      <c r="R168" s="60"/>
      <c r="S168" s="60"/>
      <c r="T168" s="379"/>
      <c r="V168" s="379"/>
      <c r="W168" s="3939"/>
      <c r="X168" s="3939"/>
      <c r="Y168" s="3939"/>
      <c r="Z168" s="4040"/>
      <c r="AA168" s="60"/>
      <c r="AB168" s="60"/>
      <c r="AC168" s="60"/>
    </row>
    <row r="169" spans="1:29" x14ac:dyDescent="0.2">
      <c r="A169" s="60"/>
      <c r="B169" s="60"/>
      <c r="C169" s="60"/>
      <c r="D169" s="60"/>
      <c r="E169" s="60"/>
      <c r="F169" s="60"/>
      <c r="G169" s="60"/>
      <c r="H169" s="60"/>
      <c r="I169" s="60"/>
      <c r="J169" s="60"/>
      <c r="K169" s="60"/>
      <c r="L169" s="60"/>
      <c r="M169" s="60"/>
      <c r="N169" s="60"/>
      <c r="O169" s="60"/>
      <c r="P169" s="60"/>
      <c r="Q169" s="60"/>
      <c r="R169" s="60"/>
      <c r="S169" s="60"/>
      <c r="T169" s="379"/>
      <c r="V169" s="379"/>
      <c r="W169" s="3939"/>
      <c r="X169" s="3939"/>
      <c r="Y169" s="3939"/>
      <c r="Z169" s="4040"/>
      <c r="AA169" s="60"/>
      <c r="AB169" s="60"/>
      <c r="AC169" s="60"/>
    </row>
    <row r="170" spans="1:29" x14ac:dyDescent="0.2">
      <c r="A170" s="60"/>
      <c r="B170" s="60"/>
      <c r="C170" s="60"/>
      <c r="D170" s="60"/>
      <c r="E170" s="60"/>
      <c r="F170" s="60"/>
      <c r="G170" s="60"/>
      <c r="H170" s="60"/>
      <c r="I170" s="60"/>
      <c r="J170" s="60"/>
      <c r="K170" s="60"/>
      <c r="L170" s="60"/>
      <c r="M170" s="60"/>
      <c r="N170" s="60"/>
      <c r="O170" s="60"/>
      <c r="P170" s="60"/>
      <c r="Q170" s="60"/>
      <c r="R170" s="60"/>
      <c r="S170" s="60"/>
      <c r="T170" s="379"/>
      <c r="V170" s="379"/>
      <c r="W170" s="3939"/>
      <c r="X170" s="3939"/>
      <c r="Y170" s="3939"/>
      <c r="Z170" s="4040"/>
      <c r="AA170" s="60"/>
      <c r="AB170" s="60"/>
      <c r="AC170" s="60"/>
    </row>
    <row r="171" spans="1:29" x14ac:dyDescent="0.2">
      <c r="A171" s="60"/>
      <c r="B171" s="60"/>
      <c r="C171" s="60"/>
      <c r="D171" s="60"/>
      <c r="E171" s="60"/>
      <c r="F171" s="60"/>
      <c r="G171" s="60"/>
      <c r="H171" s="60"/>
      <c r="I171" s="60"/>
      <c r="J171" s="60"/>
      <c r="K171" s="60"/>
      <c r="L171" s="60"/>
      <c r="M171" s="60"/>
      <c r="N171" s="60"/>
      <c r="O171" s="60"/>
      <c r="P171" s="60"/>
      <c r="Q171" s="60"/>
      <c r="R171" s="60"/>
      <c r="S171" s="60"/>
      <c r="T171" s="379"/>
      <c r="V171" s="379"/>
      <c r="W171" s="3939"/>
      <c r="X171" s="3939"/>
      <c r="Y171" s="3939"/>
      <c r="Z171" s="4040"/>
      <c r="AA171" s="60"/>
      <c r="AB171" s="60"/>
      <c r="AC171" s="60"/>
    </row>
    <row r="172" spans="1:29" x14ac:dyDescent="0.2">
      <c r="A172" s="60"/>
      <c r="B172" s="60"/>
      <c r="C172" s="60"/>
      <c r="D172" s="60"/>
      <c r="E172" s="60"/>
      <c r="F172" s="60"/>
      <c r="G172" s="60"/>
      <c r="H172" s="60"/>
      <c r="I172" s="60"/>
      <c r="J172" s="60"/>
      <c r="K172" s="60"/>
      <c r="L172" s="60"/>
      <c r="M172" s="60"/>
      <c r="N172" s="60"/>
      <c r="O172" s="60"/>
      <c r="P172" s="60"/>
      <c r="Q172" s="60"/>
      <c r="R172" s="60"/>
      <c r="S172" s="60"/>
      <c r="T172" s="379"/>
      <c r="V172" s="379"/>
      <c r="W172" s="3939"/>
      <c r="X172" s="3939"/>
      <c r="Y172" s="3939"/>
      <c r="Z172" s="4040"/>
      <c r="AA172" s="60"/>
      <c r="AB172" s="60"/>
      <c r="AC172" s="60"/>
    </row>
    <row r="173" spans="1:29" x14ac:dyDescent="0.2">
      <c r="A173" s="60"/>
      <c r="B173" s="60"/>
      <c r="C173" s="60"/>
      <c r="D173" s="60"/>
      <c r="E173" s="60"/>
      <c r="F173" s="60"/>
      <c r="G173" s="60"/>
      <c r="H173" s="60"/>
      <c r="I173" s="60"/>
      <c r="J173" s="60"/>
      <c r="K173" s="60"/>
      <c r="L173" s="60"/>
      <c r="M173" s="60"/>
      <c r="N173" s="60"/>
      <c r="O173" s="60"/>
      <c r="P173" s="60"/>
      <c r="Q173" s="60"/>
      <c r="R173" s="60"/>
      <c r="S173" s="60"/>
      <c r="T173" s="379"/>
      <c r="V173" s="379"/>
      <c r="W173" s="3939"/>
      <c r="X173" s="3939"/>
      <c r="Y173" s="3939"/>
      <c r="Z173" s="4040"/>
      <c r="AA173" s="60"/>
      <c r="AB173" s="60"/>
      <c r="AC173" s="60"/>
    </row>
    <row r="174" spans="1:29" x14ac:dyDescent="0.2">
      <c r="A174" s="60"/>
      <c r="B174" s="60"/>
      <c r="C174" s="60"/>
      <c r="D174" s="60"/>
      <c r="E174" s="60"/>
      <c r="F174" s="60"/>
      <c r="G174" s="60"/>
      <c r="H174" s="60"/>
      <c r="I174" s="60"/>
      <c r="J174" s="60"/>
      <c r="K174" s="60"/>
      <c r="L174" s="60"/>
      <c r="M174" s="60"/>
      <c r="N174" s="60"/>
      <c r="O174" s="60"/>
      <c r="P174" s="60"/>
      <c r="Q174" s="60"/>
      <c r="R174" s="60"/>
      <c r="S174" s="60"/>
      <c r="T174" s="379"/>
      <c r="V174" s="379"/>
      <c r="W174" s="3939"/>
      <c r="X174" s="3939"/>
      <c r="Y174" s="3939"/>
      <c r="Z174" s="4040"/>
      <c r="AA174" s="60"/>
      <c r="AB174" s="60"/>
      <c r="AC174" s="60"/>
    </row>
    <row r="175" spans="1:29" x14ac:dyDescent="0.2">
      <c r="A175" s="60"/>
      <c r="B175" s="60"/>
      <c r="C175" s="60"/>
      <c r="D175" s="60"/>
      <c r="E175" s="60"/>
      <c r="F175" s="60"/>
      <c r="G175" s="60"/>
      <c r="H175" s="60"/>
      <c r="I175" s="60"/>
      <c r="J175" s="60"/>
      <c r="K175" s="60"/>
      <c r="L175" s="60"/>
      <c r="M175" s="60"/>
      <c r="N175" s="60"/>
      <c r="O175" s="60"/>
      <c r="P175" s="60"/>
      <c r="Q175" s="60"/>
      <c r="R175" s="60"/>
      <c r="S175" s="60"/>
      <c r="T175" s="379"/>
      <c r="V175" s="379"/>
      <c r="W175" s="3939"/>
      <c r="X175" s="3939"/>
      <c r="Y175" s="3939"/>
      <c r="Z175" s="4040"/>
      <c r="AA175" s="60"/>
      <c r="AB175" s="60"/>
      <c r="AC175" s="60"/>
    </row>
    <row r="176" spans="1:29" x14ac:dyDescent="0.2">
      <c r="A176" s="60"/>
      <c r="B176" s="60"/>
      <c r="C176" s="60"/>
      <c r="D176" s="60"/>
      <c r="E176" s="60"/>
      <c r="F176" s="60"/>
      <c r="G176" s="60"/>
      <c r="H176" s="60"/>
      <c r="I176" s="60"/>
      <c r="J176" s="60"/>
      <c r="K176" s="60"/>
      <c r="L176" s="60"/>
      <c r="M176" s="60"/>
      <c r="N176" s="60"/>
      <c r="O176" s="60"/>
      <c r="P176" s="60"/>
      <c r="Q176" s="60"/>
      <c r="R176" s="60"/>
      <c r="S176" s="60"/>
      <c r="T176" s="379"/>
      <c r="V176" s="379"/>
      <c r="W176" s="3939"/>
      <c r="X176" s="3939"/>
      <c r="Y176" s="3939"/>
      <c r="Z176" s="4040"/>
      <c r="AA176" s="60"/>
      <c r="AB176" s="60"/>
      <c r="AC176" s="60"/>
    </row>
    <row r="177" spans="1:29" x14ac:dyDescent="0.2">
      <c r="A177" s="60"/>
      <c r="B177" s="60"/>
      <c r="C177" s="60"/>
      <c r="D177" s="60"/>
      <c r="E177" s="60"/>
      <c r="F177" s="60"/>
      <c r="G177" s="60"/>
      <c r="H177" s="60"/>
      <c r="I177" s="60"/>
      <c r="J177" s="60"/>
      <c r="K177" s="60"/>
      <c r="L177" s="60"/>
      <c r="M177" s="60"/>
      <c r="N177" s="60"/>
      <c r="O177" s="60"/>
      <c r="P177" s="60"/>
      <c r="Q177" s="60"/>
      <c r="R177" s="60"/>
      <c r="S177" s="60"/>
      <c r="T177" s="379"/>
      <c r="V177" s="379"/>
      <c r="W177" s="3939"/>
      <c r="X177" s="3939"/>
      <c r="Y177" s="3939"/>
      <c r="Z177" s="4040"/>
      <c r="AA177" s="60"/>
      <c r="AB177" s="60"/>
      <c r="AC177" s="60"/>
    </row>
    <row r="178" spans="1:29" x14ac:dyDescent="0.2">
      <c r="A178" s="60"/>
      <c r="B178" s="60"/>
      <c r="C178" s="60"/>
      <c r="D178" s="60"/>
      <c r="E178" s="60"/>
      <c r="F178" s="60"/>
      <c r="G178" s="60"/>
      <c r="H178" s="60"/>
      <c r="I178" s="60"/>
      <c r="J178" s="60"/>
      <c r="K178" s="60"/>
      <c r="L178" s="60"/>
      <c r="M178" s="60"/>
      <c r="N178" s="60"/>
      <c r="O178" s="60"/>
      <c r="P178" s="60"/>
      <c r="Q178" s="60"/>
      <c r="R178" s="60"/>
      <c r="S178" s="60"/>
      <c r="T178" s="379"/>
      <c r="V178" s="379"/>
      <c r="W178" s="3939"/>
      <c r="X178" s="3939"/>
      <c r="Y178" s="3939"/>
      <c r="Z178" s="4040"/>
      <c r="AA178" s="60"/>
      <c r="AB178" s="60"/>
      <c r="AC178" s="60"/>
    </row>
    <row r="179" spans="1:29" x14ac:dyDescent="0.2">
      <c r="A179" s="60"/>
      <c r="B179" s="60"/>
      <c r="C179" s="60"/>
      <c r="D179" s="60"/>
      <c r="E179" s="60"/>
      <c r="F179" s="60"/>
      <c r="G179" s="60"/>
      <c r="H179" s="60"/>
      <c r="I179" s="60"/>
      <c r="J179" s="60"/>
      <c r="K179" s="60"/>
      <c r="L179" s="60"/>
      <c r="M179" s="60"/>
      <c r="N179" s="60"/>
      <c r="O179" s="60"/>
      <c r="P179" s="60"/>
      <c r="Q179" s="60"/>
      <c r="R179" s="60"/>
      <c r="S179" s="60"/>
      <c r="T179" s="379"/>
      <c r="V179" s="379"/>
      <c r="W179" s="3939"/>
      <c r="X179" s="3939"/>
      <c r="Y179" s="3939"/>
      <c r="Z179" s="4040"/>
      <c r="AA179" s="60"/>
      <c r="AB179" s="60"/>
      <c r="AC179" s="60"/>
    </row>
    <row r="180" spans="1:29" x14ac:dyDescent="0.2">
      <c r="A180" s="60"/>
      <c r="B180" s="60"/>
      <c r="C180" s="60"/>
      <c r="D180" s="60"/>
      <c r="E180" s="60"/>
      <c r="F180" s="60"/>
      <c r="G180" s="60"/>
      <c r="H180" s="60"/>
      <c r="I180" s="60"/>
      <c r="J180" s="60"/>
      <c r="K180" s="60"/>
      <c r="L180" s="60"/>
      <c r="M180" s="60"/>
      <c r="N180" s="60"/>
      <c r="O180" s="60"/>
      <c r="P180" s="60"/>
      <c r="Q180" s="60"/>
      <c r="R180" s="60"/>
      <c r="S180" s="60"/>
      <c r="T180" s="379"/>
      <c r="V180" s="379"/>
      <c r="W180" s="3939"/>
      <c r="X180" s="3939"/>
      <c r="Y180" s="3939"/>
      <c r="Z180" s="4040"/>
      <c r="AA180" s="60"/>
      <c r="AB180" s="60"/>
      <c r="AC180" s="60"/>
    </row>
    <row r="181" spans="1:29" x14ac:dyDescent="0.2">
      <c r="A181" s="60"/>
      <c r="B181" s="60"/>
      <c r="C181" s="60"/>
      <c r="D181" s="60"/>
      <c r="E181" s="60"/>
      <c r="F181" s="60"/>
      <c r="G181" s="60"/>
      <c r="H181" s="60"/>
      <c r="I181" s="60"/>
      <c r="J181" s="60"/>
      <c r="K181" s="60"/>
      <c r="L181" s="60"/>
      <c r="M181" s="60"/>
      <c r="N181" s="60"/>
      <c r="O181" s="60"/>
      <c r="P181" s="60"/>
      <c r="Q181" s="60"/>
      <c r="R181" s="60"/>
      <c r="S181" s="60"/>
      <c r="T181" s="379"/>
      <c r="V181" s="379"/>
      <c r="W181" s="3939"/>
      <c r="X181" s="3939"/>
      <c r="Y181" s="3939"/>
      <c r="Z181" s="4040"/>
      <c r="AA181" s="60"/>
      <c r="AB181" s="60"/>
      <c r="AC181" s="60"/>
    </row>
    <row r="182" spans="1:29" x14ac:dyDescent="0.2">
      <c r="A182" s="60"/>
      <c r="B182" s="60"/>
      <c r="C182" s="60"/>
      <c r="D182" s="60"/>
      <c r="E182" s="60"/>
      <c r="F182" s="60"/>
      <c r="G182" s="60"/>
      <c r="H182" s="60"/>
      <c r="I182" s="60"/>
      <c r="J182" s="60"/>
      <c r="K182" s="60"/>
      <c r="L182" s="60"/>
      <c r="M182" s="60"/>
      <c r="N182" s="60"/>
      <c r="O182" s="60"/>
      <c r="P182" s="60"/>
      <c r="Q182" s="60"/>
      <c r="R182" s="60"/>
      <c r="S182" s="60"/>
      <c r="T182" s="379"/>
      <c r="V182" s="379"/>
      <c r="W182" s="3939"/>
      <c r="X182" s="3939"/>
      <c r="Y182" s="3939"/>
      <c r="Z182" s="4040"/>
      <c r="AA182" s="60"/>
      <c r="AB182" s="60"/>
      <c r="AC182" s="60"/>
    </row>
    <row r="183" spans="1:29" x14ac:dyDescent="0.2">
      <c r="A183" s="60"/>
      <c r="B183" s="60"/>
      <c r="C183" s="60"/>
      <c r="D183" s="60"/>
      <c r="E183" s="60"/>
      <c r="F183" s="60"/>
      <c r="G183" s="60"/>
      <c r="H183" s="60"/>
      <c r="I183" s="60"/>
      <c r="J183" s="60"/>
      <c r="K183" s="60"/>
      <c r="L183" s="60"/>
      <c r="M183" s="60"/>
      <c r="N183" s="60"/>
      <c r="O183" s="60"/>
      <c r="P183" s="60"/>
      <c r="Q183" s="60"/>
      <c r="R183" s="60"/>
      <c r="S183" s="60"/>
      <c r="T183" s="379"/>
      <c r="V183" s="379"/>
      <c r="W183" s="3939"/>
      <c r="X183" s="3939"/>
      <c r="Y183" s="3939"/>
      <c r="Z183" s="4040"/>
      <c r="AA183" s="60"/>
      <c r="AB183" s="60"/>
      <c r="AC183" s="60"/>
    </row>
    <row r="184" spans="1:29" x14ac:dyDescent="0.2">
      <c r="A184" s="60"/>
      <c r="B184" s="60"/>
      <c r="C184" s="60"/>
      <c r="D184" s="60"/>
      <c r="E184" s="60"/>
      <c r="F184" s="60"/>
      <c r="G184" s="60"/>
      <c r="H184" s="60"/>
      <c r="I184" s="60"/>
      <c r="J184" s="60"/>
      <c r="K184" s="60"/>
      <c r="L184" s="60"/>
      <c r="M184" s="60"/>
      <c r="N184" s="60"/>
      <c r="O184" s="60"/>
      <c r="P184" s="60"/>
      <c r="Q184" s="60"/>
      <c r="R184" s="60"/>
      <c r="S184" s="60"/>
      <c r="T184" s="379"/>
      <c r="V184" s="379"/>
      <c r="W184" s="3939"/>
      <c r="X184" s="3939"/>
      <c r="Y184" s="3939"/>
      <c r="Z184" s="4040"/>
      <c r="AA184" s="60"/>
      <c r="AB184" s="60"/>
      <c r="AC184" s="60"/>
    </row>
    <row r="185" spans="1:29" x14ac:dyDescent="0.2">
      <c r="A185" s="60"/>
      <c r="B185" s="60"/>
      <c r="C185" s="60"/>
      <c r="D185" s="60"/>
      <c r="E185" s="60"/>
      <c r="F185" s="60"/>
      <c r="G185" s="60"/>
      <c r="H185" s="60"/>
      <c r="I185" s="60"/>
      <c r="J185" s="60"/>
      <c r="K185" s="60"/>
      <c r="L185" s="60"/>
      <c r="M185" s="60"/>
      <c r="N185" s="60"/>
      <c r="O185" s="60"/>
      <c r="P185" s="60"/>
      <c r="Q185" s="60"/>
      <c r="R185" s="60"/>
      <c r="S185" s="60"/>
      <c r="T185" s="379"/>
      <c r="V185" s="379"/>
      <c r="W185" s="3939"/>
      <c r="X185" s="3939"/>
      <c r="Y185" s="3939"/>
      <c r="Z185" s="4040"/>
      <c r="AA185" s="60"/>
      <c r="AB185" s="60"/>
      <c r="AC185" s="60"/>
    </row>
    <row r="186" spans="1:29" x14ac:dyDescent="0.2">
      <c r="A186" s="60"/>
      <c r="B186" s="60"/>
      <c r="C186" s="60"/>
      <c r="D186" s="60"/>
      <c r="E186" s="60"/>
      <c r="F186" s="60"/>
      <c r="G186" s="60"/>
      <c r="H186" s="60"/>
      <c r="I186" s="60"/>
      <c r="J186" s="60"/>
      <c r="K186" s="60"/>
      <c r="L186" s="60"/>
      <c r="M186" s="60"/>
      <c r="N186" s="60"/>
      <c r="O186" s="60"/>
      <c r="P186" s="60"/>
      <c r="Q186" s="60"/>
      <c r="R186" s="60"/>
      <c r="S186" s="60"/>
      <c r="T186" s="379"/>
      <c r="V186" s="379"/>
      <c r="W186" s="3939"/>
      <c r="X186" s="3939"/>
      <c r="Y186" s="3939"/>
      <c r="Z186" s="4040"/>
      <c r="AA186" s="60"/>
      <c r="AB186" s="60"/>
      <c r="AC186" s="60"/>
    </row>
    <row r="187" spans="1:29" x14ac:dyDescent="0.2">
      <c r="A187" s="60"/>
      <c r="B187" s="60"/>
      <c r="C187" s="60"/>
      <c r="D187" s="60"/>
      <c r="E187" s="60"/>
      <c r="F187" s="60"/>
      <c r="G187" s="60"/>
      <c r="H187" s="60"/>
      <c r="I187" s="60"/>
      <c r="J187" s="60"/>
      <c r="K187" s="60"/>
      <c r="L187" s="60"/>
      <c r="M187" s="60"/>
      <c r="N187" s="60"/>
      <c r="O187" s="60"/>
      <c r="P187" s="60"/>
      <c r="Q187" s="60"/>
      <c r="R187" s="60"/>
      <c r="S187" s="60"/>
      <c r="T187" s="379"/>
      <c r="V187" s="379"/>
      <c r="W187" s="3939"/>
      <c r="X187" s="3939"/>
      <c r="Y187" s="3939"/>
      <c r="Z187" s="4040"/>
      <c r="AA187" s="60"/>
      <c r="AB187" s="60"/>
      <c r="AC187" s="60"/>
    </row>
    <row r="188" spans="1:29" x14ac:dyDescent="0.2">
      <c r="A188" s="60"/>
      <c r="B188" s="60"/>
      <c r="C188" s="60"/>
      <c r="D188" s="60"/>
      <c r="E188" s="60"/>
      <c r="F188" s="60"/>
      <c r="G188" s="60"/>
      <c r="H188" s="60"/>
      <c r="I188" s="60"/>
      <c r="J188" s="60"/>
      <c r="K188" s="60"/>
      <c r="L188" s="60"/>
      <c r="M188" s="60"/>
      <c r="N188" s="60"/>
      <c r="O188" s="60"/>
      <c r="P188" s="60"/>
      <c r="Q188" s="60"/>
      <c r="R188" s="60"/>
      <c r="S188" s="60"/>
      <c r="T188" s="379"/>
      <c r="V188" s="379"/>
      <c r="W188" s="3939"/>
      <c r="X188" s="3939"/>
      <c r="Y188" s="3939"/>
      <c r="Z188" s="4040"/>
      <c r="AA188" s="60"/>
      <c r="AB188" s="60"/>
      <c r="AC188" s="60"/>
    </row>
    <row r="189" spans="1:29" x14ac:dyDescent="0.2">
      <c r="A189" s="60"/>
      <c r="B189" s="60"/>
      <c r="C189" s="60"/>
      <c r="D189" s="60"/>
      <c r="E189" s="60"/>
      <c r="F189" s="60"/>
      <c r="G189" s="60"/>
      <c r="H189" s="60"/>
      <c r="I189" s="60"/>
      <c r="J189" s="60"/>
      <c r="K189" s="60"/>
      <c r="L189" s="60"/>
      <c r="M189" s="60"/>
      <c r="N189" s="60"/>
      <c r="O189" s="60"/>
      <c r="P189" s="60"/>
      <c r="Q189" s="60"/>
      <c r="R189" s="60"/>
      <c r="S189" s="60"/>
      <c r="T189" s="379"/>
      <c r="V189" s="379"/>
      <c r="W189" s="3939"/>
      <c r="X189" s="3939"/>
      <c r="Y189" s="3939"/>
      <c r="Z189" s="4040"/>
      <c r="AA189" s="60"/>
      <c r="AB189" s="60"/>
      <c r="AC189" s="60"/>
    </row>
    <row r="190" spans="1:29" x14ac:dyDescent="0.2">
      <c r="A190" s="60"/>
      <c r="B190" s="60"/>
      <c r="C190" s="60"/>
      <c r="D190" s="60"/>
      <c r="E190" s="60"/>
      <c r="F190" s="60"/>
      <c r="G190" s="60"/>
      <c r="H190" s="60"/>
      <c r="I190" s="60"/>
      <c r="J190" s="60"/>
      <c r="K190" s="60"/>
      <c r="L190" s="60"/>
      <c r="M190" s="60"/>
      <c r="N190" s="60"/>
      <c r="O190" s="60"/>
      <c r="P190" s="60"/>
      <c r="Q190" s="60"/>
      <c r="R190" s="60"/>
      <c r="S190" s="60"/>
      <c r="T190" s="379"/>
      <c r="V190" s="379"/>
      <c r="W190" s="3939"/>
      <c r="X190" s="3939"/>
      <c r="Y190" s="3939"/>
      <c r="Z190" s="4040"/>
      <c r="AA190" s="60"/>
      <c r="AB190" s="60"/>
      <c r="AC190" s="60"/>
    </row>
    <row r="191" spans="1:29" x14ac:dyDescent="0.2">
      <c r="A191" s="60"/>
      <c r="B191" s="60"/>
      <c r="C191" s="60"/>
      <c r="D191" s="60"/>
      <c r="E191" s="60"/>
      <c r="F191" s="60"/>
      <c r="G191" s="60"/>
      <c r="H191" s="60"/>
      <c r="I191" s="60"/>
      <c r="J191" s="60"/>
      <c r="K191" s="60"/>
      <c r="L191" s="60"/>
      <c r="M191" s="60"/>
      <c r="N191" s="60"/>
      <c r="O191" s="60"/>
      <c r="P191" s="60"/>
      <c r="Q191" s="60"/>
      <c r="R191" s="60"/>
      <c r="S191" s="60"/>
      <c r="T191" s="379"/>
      <c r="V191" s="379"/>
      <c r="W191" s="3939"/>
      <c r="X191" s="3939"/>
      <c r="Y191" s="3939"/>
      <c r="Z191" s="4040"/>
      <c r="AA191" s="60"/>
      <c r="AB191" s="60"/>
      <c r="AC191" s="60"/>
    </row>
    <row r="192" spans="1:29" x14ac:dyDescent="0.2">
      <c r="A192" s="60"/>
      <c r="B192" s="60"/>
      <c r="C192" s="60"/>
      <c r="D192" s="60"/>
      <c r="E192" s="60"/>
      <c r="F192" s="60"/>
      <c r="G192" s="60"/>
      <c r="H192" s="60"/>
      <c r="I192" s="60"/>
      <c r="J192" s="60"/>
      <c r="K192" s="60"/>
      <c r="L192" s="60"/>
      <c r="M192" s="60"/>
      <c r="N192" s="60"/>
      <c r="O192" s="60"/>
      <c r="P192" s="60"/>
      <c r="Q192" s="60"/>
      <c r="R192" s="60"/>
      <c r="S192" s="60"/>
      <c r="T192" s="379"/>
      <c r="V192" s="379"/>
      <c r="W192" s="3939"/>
      <c r="X192" s="3939"/>
      <c r="Y192" s="3939"/>
      <c r="Z192" s="4040"/>
      <c r="AA192" s="60"/>
      <c r="AB192" s="60"/>
      <c r="AC192" s="60"/>
    </row>
    <row r="193" spans="1:29" x14ac:dyDescent="0.2">
      <c r="A193" s="60"/>
      <c r="B193" s="60"/>
      <c r="C193" s="60"/>
      <c r="D193" s="60"/>
      <c r="E193" s="60"/>
      <c r="F193" s="60"/>
      <c r="G193" s="60"/>
      <c r="H193" s="60"/>
      <c r="I193" s="60"/>
      <c r="J193" s="60"/>
      <c r="K193" s="60"/>
      <c r="L193" s="60"/>
      <c r="M193" s="60"/>
      <c r="N193" s="60"/>
      <c r="O193" s="60"/>
      <c r="P193" s="60"/>
      <c r="Q193" s="60"/>
      <c r="R193" s="60"/>
      <c r="S193" s="60"/>
      <c r="T193" s="379"/>
      <c r="V193" s="379"/>
      <c r="W193" s="3939"/>
      <c r="X193" s="3939"/>
      <c r="Y193" s="3939"/>
      <c r="Z193" s="4040"/>
      <c r="AA193" s="60"/>
      <c r="AB193" s="60"/>
      <c r="AC193" s="60"/>
    </row>
    <row r="194" spans="1:29" x14ac:dyDescent="0.2">
      <c r="A194" s="60"/>
      <c r="B194" s="60"/>
      <c r="C194" s="60"/>
      <c r="D194" s="60"/>
      <c r="E194" s="60"/>
      <c r="F194" s="60"/>
      <c r="G194" s="60"/>
      <c r="H194" s="60"/>
      <c r="I194" s="60"/>
      <c r="J194" s="60"/>
      <c r="K194" s="60"/>
      <c r="L194" s="60"/>
      <c r="M194" s="60"/>
      <c r="N194" s="60"/>
      <c r="O194" s="60"/>
      <c r="P194" s="60"/>
      <c r="Q194" s="60"/>
      <c r="R194" s="60"/>
      <c r="S194" s="60"/>
      <c r="T194" s="379"/>
      <c r="V194" s="379"/>
      <c r="W194" s="3939"/>
      <c r="X194" s="3939"/>
      <c r="Y194" s="3939"/>
      <c r="Z194" s="4040"/>
      <c r="AA194" s="60"/>
      <c r="AB194" s="60"/>
      <c r="AC194" s="60"/>
    </row>
    <row r="195" spans="1:29" x14ac:dyDescent="0.2">
      <c r="A195" s="60"/>
      <c r="B195" s="60"/>
      <c r="C195" s="60"/>
      <c r="D195" s="60"/>
      <c r="E195" s="60"/>
      <c r="F195" s="60"/>
      <c r="G195" s="60"/>
      <c r="H195" s="60"/>
      <c r="I195" s="60"/>
      <c r="J195" s="60"/>
      <c r="K195" s="60"/>
      <c r="L195" s="60"/>
      <c r="M195" s="60"/>
      <c r="N195" s="60"/>
      <c r="O195" s="60"/>
      <c r="P195" s="60"/>
      <c r="Q195" s="60"/>
      <c r="R195" s="60"/>
      <c r="S195" s="60"/>
      <c r="T195" s="379"/>
      <c r="V195" s="379"/>
      <c r="W195" s="3939"/>
      <c r="X195" s="3939"/>
      <c r="Y195" s="3939"/>
      <c r="Z195" s="4040"/>
      <c r="AA195" s="60"/>
      <c r="AB195" s="60"/>
      <c r="AC195" s="60"/>
    </row>
    <row r="196" spans="1:29" x14ac:dyDescent="0.2">
      <c r="A196" s="60"/>
      <c r="B196" s="60"/>
      <c r="C196" s="60"/>
      <c r="D196" s="60"/>
      <c r="E196" s="60"/>
      <c r="F196" s="60"/>
      <c r="G196" s="60"/>
      <c r="H196" s="60"/>
      <c r="I196" s="60"/>
      <c r="J196" s="60"/>
      <c r="K196" s="60"/>
      <c r="L196" s="60"/>
      <c r="M196" s="60"/>
      <c r="N196" s="60"/>
      <c r="O196" s="60"/>
      <c r="P196" s="60"/>
      <c r="Q196" s="60"/>
      <c r="R196" s="60"/>
      <c r="S196" s="60"/>
      <c r="T196" s="379"/>
      <c r="V196" s="379"/>
      <c r="W196" s="3939"/>
      <c r="X196" s="3939"/>
      <c r="Y196" s="3939"/>
      <c r="Z196" s="4040"/>
      <c r="AA196" s="60"/>
      <c r="AB196" s="60"/>
      <c r="AC196" s="60"/>
    </row>
    <row r="197" spans="1:29" x14ac:dyDescent="0.2">
      <c r="A197" s="60"/>
      <c r="B197" s="60"/>
      <c r="C197" s="60"/>
      <c r="D197" s="60"/>
      <c r="E197" s="60"/>
      <c r="F197" s="60"/>
      <c r="G197" s="60"/>
      <c r="H197" s="60"/>
      <c r="I197" s="60"/>
      <c r="J197" s="60"/>
      <c r="K197" s="60"/>
      <c r="L197" s="60"/>
      <c r="M197" s="60"/>
      <c r="N197" s="60"/>
      <c r="O197" s="60"/>
      <c r="P197" s="60"/>
      <c r="Q197" s="60"/>
      <c r="R197" s="60"/>
      <c r="S197" s="60"/>
      <c r="T197" s="379"/>
      <c r="V197" s="379"/>
      <c r="W197" s="3939"/>
      <c r="X197" s="3939"/>
      <c r="Y197" s="3939"/>
      <c r="Z197" s="4040"/>
      <c r="AA197" s="60"/>
      <c r="AB197" s="60"/>
      <c r="AC197" s="60"/>
    </row>
    <row r="198" spans="1:29" x14ac:dyDescent="0.2">
      <c r="A198" s="60"/>
      <c r="B198" s="60"/>
      <c r="C198" s="60"/>
      <c r="D198" s="60"/>
      <c r="E198" s="60"/>
      <c r="F198" s="60"/>
      <c r="G198" s="60"/>
      <c r="H198" s="60"/>
      <c r="I198" s="60"/>
      <c r="J198" s="60"/>
      <c r="K198" s="60"/>
      <c r="L198" s="60"/>
      <c r="M198" s="60"/>
      <c r="N198" s="60"/>
      <c r="O198" s="60"/>
      <c r="P198" s="60"/>
      <c r="Q198" s="60"/>
      <c r="R198" s="60"/>
      <c r="S198" s="60"/>
      <c r="T198" s="379"/>
      <c r="V198" s="379"/>
      <c r="W198" s="3939"/>
      <c r="X198" s="3939"/>
      <c r="Y198" s="3939"/>
      <c r="Z198" s="4040"/>
      <c r="AA198" s="60"/>
      <c r="AB198" s="60"/>
      <c r="AC198" s="60"/>
    </row>
    <row r="199" spans="1:29" x14ac:dyDescent="0.2">
      <c r="A199" s="60"/>
      <c r="B199" s="60"/>
      <c r="C199" s="60"/>
      <c r="D199" s="60"/>
      <c r="E199" s="60"/>
      <c r="F199" s="60"/>
      <c r="G199" s="60"/>
      <c r="H199" s="60"/>
      <c r="I199" s="60"/>
      <c r="J199" s="60"/>
      <c r="K199" s="60"/>
      <c r="L199" s="60"/>
      <c r="M199" s="60"/>
      <c r="N199" s="60"/>
      <c r="O199" s="60"/>
      <c r="P199" s="60"/>
      <c r="Q199" s="60"/>
      <c r="R199" s="60"/>
      <c r="S199" s="60"/>
      <c r="T199" s="379"/>
      <c r="V199" s="379"/>
      <c r="W199" s="3939"/>
      <c r="X199" s="3939"/>
      <c r="Y199" s="3939"/>
      <c r="Z199" s="4040"/>
      <c r="AA199" s="60"/>
      <c r="AB199" s="60"/>
      <c r="AC199" s="60"/>
    </row>
    <row r="200" spans="1:29" x14ac:dyDescent="0.2">
      <c r="A200" s="60"/>
      <c r="B200" s="60"/>
      <c r="C200" s="60"/>
      <c r="D200" s="60"/>
      <c r="E200" s="60"/>
      <c r="F200" s="60"/>
      <c r="G200" s="60"/>
      <c r="H200" s="60"/>
      <c r="I200" s="60"/>
      <c r="J200" s="60"/>
      <c r="K200" s="60"/>
      <c r="L200" s="60"/>
      <c r="M200" s="60"/>
      <c r="N200" s="60"/>
      <c r="O200" s="60"/>
      <c r="P200" s="60"/>
      <c r="Q200" s="60"/>
      <c r="R200" s="60"/>
      <c r="S200" s="60"/>
      <c r="T200" s="379"/>
      <c r="V200" s="379"/>
      <c r="W200" s="3939"/>
      <c r="X200" s="3939"/>
      <c r="Y200" s="3939"/>
      <c r="Z200" s="4040"/>
      <c r="AA200" s="60"/>
      <c r="AB200" s="60"/>
      <c r="AC200" s="60"/>
    </row>
    <row r="201" spans="1:29" x14ac:dyDescent="0.2">
      <c r="A201" s="60"/>
      <c r="B201" s="60"/>
      <c r="C201" s="60"/>
      <c r="D201" s="60"/>
      <c r="E201" s="60"/>
      <c r="F201" s="60"/>
      <c r="G201" s="60"/>
      <c r="H201" s="60"/>
      <c r="I201" s="60"/>
      <c r="J201" s="60"/>
      <c r="K201" s="60"/>
      <c r="L201" s="60"/>
      <c r="M201" s="60"/>
      <c r="N201" s="60"/>
      <c r="O201" s="60"/>
      <c r="P201" s="60"/>
      <c r="Q201" s="60"/>
      <c r="R201" s="60"/>
      <c r="S201" s="60"/>
      <c r="T201" s="379"/>
      <c r="V201" s="379"/>
      <c r="W201" s="3939"/>
      <c r="X201" s="3939"/>
      <c r="Y201" s="3939"/>
      <c r="Z201" s="4040"/>
      <c r="AA201" s="60"/>
      <c r="AB201" s="60"/>
      <c r="AC201" s="60"/>
    </row>
    <row r="202" spans="1:29" x14ac:dyDescent="0.2">
      <c r="A202" s="60"/>
      <c r="B202" s="60"/>
      <c r="C202" s="60"/>
      <c r="D202" s="60"/>
      <c r="E202" s="60"/>
      <c r="F202" s="60"/>
      <c r="G202" s="60"/>
      <c r="H202" s="60"/>
      <c r="I202" s="60"/>
      <c r="J202" s="60"/>
      <c r="K202" s="60"/>
      <c r="L202" s="60"/>
      <c r="M202" s="60"/>
      <c r="N202" s="60"/>
      <c r="O202" s="60"/>
      <c r="P202" s="60"/>
      <c r="Q202" s="60"/>
      <c r="R202" s="60"/>
      <c r="S202" s="60"/>
      <c r="T202" s="379"/>
      <c r="V202" s="379"/>
      <c r="W202" s="3939"/>
      <c r="X202" s="3939"/>
      <c r="Y202" s="3939"/>
      <c r="Z202" s="4040"/>
      <c r="AA202" s="60"/>
      <c r="AB202" s="60"/>
      <c r="AC202" s="60"/>
    </row>
    <row r="203" spans="1:29" x14ac:dyDescent="0.2">
      <c r="A203" s="60"/>
      <c r="B203" s="60"/>
      <c r="C203" s="60"/>
      <c r="D203" s="60"/>
      <c r="E203" s="60"/>
      <c r="F203" s="60"/>
      <c r="G203" s="60"/>
      <c r="H203" s="60"/>
      <c r="I203" s="60"/>
      <c r="J203" s="60"/>
      <c r="K203" s="60"/>
      <c r="L203" s="60"/>
      <c r="M203" s="60"/>
      <c r="N203" s="60"/>
      <c r="O203" s="60"/>
      <c r="P203" s="60"/>
      <c r="Q203" s="60"/>
      <c r="R203" s="60"/>
      <c r="S203" s="60"/>
      <c r="T203" s="379"/>
      <c r="V203" s="379"/>
      <c r="W203" s="3939"/>
      <c r="X203" s="3939"/>
      <c r="Y203" s="3939"/>
      <c r="Z203" s="4040"/>
      <c r="AA203" s="60"/>
      <c r="AB203" s="60"/>
      <c r="AC203" s="60"/>
    </row>
    <row r="204" spans="1:29" x14ac:dyDescent="0.2">
      <c r="A204" s="60"/>
      <c r="B204" s="60"/>
      <c r="C204" s="60"/>
      <c r="D204" s="60"/>
      <c r="E204" s="60"/>
      <c r="F204" s="60"/>
      <c r="G204" s="60"/>
      <c r="H204" s="60"/>
      <c r="I204" s="60"/>
      <c r="J204" s="60"/>
      <c r="K204" s="60"/>
      <c r="L204" s="60"/>
      <c r="M204" s="60"/>
      <c r="N204" s="60"/>
      <c r="O204" s="60"/>
      <c r="P204" s="60"/>
      <c r="Q204" s="60"/>
      <c r="R204" s="60"/>
      <c r="S204" s="60"/>
      <c r="T204" s="379"/>
      <c r="V204" s="379"/>
      <c r="W204" s="3939"/>
      <c r="X204" s="3939"/>
      <c r="Y204" s="3939"/>
      <c r="Z204" s="4040"/>
      <c r="AA204" s="60"/>
      <c r="AB204" s="60"/>
      <c r="AC204" s="60"/>
    </row>
    <row r="205" spans="1:29" x14ac:dyDescent="0.2">
      <c r="A205" s="60"/>
      <c r="B205" s="60"/>
      <c r="C205" s="60"/>
      <c r="D205" s="60"/>
      <c r="E205" s="60"/>
      <c r="F205" s="60"/>
      <c r="G205" s="60"/>
      <c r="H205" s="60"/>
      <c r="I205" s="60"/>
      <c r="J205" s="60"/>
      <c r="K205" s="60"/>
      <c r="L205" s="60"/>
      <c r="M205" s="60"/>
      <c r="N205" s="60"/>
      <c r="O205" s="60"/>
      <c r="P205" s="60"/>
      <c r="Q205" s="60"/>
      <c r="R205" s="60"/>
      <c r="S205" s="60"/>
      <c r="T205" s="379"/>
      <c r="V205" s="379"/>
      <c r="W205" s="3939"/>
      <c r="X205" s="3939"/>
      <c r="Y205" s="3939"/>
      <c r="Z205" s="4040"/>
      <c r="AA205" s="60"/>
      <c r="AB205" s="60"/>
      <c r="AC205" s="60"/>
    </row>
    <row r="206" spans="1:29" x14ac:dyDescent="0.2">
      <c r="A206" s="60"/>
      <c r="B206" s="60"/>
      <c r="C206" s="60"/>
      <c r="D206" s="60"/>
      <c r="E206" s="60"/>
      <c r="F206" s="60"/>
      <c r="G206" s="60"/>
      <c r="H206" s="60"/>
      <c r="I206" s="60"/>
      <c r="J206" s="60"/>
      <c r="K206" s="60"/>
      <c r="L206" s="60"/>
      <c r="M206" s="60"/>
      <c r="N206" s="60"/>
      <c r="O206" s="60"/>
      <c r="P206" s="60"/>
      <c r="Q206" s="60"/>
      <c r="R206" s="60"/>
      <c r="S206" s="60"/>
      <c r="T206" s="379"/>
      <c r="V206" s="379"/>
      <c r="W206" s="3939"/>
      <c r="X206" s="3939"/>
      <c r="Y206" s="3939"/>
      <c r="Z206" s="4040"/>
      <c r="AA206" s="60"/>
      <c r="AB206" s="60"/>
      <c r="AC206" s="60"/>
    </row>
    <row r="207" spans="1:29" x14ac:dyDescent="0.2">
      <c r="A207" s="60"/>
      <c r="B207" s="60"/>
      <c r="C207" s="60"/>
      <c r="D207" s="60"/>
      <c r="E207" s="60"/>
      <c r="F207" s="60"/>
      <c r="G207" s="60"/>
      <c r="H207" s="60"/>
      <c r="I207" s="60"/>
      <c r="J207" s="60"/>
      <c r="K207" s="60"/>
      <c r="L207" s="60"/>
      <c r="M207" s="60"/>
      <c r="N207" s="60"/>
      <c r="O207" s="60"/>
      <c r="P207" s="60"/>
      <c r="Q207" s="60"/>
      <c r="R207" s="60"/>
      <c r="S207" s="60"/>
      <c r="T207" s="379"/>
      <c r="V207" s="379"/>
      <c r="W207" s="3939"/>
      <c r="X207" s="3939"/>
      <c r="Y207" s="3939"/>
      <c r="Z207" s="4040"/>
      <c r="AA207" s="60"/>
      <c r="AB207" s="60"/>
      <c r="AC207" s="60"/>
    </row>
    <row r="208" spans="1:29" x14ac:dyDescent="0.2">
      <c r="A208" s="60"/>
      <c r="B208" s="60"/>
      <c r="C208" s="60"/>
      <c r="D208" s="60"/>
      <c r="E208" s="60"/>
      <c r="F208" s="60"/>
      <c r="G208" s="60"/>
      <c r="H208" s="60"/>
      <c r="I208" s="60"/>
      <c r="J208" s="60"/>
      <c r="K208" s="60"/>
      <c r="L208" s="60"/>
      <c r="M208" s="60"/>
      <c r="N208" s="60"/>
      <c r="O208" s="60"/>
      <c r="P208" s="60"/>
      <c r="Q208" s="60"/>
      <c r="R208" s="60"/>
      <c r="S208" s="60"/>
      <c r="T208" s="379"/>
      <c r="V208" s="379"/>
      <c r="W208" s="3939"/>
      <c r="X208" s="3939"/>
      <c r="Y208" s="3939"/>
      <c r="Z208" s="4040"/>
      <c r="AA208" s="60"/>
      <c r="AB208" s="60"/>
      <c r="AC208" s="60"/>
    </row>
    <row r="209" spans="1:29" x14ac:dyDescent="0.2">
      <c r="A209" s="60"/>
      <c r="B209" s="60"/>
      <c r="C209" s="60"/>
      <c r="D209" s="60"/>
      <c r="E209" s="60"/>
      <c r="F209" s="60"/>
      <c r="G209" s="60"/>
      <c r="H209" s="60"/>
      <c r="I209" s="60"/>
      <c r="J209" s="60"/>
      <c r="K209" s="60"/>
      <c r="L209" s="60"/>
      <c r="M209" s="60"/>
      <c r="N209" s="60"/>
      <c r="O209" s="60"/>
      <c r="P209" s="60"/>
      <c r="Q209" s="60"/>
      <c r="R209" s="60"/>
      <c r="S209" s="60"/>
      <c r="T209" s="379"/>
      <c r="V209" s="379"/>
      <c r="W209" s="3939"/>
      <c r="X209" s="3939"/>
      <c r="Y209" s="3939"/>
      <c r="Z209" s="4040"/>
      <c r="AA209" s="60"/>
      <c r="AB209" s="60"/>
      <c r="AC209" s="60"/>
    </row>
    <row r="210" spans="1:29" x14ac:dyDescent="0.2">
      <c r="A210" s="60"/>
      <c r="B210" s="60"/>
      <c r="C210" s="60"/>
      <c r="D210" s="60"/>
      <c r="E210" s="60"/>
      <c r="F210" s="60"/>
      <c r="G210" s="60"/>
      <c r="H210" s="60"/>
      <c r="I210" s="60"/>
      <c r="J210" s="60"/>
      <c r="K210" s="60"/>
      <c r="L210" s="60"/>
      <c r="M210" s="60"/>
      <c r="N210" s="60"/>
      <c r="O210" s="60"/>
      <c r="P210" s="60"/>
      <c r="Q210" s="60"/>
      <c r="R210" s="60"/>
      <c r="S210" s="60"/>
      <c r="T210" s="379"/>
      <c r="V210" s="379"/>
      <c r="W210" s="3939"/>
      <c r="X210" s="3939"/>
      <c r="Y210" s="3939"/>
      <c r="Z210" s="4040"/>
      <c r="AA210" s="60"/>
      <c r="AB210" s="60"/>
      <c r="AC210" s="60"/>
    </row>
    <row r="211" spans="1:29" x14ac:dyDescent="0.2">
      <c r="A211" s="60"/>
      <c r="B211" s="60"/>
      <c r="C211" s="60"/>
      <c r="D211" s="60"/>
      <c r="E211" s="60"/>
      <c r="F211" s="60"/>
      <c r="G211" s="60"/>
      <c r="H211" s="60"/>
      <c r="I211" s="60"/>
      <c r="J211" s="60"/>
      <c r="K211" s="60"/>
      <c r="L211" s="60"/>
      <c r="M211" s="60"/>
      <c r="N211" s="60"/>
      <c r="O211" s="60"/>
      <c r="P211" s="60"/>
      <c r="Q211" s="60"/>
      <c r="R211" s="60"/>
      <c r="S211" s="60"/>
      <c r="T211" s="379"/>
      <c r="V211" s="379"/>
      <c r="W211" s="3939"/>
      <c r="X211" s="3939"/>
      <c r="Y211" s="3939"/>
      <c r="Z211" s="4040"/>
      <c r="AA211" s="60"/>
      <c r="AB211" s="60"/>
      <c r="AC211" s="60"/>
    </row>
    <row r="212" spans="1:29" x14ac:dyDescent="0.2">
      <c r="A212" s="60"/>
      <c r="B212" s="60"/>
      <c r="C212" s="60"/>
      <c r="D212" s="60"/>
      <c r="E212" s="60"/>
      <c r="F212" s="60"/>
      <c r="G212" s="60"/>
      <c r="H212" s="60"/>
      <c r="I212" s="60"/>
      <c r="J212" s="60"/>
      <c r="K212" s="60"/>
      <c r="L212" s="60"/>
      <c r="M212" s="60"/>
      <c r="N212" s="60"/>
      <c r="O212" s="60"/>
      <c r="P212" s="60"/>
      <c r="Q212" s="60"/>
      <c r="R212" s="60"/>
      <c r="S212" s="60"/>
      <c r="T212" s="379"/>
      <c r="V212" s="379"/>
      <c r="W212" s="3939"/>
      <c r="X212" s="3939"/>
      <c r="Y212" s="3939"/>
      <c r="Z212" s="4040"/>
      <c r="AA212" s="60"/>
      <c r="AB212" s="60"/>
      <c r="AC212" s="60"/>
    </row>
    <row r="213" spans="1:29" x14ac:dyDescent="0.2">
      <c r="A213" s="60"/>
      <c r="B213" s="60"/>
      <c r="C213" s="60"/>
      <c r="D213" s="60"/>
      <c r="E213" s="60"/>
      <c r="F213" s="60"/>
      <c r="G213" s="60"/>
      <c r="H213" s="60"/>
      <c r="I213" s="60"/>
      <c r="J213" s="60"/>
      <c r="K213" s="60"/>
      <c r="L213" s="60"/>
      <c r="M213" s="60"/>
      <c r="N213" s="60"/>
      <c r="O213" s="60"/>
      <c r="P213" s="60"/>
      <c r="Q213" s="60"/>
      <c r="R213" s="60"/>
      <c r="S213" s="60"/>
      <c r="T213" s="379"/>
      <c r="V213" s="60"/>
      <c r="W213" s="60"/>
      <c r="X213" s="3939"/>
      <c r="Y213" s="3939"/>
      <c r="Z213" s="379"/>
      <c r="AA213" s="60"/>
      <c r="AB213" s="60"/>
      <c r="AC213" s="60"/>
    </row>
    <row r="214" spans="1:29" x14ac:dyDescent="0.2">
      <c r="A214" s="60"/>
      <c r="B214" s="60"/>
      <c r="C214" s="60"/>
      <c r="D214" s="60"/>
      <c r="E214" s="60"/>
      <c r="F214" s="60"/>
      <c r="G214" s="60"/>
      <c r="H214" s="60"/>
      <c r="I214" s="60"/>
      <c r="J214" s="60"/>
      <c r="K214" s="60"/>
      <c r="L214" s="60"/>
      <c r="M214" s="60"/>
      <c r="N214" s="60"/>
      <c r="O214" s="60"/>
      <c r="P214" s="60"/>
      <c r="Q214" s="60"/>
      <c r="R214" s="60"/>
      <c r="S214" s="60"/>
      <c r="T214" s="379"/>
      <c r="V214" s="60"/>
      <c r="W214" s="60"/>
      <c r="X214" s="3939"/>
      <c r="Y214" s="3939"/>
      <c r="Z214" s="379"/>
      <c r="AA214" s="60"/>
      <c r="AB214" s="60"/>
      <c r="AC214" s="60"/>
    </row>
    <row r="215" spans="1:29" x14ac:dyDescent="0.2">
      <c r="A215" s="60"/>
      <c r="B215" s="60"/>
      <c r="C215" s="60"/>
      <c r="D215" s="60"/>
      <c r="E215" s="60"/>
      <c r="F215" s="60"/>
      <c r="G215" s="60"/>
      <c r="H215" s="60"/>
      <c r="I215" s="60"/>
      <c r="J215" s="60"/>
      <c r="K215" s="60"/>
      <c r="L215" s="60"/>
      <c r="M215" s="60"/>
      <c r="N215" s="60"/>
      <c r="O215" s="60"/>
      <c r="P215" s="60"/>
      <c r="Q215" s="60"/>
      <c r="R215" s="60"/>
      <c r="S215" s="60"/>
      <c r="T215" s="379"/>
      <c r="V215" s="60"/>
      <c r="W215" s="60"/>
      <c r="X215" s="3939"/>
      <c r="Y215" s="3939"/>
      <c r="Z215" s="379"/>
      <c r="AA215" s="60"/>
      <c r="AB215" s="60"/>
      <c r="AC215" s="60"/>
    </row>
    <row r="216" spans="1:29" x14ac:dyDescent="0.2">
      <c r="A216" s="60"/>
      <c r="B216" s="60"/>
      <c r="C216" s="60"/>
      <c r="D216" s="60"/>
      <c r="E216" s="60"/>
      <c r="F216" s="60"/>
      <c r="G216" s="60"/>
      <c r="H216" s="60"/>
      <c r="I216" s="60"/>
      <c r="J216" s="60"/>
      <c r="K216" s="60"/>
      <c r="L216" s="60"/>
      <c r="M216" s="60"/>
      <c r="N216" s="60"/>
      <c r="O216" s="60"/>
      <c r="P216" s="60"/>
      <c r="Q216" s="60"/>
      <c r="R216" s="60"/>
      <c r="S216" s="60"/>
      <c r="T216" s="379"/>
      <c r="V216" s="60"/>
      <c r="W216" s="60"/>
      <c r="X216" s="3939"/>
      <c r="Y216" s="3939"/>
      <c r="Z216" s="379"/>
      <c r="AA216" s="60"/>
      <c r="AB216" s="60"/>
      <c r="AC216" s="60"/>
    </row>
    <row r="217" spans="1:29" x14ac:dyDescent="0.2">
      <c r="A217" s="60"/>
      <c r="B217" s="60"/>
      <c r="C217" s="60"/>
      <c r="D217" s="60"/>
      <c r="E217" s="60"/>
      <c r="F217" s="60"/>
      <c r="G217" s="60"/>
      <c r="H217" s="60"/>
      <c r="I217" s="60"/>
      <c r="J217" s="60"/>
      <c r="K217" s="60"/>
      <c r="L217" s="60"/>
      <c r="M217" s="60"/>
      <c r="N217" s="60"/>
      <c r="O217" s="60"/>
      <c r="P217" s="60"/>
      <c r="Q217" s="60"/>
      <c r="R217" s="60"/>
      <c r="S217" s="60"/>
      <c r="T217" s="379"/>
      <c r="V217" s="60"/>
      <c r="W217" s="60"/>
      <c r="X217" s="3939"/>
      <c r="Y217" s="3939"/>
      <c r="Z217" s="379"/>
      <c r="AA217" s="60"/>
      <c r="AB217" s="60"/>
      <c r="AC217" s="60"/>
    </row>
    <row r="218" spans="1:29" x14ac:dyDescent="0.2">
      <c r="A218" s="60"/>
      <c r="B218" s="60"/>
      <c r="C218" s="60"/>
      <c r="D218" s="60"/>
      <c r="E218" s="60"/>
      <c r="F218" s="60"/>
      <c r="G218" s="60"/>
      <c r="H218" s="60"/>
      <c r="I218" s="60"/>
      <c r="J218" s="60"/>
      <c r="K218" s="60"/>
      <c r="L218" s="60"/>
      <c r="M218" s="60"/>
      <c r="N218" s="60"/>
      <c r="O218" s="60"/>
      <c r="P218" s="60"/>
      <c r="Q218" s="60"/>
      <c r="R218" s="60"/>
      <c r="S218" s="60"/>
      <c r="T218" s="379"/>
      <c r="V218" s="60"/>
      <c r="W218" s="60"/>
      <c r="X218" s="3939"/>
      <c r="Y218" s="3939"/>
      <c r="Z218" s="379"/>
      <c r="AA218" s="60"/>
      <c r="AB218" s="60"/>
      <c r="AC218" s="60"/>
    </row>
    <row r="219" spans="1:29" x14ac:dyDescent="0.2">
      <c r="A219" s="60"/>
      <c r="B219" s="60"/>
      <c r="C219" s="60"/>
      <c r="D219" s="60"/>
      <c r="E219" s="60"/>
      <c r="F219" s="60"/>
      <c r="G219" s="60"/>
      <c r="H219" s="60"/>
      <c r="I219" s="60"/>
      <c r="J219" s="60"/>
      <c r="K219" s="60"/>
      <c r="L219" s="60"/>
      <c r="M219" s="60"/>
      <c r="N219" s="60"/>
      <c r="O219" s="60"/>
      <c r="P219" s="60"/>
      <c r="Q219" s="60"/>
      <c r="R219" s="60"/>
      <c r="S219" s="60"/>
      <c r="T219" s="379"/>
      <c r="V219" s="60"/>
      <c r="W219" s="60"/>
      <c r="X219" s="3939"/>
      <c r="Y219" s="3939"/>
      <c r="Z219" s="379"/>
      <c r="AA219" s="60"/>
      <c r="AB219" s="60"/>
      <c r="AC219" s="60"/>
    </row>
    <row r="220" spans="1:29" x14ac:dyDescent="0.2">
      <c r="A220" s="60"/>
      <c r="B220" s="60"/>
      <c r="C220" s="60"/>
      <c r="D220" s="60"/>
      <c r="E220" s="60"/>
      <c r="F220" s="60"/>
      <c r="G220" s="60"/>
      <c r="H220" s="60"/>
      <c r="I220" s="60"/>
      <c r="J220" s="60"/>
      <c r="K220" s="60"/>
      <c r="L220" s="60"/>
      <c r="M220" s="60"/>
      <c r="N220" s="60"/>
      <c r="O220" s="60"/>
      <c r="P220" s="60"/>
      <c r="Q220" s="60"/>
      <c r="R220" s="60"/>
      <c r="S220" s="60"/>
      <c r="T220" s="379"/>
      <c r="V220" s="60"/>
      <c r="W220" s="60"/>
      <c r="X220" s="3939"/>
      <c r="Y220" s="3939"/>
      <c r="Z220" s="379"/>
      <c r="AA220" s="60"/>
      <c r="AB220" s="60"/>
      <c r="AC220" s="60"/>
    </row>
    <row r="221" spans="1:29" x14ac:dyDescent="0.2">
      <c r="A221" s="60"/>
      <c r="B221" s="60"/>
      <c r="C221" s="60"/>
      <c r="D221" s="60"/>
      <c r="E221" s="60"/>
      <c r="F221" s="60"/>
      <c r="G221" s="60"/>
      <c r="H221" s="60"/>
      <c r="I221" s="60"/>
      <c r="J221" s="60"/>
      <c r="K221" s="60"/>
      <c r="L221" s="60"/>
      <c r="M221" s="60"/>
      <c r="N221" s="60"/>
      <c r="O221" s="60"/>
      <c r="P221" s="60"/>
      <c r="Q221" s="60"/>
      <c r="R221" s="60"/>
      <c r="S221" s="60"/>
      <c r="T221" s="379"/>
      <c r="V221" s="60"/>
      <c r="W221" s="60"/>
      <c r="X221" s="3939"/>
      <c r="Y221" s="3939"/>
      <c r="Z221" s="379"/>
      <c r="AA221" s="60"/>
      <c r="AB221" s="60"/>
      <c r="AC221" s="60"/>
    </row>
    <row r="222" spans="1:29" x14ac:dyDescent="0.2">
      <c r="A222" s="60"/>
      <c r="B222" s="60"/>
      <c r="C222" s="60"/>
      <c r="D222" s="60"/>
      <c r="E222" s="60"/>
      <c r="F222" s="60"/>
      <c r="G222" s="60"/>
      <c r="H222" s="60"/>
      <c r="I222" s="60"/>
      <c r="J222" s="60"/>
      <c r="K222" s="60"/>
      <c r="L222" s="60"/>
      <c r="M222" s="60"/>
      <c r="N222" s="60"/>
      <c r="O222" s="60"/>
      <c r="P222" s="60"/>
      <c r="Q222" s="60"/>
      <c r="R222" s="60"/>
      <c r="S222" s="60"/>
      <c r="T222" s="379"/>
      <c r="V222" s="60"/>
      <c r="W222" s="60"/>
      <c r="X222" s="3939"/>
      <c r="Y222" s="3939"/>
      <c r="Z222" s="379"/>
      <c r="AA222" s="60"/>
      <c r="AB222" s="60"/>
      <c r="AC222" s="60"/>
    </row>
    <row r="223" spans="1:29" x14ac:dyDescent="0.2">
      <c r="A223" s="60"/>
      <c r="B223" s="60"/>
      <c r="C223" s="60"/>
      <c r="D223" s="60"/>
      <c r="E223" s="60"/>
      <c r="F223" s="60"/>
      <c r="G223" s="60"/>
      <c r="H223" s="60"/>
      <c r="I223" s="60"/>
      <c r="J223" s="60"/>
      <c r="K223" s="60"/>
      <c r="L223" s="60"/>
      <c r="M223" s="60"/>
      <c r="N223" s="60"/>
      <c r="O223" s="60"/>
      <c r="P223" s="60"/>
      <c r="Q223" s="60"/>
      <c r="R223" s="60"/>
      <c r="S223" s="60"/>
      <c r="T223" s="379"/>
      <c r="V223" s="60"/>
      <c r="W223" s="60"/>
      <c r="X223" s="3939"/>
      <c r="Y223" s="3939"/>
      <c r="Z223" s="379"/>
      <c r="AA223" s="60"/>
      <c r="AB223" s="60"/>
      <c r="AC223" s="60"/>
    </row>
    <row r="224" spans="1:29" x14ac:dyDescent="0.2">
      <c r="A224" s="60"/>
      <c r="B224" s="60"/>
      <c r="C224" s="60"/>
      <c r="D224" s="60"/>
      <c r="E224" s="60"/>
      <c r="F224" s="60"/>
      <c r="G224" s="60"/>
      <c r="H224" s="60"/>
      <c r="I224" s="60"/>
      <c r="J224" s="60"/>
      <c r="K224" s="60"/>
      <c r="L224" s="60"/>
      <c r="M224" s="60"/>
      <c r="N224" s="60"/>
      <c r="O224" s="60"/>
      <c r="P224" s="60"/>
      <c r="Q224" s="60"/>
      <c r="R224" s="60"/>
      <c r="S224" s="60"/>
      <c r="T224" s="379"/>
      <c r="V224" s="60"/>
      <c r="W224" s="60"/>
      <c r="X224" s="3939"/>
      <c r="Y224" s="3939"/>
      <c r="Z224" s="379"/>
      <c r="AA224" s="60"/>
      <c r="AB224" s="60"/>
      <c r="AC224" s="60"/>
    </row>
    <row r="225" spans="1:29" x14ac:dyDescent="0.2">
      <c r="A225" s="60"/>
      <c r="B225" s="60"/>
      <c r="C225" s="60"/>
      <c r="D225" s="60"/>
      <c r="E225" s="60"/>
      <c r="F225" s="60"/>
      <c r="G225" s="60"/>
      <c r="H225" s="60"/>
      <c r="I225" s="60"/>
      <c r="J225" s="60"/>
      <c r="K225" s="60"/>
      <c r="L225" s="60"/>
      <c r="M225" s="60"/>
      <c r="N225" s="60"/>
      <c r="O225" s="60"/>
      <c r="P225" s="60"/>
      <c r="Q225" s="60"/>
      <c r="R225" s="60"/>
      <c r="S225" s="60"/>
      <c r="T225" s="379"/>
      <c r="V225" s="60"/>
      <c r="W225" s="60"/>
      <c r="X225" s="3939"/>
      <c r="Y225" s="3939"/>
      <c r="Z225" s="379"/>
      <c r="AA225" s="60"/>
      <c r="AB225" s="60"/>
      <c r="AC225" s="60"/>
    </row>
    <row r="226" spans="1:29" x14ac:dyDescent="0.2">
      <c r="A226" s="60"/>
      <c r="B226" s="60"/>
      <c r="C226" s="60"/>
      <c r="D226" s="60"/>
      <c r="E226" s="60"/>
      <c r="F226" s="60"/>
      <c r="G226" s="60"/>
      <c r="H226" s="60"/>
      <c r="I226" s="60"/>
      <c r="J226" s="60"/>
      <c r="K226" s="60"/>
      <c r="L226" s="60"/>
      <c r="M226" s="60"/>
      <c r="N226" s="60"/>
      <c r="O226" s="60"/>
      <c r="P226" s="60"/>
      <c r="Q226" s="60"/>
      <c r="R226" s="60"/>
      <c r="S226" s="60"/>
      <c r="T226" s="379"/>
      <c r="V226" s="60"/>
      <c r="W226" s="60"/>
      <c r="X226" s="3939"/>
      <c r="Y226" s="3939"/>
      <c r="Z226" s="379"/>
      <c r="AA226" s="60"/>
      <c r="AB226" s="60"/>
      <c r="AC226" s="60"/>
    </row>
    <row r="227" spans="1:29" x14ac:dyDescent="0.2">
      <c r="A227" s="60"/>
      <c r="B227" s="60"/>
      <c r="C227" s="60"/>
      <c r="D227" s="60"/>
      <c r="E227" s="60"/>
      <c r="F227" s="60"/>
      <c r="G227" s="60"/>
      <c r="H227" s="60"/>
      <c r="I227" s="60"/>
      <c r="J227" s="60"/>
      <c r="K227" s="60"/>
      <c r="L227" s="60"/>
      <c r="M227" s="60"/>
      <c r="N227" s="60"/>
      <c r="O227" s="60"/>
      <c r="P227" s="60"/>
      <c r="Q227" s="60"/>
      <c r="R227" s="60"/>
      <c r="S227" s="60"/>
      <c r="T227" s="379"/>
      <c r="V227" s="60"/>
      <c r="W227" s="60"/>
      <c r="X227" s="3939"/>
      <c r="Y227" s="3939"/>
      <c r="Z227" s="379"/>
      <c r="AA227" s="60"/>
      <c r="AB227" s="60"/>
      <c r="AC227" s="60"/>
    </row>
    <row r="228" spans="1:29" x14ac:dyDescent="0.2">
      <c r="A228" s="60"/>
      <c r="B228" s="60"/>
      <c r="C228" s="60"/>
      <c r="D228" s="60"/>
      <c r="E228" s="60"/>
      <c r="F228" s="60"/>
      <c r="G228" s="60"/>
      <c r="H228" s="60"/>
      <c r="I228" s="60"/>
      <c r="J228" s="60"/>
      <c r="K228" s="60"/>
      <c r="L228" s="60"/>
      <c r="M228" s="60"/>
      <c r="N228" s="60"/>
      <c r="O228" s="60"/>
      <c r="P228" s="60"/>
      <c r="Q228" s="60"/>
      <c r="R228" s="60"/>
      <c r="S228" s="60"/>
      <c r="T228" s="379"/>
      <c r="V228" s="60"/>
      <c r="W228" s="60"/>
      <c r="X228" s="3939"/>
      <c r="Y228" s="3939"/>
      <c r="Z228" s="379"/>
      <c r="AA228" s="60"/>
      <c r="AB228" s="60"/>
      <c r="AC228" s="60"/>
    </row>
    <row r="229" spans="1:29" x14ac:dyDescent="0.2">
      <c r="A229" s="60"/>
      <c r="B229" s="60"/>
      <c r="C229" s="60"/>
      <c r="D229" s="60"/>
      <c r="E229" s="60"/>
      <c r="F229" s="60"/>
      <c r="G229" s="60"/>
      <c r="H229" s="60"/>
      <c r="I229" s="60"/>
      <c r="J229" s="60"/>
      <c r="K229" s="60"/>
      <c r="L229" s="60"/>
      <c r="M229" s="60"/>
      <c r="N229" s="60"/>
      <c r="O229" s="60"/>
      <c r="P229" s="60"/>
      <c r="Q229" s="60"/>
      <c r="R229" s="60"/>
      <c r="S229" s="60"/>
      <c r="T229" s="379"/>
      <c r="V229" s="60"/>
      <c r="W229" s="60"/>
      <c r="X229" s="3939"/>
      <c r="Y229" s="3939"/>
      <c r="Z229" s="379"/>
      <c r="AA229" s="60"/>
      <c r="AB229" s="60"/>
      <c r="AC229" s="60"/>
    </row>
    <row r="230" spans="1:29" x14ac:dyDescent="0.2">
      <c r="A230" s="60"/>
      <c r="B230" s="60"/>
      <c r="C230" s="60"/>
      <c r="D230" s="60"/>
      <c r="E230" s="60"/>
      <c r="F230" s="60"/>
      <c r="G230" s="60"/>
      <c r="H230" s="60"/>
      <c r="I230" s="60"/>
      <c r="J230" s="60"/>
      <c r="K230" s="60"/>
      <c r="L230" s="60"/>
      <c r="M230" s="60"/>
      <c r="N230" s="60"/>
      <c r="O230" s="60"/>
      <c r="P230" s="60"/>
      <c r="Q230" s="60"/>
      <c r="R230" s="60"/>
      <c r="S230" s="60"/>
      <c r="T230" s="379"/>
      <c r="V230" s="60"/>
      <c r="W230" s="60"/>
      <c r="X230" s="3939"/>
      <c r="Y230" s="3939"/>
      <c r="Z230" s="379"/>
      <c r="AA230" s="60"/>
      <c r="AB230" s="60"/>
      <c r="AC230" s="60"/>
    </row>
    <row r="231" spans="1:29" x14ac:dyDescent="0.2">
      <c r="A231" s="60"/>
      <c r="B231" s="60"/>
      <c r="C231" s="60"/>
      <c r="D231" s="60"/>
      <c r="E231" s="60"/>
      <c r="F231" s="60"/>
      <c r="G231" s="60"/>
      <c r="H231" s="60"/>
      <c r="I231" s="60"/>
      <c r="J231" s="60"/>
      <c r="K231" s="60"/>
      <c r="L231" s="60"/>
      <c r="M231" s="60"/>
      <c r="N231" s="60"/>
      <c r="O231" s="60"/>
      <c r="P231" s="60"/>
      <c r="Q231" s="60"/>
      <c r="R231" s="60"/>
      <c r="S231" s="60"/>
      <c r="T231" s="379"/>
      <c r="V231" s="60"/>
      <c r="W231" s="60"/>
      <c r="X231" s="3939"/>
      <c r="Y231" s="3939"/>
      <c r="Z231" s="379"/>
      <c r="AA231" s="60"/>
      <c r="AB231" s="60"/>
      <c r="AC231" s="60"/>
    </row>
    <row r="232" spans="1:29" x14ac:dyDescent="0.2">
      <c r="A232" s="60"/>
      <c r="B232" s="60"/>
      <c r="C232" s="60"/>
      <c r="D232" s="60"/>
      <c r="E232" s="60"/>
      <c r="F232" s="60"/>
      <c r="G232" s="60"/>
      <c r="H232" s="60"/>
      <c r="I232" s="60"/>
      <c r="J232" s="60"/>
      <c r="K232" s="60"/>
      <c r="L232" s="60"/>
      <c r="M232" s="60"/>
      <c r="N232" s="60"/>
      <c r="O232" s="60"/>
      <c r="P232" s="60"/>
      <c r="Q232" s="60"/>
      <c r="R232" s="60"/>
      <c r="S232" s="60"/>
      <c r="T232" s="379"/>
      <c r="V232" s="60"/>
      <c r="W232" s="60"/>
      <c r="X232" s="3939"/>
      <c r="Y232" s="3939"/>
      <c r="Z232" s="379"/>
      <c r="AA232" s="60"/>
      <c r="AB232" s="60"/>
      <c r="AC232" s="60"/>
    </row>
    <row r="233" spans="1:29" x14ac:dyDescent="0.2">
      <c r="A233" s="60"/>
      <c r="B233" s="60"/>
      <c r="C233" s="60"/>
      <c r="D233" s="60"/>
      <c r="E233" s="60"/>
      <c r="F233" s="60"/>
      <c r="G233" s="60"/>
      <c r="H233" s="60"/>
      <c r="I233" s="60"/>
      <c r="J233" s="60"/>
      <c r="K233" s="60"/>
      <c r="L233" s="60"/>
      <c r="M233" s="60"/>
      <c r="N233" s="60"/>
      <c r="O233" s="60"/>
      <c r="P233" s="60"/>
      <c r="Q233" s="60"/>
      <c r="R233" s="60"/>
      <c r="S233" s="60"/>
      <c r="T233" s="379"/>
      <c r="V233" s="60"/>
      <c r="W233" s="60"/>
      <c r="X233" s="3939"/>
      <c r="Y233" s="3939"/>
      <c r="Z233" s="379"/>
      <c r="AA233" s="60"/>
      <c r="AB233" s="60"/>
      <c r="AC233" s="60"/>
    </row>
    <row r="234" spans="1:29" x14ac:dyDescent="0.2">
      <c r="A234" s="60"/>
      <c r="B234" s="60"/>
      <c r="C234" s="60"/>
      <c r="D234" s="60"/>
      <c r="E234" s="60"/>
      <c r="F234" s="60"/>
      <c r="G234" s="60"/>
      <c r="H234" s="60"/>
      <c r="I234" s="60"/>
      <c r="J234" s="60"/>
      <c r="K234" s="60"/>
      <c r="L234" s="60"/>
      <c r="M234" s="60"/>
      <c r="N234" s="60"/>
      <c r="O234" s="60"/>
      <c r="P234" s="60"/>
      <c r="Q234" s="60"/>
      <c r="R234" s="60"/>
      <c r="S234" s="60"/>
      <c r="T234" s="379"/>
      <c r="V234" s="60"/>
      <c r="W234" s="60"/>
      <c r="X234" s="3939"/>
      <c r="Y234" s="3939"/>
      <c r="Z234" s="379"/>
      <c r="AA234" s="60"/>
      <c r="AB234" s="60"/>
      <c r="AC234" s="60"/>
    </row>
    <row r="235" spans="1:29" x14ac:dyDescent="0.2">
      <c r="A235" s="60"/>
      <c r="B235" s="60"/>
      <c r="C235" s="60"/>
      <c r="D235" s="60"/>
      <c r="E235" s="60"/>
      <c r="F235" s="60"/>
      <c r="G235" s="60"/>
      <c r="H235" s="60"/>
      <c r="I235" s="60"/>
      <c r="J235" s="60"/>
      <c r="K235" s="60"/>
      <c r="L235" s="60"/>
      <c r="M235" s="60"/>
      <c r="N235" s="60"/>
      <c r="O235" s="60"/>
      <c r="P235" s="60"/>
      <c r="Q235" s="60"/>
      <c r="R235" s="60"/>
      <c r="S235" s="60"/>
      <c r="T235" s="379"/>
      <c r="V235" s="60"/>
      <c r="W235" s="60"/>
      <c r="X235" s="3939"/>
      <c r="Y235" s="3939"/>
      <c r="Z235" s="379"/>
      <c r="AA235" s="60"/>
      <c r="AB235" s="60"/>
      <c r="AC235" s="60"/>
    </row>
    <row r="236" spans="1:29" x14ac:dyDescent="0.2">
      <c r="A236" s="60"/>
      <c r="B236" s="60"/>
      <c r="C236" s="60"/>
      <c r="D236" s="60"/>
      <c r="E236" s="60"/>
      <c r="F236" s="60"/>
      <c r="G236" s="60"/>
      <c r="H236" s="60"/>
      <c r="I236" s="60"/>
      <c r="J236" s="60"/>
      <c r="K236" s="60"/>
      <c r="L236" s="60"/>
      <c r="M236" s="60"/>
      <c r="N236" s="60"/>
      <c r="O236" s="60"/>
      <c r="P236" s="60"/>
      <c r="Q236" s="60"/>
      <c r="R236" s="60"/>
      <c r="S236" s="60"/>
      <c r="T236" s="379"/>
      <c r="V236" s="60"/>
      <c r="W236" s="60"/>
      <c r="X236" s="3939"/>
      <c r="Y236" s="3939"/>
      <c r="Z236" s="379"/>
      <c r="AA236" s="60"/>
      <c r="AB236" s="60"/>
      <c r="AC236" s="60"/>
    </row>
    <row r="237" spans="1:29" x14ac:dyDescent="0.2">
      <c r="A237" s="60"/>
      <c r="B237" s="60"/>
      <c r="C237" s="60"/>
      <c r="D237" s="60"/>
      <c r="E237" s="60"/>
      <c r="F237" s="60"/>
      <c r="G237" s="60"/>
      <c r="H237" s="60"/>
      <c r="I237" s="60"/>
      <c r="J237" s="60"/>
      <c r="K237" s="60"/>
      <c r="L237" s="60"/>
      <c r="M237" s="60"/>
      <c r="N237" s="60"/>
      <c r="O237" s="60"/>
      <c r="P237" s="60"/>
      <c r="Q237" s="60"/>
      <c r="R237" s="60"/>
      <c r="S237" s="60"/>
      <c r="T237" s="379"/>
      <c r="V237" s="60"/>
      <c r="W237" s="60"/>
      <c r="X237" s="3939"/>
      <c r="Y237" s="3939"/>
      <c r="Z237" s="379"/>
      <c r="AA237" s="60"/>
      <c r="AB237" s="60"/>
      <c r="AC237" s="60"/>
    </row>
    <row r="238" spans="1:29" x14ac:dyDescent="0.2">
      <c r="A238" s="60"/>
      <c r="B238" s="60"/>
      <c r="C238" s="60"/>
      <c r="D238" s="60"/>
      <c r="E238" s="60"/>
      <c r="F238" s="60"/>
      <c r="G238" s="60"/>
      <c r="H238" s="60"/>
      <c r="I238" s="60"/>
      <c r="J238" s="60"/>
      <c r="K238" s="60"/>
      <c r="L238" s="60"/>
      <c r="M238" s="60"/>
      <c r="N238" s="60"/>
      <c r="O238" s="60"/>
      <c r="P238" s="60"/>
      <c r="Q238" s="60"/>
      <c r="R238" s="60"/>
      <c r="S238" s="60"/>
      <c r="T238" s="379"/>
      <c r="V238" s="60"/>
      <c r="W238" s="60"/>
      <c r="X238" s="3939"/>
      <c r="Y238" s="3939"/>
      <c r="Z238" s="379"/>
      <c r="AA238" s="60"/>
      <c r="AB238" s="60"/>
      <c r="AC238" s="60"/>
    </row>
    <row r="239" spans="1:29" x14ac:dyDescent="0.2">
      <c r="A239" s="60"/>
      <c r="B239" s="60"/>
      <c r="C239" s="60"/>
      <c r="D239" s="60"/>
      <c r="E239" s="60"/>
      <c r="F239" s="60"/>
      <c r="G239" s="60"/>
      <c r="H239" s="60"/>
      <c r="I239" s="60"/>
      <c r="J239" s="60"/>
      <c r="K239" s="60"/>
      <c r="L239" s="60"/>
      <c r="M239" s="60"/>
      <c r="N239" s="60"/>
      <c r="O239" s="60"/>
      <c r="P239" s="60"/>
      <c r="Q239" s="60"/>
      <c r="R239" s="60"/>
      <c r="S239" s="60"/>
      <c r="T239" s="379"/>
      <c r="V239" s="60"/>
      <c r="W239" s="60"/>
      <c r="X239" s="3939"/>
      <c r="Y239" s="3939"/>
      <c r="Z239" s="379"/>
      <c r="AA239" s="60"/>
      <c r="AB239" s="60"/>
      <c r="AC239" s="60"/>
    </row>
    <row r="240" spans="1:29" x14ac:dyDescent="0.2">
      <c r="A240" s="60"/>
      <c r="B240" s="60"/>
      <c r="C240" s="60"/>
      <c r="D240" s="60"/>
      <c r="E240" s="60"/>
      <c r="F240" s="60"/>
      <c r="G240" s="60"/>
      <c r="H240" s="60"/>
      <c r="I240" s="60"/>
      <c r="J240" s="60"/>
      <c r="K240" s="60"/>
      <c r="L240" s="60"/>
      <c r="M240" s="60"/>
      <c r="N240" s="60"/>
      <c r="O240" s="60"/>
      <c r="P240" s="60"/>
      <c r="Q240" s="60"/>
      <c r="R240" s="60"/>
      <c r="S240" s="60"/>
      <c r="T240" s="379"/>
      <c r="V240" s="60"/>
      <c r="W240" s="60"/>
      <c r="X240" s="3939"/>
      <c r="Y240" s="3939"/>
      <c r="Z240" s="379"/>
      <c r="AA240" s="60"/>
      <c r="AB240" s="60"/>
      <c r="AC240" s="60"/>
    </row>
    <row r="241" spans="1:29" x14ac:dyDescent="0.2">
      <c r="A241" s="60"/>
      <c r="B241" s="60"/>
      <c r="C241" s="60"/>
      <c r="D241" s="60"/>
      <c r="E241" s="60"/>
      <c r="F241" s="60"/>
      <c r="G241" s="60"/>
      <c r="H241" s="60"/>
      <c r="I241" s="60"/>
      <c r="J241" s="60"/>
      <c r="K241" s="60"/>
      <c r="L241" s="60"/>
      <c r="M241" s="60"/>
      <c r="N241" s="60"/>
      <c r="O241" s="60"/>
      <c r="P241" s="60"/>
      <c r="Q241" s="60"/>
      <c r="R241" s="60"/>
      <c r="S241" s="60"/>
      <c r="T241" s="379"/>
      <c r="V241" s="60"/>
      <c r="W241" s="60"/>
      <c r="X241" s="3939"/>
      <c r="Y241" s="3939"/>
      <c r="Z241" s="379"/>
      <c r="AA241" s="60"/>
      <c r="AB241" s="60"/>
      <c r="AC241" s="60"/>
    </row>
    <row r="242" spans="1:29" x14ac:dyDescent="0.2">
      <c r="A242" s="60"/>
      <c r="B242" s="60"/>
      <c r="C242" s="60"/>
      <c r="D242" s="60"/>
      <c r="E242" s="60"/>
      <c r="F242" s="60"/>
      <c r="G242" s="60"/>
      <c r="H242" s="60"/>
      <c r="I242" s="60"/>
      <c r="J242" s="60"/>
      <c r="K242" s="60"/>
      <c r="L242" s="60"/>
      <c r="M242" s="60"/>
      <c r="N242" s="60"/>
      <c r="O242" s="60"/>
      <c r="P242" s="60"/>
      <c r="Q242" s="60"/>
      <c r="R242" s="60"/>
      <c r="S242" s="60"/>
      <c r="T242" s="379"/>
      <c r="V242" s="60"/>
      <c r="W242" s="60"/>
      <c r="X242" s="3939"/>
      <c r="Y242" s="3939"/>
      <c r="Z242" s="379"/>
      <c r="AA242" s="60"/>
      <c r="AB242" s="60"/>
      <c r="AC242" s="60"/>
    </row>
    <row r="243" spans="1:29" x14ac:dyDescent="0.2">
      <c r="A243" s="60"/>
      <c r="B243" s="60"/>
      <c r="C243" s="60"/>
      <c r="D243" s="60"/>
      <c r="E243" s="60"/>
      <c r="F243" s="60"/>
      <c r="G243" s="60"/>
      <c r="H243" s="60"/>
      <c r="I243" s="60"/>
      <c r="J243" s="60"/>
      <c r="K243" s="60"/>
      <c r="L243" s="60"/>
      <c r="M243" s="60"/>
      <c r="N243" s="60"/>
      <c r="O243" s="60"/>
      <c r="P243" s="60"/>
      <c r="Q243" s="60"/>
      <c r="R243" s="60"/>
      <c r="S243" s="60"/>
      <c r="T243" s="379"/>
      <c r="V243" s="60"/>
      <c r="W243" s="60"/>
      <c r="X243" s="3939"/>
      <c r="Y243" s="3939"/>
      <c r="Z243" s="379"/>
      <c r="AA243" s="60"/>
      <c r="AB243" s="60"/>
      <c r="AC243" s="60"/>
    </row>
    <row r="244" spans="1:29" x14ac:dyDescent="0.2">
      <c r="A244" s="60"/>
      <c r="B244" s="60"/>
      <c r="C244" s="60"/>
      <c r="D244" s="60"/>
      <c r="E244" s="60"/>
      <c r="F244" s="60"/>
      <c r="G244" s="60"/>
      <c r="H244" s="60"/>
      <c r="I244" s="60"/>
      <c r="J244" s="60"/>
      <c r="K244" s="60"/>
      <c r="L244" s="60"/>
      <c r="M244" s="60"/>
      <c r="N244" s="60"/>
      <c r="O244" s="60"/>
      <c r="P244" s="60"/>
      <c r="Q244" s="60"/>
      <c r="R244" s="60"/>
      <c r="S244" s="60"/>
      <c r="T244" s="379"/>
      <c r="V244" s="60"/>
      <c r="W244" s="60"/>
      <c r="X244" s="3939"/>
      <c r="Y244" s="3939"/>
      <c r="Z244" s="379"/>
      <c r="AA244" s="60"/>
      <c r="AB244" s="60"/>
      <c r="AC244" s="60"/>
    </row>
    <row r="245" spans="1:29" x14ac:dyDescent="0.2">
      <c r="A245" s="60"/>
      <c r="B245" s="60"/>
      <c r="C245" s="60"/>
      <c r="D245" s="60"/>
      <c r="E245" s="60"/>
      <c r="F245" s="60"/>
      <c r="G245" s="60"/>
      <c r="H245" s="60"/>
      <c r="I245" s="60"/>
      <c r="J245" s="60"/>
      <c r="K245" s="60"/>
      <c r="L245" s="60"/>
      <c r="M245" s="60"/>
      <c r="N245" s="60"/>
      <c r="O245" s="60"/>
      <c r="P245" s="60"/>
      <c r="Q245" s="60"/>
      <c r="R245" s="60"/>
      <c r="S245" s="60"/>
      <c r="T245" s="379"/>
      <c r="V245" s="60"/>
      <c r="W245" s="60"/>
      <c r="X245" s="3939"/>
      <c r="Y245" s="3939"/>
      <c r="Z245" s="379"/>
      <c r="AA245" s="60"/>
      <c r="AB245" s="60"/>
      <c r="AC245" s="60"/>
    </row>
    <row r="246" spans="1:29" x14ac:dyDescent="0.2">
      <c r="A246" s="60"/>
      <c r="B246" s="60"/>
      <c r="C246" s="60"/>
      <c r="D246" s="60"/>
      <c r="E246" s="60"/>
      <c r="F246" s="60"/>
      <c r="G246" s="60"/>
      <c r="H246" s="60"/>
      <c r="I246" s="60"/>
      <c r="J246" s="60"/>
      <c r="K246" s="60"/>
      <c r="L246" s="60"/>
      <c r="M246" s="60"/>
      <c r="N246" s="60"/>
      <c r="O246" s="60"/>
      <c r="P246" s="60"/>
      <c r="Q246" s="60"/>
      <c r="R246" s="60"/>
      <c r="S246" s="60"/>
      <c r="T246" s="379"/>
      <c r="V246" s="60"/>
      <c r="W246" s="60"/>
      <c r="X246" s="3939"/>
      <c r="Y246" s="3939"/>
      <c r="Z246" s="379"/>
      <c r="AA246" s="60"/>
      <c r="AB246" s="60"/>
      <c r="AC246" s="60"/>
    </row>
    <row r="247" spans="1:29" x14ac:dyDescent="0.2">
      <c r="A247" s="60"/>
      <c r="B247" s="60"/>
      <c r="C247" s="60"/>
      <c r="D247" s="60"/>
      <c r="E247" s="60"/>
      <c r="F247" s="60"/>
      <c r="G247" s="60"/>
      <c r="H247" s="60"/>
      <c r="I247" s="60"/>
      <c r="J247" s="60"/>
      <c r="K247" s="60"/>
      <c r="L247" s="60"/>
      <c r="M247" s="60"/>
      <c r="N247" s="60"/>
      <c r="O247" s="60"/>
      <c r="P247" s="60"/>
      <c r="Q247" s="60"/>
      <c r="R247" s="60"/>
      <c r="S247" s="60"/>
      <c r="T247" s="379"/>
      <c r="V247" s="60"/>
      <c r="W247" s="60"/>
      <c r="X247" s="3939"/>
      <c r="Y247" s="3939"/>
      <c r="Z247" s="379"/>
      <c r="AA247" s="60"/>
      <c r="AB247" s="60"/>
      <c r="AC247" s="60"/>
    </row>
    <row r="248" spans="1:29" x14ac:dyDescent="0.2">
      <c r="A248" s="60"/>
      <c r="B248" s="60"/>
      <c r="C248" s="60"/>
      <c r="D248" s="60"/>
      <c r="E248" s="60"/>
      <c r="F248" s="60"/>
      <c r="G248" s="60"/>
      <c r="H248" s="60"/>
      <c r="I248" s="60"/>
      <c r="J248" s="60"/>
      <c r="K248" s="60"/>
      <c r="L248" s="60"/>
      <c r="M248" s="60"/>
      <c r="N248" s="60"/>
      <c r="O248" s="60"/>
      <c r="P248" s="60"/>
      <c r="Q248" s="60"/>
      <c r="R248" s="60"/>
      <c r="S248" s="60"/>
      <c r="T248" s="379"/>
      <c r="V248" s="60"/>
      <c r="W248" s="60"/>
      <c r="X248" s="3939"/>
      <c r="Y248" s="3939"/>
      <c r="Z248" s="379"/>
      <c r="AA248" s="60"/>
      <c r="AB248" s="60"/>
      <c r="AC248" s="60"/>
    </row>
    <row r="249" spans="1:29" x14ac:dyDescent="0.2">
      <c r="A249" s="60"/>
      <c r="B249" s="60"/>
      <c r="C249" s="60"/>
      <c r="D249" s="60"/>
      <c r="E249" s="60"/>
      <c r="F249" s="60"/>
      <c r="G249" s="60"/>
      <c r="H249" s="60"/>
      <c r="I249" s="60"/>
      <c r="J249" s="60"/>
      <c r="K249" s="60"/>
      <c r="L249" s="60"/>
      <c r="M249" s="60"/>
      <c r="N249" s="60"/>
      <c r="O249" s="60"/>
      <c r="P249" s="60"/>
      <c r="Q249" s="60"/>
      <c r="R249" s="60"/>
      <c r="S249" s="60"/>
      <c r="T249" s="379"/>
      <c r="V249" s="60"/>
      <c r="W249" s="60"/>
      <c r="X249" s="3939"/>
      <c r="Y249" s="3939"/>
      <c r="Z249" s="379"/>
      <c r="AA249" s="60"/>
      <c r="AB249" s="60"/>
      <c r="AC249" s="60"/>
    </row>
    <row r="250" spans="1:29" x14ac:dyDescent="0.2">
      <c r="A250" s="60"/>
      <c r="B250" s="60"/>
      <c r="C250" s="60"/>
      <c r="D250" s="60"/>
      <c r="E250" s="60"/>
      <c r="F250" s="60"/>
      <c r="G250" s="60"/>
      <c r="H250" s="60"/>
      <c r="I250" s="60"/>
      <c r="J250" s="60"/>
      <c r="K250" s="60"/>
      <c r="L250" s="60"/>
      <c r="M250" s="60"/>
      <c r="N250" s="60"/>
      <c r="O250" s="60"/>
      <c r="P250" s="60"/>
      <c r="Q250" s="60"/>
      <c r="R250" s="60"/>
      <c r="S250" s="60"/>
      <c r="T250" s="379"/>
      <c r="V250" s="60"/>
      <c r="W250" s="60"/>
      <c r="X250" s="3939"/>
      <c r="Y250" s="3939"/>
      <c r="Z250" s="379"/>
      <c r="AA250" s="60"/>
      <c r="AB250" s="60"/>
      <c r="AC250" s="60"/>
    </row>
    <row r="251" spans="1:29" x14ac:dyDescent="0.2">
      <c r="A251" s="60"/>
      <c r="B251" s="60"/>
      <c r="C251" s="60"/>
      <c r="D251" s="60"/>
      <c r="E251" s="60"/>
      <c r="F251" s="60"/>
      <c r="G251" s="60"/>
      <c r="H251" s="60"/>
      <c r="I251" s="60"/>
      <c r="J251" s="60"/>
      <c r="K251" s="60"/>
      <c r="L251" s="60"/>
      <c r="M251" s="60"/>
      <c r="N251" s="60"/>
      <c r="O251" s="60"/>
      <c r="P251" s="60"/>
      <c r="Q251" s="60"/>
      <c r="R251" s="60"/>
      <c r="S251" s="60"/>
      <c r="T251" s="379"/>
      <c r="V251" s="60"/>
      <c r="W251" s="60"/>
      <c r="X251" s="3939"/>
      <c r="Y251" s="3939"/>
      <c r="Z251" s="379"/>
      <c r="AA251" s="60"/>
      <c r="AB251" s="60"/>
      <c r="AC251" s="60"/>
    </row>
    <row r="252" spans="1:29" x14ac:dyDescent="0.2">
      <c r="A252" s="60"/>
      <c r="B252" s="60"/>
      <c r="C252" s="60"/>
      <c r="D252" s="60"/>
      <c r="E252" s="60"/>
      <c r="F252" s="60"/>
      <c r="G252" s="60"/>
      <c r="H252" s="60"/>
      <c r="I252" s="60"/>
      <c r="J252" s="60"/>
      <c r="K252" s="60"/>
      <c r="L252" s="60"/>
      <c r="M252" s="60"/>
      <c r="N252" s="60"/>
      <c r="O252" s="60"/>
      <c r="P252" s="60"/>
      <c r="Q252" s="60"/>
      <c r="R252" s="60"/>
      <c r="S252" s="60"/>
      <c r="T252" s="379"/>
      <c r="V252" s="60"/>
      <c r="W252" s="60"/>
      <c r="X252" s="3939"/>
      <c r="Y252" s="3939"/>
      <c r="Z252" s="379"/>
      <c r="AA252" s="60"/>
      <c r="AB252" s="60"/>
      <c r="AC252" s="60"/>
    </row>
    <row r="253" spans="1:29" x14ac:dyDescent="0.2">
      <c r="A253" s="60"/>
      <c r="B253" s="60"/>
      <c r="C253" s="60"/>
      <c r="D253" s="60"/>
      <c r="E253" s="60"/>
      <c r="F253" s="60"/>
      <c r="G253" s="60"/>
      <c r="H253" s="60"/>
      <c r="I253" s="60"/>
      <c r="J253" s="60"/>
      <c r="K253" s="60"/>
      <c r="L253" s="60"/>
      <c r="M253" s="60"/>
      <c r="N253" s="60"/>
      <c r="O253" s="60"/>
      <c r="P253" s="60"/>
      <c r="Q253" s="60"/>
      <c r="R253" s="60"/>
      <c r="S253" s="60"/>
      <c r="T253" s="379"/>
      <c r="V253" s="60"/>
      <c r="W253" s="60"/>
      <c r="X253" s="3939"/>
      <c r="Y253" s="3939"/>
      <c r="Z253" s="379"/>
      <c r="AA253" s="60"/>
      <c r="AB253" s="60"/>
      <c r="AC253" s="60"/>
    </row>
    <row r="254" spans="1:29" x14ac:dyDescent="0.2">
      <c r="A254" s="60"/>
      <c r="B254" s="60"/>
      <c r="C254" s="60"/>
      <c r="D254" s="60"/>
      <c r="E254" s="60"/>
      <c r="F254" s="60"/>
      <c r="G254" s="60"/>
      <c r="H254" s="60"/>
      <c r="I254" s="60"/>
      <c r="J254" s="60"/>
      <c r="K254" s="60"/>
      <c r="L254" s="60"/>
      <c r="M254" s="60"/>
      <c r="N254" s="60"/>
      <c r="O254" s="60"/>
      <c r="P254" s="60"/>
      <c r="Q254" s="60"/>
      <c r="R254" s="60"/>
      <c r="S254" s="60"/>
      <c r="T254" s="379"/>
      <c r="V254" s="60"/>
      <c r="W254" s="60"/>
      <c r="X254" s="3939"/>
      <c r="Y254" s="3939"/>
      <c r="Z254" s="379"/>
      <c r="AA254" s="60"/>
      <c r="AB254" s="60"/>
      <c r="AC254" s="60"/>
    </row>
    <row r="255" spans="1:29" x14ac:dyDescent="0.2">
      <c r="A255" s="60"/>
      <c r="B255" s="60"/>
      <c r="C255" s="60"/>
      <c r="D255" s="60"/>
      <c r="E255" s="60"/>
      <c r="F255" s="60"/>
      <c r="G255" s="60"/>
      <c r="H255" s="60"/>
      <c r="I255" s="60"/>
      <c r="J255" s="60"/>
      <c r="K255" s="60"/>
      <c r="L255" s="60"/>
      <c r="M255" s="60"/>
      <c r="N255" s="60"/>
      <c r="O255" s="60"/>
      <c r="P255" s="60"/>
      <c r="Q255" s="60"/>
      <c r="R255" s="60"/>
      <c r="S255" s="60"/>
      <c r="T255" s="379"/>
      <c r="V255" s="60"/>
      <c r="W255" s="60"/>
      <c r="X255" s="3939"/>
      <c r="Y255" s="3939"/>
      <c r="Z255" s="379"/>
      <c r="AA255" s="60"/>
      <c r="AB255" s="60"/>
      <c r="AC255" s="60"/>
    </row>
    <row r="256" spans="1:29" x14ac:dyDescent="0.2">
      <c r="A256" s="60"/>
      <c r="B256" s="60"/>
      <c r="C256" s="60"/>
      <c r="D256" s="60"/>
      <c r="E256" s="60"/>
      <c r="F256" s="60"/>
      <c r="G256" s="60"/>
      <c r="H256" s="60"/>
      <c r="I256" s="60"/>
      <c r="J256" s="60"/>
      <c r="K256" s="60"/>
      <c r="L256" s="60"/>
      <c r="M256" s="60"/>
      <c r="N256" s="60"/>
      <c r="O256" s="60"/>
      <c r="P256" s="60"/>
      <c r="Q256" s="60"/>
      <c r="R256" s="60"/>
      <c r="S256" s="60"/>
      <c r="T256" s="379"/>
      <c r="V256" s="60"/>
      <c r="W256" s="60"/>
      <c r="X256" s="3939"/>
      <c r="Y256" s="3939"/>
      <c r="Z256" s="379"/>
      <c r="AA256" s="60"/>
      <c r="AB256" s="60"/>
      <c r="AC256" s="60"/>
    </row>
    <row r="257" spans="1:29" x14ac:dyDescent="0.2">
      <c r="A257" s="60"/>
      <c r="B257" s="60"/>
      <c r="C257" s="60"/>
      <c r="D257" s="60"/>
      <c r="E257" s="60"/>
      <c r="F257" s="60"/>
      <c r="G257" s="60"/>
      <c r="H257" s="60"/>
      <c r="I257" s="60"/>
      <c r="J257" s="60"/>
      <c r="K257" s="60"/>
      <c r="L257" s="60"/>
      <c r="M257" s="60"/>
      <c r="N257" s="60"/>
      <c r="O257" s="60"/>
      <c r="P257" s="60"/>
      <c r="Q257" s="60"/>
      <c r="R257" s="60"/>
      <c r="S257" s="60"/>
      <c r="T257" s="379"/>
      <c r="V257" s="60"/>
      <c r="W257" s="60"/>
      <c r="X257" s="3939"/>
      <c r="Y257" s="3939"/>
      <c r="Z257" s="379"/>
      <c r="AA257" s="60"/>
      <c r="AB257" s="60"/>
      <c r="AC257" s="60"/>
    </row>
    <row r="258" spans="1:29" x14ac:dyDescent="0.2">
      <c r="A258" s="60"/>
      <c r="B258" s="60"/>
      <c r="C258" s="60"/>
      <c r="D258" s="60"/>
      <c r="E258" s="60"/>
      <c r="F258" s="60"/>
      <c r="G258" s="60"/>
      <c r="H258" s="60"/>
      <c r="I258" s="60"/>
      <c r="J258" s="60"/>
      <c r="K258" s="60"/>
      <c r="L258" s="60"/>
      <c r="M258" s="60"/>
      <c r="N258" s="60"/>
      <c r="O258" s="60"/>
      <c r="P258" s="60"/>
      <c r="Q258" s="60"/>
      <c r="R258" s="60"/>
      <c r="S258" s="60"/>
      <c r="T258" s="379"/>
      <c r="V258" s="60"/>
      <c r="W258" s="60"/>
      <c r="X258" s="3939"/>
      <c r="Y258" s="3939"/>
      <c r="Z258" s="379"/>
      <c r="AA258" s="60"/>
      <c r="AB258" s="60"/>
      <c r="AC258" s="60"/>
    </row>
    <row r="259" spans="1:29" x14ac:dyDescent="0.2">
      <c r="A259" s="60"/>
      <c r="B259" s="60"/>
      <c r="C259" s="60"/>
      <c r="D259" s="60"/>
      <c r="E259" s="60"/>
      <c r="F259" s="60"/>
      <c r="G259" s="60"/>
      <c r="H259" s="60"/>
      <c r="I259" s="60"/>
      <c r="J259" s="60"/>
      <c r="K259" s="60"/>
      <c r="L259" s="60"/>
      <c r="M259" s="60"/>
      <c r="N259" s="60"/>
      <c r="O259" s="60"/>
      <c r="P259" s="60"/>
      <c r="Q259" s="60"/>
      <c r="R259" s="60"/>
      <c r="S259" s="60"/>
      <c r="T259" s="379"/>
      <c r="V259" s="60"/>
      <c r="W259" s="60"/>
      <c r="X259" s="3939"/>
      <c r="Y259" s="3939"/>
      <c r="Z259" s="379"/>
      <c r="AA259" s="60"/>
      <c r="AB259" s="60"/>
      <c r="AC259" s="60"/>
    </row>
    <row r="260" spans="1:29" x14ac:dyDescent="0.2">
      <c r="A260" s="60"/>
      <c r="B260" s="60"/>
      <c r="C260" s="60"/>
      <c r="D260" s="60"/>
      <c r="E260" s="60"/>
      <c r="F260" s="60"/>
      <c r="G260" s="60"/>
      <c r="H260" s="60"/>
      <c r="I260" s="60"/>
      <c r="J260" s="60"/>
      <c r="K260" s="60"/>
      <c r="L260" s="60"/>
      <c r="M260" s="60"/>
      <c r="N260" s="60"/>
      <c r="O260" s="60"/>
      <c r="P260" s="60"/>
      <c r="Q260" s="60"/>
      <c r="R260" s="60"/>
      <c r="S260" s="60"/>
      <c r="T260" s="379"/>
      <c r="V260" s="60"/>
      <c r="W260" s="60"/>
      <c r="X260" s="3939"/>
      <c r="Y260" s="3939"/>
      <c r="Z260" s="379"/>
      <c r="AA260" s="60"/>
      <c r="AB260" s="60"/>
      <c r="AC260" s="60"/>
    </row>
    <row r="261" spans="1:29" x14ac:dyDescent="0.2">
      <c r="A261" s="60"/>
      <c r="B261" s="60"/>
      <c r="C261" s="60"/>
      <c r="D261" s="60"/>
      <c r="E261" s="60"/>
      <c r="F261" s="60"/>
      <c r="G261" s="60"/>
      <c r="H261" s="60"/>
      <c r="I261" s="60"/>
      <c r="J261" s="60"/>
      <c r="K261" s="60"/>
      <c r="L261" s="60"/>
      <c r="M261" s="60"/>
      <c r="N261" s="60"/>
      <c r="O261" s="60"/>
      <c r="P261" s="60"/>
      <c r="Q261" s="60"/>
      <c r="R261" s="60"/>
      <c r="S261" s="60"/>
      <c r="T261" s="379"/>
      <c r="V261" s="60"/>
      <c r="W261" s="60"/>
      <c r="X261" s="3939"/>
      <c r="Y261" s="3939"/>
      <c r="Z261" s="379"/>
      <c r="AA261" s="60"/>
      <c r="AB261" s="60"/>
      <c r="AC261" s="60"/>
    </row>
    <row r="262" spans="1:29" x14ac:dyDescent="0.2">
      <c r="A262" s="60"/>
      <c r="B262" s="60"/>
      <c r="C262" s="60"/>
      <c r="D262" s="60"/>
      <c r="E262" s="60"/>
      <c r="F262" s="60"/>
      <c r="G262" s="60"/>
      <c r="H262" s="60"/>
      <c r="I262" s="60"/>
      <c r="J262" s="60"/>
      <c r="K262" s="60"/>
      <c r="L262" s="60"/>
      <c r="M262" s="60"/>
      <c r="N262" s="60"/>
      <c r="O262" s="60"/>
      <c r="P262" s="60"/>
      <c r="Q262" s="60"/>
      <c r="R262" s="60"/>
      <c r="S262" s="60"/>
      <c r="T262" s="379"/>
      <c r="V262" s="60"/>
      <c r="W262" s="60"/>
      <c r="X262" s="3939"/>
      <c r="Y262" s="3939"/>
      <c r="Z262" s="379"/>
      <c r="AA262" s="60"/>
      <c r="AB262" s="60"/>
      <c r="AC262" s="60"/>
    </row>
    <row r="263" spans="1:29" x14ac:dyDescent="0.2">
      <c r="A263" s="60"/>
      <c r="B263" s="60"/>
      <c r="C263" s="60"/>
      <c r="D263" s="60"/>
      <c r="E263" s="60"/>
      <c r="F263" s="60"/>
      <c r="G263" s="60"/>
      <c r="H263" s="60"/>
      <c r="I263" s="60"/>
      <c r="J263" s="60"/>
      <c r="K263" s="60"/>
      <c r="L263" s="60"/>
      <c r="M263" s="60"/>
      <c r="N263" s="60"/>
      <c r="O263" s="60"/>
      <c r="P263" s="60"/>
      <c r="Q263" s="60"/>
      <c r="R263" s="60"/>
      <c r="S263" s="60"/>
      <c r="T263" s="379"/>
      <c r="V263" s="60"/>
      <c r="W263" s="60"/>
      <c r="X263" s="3939"/>
      <c r="Y263" s="3939"/>
      <c r="Z263" s="379"/>
      <c r="AA263" s="60"/>
      <c r="AB263" s="60"/>
      <c r="AC263" s="60"/>
    </row>
    <row r="264" spans="1:29" x14ac:dyDescent="0.2">
      <c r="A264" s="60"/>
      <c r="B264" s="60"/>
      <c r="C264" s="60"/>
      <c r="D264" s="60"/>
      <c r="E264" s="60"/>
      <c r="F264" s="60"/>
      <c r="G264" s="60"/>
      <c r="H264" s="60"/>
      <c r="I264" s="60"/>
      <c r="J264" s="60"/>
      <c r="K264" s="60"/>
      <c r="L264" s="60"/>
      <c r="M264" s="60"/>
      <c r="N264" s="60"/>
      <c r="O264" s="60"/>
      <c r="P264" s="60"/>
      <c r="Q264" s="60"/>
      <c r="R264" s="60"/>
      <c r="S264" s="60"/>
      <c r="T264" s="379"/>
      <c r="V264" s="60"/>
      <c r="W264" s="60"/>
      <c r="X264" s="3939"/>
      <c r="Y264" s="3939"/>
      <c r="Z264" s="379"/>
      <c r="AA264" s="60"/>
      <c r="AB264" s="60"/>
      <c r="AC264" s="60"/>
    </row>
    <row r="265" spans="1:29" x14ac:dyDescent="0.2">
      <c r="A265" s="60"/>
      <c r="B265" s="60"/>
      <c r="C265" s="60"/>
      <c r="D265" s="60"/>
      <c r="E265" s="60"/>
      <c r="F265" s="60"/>
      <c r="G265" s="60"/>
      <c r="H265" s="60"/>
      <c r="I265" s="60"/>
      <c r="J265" s="60"/>
      <c r="K265" s="60"/>
      <c r="L265" s="60"/>
      <c r="M265" s="60"/>
      <c r="N265" s="60"/>
      <c r="O265" s="60"/>
      <c r="P265" s="60"/>
      <c r="Q265" s="60"/>
      <c r="R265" s="60"/>
      <c r="S265" s="60"/>
      <c r="T265" s="379"/>
      <c r="V265" s="60"/>
      <c r="W265" s="60"/>
      <c r="X265" s="3939"/>
      <c r="Y265" s="3939"/>
      <c r="Z265" s="379"/>
      <c r="AA265" s="60"/>
      <c r="AB265" s="60"/>
      <c r="AC265" s="60"/>
    </row>
    <row r="266" spans="1:29" x14ac:dyDescent="0.2">
      <c r="A266" s="60"/>
      <c r="B266" s="60"/>
      <c r="C266" s="60"/>
      <c r="D266" s="60"/>
      <c r="E266" s="60"/>
      <c r="F266" s="60"/>
      <c r="G266" s="60"/>
      <c r="H266" s="60"/>
      <c r="I266" s="60"/>
      <c r="J266" s="60"/>
      <c r="K266" s="60"/>
      <c r="L266" s="60"/>
      <c r="M266" s="60"/>
      <c r="N266" s="60"/>
      <c r="O266" s="60"/>
      <c r="P266" s="60"/>
      <c r="Q266" s="60"/>
      <c r="R266" s="60"/>
      <c r="S266" s="60"/>
      <c r="T266" s="379"/>
      <c r="V266" s="60"/>
      <c r="W266" s="60"/>
      <c r="X266" s="3939"/>
      <c r="Y266" s="3939"/>
      <c r="Z266" s="379"/>
      <c r="AA266" s="60"/>
      <c r="AB266" s="60"/>
      <c r="AC266" s="60"/>
    </row>
    <row r="267" spans="1:29" x14ac:dyDescent="0.2">
      <c r="A267" s="60"/>
      <c r="B267" s="60"/>
      <c r="C267" s="60"/>
      <c r="D267" s="60"/>
      <c r="E267" s="60"/>
      <c r="F267" s="60"/>
      <c r="G267" s="60"/>
      <c r="H267" s="60"/>
      <c r="I267" s="60"/>
      <c r="J267" s="60"/>
      <c r="K267" s="60"/>
      <c r="L267" s="60"/>
      <c r="M267" s="60"/>
      <c r="N267" s="60"/>
      <c r="O267" s="60"/>
      <c r="P267" s="60"/>
      <c r="Q267" s="60"/>
      <c r="R267" s="60"/>
      <c r="S267" s="60"/>
      <c r="T267" s="379"/>
      <c r="V267" s="60"/>
      <c r="W267" s="60"/>
      <c r="X267" s="3939"/>
      <c r="Y267" s="3939"/>
      <c r="Z267" s="379"/>
      <c r="AA267" s="60"/>
      <c r="AB267" s="60"/>
      <c r="AC267" s="60"/>
    </row>
    <row r="268" spans="1:29" x14ac:dyDescent="0.2">
      <c r="A268" s="60"/>
      <c r="B268" s="60"/>
      <c r="C268" s="60"/>
      <c r="D268" s="60"/>
      <c r="E268" s="60"/>
      <c r="F268" s="60"/>
      <c r="G268" s="60"/>
      <c r="H268" s="60"/>
      <c r="I268" s="60"/>
      <c r="J268" s="60"/>
      <c r="K268" s="60"/>
      <c r="L268" s="60"/>
      <c r="M268" s="60"/>
      <c r="N268" s="60"/>
      <c r="O268" s="60"/>
      <c r="P268" s="60"/>
      <c r="Q268" s="60"/>
      <c r="R268" s="60"/>
      <c r="S268" s="60"/>
      <c r="T268" s="379"/>
      <c r="V268" s="60"/>
      <c r="W268" s="60"/>
      <c r="X268" s="3939"/>
      <c r="Y268" s="3939"/>
      <c r="Z268" s="379"/>
      <c r="AA268" s="60"/>
      <c r="AB268" s="60"/>
      <c r="AC268" s="60"/>
    </row>
    <row r="269" spans="1:29" x14ac:dyDescent="0.2">
      <c r="A269" s="60"/>
      <c r="B269" s="60"/>
      <c r="C269" s="60"/>
      <c r="D269" s="60"/>
      <c r="E269" s="60"/>
      <c r="F269" s="60"/>
      <c r="G269" s="60"/>
      <c r="H269" s="60"/>
      <c r="I269" s="60"/>
      <c r="J269" s="60"/>
      <c r="K269" s="60"/>
      <c r="L269" s="60"/>
      <c r="M269" s="60"/>
      <c r="N269" s="60"/>
      <c r="O269" s="60"/>
      <c r="P269" s="60"/>
      <c r="Q269" s="60"/>
      <c r="R269" s="60"/>
      <c r="S269" s="60"/>
      <c r="T269" s="379"/>
      <c r="V269" s="60"/>
      <c r="W269" s="60"/>
      <c r="X269" s="3939"/>
      <c r="Y269" s="3939"/>
      <c r="Z269" s="379"/>
      <c r="AA269" s="60"/>
      <c r="AB269" s="60"/>
      <c r="AC269" s="60"/>
    </row>
    <row r="270" spans="1:29" x14ac:dyDescent="0.2">
      <c r="A270" s="60"/>
      <c r="B270" s="60"/>
      <c r="C270" s="60"/>
      <c r="D270" s="60"/>
      <c r="E270" s="60"/>
      <c r="F270" s="60"/>
      <c r="G270" s="60"/>
      <c r="H270" s="60"/>
      <c r="I270" s="60"/>
      <c r="J270" s="60"/>
      <c r="K270" s="60"/>
      <c r="L270" s="60"/>
      <c r="M270" s="60"/>
      <c r="N270" s="60"/>
      <c r="O270" s="60"/>
      <c r="P270" s="60"/>
      <c r="Q270" s="60"/>
      <c r="R270" s="60"/>
      <c r="S270" s="60"/>
      <c r="T270" s="379"/>
      <c r="V270" s="60"/>
      <c r="W270" s="60"/>
      <c r="X270" s="3939"/>
      <c r="Y270" s="3939"/>
      <c r="Z270" s="379"/>
      <c r="AA270" s="60"/>
      <c r="AB270" s="60"/>
      <c r="AC270" s="60"/>
    </row>
    <row r="271" spans="1:29" x14ac:dyDescent="0.2">
      <c r="A271" s="60"/>
      <c r="B271" s="60"/>
      <c r="C271" s="60"/>
      <c r="D271" s="60"/>
      <c r="E271" s="60"/>
      <c r="F271" s="60"/>
      <c r="G271" s="60"/>
      <c r="H271" s="60"/>
      <c r="I271" s="60"/>
      <c r="J271" s="60"/>
      <c r="K271" s="60"/>
      <c r="L271" s="60"/>
      <c r="M271" s="60"/>
      <c r="N271" s="60"/>
      <c r="O271" s="60"/>
      <c r="P271" s="60"/>
      <c r="Q271" s="60"/>
      <c r="R271" s="60"/>
      <c r="S271" s="60"/>
      <c r="T271" s="379"/>
      <c r="V271" s="60"/>
      <c r="W271" s="60"/>
      <c r="X271" s="3939"/>
      <c r="Y271" s="3939"/>
      <c r="Z271" s="379"/>
      <c r="AA271" s="60"/>
      <c r="AB271" s="60"/>
      <c r="AC271" s="60"/>
    </row>
    <row r="272" spans="1:29" x14ac:dyDescent="0.2">
      <c r="A272" s="60"/>
      <c r="B272" s="60"/>
      <c r="C272" s="60"/>
      <c r="D272" s="60"/>
      <c r="E272" s="60"/>
      <c r="F272" s="60"/>
      <c r="G272" s="60"/>
      <c r="H272" s="60"/>
      <c r="I272" s="60"/>
      <c r="J272" s="60"/>
      <c r="K272" s="60"/>
      <c r="L272" s="60"/>
      <c r="M272" s="60"/>
      <c r="N272" s="60"/>
      <c r="O272" s="60"/>
      <c r="P272" s="60"/>
      <c r="Q272" s="60"/>
      <c r="R272" s="60"/>
      <c r="S272" s="60"/>
      <c r="T272" s="379"/>
      <c r="V272" s="60"/>
      <c r="W272" s="60"/>
      <c r="X272" s="3939"/>
      <c r="Y272" s="3939"/>
      <c r="Z272" s="379"/>
      <c r="AA272" s="60"/>
      <c r="AB272" s="60"/>
      <c r="AC272" s="60"/>
    </row>
    <row r="273" spans="1:29" x14ac:dyDescent="0.2">
      <c r="A273" s="60"/>
      <c r="B273" s="60"/>
      <c r="C273" s="60"/>
      <c r="D273" s="60"/>
      <c r="E273" s="60"/>
      <c r="F273" s="60"/>
      <c r="G273" s="60"/>
      <c r="H273" s="60"/>
      <c r="I273" s="60"/>
      <c r="J273" s="60"/>
      <c r="K273" s="60"/>
      <c r="L273" s="60"/>
      <c r="M273" s="60"/>
      <c r="N273" s="60"/>
      <c r="O273" s="60"/>
      <c r="P273" s="60"/>
      <c r="Q273" s="60"/>
      <c r="R273" s="60"/>
      <c r="S273" s="60"/>
      <c r="T273" s="379"/>
      <c r="V273" s="60"/>
      <c r="W273" s="60"/>
      <c r="X273" s="3939"/>
      <c r="Y273" s="3939"/>
      <c r="Z273" s="379"/>
      <c r="AA273" s="60"/>
      <c r="AB273" s="60"/>
      <c r="AC273" s="60"/>
    </row>
    <row r="274" spans="1:29" x14ac:dyDescent="0.2">
      <c r="A274" s="60"/>
      <c r="B274" s="60"/>
      <c r="C274" s="60"/>
      <c r="D274" s="60"/>
      <c r="E274" s="60"/>
      <c r="F274" s="60"/>
      <c r="G274" s="60"/>
      <c r="H274" s="60"/>
      <c r="I274" s="60"/>
      <c r="J274" s="60"/>
      <c r="K274" s="60"/>
      <c r="L274" s="60"/>
      <c r="M274" s="60"/>
      <c r="N274" s="60"/>
      <c r="O274" s="60"/>
      <c r="P274" s="60"/>
      <c r="Q274" s="60"/>
      <c r="R274" s="60"/>
      <c r="S274" s="60"/>
      <c r="T274" s="379"/>
      <c r="V274" s="60"/>
      <c r="W274" s="60"/>
      <c r="X274" s="3939"/>
      <c r="Y274" s="3939"/>
      <c r="Z274" s="379"/>
      <c r="AA274" s="60"/>
      <c r="AB274" s="60"/>
      <c r="AC274" s="60"/>
    </row>
    <row r="275" spans="1:29" x14ac:dyDescent="0.2">
      <c r="A275" s="60"/>
      <c r="B275" s="60"/>
      <c r="C275" s="60"/>
      <c r="D275" s="60"/>
      <c r="E275" s="60"/>
      <c r="F275" s="60"/>
      <c r="G275" s="60"/>
      <c r="H275" s="60"/>
      <c r="I275" s="60"/>
      <c r="J275" s="60"/>
      <c r="K275" s="60"/>
      <c r="L275" s="60"/>
      <c r="M275" s="60"/>
      <c r="N275" s="60"/>
      <c r="O275" s="60"/>
      <c r="P275" s="60"/>
      <c r="Q275" s="60"/>
      <c r="R275" s="60"/>
      <c r="S275" s="60"/>
      <c r="T275" s="379"/>
      <c r="V275" s="60"/>
      <c r="W275" s="60"/>
      <c r="X275" s="3939"/>
      <c r="Y275" s="3939"/>
      <c r="Z275" s="379"/>
      <c r="AA275" s="60"/>
      <c r="AB275" s="60"/>
      <c r="AC275" s="60"/>
    </row>
    <row r="276" spans="1:29" x14ac:dyDescent="0.2">
      <c r="A276" s="60"/>
      <c r="B276" s="60"/>
      <c r="C276" s="60"/>
      <c r="D276" s="60"/>
      <c r="E276" s="60"/>
      <c r="F276" s="60"/>
      <c r="G276" s="60"/>
      <c r="H276" s="60"/>
      <c r="I276" s="60"/>
      <c r="J276" s="60"/>
      <c r="K276" s="60"/>
      <c r="L276" s="60"/>
      <c r="M276" s="60"/>
      <c r="N276" s="60"/>
      <c r="O276" s="60"/>
      <c r="P276" s="60"/>
      <c r="Q276" s="60"/>
      <c r="R276" s="60"/>
      <c r="S276" s="60"/>
      <c r="T276" s="379"/>
      <c r="V276" s="60"/>
      <c r="W276" s="60"/>
      <c r="X276" s="3939"/>
      <c r="Y276" s="3939"/>
      <c r="Z276" s="379"/>
      <c r="AA276" s="60"/>
      <c r="AB276" s="60"/>
      <c r="AC276" s="60"/>
    </row>
    <row r="277" spans="1:29" x14ac:dyDescent="0.2">
      <c r="A277" s="60"/>
      <c r="B277" s="60"/>
      <c r="C277" s="60"/>
      <c r="D277" s="60"/>
      <c r="E277" s="60"/>
      <c r="F277" s="60"/>
      <c r="G277" s="60"/>
      <c r="H277" s="60"/>
      <c r="I277" s="60"/>
      <c r="J277" s="60"/>
      <c r="K277" s="60"/>
      <c r="L277" s="60"/>
      <c r="M277" s="60"/>
      <c r="N277" s="60"/>
      <c r="O277" s="60"/>
      <c r="P277" s="60"/>
      <c r="Q277" s="60"/>
      <c r="R277" s="60"/>
      <c r="S277" s="60"/>
      <c r="T277" s="379"/>
      <c r="V277" s="60"/>
      <c r="W277" s="60"/>
      <c r="X277" s="3939"/>
      <c r="Y277" s="3939"/>
      <c r="Z277" s="379"/>
      <c r="AA277" s="60"/>
      <c r="AB277" s="60"/>
      <c r="AC277" s="60"/>
    </row>
    <row r="278" spans="1:29" x14ac:dyDescent="0.2">
      <c r="A278" s="60"/>
      <c r="B278" s="60"/>
      <c r="C278" s="60"/>
      <c r="D278" s="60"/>
      <c r="E278" s="60"/>
      <c r="F278" s="60"/>
      <c r="G278" s="60"/>
      <c r="H278" s="60"/>
      <c r="I278" s="60"/>
      <c r="J278" s="60"/>
      <c r="K278" s="60"/>
      <c r="L278" s="60"/>
      <c r="M278" s="60"/>
      <c r="N278" s="60"/>
      <c r="O278" s="60"/>
      <c r="P278" s="60"/>
      <c r="Q278" s="60"/>
      <c r="R278" s="60"/>
      <c r="S278" s="60"/>
      <c r="T278" s="379"/>
      <c r="V278" s="60"/>
      <c r="W278" s="60"/>
      <c r="X278" s="3939"/>
      <c r="Y278" s="3939"/>
      <c r="Z278" s="379"/>
      <c r="AA278" s="60"/>
      <c r="AB278" s="60"/>
      <c r="AC278" s="60"/>
    </row>
    <row r="279" spans="1:29" x14ac:dyDescent="0.2">
      <c r="A279" s="60"/>
      <c r="B279" s="60"/>
      <c r="C279" s="60"/>
      <c r="D279" s="60"/>
      <c r="E279" s="60"/>
      <c r="F279" s="60"/>
      <c r="G279" s="60"/>
      <c r="H279" s="60"/>
      <c r="I279" s="60"/>
      <c r="J279" s="60"/>
      <c r="K279" s="60"/>
      <c r="L279" s="60"/>
      <c r="M279" s="60"/>
      <c r="N279" s="60"/>
      <c r="O279" s="60"/>
      <c r="P279" s="60"/>
      <c r="Q279" s="60"/>
      <c r="R279" s="60"/>
      <c r="S279" s="60"/>
      <c r="T279" s="379"/>
      <c r="V279" s="60"/>
      <c r="W279" s="60"/>
      <c r="X279" s="3939"/>
      <c r="Y279" s="3939"/>
      <c r="Z279" s="379"/>
      <c r="AA279" s="60"/>
      <c r="AB279" s="60"/>
      <c r="AC279" s="60"/>
    </row>
    <row r="280" spans="1:29" x14ac:dyDescent="0.2">
      <c r="A280" s="60"/>
      <c r="B280" s="60"/>
      <c r="C280" s="60"/>
      <c r="D280" s="60"/>
      <c r="E280" s="60"/>
      <c r="F280" s="60"/>
      <c r="G280" s="60"/>
      <c r="H280" s="60"/>
      <c r="I280" s="60"/>
      <c r="J280" s="60"/>
      <c r="K280" s="60"/>
      <c r="L280" s="60"/>
      <c r="M280" s="60"/>
      <c r="N280" s="60"/>
      <c r="O280" s="60"/>
      <c r="P280" s="60"/>
      <c r="Q280" s="60"/>
      <c r="R280" s="60"/>
      <c r="S280" s="60"/>
      <c r="T280" s="379"/>
      <c r="V280" s="60"/>
      <c r="W280" s="60"/>
      <c r="X280" s="3939"/>
      <c r="Y280" s="3939"/>
      <c r="Z280" s="379"/>
      <c r="AA280" s="60"/>
      <c r="AB280" s="60"/>
      <c r="AC280" s="60"/>
    </row>
    <row r="281" spans="1:29" x14ac:dyDescent="0.2">
      <c r="A281" s="60"/>
      <c r="B281" s="60"/>
      <c r="C281" s="60"/>
      <c r="D281" s="60"/>
      <c r="E281" s="60"/>
      <c r="F281" s="60"/>
      <c r="G281" s="60"/>
      <c r="H281" s="60"/>
      <c r="I281" s="60"/>
      <c r="J281" s="60"/>
      <c r="K281" s="60"/>
      <c r="L281" s="60"/>
      <c r="M281" s="60"/>
      <c r="N281" s="60"/>
      <c r="O281" s="60"/>
      <c r="P281" s="60"/>
      <c r="Q281" s="60"/>
      <c r="R281" s="60"/>
      <c r="S281" s="60"/>
      <c r="T281" s="379"/>
      <c r="V281" s="60"/>
      <c r="W281" s="60"/>
      <c r="X281" s="3939"/>
      <c r="Y281" s="3939"/>
      <c r="Z281" s="379"/>
      <c r="AA281" s="60"/>
      <c r="AB281" s="60"/>
      <c r="AC281" s="60"/>
    </row>
    <row r="282" spans="1:29" x14ac:dyDescent="0.2">
      <c r="A282" s="60"/>
      <c r="B282" s="60"/>
      <c r="C282" s="60"/>
      <c r="D282" s="60"/>
      <c r="E282" s="60"/>
      <c r="F282" s="60"/>
      <c r="G282" s="60"/>
      <c r="H282" s="60"/>
      <c r="I282" s="60"/>
      <c r="J282" s="60"/>
      <c r="K282" s="60"/>
      <c r="L282" s="60"/>
      <c r="M282" s="60"/>
      <c r="N282" s="60"/>
      <c r="O282" s="60"/>
      <c r="P282" s="60"/>
      <c r="Q282" s="60"/>
      <c r="R282" s="60"/>
      <c r="S282" s="60"/>
      <c r="T282" s="379"/>
      <c r="V282" s="60"/>
      <c r="W282" s="60"/>
      <c r="X282" s="3939"/>
      <c r="Y282" s="3939"/>
      <c r="Z282" s="379"/>
      <c r="AA282" s="60"/>
      <c r="AB282" s="60"/>
      <c r="AC282" s="60"/>
    </row>
    <row r="283" spans="1:29" x14ac:dyDescent="0.2">
      <c r="A283" s="60"/>
      <c r="B283" s="60"/>
      <c r="C283" s="60"/>
      <c r="D283" s="60"/>
      <c r="E283" s="60"/>
      <c r="F283" s="60"/>
      <c r="G283" s="60"/>
      <c r="H283" s="60"/>
      <c r="I283" s="60"/>
      <c r="J283" s="60"/>
      <c r="K283" s="60"/>
      <c r="L283" s="60"/>
      <c r="M283" s="60"/>
      <c r="N283" s="60"/>
      <c r="O283" s="60"/>
      <c r="P283" s="60"/>
      <c r="Q283" s="60"/>
      <c r="R283" s="60"/>
      <c r="S283" s="60"/>
      <c r="T283" s="379"/>
      <c r="V283" s="60"/>
      <c r="W283" s="60"/>
      <c r="X283" s="3939"/>
      <c r="Y283" s="3939"/>
      <c r="Z283" s="379"/>
      <c r="AA283" s="60"/>
      <c r="AB283" s="60"/>
      <c r="AC283" s="60"/>
    </row>
    <row r="284" spans="1:29" x14ac:dyDescent="0.2">
      <c r="A284" s="60"/>
      <c r="B284" s="60"/>
      <c r="C284" s="60"/>
      <c r="D284" s="60"/>
      <c r="E284" s="60"/>
      <c r="F284" s="60"/>
      <c r="G284" s="60"/>
      <c r="H284" s="60"/>
      <c r="I284" s="60"/>
      <c r="J284" s="60"/>
      <c r="K284" s="60"/>
      <c r="L284" s="60"/>
      <c r="M284" s="60"/>
      <c r="N284" s="60"/>
      <c r="O284" s="60"/>
      <c r="P284" s="60"/>
      <c r="Q284" s="60"/>
      <c r="R284" s="60"/>
      <c r="S284" s="60"/>
      <c r="T284" s="379"/>
      <c r="V284" s="60"/>
      <c r="W284" s="60"/>
      <c r="X284" s="3939"/>
      <c r="Y284" s="3939"/>
      <c r="Z284" s="379"/>
      <c r="AA284" s="60"/>
      <c r="AB284" s="60"/>
      <c r="AC284" s="60"/>
    </row>
    <row r="285" spans="1:29" x14ac:dyDescent="0.2">
      <c r="A285" s="60"/>
      <c r="B285" s="60"/>
      <c r="C285" s="60"/>
      <c r="D285" s="60"/>
      <c r="E285" s="60"/>
      <c r="F285" s="60"/>
      <c r="G285" s="60"/>
      <c r="H285" s="60"/>
      <c r="I285" s="60"/>
      <c r="J285" s="60"/>
      <c r="K285" s="60"/>
      <c r="L285" s="60"/>
      <c r="M285" s="60"/>
      <c r="N285" s="60"/>
      <c r="O285" s="60"/>
      <c r="P285" s="60"/>
      <c r="Q285" s="60"/>
      <c r="R285" s="60"/>
      <c r="S285" s="60"/>
      <c r="T285" s="379"/>
      <c r="V285" s="60"/>
      <c r="W285" s="60"/>
      <c r="X285" s="3939"/>
      <c r="Y285" s="3939"/>
      <c r="Z285" s="379"/>
      <c r="AA285" s="60"/>
      <c r="AB285" s="60"/>
      <c r="AC285" s="60"/>
    </row>
    <row r="286" spans="1:29" x14ac:dyDescent="0.2">
      <c r="A286" s="60"/>
      <c r="B286" s="60"/>
      <c r="C286" s="60"/>
      <c r="D286" s="60"/>
      <c r="E286" s="60"/>
      <c r="F286" s="60"/>
      <c r="G286" s="60"/>
      <c r="H286" s="60"/>
      <c r="I286" s="60"/>
      <c r="J286" s="60"/>
      <c r="K286" s="60"/>
      <c r="L286" s="60"/>
      <c r="M286" s="60"/>
      <c r="N286" s="60"/>
      <c r="O286" s="60"/>
      <c r="P286" s="60"/>
      <c r="Q286" s="60"/>
      <c r="R286" s="60"/>
      <c r="S286" s="60"/>
      <c r="T286" s="379"/>
      <c r="V286" s="60"/>
      <c r="W286" s="60"/>
      <c r="X286" s="3939"/>
      <c r="Y286" s="3939"/>
      <c r="Z286" s="379"/>
      <c r="AA286" s="60"/>
      <c r="AB286" s="60"/>
      <c r="AC286" s="60"/>
    </row>
    <row r="287" spans="1:29" x14ac:dyDescent="0.2">
      <c r="A287" s="60"/>
      <c r="B287" s="60"/>
      <c r="C287" s="60"/>
      <c r="D287" s="60"/>
      <c r="E287" s="60"/>
      <c r="F287" s="60"/>
      <c r="G287" s="60"/>
      <c r="H287" s="60"/>
      <c r="I287" s="60"/>
      <c r="J287" s="60"/>
      <c r="K287" s="60"/>
      <c r="L287" s="60"/>
      <c r="M287" s="60"/>
      <c r="N287" s="60"/>
      <c r="O287" s="60"/>
      <c r="P287" s="60"/>
      <c r="Q287" s="60"/>
      <c r="R287" s="60"/>
      <c r="S287" s="60"/>
      <c r="T287" s="379"/>
      <c r="V287" s="60"/>
      <c r="W287" s="60"/>
      <c r="X287" s="3939"/>
      <c r="Y287" s="3939"/>
      <c r="Z287" s="379"/>
      <c r="AA287" s="60"/>
      <c r="AB287" s="60"/>
      <c r="AC287" s="60"/>
    </row>
    <row r="288" spans="1:29" x14ac:dyDescent="0.2">
      <c r="A288" s="60"/>
      <c r="B288" s="60"/>
      <c r="C288" s="60"/>
      <c r="D288" s="60"/>
      <c r="E288" s="60"/>
      <c r="F288" s="60"/>
      <c r="G288" s="60"/>
      <c r="H288" s="60"/>
      <c r="I288" s="60"/>
      <c r="J288" s="60"/>
      <c r="K288" s="60"/>
      <c r="L288" s="60"/>
      <c r="M288" s="60"/>
      <c r="N288" s="60"/>
      <c r="O288" s="60"/>
      <c r="P288" s="60"/>
      <c r="Q288" s="60"/>
      <c r="R288" s="60"/>
      <c r="S288" s="60"/>
      <c r="T288" s="379"/>
      <c r="V288" s="60"/>
      <c r="W288" s="60"/>
      <c r="X288" s="3939"/>
      <c r="Y288" s="3939"/>
      <c r="Z288" s="379"/>
      <c r="AA288" s="60"/>
      <c r="AB288" s="60"/>
      <c r="AC288" s="60"/>
    </row>
    <row r="289" spans="1:29" x14ac:dyDescent="0.2">
      <c r="A289" s="60"/>
      <c r="B289" s="60"/>
      <c r="C289" s="60"/>
      <c r="D289" s="60"/>
      <c r="E289" s="60"/>
      <c r="F289" s="60"/>
      <c r="G289" s="60"/>
      <c r="H289" s="60"/>
      <c r="I289" s="60"/>
      <c r="J289" s="60"/>
      <c r="K289" s="60"/>
      <c r="L289" s="60"/>
      <c r="M289" s="60"/>
      <c r="N289" s="60"/>
      <c r="O289" s="60"/>
      <c r="P289" s="60"/>
      <c r="Q289" s="60"/>
      <c r="R289" s="60"/>
      <c r="S289" s="60"/>
      <c r="T289" s="379"/>
      <c r="V289" s="60"/>
      <c r="W289" s="60"/>
      <c r="X289" s="3939"/>
      <c r="Y289" s="3939"/>
      <c r="Z289" s="379"/>
      <c r="AA289" s="60"/>
      <c r="AB289" s="60"/>
      <c r="AC289" s="60"/>
    </row>
    <row r="290" spans="1:29" x14ac:dyDescent="0.2">
      <c r="A290" s="60"/>
      <c r="B290" s="60"/>
      <c r="C290" s="60"/>
      <c r="D290" s="60"/>
      <c r="E290" s="60"/>
      <c r="F290" s="60"/>
      <c r="G290" s="60"/>
      <c r="H290" s="60"/>
      <c r="I290" s="60"/>
      <c r="J290" s="60"/>
      <c r="K290" s="60"/>
      <c r="L290" s="60"/>
      <c r="M290" s="60"/>
      <c r="N290" s="60"/>
      <c r="O290" s="60"/>
      <c r="P290" s="60"/>
      <c r="Q290" s="60"/>
      <c r="R290" s="60"/>
      <c r="S290" s="60"/>
      <c r="T290" s="379"/>
      <c r="V290" s="60"/>
      <c r="W290" s="60"/>
      <c r="X290" s="3939"/>
      <c r="Y290" s="3939"/>
      <c r="Z290" s="379"/>
      <c r="AA290" s="60"/>
      <c r="AB290" s="60"/>
      <c r="AC290" s="60"/>
    </row>
    <row r="291" spans="1:29" x14ac:dyDescent="0.2">
      <c r="A291" s="60"/>
      <c r="B291" s="60"/>
      <c r="C291" s="60"/>
      <c r="D291" s="60"/>
      <c r="E291" s="60"/>
      <c r="F291" s="60"/>
      <c r="G291" s="60"/>
      <c r="H291" s="60"/>
      <c r="I291" s="60"/>
      <c r="J291" s="60"/>
      <c r="K291" s="60"/>
      <c r="L291" s="60"/>
      <c r="M291" s="60"/>
      <c r="N291" s="60"/>
      <c r="O291" s="60"/>
      <c r="P291" s="60"/>
      <c r="Q291" s="60"/>
      <c r="R291" s="60"/>
      <c r="S291" s="60"/>
      <c r="T291" s="379"/>
      <c r="V291" s="60"/>
      <c r="W291" s="60"/>
      <c r="X291" s="3939"/>
      <c r="Y291" s="3939"/>
      <c r="Z291" s="379"/>
      <c r="AA291" s="60"/>
      <c r="AB291" s="60"/>
      <c r="AC291" s="60"/>
    </row>
    <row r="292" spans="1:29" x14ac:dyDescent="0.2">
      <c r="A292" s="60"/>
      <c r="B292" s="60"/>
      <c r="C292" s="60"/>
      <c r="D292" s="60"/>
      <c r="E292" s="60"/>
      <c r="F292" s="60"/>
      <c r="G292" s="60"/>
      <c r="H292" s="60"/>
      <c r="I292" s="60"/>
      <c r="J292" s="60"/>
      <c r="K292" s="60"/>
      <c r="L292" s="60"/>
      <c r="M292" s="60"/>
      <c r="N292" s="60"/>
      <c r="O292" s="60"/>
      <c r="P292" s="60"/>
      <c r="Q292" s="60"/>
      <c r="R292" s="60"/>
      <c r="S292" s="60"/>
      <c r="T292" s="379"/>
      <c r="V292" s="60"/>
      <c r="W292" s="60"/>
      <c r="X292" s="3939"/>
      <c r="Y292" s="3939"/>
      <c r="Z292" s="379"/>
      <c r="AA292" s="60"/>
      <c r="AB292" s="60"/>
      <c r="AC292" s="60"/>
    </row>
    <row r="293" spans="1:29" x14ac:dyDescent="0.2">
      <c r="A293" s="60"/>
      <c r="B293" s="60"/>
      <c r="C293" s="60"/>
      <c r="D293" s="60"/>
      <c r="E293" s="60"/>
      <c r="F293" s="60"/>
      <c r="G293" s="60"/>
      <c r="H293" s="60"/>
      <c r="I293" s="60"/>
      <c r="J293" s="60"/>
      <c r="K293" s="60"/>
      <c r="L293" s="60"/>
      <c r="M293" s="60"/>
      <c r="N293" s="60"/>
      <c r="O293" s="60"/>
      <c r="P293" s="60"/>
      <c r="Q293" s="60"/>
      <c r="R293" s="60"/>
      <c r="S293" s="60"/>
      <c r="T293" s="379"/>
      <c r="V293" s="60"/>
      <c r="W293" s="60"/>
      <c r="X293" s="3939"/>
      <c r="Y293" s="3939"/>
      <c r="Z293" s="379"/>
      <c r="AA293" s="60"/>
      <c r="AB293" s="60"/>
      <c r="AC293" s="60"/>
    </row>
    <row r="294" spans="1:29" x14ac:dyDescent="0.2">
      <c r="A294" s="60"/>
      <c r="B294" s="60"/>
      <c r="C294" s="60"/>
      <c r="D294" s="60"/>
      <c r="E294" s="60"/>
      <c r="F294" s="60"/>
      <c r="G294" s="60"/>
      <c r="H294" s="60"/>
      <c r="I294" s="60"/>
      <c r="J294" s="60"/>
      <c r="K294" s="60"/>
      <c r="L294" s="60"/>
      <c r="M294" s="60"/>
      <c r="N294" s="60"/>
      <c r="O294" s="60"/>
      <c r="P294" s="60"/>
      <c r="Q294" s="60"/>
      <c r="R294" s="60"/>
      <c r="S294" s="60"/>
      <c r="T294" s="379"/>
      <c r="V294" s="60"/>
      <c r="W294" s="60"/>
      <c r="X294" s="3939"/>
      <c r="Y294" s="3939"/>
      <c r="Z294" s="379"/>
      <c r="AA294" s="60"/>
      <c r="AB294" s="60"/>
      <c r="AC294" s="60"/>
    </row>
    <row r="295" spans="1:29" x14ac:dyDescent="0.2">
      <c r="A295" s="60"/>
      <c r="B295" s="60"/>
      <c r="C295" s="60"/>
      <c r="D295" s="60"/>
      <c r="E295" s="60"/>
      <c r="F295" s="60"/>
      <c r="G295" s="60"/>
      <c r="H295" s="60"/>
      <c r="I295" s="60"/>
      <c r="J295" s="60"/>
      <c r="K295" s="60"/>
      <c r="L295" s="60"/>
      <c r="M295" s="60"/>
      <c r="N295" s="60"/>
      <c r="O295" s="60"/>
      <c r="P295" s="60"/>
      <c r="Q295" s="60"/>
      <c r="R295" s="60"/>
      <c r="S295" s="60"/>
      <c r="T295" s="379"/>
      <c r="V295" s="60"/>
      <c r="W295" s="60"/>
      <c r="X295" s="3939"/>
      <c r="Y295" s="3939"/>
      <c r="Z295" s="379"/>
      <c r="AA295" s="60"/>
      <c r="AB295" s="60"/>
      <c r="AC295" s="60"/>
    </row>
    <row r="296" spans="1:29" x14ac:dyDescent="0.2">
      <c r="A296" s="60"/>
      <c r="B296" s="60"/>
      <c r="C296" s="60"/>
      <c r="D296" s="60"/>
      <c r="E296" s="60"/>
      <c r="F296" s="60"/>
      <c r="G296" s="60"/>
      <c r="H296" s="60"/>
      <c r="I296" s="60"/>
      <c r="J296" s="60"/>
      <c r="K296" s="60"/>
      <c r="L296" s="60"/>
      <c r="M296" s="60"/>
      <c r="N296" s="60"/>
      <c r="O296" s="60"/>
      <c r="P296" s="60"/>
      <c r="Q296" s="60"/>
      <c r="R296" s="60"/>
      <c r="S296" s="60"/>
      <c r="T296" s="379"/>
      <c r="V296" s="60"/>
      <c r="W296" s="60"/>
      <c r="X296" s="3939"/>
      <c r="Y296" s="3939"/>
      <c r="Z296" s="379"/>
      <c r="AA296" s="60"/>
      <c r="AB296" s="60"/>
      <c r="AC296" s="60"/>
    </row>
    <row r="297" spans="1:29" x14ac:dyDescent="0.2">
      <c r="A297" s="60"/>
      <c r="B297" s="60"/>
      <c r="C297" s="60"/>
      <c r="D297" s="60"/>
      <c r="E297" s="60"/>
      <c r="F297" s="60"/>
      <c r="G297" s="60"/>
      <c r="H297" s="60"/>
      <c r="I297" s="60"/>
      <c r="J297" s="60"/>
      <c r="K297" s="60"/>
      <c r="L297" s="60"/>
      <c r="M297" s="60"/>
      <c r="N297" s="60"/>
      <c r="O297" s="60"/>
      <c r="P297" s="60"/>
      <c r="Q297" s="60"/>
      <c r="R297" s="60"/>
      <c r="S297" s="60"/>
      <c r="T297" s="379"/>
      <c r="V297" s="60"/>
      <c r="W297" s="60"/>
      <c r="X297" s="3939"/>
      <c r="Y297" s="3939"/>
      <c r="Z297" s="379"/>
      <c r="AA297" s="60"/>
      <c r="AB297" s="60"/>
      <c r="AC297" s="60"/>
    </row>
    <row r="298" spans="1:29" x14ac:dyDescent="0.2">
      <c r="A298" s="60"/>
      <c r="B298" s="60"/>
      <c r="C298" s="60"/>
      <c r="D298" s="60"/>
      <c r="E298" s="60"/>
      <c r="F298" s="60"/>
      <c r="G298" s="60"/>
      <c r="H298" s="60"/>
      <c r="I298" s="60"/>
      <c r="J298" s="60"/>
      <c r="K298" s="60"/>
      <c r="L298" s="60"/>
      <c r="M298" s="60"/>
      <c r="N298" s="60"/>
      <c r="O298" s="60"/>
      <c r="P298" s="60"/>
      <c r="Q298" s="60"/>
      <c r="R298" s="60"/>
      <c r="S298" s="60"/>
      <c r="T298" s="379"/>
      <c r="V298" s="60"/>
      <c r="W298" s="60"/>
      <c r="X298" s="3939"/>
      <c r="Y298" s="3939"/>
      <c r="Z298" s="379"/>
      <c r="AA298" s="60"/>
      <c r="AB298" s="60"/>
      <c r="AC298" s="60"/>
    </row>
    <row r="299" spans="1:29" x14ac:dyDescent="0.2">
      <c r="A299" s="60"/>
      <c r="B299" s="60"/>
      <c r="C299" s="60"/>
      <c r="D299" s="60"/>
      <c r="E299" s="60"/>
      <c r="F299" s="60"/>
      <c r="G299" s="60"/>
      <c r="H299" s="60"/>
      <c r="I299" s="60"/>
      <c r="J299" s="60"/>
      <c r="K299" s="60"/>
      <c r="L299" s="60"/>
      <c r="M299" s="60"/>
      <c r="N299" s="60"/>
      <c r="O299" s="60"/>
      <c r="P299" s="60"/>
      <c r="Q299" s="60"/>
      <c r="R299" s="60"/>
      <c r="S299" s="60"/>
      <c r="T299" s="379"/>
      <c r="V299" s="60"/>
      <c r="W299" s="60"/>
      <c r="X299" s="3939"/>
      <c r="Y299" s="3939"/>
      <c r="Z299" s="379"/>
      <c r="AA299" s="60"/>
      <c r="AB299" s="60"/>
      <c r="AC299" s="60"/>
    </row>
    <row r="300" spans="1:29" x14ac:dyDescent="0.2">
      <c r="A300" s="60"/>
      <c r="B300" s="60"/>
      <c r="C300" s="60"/>
      <c r="D300" s="60"/>
      <c r="E300" s="60"/>
      <c r="F300" s="60"/>
      <c r="G300" s="60"/>
      <c r="H300" s="60"/>
      <c r="I300" s="60"/>
      <c r="J300" s="60"/>
      <c r="K300" s="60"/>
      <c r="L300" s="60"/>
      <c r="M300" s="60"/>
      <c r="N300" s="60"/>
      <c r="O300" s="60"/>
      <c r="P300" s="60"/>
      <c r="Q300" s="60"/>
      <c r="R300" s="60"/>
      <c r="S300" s="60"/>
      <c r="T300" s="379"/>
      <c r="V300" s="60"/>
      <c r="W300" s="60"/>
      <c r="X300" s="3939"/>
      <c r="Y300" s="3939"/>
      <c r="Z300" s="379"/>
      <c r="AA300" s="60"/>
      <c r="AB300" s="60"/>
      <c r="AC300" s="60"/>
    </row>
    <row r="301" spans="1:29" x14ac:dyDescent="0.2">
      <c r="A301" s="60"/>
      <c r="B301" s="60"/>
      <c r="C301" s="60"/>
      <c r="D301" s="60"/>
      <c r="E301" s="60"/>
      <c r="F301" s="60"/>
      <c r="G301" s="60"/>
      <c r="H301" s="60"/>
      <c r="I301" s="60"/>
      <c r="J301" s="60"/>
      <c r="K301" s="60"/>
      <c r="L301" s="60"/>
      <c r="M301" s="60"/>
      <c r="N301" s="60"/>
      <c r="O301" s="60"/>
      <c r="P301" s="60"/>
      <c r="Q301" s="60"/>
      <c r="R301" s="60"/>
      <c r="S301" s="60"/>
      <c r="T301" s="379"/>
      <c r="V301" s="60"/>
      <c r="W301" s="60"/>
      <c r="X301" s="3939"/>
      <c r="Y301" s="3939"/>
      <c r="Z301" s="379"/>
      <c r="AA301" s="60"/>
      <c r="AB301" s="60"/>
      <c r="AC301" s="60"/>
    </row>
    <row r="302" spans="1:29" x14ac:dyDescent="0.2">
      <c r="A302" s="60"/>
      <c r="B302" s="60"/>
      <c r="C302" s="60"/>
      <c r="D302" s="60"/>
      <c r="E302" s="60"/>
      <c r="F302" s="60"/>
      <c r="G302" s="60"/>
      <c r="H302" s="60"/>
      <c r="I302" s="60"/>
      <c r="J302" s="60"/>
      <c r="K302" s="60"/>
      <c r="L302" s="60"/>
      <c r="M302" s="60"/>
      <c r="N302" s="60"/>
      <c r="O302" s="60"/>
      <c r="P302" s="60"/>
      <c r="Q302" s="60"/>
      <c r="R302" s="60"/>
      <c r="S302" s="60"/>
      <c r="T302" s="379"/>
      <c r="V302" s="60"/>
      <c r="W302" s="60"/>
      <c r="X302" s="3939"/>
      <c r="Y302" s="3939"/>
      <c r="Z302" s="379"/>
      <c r="AA302" s="60"/>
      <c r="AB302" s="60"/>
      <c r="AC302" s="60"/>
    </row>
    <row r="303" spans="1:29" x14ac:dyDescent="0.2">
      <c r="A303" s="60"/>
      <c r="B303" s="60"/>
      <c r="C303" s="60"/>
      <c r="D303" s="60"/>
      <c r="E303" s="60"/>
      <c r="F303" s="60"/>
      <c r="G303" s="60"/>
      <c r="H303" s="60"/>
      <c r="I303" s="60"/>
      <c r="J303" s="60"/>
      <c r="K303" s="60"/>
      <c r="L303" s="60"/>
      <c r="M303" s="60"/>
      <c r="N303" s="60"/>
      <c r="O303" s="60"/>
      <c r="P303" s="60"/>
      <c r="Q303" s="60"/>
      <c r="R303" s="60"/>
      <c r="S303" s="60"/>
      <c r="T303" s="379"/>
      <c r="V303" s="60"/>
      <c r="W303" s="60"/>
      <c r="X303" s="3939"/>
      <c r="Y303" s="3939"/>
      <c r="Z303" s="379"/>
      <c r="AA303" s="60"/>
      <c r="AB303" s="60"/>
      <c r="AC303" s="60"/>
    </row>
    <row r="304" spans="1:29" x14ac:dyDescent="0.2">
      <c r="A304" s="60"/>
      <c r="B304" s="60"/>
      <c r="C304" s="60"/>
      <c r="D304" s="60"/>
      <c r="E304" s="60"/>
      <c r="F304" s="60"/>
      <c r="G304" s="60"/>
      <c r="H304" s="60"/>
      <c r="I304" s="60"/>
      <c r="J304" s="60"/>
      <c r="K304" s="60"/>
      <c r="L304" s="60"/>
      <c r="M304" s="60"/>
      <c r="N304" s="60"/>
      <c r="O304" s="60"/>
      <c r="P304" s="60"/>
      <c r="Q304" s="60"/>
      <c r="R304" s="60"/>
      <c r="S304" s="60"/>
      <c r="T304" s="379"/>
      <c r="V304" s="60"/>
      <c r="W304" s="60"/>
      <c r="X304" s="3939"/>
      <c r="Y304" s="3939"/>
      <c r="Z304" s="379"/>
      <c r="AA304" s="60"/>
      <c r="AB304" s="60"/>
      <c r="AC304" s="60"/>
    </row>
    <row r="305" spans="1:29" x14ac:dyDescent="0.2">
      <c r="A305" s="60"/>
      <c r="B305" s="60"/>
      <c r="C305" s="60"/>
      <c r="D305" s="60"/>
      <c r="E305" s="60"/>
      <c r="F305" s="60"/>
      <c r="G305" s="60"/>
      <c r="H305" s="60"/>
      <c r="I305" s="60"/>
      <c r="J305" s="60"/>
      <c r="K305" s="60"/>
      <c r="L305" s="60"/>
      <c r="M305" s="60"/>
      <c r="N305" s="60"/>
      <c r="O305" s="60"/>
      <c r="P305" s="60"/>
      <c r="Q305" s="60"/>
      <c r="R305" s="60"/>
      <c r="S305" s="60"/>
      <c r="T305" s="379"/>
      <c r="V305" s="60"/>
      <c r="W305" s="60"/>
      <c r="X305" s="3939"/>
      <c r="Y305" s="3939"/>
      <c r="Z305" s="379"/>
      <c r="AA305" s="60"/>
      <c r="AB305" s="60"/>
      <c r="AC305" s="60"/>
    </row>
    <row r="306" spans="1:29" x14ac:dyDescent="0.2">
      <c r="A306" s="60"/>
      <c r="B306" s="60"/>
      <c r="C306" s="60"/>
      <c r="D306" s="60"/>
      <c r="E306" s="60"/>
      <c r="F306" s="60"/>
      <c r="G306" s="60"/>
      <c r="H306" s="60"/>
      <c r="I306" s="60"/>
      <c r="J306" s="60"/>
      <c r="K306" s="60"/>
      <c r="L306" s="60"/>
      <c r="M306" s="60"/>
      <c r="N306" s="60"/>
      <c r="O306" s="60"/>
      <c r="P306" s="60"/>
      <c r="Q306" s="60"/>
      <c r="R306" s="60"/>
      <c r="S306" s="60"/>
      <c r="T306" s="379"/>
      <c r="V306" s="60"/>
      <c r="W306" s="60"/>
      <c r="X306" s="3939"/>
      <c r="Y306" s="3939"/>
      <c r="Z306" s="379"/>
      <c r="AA306" s="60"/>
      <c r="AB306" s="60"/>
      <c r="AC306" s="60"/>
    </row>
    <row r="307" spans="1:29" x14ac:dyDescent="0.2">
      <c r="A307" s="60"/>
      <c r="B307" s="60"/>
      <c r="C307" s="60"/>
      <c r="D307" s="60"/>
      <c r="E307" s="60"/>
      <c r="F307" s="60"/>
      <c r="G307" s="60"/>
      <c r="H307" s="60"/>
      <c r="I307" s="60"/>
      <c r="J307" s="60"/>
      <c r="K307" s="60"/>
      <c r="L307" s="60"/>
      <c r="M307" s="60"/>
      <c r="N307" s="60"/>
      <c r="O307" s="60"/>
      <c r="P307" s="60"/>
      <c r="Q307" s="60"/>
      <c r="R307" s="60"/>
      <c r="S307" s="60"/>
      <c r="T307" s="379"/>
      <c r="V307" s="60"/>
      <c r="W307" s="60"/>
      <c r="X307" s="3939"/>
      <c r="Y307" s="3939"/>
      <c r="Z307" s="379"/>
      <c r="AA307" s="60"/>
      <c r="AB307" s="60"/>
      <c r="AC307" s="60"/>
    </row>
    <row r="308" spans="1:29" x14ac:dyDescent="0.2">
      <c r="A308" s="60"/>
      <c r="B308" s="60"/>
      <c r="C308" s="60"/>
      <c r="D308" s="60"/>
      <c r="E308" s="60"/>
      <c r="F308" s="60"/>
      <c r="G308" s="60"/>
      <c r="H308" s="60"/>
      <c r="I308" s="60"/>
      <c r="J308" s="60"/>
      <c r="K308" s="60"/>
      <c r="L308" s="60"/>
      <c r="M308" s="60"/>
      <c r="N308" s="60"/>
      <c r="O308" s="60"/>
      <c r="P308" s="60"/>
      <c r="Q308" s="60"/>
      <c r="R308" s="60"/>
      <c r="S308" s="60"/>
      <c r="T308" s="379"/>
      <c r="V308" s="60"/>
      <c r="W308" s="60"/>
      <c r="X308" s="3939"/>
      <c r="Y308" s="3939"/>
      <c r="Z308" s="379"/>
      <c r="AA308" s="60"/>
      <c r="AB308" s="60"/>
      <c r="AC308" s="60"/>
    </row>
    <row r="309" spans="1:29" x14ac:dyDescent="0.2">
      <c r="A309" s="60"/>
      <c r="B309" s="60"/>
      <c r="C309" s="60"/>
      <c r="D309" s="60"/>
      <c r="E309" s="60"/>
      <c r="F309" s="60"/>
      <c r="G309" s="60"/>
      <c r="H309" s="60"/>
      <c r="I309" s="60"/>
      <c r="J309" s="60"/>
      <c r="K309" s="60"/>
      <c r="L309" s="60"/>
      <c r="M309" s="60"/>
      <c r="N309" s="60"/>
      <c r="O309" s="60"/>
      <c r="P309" s="60"/>
      <c r="Q309" s="60"/>
      <c r="R309" s="60"/>
      <c r="S309" s="60"/>
      <c r="T309" s="379"/>
      <c r="V309" s="60"/>
      <c r="W309" s="60"/>
      <c r="X309" s="3939"/>
      <c r="Y309" s="3939"/>
      <c r="Z309" s="379"/>
      <c r="AA309" s="60"/>
      <c r="AB309" s="60"/>
      <c r="AC309" s="60"/>
    </row>
    <row r="310" spans="1:29" x14ac:dyDescent="0.2">
      <c r="A310" s="60"/>
      <c r="B310" s="60"/>
      <c r="C310" s="60"/>
      <c r="D310" s="60"/>
      <c r="E310" s="60"/>
      <c r="F310" s="60"/>
      <c r="G310" s="60"/>
      <c r="H310" s="60"/>
      <c r="I310" s="60"/>
      <c r="J310" s="60"/>
      <c r="K310" s="60"/>
      <c r="L310" s="60"/>
      <c r="M310" s="60"/>
      <c r="N310" s="60"/>
      <c r="O310" s="60"/>
      <c r="P310" s="60"/>
      <c r="Q310" s="60"/>
      <c r="R310" s="60"/>
      <c r="S310" s="60"/>
      <c r="T310" s="379"/>
      <c r="V310" s="60"/>
      <c r="W310" s="60"/>
      <c r="X310" s="3939"/>
      <c r="Y310" s="3939"/>
      <c r="Z310" s="379"/>
      <c r="AA310" s="60"/>
      <c r="AB310" s="60"/>
      <c r="AC310" s="60"/>
    </row>
    <row r="311" spans="1:29" x14ac:dyDescent="0.2">
      <c r="A311" s="60"/>
      <c r="B311" s="60"/>
      <c r="C311" s="60"/>
      <c r="D311" s="60"/>
      <c r="E311" s="60"/>
      <c r="F311" s="60"/>
      <c r="G311" s="60"/>
      <c r="H311" s="60"/>
      <c r="I311" s="60"/>
      <c r="J311" s="60"/>
      <c r="K311" s="60"/>
      <c r="L311" s="60"/>
      <c r="M311" s="60"/>
      <c r="N311" s="60"/>
      <c r="O311" s="60"/>
      <c r="P311" s="60"/>
      <c r="Q311" s="60"/>
      <c r="R311" s="60"/>
      <c r="S311" s="60"/>
      <c r="T311" s="379"/>
      <c r="V311" s="60"/>
      <c r="W311" s="60"/>
      <c r="X311" s="3939"/>
      <c r="Y311" s="3939"/>
      <c r="Z311" s="379"/>
      <c r="AA311" s="60"/>
      <c r="AB311" s="60"/>
      <c r="AC311" s="60"/>
    </row>
    <row r="312" spans="1:29" x14ac:dyDescent="0.2">
      <c r="A312" s="60"/>
      <c r="B312" s="60"/>
      <c r="C312" s="60"/>
      <c r="D312" s="60"/>
      <c r="E312" s="60"/>
      <c r="F312" s="60"/>
      <c r="G312" s="60"/>
      <c r="H312" s="60"/>
      <c r="I312" s="60"/>
      <c r="J312" s="60"/>
      <c r="K312" s="60"/>
      <c r="L312" s="60"/>
      <c r="M312" s="60"/>
      <c r="N312" s="60"/>
      <c r="O312" s="60"/>
      <c r="P312" s="60"/>
      <c r="Q312" s="60"/>
      <c r="R312" s="60"/>
      <c r="S312" s="60"/>
      <c r="T312" s="379"/>
      <c r="V312" s="60"/>
      <c r="W312" s="60"/>
      <c r="X312" s="3939"/>
      <c r="Y312" s="3939"/>
      <c r="Z312" s="379"/>
      <c r="AA312" s="60"/>
      <c r="AB312" s="60"/>
      <c r="AC312" s="60"/>
    </row>
    <row r="313" spans="1:29" x14ac:dyDescent="0.2">
      <c r="A313" s="60"/>
      <c r="B313" s="60"/>
      <c r="C313" s="60"/>
      <c r="D313" s="60"/>
      <c r="E313" s="60"/>
      <c r="F313" s="60"/>
      <c r="G313" s="60"/>
      <c r="H313" s="60"/>
      <c r="I313" s="60"/>
      <c r="J313" s="60"/>
      <c r="K313" s="60"/>
      <c r="L313" s="60"/>
      <c r="M313" s="60"/>
      <c r="N313" s="60"/>
      <c r="O313" s="60"/>
      <c r="P313" s="60"/>
      <c r="Q313" s="60"/>
      <c r="R313" s="60"/>
      <c r="S313" s="60"/>
      <c r="T313" s="379"/>
      <c r="V313" s="60"/>
      <c r="W313" s="60"/>
      <c r="X313" s="3939"/>
      <c r="Y313" s="3939"/>
      <c r="Z313" s="379"/>
      <c r="AA313" s="60"/>
      <c r="AB313" s="60"/>
      <c r="AC313" s="60"/>
    </row>
    <row r="314" spans="1:29" x14ac:dyDescent="0.2">
      <c r="A314" s="60"/>
      <c r="B314" s="60"/>
      <c r="C314" s="60"/>
      <c r="D314" s="60"/>
      <c r="E314" s="60"/>
      <c r="F314" s="60"/>
      <c r="G314" s="60"/>
      <c r="H314" s="60"/>
      <c r="I314" s="60"/>
      <c r="J314" s="60"/>
      <c r="K314" s="60"/>
      <c r="L314" s="60"/>
      <c r="M314" s="60"/>
      <c r="N314" s="60"/>
      <c r="O314" s="60"/>
      <c r="P314" s="60"/>
      <c r="Q314" s="60"/>
      <c r="R314" s="60"/>
      <c r="S314" s="60"/>
      <c r="T314" s="379"/>
      <c r="V314" s="60"/>
      <c r="W314" s="60"/>
      <c r="X314" s="3939"/>
      <c r="Y314" s="3939"/>
      <c r="Z314" s="379"/>
      <c r="AA314" s="60"/>
      <c r="AB314" s="60"/>
      <c r="AC314" s="60"/>
    </row>
    <row r="315" spans="1:29" x14ac:dyDescent="0.2">
      <c r="A315" s="60"/>
      <c r="B315" s="60"/>
      <c r="C315" s="60"/>
      <c r="D315" s="60"/>
      <c r="E315" s="60"/>
      <c r="F315" s="60"/>
      <c r="G315" s="60"/>
      <c r="H315" s="60"/>
      <c r="I315" s="60"/>
      <c r="J315" s="60"/>
      <c r="K315" s="60"/>
      <c r="L315" s="60"/>
      <c r="M315" s="60"/>
      <c r="N315" s="60"/>
      <c r="O315" s="60"/>
      <c r="P315" s="60"/>
      <c r="Q315" s="60"/>
      <c r="R315" s="60"/>
      <c r="S315" s="60"/>
      <c r="T315" s="379"/>
      <c r="V315" s="60"/>
      <c r="W315" s="60"/>
      <c r="X315" s="3939"/>
      <c r="Y315" s="3939"/>
      <c r="Z315" s="379"/>
      <c r="AA315" s="60"/>
      <c r="AB315" s="60"/>
      <c r="AC315" s="60"/>
    </row>
    <row r="316" spans="1:29" x14ac:dyDescent="0.2">
      <c r="A316" s="60"/>
      <c r="B316" s="60"/>
      <c r="C316" s="60"/>
      <c r="D316" s="60"/>
      <c r="E316" s="60"/>
      <c r="F316" s="60"/>
      <c r="G316" s="60"/>
      <c r="H316" s="60"/>
      <c r="I316" s="60"/>
      <c r="J316" s="60"/>
      <c r="K316" s="60"/>
      <c r="L316" s="60"/>
      <c r="M316" s="60"/>
      <c r="N316" s="60"/>
      <c r="O316" s="60"/>
      <c r="P316" s="60"/>
      <c r="Q316" s="60"/>
      <c r="R316" s="60"/>
      <c r="S316" s="60"/>
      <c r="T316" s="379"/>
      <c r="V316" s="60"/>
      <c r="W316" s="60"/>
      <c r="X316" s="3939"/>
      <c r="Y316" s="3939"/>
      <c r="Z316" s="379"/>
      <c r="AA316" s="60"/>
      <c r="AB316" s="60"/>
      <c r="AC316" s="60"/>
    </row>
    <row r="317" spans="1:29" x14ac:dyDescent="0.2">
      <c r="A317" s="60"/>
      <c r="B317" s="60"/>
      <c r="C317" s="60"/>
      <c r="D317" s="60"/>
      <c r="E317" s="60"/>
      <c r="F317" s="60"/>
      <c r="G317" s="60"/>
      <c r="H317" s="60"/>
      <c r="I317" s="60"/>
      <c r="J317" s="60"/>
      <c r="K317" s="60"/>
      <c r="L317" s="60"/>
      <c r="M317" s="60"/>
      <c r="N317" s="60"/>
      <c r="O317" s="60"/>
      <c r="P317" s="60"/>
      <c r="Q317" s="60"/>
      <c r="R317" s="60"/>
      <c r="S317" s="60"/>
      <c r="T317" s="379"/>
      <c r="V317" s="60"/>
      <c r="W317" s="60"/>
      <c r="X317" s="3939"/>
      <c r="Y317" s="3939"/>
      <c r="Z317" s="379"/>
      <c r="AA317" s="60"/>
      <c r="AB317" s="60"/>
      <c r="AC317" s="60"/>
    </row>
    <row r="318" spans="1:29" x14ac:dyDescent="0.2">
      <c r="A318" s="60"/>
      <c r="B318" s="60"/>
      <c r="C318" s="60"/>
      <c r="D318" s="60"/>
      <c r="E318" s="60"/>
      <c r="F318" s="60"/>
      <c r="G318" s="60"/>
      <c r="H318" s="60"/>
      <c r="I318" s="60"/>
      <c r="J318" s="60"/>
      <c r="K318" s="60"/>
      <c r="L318" s="60"/>
      <c r="M318" s="60"/>
      <c r="N318" s="60"/>
      <c r="O318" s="60"/>
      <c r="P318" s="60"/>
      <c r="Q318" s="60"/>
      <c r="R318" s="60"/>
      <c r="S318" s="60"/>
      <c r="T318" s="379"/>
      <c r="V318" s="60"/>
      <c r="W318" s="60"/>
      <c r="X318" s="3939"/>
      <c r="Y318" s="3939"/>
      <c r="Z318" s="379"/>
      <c r="AA318" s="60"/>
      <c r="AB318" s="60"/>
      <c r="AC318" s="60"/>
    </row>
    <row r="319" spans="1:29" x14ac:dyDescent="0.2">
      <c r="A319" s="60"/>
      <c r="B319" s="60"/>
      <c r="C319" s="60"/>
      <c r="D319" s="60"/>
      <c r="E319" s="60"/>
      <c r="F319" s="60"/>
      <c r="G319" s="60"/>
      <c r="H319" s="60"/>
      <c r="I319" s="60"/>
      <c r="J319" s="60"/>
      <c r="K319" s="60"/>
      <c r="L319" s="60"/>
      <c r="M319" s="60"/>
      <c r="N319" s="60"/>
      <c r="O319" s="60"/>
      <c r="P319" s="60"/>
      <c r="Q319" s="60"/>
      <c r="R319" s="60"/>
      <c r="S319" s="60"/>
      <c r="T319" s="379"/>
      <c r="V319" s="60"/>
      <c r="W319" s="60"/>
      <c r="X319" s="3939"/>
      <c r="Y319" s="3939"/>
      <c r="Z319" s="379"/>
      <c r="AA319" s="60"/>
      <c r="AB319" s="60"/>
      <c r="AC319" s="60"/>
    </row>
    <row r="320" spans="1:29" x14ac:dyDescent="0.2">
      <c r="A320" s="60"/>
      <c r="B320" s="60"/>
      <c r="C320" s="60"/>
      <c r="D320" s="60"/>
      <c r="E320" s="60"/>
      <c r="F320" s="60"/>
      <c r="G320" s="60"/>
      <c r="H320" s="60"/>
      <c r="I320" s="60"/>
      <c r="J320" s="60"/>
      <c r="K320" s="60"/>
      <c r="L320" s="60"/>
      <c r="M320" s="60"/>
      <c r="N320" s="60"/>
      <c r="O320" s="60"/>
      <c r="P320" s="60"/>
      <c r="Q320" s="60"/>
      <c r="R320" s="60"/>
      <c r="S320" s="60"/>
      <c r="T320" s="379"/>
      <c r="V320" s="60"/>
      <c r="W320" s="60"/>
      <c r="X320" s="3939"/>
      <c r="Y320" s="3939"/>
      <c r="Z320" s="379"/>
      <c r="AA320" s="60"/>
      <c r="AB320" s="60"/>
      <c r="AC320" s="60"/>
    </row>
    <row r="321" spans="1:29" x14ac:dyDescent="0.2">
      <c r="A321" s="60"/>
      <c r="B321" s="60"/>
      <c r="C321" s="60"/>
      <c r="D321" s="60"/>
      <c r="E321" s="60"/>
      <c r="F321" s="60"/>
      <c r="G321" s="60"/>
      <c r="H321" s="60"/>
      <c r="I321" s="60"/>
      <c r="J321" s="60"/>
      <c r="K321" s="60"/>
      <c r="L321" s="60"/>
      <c r="M321" s="60"/>
      <c r="N321" s="60"/>
      <c r="O321" s="60"/>
      <c r="P321" s="60"/>
      <c r="Q321" s="60"/>
      <c r="R321" s="60"/>
      <c r="S321" s="60"/>
      <c r="T321" s="379"/>
      <c r="V321" s="60"/>
      <c r="W321" s="60"/>
      <c r="X321" s="3939"/>
      <c r="Y321" s="3939"/>
      <c r="Z321" s="379"/>
      <c r="AA321" s="60"/>
      <c r="AB321" s="60"/>
      <c r="AC321" s="60"/>
    </row>
    <row r="322" spans="1:29" x14ac:dyDescent="0.2">
      <c r="A322" s="60"/>
      <c r="B322" s="60"/>
      <c r="C322" s="60"/>
      <c r="D322" s="60"/>
      <c r="E322" s="60"/>
      <c r="F322" s="60"/>
      <c r="G322" s="60"/>
      <c r="H322" s="60"/>
      <c r="I322" s="60"/>
      <c r="J322" s="60"/>
      <c r="K322" s="60"/>
      <c r="L322" s="60"/>
      <c r="M322" s="60"/>
      <c r="N322" s="60"/>
      <c r="O322" s="60"/>
      <c r="P322" s="60"/>
      <c r="Q322" s="60"/>
      <c r="R322" s="60"/>
      <c r="S322" s="60"/>
      <c r="T322" s="379"/>
      <c r="V322" s="60"/>
      <c r="W322" s="60"/>
      <c r="X322" s="3939"/>
      <c r="Y322" s="3939"/>
      <c r="Z322" s="379"/>
      <c r="AA322" s="60"/>
      <c r="AB322" s="60"/>
      <c r="AC322" s="60"/>
    </row>
    <row r="323" spans="1:29" x14ac:dyDescent="0.2">
      <c r="A323" s="60"/>
      <c r="B323" s="60"/>
      <c r="C323" s="60"/>
      <c r="D323" s="60"/>
      <c r="E323" s="60"/>
      <c r="F323" s="60"/>
      <c r="G323" s="60"/>
      <c r="H323" s="60"/>
      <c r="I323" s="60"/>
      <c r="J323" s="60"/>
      <c r="K323" s="60"/>
      <c r="L323" s="60"/>
      <c r="M323" s="60"/>
      <c r="N323" s="60"/>
      <c r="O323" s="60"/>
      <c r="P323" s="60"/>
      <c r="Q323" s="60"/>
      <c r="R323" s="60"/>
      <c r="S323" s="60"/>
      <c r="T323" s="379"/>
      <c r="V323" s="60"/>
      <c r="W323" s="60"/>
      <c r="X323" s="3939"/>
      <c r="Y323" s="3939"/>
      <c r="Z323" s="379"/>
      <c r="AA323" s="60"/>
      <c r="AB323" s="60"/>
      <c r="AC323" s="60"/>
    </row>
    <row r="324" spans="1:29" x14ac:dyDescent="0.2">
      <c r="A324" s="60"/>
      <c r="B324" s="60"/>
      <c r="C324" s="60"/>
      <c r="D324" s="60"/>
      <c r="E324" s="60"/>
      <c r="F324" s="60"/>
      <c r="G324" s="60"/>
      <c r="H324" s="60"/>
      <c r="I324" s="60"/>
      <c r="J324" s="60"/>
      <c r="K324" s="60"/>
      <c r="L324" s="60"/>
      <c r="M324" s="60"/>
      <c r="N324" s="60"/>
      <c r="O324" s="60"/>
      <c r="P324" s="60"/>
      <c r="Q324" s="60"/>
      <c r="R324" s="60"/>
      <c r="S324" s="60"/>
      <c r="T324" s="379"/>
      <c r="V324" s="60"/>
      <c r="W324" s="60"/>
      <c r="X324" s="3939"/>
      <c r="Y324" s="3939"/>
      <c r="Z324" s="379"/>
      <c r="AA324" s="60"/>
      <c r="AB324" s="60"/>
      <c r="AC324" s="60"/>
    </row>
    <row r="325" spans="1:29" x14ac:dyDescent="0.2">
      <c r="A325" s="60"/>
      <c r="B325" s="60"/>
      <c r="C325" s="60"/>
      <c r="D325" s="60"/>
      <c r="E325" s="60"/>
      <c r="F325" s="60"/>
      <c r="G325" s="60"/>
      <c r="H325" s="60"/>
      <c r="I325" s="60"/>
      <c r="J325" s="60"/>
      <c r="K325" s="60"/>
      <c r="L325" s="60"/>
      <c r="M325" s="60"/>
      <c r="N325" s="60"/>
      <c r="O325" s="60"/>
      <c r="P325" s="60"/>
      <c r="Q325" s="60"/>
      <c r="R325" s="60"/>
      <c r="S325" s="60"/>
      <c r="T325" s="379"/>
      <c r="V325" s="60"/>
      <c r="W325" s="60"/>
      <c r="X325" s="3939"/>
      <c r="Y325" s="3939"/>
      <c r="Z325" s="379"/>
      <c r="AA325" s="60"/>
      <c r="AB325" s="60"/>
      <c r="AC325" s="60"/>
    </row>
    <row r="326" spans="1:29" x14ac:dyDescent="0.2">
      <c r="A326" s="60"/>
      <c r="B326" s="60"/>
      <c r="C326" s="60"/>
      <c r="D326" s="60"/>
      <c r="E326" s="60"/>
      <c r="F326" s="60"/>
      <c r="G326" s="60"/>
      <c r="H326" s="60"/>
      <c r="I326" s="60"/>
      <c r="J326" s="60"/>
      <c r="K326" s="60"/>
      <c r="L326" s="60"/>
      <c r="M326" s="60"/>
      <c r="N326" s="60"/>
      <c r="O326" s="60"/>
      <c r="P326" s="60"/>
      <c r="Q326" s="60"/>
      <c r="R326" s="60"/>
      <c r="S326" s="60"/>
      <c r="T326" s="379"/>
      <c r="V326" s="60"/>
      <c r="W326" s="60"/>
      <c r="X326" s="3939"/>
      <c r="Y326" s="3939"/>
      <c r="Z326" s="379"/>
      <c r="AA326" s="60"/>
      <c r="AB326" s="60"/>
      <c r="AC326" s="60"/>
    </row>
    <row r="327" spans="1:29" x14ac:dyDescent="0.2">
      <c r="A327" s="60"/>
      <c r="B327" s="60"/>
      <c r="C327" s="60"/>
      <c r="D327" s="60"/>
      <c r="E327" s="60"/>
      <c r="F327" s="60"/>
      <c r="G327" s="60"/>
      <c r="H327" s="60"/>
      <c r="I327" s="60"/>
      <c r="J327" s="60"/>
      <c r="K327" s="60"/>
      <c r="L327" s="60"/>
      <c r="M327" s="60"/>
      <c r="N327" s="60"/>
      <c r="O327" s="60"/>
      <c r="P327" s="60"/>
      <c r="Q327" s="60"/>
      <c r="R327" s="60"/>
      <c r="S327" s="60"/>
      <c r="T327" s="379"/>
      <c r="V327" s="60"/>
      <c r="W327" s="60"/>
      <c r="X327" s="3939"/>
      <c r="Y327" s="3939"/>
      <c r="Z327" s="379"/>
      <c r="AA327" s="60"/>
      <c r="AB327" s="60"/>
      <c r="AC327" s="60"/>
    </row>
    <row r="328" spans="1:29" x14ac:dyDescent="0.2">
      <c r="A328" s="60"/>
      <c r="B328" s="60"/>
      <c r="C328" s="60"/>
      <c r="D328" s="60"/>
      <c r="E328" s="60"/>
      <c r="F328" s="60"/>
      <c r="G328" s="60"/>
      <c r="H328" s="60"/>
      <c r="I328" s="60"/>
      <c r="J328" s="60"/>
      <c r="K328" s="60"/>
      <c r="L328" s="60"/>
      <c r="M328" s="60"/>
      <c r="N328" s="60"/>
      <c r="O328" s="60"/>
      <c r="P328" s="60"/>
      <c r="Q328" s="60"/>
      <c r="R328" s="60"/>
      <c r="S328" s="60"/>
      <c r="T328" s="379"/>
      <c r="V328" s="60"/>
      <c r="W328" s="60"/>
      <c r="X328" s="3939"/>
      <c r="Y328" s="3939"/>
      <c r="Z328" s="379"/>
      <c r="AA328" s="60"/>
      <c r="AB328" s="60"/>
      <c r="AC328" s="60"/>
    </row>
    <row r="329" spans="1:29" x14ac:dyDescent="0.2">
      <c r="A329" s="60"/>
      <c r="B329" s="60"/>
      <c r="C329" s="60"/>
      <c r="D329" s="60"/>
      <c r="E329" s="60"/>
      <c r="F329" s="60"/>
      <c r="G329" s="60"/>
      <c r="H329" s="60"/>
      <c r="I329" s="60"/>
      <c r="J329" s="60"/>
      <c r="K329" s="60"/>
      <c r="L329" s="60"/>
      <c r="M329" s="60"/>
      <c r="N329" s="60"/>
      <c r="O329" s="60"/>
      <c r="P329" s="60"/>
      <c r="Q329" s="60"/>
      <c r="R329" s="60"/>
      <c r="S329" s="60"/>
      <c r="T329" s="379"/>
      <c r="V329" s="60"/>
      <c r="W329" s="60"/>
      <c r="X329" s="3939"/>
      <c r="Y329" s="3939"/>
      <c r="Z329" s="379"/>
      <c r="AA329" s="60"/>
      <c r="AB329" s="60"/>
      <c r="AC329" s="60"/>
    </row>
    <row r="330" spans="1:29" x14ac:dyDescent="0.2">
      <c r="A330" s="60"/>
      <c r="B330" s="60"/>
      <c r="C330" s="60"/>
      <c r="D330" s="60"/>
      <c r="E330" s="60"/>
      <c r="F330" s="60"/>
      <c r="G330" s="60"/>
      <c r="H330" s="60"/>
      <c r="I330" s="60"/>
      <c r="J330" s="60"/>
      <c r="K330" s="60"/>
      <c r="L330" s="60"/>
      <c r="M330" s="60"/>
      <c r="N330" s="60"/>
      <c r="O330" s="60"/>
      <c r="P330" s="60"/>
      <c r="Q330" s="60"/>
      <c r="R330" s="60"/>
      <c r="S330" s="60"/>
      <c r="T330" s="379"/>
      <c r="V330" s="60"/>
      <c r="W330" s="60"/>
      <c r="X330" s="3939"/>
      <c r="Y330" s="3939"/>
      <c r="Z330" s="379"/>
      <c r="AA330" s="60"/>
      <c r="AB330" s="60"/>
      <c r="AC330" s="60"/>
    </row>
    <row r="331" spans="1:29" x14ac:dyDescent="0.2">
      <c r="A331" s="60"/>
      <c r="B331" s="60"/>
      <c r="C331" s="60"/>
      <c r="D331" s="60"/>
      <c r="E331" s="60"/>
      <c r="F331" s="60"/>
      <c r="G331" s="60"/>
      <c r="H331" s="60"/>
      <c r="I331" s="60"/>
      <c r="J331" s="60"/>
      <c r="K331" s="60"/>
      <c r="L331" s="60"/>
      <c r="M331" s="60"/>
      <c r="N331" s="60"/>
      <c r="O331" s="60"/>
      <c r="P331" s="60"/>
      <c r="Q331" s="60"/>
      <c r="R331" s="60"/>
      <c r="S331" s="60"/>
      <c r="T331" s="379"/>
      <c r="V331" s="60"/>
      <c r="W331" s="60"/>
      <c r="X331" s="3939"/>
      <c r="Y331" s="3939"/>
      <c r="Z331" s="379"/>
      <c r="AA331" s="60"/>
      <c r="AB331" s="60"/>
      <c r="AC331" s="60"/>
    </row>
    <row r="332" spans="1:29" x14ac:dyDescent="0.2">
      <c r="A332" s="60"/>
      <c r="B332" s="60"/>
      <c r="C332" s="60"/>
      <c r="D332" s="60"/>
      <c r="E332" s="60"/>
      <c r="F332" s="60"/>
      <c r="G332" s="60"/>
      <c r="H332" s="60"/>
      <c r="I332" s="60"/>
      <c r="J332" s="60"/>
      <c r="K332" s="60"/>
      <c r="L332" s="60"/>
      <c r="M332" s="60"/>
      <c r="N332" s="60"/>
      <c r="O332" s="60"/>
      <c r="P332" s="60"/>
      <c r="Q332" s="60"/>
      <c r="R332" s="60"/>
      <c r="S332" s="60"/>
      <c r="T332" s="379"/>
      <c r="V332" s="60"/>
      <c r="W332" s="60"/>
      <c r="X332" s="3939"/>
      <c r="Y332" s="3939"/>
      <c r="Z332" s="379"/>
      <c r="AA332" s="60"/>
      <c r="AB332" s="60"/>
      <c r="AC332" s="60"/>
    </row>
    <row r="333" spans="1:29" x14ac:dyDescent="0.2">
      <c r="A333" s="60"/>
      <c r="B333" s="60"/>
      <c r="C333" s="60"/>
      <c r="D333" s="60"/>
      <c r="E333" s="60"/>
      <c r="F333" s="60"/>
      <c r="G333" s="60"/>
      <c r="H333" s="60"/>
      <c r="I333" s="60"/>
      <c r="J333" s="60"/>
      <c r="K333" s="60"/>
      <c r="L333" s="60"/>
      <c r="M333" s="60"/>
      <c r="N333" s="60"/>
      <c r="O333" s="60"/>
      <c r="P333" s="60"/>
      <c r="Q333" s="60"/>
      <c r="R333" s="60"/>
      <c r="S333" s="60"/>
      <c r="T333" s="379"/>
      <c r="V333" s="60"/>
      <c r="W333" s="60"/>
      <c r="X333" s="3939"/>
      <c r="Y333" s="3939"/>
      <c r="Z333" s="379"/>
      <c r="AA333" s="60"/>
      <c r="AB333" s="60"/>
      <c r="AC333" s="60"/>
    </row>
    <row r="334" spans="1:29" x14ac:dyDescent="0.2">
      <c r="A334" s="60"/>
      <c r="B334" s="60"/>
      <c r="C334" s="60"/>
      <c r="D334" s="60"/>
      <c r="E334" s="60"/>
      <c r="F334" s="60"/>
      <c r="G334" s="60"/>
      <c r="H334" s="60"/>
      <c r="I334" s="60"/>
      <c r="J334" s="60"/>
      <c r="K334" s="60"/>
      <c r="L334" s="60"/>
      <c r="M334" s="60"/>
      <c r="N334" s="60"/>
      <c r="O334" s="60"/>
      <c r="P334" s="60"/>
      <c r="Q334" s="60"/>
      <c r="R334" s="60"/>
      <c r="S334" s="60"/>
      <c r="T334" s="379"/>
      <c r="V334" s="60"/>
      <c r="W334" s="60"/>
      <c r="X334" s="3939"/>
      <c r="Y334" s="3939"/>
      <c r="Z334" s="379"/>
      <c r="AA334" s="60"/>
      <c r="AB334" s="60"/>
      <c r="AC334" s="60"/>
    </row>
  </sheetData>
  <mergeCells count="6">
    <mergeCell ref="K14:T14"/>
    <mergeCell ref="N5:O5"/>
    <mergeCell ref="P5:Q5"/>
    <mergeCell ref="R5:S5"/>
    <mergeCell ref="K6:M6"/>
    <mergeCell ref="K13:T13"/>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5">
    <tabColor rgb="FFEB700B"/>
  </sheetPr>
  <dimension ref="A1:H29"/>
  <sheetViews>
    <sheetView showGridLines="0" view="pageBreakPreview" topLeftCell="A3" zoomScaleNormal="80" zoomScaleSheetLayoutView="100" workbookViewId="0">
      <selection activeCell="A10" sqref="A10"/>
    </sheetView>
  </sheetViews>
  <sheetFormatPr baseColWidth="10" defaultColWidth="11.42578125" defaultRowHeight="12.75" x14ac:dyDescent="0.2"/>
  <cols>
    <col min="1" max="1" width="94" style="6" customWidth="1"/>
    <col min="2" max="2" width="15.28515625" style="6" customWidth="1"/>
    <col min="3" max="3" width="3.5703125" style="6" customWidth="1"/>
    <col min="4" max="4" width="14.28515625" style="6" customWidth="1"/>
    <col min="5" max="5" width="2.28515625" style="6" customWidth="1"/>
    <col min="6" max="16384" width="11.42578125" style="6"/>
  </cols>
  <sheetData>
    <row r="1" spans="1:8" s="20" customFormat="1" ht="18" x14ac:dyDescent="0.25">
      <c r="A1" s="3024" t="s">
        <v>4275</v>
      </c>
      <c r="B1" s="3626"/>
      <c r="C1" s="3626"/>
      <c r="D1" s="5731" t="s">
        <v>5099</v>
      </c>
      <c r="E1" s="5731"/>
      <c r="H1" s="6086"/>
    </row>
    <row r="2" spans="1:8" s="20" customFormat="1" ht="18" x14ac:dyDescent="0.25">
      <c r="A2" s="3024" t="s">
        <v>4276</v>
      </c>
      <c r="B2" s="3626"/>
      <c r="C2" s="3626"/>
      <c r="D2" s="2125"/>
      <c r="E2" s="2125"/>
      <c r="H2" s="6086"/>
    </row>
    <row r="3" spans="1:8" s="20" customFormat="1" ht="18" x14ac:dyDescent="0.25">
      <c r="A3" s="3024">
        <v>2013</v>
      </c>
      <c r="B3" s="3626"/>
      <c r="C3" s="3626"/>
      <c r="D3" s="2125"/>
      <c r="E3" s="2125"/>
      <c r="H3" s="6086"/>
    </row>
    <row r="4" spans="1:8" s="20" customFormat="1" ht="15.75" customHeight="1" x14ac:dyDescent="0.25">
      <c r="A4" s="3024"/>
      <c r="B4" s="3626"/>
      <c r="C4" s="3626"/>
      <c r="D4" s="2125"/>
      <c r="E4" s="2125"/>
      <c r="H4" s="6086"/>
    </row>
    <row r="5" spans="1:8" s="3632" customFormat="1" ht="33.75" customHeight="1" x14ac:dyDescent="0.2">
      <c r="A5" s="6072" t="s">
        <v>33</v>
      </c>
      <c r="B5" s="6087" t="s">
        <v>2944</v>
      </c>
      <c r="C5" s="6088"/>
      <c r="D5" s="6089"/>
      <c r="E5" s="4081"/>
      <c r="H5" s="6086"/>
    </row>
    <row r="6" spans="1:8" s="3632" customFormat="1" ht="17.25" customHeight="1" x14ac:dyDescent="0.2">
      <c r="A6" s="5899"/>
      <c r="B6" s="6090" t="s">
        <v>6</v>
      </c>
      <c r="C6" s="6091"/>
      <c r="D6" s="6090" t="s">
        <v>2948</v>
      </c>
      <c r="E6" s="6091"/>
      <c r="H6" s="6086"/>
    </row>
    <row r="7" spans="1:8" s="3632" customFormat="1" ht="27" customHeight="1" x14ac:dyDescent="0.2">
      <c r="A7" s="6133" t="s">
        <v>3529</v>
      </c>
      <c r="B7" s="3992">
        <f>SUM(B8:B16)</f>
        <v>33766201.970000006</v>
      </c>
      <c r="C7" s="4082"/>
      <c r="D7" s="3992">
        <f>SUM(D8:D16)</f>
        <v>8625218.2800000012</v>
      </c>
      <c r="E7" s="4083"/>
      <c r="H7" s="6086"/>
    </row>
    <row r="8" spans="1:8" ht="21" customHeight="1" x14ac:dyDescent="0.2">
      <c r="A8" s="6134" t="s">
        <v>301</v>
      </c>
      <c r="B8" s="5090">
        <f>'10-E382op-EmProc (2)'!N8</f>
        <v>11962999.220000001</v>
      </c>
      <c r="C8" s="5096"/>
      <c r="D8" s="5099">
        <v>0</v>
      </c>
      <c r="E8" s="5096"/>
    </row>
    <row r="9" spans="1:8" ht="21.75" customHeight="1" x14ac:dyDescent="0.2">
      <c r="A9" s="5575" t="s">
        <v>3533</v>
      </c>
      <c r="B9" s="5092">
        <f>'10-E382op-EmProc (4)'!N9</f>
        <v>322200.81</v>
      </c>
      <c r="C9" s="2390"/>
      <c r="D9" s="2397">
        <v>0</v>
      </c>
      <c r="E9" s="2390"/>
    </row>
    <row r="10" spans="1:8" ht="19.5" customHeight="1" x14ac:dyDescent="0.2">
      <c r="A10" s="5575" t="s">
        <v>500</v>
      </c>
      <c r="B10" s="5092">
        <f>'10-E382op-EmProc (4)'!N12</f>
        <v>2623096.0500000003</v>
      </c>
      <c r="C10" s="2390"/>
      <c r="D10" s="2397">
        <v>0</v>
      </c>
      <c r="E10" s="2390"/>
    </row>
    <row r="11" spans="1:8" ht="19.5" customHeight="1" x14ac:dyDescent="0.2">
      <c r="A11" s="5575" t="s">
        <v>3534</v>
      </c>
      <c r="B11" s="5092">
        <f>'10-E382op-EmProc (6)'!N7</f>
        <v>1725000</v>
      </c>
      <c r="C11" s="2390"/>
      <c r="D11" s="2397">
        <v>0</v>
      </c>
      <c r="E11" s="2390"/>
    </row>
    <row r="12" spans="1:8" ht="15.75" customHeight="1" x14ac:dyDescent="0.2">
      <c r="A12" s="5575" t="s">
        <v>3535</v>
      </c>
      <c r="B12" s="5092">
        <f>'10-E382op-EmProc (6)'!N11</f>
        <v>8068680.040000001</v>
      </c>
      <c r="C12" s="2390"/>
      <c r="D12" s="2397">
        <v>0</v>
      </c>
      <c r="E12" s="2390"/>
    </row>
    <row r="13" spans="1:8" ht="20.25" customHeight="1" x14ac:dyDescent="0.2">
      <c r="A13" s="5575" t="s">
        <v>332</v>
      </c>
      <c r="B13" s="5092">
        <f>'10-E382op-EmProc (7)'!N17</f>
        <v>6774037.8499999996</v>
      </c>
      <c r="C13" s="2390"/>
      <c r="D13" s="2397">
        <v>0</v>
      </c>
      <c r="E13" s="2390"/>
    </row>
    <row r="14" spans="1:8" ht="18" customHeight="1" x14ac:dyDescent="0.2">
      <c r="A14" s="5575" t="s">
        <v>3537</v>
      </c>
      <c r="B14" s="5092">
        <f>'10-E382op-EmProc (9)'!N8</f>
        <v>490200</v>
      </c>
      <c r="C14" s="2390"/>
      <c r="D14" s="2397">
        <v>0</v>
      </c>
      <c r="E14" s="2390"/>
    </row>
    <row r="15" spans="1:8" ht="21" customHeight="1" x14ac:dyDescent="0.2">
      <c r="A15" s="5575" t="s">
        <v>299</v>
      </c>
      <c r="B15" s="5092">
        <f>'10-E382op-EmProc (9)'!N11</f>
        <v>1799988</v>
      </c>
      <c r="C15" s="2390"/>
      <c r="D15" s="2397">
        <v>0</v>
      </c>
      <c r="E15" s="2390"/>
    </row>
    <row r="16" spans="1:8" ht="18.75" customHeight="1" x14ac:dyDescent="0.2">
      <c r="A16" s="5093" t="s">
        <v>899</v>
      </c>
      <c r="B16" s="5106">
        <v>0</v>
      </c>
      <c r="C16" s="5097"/>
      <c r="D16" s="5094">
        <f>'10-E382op-EmProc'!N9</f>
        <v>8625218.2800000012</v>
      </c>
      <c r="E16" s="5097"/>
    </row>
    <row r="17" spans="1:5" x14ac:dyDescent="0.2">
      <c r="A17" s="4960"/>
      <c r="B17" s="2397"/>
      <c r="C17" s="2390"/>
      <c r="D17" s="2397"/>
      <c r="E17" s="2390"/>
    </row>
    <row r="18" spans="1:5" ht="26.25" customHeight="1" x14ac:dyDescent="0.2">
      <c r="A18" s="6085" t="str">
        <f>'5-E381op-EbR'!A26</f>
        <v>Fuente: Secretaría de Obras Públicas. Instituto Estatal de Infraestructura Educativa (INEIEM). Subsecretaría de Infraestructura (SSI). Dirección General de Obra Educativa (DGOE). Dirección General de Obras Públicas (DGOP).</v>
      </c>
      <c r="B18" s="6085"/>
      <c r="C18" s="6085"/>
      <c r="D18" s="6085"/>
      <c r="E18" s="2125"/>
    </row>
    <row r="19" spans="1:5" x14ac:dyDescent="0.2">
      <c r="B19" s="378"/>
      <c r="C19" s="378"/>
    </row>
    <row r="20" spans="1:5" x14ac:dyDescent="0.2">
      <c r="B20" s="378"/>
      <c r="C20" s="378"/>
    </row>
    <row r="21" spans="1:5" x14ac:dyDescent="0.2">
      <c r="B21" s="378"/>
      <c r="C21" s="378"/>
    </row>
    <row r="22" spans="1:5" x14ac:dyDescent="0.2">
      <c r="B22" s="378"/>
      <c r="C22" s="378"/>
    </row>
    <row r="23" spans="1:5" x14ac:dyDescent="0.2">
      <c r="B23" s="378"/>
      <c r="C23" s="378"/>
    </row>
    <row r="24" spans="1:5" x14ac:dyDescent="0.2">
      <c r="B24" s="378"/>
      <c r="C24" s="378"/>
    </row>
    <row r="25" spans="1:5" x14ac:dyDescent="0.2">
      <c r="B25" s="378"/>
      <c r="C25" s="378"/>
    </row>
    <row r="26" spans="1:5" x14ac:dyDescent="0.2">
      <c r="B26" s="378"/>
      <c r="C26" s="378"/>
    </row>
    <row r="27" spans="1:5" x14ac:dyDescent="0.2">
      <c r="B27" s="378"/>
      <c r="C27" s="378"/>
    </row>
    <row r="28" spans="1:5" x14ac:dyDescent="0.2">
      <c r="B28" s="378"/>
      <c r="C28" s="378"/>
    </row>
    <row r="29" spans="1:5" x14ac:dyDescent="0.2">
      <c r="B29" s="378"/>
      <c r="C29" s="378"/>
    </row>
  </sheetData>
  <mergeCells count="7">
    <mergeCell ref="A18:D18"/>
    <mergeCell ref="D1:E1"/>
    <mergeCell ref="H1:H7"/>
    <mergeCell ref="B5:D5"/>
    <mergeCell ref="B6:C6"/>
    <mergeCell ref="D6:E6"/>
    <mergeCell ref="A5:A6"/>
  </mergeCells>
  <printOptions horizontalCentered="1" verticalCentered="1"/>
  <pageMargins left="0.98425196850393704" right="0.39370078740157483" top="0.39370078740157483" bottom="0.39370078740157483" header="0" footer="0.39370078740157483"/>
  <pageSetup scale="95" orientation="landscape" r:id="rId1"/>
  <headerFooter alignWithMargins="0">
    <oddFooter>&amp;L&amp;"Tahoma,Normal"348</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6">
    <tabColor rgb="FFEB700B"/>
  </sheetPr>
  <dimension ref="A1:AO47"/>
  <sheetViews>
    <sheetView showGridLines="0" view="pageBreakPreview" zoomScaleNormal="70" zoomScaleSheetLayoutView="100" workbookViewId="0">
      <selection activeCell="A15" sqref="A15:XFD15"/>
    </sheetView>
  </sheetViews>
  <sheetFormatPr baseColWidth="10" defaultColWidth="11.42578125" defaultRowHeight="12.75" x14ac:dyDescent="0.2"/>
  <cols>
    <col min="1" max="1" width="0.140625" style="6"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1" style="6" customWidth="1"/>
    <col min="19" max="19" width="5.28515625" style="6" customWidth="1"/>
    <col min="20" max="20" width="29" style="378" customWidth="1"/>
    <col min="21" max="21" width="15.7109375" style="6" hidden="1" customWidth="1"/>
    <col min="22" max="22" width="11.28515625" style="6" hidden="1" customWidth="1"/>
    <col min="23" max="23" width="9" style="6" hidden="1" customWidth="1"/>
    <col min="24" max="24" width="10.140625" style="378" hidden="1" customWidth="1"/>
    <col min="25" max="25" width="8.140625" style="378" hidden="1" customWidth="1"/>
    <col min="26" max="26" width="26" style="378" hidden="1" customWidth="1"/>
    <col min="27" max="27" width="51.2851562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71093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2388</v>
      </c>
      <c r="L1" s="4084"/>
      <c r="M1" s="4084"/>
      <c r="N1" s="4084"/>
      <c r="O1" s="4084"/>
      <c r="P1" s="4084"/>
      <c r="Q1" s="4084"/>
      <c r="R1" s="4084"/>
      <c r="S1" s="4084"/>
      <c r="T1" s="2996" t="s">
        <v>5194</v>
      </c>
      <c r="V1" s="4000"/>
      <c r="W1" s="4001"/>
      <c r="X1" s="4001"/>
      <c r="Y1" s="4001"/>
      <c r="Z1" s="4002"/>
    </row>
    <row r="2" spans="1:41" s="3999" customFormat="1" ht="18" x14ac:dyDescent="0.25">
      <c r="K2" s="1652" t="s">
        <v>3541</v>
      </c>
      <c r="L2" s="4084"/>
      <c r="M2" s="4084"/>
      <c r="N2" s="4084"/>
      <c r="O2" s="4084"/>
      <c r="P2" s="4084"/>
      <c r="Q2" s="4084"/>
      <c r="R2" s="4084"/>
      <c r="S2" s="4084"/>
      <c r="T2" s="4084"/>
      <c r="V2" s="4000"/>
      <c r="W2" s="4001"/>
      <c r="X2" s="4001"/>
      <c r="Y2" s="4001"/>
      <c r="Z2" s="4002"/>
    </row>
    <row r="3" spans="1:41" s="3999" customFormat="1" ht="18" x14ac:dyDescent="0.25">
      <c r="K3" s="1652" t="s">
        <v>3542</v>
      </c>
      <c r="L3" s="4084"/>
      <c r="M3" s="4084"/>
      <c r="N3" s="4084"/>
      <c r="O3" s="4084"/>
      <c r="P3" s="4084"/>
      <c r="Q3" s="4084"/>
      <c r="R3" s="4084"/>
      <c r="S3" s="4084"/>
      <c r="T3" s="4084"/>
      <c r="V3" s="4000"/>
      <c r="W3" s="4001"/>
      <c r="X3" s="4001"/>
      <c r="Y3" s="4001"/>
      <c r="Z3" s="4002"/>
    </row>
    <row r="4" spans="1:41" s="3999" customFormat="1" ht="18" x14ac:dyDescent="0.25">
      <c r="K4" s="2992">
        <v>2013</v>
      </c>
      <c r="L4" s="4084"/>
      <c r="M4" s="4084"/>
      <c r="N4" s="4084"/>
      <c r="O4" s="4084"/>
      <c r="P4" s="4084"/>
      <c r="Q4" s="4084"/>
      <c r="R4" s="4084"/>
      <c r="S4" s="4084"/>
      <c r="T4" s="4084"/>
      <c r="V4" s="4000"/>
      <c r="W4" s="4001"/>
      <c r="X4" s="4001"/>
      <c r="Y4" s="4001"/>
      <c r="Z4" s="4002"/>
    </row>
    <row r="5" spans="1:41" s="3999" customFormat="1" ht="18" x14ac:dyDescent="0.25">
      <c r="K5" s="2992"/>
      <c r="L5" s="4085"/>
      <c r="M5" s="4085"/>
      <c r="N5" s="4085"/>
      <c r="O5" s="4085"/>
      <c r="P5" s="4085"/>
      <c r="Q5" s="4085"/>
      <c r="R5" s="4085"/>
      <c r="S5" s="4085"/>
      <c r="T5" s="4085"/>
      <c r="V5" s="85"/>
      <c r="W5" s="83"/>
      <c r="X5" s="58"/>
      <c r="Y5" s="58"/>
      <c r="Z5" s="58"/>
    </row>
    <row r="6" spans="1:41" s="3632" customFormat="1" ht="46.5" customHeight="1" x14ac:dyDescent="0.2">
      <c r="A6" s="3906" t="s">
        <v>50</v>
      </c>
      <c r="B6" s="3262" t="s">
        <v>44</v>
      </c>
      <c r="C6" s="3262" t="s">
        <v>172</v>
      </c>
      <c r="D6" s="3262" t="s">
        <v>261</v>
      </c>
      <c r="E6" s="3262"/>
      <c r="F6" s="3262" t="s">
        <v>176</v>
      </c>
      <c r="G6" s="3262" t="s">
        <v>179</v>
      </c>
      <c r="H6" s="3262" t="s">
        <v>178</v>
      </c>
      <c r="I6" s="3262" t="s">
        <v>174</v>
      </c>
      <c r="J6" s="3263" t="s">
        <v>175</v>
      </c>
      <c r="K6" s="4003" t="s">
        <v>181</v>
      </c>
      <c r="L6" s="4003" t="s">
        <v>21</v>
      </c>
      <c r="M6" s="4003" t="s">
        <v>29</v>
      </c>
      <c r="N6" s="6083" t="s">
        <v>258</v>
      </c>
      <c r="O6" s="6083"/>
      <c r="P6" s="6083" t="s">
        <v>182</v>
      </c>
      <c r="Q6" s="6083"/>
      <c r="R6" s="6083" t="s">
        <v>20</v>
      </c>
      <c r="S6" s="6083"/>
      <c r="T6" s="4003"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s="3632" customFormat="1" ht="17.25" x14ac:dyDescent="0.2">
      <c r="A7" s="4004" t="s">
        <v>3979</v>
      </c>
      <c r="B7" s="4005"/>
      <c r="C7" s="4005"/>
      <c r="D7" s="4006"/>
      <c r="E7" s="4006"/>
      <c r="F7" s="4006"/>
      <c r="G7" s="4007"/>
      <c r="H7" s="4008"/>
      <c r="I7" s="4006"/>
      <c r="J7" s="4009"/>
      <c r="K7" s="6084" t="s">
        <v>3529</v>
      </c>
      <c r="L7" s="6084"/>
      <c r="M7" s="6084"/>
      <c r="N7" s="4010">
        <f>SUM(N8,'10-E382op-EmProc (2)'!N7)</f>
        <v>42391420.250000007</v>
      </c>
      <c r="O7" s="3993"/>
      <c r="P7" s="3993"/>
      <c r="Q7" s="3993"/>
      <c r="R7" s="4086">
        <f>SUM(R8,'10-E382op-EmProc (2)'!R7)</f>
        <v>9404</v>
      </c>
      <c r="S7" s="4012"/>
      <c r="T7" s="4011"/>
      <c r="U7" s="4013"/>
      <c r="V7" s="4014"/>
      <c r="W7" s="4014"/>
      <c r="X7" s="4015" t="e">
        <f>SUM(X8,#REF!)</f>
        <v>#REF!</v>
      </c>
      <c r="Y7" s="4015" t="e">
        <f>SUM(Y8,#REF!)</f>
        <v>#REF!</v>
      </c>
      <c r="Z7" s="3277"/>
      <c r="AA7" s="3277"/>
      <c r="AB7" s="3277"/>
      <c r="AC7" s="3277"/>
      <c r="AD7" s="3277">
        <f>SUM(AD8)</f>
        <v>0</v>
      </c>
      <c r="AE7" s="3277">
        <f>SUM(AE8)</f>
        <v>0</v>
      </c>
      <c r="AF7" s="3277"/>
      <c r="AG7" s="3277"/>
      <c r="AH7" s="3277"/>
      <c r="AI7" s="3277"/>
    </row>
    <row r="8" spans="1:41" s="3632" customFormat="1" ht="18" x14ac:dyDescent="0.2">
      <c r="A8" s="3273" t="s">
        <v>3980</v>
      </c>
      <c r="B8" s="3274"/>
      <c r="C8" s="3274"/>
      <c r="D8" s="3275"/>
      <c r="E8" s="3275"/>
      <c r="F8" s="3275"/>
      <c r="G8" s="3276"/>
      <c r="H8" s="3277"/>
      <c r="I8" s="3275"/>
      <c r="J8" s="3278"/>
      <c r="K8" s="6094" t="s">
        <v>4277</v>
      </c>
      <c r="L8" s="6095"/>
      <c r="M8" s="6095"/>
      <c r="N8" s="4087">
        <f>SUM(N9)</f>
        <v>8625218.2800000012</v>
      </c>
      <c r="O8" s="4088"/>
      <c r="P8" s="4087"/>
      <c r="Q8" s="4088"/>
      <c r="R8" s="3909">
        <f>SUM(R9)</f>
        <v>3270</v>
      </c>
      <c r="S8" s="4089"/>
      <c r="T8" s="4090"/>
      <c r="U8" s="4016"/>
      <c r="V8" s="3428"/>
      <c r="W8" s="3327"/>
      <c r="X8" s="4017">
        <f>SUM(X9)</f>
        <v>5</v>
      </c>
      <c r="Y8" s="4017">
        <f>SUM(Y9)</f>
        <v>6</v>
      </c>
      <c r="Z8" s="3284"/>
      <c r="AA8" s="3285"/>
      <c r="AB8" s="3285"/>
      <c r="AC8" s="3285"/>
      <c r="AD8" s="3286"/>
      <c r="AE8" s="3286"/>
      <c r="AF8" s="3286"/>
      <c r="AG8" s="3286"/>
      <c r="AH8" s="3286"/>
      <c r="AI8" s="3286"/>
    </row>
    <row r="9" spans="1:41" s="3632" customFormat="1" ht="30" customHeight="1" x14ac:dyDescent="0.2">
      <c r="A9" s="4018"/>
      <c r="B9" s="4018"/>
      <c r="C9" s="4018"/>
      <c r="D9" s="4018"/>
      <c r="E9" s="4018"/>
      <c r="F9" s="4018"/>
      <c r="G9" s="4019"/>
      <c r="H9" s="4018"/>
      <c r="I9" s="4018"/>
      <c r="J9" s="4019"/>
      <c r="K9" s="5912" t="s">
        <v>899</v>
      </c>
      <c r="L9" s="5913"/>
      <c r="M9" s="5913"/>
      <c r="N9" s="2572">
        <f>SUM(N10,N13)</f>
        <v>8625218.2800000012</v>
      </c>
      <c r="O9" s="4091"/>
      <c r="P9" s="2572"/>
      <c r="Q9" s="4092"/>
      <c r="R9" s="2491">
        <f>SUM(R10,R13)</f>
        <v>3270</v>
      </c>
      <c r="S9" s="2497"/>
      <c r="T9" s="2066"/>
      <c r="U9" s="4020"/>
      <c r="V9" s="4021"/>
      <c r="W9" s="4021"/>
      <c r="X9" s="4017">
        <f>SUM(X10,X13)</f>
        <v>5</v>
      </c>
      <c r="Y9" s="4017">
        <f>SUM(Y10,Y13)</f>
        <v>6</v>
      </c>
      <c r="Z9" s="3914"/>
      <c r="AA9" s="3914"/>
      <c r="AB9" s="3914"/>
      <c r="AC9" s="3914"/>
      <c r="AD9" s="4022"/>
      <c r="AE9" s="3914"/>
      <c r="AF9" s="3914"/>
      <c r="AG9" s="3914"/>
      <c r="AH9" s="3914"/>
      <c r="AI9" s="3914"/>
    </row>
    <row r="10" spans="1:41" s="3632" customFormat="1" ht="15.75" x14ac:dyDescent="0.25">
      <c r="A10" s="4023"/>
      <c r="B10" s="4023"/>
      <c r="C10" s="4023"/>
      <c r="D10" s="4023"/>
      <c r="E10" s="4023"/>
      <c r="F10" s="4023"/>
      <c r="G10" s="4023"/>
      <c r="H10" s="4023"/>
      <c r="I10" s="4023"/>
      <c r="J10" s="4024"/>
      <c r="K10" s="2989" t="s">
        <v>295</v>
      </c>
      <c r="L10" s="2995"/>
      <c r="M10" s="2995"/>
      <c r="N10" s="2570">
        <f>SUM(N11:N12)</f>
        <v>3513058.37</v>
      </c>
      <c r="O10" s="4093"/>
      <c r="P10" s="2570"/>
      <c r="Q10" s="4094"/>
      <c r="R10" s="4025">
        <f>SUM(R11:R12)</f>
        <v>1400</v>
      </c>
      <c r="S10" s="2071"/>
      <c r="T10" s="2072"/>
      <c r="U10" s="4026"/>
      <c r="V10" s="3918"/>
      <c r="W10" s="3918"/>
      <c r="X10" s="4027">
        <f>SUM(X11:X12)</f>
        <v>1</v>
      </c>
      <c r="Y10" s="4027">
        <f>SUM(Y11:Y12)</f>
        <v>2</v>
      </c>
      <c r="Z10" s="3920"/>
      <c r="AA10" s="3921"/>
      <c r="AB10" s="3921"/>
      <c r="AC10" s="4028"/>
      <c r="AD10" s="4028"/>
      <c r="AE10" s="4023"/>
      <c r="AF10" s="4023"/>
      <c r="AG10" s="4023"/>
      <c r="AH10" s="4023"/>
      <c r="AI10" s="4023"/>
    </row>
    <row r="11" spans="1:41" s="587" customFormat="1" ht="49.5" customHeight="1" x14ac:dyDescent="0.25">
      <c r="A11" s="718" t="s">
        <v>869</v>
      </c>
      <c r="B11" s="1183" t="s">
        <v>867</v>
      </c>
      <c r="C11" s="718" t="s">
        <v>285</v>
      </c>
      <c r="D11" s="3311" t="s">
        <v>306</v>
      </c>
      <c r="E11" s="3659" t="s">
        <v>281</v>
      </c>
      <c r="F11" s="4031" t="s">
        <v>296</v>
      </c>
      <c r="G11" s="759" t="s">
        <v>4278</v>
      </c>
      <c r="H11" s="715" t="s">
        <v>295</v>
      </c>
      <c r="I11" s="4045" t="s">
        <v>878</v>
      </c>
      <c r="J11" s="1108">
        <v>2013</v>
      </c>
      <c r="K11" s="2012" t="s">
        <v>4279</v>
      </c>
      <c r="L11" s="3314" t="s">
        <v>1722</v>
      </c>
      <c r="M11" s="3314" t="s">
        <v>1722</v>
      </c>
      <c r="N11" s="2573">
        <v>1530959.7</v>
      </c>
      <c r="O11" s="4095"/>
      <c r="P11" s="3359">
        <v>0.38</v>
      </c>
      <c r="Q11" s="1965"/>
      <c r="R11" s="2453">
        <v>700</v>
      </c>
      <c r="S11" s="2694"/>
      <c r="T11" s="1962"/>
      <c r="U11" s="1112">
        <v>0</v>
      </c>
      <c r="V11" s="3312" t="s">
        <v>281</v>
      </c>
      <c r="W11" s="3312" t="s">
        <v>281</v>
      </c>
      <c r="X11" s="1399">
        <v>1</v>
      </c>
      <c r="Y11" s="1399">
        <v>1</v>
      </c>
      <c r="Z11" s="3312" t="s">
        <v>281</v>
      </c>
      <c r="AA11" s="3312" t="s">
        <v>281</v>
      </c>
      <c r="AB11" s="757"/>
      <c r="AC11" s="4032" t="s">
        <v>4280</v>
      </c>
      <c r="AD11" s="3364" t="s">
        <v>281</v>
      </c>
      <c r="AE11" s="3364" t="s">
        <v>281</v>
      </c>
      <c r="AF11" s="3364" t="s">
        <v>281</v>
      </c>
      <c r="AG11" s="756" t="s">
        <v>287</v>
      </c>
      <c r="AH11" s="755" t="s">
        <v>287</v>
      </c>
      <c r="AI11" s="3312" t="s">
        <v>281</v>
      </c>
      <c r="AJ11" s="755" t="s">
        <v>287</v>
      </c>
      <c r="AK11" s="755" t="s">
        <v>287</v>
      </c>
      <c r="AL11" s="755" t="s">
        <v>287</v>
      </c>
      <c r="AM11" s="755" t="s">
        <v>287</v>
      </c>
      <c r="AN11" s="755" t="s">
        <v>287</v>
      </c>
      <c r="AO11" s="1219" t="s">
        <v>287</v>
      </c>
    </row>
    <row r="12" spans="1:41" s="587" customFormat="1" ht="39.75" customHeight="1" x14ac:dyDescent="0.25">
      <c r="A12" s="718" t="s">
        <v>869</v>
      </c>
      <c r="B12" s="1183" t="s">
        <v>2245</v>
      </c>
      <c r="C12" s="718" t="s">
        <v>285</v>
      </c>
      <c r="D12" s="3311" t="s">
        <v>306</v>
      </c>
      <c r="E12" s="4096" t="s">
        <v>281</v>
      </c>
      <c r="F12" s="4031" t="s">
        <v>296</v>
      </c>
      <c r="G12" s="759" t="s">
        <v>4281</v>
      </c>
      <c r="H12" s="715" t="s">
        <v>295</v>
      </c>
      <c r="I12" s="4045" t="s">
        <v>878</v>
      </c>
      <c r="J12" s="1108">
        <v>2013</v>
      </c>
      <c r="K12" s="2012" t="s">
        <v>4282</v>
      </c>
      <c r="L12" s="3314" t="s">
        <v>4283</v>
      </c>
      <c r="M12" s="3314" t="s">
        <v>4091</v>
      </c>
      <c r="N12" s="2573">
        <v>1982098.67</v>
      </c>
      <c r="O12" s="4095"/>
      <c r="P12" s="3359">
        <v>0.45</v>
      </c>
      <c r="Q12" s="1965"/>
      <c r="R12" s="2453">
        <v>700</v>
      </c>
      <c r="S12" s="2694"/>
      <c r="T12" s="1962"/>
      <c r="U12" s="1112">
        <v>0</v>
      </c>
      <c r="V12" s="3312" t="s">
        <v>281</v>
      </c>
      <c r="W12" s="3312" t="s">
        <v>281</v>
      </c>
      <c r="X12" s="1399" t="s">
        <v>4284</v>
      </c>
      <c r="Y12" s="1399">
        <v>1</v>
      </c>
      <c r="Z12" s="3312" t="s">
        <v>281</v>
      </c>
      <c r="AA12" s="3312" t="s">
        <v>281</v>
      </c>
      <c r="AB12" s="757"/>
      <c r="AC12" s="4032" t="s">
        <v>4285</v>
      </c>
      <c r="AD12" s="3364" t="s">
        <v>4286</v>
      </c>
      <c r="AE12" s="3364" t="s">
        <v>281</v>
      </c>
      <c r="AF12" s="3364" t="s">
        <v>281</v>
      </c>
      <c r="AG12" s="756" t="s">
        <v>287</v>
      </c>
      <c r="AH12" s="755" t="s">
        <v>287</v>
      </c>
      <c r="AI12" s="3312" t="s">
        <v>281</v>
      </c>
      <c r="AJ12" s="755" t="s">
        <v>287</v>
      </c>
      <c r="AK12" s="755" t="s">
        <v>287</v>
      </c>
      <c r="AL12" s="755" t="s">
        <v>287</v>
      </c>
      <c r="AM12" s="755" t="s">
        <v>287</v>
      </c>
      <c r="AN12" s="755" t="s">
        <v>287</v>
      </c>
      <c r="AO12" s="1219" t="s">
        <v>287</v>
      </c>
    </row>
    <row r="13" spans="1:41" s="3632" customFormat="1" ht="16.5" x14ac:dyDescent="0.2">
      <c r="A13" s="4018"/>
      <c r="B13" s="4018"/>
      <c r="C13" s="4018"/>
      <c r="D13" s="4018"/>
      <c r="E13" s="4018"/>
      <c r="F13" s="4018"/>
      <c r="G13" s="4019"/>
      <c r="H13" s="4018"/>
      <c r="I13" s="4018"/>
      <c r="J13" s="4019"/>
      <c r="K13" s="5912" t="s">
        <v>909</v>
      </c>
      <c r="L13" s="5913"/>
      <c r="M13" s="5913"/>
      <c r="N13" s="2572">
        <f>SUM(N14)</f>
        <v>5112159.91</v>
      </c>
      <c r="O13" s="4091"/>
      <c r="P13" s="2063"/>
      <c r="Q13" s="2058"/>
      <c r="R13" s="2491">
        <f>SUM(R14)</f>
        <v>1870</v>
      </c>
      <c r="S13" s="2497"/>
      <c r="T13" s="2066"/>
      <c r="U13" s="4020"/>
      <c r="V13" s="4021"/>
      <c r="W13" s="4021"/>
      <c r="X13" s="4017">
        <f>SUM(X14)</f>
        <v>4</v>
      </c>
      <c r="Y13" s="4017">
        <f>SUM(Y14)</f>
        <v>4</v>
      </c>
      <c r="Z13" s="3914"/>
      <c r="AA13" s="3914"/>
      <c r="AB13" s="3914"/>
      <c r="AC13" s="3914"/>
      <c r="AD13" s="4022"/>
      <c r="AE13" s="3914"/>
      <c r="AF13" s="3914"/>
      <c r="AG13" s="3914"/>
      <c r="AH13" s="3914"/>
      <c r="AI13" s="3914"/>
    </row>
    <row r="14" spans="1:41" s="3632" customFormat="1" ht="15.75" x14ac:dyDescent="0.25">
      <c r="A14" s="4023"/>
      <c r="B14" s="4023"/>
      <c r="C14" s="4023"/>
      <c r="D14" s="4023"/>
      <c r="E14" s="4023"/>
      <c r="F14" s="4023"/>
      <c r="G14" s="4023"/>
      <c r="H14" s="4023"/>
      <c r="I14" s="4023"/>
      <c r="J14" s="4024"/>
      <c r="K14" s="6092" t="s">
        <v>289</v>
      </c>
      <c r="L14" s="6093"/>
      <c r="M14" s="6093"/>
      <c r="N14" s="2570">
        <f>SUM(N15:N18)</f>
        <v>5112159.91</v>
      </c>
      <c r="O14" s="4093"/>
      <c r="P14" s="2067"/>
      <c r="Q14" s="2069"/>
      <c r="R14" s="4025">
        <f>SUM(R15:R18)</f>
        <v>1870</v>
      </c>
      <c r="S14" s="2071"/>
      <c r="T14" s="2072"/>
      <c r="U14" s="4026"/>
      <c r="V14" s="3918"/>
      <c r="W14" s="3918"/>
      <c r="X14" s="4027">
        <f>SUM(X15:X18)</f>
        <v>4</v>
      </c>
      <c r="Y14" s="4027">
        <f>SUM(Y15:Y18)</f>
        <v>4</v>
      </c>
      <c r="Z14" s="3920"/>
      <c r="AA14" s="3921"/>
      <c r="AB14" s="3921"/>
      <c r="AC14" s="4028"/>
      <c r="AD14" s="4028"/>
      <c r="AE14" s="4023"/>
      <c r="AF14" s="4023"/>
      <c r="AG14" s="4023"/>
      <c r="AH14" s="4023"/>
      <c r="AI14" s="4023"/>
    </row>
    <row r="15" spans="1:41" s="587" customFormat="1" ht="38.25" customHeight="1" x14ac:dyDescent="0.25">
      <c r="A15" s="1549" t="s">
        <v>869</v>
      </c>
      <c r="B15" s="1183" t="s">
        <v>867</v>
      </c>
      <c r="C15" s="1549" t="s">
        <v>285</v>
      </c>
      <c r="D15" s="1581" t="s">
        <v>306</v>
      </c>
      <c r="E15" s="628" t="s">
        <v>281</v>
      </c>
      <c r="F15" s="4031" t="s">
        <v>296</v>
      </c>
      <c r="G15" s="1557" t="s">
        <v>3770</v>
      </c>
      <c r="H15" s="1554" t="s">
        <v>289</v>
      </c>
      <c r="I15" s="1625" t="s">
        <v>909</v>
      </c>
      <c r="J15" s="1556">
        <v>2013</v>
      </c>
      <c r="K15" s="1968" t="s">
        <v>4287</v>
      </c>
      <c r="L15" s="3315" t="s">
        <v>316</v>
      </c>
      <c r="M15" s="3315" t="s">
        <v>316</v>
      </c>
      <c r="N15" s="2571">
        <v>888524.12</v>
      </c>
      <c r="O15" s="4095"/>
      <c r="P15" s="3359">
        <v>0.05</v>
      </c>
      <c r="Q15" s="1965"/>
      <c r="R15" s="1964">
        <v>480</v>
      </c>
      <c r="S15" s="1963"/>
      <c r="T15" s="1962"/>
      <c r="U15" s="1112">
        <v>0</v>
      </c>
      <c r="V15" s="668" t="s">
        <v>284</v>
      </c>
      <c r="W15" s="668" t="s">
        <v>283</v>
      </c>
      <c r="X15" s="1587">
        <v>1</v>
      </c>
      <c r="Y15" s="1587">
        <v>1</v>
      </c>
      <c r="Z15" s="631" t="s">
        <v>282</v>
      </c>
      <c r="AA15" s="1561"/>
      <c r="AB15" s="1646"/>
      <c r="AC15" s="1647"/>
      <c r="AD15" s="3364"/>
      <c r="AE15" s="1562" t="s">
        <v>4288</v>
      </c>
      <c r="AF15" s="1565">
        <v>41639</v>
      </c>
      <c r="AG15" s="1562" t="s">
        <v>287</v>
      </c>
      <c r="AH15" s="1565" t="s">
        <v>287</v>
      </c>
      <c r="AI15" s="3312" t="s">
        <v>281</v>
      </c>
      <c r="AJ15" s="755" t="s">
        <v>287</v>
      </c>
      <c r="AK15" s="755" t="s">
        <v>287</v>
      </c>
      <c r="AL15" s="755" t="s">
        <v>287</v>
      </c>
      <c r="AM15" s="755" t="s">
        <v>287</v>
      </c>
      <c r="AN15" s="755" t="s">
        <v>287</v>
      </c>
      <c r="AO15" s="1219" t="s">
        <v>287</v>
      </c>
    </row>
    <row r="16" spans="1:41" s="587" customFormat="1" ht="27" customHeight="1" x14ac:dyDescent="0.25">
      <c r="A16" s="1549" t="s">
        <v>869</v>
      </c>
      <c r="B16" s="1183" t="s">
        <v>867</v>
      </c>
      <c r="C16" s="1549" t="s">
        <v>285</v>
      </c>
      <c r="D16" s="1581" t="s">
        <v>306</v>
      </c>
      <c r="E16" s="628" t="s">
        <v>281</v>
      </c>
      <c r="F16" s="4031" t="s">
        <v>296</v>
      </c>
      <c r="G16" s="1557" t="s">
        <v>3576</v>
      </c>
      <c r="H16" s="1554" t="s">
        <v>289</v>
      </c>
      <c r="I16" s="1625" t="s">
        <v>909</v>
      </c>
      <c r="J16" s="1556">
        <v>2013</v>
      </c>
      <c r="K16" s="1968" t="s">
        <v>4289</v>
      </c>
      <c r="L16" s="3315" t="s">
        <v>320</v>
      </c>
      <c r="M16" s="3315" t="s">
        <v>320</v>
      </c>
      <c r="N16" s="2571">
        <v>766215.7</v>
      </c>
      <c r="O16" s="4095"/>
      <c r="P16" s="3359">
        <v>0.1</v>
      </c>
      <c r="Q16" s="1965"/>
      <c r="R16" s="1964">
        <v>540</v>
      </c>
      <c r="S16" s="1963"/>
      <c r="T16" s="1962"/>
      <c r="U16" s="1112">
        <v>0</v>
      </c>
      <c r="V16" s="668" t="s">
        <v>284</v>
      </c>
      <c r="W16" s="668" t="s">
        <v>283</v>
      </c>
      <c r="X16" s="1587">
        <v>1</v>
      </c>
      <c r="Y16" s="1587">
        <v>1</v>
      </c>
      <c r="Z16" s="631" t="s">
        <v>282</v>
      </c>
      <c r="AA16" s="1561"/>
      <c r="AB16" s="1646"/>
      <c r="AC16" s="1647"/>
      <c r="AD16" s="3364"/>
      <c r="AE16" s="1562" t="s">
        <v>4288</v>
      </c>
      <c r="AF16" s="1565">
        <v>41639</v>
      </c>
      <c r="AG16" s="1562" t="s">
        <v>287</v>
      </c>
      <c r="AH16" s="1565" t="s">
        <v>287</v>
      </c>
      <c r="AI16" s="3312" t="s">
        <v>281</v>
      </c>
      <c r="AJ16" s="755" t="s">
        <v>287</v>
      </c>
      <c r="AK16" s="755" t="s">
        <v>287</v>
      </c>
      <c r="AL16" s="755" t="s">
        <v>287</v>
      </c>
      <c r="AM16" s="755" t="s">
        <v>287</v>
      </c>
      <c r="AN16" s="755" t="s">
        <v>287</v>
      </c>
      <c r="AO16" s="1219" t="s">
        <v>287</v>
      </c>
    </row>
    <row r="17" spans="1:41" s="587" customFormat="1" ht="25.5" customHeight="1" x14ac:dyDescent="0.25">
      <c r="A17" s="1549" t="s">
        <v>869</v>
      </c>
      <c r="B17" s="1183" t="s">
        <v>867</v>
      </c>
      <c r="C17" s="1549" t="s">
        <v>285</v>
      </c>
      <c r="D17" s="1581" t="s">
        <v>306</v>
      </c>
      <c r="E17" s="628" t="s">
        <v>281</v>
      </c>
      <c r="F17" s="4031" t="s">
        <v>296</v>
      </c>
      <c r="G17" s="1557" t="s">
        <v>4290</v>
      </c>
      <c r="H17" s="1554" t="s">
        <v>289</v>
      </c>
      <c r="I17" s="1625" t="s">
        <v>909</v>
      </c>
      <c r="J17" s="1556">
        <v>2013</v>
      </c>
      <c r="K17" s="1968" t="s">
        <v>4291</v>
      </c>
      <c r="L17" s="3315" t="s">
        <v>381</v>
      </c>
      <c r="M17" s="3315" t="s">
        <v>3999</v>
      </c>
      <c r="N17" s="2571">
        <v>1745266.98</v>
      </c>
      <c r="O17" s="4095"/>
      <c r="P17" s="3359">
        <v>0.25</v>
      </c>
      <c r="Q17" s="1965"/>
      <c r="R17" s="1964">
        <v>650</v>
      </c>
      <c r="S17" s="1963"/>
      <c r="T17" s="1962"/>
      <c r="U17" s="1112">
        <v>0</v>
      </c>
      <c r="V17" s="668" t="s">
        <v>284</v>
      </c>
      <c r="W17" s="668" t="s">
        <v>283</v>
      </c>
      <c r="X17" s="1587">
        <v>1</v>
      </c>
      <c r="Y17" s="1587">
        <v>1</v>
      </c>
      <c r="Z17" s="631" t="s">
        <v>282</v>
      </c>
      <c r="AA17" s="1561"/>
      <c r="AB17" s="1646"/>
      <c r="AC17" s="1647"/>
      <c r="AD17" s="3364"/>
      <c r="AE17" s="1562" t="s">
        <v>4292</v>
      </c>
      <c r="AF17" s="1565">
        <v>41635</v>
      </c>
      <c r="AG17" s="1562" t="s">
        <v>287</v>
      </c>
      <c r="AH17" s="1565" t="s">
        <v>287</v>
      </c>
      <c r="AI17" s="3312" t="s">
        <v>281</v>
      </c>
      <c r="AJ17" s="755" t="s">
        <v>287</v>
      </c>
      <c r="AK17" s="755" t="s">
        <v>287</v>
      </c>
      <c r="AL17" s="755" t="s">
        <v>287</v>
      </c>
      <c r="AM17" s="755" t="s">
        <v>287</v>
      </c>
      <c r="AN17" s="755" t="s">
        <v>287</v>
      </c>
      <c r="AO17" s="1219" t="s">
        <v>287</v>
      </c>
    </row>
    <row r="18" spans="1:41" s="587" customFormat="1" ht="37.5" customHeight="1" x14ac:dyDescent="0.25">
      <c r="A18" s="1549" t="s">
        <v>869</v>
      </c>
      <c r="B18" s="1183" t="s">
        <v>867</v>
      </c>
      <c r="C18" s="1549" t="s">
        <v>285</v>
      </c>
      <c r="D18" s="1581" t="s">
        <v>306</v>
      </c>
      <c r="E18" s="628" t="s">
        <v>281</v>
      </c>
      <c r="F18" s="4031" t="s">
        <v>296</v>
      </c>
      <c r="G18" s="1557" t="s">
        <v>4293</v>
      </c>
      <c r="H18" s="1554" t="s">
        <v>289</v>
      </c>
      <c r="I18" s="1625" t="s">
        <v>909</v>
      </c>
      <c r="J18" s="1556">
        <v>2013</v>
      </c>
      <c r="K18" s="3804" t="s">
        <v>4294</v>
      </c>
      <c r="L18" s="4035" t="s">
        <v>290</v>
      </c>
      <c r="M18" s="4035" t="s">
        <v>4295</v>
      </c>
      <c r="N18" s="3956">
        <v>1712153.11</v>
      </c>
      <c r="O18" s="4097"/>
      <c r="P18" s="3958">
        <v>0.2</v>
      </c>
      <c r="Q18" s="3724"/>
      <c r="R18" s="3959">
        <v>200</v>
      </c>
      <c r="S18" s="3725"/>
      <c r="T18" s="3960"/>
      <c r="U18" s="1112">
        <v>0</v>
      </c>
      <c r="V18" s="668" t="s">
        <v>284</v>
      </c>
      <c r="W18" s="668" t="s">
        <v>283</v>
      </c>
      <c r="X18" s="1587">
        <v>1</v>
      </c>
      <c r="Y18" s="1587">
        <v>1</v>
      </c>
      <c r="Z18" s="631" t="s">
        <v>282</v>
      </c>
      <c r="AA18" s="1561"/>
      <c r="AB18" s="1646"/>
      <c r="AC18" s="1647"/>
      <c r="AD18" s="3364"/>
      <c r="AE18" s="1562" t="s">
        <v>4296</v>
      </c>
      <c r="AF18" s="1565">
        <v>41512</v>
      </c>
      <c r="AG18" s="1562" t="s">
        <v>287</v>
      </c>
      <c r="AH18" s="1565" t="s">
        <v>287</v>
      </c>
      <c r="AI18" s="3312" t="s">
        <v>281</v>
      </c>
      <c r="AJ18" s="755" t="s">
        <v>287</v>
      </c>
      <c r="AK18" s="755" t="s">
        <v>287</v>
      </c>
      <c r="AL18" s="755" t="s">
        <v>287</v>
      </c>
      <c r="AM18" s="755" t="s">
        <v>287</v>
      </c>
      <c r="AN18" s="755" t="s">
        <v>287</v>
      </c>
      <c r="AO18" s="1219" t="s">
        <v>287</v>
      </c>
    </row>
    <row r="19" spans="1:41" x14ac:dyDescent="0.2">
      <c r="T19" s="6"/>
      <c r="X19" s="6"/>
      <c r="Y19" s="6"/>
      <c r="Z19" s="6"/>
    </row>
    <row r="20" spans="1:41" x14ac:dyDescent="0.2">
      <c r="T20" s="6"/>
      <c r="X20" s="6"/>
      <c r="Y20" s="6"/>
      <c r="Z20" s="6"/>
    </row>
    <row r="21" spans="1:41" x14ac:dyDescent="0.2">
      <c r="K21" s="2409" t="s">
        <v>2633</v>
      </c>
      <c r="T21" s="6"/>
      <c r="X21" s="6"/>
      <c r="Y21" s="6"/>
      <c r="Z21" s="6"/>
    </row>
    <row r="22" spans="1:41" x14ac:dyDescent="0.2">
      <c r="T22" s="6"/>
      <c r="X22" s="6"/>
      <c r="Y22" s="6"/>
      <c r="Z22" s="6"/>
    </row>
    <row r="23" spans="1:41" x14ac:dyDescent="0.2">
      <c r="T23" s="6"/>
      <c r="X23" s="6"/>
      <c r="Y23" s="6"/>
      <c r="Z23" s="6"/>
    </row>
    <row r="24" spans="1:41" x14ac:dyDescent="0.2">
      <c r="T24" s="6"/>
      <c r="X24" s="6"/>
      <c r="Y24" s="6"/>
      <c r="Z24" s="6"/>
    </row>
    <row r="25" spans="1:41" x14ac:dyDescent="0.2">
      <c r="T25" s="6"/>
      <c r="X25" s="6"/>
      <c r="Y25" s="6"/>
      <c r="Z25" s="6"/>
    </row>
    <row r="26" spans="1:41" x14ac:dyDescent="0.2">
      <c r="T26" s="6"/>
      <c r="X26" s="6"/>
      <c r="Y26" s="6"/>
      <c r="Z26" s="6"/>
    </row>
    <row r="27" spans="1:41" x14ac:dyDescent="0.2">
      <c r="T27" s="6"/>
      <c r="X27" s="6"/>
      <c r="Y27" s="6"/>
      <c r="Z27" s="6"/>
    </row>
    <row r="28" spans="1:41" x14ac:dyDescent="0.2">
      <c r="T28" s="6"/>
      <c r="X28" s="6"/>
      <c r="Y28" s="6"/>
      <c r="Z28" s="6"/>
    </row>
    <row r="29" spans="1:41" x14ac:dyDescent="0.2">
      <c r="T29" s="6"/>
      <c r="X29" s="6"/>
      <c r="Y29" s="6"/>
      <c r="Z29" s="6"/>
    </row>
    <row r="30" spans="1:41" x14ac:dyDescent="0.2">
      <c r="T30" s="6"/>
      <c r="X30" s="6"/>
      <c r="Y30" s="6"/>
      <c r="Z30" s="6"/>
    </row>
    <row r="31" spans="1:41" x14ac:dyDescent="0.2">
      <c r="T31" s="6"/>
      <c r="X31" s="6"/>
      <c r="Y31" s="6"/>
      <c r="Z31" s="6"/>
    </row>
    <row r="32" spans="1:41" x14ac:dyDescent="0.2">
      <c r="T32" s="6"/>
      <c r="X32" s="6"/>
      <c r="Y32" s="6"/>
      <c r="Z32" s="6"/>
    </row>
    <row r="33" spans="20:26" x14ac:dyDescent="0.2">
      <c r="T33" s="6"/>
      <c r="X33" s="6"/>
      <c r="Y33" s="6"/>
      <c r="Z33" s="6"/>
    </row>
    <row r="34" spans="20:26" x14ac:dyDescent="0.2">
      <c r="T34" s="6"/>
      <c r="X34" s="6"/>
      <c r="Y34" s="6"/>
      <c r="Z34" s="6"/>
    </row>
    <row r="35" spans="20:26" x14ac:dyDescent="0.2">
      <c r="T35" s="6"/>
      <c r="X35" s="6"/>
      <c r="Y35" s="6"/>
      <c r="Z35" s="6"/>
    </row>
    <row r="36" spans="20:26" x14ac:dyDescent="0.2">
      <c r="T36" s="6"/>
      <c r="X36" s="6"/>
      <c r="Y36" s="6"/>
      <c r="Z36" s="6"/>
    </row>
    <row r="37" spans="20:26" x14ac:dyDescent="0.2">
      <c r="T37" s="6"/>
      <c r="X37" s="6"/>
      <c r="Y37" s="6"/>
      <c r="Z37" s="6"/>
    </row>
    <row r="38" spans="20:26" x14ac:dyDescent="0.2">
      <c r="T38" s="6"/>
      <c r="X38" s="6"/>
      <c r="Y38" s="6"/>
      <c r="Z38" s="6"/>
    </row>
    <row r="39" spans="20:26" x14ac:dyDescent="0.2">
      <c r="T39" s="6"/>
      <c r="X39" s="6"/>
      <c r="Y39" s="6"/>
      <c r="Z39" s="6"/>
    </row>
    <row r="40" spans="20:26" x14ac:dyDescent="0.2">
      <c r="T40" s="6"/>
      <c r="X40" s="6"/>
      <c r="Y40" s="6"/>
      <c r="Z40" s="6"/>
    </row>
    <row r="41" spans="20:26" x14ac:dyDescent="0.2">
      <c r="T41" s="6"/>
      <c r="X41" s="6"/>
      <c r="Y41" s="6"/>
      <c r="Z41" s="6"/>
    </row>
    <row r="42" spans="20:26" x14ac:dyDescent="0.2">
      <c r="T42" s="6"/>
      <c r="X42" s="6"/>
      <c r="Y42" s="6"/>
      <c r="Z42" s="6"/>
    </row>
    <row r="43" spans="20:26" x14ac:dyDescent="0.2">
      <c r="T43" s="6"/>
      <c r="X43" s="6"/>
      <c r="Y43" s="6"/>
      <c r="Z43" s="6"/>
    </row>
    <row r="44" spans="20:26" x14ac:dyDescent="0.2">
      <c r="T44" s="6"/>
      <c r="X44" s="6"/>
      <c r="Y44" s="6"/>
      <c r="Z44" s="6"/>
    </row>
    <row r="45" spans="20:26" x14ac:dyDescent="0.2">
      <c r="T45" s="6"/>
      <c r="X45" s="6"/>
      <c r="Y45" s="6"/>
      <c r="Z45" s="6"/>
    </row>
    <row r="46" spans="20:26" x14ac:dyDescent="0.2">
      <c r="T46" s="6"/>
      <c r="X46" s="6"/>
      <c r="Y46" s="6"/>
      <c r="Z46" s="6"/>
    </row>
    <row r="47" spans="20:26" x14ac:dyDescent="0.2">
      <c r="T47" s="6"/>
      <c r="X47" s="6"/>
      <c r="Y47" s="6"/>
      <c r="Z47" s="6"/>
    </row>
  </sheetData>
  <mergeCells count="8">
    <mergeCell ref="K13:M13"/>
    <mergeCell ref="K14:M14"/>
    <mergeCell ref="N6:O6"/>
    <mergeCell ref="P6:Q6"/>
    <mergeCell ref="R6:S6"/>
    <mergeCell ref="K7:M7"/>
    <mergeCell ref="K8:M8"/>
    <mergeCell ref="K9:M9"/>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7">
    <tabColor rgb="FFEB700B"/>
  </sheetPr>
  <dimension ref="A1:BA39"/>
  <sheetViews>
    <sheetView showGridLines="0" view="pageBreakPreview" zoomScaleNormal="70" zoomScaleSheetLayoutView="100" workbookViewId="0">
      <selection activeCell="A15" sqref="A15:XFD15"/>
    </sheetView>
  </sheetViews>
  <sheetFormatPr baseColWidth="10" defaultColWidth="11.42578125" defaultRowHeight="12.75" x14ac:dyDescent="0.2"/>
  <cols>
    <col min="1" max="1" width="0.140625" style="6"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5.42578125" style="6" customWidth="1"/>
    <col min="19" max="19" width="4.140625" style="6" customWidth="1"/>
    <col min="20" max="20" width="32.7109375" style="378" customWidth="1"/>
    <col min="21" max="21" width="15.7109375" style="6" hidden="1" customWidth="1"/>
    <col min="22" max="22" width="11.28515625" style="6" hidden="1" customWidth="1"/>
    <col min="23" max="23" width="9" style="6" hidden="1" customWidth="1"/>
    <col min="24" max="24" width="10.140625" style="378" hidden="1" customWidth="1"/>
    <col min="25" max="25" width="8.140625" style="378" hidden="1" customWidth="1"/>
    <col min="26" max="26" width="26" style="378" hidden="1" customWidth="1"/>
    <col min="27" max="27" width="51.2851562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71093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53" s="3999" customFormat="1" ht="18" x14ac:dyDescent="0.25">
      <c r="K1" s="1652" t="s">
        <v>2388</v>
      </c>
      <c r="L1" s="4084"/>
      <c r="M1" s="4084"/>
      <c r="N1" s="4084"/>
      <c r="O1" s="4084"/>
      <c r="P1" s="4084"/>
      <c r="Q1" s="4084"/>
      <c r="R1" s="4084"/>
      <c r="S1" s="4084"/>
      <c r="T1" s="2996" t="s">
        <v>5194</v>
      </c>
      <c r="V1" s="4000"/>
      <c r="W1" s="4001"/>
      <c r="X1" s="4001"/>
      <c r="Y1" s="4001"/>
      <c r="Z1" s="4002"/>
    </row>
    <row r="2" spans="1:53" s="3999" customFormat="1" ht="18" x14ac:dyDescent="0.25">
      <c r="K2" s="1652" t="s">
        <v>3541</v>
      </c>
      <c r="L2" s="4084"/>
      <c r="M2" s="4084"/>
      <c r="N2" s="4084"/>
      <c r="O2" s="4084"/>
      <c r="P2" s="4084"/>
      <c r="Q2" s="4084"/>
      <c r="R2" s="4084"/>
      <c r="S2" s="4084"/>
      <c r="T2" s="4084"/>
      <c r="V2" s="4000"/>
      <c r="W2" s="4001"/>
      <c r="X2" s="4001"/>
      <c r="Y2" s="4001"/>
      <c r="Z2" s="4002"/>
    </row>
    <row r="3" spans="1:53" s="3999" customFormat="1" ht="18" x14ac:dyDescent="0.25">
      <c r="K3" s="1652" t="s">
        <v>3542</v>
      </c>
      <c r="L3" s="4084"/>
      <c r="M3" s="4084"/>
      <c r="N3" s="4084"/>
      <c r="O3" s="4084"/>
      <c r="P3" s="4084"/>
      <c r="Q3" s="4084"/>
      <c r="R3" s="4084"/>
      <c r="S3" s="4084"/>
      <c r="T3" s="4084"/>
      <c r="V3" s="4000"/>
      <c r="W3" s="4001"/>
      <c r="X3" s="4001"/>
      <c r="Y3" s="4001"/>
      <c r="Z3" s="4002"/>
    </row>
    <row r="4" spans="1:53" s="3999" customFormat="1" ht="18" x14ac:dyDescent="0.25">
      <c r="K4" s="2992">
        <v>2013</v>
      </c>
      <c r="L4" s="4084"/>
      <c r="M4" s="4084"/>
      <c r="N4" s="4084"/>
      <c r="O4" s="4084"/>
      <c r="P4" s="4084"/>
      <c r="Q4" s="4084"/>
      <c r="R4" s="4084"/>
      <c r="S4" s="4084"/>
      <c r="T4" s="4084"/>
      <c r="V4" s="4000"/>
      <c r="W4" s="4001"/>
      <c r="X4" s="4001"/>
      <c r="Y4" s="4001"/>
      <c r="Z4" s="4002"/>
    </row>
    <row r="5" spans="1:53" s="3999" customFormat="1" ht="18" x14ac:dyDescent="0.25">
      <c r="K5" s="2992"/>
      <c r="L5" s="4085"/>
      <c r="M5" s="4085"/>
      <c r="N5" s="4085"/>
      <c r="O5" s="4085"/>
      <c r="P5" s="4085"/>
      <c r="Q5" s="4085"/>
      <c r="R5" s="4085"/>
      <c r="S5" s="4085"/>
      <c r="T5" s="4085"/>
      <c r="V5" s="85"/>
      <c r="W5" s="83"/>
      <c r="X5" s="58"/>
      <c r="Y5" s="58"/>
      <c r="Z5" s="58"/>
    </row>
    <row r="6" spans="1:53" s="3632" customFormat="1" ht="46.5" customHeight="1" x14ac:dyDescent="0.2">
      <c r="A6" s="3906" t="s">
        <v>50</v>
      </c>
      <c r="B6" s="3262" t="s">
        <v>44</v>
      </c>
      <c r="C6" s="3262" t="s">
        <v>172</v>
      </c>
      <c r="D6" s="3262" t="s">
        <v>261</v>
      </c>
      <c r="E6" s="3262"/>
      <c r="F6" s="3262" t="s">
        <v>176</v>
      </c>
      <c r="G6" s="3262" t="s">
        <v>179</v>
      </c>
      <c r="H6" s="3262" t="s">
        <v>178</v>
      </c>
      <c r="I6" s="3262" t="s">
        <v>174</v>
      </c>
      <c r="J6" s="3263" t="s">
        <v>175</v>
      </c>
      <c r="K6" s="4003" t="s">
        <v>181</v>
      </c>
      <c r="L6" s="4003" t="s">
        <v>21</v>
      </c>
      <c r="M6" s="4003" t="s">
        <v>29</v>
      </c>
      <c r="N6" s="6083" t="s">
        <v>258</v>
      </c>
      <c r="O6" s="6083"/>
      <c r="P6" s="6083" t="s">
        <v>182</v>
      </c>
      <c r="Q6" s="6083"/>
      <c r="R6" s="6083" t="s">
        <v>20</v>
      </c>
      <c r="S6" s="6083"/>
      <c r="T6" s="4003"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53" ht="18" x14ac:dyDescent="0.2">
      <c r="A7" s="4098" t="s">
        <v>4297</v>
      </c>
      <c r="B7" s="3324"/>
      <c r="C7" s="3324"/>
      <c r="D7" s="3275"/>
      <c r="E7" s="3275"/>
      <c r="F7" s="3275"/>
      <c r="G7" s="3276"/>
      <c r="H7" s="3277"/>
      <c r="I7" s="3275"/>
      <c r="J7" s="3278"/>
      <c r="K7" s="6096" t="s">
        <v>3569</v>
      </c>
      <c r="L7" s="6097"/>
      <c r="M7" s="6097"/>
      <c r="N7" s="3993">
        <f>SUM(N8,'10-E382op-EmProc (4)'!N9,'10-E382op-EmProc (4)'!N12,'10-E382op-EmProc (6)'!N7,'10-E382op-EmProc (6)'!N11,'10-E382op-EmProc (7)'!N17,'10-E382op-EmProc (9)'!N8,'10-E382op-EmProc (9)'!N11)</f>
        <v>33766201.970000006</v>
      </c>
      <c r="O7" s="3993"/>
      <c r="P7" s="4011"/>
      <c r="Q7" s="4011"/>
      <c r="R7" s="4086">
        <f>SUM(R8,'10-E382op-EmProc (4)'!R9,'10-E382op-EmProc (4)'!R12,'10-E382op-EmProc (6)'!R7,'10-E382op-EmProc (6)'!R11,'10-E382op-EmProc (7)'!R17,'10-E382op-EmProc (9)'!R8,'10-E382op-EmProc (9)'!R11)</f>
        <v>6134</v>
      </c>
      <c r="S7" s="4012"/>
      <c r="T7" s="4099"/>
      <c r="U7" s="3686"/>
      <c r="V7" s="3653"/>
      <c r="W7" s="3653"/>
      <c r="X7" s="4100" t="e">
        <f>SUM(X8,#REF!,#REF!,#REF!,#REF!,#REF!,#REF!,#REF!)</f>
        <v>#REF!</v>
      </c>
      <c r="Y7" s="4100" t="e">
        <f>SUM(Y8,#REF!,#REF!,#REF!,#REF!,#REF!,#REF!,#REF!)</f>
        <v>#REF!</v>
      </c>
      <c r="Z7" s="3329"/>
      <c r="AA7" s="3330"/>
      <c r="AB7" s="3330"/>
      <c r="AC7" s="3330"/>
      <c r="AD7" s="3330"/>
      <c r="AE7" s="3330"/>
      <c r="AF7" s="3330"/>
      <c r="AG7" s="3330"/>
      <c r="AH7" s="3330"/>
      <c r="AI7" s="3330"/>
    </row>
    <row r="8" spans="1:53" ht="17.25" customHeight="1" x14ac:dyDescent="0.2">
      <c r="A8" s="3946"/>
      <c r="B8" s="4101"/>
      <c r="C8" s="4102"/>
      <c r="D8" s="3946"/>
      <c r="E8" s="3946"/>
      <c r="F8" s="3946"/>
      <c r="G8" s="4102"/>
      <c r="H8" s="4102"/>
      <c r="I8" s="3946"/>
      <c r="J8" s="4103"/>
      <c r="K8" s="6098" t="s">
        <v>301</v>
      </c>
      <c r="L8" s="6065"/>
      <c r="M8" s="6065"/>
      <c r="N8" s="4087">
        <f>SUM(N9,N14)</f>
        <v>11962999.220000001</v>
      </c>
      <c r="O8" s="4104"/>
      <c r="P8" s="4105"/>
      <c r="Q8" s="3855"/>
      <c r="R8" s="3909">
        <f>SUM(R9,R14)</f>
        <v>737</v>
      </c>
      <c r="S8" s="3827"/>
      <c r="T8" s="4106"/>
      <c r="U8" s="4107"/>
      <c r="V8" s="3945"/>
      <c r="W8" s="3945"/>
      <c r="X8" s="4100">
        <f>SUM(X9,X14)</f>
        <v>1</v>
      </c>
      <c r="Y8" s="4100">
        <f>SUM(Y9,Y14)</f>
        <v>5</v>
      </c>
      <c r="Z8" s="3583"/>
      <c r="AA8" s="3584"/>
      <c r="AB8" s="3584"/>
      <c r="AC8" s="3584"/>
      <c r="AD8" s="3584"/>
      <c r="AE8" s="3584"/>
      <c r="AF8" s="3584"/>
      <c r="AG8" s="3584"/>
      <c r="AH8" s="3584"/>
      <c r="AI8" s="3584"/>
    </row>
    <row r="9" spans="1:53" ht="16.5" x14ac:dyDescent="0.2">
      <c r="A9" s="3519"/>
      <c r="B9" s="3693"/>
      <c r="C9" s="3518"/>
      <c r="D9" s="3519"/>
      <c r="E9" s="3519"/>
      <c r="F9" s="3519"/>
      <c r="G9" s="3518"/>
      <c r="H9" s="3518"/>
      <c r="I9" s="3519"/>
      <c r="J9" s="3694"/>
      <c r="K9" s="5890" t="s">
        <v>289</v>
      </c>
      <c r="L9" s="5950"/>
      <c r="M9" s="5950"/>
      <c r="N9" s="2545">
        <f>SUM(N10:N13)</f>
        <v>7000000</v>
      </c>
      <c r="O9" s="4093"/>
      <c r="P9" s="3586"/>
      <c r="Q9" s="2068"/>
      <c r="R9" s="2490">
        <f>SUM(R10:R13)</f>
        <v>737</v>
      </c>
      <c r="S9" s="2068"/>
      <c r="T9" s="2212"/>
      <c r="U9" s="4108"/>
      <c r="V9" s="3948"/>
      <c r="W9" s="3948"/>
      <c r="X9" s="4109">
        <f>SUM(X10:X13)</f>
        <v>1</v>
      </c>
      <c r="Y9" s="4109">
        <f>SUM(Y10:Y13)</f>
        <v>4</v>
      </c>
      <c r="Z9" s="3518"/>
      <c r="AA9" s="3519"/>
      <c r="AB9" s="3519"/>
      <c r="AC9" s="3519"/>
      <c r="AD9" s="3519"/>
      <c r="AE9" s="3519"/>
      <c r="AF9" s="3519"/>
      <c r="AG9" s="3519"/>
      <c r="AH9" s="3519"/>
      <c r="AI9" s="3519"/>
    </row>
    <row r="10" spans="1:53" s="587" customFormat="1" ht="27.75" customHeight="1" x14ac:dyDescent="0.25">
      <c r="A10" s="3351" t="s">
        <v>840</v>
      </c>
      <c r="B10" s="590" t="s">
        <v>286</v>
      </c>
      <c r="C10" s="3351" t="s">
        <v>285</v>
      </c>
      <c r="D10" s="3357" t="s">
        <v>306</v>
      </c>
      <c r="E10" s="1389" t="s">
        <v>281</v>
      </c>
      <c r="F10" s="3508" t="s">
        <v>296</v>
      </c>
      <c r="G10" s="3386" t="s">
        <v>3657</v>
      </c>
      <c r="H10" s="3356" t="s">
        <v>289</v>
      </c>
      <c r="I10" s="3355" t="s">
        <v>301</v>
      </c>
      <c r="J10" s="3358">
        <v>2012</v>
      </c>
      <c r="K10" s="1968" t="s">
        <v>3658</v>
      </c>
      <c r="L10" s="2363" t="s">
        <v>310</v>
      </c>
      <c r="M10" s="2363" t="s">
        <v>310</v>
      </c>
      <c r="N10" s="2573">
        <v>1000000</v>
      </c>
      <c r="O10" s="4095"/>
      <c r="P10" s="2715">
        <v>0.97</v>
      </c>
      <c r="Q10" s="1965"/>
      <c r="R10" s="1964" t="s">
        <v>3659</v>
      </c>
      <c r="S10" s="1963"/>
      <c r="T10" s="1962" t="s">
        <v>4298</v>
      </c>
      <c r="U10" s="3527">
        <v>0.3</v>
      </c>
      <c r="V10" s="3707">
        <v>41442</v>
      </c>
      <c r="W10" s="3460" t="s">
        <v>283</v>
      </c>
      <c r="X10" s="3717">
        <v>0</v>
      </c>
      <c r="Y10" s="3717">
        <v>1</v>
      </c>
      <c r="Z10" s="3492" t="s">
        <v>3588</v>
      </c>
      <c r="AA10" s="3351"/>
      <c r="AB10" s="3351"/>
      <c r="AC10" s="3390" t="s">
        <v>281</v>
      </c>
      <c r="AD10" s="980" t="s">
        <v>4299</v>
      </c>
      <c r="AE10" s="3391" t="s">
        <v>3582</v>
      </c>
      <c r="AF10" s="3382">
        <v>41243</v>
      </c>
      <c r="AG10" s="3381" t="s">
        <v>287</v>
      </c>
      <c r="AH10" s="3382" t="s">
        <v>287</v>
      </c>
      <c r="AI10" s="3454" t="s">
        <v>3080</v>
      </c>
      <c r="AJ10" s="627" t="s">
        <v>281</v>
      </c>
      <c r="AK10" s="627" t="s">
        <v>281</v>
      </c>
      <c r="AL10" s="627" t="s">
        <v>281</v>
      </c>
      <c r="AM10" s="627" t="s">
        <v>281</v>
      </c>
      <c r="AN10" s="627" t="s">
        <v>281</v>
      </c>
      <c r="AO10" s="1182" t="s">
        <v>281</v>
      </c>
    </row>
    <row r="11" spans="1:53" s="587" customFormat="1" ht="34.5" customHeight="1" x14ac:dyDescent="0.25">
      <c r="A11" s="3351" t="s">
        <v>840</v>
      </c>
      <c r="B11" s="590" t="s">
        <v>286</v>
      </c>
      <c r="C11" s="3351" t="s">
        <v>285</v>
      </c>
      <c r="D11" s="3357" t="s">
        <v>306</v>
      </c>
      <c r="E11" s="1389" t="s">
        <v>281</v>
      </c>
      <c r="F11" s="3508" t="s">
        <v>296</v>
      </c>
      <c r="G11" s="3386" t="s">
        <v>3657</v>
      </c>
      <c r="H11" s="3356" t="s">
        <v>289</v>
      </c>
      <c r="I11" s="3355" t="s">
        <v>301</v>
      </c>
      <c r="J11" s="3358">
        <v>2012</v>
      </c>
      <c r="K11" s="1968" t="s">
        <v>4300</v>
      </c>
      <c r="L11" s="2363" t="s">
        <v>310</v>
      </c>
      <c r="M11" s="2363" t="s">
        <v>310</v>
      </c>
      <c r="N11" s="2573">
        <v>2500000</v>
      </c>
      <c r="O11" s="4095"/>
      <c r="P11" s="2715">
        <v>0.8</v>
      </c>
      <c r="Q11" s="1965"/>
      <c r="R11" s="1964" t="s">
        <v>3659</v>
      </c>
      <c r="S11" s="1963"/>
      <c r="T11" s="1962" t="s">
        <v>4301</v>
      </c>
      <c r="U11" s="3527">
        <v>0.3</v>
      </c>
      <c r="V11" s="3382">
        <v>41442</v>
      </c>
      <c r="W11" s="3460" t="s">
        <v>283</v>
      </c>
      <c r="X11" s="3717">
        <v>0</v>
      </c>
      <c r="Y11" s="3717">
        <v>1</v>
      </c>
      <c r="Z11" s="3492" t="s">
        <v>3588</v>
      </c>
      <c r="AA11" s="3422" t="s">
        <v>4302</v>
      </c>
      <c r="AB11" s="3351"/>
      <c r="AC11" s="3390" t="s">
        <v>281</v>
      </c>
      <c r="AD11" s="980" t="s">
        <v>4303</v>
      </c>
      <c r="AE11" s="3391" t="s">
        <v>3582</v>
      </c>
      <c r="AF11" s="3382">
        <v>41243</v>
      </c>
      <c r="AG11" s="3381" t="s">
        <v>287</v>
      </c>
      <c r="AH11" s="3382" t="s">
        <v>287</v>
      </c>
      <c r="AI11" s="3454" t="s">
        <v>3080</v>
      </c>
      <c r="AJ11" s="627" t="s">
        <v>281</v>
      </c>
      <c r="AK11" s="627" t="s">
        <v>281</v>
      </c>
      <c r="AL11" s="627" t="s">
        <v>281</v>
      </c>
      <c r="AM11" s="627" t="s">
        <v>281</v>
      </c>
      <c r="AN11" s="627" t="s">
        <v>281</v>
      </c>
      <c r="AO11" s="1182" t="s">
        <v>281</v>
      </c>
    </row>
    <row r="12" spans="1:53" s="587" customFormat="1" ht="32.25" customHeight="1" x14ac:dyDescent="0.25">
      <c r="A12" s="3351" t="s">
        <v>840</v>
      </c>
      <c r="B12" s="590" t="s">
        <v>286</v>
      </c>
      <c r="C12" s="3351" t="s">
        <v>285</v>
      </c>
      <c r="D12" s="3357" t="s">
        <v>306</v>
      </c>
      <c r="E12" s="1389" t="s">
        <v>281</v>
      </c>
      <c r="F12" s="3508" t="s">
        <v>296</v>
      </c>
      <c r="G12" s="3386" t="s">
        <v>4304</v>
      </c>
      <c r="H12" s="3356" t="s">
        <v>289</v>
      </c>
      <c r="I12" s="3355" t="s">
        <v>301</v>
      </c>
      <c r="J12" s="3358">
        <v>2012</v>
      </c>
      <c r="K12" s="1968" t="s">
        <v>4305</v>
      </c>
      <c r="L12" s="2363" t="s">
        <v>335</v>
      </c>
      <c r="M12" s="2363" t="s">
        <v>335</v>
      </c>
      <c r="N12" s="2573">
        <v>2500000</v>
      </c>
      <c r="O12" s="4095"/>
      <c r="P12" s="2715">
        <v>0.91</v>
      </c>
      <c r="Q12" s="1965"/>
      <c r="R12" s="1964">
        <v>737</v>
      </c>
      <c r="S12" s="1963"/>
      <c r="T12" s="1962" t="s">
        <v>4306</v>
      </c>
      <c r="U12" s="3527">
        <v>0.36</v>
      </c>
      <c r="V12" s="3382">
        <v>41451</v>
      </c>
      <c r="W12" s="3460" t="s">
        <v>283</v>
      </c>
      <c r="X12" s="3717">
        <v>1</v>
      </c>
      <c r="Y12" s="3717">
        <v>1</v>
      </c>
      <c r="Z12" s="3492" t="s">
        <v>3588</v>
      </c>
      <c r="AA12" s="3351"/>
      <c r="AB12" s="3351"/>
      <c r="AC12" s="3390" t="s">
        <v>281</v>
      </c>
      <c r="AD12" s="980" t="s">
        <v>4307</v>
      </c>
      <c r="AE12" s="3391" t="s">
        <v>3582</v>
      </c>
      <c r="AF12" s="3382">
        <v>41243</v>
      </c>
      <c r="AG12" s="3381" t="s">
        <v>287</v>
      </c>
      <c r="AH12" s="3382" t="s">
        <v>287</v>
      </c>
      <c r="AI12" s="3383" t="s">
        <v>3117</v>
      </c>
      <c r="AJ12" s="627" t="s">
        <v>281</v>
      </c>
      <c r="AK12" s="627" t="s">
        <v>281</v>
      </c>
      <c r="AL12" s="627" t="s">
        <v>281</v>
      </c>
      <c r="AM12" s="627" t="s">
        <v>281</v>
      </c>
      <c r="AN12" s="627" t="s">
        <v>281</v>
      </c>
      <c r="AO12" s="1182" t="s">
        <v>281</v>
      </c>
    </row>
    <row r="13" spans="1:53" s="587" customFormat="1" ht="38.25" customHeight="1" x14ac:dyDescent="0.25">
      <c r="A13" s="3351" t="s">
        <v>840</v>
      </c>
      <c r="B13" s="590" t="s">
        <v>286</v>
      </c>
      <c r="C13" s="3351" t="s">
        <v>285</v>
      </c>
      <c r="D13" s="3357" t="s">
        <v>306</v>
      </c>
      <c r="E13" s="1389" t="s">
        <v>281</v>
      </c>
      <c r="F13" s="3508" t="s">
        <v>296</v>
      </c>
      <c r="G13" s="3386" t="s">
        <v>4304</v>
      </c>
      <c r="H13" s="3356" t="s">
        <v>289</v>
      </c>
      <c r="I13" s="3355" t="s">
        <v>301</v>
      </c>
      <c r="J13" s="3358">
        <v>2012</v>
      </c>
      <c r="K13" s="1981" t="s">
        <v>4305</v>
      </c>
      <c r="L13" s="4110" t="s">
        <v>335</v>
      </c>
      <c r="M13" s="4110" t="s">
        <v>335</v>
      </c>
      <c r="N13" s="2573">
        <v>1000000</v>
      </c>
      <c r="O13" s="4095"/>
      <c r="P13" s="2715">
        <v>0.33</v>
      </c>
      <c r="Q13" s="1965"/>
      <c r="R13" s="1964" t="s">
        <v>3765</v>
      </c>
      <c r="S13" s="1963"/>
      <c r="T13" s="1962" t="s">
        <v>4298</v>
      </c>
      <c r="U13" s="3527">
        <v>0.3</v>
      </c>
      <c r="V13" s="3382">
        <v>41451</v>
      </c>
      <c r="W13" s="3460" t="s">
        <v>283</v>
      </c>
      <c r="X13" s="3717">
        <v>0</v>
      </c>
      <c r="Y13" s="3717">
        <v>1</v>
      </c>
      <c r="Z13" s="3492" t="s">
        <v>3588</v>
      </c>
      <c r="AA13" s="3351"/>
      <c r="AB13" s="3351"/>
      <c r="AC13" s="3390" t="s">
        <v>281</v>
      </c>
      <c r="AD13" s="980" t="s">
        <v>4308</v>
      </c>
      <c r="AE13" s="3391" t="s">
        <v>3582</v>
      </c>
      <c r="AF13" s="3382">
        <v>41243</v>
      </c>
      <c r="AG13" s="3381" t="s">
        <v>287</v>
      </c>
      <c r="AH13" s="3382" t="s">
        <v>287</v>
      </c>
      <c r="AI13" s="3383" t="s">
        <v>3117</v>
      </c>
      <c r="AJ13" s="627" t="s">
        <v>281</v>
      </c>
      <c r="AK13" s="627" t="s">
        <v>281</v>
      </c>
      <c r="AL13" s="627" t="s">
        <v>281</v>
      </c>
      <c r="AM13" s="627" t="s">
        <v>281</v>
      </c>
      <c r="AN13" s="627" t="s">
        <v>281</v>
      </c>
      <c r="AO13" s="1182" t="s">
        <v>281</v>
      </c>
    </row>
    <row r="14" spans="1:53" s="60" customFormat="1" ht="16.5" x14ac:dyDescent="0.2">
      <c r="A14" s="3519"/>
      <c r="B14" s="3693"/>
      <c r="C14" s="3518"/>
      <c r="D14" s="3519"/>
      <c r="E14" s="3519"/>
      <c r="F14" s="3519"/>
      <c r="G14" s="3518"/>
      <c r="H14" s="3518"/>
      <c r="I14" s="3519"/>
      <c r="J14" s="3694"/>
      <c r="K14" s="5890" t="s">
        <v>294</v>
      </c>
      <c r="L14" s="5950"/>
      <c r="M14" s="5950"/>
      <c r="N14" s="2545">
        <f>SUM(N15:N17,'10-E382op-EmProc (3)'!N7:N13,'10-E382op-EmProc (4)'!N7:N8)</f>
        <v>4962999.2200000007</v>
      </c>
      <c r="O14" s="4093"/>
      <c r="P14" s="3586"/>
      <c r="Q14" s="2068"/>
      <c r="R14" s="2072">
        <f>SUM(R15:R17)</f>
        <v>0</v>
      </c>
      <c r="S14" s="2068"/>
      <c r="T14" s="2212"/>
      <c r="U14" s="4111"/>
      <c r="V14" s="3948"/>
      <c r="W14" s="3948"/>
      <c r="X14" s="4109">
        <f>SUM(X15:X17)</f>
        <v>0</v>
      </c>
      <c r="Y14" s="4109">
        <f>SUM(Y15:Y17)</f>
        <v>1</v>
      </c>
      <c r="Z14" s="3518"/>
      <c r="AA14" s="3518"/>
      <c r="AB14" s="3518"/>
      <c r="AC14" s="3518"/>
      <c r="AD14" s="3518"/>
      <c r="AE14" s="3518"/>
      <c r="AF14" s="3518"/>
      <c r="AG14" s="3518"/>
      <c r="AH14" s="3518"/>
      <c r="AI14" s="3518"/>
      <c r="AJ14" s="6"/>
      <c r="AK14" s="6"/>
      <c r="AL14" s="6"/>
      <c r="AM14" s="6"/>
      <c r="AN14" s="6"/>
      <c r="AO14" s="6"/>
      <c r="AP14" s="6"/>
      <c r="AQ14" s="6"/>
      <c r="AR14" s="6"/>
      <c r="AS14" s="6"/>
      <c r="AT14" s="6"/>
      <c r="AU14" s="6"/>
      <c r="AV14" s="6"/>
      <c r="AW14" s="6"/>
      <c r="AX14" s="6"/>
      <c r="AY14" s="6"/>
      <c r="AZ14" s="6"/>
      <c r="BA14" s="6"/>
    </row>
    <row r="15" spans="1:53" s="587" customFormat="1" ht="31.5" customHeight="1" x14ac:dyDescent="0.25">
      <c r="A15" s="3351" t="s">
        <v>840</v>
      </c>
      <c r="B15" s="3425" t="s">
        <v>297</v>
      </c>
      <c r="C15" s="3351" t="s">
        <v>285</v>
      </c>
      <c r="D15" s="3357" t="s">
        <v>306</v>
      </c>
      <c r="E15" s="1186" t="s">
        <v>281</v>
      </c>
      <c r="F15" s="3508" t="s">
        <v>296</v>
      </c>
      <c r="G15" s="3355" t="s">
        <v>3755</v>
      </c>
      <c r="H15" s="3369" t="s">
        <v>294</v>
      </c>
      <c r="I15" s="3355" t="s">
        <v>301</v>
      </c>
      <c r="J15" s="3358">
        <v>2012</v>
      </c>
      <c r="K15" s="1968" t="s">
        <v>3756</v>
      </c>
      <c r="L15" s="2363" t="s">
        <v>305</v>
      </c>
      <c r="M15" s="2363" t="s">
        <v>1906</v>
      </c>
      <c r="N15" s="2573">
        <v>477000</v>
      </c>
      <c r="O15" s="4095"/>
      <c r="P15" s="2715">
        <v>0.3</v>
      </c>
      <c r="Q15" s="1965"/>
      <c r="R15" s="1964" t="s">
        <v>3710</v>
      </c>
      <c r="S15" s="1963"/>
      <c r="T15" s="1962" t="s">
        <v>4309</v>
      </c>
      <c r="U15" s="3387">
        <v>0.3</v>
      </c>
      <c r="V15" s="3382">
        <v>41204</v>
      </c>
      <c r="W15" s="3460" t="s">
        <v>283</v>
      </c>
      <c r="X15" s="3816">
        <v>0</v>
      </c>
      <c r="Y15" s="3816">
        <v>1</v>
      </c>
      <c r="Z15" s="3492" t="s">
        <v>3792</v>
      </c>
      <c r="AA15" s="3351" t="s">
        <v>4310</v>
      </c>
      <c r="AB15" s="3351"/>
      <c r="AC15" s="3390" t="s">
        <v>281</v>
      </c>
      <c r="AD15" s="980" t="s">
        <v>4311</v>
      </c>
      <c r="AE15" s="3391" t="s">
        <v>3662</v>
      </c>
      <c r="AF15" s="3382">
        <v>41127</v>
      </c>
      <c r="AG15" s="3381" t="s">
        <v>287</v>
      </c>
      <c r="AH15" s="3382" t="s">
        <v>287</v>
      </c>
      <c r="AI15" s="3454" t="s">
        <v>3080</v>
      </c>
      <c r="AJ15" s="627" t="s">
        <v>281</v>
      </c>
      <c r="AK15" s="627" t="s">
        <v>281</v>
      </c>
      <c r="AL15" s="627" t="s">
        <v>281</v>
      </c>
      <c r="AM15" s="627" t="s">
        <v>281</v>
      </c>
      <c r="AN15" s="627" t="s">
        <v>281</v>
      </c>
      <c r="AO15" s="1182" t="s">
        <v>281</v>
      </c>
    </row>
    <row r="16" spans="1:53" s="587" customFormat="1" ht="42" customHeight="1" x14ac:dyDescent="0.25">
      <c r="A16" s="3351" t="s">
        <v>840</v>
      </c>
      <c r="B16" s="3425" t="s">
        <v>297</v>
      </c>
      <c r="C16" s="3351" t="s">
        <v>285</v>
      </c>
      <c r="D16" s="3357" t="s">
        <v>306</v>
      </c>
      <c r="E16" s="1186" t="s">
        <v>281</v>
      </c>
      <c r="F16" s="3508" t="s">
        <v>296</v>
      </c>
      <c r="G16" s="3355" t="s">
        <v>4312</v>
      </c>
      <c r="H16" s="3369" t="s">
        <v>294</v>
      </c>
      <c r="I16" s="3355" t="s">
        <v>301</v>
      </c>
      <c r="J16" s="3358">
        <v>2012</v>
      </c>
      <c r="K16" s="2700" t="s">
        <v>4313</v>
      </c>
      <c r="L16" s="2619" t="s">
        <v>288</v>
      </c>
      <c r="M16" s="2619" t="s">
        <v>880</v>
      </c>
      <c r="N16" s="3794">
        <v>926000</v>
      </c>
      <c r="O16" s="4112"/>
      <c r="P16" s="3576">
        <v>0.3</v>
      </c>
      <c r="Q16" s="2700"/>
      <c r="R16" s="3373" t="s">
        <v>4314</v>
      </c>
      <c r="S16" s="3795"/>
      <c r="T16" s="2011" t="s">
        <v>4315</v>
      </c>
      <c r="U16" s="3387">
        <v>0.3</v>
      </c>
      <c r="V16" s="3382">
        <v>41204</v>
      </c>
      <c r="W16" s="3460" t="s">
        <v>283</v>
      </c>
      <c r="X16" s="3816">
        <v>0</v>
      </c>
      <c r="Y16" s="3816">
        <v>0</v>
      </c>
      <c r="Z16" s="3492" t="s">
        <v>3792</v>
      </c>
      <c r="AA16" s="3351"/>
      <c r="AB16" s="3351"/>
      <c r="AC16" s="3390" t="s">
        <v>281</v>
      </c>
      <c r="AD16" s="980" t="s">
        <v>4316</v>
      </c>
      <c r="AE16" s="3391" t="s">
        <v>3662</v>
      </c>
      <c r="AF16" s="3382">
        <v>41127</v>
      </c>
      <c r="AG16" s="3381" t="s">
        <v>287</v>
      </c>
      <c r="AH16" s="3382" t="s">
        <v>287</v>
      </c>
      <c r="AI16" s="3383" t="s">
        <v>3031</v>
      </c>
      <c r="AJ16" s="627" t="s">
        <v>281</v>
      </c>
      <c r="AK16" s="627" t="s">
        <v>281</v>
      </c>
      <c r="AL16" s="627" t="s">
        <v>281</v>
      </c>
      <c r="AM16" s="627" t="s">
        <v>281</v>
      </c>
      <c r="AN16" s="627" t="s">
        <v>281</v>
      </c>
      <c r="AO16" s="1182" t="s">
        <v>281</v>
      </c>
    </row>
    <row r="17" spans="1:41" s="587" customFormat="1" ht="51.75" customHeight="1" x14ac:dyDescent="0.25">
      <c r="A17" s="3351" t="s">
        <v>840</v>
      </c>
      <c r="B17" s="3425" t="s">
        <v>297</v>
      </c>
      <c r="C17" s="3351" t="s">
        <v>285</v>
      </c>
      <c r="D17" s="3357" t="s">
        <v>306</v>
      </c>
      <c r="E17" s="1186" t="s">
        <v>281</v>
      </c>
      <c r="F17" s="3508" t="s">
        <v>296</v>
      </c>
      <c r="G17" s="3386" t="s">
        <v>3599</v>
      </c>
      <c r="H17" s="3369" t="s">
        <v>294</v>
      </c>
      <c r="I17" s="3355" t="s">
        <v>301</v>
      </c>
      <c r="J17" s="3358">
        <v>2012</v>
      </c>
      <c r="K17" s="3804" t="s">
        <v>4317</v>
      </c>
      <c r="L17" s="4113" t="s">
        <v>292</v>
      </c>
      <c r="M17" s="4113" t="s">
        <v>322</v>
      </c>
      <c r="N17" s="4114">
        <v>725000</v>
      </c>
      <c r="O17" s="4097"/>
      <c r="P17" s="4115">
        <v>0.87</v>
      </c>
      <c r="Q17" s="3724"/>
      <c r="R17" s="3959" t="s">
        <v>3602</v>
      </c>
      <c r="S17" s="3725"/>
      <c r="T17" s="3960" t="s">
        <v>4318</v>
      </c>
      <c r="U17" s="3387">
        <v>0.87</v>
      </c>
      <c r="V17" s="3382">
        <v>41176</v>
      </c>
      <c r="W17" s="3460" t="s">
        <v>283</v>
      </c>
      <c r="X17" s="3816">
        <v>0</v>
      </c>
      <c r="Y17" s="3816">
        <v>0</v>
      </c>
      <c r="Z17" s="3492" t="s">
        <v>3792</v>
      </c>
      <c r="AA17" s="3351"/>
      <c r="AB17" s="3351"/>
      <c r="AC17" s="3390" t="s">
        <v>281</v>
      </c>
      <c r="AD17" s="980" t="s">
        <v>4319</v>
      </c>
      <c r="AE17" s="3391" t="s">
        <v>3672</v>
      </c>
      <c r="AF17" s="3382">
        <v>41107</v>
      </c>
      <c r="AG17" s="3381" t="s">
        <v>287</v>
      </c>
      <c r="AH17" s="3382" t="s">
        <v>287</v>
      </c>
      <c r="AI17" s="3383" t="s">
        <v>3031</v>
      </c>
      <c r="AJ17" s="627" t="s">
        <v>281</v>
      </c>
      <c r="AK17" s="627" t="s">
        <v>281</v>
      </c>
      <c r="AL17" s="627" t="s">
        <v>281</v>
      </c>
      <c r="AM17" s="627" t="s">
        <v>281</v>
      </c>
      <c r="AN17" s="627" t="s">
        <v>281</v>
      </c>
      <c r="AO17" s="1182" t="s">
        <v>281</v>
      </c>
    </row>
    <row r="18" spans="1:41" x14ac:dyDescent="0.2">
      <c r="T18" s="6"/>
      <c r="X18" s="6"/>
      <c r="Y18" s="6"/>
      <c r="Z18" s="6"/>
    </row>
    <row r="19" spans="1:41" x14ac:dyDescent="0.2">
      <c r="T19" s="6"/>
      <c r="X19" s="6"/>
      <c r="Y19" s="6"/>
      <c r="Z19" s="6"/>
    </row>
    <row r="20" spans="1:41" x14ac:dyDescent="0.2">
      <c r="K20" s="2409" t="s">
        <v>2633</v>
      </c>
      <c r="T20" s="6"/>
      <c r="X20" s="6"/>
      <c r="Y20" s="6"/>
      <c r="Z20" s="6"/>
    </row>
    <row r="21" spans="1:41" x14ac:dyDescent="0.2">
      <c r="T21" s="6"/>
      <c r="X21" s="6"/>
      <c r="Y21" s="6"/>
      <c r="Z21" s="6"/>
    </row>
    <row r="22" spans="1:41" x14ac:dyDescent="0.2">
      <c r="T22" s="6"/>
      <c r="X22" s="6"/>
      <c r="Y22" s="6"/>
      <c r="Z22" s="6"/>
    </row>
    <row r="23" spans="1:41" x14ac:dyDescent="0.2">
      <c r="T23" s="6"/>
      <c r="X23" s="6"/>
      <c r="Y23" s="6"/>
      <c r="Z23" s="6"/>
    </row>
    <row r="24" spans="1:41" x14ac:dyDescent="0.2">
      <c r="T24" s="6"/>
      <c r="X24" s="6"/>
      <c r="Y24" s="6"/>
      <c r="Z24" s="6"/>
    </row>
    <row r="25" spans="1:41" x14ac:dyDescent="0.2">
      <c r="T25" s="6"/>
      <c r="X25" s="6"/>
      <c r="Y25" s="6"/>
      <c r="Z25" s="6"/>
    </row>
    <row r="26" spans="1:41" x14ac:dyDescent="0.2">
      <c r="T26" s="6"/>
      <c r="X26" s="6"/>
      <c r="Y26" s="6"/>
      <c r="Z26" s="6"/>
    </row>
    <row r="27" spans="1:41" x14ac:dyDescent="0.2">
      <c r="T27" s="6"/>
      <c r="X27" s="6"/>
      <c r="Y27" s="6"/>
      <c r="Z27" s="6"/>
    </row>
    <row r="28" spans="1:41" x14ac:dyDescent="0.2">
      <c r="T28" s="6"/>
      <c r="X28" s="6"/>
      <c r="Y28" s="6"/>
      <c r="Z28" s="6"/>
    </row>
    <row r="29" spans="1:41" x14ac:dyDescent="0.2">
      <c r="T29" s="6"/>
      <c r="X29" s="6"/>
      <c r="Y29" s="6"/>
      <c r="Z29" s="6"/>
    </row>
    <row r="30" spans="1:41" x14ac:dyDescent="0.2">
      <c r="T30" s="6"/>
      <c r="X30" s="6"/>
      <c r="Y30" s="6"/>
      <c r="Z30" s="6"/>
    </row>
    <row r="31" spans="1:41" x14ac:dyDescent="0.2">
      <c r="T31" s="6"/>
      <c r="X31" s="6"/>
      <c r="Y31" s="6"/>
      <c r="Z31" s="6"/>
    </row>
    <row r="32" spans="1:41" x14ac:dyDescent="0.2">
      <c r="T32" s="6"/>
      <c r="X32" s="6"/>
      <c r="Y32" s="6"/>
      <c r="Z32" s="6"/>
    </row>
    <row r="33" spans="20:26" x14ac:dyDescent="0.2">
      <c r="T33" s="6"/>
      <c r="X33" s="6"/>
      <c r="Y33" s="6"/>
      <c r="Z33" s="6"/>
    </row>
    <row r="34" spans="20:26" x14ac:dyDescent="0.2">
      <c r="T34" s="6"/>
      <c r="X34" s="6"/>
      <c r="Y34" s="6"/>
      <c r="Z34" s="6"/>
    </row>
    <row r="35" spans="20:26" x14ac:dyDescent="0.2">
      <c r="T35" s="6"/>
      <c r="X35" s="6"/>
      <c r="Y35" s="6"/>
      <c r="Z35" s="6"/>
    </row>
    <row r="36" spans="20:26" x14ac:dyDescent="0.2">
      <c r="T36" s="6"/>
      <c r="X36" s="6"/>
      <c r="Y36" s="6"/>
      <c r="Z36" s="6"/>
    </row>
    <row r="37" spans="20:26" x14ac:dyDescent="0.2">
      <c r="T37" s="6"/>
      <c r="X37" s="6"/>
      <c r="Y37" s="6"/>
      <c r="Z37" s="6"/>
    </row>
    <row r="38" spans="20:26" x14ac:dyDescent="0.2">
      <c r="T38" s="6"/>
      <c r="X38" s="6"/>
      <c r="Y38" s="6"/>
      <c r="Z38" s="6"/>
    </row>
    <row r="39" spans="20:26" x14ac:dyDescent="0.2">
      <c r="T39" s="6"/>
      <c r="X39" s="6"/>
      <c r="Y39" s="6"/>
      <c r="Z39" s="6"/>
    </row>
  </sheetData>
  <mergeCells count="7">
    <mergeCell ref="K14:M14"/>
    <mergeCell ref="N6:O6"/>
    <mergeCell ref="P6:Q6"/>
    <mergeCell ref="R6:S6"/>
    <mergeCell ref="K7:M7"/>
    <mergeCell ref="K8:M8"/>
    <mergeCell ref="K9:M9"/>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8">
    <tabColor rgb="FFEB700B"/>
  </sheetPr>
  <dimension ref="A1:AO19"/>
  <sheetViews>
    <sheetView showGridLines="0" view="pageBreakPreview" zoomScaleNormal="70" zoomScaleSheetLayoutView="100" workbookViewId="0">
      <selection activeCell="A15" sqref="A15:XFD15"/>
    </sheetView>
  </sheetViews>
  <sheetFormatPr baseColWidth="10" defaultColWidth="11.42578125" defaultRowHeight="12.75" x14ac:dyDescent="0.2"/>
  <cols>
    <col min="1" max="1" width="0.140625" style="6"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7.85546875" style="6" customWidth="1"/>
    <col min="19" max="19" width="2.7109375" style="6" customWidth="1"/>
    <col min="20" max="20" width="32.7109375" style="378" customWidth="1"/>
    <col min="21" max="21" width="15.7109375" style="6" hidden="1" customWidth="1"/>
    <col min="22" max="22" width="11.28515625" style="6" hidden="1" customWidth="1"/>
    <col min="23" max="23" width="9" style="6" hidden="1" customWidth="1"/>
    <col min="24" max="24" width="10.140625" style="378" hidden="1" customWidth="1"/>
    <col min="25" max="25" width="8.140625" style="378" hidden="1" customWidth="1"/>
    <col min="26" max="26" width="26" style="378" hidden="1" customWidth="1"/>
    <col min="27" max="27" width="51.2851562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71093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2388</v>
      </c>
      <c r="L1" s="4084"/>
      <c r="M1" s="4084"/>
      <c r="N1" s="4084"/>
      <c r="O1" s="4084"/>
      <c r="P1" s="4084"/>
      <c r="Q1" s="4084"/>
      <c r="R1" s="4084"/>
      <c r="S1" s="4084"/>
      <c r="T1" s="2996" t="s">
        <v>5194</v>
      </c>
      <c r="V1" s="4000"/>
      <c r="W1" s="4001"/>
      <c r="X1" s="4001"/>
      <c r="Y1" s="4001"/>
      <c r="Z1" s="4002"/>
    </row>
    <row r="2" spans="1:41" s="3999" customFormat="1" ht="14.25" customHeight="1" x14ac:dyDescent="0.25">
      <c r="K2" s="1652" t="s">
        <v>3541</v>
      </c>
      <c r="L2" s="4084"/>
      <c r="M2" s="4084"/>
      <c r="N2" s="4084"/>
      <c r="O2" s="4084"/>
      <c r="P2" s="4084"/>
      <c r="Q2" s="4084"/>
      <c r="R2" s="4084"/>
      <c r="S2" s="4084"/>
      <c r="T2" s="4084"/>
      <c r="V2" s="4000"/>
      <c r="W2" s="4001"/>
      <c r="X2" s="4001"/>
      <c r="Y2" s="4001"/>
      <c r="Z2" s="4002"/>
    </row>
    <row r="3" spans="1:41" s="3999" customFormat="1" ht="15" customHeight="1" x14ac:dyDescent="0.25">
      <c r="K3" s="1652" t="s">
        <v>3542</v>
      </c>
      <c r="L3" s="4084"/>
      <c r="M3" s="4084"/>
      <c r="N3" s="4084"/>
      <c r="O3" s="4084"/>
      <c r="P3" s="4084"/>
      <c r="Q3" s="4084"/>
      <c r="R3" s="4084"/>
      <c r="S3" s="4084"/>
      <c r="T3" s="4084"/>
      <c r="V3" s="4000"/>
      <c r="W3" s="4001"/>
      <c r="X3" s="4001"/>
      <c r="Y3" s="4001"/>
      <c r="Z3" s="4002"/>
    </row>
    <row r="4" spans="1:41" s="3999" customFormat="1" ht="12" customHeight="1" x14ac:dyDescent="0.25">
      <c r="K4" s="2992">
        <v>2013</v>
      </c>
      <c r="L4" s="4084"/>
      <c r="M4" s="4084"/>
      <c r="N4" s="4084"/>
      <c r="O4" s="4084"/>
      <c r="P4" s="4084"/>
      <c r="Q4" s="4084"/>
      <c r="R4" s="4084"/>
      <c r="S4" s="4084"/>
      <c r="T4" s="4084"/>
      <c r="V4" s="4000"/>
      <c r="W4" s="4001"/>
      <c r="X4" s="4001"/>
      <c r="Y4" s="4001"/>
      <c r="Z4" s="4002"/>
    </row>
    <row r="5" spans="1:41" s="3999" customFormat="1" ht="13.5" customHeight="1" x14ac:dyDescent="0.25">
      <c r="K5" s="2992"/>
      <c r="L5" s="4085"/>
      <c r="M5" s="4085"/>
      <c r="N5" s="4085"/>
      <c r="O5" s="4085"/>
      <c r="P5" s="4085"/>
      <c r="Q5" s="4085"/>
      <c r="R5" s="4085"/>
      <c r="S5" s="4085"/>
      <c r="T5" s="4085"/>
      <c r="V5" s="85"/>
      <c r="W5" s="83"/>
      <c r="X5" s="58"/>
      <c r="Y5" s="58"/>
      <c r="Z5" s="58"/>
    </row>
    <row r="6" spans="1:41" s="3632" customFormat="1" ht="48.75" customHeight="1" x14ac:dyDescent="0.2">
      <c r="A6" s="3906" t="s">
        <v>50</v>
      </c>
      <c r="B6" s="3262" t="s">
        <v>44</v>
      </c>
      <c r="C6" s="3262" t="s">
        <v>172</v>
      </c>
      <c r="D6" s="3262" t="s">
        <v>261</v>
      </c>
      <c r="E6" s="3262"/>
      <c r="F6" s="3262" t="s">
        <v>176</v>
      </c>
      <c r="G6" s="3262" t="s">
        <v>179</v>
      </c>
      <c r="H6" s="3262" t="s">
        <v>178</v>
      </c>
      <c r="I6" s="3262" t="s">
        <v>174</v>
      </c>
      <c r="J6" s="3263" t="s">
        <v>175</v>
      </c>
      <c r="K6" s="4003" t="s">
        <v>181</v>
      </c>
      <c r="L6" s="4003" t="s">
        <v>21</v>
      </c>
      <c r="M6" s="4003" t="s">
        <v>29</v>
      </c>
      <c r="N6" s="6083" t="s">
        <v>258</v>
      </c>
      <c r="O6" s="6083"/>
      <c r="P6" s="6083" t="s">
        <v>182</v>
      </c>
      <c r="Q6" s="6083"/>
      <c r="R6" s="6083" t="s">
        <v>20</v>
      </c>
      <c r="S6" s="6083"/>
      <c r="T6" s="4003"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1" s="587" customFormat="1" ht="52.5" customHeight="1" x14ac:dyDescent="0.25">
      <c r="A7" s="3351" t="s">
        <v>840</v>
      </c>
      <c r="B7" s="3425" t="s">
        <v>297</v>
      </c>
      <c r="C7" s="3351" t="s">
        <v>285</v>
      </c>
      <c r="D7" s="3357" t="s">
        <v>306</v>
      </c>
      <c r="E7" s="1186" t="s">
        <v>281</v>
      </c>
      <c r="F7" s="3508" t="s">
        <v>296</v>
      </c>
      <c r="G7" s="3355" t="s">
        <v>3777</v>
      </c>
      <c r="H7" s="3369" t="s">
        <v>294</v>
      </c>
      <c r="I7" s="3355" t="s">
        <v>301</v>
      </c>
      <c r="J7" s="3358">
        <v>2012</v>
      </c>
      <c r="K7" s="4116" t="s">
        <v>3778</v>
      </c>
      <c r="L7" s="3478" t="s">
        <v>321</v>
      </c>
      <c r="M7" s="3478" t="s">
        <v>321</v>
      </c>
      <c r="N7" s="4117">
        <v>314223</v>
      </c>
      <c r="O7" s="4118"/>
      <c r="P7" s="4119">
        <v>0.3</v>
      </c>
      <c r="Q7" s="4116"/>
      <c r="R7" s="4120" t="s">
        <v>4320</v>
      </c>
      <c r="S7" s="4121"/>
      <c r="T7" s="4122" t="s">
        <v>4321</v>
      </c>
      <c r="U7" s="3420">
        <v>0.3</v>
      </c>
      <c r="V7" s="3382">
        <v>41176</v>
      </c>
      <c r="W7" s="3460" t="s">
        <v>283</v>
      </c>
      <c r="X7" s="3816">
        <v>0</v>
      </c>
      <c r="Y7" s="3816">
        <v>0</v>
      </c>
      <c r="Z7" s="3492" t="s">
        <v>3792</v>
      </c>
      <c r="AA7" s="3351"/>
      <c r="AB7" s="3351"/>
      <c r="AC7" s="3390" t="s">
        <v>281</v>
      </c>
      <c r="AD7" s="980" t="s">
        <v>4322</v>
      </c>
      <c r="AE7" s="3391" t="s">
        <v>3662</v>
      </c>
      <c r="AF7" s="3382">
        <v>41127</v>
      </c>
      <c r="AG7" s="3381" t="s">
        <v>287</v>
      </c>
      <c r="AH7" s="3382" t="s">
        <v>287</v>
      </c>
      <c r="AI7" s="3383" t="s">
        <v>3004</v>
      </c>
      <c r="AJ7" s="627" t="s">
        <v>281</v>
      </c>
      <c r="AK7" s="627" t="s">
        <v>281</v>
      </c>
      <c r="AL7" s="627" t="s">
        <v>281</v>
      </c>
      <c r="AM7" s="627" t="s">
        <v>281</v>
      </c>
      <c r="AN7" s="627" t="s">
        <v>281</v>
      </c>
      <c r="AO7" s="1182" t="s">
        <v>281</v>
      </c>
    </row>
    <row r="8" spans="1:41" s="587" customFormat="1" ht="44.25" customHeight="1" x14ac:dyDescent="0.25">
      <c r="A8" s="3351" t="s">
        <v>840</v>
      </c>
      <c r="B8" s="3425" t="s">
        <v>297</v>
      </c>
      <c r="C8" s="3351" t="s">
        <v>285</v>
      </c>
      <c r="D8" s="3357" t="s">
        <v>306</v>
      </c>
      <c r="E8" s="1186" t="s">
        <v>281</v>
      </c>
      <c r="F8" s="592" t="s">
        <v>296</v>
      </c>
      <c r="G8" s="3355" t="s">
        <v>3576</v>
      </c>
      <c r="H8" s="3369" t="s">
        <v>294</v>
      </c>
      <c r="I8" s="3355" t="s">
        <v>301</v>
      </c>
      <c r="J8" s="3358">
        <v>2012</v>
      </c>
      <c r="K8" s="2700" t="s">
        <v>4323</v>
      </c>
      <c r="L8" s="2619" t="s">
        <v>320</v>
      </c>
      <c r="M8" s="2619" t="s">
        <v>320</v>
      </c>
      <c r="N8" s="3794">
        <v>81036</v>
      </c>
      <c r="O8" s="4112"/>
      <c r="P8" s="3576">
        <v>0.3</v>
      </c>
      <c r="Q8" s="2700"/>
      <c r="R8" s="3373" t="s">
        <v>3578</v>
      </c>
      <c r="S8" s="3795"/>
      <c r="T8" s="3419" t="s">
        <v>4324</v>
      </c>
      <c r="U8" s="3420">
        <v>0.3</v>
      </c>
      <c r="V8" s="3382">
        <v>41250</v>
      </c>
      <c r="W8" s="3460" t="s">
        <v>283</v>
      </c>
      <c r="X8" s="3816">
        <v>0</v>
      </c>
      <c r="Y8" s="3816">
        <v>0</v>
      </c>
      <c r="Z8" s="3492" t="s">
        <v>3792</v>
      </c>
      <c r="AA8" s="3351"/>
      <c r="AB8" s="3351"/>
      <c r="AC8" s="3390" t="s">
        <v>281</v>
      </c>
      <c r="AD8" s="980" t="s">
        <v>4325</v>
      </c>
      <c r="AE8" s="3391" t="s">
        <v>3662</v>
      </c>
      <c r="AF8" s="3382">
        <v>41127</v>
      </c>
      <c r="AG8" s="3381" t="s">
        <v>287</v>
      </c>
      <c r="AH8" s="3382" t="s">
        <v>287</v>
      </c>
      <c r="AI8" s="3383" t="s">
        <v>2987</v>
      </c>
      <c r="AJ8" s="627" t="s">
        <v>281</v>
      </c>
      <c r="AK8" s="627" t="s">
        <v>281</v>
      </c>
      <c r="AL8" s="627" t="s">
        <v>281</v>
      </c>
      <c r="AM8" s="627" t="s">
        <v>281</v>
      </c>
      <c r="AN8" s="627" t="s">
        <v>281</v>
      </c>
      <c r="AO8" s="1182" t="s">
        <v>281</v>
      </c>
    </row>
    <row r="9" spans="1:41" s="587" customFormat="1" ht="39.75" customHeight="1" x14ac:dyDescent="0.25">
      <c r="A9" s="3351" t="s">
        <v>840</v>
      </c>
      <c r="B9" s="3425" t="s">
        <v>297</v>
      </c>
      <c r="C9" s="3351" t="s">
        <v>285</v>
      </c>
      <c r="D9" s="3357" t="s">
        <v>306</v>
      </c>
      <c r="E9" s="1186" t="s">
        <v>281</v>
      </c>
      <c r="F9" s="3508" t="s">
        <v>296</v>
      </c>
      <c r="G9" s="3355" t="s">
        <v>4326</v>
      </c>
      <c r="H9" s="3369" t="s">
        <v>294</v>
      </c>
      <c r="I9" s="3355" t="s">
        <v>301</v>
      </c>
      <c r="J9" s="3358">
        <v>2012</v>
      </c>
      <c r="K9" s="2700" t="s">
        <v>4327</v>
      </c>
      <c r="L9" s="2619" t="s">
        <v>302</v>
      </c>
      <c r="M9" s="2619" t="s">
        <v>3360</v>
      </c>
      <c r="N9" s="3794">
        <v>81036</v>
      </c>
      <c r="O9" s="4112"/>
      <c r="P9" s="3576">
        <v>0.3</v>
      </c>
      <c r="Q9" s="2700"/>
      <c r="R9" s="3373" t="s">
        <v>4328</v>
      </c>
      <c r="S9" s="3795"/>
      <c r="T9" s="3419" t="s">
        <v>4324</v>
      </c>
      <c r="U9" s="3420">
        <v>0.3</v>
      </c>
      <c r="V9" s="3382">
        <v>41250</v>
      </c>
      <c r="W9" s="3460" t="s">
        <v>283</v>
      </c>
      <c r="X9" s="3816">
        <v>0</v>
      </c>
      <c r="Y9" s="3816">
        <v>0</v>
      </c>
      <c r="Z9" s="3492" t="s">
        <v>3792</v>
      </c>
      <c r="AA9" s="3351"/>
      <c r="AB9" s="3351"/>
      <c r="AC9" s="3390" t="s">
        <v>281</v>
      </c>
      <c r="AD9" s="980" t="s">
        <v>4329</v>
      </c>
      <c r="AE9" s="3391" t="s">
        <v>3662</v>
      </c>
      <c r="AF9" s="3382">
        <v>41127</v>
      </c>
      <c r="AG9" s="3381" t="s">
        <v>287</v>
      </c>
      <c r="AH9" s="3382" t="s">
        <v>287</v>
      </c>
      <c r="AI9" s="3381" t="s">
        <v>3141</v>
      </c>
      <c r="AJ9" s="627" t="s">
        <v>281</v>
      </c>
      <c r="AK9" s="627" t="s">
        <v>281</v>
      </c>
      <c r="AL9" s="627" t="s">
        <v>281</v>
      </c>
      <c r="AM9" s="627" t="s">
        <v>281</v>
      </c>
      <c r="AN9" s="627" t="s">
        <v>281</v>
      </c>
      <c r="AO9" s="1182" t="s">
        <v>281</v>
      </c>
    </row>
    <row r="10" spans="1:41" s="587" customFormat="1" ht="42.75" customHeight="1" x14ac:dyDescent="0.25">
      <c r="A10" s="3351" t="s">
        <v>840</v>
      </c>
      <c r="B10" s="3425" t="s">
        <v>297</v>
      </c>
      <c r="C10" s="3351" t="s">
        <v>285</v>
      </c>
      <c r="D10" s="3357" t="s">
        <v>306</v>
      </c>
      <c r="E10" s="1186" t="s">
        <v>281</v>
      </c>
      <c r="F10" s="3508" t="s">
        <v>296</v>
      </c>
      <c r="G10" s="3355" t="s">
        <v>3787</v>
      </c>
      <c r="H10" s="3369" t="s">
        <v>294</v>
      </c>
      <c r="I10" s="3355" t="s">
        <v>301</v>
      </c>
      <c r="J10" s="3358">
        <v>2012</v>
      </c>
      <c r="K10" s="1968" t="s">
        <v>3751</v>
      </c>
      <c r="L10" s="2363" t="s">
        <v>318</v>
      </c>
      <c r="M10" s="2363" t="s">
        <v>318</v>
      </c>
      <c r="N10" s="2573">
        <v>172222.22</v>
      </c>
      <c r="O10" s="4095"/>
      <c r="P10" s="2715">
        <v>0.91</v>
      </c>
      <c r="Q10" s="1965"/>
      <c r="R10" s="3373" t="s">
        <v>3788</v>
      </c>
      <c r="S10" s="1963"/>
      <c r="T10" s="3419" t="s">
        <v>4330</v>
      </c>
      <c r="U10" s="3420">
        <v>0.91</v>
      </c>
      <c r="V10" s="3382">
        <v>41178</v>
      </c>
      <c r="W10" s="3460" t="s">
        <v>283</v>
      </c>
      <c r="X10" s="3816">
        <v>0</v>
      </c>
      <c r="Y10" s="3816">
        <v>0</v>
      </c>
      <c r="Z10" s="3492" t="s">
        <v>3792</v>
      </c>
      <c r="AA10" s="3351"/>
      <c r="AB10" s="3351"/>
      <c r="AC10" s="3390" t="s">
        <v>281</v>
      </c>
      <c r="AD10" s="980" t="s">
        <v>4331</v>
      </c>
      <c r="AE10" s="3391" t="s">
        <v>4332</v>
      </c>
      <c r="AF10" s="3382">
        <v>41127</v>
      </c>
      <c r="AG10" s="3381" t="s">
        <v>287</v>
      </c>
      <c r="AH10" s="3382" t="s">
        <v>287</v>
      </c>
      <c r="AI10" s="3454" t="s">
        <v>3080</v>
      </c>
      <c r="AJ10" s="627" t="s">
        <v>281</v>
      </c>
      <c r="AK10" s="627" t="s">
        <v>281</v>
      </c>
      <c r="AL10" s="627" t="s">
        <v>281</v>
      </c>
      <c r="AM10" s="627" t="s">
        <v>281</v>
      </c>
      <c r="AN10" s="627" t="s">
        <v>281</v>
      </c>
      <c r="AO10" s="1182" t="s">
        <v>281</v>
      </c>
    </row>
    <row r="11" spans="1:41" s="587" customFormat="1" ht="66" customHeight="1" x14ac:dyDescent="0.25">
      <c r="A11" s="3351" t="s">
        <v>840</v>
      </c>
      <c r="B11" s="3425" t="s">
        <v>297</v>
      </c>
      <c r="C11" s="3351" t="s">
        <v>285</v>
      </c>
      <c r="D11" s="3357" t="s">
        <v>306</v>
      </c>
      <c r="E11" s="1186" t="s">
        <v>281</v>
      </c>
      <c r="F11" s="592" t="s">
        <v>296</v>
      </c>
      <c r="G11" s="3386" t="s">
        <v>3606</v>
      </c>
      <c r="H11" s="3369" t="s">
        <v>294</v>
      </c>
      <c r="I11" s="3355" t="s">
        <v>301</v>
      </c>
      <c r="J11" s="3358">
        <v>2012</v>
      </c>
      <c r="K11" s="1968" t="s">
        <v>3607</v>
      </c>
      <c r="L11" s="2363" t="s">
        <v>317</v>
      </c>
      <c r="M11" s="2363" t="s">
        <v>3608</v>
      </c>
      <c r="N11" s="2573">
        <v>1000000</v>
      </c>
      <c r="O11" s="4095"/>
      <c r="P11" s="2715">
        <v>0.33</v>
      </c>
      <c r="Q11" s="1965"/>
      <c r="R11" s="1964" t="s">
        <v>3609</v>
      </c>
      <c r="S11" s="1963"/>
      <c r="T11" s="3677" t="s">
        <v>4333</v>
      </c>
      <c r="U11" s="3420">
        <v>0.33</v>
      </c>
      <c r="V11" s="3382">
        <v>41173</v>
      </c>
      <c r="W11" s="3460" t="s">
        <v>283</v>
      </c>
      <c r="X11" s="3816">
        <v>0</v>
      </c>
      <c r="Y11" s="3816">
        <v>0</v>
      </c>
      <c r="Z11" s="3492" t="s">
        <v>3792</v>
      </c>
      <c r="AA11" s="3351"/>
      <c r="AB11" s="3351"/>
      <c r="AC11" s="3390" t="s">
        <v>281</v>
      </c>
      <c r="AD11" s="980" t="s">
        <v>4334</v>
      </c>
      <c r="AE11" s="3391" t="s">
        <v>3672</v>
      </c>
      <c r="AF11" s="3382">
        <v>41107</v>
      </c>
      <c r="AG11" s="3381" t="s">
        <v>287</v>
      </c>
      <c r="AH11" s="3382" t="s">
        <v>287</v>
      </c>
      <c r="AI11" s="3383" t="s">
        <v>2987</v>
      </c>
      <c r="AJ11" s="627" t="s">
        <v>281</v>
      </c>
      <c r="AK11" s="627" t="s">
        <v>281</v>
      </c>
      <c r="AL11" s="627" t="s">
        <v>281</v>
      </c>
      <c r="AM11" s="627" t="s">
        <v>281</v>
      </c>
      <c r="AN11" s="627" t="s">
        <v>281</v>
      </c>
      <c r="AO11" s="1182" t="s">
        <v>281</v>
      </c>
    </row>
    <row r="12" spans="1:41" s="587" customFormat="1" ht="42" customHeight="1" x14ac:dyDescent="0.25">
      <c r="A12" s="3351" t="s">
        <v>840</v>
      </c>
      <c r="B12" s="3425" t="s">
        <v>297</v>
      </c>
      <c r="C12" s="3351" t="s">
        <v>285</v>
      </c>
      <c r="D12" s="3357" t="s">
        <v>306</v>
      </c>
      <c r="E12" s="1186" t="s">
        <v>281</v>
      </c>
      <c r="F12" s="592" t="s">
        <v>296</v>
      </c>
      <c r="G12" s="3355" t="s">
        <v>3770</v>
      </c>
      <c r="H12" s="3369" t="s">
        <v>294</v>
      </c>
      <c r="I12" s="3355" t="s">
        <v>301</v>
      </c>
      <c r="J12" s="3358">
        <v>2012</v>
      </c>
      <c r="K12" s="2700" t="s">
        <v>3771</v>
      </c>
      <c r="L12" s="2619" t="s">
        <v>316</v>
      </c>
      <c r="M12" s="2619" t="s">
        <v>316</v>
      </c>
      <c r="N12" s="3794">
        <v>81036</v>
      </c>
      <c r="O12" s="4112"/>
      <c r="P12" s="3576">
        <v>0.3</v>
      </c>
      <c r="Q12" s="2700"/>
      <c r="R12" s="3373" t="s">
        <v>3772</v>
      </c>
      <c r="S12" s="3795"/>
      <c r="T12" s="3419" t="s">
        <v>4324</v>
      </c>
      <c r="U12" s="3420">
        <v>0.3</v>
      </c>
      <c r="V12" s="3382">
        <v>41250</v>
      </c>
      <c r="W12" s="3460" t="s">
        <v>283</v>
      </c>
      <c r="X12" s="3816">
        <v>0</v>
      </c>
      <c r="Y12" s="3816">
        <v>0</v>
      </c>
      <c r="Z12" s="3492" t="s">
        <v>3792</v>
      </c>
      <c r="AA12" s="3351"/>
      <c r="AB12" s="3351"/>
      <c r="AC12" s="3390" t="s">
        <v>281</v>
      </c>
      <c r="AD12" s="980" t="s">
        <v>4335</v>
      </c>
      <c r="AE12" s="3391" t="s">
        <v>3662</v>
      </c>
      <c r="AF12" s="3382">
        <v>41127</v>
      </c>
      <c r="AG12" s="3381" t="s">
        <v>287</v>
      </c>
      <c r="AH12" s="3382" t="s">
        <v>287</v>
      </c>
      <c r="AI12" s="3383" t="s">
        <v>2987</v>
      </c>
      <c r="AJ12" s="627" t="s">
        <v>281</v>
      </c>
      <c r="AK12" s="627" t="s">
        <v>281</v>
      </c>
      <c r="AL12" s="627" t="s">
        <v>281</v>
      </c>
      <c r="AM12" s="627" t="s">
        <v>281</v>
      </c>
      <c r="AN12" s="627" t="s">
        <v>281</v>
      </c>
      <c r="AO12" s="1182" t="s">
        <v>281</v>
      </c>
    </row>
    <row r="13" spans="1:41" s="587" customFormat="1" ht="49.5" customHeight="1" x14ac:dyDescent="0.25">
      <c r="A13" s="3351" t="s">
        <v>840</v>
      </c>
      <c r="B13" s="3425" t="s">
        <v>297</v>
      </c>
      <c r="C13" s="3351" t="s">
        <v>285</v>
      </c>
      <c r="D13" s="3357" t="s">
        <v>306</v>
      </c>
      <c r="E13" s="1186" t="s">
        <v>281</v>
      </c>
      <c r="F13" s="592" t="s">
        <v>296</v>
      </c>
      <c r="G13" s="3355" t="s">
        <v>3584</v>
      </c>
      <c r="H13" s="3369" t="s">
        <v>294</v>
      </c>
      <c r="I13" s="3355" t="s">
        <v>301</v>
      </c>
      <c r="J13" s="3358">
        <v>2012</v>
      </c>
      <c r="K13" s="3797" t="s">
        <v>3585</v>
      </c>
      <c r="L13" s="3955" t="s">
        <v>315</v>
      </c>
      <c r="M13" s="3955" t="s">
        <v>315</v>
      </c>
      <c r="N13" s="4123">
        <v>314223</v>
      </c>
      <c r="O13" s="4124"/>
      <c r="P13" s="4125">
        <v>0.3</v>
      </c>
      <c r="Q13" s="3797"/>
      <c r="R13" s="3973" t="s">
        <v>3586</v>
      </c>
      <c r="S13" s="3800"/>
      <c r="T13" s="4126" t="s">
        <v>4336</v>
      </c>
      <c r="U13" s="3420">
        <v>0.3</v>
      </c>
      <c r="V13" s="3382">
        <v>41250</v>
      </c>
      <c r="W13" s="3460" t="s">
        <v>283</v>
      </c>
      <c r="X13" s="3816">
        <v>0</v>
      </c>
      <c r="Y13" s="3816">
        <v>0</v>
      </c>
      <c r="Z13" s="3492" t="s">
        <v>3792</v>
      </c>
      <c r="AA13" s="3351"/>
      <c r="AB13" s="3351"/>
      <c r="AC13" s="3390" t="s">
        <v>281</v>
      </c>
      <c r="AD13" s="980" t="s">
        <v>3793</v>
      </c>
      <c r="AE13" s="3391" t="s">
        <v>3662</v>
      </c>
      <c r="AF13" s="3382">
        <v>41127</v>
      </c>
      <c r="AG13" s="3381" t="s">
        <v>287</v>
      </c>
      <c r="AH13" s="3382" t="s">
        <v>287</v>
      </c>
      <c r="AI13" s="3383" t="s">
        <v>3031</v>
      </c>
      <c r="AJ13" s="627" t="s">
        <v>281</v>
      </c>
      <c r="AK13" s="627" t="s">
        <v>281</v>
      </c>
      <c r="AL13" s="627" t="s">
        <v>281</v>
      </c>
      <c r="AM13" s="627" t="s">
        <v>281</v>
      </c>
      <c r="AN13" s="627" t="s">
        <v>281</v>
      </c>
      <c r="AO13" s="1182" t="s">
        <v>281</v>
      </c>
    </row>
    <row r="14" spans="1:41" x14ac:dyDescent="0.2">
      <c r="T14" s="6"/>
      <c r="X14" s="6"/>
      <c r="Y14" s="6"/>
      <c r="Z14" s="6"/>
    </row>
    <row r="15" spans="1:41" ht="12" customHeight="1" x14ac:dyDescent="0.2">
      <c r="T15" s="6"/>
      <c r="X15" s="6"/>
      <c r="Y15" s="6"/>
      <c r="Z15" s="6"/>
    </row>
    <row r="16" spans="1:41" x14ac:dyDescent="0.2">
      <c r="K16" s="2409" t="s">
        <v>2633</v>
      </c>
      <c r="T16" s="6"/>
      <c r="X16" s="6"/>
      <c r="Y16" s="6"/>
      <c r="Z16" s="6"/>
    </row>
    <row r="17" spans="20:26" x14ac:dyDescent="0.2">
      <c r="T17" s="6"/>
      <c r="X17" s="6"/>
      <c r="Y17" s="6"/>
      <c r="Z17" s="6"/>
    </row>
    <row r="18" spans="20:26" x14ac:dyDescent="0.2">
      <c r="T18" s="6"/>
      <c r="X18" s="6"/>
      <c r="Y18" s="6"/>
      <c r="Z18" s="6"/>
    </row>
    <row r="19" spans="20:26" x14ac:dyDescent="0.2">
      <c r="T19" s="6"/>
      <c r="X19" s="6"/>
      <c r="Y19" s="6"/>
      <c r="Z19" s="6"/>
    </row>
  </sheetData>
  <mergeCells count="3">
    <mergeCell ref="N6:O6"/>
    <mergeCell ref="P6:Q6"/>
    <mergeCell ref="R6:S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9">
    <tabColor rgb="FFEB700B"/>
  </sheetPr>
  <dimension ref="A1:AR43"/>
  <sheetViews>
    <sheetView showGridLines="0" view="pageBreakPreview" zoomScaleNormal="70" zoomScaleSheetLayoutView="100" workbookViewId="0">
      <selection activeCell="A15" sqref="A15:XFD15"/>
    </sheetView>
  </sheetViews>
  <sheetFormatPr baseColWidth="10" defaultColWidth="11.42578125" defaultRowHeight="12.75" x14ac:dyDescent="0.2"/>
  <cols>
    <col min="1" max="1" width="0.140625" style="6"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6.28515625" style="6" customWidth="1"/>
    <col min="19" max="19" width="2" style="6" customWidth="1"/>
    <col min="20" max="20" width="32.7109375" style="378" customWidth="1"/>
    <col min="21" max="21" width="15.7109375" style="6" hidden="1" customWidth="1"/>
    <col min="22" max="22" width="11.28515625" style="6" hidden="1" customWidth="1"/>
    <col min="23" max="23" width="9" style="6" hidden="1" customWidth="1"/>
    <col min="24" max="24" width="10.140625" style="378" hidden="1" customWidth="1"/>
    <col min="25" max="25" width="8.140625" style="378" hidden="1" customWidth="1"/>
    <col min="26" max="26" width="26" style="378" hidden="1" customWidth="1"/>
    <col min="27" max="27" width="51.2851562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71093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4" s="3999" customFormat="1" ht="18" x14ac:dyDescent="0.25">
      <c r="K1" s="1652" t="s">
        <v>2388</v>
      </c>
      <c r="L1" s="4084"/>
      <c r="M1" s="4084"/>
      <c r="N1" s="4084"/>
      <c r="O1" s="4084"/>
      <c r="P1" s="4084"/>
      <c r="Q1" s="4084"/>
      <c r="R1" s="4084"/>
      <c r="S1" s="4084"/>
      <c r="T1" s="2996" t="s">
        <v>5194</v>
      </c>
      <c r="V1" s="4000"/>
      <c r="W1" s="4001"/>
      <c r="X1" s="4001"/>
      <c r="Y1" s="4001"/>
      <c r="Z1" s="4002"/>
    </row>
    <row r="2" spans="1:44" s="3999" customFormat="1" ht="18" x14ac:dyDescent="0.25">
      <c r="K2" s="1652" t="s">
        <v>3541</v>
      </c>
      <c r="L2" s="4084"/>
      <c r="M2" s="4084"/>
      <c r="N2" s="4084"/>
      <c r="O2" s="4084"/>
      <c r="P2" s="4084"/>
      <c r="Q2" s="4084"/>
      <c r="R2" s="4084"/>
      <c r="S2" s="4084"/>
      <c r="T2" s="4084"/>
      <c r="V2" s="4000"/>
      <c r="W2" s="4001"/>
      <c r="X2" s="4001"/>
      <c r="Y2" s="4001"/>
      <c r="Z2" s="4002"/>
    </row>
    <row r="3" spans="1:44" s="3999" customFormat="1" ht="18" x14ac:dyDescent="0.25">
      <c r="K3" s="1652" t="s">
        <v>3542</v>
      </c>
      <c r="L3" s="4084"/>
      <c r="M3" s="4084"/>
      <c r="N3" s="4084"/>
      <c r="O3" s="4084"/>
      <c r="P3" s="4084"/>
      <c r="Q3" s="4084"/>
      <c r="R3" s="4084"/>
      <c r="S3" s="4084"/>
      <c r="T3" s="4084"/>
      <c r="V3" s="4000"/>
      <c r="W3" s="4001"/>
      <c r="X3" s="4001"/>
      <c r="Y3" s="4001"/>
      <c r="Z3" s="4002"/>
    </row>
    <row r="4" spans="1:44" s="3999" customFormat="1" ht="18" x14ac:dyDescent="0.25">
      <c r="K4" s="2992">
        <v>2013</v>
      </c>
      <c r="L4" s="4084"/>
      <c r="M4" s="4084"/>
      <c r="N4" s="4084"/>
      <c r="O4" s="4084"/>
      <c r="P4" s="4084"/>
      <c r="Q4" s="4084"/>
      <c r="R4" s="4084"/>
      <c r="S4" s="4084"/>
      <c r="T4" s="4084"/>
      <c r="V4" s="4000"/>
      <c r="W4" s="4001"/>
      <c r="X4" s="4001"/>
      <c r="Y4" s="4001"/>
      <c r="Z4" s="4002"/>
    </row>
    <row r="5" spans="1:44" s="3999" customFormat="1" ht="18" x14ac:dyDescent="0.25">
      <c r="K5" s="2992"/>
      <c r="L5" s="4085"/>
      <c r="M5" s="4085"/>
      <c r="N5" s="4085"/>
      <c r="O5" s="4085"/>
      <c r="P5" s="4085"/>
      <c r="Q5" s="4085"/>
      <c r="R5" s="4085"/>
      <c r="S5" s="4085"/>
      <c r="T5" s="4085"/>
      <c r="V5" s="85"/>
      <c r="W5" s="83"/>
      <c r="X5" s="58"/>
      <c r="Y5" s="58"/>
      <c r="Z5" s="58"/>
    </row>
    <row r="6" spans="1:44" s="3632" customFormat="1" ht="46.5" customHeight="1" x14ac:dyDescent="0.2">
      <c r="A6" s="3906" t="s">
        <v>50</v>
      </c>
      <c r="B6" s="3262" t="s">
        <v>44</v>
      </c>
      <c r="C6" s="3262" t="s">
        <v>172</v>
      </c>
      <c r="D6" s="3262" t="s">
        <v>261</v>
      </c>
      <c r="E6" s="3262"/>
      <c r="F6" s="3262" t="s">
        <v>176</v>
      </c>
      <c r="G6" s="3262" t="s">
        <v>179</v>
      </c>
      <c r="H6" s="3262" t="s">
        <v>178</v>
      </c>
      <c r="I6" s="3262" t="s">
        <v>174</v>
      </c>
      <c r="J6" s="3263" t="s">
        <v>175</v>
      </c>
      <c r="K6" s="4003" t="s">
        <v>181</v>
      </c>
      <c r="L6" s="4003" t="s">
        <v>21</v>
      </c>
      <c r="M6" s="4003" t="s">
        <v>29</v>
      </c>
      <c r="N6" s="6083" t="s">
        <v>258</v>
      </c>
      <c r="O6" s="6083"/>
      <c r="P6" s="6083" t="s">
        <v>182</v>
      </c>
      <c r="Q6" s="6083"/>
      <c r="R6" s="6083" t="s">
        <v>20</v>
      </c>
      <c r="S6" s="6083"/>
      <c r="T6" s="4003" t="s">
        <v>30</v>
      </c>
      <c r="U6" s="3265" t="s">
        <v>171</v>
      </c>
      <c r="V6" s="3267" t="s">
        <v>183</v>
      </c>
      <c r="W6" s="3267" t="s">
        <v>185</v>
      </c>
      <c r="X6" s="3262" t="s">
        <v>26</v>
      </c>
      <c r="Y6" s="3262" t="s">
        <v>27</v>
      </c>
      <c r="Z6" s="3268" t="s">
        <v>23</v>
      </c>
      <c r="AA6" s="3269" t="s">
        <v>187</v>
      </c>
      <c r="AB6" s="3269" t="s">
        <v>188</v>
      </c>
      <c r="AC6" s="3270" t="s">
        <v>45</v>
      </c>
      <c r="AD6" s="3262" t="s">
        <v>47</v>
      </c>
      <c r="AE6" s="3271" t="s">
        <v>49</v>
      </c>
      <c r="AF6" s="3271" t="s">
        <v>189</v>
      </c>
      <c r="AG6" s="3271" t="s">
        <v>202</v>
      </c>
      <c r="AH6" s="3271" t="s">
        <v>191</v>
      </c>
      <c r="AI6" s="3262" t="s">
        <v>151</v>
      </c>
    </row>
    <row r="7" spans="1:44" s="587" customFormat="1" ht="33.75" customHeight="1" x14ac:dyDescent="0.25">
      <c r="A7" s="3351" t="s">
        <v>840</v>
      </c>
      <c r="B7" s="3425" t="s">
        <v>297</v>
      </c>
      <c r="C7" s="3351" t="s">
        <v>285</v>
      </c>
      <c r="D7" s="3357" t="s">
        <v>306</v>
      </c>
      <c r="E7" s="1186" t="s">
        <v>281</v>
      </c>
      <c r="F7" s="592" t="s">
        <v>296</v>
      </c>
      <c r="G7" s="3355" t="s">
        <v>3625</v>
      </c>
      <c r="H7" s="3369" t="s">
        <v>294</v>
      </c>
      <c r="I7" s="3355" t="s">
        <v>301</v>
      </c>
      <c r="J7" s="3358">
        <v>2012</v>
      </c>
      <c r="K7" s="4116" t="s">
        <v>3626</v>
      </c>
      <c r="L7" s="3478" t="s">
        <v>311</v>
      </c>
      <c r="M7" s="3478" t="s">
        <v>3627</v>
      </c>
      <c r="N7" s="4117">
        <v>477000</v>
      </c>
      <c r="O7" s="4118"/>
      <c r="P7" s="4119">
        <v>0.3</v>
      </c>
      <c r="Q7" s="4127"/>
      <c r="R7" s="4128" t="s">
        <v>3628</v>
      </c>
      <c r="S7" s="4121"/>
      <c r="T7" s="4129" t="s">
        <v>4337</v>
      </c>
      <c r="U7" s="3387">
        <v>0.4</v>
      </c>
      <c r="V7" s="3382">
        <v>41250</v>
      </c>
      <c r="W7" s="3460" t="s">
        <v>283</v>
      </c>
      <c r="X7" s="3816">
        <v>0</v>
      </c>
      <c r="Y7" s="3816">
        <v>0</v>
      </c>
      <c r="Z7" s="3492" t="s">
        <v>3792</v>
      </c>
      <c r="AA7" s="3351"/>
      <c r="AB7" s="3351"/>
      <c r="AC7" s="3390" t="s">
        <v>281</v>
      </c>
      <c r="AD7" s="980" t="s">
        <v>4338</v>
      </c>
      <c r="AE7" s="3391" t="s">
        <v>3662</v>
      </c>
      <c r="AF7" s="3382">
        <v>41127</v>
      </c>
      <c r="AG7" s="3381" t="s">
        <v>287</v>
      </c>
      <c r="AH7" s="3382" t="s">
        <v>287</v>
      </c>
      <c r="AI7" s="3383" t="s">
        <v>2987</v>
      </c>
      <c r="AJ7" s="627" t="s">
        <v>281</v>
      </c>
      <c r="AK7" s="627" t="s">
        <v>281</v>
      </c>
      <c r="AL7" s="627" t="s">
        <v>281</v>
      </c>
      <c r="AM7" s="627" t="s">
        <v>281</v>
      </c>
      <c r="AN7" s="627" t="s">
        <v>281</v>
      </c>
      <c r="AO7" s="1182" t="s">
        <v>281</v>
      </c>
    </row>
    <row r="8" spans="1:44" s="587" customFormat="1" ht="42" customHeight="1" x14ac:dyDescent="0.25">
      <c r="A8" s="3351" t="s">
        <v>840</v>
      </c>
      <c r="B8" s="3425" t="s">
        <v>297</v>
      </c>
      <c r="C8" s="3351" t="s">
        <v>285</v>
      </c>
      <c r="D8" s="3357" t="s">
        <v>306</v>
      </c>
      <c r="E8" s="1186" t="s">
        <v>281</v>
      </c>
      <c r="F8" s="592" t="s">
        <v>296</v>
      </c>
      <c r="G8" s="3355" t="s">
        <v>3763</v>
      </c>
      <c r="H8" s="3369" t="s">
        <v>294</v>
      </c>
      <c r="I8" s="3355" t="s">
        <v>301</v>
      </c>
      <c r="J8" s="3358">
        <v>2012</v>
      </c>
      <c r="K8" s="2700" t="s">
        <v>3764</v>
      </c>
      <c r="L8" s="2619" t="s">
        <v>1583</v>
      </c>
      <c r="M8" s="2619" t="s">
        <v>1583</v>
      </c>
      <c r="N8" s="3794">
        <v>314223</v>
      </c>
      <c r="O8" s="4112"/>
      <c r="P8" s="3576">
        <v>0.3</v>
      </c>
      <c r="Q8" s="2819"/>
      <c r="R8" s="3003" t="s">
        <v>3765</v>
      </c>
      <c r="S8" s="3795"/>
      <c r="T8" s="2011" t="s">
        <v>4336</v>
      </c>
      <c r="U8" s="3387">
        <v>0.3</v>
      </c>
      <c r="V8" s="3382">
        <v>41177</v>
      </c>
      <c r="W8" s="3460" t="s">
        <v>283</v>
      </c>
      <c r="X8" s="3816">
        <v>0</v>
      </c>
      <c r="Y8" s="3816">
        <v>0</v>
      </c>
      <c r="Z8" s="3492" t="s">
        <v>3792</v>
      </c>
      <c r="AA8" s="3351"/>
      <c r="AB8" s="3351"/>
      <c r="AC8" s="3390" t="s">
        <v>281</v>
      </c>
      <c r="AD8" s="980" t="s">
        <v>4339</v>
      </c>
      <c r="AE8" s="3391" t="s">
        <v>3662</v>
      </c>
      <c r="AF8" s="3382">
        <v>41127</v>
      </c>
      <c r="AG8" s="3381" t="s">
        <v>287</v>
      </c>
      <c r="AH8" s="3382" t="s">
        <v>287</v>
      </c>
      <c r="AI8" s="3383" t="s">
        <v>2987</v>
      </c>
      <c r="AJ8" s="627" t="s">
        <v>281</v>
      </c>
      <c r="AK8" s="627" t="s">
        <v>281</v>
      </c>
      <c r="AL8" s="627" t="s">
        <v>281</v>
      </c>
      <c r="AM8" s="627" t="s">
        <v>281</v>
      </c>
      <c r="AN8" s="627" t="s">
        <v>281</v>
      </c>
      <c r="AO8" s="1182" t="s">
        <v>281</v>
      </c>
    </row>
    <row r="9" spans="1:44" s="60" customFormat="1" ht="33.75" customHeight="1" x14ac:dyDescent="0.2">
      <c r="A9" s="4130"/>
      <c r="B9" s="4131"/>
      <c r="C9" s="4132"/>
      <c r="D9" s="4133"/>
      <c r="E9" s="4133"/>
      <c r="F9" s="4133"/>
      <c r="G9" s="4134"/>
      <c r="H9" s="4132"/>
      <c r="I9" s="4133"/>
      <c r="J9" s="4135"/>
      <c r="K9" s="6042" t="s">
        <v>3533</v>
      </c>
      <c r="L9" s="6043"/>
      <c r="M9" s="6043"/>
      <c r="N9" s="3685">
        <f>SUM(N10)</f>
        <v>322200.81</v>
      </c>
      <c r="O9" s="4092"/>
      <c r="P9" s="4136"/>
      <c r="Q9" s="3836"/>
      <c r="R9" s="2187">
        <f>SUM(R10)</f>
        <v>473</v>
      </c>
      <c r="S9" s="3335"/>
      <c r="T9" s="3937"/>
      <c r="U9" s="4137"/>
      <c r="V9" s="4138"/>
      <c r="W9" s="4138"/>
      <c r="X9" s="4139">
        <f>SUM(X10)</f>
        <v>1</v>
      </c>
      <c r="Y9" s="4139">
        <f>SUM(Y10)</f>
        <v>1</v>
      </c>
      <c r="Z9" s="4132"/>
      <c r="AA9" s="4133"/>
      <c r="AB9" s="4133"/>
      <c r="AC9" s="4133"/>
      <c r="AD9" s="4133"/>
      <c r="AE9" s="4133"/>
      <c r="AF9" s="4133"/>
      <c r="AG9" s="4133"/>
      <c r="AH9" s="4133"/>
      <c r="AI9" s="4133"/>
      <c r="AJ9" s="6"/>
      <c r="AK9" s="6"/>
      <c r="AL9" s="6"/>
      <c r="AM9" s="6"/>
      <c r="AN9" s="6"/>
      <c r="AO9" s="6"/>
      <c r="AP9" s="6"/>
      <c r="AQ9" s="6"/>
      <c r="AR9" s="6"/>
    </row>
    <row r="10" spans="1:44" s="60" customFormat="1" ht="16.5" x14ac:dyDescent="0.2">
      <c r="A10" s="4140"/>
      <c r="B10" s="4141"/>
      <c r="C10" s="4142"/>
      <c r="D10" s="4140"/>
      <c r="E10" s="4140"/>
      <c r="F10" s="4140"/>
      <c r="G10" s="4142"/>
      <c r="H10" s="4142"/>
      <c r="I10" s="4140"/>
      <c r="J10" s="4143"/>
      <c r="K10" s="6039" t="s">
        <v>294</v>
      </c>
      <c r="L10" s="6052"/>
      <c r="M10" s="6052"/>
      <c r="N10" s="2545">
        <f>SUM(N11:N11)</f>
        <v>322200.81</v>
      </c>
      <c r="O10" s="4093"/>
      <c r="P10" s="3586"/>
      <c r="Q10" s="3829"/>
      <c r="R10" s="2782">
        <f>SUM(R11:R11)</f>
        <v>473</v>
      </c>
      <c r="S10" s="2068"/>
      <c r="T10" s="2212"/>
      <c r="U10" s="4144"/>
      <c r="V10" s="4145"/>
      <c r="W10" s="4145"/>
      <c r="X10" s="4146">
        <f>SUM(X11:X11)</f>
        <v>1</v>
      </c>
      <c r="Y10" s="4146">
        <f>SUM(Y11:Y11)</f>
        <v>1</v>
      </c>
      <c r="Z10" s="4142"/>
      <c r="AA10" s="4142"/>
      <c r="AB10" s="4142"/>
      <c r="AC10" s="4142"/>
      <c r="AD10" s="4142"/>
      <c r="AE10" s="4142"/>
      <c r="AF10" s="4142"/>
      <c r="AG10" s="4142"/>
      <c r="AH10" s="4142"/>
      <c r="AI10" s="4142"/>
      <c r="AJ10" s="6"/>
      <c r="AK10" s="6"/>
    </row>
    <row r="11" spans="1:44" s="587" customFormat="1" ht="38.25" customHeight="1" x14ac:dyDescent="0.25">
      <c r="A11" s="3351" t="s">
        <v>840</v>
      </c>
      <c r="B11" s="4059" t="s">
        <v>4149</v>
      </c>
      <c r="C11" s="3351" t="s">
        <v>285</v>
      </c>
      <c r="D11" s="3357" t="s">
        <v>306</v>
      </c>
      <c r="E11" s="1186" t="s">
        <v>281</v>
      </c>
      <c r="F11" s="3508" t="s">
        <v>296</v>
      </c>
      <c r="G11" s="3355" t="s">
        <v>3826</v>
      </c>
      <c r="H11" s="3774" t="s">
        <v>294</v>
      </c>
      <c r="I11" s="3357" t="s">
        <v>3533</v>
      </c>
      <c r="J11" s="3783">
        <v>2010</v>
      </c>
      <c r="K11" s="2700" t="s">
        <v>4340</v>
      </c>
      <c r="L11" s="2619" t="s">
        <v>311</v>
      </c>
      <c r="M11" s="2619" t="s">
        <v>3627</v>
      </c>
      <c r="N11" s="3831">
        <v>322200.81</v>
      </c>
      <c r="O11" s="4112"/>
      <c r="P11" s="3469">
        <v>0.3</v>
      </c>
      <c r="Q11" s="2819"/>
      <c r="R11" s="3003">
        <v>473</v>
      </c>
      <c r="S11" s="2700"/>
      <c r="T11" s="2011" t="s">
        <v>4341</v>
      </c>
      <c r="U11" s="3374">
        <v>0.3</v>
      </c>
      <c r="V11" s="3382">
        <v>41051</v>
      </c>
      <c r="W11" s="3460" t="s">
        <v>3725</v>
      </c>
      <c r="X11" s="3717">
        <v>1</v>
      </c>
      <c r="Y11" s="3717">
        <v>1</v>
      </c>
      <c r="Z11" s="3492" t="s">
        <v>4154</v>
      </c>
      <c r="AA11" s="3351" t="s">
        <v>4342</v>
      </c>
      <c r="AB11" s="3351"/>
      <c r="AC11" s="3379" t="s">
        <v>281</v>
      </c>
      <c r="AD11" s="3381" t="s">
        <v>4343</v>
      </c>
      <c r="AE11" s="3381" t="s">
        <v>4344</v>
      </c>
      <c r="AF11" s="3382">
        <v>40507</v>
      </c>
      <c r="AG11" s="3381" t="s">
        <v>287</v>
      </c>
      <c r="AH11" s="3382" t="s">
        <v>287</v>
      </c>
      <c r="AI11" s="3383" t="s">
        <v>2987</v>
      </c>
      <c r="AJ11" s="627" t="s">
        <v>281</v>
      </c>
      <c r="AK11" s="627" t="s">
        <v>281</v>
      </c>
      <c r="AL11" s="627" t="s">
        <v>281</v>
      </c>
      <c r="AM11" s="627" t="s">
        <v>281</v>
      </c>
      <c r="AN11" s="627" t="s">
        <v>281</v>
      </c>
      <c r="AO11" s="1182" t="s">
        <v>281</v>
      </c>
    </row>
    <row r="12" spans="1:44" s="60" customFormat="1" ht="32.25" customHeight="1" x14ac:dyDescent="0.2">
      <c r="A12" s="4133"/>
      <c r="B12" s="4131"/>
      <c r="C12" s="4132"/>
      <c r="D12" s="4133"/>
      <c r="E12" s="4133"/>
      <c r="F12" s="4133"/>
      <c r="G12" s="4132"/>
      <c r="H12" s="4132"/>
      <c r="I12" s="4133"/>
      <c r="J12" s="4135"/>
      <c r="K12" s="6042" t="s">
        <v>500</v>
      </c>
      <c r="L12" s="6043"/>
      <c r="M12" s="6043"/>
      <c r="N12" s="3685">
        <f>SUM(N13)</f>
        <v>2623096.0500000003</v>
      </c>
      <c r="O12" s="4092"/>
      <c r="P12" s="4136"/>
      <c r="Q12" s="3836"/>
      <c r="R12" s="2187">
        <f>SUM(R13)</f>
        <v>0</v>
      </c>
      <c r="S12" s="3335"/>
      <c r="T12" s="3937"/>
      <c r="U12" s="4147"/>
      <c r="V12" s="4138"/>
      <c r="W12" s="4138"/>
      <c r="X12" s="4139">
        <f>SUM(X13)</f>
        <v>0</v>
      </c>
      <c r="Y12" s="4139">
        <f>SUM(Y13)</f>
        <v>6</v>
      </c>
      <c r="Z12" s="4132"/>
      <c r="AA12" s="4132"/>
      <c r="AB12" s="4132"/>
      <c r="AC12" s="4132"/>
      <c r="AD12" s="4132"/>
      <c r="AE12" s="4132"/>
      <c r="AF12" s="4132"/>
      <c r="AG12" s="4132"/>
      <c r="AH12" s="4132"/>
      <c r="AI12" s="4132"/>
      <c r="AJ12" s="6"/>
    </row>
    <row r="13" spans="1:44" s="60" customFormat="1" ht="16.5" x14ac:dyDescent="0.2">
      <c r="A13" s="4148"/>
      <c r="B13" s="4141"/>
      <c r="C13" s="4142"/>
      <c r="D13" s="4140"/>
      <c r="E13" s="4140"/>
      <c r="F13" s="4140"/>
      <c r="G13" s="4142"/>
      <c r="H13" s="4142"/>
      <c r="I13" s="4140"/>
      <c r="J13" s="4143"/>
      <c r="K13" s="6039" t="s">
        <v>294</v>
      </c>
      <c r="L13" s="6052"/>
      <c r="M13" s="6052"/>
      <c r="N13" s="2545">
        <f>SUM(N14:N17,'10-E382op-EmProc (5)'!N7:N13)</f>
        <v>2623096.0500000003</v>
      </c>
      <c r="O13" s="4093"/>
      <c r="P13" s="3695"/>
      <c r="Q13" s="3829"/>
      <c r="R13" s="2782">
        <f>SUM(R14:R17,'10-E382op-EmProc (5)'!R7:R13)</f>
        <v>0</v>
      </c>
      <c r="S13" s="2068"/>
      <c r="T13" s="4149"/>
      <c r="U13" s="4150"/>
      <c r="V13" s="4145"/>
      <c r="W13" s="4145"/>
      <c r="X13" s="4146">
        <f>SUM(X14:X17)</f>
        <v>0</v>
      </c>
      <c r="Y13" s="4146">
        <f>SUM(Y14:Y17)</f>
        <v>6</v>
      </c>
      <c r="Z13" s="4151"/>
      <c r="AA13" s="4152"/>
      <c r="AB13" s="4152"/>
      <c r="AC13" s="4152"/>
      <c r="AD13" s="4152"/>
      <c r="AE13" s="4152"/>
      <c r="AF13" s="4152"/>
      <c r="AG13" s="4152"/>
      <c r="AH13" s="4152"/>
      <c r="AI13" s="4152"/>
      <c r="AJ13" s="6"/>
    </row>
    <row r="14" spans="1:44" s="587" customFormat="1" ht="33" customHeight="1" x14ac:dyDescent="0.25">
      <c r="A14" s="3351" t="s">
        <v>840</v>
      </c>
      <c r="B14" s="3425" t="s">
        <v>297</v>
      </c>
      <c r="C14" s="3351" t="s">
        <v>285</v>
      </c>
      <c r="D14" s="3357" t="s">
        <v>306</v>
      </c>
      <c r="E14" s="1186" t="s">
        <v>281</v>
      </c>
      <c r="F14" s="3508" t="s">
        <v>296</v>
      </c>
      <c r="G14" s="3355" t="s">
        <v>3755</v>
      </c>
      <c r="H14" s="3369" t="s">
        <v>294</v>
      </c>
      <c r="I14" s="3357" t="s">
        <v>500</v>
      </c>
      <c r="J14" s="3783">
        <v>2012</v>
      </c>
      <c r="K14" s="2700" t="s">
        <v>3756</v>
      </c>
      <c r="L14" s="2619" t="s">
        <v>305</v>
      </c>
      <c r="M14" s="2619" t="s">
        <v>1906</v>
      </c>
      <c r="N14" s="3794">
        <v>417000</v>
      </c>
      <c r="O14" s="4112"/>
      <c r="P14" s="3576">
        <v>0.3</v>
      </c>
      <c r="Q14" s="2819"/>
      <c r="R14" s="3003" t="s">
        <v>3710</v>
      </c>
      <c r="S14" s="3795"/>
      <c r="T14" s="2011" t="s">
        <v>4337</v>
      </c>
      <c r="U14" s="3387">
        <v>0.3</v>
      </c>
      <c r="V14" s="3460" t="s">
        <v>284</v>
      </c>
      <c r="W14" s="3460" t="s">
        <v>283</v>
      </c>
      <c r="X14" s="3816">
        <v>0</v>
      </c>
      <c r="Y14" s="3816">
        <v>0</v>
      </c>
      <c r="Z14" s="3492" t="s">
        <v>3792</v>
      </c>
      <c r="AA14" s="3351"/>
      <c r="AB14" s="3351"/>
      <c r="AC14" s="3390" t="s">
        <v>281</v>
      </c>
      <c r="AD14" s="980" t="s">
        <v>4311</v>
      </c>
      <c r="AE14" s="3391" t="s">
        <v>3662</v>
      </c>
      <c r="AF14" s="3382">
        <v>41129</v>
      </c>
      <c r="AG14" s="3381" t="s">
        <v>287</v>
      </c>
      <c r="AH14" s="3382" t="s">
        <v>287</v>
      </c>
      <c r="AI14" s="3454" t="s">
        <v>3080</v>
      </c>
      <c r="AJ14" s="627" t="s">
        <v>281</v>
      </c>
      <c r="AK14" s="627" t="s">
        <v>281</v>
      </c>
      <c r="AL14" s="627" t="s">
        <v>281</v>
      </c>
      <c r="AM14" s="627" t="s">
        <v>281</v>
      </c>
      <c r="AN14" s="627" t="s">
        <v>281</v>
      </c>
      <c r="AO14" s="1182" t="s">
        <v>281</v>
      </c>
    </row>
    <row r="15" spans="1:44" s="587" customFormat="1" ht="28.5" customHeight="1" x14ac:dyDescent="0.25">
      <c r="A15" s="3351" t="s">
        <v>840</v>
      </c>
      <c r="B15" s="3425" t="s">
        <v>297</v>
      </c>
      <c r="C15" s="3351" t="s">
        <v>285</v>
      </c>
      <c r="D15" s="3357" t="s">
        <v>306</v>
      </c>
      <c r="E15" s="1186" t="s">
        <v>281</v>
      </c>
      <c r="F15" s="3508" t="s">
        <v>296</v>
      </c>
      <c r="G15" s="3355" t="s">
        <v>3740</v>
      </c>
      <c r="H15" s="3369" t="s">
        <v>294</v>
      </c>
      <c r="I15" s="3357" t="s">
        <v>500</v>
      </c>
      <c r="J15" s="3783">
        <v>2012</v>
      </c>
      <c r="K15" s="2700" t="s">
        <v>3741</v>
      </c>
      <c r="L15" s="2619" t="s">
        <v>303</v>
      </c>
      <c r="M15" s="2619" t="s">
        <v>3742</v>
      </c>
      <c r="N15" s="3794">
        <v>83222.22</v>
      </c>
      <c r="O15" s="4112"/>
      <c r="P15" s="3576">
        <v>0.85</v>
      </c>
      <c r="Q15" s="2819"/>
      <c r="R15" s="3003" t="s">
        <v>4345</v>
      </c>
      <c r="S15" s="3795"/>
      <c r="T15" s="2011" t="s">
        <v>4346</v>
      </c>
      <c r="U15" s="3387">
        <v>0.85</v>
      </c>
      <c r="V15" s="3382">
        <v>41615</v>
      </c>
      <c r="W15" s="3460" t="s">
        <v>283</v>
      </c>
      <c r="X15" s="3816">
        <v>0</v>
      </c>
      <c r="Y15" s="3816">
        <v>2</v>
      </c>
      <c r="Z15" s="3492" t="s">
        <v>3792</v>
      </c>
      <c r="AA15" s="3351"/>
      <c r="AB15" s="3351"/>
      <c r="AC15" s="3390" t="s">
        <v>281</v>
      </c>
      <c r="AD15" s="980" t="s">
        <v>4347</v>
      </c>
      <c r="AE15" s="3391" t="s">
        <v>3662</v>
      </c>
      <c r="AF15" s="3382">
        <v>41127</v>
      </c>
      <c r="AG15" s="3381" t="s">
        <v>287</v>
      </c>
      <c r="AH15" s="3382" t="s">
        <v>287</v>
      </c>
      <c r="AI15" s="3383" t="s">
        <v>2987</v>
      </c>
      <c r="AJ15" s="627" t="s">
        <v>281</v>
      </c>
      <c r="AK15" s="627" t="s">
        <v>281</v>
      </c>
      <c r="AL15" s="627" t="s">
        <v>281</v>
      </c>
      <c r="AM15" s="627" t="s">
        <v>281</v>
      </c>
      <c r="AN15" s="627" t="s">
        <v>281</v>
      </c>
      <c r="AO15" s="1182" t="s">
        <v>281</v>
      </c>
    </row>
    <row r="16" spans="1:44" s="587" customFormat="1" ht="30.75" customHeight="1" x14ac:dyDescent="0.25">
      <c r="A16" s="3351" t="s">
        <v>840</v>
      </c>
      <c r="B16" s="3425" t="s">
        <v>297</v>
      </c>
      <c r="C16" s="3351" t="s">
        <v>285</v>
      </c>
      <c r="D16" s="3357" t="s">
        <v>306</v>
      </c>
      <c r="E16" s="1186" t="s">
        <v>281</v>
      </c>
      <c r="F16" s="3508" t="s">
        <v>296</v>
      </c>
      <c r="G16" s="3355" t="s">
        <v>4312</v>
      </c>
      <c r="H16" s="3369" t="s">
        <v>294</v>
      </c>
      <c r="I16" s="3357" t="s">
        <v>500</v>
      </c>
      <c r="J16" s="3783">
        <v>2012</v>
      </c>
      <c r="K16" s="2700" t="s">
        <v>4313</v>
      </c>
      <c r="L16" s="2619" t="s">
        <v>288</v>
      </c>
      <c r="M16" s="2619" t="s">
        <v>880</v>
      </c>
      <c r="N16" s="3794">
        <v>826000</v>
      </c>
      <c r="O16" s="4112"/>
      <c r="P16" s="3576">
        <v>0.3</v>
      </c>
      <c r="Q16" s="2819"/>
      <c r="R16" s="3003" t="s">
        <v>4314</v>
      </c>
      <c r="S16" s="3795"/>
      <c r="T16" s="2011" t="s">
        <v>4348</v>
      </c>
      <c r="U16" s="3387">
        <v>0.3</v>
      </c>
      <c r="V16" s="3460" t="s">
        <v>284</v>
      </c>
      <c r="W16" s="3460" t="s">
        <v>283</v>
      </c>
      <c r="X16" s="3816">
        <v>0</v>
      </c>
      <c r="Y16" s="3816">
        <v>2</v>
      </c>
      <c r="Z16" s="3492" t="s">
        <v>3792</v>
      </c>
      <c r="AA16" s="3351"/>
      <c r="AB16" s="3351"/>
      <c r="AC16" s="3390" t="s">
        <v>281</v>
      </c>
      <c r="AD16" s="980" t="s">
        <v>4316</v>
      </c>
      <c r="AE16" s="3391" t="s">
        <v>3662</v>
      </c>
      <c r="AF16" s="3382">
        <v>41127</v>
      </c>
      <c r="AG16" s="3381" t="s">
        <v>287</v>
      </c>
      <c r="AH16" s="3382" t="s">
        <v>287</v>
      </c>
      <c r="AI16" s="3383" t="s">
        <v>3031</v>
      </c>
      <c r="AJ16" s="627" t="s">
        <v>281</v>
      </c>
      <c r="AK16" s="627" t="s">
        <v>281</v>
      </c>
      <c r="AL16" s="627" t="s">
        <v>281</v>
      </c>
      <c r="AM16" s="627" t="s">
        <v>281</v>
      </c>
      <c r="AN16" s="627" t="s">
        <v>281</v>
      </c>
      <c r="AO16" s="1182" t="s">
        <v>281</v>
      </c>
    </row>
    <row r="17" spans="1:41" s="587" customFormat="1" ht="41.25" customHeight="1" x14ac:dyDescent="0.25">
      <c r="A17" s="3351" t="s">
        <v>840</v>
      </c>
      <c r="B17" s="3425" t="s">
        <v>297</v>
      </c>
      <c r="C17" s="3351" t="s">
        <v>285</v>
      </c>
      <c r="D17" s="3357" t="s">
        <v>306</v>
      </c>
      <c r="E17" s="1186" t="s">
        <v>281</v>
      </c>
      <c r="F17" s="3508" t="s">
        <v>296</v>
      </c>
      <c r="G17" s="3355" t="s">
        <v>3777</v>
      </c>
      <c r="H17" s="3369" t="s">
        <v>294</v>
      </c>
      <c r="I17" s="3357" t="s">
        <v>500</v>
      </c>
      <c r="J17" s="3783">
        <v>2012</v>
      </c>
      <c r="K17" s="3797" t="s">
        <v>3778</v>
      </c>
      <c r="L17" s="3955" t="s">
        <v>321</v>
      </c>
      <c r="M17" s="3955" t="s">
        <v>321</v>
      </c>
      <c r="N17" s="4123">
        <v>256766.5</v>
      </c>
      <c r="O17" s="4124"/>
      <c r="P17" s="4125">
        <v>0.3</v>
      </c>
      <c r="Q17" s="2820"/>
      <c r="R17" s="3004" t="s">
        <v>4320</v>
      </c>
      <c r="S17" s="3800"/>
      <c r="T17" s="4153" t="s">
        <v>3660</v>
      </c>
      <c r="U17" s="3387">
        <v>0.3</v>
      </c>
      <c r="V17" s="3382">
        <v>41615</v>
      </c>
      <c r="W17" s="3460" t="s">
        <v>283</v>
      </c>
      <c r="X17" s="3816">
        <v>0</v>
      </c>
      <c r="Y17" s="3816">
        <v>2</v>
      </c>
      <c r="Z17" s="3492" t="s">
        <v>3792</v>
      </c>
      <c r="AA17" s="3351"/>
      <c r="AB17" s="3351"/>
      <c r="AC17" s="3390" t="s">
        <v>281</v>
      </c>
      <c r="AD17" s="980" t="s">
        <v>4322</v>
      </c>
      <c r="AE17" s="3391" t="s">
        <v>3662</v>
      </c>
      <c r="AF17" s="3382">
        <v>41127</v>
      </c>
      <c r="AG17" s="3381" t="s">
        <v>287</v>
      </c>
      <c r="AH17" s="3382" t="s">
        <v>287</v>
      </c>
      <c r="AI17" s="3383" t="s">
        <v>3004</v>
      </c>
      <c r="AJ17" s="627" t="s">
        <v>281</v>
      </c>
      <c r="AK17" s="627" t="s">
        <v>281</v>
      </c>
      <c r="AL17" s="627" t="s">
        <v>281</v>
      </c>
      <c r="AM17" s="627" t="s">
        <v>281</v>
      </c>
      <c r="AN17" s="627" t="s">
        <v>281</v>
      </c>
      <c r="AO17" s="1182" t="s">
        <v>281</v>
      </c>
    </row>
    <row r="18" spans="1:41" x14ac:dyDescent="0.2">
      <c r="T18" s="6"/>
      <c r="X18" s="6"/>
      <c r="Y18" s="6"/>
      <c r="Z18" s="6"/>
    </row>
    <row r="19" spans="1:41" x14ac:dyDescent="0.2">
      <c r="T19" s="6"/>
      <c r="X19" s="6"/>
      <c r="Y19" s="6"/>
      <c r="Z19" s="6"/>
    </row>
    <row r="20" spans="1:41" x14ac:dyDescent="0.2">
      <c r="K20" s="2409" t="s">
        <v>2633</v>
      </c>
      <c r="T20" s="6"/>
      <c r="X20" s="6"/>
      <c r="Y20" s="6"/>
      <c r="Z20" s="6"/>
    </row>
    <row r="21" spans="1:41" x14ac:dyDescent="0.2">
      <c r="T21" s="6"/>
      <c r="X21" s="6"/>
      <c r="Y21" s="6"/>
      <c r="Z21" s="6"/>
    </row>
    <row r="22" spans="1:41" x14ac:dyDescent="0.2">
      <c r="T22" s="6"/>
      <c r="X22" s="6"/>
      <c r="Y22" s="6"/>
      <c r="Z22" s="6"/>
    </row>
    <row r="23" spans="1:41" x14ac:dyDescent="0.2">
      <c r="T23" s="6"/>
      <c r="X23" s="6"/>
      <c r="Y23" s="6"/>
      <c r="Z23" s="6"/>
    </row>
    <row r="24" spans="1:41" x14ac:dyDescent="0.2">
      <c r="T24" s="6"/>
      <c r="X24" s="6"/>
      <c r="Y24" s="6"/>
      <c r="Z24" s="6"/>
    </row>
    <row r="25" spans="1:41" x14ac:dyDescent="0.2">
      <c r="T25" s="6"/>
      <c r="X25" s="6"/>
      <c r="Y25" s="6"/>
      <c r="Z25" s="6"/>
    </row>
    <row r="26" spans="1:41" x14ac:dyDescent="0.2">
      <c r="T26" s="6"/>
      <c r="X26" s="6"/>
      <c r="Y26" s="6"/>
      <c r="Z26" s="6"/>
    </row>
    <row r="27" spans="1:41" x14ac:dyDescent="0.2">
      <c r="T27" s="6"/>
      <c r="X27" s="6"/>
      <c r="Y27" s="6"/>
      <c r="Z27" s="6"/>
    </row>
    <row r="28" spans="1:41" x14ac:dyDescent="0.2">
      <c r="T28" s="6"/>
      <c r="X28" s="6"/>
      <c r="Y28" s="6"/>
      <c r="Z28" s="6"/>
    </row>
    <row r="29" spans="1:41" x14ac:dyDescent="0.2">
      <c r="T29" s="6"/>
      <c r="X29" s="6"/>
      <c r="Y29" s="6"/>
      <c r="Z29" s="6"/>
    </row>
    <row r="30" spans="1:41" x14ac:dyDescent="0.2">
      <c r="T30" s="6"/>
      <c r="X30" s="6"/>
      <c r="Y30" s="6"/>
      <c r="Z30" s="6"/>
    </row>
    <row r="31" spans="1:41" x14ac:dyDescent="0.2">
      <c r="T31" s="6"/>
      <c r="X31" s="6"/>
      <c r="Y31" s="6"/>
      <c r="Z31" s="6"/>
    </row>
    <row r="32" spans="1:41" x14ac:dyDescent="0.2">
      <c r="T32" s="6"/>
      <c r="X32" s="6"/>
      <c r="Y32" s="6"/>
      <c r="Z32" s="6"/>
    </row>
    <row r="33" spans="20:26" x14ac:dyDescent="0.2">
      <c r="T33" s="6"/>
      <c r="X33" s="6"/>
      <c r="Y33" s="6"/>
      <c r="Z33" s="6"/>
    </row>
    <row r="34" spans="20:26" x14ac:dyDescent="0.2">
      <c r="T34" s="6"/>
      <c r="X34" s="6"/>
      <c r="Y34" s="6"/>
      <c r="Z34" s="6"/>
    </row>
    <row r="35" spans="20:26" x14ac:dyDescent="0.2">
      <c r="T35" s="6"/>
      <c r="X35" s="6"/>
      <c r="Y35" s="6"/>
      <c r="Z35" s="6"/>
    </row>
    <row r="36" spans="20:26" x14ac:dyDescent="0.2">
      <c r="T36" s="6"/>
      <c r="X36" s="6"/>
      <c r="Y36" s="6"/>
      <c r="Z36" s="6"/>
    </row>
    <row r="37" spans="20:26" x14ac:dyDescent="0.2">
      <c r="T37" s="6"/>
      <c r="X37" s="6"/>
      <c r="Y37" s="6"/>
      <c r="Z37" s="6"/>
    </row>
    <row r="38" spans="20:26" x14ac:dyDescent="0.2">
      <c r="T38" s="6"/>
      <c r="X38" s="6"/>
      <c r="Y38" s="6"/>
      <c r="Z38" s="6"/>
    </row>
    <row r="39" spans="20:26" x14ac:dyDescent="0.2">
      <c r="T39" s="6"/>
      <c r="X39" s="6"/>
      <c r="Y39" s="6"/>
      <c r="Z39" s="6"/>
    </row>
    <row r="40" spans="20:26" x14ac:dyDescent="0.2">
      <c r="T40" s="6"/>
      <c r="X40" s="6"/>
      <c r="Y40" s="6"/>
      <c r="Z40" s="6"/>
    </row>
    <row r="41" spans="20:26" x14ac:dyDescent="0.2">
      <c r="T41" s="6"/>
      <c r="X41" s="6"/>
      <c r="Y41" s="6"/>
      <c r="Z41" s="6"/>
    </row>
    <row r="42" spans="20:26" x14ac:dyDescent="0.2">
      <c r="T42" s="6"/>
      <c r="X42" s="6"/>
      <c r="Y42" s="6"/>
      <c r="Z42" s="6"/>
    </row>
    <row r="43" spans="20:26" x14ac:dyDescent="0.2">
      <c r="T43" s="6"/>
      <c r="X43" s="6"/>
      <c r="Y43" s="6"/>
      <c r="Z43" s="6"/>
    </row>
  </sheetData>
  <mergeCells count="7">
    <mergeCell ref="K13:M13"/>
    <mergeCell ref="N6:O6"/>
    <mergeCell ref="P6:Q6"/>
    <mergeCell ref="R6:S6"/>
    <mergeCell ref="K9:M9"/>
    <mergeCell ref="K10:M10"/>
    <mergeCell ref="K12:M12"/>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0">
    <tabColor rgb="FFEB700B"/>
  </sheetPr>
  <dimension ref="A1:AO43"/>
  <sheetViews>
    <sheetView showGridLines="0" view="pageBreakPreview" zoomScaleNormal="70" zoomScaleSheetLayoutView="100" workbookViewId="0">
      <selection activeCell="A15" sqref="A15:XFD15"/>
    </sheetView>
  </sheetViews>
  <sheetFormatPr baseColWidth="10" defaultColWidth="11.42578125" defaultRowHeight="12.75" x14ac:dyDescent="0.2"/>
  <cols>
    <col min="1" max="1" width="0.140625" style="6"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7.28515625" style="6" customWidth="1"/>
    <col min="19" max="19" width="1.85546875" style="6" customWidth="1"/>
    <col min="20" max="20" width="32.7109375" style="378" customWidth="1"/>
    <col min="21" max="21" width="15.7109375" style="6" hidden="1" customWidth="1"/>
    <col min="22" max="22" width="11.28515625" style="6" hidden="1" customWidth="1"/>
    <col min="23" max="23" width="9" style="6" hidden="1" customWidth="1"/>
    <col min="24" max="24" width="10.140625" style="378" hidden="1" customWidth="1"/>
    <col min="25" max="25" width="8.140625" style="378" hidden="1" customWidth="1"/>
    <col min="26" max="26" width="26" style="378" hidden="1" customWidth="1"/>
    <col min="27" max="27" width="51.2851562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71093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2388</v>
      </c>
      <c r="L1" s="4084"/>
      <c r="M1" s="4084"/>
      <c r="N1" s="4084"/>
      <c r="O1" s="4084"/>
      <c r="P1" s="4084"/>
      <c r="Q1" s="4084"/>
      <c r="R1" s="4084"/>
      <c r="S1" s="4084"/>
      <c r="T1" s="2996" t="s">
        <v>5194</v>
      </c>
      <c r="V1" s="4000"/>
      <c r="W1" s="4001"/>
      <c r="X1" s="4001"/>
      <c r="Y1" s="4001"/>
      <c r="Z1" s="4002"/>
    </row>
    <row r="2" spans="1:41" s="3999" customFormat="1" ht="18" x14ac:dyDescent="0.25">
      <c r="K2" s="1652" t="s">
        <v>3541</v>
      </c>
      <c r="L2" s="4084"/>
      <c r="M2" s="4084"/>
      <c r="N2" s="4084"/>
      <c r="O2" s="4084"/>
      <c r="P2" s="4084"/>
      <c r="Q2" s="4084"/>
      <c r="R2" s="4084"/>
      <c r="S2" s="4084"/>
      <c r="T2" s="4084"/>
      <c r="V2" s="4000"/>
      <c r="W2" s="4001"/>
      <c r="X2" s="4001"/>
      <c r="Y2" s="4001"/>
      <c r="Z2" s="4002"/>
    </row>
    <row r="3" spans="1:41" s="3999" customFormat="1" ht="18" x14ac:dyDescent="0.25">
      <c r="K3" s="1652" t="s">
        <v>3542</v>
      </c>
      <c r="L3" s="4084"/>
      <c r="M3" s="4084"/>
      <c r="N3" s="4084"/>
      <c r="O3" s="4084"/>
      <c r="P3" s="4084"/>
      <c r="Q3" s="4084"/>
      <c r="R3" s="4084"/>
      <c r="S3" s="4084"/>
      <c r="T3" s="4084"/>
      <c r="V3" s="4000"/>
      <c r="W3" s="4001"/>
      <c r="X3" s="4001"/>
      <c r="Y3" s="4001"/>
      <c r="Z3" s="4002"/>
    </row>
    <row r="4" spans="1:41" s="3999" customFormat="1" ht="18" x14ac:dyDescent="0.25">
      <c r="K4" s="2992">
        <v>2013</v>
      </c>
      <c r="L4" s="4084"/>
      <c r="M4" s="4084"/>
      <c r="N4" s="4084"/>
      <c r="O4" s="4084"/>
      <c r="P4" s="4084"/>
      <c r="Q4" s="4084"/>
      <c r="R4" s="4084"/>
      <c r="S4" s="4084"/>
      <c r="T4" s="4084"/>
      <c r="V4" s="4000"/>
      <c r="W4" s="4001"/>
      <c r="X4" s="4001"/>
      <c r="Y4" s="4001"/>
      <c r="Z4" s="4002"/>
    </row>
    <row r="5" spans="1:41" s="3999" customFormat="1" ht="18" x14ac:dyDescent="0.25">
      <c r="K5" s="2992"/>
      <c r="L5" s="4085"/>
      <c r="M5" s="4085"/>
      <c r="N5" s="4085"/>
      <c r="O5" s="4085"/>
      <c r="P5" s="4085"/>
      <c r="Q5" s="4085"/>
      <c r="R5" s="4085"/>
      <c r="S5" s="4085"/>
      <c r="T5" s="4085"/>
      <c r="V5" s="85"/>
      <c r="W5" s="83"/>
      <c r="X5" s="58"/>
      <c r="Y5" s="58"/>
      <c r="Z5" s="58"/>
    </row>
    <row r="6" spans="1:41" s="3632" customFormat="1" ht="46.5" customHeight="1" x14ac:dyDescent="0.2">
      <c r="A6" s="4154" t="s">
        <v>50</v>
      </c>
      <c r="B6" s="4155" t="s">
        <v>44</v>
      </c>
      <c r="C6" s="4155" t="s">
        <v>172</v>
      </c>
      <c r="D6" s="4155" t="s">
        <v>261</v>
      </c>
      <c r="E6" s="4155"/>
      <c r="F6" s="4155" t="s">
        <v>176</v>
      </c>
      <c r="G6" s="4155" t="s">
        <v>179</v>
      </c>
      <c r="H6" s="4155" t="s">
        <v>178</v>
      </c>
      <c r="I6" s="4155" t="s">
        <v>174</v>
      </c>
      <c r="J6" s="4156" t="s">
        <v>175</v>
      </c>
      <c r="K6" s="4157" t="s">
        <v>181</v>
      </c>
      <c r="L6" s="4157" t="s">
        <v>21</v>
      </c>
      <c r="M6" s="4157" t="s">
        <v>29</v>
      </c>
      <c r="N6" s="6099" t="s">
        <v>258</v>
      </c>
      <c r="O6" s="6099"/>
      <c r="P6" s="6099" t="s">
        <v>182</v>
      </c>
      <c r="Q6" s="6099"/>
      <c r="R6" s="6099" t="s">
        <v>20</v>
      </c>
      <c r="S6" s="6099"/>
      <c r="T6" s="4157" t="s">
        <v>30</v>
      </c>
      <c r="U6" s="4158" t="s">
        <v>171</v>
      </c>
      <c r="V6" s="4159" t="s">
        <v>183</v>
      </c>
      <c r="W6" s="4159" t="s">
        <v>185</v>
      </c>
      <c r="X6" s="4155" t="s">
        <v>26</v>
      </c>
      <c r="Y6" s="4155" t="s">
        <v>27</v>
      </c>
      <c r="Z6" s="4160" t="s">
        <v>23</v>
      </c>
      <c r="AA6" s="4161" t="s">
        <v>187</v>
      </c>
      <c r="AB6" s="4161" t="s">
        <v>188</v>
      </c>
      <c r="AC6" s="4162" t="s">
        <v>45</v>
      </c>
      <c r="AD6" s="4155" t="s">
        <v>47</v>
      </c>
      <c r="AE6" s="4163" t="s">
        <v>49</v>
      </c>
      <c r="AF6" s="4163" t="s">
        <v>189</v>
      </c>
      <c r="AG6" s="4163" t="s">
        <v>202</v>
      </c>
      <c r="AH6" s="4163" t="s">
        <v>191</v>
      </c>
      <c r="AI6" s="4155" t="s">
        <v>151</v>
      </c>
    </row>
    <row r="7" spans="1:41" s="587" customFormat="1" ht="41.25" customHeight="1" x14ac:dyDescent="0.25">
      <c r="A7" s="3351" t="s">
        <v>840</v>
      </c>
      <c r="B7" s="3425" t="s">
        <v>297</v>
      </c>
      <c r="C7" s="3351" t="s">
        <v>285</v>
      </c>
      <c r="D7" s="3357" t="s">
        <v>306</v>
      </c>
      <c r="E7" s="1186" t="s">
        <v>281</v>
      </c>
      <c r="F7" s="3508" t="s">
        <v>296</v>
      </c>
      <c r="G7" s="3355" t="s">
        <v>3576</v>
      </c>
      <c r="H7" s="3369" t="s">
        <v>294</v>
      </c>
      <c r="I7" s="3357" t="s">
        <v>500</v>
      </c>
      <c r="J7" s="3783">
        <v>2012</v>
      </c>
      <c r="K7" s="4116" t="s">
        <v>3577</v>
      </c>
      <c r="L7" s="3478" t="s">
        <v>320</v>
      </c>
      <c r="M7" s="3478" t="s">
        <v>320</v>
      </c>
      <c r="N7" s="4117">
        <v>66304</v>
      </c>
      <c r="O7" s="4118"/>
      <c r="P7" s="4119">
        <v>0.3</v>
      </c>
      <c r="Q7" s="4116"/>
      <c r="R7" s="4120" t="s">
        <v>3578</v>
      </c>
      <c r="S7" s="4121"/>
      <c r="T7" s="4129" t="s">
        <v>4349</v>
      </c>
      <c r="U7" s="3387">
        <v>0.3</v>
      </c>
      <c r="V7" s="3460" t="s">
        <v>284</v>
      </c>
      <c r="W7" s="3460" t="s">
        <v>283</v>
      </c>
      <c r="X7" s="3816">
        <v>0</v>
      </c>
      <c r="Y7" s="3816">
        <v>1</v>
      </c>
      <c r="Z7" s="3492" t="s">
        <v>3792</v>
      </c>
      <c r="AA7" s="3351"/>
      <c r="AB7" s="3351"/>
      <c r="AC7" s="3390" t="s">
        <v>281</v>
      </c>
      <c r="AD7" s="980" t="s">
        <v>4325</v>
      </c>
      <c r="AE7" s="3391" t="s">
        <v>3662</v>
      </c>
      <c r="AF7" s="3382">
        <v>41127</v>
      </c>
      <c r="AG7" s="3381" t="s">
        <v>287</v>
      </c>
      <c r="AH7" s="3382" t="s">
        <v>287</v>
      </c>
      <c r="AI7" s="3383" t="s">
        <v>2987</v>
      </c>
      <c r="AJ7" s="627" t="s">
        <v>281</v>
      </c>
      <c r="AK7" s="627" t="s">
        <v>281</v>
      </c>
      <c r="AL7" s="627" t="s">
        <v>281</v>
      </c>
      <c r="AM7" s="627" t="s">
        <v>281</v>
      </c>
      <c r="AN7" s="627" t="s">
        <v>281</v>
      </c>
      <c r="AO7" s="1182" t="s">
        <v>281</v>
      </c>
    </row>
    <row r="8" spans="1:41" s="587" customFormat="1" ht="40.5" customHeight="1" x14ac:dyDescent="0.25">
      <c r="A8" s="3351" t="s">
        <v>840</v>
      </c>
      <c r="B8" s="3425" t="s">
        <v>297</v>
      </c>
      <c r="C8" s="3351" t="s">
        <v>285</v>
      </c>
      <c r="D8" s="3357" t="s">
        <v>306</v>
      </c>
      <c r="E8" s="1186" t="s">
        <v>281</v>
      </c>
      <c r="F8" s="3508" t="s">
        <v>296</v>
      </c>
      <c r="G8" s="3355" t="s">
        <v>4326</v>
      </c>
      <c r="H8" s="3369" t="s">
        <v>294</v>
      </c>
      <c r="I8" s="3357" t="s">
        <v>500</v>
      </c>
      <c r="J8" s="3783">
        <v>2012</v>
      </c>
      <c r="K8" s="2700" t="s">
        <v>4327</v>
      </c>
      <c r="L8" s="2619" t="s">
        <v>302</v>
      </c>
      <c r="M8" s="2619" t="s">
        <v>3360</v>
      </c>
      <c r="N8" s="3794">
        <v>66304</v>
      </c>
      <c r="O8" s="4112"/>
      <c r="P8" s="3576">
        <v>0.3</v>
      </c>
      <c r="Q8" s="2700"/>
      <c r="R8" s="3373" t="s">
        <v>4328</v>
      </c>
      <c r="S8" s="3795"/>
      <c r="T8" s="2011" t="s">
        <v>4349</v>
      </c>
      <c r="U8" s="3387">
        <v>0.3</v>
      </c>
      <c r="V8" s="3382">
        <v>41250</v>
      </c>
      <c r="W8" s="3460" t="s">
        <v>283</v>
      </c>
      <c r="X8" s="3816">
        <v>0</v>
      </c>
      <c r="Y8" s="3816">
        <v>1</v>
      </c>
      <c r="Z8" s="3492" t="s">
        <v>3792</v>
      </c>
      <c r="AA8" s="3351"/>
      <c r="AB8" s="3351"/>
      <c r="AC8" s="3390" t="s">
        <v>281</v>
      </c>
      <c r="AD8" s="980" t="s">
        <v>4329</v>
      </c>
      <c r="AE8" s="3391" t="s">
        <v>3662</v>
      </c>
      <c r="AF8" s="3382">
        <v>41127</v>
      </c>
      <c r="AG8" s="3381" t="s">
        <v>287</v>
      </c>
      <c r="AH8" s="3382" t="s">
        <v>287</v>
      </c>
      <c r="AI8" s="3381" t="s">
        <v>3141</v>
      </c>
      <c r="AJ8" s="627" t="s">
        <v>281</v>
      </c>
      <c r="AK8" s="627" t="s">
        <v>281</v>
      </c>
      <c r="AL8" s="627" t="s">
        <v>281</v>
      </c>
      <c r="AM8" s="627" t="s">
        <v>281</v>
      </c>
      <c r="AN8" s="627" t="s">
        <v>281</v>
      </c>
      <c r="AO8" s="1182" t="s">
        <v>281</v>
      </c>
    </row>
    <row r="9" spans="1:41" s="587" customFormat="1" ht="45.75" customHeight="1" x14ac:dyDescent="0.25">
      <c r="A9" s="3351" t="s">
        <v>840</v>
      </c>
      <c r="B9" s="3425" t="s">
        <v>297</v>
      </c>
      <c r="C9" s="3351" t="s">
        <v>285</v>
      </c>
      <c r="D9" s="3357" t="s">
        <v>306</v>
      </c>
      <c r="E9" s="1186" t="s">
        <v>281</v>
      </c>
      <c r="F9" s="3508" t="s">
        <v>296</v>
      </c>
      <c r="G9" s="3355" t="s">
        <v>3763</v>
      </c>
      <c r="H9" s="3369" t="s">
        <v>294</v>
      </c>
      <c r="I9" s="3357" t="s">
        <v>500</v>
      </c>
      <c r="J9" s="3783">
        <v>2012</v>
      </c>
      <c r="K9" s="2700" t="s">
        <v>3764</v>
      </c>
      <c r="L9" s="2619" t="s">
        <v>1583</v>
      </c>
      <c r="M9" s="2619" t="s">
        <v>1583</v>
      </c>
      <c r="N9" s="3794">
        <v>256766.5</v>
      </c>
      <c r="O9" s="4112"/>
      <c r="P9" s="3576">
        <v>0.3</v>
      </c>
      <c r="Q9" s="2700"/>
      <c r="R9" s="3373" t="s">
        <v>3765</v>
      </c>
      <c r="S9" s="3795"/>
      <c r="T9" s="2011" t="s">
        <v>3660</v>
      </c>
      <c r="U9" s="3387">
        <v>0.3</v>
      </c>
      <c r="V9" s="3382">
        <v>41250</v>
      </c>
      <c r="W9" s="3460" t="s">
        <v>283</v>
      </c>
      <c r="X9" s="3816">
        <v>0</v>
      </c>
      <c r="Y9" s="3816">
        <v>2</v>
      </c>
      <c r="Z9" s="3492" t="s">
        <v>3792</v>
      </c>
      <c r="AA9" s="3351"/>
      <c r="AB9" s="3351"/>
      <c r="AC9" s="3390" t="s">
        <v>281</v>
      </c>
      <c r="AD9" s="980" t="s">
        <v>4350</v>
      </c>
      <c r="AE9" s="3391" t="s">
        <v>3662</v>
      </c>
      <c r="AF9" s="3382">
        <v>41127</v>
      </c>
      <c r="AG9" s="3381" t="s">
        <v>287</v>
      </c>
      <c r="AH9" s="3382" t="s">
        <v>287</v>
      </c>
      <c r="AI9" s="3383" t="s">
        <v>2987</v>
      </c>
      <c r="AJ9" s="627" t="s">
        <v>281</v>
      </c>
      <c r="AK9" s="627" t="s">
        <v>281</v>
      </c>
      <c r="AL9" s="627" t="s">
        <v>281</v>
      </c>
      <c r="AM9" s="627" t="s">
        <v>281</v>
      </c>
      <c r="AN9" s="627" t="s">
        <v>281</v>
      </c>
      <c r="AO9" s="1182" t="s">
        <v>281</v>
      </c>
    </row>
    <row r="10" spans="1:41" s="587" customFormat="1" ht="46.5" customHeight="1" x14ac:dyDescent="0.25">
      <c r="A10" s="3351" t="s">
        <v>840</v>
      </c>
      <c r="B10" s="3425" t="s">
        <v>297</v>
      </c>
      <c r="C10" s="3351" t="s">
        <v>285</v>
      </c>
      <c r="D10" s="3357" t="s">
        <v>306</v>
      </c>
      <c r="E10" s="1186" t="s">
        <v>281</v>
      </c>
      <c r="F10" s="3508" t="s">
        <v>296</v>
      </c>
      <c r="G10" s="3355" t="s">
        <v>3770</v>
      </c>
      <c r="H10" s="3369" t="s">
        <v>294</v>
      </c>
      <c r="I10" s="3357" t="s">
        <v>500</v>
      </c>
      <c r="J10" s="3783">
        <v>2012</v>
      </c>
      <c r="K10" s="2700" t="s">
        <v>3771</v>
      </c>
      <c r="L10" s="2619" t="s">
        <v>316</v>
      </c>
      <c r="M10" s="2619" t="s">
        <v>316</v>
      </c>
      <c r="N10" s="3794">
        <v>66304</v>
      </c>
      <c r="O10" s="4112"/>
      <c r="P10" s="3576">
        <v>0.3</v>
      </c>
      <c r="Q10" s="2700"/>
      <c r="R10" s="3373" t="s">
        <v>3772</v>
      </c>
      <c r="S10" s="3795"/>
      <c r="T10" s="2011" t="s">
        <v>4349</v>
      </c>
      <c r="U10" s="3387">
        <v>0.3</v>
      </c>
      <c r="V10" s="3382">
        <v>41250</v>
      </c>
      <c r="W10" s="3460" t="s">
        <v>283</v>
      </c>
      <c r="X10" s="3816">
        <v>0</v>
      </c>
      <c r="Y10" s="3816">
        <v>1</v>
      </c>
      <c r="Z10" s="3492" t="s">
        <v>3792</v>
      </c>
      <c r="AA10" s="3351"/>
      <c r="AB10" s="3351"/>
      <c r="AC10" s="3390" t="s">
        <v>281</v>
      </c>
      <c r="AD10" s="980" t="s">
        <v>4335</v>
      </c>
      <c r="AE10" s="3391" t="s">
        <v>3662</v>
      </c>
      <c r="AF10" s="3382">
        <v>41127</v>
      </c>
      <c r="AG10" s="3381" t="s">
        <v>287</v>
      </c>
      <c r="AH10" s="3382" t="s">
        <v>287</v>
      </c>
      <c r="AI10" s="3383" t="s">
        <v>2987</v>
      </c>
      <c r="AJ10" s="627" t="s">
        <v>281</v>
      </c>
      <c r="AK10" s="627" t="s">
        <v>281</v>
      </c>
      <c r="AL10" s="627" t="s">
        <v>281</v>
      </c>
      <c r="AM10" s="627" t="s">
        <v>281</v>
      </c>
      <c r="AN10" s="627" t="s">
        <v>281</v>
      </c>
      <c r="AO10" s="1182" t="s">
        <v>281</v>
      </c>
    </row>
    <row r="11" spans="1:41" s="587" customFormat="1" ht="39" customHeight="1" x14ac:dyDescent="0.25">
      <c r="A11" s="3351" t="s">
        <v>840</v>
      </c>
      <c r="B11" s="3425" t="s">
        <v>297</v>
      </c>
      <c r="C11" s="3351" t="s">
        <v>285</v>
      </c>
      <c r="D11" s="3357" t="s">
        <v>306</v>
      </c>
      <c r="E11" s="1186" t="s">
        <v>281</v>
      </c>
      <c r="F11" s="3508" t="s">
        <v>296</v>
      </c>
      <c r="G11" s="3355" t="s">
        <v>3745</v>
      </c>
      <c r="H11" s="3369" t="s">
        <v>294</v>
      </c>
      <c r="I11" s="3357" t="s">
        <v>500</v>
      </c>
      <c r="J11" s="3783">
        <v>2012</v>
      </c>
      <c r="K11" s="2700" t="s">
        <v>3746</v>
      </c>
      <c r="L11" s="2619" t="s">
        <v>3392</v>
      </c>
      <c r="M11" s="2619" t="s">
        <v>3392</v>
      </c>
      <c r="N11" s="3794">
        <v>84206.61</v>
      </c>
      <c r="O11" s="4112"/>
      <c r="P11" s="3576">
        <v>0.84</v>
      </c>
      <c r="Q11" s="2700"/>
      <c r="R11" s="3373" t="s">
        <v>3747</v>
      </c>
      <c r="S11" s="3795"/>
      <c r="T11" s="2011" t="s">
        <v>4346</v>
      </c>
      <c r="U11" s="3387">
        <v>0.84</v>
      </c>
      <c r="V11" s="3382">
        <v>41234</v>
      </c>
      <c r="W11" s="3460" t="s">
        <v>283</v>
      </c>
      <c r="X11" s="3816">
        <v>0</v>
      </c>
      <c r="Y11" s="3816">
        <v>2</v>
      </c>
      <c r="Z11" s="3492" t="s">
        <v>3792</v>
      </c>
      <c r="AA11" s="3351"/>
      <c r="AB11" s="3351"/>
      <c r="AC11" s="3390" t="s">
        <v>281</v>
      </c>
      <c r="AD11" s="980" t="s">
        <v>4351</v>
      </c>
      <c r="AE11" s="3391" t="s">
        <v>3662</v>
      </c>
      <c r="AF11" s="3382">
        <v>41127</v>
      </c>
      <c r="AG11" s="3381" t="s">
        <v>287</v>
      </c>
      <c r="AH11" s="3382" t="s">
        <v>287</v>
      </c>
      <c r="AI11" s="3383" t="s">
        <v>4184</v>
      </c>
      <c r="AJ11" s="627" t="s">
        <v>281</v>
      </c>
      <c r="AK11" s="627" t="s">
        <v>281</v>
      </c>
      <c r="AL11" s="627" t="s">
        <v>281</v>
      </c>
      <c r="AM11" s="627" t="s">
        <v>281</v>
      </c>
      <c r="AN11" s="627" t="s">
        <v>281</v>
      </c>
      <c r="AO11" s="1182" t="s">
        <v>281</v>
      </c>
    </row>
    <row r="12" spans="1:41" s="587" customFormat="1" ht="38.25" customHeight="1" x14ac:dyDescent="0.25">
      <c r="A12" s="3351" t="s">
        <v>840</v>
      </c>
      <c r="B12" s="3425" t="s">
        <v>297</v>
      </c>
      <c r="C12" s="3351" t="s">
        <v>285</v>
      </c>
      <c r="D12" s="3357" t="s">
        <v>306</v>
      </c>
      <c r="E12" s="1186" t="s">
        <v>281</v>
      </c>
      <c r="F12" s="3508" t="s">
        <v>296</v>
      </c>
      <c r="G12" s="3355" t="s">
        <v>3734</v>
      </c>
      <c r="H12" s="3369" t="s">
        <v>294</v>
      </c>
      <c r="I12" s="3357" t="s">
        <v>500</v>
      </c>
      <c r="J12" s="3783">
        <v>2012</v>
      </c>
      <c r="K12" s="2700" t="s">
        <v>3735</v>
      </c>
      <c r="L12" s="2619" t="s">
        <v>312</v>
      </c>
      <c r="M12" s="2619" t="s">
        <v>3736</v>
      </c>
      <c r="N12" s="3794">
        <v>83222.22</v>
      </c>
      <c r="O12" s="4112"/>
      <c r="P12" s="3576">
        <v>0.85</v>
      </c>
      <c r="Q12" s="2700"/>
      <c r="R12" s="3373" t="s">
        <v>4352</v>
      </c>
      <c r="S12" s="3795"/>
      <c r="T12" s="2011" t="s">
        <v>4353</v>
      </c>
      <c r="U12" s="3387">
        <v>0.85</v>
      </c>
      <c r="V12" s="3382">
        <v>41246</v>
      </c>
      <c r="W12" s="3460" t="s">
        <v>283</v>
      </c>
      <c r="X12" s="3816">
        <v>0</v>
      </c>
      <c r="Y12" s="3816">
        <v>2</v>
      </c>
      <c r="Z12" s="3492" t="s">
        <v>3792</v>
      </c>
      <c r="AA12" s="3351"/>
      <c r="AB12" s="3351"/>
      <c r="AC12" s="3390" t="s">
        <v>281</v>
      </c>
      <c r="AD12" s="980" t="s">
        <v>4354</v>
      </c>
      <c r="AE12" s="3391" t="s">
        <v>3662</v>
      </c>
      <c r="AF12" s="3382">
        <v>41127</v>
      </c>
      <c r="AG12" s="3381" t="s">
        <v>287</v>
      </c>
      <c r="AH12" s="3382" t="s">
        <v>287</v>
      </c>
      <c r="AI12" s="3383" t="s">
        <v>3031</v>
      </c>
      <c r="AJ12" s="627" t="s">
        <v>281</v>
      </c>
      <c r="AK12" s="627" t="s">
        <v>281</v>
      </c>
      <c r="AL12" s="627" t="s">
        <v>281</v>
      </c>
      <c r="AM12" s="627" t="s">
        <v>281</v>
      </c>
      <c r="AN12" s="627" t="s">
        <v>281</v>
      </c>
      <c r="AO12" s="1182" t="s">
        <v>281</v>
      </c>
    </row>
    <row r="13" spans="1:41" s="587" customFormat="1" ht="35.25" customHeight="1" x14ac:dyDescent="0.25">
      <c r="A13" s="3368" t="s">
        <v>840</v>
      </c>
      <c r="B13" s="3425" t="s">
        <v>297</v>
      </c>
      <c r="C13" s="3351" t="s">
        <v>285</v>
      </c>
      <c r="D13" s="3357" t="s">
        <v>306</v>
      </c>
      <c r="E13" s="1186" t="s">
        <v>281</v>
      </c>
      <c r="F13" s="3508" t="s">
        <v>296</v>
      </c>
      <c r="G13" s="3355" t="s">
        <v>3625</v>
      </c>
      <c r="H13" s="3369" t="s">
        <v>294</v>
      </c>
      <c r="I13" s="3357" t="s">
        <v>500</v>
      </c>
      <c r="J13" s="3783">
        <v>2012</v>
      </c>
      <c r="K13" s="3797" t="s">
        <v>3626</v>
      </c>
      <c r="L13" s="3955" t="s">
        <v>311</v>
      </c>
      <c r="M13" s="3955" t="s">
        <v>3627</v>
      </c>
      <c r="N13" s="4123">
        <v>417000</v>
      </c>
      <c r="O13" s="4124"/>
      <c r="P13" s="4125">
        <v>0.3</v>
      </c>
      <c r="Q13" s="3797"/>
      <c r="R13" s="3973" t="s">
        <v>3628</v>
      </c>
      <c r="S13" s="3800"/>
      <c r="T13" s="4153" t="s">
        <v>4355</v>
      </c>
      <c r="U13" s="3387">
        <v>0.3</v>
      </c>
      <c r="V13" s="3498" t="s">
        <v>284</v>
      </c>
      <c r="W13" s="3460" t="s">
        <v>283</v>
      </c>
      <c r="X13" s="3816">
        <v>0</v>
      </c>
      <c r="Y13" s="3816">
        <v>1</v>
      </c>
      <c r="Z13" s="3492" t="s">
        <v>3792</v>
      </c>
      <c r="AA13" s="3368" t="s">
        <v>4356</v>
      </c>
      <c r="AB13" s="3351"/>
      <c r="AC13" s="3390" t="s">
        <v>281</v>
      </c>
      <c r="AD13" s="980" t="s">
        <v>4338</v>
      </c>
      <c r="AE13" s="3391" t="s">
        <v>3662</v>
      </c>
      <c r="AF13" s="3382">
        <v>41127</v>
      </c>
      <c r="AG13" s="3381" t="s">
        <v>287</v>
      </c>
      <c r="AH13" s="3382" t="s">
        <v>287</v>
      </c>
      <c r="AI13" s="3383" t="s">
        <v>2987</v>
      </c>
      <c r="AJ13" s="627" t="s">
        <v>281</v>
      </c>
      <c r="AK13" s="627" t="s">
        <v>281</v>
      </c>
      <c r="AL13" s="627" t="s">
        <v>281</v>
      </c>
      <c r="AM13" s="627" t="s">
        <v>281</v>
      </c>
      <c r="AN13" s="627" t="s">
        <v>281</v>
      </c>
      <c r="AO13" s="1182" t="s">
        <v>281</v>
      </c>
    </row>
    <row r="14" spans="1:41" x14ac:dyDescent="0.2">
      <c r="T14" s="6"/>
      <c r="X14" s="6"/>
      <c r="Y14" s="6"/>
      <c r="Z14" s="6"/>
    </row>
    <row r="15" spans="1:41" x14ac:dyDescent="0.2">
      <c r="T15" s="6"/>
      <c r="X15" s="6"/>
      <c r="Y15" s="6"/>
      <c r="Z15" s="6"/>
    </row>
    <row r="16" spans="1:41" x14ac:dyDescent="0.2">
      <c r="K16" s="2409" t="s">
        <v>2633</v>
      </c>
      <c r="T16" s="6"/>
      <c r="X16" s="6"/>
      <c r="Y16" s="6"/>
      <c r="Z16" s="6"/>
    </row>
    <row r="17" spans="20:26" x14ac:dyDescent="0.2">
      <c r="T17" s="6"/>
      <c r="X17" s="6"/>
      <c r="Y17" s="6"/>
      <c r="Z17" s="6"/>
    </row>
    <row r="18" spans="20:26" x14ac:dyDescent="0.2">
      <c r="T18" s="6"/>
      <c r="X18" s="6"/>
      <c r="Y18" s="6"/>
      <c r="Z18" s="6"/>
    </row>
    <row r="19" spans="20:26" x14ac:dyDescent="0.2">
      <c r="T19" s="6"/>
      <c r="X19" s="6"/>
      <c r="Y19" s="6"/>
      <c r="Z19" s="6"/>
    </row>
    <row r="20" spans="20:26" x14ac:dyDescent="0.2">
      <c r="T20" s="6"/>
      <c r="X20" s="6"/>
      <c r="Y20" s="6"/>
      <c r="Z20" s="6"/>
    </row>
    <row r="21" spans="20:26" x14ac:dyDescent="0.2">
      <c r="T21" s="6"/>
      <c r="X21" s="6"/>
      <c r="Y21" s="6"/>
      <c r="Z21" s="6"/>
    </row>
    <row r="22" spans="20:26" x14ac:dyDescent="0.2">
      <c r="T22" s="6"/>
      <c r="X22" s="6"/>
      <c r="Y22" s="6"/>
      <c r="Z22" s="6"/>
    </row>
    <row r="23" spans="20:26" x14ac:dyDescent="0.2">
      <c r="T23" s="6"/>
      <c r="X23" s="6"/>
      <c r="Y23" s="6"/>
      <c r="Z23" s="6"/>
    </row>
    <row r="24" spans="20:26" x14ac:dyDescent="0.2">
      <c r="T24" s="6"/>
      <c r="X24" s="6"/>
      <c r="Y24" s="6"/>
      <c r="Z24" s="6"/>
    </row>
    <row r="25" spans="20:26" x14ac:dyDescent="0.2">
      <c r="T25" s="6"/>
      <c r="X25" s="6"/>
      <c r="Y25" s="6"/>
      <c r="Z25" s="6"/>
    </row>
    <row r="26" spans="20:26" x14ac:dyDescent="0.2">
      <c r="T26" s="6"/>
      <c r="X26" s="6"/>
      <c r="Y26" s="6"/>
      <c r="Z26" s="6"/>
    </row>
    <row r="27" spans="20:26" x14ac:dyDescent="0.2">
      <c r="T27" s="6"/>
      <c r="X27" s="6"/>
      <c r="Y27" s="6"/>
      <c r="Z27" s="6"/>
    </row>
    <row r="28" spans="20:26" x14ac:dyDescent="0.2">
      <c r="T28" s="6"/>
      <c r="X28" s="6"/>
      <c r="Y28" s="6"/>
      <c r="Z28" s="6"/>
    </row>
    <row r="29" spans="20:26" x14ac:dyDescent="0.2">
      <c r="T29" s="6"/>
      <c r="X29" s="6"/>
      <c r="Y29" s="6"/>
      <c r="Z29" s="6"/>
    </row>
    <row r="30" spans="20:26" x14ac:dyDescent="0.2">
      <c r="T30" s="6"/>
      <c r="X30" s="6"/>
      <c r="Y30" s="6"/>
      <c r="Z30" s="6"/>
    </row>
    <row r="31" spans="20:26" x14ac:dyDescent="0.2">
      <c r="T31" s="6"/>
      <c r="X31" s="6"/>
      <c r="Y31" s="6"/>
      <c r="Z31" s="6"/>
    </row>
    <row r="32" spans="20:26" x14ac:dyDescent="0.2">
      <c r="T32" s="6"/>
      <c r="X32" s="6"/>
      <c r="Y32" s="6"/>
      <c r="Z32" s="6"/>
    </row>
    <row r="33" spans="20:26" x14ac:dyDescent="0.2">
      <c r="T33" s="6"/>
      <c r="X33" s="6"/>
      <c r="Y33" s="6"/>
      <c r="Z33" s="6"/>
    </row>
    <row r="34" spans="20:26" x14ac:dyDescent="0.2">
      <c r="T34" s="6"/>
      <c r="X34" s="6"/>
      <c r="Y34" s="6"/>
      <c r="Z34" s="6"/>
    </row>
    <row r="35" spans="20:26" x14ac:dyDescent="0.2">
      <c r="T35" s="6"/>
      <c r="X35" s="6"/>
      <c r="Y35" s="6"/>
      <c r="Z35" s="6"/>
    </row>
    <row r="36" spans="20:26" x14ac:dyDescent="0.2">
      <c r="T36" s="6"/>
      <c r="X36" s="6"/>
      <c r="Y36" s="6"/>
      <c r="Z36" s="6"/>
    </row>
    <row r="37" spans="20:26" x14ac:dyDescent="0.2">
      <c r="T37" s="6"/>
      <c r="X37" s="6"/>
      <c r="Y37" s="6"/>
      <c r="Z37" s="6"/>
    </row>
    <row r="38" spans="20:26" x14ac:dyDescent="0.2">
      <c r="T38" s="6"/>
      <c r="X38" s="6"/>
      <c r="Y38" s="6"/>
      <c r="Z38" s="6"/>
    </row>
    <row r="39" spans="20:26" x14ac:dyDescent="0.2">
      <c r="T39" s="6"/>
      <c r="X39" s="6"/>
      <c r="Y39" s="6"/>
      <c r="Z39" s="6"/>
    </row>
    <row r="40" spans="20:26" x14ac:dyDescent="0.2">
      <c r="T40" s="6"/>
      <c r="X40" s="6"/>
      <c r="Y40" s="6"/>
      <c r="Z40" s="6"/>
    </row>
    <row r="41" spans="20:26" x14ac:dyDescent="0.2">
      <c r="T41" s="6"/>
      <c r="X41" s="6"/>
      <c r="Y41" s="6"/>
      <c r="Z41" s="6"/>
    </row>
    <row r="42" spans="20:26" x14ac:dyDescent="0.2">
      <c r="T42" s="6"/>
      <c r="X42" s="6"/>
      <c r="Y42" s="6"/>
      <c r="Z42" s="6"/>
    </row>
    <row r="43" spans="20:26" x14ac:dyDescent="0.2">
      <c r="T43" s="6"/>
      <c r="X43" s="6"/>
      <c r="Y43" s="6"/>
      <c r="Z43" s="6"/>
    </row>
  </sheetData>
  <mergeCells count="3">
    <mergeCell ref="N6:O6"/>
    <mergeCell ref="P6:Q6"/>
    <mergeCell ref="R6:S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1">
    <tabColor rgb="FFEB700B"/>
  </sheetPr>
  <dimension ref="A1:AO20"/>
  <sheetViews>
    <sheetView showGridLines="0" view="pageBreakPreview" zoomScaleNormal="70" zoomScaleSheetLayoutView="100" workbookViewId="0">
      <selection activeCell="A15" sqref="A15:XFD15"/>
    </sheetView>
  </sheetViews>
  <sheetFormatPr baseColWidth="10" defaultColWidth="11.42578125" defaultRowHeight="12.75" x14ac:dyDescent="0.2"/>
  <cols>
    <col min="1" max="1" width="0.140625" style="6"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6.7109375" style="6" customWidth="1"/>
    <col min="19" max="19" width="2" style="6" customWidth="1"/>
    <col min="20" max="20" width="32.7109375" style="378" customWidth="1"/>
    <col min="21" max="21" width="15.7109375" style="6" hidden="1" customWidth="1"/>
    <col min="22" max="22" width="11.28515625" style="6" hidden="1" customWidth="1"/>
    <col min="23" max="23" width="9" style="6" hidden="1" customWidth="1"/>
    <col min="24" max="24" width="10.140625" style="378" hidden="1" customWidth="1"/>
    <col min="25" max="25" width="8.140625" style="378" hidden="1" customWidth="1"/>
    <col min="26" max="26" width="26" style="378" hidden="1" customWidth="1"/>
    <col min="27" max="27" width="51.2851562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71093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2388</v>
      </c>
      <c r="L1" s="4084"/>
      <c r="M1" s="4084"/>
      <c r="N1" s="4084"/>
      <c r="O1" s="4084"/>
      <c r="P1" s="4084"/>
      <c r="Q1" s="4084"/>
      <c r="R1" s="4084"/>
      <c r="S1" s="4084"/>
      <c r="T1" s="2996" t="s">
        <v>5194</v>
      </c>
      <c r="V1" s="4000"/>
      <c r="W1" s="4001"/>
      <c r="X1" s="4001"/>
      <c r="Y1" s="4001"/>
      <c r="Z1" s="4002"/>
    </row>
    <row r="2" spans="1:41" s="3999" customFormat="1" ht="18" x14ac:dyDescent="0.25">
      <c r="K2" s="1652" t="s">
        <v>3541</v>
      </c>
      <c r="L2" s="4084"/>
      <c r="M2" s="4084"/>
      <c r="N2" s="4084"/>
      <c r="O2" s="4084"/>
      <c r="P2" s="4084"/>
      <c r="Q2" s="4084"/>
      <c r="R2" s="4084"/>
      <c r="S2" s="4084"/>
      <c r="T2" s="4084"/>
      <c r="V2" s="4000"/>
      <c r="W2" s="4001"/>
      <c r="X2" s="4001"/>
      <c r="Y2" s="4001"/>
      <c r="Z2" s="4002"/>
    </row>
    <row r="3" spans="1:41" s="3999" customFormat="1" ht="18" x14ac:dyDescent="0.25">
      <c r="K3" s="1652" t="s">
        <v>3542</v>
      </c>
      <c r="L3" s="4084"/>
      <c r="M3" s="4084"/>
      <c r="N3" s="4084"/>
      <c r="O3" s="4084"/>
      <c r="P3" s="4084"/>
      <c r="Q3" s="4084"/>
      <c r="R3" s="4084"/>
      <c r="S3" s="4084"/>
      <c r="T3" s="4084"/>
      <c r="V3" s="4000"/>
      <c r="W3" s="4001"/>
      <c r="X3" s="4001"/>
      <c r="Y3" s="4001"/>
      <c r="Z3" s="4002"/>
    </row>
    <row r="4" spans="1:41" s="3999" customFormat="1" ht="18" x14ac:dyDescent="0.25">
      <c r="K4" s="2992">
        <v>2013</v>
      </c>
      <c r="L4" s="4084"/>
      <c r="M4" s="4084"/>
      <c r="N4" s="4084"/>
      <c r="O4" s="4084"/>
      <c r="P4" s="4084"/>
      <c r="Q4" s="4084"/>
      <c r="R4" s="4084"/>
      <c r="S4" s="4084"/>
      <c r="T4" s="4084"/>
      <c r="V4" s="4000"/>
      <c r="W4" s="4001"/>
      <c r="X4" s="4001"/>
      <c r="Y4" s="4001"/>
      <c r="Z4" s="4002"/>
    </row>
    <row r="5" spans="1:41" s="3999" customFormat="1" ht="12.75" customHeight="1" x14ac:dyDescent="0.25">
      <c r="K5" s="2992"/>
      <c r="L5" s="4085"/>
      <c r="M5" s="4085"/>
      <c r="N5" s="4085"/>
      <c r="O5" s="4085"/>
      <c r="P5" s="4085"/>
      <c r="Q5" s="4085"/>
      <c r="R5" s="4085"/>
      <c r="S5" s="4085"/>
      <c r="T5" s="4085"/>
      <c r="V5" s="85"/>
      <c r="W5" s="83"/>
      <c r="X5" s="58"/>
      <c r="Y5" s="58"/>
      <c r="Z5" s="58"/>
    </row>
    <row r="6" spans="1:41" s="3632" customFormat="1" ht="40.5" customHeight="1" x14ac:dyDescent="0.2">
      <c r="A6" s="4154" t="s">
        <v>50</v>
      </c>
      <c r="B6" s="4155" t="s">
        <v>44</v>
      </c>
      <c r="C6" s="4155" t="s">
        <v>172</v>
      </c>
      <c r="D6" s="4155" t="s">
        <v>261</v>
      </c>
      <c r="E6" s="4155"/>
      <c r="F6" s="4155" t="s">
        <v>176</v>
      </c>
      <c r="G6" s="4155" t="s">
        <v>179</v>
      </c>
      <c r="H6" s="4155" t="s">
        <v>178</v>
      </c>
      <c r="I6" s="4155" t="s">
        <v>174</v>
      </c>
      <c r="J6" s="4156" t="s">
        <v>175</v>
      </c>
      <c r="K6" s="4157" t="s">
        <v>181</v>
      </c>
      <c r="L6" s="4157" t="s">
        <v>21</v>
      </c>
      <c r="M6" s="4157" t="s">
        <v>29</v>
      </c>
      <c r="N6" s="6099" t="s">
        <v>258</v>
      </c>
      <c r="O6" s="6099"/>
      <c r="P6" s="6099" t="s">
        <v>182</v>
      </c>
      <c r="Q6" s="6099"/>
      <c r="R6" s="6099" t="s">
        <v>20</v>
      </c>
      <c r="S6" s="6099"/>
      <c r="T6" s="4157" t="s">
        <v>30</v>
      </c>
      <c r="U6" s="4158" t="s">
        <v>171</v>
      </c>
      <c r="V6" s="4159" t="s">
        <v>183</v>
      </c>
      <c r="W6" s="4159" t="s">
        <v>185</v>
      </c>
      <c r="X6" s="4155" t="s">
        <v>26</v>
      </c>
      <c r="Y6" s="4155" t="s">
        <v>27</v>
      </c>
      <c r="Z6" s="4160" t="s">
        <v>23</v>
      </c>
      <c r="AA6" s="4161" t="s">
        <v>187</v>
      </c>
      <c r="AB6" s="4161" t="s">
        <v>188</v>
      </c>
      <c r="AC6" s="4162" t="s">
        <v>45</v>
      </c>
      <c r="AD6" s="4155" t="s">
        <v>47</v>
      </c>
      <c r="AE6" s="4163" t="s">
        <v>49</v>
      </c>
      <c r="AF6" s="4163" t="s">
        <v>189</v>
      </c>
      <c r="AG6" s="4163" t="s">
        <v>202</v>
      </c>
      <c r="AH6" s="4163" t="s">
        <v>191</v>
      </c>
      <c r="AI6" s="4155" t="s">
        <v>151</v>
      </c>
    </row>
    <row r="7" spans="1:41" s="60" customFormat="1" ht="16.5" x14ac:dyDescent="0.2">
      <c r="A7" s="4164"/>
      <c r="B7" s="4131"/>
      <c r="C7" s="4132"/>
      <c r="D7" s="4133"/>
      <c r="E7" s="4133"/>
      <c r="F7" s="4133"/>
      <c r="G7" s="4134"/>
      <c r="H7" s="4132"/>
      <c r="I7" s="4133"/>
      <c r="J7" s="4135"/>
      <c r="K7" s="6100" t="s">
        <v>3534</v>
      </c>
      <c r="L7" s="6101"/>
      <c r="M7" s="6101"/>
      <c r="N7" s="4087">
        <f>SUM(N8)</f>
        <v>1725000</v>
      </c>
      <c r="O7" s="4104"/>
      <c r="P7" s="4105"/>
      <c r="Q7" s="3855"/>
      <c r="R7" s="4165">
        <f>SUM(R8)</f>
        <v>0</v>
      </c>
      <c r="S7" s="3827"/>
      <c r="T7" s="4166"/>
      <c r="U7" s="4167"/>
      <c r="V7" s="4138"/>
      <c r="W7" s="4138"/>
      <c r="X7" s="4139">
        <f>SUM(X8)</f>
        <v>0</v>
      </c>
      <c r="Y7" s="4139">
        <f>SUM(Y8)</f>
        <v>3</v>
      </c>
      <c r="Z7" s="4168"/>
      <c r="AA7" s="4169"/>
      <c r="AB7" s="4169"/>
      <c r="AC7" s="4169"/>
      <c r="AD7" s="4169"/>
      <c r="AE7" s="4169"/>
      <c r="AF7" s="4169"/>
      <c r="AG7" s="4169"/>
      <c r="AH7" s="4169"/>
      <c r="AI7" s="4169"/>
      <c r="AJ7" s="6"/>
    </row>
    <row r="8" spans="1:41" s="60" customFormat="1" ht="16.5" x14ac:dyDescent="0.2">
      <c r="A8" s="4148"/>
      <c r="B8" s="4141"/>
      <c r="C8" s="4142"/>
      <c r="D8" s="4140"/>
      <c r="E8" s="4140"/>
      <c r="F8" s="4140"/>
      <c r="G8" s="4142"/>
      <c r="H8" s="4142"/>
      <c r="I8" s="4140"/>
      <c r="J8" s="4143"/>
      <c r="K8" s="6039" t="s">
        <v>294</v>
      </c>
      <c r="L8" s="6052"/>
      <c r="M8" s="6052"/>
      <c r="N8" s="2545">
        <f>SUM(N9:N10)</f>
        <v>1725000</v>
      </c>
      <c r="O8" s="4093"/>
      <c r="P8" s="3695"/>
      <c r="Q8" s="2068"/>
      <c r="R8" s="2072">
        <f>SUM(R9:R10)</f>
        <v>0</v>
      </c>
      <c r="S8" s="2068"/>
      <c r="T8" s="4149"/>
      <c r="U8" s="4150"/>
      <c r="V8" s="4145"/>
      <c r="W8" s="4145"/>
      <c r="X8" s="4146">
        <f>SUM(X9:X10)</f>
        <v>0</v>
      </c>
      <c r="Y8" s="4146">
        <f>SUM(Y9:Y10)</f>
        <v>3</v>
      </c>
      <c r="Z8" s="4151"/>
      <c r="AA8" s="4152"/>
      <c r="AB8" s="4152"/>
      <c r="AC8" s="4152"/>
      <c r="AD8" s="4152"/>
      <c r="AE8" s="4152"/>
      <c r="AF8" s="4152"/>
      <c r="AG8" s="4152"/>
      <c r="AH8" s="4152"/>
      <c r="AI8" s="4152"/>
      <c r="AJ8" s="6"/>
    </row>
    <row r="9" spans="1:41" s="587" customFormat="1" ht="39.75" customHeight="1" x14ac:dyDescent="0.25">
      <c r="A9" s="3351" t="s">
        <v>840</v>
      </c>
      <c r="B9" s="3425" t="s">
        <v>297</v>
      </c>
      <c r="C9" s="3351" t="s">
        <v>285</v>
      </c>
      <c r="D9" s="3357" t="s">
        <v>306</v>
      </c>
      <c r="E9" s="3416" t="s">
        <v>4357</v>
      </c>
      <c r="F9" s="3508" t="s">
        <v>296</v>
      </c>
      <c r="G9" s="3386" t="s">
        <v>3599</v>
      </c>
      <c r="H9" s="3356" t="s">
        <v>294</v>
      </c>
      <c r="I9" s="3355" t="s">
        <v>3534</v>
      </c>
      <c r="J9" s="3358">
        <v>2012</v>
      </c>
      <c r="K9" s="1968" t="s">
        <v>3600</v>
      </c>
      <c r="L9" s="3461" t="s">
        <v>292</v>
      </c>
      <c r="M9" s="3461" t="s">
        <v>322</v>
      </c>
      <c r="N9" s="2573">
        <v>725000</v>
      </c>
      <c r="O9" s="4095"/>
      <c r="P9" s="2715">
        <v>0.87</v>
      </c>
      <c r="Q9" s="1965"/>
      <c r="R9" s="1964" t="s">
        <v>3602</v>
      </c>
      <c r="S9" s="1963"/>
      <c r="T9" s="1962" t="s">
        <v>4358</v>
      </c>
      <c r="U9" s="3387">
        <v>0.87</v>
      </c>
      <c r="V9" s="3382">
        <v>41250</v>
      </c>
      <c r="W9" s="3460" t="s">
        <v>283</v>
      </c>
      <c r="X9" s="3717">
        <v>0</v>
      </c>
      <c r="Y9" s="3717">
        <v>1</v>
      </c>
      <c r="Z9" s="3492" t="s">
        <v>4359</v>
      </c>
      <c r="AA9" s="3351"/>
      <c r="AB9" s="3351"/>
      <c r="AC9" s="3390" t="s">
        <v>281</v>
      </c>
      <c r="AD9" s="980" t="s">
        <v>4319</v>
      </c>
      <c r="AE9" s="3391" t="s">
        <v>3672</v>
      </c>
      <c r="AF9" s="3382">
        <v>41107</v>
      </c>
      <c r="AG9" s="3381" t="s">
        <v>287</v>
      </c>
      <c r="AH9" s="3382" t="s">
        <v>287</v>
      </c>
      <c r="AI9" s="3383" t="s">
        <v>3031</v>
      </c>
      <c r="AJ9" s="627" t="s">
        <v>281</v>
      </c>
      <c r="AK9" s="627" t="s">
        <v>281</v>
      </c>
      <c r="AL9" s="627" t="s">
        <v>281</v>
      </c>
      <c r="AM9" s="627" t="s">
        <v>281</v>
      </c>
      <c r="AN9" s="627" t="s">
        <v>281</v>
      </c>
      <c r="AO9" s="1182" t="s">
        <v>281</v>
      </c>
    </row>
    <row r="10" spans="1:41" s="587" customFormat="1" ht="49.5" customHeight="1" x14ac:dyDescent="0.25">
      <c r="A10" s="3522" t="s">
        <v>840</v>
      </c>
      <c r="B10" s="3425" t="s">
        <v>297</v>
      </c>
      <c r="C10" s="3522" t="s">
        <v>285</v>
      </c>
      <c r="D10" s="3846" t="s">
        <v>306</v>
      </c>
      <c r="E10" s="3525">
        <v>10855</v>
      </c>
      <c r="F10" s="4058" t="s">
        <v>296</v>
      </c>
      <c r="G10" s="4170" t="s">
        <v>3606</v>
      </c>
      <c r="H10" s="4171" t="s">
        <v>294</v>
      </c>
      <c r="I10" s="3847" t="s">
        <v>3534</v>
      </c>
      <c r="J10" s="4172">
        <v>2012</v>
      </c>
      <c r="K10" s="1968" t="s">
        <v>3607</v>
      </c>
      <c r="L10" s="2363" t="s">
        <v>317</v>
      </c>
      <c r="M10" s="2363" t="s">
        <v>3608</v>
      </c>
      <c r="N10" s="2571">
        <v>1000000</v>
      </c>
      <c r="O10" s="4095"/>
      <c r="P10" s="2715">
        <v>0.69</v>
      </c>
      <c r="Q10" s="1965"/>
      <c r="R10" s="1964" t="s">
        <v>3609</v>
      </c>
      <c r="S10" s="1963"/>
      <c r="T10" s="1962" t="s">
        <v>4360</v>
      </c>
      <c r="U10" s="3387">
        <v>0.69</v>
      </c>
      <c r="V10" s="3426">
        <v>41452</v>
      </c>
      <c r="W10" s="3460" t="s">
        <v>283</v>
      </c>
      <c r="X10" s="4173">
        <v>0</v>
      </c>
      <c r="Y10" s="4173">
        <v>2</v>
      </c>
      <c r="Z10" s="3492" t="s">
        <v>4359</v>
      </c>
      <c r="AA10" s="3522"/>
      <c r="AB10" s="3522"/>
      <c r="AC10" s="3390" t="s">
        <v>281</v>
      </c>
      <c r="AD10" s="980" t="s">
        <v>3644</v>
      </c>
      <c r="AE10" s="3391" t="s">
        <v>4361</v>
      </c>
      <c r="AF10" s="3382">
        <v>41144</v>
      </c>
      <c r="AG10" s="3381" t="s">
        <v>287</v>
      </c>
      <c r="AH10" s="3382" t="s">
        <v>287</v>
      </c>
      <c r="AI10" s="3383" t="s">
        <v>2987</v>
      </c>
      <c r="AJ10" s="627" t="s">
        <v>281</v>
      </c>
      <c r="AK10" s="627" t="s">
        <v>281</v>
      </c>
      <c r="AL10" s="627" t="s">
        <v>281</v>
      </c>
      <c r="AM10" s="627" t="s">
        <v>281</v>
      </c>
      <c r="AN10" s="627" t="s">
        <v>281</v>
      </c>
      <c r="AO10" s="1182" t="s">
        <v>281</v>
      </c>
    </row>
    <row r="11" spans="1:41" s="60" customFormat="1" ht="16.5" x14ac:dyDescent="0.2">
      <c r="A11" s="4133"/>
      <c r="B11" s="4131"/>
      <c r="C11" s="4132"/>
      <c r="D11" s="4133"/>
      <c r="E11" s="4133"/>
      <c r="F11" s="4133"/>
      <c r="G11" s="4132"/>
      <c r="H11" s="4132"/>
      <c r="I11" s="4133"/>
      <c r="J11" s="4135"/>
      <c r="K11" s="6042" t="s">
        <v>3535</v>
      </c>
      <c r="L11" s="6043"/>
      <c r="M11" s="6043"/>
      <c r="N11" s="3685">
        <f>SUM(N12)</f>
        <v>8068680.040000001</v>
      </c>
      <c r="O11" s="4092"/>
      <c r="P11" s="4136"/>
      <c r="Q11" s="3334"/>
      <c r="R11" s="2491">
        <f>R12</f>
        <v>2459</v>
      </c>
      <c r="S11" s="3335"/>
      <c r="T11" s="3937"/>
      <c r="U11" s="4147"/>
      <c r="V11" s="4138"/>
      <c r="W11" s="4138"/>
      <c r="X11" s="4139">
        <f>X12</f>
        <v>1</v>
      </c>
      <c r="Y11" s="4139">
        <f>Y12</f>
        <v>1</v>
      </c>
      <c r="Z11" s="4132"/>
      <c r="AA11" s="4132"/>
      <c r="AB11" s="4132"/>
      <c r="AC11" s="4132"/>
      <c r="AD11" s="4132"/>
      <c r="AE11" s="4132"/>
      <c r="AF11" s="4132"/>
      <c r="AG11" s="4132"/>
      <c r="AH11" s="4132"/>
      <c r="AI11" s="4132"/>
      <c r="AJ11" s="6"/>
    </row>
    <row r="12" spans="1:41" s="60" customFormat="1" ht="14.25" customHeight="1" x14ac:dyDescent="0.2">
      <c r="A12" s="4148"/>
      <c r="B12" s="4141"/>
      <c r="C12" s="4142"/>
      <c r="D12" s="4140"/>
      <c r="E12" s="4140"/>
      <c r="F12" s="4140"/>
      <c r="G12" s="4142"/>
      <c r="H12" s="4142"/>
      <c r="I12" s="4140"/>
      <c r="J12" s="4143"/>
      <c r="K12" s="5890" t="s">
        <v>294</v>
      </c>
      <c r="L12" s="5950"/>
      <c r="M12" s="5950"/>
      <c r="N12" s="2545">
        <f>SUM(N13:N17,'10-E382op-EmProc (7)'!N7:N16)</f>
        <v>8068680.040000001</v>
      </c>
      <c r="O12" s="4093"/>
      <c r="P12" s="3695"/>
      <c r="Q12" s="2068"/>
      <c r="R12" s="2490">
        <f>SUM(R13:R17,'10-E382op-EmProc (7)'!R7:R16)</f>
        <v>2459</v>
      </c>
      <c r="S12" s="2068"/>
      <c r="T12" s="4149"/>
      <c r="U12" s="4150"/>
      <c r="V12" s="4145"/>
      <c r="W12" s="4145"/>
      <c r="X12" s="4146">
        <f>SUM(X13:X17)</f>
        <v>1</v>
      </c>
      <c r="Y12" s="4146">
        <f>SUM(Y13:Y17)</f>
        <v>1</v>
      </c>
      <c r="Z12" s="4151"/>
      <c r="AA12" s="4152"/>
      <c r="AB12" s="4152"/>
      <c r="AC12" s="4152"/>
      <c r="AD12" s="4152"/>
      <c r="AE12" s="4152"/>
      <c r="AF12" s="4152"/>
      <c r="AG12" s="4152"/>
      <c r="AH12" s="4152"/>
      <c r="AI12" s="4152"/>
      <c r="AJ12" s="6"/>
    </row>
    <row r="13" spans="1:41" s="587" customFormat="1" ht="36" customHeight="1" x14ac:dyDescent="0.25">
      <c r="A13" s="3351" t="s">
        <v>840</v>
      </c>
      <c r="B13" s="4059" t="s">
        <v>4149</v>
      </c>
      <c r="C13" s="3351" t="s">
        <v>285</v>
      </c>
      <c r="D13" s="3357" t="s">
        <v>306</v>
      </c>
      <c r="E13" s="1186" t="s">
        <v>281</v>
      </c>
      <c r="F13" s="3508" t="s">
        <v>296</v>
      </c>
      <c r="G13" s="3355" t="s">
        <v>3708</v>
      </c>
      <c r="H13" s="3774" t="s">
        <v>294</v>
      </c>
      <c r="I13" s="3355" t="s">
        <v>3535</v>
      </c>
      <c r="J13" s="3783">
        <v>2010</v>
      </c>
      <c r="K13" s="2700" t="s">
        <v>3756</v>
      </c>
      <c r="L13" s="2619" t="s">
        <v>305</v>
      </c>
      <c r="M13" s="2619" t="s">
        <v>1906</v>
      </c>
      <c r="N13" s="3831">
        <v>1496659.45</v>
      </c>
      <c r="O13" s="4112"/>
      <c r="P13" s="3469">
        <v>0.87</v>
      </c>
      <c r="Q13" s="2700"/>
      <c r="R13" s="3373">
        <v>426</v>
      </c>
      <c r="S13" s="2700"/>
      <c r="T13" s="2011" t="s">
        <v>4362</v>
      </c>
      <c r="U13" s="3374">
        <v>0.87</v>
      </c>
      <c r="V13" s="3382">
        <v>41051</v>
      </c>
      <c r="W13" s="3460" t="s">
        <v>3725</v>
      </c>
      <c r="X13" s="3717">
        <v>1</v>
      </c>
      <c r="Y13" s="3717">
        <v>0</v>
      </c>
      <c r="Z13" s="3492" t="s">
        <v>4154</v>
      </c>
      <c r="AA13" s="3351" t="s">
        <v>3094</v>
      </c>
      <c r="AB13" s="3351"/>
      <c r="AC13" s="3379" t="s">
        <v>281</v>
      </c>
      <c r="AD13" s="4174" t="s">
        <v>4363</v>
      </c>
      <c r="AE13" s="3381" t="s">
        <v>4364</v>
      </c>
      <c r="AF13" s="3382">
        <v>40507</v>
      </c>
      <c r="AG13" s="3381" t="s">
        <v>287</v>
      </c>
      <c r="AH13" s="3381" t="s">
        <v>287</v>
      </c>
      <c r="AI13" s="3454" t="s">
        <v>3080</v>
      </c>
      <c r="AJ13" s="627" t="s">
        <v>281</v>
      </c>
      <c r="AK13" s="627" t="s">
        <v>281</v>
      </c>
      <c r="AL13" s="627" t="s">
        <v>281</v>
      </c>
      <c r="AM13" s="627" t="s">
        <v>281</v>
      </c>
      <c r="AN13" s="627" t="s">
        <v>281</v>
      </c>
      <c r="AO13" s="1182" t="s">
        <v>281</v>
      </c>
    </row>
    <row r="14" spans="1:41" s="587" customFormat="1" ht="26.25" customHeight="1" x14ac:dyDescent="0.25">
      <c r="A14" s="3351" t="s">
        <v>840</v>
      </c>
      <c r="B14" s="4059" t="s">
        <v>4149</v>
      </c>
      <c r="C14" s="3351" t="s">
        <v>285</v>
      </c>
      <c r="D14" s="3357" t="s">
        <v>306</v>
      </c>
      <c r="E14" s="1186" t="s">
        <v>281</v>
      </c>
      <c r="F14" s="3508" t="s">
        <v>296</v>
      </c>
      <c r="G14" s="3355" t="s">
        <v>3708</v>
      </c>
      <c r="H14" s="3774" t="s">
        <v>294</v>
      </c>
      <c r="I14" s="3355" t="s">
        <v>3535</v>
      </c>
      <c r="J14" s="3783">
        <v>2010</v>
      </c>
      <c r="K14" s="2700" t="s">
        <v>3756</v>
      </c>
      <c r="L14" s="2619" t="s">
        <v>305</v>
      </c>
      <c r="M14" s="2619" t="s">
        <v>1906</v>
      </c>
      <c r="N14" s="3831">
        <v>1500000</v>
      </c>
      <c r="O14" s="4112"/>
      <c r="P14" s="3469">
        <v>0.84</v>
      </c>
      <c r="Q14" s="2700"/>
      <c r="R14" s="3373" t="s">
        <v>3710</v>
      </c>
      <c r="S14" s="2700"/>
      <c r="T14" s="2011" t="s">
        <v>4365</v>
      </c>
      <c r="U14" s="3374">
        <v>0.84</v>
      </c>
      <c r="V14" s="3382">
        <v>41051</v>
      </c>
      <c r="W14" s="3460" t="s">
        <v>3725</v>
      </c>
      <c r="X14" s="3717">
        <v>0</v>
      </c>
      <c r="Y14" s="3717">
        <v>1</v>
      </c>
      <c r="Z14" s="3492" t="s">
        <v>4154</v>
      </c>
      <c r="AA14" s="3351" t="s">
        <v>3094</v>
      </c>
      <c r="AB14" s="3351"/>
      <c r="AC14" s="3379" t="s">
        <v>281</v>
      </c>
      <c r="AD14" s="4174" t="s">
        <v>4366</v>
      </c>
      <c r="AE14" s="3381" t="s">
        <v>4364</v>
      </c>
      <c r="AF14" s="3382">
        <v>40507</v>
      </c>
      <c r="AG14" s="3381" t="s">
        <v>287</v>
      </c>
      <c r="AH14" s="3381" t="s">
        <v>287</v>
      </c>
      <c r="AI14" s="3454" t="s">
        <v>3080</v>
      </c>
      <c r="AJ14" s="627" t="s">
        <v>281</v>
      </c>
      <c r="AK14" s="627" t="s">
        <v>281</v>
      </c>
      <c r="AL14" s="627" t="s">
        <v>281</v>
      </c>
      <c r="AM14" s="627" t="s">
        <v>281</v>
      </c>
      <c r="AN14" s="627" t="s">
        <v>281</v>
      </c>
      <c r="AO14" s="1182" t="s">
        <v>281</v>
      </c>
    </row>
    <row r="15" spans="1:41" s="587" customFormat="1" ht="37.5" customHeight="1" x14ac:dyDescent="0.25">
      <c r="A15" s="3351" t="s">
        <v>840</v>
      </c>
      <c r="B15" s="4059" t="s">
        <v>4149</v>
      </c>
      <c r="C15" s="3351" t="s">
        <v>285</v>
      </c>
      <c r="D15" s="3357" t="s">
        <v>306</v>
      </c>
      <c r="E15" s="1186" t="s">
        <v>281</v>
      </c>
      <c r="F15" s="3508" t="s">
        <v>296</v>
      </c>
      <c r="G15" s="3355" t="s">
        <v>4367</v>
      </c>
      <c r="H15" s="3774" t="s">
        <v>294</v>
      </c>
      <c r="I15" s="3355" t="s">
        <v>3535</v>
      </c>
      <c r="J15" s="3783">
        <v>2010</v>
      </c>
      <c r="K15" s="2700" t="s">
        <v>4313</v>
      </c>
      <c r="L15" s="2619" t="s">
        <v>288</v>
      </c>
      <c r="M15" s="2619" t="s">
        <v>880</v>
      </c>
      <c r="N15" s="3831">
        <v>862935.24</v>
      </c>
      <c r="O15" s="4112"/>
      <c r="P15" s="3469">
        <v>0.99</v>
      </c>
      <c r="Q15" s="2700"/>
      <c r="R15" s="3373" t="s">
        <v>4314</v>
      </c>
      <c r="S15" s="2700"/>
      <c r="T15" s="2011" t="s">
        <v>4368</v>
      </c>
      <c r="U15" s="3374">
        <v>0.99</v>
      </c>
      <c r="V15" s="3382">
        <v>41051</v>
      </c>
      <c r="W15" s="3460" t="s">
        <v>3725</v>
      </c>
      <c r="X15" s="3717">
        <v>0</v>
      </c>
      <c r="Y15" s="3717">
        <v>0</v>
      </c>
      <c r="Z15" s="3492" t="s">
        <v>4154</v>
      </c>
      <c r="AA15" s="3351" t="s">
        <v>4369</v>
      </c>
      <c r="AB15" s="3351"/>
      <c r="AC15" s="3379" t="s">
        <v>281</v>
      </c>
      <c r="AD15" s="3380" t="s">
        <v>4370</v>
      </c>
      <c r="AE15" s="3381" t="s">
        <v>4371</v>
      </c>
      <c r="AF15" s="3382">
        <v>40507</v>
      </c>
      <c r="AG15" s="3381" t="s">
        <v>287</v>
      </c>
      <c r="AH15" s="3381" t="s">
        <v>287</v>
      </c>
      <c r="AI15" s="3383" t="s">
        <v>3031</v>
      </c>
      <c r="AJ15" s="627" t="s">
        <v>281</v>
      </c>
      <c r="AK15" s="627" t="s">
        <v>281</v>
      </c>
      <c r="AL15" s="627" t="s">
        <v>281</v>
      </c>
      <c r="AM15" s="627" t="s">
        <v>281</v>
      </c>
      <c r="AN15" s="627" t="s">
        <v>281</v>
      </c>
      <c r="AO15" s="1182" t="s">
        <v>281</v>
      </c>
    </row>
    <row r="16" spans="1:41" s="587" customFormat="1" ht="39" customHeight="1" x14ac:dyDescent="0.25">
      <c r="A16" s="3351" t="s">
        <v>840</v>
      </c>
      <c r="B16" s="4059" t="s">
        <v>4149</v>
      </c>
      <c r="C16" s="3351" t="s">
        <v>285</v>
      </c>
      <c r="D16" s="3357" t="s">
        <v>306</v>
      </c>
      <c r="E16" s="1186" t="s">
        <v>281</v>
      </c>
      <c r="F16" s="3508" t="s">
        <v>296</v>
      </c>
      <c r="G16" s="3355" t="s">
        <v>3591</v>
      </c>
      <c r="H16" s="3774" t="s">
        <v>294</v>
      </c>
      <c r="I16" s="3355" t="s">
        <v>3535</v>
      </c>
      <c r="J16" s="3783">
        <v>2010</v>
      </c>
      <c r="K16" s="2404" t="s">
        <v>3592</v>
      </c>
      <c r="L16" s="1990" t="s">
        <v>290</v>
      </c>
      <c r="M16" s="1990" t="s">
        <v>4043</v>
      </c>
      <c r="N16" s="2573">
        <v>1128934</v>
      </c>
      <c r="O16" s="4112"/>
      <c r="P16" s="2909">
        <v>0.92</v>
      </c>
      <c r="Q16" s="3372"/>
      <c r="R16" s="2441" t="s">
        <v>3594</v>
      </c>
      <c r="S16" s="1991"/>
      <c r="T16" s="2011" t="s">
        <v>4372</v>
      </c>
      <c r="U16" s="3374">
        <v>0.92</v>
      </c>
      <c r="V16" s="3382">
        <v>40584</v>
      </c>
      <c r="W16" s="3460" t="s">
        <v>3725</v>
      </c>
      <c r="X16" s="3717">
        <v>0</v>
      </c>
      <c r="Y16" s="3717">
        <v>0</v>
      </c>
      <c r="Z16" s="3492" t="s">
        <v>4154</v>
      </c>
      <c r="AA16" s="3351" t="s">
        <v>3094</v>
      </c>
      <c r="AB16" s="3351"/>
      <c r="AC16" s="3379" t="s">
        <v>281</v>
      </c>
      <c r="AD16" s="3380" t="s">
        <v>4373</v>
      </c>
      <c r="AE16" s="3381" t="s">
        <v>4374</v>
      </c>
      <c r="AF16" s="3382">
        <v>40528</v>
      </c>
      <c r="AG16" s="3381" t="s">
        <v>287</v>
      </c>
      <c r="AH16" s="3382" t="s">
        <v>287</v>
      </c>
      <c r="AI16" s="3380" t="s">
        <v>3117</v>
      </c>
      <c r="AJ16" s="627" t="s">
        <v>281</v>
      </c>
      <c r="AK16" s="627" t="s">
        <v>281</v>
      </c>
      <c r="AL16" s="627" t="s">
        <v>281</v>
      </c>
      <c r="AM16" s="627" t="s">
        <v>281</v>
      </c>
      <c r="AN16" s="627" t="s">
        <v>281</v>
      </c>
      <c r="AO16" s="1182" t="s">
        <v>281</v>
      </c>
    </row>
    <row r="17" spans="1:41" s="587" customFormat="1" ht="42" customHeight="1" x14ac:dyDescent="0.25">
      <c r="A17" s="3351" t="s">
        <v>840</v>
      </c>
      <c r="B17" s="4059" t="s">
        <v>4149</v>
      </c>
      <c r="C17" s="3351" t="s">
        <v>285</v>
      </c>
      <c r="D17" s="3357" t="s">
        <v>306</v>
      </c>
      <c r="E17" s="1186" t="s">
        <v>281</v>
      </c>
      <c r="F17" s="3508" t="s">
        <v>296</v>
      </c>
      <c r="G17" s="3355" t="s">
        <v>3591</v>
      </c>
      <c r="H17" s="3774" t="s">
        <v>294</v>
      </c>
      <c r="I17" s="3355" t="s">
        <v>3535</v>
      </c>
      <c r="J17" s="3783">
        <v>2010</v>
      </c>
      <c r="K17" s="4175" t="s">
        <v>3592</v>
      </c>
      <c r="L17" s="4176" t="s">
        <v>290</v>
      </c>
      <c r="M17" s="3969" t="s">
        <v>4043</v>
      </c>
      <c r="N17" s="4177">
        <v>615121.65</v>
      </c>
      <c r="O17" s="4178"/>
      <c r="P17" s="3971">
        <v>0.69</v>
      </c>
      <c r="Q17" s="3780"/>
      <c r="R17" s="4179" t="s">
        <v>3594</v>
      </c>
      <c r="S17" s="3781"/>
      <c r="T17" s="4153" t="s">
        <v>4375</v>
      </c>
      <c r="U17" s="3374">
        <v>0.69</v>
      </c>
      <c r="V17" s="3382">
        <v>40586</v>
      </c>
      <c r="W17" s="3460" t="s">
        <v>3725</v>
      </c>
      <c r="X17" s="3717">
        <v>0</v>
      </c>
      <c r="Y17" s="3717">
        <v>0</v>
      </c>
      <c r="Z17" s="3492" t="s">
        <v>4154</v>
      </c>
      <c r="AA17" s="3351" t="s">
        <v>3094</v>
      </c>
      <c r="AB17" s="3351"/>
      <c r="AC17" s="3379" t="s">
        <v>281</v>
      </c>
      <c r="AD17" s="3380" t="s">
        <v>4376</v>
      </c>
      <c r="AE17" s="3381" t="s">
        <v>4364</v>
      </c>
      <c r="AF17" s="3382">
        <v>40507</v>
      </c>
      <c r="AG17" s="3381" t="s">
        <v>287</v>
      </c>
      <c r="AH17" s="3382" t="s">
        <v>287</v>
      </c>
      <c r="AI17" s="3380" t="s">
        <v>3117</v>
      </c>
      <c r="AJ17" s="627" t="s">
        <v>281</v>
      </c>
      <c r="AK17" s="627" t="s">
        <v>281</v>
      </c>
      <c r="AL17" s="627" t="s">
        <v>281</v>
      </c>
      <c r="AM17" s="627" t="s">
        <v>281</v>
      </c>
      <c r="AN17" s="627" t="s">
        <v>281</v>
      </c>
      <c r="AO17" s="1182" t="s">
        <v>281</v>
      </c>
    </row>
    <row r="20" spans="1:41" x14ac:dyDescent="0.2">
      <c r="K20" s="2409" t="s">
        <v>2633</v>
      </c>
    </row>
  </sheetData>
  <mergeCells count="7">
    <mergeCell ref="K12:M12"/>
    <mergeCell ref="N6:O6"/>
    <mergeCell ref="P6:Q6"/>
    <mergeCell ref="R6:S6"/>
    <mergeCell ref="K7:M7"/>
    <mergeCell ref="K8:M8"/>
    <mergeCell ref="K11:M1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EB700B"/>
  </sheetPr>
  <dimension ref="A1:L54"/>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20.42578125" style="3042" customWidth="1"/>
    <col min="2" max="2" width="24.140625" style="3042" customWidth="1"/>
    <col min="3" max="3" width="17" style="3042" customWidth="1"/>
    <col min="4" max="4" width="11.7109375" style="3042" customWidth="1"/>
    <col min="5" max="5" width="16.28515625" style="3042" customWidth="1"/>
    <col min="6" max="6" width="15.28515625" style="3042" customWidth="1"/>
    <col min="7" max="7" width="14.85546875" style="3042" customWidth="1"/>
    <col min="8" max="8" width="10" style="3042" customWidth="1"/>
    <col min="9" max="256" width="9.140625" style="3042"/>
    <col min="257" max="257" width="20.42578125" style="3042" customWidth="1"/>
    <col min="258" max="258" width="24.140625" style="3042" customWidth="1"/>
    <col min="259" max="259" width="17" style="3042" customWidth="1"/>
    <col min="260" max="260" width="11.7109375" style="3042" customWidth="1"/>
    <col min="261" max="261" width="16.28515625" style="3042" customWidth="1"/>
    <col min="262" max="262" width="15.28515625" style="3042" customWidth="1"/>
    <col min="263" max="263" width="14.85546875" style="3042" customWidth="1"/>
    <col min="264" max="264" width="10" style="3042" customWidth="1"/>
    <col min="265" max="512" width="9.140625" style="3042"/>
    <col min="513" max="513" width="20.42578125" style="3042" customWidth="1"/>
    <col min="514" max="514" width="24.140625" style="3042" customWidth="1"/>
    <col min="515" max="515" width="17" style="3042" customWidth="1"/>
    <col min="516" max="516" width="11.7109375" style="3042" customWidth="1"/>
    <col min="517" max="517" width="16.28515625" style="3042" customWidth="1"/>
    <col min="518" max="518" width="15.28515625" style="3042" customWidth="1"/>
    <col min="519" max="519" width="14.85546875" style="3042" customWidth="1"/>
    <col min="520" max="520" width="10" style="3042" customWidth="1"/>
    <col min="521" max="768" width="9.140625" style="3042"/>
    <col min="769" max="769" width="20.42578125" style="3042" customWidth="1"/>
    <col min="770" max="770" width="24.140625" style="3042" customWidth="1"/>
    <col min="771" max="771" width="17" style="3042" customWidth="1"/>
    <col min="772" max="772" width="11.7109375" style="3042" customWidth="1"/>
    <col min="773" max="773" width="16.28515625" style="3042" customWidth="1"/>
    <col min="774" max="774" width="15.28515625" style="3042" customWidth="1"/>
    <col min="775" max="775" width="14.85546875" style="3042" customWidth="1"/>
    <col min="776" max="776" width="10" style="3042" customWidth="1"/>
    <col min="777" max="1024" width="9.140625" style="3042"/>
    <col min="1025" max="1025" width="20.42578125" style="3042" customWidth="1"/>
    <col min="1026" max="1026" width="24.140625" style="3042" customWidth="1"/>
    <col min="1027" max="1027" width="17" style="3042" customWidth="1"/>
    <col min="1028" max="1028" width="11.7109375" style="3042" customWidth="1"/>
    <col min="1029" max="1029" width="16.28515625" style="3042" customWidth="1"/>
    <col min="1030" max="1030" width="15.28515625" style="3042" customWidth="1"/>
    <col min="1031" max="1031" width="14.85546875" style="3042" customWidth="1"/>
    <col min="1032" max="1032" width="10" style="3042" customWidth="1"/>
    <col min="1033" max="1280" width="9.140625" style="3042"/>
    <col min="1281" max="1281" width="20.42578125" style="3042" customWidth="1"/>
    <col min="1282" max="1282" width="24.140625" style="3042" customWidth="1"/>
    <col min="1283" max="1283" width="17" style="3042" customWidth="1"/>
    <col min="1284" max="1284" width="11.7109375" style="3042" customWidth="1"/>
    <col min="1285" max="1285" width="16.28515625" style="3042" customWidth="1"/>
    <col min="1286" max="1286" width="15.28515625" style="3042" customWidth="1"/>
    <col min="1287" max="1287" width="14.85546875" style="3042" customWidth="1"/>
    <col min="1288" max="1288" width="10" style="3042" customWidth="1"/>
    <col min="1289" max="1536" width="9.140625" style="3042"/>
    <col min="1537" max="1537" width="20.42578125" style="3042" customWidth="1"/>
    <col min="1538" max="1538" width="24.140625" style="3042" customWidth="1"/>
    <col min="1539" max="1539" width="17" style="3042" customWidth="1"/>
    <col min="1540" max="1540" width="11.7109375" style="3042" customWidth="1"/>
    <col min="1541" max="1541" width="16.28515625" style="3042" customWidth="1"/>
    <col min="1542" max="1542" width="15.28515625" style="3042" customWidth="1"/>
    <col min="1543" max="1543" width="14.85546875" style="3042" customWidth="1"/>
    <col min="1544" max="1544" width="10" style="3042" customWidth="1"/>
    <col min="1545" max="1792" width="9.140625" style="3042"/>
    <col min="1793" max="1793" width="20.42578125" style="3042" customWidth="1"/>
    <col min="1794" max="1794" width="24.140625" style="3042" customWidth="1"/>
    <col min="1795" max="1795" width="17" style="3042" customWidth="1"/>
    <col min="1796" max="1796" width="11.7109375" style="3042" customWidth="1"/>
    <col min="1797" max="1797" width="16.28515625" style="3042" customWidth="1"/>
    <col min="1798" max="1798" width="15.28515625" style="3042" customWidth="1"/>
    <col min="1799" max="1799" width="14.85546875" style="3042" customWidth="1"/>
    <col min="1800" max="1800" width="10" style="3042" customWidth="1"/>
    <col min="1801" max="2048" width="9.140625" style="3042"/>
    <col min="2049" max="2049" width="20.42578125" style="3042" customWidth="1"/>
    <col min="2050" max="2050" width="24.140625" style="3042" customWidth="1"/>
    <col min="2051" max="2051" width="17" style="3042" customWidth="1"/>
    <col min="2052" max="2052" width="11.7109375" style="3042" customWidth="1"/>
    <col min="2053" max="2053" width="16.28515625" style="3042" customWidth="1"/>
    <col min="2054" max="2054" width="15.28515625" style="3042" customWidth="1"/>
    <col min="2055" max="2055" width="14.85546875" style="3042" customWidth="1"/>
    <col min="2056" max="2056" width="10" style="3042" customWidth="1"/>
    <col min="2057" max="2304" width="9.140625" style="3042"/>
    <col min="2305" max="2305" width="20.42578125" style="3042" customWidth="1"/>
    <col min="2306" max="2306" width="24.140625" style="3042" customWidth="1"/>
    <col min="2307" max="2307" width="17" style="3042" customWidth="1"/>
    <col min="2308" max="2308" width="11.7109375" style="3042" customWidth="1"/>
    <col min="2309" max="2309" width="16.28515625" style="3042" customWidth="1"/>
    <col min="2310" max="2310" width="15.28515625" style="3042" customWidth="1"/>
    <col min="2311" max="2311" width="14.85546875" style="3042" customWidth="1"/>
    <col min="2312" max="2312" width="10" style="3042" customWidth="1"/>
    <col min="2313" max="2560" width="9.140625" style="3042"/>
    <col min="2561" max="2561" width="20.42578125" style="3042" customWidth="1"/>
    <col min="2562" max="2562" width="24.140625" style="3042" customWidth="1"/>
    <col min="2563" max="2563" width="17" style="3042" customWidth="1"/>
    <col min="2564" max="2564" width="11.7109375" style="3042" customWidth="1"/>
    <col min="2565" max="2565" width="16.28515625" style="3042" customWidth="1"/>
    <col min="2566" max="2566" width="15.28515625" style="3042" customWidth="1"/>
    <col min="2567" max="2567" width="14.85546875" style="3042" customWidth="1"/>
    <col min="2568" max="2568" width="10" style="3042" customWidth="1"/>
    <col min="2569" max="2816" width="9.140625" style="3042"/>
    <col min="2817" max="2817" width="20.42578125" style="3042" customWidth="1"/>
    <col min="2818" max="2818" width="24.140625" style="3042" customWidth="1"/>
    <col min="2819" max="2819" width="17" style="3042" customWidth="1"/>
    <col min="2820" max="2820" width="11.7109375" style="3042" customWidth="1"/>
    <col min="2821" max="2821" width="16.28515625" style="3042" customWidth="1"/>
    <col min="2822" max="2822" width="15.28515625" style="3042" customWidth="1"/>
    <col min="2823" max="2823" width="14.85546875" style="3042" customWidth="1"/>
    <col min="2824" max="2824" width="10" style="3042" customWidth="1"/>
    <col min="2825" max="3072" width="9.140625" style="3042"/>
    <col min="3073" max="3073" width="20.42578125" style="3042" customWidth="1"/>
    <col min="3074" max="3074" width="24.140625" style="3042" customWidth="1"/>
    <col min="3075" max="3075" width="17" style="3042" customWidth="1"/>
    <col min="3076" max="3076" width="11.7109375" style="3042" customWidth="1"/>
    <col min="3077" max="3077" width="16.28515625" style="3042" customWidth="1"/>
    <col min="3078" max="3078" width="15.28515625" style="3042" customWidth="1"/>
    <col min="3079" max="3079" width="14.85546875" style="3042" customWidth="1"/>
    <col min="3080" max="3080" width="10" style="3042" customWidth="1"/>
    <col min="3081" max="3328" width="9.140625" style="3042"/>
    <col min="3329" max="3329" width="20.42578125" style="3042" customWidth="1"/>
    <col min="3330" max="3330" width="24.140625" style="3042" customWidth="1"/>
    <col min="3331" max="3331" width="17" style="3042" customWidth="1"/>
    <col min="3332" max="3332" width="11.7109375" style="3042" customWidth="1"/>
    <col min="3333" max="3333" width="16.28515625" style="3042" customWidth="1"/>
    <col min="3334" max="3334" width="15.28515625" style="3042" customWidth="1"/>
    <col min="3335" max="3335" width="14.85546875" style="3042" customWidth="1"/>
    <col min="3336" max="3336" width="10" style="3042" customWidth="1"/>
    <col min="3337" max="3584" width="9.140625" style="3042"/>
    <col min="3585" max="3585" width="20.42578125" style="3042" customWidth="1"/>
    <col min="3586" max="3586" width="24.140625" style="3042" customWidth="1"/>
    <col min="3587" max="3587" width="17" style="3042" customWidth="1"/>
    <col min="3588" max="3588" width="11.7109375" style="3042" customWidth="1"/>
    <col min="3589" max="3589" width="16.28515625" style="3042" customWidth="1"/>
    <col min="3590" max="3590" width="15.28515625" style="3042" customWidth="1"/>
    <col min="3591" max="3591" width="14.85546875" style="3042" customWidth="1"/>
    <col min="3592" max="3592" width="10" style="3042" customWidth="1"/>
    <col min="3593" max="3840" width="9.140625" style="3042"/>
    <col min="3841" max="3841" width="20.42578125" style="3042" customWidth="1"/>
    <col min="3842" max="3842" width="24.140625" style="3042" customWidth="1"/>
    <col min="3843" max="3843" width="17" style="3042" customWidth="1"/>
    <col min="3844" max="3844" width="11.7109375" style="3042" customWidth="1"/>
    <col min="3845" max="3845" width="16.28515625" style="3042" customWidth="1"/>
    <col min="3846" max="3846" width="15.28515625" style="3042" customWidth="1"/>
    <col min="3847" max="3847" width="14.85546875" style="3042" customWidth="1"/>
    <col min="3848" max="3848" width="10" style="3042" customWidth="1"/>
    <col min="3849" max="4096" width="9.140625" style="3042"/>
    <col min="4097" max="4097" width="20.42578125" style="3042" customWidth="1"/>
    <col min="4098" max="4098" width="24.140625" style="3042" customWidth="1"/>
    <col min="4099" max="4099" width="17" style="3042" customWidth="1"/>
    <col min="4100" max="4100" width="11.7109375" style="3042" customWidth="1"/>
    <col min="4101" max="4101" width="16.28515625" style="3042" customWidth="1"/>
    <col min="4102" max="4102" width="15.28515625" style="3042" customWidth="1"/>
    <col min="4103" max="4103" width="14.85546875" style="3042" customWidth="1"/>
    <col min="4104" max="4104" width="10" style="3042" customWidth="1"/>
    <col min="4105" max="4352" width="9.140625" style="3042"/>
    <col min="4353" max="4353" width="20.42578125" style="3042" customWidth="1"/>
    <col min="4354" max="4354" width="24.140625" style="3042" customWidth="1"/>
    <col min="4355" max="4355" width="17" style="3042" customWidth="1"/>
    <col min="4356" max="4356" width="11.7109375" style="3042" customWidth="1"/>
    <col min="4357" max="4357" width="16.28515625" style="3042" customWidth="1"/>
    <col min="4358" max="4358" width="15.28515625" style="3042" customWidth="1"/>
    <col min="4359" max="4359" width="14.85546875" style="3042" customWidth="1"/>
    <col min="4360" max="4360" width="10" style="3042" customWidth="1"/>
    <col min="4361" max="4608" width="9.140625" style="3042"/>
    <col min="4609" max="4609" width="20.42578125" style="3042" customWidth="1"/>
    <col min="4610" max="4610" width="24.140625" style="3042" customWidth="1"/>
    <col min="4611" max="4611" width="17" style="3042" customWidth="1"/>
    <col min="4612" max="4612" width="11.7109375" style="3042" customWidth="1"/>
    <col min="4613" max="4613" width="16.28515625" style="3042" customWidth="1"/>
    <col min="4614" max="4614" width="15.28515625" style="3042" customWidth="1"/>
    <col min="4615" max="4615" width="14.85546875" style="3042" customWidth="1"/>
    <col min="4616" max="4616" width="10" style="3042" customWidth="1"/>
    <col min="4617" max="4864" width="9.140625" style="3042"/>
    <col min="4865" max="4865" width="20.42578125" style="3042" customWidth="1"/>
    <col min="4866" max="4866" width="24.140625" style="3042" customWidth="1"/>
    <col min="4867" max="4867" width="17" style="3042" customWidth="1"/>
    <col min="4868" max="4868" width="11.7109375" style="3042" customWidth="1"/>
    <col min="4869" max="4869" width="16.28515625" style="3042" customWidth="1"/>
    <col min="4870" max="4870" width="15.28515625" style="3042" customWidth="1"/>
    <col min="4871" max="4871" width="14.85546875" style="3042" customWidth="1"/>
    <col min="4872" max="4872" width="10" style="3042" customWidth="1"/>
    <col min="4873" max="5120" width="9.140625" style="3042"/>
    <col min="5121" max="5121" width="20.42578125" style="3042" customWidth="1"/>
    <col min="5122" max="5122" width="24.140625" style="3042" customWidth="1"/>
    <col min="5123" max="5123" width="17" style="3042" customWidth="1"/>
    <col min="5124" max="5124" width="11.7109375" style="3042" customWidth="1"/>
    <col min="5125" max="5125" width="16.28515625" style="3042" customWidth="1"/>
    <col min="5126" max="5126" width="15.28515625" style="3042" customWidth="1"/>
    <col min="5127" max="5127" width="14.85546875" style="3042" customWidth="1"/>
    <col min="5128" max="5128" width="10" style="3042" customWidth="1"/>
    <col min="5129" max="5376" width="9.140625" style="3042"/>
    <col min="5377" max="5377" width="20.42578125" style="3042" customWidth="1"/>
    <col min="5378" max="5378" width="24.140625" style="3042" customWidth="1"/>
    <col min="5379" max="5379" width="17" style="3042" customWidth="1"/>
    <col min="5380" max="5380" width="11.7109375" style="3042" customWidth="1"/>
    <col min="5381" max="5381" width="16.28515625" style="3042" customWidth="1"/>
    <col min="5382" max="5382" width="15.28515625" style="3042" customWidth="1"/>
    <col min="5383" max="5383" width="14.85546875" style="3042" customWidth="1"/>
    <col min="5384" max="5384" width="10" style="3042" customWidth="1"/>
    <col min="5385" max="5632" width="9.140625" style="3042"/>
    <col min="5633" max="5633" width="20.42578125" style="3042" customWidth="1"/>
    <col min="5634" max="5634" width="24.140625" style="3042" customWidth="1"/>
    <col min="5635" max="5635" width="17" style="3042" customWidth="1"/>
    <col min="5636" max="5636" width="11.7109375" style="3042" customWidth="1"/>
    <col min="5637" max="5637" width="16.28515625" style="3042" customWidth="1"/>
    <col min="5638" max="5638" width="15.28515625" style="3042" customWidth="1"/>
    <col min="5639" max="5639" width="14.85546875" style="3042" customWidth="1"/>
    <col min="5640" max="5640" width="10" style="3042" customWidth="1"/>
    <col min="5641" max="5888" width="9.140625" style="3042"/>
    <col min="5889" max="5889" width="20.42578125" style="3042" customWidth="1"/>
    <col min="5890" max="5890" width="24.140625" style="3042" customWidth="1"/>
    <col min="5891" max="5891" width="17" style="3042" customWidth="1"/>
    <col min="5892" max="5892" width="11.7109375" style="3042" customWidth="1"/>
    <col min="5893" max="5893" width="16.28515625" style="3042" customWidth="1"/>
    <col min="5894" max="5894" width="15.28515625" style="3042" customWidth="1"/>
    <col min="5895" max="5895" width="14.85546875" style="3042" customWidth="1"/>
    <col min="5896" max="5896" width="10" style="3042" customWidth="1"/>
    <col min="5897" max="6144" width="9.140625" style="3042"/>
    <col min="6145" max="6145" width="20.42578125" style="3042" customWidth="1"/>
    <col min="6146" max="6146" width="24.140625" style="3042" customWidth="1"/>
    <col min="6147" max="6147" width="17" style="3042" customWidth="1"/>
    <col min="6148" max="6148" width="11.7109375" style="3042" customWidth="1"/>
    <col min="6149" max="6149" width="16.28515625" style="3042" customWidth="1"/>
    <col min="6150" max="6150" width="15.28515625" style="3042" customWidth="1"/>
    <col min="6151" max="6151" width="14.85546875" style="3042" customWidth="1"/>
    <col min="6152" max="6152" width="10" style="3042" customWidth="1"/>
    <col min="6153" max="6400" width="9.140625" style="3042"/>
    <col min="6401" max="6401" width="20.42578125" style="3042" customWidth="1"/>
    <col min="6402" max="6402" width="24.140625" style="3042" customWidth="1"/>
    <col min="6403" max="6403" width="17" style="3042" customWidth="1"/>
    <col min="6404" max="6404" width="11.7109375" style="3042" customWidth="1"/>
    <col min="6405" max="6405" width="16.28515625" style="3042" customWidth="1"/>
    <col min="6406" max="6406" width="15.28515625" style="3042" customWidth="1"/>
    <col min="6407" max="6407" width="14.85546875" style="3042" customWidth="1"/>
    <col min="6408" max="6408" width="10" style="3042" customWidth="1"/>
    <col min="6409" max="6656" width="9.140625" style="3042"/>
    <col min="6657" max="6657" width="20.42578125" style="3042" customWidth="1"/>
    <col min="6658" max="6658" width="24.140625" style="3042" customWidth="1"/>
    <col min="6659" max="6659" width="17" style="3042" customWidth="1"/>
    <col min="6660" max="6660" width="11.7109375" style="3042" customWidth="1"/>
    <col min="6661" max="6661" width="16.28515625" style="3042" customWidth="1"/>
    <col min="6662" max="6662" width="15.28515625" style="3042" customWidth="1"/>
    <col min="6663" max="6663" width="14.85546875" style="3042" customWidth="1"/>
    <col min="6664" max="6664" width="10" style="3042" customWidth="1"/>
    <col min="6665" max="6912" width="9.140625" style="3042"/>
    <col min="6913" max="6913" width="20.42578125" style="3042" customWidth="1"/>
    <col min="6914" max="6914" width="24.140625" style="3042" customWidth="1"/>
    <col min="6915" max="6915" width="17" style="3042" customWidth="1"/>
    <col min="6916" max="6916" width="11.7109375" style="3042" customWidth="1"/>
    <col min="6917" max="6917" width="16.28515625" style="3042" customWidth="1"/>
    <col min="6918" max="6918" width="15.28515625" style="3042" customWidth="1"/>
    <col min="6919" max="6919" width="14.85546875" style="3042" customWidth="1"/>
    <col min="6920" max="6920" width="10" style="3042" customWidth="1"/>
    <col min="6921" max="7168" width="9.140625" style="3042"/>
    <col min="7169" max="7169" width="20.42578125" style="3042" customWidth="1"/>
    <col min="7170" max="7170" width="24.140625" style="3042" customWidth="1"/>
    <col min="7171" max="7171" width="17" style="3042" customWidth="1"/>
    <col min="7172" max="7172" width="11.7109375" style="3042" customWidth="1"/>
    <col min="7173" max="7173" width="16.28515625" style="3042" customWidth="1"/>
    <col min="7174" max="7174" width="15.28515625" style="3042" customWidth="1"/>
    <col min="7175" max="7175" width="14.85546875" style="3042" customWidth="1"/>
    <col min="7176" max="7176" width="10" style="3042" customWidth="1"/>
    <col min="7177" max="7424" width="9.140625" style="3042"/>
    <col min="7425" max="7425" width="20.42578125" style="3042" customWidth="1"/>
    <col min="7426" max="7426" width="24.140625" style="3042" customWidth="1"/>
    <col min="7427" max="7427" width="17" style="3042" customWidth="1"/>
    <col min="7428" max="7428" width="11.7109375" style="3042" customWidth="1"/>
    <col min="7429" max="7429" width="16.28515625" style="3042" customWidth="1"/>
    <col min="7430" max="7430" width="15.28515625" style="3042" customWidth="1"/>
    <col min="7431" max="7431" width="14.85546875" style="3042" customWidth="1"/>
    <col min="7432" max="7432" width="10" style="3042" customWidth="1"/>
    <col min="7433" max="7680" width="9.140625" style="3042"/>
    <col min="7681" max="7681" width="20.42578125" style="3042" customWidth="1"/>
    <col min="7682" max="7682" width="24.140625" style="3042" customWidth="1"/>
    <col min="7683" max="7683" width="17" style="3042" customWidth="1"/>
    <col min="7684" max="7684" width="11.7109375" style="3042" customWidth="1"/>
    <col min="7685" max="7685" width="16.28515625" style="3042" customWidth="1"/>
    <col min="7686" max="7686" width="15.28515625" style="3042" customWidth="1"/>
    <col min="7687" max="7687" width="14.85546875" style="3042" customWidth="1"/>
    <col min="7688" max="7688" width="10" style="3042" customWidth="1"/>
    <col min="7689" max="7936" width="9.140625" style="3042"/>
    <col min="7937" max="7937" width="20.42578125" style="3042" customWidth="1"/>
    <col min="7938" max="7938" width="24.140625" style="3042" customWidth="1"/>
    <col min="7939" max="7939" width="17" style="3042" customWidth="1"/>
    <col min="7940" max="7940" width="11.7109375" style="3042" customWidth="1"/>
    <col min="7941" max="7941" width="16.28515625" style="3042" customWidth="1"/>
    <col min="7942" max="7942" width="15.28515625" style="3042" customWidth="1"/>
    <col min="7943" max="7943" width="14.85546875" style="3042" customWidth="1"/>
    <col min="7944" max="7944" width="10" style="3042" customWidth="1"/>
    <col min="7945" max="8192" width="9.140625" style="3042"/>
    <col min="8193" max="8193" width="20.42578125" style="3042" customWidth="1"/>
    <col min="8194" max="8194" width="24.140625" style="3042" customWidth="1"/>
    <col min="8195" max="8195" width="17" style="3042" customWidth="1"/>
    <col min="8196" max="8196" width="11.7109375" style="3042" customWidth="1"/>
    <col min="8197" max="8197" width="16.28515625" style="3042" customWidth="1"/>
    <col min="8198" max="8198" width="15.28515625" style="3042" customWidth="1"/>
    <col min="8199" max="8199" width="14.85546875" style="3042" customWidth="1"/>
    <col min="8200" max="8200" width="10" style="3042" customWidth="1"/>
    <col min="8201" max="8448" width="9.140625" style="3042"/>
    <col min="8449" max="8449" width="20.42578125" style="3042" customWidth="1"/>
    <col min="8450" max="8450" width="24.140625" style="3042" customWidth="1"/>
    <col min="8451" max="8451" width="17" style="3042" customWidth="1"/>
    <col min="8452" max="8452" width="11.7109375" style="3042" customWidth="1"/>
    <col min="8453" max="8453" width="16.28515625" style="3042" customWidth="1"/>
    <col min="8454" max="8454" width="15.28515625" style="3042" customWidth="1"/>
    <col min="8455" max="8455" width="14.85546875" style="3042" customWidth="1"/>
    <col min="8456" max="8456" width="10" style="3042" customWidth="1"/>
    <col min="8457" max="8704" width="9.140625" style="3042"/>
    <col min="8705" max="8705" width="20.42578125" style="3042" customWidth="1"/>
    <col min="8706" max="8706" width="24.140625" style="3042" customWidth="1"/>
    <col min="8707" max="8707" width="17" style="3042" customWidth="1"/>
    <col min="8708" max="8708" width="11.7109375" style="3042" customWidth="1"/>
    <col min="8709" max="8709" width="16.28515625" style="3042" customWidth="1"/>
    <col min="8710" max="8710" width="15.28515625" style="3042" customWidth="1"/>
    <col min="8711" max="8711" width="14.85546875" style="3042" customWidth="1"/>
    <col min="8712" max="8712" width="10" style="3042" customWidth="1"/>
    <col min="8713" max="8960" width="9.140625" style="3042"/>
    <col min="8961" max="8961" width="20.42578125" style="3042" customWidth="1"/>
    <col min="8962" max="8962" width="24.140625" style="3042" customWidth="1"/>
    <col min="8963" max="8963" width="17" style="3042" customWidth="1"/>
    <col min="8964" max="8964" width="11.7109375" style="3042" customWidth="1"/>
    <col min="8965" max="8965" width="16.28515625" style="3042" customWidth="1"/>
    <col min="8966" max="8966" width="15.28515625" style="3042" customWidth="1"/>
    <col min="8967" max="8967" width="14.85546875" style="3042" customWidth="1"/>
    <col min="8968" max="8968" width="10" style="3042" customWidth="1"/>
    <col min="8969" max="9216" width="9.140625" style="3042"/>
    <col min="9217" max="9217" width="20.42578125" style="3042" customWidth="1"/>
    <col min="9218" max="9218" width="24.140625" style="3042" customWidth="1"/>
    <col min="9219" max="9219" width="17" style="3042" customWidth="1"/>
    <col min="9220" max="9220" width="11.7109375" style="3042" customWidth="1"/>
    <col min="9221" max="9221" width="16.28515625" style="3042" customWidth="1"/>
    <col min="9222" max="9222" width="15.28515625" style="3042" customWidth="1"/>
    <col min="9223" max="9223" width="14.85546875" style="3042" customWidth="1"/>
    <col min="9224" max="9224" width="10" style="3042" customWidth="1"/>
    <col min="9225" max="9472" width="9.140625" style="3042"/>
    <col min="9473" max="9473" width="20.42578125" style="3042" customWidth="1"/>
    <col min="9474" max="9474" width="24.140625" style="3042" customWidth="1"/>
    <col min="9475" max="9475" width="17" style="3042" customWidth="1"/>
    <col min="9476" max="9476" width="11.7109375" style="3042" customWidth="1"/>
    <col min="9477" max="9477" width="16.28515625" style="3042" customWidth="1"/>
    <col min="9478" max="9478" width="15.28515625" style="3042" customWidth="1"/>
    <col min="9479" max="9479" width="14.85546875" style="3042" customWidth="1"/>
    <col min="9480" max="9480" width="10" style="3042" customWidth="1"/>
    <col min="9481" max="9728" width="9.140625" style="3042"/>
    <col min="9729" max="9729" width="20.42578125" style="3042" customWidth="1"/>
    <col min="9730" max="9730" width="24.140625" style="3042" customWidth="1"/>
    <col min="9731" max="9731" width="17" style="3042" customWidth="1"/>
    <col min="9732" max="9732" width="11.7109375" style="3042" customWidth="1"/>
    <col min="9733" max="9733" width="16.28515625" style="3042" customWidth="1"/>
    <col min="9734" max="9734" width="15.28515625" style="3042" customWidth="1"/>
    <col min="9735" max="9735" width="14.85546875" style="3042" customWidth="1"/>
    <col min="9736" max="9736" width="10" style="3042" customWidth="1"/>
    <col min="9737" max="9984" width="9.140625" style="3042"/>
    <col min="9985" max="9985" width="20.42578125" style="3042" customWidth="1"/>
    <col min="9986" max="9986" width="24.140625" style="3042" customWidth="1"/>
    <col min="9987" max="9987" width="17" style="3042" customWidth="1"/>
    <col min="9988" max="9988" width="11.7109375" style="3042" customWidth="1"/>
    <col min="9989" max="9989" width="16.28515625" style="3042" customWidth="1"/>
    <col min="9990" max="9990" width="15.28515625" style="3042" customWidth="1"/>
    <col min="9991" max="9991" width="14.85546875" style="3042" customWidth="1"/>
    <col min="9992" max="9992" width="10" style="3042" customWidth="1"/>
    <col min="9993" max="10240" width="9.140625" style="3042"/>
    <col min="10241" max="10241" width="20.42578125" style="3042" customWidth="1"/>
    <col min="10242" max="10242" width="24.140625" style="3042" customWidth="1"/>
    <col min="10243" max="10243" width="17" style="3042" customWidth="1"/>
    <col min="10244" max="10244" width="11.7109375" style="3042" customWidth="1"/>
    <col min="10245" max="10245" width="16.28515625" style="3042" customWidth="1"/>
    <col min="10246" max="10246" width="15.28515625" style="3042" customWidth="1"/>
    <col min="10247" max="10247" width="14.85546875" style="3042" customWidth="1"/>
    <col min="10248" max="10248" width="10" style="3042" customWidth="1"/>
    <col min="10249" max="10496" width="9.140625" style="3042"/>
    <col min="10497" max="10497" width="20.42578125" style="3042" customWidth="1"/>
    <col min="10498" max="10498" width="24.140625" style="3042" customWidth="1"/>
    <col min="10499" max="10499" width="17" style="3042" customWidth="1"/>
    <col min="10500" max="10500" width="11.7109375" style="3042" customWidth="1"/>
    <col min="10501" max="10501" width="16.28515625" style="3042" customWidth="1"/>
    <col min="10502" max="10502" width="15.28515625" style="3042" customWidth="1"/>
    <col min="10503" max="10503" width="14.85546875" style="3042" customWidth="1"/>
    <col min="10504" max="10504" width="10" style="3042" customWidth="1"/>
    <col min="10505" max="10752" width="9.140625" style="3042"/>
    <col min="10753" max="10753" width="20.42578125" style="3042" customWidth="1"/>
    <col min="10754" max="10754" width="24.140625" style="3042" customWidth="1"/>
    <col min="10755" max="10755" width="17" style="3042" customWidth="1"/>
    <col min="10756" max="10756" width="11.7109375" style="3042" customWidth="1"/>
    <col min="10757" max="10757" width="16.28515625" style="3042" customWidth="1"/>
    <col min="10758" max="10758" width="15.28515625" style="3042" customWidth="1"/>
    <col min="10759" max="10759" width="14.85546875" style="3042" customWidth="1"/>
    <col min="10760" max="10760" width="10" style="3042" customWidth="1"/>
    <col min="10761" max="11008" width="9.140625" style="3042"/>
    <col min="11009" max="11009" width="20.42578125" style="3042" customWidth="1"/>
    <col min="11010" max="11010" width="24.140625" style="3042" customWidth="1"/>
    <col min="11011" max="11011" width="17" style="3042" customWidth="1"/>
    <col min="11012" max="11012" width="11.7109375" style="3042" customWidth="1"/>
    <col min="11013" max="11013" width="16.28515625" style="3042" customWidth="1"/>
    <col min="11014" max="11014" width="15.28515625" style="3042" customWidth="1"/>
    <col min="11015" max="11015" width="14.85546875" style="3042" customWidth="1"/>
    <col min="11016" max="11016" width="10" style="3042" customWidth="1"/>
    <col min="11017" max="11264" width="9.140625" style="3042"/>
    <col min="11265" max="11265" width="20.42578125" style="3042" customWidth="1"/>
    <col min="11266" max="11266" width="24.140625" style="3042" customWidth="1"/>
    <col min="11267" max="11267" width="17" style="3042" customWidth="1"/>
    <col min="11268" max="11268" width="11.7109375" style="3042" customWidth="1"/>
    <col min="11269" max="11269" width="16.28515625" style="3042" customWidth="1"/>
    <col min="11270" max="11270" width="15.28515625" style="3042" customWidth="1"/>
    <col min="11271" max="11271" width="14.85546875" style="3042" customWidth="1"/>
    <col min="11272" max="11272" width="10" style="3042" customWidth="1"/>
    <col min="11273" max="11520" width="9.140625" style="3042"/>
    <col min="11521" max="11521" width="20.42578125" style="3042" customWidth="1"/>
    <col min="11522" max="11522" width="24.140625" style="3042" customWidth="1"/>
    <col min="11523" max="11523" width="17" style="3042" customWidth="1"/>
    <col min="11524" max="11524" width="11.7109375" style="3042" customWidth="1"/>
    <col min="11525" max="11525" width="16.28515625" style="3042" customWidth="1"/>
    <col min="11526" max="11526" width="15.28515625" style="3042" customWidth="1"/>
    <col min="11527" max="11527" width="14.85546875" style="3042" customWidth="1"/>
    <col min="11528" max="11528" width="10" style="3042" customWidth="1"/>
    <col min="11529" max="11776" width="9.140625" style="3042"/>
    <col min="11777" max="11777" width="20.42578125" style="3042" customWidth="1"/>
    <col min="11778" max="11778" width="24.140625" style="3042" customWidth="1"/>
    <col min="11779" max="11779" width="17" style="3042" customWidth="1"/>
    <col min="11780" max="11780" width="11.7109375" style="3042" customWidth="1"/>
    <col min="11781" max="11781" width="16.28515625" style="3042" customWidth="1"/>
    <col min="11782" max="11782" width="15.28515625" style="3042" customWidth="1"/>
    <col min="11783" max="11783" width="14.85546875" style="3042" customWidth="1"/>
    <col min="11784" max="11784" width="10" style="3042" customWidth="1"/>
    <col min="11785" max="12032" width="9.140625" style="3042"/>
    <col min="12033" max="12033" width="20.42578125" style="3042" customWidth="1"/>
    <col min="12034" max="12034" width="24.140625" style="3042" customWidth="1"/>
    <col min="12035" max="12035" width="17" style="3042" customWidth="1"/>
    <col min="12036" max="12036" width="11.7109375" style="3042" customWidth="1"/>
    <col min="12037" max="12037" width="16.28515625" style="3042" customWidth="1"/>
    <col min="12038" max="12038" width="15.28515625" style="3042" customWidth="1"/>
    <col min="12039" max="12039" width="14.85546875" style="3042" customWidth="1"/>
    <col min="12040" max="12040" width="10" style="3042" customWidth="1"/>
    <col min="12041" max="12288" width="9.140625" style="3042"/>
    <col min="12289" max="12289" width="20.42578125" style="3042" customWidth="1"/>
    <col min="12290" max="12290" width="24.140625" style="3042" customWidth="1"/>
    <col min="12291" max="12291" width="17" style="3042" customWidth="1"/>
    <col min="12292" max="12292" width="11.7109375" style="3042" customWidth="1"/>
    <col min="12293" max="12293" width="16.28515625" style="3042" customWidth="1"/>
    <col min="12294" max="12294" width="15.28515625" style="3042" customWidth="1"/>
    <col min="12295" max="12295" width="14.85546875" style="3042" customWidth="1"/>
    <col min="12296" max="12296" width="10" style="3042" customWidth="1"/>
    <col min="12297" max="12544" width="9.140625" style="3042"/>
    <col min="12545" max="12545" width="20.42578125" style="3042" customWidth="1"/>
    <col min="12546" max="12546" width="24.140625" style="3042" customWidth="1"/>
    <col min="12547" max="12547" width="17" style="3042" customWidth="1"/>
    <col min="12548" max="12548" width="11.7109375" style="3042" customWidth="1"/>
    <col min="12549" max="12549" width="16.28515625" style="3042" customWidth="1"/>
    <col min="12550" max="12550" width="15.28515625" style="3042" customWidth="1"/>
    <col min="12551" max="12551" width="14.85546875" style="3042" customWidth="1"/>
    <col min="12552" max="12552" width="10" style="3042" customWidth="1"/>
    <col min="12553" max="12800" width="9.140625" style="3042"/>
    <col min="12801" max="12801" width="20.42578125" style="3042" customWidth="1"/>
    <col min="12802" max="12802" width="24.140625" style="3042" customWidth="1"/>
    <col min="12803" max="12803" width="17" style="3042" customWidth="1"/>
    <col min="12804" max="12804" width="11.7109375" style="3042" customWidth="1"/>
    <col min="12805" max="12805" width="16.28515625" style="3042" customWidth="1"/>
    <col min="12806" max="12806" width="15.28515625" style="3042" customWidth="1"/>
    <col min="12807" max="12807" width="14.85546875" style="3042" customWidth="1"/>
    <col min="12808" max="12808" width="10" style="3042" customWidth="1"/>
    <col min="12809" max="13056" width="9.140625" style="3042"/>
    <col min="13057" max="13057" width="20.42578125" style="3042" customWidth="1"/>
    <col min="13058" max="13058" width="24.140625" style="3042" customWidth="1"/>
    <col min="13059" max="13059" width="17" style="3042" customWidth="1"/>
    <col min="13060" max="13060" width="11.7109375" style="3042" customWidth="1"/>
    <col min="13061" max="13061" width="16.28515625" style="3042" customWidth="1"/>
    <col min="13062" max="13062" width="15.28515625" style="3042" customWidth="1"/>
    <col min="13063" max="13063" width="14.85546875" style="3042" customWidth="1"/>
    <col min="13064" max="13064" width="10" style="3042" customWidth="1"/>
    <col min="13065" max="13312" width="9.140625" style="3042"/>
    <col min="13313" max="13313" width="20.42578125" style="3042" customWidth="1"/>
    <col min="13314" max="13314" width="24.140625" style="3042" customWidth="1"/>
    <col min="13315" max="13315" width="17" style="3042" customWidth="1"/>
    <col min="13316" max="13316" width="11.7109375" style="3042" customWidth="1"/>
    <col min="13317" max="13317" width="16.28515625" style="3042" customWidth="1"/>
    <col min="13318" max="13318" width="15.28515625" style="3042" customWidth="1"/>
    <col min="13319" max="13319" width="14.85546875" style="3042" customWidth="1"/>
    <col min="13320" max="13320" width="10" style="3042" customWidth="1"/>
    <col min="13321" max="13568" width="9.140625" style="3042"/>
    <col min="13569" max="13569" width="20.42578125" style="3042" customWidth="1"/>
    <col min="13570" max="13570" width="24.140625" style="3042" customWidth="1"/>
    <col min="13571" max="13571" width="17" style="3042" customWidth="1"/>
    <col min="13572" max="13572" width="11.7109375" style="3042" customWidth="1"/>
    <col min="13573" max="13573" width="16.28515625" style="3042" customWidth="1"/>
    <col min="13574" max="13574" width="15.28515625" style="3042" customWidth="1"/>
    <col min="13575" max="13575" width="14.85546875" style="3042" customWidth="1"/>
    <col min="13576" max="13576" width="10" style="3042" customWidth="1"/>
    <col min="13577" max="13824" width="9.140625" style="3042"/>
    <col min="13825" max="13825" width="20.42578125" style="3042" customWidth="1"/>
    <col min="13826" max="13826" width="24.140625" style="3042" customWidth="1"/>
    <col min="13827" max="13827" width="17" style="3042" customWidth="1"/>
    <col min="13828" max="13828" width="11.7109375" style="3042" customWidth="1"/>
    <col min="13829" max="13829" width="16.28515625" style="3042" customWidth="1"/>
    <col min="13830" max="13830" width="15.28515625" style="3042" customWidth="1"/>
    <col min="13831" max="13831" width="14.85546875" style="3042" customWidth="1"/>
    <col min="13832" max="13832" width="10" style="3042" customWidth="1"/>
    <col min="13833" max="14080" width="9.140625" style="3042"/>
    <col min="14081" max="14081" width="20.42578125" style="3042" customWidth="1"/>
    <col min="14082" max="14082" width="24.140625" style="3042" customWidth="1"/>
    <col min="14083" max="14083" width="17" style="3042" customWidth="1"/>
    <col min="14084" max="14084" width="11.7109375" style="3042" customWidth="1"/>
    <col min="14085" max="14085" width="16.28515625" style="3042" customWidth="1"/>
    <col min="14086" max="14086" width="15.28515625" style="3042" customWidth="1"/>
    <col min="14087" max="14087" width="14.85546875" style="3042" customWidth="1"/>
    <col min="14088" max="14088" width="10" style="3042" customWidth="1"/>
    <col min="14089" max="14336" width="9.140625" style="3042"/>
    <col min="14337" max="14337" width="20.42578125" style="3042" customWidth="1"/>
    <col min="14338" max="14338" width="24.140625" style="3042" customWidth="1"/>
    <col min="14339" max="14339" width="17" style="3042" customWidth="1"/>
    <col min="14340" max="14340" width="11.7109375" style="3042" customWidth="1"/>
    <col min="14341" max="14341" width="16.28515625" style="3042" customWidth="1"/>
    <col min="14342" max="14342" width="15.28515625" style="3042" customWidth="1"/>
    <col min="14343" max="14343" width="14.85546875" style="3042" customWidth="1"/>
    <col min="14344" max="14344" width="10" style="3042" customWidth="1"/>
    <col min="14345" max="14592" width="9.140625" style="3042"/>
    <col min="14593" max="14593" width="20.42578125" style="3042" customWidth="1"/>
    <col min="14594" max="14594" width="24.140625" style="3042" customWidth="1"/>
    <col min="14595" max="14595" width="17" style="3042" customWidth="1"/>
    <col min="14596" max="14596" width="11.7109375" style="3042" customWidth="1"/>
    <col min="14597" max="14597" width="16.28515625" style="3042" customWidth="1"/>
    <col min="14598" max="14598" width="15.28515625" style="3042" customWidth="1"/>
    <col min="14599" max="14599" width="14.85546875" style="3042" customWidth="1"/>
    <col min="14600" max="14600" width="10" style="3042" customWidth="1"/>
    <col min="14601" max="14848" width="9.140625" style="3042"/>
    <col min="14849" max="14849" width="20.42578125" style="3042" customWidth="1"/>
    <col min="14850" max="14850" width="24.140625" style="3042" customWidth="1"/>
    <col min="14851" max="14851" width="17" style="3042" customWidth="1"/>
    <col min="14852" max="14852" width="11.7109375" style="3042" customWidth="1"/>
    <col min="14853" max="14853" width="16.28515625" style="3042" customWidth="1"/>
    <col min="14854" max="14854" width="15.28515625" style="3042" customWidth="1"/>
    <col min="14855" max="14855" width="14.85546875" style="3042" customWidth="1"/>
    <col min="14856" max="14856" width="10" style="3042" customWidth="1"/>
    <col min="14857" max="15104" width="9.140625" style="3042"/>
    <col min="15105" max="15105" width="20.42578125" style="3042" customWidth="1"/>
    <col min="15106" max="15106" width="24.140625" style="3042" customWidth="1"/>
    <col min="15107" max="15107" width="17" style="3042" customWidth="1"/>
    <col min="15108" max="15108" width="11.7109375" style="3042" customWidth="1"/>
    <col min="15109" max="15109" width="16.28515625" style="3042" customWidth="1"/>
    <col min="15110" max="15110" width="15.28515625" style="3042" customWidth="1"/>
    <col min="15111" max="15111" width="14.85546875" style="3042" customWidth="1"/>
    <col min="15112" max="15112" width="10" style="3042" customWidth="1"/>
    <col min="15113" max="15360" width="9.140625" style="3042"/>
    <col min="15361" max="15361" width="20.42578125" style="3042" customWidth="1"/>
    <col min="15362" max="15362" width="24.140625" style="3042" customWidth="1"/>
    <col min="15363" max="15363" width="17" style="3042" customWidth="1"/>
    <col min="15364" max="15364" width="11.7109375" style="3042" customWidth="1"/>
    <col min="15365" max="15365" width="16.28515625" style="3042" customWidth="1"/>
    <col min="15366" max="15366" width="15.28515625" style="3042" customWidth="1"/>
    <col min="15367" max="15367" width="14.85546875" style="3042" customWidth="1"/>
    <col min="15368" max="15368" width="10" style="3042" customWidth="1"/>
    <col min="15369" max="15616" width="9.140625" style="3042"/>
    <col min="15617" max="15617" width="20.42578125" style="3042" customWidth="1"/>
    <col min="15618" max="15618" width="24.140625" style="3042" customWidth="1"/>
    <col min="15619" max="15619" width="17" style="3042" customWidth="1"/>
    <col min="15620" max="15620" width="11.7109375" style="3042" customWidth="1"/>
    <col min="15621" max="15621" width="16.28515625" style="3042" customWidth="1"/>
    <col min="15622" max="15622" width="15.28515625" style="3042" customWidth="1"/>
    <col min="15623" max="15623" width="14.85546875" style="3042" customWidth="1"/>
    <col min="15624" max="15624" width="10" style="3042" customWidth="1"/>
    <col min="15625" max="15872" width="9.140625" style="3042"/>
    <col min="15873" max="15873" width="20.42578125" style="3042" customWidth="1"/>
    <col min="15874" max="15874" width="24.140625" style="3042" customWidth="1"/>
    <col min="15875" max="15875" width="17" style="3042" customWidth="1"/>
    <col min="15876" max="15876" width="11.7109375" style="3042" customWidth="1"/>
    <col min="15877" max="15877" width="16.28515625" style="3042" customWidth="1"/>
    <col min="15878" max="15878" width="15.28515625" style="3042" customWidth="1"/>
    <col min="15879" max="15879" width="14.85546875" style="3042" customWidth="1"/>
    <col min="15880" max="15880" width="10" style="3042" customWidth="1"/>
    <col min="15881" max="16128" width="9.140625" style="3042"/>
    <col min="16129" max="16129" width="20.42578125" style="3042" customWidth="1"/>
    <col min="16130" max="16130" width="24.140625" style="3042" customWidth="1"/>
    <col min="16131" max="16131" width="17" style="3042" customWidth="1"/>
    <col min="16132" max="16132" width="11.7109375" style="3042" customWidth="1"/>
    <col min="16133" max="16133" width="16.28515625" style="3042" customWidth="1"/>
    <col min="16134" max="16134" width="15.28515625" style="3042" customWidth="1"/>
    <col min="16135" max="16135" width="14.85546875" style="3042" customWidth="1"/>
    <col min="16136" max="16136" width="10" style="3042" customWidth="1"/>
    <col min="16137" max="16384" width="9.140625" style="3042"/>
  </cols>
  <sheetData>
    <row r="1" spans="1:12" ht="18" customHeight="1" x14ac:dyDescent="0.25">
      <c r="A1" s="4603" t="s">
        <v>4682</v>
      </c>
      <c r="B1" s="4603"/>
      <c r="C1" s="4603"/>
      <c r="D1" s="4603"/>
      <c r="E1" s="4603"/>
      <c r="F1" s="4603"/>
      <c r="G1" s="3108" t="s">
        <v>5330</v>
      </c>
      <c r="H1" s="3043"/>
      <c r="I1" s="3053"/>
      <c r="J1" s="3053"/>
    </row>
    <row r="2" spans="1:12" ht="18" customHeight="1" x14ac:dyDescent="0.25">
      <c r="A2" s="4571" t="s">
        <v>877</v>
      </c>
      <c r="B2" s="4571"/>
      <c r="C2" s="4571"/>
      <c r="D2" s="4571"/>
      <c r="E2" s="4571"/>
      <c r="F2" s="4571"/>
      <c r="G2" s="3054"/>
      <c r="H2" s="3054"/>
      <c r="I2" s="3053"/>
      <c r="J2" s="3053"/>
    </row>
    <row r="3" spans="1:12" ht="18" customHeight="1" x14ac:dyDescent="0.25">
      <c r="A3" s="3055"/>
      <c r="B3" s="3055"/>
      <c r="C3" s="3055"/>
      <c r="D3" s="3055"/>
      <c r="E3" s="3055"/>
      <c r="F3" s="3055"/>
      <c r="G3" s="3056"/>
      <c r="H3" s="3056"/>
      <c r="I3" s="3053"/>
      <c r="J3" s="3053"/>
    </row>
    <row r="4" spans="1:12" ht="27.75" customHeight="1" thickBot="1" x14ac:dyDescent="0.3">
      <c r="A4" s="2172"/>
      <c r="B4" s="2172"/>
      <c r="C4" s="5683"/>
      <c r="D4" s="5683"/>
      <c r="E4" s="5683"/>
      <c r="F4" s="5683"/>
      <c r="G4" s="5678"/>
      <c r="H4" s="5678"/>
    </row>
    <row r="5" spans="1:12" ht="15.75" thickBot="1" x14ac:dyDescent="0.3">
      <c r="A5" s="2172"/>
      <c r="B5" s="2172"/>
      <c r="C5" s="4565"/>
      <c r="D5" s="2918"/>
      <c r="E5" s="4565"/>
      <c r="F5" s="2159"/>
      <c r="G5" s="4544"/>
      <c r="H5" s="4544"/>
      <c r="I5" s="3053"/>
      <c r="J5" s="3053"/>
      <c r="K5" s="3106"/>
      <c r="L5" s="4672" t="s">
        <v>4686</v>
      </c>
    </row>
    <row r="6" spans="1:12" ht="18.75" customHeight="1" x14ac:dyDescent="0.25">
      <c r="A6" s="2990"/>
      <c r="B6" s="2990"/>
      <c r="C6" s="2990"/>
      <c r="D6" s="4566"/>
      <c r="E6" s="2990"/>
      <c r="F6" s="4567"/>
      <c r="G6" s="4545"/>
      <c r="H6" s="4545"/>
      <c r="I6" s="4570"/>
      <c r="J6" s="4570"/>
      <c r="K6" s="4587" t="s">
        <v>4681</v>
      </c>
      <c r="L6" s="4673">
        <v>240</v>
      </c>
    </row>
    <row r="7" spans="1:12" ht="18.75" customHeight="1" thickBot="1" x14ac:dyDescent="0.3">
      <c r="A7" s="2990"/>
      <c r="B7" s="2990"/>
      <c r="C7" s="2990"/>
      <c r="D7" s="4566"/>
      <c r="E7" s="2990"/>
      <c r="F7" s="4567"/>
      <c r="G7" s="4591"/>
      <c r="H7" s="4592"/>
      <c r="I7" s="4570"/>
      <c r="J7" s="4570"/>
      <c r="K7" s="4588" t="s">
        <v>4680</v>
      </c>
      <c r="L7" s="4674">
        <v>259</v>
      </c>
    </row>
    <row r="8" spans="1:12" ht="14.25" customHeight="1" thickBot="1" x14ac:dyDescent="0.3">
      <c r="A8" s="4593"/>
      <c r="B8" s="4593"/>
      <c r="C8" s="4593"/>
      <c r="D8" s="4593"/>
      <c r="E8" s="4594"/>
      <c r="F8" s="4594"/>
      <c r="G8" s="4591"/>
      <c r="H8" s="4595"/>
      <c r="I8" s="4570"/>
      <c r="J8" s="4570"/>
      <c r="K8" s="4589" t="s">
        <v>31</v>
      </c>
      <c r="L8" s="4675">
        <f>SUM(L6:L7)</f>
        <v>499</v>
      </c>
    </row>
    <row r="9" spans="1:12" ht="79.5" customHeight="1" x14ac:dyDescent="0.25">
      <c r="A9" s="5687"/>
      <c r="B9" s="5687"/>
      <c r="C9" s="5688"/>
      <c r="D9" s="5688"/>
      <c r="E9" s="5688"/>
      <c r="F9" s="5688"/>
      <c r="G9" s="4591"/>
      <c r="H9" s="4595"/>
      <c r="I9" s="4570"/>
      <c r="J9" s="4570"/>
    </row>
    <row r="10" spans="1:12" ht="14.25" customHeight="1" x14ac:dyDescent="0.25">
      <c r="A10" s="2043"/>
      <c r="B10" s="2043"/>
      <c r="C10" s="4596"/>
      <c r="D10" s="4596"/>
      <c r="E10" s="4596"/>
      <c r="F10" s="4596"/>
      <c r="G10" s="4591"/>
      <c r="H10" s="4595"/>
      <c r="I10" s="4570"/>
      <c r="J10" s="4570"/>
    </row>
    <row r="11" spans="1:12" ht="14.25" customHeight="1" x14ac:dyDescent="0.25">
      <c r="A11" s="2043"/>
      <c r="B11" s="2043"/>
      <c r="C11" s="4596"/>
      <c r="D11" s="4596"/>
      <c r="E11" s="4596"/>
      <c r="F11" s="4596"/>
      <c r="G11" s="4591"/>
      <c r="H11" s="4595"/>
      <c r="I11" s="4570"/>
      <c r="J11" s="4570"/>
    </row>
    <row r="12" spans="1:12" ht="14.25" customHeight="1" x14ac:dyDescent="0.25">
      <c r="A12" s="2043"/>
      <c r="B12" s="2043"/>
      <c r="C12" s="4596"/>
      <c r="D12" s="4596"/>
      <c r="E12" s="4596"/>
      <c r="F12" s="4596"/>
      <c r="G12" s="4591"/>
      <c r="H12" s="4595"/>
      <c r="I12" s="4570"/>
      <c r="J12" s="4570"/>
    </row>
    <row r="13" spans="1:12" ht="14.25" customHeight="1" x14ac:dyDescent="0.25">
      <c r="A13" s="2043"/>
      <c r="B13" s="2043"/>
      <c r="C13" s="4596"/>
      <c r="D13" s="4596"/>
      <c r="E13" s="4596"/>
      <c r="F13" s="4596"/>
      <c r="G13" s="4591"/>
      <c r="H13" s="4595"/>
      <c r="I13" s="3053"/>
    </row>
    <row r="14" spans="1:12" ht="14.25" customHeight="1" x14ac:dyDescent="0.25">
      <c r="A14" s="2043"/>
      <c r="B14" s="2043"/>
      <c r="C14" s="4596"/>
      <c r="D14" s="4596"/>
      <c r="E14" s="4596"/>
      <c r="F14" s="4596"/>
      <c r="G14" s="4591"/>
      <c r="H14" s="4595"/>
      <c r="I14" s="3053"/>
    </row>
    <row r="15" spans="1:12" ht="14.25" customHeight="1" x14ac:dyDescent="0.25">
      <c r="A15" s="2043"/>
      <c r="B15" s="2043"/>
      <c r="C15" s="4596"/>
      <c r="D15" s="4596"/>
      <c r="E15" s="4596"/>
      <c r="F15" s="4596"/>
      <c r="G15" s="4591"/>
      <c r="H15" s="4595"/>
      <c r="I15" s="3053"/>
    </row>
    <row r="16" spans="1:12" ht="14.25" customHeight="1" x14ac:dyDescent="0.25">
      <c r="A16" s="2043"/>
      <c r="B16" s="4596"/>
      <c r="C16" s="4596"/>
      <c r="D16" s="4596"/>
      <c r="E16" s="4596"/>
      <c r="F16" s="4596"/>
      <c r="G16" s="4591"/>
      <c r="H16" s="4595"/>
      <c r="I16" s="3053"/>
    </row>
    <row r="17" spans="1:9" ht="14.25" customHeight="1" x14ac:dyDescent="0.25">
      <c r="A17" s="2043"/>
      <c r="B17" s="3043"/>
      <c r="C17" s="3043"/>
      <c r="D17" s="4596"/>
      <c r="E17" s="4596"/>
      <c r="F17" s="4596"/>
      <c r="G17" s="4591"/>
      <c r="H17" s="4595"/>
      <c r="I17" s="3053"/>
    </row>
    <row r="18" spans="1:9" ht="14.25" customHeight="1" x14ac:dyDescent="0.25">
      <c r="A18" s="2043"/>
      <c r="B18" s="3043"/>
      <c r="C18" s="3043"/>
      <c r="D18" s="4596"/>
      <c r="E18" s="4596"/>
      <c r="F18" s="4596"/>
      <c r="G18" s="4591"/>
      <c r="H18" s="4595"/>
      <c r="I18" s="3053"/>
    </row>
    <row r="19" spans="1:9" ht="14.25" customHeight="1" x14ac:dyDescent="0.25">
      <c r="A19" s="2043"/>
      <c r="B19" s="3043"/>
      <c r="C19" s="3043"/>
      <c r="D19" s="4596"/>
      <c r="E19" s="4596"/>
      <c r="F19" s="4596"/>
      <c r="G19" s="4591"/>
      <c r="H19" s="4595"/>
      <c r="I19" s="3053"/>
    </row>
    <row r="20" spans="1:9" ht="14.25" customHeight="1" x14ac:dyDescent="0.25">
      <c r="A20" s="2043"/>
      <c r="B20" s="3043"/>
      <c r="C20" s="3043"/>
      <c r="D20" s="4596"/>
      <c r="E20" s="4596"/>
      <c r="F20" s="4596"/>
      <c r="G20" s="4591"/>
      <c r="H20" s="4595"/>
      <c r="I20" s="3053"/>
    </row>
    <row r="21" spans="1:9" ht="27.75" customHeight="1" x14ac:dyDescent="0.25">
      <c r="A21" s="5681" t="s">
        <v>4804</v>
      </c>
      <c r="B21" s="5681"/>
      <c r="C21" s="5681"/>
      <c r="D21" s="5681"/>
      <c r="E21" s="5681"/>
      <c r="F21" s="5681"/>
      <c r="G21" s="5681"/>
      <c r="H21" s="4595"/>
      <c r="I21" s="3053"/>
    </row>
    <row r="22" spans="1:9" ht="15.75" customHeight="1" x14ac:dyDescent="0.25">
      <c r="A22" s="5681" t="s">
        <v>4803</v>
      </c>
      <c r="B22" s="5681"/>
      <c r="C22" s="5681"/>
      <c r="D22" s="5681"/>
      <c r="E22" s="5681"/>
      <c r="F22" s="5681"/>
      <c r="G22" s="5681"/>
      <c r="H22" s="4595"/>
      <c r="I22" s="3053"/>
    </row>
    <row r="23" spans="1:9" ht="14.25" customHeight="1" x14ac:dyDescent="0.25">
      <c r="A23" s="4518"/>
      <c r="B23" s="4518"/>
      <c r="C23" s="4597"/>
      <c r="D23" s="3043"/>
      <c r="E23" s="4598"/>
      <c r="F23" s="3082"/>
      <c r="G23" s="4591"/>
      <c r="H23" s="4595"/>
      <c r="I23" s="3053"/>
    </row>
    <row r="24" spans="1:9" ht="14.25" customHeight="1" x14ac:dyDescent="0.25">
      <c r="A24" s="4518"/>
      <c r="B24" s="4518"/>
      <c r="C24" s="4597"/>
      <c r="D24" s="3043"/>
      <c r="E24" s="4598"/>
      <c r="F24" s="3082"/>
      <c r="G24" s="4591"/>
      <c r="H24" s="4599"/>
      <c r="I24" s="3053"/>
    </row>
    <row r="25" spans="1:9" ht="14.25" customHeight="1" x14ac:dyDescent="0.25">
      <c r="A25" s="4518"/>
      <c r="B25" s="4518"/>
      <c r="C25" s="4597"/>
      <c r="D25" s="3043"/>
      <c r="E25" s="4598"/>
      <c r="F25" s="3082"/>
      <c r="G25" s="4591"/>
      <c r="H25" s="4595"/>
      <c r="I25" s="3053"/>
    </row>
    <row r="26" spans="1:9" ht="14.25" customHeight="1" x14ac:dyDescent="0.25">
      <c r="A26" s="4518"/>
      <c r="B26" s="4518"/>
      <c r="C26" s="4597"/>
      <c r="D26" s="3043"/>
      <c r="E26" s="4598"/>
      <c r="F26" s="3082"/>
      <c r="G26" s="4591"/>
      <c r="H26" s="4595"/>
      <c r="I26" s="3053"/>
    </row>
    <row r="27" spans="1:9" ht="14.25" customHeight="1" x14ac:dyDescent="0.25">
      <c r="A27" s="4518"/>
      <c r="B27" s="4518"/>
      <c r="C27" s="4597"/>
      <c r="D27" s="3043"/>
      <c r="E27" s="4598"/>
      <c r="F27" s="3082"/>
      <c r="G27" s="4591"/>
      <c r="H27" s="4595"/>
      <c r="I27" s="3053"/>
    </row>
    <row r="28" spans="1:9" ht="14.25" customHeight="1" x14ac:dyDescent="0.25">
      <c r="A28" s="4518"/>
      <c r="B28" s="4518"/>
      <c r="C28" s="4597"/>
      <c r="D28" s="3043"/>
      <c r="E28" s="4598"/>
      <c r="F28" s="3082"/>
      <c r="G28" s="4591"/>
      <c r="H28" s="4595"/>
      <c r="I28" s="3053"/>
    </row>
    <row r="29" spans="1:9" ht="14.25" customHeight="1" x14ac:dyDescent="0.25">
      <c r="A29" s="4518"/>
      <c r="B29" s="4518"/>
      <c r="C29" s="4597"/>
      <c r="D29" s="3043"/>
      <c r="E29" s="4598"/>
      <c r="F29" s="3082"/>
      <c r="G29" s="4591"/>
      <c r="H29" s="4595"/>
      <c r="I29" s="3053"/>
    </row>
    <row r="30" spans="1:9" ht="14.25" customHeight="1" x14ac:dyDescent="0.25">
      <c r="A30" s="4518"/>
      <c r="B30" s="4518"/>
      <c r="C30" s="4551"/>
      <c r="E30" s="4552"/>
      <c r="F30" s="4553"/>
      <c r="G30" s="4546"/>
      <c r="H30" s="3096"/>
      <c r="I30" s="3053"/>
    </row>
    <row r="31" spans="1:9" ht="14.25" customHeight="1" x14ac:dyDescent="0.25">
      <c r="A31" s="4518"/>
      <c r="B31" s="4518"/>
      <c r="C31" s="4551"/>
      <c r="E31" s="4552"/>
      <c r="F31" s="4553"/>
      <c r="G31" s="4546"/>
      <c r="H31" s="3096"/>
      <c r="I31" s="3053"/>
    </row>
    <row r="32" spans="1:9" ht="14.25" customHeight="1" x14ac:dyDescent="0.25">
      <c r="A32" s="4518"/>
      <c r="B32" s="4518"/>
      <c r="C32" s="4551"/>
      <c r="E32" s="4552"/>
      <c r="F32" s="4553"/>
      <c r="G32" s="4546"/>
      <c r="H32" s="3096"/>
      <c r="I32" s="3053"/>
    </row>
    <row r="33" spans="1:10" ht="14.25" customHeight="1" x14ac:dyDescent="0.25">
      <c r="A33" s="4518"/>
      <c r="B33" s="4518"/>
      <c r="C33" s="4551"/>
      <c r="E33" s="4552"/>
      <c r="F33" s="4553"/>
      <c r="G33" s="4546"/>
      <c r="H33" s="3096"/>
      <c r="I33" s="3053"/>
    </row>
    <row r="34" spans="1:10" ht="14.25" customHeight="1" x14ac:dyDescent="0.25">
      <c r="A34" s="4518"/>
      <c r="B34" s="4518"/>
      <c r="C34" s="4551"/>
      <c r="E34" s="4552"/>
      <c r="F34" s="4553"/>
      <c r="G34" s="4546"/>
      <c r="H34" s="3096"/>
      <c r="I34" s="3053"/>
    </row>
    <row r="35" spans="1:10" ht="14.25" customHeight="1" x14ac:dyDescent="0.25">
      <c r="A35" s="4518"/>
      <c r="B35" s="4518"/>
      <c r="C35" s="4551"/>
      <c r="E35" s="4552"/>
      <c r="F35" s="4553"/>
      <c r="G35" s="4546"/>
      <c r="H35" s="3096"/>
      <c r="I35" s="3053"/>
    </row>
    <row r="36" spans="1:10" ht="14.25" customHeight="1" x14ac:dyDescent="0.25">
      <c r="A36" s="4518"/>
      <c r="B36" s="4518"/>
      <c r="C36" s="4551"/>
      <c r="E36" s="4552"/>
      <c r="F36" s="4553"/>
      <c r="G36" s="4546"/>
      <c r="H36" s="3096"/>
      <c r="I36" s="3053"/>
    </row>
    <row r="37" spans="1:10" ht="14.25" customHeight="1" x14ac:dyDescent="0.25">
      <c r="A37" s="4518"/>
      <c r="B37" s="4518"/>
      <c r="C37" s="4551"/>
      <c r="E37" s="4552"/>
      <c r="F37" s="4553"/>
      <c r="G37" s="4546"/>
      <c r="H37" s="3096"/>
      <c r="I37" s="3053"/>
    </row>
    <row r="38" spans="1:10" ht="14.25" customHeight="1" x14ac:dyDescent="0.25">
      <c r="A38" s="4518"/>
      <c r="B38" s="4518"/>
      <c r="C38" s="4551"/>
      <c r="E38" s="4552"/>
      <c r="F38" s="4553"/>
      <c r="G38" s="4546"/>
      <c r="H38" s="3096"/>
      <c r="I38" s="3053"/>
    </row>
    <row r="39" spans="1:10" ht="14.25" customHeight="1" x14ac:dyDescent="0.25">
      <c r="A39" s="4518"/>
      <c r="B39" s="4518"/>
      <c r="C39" s="4551"/>
      <c r="E39" s="4552"/>
      <c r="F39" s="4553"/>
      <c r="G39" s="4546"/>
      <c r="H39" s="3096"/>
      <c r="I39" s="3053"/>
    </row>
    <row r="40" spans="1:10" ht="14.25" customHeight="1" x14ac:dyDescent="0.25">
      <c r="A40" s="4518"/>
      <c r="B40" s="4518"/>
      <c r="C40" s="4551"/>
      <c r="E40" s="4552"/>
      <c r="F40" s="4553"/>
      <c r="G40" s="4546"/>
      <c r="H40" s="3096"/>
      <c r="I40" s="3053"/>
    </row>
    <row r="41" spans="1:10" ht="14.25" customHeight="1" x14ac:dyDescent="0.25">
      <c r="A41" s="4518"/>
      <c r="B41" s="4518"/>
      <c r="C41" s="4551"/>
      <c r="E41" s="4552"/>
      <c r="F41" s="4553"/>
      <c r="G41" s="4546"/>
      <c r="H41" s="3096"/>
      <c r="I41" s="3053"/>
    </row>
    <row r="42" spans="1:10" ht="14.25" customHeight="1" x14ac:dyDescent="0.25">
      <c r="A42" s="4518"/>
      <c r="B42" s="4518"/>
      <c r="C42" s="4551"/>
      <c r="E42" s="4552"/>
      <c r="F42" s="4553"/>
      <c r="G42" s="4546"/>
      <c r="H42" s="3096"/>
      <c r="I42" s="3053"/>
    </row>
    <row r="43" spans="1:10" ht="14.25" customHeight="1" x14ac:dyDescent="0.25">
      <c r="A43" s="4518"/>
      <c r="B43" s="4518"/>
      <c r="C43" s="4551"/>
      <c r="E43" s="4552"/>
      <c r="F43" s="4553"/>
      <c r="G43" s="4546"/>
      <c r="H43" s="3096"/>
      <c r="I43" s="3053"/>
    </row>
    <row r="44" spans="1:10" ht="14.25" customHeight="1" x14ac:dyDescent="0.25">
      <c r="A44" s="4518"/>
      <c r="B44" s="4518"/>
      <c r="C44" s="4551"/>
      <c r="E44" s="4552"/>
      <c r="F44" s="4553"/>
      <c r="G44" s="4546"/>
      <c r="H44" s="3096"/>
      <c r="I44" s="3053"/>
    </row>
    <row r="45" spans="1:10" ht="14.25" customHeight="1" x14ac:dyDescent="0.25">
      <c r="A45" s="4555"/>
      <c r="B45" s="4555"/>
      <c r="C45" s="4556"/>
      <c r="D45" s="4557"/>
      <c r="E45" s="4558"/>
      <c r="F45" s="4559"/>
      <c r="G45" s="4556"/>
      <c r="H45" s="4560"/>
      <c r="I45" s="3053"/>
    </row>
    <row r="46" spans="1:10" x14ac:dyDescent="0.25">
      <c r="A46" s="3053"/>
      <c r="B46" s="3053"/>
      <c r="C46" s="3053"/>
      <c r="D46" s="3053"/>
      <c r="E46" s="3053"/>
      <c r="F46" s="3053"/>
      <c r="G46" s="3053"/>
      <c r="H46" s="3053"/>
      <c r="I46" s="3053"/>
      <c r="J46" s="3053"/>
    </row>
    <row r="47" spans="1:10" x14ac:dyDescent="0.25">
      <c r="A47" s="4561"/>
      <c r="B47" s="4561"/>
      <c r="C47" s="3053"/>
      <c r="D47" s="3053"/>
      <c r="E47" s="3053"/>
      <c r="F47" s="3053"/>
      <c r="G47" s="3053"/>
      <c r="H47" s="3053"/>
      <c r="I47" s="3053"/>
      <c r="J47" s="3053"/>
    </row>
    <row r="48" spans="1:10" x14ac:dyDescent="0.25">
      <c r="A48" s="4562"/>
      <c r="B48" s="4562"/>
      <c r="C48" s="3053"/>
      <c r="D48" s="3053"/>
      <c r="E48" s="3053"/>
      <c r="F48" s="3053"/>
      <c r="G48" s="3053"/>
      <c r="H48" s="3053"/>
      <c r="I48" s="3053"/>
      <c r="J48" s="3053"/>
    </row>
    <row r="49" spans="1:10" x14ac:dyDescent="0.25">
      <c r="A49" s="3053"/>
      <c r="B49" s="3053"/>
      <c r="C49" s="3053"/>
      <c r="D49" s="3053"/>
      <c r="E49" s="3053"/>
      <c r="F49" s="3053"/>
      <c r="G49" s="3053"/>
      <c r="H49" s="3053"/>
      <c r="I49" s="3053"/>
      <c r="J49" s="3053"/>
    </row>
    <row r="50" spans="1:10" x14ac:dyDescent="0.25">
      <c r="A50" s="3053"/>
      <c r="B50" s="3053"/>
      <c r="C50" s="3053"/>
      <c r="D50" s="3053"/>
      <c r="E50" s="3053"/>
      <c r="F50" s="3053"/>
      <c r="G50" s="3053"/>
      <c r="H50" s="3053"/>
      <c r="I50" s="3053"/>
      <c r="J50" s="3053"/>
    </row>
    <row r="51" spans="1:10" x14ac:dyDescent="0.25">
      <c r="A51" s="3053"/>
      <c r="B51" s="3053"/>
      <c r="C51" s="3053"/>
      <c r="D51" s="3053"/>
      <c r="E51" s="3053"/>
      <c r="F51" s="3053"/>
      <c r="G51" s="3053"/>
      <c r="H51" s="3053"/>
      <c r="I51" s="3053"/>
      <c r="J51" s="3053"/>
    </row>
    <row r="52" spans="1:10" x14ac:dyDescent="0.25">
      <c r="A52" s="3053"/>
      <c r="B52" s="3053"/>
      <c r="C52" s="3053"/>
      <c r="D52" s="3053"/>
      <c r="E52" s="3053"/>
      <c r="F52" s="3053"/>
      <c r="G52" s="3053"/>
      <c r="H52" s="3053"/>
      <c r="I52" s="3053"/>
      <c r="J52" s="3053"/>
    </row>
    <row r="53" spans="1:10" x14ac:dyDescent="0.25">
      <c r="A53" s="3053"/>
      <c r="B53" s="3053"/>
      <c r="C53" s="3053"/>
      <c r="D53" s="3053"/>
      <c r="E53" s="3053"/>
      <c r="F53" s="3053"/>
      <c r="G53" s="3053"/>
      <c r="H53" s="3053"/>
      <c r="I53" s="3053"/>
      <c r="J53" s="3053"/>
    </row>
    <row r="54" spans="1:10" x14ac:dyDescent="0.25">
      <c r="A54" s="3053"/>
      <c r="B54" s="3053"/>
      <c r="C54" s="3053"/>
      <c r="D54" s="3053"/>
      <c r="E54" s="3053"/>
      <c r="F54" s="3053"/>
      <c r="G54" s="3053"/>
      <c r="H54" s="3053"/>
      <c r="I54" s="3053"/>
      <c r="J54" s="3053"/>
    </row>
  </sheetData>
  <mergeCells count="6">
    <mergeCell ref="A21:G21"/>
    <mergeCell ref="A22:G22"/>
    <mergeCell ref="C4:D4"/>
    <mergeCell ref="E4:F4"/>
    <mergeCell ref="G4:H4"/>
    <mergeCell ref="A9:F9"/>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&amp;L&amp;"Tahoma,Normal"234</oddFooter>
  </headerFooter>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2">
    <tabColor rgb="FFEB700B"/>
  </sheetPr>
  <dimension ref="A1:AO22"/>
  <sheetViews>
    <sheetView showGridLines="0" view="pageBreakPreview" zoomScaleNormal="70" zoomScaleSheetLayoutView="100" workbookViewId="0">
      <selection activeCell="A15" sqref="A15:XFD15"/>
    </sheetView>
  </sheetViews>
  <sheetFormatPr baseColWidth="10" defaultColWidth="11.42578125" defaultRowHeight="12.75" x14ac:dyDescent="0.2"/>
  <cols>
    <col min="1" max="1" width="0.140625" style="6"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6.28515625" style="6" customWidth="1"/>
    <col min="19" max="19" width="3.42578125" style="6" customWidth="1"/>
    <col min="20" max="20" width="32.7109375" style="378" customWidth="1"/>
    <col min="21" max="21" width="15.7109375" style="6" hidden="1" customWidth="1"/>
    <col min="22" max="22" width="11.28515625" style="6" hidden="1" customWidth="1"/>
    <col min="23" max="23" width="9" style="6" hidden="1" customWidth="1"/>
    <col min="24" max="24" width="10.140625" style="378" hidden="1" customWidth="1"/>
    <col min="25" max="25" width="8.140625" style="378" hidden="1" customWidth="1"/>
    <col min="26" max="26" width="26" style="378" hidden="1" customWidth="1"/>
    <col min="27" max="27" width="51.2851562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71093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2388</v>
      </c>
      <c r="L1" s="4084"/>
      <c r="M1" s="4084"/>
      <c r="N1" s="4084"/>
      <c r="O1" s="4084"/>
      <c r="P1" s="4084"/>
      <c r="Q1" s="4084"/>
      <c r="R1" s="4084"/>
      <c r="S1" s="4084"/>
      <c r="T1" s="2996" t="s">
        <v>5194</v>
      </c>
      <c r="V1" s="4000"/>
      <c r="W1" s="4001"/>
      <c r="X1" s="4001"/>
      <c r="Y1" s="4001"/>
      <c r="Z1" s="4002"/>
    </row>
    <row r="2" spans="1:41" s="3999" customFormat="1" ht="18" x14ac:dyDescent="0.25">
      <c r="K2" s="1652" t="s">
        <v>3541</v>
      </c>
      <c r="L2" s="4084"/>
      <c r="M2" s="4084"/>
      <c r="N2" s="4084"/>
      <c r="O2" s="4084"/>
      <c r="P2" s="4084"/>
      <c r="Q2" s="4084"/>
      <c r="R2" s="4084"/>
      <c r="S2" s="4084"/>
      <c r="T2" s="4084"/>
      <c r="V2" s="4000"/>
      <c r="W2" s="4001"/>
      <c r="X2" s="4001"/>
      <c r="Y2" s="4001"/>
      <c r="Z2" s="4002"/>
    </row>
    <row r="3" spans="1:41" s="3999" customFormat="1" ht="18" x14ac:dyDescent="0.25">
      <c r="K3" s="1652" t="s">
        <v>3542</v>
      </c>
      <c r="L3" s="4084"/>
      <c r="M3" s="4084"/>
      <c r="N3" s="4084"/>
      <c r="O3" s="4084"/>
      <c r="P3" s="4084"/>
      <c r="Q3" s="4084"/>
      <c r="R3" s="4084"/>
      <c r="S3" s="4084"/>
      <c r="T3" s="4084"/>
      <c r="V3" s="4000"/>
      <c r="W3" s="4001"/>
      <c r="X3" s="4001"/>
      <c r="Y3" s="4001"/>
      <c r="Z3" s="4002"/>
    </row>
    <row r="4" spans="1:41" s="3999" customFormat="1" ht="18" x14ac:dyDescent="0.25">
      <c r="K4" s="2992">
        <v>2013</v>
      </c>
      <c r="L4" s="4084"/>
      <c r="M4" s="4084"/>
      <c r="N4" s="4084"/>
      <c r="O4" s="4084"/>
      <c r="P4" s="4084"/>
      <c r="Q4" s="4084"/>
      <c r="R4" s="4084"/>
      <c r="S4" s="4084"/>
      <c r="T4" s="4084"/>
      <c r="V4" s="4000"/>
      <c r="W4" s="4001"/>
      <c r="X4" s="4001"/>
      <c r="Y4" s="4001"/>
      <c r="Z4" s="4002"/>
    </row>
    <row r="5" spans="1:41" s="3999" customFormat="1" ht="18" x14ac:dyDescent="0.25">
      <c r="K5" s="2992"/>
      <c r="L5" s="4085"/>
      <c r="M5" s="4085"/>
      <c r="N5" s="4085"/>
      <c r="O5" s="4085"/>
      <c r="P5" s="4085"/>
      <c r="Q5" s="4085"/>
      <c r="R5" s="4085"/>
      <c r="S5" s="4085"/>
      <c r="T5" s="4085"/>
      <c r="V5" s="85"/>
      <c r="W5" s="83"/>
      <c r="X5" s="58"/>
      <c r="Y5" s="58"/>
      <c r="Z5" s="58"/>
    </row>
    <row r="6" spans="1:41" s="3632" customFormat="1" ht="46.5" customHeight="1" x14ac:dyDescent="0.2">
      <c r="A6" s="4154" t="s">
        <v>50</v>
      </c>
      <c r="B6" s="4155" t="s">
        <v>44</v>
      </c>
      <c r="C6" s="4155" t="s">
        <v>172</v>
      </c>
      <c r="D6" s="4155" t="s">
        <v>261</v>
      </c>
      <c r="E6" s="4155"/>
      <c r="F6" s="4155" t="s">
        <v>176</v>
      </c>
      <c r="G6" s="4155" t="s">
        <v>179</v>
      </c>
      <c r="H6" s="4155" t="s">
        <v>178</v>
      </c>
      <c r="I6" s="4155" t="s">
        <v>174</v>
      </c>
      <c r="J6" s="4156" t="s">
        <v>175</v>
      </c>
      <c r="K6" s="4157" t="s">
        <v>181</v>
      </c>
      <c r="L6" s="4157" t="s">
        <v>21</v>
      </c>
      <c r="M6" s="4157" t="s">
        <v>29</v>
      </c>
      <c r="N6" s="6099" t="s">
        <v>258</v>
      </c>
      <c r="O6" s="6099"/>
      <c r="P6" s="6099" t="s">
        <v>182</v>
      </c>
      <c r="Q6" s="6099"/>
      <c r="R6" s="6099" t="s">
        <v>20</v>
      </c>
      <c r="S6" s="6099"/>
      <c r="T6" s="4157" t="s">
        <v>30</v>
      </c>
      <c r="U6" s="4158" t="s">
        <v>171</v>
      </c>
      <c r="V6" s="4159" t="s">
        <v>183</v>
      </c>
      <c r="W6" s="4159" t="s">
        <v>185</v>
      </c>
      <c r="X6" s="4155" t="s">
        <v>26</v>
      </c>
      <c r="Y6" s="4155" t="s">
        <v>27</v>
      </c>
      <c r="Z6" s="4160" t="s">
        <v>23</v>
      </c>
      <c r="AA6" s="4161" t="s">
        <v>187</v>
      </c>
      <c r="AB6" s="4161" t="s">
        <v>188</v>
      </c>
      <c r="AC6" s="4162" t="s">
        <v>45</v>
      </c>
      <c r="AD6" s="4155" t="s">
        <v>47</v>
      </c>
      <c r="AE6" s="4163" t="s">
        <v>49</v>
      </c>
      <c r="AF6" s="4163" t="s">
        <v>189</v>
      </c>
      <c r="AG6" s="4163" t="s">
        <v>202</v>
      </c>
      <c r="AH6" s="4163" t="s">
        <v>191</v>
      </c>
      <c r="AI6" s="4155" t="s">
        <v>151</v>
      </c>
    </row>
    <row r="7" spans="1:41" s="587" customFormat="1" ht="36" customHeight="1" x14ac:dyDescent="0.25">
      <c r="A7" s="3351" t="s">
        <v>840</v>
      </c>
      <c r="B7" s="4059" t="s">
        <v>4149</v>
      </c>
      <c r="C7" s="3351" t="s">
        <v>285</v>
      </c>
      <c r="D7" s="3357" t="s">
        <v>306</v>
      </c>
      <c r="E7" s="1186" t="s">
        <v>281</v>
      </c>
      <c r="F7" s="3508" t="s">
        <v>296</v>
      </c>
      <c r="G7" s="4063" t="s">
        <v>4377</v>
      </c>
      <c r="H7" s="3774" t="s">
        <v>294</v>
      </c>
      <c r="I7" s="3355" t="s">
        <v>3535</v>
      </c>
      <c r="J7" s="3783">
        <v>2010</v>
      </c>
      <c r="K7" s="4180" t="s">
        <v>4378</v>
      </c>
      <c r="L7" s="4181" t="s">
        <v>292</v>
      </c>
      <c r="M7" s="4182" t="s">
        <v>3601</v>
      </c>
      <c r="N7" s="4183">
        <v>633761.69999999995</v>
      </c>
      <c r="O7" s="4184"/>
      <c r="P7" s="4185">
        <v>0.55000000000000004</v>
      </c>
      <c r="Q7" s="4186"/>
      <c r="R7" s="4187">
        <v>261</v>
      </c>
      <c r="S7" s="4188"/>
      <c r="T7" s="4189" t="s">
        <v>4379</v>
      </c>
      <c r="U7" s="3374">
        <v>0.55000000000000004</v>
      </c>
      <c r="V7" s="3382">
        <v>40584</v>
      </c>
      <c r="W7" s="3460" t="s">
        <v>3725</v>
      </c>
      <c r="X7" s="3717">
        <v>1</v>
      </c>
      <c r="Y7" s="3717">
        <v>1</v>
      </c>
      <c r="Z7" s="3492" t="s">
        <v>4154</v>
      </c>
      <c r="AA7" s="3351" t="s">
        <v>4380</v>
      </c>
      <c r="AB7" s="3351"/>
      <c r="AC7" s="3379" t="s">
        <v>281</v>
      </c>
      <c r="AD7" s="3380" t="s">
        <v>4381</v>
      </c>
      <c r="AE7" s="3381" t="s">
        <v>4364</v>
      </c>
      <c r="AF7" s="3382">
        <v>40507</v>
      </c>
      <c r="AG7" s="3381" t="s">
        <v>287</v>
      </c>
      <c r="AH7" s="3382" t="s">
        <v>287</v>
      </c>
      <c r="AI7" s="3383" t="s">
        <v>3031</v>
      </c>
      <c r="AJ7" s="627" t="s">
        <v>281</v>
      </c>
      <c r="AK7" s="627" t="s">
        <v>281</v>
      </c>
      <c r="AL7" s="627" t="s">
        <v>281</v>
      </c>
      <c r="AM7" s="627" t="s">
        <v>281</v>
      </c>
      <c r="AN7" s="627" t="s">
        <v>281</v>
      </c>
      <c r="AO7" s="1182" t="s">
        <v>281</v>
      </c>
    </row>
    <row r="8" spans="1:41" s="587" customFormat="1" ht="30" customHeight="1" x14ac:dyDescent="0.25">
      <c r="A8" s="3351" t="s">
        <v>840</v>
      </c>
      <c r="B8" s="4059" t="s">
        <v>4149</v>
      </c>
      <c r="C8" s="3351" t="s">
        <v>285</v>
      </c>
      <c r="D8" s="3357" t="s">
        <v>306</v>
      </c>
      <c r="E8" s="1186" t="s">
        <v>281</v>
      </c>
      <c r="F8" s="3508" t="s">
        <v>296</v>
      </c>
      <c r="G8" s="4063" t="s">
        <v>3716</v>
      </c>
      <c r="H8" s="3774" t="s">
        <v>294</v>
      </c>
      <c r="I8" s="3355" t="s">
        <v>3535</v>
      </c>
      <c r="J8" s="3783">
        <v>2010</v>
      </c>
      <c r="K8" s="1968" t="s">
        <v>3717</v>
      </c>
      <c r="L8" s="3764" t="s">
        <v>309</v>
      </c>
      <c r="M8" s="1990" t="s">
        <v>308</v>
      </c>
      <c r="N8" s="3792">
        <v>180000</v>
      </c>
      <c r="O8" s="4190"/>
      <c r="P8" s="2909">
        <v>0.3</v>
      </c>
      <c r="Q8" s="3372"/>
      <c r="R8" s="3373">
        <v>420</v>
      </c>
      <c r="S8" s="1991"/>
      <c r="T8" s="2011" t="s">
        <v>4382</v>
      </c>
      <c r="U8" s="3374">
        <v>0.3</v>
      </c>
      <c r="V8" s="4191">
        <v>40576</v>
      </c>
      <c r="W8" s="3460" t="s">
        <v>3725</v>
      </c>
      <c r="X8" s="3717">
        <v>1</v>
      </c>
      <c r="Y8" s="3717">
        <v>1</v>
      </c>
      <c r="Z8" s="3492" t="s">
        <v>4154</v>
      </c>
      <c r="AA8" s="3351" t="s">
        <v>4369</v>
      </c>
      <c r="AB8" s="3351"/>
      <c r="AC8" s="3379" t="s">
        <v>281</v>
      </c>
      <c r="AD8" s="3380" t="s">
        <v>4383</v>
      </c>
      <c r="AE8" s="3381" t="s">
        <v>4364</v>
      </c>
      <c r="AF8" s="3382">
        <v>40507</v>
      </c>
      <c r="AG8" s="3381" t="s">
        <v>287</v>
      </c>
      <c r="AH8" s="3382" t="s">
        <v>287</v>
      </c>
      <c r="AI8" s="3381" t="s">
        <v>3141</v>
      </c>
      <c r="AJ8" s="627" t="s">
        <v>281</v>
      </c>
      <c r="AK8" s="627" t="s">
        <v>281</v>
      </c>
      <c r="AL8" s="627" t="s">
        <v>281</v>
      </c>
      <c r="AM8" s="627" t="s">
        <v>281</v>
      </c>
      <c r="AN8" s="627" t="s">
        <v>281</v>
      </c>
      <c r="AO8" s="1182" t="s">
        <v>281</v>
      </c>
    </row>
    <row r="9" spans="1:41" s="587" customFormat="1" ht="24.75" customHeight="1" x14ac:dyDescent="0.25">
      <c r="A9" s="3351" t="s">
        <v>840</v>
      </c>
      <c r="B9" s="4059" t="s">
        <v>4149</v>
      </c>
      <c r="C9" s="3351" t="s">
        <v>285</v>
      </c>
      <c r="D9" s="3357" t="s">
        <v>306</v>
      </c>
      <c r="E9" s="1186" t="s">
        <v>281</v>
      </c>
      <c r="F9" s="3508" t="s">
        <v>296</v>
      </c>
      <c r="G9" s="3355" t="s">
        <v>3689</v>
      </c>
      <c r="H9" s="3774" t="s">
        <v>294</v>
      </c>
      <c r="I9" s="3355" t="s">
        <v>3535</v>
      </c>
      <c r="J9" s="3783">
        <v>2010</v>
      </c>
      <c r="K9" s="4192" t="s">
        <v>3690</v>
      </c>
      <c r="L9" s="3764" t="s">
        <v>307</v>
      </c>
      <c r="M9" s="1990" t="s">
        <v>3691</v>
      </c>
      <c r="N9" s="3792">
        <v>80300</v>
      </c>
      <c r="O9" s="4190"/>
      <c r="P9" s="2909">
        <v>0.56000000000000005</v>
      </c>
      <c r="Q9" s="3372"/>
      <c r="R9" s="3373" t="s">
        <v>3692</v>
      </c>
      <c r="S9" s="1991"/>
      <c r="T9" s="2011" t="s">
        <v>4384</v>
      </c>
      <c r="U9" s="3374">
        <v>0.56000000000000005</v>
      </c>
      <c r="V9" s="4191">
        <v>40576</v>
      </c>
      <c r="W9" s="3460" t="s">
        <v>3725</v>
      </c>
      <c r="X9" s="3717">
        <v>0</v>
      </c>
      <c r="Y9" s="3717">
        <v>1</v>
      </c>
      <c r="Z9" s="3492" t="s">
        <v>4154</v>
      </c>
      <c r="AA9" s="3351" t="s">
        <v>4385</v>
      </c>
      <c r="AB9" s="3351"/>
      <c r="AC9" s="3379" t="s">
        <v>281</v>
      </c>
      <c r="AD9" s="3380" t="s">
        <v>4386</v>
      </c>
      <c r="AE9" s="3381" t="s">
        <v>4364</v>
      </c>
      <c r="AF9" s="3382">
        <v>40507</v>
      </c>
      <c r="AG9" s="3381" t="s">
        <v>287</v>
      </c>
      <c r="AH9" s="3382" t="s">
        <v>287</v>
      </c>
      <c r="AI9" s="3383" t="s">
        <v>3004</v>
      </c>
      <c r="AJ9" s="627" t="s">
        <v>281</v>
      </c>
      <c r="AK9" s="627" t="s">
        <v>281</v>
      </c>
      <c r="AL9" s="627" t="s">
        <v>281</v>
      </c>
      <c r="AM9" s="627" t="s">
        <v>281</v>
      </c>
      <c r="AN9" s="627" t="s">
        <v>281</v>
      </c>
      <c r="AO9" s="1182" t="s">
        <v>281</v>
      </c>
    </row>
    <row r="10" spans="1:41" s="587" customFormat="1" ht="19.5" customHeight="1" x14ac:dyDescent="0.25">
      <c r="A10" s="3351" t="s">
        <v>840</v>
      </c>
      <c r="B10" s="4059" t="s">
        <v>4149</v>
      </c>
      <c r="C10" s="3351" t="s">
        <v>285</v>
      </c>
      <c r="D10" s="3357" t="s">
        <v>306</v>
      </c>
      <c r="E10" s="1186" t="s">
        <v>281</v>
      </c>
      <c r="F10" s="3508" t="s">
        <v>296</v>
      </c>
      <c r="G10" s="4063" t="s">
        <v>4387</v>
      </c>
      <c r="H10" s="3774" t="s">
        <v>294</v>
      </c>
      <c r="I10" s="3355" t="s">
        <v>3535</v>
      </c>
      <c r="J10" s="3783">
        <v>2010</v>
      </c>
      <c r="K10" s="4192" t="s">
        <v>4388</v>
      </c>
      <c r="L10" s="3764" t="s">
        <v>290</v>
      </c>
      <c r="M10" s="3315" t="s">
        <v>4122</v>
      </c>
      <c r="N10" s="3792">
        <v>167426</v>
      </c>
      <c r="O10" s="4190"/>
      <c r="P10" s="2909">
        <v>0.89</v>
      </c>
      <c r="Q10" s="3372"/>
      <c r="R10" s="3373">
        <v>603</v>
      </c>
      <c r="S10" s="1991"/>
      <c r="T10" s="2011" t="s">
        <v>4389</v>
      </c>
      <c r="U10" s="3374">
        <v>0.89</v>
      </c>
      <c r="V10" s="4191">
        <v>40616</v>
      </c>
      <c r="W10" s="3460" t="s">
        <v>3725</v>
      </c>
      <c r="X10" s="3717">
        <v>1</v>
      </c>
      <c r="Y10" s="3717">
        <v>1</v>
      </c>
      <c r="Z10" s="3492" t="s">
        <v>4154</v>
      </c>
      <c r="AA10" s="3351"/>
      <c r="AB10" s="3351"/>
      <c r="AC10" s="3379" t="s">
        <v>281</v>
      </c>
      <c r="AD10" s="3380" t="s">
        <v>4390</v>
      </c>
      <c r="AE10" s="3381" t="s">
        <v>4391</v>
      </c>
      <c r="AF10" s="3382">
        <v>40520</v>
      </c>
      <c r="AG10" s="3381" t="s">
        <v>287</v>
      </c>
      <c r="AH10" s="3382" t="s">
        <v>287</v>
      </c>
      <c r="AI10" s="3380" t="s">
        <v>3117</v>
      </c>
      <c r="AJ10" s="627" t="s">
        <v>281</v>
      </c>
      <c r="AK10" s="627" t="s">
        <v>281</v>
      </c>
      <c r="AL10" s="627" t="s">
        <v>281</v>
      </c>
      <c r="AM10" s="627" t="s">
        <v>281</v>
      </c>
      <c r="AN10" s="627" t="s">
        <v>281</v>
      </c>
      <c r="AO10" s="1182" t="s">
        <v>281</v>
      </c>
    </row>
    <row r="11" spans="1:41" s="587" customFormat="1" ht="26.25" customHeight="1" x14ac:dyDescent="0.25">
      <c r="A11" s="3351" t="s">
        <v>840</v>
      </c>
      <c r="B11" s="4059" t="s">
        <v>4149</v>
      </c>
      <c r="C11" s="3351" t="s">
        <v>285</v>
      </c>
      <c r="D11" s="3357" t="s">
        <v>306</v>
      </c>
      <c r="E11" s="1186" t="s">
        <v>281</v>
      </c>
      <c r="F11" s="3508" t="s">
        <v>296</v>
      </c>
      <c r="G11" s="4063" t="s">
        <v>4392</v>
      </c>
      <c r="H11" s="3774" t="s">
        <v>294</v>
      </c>
      <c r="I11" s="3355" t="s">
        <v>3535</v>
      </c>
      <c r="J11" s="3783">
        <v>2010</v>
      </c>
      <c r="K11" s="4192" t="s">
        <v>4392</v>
      </c>
      <c r="L11" s="3764" t="s">
        <v>302</v>
      </c>
      <c r="M11" s="1990" t="s">
        <v>302</v>
      </c>
      <c r="N11" s="3792">
        <v>261828</v>
      </c>
      <c r="O11" s="4190"/>
      <c r="P11" s="2909">
        <v>0.81</v>
      </c>
      <c r="Q11" s="3372"/>
      <c r="R11" s="3373" t="s">
        <v>2280</v>
      </c>
      <c r="S11" s="1991"/>
      <c r="T11" s="2011" t="s">
        <v>4389</v>
      </c>
      <c r="U11" s="3374">
        <v>0.81</v>
      </c>
      <c r="V11" s="4191">
        <v>40576</v>
      </c>
      <c r="W11" s="3460" t="s">
        <v>3725</v>
      </c>
      <c r="X11" s="3717">
        <v>0</v>
      </c>
      <c r="Y11" s="3717">
        <v>1</v>
      </c>
      <c r="Z11" s="3492" t="s">
        <v>4154</v>
      </c>
      <c r="AA11" s="3351"/>
      <c r="AB11" s="3351"/>
      <c r="AC11" s="3379" t="s">
        <v>281</v>
      </c>
      <c r="AD11" s="3380" t="s">
        <v>4393</v>
      </c>
      <c r="AE11" s="3381" t="s">
        <v>4391</v>
      </c>
      <c r="AF11" s="3382">
        <v>40520</v>
      </c>
      <c r="AG11" s="3381" t="s">
        <v>287</v>
      </c>
      <c r="AH11" s="3382" t="s">
        <v>287</v>
      </c>
      <c r="AI11" s="3381" t="s">
        <v>3141</v>
      </c>
      <c r="AJ11" s="627" t="s">
        <v>281</v>
      </c>
      <c r="AK11" s="627" t="s">
        <v>281</v>
      </c>
      <c r="AL11" s="627" t="s">
        <v>281</v>
      </c>
      <c r="AM11" s="627" t="s">
        <v>281</v>
      </c>
      <c r="AN11" s="627" t="s">
        <v>281</v>
      </c>
      <c r="AO11" s="1182" t="s">
        <v>281</v>
      </c>
    </row>
    <row r="12" spans="1:41" s="587" customFormat="1" ht="16.5" customHeight="1" x14ac:dyDescent="0.25">
      <c r="A12" s="3351" t="s">
        <v>840</v>
      </c>
      <c r="B12" s="4059" t="s">
        <v>4149</v>
      </c>
      <c r="C12" s="3351" t="s">
        <v>285</v>
      </c>
      <c r="D12" s="3357" t="s">
        <v>306</v>
      </c>
      <c r="E12" s="1186" t="s">
        <v>281</v>
      </c>
      <c r="F12" s="3508" t="s">
        <v>296</v>
      </c>
      <c r="G12" s="4063" t="s">
        <v>4394</v>
      </c>
      <c r="H12" s="3774" t="s">
        <v>294</v>
      </c>
      <c r="I12" s="3355" t="s">
        <v>3535</v>
      </c>
      <c r="J12" s="3783">
        <v>2010</v>
      </c>
      <c r="K12" s="4192" t="s">
        <v>4395</v>
      </c>
      <c r="L12" s="3764" t="s">
        <v>309</v>
      </c>
      <c r="M12" s="1990" t="s">
        <v>309</v>
      </c>
      <c r="N12" s="3792">
        <v>261828</v>
      </c>
      <c r="O12" s="4190"/>
      <c r="P12" s="2909">
        <v>0.87</v>
      </c>
      <c r="Q12" s="3372"/>
      <c r="R12" s="3373" t="s">
        <v>4396</v>
      </c>
      <c r="S12" s="1991"/>
      <c r="T12" s="2011" t="s">
        <v>4389</v>
      </c>
      <c r="U12" s="3374">
        <v>0.87</v>
      </c>
      <c r="V12" s="4191">
        <v>40616</v>
      </c>
      <c r="W12" s="3460" t="s">
        <v>3725</v>
      </c>
      <c r="X12" s="3717">
        <v>1</v>
      </c>
      <c r="Y12" s="3717">
        <v>1</v>
      </c>
      <c r="Z12" s="3492" t="s">
        <v>4154</v>
      </c>
      <c r="AA12" s="3351"/>
      <c r="AB12" s="3351"/>
      <c r="AC12" s="3379" t="s">
        <v>281</v>
      </c>
      <c r="AD12" s="3380" t="s">
        <v>4397</v>
      </c>
      <c r="AE12" s="3381" t="s">
        <v>4391</v>
      </c>
      <c r="AF12" s="3382">
        <v>40520</v>
      </c>
      <c r="AG12" s="3381" t="s">
        <v>287</v>
      </c>
      <c r="AH12" s="3382" t="s">
        <v>287</v>
      </c>
      <c r="AI12" s="3381" t="s">
        <v>3141</v>
      </c>
      <c r="AJ12" s="627" t="s">
        <v>281</v>
      </c>
      <c r="AK12" s="627" t="s">
        <v>281</v>
      </c>
      <c r="AL12" s="627" t="s">
        <v>281</v>
      </c>
      <c r="AM12" s="627" t="s">
        <v>281</v>
      </c>
      <c r="AN12" s="627" t="s">
        <v>281</v>
      </c>
      <c r="AO12" s="1182" t="s">
        <v>281</v>
      </c>
    </row>
    <row r="13" spans="1:41" s="587" customFormat="1" ht="16.5" customHeight="1" x14ac:dyDescent="0.25">
      <c r="A13" s="3351" t="s">
        <v>840</v>
      </c>
      <c r="B13" s="4059" t="s">
        <v>4149</v>
      </c>
      <c r="C13" s="3351" t="s">
        <v>285</v>
      </c>
      <c r="D13" s="3357" t="s">
        <v>306</v>
      </c>
      <c r="E13" s="1186" t="s">
        <v>281</v>
      </c>
      <c r="F13" s="3508" t="s">
        <v>296</v>
      </c>
      <c r="G13" s="4063" t="s">
        <v>4398</v>
      </c>
      <c r="H13" s="3774" t="s">
        <v>294</v>
      </c>
      <c r="I13" s="3355" t="s">
        <v>3535</v>
      </c>
      <c r="J13" s="3783">
        <v>2010</v>
      </c>
      <c r="K13" s="4192" t="s">
        <v>4398</v>
      </c>
      <c r="L13" s="3764" t="s">
        <v>3392</v>
      </c>
      <c r="M13" s="1990" t="s">
        <v>3392</v>
      </c>
      <c r="N13" s="3792">
        <v>261828</v>
      </c>
      <c r="O13" s="4190"/>
      <c r="P13" s="2909">
        <v>0.81</v>
      </c>
      <c r="Q13" s="3372"/>
      <c r="R13" s="3373">
        <v>247</v>
      </c>
      <c r="S13" s="1991"/>
      <c r="T13" s="2011" t="s">
        <v>4389</v>
      </c>
      <c r="U13" s="3374">
        <v>0.81</v>
      </c>
      <c r="V13" s="4191">
        <v>40576</v>
      </c>
      <c r="W13" s="3460" t="s">
        <v>3725</v>
      </c>
      <c r="X13" s="3717">
        <v>1</v>
      </c>
      <c r="Y13" s="3717">
        <v>1</v>
      </c>
      <c r="Z13" s="3492" t="s">
        <v>4154</v>
      </c>
      <c r="AA13" s="3351"/>
      <c r="AB13" s="3351"/>
      <c r="AC13" s="3379" t="s">
        <v>281</v>
      </c>
      <c r="AD13" s="3380" t="s">
        <v>4399</v>
      </c>
      <c r="AE13" s="3381" t="s">
        <v>4391</v>
      </c>
      <c r="AF13" s="3382">
        <v>40520</v>
      </c>
      <c r="AG13" s="3381" t="s">
        <v>287</v>
      </c>
      <c r="AH13" s="3382" t="s">
        <v>287</v>
      </c>
      <c r="AI13" s="3383" t="s">
        <v>4184</v>
      </c>
      <c r="AJ13" s="627" t="s">
        <v>281</v>
      </c>
      <c r="AK13" s="627" t="s">
        <v>281</v>
      </c>
      <c r="AL13" s="627" t="s">
        <v>281</v>
      </c>
      <c r="AM13" s="627" t="s">
        <v>281</v>
      </c>
      <c r="AN13" s="627" t="s">
        <v>281</v>
      </c>
      <c r="AO13" s="1182" t="s">
        <v>281</v>
      </c>
    </row>
    <row r="14" spans="1:41" s="587" customFormat="1" ht="42.75" customHeight="1" x14ac:dyDescent="0.25">
      <c r="A14" s="3351" t="s">
        <v>840</v>
      </c>
      <c r="B14" s="4059" t="s">
        <v>4149</v>
      </c>
      <c r="C14" s="3351" t="s">
        <v>285</v>
      </c>
      <c r="D14" s="3357" t="s">
        <v>306</v>
      </c>
      <c r="E14" s="1186" t="s">
        <v>281</v>
      </c>
      <c r="F14" s="3508" t="s">
        <v>296</v>
      </c>
      <c r="G14" s="3355" t="s">
        <v>3673</v>
      </c>
      <c r="H14" s="3774" t="s">
        <v>294</v>
      </c>
      <c r="I14" s="3355" t="s">
        <v>3535</v>
      </c>
      <c r="J14" s="3783">
        <v>2010</v>
      </c>
      <c r="K14" s="3789" t="s">
        <v>3674</v>
      </c>
      <c r="L14" s="3764" t="s">
        <v>290</v>
      </c>
      <c r="M14" s="1990" t="s">
        <v>290</v>
      </c>
      <c r="N14" s="3792">
        <v>261828</v>
      </c>
      <c r="O14" s="4190"/>
      <c r="P14" s="2909">
        <v>0.85</v>
      </c>
      <c r="Q14" s="3372"/>
      <c r="R14" s="3373">
        <v>502</v>
      </c>
      <c r="S14" s="1991"/>
      <c r="T14" s="2011" t="s">
        <v>4389</v>
      </c>
      <c r="U14" s="3374">
        <v>0.85</v>
      </c>
      <c r="V14" s="4191">
        <v>40616</v>
      </c>
      <c r="W14" s="3460" t="s">
        <v>3725</v>
      </c>
      <c r="X14" s="3717">
        <v>1</v>
      </c>
      <c r="Y14" s="3717">
        <v>1</v>
      </c>
      <c r="Z14" s="3492" t="s">
        <v>4154</v>
      </c>
      <c r="AA14" s="3351"/>
      <c r="AB14" s="3351"/>
      <c r="AC14" s="3379" t="s">
        <v>281</v>
      </c>
      <c r="AD14" s="3380" t="s">
        <v>4400</v>
      </c>
      <c r="AE14" s="3381" t="s">
        <v>4391</v>
      </c>
      <c r="AF14" s="3382">
        <v>40520</v>
      </c>
      <c r="AG14" s="3381" t="s">
        <v>287</v>
      </c>
      <c r="AH14" s="3382" t="s">
        <v>287</v>
      </c>
      <c r="AI14" s="3380" t="s">
        <v>3117</v>
      </c>
      <c r="AJ14" s="627" t="s">
        <v>281</v>
      </c>
      <c r="AK14" s="627" t="s">
        <v>281</v>
      </c>
      <c r="AL14" s="627" t="s">
        <v>281</v>
      </c>
      <c r="AM14" s="627" t="s">
        <v>281</v>
      </c>
      <c r="AN14" s="627" t="s">
        <v>281</v>
      </c>
      <c r="AO14" s="1182" t="s">
        <v>281</v>
      </c>
    </row>
    <row r="15" spans="1:41" s="587" customFormat="1" ht="21.75" customHeight="1" x14ac:dyDescent="0.25">
      <c r="A15" s="3351" t="s">
        <v>840</v>
      </c>
      <c r="B15" s="4059" t="s">
        <v>4149</v>
      </c>
      <c r="C15" s="3351" t="s">
        <v>285</v>
      </c>
      <c r="D15" s="3357" t="s">
        <v>306</v>
      </c>
      <c r="E15" s="1186" t="s">
        <v>281</v>
      </c>
      <c r="F15" s="3508" t="s">
        <v>296</v>
      </c>
      <c r="G15" s="4063" t="s">
        <v>4401</v>
      </c>
      <c r="H15" s="3774" t="s">
        <v>294</v>
      </c>
      <c r="I15" s="3355" t="s">
        <v>3535</v>
      </c>
      <c r="J15" s="3783">
        <v>2010</v>
      </c>
      <c r="K15" s="4192" t="s">
        <v>4402</v>
      </c>
      <c r="L15" s="3764" t="s">
        <v>303</v>
      </c>
      <c r="M15" s="1990" t="s">
        <v>303</v>
      </c>
      <c r="N15" s="3792">
        <v>167426</v>
      </c>
      <c r="O15" s="4190"/>
      <c r="P15" s="2909">
        <v>0.98</v>
      </c>
      <c r="Q15" s="3372"/>
      <c r="R15" s="3373" t="s">
        <v>4403</v>
      </c>
      <c r="S15" s="1991"/>
      <c r="T15" s="2011" t="s">
        <v>4389</v>
      </c>
      <c r="U15" s="3374">
        <v>0.98</v>
      </c>
      <c r="V15" s="4191">
        <v>40616</v>
      </c>
      <c r="W15" s="3460" t="s">
        <v>3725</v>
      </c>
      <c r="X15" s="3717">
        <v>1</v>
      </c>
      <c r="Y15" s="3717">
        <v>1</v>
      </c>
      <c r="Z15" s="3492" t="s">
        <v>4154</v>
      </c>
      <c r="AA15" s="3351"/>
      <c r="AB15" s="3351"/>
      <c r="AC15" s="3379" t="s">
        <v>281</v>
      </c>
      <c r="AD15" s="3380" t="s">
        <v>4404</v>
      </c>
      <c r="AE15" s="3381" t="s">
        <v>4405</v>
      </c>
      <c r="AF15" s="3382">
        <v>40520</v>
      </c>
      <c r="AG15" s="3381" t="s">
        <v>287</v>
      </c>
      <c r="AH15" s="3382" t="s">
        <v>287</v>
      </c>
      <c r="AI15" s="3383" t="s">
        <v>2987</v>
      </c>
      <c r="AJ15" s="627" t="s">
        <v>281</v>
      </c>
      <c r="AK15" s="627" t="s">
        <v>281</v>
      </c>
      <c r="AL15" s="627" t="s">
        <v>281</v>
      </c>
      <c r="AM15" s="627" t="s">
        <v>281</v>
      </c>
      <c r="AN15" s="627" t="s">
        <v>281</v>
      </c>
      <c r="AO15" s="1182" t="s">
        <v>281</v>
      </c>
    </row>
    <row r="16" spans="1:41" s="587" customFormat="1" ht="18.75" customHeight="1" x14ac:dyDescent="0.25">
      <c r="A16" s="3351" t="s">
        <v>840</v>
      </c>
      <c r="B16" s="4059" t="s">
        <v>4149</v>
      </c>
      <c r="C16" s="3351" t="s">
        <v>285</v>
      </c>
      <c r="D16" s="3357" t="s">
        <v>306</v>
      </c>
      <c r="E16" s="1186" t="s">
        <v>281</v>
      </c>
      <c r="F16" s="3508" t="s">
        <v>296</v>
      </c>
      <c r="G16" s="3355" t="s">
        <v>3816</v>
      </c>
      <c r="H16" s="3774" t="s">
        <v>294</v>
      </c>
      <c r="I16" s="3355" t="s">
        <v>3535</v>
      </c>
      <c r="J16" s="3783">
        <v>2010</v>
      </c>
      <c r="K16" s="4192" t="s">
        <v>3816</v>
      </c>
      <c r="L16" s="3764" t="s">
        <v>290</v>
      </c>
      <c r="M16" s="1990" t="s">
        <v>290</v>
      </c>
      <c r="N16" s="3792">
        <v>188804</v>
      </c>
      <c r="O16" s="4190"/>
      <c r="P16" s="2909">
        <v>0.8</v>
      </c>
      <c r="Q16" s="3372"/>
      <c r="R16" s="3373" t="s">
        <v>4406</v>
      </c>
      <c r="S16" s="1991"/>
      <c r="T16" s="2011" t="s">
        <v>4407</v>
      </c>
      <c r="U16" s="3374">
        <v>0.8</v>
      </c>
      <c r="V16" s="4191">
        <v>40590</v>
      </c>
      <c r="W16" s="3460" t="s">
        <v>3725</v>
      </c>
      <c r="X16" s="3717">
        <v>1</v>
      </c>
      <c r="Y16" s="3717">
        <v>1</v>
      </c>
      <c r="Z16" s="3492" t="s">
        <v>4154</v>
      </c>
      <c r="AA16" s="3351"/>
      <c r="AB16" s="3351"/>
      <c r="AC16" s="3379" t="s">
        <v>281</v>
      </c>
      <c r="AD16" s="3380" t="s">
        <v>4408</v>
      </c>
      <c r="AE16" s="3381" t="s">
        <v>4391</v>
      </c>
      <c r="AF16" s="3382">
        <v>40520</v>
      </c>
      <c r="AG16" s="3381" t="s">
        <v>287</v>
      </c>
      <c r="AH16" s="3382" t="s">
        <v>287</v>
      </c>
      <c r="AI16" s="3380" t="s">
        <v>3117</v>
      </c>
      <c r="AJ16" s="627" t="s">
        <v>281</v>
      </c>
      <c r="AK16" s="627" t="s">
        <v>281</v>
      </c>
      <c r="AL16" s="627" t="s">
        <v>281</v>
      </c>
      <c r="AM16" s="627" t="s">
        <v>281</v>
      </c>
      <c r="AN16" s="627" t="s">
        <v>281</v>
      </c>
      <c r="AO16" s="1182" t="s">
        <v>281</v>
      </c>
    </row>
    <row r="17" spans="1:41" s="60" customFormat="1" ht="16.5" customHeight="1" x14ac:dyDescent="0.2">
      <c r="A17" s="4133"/>
      <c r="B17" s="4131"/>
      <c r="C17" s="4132"/>
      <c r="D17" s="4133"/>
      <c r="E17" s="4133"/>
      <c r="F17" s="4133"/>
      <c r="G17" s="4132"/>
      <c r="H17" s="4132"/>
      <c r="I17" s="4133"/>
      <c r="J17" s="4135"/>
      <c r="K17" s="6040" t="s">
        <v>332</v>
      </c>
      <c r="L17" s="6041"/>
      <c r="M17" s="6041"/>
      <c r="N17" s="3685">
        <f>SUM(N18,'10-E382op-EmProc (8)'!N7,'10-E382op-EmProc (8)'!N9,)</f>
        <v>6774037.8499999996</v>
      </c>
      <c r="O17" s="4092"/>
      <c r="P17" s="4136"/>
      <c r="Q17" s="3334"/>
      <c r="R17" s="2491">
        <f>SUM(R18,'10-E382op-EmProc (8)'!R7,'10-E382op-EmProc (8)'!R9,)</f>
        <v>2003</v>
      </c>
      <c r="S17" s="3335"/>
      <c r="T17" s="3937"/>
      <c r="U17" s="4147"/>
      <c r="V17" s="4138"/>
      <c r="W17" s="4138"/>
      <c r="X17" s="4146" t="e">
        <f>SUM(X18,#REF!,#REF!)</f>
        <v>#REF!</v>
      </c>
      <c r="Y17" s="4146" t="e">
        <f>SUM(Y18,#REF!,#REF!)</f>
        <v>#REF!</v>
      </c>
      <c r="Z17" s="4132"/>
      <c r="AA17" s="4132"/>
      <c r="AB17" s="4132"/>
      <c r="AC17" s="4132"/>
      <c r="AD17" s="4132"/>
      <c r="AE17" s="4132"/>
      <c r="AF17" s="4132"/>
      <c r="AG17" s="4132"/>
      <c r="AH17" s="4132"/>
      <c r="AI17" s="4132"/>
      <c r="AJ17" s="6"/>
    </row>
    <row r="18" spans="1:41" s="60" customFormat="1" ht="16.5" x14ac:dyDescent="0.2">
      <c r="A18" s="4148"/>
      <c r="B18" s="4141"/>
      <c r="C18" s="4142"/>
      <c r="D18" s="4140"/>
      <c r="E18" s="4140"/>
      <c r="F18" s="4140"/>
      <c r="G18" s="4142"/>
      <c r="H18" s="4142"/>
      <c r="I18" s="4140"/>
      <c r="J18" s="4143"/>
      <c r="K18" s="6039" t="s">
        <v>289</v>
      </c>
      <c r="L18" s="6052"/>
      <c r="M18" s="6052"/>
      <c r="N18" s="2545">
        <f>SUM(N19:N19)</f>
        <v>97058.82</v>
      </c>
      <c r="O18" s="4093"/>
      <c r="P18" s="3695"/>
      <c r="Q18" s="2068"/>
      <c r="R18" s="2072">
        <f>SUM(R19:R19)</f>
        <v>0</v>
      </c>
      <c r="S18" s="2068"/>
      <c r="T18" s="4149"/>
      <c r="U18" s="4150"/>
      <c r="V18" s="4145"/>
      <c r="W18" s="4145"/>
      <c r="X18" s="4146">
        <f>SUM(X19:X19)</f>
        <v>0</v>
      </c>
      <c r="Y18" s="4146">
        <f>SUM(Y19:Y19)</f>
        <v>1</v>
      </c>
      <c r="Z18" s="4151"/>
      <c r="AA18" s="4152"/>
      <c r="AB18" s="4152"/>
      <c r="AC18" s="4152"/>
      <c r="AD18" s="4152"/>
      <c r="AE18" s="4152"/>
      <c r="AF18" s="4152"/>
      <c r="AG18" s="4152"/>
      <c r="AH18" s="4152"/>
      <c r="AI18" s="4152"/>
      <c r="AJ18" s="6"/>
    </row>
    <row r="19" spans="1:41" s="587" customFormat="1" ht="43.5" customHeight="1" x14ac:dyDescent="0.25">
      <c r="A19" s="3351" t="s">
        <v>840</v>
      </c>
      <c r="B19" s="1006" t="s">
        <v>331</v>
      </c>
      <c r="C19" s="3351" t="s">
        <v>285</v>
      </c>
      <c r="D19" s="3357" t="s">
        <v>306</v>
      </c>
      <c r="E19" s="3591" t="s">
        <v>4409</v>
      </c>
      <c r="F19" s="3508" t="s">
        <v>296</v>
      </c>
      <c r="G19" s="3355" t="s">
        <v>3673</v>
      </c>
      <c r="H19" s="3369" t="s">
        <v>289</v>
      </c>
      <c r="I19" s="3355" t="s">
        <v>332</v>
      </c>
      <c r="J19" s="3358">
        <v>2011</v>
      </c>
      <c r="K19" s="4193" t="s">
        <v>3674</v>
      </c>
      <c r="L19" s="3969" t="s">
        <v>290</v>
      </c>
      <c r="M19" s="4194" t="s">
        <v>290</v>
      </c>
      <c r="N19" s="4114">
        <v>97058.82</v>
      </c>
      <c r="O19" s="4195"/>
      <c r="P19" s="3971">
        <v>0.95</v>
      </c>
      <c r="Q19" s="3780"/>
      <c r="R19" s="3973" t="s">
        <v>3675</v>
      </c>
      <c r="S19" s="3781"/>
      <c r="T19" s="4153" t="s">
        <v>4410</v>
      </c>
      <c r="U19" s="4196">
        <v>0</v>
      </c>
      <c r="V19" s="3382">
        <v>41484</v>
      </c>
      <c r="W19" s="3460" t="s">
        <v>3725</v>
      </c>
      <c r="X19" s="3717">
        <v>0</v>
      </c>
      <c r="Y19" s="3717">
        <v>1</v>
      </c>
      <c r="Z19" s="3492" t="s">
        <v>4411</v>
      </c>
      <c r="AA19" s="3351" t="s">
        <v>4385</v>
      </c>
      <c r="AB19" s="3363"/>
      <c r="AC19" s="3450" t="s">
        <v>281</v>
      </c>
      <c r="AD19" s="980" t="s">
        <v>4412</v>
      </c>
      <c r="AE19" s="980" t="s">
        <v>3821</v>
      </c>
      <c r="AF19" s="3382">
        <v>40899</v>
      </c>
      <c r="AG19" s="3381" t="s">
        <v>287</v>
      </c>
      <c r="AH19" s="3382" t="s">
        <v>287</v>
      </c>
      <c r="AI19" s="3380" t="s">
        <v>3117</v>
      </c>
      <c r="AJ19" s="627" t="s">
        <v>281</v>
      </c>
      <c r="AK19" s="627" t="s">
        <v>281</v>
      </c>
      <c r="AL19" s="627" t="s">
        <v>281</v>
      </c>
      <c r="AM19" s="627" t="s">
        <v>281</v>
      </c>
      <c r="AN19" s="627" t="s">
        <v>281</v>
      </c>
      <c r="AO19" s="1182" t="s">
        <v>281</v>
      </c>
    </row>
    <row r="22" spans="1:41" x14ac:dyDescent="0.2">
      <c r="K22" s="2409" t="s">
        <v>2633</v>
      </c>
    </row>
  </sheetData>
  <mergeCells count="5">
    <mergeCell ref="N6:O6"/>
    <mergeCell ref="P6:Q6"/>
    <mergeCell ref="R6:S6"/>
    <mergeCell ref="K17:M17"/>
    <mergeCell ref="K18:M18"/>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3">
    <tabColor rgb="FFEB700B"/>
  </sheetPr>
  <dimension ref="A1:AO22"/>
  <sheetViews>
    <sheetView showGridLines="0" view="pageBreakPreview" zoomScaleNormal="70" zoomScaleSheetLayoutView="100" workbookViewId="0">
      <selection activeCell="A15" sqref="A15:XFD15"/>
    </sheetView>
  </sheetViews>
  <sheetFormatPr baseColWidth="10" defaultColWidth="11.42578125" defaultRowHeight="12.75" x14ac:dyDescent="0.2"/>
  <cols>
    <col min="1" max="1" width="0.140625" style="6"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6.5703125" style="6" customWidth="1"/>
    <col min="19" max="19" width="2.85546875" style="6" customWidth="1"/>
    <col min="20" max="20" width="32.7109375" style="378" customWidth="1"/>
    <col min="21" max="21" width="15.7109375" style="6" hidden="1" customWidth="1"/>
    <col min="22" max="22" width="11.28515625" style="6" hidden="1" customWidth="1"/>
    <col min="23" max="23" width="9" style="6" hidden="1" customWidth="1"/>
    <col min="24" max="24" width="10.140625" style="378" hidden="1" customWidth="1"/>
    <col min="25" max="25" width="8.140625" style="378" hidden="1" customWidth="1"/>
    <col min="26" max="26" width="26" style="378" hidden="1" customWidth="1"/>
    <col min="27" max="27" width="51.2851562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71093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2388</v>
      </c>
      <c r="L1" s="4084"/>
      <c r="M1" s="4084"/>
      <c r="N1" s="4084"/>
      <c r="O1" s="4084"/>
      <c r="P1" s="4084"/>
      <c r="Q1" s="4084"/>
      <c r="R1" s="4084"/>
      <c r="S1" s="4084"/>
      <c r="T1" s="2996" t="s">
        <v>5194</v>
      </c>
      <c r="V1" s="4000"/>
      <c r="W1" s="4001"/>
      <c r="X1" s="4001"/>
      <c r="Y1" s="4001"/>
      <c r="Z1" s="4002"/>
    </row>
    <row r="2" spans="1:41" s="3999" customFormat="1" ht="18" x14ac:dyDescent="0.25">
      <c r="K2" s="1652" t="s">
        <v>3541</v>
      </c>
      <c r="L2" s="4084"/>
      <c r="M2" s="4084"/>
      <c r="N2" s="4084"/>
      <c r="O2" s="4084"/>
      <c r="P2" s="4084"/>
      <c r="Q2" s="4084"/>
      <c r="R2" s="4084"/>
      <c r="S2" s="4084"/>
      <c r="T2" s="4084"/>
      <c r="V2" s="4000"/>
      <c r="W2" s="4001"/>
      <c r="X2" s="4001"/>
      <c r="Y2" s="4001"/>
      <c r="Z2" s="4002"/>
    </row>
    <row r="3" spans="1:41" s="3999" customFormat="1" ht="18" x14ac:dyDescent="0.25">
      <c r="K3" s="1652" t="s">
        <v>3542</v>
      </c>
      <c r="L3" s="4084"/>
      <c r="M3" s="4084"/>
      <c r="N3" s="4084"/>
      <c r="O3" s="4084"/>
      <c r="P3" s="4084"/>
      <c r="Q3" s="4084"/>
      <c r="R3" s="4084"/>
      <c r="S3" s="4084"/>
      <c r="T3" s="4084"/>
      <c r="V3" s="4000"/>
      <c r="W3" s="4001"/>
      <c r="X3" s="4001"/>
      <c r="Y3" s="4001"/>
      <c r="Z3" s="4002"/>
    </row>
    <row r="4" spans="1:41" s="3999" customFormat="1" ht="18" x14ac:dyDescent="0.25">
      <c r="K4" s="2992">
        <v>2013</v>
      </c>
      <c r="L4" s="4084"/>
      <c r="M4" s="4084"/>
      <c r="N4" s="4084"/>
      <c r="O4" s="4084"/>
      <c r="P4" s="4084"/>
      <c r="Q4" s="4084"/>
      <c r="R4" s="4084"/>
      <c r="S4" s="4084"/>
      <c r="T4" s="4084"/>
      <c r="V4" s="4000"/>
      <c r="W4" s="4001"/>
      <c r="X4" s="4001"/>
      <c r="Y4" s="4001"/>
      <c r="Z4" s="4002"/>
    </row>
    <row r="5" spans="1:41" s="3999" customFormat="1" ht="14.25" customHeight="1" x14ac:dyDescent="0.25">
      <c r="K5" s="2992"/>
      <c r="L5" s="4085"/>
      <c r="M5" s="4085"/>
      <c r="N5" s="4085"/>
      <c r="O5" s="4085"/>
      <c r="P5" s="4085"/>
      <c r="Q5" s="4085"/>
      <c r="R5" s="4085"/>
      <c r="S5" s="4085"/>
      <c r="T5" s="4085"/>
      <c r="V5" s="85"/>
      <c r="W5" s="83"/>
      <c r="X5" s="58"/>
      <c r="Y5" s="58"/>
      <c r="Z5" s="58"/>
    </row>
    <row r="6" spans="1:41" s="3632" customFormat="1" ht="42.75" customHeight="1" x14ac:dyDescent="0.2">
      <c r="A6" s="4154" t="s">
        <v>50</v>
      </c>
      <c r="B6" s="4155" t="s">
        <v>44</v>
      </c>
      <c r="C6" s="4155" t="s">
        <v>172</v>
      </c>
      <c r="D6" s="4155" t="s">
        <v>261</v>
      </c>
      <c r="E6" s="4155"/>
      <c r="F6" s="4155" t="s">
        <v>176</v>
      </c>
      <c r="G6" s="4155" t="s">
        <v>179</v>
      </c>
      <c r="H6" s="4155" t="s">
        <v>178</v>
      </c>
      <c r="I6" s="4155" t="s">
        <v>174</v>
      </c>
      <c r="J6" s="4156" t="s">
        <v>175</v>
      </c>
      <c r="K6" s="4157" t="s">
        <v>181</v>
      </c>
      <c r="L6" s="4157" t="s">
        <v>21</v>
      </c>
      <c r="M6" s="4157" t="s">
        <v>29</v>
      </c>
      <c r="N6" s="6099" t="s">
        <v>258</v>
      </c>
      <c r="O6" s="6099"/>
      <c r="P6" s="6099" t="s">
        <v>182</v>
      </c>
      <c r="Q6" s="6099"/>
      <c r="R6" s="6099" t="s">
        <v>20</v>
      </c>
      <c r="S6" s="6099"/>
      <c r="T6" s="4157" t="s">
        <v>30</v>
      </c>
      <c r="U6" s="4197" t="s">
        <v>171</v>
      </c>
      <c r="V6" s="4198" t="s">
        <v>183</v>
      </c>
      <c r="W6" s="4198" t="s">
        <v>185</v>
      </c>
      <c r="X6" s="4199" t="s">
        <v>26</v>
      </c>
      <c r="Y6" s="4199" t="s">
        <v>27</v>
      </c>
      <c r="Z6" s="4200" t="s">
        <v>23</v>
      </c>
      <c r="AA6" s="4201" t="s">
        <v>187</v>
      </c>
      <c r="AB6" s="4201" t="s">
        <v>188</v>
      </c>
      <c r="AC6" s="4202" t="s">
        <v>45</v>
      </c>
      <c r="AD6" s="4199" t="s">
        <v>47</v>
      </c>
      <c r="AE6" s="4203" t="s">
        <v>49</v>
      </c>
      <c r="AF6" s="4203" t="s">
        <v>189</v>
      </c>
      <c r="AG6" s="4203" t="s">
        <v>202</v>
      </c>
      <c r="AH6" s="4203" t="s">
        <v>191</v>
      </c>
      <c r="AI6" s="4199" t="s">
        <v>151</v>
      </c>
    </row>
    <row r="7" spans="1:41" s="60" customFormat="1" ht="16.5" x14ac:dyDescent="0.2">
      <c r="A7" s="4204"/>
      <c r="B7" s="4205"/>
      <c r="C7" s="4206"/>
      <c r="D7" s="4207"/>
      <c r="E7" s="4207"/>
      <c r="F7" s="4207"/>
      <c r="G7" s="4206"/>
      <c r="H7" s="4206"/>
      <c r="I7" s="4207"/>
      <c r="J7" s="4208"/>
      <c r="K7" s="6102" t="s">
        <v>295</v>
      </c>
      <c r="L7" s="6103"/>
      <c r="M7" s="6103"/>
      <c r="N7" s="4209">
        <f>SUM(N8)</f>
        <v>697500</v>
      </c>
      <c r="O7" s="4210"/>
      <c r="P7" s="4211"/>
      <c r="Q7" s="4212"/>
      <c r="R7" s="4213">
        <f>SUM(R8)</f>
        <v>0</v>
      </c>
      <c r="S7" s="4212"/>
      <c r="T7" s="4214"/>
      <c r="U7" s="4215"/>
      <c r="V7" s="4216"/>
      <c r="W7" s="4216"/>
      <c r="X7" s="4217">
        <f>SUM(X8)</f>
        <v>0</v>
      </c>
      <c r="Y7" s="4217">
        <f>SUM(Y8)</f>
        <v>1</v>
      </c>
      <c r="Z7" s="4218"/>
      <c r="AA7" s="4219"/>
      <c r="AB7" s="4219"/>
      <c r="AC7" s="4219"/>
      <c r="AD7" s="4219"/>
      <c r="AE7" s="4219"/>
      <c r="AF7" s="4219"/>
      <c r="AG7" s="4219"/>
      <c r="AH7" s="4219"/>
      <c r="AI7" s="4219"/>
      <c r="AJ7" s="6"/>
    </row>
    <row r="8" spans="1:41" s="587" customFormat="1" ht="17.25" customHeight="1" x14ac:dyDescent="0.25">
      <c r="A8" s="3351" t="s">
        <v>840</v>
      </c>
      <c r="B8" s="1006" t="s">
        <v>331</v>
      </c>
      <c r="C8" s="3351" t="s">
        <v>285</v>
      </c>
      <c r="D8" s="3357" t="s">
        <v>306</v>
      </c>
      <c r="E8" s="1186" t="s">
        <v>281</v>
      </c>
      <c r="F8" s="3508" t="s">
        <v>296</v>
      </c>
      <c r="G8" s="3355" t="s">
        <v>3716</v>
      </c>
      <c r="H8" s="3369" t="s">
        <v>295</v>
      </c>
      <c r="I8" s="3355" t="s">
        <v>332</v>
      </c>
      <c r="J8" s="3358">
        <v>2011</v>
      </c>
      <c r="K8" s="1968" t="s">
        <v>3717</v>
      </c>
      <c r="L8" s="3764" t="s">
        <v>309</v>
      </c>
      <c r="M8" s="1990" t="s">
        <v>308</v>
      </c>
      <c r="N8" s="2573">
        <v>697500</v>
      </c>
      <c r="O8" s="4220"/>
      <c r="P8" s="2909">
        <v>0.99</v>
      </c>
      <c r="Q8" s="3372"/>
      <c r="R8" s="3373" t="s">
        <v>4413</v>
      </c>
      <c r="S8" s="1991"/>
      <c r="T8" s="2011" t="s">
        <v>4414</v>
      </c>
      <c r="U8" s="3374">
        <v>0.7</v>
      </c>
      <c r="V8" s="3382">
        <v>41068</v>
      </c>
      <c r="W8" s="3460" t="s">
        <v>3725</v>
      </c>
      <c r="X8" s="3717">
        <v>0</v>
      </c>
      <c r="Y8" s="3717">
        <v>1</v>
      </c>
      <c r="Z8" s="3492" t="s">
        <v>4411</v>
      </c>
      <c r="AA8" s="3422" t="s">
        <v>4415</v>
      </c>
      <c r="AB8" s="3363"/>
      <c r="AC8" s="3450" t="s">
        <v>281</v>
      </c>
      <c r="AD8" s="980" t="s">
        <v>4416</v>
      </c>
      <c r="AE8" s="980" t="s">
        <v>3825</v>
      </c>
      <c r="AF8" s="3382">
        <v>40878</v>
      </c>
      <c r="AG8" s="3381" t="s">
        <v>287</v>
      </c>
      <c r="AH8" s="3382" t="s">
        <v>287</v>
      </c>
      <c r="AI8" s="3380" t="s">
        <v>4417</v>
      </c>
      <c r="AJ8" s="627" t="s">
        <v>281</v>
      </c>
      <c r="AK8" s="627" t="s">
        <v>281</v>
      </c>
      <c r="AL8" s="627" t="s">
        <v>281</v>
      </c>
      <c r="AM8" s="627" t="s">
        <v>281</v>
      </c>
      <c r="AN8" s="627" t="s">
        <v>281</v>
      </c>
      <c r="AO8" s="1182" t="s">
        <v>281</v>
      </c>
    </row>
    <row r="9" spans="1:41" s="60" customFormat="1" ht="16.5" x14ac:dyDescent="0.2">
      <c r="A9" s="4204"/>
      <c r="B9" s="4205"/>
      <c r="C9" s="4206"/>
      <c r="D9" s="4207"/>
      <c r="E9" s="4207"/>
      <c r="F9" s="4207"/>
      <c r="G9" s="4206"/>
      <c r="H9" s="4206"/>
      <c r="I9" s="4207"/>
      <c r="J9" s="4208"/>
      <c r="K9" s="6039" t="s">
        <v>294</v>
      </c>
      <c r="L9" s="6052"/>
      <c r="M9" s="6052"/>
      <c r="N9" s="2545">
        <f>SUM(N10:N19,'10-E382op-EmProc (9)'!N7)</f>
        <v>5979479.0299999993</v>
      </c>
      <c r="O9" s="4093"/>
      <c r="P9" s="3695"/>
      <c r="Q9" s="2068"/>
      <c r="R9" s="2490">
        <f>SUM(R10:R19,'10-E382op-EmProc (9)'!R7)</f>
        <v>2003</v>
      </c>
      <c r="S9" s="2068"/>
      <c r="T9" s="4149"/>
      <c r="U9" s="4215"/>
      <c r="V9" s="4216"/>
      <c r="W9" s="4216"/>
      <c r="X9" s="4217">
        <f>SUM(X10:X19)</f>
        <v>3</v>
      </c>
      <c r="Y9" s="4217">
        <f>SUM(Y10:Y19)</f>
        <v>15</v>
      </c>
      <c r="Z9" s="4218"/>
      <c r="AA9" s="4219"/>
      <c r="AB9" s="4219"/>
      <c r="AC9" s="4219"/>
      <c r="AD9" s="4219"/>
      <c r="AE9" s="4219"/>
      <c r="AF9" s="4219"/>
      <c r="AG9" s="4219"/>
      <c r="AH9" s="4219"/>
      <c r="AI9" s="4219"/>
      <c r="AJ9" s="6"/>
    </row>
    <row r="10" spans="1:41" s="587" customFormat="1" ht="27" customHeight="1" x14ac:dyDescent="0.25">
      <c r="A10" s="3351" t="s">
        <v>840</v>
      </c>
      <c r="B10" s="1006" t="s">
        <v>331</v>
      </c>
      <c r="C10" s="3351" t="s">
        <v>285</v>
      </c>
      <c r="D10" s="3357" t="s">
        <v>306</v>
      </c>
      <c r="E10" s="1186" t="s">
        <v>281</v>
      </c>
      <c r="F10" s="3508" t="s">
        <v>296</v>
      </c>
      <c r="G10" s="3355" t="s">
        <v>3632</v>
      </c>
      <c r="H10" s="3369" t="s">
        <v>294</v>
      </c>
      <c r="I10" s="3355" t="s">
        <v>332</v>
      </c>
      <c r="J10" s="3358">
        <v>2011</v>
      </c>
      <c r="K10" s="4192" t="s">
        <v>4418</v>
      </c>
      <c r="L10" s="3764" t="s">
        <v>290</v>
      </c>
      <c r="M10" s="3315" t="s">
        <v>4122</v>
      </c>
      <c r="N10" s="2573">
        <v>303968</v>
      </c>
      <c r="O10" s="4220"/>
      <c r="P10" s="2909">
        <v>0.84</v>
      </c>
      <c r="Q10" s="3372"/>
      <c r="R10" s="3373" t="s">
        <v>4419</v>
      </c>
      <c r="S10" s="1991"/>
      <c r="T10" s="2011" t="s">
        <v>4420</v>
      </c>
      <c r="U10" s="3374">
        <v>0.84</v>
      </c>
      <c r="V10" s="3382">
        <v>41114</v>
      </c>
      <c r="W10" s="3460" t="s">
        <v>3725</v>
      </c>
      <c r="X10" s="3717">
        <v>0</v>
      </c>
      <c r="Y10" s="3717">
        <v>1</v>
      </c>
      <c r="Z10" s="3492" t="s">
        <v>4411</v>
      </c>
      <c r="AA10" s="3351" t="s">
        <v>3094</v>
      </c>
      <c r="AB10" s="3363"/>
      <c r="AC10" s="3450" t="s">
        <v>281</v>
      </c>
      <c r="AD10" s="980" t="s">
        <v>4421</v>
      </c>
      <c r="AE10" s="980" t="s">
        <v>4422</v>
      </c>
      <c r="AF10" s="3382">
        <v>40883</v>
      </c>
      <c r="AG10" s="3381" t="s">
        <v>287</v>
      </c>
      <c r="AH10" s="3382" t="s">
        <v>287</v>
      </c>
      <c r="AI10" s="3380" t="s">
        <v>3117</v>
      </c>
      <c r="AJ10" s="627" t="s">
        <v>281</v>
      </c>
      <c r="AK10" s="627" t="s">
        <v>281</v>
      </c>
      <c r="AL10" s="627" t="s">
        <v>281</v>
      </c>
      <c r="AM10" s="627" t="s">
        <v>281</v>
      </c>
      <c r="AN10" s="627" t="s">
        <v>281</v>
      </c>
      <c r="AO10" s="1182" t="s">
        <v>281</v>
      </c>
    </row>
    <row r="11" spans="1:41" s="587" customFormat="1" ht="18.75" customHeight="1" x14ac:dyDescent="0.25">
      <c r="A11" s="3351" t="s">
        <v>840</v>
      </c>
      <c r="B11" s="1006" t="s">
        <v>331</v>
      </c>
      <c r="C11" s="3351" t="s">
        <v>285</v>
      </c>
      <c r="D11" s="3357" t="s">
        <v>306</v>
      </c>
      <c r="E11" s="1186" t="s">
        <v>281</v>
      </c>
      <c r="F11" s="3508" t="s">
        <v>296</v>
      </c>
      <c r="G11" s="3355" t="s">
        <v>4423</v>
      </c>
      <c r="H11" s="3369" t="s">
        <v>294</v>
      </c>
      <c r="I11" s="3355" t="s">
        <v>332</v>
      </c>
      <c r="J11" s="3358">
        <v>2011</v>
      </c>
      <c r="K11" s="2700" t="s">
        <v>4424</v>
      </c>
      <c r="L11" s="2619" t="s">
        <v>324</v>
      </c>
      <c r="M11" s="2619" t="s">
        <v>324</v>
      </c>
      <c r="N11" s="3831">
        <v>80000</v>
      </c>
      <c r="O11" s="4112"/>
      <c r="P11" s="3469">
        <v>0.75</v>
      </c>
      <c r="Q11" s="2700"/>
      <c r="R11" s="3373" t="s">
        <v>4425</v>
      </c>
      <c r="S11" s="2700"/>
      <c r="T11" s="2011" t="s">
        <v>4426</v>
      </c>
      <c r="U11" s="3374">
        <v>0.75</v>
      </c>
      <c r="V11" s="3382">
        <v>41015</v>
      </c>
      <c r="W11" s="3460" t="s">
        <v>3725</v>
      </c>
      <c r="X11" s="3717">
        <v>0</v>
      </c>
      <c r="Y11" s="3717">
        <v>1</v>
      </c>
      <c r="Z11" s="3492" t="s">
        <v>4411</v>
      </c>
      <c r="AA11" s="3351" t="s">
        <v>3094</v>
      </c>
      <c r="AB11" s="3363"/>
      <c r="AC11" s="3450" t="s">
        <v>281</v>
      </c>
      <c r="AD11" s="980" t="s">
        <v>4427</v>
      </c>
      <c r="AE11" s="980" t="s">
        <v>4422</v>
      </c>
      <c r="AF11" s="3382">
        <v>40883</v>
      </c>
      <c r="AG11" s="3381" t="s">
        <v>287</v>
      </c>
      <c r="AH11" s="3382" t="s">
        <v>287</v>
      </c>
      <c r="AI11" s="3381" t="s">
        <v>3141</v>
      </c>
      <c r="AJ11" s="627" t="s">
        <v>281</v>
      </c>
      <c r="AK11" s="627" t="s">
        <v>281</v>
      </c>
      <c r="AL11" s="627" t="s">
        <v>281</v>
      </c>
      <c r="AM11" s="627" t="s">
        <v>281</v>
      </c>
      <c r="AN11" s="627" t="s">
        <v>281</v>
      </c>
      <c r="AO11" s="1182" t="s">
        <v>281</v>
      </c>
    </row>
    <row r="12" spans="1:41" s="587" customFormat="1" ht="25.5" customHeight="1" x14ac:dyDescent="0.25">
      <c r="A12" s="3351" t="s">
        <v>840</v>
      </c>
      <c r="B12" s="1006" t="s">
        <v>331</v>
      </c>
      <c r="C12" s="3351" t="s">
        <v>285</v>
      </c>
      <c r="D12" s="3357" t="s">
        <v>306</v>
      </c>
      <c r="E12" s="1186" t="s">
        <v>281</v>
      </c>
      <c r="F12" s="3508" t="s">
        <v>296</v>
      </c>
      <c r="G12" s="3355" t="s">
        <v>3708</v>
      </c>
      <c r="H12" s="3369" t="s">
        <v>294</v>
      </c>
      <c r="I12" s="3355" t="s">
        <v>332</v>
      </c>
      <c r="J12" s="3358">
        <v>2011</v>
      </c>
      <c r="K12" s="2700" t="s">
        <v>3756</v>
      </c>
      <c r="L12" s="2619" t="s">
        <v>305</v>
      </c>
      <c r="M12" s="2619" t="s">
        <v>1906</v>
      </c>
      <c r="N12" s="3831">
        <v>248486.23</v>
      </c>
      <c r="O12" s="4112"/>
      <c r="P12" s="3469">
        <v>0.87</v>
      </c>
      <c r="Q12" s="2700"/>
      <c r="R12" s="3373" t="s">
        <v>3710</v>
      </c>
      <c r="S12" s="2700"/>
      <c r="T12" s="2011" t="s">
        <v>4428</v>
      </c>
      <c r="U12" s="3374">
        <v>0.87</v>
      </c>
      <c r="V12" s="3382">
        <v>41106</v>
      </c>
      <c r="W12" s="3460" t="s">
        <v>3725</v>
      </c>
      <c r="X12" s="3717">
        <v>0</v>
      </c>
      <c r="Y12" s="3717">
        <v>1</v>
      </c>
      <c r="Z12" s="3492" t="s">
        <v>4411</v>
      </c>
      <c r="AA12" s="3351" t="s">
        <v>3094</v>
      </c>
      <c r="AB12" s="3363"/>
      <c r="AC12" s="3450" t="s">
        <v>281</v>
      </c>
      <c r="AD12" s="980" t="s">
        <v>4429</v>
      </c>
      <c r="AE12" s="980" t="s">
        <v>4430</v>
      </c>
      <c r="AF12" s="3382">
        <v>40907</v>
      </c>
      <c r="AG12" s="3381" t="s">
        <v>287</v>
      </c>
      <c r="AH12" s="3382" t="s">
        <v>287</v>
      </c>
      <c r="AI12" s="3454" t="s">
        <v>3080</v>
      </c>
      <c r="AJ12" s="627" t="s">
        <v>281</v>
      </c>
      <c r="AK12" s="627" t="s">
        <v>281</v>
      </c>
      <c r="AL12" s="627" t="s">
        <v>281</v>
      </c>
      <c r="AM12" s="627" t="s">
        <v>281</v>
      </c>
      <c r="AN12" s="627" t="s">
        <v>281</v>
      </c>
      <c r="AO12" s="1182" t="s">
        <v>281</v>
      </c>
    </row>
    <row r="13" spans="1:41" s="587" customFormat="1" ht="26.25" customHeight="1" x14ac:dyDescent="0.25">
      <c r="A13" s="3351" t="s">
        <v>840</v>
      </c>
      <c r="B13" s="1006" t="s">
        <v>331</v>
      </c>
      <c r="C13" s="3351" t="s">
        <v>285</v>
      </c>
      <c r="D13" s="3357" t="s">
        <v>306</v>
      </c>
      <c r="E13" s="1186" t="s">
        <v>281</v>
      </c>
      <c r="F13" s="3508" t="s">
        <v>296</v>
      </c>
      <c r="G13" s="3355" t="s">
        <v>4431</v>
      </c>
      <c r="H13" s="3369" t="s">
        <v>294</v>
      </c>
      <c r="I13" s="3355" t="s">
        <v>332</v>
      </c>
      <c r="J13" s="3358">
        <v>2011</v>
      </c>
      <c r="K13" s="2404" t="s">
        <v>4432</v>
      </c>
      <c r="L13" s="1990" t="s">
        <v>303</v>
      </c>
      <c r="M13" s="3370" t="s">
        <v>303</v>
      </c>
      <c r="N13" s="2573">
        <v>726000</v>
      </c>
      <c r="O13" s="4220"/>
      <c r="P13" s="2909">
        <v>0.7</v>
      </c>
      <c r="Q13" s="3372"/>
      <c r="R13" s="3373" t="s">
        <v>4433</v>
      </c>
      <c r="S13" s="1991"/>
      <c r="T13" s="2011" t="s">
        <v>4434</v>
      </c>
      <c r="U13" s="3374">
        <v>0.3</v>
      </c>
      <c r="V13" s="3382">
        <v>41002</v>
      </c>
      <c r="W13" s="3460" t="s">
        <v>3725</v>
      </c>
      <c r="X13" s="3717">
        <v>1</v>
      </c>
      <c r="Y13" s="3717">
        <v>1</v>
      </c>
      <c r="Z13" s="3492" t="s">
        <v>4411</v>
      </c>
      <c r="AA13" s="3351"/>
      <c r="AB13" s="3363"/>
      <c r="AC13" s="3450" t="s">
        <v>281</v>
      </c>
      <c r="AD13" s="980" t="s">
        <v>4435</v>
      </c>
      <c r="AE13" s="980" t="s">
        <v>4422</v>
      </c>
      <c r="AF13" s="3382">
        <v>40883</v>
      </c>
      <c r="AG13" s="3381" t="s">
        <v>287</v>
      </c>
      <c r="AH13" s="3382" t="s">
        <v>287</v>
      </c>
      <c r="AI13" s="3383" t="s">
        <v>2987</v>
      </c>
      <c r="AJ13" s="627" t="s">
        <v>281</v>
      </c>
      <c r="AK13" s="627" t="s">
        <v>281</v>
      </c>
      <c r="AL13" s="627" t="s">
        <v>281</v>
      </c>
      <c r="AM13" s="627" t="s">
        <v>281</v>
      </c>
      <c r="AN13" s="627" t="s">
        <v>281</v>
      </c>
      <c r="AO13" s="1182" t="s">
        <v>281</v>
      </c>
    </row>
    <row r="14" spans="1:41" s="587" customFormat="1" ht="27" customHeight="1" x14ac:dyDescent="0.25">
      <c r="A14" s="3351" t="s">
        <v>840</v>
      </c>
      <c r="B14" s="1006" t="s">
        <v>331</v>
      </c>
      <c r="C14" s="3351" t="s">
        <v>285</v>
      </c>
      <c r="D14" s="3357" t="s">
        <v>306</v>
      </c>
      <c r="E14" s="1186" t="s">
        <v>281</v>
      </c>
      <c r="F14" s="3508" t="s">
        <v>296</v>
      </c>
      <c r="G14" s="3355" t="s">
        <v>4367</v>
      </c>
      <c r="H14" s="3369" t="s">
        <v>294</v>
      </c>
      <c r="I14" s="3355" t="s">
        <v>332</v>
      </c>
      <c r="J14" s="3358">
        <v>2011</v>
      </c>
      <c r="K14" s="2700" t="s">
        <v>4313</v>
      </c>
      <c r="L14" s="2619" t="s">
        <v>288</v>
      </c>
      <c r="M14" s="2619" t="s">
        <v>880</v>
      </c>
      <c r="N14" s="3831">
        <v>248486.23</v>
      </c>
      <c r="O14" s="4112"/>
      <c r="P14" s="3469">
        <v>0.87</v>
      </c>
      <c r="Q14" s="2700"/>
      <c r="R14" s="3373" t="s">
        <v>4314</v>
      </c>
      <c r="S14" s="2700"/>
      <c r="T14" s="2011" t="s">
        <v>4436</v>
      </c>
      <c r="U14" s="3374">
        <v>0.87</v>
      </c>
      <c r="V14" s="3382">
        <v>41103</v>
      </c>
      <c r="W14" s="3460" t="s">
        <v>3725</v>
      </c>
      <c r="X14" s="3717">
        <v>0</v>
      </c>
      <c r="Y14" s="3717">
        <v>1</v>
      </c>
      <c r="Z14" s="3492" t="s">
        <v>4411</v>
      </c>
      <c r="AA14" s="3351" t="s">
        <v>3094</v>
      </c>
      <c r="AB14" s="3363"/>
      <c r="AC14" s="3450" t="s">
        <v>281</v>
      </c>
      <c r="AD14" s="980" t="s">
        <v>4437</v>
      </c>
      <c r="AE14" s="980" t="s">
        <v>4430</v>
      </c>
      <c r="AF14" s="3382">
        <v>40907</v>
      </c>
      <c r="AG14" s="3381" t="s">
        <v>287</v>
      </c>
      <c r="AH14" s="3382" t="s">
        <v>287</v>
      </c>
      <c r="AI14" s="3383" t="s">
        <v>3031</v>
      </c>
      <c r="AJ14" s="627" t="s">
        <v>281</v>
      </c>
      <c r="AK14" s="627" t="s">
        <v>281</v>
      </c>
      <c r="AL14" s="627" t="s">
        <v>281</v>
      </c>
      <c r="AM14" s="627" t="s">
        <v>281</v>
      </c>
      <c r="AN14" s="627" t="s">
        <v>281</v>
      </c>
      <c r="AO14" s="1182" t="s">
        <v>281</v>
      </c>
    </row>
    <row r="15" spans="1:41" s="587" customFormat="1" ht="21" customHeight="1" x14ac:dyDescent="0.25">
      <c r="A15" s="3351" t="s">
        <v>840</v>
      </c>
      <c r="B15" s="1006" t="s">
        <v>331</v>
      </c>
      <c r="C15" s="3351" t="s">
        <v>285</v>
      </c>
      <c r="D15" s="3357" t="s">
        <v>306</v>
      </c>
      <c r="E15" s="1186" t="s">
        <v>281</v>
      </c>
      <c r="F15" s="3508" t="s">
        <v>296</v>
      </c>
      <c r="G15" s="3355" t="s">
        <v>4438</v>
      </c>
      <c r="H15" s="3369" t="s">
        <v>294</v>
      </c>
      <c r="I15" s="3355" t="s">
        <v>332</v>
      </c>
      <c r="J15" s="3358">
        <v>2011</v>
      </c>
      <c r="K15" s="2700" t="s">
        <v>4439</v>
      </c>
      <c r="L15" s="2619" t="s">
        <v>292</v>
      </c>
      <c r="M15" s="2619" t="s">
        <v>2249</v>
      </c>
      <c r="N15" s="3831">
        <v>150000</v>
      </c>
      <c r="O15" s="4112"/>
      <c r="P15" s="3469">
        <v>0.71</v>
      </c>
      <c r="Q15" s="2700"/>
      <c r="R15" s="3373">
        <v>956</v>
      </c>
      <c r="S15" s="2700"/>
      <c r="T15" s="2011" t="s">
        <v>4440</v>
      </c>
      <c r="U15" s="3374">
        <v>0.71</v>
      </c>
      <c r="V15" s="3382">
        <v>41015</v>
      </c>
      <c r="W15" s="3460" t="s">
        <v>3725</v>
      </c>
      <c r="X15" s="3717">
        <v>1</v>
      </c>
      <c r="Y15" s="3717">
        <v>2</v>
      </c>
      <c r="Z15" s="3492" t="s">
        <v>4411</v>
      </c>
      <c r="AA15" s="3351"/>
      <c r="AB15" s="3363"/>
      <c r="AC15" s="3450" t="s">
        <v>281</v>
      </c>
      <c r="AD15" s="980" t="s">
        <v>4441</v>
      </c>
      <c r="AE15" s="980" t="s">
        <v>4422</v>
      </c>
      <c r="AF15" s="3382">
        <v>40883</v>
      </c>
      <c r="AG15" s="3381" t="s">
        <v>287</v>
      </c>
      <c r="AH15" s="3382" t="s">
        <v>287</v>
      </c>
      <c r="AI15" s="3383" t="s">
        <v>3031</v>
      </c>
      <c r="AJ15" s="627" t="s">
        <v>281</v>
      </c>
      <c r="AK15" s="627" t="s">
        <v>281</v>
      </c>
      <c r="AL15" s="627" t="s">
        <v>281</v>
      </c>
      <c r="AM15" s="627" t="s">
        <v>281</v>
      </c>
      <c r="AN15" s="627" t="s">
        <v>281</v>
      </c>
      <c r="AO15" s="1182" t="s">
        <v>281</v>
      </c>
    </row>
    <row r="16" spans="1:41" s="587" customFormat="1" ht="39" customHeight="1" x14ac:dyDescent="0.25">
      <c r="A16" s="3351" t="s">
        <v>840</v>
      </c>
      <c r="B16" s="1006" t="s">
        <v>331</v>
      </c>
      <c r="C16" s="3351" t="s">
        <v>285</v>
      </c>
      <c r="D16" s="3357" t="s">
        <v>306</v>
      </c>
      <c r="E16" s="1186" t="s">
        <v>281</v>
      </c>
      <c r="F16" s="3508" t="s">
        <v>296</v>
      </c>
      <c r="G16" s="3355" t="s">
        <v>4442</v>
      </c>
      <c r="H16" s="3369" t="s">
        <v>294</v>
      </c>
      <c r="I16" s="3355" t="s">
        <v>332</v>
      </c>
      <c r="J16" s="3358">
        <v>2011</v>
      </c>
      <c r="K16" s="2700" t="s">
        <v>4443</v>
      </c>
      <c r="L16" s="2619" t="s">
        <v>292</v>
      </c>
      <c r="M16" s="2619" t="s">
        <v>322</v>
      </c>
      <c r="N16" s="3831">
        <v>986700</v>
      </c>
      <c r="O16" s="4112"/>
      <c r="P16" s="3469">
        <v>0.74</v>
      </c>
      <c r="Q16" s="2700"/>
      <c r="R16" s="3373">
        <v>844</v>
      </c>
      <c r="S16" s="2700"/>
      <c r="T16" s="2011" t="s">
        <v>4444</v>
      </c>
      <c r="U16" s="3374">
        <v>0.74</v>
      </c>
      <c r="V16" s="3382">
        <v>41010</v>
      </c>
      <c r="W16" s="3460" t="s">
        <v>3725</v>
      </c>
      <c r="X16" s="3717">
        <v>1</v>
      </c>
      <c r="Y16" s="3717">
        <v>2</v>
      </c>
      <c r="Z16" s="3492" t="s">
        <v>4411</v>
      </c>
      <c r="AA16" s="3351"/>
      <c r="AB16" s="3363"/>
      <c r="AC16" s="3450" t="s">
        <v>281</v>
      </c>
      <c r="AD16" s="980" t="s">
        <v>4445</v>
      </c>
      <c r="AE16" s="980" t="s">
        <v>4422</v>
      </c>
      <c r="AF16" s="3382">
        <v>40883</v>
      </c>
      <c r="AG16" s="3381" t="s">
        <v>287</v>
      </c>
      <c r="AH16" s="3382" t="s">
        <v>287</v>
      </c>
      <c r="AI16" s="3383" t="s">
        <v>3031</v>
      </c>
      <c r="AJ16" s="627" t="s">
        <v>281</v>
      </c>
      <c r="AK16" s="627" t="s">
        <v>281</v>
      </c>
      <c r="AL16" s="627" t="s">
        <v>281</v>
      </c>
      <c r="AM16" s="627" t="s">
        <v>281</v>
      </c>
      <c r="AN16" s="627" t="s">
        <v>281</v>
      </c>
      <c r="AO16" s="1182" t="s">
        <v>281</v>
      </c>
    </row>
    <row r="17" spans="1:41" s="587" customFormat="1" ht="25.5" customHeight="1" x14ac:dyDescent="0.25">
      <c r="A17" s="3351" t="s">
        <v>840</v>
      </c>
      <c r="B17" s="1006" t="s">
        <v>331</v>
      </c>
      <c r="C17" s="3351" t="s">
        <v>285</v>
      </c>
      <c r="D17" s="3357" t="s">
        <v>306</v>
      </c>
      <c r="E17" s="1186" t="s">
        <v>281</v>
      </c>
      <c r="F17" s="3508" t="s">
        <v>296</v>
      </c>
      <c r="G17" s="3355" t="s">
        <v>3716</v>
      </c>
      <c r="H17" s="3369" t="s">
        <v>294</v>
      </c>
      <c r="I17" s="3355" t="s">
        <v>332</v>
      </c>
      <c r="J17" s="3358">
        <v>2011</v>
      </c>
      <c r="K17" s="2700" t="s">
        <v>3717</v>
      </c>
      <c r="L17" s="2619" t="s">
        <v>309</v>
      </c>
      <c r="M17" s="2619" t="s">
        <v>308</v>
      </c>
      <c r="N17" s="3831">
        <v>360000</v>
      </c>
      <c r="O17" s="4112"/>
      <c r="P17" s="3469">
        <v>0.82</v>
      </c>
      <c r="Q17" s="2700"/>
      <c r="R17" s="3373" t="s">
        <v>4413</v>
      </c>
      <c r="S17" s="2700"/>
      <c r="T17" s="2011" t="s">
        <v>4446</v>
      </c>
      <c r="U17" s="3374">
        <v>0.82</v>
      </c>
      <c r="V17" s="3382">
        <v>41094</v>
      </c>
      <c r="W17" s="3460" t="s">
        <v>3725</v>
      </c>
      <c r="X17" s="3717">
        <v>0</v>
      </c>
      <c r="Y17" s="3717">
        <v>1</v>
      </c>
      <c r="Z17" s="3492" t="s">
        <v>4411</v>
      </c>
      <c r="AA17" s="3351" t="s">
        <v>3094</v>
      </c>
      <c r="AB17" s="3363"/>
      <c r="AC17" s="3450" t="s">
        <v>281</v>
      </c>
      <c r="AD17" s="980" t="s">
        <v>4447</v>
      </c>
      <c r="AE17" s="980" t="s">
        <v>4430</v>
      </c>
      <c r="AF17" s="3382">
        <v>40907</v>
      </c>
      <c r="AG17" s="3381" t="s">
        <v>287</v>
      </c>
      <c r="AH17" s="3382" t="s">
        <v>287</v>
      </c>
      <c r="AI17" s="3381" t="s">
        <v>3141</v>
      </c>
      <c r="AJ17" s="627" t="s">
        <v>281</v>
      </c>
      <c r="AK17" s="627" t="s">
        <v>281</v>
      </c>
      <c r="AL17" s="627" t="s">
        <v>281</v>
      </c>
      <c r="AM17" s="627" t="s">
        <v>281</v>
      </c>
      <c r="AN17" s="627" t="s">
        <v>281</v>
      </c>
      <c r="AO17" s="1182" t="s">
        <v>281</v>
      </c>
    </row>
    <row r="18" spans="1:41" s="587" customFormat="1" ht="30" customHeight="1" x14ac:dyDescent="0.25">
      <c r="A18" s="3351" t="s">
        <v>840</v>
      </c>
      <c r="B18" s="1006" t="s">
        <v>331</v>
      </c>
      <c r="C18" s="3351" t="s">
        <v>285</v>
      </c>
      <c r="D18" s="3357" t="s">
        <v>306</v>
      </c>
      <c r="E18" s="1186" t="s">
        <v>281</v>
      </c>
      <c r="F18" s="3508" t="s">
        <v>296</v>
      </c>
      <c r="G18" s="3355" t="s">
        <v>3679</v>
      </c>
      <c r="H18" s="3369" t="s">
        <v>294</v>
      </c>
      <c r="I18" s="3355" t="s">
        <v>332</v>
      </c>
      <c r="J18" s="3358">
        <v>2011</v>
      </c>
      <c r="K18" s="1968" t="s">
        <v>3680</v>
      </c>
      <c r="L18" s="3764" t="s">
        <v>319</v>
      </c>
      <c r="M18" s="3764" t="s">
        <v>1814</v>
      </c>
      <c r="N18" s="2573">
        <v>2000000</v>
      </c>
      <c r="O18" s="4220"/>
      <c r="P18" s="2909">
        <v>0.83</v>
      </c>
      <c r="Q18" s="3372"/>
      <c r="R18" s="3373" t="s">
        <v>3681</v>
      </c>
      <c r="S18" s="1991"/>
      <c r="T18" s="2011" t="s">
        <v>4448</v>
      </c>
      <c r="U18" s="3374">
        <v>0.82684159499999998</v>
      </c>
      <c r="V18" s="3382">
        <v>41053</v>
      </c>
      <c r="W18" s="3460" t="s">
        <v>3725</v>
      </c>
      <c r="X18" s="3717">
        <v>0</v>
      </c>
      <c r="Y18" s="3717">
        <v>2</v>
      </c>
      <c r="Z18" s="3492" t="s">
        <v>4411</v>
      </c>
      <c r="AA18" s="3351" t="s">
        <v>3094</v>
      </c>
      <c r="AB18" s="3363"/>
      <c r="AC18" s="3450" t="s">
        <v>281</v>
      </c>
      <c r="AD18" s="980" t="s">
        <v>4449</v>
      </c>
      <c r="AE18" s="980" t="s">
        <v>4422</v>
      </c>
      <c r="AF18" s="3382">
        <v>40883</v>
      </c>
      <c r="AG18" s="3381" t="s">
        <v>287</v>
      </c>
      <c r="AH18" s="3382" t="s">
        <v>287</v>
      </c>
      <c r="AI18" s="3383" t="s">
        <v>3004</v>
      </c>
      <c r="AJ18" s="627" t="s">
        <v>281</v>
      </c>
      <c r="AK18" s="627" t="s">
        <v>281</v>
      </c>
      <c r="AL18" s="627" t="s">
        <v>281</v>
      </c>
      <c r="AM18" s="627" t="s">
        <v>281</v>
      </c>
      <c r="AN18" s="627" t="s">
        <v>281</v>
      </c>
      <c r="AO18" s="1182" t="s">
        <v>281</v>
      </c>
    </row>
    <row r="19" spans="1:41" s="587" customFormat="1" ht="27.75" customHeight="1" x14ac:dyDescent="0.25">
      <c r="A19" s="3351" t="s">
        <v>840</v>
      </c>
      <c r="B19" s="1006" t="s">
        <v>331</v>
      </c>
      <c r="C19" s="3351" t="s">
        <v>285</v>
      </c>
      <c r="D19" s="3357" t="s">
        <v>306</v>
      </c>
      <c r="E19" s="1186" t="s">
        <v>281</v>
      </c>
      <c r="F19" s="3508" t="s">
        <v>296</v>
      </c>
      <c r="G19" s="3355" t="s">
        <v>3836</v>
      </c>
      <c r="H19" s="3369" t="s">
        <v>294</v>
      </c>
      <c r="I19" s="3355" t="s">
        <v>332</v>
      </c>
      <c r="J19" s="3358">
        <v>2011</v>
      </c>
      <c r="K19" s="3797" t="s">
        <v>3837</v>
      </c>
      <c r="L19" s="3955" t="s">
        <v>3392</v>
      </c>
      <c r="M19" s="3955" t="s">
        <v>1805</v>
      </c>
      <c r="N19" s="4221">
        <v>625266.1</v>
      </c>
      <c r="O19" s="4124"/>
      <c r="P19" s="4222">
        <v>0.83</v>
      </c>
      <c r="Q19" s="3797"/>
      <c r="R19" s="3973" t="s">
        <v>3838</v>
      </c>
      <c r="S19" s="3797"/>
      <c r="T19" s="4153" t="s">
        <v>4450</v>
      </c>
      <c r="U19" s="3374">
        <v>0.83</v>
      </c>
      <c r="V19" s="3382">
        <v>41094</v>
      </c>
      <c r="W19" s="3460" t="s">
        <v>3725</v>
      </c>
      <c r="X19" s="3717">
        <v>0</v>
      </c>
      <c r="Y19" s="3717">
        <v>3</v>
      </c>
      <c r="Z19" s="3492" t="s">
        <v>4411</v>
      </c>
      <c r="AA19" s="3351" t="s">
        <v>3094</v>
      </c>
      <c r="AB19" s="3363"/>
      <c r="AC19" s="3450" t="s">
        <v>281</v>
      </c>
      <c r="AD19" s="980" t="s">
        <v>4451</v>
      </c>
      <c r="AE19" s="980" t="s">
        <v>4452</v>
      </c>
      <c r="AF19" s="3382">
        <v>40907</v>
      </c>
      <c r="AG19" s="3381" t="s">
        <v>287</v>
      </c>
      <c r="AH19" s="3382" t="s">
        <v>287</v>
      </c>
      <c r="AI19" s="3383" t="s">
        <v>4184</v>
      </c>
      <c r="AJ19" s="627" t="s">
        <v>281</v>
      </c>
      <c r="AK19" s="627" t="s">
        <v>281</v>
      </c>
      <c r="AL19" s="627" t="s">
        <v>281</v>
      </c>
      <c r="AM19" s="627" t="s">
        <v>281</v>
      </c>
      <c r="AN19" s="627" t="s">
        <v>281</v>
      </c>
      <c r="AO19" s="1182" t="s">
        <v>281</v>
      </c>
    </row>
    <row r="21" spans="1:41" ht="10.5" customHeight="1" x14ac:dyDescent="0.2"/>
    <row r="22" spans="1:41" x14ac:dyDescent="0.2">
      <c r="K22" s="2409" t="s">
        <v>2633</v>
      </c>
    </row>
  </sheetData>
  <mergeCells count="5">
    <mergeCell ref="N6:O6"/>
    <mergeCell ref="P6:Q6"/>
    <mergeCell ref="R6:S6"/>
    <mergeCell ref="K7:M7"/>
    <mergeCell ref="K9:M9"/>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4">
    <tabColor rgb="FFEB700B"/>
  </sheetPr>
  <dimension ref="A1:AO53"/>
  <sheetViews>
    <sheetView showGridLines="0" view="pageBreakPreview" zoomScaleNormal="70" zoomScaleSheetLayoutView="100" workbookViewId="0">
      <selection activeCell="A15" sqref="A15:XFD15"/>
    </sheetView>
  </sheetViews>
  <sheetFormatPr baseColWidth="10" defaultColWidth="11.42578125" defaultRowHeight="12.75" x14ac:dyDescent="0.2"/>
  <cols>
    <col min="1" max="1" width="0.140625" style="6"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6.85546875" style="6" customWidth="1"/>
    <col min="19" max="19" width="2.140625" style="6" customWidth="1"/>
    <col min="20" max="20" width="32.7109375" style="378" customWidth="1"/>
    <col min="21" max="21" width="15.7109375" style="6" hidden="1" customWidth="1"/>
    <col min="22" max="22" width="11.28515625" style="6" hidden="1" customWidth="1"/>
    <col min="23" max="23" width="9" style="6" hidden="1" customWidth="1"/>
    <col min="24" max="24" width="10.140625" style="378" hidden="1" customWidth="1"/>
    <col min="25" max="25" width="8.140625" style="378" hidden="1" customWidth="1"/>
    <col min="26" max="26" width="26" style="378" hidden="1" customWidth="1"/>
    <col min="27" max="27" width="51.2851562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71093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2388</v>
      </c>
      <c r="L1" s="4084"/>
      <c r="M1" s="4084"/>
      <c r="N1" s="4084"/>
      <c r="O1" s="4084"/>
      <c r="P1" s="4084"/>
      <c r="Q1" s="4084"/>
      <c r="R1" s="4084"/>
      <c r="S1" s="4084"/>
      <c r="T1" s="2996" t="s">
        <v>5194</v>
      </c>
      <c r="V1" s="4000"/>
      <c r="W1" s="4001"/>
      <c r="X1" s="4001"/>
      <c r="Y1" s="4001"/>
      <c r="Z1" s="4002"/>
    </row>
    <row r="2" spans="1:41" s="3999" customFormat="1" ht="18" x14ac:dyDescent="0.25">
      <c r="K2" s="1652" t="s">
        <v>3541</v>
      </c>
      <c r="L2" s="4084"/>
      <c r="M2" s="4084"/>
      <c r="N2" s="4084"/>
      <c r="O2" s="4084"/>
      <c r="P2" s="4084"/>
      <c r="Q2" s="4084"/>
      <c r="R2" s="4084"/>
      <c r="S2" s="4084"/>
      <c r="T2" s="4084"/>
      <c r="V2" s="4000"/>
      <c r="W2" s="4001"/>
      <c r="X2" s="4001"/>
      <c r="Y2" s="4001"/>
      <c r="Z2" s="4002"/>
    </row>
    <row r="3" spans="1:41" s="3999" customFormat="1" ht="18" x14ac:dyDescent="0.25">
      <c r="K3" s="1652" t="s">
        <v>3542</v>
      </c>
      <c r="L3" s="4084"/>
      <c r="M3" s="4084"/>
      <c r="N3" s="4084"/>
      <c r="O3" s="4084"/>
      <c r="P3" s="4084"/>
      <c r="Q3" s="4084"/>
      <c r="R3" s="4084"/>
      <c r="S3" s="4084"/>
      <c r="T3" s="4084"/>
      <c r="V3" s="4000"/>
      <c r="W3" s="4001"/>
      <c r="X3" s="4001"/>
      <c r="Y3" s="4001"/>
      <c r="Z3" s="4002"/>
    </row>
    <row r="4" spans="1:41" s="3999" customFormat="1" ht="18" x14ac:dyDescent="0.25">
      <c r="K4" s="2992">
        <v>2013</v>
      </c>
      <c r="L4" s="4084"/>
      <c r="M4" s="4084"/>
      <c r="N4" s="4084"/>
      <c r="O4" s="4084"/>
      <c r="P4" s="4084"/>
      <c r="Q4" s="4084"/>
      <c r="R4" s="4084"/>
      <c r="S4" s="4084"/>
      <c r="T4" s="4084"/>
      <c r="V4" s="4000"/>
      <c r="W4" s="4001"/>
      <c r="X4" s="4001"/>
      <c r="Y4" s="4001"/>
      <c r="Z4" s="4002"/>
    </row>
    <row r="5" spans="1:41" s="3999" customFormat="1" ht="18" x14ac:dyDescent="0.25">
      <c r="K5" s="2992"/>
      <c r="L5" s="4085"/>
      <c r="M5" s="4085"/>
      <c r="N5" s="4085"/>
      <c r="O5" s="4085"/>
      <c r="P5" s="4085"/>
      <c r="Q5" s="4085"/>
      <c r="R5" s="4085"/>
      <c r="S5" s="4085"/>
      <c r="T5" s="4085"/>
      <c r="V5" s="85"/>
      <c r="W5" s="83"/>
      <c r="X5" s="58"/>
      <c r="Y5" s="58"/>
      <c r="Z5" s="58"/>
    </row>
    <row r="6" spans="1:41" s="3632" customFormat="1" ht="46.5" customHeight="1" x14ac:dyDescent="0.2">
      <c r="A6" s="4223" t="s">
        <v>50</v>
      </c>
      <c r="B6" s="4199" t="s">
        <v>44</v>
      </c>
      <c r="C6" s="4199" t="s">
        <v>172</v>
      </c>
      <c r="D6" s="4199" t="s">
        <v>261</v>
      </c>
      <c r="E6" s="4199"/>
      <c r="F6" s="4199" t="s">
        <v>176</v>
      </c>
      <c r="G6" s="4199" t="s">
        <v>179</v>
      </c>
      <c r="H6" s="4199" t="s">
        <v>178</v>
      </c>
      <c r="I6" s="4199" t="s">
        <v>174</v>
      </c>
      <c r="J6" s="4224" t="s">
        <v>175</v>
      </c>
      <c r="K6" s="4225" t="s">
        <v>181</v>
      </c>
      <c r="L6" s="4225" t="s">
        <v>21</v>
      </c>
      <c r="M6" s="4225" t="s">
        <v>29</v>
      </c>
      <c r="N6" s="6105" t="s">
        <v>258</v>
      </c>
      <c r="O6" s="6105"/>
      <c r="P6" s="6105" t="s">
        <v>182</v>
      </c>
      <c r="Q6" s="6105"/>
      <c r="R6" s="6105" t="s">
        <v>20</v>
      </c>
      <c r="S6" s="6105"/>
      <c r="T6" s="4225" t="s">
        <v>30</v>
      </c>
      <c r="U6" s="4197" t="s">
        <v>171</v>
      </c>
      <c r="V6" s="4198" t="s">
        <v>183</v>
      </c>
      <c r="W6" s="4198" t="s">
        <v>185</v>
      </c>
      <c r="X6" s="4199" t="s">
        <v>26</v>
      </c>
      <c r="Y6" s="4199" t="s">
        <v>27</v>
      </c>
      <c r="Z6" s="4200" t="s">
        <v>23</v>
      </c>
      <c r="AA6" s="4201" t="s">
        <v>187</v>
      </c>
      <c r="AB6" s="4201" t="s">
        <v>188</v>
      </c>
      <c r="AC6" s="4202" t="s">
        <v>45</v>
      </c>
      <c r="AD6" s="4199" t="s">
        <v>47</v>
      </c>
      <c r="AE6" s="4203" t="s">
        <v>49</v>
      </c>
      <c r="AF6" s="4203" t="s">
        <v>189</v>
      </c>
      <c r="AG6" s="4203" t="s">
        <v>202</v>
      </c>
      <c r="AH6" s="4203" t="s">
        <v>191</v>
      </c>
      <c r="AI6" s="4199" t="s">
        <v>151</v>
      </c>
    </row>
    <row r="7" spans="1:41" s="587" customFormat="1" ht="39" customHeight="1" x14ac:dyDescent="0.25">
      <c r="A7" s="3351" t="s">
        <v>840</v>
      </c>
      <c r="B7" s="1006" t="s">
        <v>331</v>
      </c>
      <c r="C7" s="3351" t="s">
        <v>285</v>
      </c>
      <c r="D7" s="3357" t="s">
        <v>306</v>
      </c>
      <c r="E7" s="1186" t="s">
        <v>281</v>
      </c>
      <c r="F7" s="3508" t="s">
        <v>296</v>
      </c>
      <c r="G7" s="3355" t="s">
        <v>4453</v>
      </c>
      <c r="H7" s="3369" t="s">
        <v>294</v>
      </c>
      <c r="I7" s="3355" t="s">
        <v>332</v>
      </c>
      <c r="J7" s="3358">
        <v>2011</v>
      </c>
      <c r="K7" s="4226" t="s">
        <v>4454</v>
      </c>
      <c r="L7" s="3478" t="s">
        <v>326</v>
      </c>
      <c r="M7" s="3478" t="s">
        <v>3105</v>
      </c>
      <c r="N7" s="4227">
        <v>250572.47</v>
      </c>
      <c r="O7" s="4228"/>
      <c r="P7" s="4229">
        <v>0.97</v>
      </c>
      <c r="Q7" s="4226"/>
      <c r="R7" s="4120">
        <v>203</v>
      </c>
      <c r="S7" s="4226"/>
      <c r="T7" s="4129" t="s">
        <v>4455</v>
      </c>
      <c r="U7" s="3374">
        <v>0.97</v>
      </c>
      <c r="V7" s="3382">
        <v>41087</v>
      </c>
      <c r="W7" s="3460" t="s">
        <v>3725</v>
      </c>
      <c r="X7" s="3717">
        <v>1</v>
      </c>
      <c r="Y7" s="3717">
        <v>3</v>
      </c>
      <c r="Z7" s="3492" t="s">
        <v>4411</v>
      </c>
      <c r="AA7" s="3351"/>
      <c r="AB7" s="3363"/>
      <c r="AC7" s="3450" t="s">
        <v>281</v>
      </c>
      <c r="AD7" s="980" t="s">
        <v>4456</v>
      </c>
      <c r="AE7" s="980" t="s">
        <v>4452</v>
      </c>
      <c r="AF7" s="3382">
        <v>40907</v>
      </c>
      <c r="AG7" s="3381" t="s">
        <v>287</v>
      </c>
      <c r="AH7" s="3382" t="s">
        <v>287</v>
      </c>
      <c r="AI7" s="3383" t="s">
        <v>2987</v>
      </c>
      <c r="AJ7" s="627" t="s">
        <v>281</v>
      </c>
      <c r="AK7" s="627" t="s">
        <v>281</v>
      </c>
      <c r="AL7" s="627" t="s">
        <v>281</v>
      </c>
      <c r="AM7" s="627" t="s">
        <v>281</v>
      </c>
      <c r="AN7" s="627" t="s">
        <v>281</v>
      </c>
      <c r="AO7" s="1182" t="s">
        <v>281</v>
      </c>
    </row>
    <row r="8" spans="1:41" ht="16.5" x14ac:dyDescent="0.2">
      <c r="A8" s="4230"/>
      <c r="B8" s="4231"/>
      <c r="C8" s="4232"/>
      <c r="D8" s="4230"/>
      <c r="E8" s="4230"/>
      <c r="F8" s="4230"/>
      <c r="G8" s="4232"/>
      <c r="H8" s="4232"/>
      <c r="I8" s="4230"/>
      <c r="J8" s="4233"/>
      <c r="K8" s="6042" t="s">
        <v>3537</v>
      </c>
      <c r="L8" s="6043"/>
      <c r="M8" s="6043"/>
      <c r="N8" s="3685">
        <f>N9</f>
        <v>490200</v>
      </c>
      <c r="O8" s="4092"/>
      <c r="P8" s="4136"/>
      <c r="Q8" s="3334"/>
      <c r="R8" s="2066">
        <f>R9</f>
        <v>373</v>
      </c>
      <c r="S8" s="3335"/>
      <c r="T8" s="3937"/>
      <c r="U8" s="4234"/>
      <c r="V8" s="4235"/>
      <c r="W8" s="4235"/>
      <c r="X8" s="4236">
        <f t="shared" ref="X8:Y8" si="0">X9</f>
        <v>1</v>
      </c>
      <c r="Y8" s="4236">
        <f t="shared" si="0"/>
        <v>1</v>
      </c>
      <c r="Z8" s="4232"/>
      <c r="AA8" s="4232"/>
      <c r="AB8" s="4232"/>
      <c r="AC8" s="4232"/>
      <c r="AD8" s="4232"/>
      <c r="AE8" s="4232"/>
      <c r="AF8" s="4232"/>
      <c r="AG8" s="4232"/>
      <c r="AH8" s="4232"/>
      <c r="AI8" s="4232"/>
    </row>
    <row r="9" spans="1:41" ht="16.5" x14ac:dyDescent="0.2">
      <c r="A9" s="4204"/>
      <c r="B9" s="4205"/>
      <c r="C9" s="4206"/>
      <c r="D9" s="4207"/>
      <c r="E9" s="4207"/>
      <c r="F9" s="4207"/>
      <c r="G9" s="4206"/>
      <c r="H9" s="4206"/>
      <c r="I9" s="4207"/>
      <c r="J9" s="4208"/>
      <c r="K9" s="5890" t="s">
        <v>294</v>
      </c>
      <c r="L9" s="5950"/>
      <c r="M9" s="5950"/>
      <c r="N9" s="2545">
        <f>SUM(N10:N10)</f>
        <v>490200</v>
      </c>
      <c r="O9" s="4093"/>
      <c r="P9" s="3695"/>
      <c r="Q9" s="2068"/>
      <c r="R9" s="2072">
        <f>SUM(R10:R10)</f>
        <v>373</v>
      </c>
      <c r="S9" s="2068"/>
      <c r="T9" s="4149"/>
      <c r="U9" s="4215"/>
      <c r="V9" s="4216"/>
      <c r="W9" s="4216"/>
      <c r="X9" s="4217">
        <f>SUM(X10:X10)</f>
        <v>1</v>
      </c>
      <c r="Y9" s="4217">
        <f>SUM(Y10:Y10)</f>
        <v>1</v>
      </c>
      <c r="Z9" s="4218"/>
      <c r="AA9" s="4219"/>
      <c r="AB9" s="4219"/>
      <c r="AC9" s="4219"/>
      <c r="AD9" s="4219"/>
      <c r="AE9" s="4219"/>
      <c r="AF9" s="4219"/>
      <c r="AG9" s="4219"/>
      <c r="AH9" s="4219"/>
      <c r="AI9" s="4219"/>
    </row>
    <row r="10" spans="1:41" s="587" customFormat="1" ht="51" customHeight="1" x14ac:dyDescent="0.25">
      <c r="A10" s="3351" t="s">
        <v>840</v>
      </c>
      <c r="B10" s="4237" t="s">
        <v>4457</v>
      </c>
      <c r="C10" s="3351" t="s">
        <v>285</v>
      </c>
      <c r="D10" s="3357" t="s">
        <v>306</v>
      </c>
      <c r="E10" s="3416" t="s">
        <v>4458</v>
      </c>
      <c r="F10" s="3508" t="s">
        <v>296</v>
      </c>
      <c r="G10" s="3355" t="s">
        <v>3859</v>
      </c>
      <c r="H10" s="3774" t="s">
        <v>295</v>
      </c>
      <c r="I10" s="3355" t="s">
        <v>3537</v>
      </c>
      <c r="J10" s="3783">
        <v>2009</v>
      </c>
      <c r="K10" s="1968" t="s">
        <v>3860</v>
      </c>
      <c r="L10" s="1990" t="s">
        <v>328</v>
      </c>
      <c r="M10" s="1990" t="s">
        <v>328</v>
      </c>
      <c r="N10" s="2573">
        <v>490200</v>
      </c>
      <c r="O10" s="4190"/>
      <c r="P10" s="2909">
        <v>0.99</v>
      </c>
      <c r="Q10" s="3372"/>
      <c r="R10" s="3373">
        <v>373</v>
      </c>
      <c r="S10" s="1991"/>
      <c r="T10" s="2011" t="s">
        <v>4459</v>
      </c>
      <c r="U10" s="3374">
        <v>0.28999999999999998</v>
      </c>
      <c r="V10" s="3382">
        <v>41241</v>
      </c>
      <c r="W10" s="3460" t="s">
        <v>3725</v>
      </c>
      <c r="X10" s="3717">
        <v>1</v>
      </c>
      <c r="Y10" s="3717">
        <v>1</v>
      </c>
      <c r="Z10" s="3492" t="s">
        <v>4460</v>
      </c>
      <c r="AA10" s="3351" t="s">
        <v>3094</v>
      </c>
      <c r="AB10" s="3351"/>
      <c r="AC10" s="3379" t="s">
        <v>281</v>
      </c>
      <c r="AD10" s="3380" t="s">
        <v>4461</v>
      </c>
      <c r="AE10" s="3381" t="s">
        <v>4462</v>
      </c>
      <c r="AF10" s="3382">
        <v>40158</v>
      </c>
      <c r="AG10" s="3381" t="s">
        <v>3847</v>
      </c>
      <c r="AH10" s="3382">
        <v>41085</v>
      </c>
      <c r="AI10" s="3383" t="s">
        <v>4184</v>
      </c>
      <c r="AJ10" s="627" t="s">
        <v>281</v>
      </c>
      <c r="AK10" s="627" t="s">
        <v>281</v>
      </c>
      <c r="AL10" s="627" t="s">
        <v>281</v>
      </c>
      <c r="AM10" s="627" t="s">
        <v>281</v>
      </c>
      <c r="AN10" s="627" t="s">
        <v>281</v>
      </c>
      <c r="AO10" s="1182" t="s">
        <v>281</v>
      </c>
    </row>
    <row r="11" spans="1:41" ht="16.5" x14ac:dyDescent="0.2">
      <c r="A11" s="4230"/>
      <c r="B11" s="4231"/>
      <c r="C11" s="4232"/>
      <c r="D11" s="4230"/>
      <c r="E11" s="4230"/>
      <c r="F11" s="4230"/>
      <c r="G11" s="4232"/>
      <c r="H11" s="4232"/>
      <c r="I11" s="4230"/>
      <c r="J11" s="4233"/>
      <c r="K11" s="6042" t="s">
        <v>299</v>
      </c>
      <c r="L11" s="6043"/>
      <c r="M11" s="6043"/>
      <c r="N11" s="3685">
        <f>N12+N14</f>
        <v>1799988</v>
      </c>
      <c r="O11" s="4092"/>
      <c r="P11" s="4136"/>
      <c r="Q11" s="3334"/>
      <c r="R11" s="2066">
        <f>R12+R14</f>
        <v>89</v>
      </c>
      <c r="S11" s="3335"/>
      <c r="T11" s="3937"/>
      <c r="U11" s="4234"/>
      <c r="V11" s="4235"/>
      <c r="W11" s="4235"/>
      <c r="X11" s="4236">
        <f t="shared" ref="X11:Y11" si="1">X12+X14</f>
        <v>1</v>
      </c>
      <c r="Y11" s="4236">
        <f t="shared" si="1"/>
        <v>3</v>
      </c>
      <c r="Z11" s="4232"/>
      <c r="AA11" s="4232"/>
      <c r="AB11" s="4232"/>
      <c r="AC11" s="4232"/>
      <c r="AD11" s="4232"/>
      <c r="AE11" s="4232"/>
      <c r="AF11" s="4232"/>
      <c r="AG11" s="4232"/>
      <c r="AH11" s="4232"/>
      <c r="AI11" s="4232"/>
    </row>
    <row r="12" spans="1:41" ht="16.5" x14ac:dyDescent="0.2">
      <c r="A12" s="4204"/>
      <c r="B12" s="4205"/>
      <c r="C12" s="4206"/>
      <c r="D12" s="4207"/>
      <c r="E12" s="4207"/>
      <c r="F12" s="4207"/>
      <c r="G12" s="4206"/>
      <c r="H12" s="4206"/>
      <c r="I12" s="4207"/>
      <c r="J12" s="4208"/>
      <c r="K12" s="5890" t="s">
        <v>289</v>
      </c>
      <c r="L12" s="5950"/>
      <c r="M12" s="5950"/>
      <c r="N12" s="2545">
        <f>SUM(N13)</f>
        <v>1500000</v>
      </c>
      <c r="O12" s="4093"/>
      <c r="P12" s="3695"/>
      <c r="Q12" s="2068"/>
      <c r="R12" s="2072">
        <f>SUM(R13)</f>
        <v>0</v>
      </c>
      <c r="S12" s="2068"/>
      <c r="T12" s="4149"/>
      <c r="U12" s="4215"/>
      <c r="V12" s="4216"/>
      <c r="W12" s="4216"/>
      <c r="X12" s="4217">
        <f t="shared" ref="X12:Y12" si="2">SUM(X13)</f>
        <v>0</v>
      </c>
      <c r="Y12" s="4217">
        <f t="shared" si="2"/>
        <v>1</v>
      </c>
      <c r="Z12" s="4218"/>
      <c r="AA12" s="4219"/>
      <c r="AB12" s="4219"/>
      <c r="AC12" s="4219"/>
      <c r="AD12" s="4219"/>
      <c r="AE12" s="4219"/>
      <c r="AF12" s="4219"/>
      <c r="AG12" s="4219"/>
      <c r="AH12" s="4219"/>
      <c r="AI12" s="4219"/>
    </row>
    <row r="13" spans="1:41" s="587" customFormat="1" ht="27.75" customHeight="1" x14ac:dyDescent="0.25">
      <c r="A13" s="3351" t="s">
        <v>840</v>
      </c>
      <c r="B13" s="3425" t="s">
        <v>297</v>
      </c>
      <c r="C13" s="3351" t="s">
        <v>285</v>
      </c>
      <c r="D13" s="3357" t="s">
        <v>306</v>
      </c>
      <c r="E13" s="3473">
        <v>10779</v>
      </c>
      <c r="F13" s="3508" t="s">
        <v>296</v>
      </c>
      <c r="G13" s="3355" t="s">
        <v>3639</v>
      </c>
      <c r="H13" s="3774" t="s">
        <v>289</v>
      </c>
      <c r="I13" s="3355" t="s">
        <v>299</v>
      </c>
      <c r="J13" s="3783">
        <v>2012</v>
      </c>
      <c r="K13" s="2700" t="s">
        <v>3640</v>
      </c>
      <c r="L13" s="2619" t="s">
        <v>320</v>
      </c>
      <c r="M13" s="2619" t="s">
        <v>325</v>
      </c>
      <c r="N13" s="3794">
        <v>1500000</v>
      </c>
      <c r="O13" s="4112"/>
      <c r="P13" s="3576">
        <v>0.99</v>
      </c>
      <c r="Q13" s="2700"/>
      <c r="R13" s="3373" t="s">
        <v>3641</v>
      </c>
      <c r="S13" s="3795"/>
      <c r="T13" s="2011" t="s">
        <v>4463</v>
      </c>
      <c r="U13" s="3374">
        <v>0.41</v>
      </c>
      <c r="V13" s="3707">
        <v>41317</v>
      </c>
      <c r="W13" s="3460" t="s">
        <v>3725</v>
      </c>
      <c r="X13" s="3717">
        <v>0</v>
      </c>
      <c r="Y13" s="3717">
        <v>1</v>
      </c>
      <c r="Z13" s="3492" t="s">
        <v>3643</v>
      </c>
      <c r="AA13" s="3351" t="s">
        <v>3094</v>
      </c>
      <c r="AB13" s="3351"/>
      <c r="AC13" s="3379" t="s">
        <v>281</v>
      </c>
      <c r="AD13" s="3381" t="s">
        <v>4464</v>
      </c>
      <c r="AE13" s="3381" t="s">
        <v>4465</v>
      </c>
      <c r="AF13" s="3382">
        <v>41089</v>
      </c>
      <c r="AG13" s="3381" t="s">
        <v>287</v>
      </c>
      <c r="AH13" s="3382" t="s">
        <v>287</v>
      </c>
      <c r="AI13" s="3381" t="s">
        <v>4466</v>
      </c>
      <c r="AJ13" s="627" t="s">
        <v>281</v>
      </c>
      <c r="AK13" s="627" t="s">
        <v>281</v>
      </c>
      <c r="AL13" s="627" t="s">
        <v>281</v>
      </c>
      <c r="AM13" s="627" t="s">
        <v>281</v>
      </c>
      <c r="AN13" s="627" t="s">
        <v>281</v>
      </c>
      <c r="AO13" s="1182" t="s">
        <v>281</v>
      </c>
    </row>
    <row r="14" spans="1:41" ht="16.5" x14ac:dyDescent="0.2">
      <c r="A14" s="4204"/>
      <c r="B14" s="4205"/>
      <c r="C14" s="4206"/>
      <c r="D14" s="4207"/>
      <c r="E14" s="4207"/>
      <c r="F14" s="4207"/>
      <c r="G14" s="4206"/>
      <c r="H14" s="4206"/>
      <c r="I14" s="4207"/>
      <c r="J14" s="4208"/>
      <c r="K14" s="2927" t="s">
        <v>294</v>
      </c>
      <c r="L14" s="2076"/>
      <c r="M14" s="2076"/>
      <c r="N14" s="2545">
        <f>SUM(N15:N16)</f>
        <v>299988</v>
      </c>
      <c r="O14" s="4093"/>
      <c r="P14" s="3695"/>
      <c r="Q14" s="2068"/>
      <c r="R14" s="2072">
        <f>SUM(R15:R16)</f>
        <v>89</v>
      </c>
      <c r="S14" s="2068"/>
      <c r="T14" s="4149"/>
      <c r="U14" s="4215"/>
      <c r="V14" s="4216"/>
      <c r="W14" s="4216"/>
      <c r="X14" s="4217">
        <f>SUM(X15:X16)</f>
        <v>1</v>
      </c>
      <c r="Y14" s="4217">
        <f>SUM(Y15:Y16)</f>
        <v>2</v>
      </c>
      <c r="Z14" s="4218"/>
      <c r="AA14" s="4219"/>
      <c r="AB14" s="4219"/>
      <c r="AC14" s="4219"/>
      <c r="AD14" s="4219"/>
      <c r="AE14" s="4219"/>
      <c r="AF14" s="4219"/>
      <c r="AG14" s="4219"/>
      <c r="AH14" s="4219"/>
      <c r="AI14" s="4219"/>
    </row>
    <row r="15" spans="1:41" s="587" customFormat="1" ht="27" customHeight="1" x14ac:dyDescent="0.25">
      <c r="A15" s="3351" t="s">
        <v>840</v>
      </c>
      <c r="B15" s="3425" t="s">
        <v>297</v>
      </c>
      <c r="C15" s="3351" t="s">
        <v>285</v>
      </c>
      <c r="D15" s="3357" t="s">
        <v>306</v>
      </c>
      <c r="E15" s="1186" t="s">
        <v>281</v>
      </c>
      <c r="F15" s="3508" t="s">
        <v>296</v>
      </c>
      <c r="G15" s="3355" t="s">
        <v>4467</v>
      </c>
      <c r="H15" s="3774" t="s">
        <v>294</v>
      </c>
      <c r="I15" s="3355" t="s">
        <v>299</v>
      </c>
      <c r="J15" s="3783">
        <v>2012</v>
      </c>
      <c r="K15" s="2108" t="s">
        <v>4468</v>
      </c>
      <c r="L15" s="2363" t="s">
        <v>305</v>
      </c>
      <c r="M15" s="2363" t="s">
        <v>330</v>
      </c>
      <c r="N15" s="2573">
        <v>159988</v>
      </c>
      <c r="O15" s="4095"/>
      <c r="P15" s="2715">
        <v>0.69</v>
      </c>
      <c r="Q15" s="1965"/>
      <c r="R15" s="1964" t="s">
        <v>4469</v>
      </c>
      <c r="S15" s="1963"/>
      <c r="T15" s="1962" t="s">
        <v>4470</v>
      </c>
      <c r="U15" s="3374">
        <v>0.69</v>
      </c>
      <c r="V15" s="3707">
        <v>41179</v>
      </c>
      <c r="W15" s="3460" t="s">
        <v>3725</v>
      </c>
      <c r="X15" s="3717">
        <v>0</v>
      </c>
      <c r="Y15" s="3717">
        <v>1</v>
      </c>
      <c r="Z15" s="3492" t="s">
        <v>3643</v>
      </c>
      <c r="AA15" s="3351"/>
      <c r="AB15" s="3351"/>
      <c r="AC15" s="3390" t="s">
        <v>281</v>
      </c>
      <c r="AD15" s="980" t="s">
        <v>4471</v>
      </c>
      <c r="AE15" s="3391" t="s">
        <v>3638</v>
      </c>
      <c r="AF15" s="3382">
        <v>41094</v>
      </c>
      <c r="AG15" s="3381" t="s">
        <v>287</v>
      </c>
      <c r="AH15" s="3382" t="s">
        <v>287</v>
      </c>
      <c r="AI15" s="3454" t="s">
        <v>3080</v>
      </c>
      <c r="AJ15" s="627" t="s">
        <v>281</v>
      </c>
      <c r="AK15" s="627" t="s">
        <v>281</v>
      </c>
      <c r="AL15" s="627" t="s">
        <v>281</v>
      </c>
      <c r="AM15" s="627" t="s">
        <v>281</v>
      </c>
      <c r="AN15" s="627" t="s">
        <v>281</v>
      </c>
      <c r="AO15" s="1182" t="s">
        <v>281</v>
      </c>
    </row>
    <row r="16" spans="1:41" s="587" customFormat="1" ht="25.5" customHeight="1" x14ac:dyDescent="0.25">
      <c r="A16" s="3351" t="s">
        <v>840</v>
      </c>
      <c r="B16" s="3425" t="s">
        <v>297</v>
      </c>
      <c r="C16" s="3351" t="s">
        <v>285</v>
      </c>
      <c r="D16" s="3357" t="s">
        <v>306</v>
      </c>
      <c r="E16" s="3416">
        <v>10739</v>
      </c>
      <c r="F16" s="3508" t="s">
        <v>296</v>
      </c>
      <c r="G16" s="3355" t="s">
        <v>4472</v>
      </c>
      <c r="H16" s="3369" t="s">
        <v>294</v>
      </c>
      <c r="I16" s="3355" t="s">
        <v>299</v>
      </c>
      <c r="J16" s="3783">
        <v>2012</v>
      </c>
      <c r="K16" s="3804" t="s">
        <v>4473</v>
      </c>
      <c r="L16" s="4113" t="s">
        <v>328</v>
      </c>
      <c r="M16" s="4113" t="s">
        <v>327</v>
      </c>
      <c r="N16" s="4114">
        <v>140000</v>
      </c>
      <c r="O16" s="4097"/>
      <c r="P16" s="4115">
        <v>0.3</v>
      </c>
      <c r="Q16" s="3724"/>
      <c r="R16" s="3959">
        <v>89</v>
      </c>
      <c r="S16" s="3725"/>
      <c r="T16" s="3960" t="s">
        <v>4474</v>
      </c>
      <c r="U16" s="3387">
        <v>0.3</v>
      </c>
      <c r="V16" s="3382">
        <v>41382</v>
      </c>
      <c r="W16" s="3460" t="s">
        <v>283</v>
      </c>
      <c r="X16" s="3717">
        <v>1</v>
      </c>
      <c r="Y16" s="3717">
        <v>1</v>
      </c>
      <c r="Z16" s="3492" t="s">
        <v>3643</v>
      </c>
      <c r="AA16" s="3351"/>
      <c r="AB16" s="3351"/>
      <c r="AC16" s="3390" t="s">
        <v>281</v>
      </c>
      <c r="AD16" s="980" t="s">
        <v>4475</v>
      </c>
      <c r="AE16" s="3391" t="s">
        <v>3638</v>
      </c>
      <c r="AF16" s="3382">
        <v>41094</v>
      </c>
      <c r="AG16" s="3381" t="s">
        <v>287</v>
      </c>
      <c r="AH16" s="3382" t="s">
        <v>287</v>
      </c>
      <c r="AI16" s="3383" t="s">
        <v>4184</v>
      </c>
      <c r="AJ16" s="627" t="s">
        <v>281</v>
      </c>
      <c r="AK16" s="627" t="s">
        <v>281</v>
      </c>
      <c r="AL16" s="627" t="s">
        <v>281</v>
      </c>
      <c r="AM16" s="627" t="s">
        <v>281</v>
      </c>
      <c r="AN16" s="627" t="s">
        <v>281</v>
      </c>
      <c r="AO16" s="1182" t="s">
        <v>281</v>
      </c>
    </row>
    <row r="17" spans="1:41" s="587" customFormat="1" ht="15.75" x14ac:dyDescent="0.25">
      <c r="A17" s="3603"/>
      <c r="B17" s="4238"/>
      <c r="C17" s="3603"/>
      <c r="D17" s="3862"/>
      <c r="E17" s="3863"/>
      <c r="F17" s="4239"/>
      <c r="G17" s="3608"/>
      <c r="H17" s="3864"/>
      <c r="I17" s="3608"/>
      <c r="J17" s="3872"/>
      <c r="K17" s="1974"/>
      <c r="L17" s="2400"/>
      <c r="M17" s="2400"/>
      <c r="N17" s="1951"/>
      <c r="O17" s="1949"/>
      <c r="P17" s="2795"/>
      <c r="Q17" s="1949"/>
      <c r="R17" s="1948"/>
      <c r="S17" s="1947"/>
      <c r="T17" s="1946"/>
      <c r="U17" s="4240"/>
      <c r="V17" s="4241"/>
      <c r="W17" s="4241"/>
      <c r="X17" s="4242"/>
      <c r="Y17" s="4242"/>
      <c r="Z17" s="4243"/>
      <c r="AA17" s="3603"/>
      <c r="AB17" s="3603"/>
      <c r="AC17" s="3980"/>
      <c r="AD17" s="3871"/>
      <c r="AE17" s="3981"/>
      <c r="AF17" s="3867"/>
      <c r="AG17" s="3872"/>
      <c r="AH17" s="3867"/>
      <c r="AI17" s="3982"/>
      <c r="AJ17" s="1690"/>
      <c r="AK17" s="1690"/>
      <c r="AL17" s="1690"/>
      <c r="AM17" s="1690"/>
      <c r="AN17" s="1690"/>
      <c r="AO17" s="1784"/>
    </row>
    <row r="18" spans="1:41" ht="26.25" customHeight="1" x14ac:dyDescent="0.2">
      <c r="K18" s="6104" t="str">
        <f>'5-E381op-EbR'!A26</f>
        <v>Fuente: Secretaría de Obras Públicas. Instituto Estatal de Infraestructura Educativa (INEIEM). Subsecretaría de Infraestructura (SSI). Dirección General de Obra Educativa (DGOE). Dirección General de Obras Públicas (DGOP).</v>
      </c>
      <c r="L18" s="6104"/>
      <c r="M18" s="6104"/>
      <c r="N18" s="6104"/>
      <c r="O18" s="6104"/>
      <c r="P18" s="6104"/>
      <c r="Q18" s="6104"/>
      <c r="R18" s="6104"/>
      <c r="S18" s="6104"/>
      <c r="T18" s="6104"/>
      <c r="V18" s="378"/>
      <c r="W18" s="378"/>
      <c r="X18" s="3632"/>
      <c r="Y18" s="3632"/>
      <c r="Z18" s="4244"/>
    </row>
    <row r="19" spans="1:41" x14ac:dyDescent="0.2">
      <c r="V19" s="378"/>
      <c r="W19" s="378"/>
      <c r="X19" s="3632"/>
      <c r="Y19" s="3632"/>
      <c r="Z19" s="4244"/>
    </row>
    <row r="20" spans="1:41" x14ac:dyDescent="0.2">
      <c r="T20" s="6"/>
      <c r="X20" s="6"/>
      <c r="Y20" s="6"/>
      <c r="Z20" s="6"/>
    </row>
    <row r="21" spans="1:41" x14ac:dyDescent="0.2">
      <c r="T21" s="6"/>
      <c r="X21" s="6"/>
      <c r="Y21" s="6"/>
      <c r="Z21" s="6"/>
    </row>
    <row r="22" spans="1:41" x14ac:dyDescent="0.2">
      <c r="T22" s="6"/>
      <c r="X22" s="6"/>
      <c r="Y22" s="6"/>
      <c r="Z22" s="6"/>
    </row>
    <row r="23" spans="1:41" x14ac:dyDescent="0.2">
      <c r="T23" s="6"/>
      <c r="X23" s="6"/>
      <c r="Y23" s="6"/>
      <c r="Z23" s="6"/>
    </row>
    <row r="24" spans="1:41" x14ac:dyDescent="0.2">
      <c r="T24" s="6"/>
      <c r="X24" s="6"/>
      <c r="Y24" s="6"/>
      <c r="Z24" s="6"/>
    </row>
    <row r="25" spans="1:41" x14ac:dyDescent="0.2">
      <c r="T25" s="6"/>
      <c r="X25" s="6"/>
      <c r="Y25" s="6"/>
      <c r="Z25" s="6"/>
    </row>
    <row r="26" spans="1:41" x14ac:dyDescent="0.2">
      <c r="T26" s="6"/>
      <c r="X26" s="6"/>
      <c r="Y26" s="6"/>
      <c r="Z26" s="6"/>
    </row>
    <row r="27" spans="1:41" x14ac:dyDescent="0.2">
      <c r="T27" s="6"/>
      <c r="X27" s="6"/>
      <c r="Y27" s="6"/>
      <c r="Z27" s="6"/>
    </row>
    <row r="28" spans="1:41" x14ac:dyDescent="0.2">
      <c r="T28" s="6"/>
      <c r="X28" s="6"/>
      <c r="Y28" s="6"/>
      <c r="Z28" s="6"/>
    </row>
    <row r="29" spans="1:41" x14ac:dyDescent="0.2">
      <c r="T29" s="6"/>
      <c r="X29" s="6"/>
      <c r="Y29" s="6"/>
      <c r="Z29" s="6"/>
    </row>
    <row r="30" spans="1:41" x14ac:dyDescent="0.2">
      <c r="T30" s="6"/>
      <c r="X30" s="6"/>
      <c r="Y30" s="6"/>
      <c r="Z30" s="6"/>
    </row>
    <row r="31" spans="1:41" x14ac:dyDescent="0.2">
      <c r="T31" s="6"/>
      <c r="X31" s="6"/>
      <c r="Y31" s="6"/>
      <c r="Z31" s="6"/>
    </row>
    <row r="32" spans="1:41" x14ac:dyDescent="0.2">
      <c r="T32" s="6"/>
      <c r="X32" s="6"/>
      <c r="Y32" s="6"/>
      <c r="Z32" s="6"/>
    </row>
    <row r="33" spans="20:26" x14ac:dyDescent="0.2">
      <c r="T33" s="6"/>
      <c r="X33" s="6"/>
      <c r="Y33" s="6"/>
      <c r="Z33" s="6"/>
    </row>
    <row r="34" spans="20:26" x14ac:dyDescent="0.2">
      <c r="T34" s="6"/>
      <c r="X34" s="6"/>
      <c r="Y34" s="6"/>
      <c r="Z34" s="6"/>
    </row>
    <row r="35" spans="20:26" x14ac:dyDescent="0.2">
      <c r="T35" s="6"/>
      <c r="X35" s="6"/>
      <c r="Y35" s="6"/>
      <c r="Z35" s="6"/>
    </row>
    <row r="36" spans="20:26" x14ac:dyDescent="0.2">
      <c r="T36" s="6"/>
      <c r="X36" s="6"/>
      <c r="Y36" s="6"/>
      <c r="Z36" s="6"/>
    </row>
    <row r="37" spans="20:26" x14ac:dyDescent="0.2">
      <c r="T37" s="6"/>
      <c r="X37" s="6"/>
      <c r="Y37" s="6"/>
      <c r="Z37" s="6"/>
    </row>
    <row r="38" spans="20:26" x14ac:dyDescent="0.2">
      <c r="T38" s="6"/>
      <c r="X38" s="6"/>
      <c r="Y38" s="6"/>
      <c r="Z38" s="6"/>
    </row>
    <row r="39" spans="20:26" x14ac:dyDescent="0.2">
      <c r="T39" s="6"/>
      <c r="X39" s="6"/>
      <c r="Y39" s="6"/>
      <c r="Z39" s="6"/>
    </row>
    <row r="40" spans="20:26" x14ac:dyDescent="0.2">
      <c r="T40" s="6"/>
      <c r="X40" s="6"/>
      <c r="Y40" s="6"/>
      <c r="Z40" s="6"/>
    </row>
    <row r="41" spans="20:26" x14ac:dyDescent="0.2">
      <c r="T41" s="6"/>
      <c r="X41" s="6"/>
      <c r="Y41" s="6"/>
      <c r="Z41" s="6"/>
    </row>
    <row r="42" spans="20:26" x14ac:dyDescent="0.2">
      <c r="T42" s="6"/>
      <c r="X42" s="6"/>
      <c r="Y42" s="6"/>
      <c r="Z42" s="6"/>
    </row>
    <row r="43" spans="20:26" x14ac:dyDescent="0.2">
      <c r="T43" s="6"/>
      <c r="X43" s="6"/>
      <c r="Y43" s="6"/>
      <c r="Z43" s="6"/>
    </row>
    <row r="44" spans="20:26" x14ac:dyDescent="0.2">
      <c r="T44" s="6"/>
      <c r="X44" s="6"/>
      <c r="Y44" s="6"/>
      <c r="Z44" s="6"/>
    </row>
    <row r="45" spans="20:26" x14ac:dyDescent="0.2">
      <c r="T45" s="6"/>
      <c r="X45" s="6"/>
      <c r="Y45" s="6"/>
      <c r="Z45" s="6"/>
    </row>
    <row r="46" spans="20:26" x14ac:dyDescent="0.2">
      <c r="T46" s="6"/>
      <c r="X46" s="6"/>
      <c r="Y46" s="6"/>
      <c r="Z46" s="6"/>
    </row>
    <row r="47" spans="20:26" x14ac:dyDescent="0.2">
      <c r="T47" s="6"/>
      <c r="X47" s="6"/>
      <c r="Y47" s="6"/>
      <c r="Z47" s="6"/>
    </row>
    <row r="48" spans="20:26" x14ac:dyDescent="0.2">
      <c r="T48" s="6"/>
      <c r="X48" s="6"/>
      <c r="Y48" s="6"/>
      <c r="Z48" s="6"/>
    </row>
    <row r="49" spans="20:26" x14ac:dyDescent="0.2">
      <c r="T49" s="6"/>
      <c r="X49" s="6"/>
      <c r="Y49" s="6"/>
      <c r="Z49" s="6"/>
    </row>
    <row r="50" spans="20:26" x14ac:dyDescent="0.2">
      <c r="T50" s="6"/>
      <c r="X50" s="6"/>
      <c r="Y50" s="6"/>
      <c r="Z50" s="6"/>
    </row>
    <row r="51" spans="20:26" x14ac:dyDescent="0.2">
      <c r="T51" s="6"/>
      <c r="X51" s="6"/>
      <c r="Y51" s="6"/>
      <c r="Z51" s="6"/>
    </row>
    <row r="52" spans="20:26" x14ac:dyDescent="0.2">
      <c r="T52" s="6"/>
      <c r="X52" s="6"/>
      <c r="Y52" s="6"/>
      <c r="Z52" s="6"/>
    </row>
    <row r="53" spans="20:26" x14ac:dyDescent="0.2">
      <c r="T53" s="6"/>
      <c r="X53" s="6"/>
      <c r="Y53" s="6"/>
      <c r="Z53" s="6"/>
    </row>
  </sheetData>
  <mergeCells count="8">
    <mergeCell ref="K12:M12"/>
    <mergeCell ref="K18:T18"/>
    <mergeCell ref="N6:O6"/>
    <mergeCell ref="P6:Q6"/>
    <mergeCell ref="R6:S6"/>
    <mergeCell ref="K8:M8"/>
    <mergeCell ref="K9:M9"/>
    <mergeCell ref="K11:M11"/>
  </mergeCells>
  <printOptions horizontalCentered="1" verticalCentered="1"/>
  <pageMargins left="0.98425196850393704" right="0.39370078740157483" top="0.39370078740157483" bottom="0.39370078740157483" header="0" footer="0.59055118110236227"/>
  <pageSetup scale="84" orientation="landscape"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5">
    <tabColor rgb="FFEB700B"/>
  </sheetPr>
  <dimension ref="A1:L15"/>
  <sheetViews>
    <sheetView showGridLines="0" view="pageBreakPreview" zoomScaleNormal="80" zoomScaleSheetLayoutView="100" workbookViewId="0">
      <selection activeCell="A10" sqref="A10"/>
    </sheetView>
  </sheetViews>
  <sheetFormatPr baseColWidth="10" defaultColWidth="11.42578125" defaultRowHeight="12.75" x14ac:dyDescent="0.2"/>
  <cols>
    <col min="1" max="1" width="81.140625" style="6" customWidth="1"/>
    <col min="2" max="2" width="16.28515625" style="6" customWidth="1"/>
    <col min="3" max="3" width="3.28515625" style="6" customWidth="1"/>
    <col min="4" max="4" width="13.85546875" style="6" customWidth="1"/>
    <col min="5" max="5" width="4.85546875" style="6" customWidth="1"/>
    <col min="6" max="6" width="17" style="6" customWidth="1"/>
    <col min="7" max="16384" width="11.42578125" style="6"/>
  </cols>
  <sheetData>
    <row r="1" spans="1:12" ht="15.75" customHeight="1" x14ac:dyDescent="0.2">
      <c r="A1" s="1652" t="s">
        <v>4275</v>
      </c>
      <c r="B1" s="3182"/>
      <c r="C1" s="3182"/>
      <c r="D1" s="5731" t="s">
        <v>5104</v>
      </c>
      <c r="E1" s="5731"/>
      <c r="L1" s="6067"/>
    </row>
    <row r="2" spans="1:12" ht="15.75" customHeight="1" x14ac:dyDescent="0.2">
      <c r="A2" s="1652" t="s">
        <v>5392</v>
      </c>
      <c r="B2" s="3182"/>
      <c r="C2" s="3182"/>
      <c r="D2" s="2996"/>
      <c r="E2" s="2996"/>
      <c r="L2" s="6067"/>
    </row>
    <row r="3" spans="1:12" ht="15.75" customHeight="1" x14ac:dyDescent="0.2">
      <c r="A3" s="1652">
        <v>2013</v>
      </c>
      <c r="B3" s="3182"/>
      <c r="C3" s="3182"/>
      <c r="D3" s="18"/>
      <c r="E3" s="18"/>
      <c r="L3" s="6067"/>
    </row>
    <row r="4" spans="1:12" ht="18" x14ac:dyDescent="0.2">
      <c r="A4" s="1652"/>
      <c r="B4" s="3878"/>
      <c r="C4" s="3878"/>
      <c r="D4" s="232"/>
      <c r="E4" s="232"/>
      <c r="L4" s="6067"/>
    </row>
    <row r="5" spans="1:12" s="3632" customFormat="1" ht="35.25" customHeight="1" x14ac:dyDescent="0.2">
      <c r="A5" s="6106" t="s">
        <v>33</v>
      </c>
      <c r="B5" s="5677" t="s">
        <v>2944</v>
      </c>
      <c r="C5" s="5677"/>
      <c r="D5" s="5677"/>
      <c r="E5" s="5046"/>
      <c r="L5" s="6067"/>
    </row>
    <row r="6" spans="1:12" s="3632" customFormat="1" ht="15.75" customHeight="1" x14ac:dyDescent="0.2">
      <c r="A6" s="6019"/>
      <c r="B6" s="6107" t="s">
        <v>6</v>
      </c>
      <c r="C6" s="6107"/>
      <c r="D6" s="6107" t="s">
        <v>2948</v>
      </c>
      <c r="E6" s="6107"/>
      <c r="L6" s="6067"/>
    </row>
    <row r="7" spans="1:12" s="3632" customFormat="1" ht="24.75" customHeight="1" x14ac:dyDescent="0.2">
      <c r="A7" s="6133" t="s">
        <v>4476</v>
      </c>
      <c r="B7" s="4246">
        <f>SUM(B8:B13)</f>
        <v>60895572.989999995</v>
      </c>
      <c r="C7" s="4247"/>
      <c r="D7" s="4246">
        <f>SUM(D8:D13)</f>
        <v>465098</v>
      </c>
      <c r="E7" s="4247"/>
      <c r="F7" s="3891"/>
      <c r="L7" s="6067"/>
    </row>
    <row r="8" spans="1:12" ht="21.75" customHeight="1" x14ac:dyDescent="0.2">
      <c r="A8" s="6134" t="s">
        <v>3879</v>
      </c>
      <c r="B8" s="5090">
        <f>'12-E382op-EsProc'!N12</f>
        <v>3450075.53</v>
      </c>
      <c r="C8" s="5091"/>
      <c r="D8" s="5103">
        <v>0</v>
      </c>
      <c r="E8" s="5104"/>
    </row>
    <row r="9" spans="1:12" ht="18" customHeight="1" x14ac:dyDescent="0.2">
      <c r="A9" s="5575" t="s">
        <v>3880</v>
      </c>
      <c r="B9" s="5092">
        <f>'12-E382op-EsProc'!N15</f>
        <v>4600000</v>
      </c>
      <c r="C9" s="4248"/>
      <c r="D9" s="3636">
        <v>0</v>
      </c>
      <c r="E9" s="4249"/>
    </row>
    <row r="10" spans="1:12" ht="20.25" customHeight="1" x14ac:dyDescent="0.2">
      <c r="A10" s="5575" t="s">
        <v>2961</v>
      </c>
      <c r="B10" s="5092">
        <f>'12-E382op-EsProc (2)'!N6</f>
        <v>5131755.21</v>
      </c>
      <c r="C10" s="4248"/>
      <c r="D10" s="3636">
        <v>0</v>
      </c>
      <c r="E10" s="4249"/>
    </row>
    <row r="11" spans="1:12" ht="21" customHeight="1" x14ac:dyDescent="0.2">
      <c r="A11" s="5575" t="s">
        <v>2962</v>
      </c>
      <c r="B11" s="5092">
        <f>'12-E382op-EsProc (2)'!N9</f>
        <v>24713742.25</v>
      </c>
      <c r="C11" s="4248"/>
      <c r="D11" s="3636">
        <v>0</v>
      </c>
      <c r="E11" s="4249"/>
    </row>
    <row r="12" spans="1:12" ht="21.75" customHeight="1" x14ac:dyDescent="0.2">
      <c r="A12" s="5575" t="s">
        <v>2963</v>
      </c>
      <c r="B12" s="5092">
        <f>'12-E382op-EsProc (2)'!N14</f>
        <v>23000000</v>
      </c>
      <c r="C12" s="4248"/>
      <c r="D12" s="3636">
        <v>0</v>
      </c>
      <c r="E12" s="4249"/>
    </row>
    <row r="13" spans="1:12" ht="18.75" customHeight="1" x14ac:dyDescent="0.2">
      <c r="A13" s="5093" t="s">
        <v>4477</v>
      </c>
      <c r="B13" s="5101">
        <v>0</v>
      </c>
      <c r="C13" s="5095"/>
      <c r="D13" s="5094">
        <f>'12-E382op-EsProc'!N8</f>
        <v>465098</v>
      </c>
      <c r="E13" s="5105"/>
    </row>
    <row r="14" spans="1:12" x14ac:dyDescent="0.2">
      <c r="A14" s="2222"/>
      <c r="B14" s="3636"/>
      <c r="C14" s="4248"/>
      <c r="D14" s="3636"/>
      <c r="E14" s="4249"/>
    </row>
    <row r="15" spans="1:12" ht="24.75" customHeight="1" x14ac:dyDescent="0.2">
      <c r="A15" s="6053" t="str">
        <f>'5-E381op-EbR'!A26</f>
        <v>Fuente: Secretaría de Obras Públicas. Instituto Estatal de Infraestructura Educativa (INEIEM). Subsecretaría de Infraestructura (SSI). Dirección General de Obra Educativa (DGOE). Dirección General de Obras Públicas (DGOP).</v>
      </c>
      <c r="B15" s="6053"/>
      <c r="C15" s="6053"/>
      <c r="D15" s="6053"/>
      <c r="E15" s="2314"/>
    </row>
  </sheetData>
  <mergeCells count="7">
    <mergeCell ref="A15:D15"/>
    <mergeCell ref="D1:E1"/>
    <mergeCell ref="L1:L7"/>
    <mergeCell ref="A5:A6"/>
    <mergeCell ref="B5:D5"/>
    <mergeCell ref="B6:C6"/>
    <mergeCell ref="D6:E6"/>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&amp;R&amp;"Tahoma,Normal"349</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6">
    <tabColor rgb="FFEB700B"/>
  </sheetPr>
  <dimension ref="A1:AQ36"/>
  <sheetViews>
    <sheetView showGridLines="0" view="pageBreakPreview" topLeftCell="K1" zoomScaleNormal="70" zoomScaleSheetLayoutView="100" workbookViewId="0">
      <selection activeCell="T10" sqref="T10"/>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2" width="12.85546875" style="6" customWidth="1"/>
    <col min="13" max="13" width="14.5703125" style="6" customWidth="1"/>
    <col min="14" max="14" width="15.7109375" style="3905" customWidth="1"/>
    <col min="15" max="15" width="1.85546875" style="6" customWidth="1"/>
    <col min="16" max="16" width="7.7109375" style="6" customWidth="1"/>
    <col min="17" max="17" width="1.85546875" style="6" customWidth="1"/>
    <col min="18" max="18" width="11.5703125" style="3965" customWidth="1"/>
    <col min="19" max="19" width="7" style="6" customWidth="1"/>
    <col min="20" max="20" width="21.85546875" style="6" customWidth="1"/>
    <col min="21" max="21" width="9.5703125" style="6" hidden="1" customWidth="1"/>
    <col min="22" max="22" width="11.28515625" style="6" hidden="1" customWidth="1"/>
    <col min="23" max="23" width="13.5703125" style="6" hidden="1" customWidth="1"/>
    <col min="24" max="25" width="8.140625" style="6" hidden="1" customWidth="1"/>
    <col min="26" max="26" width="25.28515625" style="6" hidden="1" customWidth="1"/>
    <col min="27" max="27" width="4.7109375" style="6" hidden="1" customWidth="1"/>
    <col min="28" max="28" width="31.5703125" style="6" hidden="1" customWidth="1"/>
    <col min="29" max="29" width="11.42578125" style="6" hidden="1" customWidth="1"/>
    <col min="30" max="30" width="14.140625" style="6" hidden="1" customWidth="1"/>
    <col min="31" max="31" width="20.42578125" style="6" hidden="1" customWidth="1"/>
    <col min="32" max="32" width="8"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3" s="20" customFormat="1" ht="18" x14ac:dyDescent="0.25">
      <c r="K1" s="1652" t="s">
        <v>2388</v>
      </c>
      <c r="L1" s="3182"/>
      <c r="M1" s="3182"/>
      <c r="N1" s="3182"/>
      <c r="O1" s="3182"/>
      <c r="P1" s="3182"/>
      <c r="Q1" s="3182"/>
      <c r="R1" s="3182"/>
      <c r="S1" s="3182"/>
      <c r="T1" s="2996" t="s">
        <v>5195</v>
      </c>
      <c r="V1" s="3272"/>
      <c r="X1" s="3261"/>
      <c r="Y1" s="3261"/>
    </row>
    <row r="2" spans="1:43" s="20" customFormat="1" ht="18" x14ac:dyDescent="0.25">
      <c r="K2" s="1652" t="s">
        <v>4478</v>
      </c>
      <c r="L2" s="3182"/>
      <c r="M2" s="3182"/>
      <c r="N2" s="3182"/>
      <c r="O2" s="3182"/>
      <c r="P2" s="3182"/>
      <c r="Q2" s="3182"/>
      <c r="R2" s="3182"/>
      <c r="S2" s="3182"/>
      <c r="T2" s="3182"/>
      <c r="V2" s="3272"/>
      <c r="X2" s="3261"/>
      <c r="Y2" s="3261"/>
    </row>
    <row r="3" spans="1:43" s="20" customFormat="1" ht="18" x14ac:dyDescent="0.25">
      <c r="K3" s="1652">
        <v>2013</v>
      </c>
      <c r="L3" s="3182"/>
      <c r="M3" s="3182"/>
      <c r="N3" s="3182"/>
      <c r="O3" s="3182"/>
      <c r="P3" s="3182"/>
      <c r="Q3" s="3182"/>
      <c r="R3" s="3182"/>
      <c r="S3" s="3182"/>
      <c r="T3" s="3182"/>
      <c r="V3" s="3272"/>
      <c r="X3" s="3261"/>
      <c r="Y3" s="3261"/>
    </row>
    <row r="4" spans="1:43" s="20" customFormat="1" ht="20.25" customHeight="1" x14ac:dyDescent="0.25">
      <c r="K4" s="3182"/>
      <c r="L4" s="3184"/>
      <c r="M4" s="3184"/>
      <c r="N4" s="3184"/>
      <c r="O4" s="3184"/>
      <c r="P4" s="3184"/>
      <c r="Q4" s="3184"/>
      <c r="R4" s="3184"/>
      <c r="S4" s="3184"/>
      <c r="T4" s="3184"/>
      <c r="V4" s="2123"/>
      <c r="W4" s="58"/>
      <c r="X4" s="58"/>
      <c r="Y4" s="58"/>
      <c r="Z4" s="58"/>
    </row>
    <row r="5" spans="1:43" s="3632" customFormat="1" ht="43.5" customHeight="1" x14ac:dyDescent="0.2">
      <c r="A5" s="4199" t="s">
        <v>50</v>
      </c>
      <c r="B5" s="4199" t="s">
        <v>44</v>
      </c>
      <c r="C5" s="4199" t="s">
        <v>172</v>
      </c>
      <c r="D5" s="567" t="s">
        <v>261</v>
      </c>
      <c r="E5" s="1289"/>
      <c r="F5" s="4199" t="s">
        <v>176</v>
      </c>
      <c r="G5" s="4199" t="s">
        <v>179</v>
      </c>
      <c r="H5" s="4199" t="s">
        <v>178</v>
      </c>
      <c r="I5" s="4199" t="s">
        <v>174</v>
      </c>
      <c r="J5" s="4224" t="s">
        <v>175</v>
      </c>
      <c r="K5" s="4225" t="s">
        <v>181</v>
      </c>
      <c r="L5" s="4225" t="s">
        <v>21</v>
      </c>
      <c r="M5" s="4225" t="s">
        <v>29</v>
      </c>
      <c r="N5" s="6105" t="s">
        <v>258</v>
      </c>
      <c r="O5" s="6105"/>
      <c r="P5" s="6105" t="s">
        <v>182</v>
      </c>
      <c r="Q5" s="6105"/>
      <c r="R5" s="6105" t="s">
        <v>20</v>
      </c>
      <c r="S5" s="6105"/>
      <c r="T5" s="4225" t="s">
        <v>30</v>
      </c>
      <c r="U5" s="4197" t="s">
        <v>171</v>
      </c>
      <c r="V5" s="4198" t="s">
        <v>183</v>
      </c>
      <c r="W5" s="4198" t="s">
        <v>185</v>
      </c>
      <c r="X5" s="4199" t="s">
        <v>26</v>
      </c>
      <c r="Y5" s="4199" t="s">
        <v>27</v>
      </c>
      <c r="Z5" s="4200" t="s">
        <v>23</v>
      </c>
      <c r="AA5" s="4201" t="s">
        <v>187</v>
      </c>
      <c r="AB5" s="4201" t="s">
        <v>188</v>
      </c>
      <c r="AC5" s="4202" t="s">
        <v>45</v>
      </c>
      <c r="AD5" s="4199" t="s">
        <v>47</v>
      </c>
      <c r="AE5" s="4203" t="s">
        <v>49</v>
      </c>
      <c r="AF5" s="4203" t="s">
        <v>189</v>
      </c>
      <c r="AG5" s="4203" t="s">
        <v>202</v>
      </c>
      <c r="AH5" s="4203" t="s">
        <v>191</v>
      </c>
      <c r="AI5" s="4199" t="s">
        <v>151</v>
      </c>
    </row>
    <row r="6" spans="1:43" s="3632" customFormat="1" ht="17.25" x14ac:dyDescent="0.2">
      <c r="A6" s="4250" t="s">
        <v>3979</v>
      </c>
      <c r="B6" s="4251"/>
      <c r="C6" s="4251"/>
      <c r="D6" s="4252"/>
      <c r="E6" s="4252"/>
      <c r="F6" s="4252"/>
      <c r="G6" s="4253"/>
      <c r="H6" s="4254"/>
      <c r="I6" s="4252"/>
      <c r="J6" s="4255"/>
      <c r="K6" s="6108" t="s">
        <v>3529</v>
      </c>
      <c r="L6" s="6108"/>
      <c r="M6" s="6108"/>
      <c r="N6" s="4256">
        <f>SUM(N7,N11)</f>
        <v>61360670.989999995</v>
      </c>
      <c r="O6" s="4257"/>
      <c r="P6" s="4258"/>
      <c r="Q6" s="4258"/>
      <c r="R6" s="4259">
        <f>SUM(R7,R11)</f>
        <v>630</v>
      </c>
      <c r="S6" s="4260"/>
      <c r="T6" s="4258"/>
      <c r="U6" s="4261"/>
      <c r="V6" s="4262"/>
      <c r="W6" s="4262"/>
      <c r="X6" s="4263" t="e">
        <f>SUM(X7,X11)</f>
        <v>#REF!</v>
      </c>
      <c r="Y6" s="4263" t="e">
        <f>SUM(Y7,Y11)</f>
        <v>#REF!</v>
      </c>
      <c r="Z6" s="4264"/>
      <c r="AA6" s="4264"/>
      <c r="AB6" s="4264"/>
      <c r="AC6" s="4264"/>
      <c r="AD6" s="4264">
        <f>SUM(AD7)</f>
        <v>0</v>
      </c>
      <c r="AE6" s="4264">
        <f>SUM(AE7)</f>
        <v>0</v>
      </c>
      <c r="AF6" s="4264"/>
      <c r="AG6" s="4264"/>
      <c r="AH6" s="4264"/>
      <c r="AI6" s="4264"/>
    </row>
    <row r="7" spans="1:43" s="3632" customFormat="1" ht="18" x14ac:dyDescent="0.2">
      <c r="A7" s="4265" t="s">
        <v>3980</v>
      </c>
      <c r="B7" s="4266"/>
      <c r="C7" s="4266"/>
      <c r="D7" s="4267"/>
      <c r="E7" s="4267"/>
      <c r="F7" s="4267"/>
      <c r="G7" s="4268"/>
      <c r="H7" s="4264"/>
      <c r="I7" s="4267"/>
      <c r="J7" s="4269"/>
      <c r="K7" s="6109" t="s">
        <v>4277</v>
      </c>
      <c r="L7" s="6110"/>
      <c r="M7" s="6110"/>
      <c r="N7" s="4270">
        <f>SUM(N8)</f>
        <v>465098</v>
      </c>
      <c r="O7" s="2325"/>
      <c r="P7" s="4271"/>
      <c r="Q7" s="4272"/>
      <c r="R7" s="2328">
        <f>SUM(R8)</f>
        <v>630</v>
      </c>
      <c r="S7" s="3813"/>
      <c r="T7" s="4271"/>
      <c r="U7" s="4273"/>
      <c r="V7" s="4274"/>
      <c r="W7" s="4275"/>
      <c r="X7" s="4276">
        <f t="shared" ref="X7:Y9" si="0">SUM(X8)</f>
        <v>1</v>
      </c>
      <c r="Y7" s="4276">
        <f t="shared" si="0"/>
        <v>1</v>
      </c>
      <c r="Z7" s="4277"/>
      <c r="AA7" s="4278"/>
      <c r="AB7" s="4278"/>
      <c r="AC7" s="4278"/>
      <c r="AD7" s="4279"/>
      <c r="AE7" s="4279"/>
      <c r="AF7" s="4279"/>
      <c r="AG7" s="4279"/>
      <c r="AH7" s="4279"/>
      <c r="AI7" s="4279"/>
    </row>
    <row r="8" spans="1:43" s="3632" customFormat="1" ht="16.5" x14ac:dyDescent="0.2">
      <c r="A8" s="4280"/>
      <c r="B8" s="4280"/>
      <c r="C8" s="4280"/>
      <c r="D8" s="4280"/>
      <c r="E8" s="4280"/>
      <c r="F8" s="4280"/>
      <c r="G8" s="4281"/>
      <c r="H8" s="4280"/>
      <c r="I8" s="4280"/>
      <c r="J8" s="4281"/>
      <c r="K8" s="6042" t="s">
        <v>4477</v>
      </c>
      <c r="L8" s="6043"/>
      <c r="M8" s="6043"/>
      <c r="N8" s="2572">
        <f>SUM(N9)</f>
        <v>465098</v>
      </c>
      <c r="O8" s="2497"/>
      <c r="P8" s="2063"/>
      <c r="Q8" s="2058"/>
      <c r="R8" s="2066">
        <f>SUM(R9)</f>
        <v>630</v>
      </c>
      <c r="S8" s="2497"/>
      <c r="T8" s="2066"/>
      <c r="U8" s="4282"/>
      <c r="V8" s="4283"/>
      <c r="W8" s="4283"/>
      <c r="X8" s="4276">
        <f t="shared" si="0"/>
        <v>1</v>
      </c>
      <c r="Y8" s="4276">
        <f t="shared" si="0"/>
        <v>1</v>
      </c>
      <c r="Z8" s="4284"/>
      <c r="AA8" s="4284"/>
      <c r="AB8" s="4284"/>
      <c r="AC8" s="4284"/>
      <c r="AD8" s="4285"/>
      <c r="AE8" s="4284"/>
      <c r="AF8" s="4284"/>
      <c r="AG8" s="4284"/>
      <c r="AH8" s="4284"/>
      <c r="AI8" s="4284"/>
    </row>
    <row r="9" spans="1:43" s="3632" customFormat="1" ht="15.75" x14ac:dyDescent="0.25">
      <c r="A9" s="4286"/>
      <c r="B9" s="4286"/>
      <c r="C9" s="4286"/>
      <c r="D9" s="4286"/>
      <c r="E9" s="4286"/>
      <c r="F9" s="4286"/>
      <c r="G9" s="4286"/>
      <c r="H9" s="4286"/>
      <c r="I9" s="4286"/>
      <c r="J9" s="4287"/>
      <c r="K9" s="2989" t="s">
        <v>295</v>
      </c>
      <c r="L9" s="2995"/>
      <c r="M9" s="2995"/>
      <c r="N9" s="2570">
        <f>SUM(N10)</f>
        <v>465098</v>
      </c>
      <c r="O9" s="2068"/>
      <c r="P9" s="2067"/>
      <c r="Q9" s="2069"/>
      <c r="R9" s="4288">
        <f>SUM(R10)</f>
        <v>630</v>
      </c>
      <c r="S9" s="2071"/>
      <c r="T9" s="2072"/>
      <c r="U9" s="4289"/>
      <c r="V9" s="4290"/>
      <c r="W9" s="4290"/>
      <c r="X9" s="4027">
        <f t="shared" si="0"/>
        <v>1</v>
      </c>
      <c r="Y9" s="4027">
        <f t="shared" si="0"/>
        <v>1</v>
      </c>
      <c r="Z9" s="4291"/>
      <c r="AA9" s="4292"/>
      <c r="AB9" s="4292"/>
      <c r="AC9" s="4293"/>
      <c r="AD9" s="4293"/>
      <c r="AE9" s="4286"/>
      <c r="AF9" s="4286"/>
      <c r="AG9" s="4286"/>
      <c r="AH9" s="4286"/>
      <c r="AI9" s="4286"/>
    </row>
    <row r="10" spans="1:43" s="587" customFormat="1" ht="55.5" customHeight="1" x14ac:dyDescent="0.25">
      <c r="A10" s="718" t="s">
        <v>869</v>
      </c>
      <c r="B10" s="1183" t="s">
        <v>867</v>
      </c>
      <c r="C10" s="718" t="s">
        <v>285</v>
      </c>
      <c r="D10" s="664" t="s">
        <v>194</v>
      </c>
      <c r="E10" s="3312" t="s">
        <v>281</v>
      </c>
      <c r="F10" s="4294" t="s">
        <v>710</v>
      </c>
      <c r="G10" s="759" t="s">
        <v>4479</v>
      </c>
      <c r="H10" s="715" t="s">
        <v>289</v>
      </c>
      <c r="I10" s="4045" t="s">
        <v>281</v>
      </c>
      <c r="J10" s="1108">
        <v>2013</v>
      </c>
      <c r="K10" s="2012" t="s">
        <v>4480</v>
      </c>
      <c r="L10" s="3314" t="s">
        <v>352</v>
      </c>
      <c r="M10" s="3314" t="s">
        <v>4481</v>
      </c>
      <c r="N10" s="2573">
        <v>465098</v>
      </c>
      <c r="O10" s="1965"/>
      <c r="P10" s="3359">
        <v>0</v>
      </c>
      <c r="Q10" s="1965"/>
      <c r="R10" s="1964">
        <v>630</v>
      </c>
      <c r="S10" s="1963"/>
      <c r="T10" s="4295"/>
      <c r="U10" s="1112">
        <v>0</v>
      </c>
      <c r="V10" s="3312" t="s">
        <v>281</v>
      </c>
      <c r="W10" s="3312" t="s">
        <v>281</v>
      </c>
      <c r="X10" s="1399">
        <v>1</v>
      </c>
      <c r="Y10" s="1399">
        <v>1</v>
      </c>
      <c r="Z10" s="3312" t="s">
        <v>281</v>
      </c>
      <c r="AA10" s="3312" t="s">
        <v>281</v>
      </c>
      <c r="AB10" s="757"/>
      <c r="AC10" s="4032" t="s">
        <v>1687</v>
      </c>
      <c r="AD10" s="3364" t="s">
        <v>281</v>
      </c>
      <c r="AE10" s="3364" t="s">
        <v>281</v>
      </c>
      <c r="AF10" s="3364" t="s">
        <v>281</v>
      </c>
      <c r="AG10" s="756" t="s">
        <v>287</v>
      </c>
      <c r="AH10" s="755" t="s">
        <v>287</v>
      </c>
      <c r="AI10" s="3312" t="s">
        <v>281</v>
      </c>
      <c r="AJ10" s="755" t="s">
        <v>287</v>
      </c>
      <c r="AK10" s="755" t="s">
        <v>287</v>
      </c>
      <c r="AL10" s="755" t="s">
        <v>287</v>
      </c>
      <c r="AM10" s="755" t="s">
        <v>287</v>
      </c>
      <c r="AN10" s="755" t="s">
        <v>287</v>
      </c>
      <c r="AO10" s="1219" t="s">
        <v>287</v>
      </c>
    </row>
    <row r="11" spans="1:43" s="3939" customFormat="1" ht="18" x14ac:dyDescent="0.2">
      <c r="A11" s="4296" t="s">
        <v>4482</v>
      </c>
      <c r="B11" s="4297"/>
      <c r="C11" s="4297"/>
      <c r="D11" s="4297"/>
      <c r="E11" s="4297"/>
      <c r="F11" s="4297"/>
      <c r="G11" s="4298"/>
      <c r="H11" s="4298"/>
      <c r="I11" s="4297"/>
      <c r="J11" s="4297"/>
      <c r="K11" s="6111" t="s">
        <v>3890</v>
      </c>
      <c r="L11" s="6111"/>
      <c r="M11" s="6040"/>
      <c r="N11" s="3817">
        <f>SUM(N12,N15,'12-E382op-EsProc (2)'!N6,'12-E382op-EsProc (2)'!N9,'12-E382op-EsProc (2)'!N14)</f>
        <v>60895572.989999995</v>
      </c>
      <c r="O11" s="2749"/>
      <c r="P11" s="3333"/>
      <c r="Q11" s="3334"/>
      <c r="R11" s="3818">
        <f>SUM(R12,R15,'12-E382op-EsProc (2)'!R6,'12-E382op-EsProc (2)'!R9,'12-E382op-EsProc (2)'!R14)</f>
        <v>0</v>
      </c>
      <c r="S11" s="3335"/>
      <c r="T11" s="3333"/>
      <c r="U11" s="4299"/>
      <c r="V11" s="4264"/>
      <c r="W11" s="4264"/>
      <c r="X11" s="4300" t="e">
        <f>SUM(X12,#REF!,X15,#REF!,#REF!)</f>
        <v>#REF!</v>
      </c>
      <c r="Y11" s="4300" t="e">
        <f>SUM(Y12,#REF!,Y15,#REF!,#REF!)</f>
        <v>#REF!</v>
      </c>
      <c r="Z11" s="4301"/>
      <c r="AA11" s="4301"/>
      <c r="AB11" s="4301"/>
      <c r="AC11" s="4301"/>
      <c r="AD11" s="4301"/>
      <c r="AE11" s="4301"/>
      <c r="AF11" s="4301"/>
      <c r="AG11" s="4301"/>
      <c r="AH11" s="4301"/>
      <c r="AI11" s="4301"/>
    </row>
    <row r="12" spans="1:43" ht="15.75" customHeight="1" x14ac:dyDescent="0.2">
      <c r="A12" s="4302"/>
      <c r="B12" s="4303"/>
      <c r="C12" s="4304"/>
      <c r="D12" s="4302"/>
      <c r="E12" s="4302"/>
      <c r="F12" s="4302"/>
      <c r="G12" s="4303"/>
      <c r="H12" s="4303"/>
      <c r="I12" s="4302"/>
      <c r="J12" s="4305"/>
      <c r="K12" s="6112" t="s">
        <v>3879</v>
      </c>
      <c r="L12" s="6112"/>
      <c r="M12" s="6042"/>
      <c r="N12" s="3817">
        <f>SUM(N13)</f>
        <v>3450075.53</v>
      </c>
      <c r="O12" s="2749"/>
      <c r="P12" s="3690"/>
      <c r="Q12" s="3334"/>
      <c r="R12" s="3818">
        <f>SUM(R13)</f>
        <v>0</v>
      </c>
      <c r="S12" s="3335"/>
      <c r="T12" s="3937"/>
      <c r="U12" s="4306"/>
      <c r="V12" s="4307"/>
      <c r="W12" s="4307"/>
      <c r="X12" s="4300">
        <f>SUM(X13)</f>
        <v>0</v>
      </c>
      <c r="Y12" s="4300">
        <f>SUM(Y13)</f>
        <v>1</v>
      </c>
      <c r="Z12" s="4308"/>
      <c r="AA12" s="4302"/>
      <c r="AB12" s="4302"/>
      <c r="AC12" s="4302"/>
      <c r="AD12" s="4302"/>
      <c r="AE12" s="4302"/>
      <c r="AF12" s="4302"/>
      <c r="AG12" s="4302"/>
      <c r="AH12" s="4302"/>
      <c r="AI12" s="4302"/>
      <c r="AP12" s="3939"/>
      <c r="AQ12" s="3939"/>
    </row>
    <row r="13" spans="1:43" ht="16.5" x14ac:dyDescent="0.2">
      <c r="A13" s="4207"/>
      <c r="B13" s="4205"/>
      <c r="C13" s="4206"/>
      <c r="D13" s="4207"/>
      <c r="E13" s="4207"/>
      <c r="F13" s="4207"/>
      <c r="G13" s="4309"/>
      <c r="H13" s="4205"/>
      <c r="I13" s="4207"/>
      <c r="J13" s="4208"/>
      <c r="K13" s="5889" t="s">
        <v>289</v>
      </c>
      <c r="L13" s="5889"/>
      <c r="M13" s="5890"/>
      <c r="N13" s="3790">
        <f>SUM(N14)</f>
        <v>3450075.53</v>
      </c>
      <c r="O13" s="2688"/>
      <c r="P13" s="3695"/>
      <c r="Q13" s="2068"/>
      <c r="R13" s="3819">
        <f>SUM(R14)</f>
        <v>0</v>
      </c>
      <c r="S13" s="2068"/>
      <c r="T13" s="2212"/>
      <c r="U13" s="4310"/>
      <c r="V13" s="4216"/>
      <c r="W13" s="4216"/>
      <c r="X13" s="4311">
        <f t="shared" ref="X13:Y13" si="1">SUM(X14)</f>
        <v>0</v>
      </c>
      <c r="Y13" s="4311">
        <f t="shared" si="1"/>
        <v>1</v>
      </c>
      <c r="Z13" s="4312"/>
      <c r="AA13" s="4313"/>
      <c r="AB13" s="4313"/>
      <c r="AC13" s="4313"/>
      <c r="AD13" s="4313"/>
      <c r="AE13" s="4313"/>
      <c r="AF13" s="4313"/>
      <c r="AG13" s="4313"/>
      <c r="AH13" s="4313"/>
      <c r="AI13" s="4313"/>
      <c r="AL13" s="3939"/>
      <c r="AP13" s="3939"/>
      <c r="AQ13" s="3939"/>
    </row>
    <row r="14" spans="1:43" s="587" customFormat="1" ht="52.5" customHeight="1" x14ac:dyDescent="0.25">
      <c r="A14" s="3950" t="s">
        <v>840</v>
      </c>
      <c r="B14" s="1550" t="s">
        <v>4483</v>
      </c>
      <c r="C14" s="3952" t="s">
        <v>285</v>
      </c>
      <c r="D14" s="3953" t="s">
        <v>194</v>
      </c>
      <c r="E14" s="3390" t="s">
        <v>281</v>
      </c>
      <c r="F14" s="592" t="s">
        <v>296</v>
      </c>
      <c r="G14" s="3847" t="s">
        <v>3912</v>
      </c>
      <c r="H14" s="3848" t="s">
        <v>289</v>
      </c>
      <c r="I14" s="3847" t="s">
        <v>3879</v>
      </c>
      <c r="J14" s="3954" t="s">
        <v>1500</v>
      </c>
      <c r="K14" s="2700" t="s">
        <v>304</v>
      </c>
      <c r="L14" s="2619" t="s">
        <v>290</v>
      </c>
      <c r="M14" s="2619" t="s">
        <v>3905</v>
      </c>
      <c r="N14" s="2571">
        <v>3450075.53</v>
      </c>
      <c r="O14" s="3793"/>
      <c r="P14" s="2909">
        <v>0.35</v>
      </c>
      <c r="Q14" s="3372"/>
      <c r="R14" s="3373" t="s">
        <v>3906</v>
      </c>
      <c r="S14" s="1991"/>
      <c r="T14" s="2011" t="s">
        <v>4484</v>
      </c>
      <c r="U14" s="3374">
        <v>0.36</v>
      </c>
      <c r="V14" s="3382">
        <v>0</v>
      </c>
      <c r="W14" s="3460">
        <v>1</v>
      </c>
      <c r="X14" s="3717">
        <v>0</v>
      </c>
      <c r="Y14" s="3717">
        <v>1</v>
      </c>
      <c r="Z14" s="3492"/>
      <c r="AA14" s="3351" t="s">
        <v>281</v>
      </c>
      <c r="AB14" s="3351"/>
      <c r="AC14" s="3379" t="s">
        <v>281</v>
      </c>
      <c r="AD14" s="3380" t="s">
        <v>4485</v>
      </c>
      <c r="AE14" s="3381" t="s">
        <v>4486</v>
      </c>
      <c r="AF14" s="3382">
        <v>40457</v>
      </c>
      <c r="AG14" s="3381" t="s">
        <v>287</v>
      </c>
      <c r="AH14" s="3382" t="s">
        <v>287</v>
      </c>
      <c r="AI14" s="3383" t="s">
        <v>3031</v>
      </c>
      <c r="AJ14" s="627" t="s">
        <v>281</v>
      </c>
      <c r="AK14" s="627" t="s">
        <v>281</v>
      </c>
      <c r="AL14" s="627" t="s">
        <v>281</v>
      </c>
      <c r="AM14" s="627" t="s">
        <v>281</v>
      </c>
      <c r="AN14" s="627" t="s">
        <v>281</v>
      </c>
      <c r="AO14" s="1182" t="s">
        <v>281</v>
      </c>
    </row>
    <row r="15" spans="1:43" ht="15.75" x14ac:dyDescent="0.2">
      <c r="A15" s="4302"/>
      <c r="B15" s="4303"/>
      <c r="C15" s="4304"/>
      <c r="D15" s="4302"/>
      <c r="E15" s="4302"/>
      <c r="F15" s="4302"/>
      <c r="G15" s="4303"/>
      <c r="H15" s="4303"/>
      <c r="I15" s="4302"/>
      <c r="J15" s="4305"/>
      <c r="K15" s="6042" t="s">
        <v>3880</v>
      </c>
      <c r="L15" s="6043"/>
      <c r="M15" s="6043"/>
      <c r="N15" s="3817">
        <f>SUM(N16)</f>
        <v>4600000</v>
      </c>
      <c r="O15" s="2749"/>
      <c r="P15" s="3690"/>
      <c r="Q15" s="3334"/>
      <c r="R15" s="3818">
        <f>SUM(R16)</f>
        <v>0</v>
      </c>
      <c r="S15" s="3335"/>
      <c r="T15" s="3937"/>
      <c r="U15" s="4306"/>
      <c r="V15" s="4307"/>
      <c r="W15" s="4307"/>
      <c r="X15" s="4300">
        <f>SUM(X16)</f>
        <v>0</v>
      </c>
      <c r="Y15" s="4300">
        <f>SUM(Y16)</f>
        <v>1</v>
      </c>
      <c r="Z15" s="4308"/>
      <c r="AA15" s="4302"/>
      <c r="AB15" s="4302"/>
      <c r="AC15" s="4302"/>
      <c r="AD15" s="4302"/>
      <c r="AE15" s="4302"/>
      <c r="AF15" s="4302"/>
      <c r="AG15" s="4302"/>
      <c r="AH15" s="4302"/>
      <c r="AI15" s="4302"/>
      <c r="AP15" s="3939"/>
      <c r="AQ15" s="3939"/>
    </row>
    <row r="16" spans="1:43" ht="16.5" x14ac:dyDescent="0.2">
      <c r="A16" s="4207"/>
      <c r="B16" s="4205"/>
      <c r="C16" s="4206"/>
      <c r="D16" s="4207"/>
      <c r="E16" s="4207"/>
      <c r="F16" s="4207"/>
      <c r="G16" s="4309"/>
      <c r="H16" s="4205"/>
      <c r="I16" s="4207"/>
      <c r="J16" s="4208"/>
      <c r="K16" s="5890" t="s">
        <v>294</v>
      </c>
      <c r="L16" s="5950"/>
      <c r="M16" s="5950"/>
      <c r="N16" s="3790">
        <f>SUM(N17)</f>
        <v>4600000</v>
      </c>
      <c r="O16" s="2688"/>
      <c r="P16" s="3695"/>
      <c r="Q16" s="2068"/>
      <c r="R16" s="3819">
        <f>SUM(R17)</f>
        <v>0</v>
      </c>
      <c r="S16" s="2068"/>
      <c r="T16" s="2212"/>
      <c r="U16" s="4310"/>
      <c r="V16" s="4216"/>
      <c r="W16" s="4216"/>
      <c r="X16" s="4311">
        <f t="shared" ref="X16:Y16" si="2">SUM(X17)</f>
        <v>0</v>
      </c>
      <c r="Y16" s="4311">
        <f t="shared" si="2"/>
        <v>1</v>
      </c>
      <c r="Z16" s="4312"/>
      <c r="AA16" s="4313"/>
      <c r="AB16" s="4313"/>
      <c r="AC16" s="4313"/>
      <c r="AD16" s="4313"/>
      <c r="AE16" s="4313"/>
      <c r="AF16" s="4313"/>
      <c r="AG16" s="4313"/>
      <c r="AH16" s="4313"/>
      <c r="AI16" s="4313"/>
      <c r="AL16" s="3939"/>
      <c r="AP16" s="3939"/>
      <c r="AQ16" s="3939"/>
    </row>
    <row r="17" spans="1:41" s="587" customFormat="1" ht="33" customHeight="1" x14ac:dyDescent="0.25">
      <c r="A17" s="3351" t="s">
        <v>840</v>
      </c>
      <c r="B17" s="4059" t="s">
        <v>4149</v>
      </c>
      <c r="C17" s="3351" t="s">
        <v>285</v>
      </c>
      <c r="D17" s="3357" t="s">
        <v>194</v>
      </c>
      <c r="E17" s="1186" t="s">
        <v>281</v>
      </c>
      <c r="F17" s="3508" t="s">
        <v>296</v>
      </c>
      <c r="G17" s="3355" t="s">
        <v>4487</v>
      </c>
      <c r="H17" s="3369" t="s">
        <v>294</v>
      </c>
      <c r="I17" s="3357" t="s">
        <v>3880</v>
      </c>
      <c r="J17" s="3783">
        <v>2010</v>
      </c>
      <c r="K17" s="4175" t="s">
        <v>3958</v>
      </c>
      <c r="L17" s="4176" t="s">
        <v>292</v>
      </c>
      <c r="M17" s="3969" t="s">
        <v>3959</v>
      </c>
      <c r="N17" s="4177">
        <v>4600000</v>
      </c>
      <c r="O17" s="3778"/>
      <c r="P17" s="3971">
        <v>0.94</v>
      </c>
      <c r="Q17" s="3780"/>
      <c r="R17" s="3973" t="s">
        <v>3960</v>
      </c>
      <c r="S17" s="3781"/>
      <c r="T17" s="4153" t="s">
        <v>4488</v>
      </c>
      <c r="U17" s="3374">
        <v>0.94</v>
      </c>
      <c r="V17" s="3382">
        <v>40562</v>
      </c>
      <c r="W17" s="3460" t="s">
        <v>284</v>
      </c>
      <c r="X17" s="3717">
        <v>0</v>
      </c>
      <c r="Y17" s="3717">
        <v>1</v>
      </c>
      <c r="Z17" s="3492" t="s">
        <v>4154</v>
      </c>
      <c r="AA17" s="3351" t="s">
        <v>4489</v>
      </c>
      <c r="AB17" s="3351"/>
      <c r="AC17" s="3379" t="s">
        <v>281</v>
      </c>
      <c r="AD17" s="3380" t="s">
        <v>4485</v>
      </c>
      <c r="AE17" s="3381" t="s">
        <v>4486</v>
      </c>
      <c r="AF17" s="3382">
        <v>40457</v>
      </c>
      <c r="AG17" s="3381" t="s">
        <v>287</v>
      </c>
      <c r="AH17" s="3382" t="s">
        <v>287</v>
      </c>
      <c r="AI17" s="3383" t="s">
        <v>3031</v>
      </c>
      <c r="AJ17" s="627" t="s">
        <v>281</v>
      </c>
      <c r="AK17" s="627" t="s">
        <v>281</v>
      </c>
      <c r="AL17" s="627" t="s">
        <v>281</v>
      </c>
      <c r="AM17" s="627" t="s">
        <v>281</v>
      </c>
      <c r="AN17" s="627" t="s">
        <v>281</v>
      </c>
      <c r="AO17" s="1182" t="s">
        <v>281</v>
      </c>
    </row>
    <row r="18" spans="1:41" x14ac:dyDescent="0.2">
      <c r="A18" s="111"/>
      <c r="B18" s="149"/>
      <c r="C18" s="149"/>
      <c r="D18" s="111"/>
      <c r="E18" s="111"/>
      <c r="F18" s="111"/>
      <c r="G18" s="112"/>
      <c r="H18" s="112"/>
      <c r="I18" s="111"/>
      <c r="J18" s="111"/>
      <c r="T18" s="149"/>
      <c r="AA18" s="111"/>
      <c r="AB18" s="111"/>
    </row>
    <row r="19" spans="1:41" x14ac:dyDescent="0.2">
      <c r="N19" s="6"/>
      <c r="R19" s="6"/>
    </row>
    <row r="20" spans="1:41" x14ac:dyDescent="0.2">
      <c r="A20" s="111"/>
      <c r="K20" s="2409" t="s">
        <v>2633</v>
      </c>
      <c r="AA20" s="111"/>
      <c r="AB20" s="111"/>
    </row>
    <row r="21" spans="1:41" x14ac:dyDescent="0.2">
      <c r="A21" s="111"/>
      <c r="AA21" s="111"/>
      <c r="AB21" s="111"/>
    </row>
    <row r="22" spans="1:41" x14ac:dyDescent="0.2">
      <c r="A22" s="111"/>
      <c r="AA22" s="111"/>
      <c r="AB22" s="111"/>
    </row>
    <row r="23" spans="1:41" x14ac:dyDescent="0.2">
      <c r="A23" s="111"/>
      <c r="AA23" s="111"/>
      <c r="AB23" s="111"/>
    </row>
    <row r="24" spans="1:41" x14ac:dyDescent="0.2">
      <c r="A24" s="111"/>
      <c r="AA24" s="111"/>
      <c r="AB24" s="111"/>
    </row>
    <row r="25" spans="1:41" x14ac:dyDescent="0.2">
      <c r="A25" s="111"/>
      <c r="AA25" s="111"/>
      <c r="AB25" s="111"/>
    </row>
    <row r="26" spans="1:41" x14ac:dyDescent="0.2">
      <c r="A26" s="111"/>
      <c r="AA26" s="111"/>
      <c r="AB26" s="111"/>
    </row>
    <row r="27" spans="1:41" x14ac:dyDescent="0.2">
      <c r="A27" s="111"/>
      <c r="AA27" s="111"/>
      <c r="AB27" s="111"/>
    </row>
    <row r="28" spans="1:41" x14ac:dyDescent="0.2">
      <c r="A28" s="111"/>
      <c r="AA28" s="111"/>
      <c r="AB28" s="111"/>
    </row>
    <row r="29" spans="1:41" x14ac:dyDescent="0.2">
      <c r="A29" s="111"/>
      <c r="AA29" s="111"/>
      <c r="AB29" s="111"/>
    </row>
    <row r="30" spans="1:41" x14ac:dyDescent="0.2">
      <c r="A30" s="111"/>
      <c r="AA30" s="111"/>
      <c r="AB30" s="111"/>
    </row>
    <row r="31" spans="1:41" x14ac:dyDescent="0.2">
      <c r="A31" s="111"/>
      <c r="AA31" s="111"/>
      <c r="AB31" s="111"/>
    </row>
    <row r="32" spans="1:41" x14ac:dyDescent="0.2">
      <c r="A32" s="111"/>
      <c r="AA32" s="111"/>
      <c r="AB32" s="111"/>
    </row>
    <row r="33" spans="1:28" x14ac:dyDescent="0.2">
      <c r="A33" s="111"/>
      <c r="AA33" s="111"/>
      <c r="AB33" s="111"/>
    </row>
    <row r="34" spans="1:28" x14ac:dyDescent="0.2">
      <c r="A34" s="111"/>
      <c r="AA34" s="111"/>
      <c r="AB34" s="111"/>
    </row>
    <row r="35" spans="1:28" x14ac:dyDescent="0.2">
      <c r="A35" s="111"/>
      <c r="AA35" s="111"/>
      <c r="AB35" s="111"/>
    </row>
    <row r="36" spans="1:28" x14ac:dyDescent="0.2">
      <c r="A36" s="111"/>
      <c r="AA36" s="111"/>
      <c r="AB36" s="111"/>
    </row>
  </sheetData>
  <mergeCells count="11">
    <mergeCell ref="K11:M11"/>
    <mergeCell ref="K12:M12"/>
    <mergeCell ref="K13:M13"/>
    <mergeCell ref="K15:M15"/>
    <mergeCell ref="K16:M16"/>
    <mergeCell ref="K8:M8"/>
    <mergeCell ref="N5:O5"/>
    <mergeCell ref="P5:Q5"/>
    <mergeCell ref="R5:S5"/>
    <mergeCell ref="K6:M6"/>
    <mergeCell ref="K7:M7"/>
  </mergeCells>
  <printOptions horizontalCentered="1" verticalCentered="1"/>
  <pageMargins left="0.98425196850393704" right="0.39370078740157483" top="0.39370078740157483" bottom="0.39370078740157483" header="0" footer="0.59055118110236227"/>
  <pageSetup scale="95" orientation="landscape"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7">
    <tabColor rgb="FFEB700B"/>
  </sheetPr>
  <dimension ref="A1:AQ38"/>
  <sheetViews>
    <sheetView showGridLines="0" view="pageBreakPreview" topLeftCell="K4" zoomScaleNormal="70" zoomScaleSheetLayoutView="100" workbookViewId="0">
      <selection activeCell="T10" sqref="T10"/>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4.5703125" style="6" customWidth="1"/>
    <col min="14" max="14" width="15.7109375" style="3905" customWidth="1"/>
    <col min="15" max="15" width="1.85546875" style="6" customWidth="1"/>
    <col min="16" max="16" width="7.7109375" style="6" customWidth="1"/>
    <col min="17" max="17" width="1.85546875" style="6" customWidth="1"/>
    <col min="18" max="18" width="13.5703125" style="3965" customWidth="1"/>
    <col min="19" max="19" width="5.42578125" style="6" customWidth="1"/>
    <col min="20" max="20" width="29.28515625" style="6" customWidth="1"/>
    <col min="21" max="21" width="9.5703125" style="6" hidden="1" customWidth="1"/>
    <col min="22" max="22" width="11.28515625" style="6" hidden="1" customWidth="1"/>
    <col min="23" max="23" width="13.5703125" style="6" hidden="1" customWidth="1"/>
    <col min="24" max="25" width="8.140625" style="6" hidden="1" customWidth="1"/>
    <col min="26" max="26" width="25.28515625" style="6" hidden="1" customWidth="1"/>
    <col min="27" max="27" width="4.7109375" style="6" hidden="1" customWidth="1"/>
    <col min="28" max="28" width="31.5703125" style="6" hidden="1" customWidth="1"/>
    <col min="29" max="29" width="11.42578125" style="6" hidden="1" customWidth="1"/>
    <col min="30" max="30" width="14.140625" style="6" hidden="1" customWidth="1"/>
    <col min="31" max="31" width="20.42578125" style="6" hidden="1" customWidth="1"/>
    <col min="32" max="32" width="8" style="6" hidden="1" customWidth="1"/>
    <col min="33" max="33" width="22.140625" style="6" hidden="1" customWidth="1"/>
    <col min="34" max="34" width="11.5703125" style="6" hidden="1" customWidth="1"/>
    <col min="35" max="35" width="27.85546875" style="6" hidden="1" customWidth="1"/>
    <col min="36" max="40" width="11.42578125" style="6" hidden="1" customWidth="1"/>
    <col min="41" max="41" width="1.85546875" style="6" hidden="1" customWidth="1"/>
    <col min="42" max="16384" width="11.42578125" style="6"/>
  </cols>
  <sheetData>
    <row r="1" spans="1:43" s="20" customFormat="1" ht="18" x14ac:dyDescent="0.25">
      <c r="K1" s="1652" t="s">
        <v>2388</v>
      </c>
      <c r="L1" s="3182"/>
      <c r="M1" s="3182"/>
      <c r="N1" s="3182"/>
      <c r="O1" s="3182"/>
      <c r="P1" s="3182"/>
      <c r="Q1" s="3182"/>
      <c r="R1" s="3182"/>
      <c r="S1" s="3182"/>
      <c r="T1" s="2996" t="s">
        <v>5195</v>
      </c>
      <c r="V1" s="3272"/>
      <c r="X1" s="3261"/>
      <c r="Y1" s="3261"/>
    </row>
    <row r="2" spans="1:43" s="20" customFormat="1" ht="18" x14ac:dyDescent="0.25">
      <c r="K2" s="1652" t="s">
        <v>4478</v>
      </c>
      <c r="L2" s="3182"/>
      <c r="M2" s="3182"/>
      <c r="N2" s="3182"/>
      <c r="O2" s="3182"/>
      <c r="P2" s="3182"/>
      <c r="Q2" s="3182"/>
      <c r="R2" s="3182"/>
      <c r="S2" s="3182"/>
      <c r="T2" s="3182"/>
      <c r="V2" s="3272"/>
      <c r="X2" s="3261"/>
      <c r="Y2" s="3261"/>
    </row>
    <row r="3" spans="1:43" s="20" customFormat="1" ht="18" x14ac:dyDescent="0.25">
      <c r="K3" s="1652">
        <v>2013</v>
      </c>
      <c r="L3" s="3182"/>
      <c r="M3" s="3182"/>
      <c r="N3" s="3182"/>
      <c r="O3" s="3182"/>
      <c r="P3" s="3182"/>
      <c r="Q3" s="3182"/>
      <c r="R3" s="3182"/>
      <c r="S3" s="3182"/>
      <c r="T3" s="3182"/>
      <c r="V3" s="3272"/>
      <c r="X3" s="3261"/>
      <c r="Y3" s="3261"/>
    </row>
    <row r="4" spans="1:43" s="20" customFormat="1" ht="9.75" customHeight="1" x14ac:dyDescent="0.25">
      <c r="K4" s="3182"/>
      <c r="L4" s="3184"/>
      <c r="M4" s="3184"/>
      <c r="N4" s="3184"/>
      <c r="O4" s="3184"/>
      <c r="P4" s="3184"/>
      <c r="Q4" s="3184"/>
      <c r="R4" s="3184"/>
      <c r="S4" s="3184"/>
      <c r="T4" s="3184"/>
      <c r="V4" s="2123"/>
      <c r="W4" s="58"/>
      <c r="X4" s="58"/>
      <c r="Y4" s="58"/>
      <c r="Z4" s="58"/>
    </row>
    <row r="5" spans="1:43" s="3632" customFormat="1" ht="42" customHeight="1" x14ac:dyDescent="0.2">
      <c r="A5" s="4199" t="s">
        <v>50</v>
      </c>
      <c r="B5" s="4199" t="s">
        <v>44</v>
      </c>
      <c r="C5" s="4199" t="s">
        <v>172</v>
      </c>
      <c r="D5" s="567" t="s">
        <v>261</v>
      </c>
      <c r="E5" s="1289"/>
      <c r="F5" s="4199" t="s">
        <v>176</v>
      </c>
      <c r="G5" s="4199" t="s">
        <v>179</v>
      </c>
      <c r="H5" s="4199" t="s">
        <v>178</v>
      </c>
      <c r="I5" s="4199" t="s">
        <v>174</v>
      </c>
      <c r="J5" s="4224" t="s">
        <v>175</v>
      </c>
      <c r="K5" s="4225" t="s">
        <v>181</v>
      </c>
      <c r="L5" s="4225" t="s">
        <v>21</v>
      </c>
      <c r="M5" s="4225" t="s">
        <v>29</v>
      </c>
      <c r="N5" s="6105" t="s">
        <v>258</v>
      </c>
      <c r="O5" s="6105"/>
      <c r="P5" s="6105" t="s">
        <v>182</v>
      </c>
      <c r="Q5" s="6105"/>
      <c r="R5" s="6105" t="s">
        <v>20</v>
      </c>
      <c r="S5" s="6105"/>
      <c r="T5" s="4225" t="s">
        <v>30</v>
      </c>
      <c r="U5" s="4197" t="s">
        <v>171</v>
      </c>
      <c r="V5" s="4198" t="s">
        <v>183</v>
      </c>
      <c r="W5" s="4198" t="s">
        <v>185</v>
      </c>
      <c r="X5" s="4199" t="s">
        <v>26</v>
      </c>
      <c r="Y5" s="4199" t="s">
        <v>27</v>
      </c>
      <c r="Z5" s="4200" t="s">
        <v>23</v>
      </c>
      <c r="AA5" s="4201" t="s">
        <v>187</v>
      </c>
      <c r="AB5" s="4201" t="s">
        <v>188</v>
      </c>
      <c r="AC5" s="4202" t="s">
        <v>45</v>
      </c>
      <c r="AD5" s="4199" t="s">
        <v>47</v>
      </c>
      <c r="AE5" s="4203" t="s">
        <v>49</v>
      </c>
      <c r="AF5" s="4203" t="s">
        <v>189</v>
      </c>
      <c r="AG5" s="4203" t="s">
        <v>202</v>
      </c>
      <c r="AH5" s="4203" t="s">
        <v>191</v>
      </c>
      <c r="AI5" s="4199" t="s">
        <v>151</v>
      </c>
    </row>
    <row r="6" spans="1:43" ht="15.75" x14ac:dyDescent="0.2">
      <c r="A6" s="4264"/>
      <c r="B6" s="4314"/>
      <c r="C6" s="4264"/>
      <c r="D6" s="4264"/>
      <c r="E6" s="4264"/>
      <c r="F6" s="4267"/>
      <c r="G6" s="4264"/>
      <c r="H6" s="4264"/>
      <c r="I6" s="4264"/>
      <c r="J6" s="4268"/>
      <c r="K6" s="6042" t="s">
        <v>2961</v>
      </c>
      <c r="L6" s="6043"/>
      <c r="M6" s="6043"/>
      <c r="N6" s="3817">
        <f>N7</f>
        <v>5131755.21</v>
      </c>
      <c r="O6" s="2749"/>
      <c r="P6" s="3333"/>
      <c r="Q6" s="3334"/>
      <c r="R6" s="4315">
        <f>R7</f>
        <v>0</v>
      </c>
      <c r="S6" s="3335"/>
      <c r="T6" s="3937"/>
      <c r="U6" s="4299"/>
      <c r="V6" s="4316"/>
      <c r="W6" s="4316"/>
      <c r="X6" s="4300">
        <f t="shared" ref="X6:Y6" si="0">X7</f>
        <v>0</v>
      </c>
      <c r="Y6" s="4300">
        <f t="shared" si="0"/>
        <v>1</v>
      </c>
      <c r="Z6" s="4317"/>
      <c r="AA6" s="4267"/>
      <c r="AB6" s="4267"/>
      <c r="AC6" s="4267"/>
      <c r="AD6" s="4267"/>
      <c r="AE6" s="4267"/>
      <c r="AF6" s="4267"/>
      <c r="AG6" s="4267"/>
      <c r="AH6" s="4267"/>
      <c r="AI6" s="4267"/>
    </row>
    <row r="7" spans="1:43" ht="15.75" x14ac:dyDescent="0.2">
      <c r="A7" s="4318"/>
      <c r="B7" s="4319"/>
      <c r="C7" s="4318"/>
      <c r="D7" s="4318"/>
      <c r="E7" s="4318"/>
      <c r="F7" s="4219"/>
      <c r="G7" s="4318"/>
      <c r="H7" s="4318"/>
      <c r="I7" s="4318"/>
      <c r="J7" s="4320"/>
      <c r="K7" s="2927" t="s">
        <v>289</v>
      </c>
      <c r="L7" s="2076"/>
      <c r="M7" s="2076"/>
      <c r="N7" s="3790">
        <f>SUM(N8)</f>
        <v>5131755.21</v>
      </c>
      <c r="O7" s="2073"/>
      <c r="P7" s="3342"/>
      <c r="Q7" s="2068"/>
      <c r="R7" s="3819">
        <f>SUM(R8)</f>
        <v>0</v>
      </c>
      <c r="S7" s="3343"/>
      <c r="T7" s="2212"/>
      <c r="U7" s="4215"/>
      <c r="V7" s="4318"/>
      <c r="W7" s="4318"/>
      <c r="X7" s="4311">
        <f t="shared" ref="X7:Y7" si="1">SUM(X8)</f>
        <v>0</v>
      </c>
      <c r="Y7" s="4311">
        <f t="shared" si="1"/>
        <v>1</v>
      </c>
      <c r="Z7" s="4321"/>
      <c r="AA7" s="4219"/>
      <c r="AB7" s="4219"/>
      <c r="AC7" s="4219"/>
      <c r="AD7" s="4219"/>
      <c r="AE7" s="4219"/>
      <c r="AF7" s="4219"/>
      <c r="AG7" s="4219"/>
      <c r="AH7" s="4219"/>
      <c r="AI7" s="4219"/>
      <c r="AJ7" s="3939"/>
      <c r="AK7" s="3939"/>
      <c r="AL7" s="3939"/>
      <c r="AM7" s="3939"/>
      <c r="AN7" s="3939"/>
      <c r="AO7" s="3939"/>
      <c r="AP7" s="3939"/>
      <c r="AQ7" s="3939"/>
    </row>
    <row r="8" spans="1:43" s="587" customFormat="1" ht="28.5" customHeight="1" x14ac:dyDescent="0.25">
      <c r="A8" s="3351" t="s">
        <v>840</v>
      </c>
      <c r="B8" s="1183" t="s">
        <v>867</v>
      </c>
      <c r="C8" s="3352" t="s">
        <v>285</v>
      </c>
      <c r="D8" s="4322" t="s">
        <v>194</v>
      </c>
      <c r="E8" s="3416" t="s">
        <v>4490</v>
      </c>
      <c r="F8" s="3508" t="s">
        <v>296</v>
      </c>
      <c r="G8" s="3355" t="s">
        <v>3895</v>
      </c>
      <c r="H8" s="3369" t="s">
        <v>289</v>
      </c>
      <c r="I8" s="3355" t="s">
        <v>2961</v>
      </c>
      <c r="J8" s="3445" t="s">
        <v>4491</v>
      </c>
      <c r="K8" s="1968" t="s">
        <v>3896</v>
      </c>
      <c r="L8" s="3315" t="s">
        <v>303</v>
      </c>
      <c r="M8" s="3315" t="s">
        <v>3897</v>
      </c>
      <c r="N8" s="2573">
        <v>5131755.21</v>
      </c>
      <c r="O8" s="1965"/>
      <c r="P8" s="3359">
        <v>0.5</v>
      </c>
      <c r="Q8" s="1965"/>
      <c r="R8" s="1964" t="s">
        <v>3898</v>
      </c>
      <c r="S8" s="1963"/>
      <c r="T8" s="1962" t="s">
        <v>4492</v>
      </c>
      <c r="U8" s="2627">
        <v>0.5</v>
      </c>
      <c r="V8" s="3361">
        <v>41564</v>
      </c>
      <c r="W8" s="668" t="s">
        <v>283</v>
      </c>
      <c r="X8" s="3816">
        <v>0</v>
      </c>
      <c r="Y8" s="3816">
        <v>1</v>
      </c>
      <c r="Z8" s="631" t="s">
        <v>282</v>
      </c>
      <c r="AA8" s="3503" t="s">
        <v>4493</v>
      </c>
      <c r="AB8" s="3351"/>
      <c r="AC8" s="3364" t="s">
        <v>281</v>
      </c>
      <c r="AD8" s="3365" t="s">
        <v>4494</v>
      </c>
      <c r="AE8" s="3364" t="s">
        <v>281</v>
      </c>
      <c r="AF8" s="627" t="s">
        <v>281</v>
      </c>
      <c r="AG8" s="628" t="s">
        <v>281</v>
      </c>
      <c r="AH8" s="627" t="s">
        <v>281</v>
      </c>
      <c r="AI8" s="3454" t="s">
        <v>2987</v>
      </c>
      <c r="AJ8" s="627" t="s">
        <v>281</v>
      </c>
      <c r="AK8" s="627" t="s">
        <v>281</v>
      </c>
      <c r="AL8" s="627" t="s">
        <v>281</v>
      </c>
      <c r="AM8" s="627" t="s">
        <v>281</v>
      </c>
      <c r="AN8" s="627" t="s">
        <v>281</v>
      </c>
      <c r="AO8" s="1182" t="s">
        <v>281</v>
      </c>
    </row>
    <row r="9" spans="1:43" ht="15.75" x14ac:dyDescent="0.2">
      <c r="A9" s="4302"/>
      <c r="B9" s="4303"/>
      <c r="C9" s="4304"/>
      <c r="D9" s="4302"/>
      <c r="E9" s="4302"/>
      <c r="F9" s="4302"/>
      <c r="G9" s="4303"/>
      <c r="H9" s="4303"/>
      <c r="I9" s="4302"/>
      <c r="J9" s="4305"/>
      <c r="K9" s="6042" t="s">
        <v>2962</v>
      </c>
      <c r="L9" s="6043"/>
      <c r="M9" s="6043"/>
      <c r="N9" s="3817">
        <f>N10+N12</f>
        <v>24713742.25</v>
      </c>
      <c r="O9" s="2749"/>
      <c r="P9" s="3690"/>
      <c r="Q9" s="3334"/>
      <c r="R9" s="3818">
        <f>R10+R12</f>
        <v>0</v>
      </c>
      <c r="S9" s="3335"/>
      <c r="T9" s="3937"/>
      <c r="U9" s="4306"/>
      <c r="V9" s="4307"/>
      <c r="W9" s="4307"/>
      <c r="X9" s="4300">
        <f>X10+X12</f>
        <v>0</v>
      </c>
      <c r="Y9" s="4300">
        <f>Y10+Y12</f>
        <v>98</v>
      </c>
      <c r="Z9" s="4308"/>
      <c r="AA9" s="4302"/>
      <c r="AB9" s="4302"/>
      <c r="AC9" s="4302"/>
      <c r="AD9" s="4302"/>
      <c r="AE9" s="4302"/>
      <c r="AF9" s="4302"/>
      <c r="AG9" s="4302"/>
      <c r="AH9" s="4302"/>
      <c r="AI9" s="4302"/>
      <c r="AM9" s="3939"/>
      <c r="AN9" s="3939"/>
      <c r="AO9" s="3939"/>
      <c r="AP9" s="3939"/>
      <c r="AQ9" s="3939"/>
    </row>
    <row r="10" spans="1:43" ht="15.75" x14ac:dyDescent="0.2">
      <c r="A10" s="4313"/>
      <c r="B10" s="4323"/>
      <c r="C10" s="4324"/>
      <c r="D10" s="4313"/>
      <c r="E10" s="4313"/>
      <c r="F10" s="4313"/>
      <c r="G10" s="4323"/>
      <c r="H10" s="4323"/>
      <c r="I10" s="4313"/>
      <c r="J10" s="4325"/>
      <c r="K10" s="2071" t="s">
        <v>289</v>
      </c>
      <c r="L10" s="2076"/>
      <c r="M10" s="2076"/>
      <c r="N10" s="3790">
        <f>SUM(N11:N11)</f>
        <v>19713742.25</v>
      </c>
      <c r="O10" s="2688"/>
      <c r="P10" s="3695"/>
      <c r="Q10" s="2068"/>
      <c r="R10" s="3819">
        <f>SUM(R11:R11)</f>
        <v>0</v>
      </c>
      <c r="S10" s="2068"/>
      <c r="T10" s="2212"/>
      <c r="U10" s="4310"/>
      <c r="V10" s="4326"/>
      <c r="W10" s="4326"/>
      <c r="X10" s="4311">
        <f>SUM(X11:X11)</f>
        <v>0</v>
      </c>
      <c r="Y10" s="4311">
        <f>SUM(Y11:Y11)</f>
        <v>97</v>
      </c>
      <c r="Z10" s="4312"/>
      <c r="AA10" s="4313"/>
      <c r="AB10" s="4313"/>
      <c r="AC10" s="4313"/>
      <c r="AD10" s="4313"/>
      <c r="AE10" s="4313"/>
      <c r="AF10" s="4313"/>
      <c r="AG10" s="4313"/>
      <c r="AH10" s="4313"/>
      <c r="AI10" s="4313"/>
      <c r="AM10" s="3939"/>
      <c r="AN10" s="3939"/>
      <c r="AO10" s="3939"/>
    </row>
    <row r="11" spans="1:43" s="587" customFormat="1" ht="37.5" customHeight="1" x14ac:dyDescent="0.25">
      <c r="A11" s="3351" t="s">
        <v>840</v>
      </c>
      <c r="B11" s="1007" t="s">
        <v>3154</v>
      </c>
      <c r="C11" s="3351" t="s">
        <v>285</v>
      </c>
      <c r="D11" s="3357" t="s">
        <v>194</v>
      </c>
      <c r="E11" s="1343">
        <v>10738</v>
      </c>
      <c r="F11" s="3508" t="s">
        <v>296</v>
      </c>
      <c r="G11" s="3355" t="s">
        <v>3912</v>
      </c>
      <c r="H11" s="3369" t="s">
        <v>289</v>
      </c>
      <c r="I11" s="3357" t="s">
        <v>2962</v>
      </c>
      <c r="J11" s="3445">
        <v>2012</v>
      </c>
      <c r="K11" s="2700" t="s">
        <v>304</v>
      </c>
      <c r="L11" s="2619" t="s">
        <v>290</v>
      </c>
      <c r="M11" s="2619" t="s">
        <v>3905</v>
      </c>
      <c r="N11" s="3831">
        <v>19713742.25</v>
      </c>
      <c r="O11" s="2700"/>
      <c r="P11" s="4327">
        <v>0.38</v>
      </c>
      <c r="Q11" s="2700"/>
      <c r="R11" s="3373" t="s">
        <v>3906</v>
      </c>
      <c r="S11" s="2700"/>
      <c r="T11" s="2011" t="s">
        <v>4495</v>
      </c>
      <c r="U11" s="3387">
        <v>0.5</v>
      </c>
      <c r="V11" s="3382">
        <v>41395</v>
      </c>
      <c r="W11" s="3460" t="s">
        <v>284</v>
      </c>
      <c r="X11" s="3717">
        <v>0</v>
      </c>
      <c r="Y11" s="3717">
        <v>97</v>
      </c>
      <c r="Z11" s="3492" t="s">
        <v>4496</v>
      </c>
      <c r="AA11" s="3351" t="s">
        <v>5196</v>
      </c>
      <c r="AB11" s="3351"/>
      <c r="AC11" s="3379" t="s">
        <v>281</v>
      </c>
      <c r="AD11" s="3380" t="s">
        <v>4497</v>
      </c>
      <c r="AE11" s="3381" t="s">
        <v>4498</v>
      </c>
      <c r="AF11" s="3382">
        <v>41073</v>
      </c>
      <c r="AG11" s="3381" t="s">
        <v>4499</v>
      </c>
      <c r="AH11" s="3382" t="s">
        <v>4500</v>
      </c>
      <c r="AI11" s="3383" t="s">
        <v>3117</v>
      </c>
      <c r="AJ11" s="627" t="s">
        <v>281</v>
      </c>
      <c r="AK11" s="627" t="s">
        <v>281</v>
      </c>
      <c r="AL11" s="627" t="s">
        <v>281</v>
      </c>
      <c r="AM11" s="627" t="s">
        <v>281</v>
      </c>
      <c r="AN11" s="627" t="s">
        <v>281</v>
      </c>
      <c r="AO11" s="1182" t="s">
        <v>281</v>
      </c>
    </row>
    <row r="12" spans="1:43" ht="15.75" x14ac:dyDescent="0.2">
      <c r="A12" s="4219"/>
      <c r="B12" s="4319"/>
      <c r="C12" s="4318"/>
      <c r="D12" s="4219"/>
      <c r="E12" s="4219"/>
      <c r="F12" s="4219"/>
      <c r="G12" s="4318"/>
      <c r="H12" s="4318"/>
      <c r="I12" s="4219"/>
      <c r="J12" s="4328"/>
      <c r="K12" s="2927" t="s">
        <v>294</v>
      </c>
      <c r="L12" s="2076"/>
      <c r="M12" s="2076"/>
      <c r="N12" s="3790">
        <f>SUM(N13:N13)</f>
        <v>5000000</v>
      </c>
      <c r="O12" s="2073"/>
      <c r="P12" s="3342"/>
      <c r="Q12" s="2068"/>
      <c r="R12" s="3819">
        <f>SUM(R13:R13)</f>
        <v>0</v>
      </c>
      <c r="S12" s="3343"/>
      <c r="T12" s="2212"/>
      <c r="U12" s="4215"/>
      <c r="V12" s="4318"/>
      <c r="W12" s="4318"/>
      <c r="X12" s="4311">
        <f>SUM(X13:X13)</f>
        <v>0</v>
      </c>
      <c r="Y12" s="4311">
        <f>SUM(Y13:Y13)</f>
        <v>1</v>
      </c>
      <c r="Z12" s="4321"/>
      <c r="AA12" s="4219"/>
      <c r="AB12" s="4219"/>
      <c r="AC12" s="4219"/>
      <c r="AD12" s="4219"/>
      <c r="AE12" s="4219"/>
      <c r="AF12" s="4219"/>
      <c r="AG12" s="4219"/>
      <c r="AH12" s="4219"/>
      <c r="AI12" s="4219"/>
      <c r="AL12" s="3939"/>
      <c r="AM12" s="3939"/>
      <c r="AN12" s="3939"/>
      <c r="AO12" s="3939"/>
    </row>
    <row r="13" spans="1:43" s="587" customFormat="1" ht="24" customHeight="1" x14ac:dyDescent="0.25">
      <c r="A13" s="3351" t="s">
        <v>840</v>
      </c>
      <c r="B13" s="3425" t="s">
        <v>297</v>
      </c>
      <c r="C13" s="3351" t="s">
        <v>285</v>
      </c>
      <c r="D13" s="3357" t="s">
        <v>194</v>
      </c>
      <c r="E13" s="3416">
        <v>10764</v>
      </c>
      <c r="F13" s="3508" t="s">
        <v>296</v>
      </c>
      <c r="G13" s="3355" t="s">
        <v>3933</v>
      </c>
      <c r="H13" s="3369" t="s">
        <v>294</v>
      </c>
      <c r="I13" s="3357" t="s">
        <v>2962</v>
      </c>
      <c r="J13" s="3445">
        <v>2012</v>
      </c>
      <c r="K13" s="1968" t="s">
        <v>3934</v>
      </c>
      <c r="L13" s="3764" t="s">
        <v>302</v>
      </c>
      <c r="M13" s="1990" t="s">
        <v>3935</v>
      </c>
      <c r="N13" s="3701">
        <v>5000000</v>
      </c>
      <c r="O13" s="1994"/>
      <c r="P13" s="2909">
        <v>0.73</v>
      </c>
      <c r="Q13" s="3925"/>
      <c r="R13" s="3373" t="s">
        <v>2266</v>
      </c>
      <c r="S13" s="1991"/>
      <c r="T13" s="3462" t="s">
        <v>4501</v>
      </c>
      <c r="U13" s="3387">
        <v>0.13</v>
      </c>
      <c r="V13" s="3460" t="s">
        <v>284</v>
      </c>
      <c r="W13" s="3460" t="s">
        <v>284</v>
      </c>
      <c r="X13" s="3717">
        <v>0</v>
      </c>
      <c r="Y13" s="3717">
        <v>1</v>
      </c>
      <c r="Z13" s="3492" t="s">
        <v>3643</v>
      </c>
      <c r="AA13" s="3351" t="s">
        <v>3094</v>
      </c>
      <c r="AB13" s="3351"/>
      <c r="AC13" s="3379" t="s">
        <v>281</v>
      </c>
      <c r="AD13" s="3380" t="s">
        <v>4502</v>
      </c>
      <c r="AE13" s="3381" t="s">
        <v>3938</v>
      </c>
      <c r="AF13" s="3382">
        <v>41085</v>
      </c>
      <c r="AG13" s="3381" t="s">
        <v>287</v>
      </c>
      <c r="AH13" s="3382" t="s">
        <v>287</v>
      </c>
      <c r="AI13" s="3381" t="s">
        <v>3141</v>
      </c>
      <c r="AJ13" s="627" t="s">
        <v>281</v>
      </c>
      <c r="AK13" s="627" t="s">
        <v>281</v>
      </c>
      <c r="AL13" s="627" t="s">
        <v>281</v>
      </c>
      <c r="AM13" s="627" t="s">
        <v>281</v>
      </c>
      <c r="AN13" s="627" t="s">
        <v>281</v>
      </c>
      <c r="AO13" s="1182" t="s">
        <v>281</v>
      </c>
    </row>
    <row r="14" spans="1:43" ht="15.75" x14ac:dyDescent="0.2">
      <c r="A14" s="4302"/>
      <c r="B14" s="4303"/>
      <c r="C14" s="4304"/>
      <c r="D14" s="4302"/>
      <c r="E14" s="4302"/>
      <c r="F14" s="4302"/>
      <c r="G14" s="4303"/>
      <c r="H14" s="4303"/>
      <c r="I14" s="4302"/>
      <c r="J14" s="4305"/>
      <c r="K14" s="6042" t="s">
        <v>2963</v>
      </c>
      <c r="L14" s="6043"/>
      <c r="M14" s="6043"/>
      <c r="N14" s="3817">
        <f>N15</f>
        <v>23000000</v>
      </c>
      <c r="O14" s="2749"/>
      <c r="P14" s="3690"/>
      <c r="Q14" s="3334"/>
      <c r="R14" s="3818">
        <f>R15</f>
        <v>0</v>
      </c>
      <c r="S14" s="3335"/>
      <c r="T14" s="3937"/>
      <c r="U14" s="4306"/>
      <c r="V14" s="4307"/>
      <c r="W14" s="4307"/>
      <c r="X14" s="4300">
        <f t="shared" ref="X14:Y14" si="2">X15</f>
        <v>0</v>
      </c>
      <c r="Y14" s="4300">
        <f t="shared" si="2"/>
        <v>2</v>
      </c>
      <c r="Z14" s="4308"/>
      <c r="AA14" s="4302"/>
      <c r="AB14" s="4302"/>
      <c r="AC14" s="4302"/>
      <c r="AD14" s="4302"/>
      <c r="AE14" s="4302"/>
      <c r="AF14" s="4302"/>
      <c r="AG14" s="4302"/>
      <c r="AH14" s="4302"/>
      <c r="AI14" s="4302"/>
    </row>
    <row r="15" spans="1:43" ht="15.75" x14ac:dyDescent="0.2">
      <c r="A15" s="4313"/>
      <c r="B15" s="4323"/>
      <c r="C15" s="4324"/>
      <c r="D15" s="4313"/>
      <c r="E15" s="4313"/>
      <c r="F15" s="4313"/>
      <c r="G15" s="4323"/>
      <c r="H15" s="4323"/>
      <c r="I15" s="4313"/>
      <c r="J15" s="4325"/>
      <c r="K15" s="2071" t="s">
        <v>289</v>
      </c>
      <c r="L15" s="2076"/>
      <c r="M15" s="2076"/>
      <c r="N15" s="3790">
        <f>SUM(N16:N17)</f>
        <v>23000000</v>
      </c>
      <c r="O15" s="2688"/>
      <c r="P15" s="3695"/>
      <c r="Q15" s="2068"/>
      <c r="R15" s="3819">
        <f>SUM(R16:R17)</f>
        <v>0</v>
      </c>
      <c r="S15" s="2068"/>
      <c r="T15" s="2212"/>
      <c r="U15" s="4310"/>
      <c r="V15" s="4326"/>
      <c r="W15" s="4326"/>
      <c r="X15" s="4311">
        <f>SUM(X16:X17)</f>
        <v>0</v>
      </c>
      <c r="Y15" s="4311">
        <f>SUM(Y16:Y17)</f>
        <v>2</v>
      </c>
      <c r="Z15" s="4312"/>
      <c r="AA15" s="4313"/>
      <c r="AB15" s="4313"/>
      <c r="AC15" s="4313"/>
      <c r="AD15" s="4313"/>
      <c r="AE15" s="4313"/>
      <c r="AF15" s="4313"/>
      <c r="AG15" s="4313"/>
      <c r="AH15" s="4313"/>
      <c r="AI15" s="4313"/>
      <c r="AQ15" s="3939"/>
    </row>
    <row r="16" spans="1:43" s="587" customFormat="1" ht="27" customHeight="1" x14ac:dyDescent="0.25">
      <c r="A16" s="3950" t="s">
        <v>840</v>
      </c>
      <c r="B16" s="1550" t="s">
        <v>4483</v>
      </c>
      <c r="C16" s="3952" t="s">
        <v>285</v>
      </c>
      <c r="D16" s="3953" t="s">
        <v>194</v>
      </c>
      <c r="E16" s="628" t="s">
        <v>281</v>
      </c>
      <c r="F16" s="592" t="s">
        <v>296</v>
      </c>
      <c r="G16" s="3847" t="s">
        <v>3944</v>
      </c>
      <c r="H16" s="3848" t="s">
        <v>289</v>
      </c>
      <c r="I16" s="3847" t="s">
        <v>2963</v>
      </c>
      <c r="J16" s="3954">
        <v>2013</v>
      </c>
      <c r="K16" s="2700" t="s">
        <v>3945</v>
      </c>
      <c r="L16" s="2619" t="s">
        <v>290</v>
      </c>
      <c r="M16" s="2619" t="s">
        <v>4503</v>
      </c>
      <c r="N16" s="2571">
        <v>10000000</v>
      </c>
      <c r="O16" s="1965"/>
      <c r="P16" s="3359">
        <v>0.12</v>
      </c>
      <c r="Q16" s="1965"/>
      <c r="R16" s="1964" t="s">
        <v>4504</v>
      </c>
      <c r="S16" s="1963"/>
      <c r="T16" s="1962" t="s">
        <v>4505</v>
      </c>
      <c r="U16" s="2627" t="s">
        <v>281</v>
      </c>
      <c r="V16" s="668" t="s">
        <v>284</v>
      </c>
      <c r="W16" s="668" t="s">
        <v>283</v>
      </c>
      <c r="X16" s="4329">
        <v>0</v>
      </c>
      <c r="Y16" s="4329">
        <v>1</v>
      </c>
      <c r="Z16" s="631" t="s">
        <v>4506</v>
      </c>
      <c r="AA16" s="3952"/>
      <c r="AB16" s="3952"/>
      <c r="AC16" s="3364" t="s">
        <v>281</v>
      </c>
      <c r="AD16" s="980"/>
      <c r="AE16" s="3849" t="s">
        <v>4507</v>
      </c>
      <c r="AF16" s="3426">
        <v>41624</v>
      </c>
      <c r="AG16" s="628" t="s">
        <v>281</v>
      </c>
      <c r="AH16" s="627" t="s">
        <v>281</v>
      </c>
      <c r="AI16" s="3964" t="s">
        <v>3915</v>
      </c>
      <c r="AJ16" s="627" t="s">
        <v>281</v>
      </c>
      <c r="AK16" s="627" t="s">
        <v>281</v>
      </c>
      <c r="AL16" s="627" t="s">
        <v>281</v>
      </c>
      <c r="AM16" s="627" t="s">
        <v>281</v>
      </c>
      <c r="AN16" s="627" t="s">
        <v>281</v>
      </c>
      <c r="AO16" s="1182" t="s">
        <v>281</v>
      </c>
    </row>
    <row r="17" spans="1:41" s="587" customFormat="1" ht="76.5" customHeight="1" x14ac:dyDescent="0.25">
      <c r="A17" s="3950" t="s">
        <v>840</v>
      </c>
      <c r="B17" s="1550" t="s">
        <v>4483</v>
      </c>
      <c r="C17" s="3952" t="s">
        <v>285</v>
      </c>
      <c r="D17" s="3953" t="s">
        <v>194</v>
      </c>
      <c r="E17" s="628" t="s">
        <v>281</v>
      </c>
      <c r="F17" s="592" t="s">
        <v>296</v>
      </c>
      <c r="G17" s="3847" t="s">
        <v>3933</v>
      </c>
      <c r="H17" s="3848" t="s">
        <v>289</v>
      </c>
      <c r="I17" s="3847" t="s">
        <v>2963</v>
      </c>
      <c r="J17" s="3954">
        <v>2013</v>
      </c>
      <c r="K17" s="3797" t="s">
        <v>3934</v>
      </c>
      <c r="L17" s="3955" t="s">
        <v>302</v>
      </c>
      <c r="M17" s="3955" t="s">
        <v>3935</v>
      </c>
      <c r="N17" s="3956">
        <v>13000000</v>
      </c>
      <c r="O17" s="3724"/>
      <c r="P17" s="4330">
        <v>1.4999999999999999E-2</v>
      </c>
      <c r="Q17" s="3724"/>
      <c r="R17" s="3973" t="s">
        <v>2266</v>
      </c>
      <c r="S17" s="3725"/>
      <c r="T17" s="3960" t="s">
        <v>4508</v>
      </c>
      <c r="U17" s="2627" t="s">
        <v>281</v>
      </c>
      <c r="V17" s="3590">
        <v>41672</v>
      </c>
      <c r="W17" s="668" t="s">
        <v>283</v>
      </c>
      <c r="X17" s="4329">
        <v>0</v>
      </c>
      <c r="Y17" s="4329">
        <v>1</v>
      </c>
      <c r="Z17" s="631" t="s">
        <v>4506</v>
      </c>
      <c r="AA17" s="3952"/>
      <c r="AB17" s="3952"/>
      <c r="AC17" s="3364" t="s">
        <v>281</v>
      </c>
      <c r="AD17" s="980"/>
      <c r="AE17" s="3849" t="s">
        <v>4507</v>
      </c>
      <c r="AF17" s="3426">
        <v>41624</v>
      </c>
      <c r="AG17" s="628" t="s">
        <v>281</v>
      </c>
      <c r="AH17" s="627" t="s">
        <v>281</v>
      </c>
      <c r="AI17" s="4331" t="s">
        <v>3298</v>
      </c>
      <c r="AJ17" s="627" t="s">
        <v>281</v>
      </c>
      <c r="AK17" s="627" t="s">
        <v>281</v>
      </c>
      <c r="AL17" s="627" t="s">
        <v>281</v>
      </c>
      <c r="AM17" s="627" t="s">
        <v>281</v>
      </c>
      <c r="AN17" s="627" t="s">
        <v>281</v>
      </c>
      <c r="AO17" s="1182" t="s">
        <v>281</v>
      </c>
    </row>
    <row r="18" spans="1:41" s="587" customFormat="1" ht="15.75" x14ac:dyDescent="0.25">
      <c r="A18" s="1916"/>
      <c r="B18" s="1776"/>
      <c r="C18" s="4332"/>
      <c r="D18" s="4333"/>
      <c r="E18" s="1711"/>
      <c r="F18" s="1852"/>
      <c r="G18" s="4334"/>
      <c r="H18" s="4335"/>
      <c r="I18" s="4334"/>
      <c r="J18" s="4336"/>
      <c r="K18" s="1832"/>
      <c r="L18" s="1832"/>
      <c r="M18" s="1832"/>
      <c r="N18" s="4337"/>
      <c r="O18" s="4338"/>
      <c r="P18" s="4339"/>
      <c r="Q18" s="1227"/>
      <c r="R18" s="1668"/>
      <c r="S18" s="3615"/>
      <c r="T18" s="3616"/>
      <c r="U18" s="1864"/>
      <c r="V18" s="4340"/>
      <c r="W18" s="1766"/>
      <c r="X18" s="4341"/>
      <c r="Y18" s="4341"/>
      <c r="Z18" s="1720"/>
      <c r="AA18" s="4332"/>
      <c r="AB18" s="4332"/>
      <c r="AC18" s="3621"/>
      <c r="AD18" s="3871"/>
      <c r="AE18" s="4342"/>
      <c r="AF18" s="4343"/>
      <c r="AG18" s="1711"/>
      <c r="AH18" s="1690"/>
      <c r="AI18" s="4344"/>
      <c r="AJ18" s="1690"/>
      <c r="AK18" s="1690"/>
      <c r="AL18" s="1690"/>
      <c r="AM18" s="1690"/>
      <c r="AN18" s="1690"/>
      <c r="AO18" s="1784"/>
    </row>
    <row r="19" spans="1:41" ht="25.5" customHeight="1" x14ac:dyDescent="0.2">
      <c r="A19" s="111"/>
      <c r="B19" s="149"/>
      <c r="C19" s="149"/>
      <c r="D19" s="111"/>
      <c r="E19" s="111"/>
      <c r="F19" s="111"/>
      <c r="G19" s="112"/>
      <c r="H19" s="112"/>
      <c r="I19" s="111"/>
      <c r="J19" s="111"/>
      <c r="K19" s="6053" t="str">
        <f>'5-E381op-EbR'!A26</f>
        <v>Fuente: Secretaría de Obras Públicas. Instituto Estatal de Infraestructura Educativa (INEIEM). Subsecretaría de Infraestructura (SSI). Dirección General de Obra Educativa (DGOE). Dirección General de Obras Públicas (DGOP).</v>
      </c>
      <c r="L19" s="6053"/>
      <c r="M19" s="6053"/>
      <c r="N19" s="6053"/>
      <c r="O19" s="6053"/>
      <c r="P19" s="6053"/>
      <c r="Q19" s="6053"/>
      <c r="R19" s="6053"/>
      <c r="S19" s="6053"/>
      <c r="T19" s="6053"/>
      <c r="AA19" s="111"/>
      <c r="AB19" s="111"/>
    </row>
    <row r="20" spans="1:41" x14ac:dyDescent="0.2">
      <c r="A20" s="111"/>
      <c r="B20" s="149"/>
      <c r="C20" s="149"/>
      <c r="D20" s="111"/>
      <c r="E20" s="111"/>
      <c r="F20" s="111"/>
      <c r="G20" s="112"/>
      <c r="H20" s="112"/>
      <c r="I20" s="111"/>
      <c r="J20" s="111"/>
      <c r="T20" s="149"/>
      <c r="AA20" s="111"/>
      <c r="AB20" s="111"/>
    </row>
    <row r="21" spans="1:41" x14ac:dyDescent="0.2">
      <c r="N21" s="6"/>
      <c r="R21" s="6"/>
    </row>
    <row r="22" spans="1:41" x14ac:dyDescent="0.2">
      <c r="A22" s="111"/>
      <c r="AA22" s="111"/>
      <c r="AB22" s="111"/>
    </row>
    <row r="23" spans="1:41" x14ac:dyDescent="0.2">
      <c r="A23" s="111"/>
      <c r="AA23" s="111"/>
      <c r="AB23" s="111"/>
    </row>
    <row r="24" spans="1:41" x14ac:dyDescent="0.2">
      <c r="A24" s="111"/>
      <c r="AA24" s="111"/>
      <c r="AB24" s="111"/>
    </row>
    <row r="25" spans="1:41" x14ac:dyDescent="0.2">
      <c r="A25" s="111"/>
      <c r="AA25" s="111"/>
      <c r="AB25" s="111"/>
    </row>
    <row r="26" spans="1:41" x14ac:dyDescent="0.2">
      <c r="A26" s="111"/>
      <c r="AA26" s="111"/>
      <c r="AB26" s="111"/>
    </row>
    <row r="27" spans="1:41" x14ac:dyDescent="0.2">
      <c r="A27" s="111"/>
      <c r="AA27" s="111"/>
      <c r="AB27" s="111"/>
    </row>
    <row r="28" spans="1:41" x14ac:dyDescent="0.2">
      <c r="A28" s="111"/>
      <c r="AA28" s="111"/>
      <c r="AB28" s="111"/>
    </row>
    <row r="29" spans="1:41" x14ac:dyDescent="0.2">
      <c r="A29" s="111"/>
      <c r="AA29" s="111"/>
      <c r="AB29" s="111"/>
    </row>
    <row r="30" spans="1:41" x14ac:dyDescent="0.2">
      <c r="A30" s="111"/>
      <c r="AA30" s="111"/>
      <c r="AB30" s="111"/>
    </row>
    <row r="31" spans="1:41" x14ac:dyDescent="0.2">
      <c r="A31" s="111"/>
      <c r="AA31" s="111"/>
      <c r="AB31" s="111"/>
    </row>
    <row r="32" spans="1:41" x14ac:dyDescent="0.2">
      <c r="A32" s="111"/>
      <c r="AA32" s="111"/>
      <c r="AB32" s="111"/>
    </row>
    <row r="33" spans="1:28" x14ac:dyDescent="0.2">
      <c r="A33" s="111"/>
      <c r="AA33" s="111"/>
      <c r="AB33" s="111"/>
    </row>
    <row r="34" spans="1:28" x14ac:dyDescent="0.2">
      <c r="A34" s="111"/>
      <c r="AA34" s="111"/>
      <c r="AB34" s="111"/>
    </row>
    <row r="35" spans="1:28" x14ac:dyDescent="0.2">
      <c r="A35" s="111"/>
      <c r="AA35" s="111"/>
      <c r="AB35" s="111"/>
    </row>
    <row r="36" spans="1:28" x14ac:dyDescent="0.2">
      <c r="A36" s="111"/>
      <c r="AA36" s="111"/>
      <c r="AB36" s="111"/>
    </row>
    <row r="37" spans="1:28" x14ac:dyDescent="0.2">
      <c r="A37" s="111"/>
      <c r="AA37" s="111"/>
      <c r="AB37" s="111"/>
    </row>
    <row r="38" spans="1:28" x14ac:dyDescent="0.2">
      <c r="A38" s="111"/>
      <c r="AA38" s="111"/>
      <c r="AB38" s="111"/>
    </row>
  </sheetData>
  <mergeCells count="7">
    <mergeCell ref="K19:T19"/>
    <mergeCell ref="N5:O5"/>
    <mergeCell ref="P5:Q5"/>
    <mergeCell ref="R5:S5"/>
    <mergeCell ref="K6:M6"/>
    <mergeCell ref="K9:M9"/>
    <mergeCell ref="K14:M1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8">
    <tabColor rgb="FFEB700B"/>
  </sheetPr>
  <dimension ref="A1:S13"/>
  <sheetViews>
    <sheetView showGridLines="0" view="pageBreakPreview" zoomScaleNormal="80" zoomScaleSheetLayoutView="100" workbookViewId="0">
      <selection activeCell="A10" sqref="A10"/>
    </sheetView>
  </sheetViews>
  <sheetFormatPr baseColWidth="10" defaultColWidth="11.42578125" defaultRowHeight="15.75" x14ac:dyDescent="0.25"/>
  <cols>
    <col min="1" max="1" width="80.85546875" style="17" customWidth="1"/>
    <col min="2" max="2" width="15.28515625" style="17" customWidth="1"/>
    <col min="3" max="3" width="2.140625" style="17" customWidth="1"/>
    <col min="4" max="4" width="13.85546875" style="17" customWidth="1"/>
    <col min="5" max="5" width="3.42578125" style="17" customWidth="1"/>
    <col min="6" max="6" width="13.5703125" style="17" hidden="1" customWidth="1"/>
    <col min="7" max="7" width="1.42578125" style="17" hidden="1" customWidth="1"/>
    <col min="8" max="8" width="14.5703125" style="17" hidden="1" customWidth="1"/>
    <col min="9" max="9" width="1.140625" style="17" hidden="1" customWidth="1"/>
    <col min="10" max="10" width="0" style="17" hidden="1" customWidth="1"/>
    <col min="11" max="11" width="2" style="17" hidden="1" customWidth="1"/>
    <col min="12" max="12" width="0" style="17" hidden="1" customWidth="1"/>
    <col min="13" max="13" width="2.28515625" style="17" hidden="1" customWidth="1"/>
    <col min="14" max="14" width="0" style="17" hidden="1" customWidth="1"/>
    <col min="15" max="15" width="2.28515625" style="17" hidden="1" customWidth="1"/>
    <col min="16" max="16" width="0" style="17" hidden="1" customWidth="1"/>
    <col min="17" max="17" width="2.28515625" style="17" hidden="1" customWidth="1"/>
    <col min="18" max="18" width="0.7109375" style="17" customWidth="1"/>
    <col min="19" max="19" width="12.7109375" style="17" bestFit="1" customWidth="1"/>
    <col min="20" max="16384" width="11.42578125" style="17"/>
  </cols>
  <sheetData>
    <row r="1" spans="1:19" x14ac:dyDescent="0.25">
      <c r="A1" s="1652" t="s">
        <v>4509</v>
      </c>
      <c r="B1" s="3237"/>
      <c r="C1" s="3237"/>
      <c r="D1" s="5731" t="s">
        <v>5110</v>
      </c>
      <c r="E1" s="5731"/>
      <c r="F1" s="3985"/>
      <c r="G1" s="3985"/>
      <c r="H1" s="3985"/>
      <c r="I1" s="3985"/>
      <c r="J1" s="3985"/>
      <c r="K1" s="3985"/>
      <c r="L1" s="3985"/>
      <c r="M1" s="3985"/>
      <c r="N1" s="3985"/>
      <c r="O1" s="3985"/>
      <c r="P1" s="3985"/>
      <c r="Q1" s="3985"/>
    </row>
    <row r="2" spans="1:19" x14ac:dyDescent="0.25">
      <c r="A2" s="1652" t="s">
        <v>5391</v>
      </c>
      <c r="B2" s="3237"/>
      <c r="C2" s="3237"/>
      <c r="D2" s="3237"/>
      <c r="E2" s="3237"/>
      <c r="F2" s="3985"/>
      <c r="G2" s="3985"/>
      <c r="H2" s="3985"/>
      <c r="I2" s="3985"/>
      <c r="J2" s="3985"/>
      <c r="K2" s="3985"/>
      <c r="L2" s="3985"/>
      <c r="M2" s="3985"/>
      <c r="N2" s="3985"/>
      <c r="O2" s="3985"/>
      <c r="P2" s="3985"/>
      <c r="Q2" s="3985"/>
    </row>
    <row r="3" spans="1:19" x14ac:dyDescent="0.25">
      <c r="A3" s="1652">
        <v>2013</v>
      </c>
      <c r="B3" s="3237"/>
      <c r="C3" s="3237"/>
      <c r="D3" s="3237"/>
      <c r="E3" s="3237"/>
      <c r="F3" s="3985"/>
      <c r="G3" s="3985"/>
      <c r="H3" s="3985"/>
      <c r="I3" s="3985"/>
      <c r="J3" s="3985"/>
      <c r="K3" s="3985"/>
      <c r="L3" s="3985"/>
      <c r="M3" s="3985"/>
      <c r="N3" s="3985"/>
      <c r="O3" s="3985"/>
      <c r="P3" s="3985"/>
      <c r="Q3" s="3985"/>
    </row>
    <row r="4" spans="1:19" ht="18" x14ac:dyDescent="0.25">
      <c r="A4" s="1652"/>
      <c r="B4" s="5041"/>
      <c r="C4" s="3237"/>
      <c r="D4" s="3237"/>
      <c r="E4" s="3237"/>
      <c r="F4" s="3985"/>
      <c r="G4" s="3985"/>
      <c r="H4" s="3985"/>
      <c r="I4" s="3985"/>
      <c r="J4" s="3985"/>
      <c r="K4" s="3985"/>
      <c r="L4" s="3985"/>
      <c r="M4" s="3985"/>
      <c r="N4" s="3985"/>
      <c r="O4" s="3985"/>
      <c r="P4" s="3985"/>
      <c r="Q4" s="3985"/>
    </row>
    <row r="5" spans="1:19" s="20" customFormat="1" ht="33.75" customHeight="1" x14ac:dyDescent="0.25">
      <c r="A5" s="6072" t="s">
        <v>33</v>
      </c>
      <c r="B5" s="5677" t="s">
        <v>2944</v>
      </c>
      <c r="C5" s="5677"/>
      <c r="D5" s="5677"/>
      <c r="E5" s="5677"/>
      <c r="F5" s="3881"/>
      <c r="G5" s="3881"/>
      <c r="H5" s="3881"/>
      <c r="I5" s="3881"/>
      <c r="J5" s="3881"/>
      <c r="K5" s="3881"/>
      <c r="L5" s="3881"/>
      <c r="M5" s="3881"/>
      <c r="N5" s="3881"/>
      <c r="O5" s="3881"/>
      <c r="P5" s="3881"/>
      <c r="Q5" s="3881"/>
    </row>
    <row r="6" spans="1:19" ht="18" customHeight="1" x14ac:dyDescent="0.25">
      <c r="A6" s="5899"/>
      <c r="B6" s="6107" t="s">
        <v>6</v>
      </c>
      <c r="C6" s="6107"/>
      <c r="D6" s="6107" t="s">
        <v>2948</v>
      </c>
      <c r="E6" s="6107"/>
      <c r="F6" s="6113" t="s">
        <v>6</v>
      </c>
      <c r="G6" s="6114"/>
      <c r="H6" s="6115" t="s">
        <v>6</v>
      </c>
      <c r="I6" s="6114"/>
      <c r="J6" s="6115" t="s">
        <v>6</v>
      </c>
      <c r="K6" s="6114"/>
      <c r="L6" s="6115" t="s">
        <v>6</v>
      </c>
      <c r="M6" s="6114"/>
      <c r="N6" s="6115" t="s">
        <v>6</v>
      </c>
      <c r="O6" s="6114"/>
      <c r="P6" s="6115" t="s">
        <v>6</v>
      </c>
      <c r="Q6" s="6114"/>
    </row>
    <row r="7" spans="1:19" ht="25.5" customHeight="1" x14ac:dyDescent="0.25">
      <c r="A7" s="6135" t="s">
        <v>2949</v>
      </c>
      <c r="B7" s="4246">
        <f>SUM(B8:B11)</f>
        <v>5329702.34</v>
      </c>
      <c r="C7" s="4247"/>
      <c r="D7" s="4246">
        <f>SUM(D8:D11)</f>
        <v>440957.82</v>
      </c>
      <c r="E7" s="4247"/>
      <c r="F7" s="3889">
        <f>SUM(F8:F21)</f>
        <v>0</v>
      </c>
      <c r="G7" s="4345"/>
      <c r="H7" s="4346">
        <f>SUM(H8:H21)</f>
        <v>0</v>
      </c>
      <c r="I7" s="4345"/>
      <c r="J7" s="4346">
        <f>SUM(J8:J21)</f>
        <v>0</v>
      </c>
      <c r="K7" s="4345"/>
      <c r="L7" s="4346">
        <f>SUM(L8:L21)</f>
        <v>0</v>
      </c>
      <c r="M7" s="4345"/>
      <c r="N7" s="4346">
        <f>SUM(N8:N21)</f>
        <v>0</v>
      </c>
      <c r="O7" s="4345"/>
      <c r="P7" s="4346">
        <f>SUM(P8:P21)</f>
        <v>0</v>
      </c>
      <c r="Q7" s="4345"/>
      <c r="R7" s="3253">
        <f>+B7+D7</f>
        <v>5770660.1600000001</v>
      </c>
      <c r="S7" s="123"/>
    </row>
    <row r="8" spans="1:19" ht="21" customHeight="1" x14ac:dyDescent="0.25">
      <c r="A8" s="6136" t="s">
        <v>909</v>
      </c>
      <c r="B8" s="5090">
        <f>'6-E382op-EbInic'!N12</f>
        <v>3500000</v>
      </c>
      <c r="C8" s="5096"/>
      <c r="D8" s="5099">
        <v>0</v>
      </c>
      <c r="E8" s="5096"/>
      <c r="F8" s="3996"/>
      <c r="G8" s="4348"/>
      <c r="H8" s="4349"/>
      <c r="I8" s="4348"/>
      <c r="J8" s="4349"/>
      <c r="K8" s="4348"/>
      <c r="L8" s="4349"/>
      <c r="M8" s="4348"/>
      <c r="N8" s="4349"/>
      <c r="O8" s="4348"/>
      <c r="P8" s="4349"/>
      <c r="Q8" s="4348"/>
    </row>
    <row r="9" spans="1:19" ht="22.5" customHeight="1" x14ac:dyDescent="0.25">
      <c r="A9" s="5574" t="s">
        <v>2959</v>
      </c>
      <c r="B9" s="5092">
        <f>'6-E382op-EbInic'!N15</f>
        <v>745989.86</v>
      </c>
      <c r="C9" s="2390"/>
      <c r="D9" s="2397">
        <v>0</v>
      </c>
      <c r="E9" s="2390"/>
      <c r="F9" s="3996"/>
      <c r="G9" s="4348"/>
      <c r="H9" s="4349"/>
      <c r="I9" s="4348"/>
      <c r="J9" s="4349"/>
      <c r="K9" s="4348"/>
      <c r="L9" s="4349"/>
      <c r="M9" s="4348"/>
      <c r="N9" s="4349"/>
      <c r="O9" s="4348"/>
      <c r="P9" s="4349"/>
      <c r="Q9" s="4348"/>
    </row>
    <row r="10" spans="1:19" ht="21" customHeight="1" x14ac:dyDescent="0.25">
      <c r="A10" s="5574" t="s">
        <v>2963</v>
      </c>
      <c r="B10" s="5092">
        <f>'6-E382op-EbInic'!N19</f>
        <v>1083712.48</v>
      </c>
      <c r="C10" s="2390"/>
      <c r="D10" s="2397">
        <v>0</v>
      </c>
      <c r="E10" s="2390"/>
      <c r="F10" s="3996"/>
      <c r="G10" s="4348"/>
      <c r="H10" s="4349"/>
      <c r="I10" s="4348"/>
      <c r="J10" s="4349"/>
      <c r="K10" s="4348"/>
      <c r="L10" s="4349"/>
      <c r="M10" s="4348"/>
      <c r="N10" s="4349"/>
      <c r="O10" s="4348"/>
      <c r="P10" s="4349"/>
      <c r="Q10" s="4348"/>
    </row>
    <row r="11" spans="1:19" ht="28.5" customHeight="1" x14ac:dyDescent="0.25">
      <c r="A11" s="5100" t="s">
        <v>899</v>
      </c>
      <c r="B11" s="5101">
        <v>0</v>
      </c>
      <c r="C11" s="5102"/>
      <c r="D11" s="5094">
        <f>'6-E382op-EbInic'!N8</f>
        <v>440957.82</v>
      </c>
      <c r="E11" s="5102"/>
      <c r="F11" s="3996"/>
      <c r="G11" s="4348"/>
      <c r="H11" s="4349"/>
      <c r="I11" s="4348"/>
      <c r="J11" s="4349"/>
      <c r="K11" s="4348"/>
      <c r="L11" s="4349"/>
      <c r="M11" s="4348"/>
      <c r="N11" s="4349"/>
      <c r="O11" s="4348"/>
      <c r="P11" s="4349"/>
      <c r="Q11" s="4348"/>
    </row>
    <row r="12" spans="1:19" x14ac:dyDescent="0.25">
      <c r="A12" s="4933"/>
      <c r="B12" s="2397"/>
      <c r="C12" s="2390"/>
      <c r="D12" s="2157"/>
      <c r="E12" s="2390"/>
      <c r="F12" s="3901"/>
      <c r="G12" s="3998"/>
      <c r="H12" s="3901"/>
      <c r="I12" s="3998"/>
      <c r="J12" s="3901"/>
      <c r="K12" s="3998"/>
      <c r="L12" s="3901"/>
      <c r="M12" s="3998"/>
      <c r="N12" s="3901"/>
      <c r="O12" s="3998"/>
      <c r="P12" s="3901"/>
      <c r="Q12" s="3998"/>
    </row>
    <row r="13" spans="1:19" ht="26.25" customHeight="1" x14ac:dyDescent="0.25">
      <c r="A13" s="6085" t="str">
        <f>'11-E382op-ESProcR'!A15:D15</f>
        <v>Fuente: Secretaría de Obras Públicas. Instituto Estatal de Infraestructura Educativa (INEIEM). Subsecretaría de Infraestructura (SSI). Dirección General de Obra Educativa (DGOE). Dirección General de Obras Públicas (DGOP).</v>
      </c>
      <c r="B13" s="6085"/>
      <c r="C13" s="6085"/>
      <c r="D13" s="6085"/>
      <c r="E13" s="2125"/>
      <c r="F13" s="130"/>
      <c r="G13" s="130"/>
    </row>
  </sheetData>
  <mergeCells count="12">
    <mergeCell ref="H6:I6"/>
    <mergeCell ref="J6:K6"/>
    <mergeCell ref="L6:M6"/>
    <mergeCell ref="N6:O6"/>
    <mergeCell ref="P6:Q6"/>
    <mergeCell ref="F6:G6"/>
    <mergeCell ref="A13:D13"/>
    <mergeCell ref="D1:E1"/>
    <mergeCell ref="A5:A6"/>
    <mergeCell ref="B5:E5"/>
    <mergeCell ref="B6:C6"/>
    <mergeCell ref="D6:E6"/>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&amp;L&amp;"Tahoma,Normal"350</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9">
    <tabColor rgb="FFEB700B"/>
  </sheetPr>
  <dimension ref="A1:BY344"/>
  <sheetViews>
    <sheetView showGridLines="0" view="pageBreakPreview" topLeftCell="K4" zoomScaleNormal="70" zoomScaleSheetLayoutView="100" zoomScalePageLayoutView="90" workbookViewId="0">
      <selection activeCell="N11" sqref="N11"/>
    </sheetView>
  </sheetViews>
  <sheetFormatPr baseColWidth="10" defaultColWidth="11.42578125" defaultRowHeight="12.75" x14ac:dyDescent="0.2"/>
  <cols>
    <col min="1" max="1" width="9.42578125" style="6" hidden="1" customWidth="1"/>
    <col min="2" max="2" width="11.2851562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5.140625" style="6" hidden="1" customWidth="1"/>
    <col min="10" max="10" width="0.140625" style="6" hidden="1" customWidth="1"/>
    <col min="11" max="11" width="33.28515625" style="6" customWidth="1"/>
    <col min="12" max="12" width="15.7109375" style="6" customWidth="1"/>
    <col min="13" max="13" width="17.140625" style="6" customWidth="1"/>
    <col min="14" max="14" width="15.7109375" style="6" customWidth="1"/>
    <col min="15" max="15" width="1.85546875" style="6" customWidth="1"/>
    <col min="16" max="16" width="7.7109375" style="6" customWidth="1"/>
    <col min="17" max="17" width="1.85546875" style="6" customWidth="1"/>
    <col min="18" max="18" width="12" style="6" customWidth="1"/>
    <col min="19" max="19" width="3.85546875" style="6" customWidth="1"/>
    <col min="20" max="20" width="33.28515625" style="378" customWidth="1"/>
    <col min="21" max="21" width="9.5703125" style="6" hidden="1" customWidth="1"/>
    <col min="22" max="22" width="11.28515625" style="6" hidden="1" customWidth="1"/>
    <col min="23" max="23" width="13.5703125" style="6" hidden="1" customWidth="1"/>
    <col min="24" max="25" width="8.140625" style="3632" hidden="1" customWidth="1"/>
    <col min="26" max="26" width="36.28515625" style="378" hidden="1" customWidth="1"/>
    <col min="27" max="27" width="49.5703125" style="6" hidden="1" customWidth="1"/>
    <col min="28" max="28" width="31.5703125" style="6" hidden="1" customWidth="1"/>
    <col min="29" max="29" width="13.7109375" style="6" hidden="1" customWidth="1"/>
    <col min="30" max="30" width="14.140625" style="6" hidden="1" customWidth="1"/>
    <col min="31" max="31" width="19.1406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77" s="3999" customFormat="1" ht="18" x14ac:dyDescent="0.25">
      <c r="K1" s="1652" t="s">
        <v>2403</v>
      </c>
      <c r="L1" s="3182"/>
      <c r="M1" s="3182"/>
      <c r="N1" s="3182"/>
      <c r="O1" s="3182"/>
      <c r="P1" s="3182"/>
      <c r="Q1" s="3182"/>
      <c r="R1" s="3182"/>
      <c r="S1" s="3182"/>
      <c r="T1" s="2996" t="s">
        <v>5197</v>
      </c>
      <c r="V1" s="4000"/>
      <c r="W1" s="4001"/>
      <c r="X1" s="4001"/>
      <c r="Y1" s="4001"/>
      <c r="Z1" s="4002"/>
    </row>
    <row r="2" spans="1:77" s="3999" customFormat="1" ht="18" x14ac:dyDescent="0.25">
      <c r="K2" s="1652" t="s">
        <v>2966</v>
      </c>
      <c r="L2" s="3182"/>
      <c r="M2" s="3182"/>
      <c r="N2" s="3182"/>
      <c r="O2" s="3182"/>
      <c r="P2" s="3182"/>
      <c r="Q2" s="3182"/>
      <c r="R2" s="3182"/>
      <c r="S2" s="3182"/>
      <c r="T2" s="3182"/>
      <c r="V2" s="4000"/>
      <c r="W2" s="4001"/>
      <c r="X2" s="4001"/>
      <c r="Y2" s="4001"/>
      <c r="Z2" s="4002"/>
    </row>
    <row r="3" spans="1:77" s="3999" customFormat="1" ht="18" x14ac:dyDescent="0.25">
      <c r="K3" s="2992">
        <v>2013</v>
      </c>
      <c r="L3" s="3182"/>
      <c r="M3" s="3182"/>
      <c r="N3" s="3182"/>
      <c r="O3" s="3182"/>
      <c r="P3" s="3182"/>
      <c r="Q3" s="3182"/>
      <c r="R3" s="3182"/>
      <c r="S3" s="3182"/>
      <c r="T3" s="3182"/>
      <c r="V3" s="4000"/>
      <c r="W3" s="4001"/>
      <c r="X3" s="4001"/>
      <c r="Y3" s="4001"/>
      <c r="Z3" s="4002"/>
    </row>
    <row r="4" spans="1:77" s="3999" customFormat="1" ht="13.5" customHeight="1" x14ac:dyDescent="0.25">
      <c r="K4" s="3182"/>
      <c r="L4" s="3184"/>
      <c r="M4" s="3184"/>
      <c r="N4" s="3184"/>
      <c r="O4" s="3184"/>
      <c r="P4" s="3184"/>
      <c r="Q4" s="3184"/>
      <c r="R4" s="3184"/>
      <c r="S4" s="3184"/>
      <c r="T4" s="3184"/>
      <c r="V4" s="85"/>
      <c r="W4" s="58"/>
      <c r="X4" s="83"/>
      <c r="Y4" s="83"/>
      <c r="Z4" s="58"/>
    </row>
    <row r="5" spans="1:77" s="3632" customFormat="1" ht="42" customHeight="1" x14ac:dyDescent="0.2">
      <c r="A5" s="4199" t="s">
        <v>50</v>
      </c>
      <c r="B5" s="4199" t="s">
        <v>44</v>
      </c>
      <c r="C5" s="4199" t="s">
        <v>172</v>
      </c>
      <c r="D5" s="567" t="s">
        <v>261</v>
      </c>
      <c r="E5" s="1289"/>
      <c r="F5" s="4199" t="s">
        <v>176</v>
      </c>
      <c r="G5" s="4199" t="s">
        <v>179</v>
      </c>
      <c r="H5" s="4199" t="s">
        <v>178</v>
      </c>
      <c r="I5" s="4199" t="s">
        <v>174</v>
      </c>
      <c r="J5" s="4224" t="s">
        <v>175</v>
      </c>
      <c r="K5" s="4225" t="s">
        <v>181</v>
      </c>
      <c r="L5" s="4225" t="s">
        <v>21</v>
      </c>
      <c r="M5" s="4225" t="s">
        <v>29</v>
      </c>
      <c r="N5" s="6105" t="s">
        <v>258</v>
      </c>
      <c r="O5" s="6105"/>
      <c r="P5" s="6105" t="s">
        <v>182</v>
      </c>
      <c r="Q5" s="6105"/>
      <c r="R5" s="6105" t="s">
        <v>20</v>
      </c>
      <c r="S5" s="6105"/>
      <c r="T5" s="4225" t="s">
        <v>30</v>
      </c>
      <c r="U5" s="4197" t="s">
        <v>171</v>
      </c>
      <c r="V5" s="4198" t="s">
        <v>183</v>
      </c>
      <c r="W5" s="4198" t="s">
        <v>185</v>
      </c>
      <c r="X5" s="4199" t="s">
        <v>26</v>
      </c>
      <c r="Y5" s="4199" t="s">
        <v>27</v>
      </c>
      <c r="Z5" s="4200" t="s">
        <v>23</v>
      </c>
      <c r="AA5" s="4201" t="s">
        <v>187</v>
      </c>
      <c r="AB5" s="4201" t="s">
        <v>188</v>
      </c>
      <c r="AC5" s="4202" t="s">
        <v>45</v>
      </c>
      <c r="AD5" s="4199" t="s">
        <v>47</v>
      </c>
      <c r="AE5" s="4203" t="s">
        <v>49</v>
      </c>
      <c r="AF5" s="4203" t="s">
        <v>189</v>
      </c>
      <c r="AG5" s="4203" t="s">
        <v>202</v>
      </c>
      <c r="AH5" s="4203" t="s">
        <v>191</v>
      </c>
      <c r="AI5" s="4199" t="s">
        <v>151</v>
      </c>
    </row>
    <row r="6" spans="1:77" s="3632" customFormat="1" ht="17.25" x14ac:dyDescent="0.2">
      <c r="A6" s="4250" t="s">
        <v>4510</v>
      </c>
      <c r="B6" s="4251"/>
      <c r="C6" s="4251"/>
      <c r="D6" s="4252"/>
      <c r="E6" s="4252"/>
      <c r="F6" s="4252"/>
      <c r="G6" s="4253"/>
      <c r="H6" s="4254"/>
      <c r="I6" s="4252"/>
      <c r="J6" s="4255"/>
      <c r="K6" s="6108" t="s">
        <v>2949</v>
      </c>
      <c r="L6" s="6108"/>
      <c r="M6" s="6108"/>
      <c r="N6" s="4256">
        <f>SUM(N7,N11)</f>
        <v>5770660.1600000001</v>
      </c>
      <c r="O6" s="4257"/>
      <c r="P6" s="4258"/>
      <c r="Q6" s="4258"/>
      <c r="R6" s="4350">
        <f>SUM(R7,R11)</f>
        <v>1073</v>
      </c>
      <c r="S6" s="4260"/>
      <c r="T6" s="4258"/>
      <c r="U6" s="4261"/>
      <c r="V6" s="4262"/>
      <c r="W6" s="4262"/>
      <c r="X6" s="4263">
        <f>SUM(X7,X11)</f>
        <v>4</v>
      </c>
      <c r="Y6" s="4263">
        <f>SUM(Y7,Y11)</f>
        <v>8</v>
      </c>
      <c r="Z6" s="4264"/>
      <c r="AA6" s="4264"/>
      <c r="AB6" s="4264"/>
      <c r="AC6" s="4264"/>
      <c r="AD6" s="4264">
        <f>SUM(AD7)</f>
        <v>0</v>
      </c>
      <c r="AE6" s="4264">
        <f>SUM(AE7)</f>
        <v>0</v>
      </c>
      <c r="AF6" s="4264"/>
      <c r="AG6" s="4264"/>
      <c r="AH6" s="4264"/>
      <c r="AI6" s="4264"/>
    </row>
    <row r="7" spans="1:77" s="3632" customFormat="1" ht="18" x14ac:dyDescent="0.2">
      <c r="A7" s="4265" t="s">
        <v>3980</v>
      </c>
      <c r="B7" s="4266"/>
      <c r="C7" s="4266"/>
      <c r="D7" s="4267"/>
      <c r="E7" s="4267"/>
      <c r="F7" s="4267"/>
      <c r="G7" s="4268"/>
      <c r="H7" s="4264"/>
      <c r="I7" s="4267"/>
      <c r="J7" s="4269"/>
      <c r="K7" s="6116" t="s">
        <v>3981</v>
      </c>
      <c r="L7" s="6046"/>
      <c r="M7" s="6046"/>
      <c r="N7" s="4087">
        <f>SUM(N8)</f>
        <v>440957.82</v>
      </c>
      <c r="O7" s="4347"/>
      <c r="P7" s="4351"/>
      <c r="Q7" s="4352"/>
      <c r="R7" s="3909">
        <f>SUM(R8)</f>
        <v>250</v>
      </c>
      <c r="S7" s="4353"/>
      <c r="T7" s="3908"/>
      <c r="U7" s="4273"/>
      <c r="V7" s="4274"/>
      <c r="W7" s="4275"/>
      <c r="X7" s="4276">
        <f t="shared" ref="X7:Y9" si="0">SUM(X8)</f>
        <v>1</v>
      </c>
      <c r="Y7" s="4276">
        <f t="shared" si="0"/>
        <v>1</v>
      </c>
      <c r="Z7" s="4277"/>
      <c r="AA7" s="4278"/>
      <c r="AB7" s="4278"/>
      <c r="AC7" s="4278"/>
      <c r="AD7" s="4279"/>
      <c r="AE7" s="4279"/>
      <c r="AF7" s="4279"/>
      <c r="AG7" s="4279"/>
      <c r="AH7" s="4279"/>
      <c r="AI7" s="4279"/>
    </row>
    <row r="8" spans="1:77" s="3632" customFormat="1" ht="26.25" customHeight="1" x14ac:dyDescent="0.2">
      <c r="A8" s="4280"/>
      <c r="B8" s="4280"/>
      <c r="C8" s="4280"/>
      <c r="D8" s="4280"/>
      <c r="E8" s="4280"/>
      <c r="F8" s="4280"/>
      <c r="G8" s="4281"/>
      <c r="H8" s="4280"/>
      <c r="I8" s="4280"/>
      <c r="J8" s="4281"/>
      <c r="K8" s="5912" t="s">
        <v>1438</v>
      </c>
      <c r="L8" s="5913"/>
      <c r="M8" s="5913"/>
      <c r="N8" s="2572">
        <f>SUM(N9)</f>
        <v>440957.82</v>
      </c>
      <c r="O8" s="2497"/>
      <c r="P8" s="2063"/>
      <c r="Q8" s="2058"/>
      <c r="R8" s="2491">
        <f>SUM(R9)</f>
        <v>250</v>
      </c>
      <c r="S8" s="4354"/>
      <c r="T8" s="2066"/>
      <c r="U8" s="4282"/>
      <c r="V8" s="4283"/>
      <c r="W8" s="4283"/>
      <c r="X8" s="4276">
        <f t="shared" si="0"/>
        <v>1</v>
      </c>
      <c r="Y8" s="4276">
        <f t="shared" si="0"/>
        <v>1</v>
      </c>
      <c r="Z8" s="4284"/>
      <c r="AA8" s="4284"/>
      <c r="AB8" s="4284"/>
      <c r="AC8" s="4284"/>
      <c r="AD8" s="4285"/>
      <c r="AE8" s="4284"/>
      <c r="AF8" s="4284"/>
      <c r="AG8" s="4284"/>
      <c r="AH8" s="4284"/>
      <c r="AI8" s="4284"/>
    </row>
    <row r="9" spans="1:77" s="3632" customFormat="1" ht="15.75" x14ac:dyDescent="0.25">
      <c r="A9" s="4286"/>
      <c r="B9" s="4286"/>
      <c r="C9" s="4286"/>
      <c r="D9" s="4286"/>
      <c r="E9" s="4286"/>
      <c r="F9" s="4286"/>
      <c r="G9" s="4286"/>
      <c r="H9" s="4286"/>
      <c r="I9" s="4286"/>
      <c r="J9" s="4287"/>
      <c r="K9" s="2989" t="s">
        <v>289</v>
      </c>
      <c r="L9" s="2995"/>
      <c r="M9" s="2995"/>
      <c r="N9" s="2570">
        <f>SUM(N10)</f>
        <v>440957.82</v>
      </c>
      <c r="O9" s="2068"/>
      <c r="P9" s="2067"/>
      <c r="Q9" s="2069"/>
      <c r="R9" s="4025">
        <f>SUM(R10)</f>
        <v>250</v>
      </c>
      <c r="S9" s="4355"/>
      <c r="T9" s="2072"/>
      <c r="U9" s="4289"/>
      <c r="V9" s="4290"/>
      <c r="W9" s="4290"/>
      <c r="X9" s="4027">
        <f t="shared" si="0"/>
        <v>1</v>
      </c>
      <c r="Y9" s="4027">
        <f t="shared" si="0"/>
        <v>1</v>
      </c>
      <c r="Z9" s="4291"/>
      <c r="AA9" s="4292"/>
      <c r="AB9" s="4292"/>
      <c r="AC9" s="4293"/>
      <c r="AD9" s="4293"/>
      <c r="AE9" s="4286"/>
      <c r="AF9" s="4286"/>
      <c r="AG9" s="4286"/>
      <c r="AH9" s="4286"/>
      <c r="AI9" s="4286"/>
    </row>
    <row r="10" spans="1:77" s="587" customFormat="1" ht="16.5" customHeight="1" x14ac:dyDescent="0.25">
      <c r="A10" s="1549" t="s">
        <v>869</v>
      </c>
      <c r="B10" s="1183" t="s">
        <v>867</v>
      </c>
      <c r="C10" s="1549" t="s">
        <v>285</v>
      </c>
      <c r="D10" s="1581" t="s">
        <v>254</v>
      </c>
      <c r="E10" s="628" t="s">
        <v>281</v>
      </c>
      <c r="F10" s="4294" t="s">
        <v>710</v>
      </c>
      <c r="G10" s="1557" t="s">
        <v>5198</v>
      </c>
      <c r="H10" s="1554" t="s">
        <v>289</v>
      </c>
      <c r="I10" s="1625" t="s">
        <v>1438</v>
      </c>
      <c r="J10" s="1556">
        <v>2013</v>
      </c>
      <c r="K10" s="1968" t="s">
        <v>5198</v>
      </c>
      <c r="L10" s="3315" t="s">
        <v>290</v>
      </c>
      <c r="M10" s="3315" t="s">
        <v>2344</v>
      </c>
      <c r="N10" s="2571">
        <v>440957.82</v>
      </c>
      <c r="O10" s="1965"/>
      <c r="P10" s="4356">
        <v>0</v>
      </c>
      <c r="Q10" s="1965"/>
      <c r="R10" s="2453">
        <v>250</v>
      </c>
      <c r="S10" s="4357"/>
      <c r="T10" s="1962"/>
      <c r="U10" s="1112">
        <v>0</v>
      </c>
      <c r="V10" s="668" t="s">
        <v>284</v>
      </c>
      <c r="W10" s="668" t="s">
        <v>283</v>
      </c>
      <c r="X10" s="1587">
        <v>1</v>
      </c>
      <c r="Y10" s="1587">
        <v>1</v>
      </c>
      <c r="Z10" s="631" t="s">
        <v>282</v>
      </c>
      <c r="AA10" s="1561"/>
      <c r="AB10" s="740"/>
      <c r="AC10" s="4029"/>
      <c r="AD10" s="4358" t="s">
        <v>4511</v>
      </c>
      <c r="AE10" s="1562" t="s">
        <v>4512</v>
      </c>
      <c r="AF10" s="1565">
        <v>41625</v>
      </c>
      <c r="AG10" s="1562" t="s">
        <v>287</v>
      </c>
      <c r="AH10" s="1565" t="s">
        <v>287</v>
      </c>
      <c r="AI10" s="4030"/>
      <c r="AJ10" s="764"/>
      <c r="AK10" s="627"/>
      <c r="AL10" s="763"/>
      <c r="AM10" s="627"/>
      <c r="AN10" s="627"/>
      <c r="AO10" s="1182"/>
    </row>
    <row r="11" spans="1:77" ht="18" x14ac:dyDescent="0.25">
      <c r="A11" s="4265" t="s">
        <v>246</v>
      </c>
      <c r="B11" s="4251"/>
      <c r="C11" s="4251"/>
      <c r="D11" s="4252"/>
      <c r="E11" s="4252"/>
      <c r="F11" s="4252"/>
      <c r="G11" s="4253"/>
      <c r="H11" s="4254"/>
      <c r="I11" s="4252"/>
      <c r="J11" s="4255"/>
      <c r="K11" s="6040" t="s">
        <v>4140</v>
      </c>
      <c r="L11" s="6041"/>
      <c r="M11" s="6041"/>
      <c r="N11" s="3817">
        <f>SUM(N12,N15,N19)</f>
        <v>5329702.34</v>
      </c>
      <c r="O11" s="2058"/>
      <c r="P11" s="4359"/>
      <c r="Q11" s="3334"/>
      <c r="R11" s="2491">
        <f>SUM(R12,R15,R19)</f>
        <v>823</v>
      </c>
      <c r="S11" s="4360"/>
      <c r="T11" s="3333"/>
      <c r="U11" s="4361"/>
      <c r="V11" s="4362"/>
      <c r="W11" s="4362"/>
      <c r="X11" s="4363">
        <f>SUM(X12,X15,X19)</f>
        <v>3</v>
      </c>
      <c r="Y11" s="4363">
        <f>SUM(Y12,Y15,Y19)</f>
        <v>7</v>
      </c>
      <c r="Z11" s="4264"/>
      <c r="AA11" s="4264"/>
      <c r="AB11" s="4264"/>
      <c r="AC11" s="4264"/>
      <c r="AD11" s="4264"/>
      <c r="AE11" s="4264"/>
      <c r="AF11" s="4264"/>
      <c r="AG11" s="4264"/>
      <c r="AH11" s="4264"/>
      <c r="AI11" s="4264"/>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row>
    <row r="12" spans="1:77" s="60" customFormat="1" ht="18" x14ac:dyDescent="0.25">
      <c r="A12" s="4267"/>
      <c r="B12" s="4314"/>
      <c r="C12" s="4266"/>
      <c r="D12" s="4267"/>
      <c r="E12" s="4267"/>
      <c r="F12" s="4267"/>
      <c r="G12" s="4268"/>
      <c r="H12" s="4264"/>
      <c r="I12" s="4267"/>
      <c r="J12" s="4269"/>
      <c r="K12" s="6040" t="s">
        <v>909</v>
      </c>
      <c r="L12" s="6041"/>
      <c r="M12" s="6041"/>
      <c r="N12" s="3685">
        <f>SUM(N13)</f>
        <v>3500000</v>
      </c>
      <c r="O12" s="2058"/>
      <c r="P12" s="4359"/>
      <c r="Q12" s="3334"/>
      <c r="R12" s="2491">
        <f>SUM(R13)</f>
        <v>0</v>
      </c>
      <c r="S12" s="4360"/>
      <c r="T12" s="3336"/>
      <c r="U12" s="4364"/>
      <c r="V12" s="4274"/>
      <c r="W12" s="4274"/>
      <c r="X12" s="4363">
        <f>SUM(X13)</f>
        <v>0</v>
      </c>
      <c r="Y12" s="4363">
        <f>SUM(Y13)</f>
        <v>1</v>
      </c>
      <c r="Z12" s="4365"/>
      <c r="AA12" s="4366"/>
      <c r="AB12" s="4366"/>
      <c r="AC12" s="4366"/>
      <c r="AD12" s="4367"/>
      <c r="AE12" s="4367"/>
      <c r="AF12" s="4367"/>
      <c r="AG12" s="4367"/>
      <c r="AH12" s="4367"/>
      <c r="AI12" s="4367"/>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row>
    <row r="13" spans="1:77" s="60" customFormat="1" ht="15.75" customHeight="1" x14ac:dyDescent="0.25">
      <c r="A13" s="4219"/>
      <c r="B13" s="4319"/>
      <c r="C13" s="4368"/>
      <c r="D13" s="4219"/>
      <c r="E13" s="4219"/>
      <c r="F13" s="4219"/>
      <c r="G13" s="4318"/>
      <c r="H13" s="4318"/>
      <c r="I13" s="4219"/>
      <c r="J13" s="4328"/>
      <c r="K13" s="2927" t="s">
        <v>295</v>
      </c>
      <c r="L13" s="2942"/>
      <c r="M13" s="2995"/>
      <c r="N13" s="2545">
        <f>SUM(N14:N14)</f>
        <v>3500000</v>
      </c>
      <c r="O13" s="2688"/>
      <c r="P13" s="2154"/>
      <c r="Q13" s="2068"/>
      <c r="R13" s="2490">
        <f>SUM(R14:R14)</f>
        <v>0</v>
      </c>
      <c r="S13" s="4369"/>
      <c r="T13" s="3342"/>
      <c r="U13" s="4370"/>
      <c r="V13" s="4371"/>
      <c r="W13" s="4371"/>
      <c r="X13" s="4372">
        <f>SUM(X14:X14)</f>
        <v>0</v>
      </c>
      <c r="Y13" s="4372">
        <f>SUM(Y14:Y14)</f>
        <v>1</v>
      </c>
      <c r="Z13" s="4373"/>
      <c r="AA13" s="4374"/>
      <c r="AB13" s="4374"/>
      <c r="AC13" s="4374"/>
      <c r="AD13" s="4375"/>
      <c r="AE13" s="4375"/>
      <c r="AF13" s="4375"/>
      <c r="AG13" s="4375"/>
      <c r="AH13" s="4375"/>
      <c r="AI13" s="4375"/>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row>
    <row r="14" spans="1:77" s="587" customFormat="1" ht="24" customHeight="1" x14ac:dyDescent="0.25">
      <c r="A14" s="4376" t="s">
        <v>840</v>
      </c>
      <c r="B14" s="3951" t="s">
        <v>3911</v>
      </c>
      <c r="C14" s="3952" t="s">
        <v>285</v>
      </c>
      <c r="D14" s="3953" t="s">
        <v>4513</v>
      </c>
      <c r="E14" s="628" t="s">
        <v>281</v>
      </c>
      <c r="F14" s="3354" t="s">
        <v>710</v>
      </c>
      <c r="G14" s="4377" t="s">
        <v>3059</v>
      </c>
      <c r="H14" s="4378" t="s">
        <v>295</v>
      </c>
      <c r="I14" s="4379" t="s">
        <v>909</v>
      </c>
      <c r="J14" s="4380" t="s">
        <v>877</v>
      </c>
      <c r="K14" s="1968" t="s">
        <v>3059</v>
      </c>
      <c r="L14" s="3315" t="s">
        <v>1583</v>
      </c>
      <c r="M14" s="3315" t="s">
        <v>1584</v>
      </c>
      <c r="N14" s="2573">
        <v>3500000</v>
      </c>
      <c r="O14" s="1965"/>
      <c r="P14" s="4356">
        <v>0</v>
      </c>
      <c r="Q14" s="1965"/>
      <c r="R14" s="2453" t="s">
        <v>2622</v>
      </c>
      <c r="S14" s="4357"/>
      <c r="T14" s="1962" t="s">
        <v>4514</v>
      </c>
      <c r="U14" s="1112">
        <v>0.3</v>
      </c>
      <c r="V14" s="3590">
        <v>41690</v>
      </c>
      <c r="W14" s="3590">
        <v>41735</v>
      </c>
      <c r="X14" s="3962">
        <v>0</v>
      </c>
      <c r="Y14" s="3962">
        <v>1</v>
      </c>
      <c r="Z14" s="3963">
        <v>41760</v>
      </c>
      <c r="AA14" s="3952" t="s">
        <v>4515</v>
      </c>
      <c r="AB14" s="3952"/>
      <c r="AC14" s="3364" t="s">
        <v>281</v>
      </c>
      <c r="AD14" s="4381" t="s">
        <v>2228</v>
      </c>
      <c r="AE14" s="4382">
        <v>41639</v>
      </c>
      <c r="AF14" s="3382"/>
      <c r="AG14" s="3381"/>
      <c r="AH14" s="3382"/>
      <c r="AI14" s="3381"/>
      <c r="AJ14" s="627" t="s">
        <v>281</v>
      </c>
      <c r="AK14" s="627" t="s">
        <v>281</v>
      </c>
      <c r="AL14" s="627" t="s">
        <v>281</v>
      </c>
      <c r="AM14" s="627" t="s">
        <v>281</v>
      </c>
      <c r="AN14" s="627" t="s">
        <v>281</v>
      </c>
      <c r="AO14" s="1182" t="s">
        <v>281</v>
      </c>
    </row>
    <row r="15" spans="1:77" s="60" customFormat="1" ht="18" x14ac:dyDescent="0.25">
      <c r="A15" s="4267"/>
      <c r="B15" s="4314"/>
      <c r="C15" s="4266"/>
      <c r="D15" s="4267"/>
      <c r="E15" s="4267"/>
      <c r="F15" s="4267"/>
      <c r="G15" s="4268"/>
      <c r="H15" s="4264"/>
      <c r="I15" s="4267"/>
      <c r="J15" s="4269"/>
      <c r="K15" s="6040" t="s">
        <v>2959</v>
      </c>
      <c r="L15" s="6041"/>
      <c r="M15" s="6041"/>
      <c r="N15" s="3685">
        <f>SUM(N16)</f>
        <v>745989.86</v>
      </c>
      <c r="O15" s="2058"/>
      <c r="P15" s="4359"/>
      <c r="Q15" s="3334"/>
      <c r="R15" s="2491">
        <f>SUM(R16)</f>
        <v>682</v>
      </c>
      <c r="S15" s="4360"/>
      <c r="T15" s="3336"/>
      <c r="U15" s="4364"/>
      <c r="V15" s="4274"/>
      <c r="W15" s="4274"/>
      <c r="X15" s="4363">
        <f>SUM(X16)</f>
        <v>2</v>
      </c>
      <c r="Y15" s="4363">
        <f>SUM(Y16)</f>
        <v>2</v>
      </c>
      <c r="Z15" s="4365"/>
      <c r="AA15" s="4366"/>
      <c r="AB15" s="4366"/>
      <c r="AC15" s="4366"/>
      <c r="AD15" s="4367"/>
      <c r="AE15" s="4367"/>
      <c r="AF15" s="4367"/>
      <c r="AG15" s="4367"/>
      <c r="AH15" s="4367"/>
      <c r="AI15" s="4367"/>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row>
    <row r="16" spans="1:77" s="60" customFormat="1" ht="18" x14ac:dyDescent="0.25">
      <c r="A16" s="4219"/>
      <c r="B16" s="4319"/>
      <c r="C16" s="4368"/>
      <c r="D16" s="4219"/>
      <c r="E16" s="4219"/>
      <c r="F16" s="4219"/>
      <c r="G16" s="4318"/>
      <c r="H16" s="4318"/>
      <c r="I16" s="4219"/>
      <c r="J16" s="4328"/>
      <c r="K16" s="2927" t="s">
        <v>289</v>
      </c>
      <c r="L16" s="2942"/>
      <c r="M16" s="2995"/>
      <c r="N16" s="2545">
        <f>SUM(N17:N18)</f>
        <v>745989.86</v>
      </c>
      <c r="O16" s="2688"/>
      <c r="P16" s="2154"/>
      <c r="Q16" s="2068"/>
      <c r="R16" s="2490">
        <f>SUM(R17:R18)</f>
        <v>682</v>
      </c>
      <c r="S16" s="4369"/>
      <c r="T16" s="3342"/>
      <c r="U16" s="4370"/>
      <c r="V16" s="4371"/>
      <c r="W16" s="4371"/>
      <c r="X16" s="4372">
        <f>SUM(X17:X18)</f>
        <v>2</v>
      </c>
      <c r="Y16" s="4372">
        <f>SUM(Y17:Y18)</f>
        <v>2</v>
      </c>
      <c r="Z16" s="4373"/>
      <c r="AA16" s="4374"/>
      <c r="AB16" s="4374"/>
      <c r="AC16" s="4374"/>
      <c r="AD16" s="4375"/>
      <c r="AE16" s="4375"/>
      <c r="AF16" s="4375"/>
      <c r="AG16" s="4375"/>
      <c r="AH16" s="4375"/>
      <c r="AI16" s="4375"/>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row>
    <row r="17" spans="1:77" s="587" customFormat="1" ht="16.5" customHeight="1" x14ac:dyDescent="0.25">
      <c r="A17" s="4383" t="s">
        <v>840</v>
      </c>
      <c r="B17" s="3425" t="s">
        <v>297</v>
      </c>
      <c r="C17" s="3522" t="s">
        <v>285</v>
      </c>
      <c r="D17" s="3846" t="s">
        <v>254</v>
      </c>
      <c r="E17" s="3390" t="s">
        <v>281</v>
      </c>
      <c r="F17" s="3508" t="s">
        <v>710</v>
      </c>
      <c r="G17" s="3847" t="s">
        <v>4516</v>
      </c>
      <c r="H17" s="3848" t="s">
        <v>289</v>
      </c>
      <c r="I17" s="3847" t="s">
        <v>2959</v>
      </c>
      <c r="J17" s="4172">
        <v>2008</v>
      </c>
      <c r="K17" s="1968" t="s">
        <v>4517</v>
      </c>
      <c r="L17" s="2363" t="s">
        <v>292</v>
      </c>
      <c r="M17" s="2363" t="s">
        <v>2322</v>
      </c>
      <c r="N17" s="2571">
        <v>561622.15</v>
      </c>
      <c r="O17" s="4062"/>
      <c r="P17" s="4384">
        <v>0</v>
      </c>
      <c r="Q17" s="1965"/>
      <c r="R17" s="2441">
        <v>483</v>
      </c>
      <c r="S17" s="4357"/>
      <c r="T17" s="2011" t="s">
        <v>4518</v>
      </c>
      <c r="U17" s="3459">
        <v>0</v>
      </c>
      <c r="V17" s="3460" t="s">
        <v>284</v>
      </c>
      <c r="W17" s="3460" t="s">
        <v>283</v>
      </c>
      <c r="X17" s="4385">
        <v>1</v>
      </c>
      <c r="Y17" s="4385">
        <v>1</v>
      </c>
      <c r="Z17" s="3492" t="s">
        <v>4146</v>
      </c>
      <c r="AA17" s="3422" t="s">
        <v>4519</v>
      </c>
      <c r="AB17" s="3522" t="s">
        <v>4520</v>
      </c>
      <c r="AC17" s="3390" t="s">
        <v>281</v>
      </c>
      <c r="AD17" s="3380"/>
      <c r="AE17" s="3849" t="s">
        <v>3055</v>
      </c>
      <c r="AF17" s="3426">
        <v>41137</v>
      </c>
      <c r="AG17" s="3849" t="s">
        <v>287</v>
      </c>
      <c r="AH17" s="3426" t="s">
        <v>287</v>
      </c>
      <c r="AI17" s="3383" t="s">
        <v>3031</v>
      </c>
      <c r="AJ17" s="627" t="s">
        <v>281</v>
      </c>
      <c r="AK17" s="627" t="s">
        <v>281</v>
      </c>
      <c r="AL17" s="627" t="s">
        <v>281</v>
      </c>
      <c r="AM17" s="627" t="s">
        <v>281</v>
      </c>
      <c r="AN17" s="627" t="s">
        <v>281</v>
      </c>
      <c r="AO17" s="1182" t="s">
        <v>281</v>
      </c>
    </row>
    <row r="18" spans="1:77" s="587" customFormat="1" ht="15.75" customHeight="1" x14ac:dyDescent="0.25">
      <c r="A18" s="3522" t="s">
        <v>840</v>
      </c>
      <c r="B18" s="3425" t="s">
        <v>297</v>
      </c>
      <c r="C18" s="3522" t="s">
        <v>285</v>
      </c>
      <c r="D18" s="3846" t="s">
        <v>254</v>
      </c>
      <c r="E18" s="3390" t="s">
        <v>281</v>
      </c>
      <c r="F18" s="3508" t="s">
        <v>710</v>
      </c>
      <c r="G18" s="3847" t="s">
        <v>4521</v>
      </c>
      <c r="H18" s="3848" t="s">
        <v>289</v>
      </c>
      <c r="I18" s="3847" t="s">
        <v>2959</v>
      </c>
      <c r="J18" s="4172">
        <v>2008</v>
      </c>
      <c r="K18" s="1968" t="s">
        <v>4522</v>
      </c>
      <c r="L18" s="2363" t="s">
        <v>292</v>
      </c>
      <c r="M18" s="2363" t="s">
        <v>4523</v>
      </c>
      <c r="N18" s="2571">
        <v>184367.71</v>
      </c>
      <c r="O18" s="4062"/>
      <c r="P18" s="4384">
        <v>0</v>
      </c>
      <c r="Q18" s="1965"/>
      <c r="R18" s="2441">
        <v>199</v>
      </c>
      <c r="S18" s="4357"/>
      <c r="T18" s="2011" t="s">
        <v>4524</v>
      </c>
      <c r="U18" s="3459">
        <v>0</v>
      </c>
      <c r="V18" s="3460" t="s">
        <v>284</v>
      </c>
      <c r="W18" s="3460" t="s">
        <v>283</v>
      </c>
      <c r="X18" s="4385">
        <v>1</v>
      </c>
      <c r="Y18" s="4385">
        <v>1</v>
      </c>
      <c r="Z18" s="3492" t="s">
        <v>4146</v>
      </c>
      <c r="AA18" s="3422" t="s">
        <v>4519</v>
      </c>
      <c r="AB18" s="3522" t="s">
        <v>4520</v>
      </c>
      <c r="AC18" s="3390" t="s">
        <v>281</v>
      </c>
      <c r="AD18" s="3380"/>
      <c r="AE18" s="3849" t="s">
        <v>3055</v>
      </c>
      <c r="AF18" s="3426">
        <v>41137</v>
      </c>
      <c r="AG18" s="3849" t="s">
        <v>287</v>
      </c>
      <c r="AH18" s="3426" t="s">
        <v>287</v>
      </c>
      <c r="AI18" s="3383" t="s">
        <v>2987</v>
      </c>
      <c r="AJ18" s="627" t="s">
        <v>281</v>
      </c>
      <c r="AK18" s="627" t="s">
        <v>281</v>
      </c>
      <c r="AL18" s="627" t="s">
        <v>281</v>
      </c>
      <c r="AM18" s="627" t="s">
        <v>281</v>
      </c>
      <c r="AN18" s="627" t="s">
        <v>281</v>
      </c>
      <c r="AO18" s="1182" t="s">
        <v>281</v>
      </c>
    </row>
    <row r="19" spans="1:77" s="60" customFormat="1" ht="15.75" customHeight="1" x14ac:dyDescent="0.25">
      <c r="A19" s="4267"/>
      <c r="B19" s="4314"/>
      <c r="C19" s="4266"/>
      <c r="D19" s="4267"/>
      <c r="E19" s="4267"/>
      <c r="F19" s="4267"/>
      <c r="G19" s="4268"/>
      <c r="H19" s="4264"/>
      <c r="I19" s="4267"/>
      <c r="J19" s="4269"/>
      <c r="K19" s="6040" t="s">
        <v>2963</v>
      </c>
      <c r="L19" s="6041"/>
      <c r="M19" s="6041"/>
      <c r="N19" s="3685">
        <f>SUM(N20)</f>
        <v>1083712.48</v>
      </c>
      <c r="O19" s="2058"/>
      <c r="P19" s="4359"/>
      <c r="Q19" s="3334"/>
      <c r="R19" s="2491">
        <f>SUM(R20)</f>
        <v>141</v>
      </c>
      <c r="S19" s="4360"/>
      <c r="T19" s="3336"/>
      <c r="U19" s="4364"/>
      <c r="V19" s="4274"/>
      <c r="W19" s="4274"/>
      <c r="X19" s="4363">
        <f>SUM(X20)</f>
        <v>1</v>
      </c>
      <c r="Y19" s="4363">
        <f>SUM(Y20)</f>
        <v>4</v>
      </c>
      <c r="Z19" s="4365"/>
      <c r="AA19" s="4366"/>
      <c r="AB19" s="4366"/>
      <c r="AC19" s="4366"/>
      <c r="AD19" s="4367"/>
      <c r="AE19" s="4367"/>
      <c r="AF19" s="4367"/>
      <c r="AG19" s="4367"/>
      <c r="AH19" s="4367"/>
      <c r="AI19" s="4367"/>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row>
    <row r="20" spans="1:77" s="60" customFormat="1" ht="14.25" customHeight="1" x14ac:dyDescent="0.25">
      <c r="A20" s="4219"/>
      <c r="B20" s="4319"/>
      <c r="C20" s="4368"/>
      <c r="D20" s="4219"/>
      <c r="E20" s="4219"/>
      <c r="F20" s="4219"/>
      <c r="G20" s="4318"/>
      <c r="H20" s="4318"/>
      <c r="I20" s="4219"/>
      <c r="J20" s="4328"/>
      <c r="K20" s="2927" t="s">
        <v>289</v>
      </c>
      <c r="L20" s="2942"/>
      <c r="M20" s="2995"/>
      <c r="N20" s="2545">
        <f>SUM(N21:N21)</f>
        <v>1083712.48</v>
      </c>
      <c r="O20" s="2688"/>
      <c r="P20" s="2154"/>
      <c r="Q20" s="2068"/>
      <c r="R20" s="2490">
        <f>SUM(R21:R21)</f>
        <v>141</v>
      </c>
      <c r="S20" s="4369"/>
      <c r="T20" s="3342"/>
      <c r="U20" s="4370"/>
      <c r="V20" s="4371"/>
      <c r="W20" s="4371"/>
      <c r="X20" s="4372">
        <f>SUM(X21:X21)</f>
        <v>1</v>
      </c>
      <c r="Y20" s="4372">
        <f>SUM(Y21:Y21)</f>
        <v>4</v>
      </c>
      <c r="Z20" s="4373"/>
      <c r="AA20" s="4374"/>
      <c r="AB20" s="4374"/>
      <c r="AC20" s="4374"/>
      <c r="AD20" s="4375"/>
      <c r="AE20" s="4375"/>
      <c r="AF20" s="4375"/>
      <c r="AG20" s="4375"/>
      <c r="AH20" s="4375"/>
      <c r="AI20" s="4375"/>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row>
    <row r="21" spans="1:77" s="587" customFormat="1" ht="27" customHeight="1" x14ac:dyDescent="0.25">
      <c r="A21" s="3351" t="s">
        <v>840</v>
      </c>
      <c r="B21" s="1189" t="s">
        <v>3493</v>
      </c>
      <c r="C21" s="3352" t="s">
        <v>285</v>
      </c>
      <c r="D21" s="3353" t="s">
        <v>254</v>
      </c>
      <c r="E21" s="3473">
        <v>11608</v>
      </c>
      <c r="F21" s="4058" t="s">
        <v>710</v>
      </c>
      <c r="G21" s="3355" t="s">
        <v>4525</v>
      </c>
      <c r="H21" s="3356" t="s">
        <v>289</v>
      </c>
      <c r="I21" s="3355" t="s">
        <v>2963</v>
      </c>
      <c r="J21" s="3358">
        <v>2013</v>
      </c>
      <c r="K21" s="3804" t="s">
        <v>4526</v>
      </c>
      <c r="L21" s="4035" t="s">
        <v>302</v>
      </c>
      <c r="M21" s="4035" t="s">
        <v>4527</v>
      </c>
      <c r="N21" s="4114">
        <v>1083712.48</v>
      </c>
      <c r="O21" s="3724"/>
      <c r="P21" s="4386">
        <v>0</v>
      </c>
      <c r="Q21" s="3724"/>
      <c r="R21" s="4387">
        <v>141</v>
      </c>
      <c r="S21" s="4388"/>
      <c r="T21" s="4389" t="s">
        <v>4528</v>
      </c>
      <c r="U21" s="2627" t="s">
        <v>281</v>
      </c>
      <c r="V21" s="668" t="s">
        <v>284</v>
      </c>
      <c r="W21" s="668" t="s">
        <v>283</v>
      </c>
      <c r="X21" s="1395">
        <v>1</v>
      </c>
      <c r="Y21" s="1395">
        <v>4</v>
      </c>
      <c r="Z21" s="631" t="s">
        <v>282</v>
      </c>
      <c r="AA21" s="3351"/>
      <c r="AB21" s="3363"/>
      <c r="AC21" s="3364" t="s">
        <v>281</v>
      </c>
      <c r="AD21" s="3365" t="s">
        <v>4529</v>
      </c>
      <c r="AE21" s="3366" t="s">
        <v>3499</v>
      </c>
      <c r="AF21" s="3361">
        <v>41492</v>
      </c>
      <c r="AG21" s="628" t="s">
        <v>281</v>
      </c>
      <c r="AH21" s="627" t="s">
        <v>281</v>
      </c>
      <c r="AI21" s="3367" t="s">
        <v>281</v>
      </c>
      <c r="AJ21" s="627" t="s">
        <v>281</v>
      </c>
      <c r="AK21" s="627" t="s">
        <v>281</v>
      </c>
      <c r="AL21" s="627" t="s">
        <v>281</v>
      </c>
      <c r="AM21" s="627" t="s">
        <v>281</v>
      </c>
      <c r="AN21" s="627" t="s">
        <v>281</v>
      </c>
      <c r="AO21" s="1182" t="s">
        <v>281</v>
      </c>
    </row>
    <row r="22" spans="1:77" s="587" customFormat="1" ht="15.75" x14ac:dyDescent="0.25">
      <c r="A22" s="3603"/>
      <c r="B22" s="1657"/>
      <c r="C22" s="3604"/>
      <c r="D22" s="3605"/>
      <c r="E22" s="4077"/>
      <c r="F22" s="4239"/>
      <c r="G22" s="3608"/>
      <c r="H22" s="3609"/>
      <c r="I22" s="3608"/>
      <c r="J22" s="3610"/>
      <c r="K22" s="1974"/>
      <c r="L22" s="4079"/>
      <c r="M22" s="4079"/>
      <c r="N22" s="1951"/>
      <c r="O22" s="1949"/>
      <c r="P22" s="4080"/>
      <c r="Q22" s="1949"/>
      <c r="R22" s="1948"/>
      <c r="S22" s="1947"/>
      <c r="T22" s="4390"/>
      <c r="U22" s="1864"/>
      <c r="V22" s="1766"/>
      <c r="W22" s="1766"/>
      <c r="X22" s="1900"/>
      <c r="Y22" s="1900"/>
      <c r="Z22" s="1720"/>
      <c r="AA22" s="3603"/>
      <c r="AB22" s="3620"/>
      <c r="AC22" s="3621"/>
      <c r="AD22" s="3622"/>
      <c r="AE22" s="3623"/>
      <c r="AF22" s="3624"/>
      <c r="AG22" s="1711"/>
      <c r="AH22" s="1690"/>
      <c r="AI22" s="3625"/>
      <c r="AJ22" s="1690"/>
      <c r="AK22" s="1690"/>
      <c r="AL22" s="1690"/>
      <c r="AM22" s="1690"/>
      <c r="AN22" s="1690"/>
      <c r="AO22" s="1784"/>
    </row>
    <row r="23" spans="1:77" ht="29.25" customHeight="1" x14ac:dyDescent="0.25">
      <c r="A23" s="3394"/>
      <c r="B23" s="3395"/>
      <c r="C23" s="3395"/>
      <c r="D23" s="3394"/>
      <c r="E23" s="3394"/>
      <c r="F23" s="3394"/>
      <c r="G23" s="3395"/>
      <c r="H23" s="3395"/>
      <c r="I23" s="3394"/>
      <c r="J23" s="3394"/>
      <c r="K23" s="6015" t="s">
        <v>4273</v>
      </c>
      <c r="L23" s="6015"/>
      <c r="M23" s="6015"/>
      <c r="N23" s="6015"/>
      <c r="O23" s="6015"/>
      <c r="P23" s="6015"/>
      <c r="Q23" s="6015"/>
      <c r="R23" s="6015"/>
      <c r="S23" s="6015"/>
      <c r="T23" s="6015"/>
      <c r="U23" s="20"/>
      <c r="V23" s="3403"/>
      <c r="W23" s="3403"/>
      <c r="X23" s="3395"/>
      <c r="Y23" s="3395"/>
      <c r="Z23" s="3405"/>
      <c r="AA23" s="3406"/>
      <c r="AB23" s="3406"/>
      <c r="AC23" s="3406"/>
      <c r="AD23" s="20"/>
      <c r="AE23" s="20"/>
      <c r="AF23" s="20"/>
      <c r="AG23" s="20"/>
      <c r="AH23" s="20"/>
      <c r="AI23" s="20"/>
    </row>
    <row r="24" spans="1:77" ht="30" customHeight="1" x14ac:dyDescent="0.25">
      <c r="A24" s="3394"/>
      <c r="B24" s="3395"/>
      <c r="C24" s="3395"/>
      <c r="D24" s="3394"/>
      <c r="E24" s="3394"/>
      <c r="F24" s="3394"/>
      <c r="G24" s="3395"/>
      <c r="H24" s="3395"/>
      <c r="I24" s="3394"/>
      <c r="J24" s="3394"/>
      <c r="K24" s="6015" t="s">
        <v>3975</v>
      </c>
      <c r="L24" s="6015"/>
      <c r="M24" s="6015"/>
      <c r="N24" s="6015"/>
      <c r="O24" s="6015"/>
      <c r="P24" s="6015"/>
      <c r="Q24" s="6015"/>
      <c r="R24" s="6015"/>
      <c r="S24" s="6015"/>
      <c r="T24" s="6015"/>
      <c r="U24" s="20"/>
      <c r="V24" s="3403"/>
      <c r="W24" s="3403"/>
      <c r="X24" s="3395"/>
      <c r="Y24" s="3395"/>
      <c r="Z24" s="3405"/>
      <c r="AA24" s="3406"/>
      <c r="AB24" s="3406"/>
      <c r="AC24" s="3406"/>
      <c r="AD24" s="20"/>
      <c r="AE24" s="20"/>
      <c r="AF24" s="20"/>
      <c r="AG24" s="20"/>
      <c r="AH24" s="20"/>
      <c r="AI24" s="20"/>
    </row>
    <row r="25" spans="1:77" ht="18" x14ac:dyDescent="0.25">
      <c r="A25" s="20"/>
      <c r="B25" s="20"/>
      <c r="C25" s="20"/>
      <c r="D25" s="20"/>
      <c r="E25" s="20"/>
      <c r="F25" s="20"/>
      <c r="G25" s="20"/>
      <c r="H25" s="20"/>
      <c r="I25" s="20"/>
      <c r="J25" s="20"/>
      <c r="K25" s="20"/>
      <c r="L25" s="20"/>
      <c r="M25" s="3408"/>
      <c r="N25" s="3409"/>
      <c r="O25" s="20"/>
      <c r="P25" s="20"/>
      <c r="Q25" s="20"/>
      <c r="R25" s="20"/>
      <c r="S25" s="20"/>
      <c r="T25" s="20"/>
      <c r="U25" s="20"/>
      <c r="V25" s="20"/>
      <c r="W25" s="20"/>
      <c r="X25" s="3272"/>
      <c r="Y25" s="3272"/>
      <c r="Z25" s="20"/>
      <c r="AA25" s="20"/>
      <c r="AB25" s="20"/>
      <c r="AC25" s="20"/>
      <c r="AD25" s="20"/>
      <c r="AE25" s="20"/>
      <c r="AF25" s="20"/>
      <c r="AG25" s="20"/>
      <c r="AH25" s="20"/>
      <c r="AI25" s="20"/>
    </row>
    <row r="26" spans="1:77" ht="18" x14ac:dyDescent="0.25">
      <c r="A26" s="20"/>
      <c r="B26" s="20"/>
      <c r="C26" s="20"/>
      <c r="D26" s="20"/>
      <c r="E26" s="20"/>
      <c r="F26" s="20"/>
      <c r="G26" s="20"/>
      <c r="H26" s="20"/>
      <c r="I26" s="20"/>
      <c r="J26" s="20"/>
      <c r="K26" s="20"/>
      <c r="L26" s="20"/>
      <c r="M26" s="3408"/>
      <c r="N26" s="3409"/>
      <c r="O26" s="20"/>
      <c r="P26" s="20"/>
      <c r="Q26" s="20"/>
      <c r="R26" s="20"/>
      <c r="S26" s="20"/>
      <c r="T26" s="20"/>
      <c r="U26" s="20"/>
      <c r="V26" s="20"/>
      <c r="W26" s="20"/>
      <c r="X26" s="3272"/>
      <c r="Y26" s="3272"/>
      <c r="Z26" s="20"/>
      <c r="AA26" s="20"/>
      <c r="AB26" s="20"/>
      <c r="AC26" s="20"/>
      <c r="AD26" s="20"/>
      <c r="AE26" s="20"/>
      <c r="AF26" s="20"/>
      <c r="AG26" s="20"/>
      <c r="AH26" s="20"/>
      <c r="AI26" s="20"/>
    </row>
    <row r="27" spans="1:77" ht="18" x14ac:dyDescent="0.25">
      <c r="A27" s="20"/>
      <c r="B27" s="20"/>
      <c r="C27" s="20"/>
      <c r="D27" s="20"/>
      <c r="E27" s="20"/>
      <c r="F27" s="20"/>
      <c r="G27" s="20"/>
      <c r="H27" s="20"/>
      <c r="I27" s="20"/>
      <c r="J27" s="20"/>
      <c r="K27" s="20"/>
      <c r="L27" s="20"/>
      <c r="M27" s="3408"/>
      <c r="N27" s="3409"/>
      <c r="O27" s="20"/>
      <c r="P27" s="20"/>
      <c r="Q27" s="20"/>
      <c r="R27" s="20"/>
      <c r="S27" s="20"/>
      <c r="T27" s="20"/>
      <c r="U27" s="20"/>
      <c r="V27" s="20"/>
      <c r="W27" s="20"/>
      <c r="X27" s="3272"/>
      <c r="Y27" s="3272"/>
      <c r="Z27" s="20"/>
      <c r="AA27" s="20"/>
      <c r="AB27" s="20"/>
      <c r="AC27" s="20"/>
      <c r="AD27" s="20"/>
      <c r="AE27" s="20"/>
      <c r="AF27" s="20"/>
      <c r="AG27" s="20"/>
      <c r="AH27" s="20"/>
      <c r="AI27" s="20"/>
    </row>
    <row r="28" spans="1:77" ht="18" x14ac:dyDescent="0.25">
      <c r="A28" s="20"/>
      <c r="B28" s="20"/>
      <c r="C28" s="20"/>
      <c r="D28" s="20"/>
      <c r="E28" s="20"/>
      <c r="F28" s="20"/>
      <c r="G28" s="20"/>
      <c r="H28" s="20"/>
      <c r="I28" s="20"/>
      <c r="J28" s="20"/>
      <c r="K28" s="20"/>
      <c r="L28" s="20"/>
      <c r="M28" s="3408"/>
      <c r="N28" s="3409"/>
      <c r="O28" s="20"/>
      <c r="P28" s="20"/>
      <c r="Q28" s="20"/>
      <c r="R28" s="20"/>
      <c r="S28" s="20"/>
      <c r="T28" s="20"/>
      <c r="U28" s="20"/>
      <c r="V28" s="20"/>
      <c r="W28" s="20"/>
      <c r="X28" s="3272"/>
      <c r="Y28" s="3272"/>
      <c r="Z28" s="20"/>
      <c r="AA28" s="20"/>
      <c r="AB28" s="20"/>
      <c r="AC28" s="20"/>
      <c r="AD28" s="20"/>
      <c r="AE28" s="20"/>
      <c r="AF28" s="20"/>
      <c r="AG28" s="20"/>
      <c r="AH28" s="20"/>
      <c r="AI28" s="20"/>
    </row>
    <row r="29" spans="1:77" ht="18" x14ac:dyDescent="0.25">
      <c r="A29" s="20"/>
      <c r="B29" s="20"/>
      <c r="C29" s="20"/>
      <c r="D29" s="20"/>
      <c r="E29" s="20"/>
      <c r="F29" s="20"/>
      <c r="G29" s="20"/>
      <c r="H29" s="20"/>
      <c r="I29" s="20"/>
      <c r="J29" s="20"/>
      <c r="K29" s="20"/>
      <c r="L29" s="20"/>
      <c r="M29" s="3408"/>
      <c r="N29" s="3409"/>
      <c r="O29" s="20"/>
      <c r="P29" s="20"/>
      <c r="Q29" s="20"/>
      <c r="R29" s="20"/>
      <c r="S29" s="20"/>
      <c r="T29" s="20"/>
      <c r="U29" s="20"/>
      <c r="V29" s="20"/>
      <c r="W29" s="20"/>
      <c r="X29" s="3272"/>
      <c r="Y29" s="3272"/>
      <c r="Z29" s="20"/>
      <c r="AA29" s="20"/>
      <c r="AB29" s="20"/>
      <c r="AC29" s="20"/>
      <c r="AD29" s="20"/>
      <c r="AE29" s="20"/>
      <c r="AF29" s="20"/>
      <c r="AG29" s="20"/>
      <c r="AH29" s="20"/>
      <c r="AI29" s="20"/>
    </row>
    <row r="30" spans="1:77" ht="18" x14ac:dyDescent="0.25">
      <c r="A30" s="20"/>
      <c r="B30" s="20"/>
      <c r="C30" s="20"/>
      <c r="D30" s="20"/>
      <c r="E30" s="20"/>
      <c r="F30" s="20"/>
      <c r="G30" s="20"/>
      <c r="H30" s="20"/>
      <c r="I30" s="20"/>
      <c r="J30" s="20"/>
      <c r="K30" s="20"/>
      <c r="L30" s="20"/>
      <c r="M30" s="3408"/>
      <c r="N30" s="3409"/>
      <c r="O30" s="20"/>
      <c r="P30" s="20"/>
      <c r="Q30" s="20"/>
      <c r="R30" s="20"/>
      <c r="S30" s="20"/>
      <c r="T30" s="20"/>
      <c r="U30" s="20"/>
      <c r="V30" s="20"/>
      <c r="W30" s="20"/>
      <c r="X30" s="3272"/>
      <c r="Y30" s="3272"/>
      <c r="Z30" s="20"/>
      <c r="AA30" s="20"/>
      <c r="AB30" s="20"/>
      <c r="AC30" s="20"/>
      <c r="AD30" s="20"/>
      <c r="AE30" s="20"/>
      <c r="AF30" s="20"/>
      <c r="AG30" s="20"/>
      <c r="AH30" s="20"/>
      <c r="AI30" s="20"/>
    </row>
    <row r="31" spans="1:77" ht="18" x14ac:dyDescent="0.25">
      <c r="A31" s="20"/>
      <c r="B31" s="20"/>
      <c r="C31" s="20"/>
      <c r="D31" s="20"/>
      <c r="E31" s="20"/>
      <c r="F31" s="20"/>
      <c r="G31" s="20"/>
      <c r="H31" s="20"/>
      <c r="I31" s="20"/>
      <c r="J31" s="20"/>
      <c r="K31" s="20"/>
      <c r="L31" s="20"/>
      <c r="M31" s="3408"/>
      <c r="N31" s="3409"/>
      <c r="O31" s="20"/>
      <c r="P31" s="20"/>
      <c r="Q31" s="20"/>
      <c r="R31" s="20"/>
      <c r="S31" s="20"/>
      <c r="T31" s="20"/>
      <c r="U31" s="20"/>
      <c r="V31" s="20"/>
      <c r="W31" s="20"/>
      <c r="X31" s="3272"/>
      <c r="Y31" s="3272"/>
      <c r="Z31" s="20"/>
      <c r="AA31" s="20"/>
      <c r="AB31" s="20"/>
      <c r="AC31" s="20"/>
      <c r="AD31" s="20"/>
      <c r="AE31" s="20"/>
      <c r="AF31" s="20"/>
      <c r="AG31" s="20"/>
      <c r="AH31" s="20"/>
      <c r="AI31" s="20"/>
    </row>
    <row r="32" spans="1:77" ht="18" x14ac:dyDescent="0.25">
      <c r="A32" s="20"/>
      <c r="B32" s="20"/>
      <c r="C32" s="20"/>
      <c r="D32" s="20"/>
      <c r="E32" s="20"/>
      <c r="F32" s="20"/>
      <c r="G32" s="20"/>
      <c r="H32" s="20"/>
      <c r="I32" s="20"/>
      <c r="J32" s="20"/>
      <c r="K32" s="20"/>
      <c r="L32" s="20"/>
      <c r="M32" s="3408"/>
      <c r="N32" s="3409"/>
      <c r="O32" s="20"/>
      <c r="P32" s="20"/>
      <c r="Q32" s="20"/>
      <c r="R32" s="20"/>
      <c r="S32" s="20"/>
      <c r="T32" s="20"/>
      <c r="U32" s="20"/>
      <c r="V32" s="20"/>
      <c r="W32" s="20"/>
      <c r="X32" s="3272"/>
      <c r="Y32" s="3272"/>
      <c r="Z32" s="20"/>
      <c r="AA32" s="20"/>
      <c r="AB32" s="20"/>
      <c r="AC32" s="20"/>
      <c r="AD32" s="20"/>
      <c r="AE32" s="20"/>
      <c r="AF32" s="20"/>
      <c r="AG32" s="20"/>
      <c r="AH32" s="20"/>
      <c r="AI32" s="20"/>
    </row>
    <row r="33" spans="1:35" ht="18" x14ac:dyDescent="0.25">
      <c r="A33" s="20"/>
      <c r="B33" s="20"/>
      <c r="C33" s="20"/>
      <c r="D33" s="20"/>
      <c r="E33" s="20"/>
      <c r="F33" s="20"/>
      <c r="G33" s="20"/>
      <c r="H33" s="20"/>
      <c r="I33" s="20"/>
      <c r="J33" s="20"/>
      <c r="K33" s="20"/>
      <c r="L33" s="20"/>
      <c r="M33" s="3408"/>
      <c r="N33" s="3409"/>
      <c r="O33" s="20"/>
      <c r="P33" s="20"/>
      <c r="Q33" s="20"/>
      <c r="R33" s="20"/>
      <c r="S33" s="20"/>
      <c r="T33" s="20"/>
      <c r="U33" s="20"/>
      <c r="V33" s="20"/>
      <c r="W33" s="20"/>
      <c r="X33" s="3272"/>
      <c r="Y33" s="3272"/>
      <c r="Z33" s="20"/>
      <c r="AA33" s="20"/>
      <c r="AB33" s="20"/>
      <c r="AC33" s="20"/>
      <c r="AD33" s="20"/>
      <c r="AE33" s="20"/>
      <c r="AF33" s="20"/>
      <c r="AG33" s="20"/>
      <c r="AH33" s="20"/>
      <c r="AI33" s="20"/>
    </row>
    <row r="34" spans="1:35" ht="18" x14ac:dyDescent="0.25">
      <c r="A34" s="20"/>
      <c r="B34" s="20"/>
      <c r="C34" s="20"/>
      <c r="D34" s="20"/>
      <c r="E34" s="20"/>
      <c r="F34" s="20"/>
      <c r="G34" s="20"/>
      <c r="H34" s="20"/>
      <c r="I34" s="20"/>
      <c r="J34" s="20"/>
      <c r="K34" s="20"/>
      <c r="L34" s="20"/>
      <c r="M34" s="3408"/>
      <c r="N34" s="3409"/>
      <c r="O34" s="20"/>
      <c r="P34" s="20"/>
      <c r="Q34" s="20"/>
      <c r="R34" s="20"/>
      <c r="S34" s="20"/>
      <c r="T34" s="20"/>
      <c r="U34" s="20"/>
      <c r="V34" s="20"/>
      <c r="W34" s="20"/>
      <c r="X34" s="3272"/>
      <c r="Y34" s="3272"/>
      <c r="Z34" s="20"/>
      <c r="AA34" s="20"/>
      <c r="AB34" s="20"/>
      <c r="AC34" s="20"/>
      <c r="AD34" s="20"/>
      <c r="AE34" s="20"/>
      <c r="AF34" s="20"/>
      <c r="AG34" s="20"/>
      <c r="AH34" s="20"/>
      <c r="AI34" s="20"/>
    </row>
    <row r="35" spans="1:35" ht="18" x14ac:dyDescent="0.25">
      <c r="A35" s="20"/>
      <c r="B35" s="20"/>
      <c r="C35" s="20"/>
      <c r="D35" s="20"/>
      <c r="E35" s="20"/>
      <c r="F35" s="20"/>
      <c r="G35" s="20"/>
      <c r="H35" s="20"/>
      <c r="I35" s="20"/>
      <c r="J35" s="20"/>
      <c r="K35" s="20"/>
      <c r="L35" s="20"/>
      <c r="M35" s="3408"/>
      <c r="N35" s="3409"/>
      <c r="O35" s="20"/>
      <c r="P35" s="20"/>
      <c r="Q35" s="20"/>
      <c r="R35" s="20"/>
      <c r="S35" s="20"/>
      <c r="T35" s="20"/>
      <c r="U35" s="20"/>
      <c r="V35" s="20"/>
      <c r="W35" s="20"/>
      <c r="X35" s="3272"/>
      <c r="Y35" s="3272"/>
      <c r="Z35" s="20"/>
      <c r="AA35" s="20"/>
      <c r="AB35" s="20"/>
      <c r="AC35" s="20"/>
      <c r="AD35" s="20"/>
      <c r="AE35" s="20"/>
      <c r="AF35" s="20"/>
      <c r="AG35" s="20"/>
      <c r="AH35" s="20"/>
      <c r="AI35" s="20"/>
    </row>
    <row r="36" spans="1:35" ht="18" x14ac:dyDescent="0.25">
      <c r="A36" s="20"/>
      <c r="B36" s="20"/>
      <c r="C36" s="20"/>
      <c r="D36" s="20"/>
      <c r="E36" s="20"/>
      <c r="F36" s="20"/>
      <c r="G36" s="20"/>
      <c r="H36" s="20"/>
      <c r="I36" s="20"/>
      <c r="J36" s="20"/>
      <c r="K36" s="20"/>
      <c r="L36" s="20"/>
      <c r="M36" s="3408"/>
      <c r="N36" s="3409"/>
      <c r="O36" s="20"/>
      <c r="P36" s="20"/>
      <c r="Q36" s="20"/>
      <c r="R36" s="20"/>
      <c r="S36" s="20"/>
      <c r="T36" s="20"/>
      <c r="U36" s="20"/>
      <c r="V36" s="20"/>
      <c r="W36" s="20"/>
      <c r="X36" s="3272"/>
      <c r="Y36" s="3272"/>
      <c r="Z36" s="20"/>
      <c r="AA36" s="20"/>
      <c r="AB36" s="20"/>
      <c r="AC36" s="20"/>
      <c r="AD36" s="20"/>
      <c r="AE36" s="20"/>
      <c r="AF36" s="20"/>
      <c r="AG36" s="20"/>
      <c r="AH36" s="20"/>
      <c r="AI36" s="20"/>
    </row>
    <row r="37" spans="1:35" ht="18" x14ac:dyDescent="0.25">
      <c r="A37" s="20"/>
      <c r="B37" s="20"/>
      <c r="C37" s="20"/>
      <c r="D37" s="20"/>
      <c r="E37" s="20"/>
      <c r="F37" s="20"/>
      <c r="G37" s="20"/>
      <c r="H37" s="20"/>
      <c r="I37" s="20"/>
      <c r="J37" s="20"/>
      <c r="K37" s="20"/>
      <c r="L37" s="20"/>
      <c r="M37" s="3408"/>
      <c r="N37" s="3409"/>
      <c r="O37" s="20"/>
      <c r="P37" s="20"/>
      <c r="Q37" s="20"/>
      <c r="R37" s="20"/>
      <c r="S37" s="20"/>
      <c r="T37" s="20"/>
      <c r="U37" s="20"/>
      <c r="V37" s="20"/>
      <c r="W37" s="20"/>
      <c r="X37" s="3272"/>
      <c r="Y37" s="3272"/>
      <c r="Z37" s="20"/>
      <c r="AA37" s="20"/>
      <c r="AB37" s="20"/>
      <c r="AC37" s="20"/>
      <c r="AD37" s="20"/>
      <c r="AE37" s="20"/>
      <c r="AF37" s="20"/>
      <c r="AG37" s="20"/>
      <c r="AH37" s="20"/>
      <c r="AI37" s="20"/>
    </row>
    <row r="38" spans="1:35" ht="18" x14ac:dyDescent="0.25">
      <c r="A38" s="20"/>
      <c r="B38" s="20"/>
      <c r="C38" s="20"/>
      <c r="D38" s="20"/>
      <c r="E38" s="20"/>
      <c r="F38" s="20"/>
      <c r="G38" s="20"/>
      <c r="H38" s="20"/>
      <c r="I38" s="20"/>
      <c r="J38" s="20"/>
      <c r="K38" s="20"/>
      <c r="L38" s="20"/>
      <c r="M38" s="3408"/>
      <c r="N38" s="3409"/>
      <c r="O38" s="20"/>
      <c r="P38" s="20"/>
      <c r="Q38" s="20"/>
      <c r="R38" s="20"/>
      <c r="S38" s="20"/>
      <c r="T38" s="20"/>
      <c r="U38" s="20"/>
      <c r="V38" s="20"/>
      <c r="W38" s="20"/>
      <c r="X38" s="3272"/>
      <c r="Y38" s="3272"/>
      <c r="Z38" s="20"/>
      <c r="AA38" s="20"/>
      <c r="AB38" s="20"/>
      <c r="AC38" s="20"/>
      <c r="AD38" s="20"/>
      <c r="AE38" s="20"/>
      <c r="AF38" s="20"/>
      <c r="AG38" s="20"/>
      <c r="AH38" s="20"/>
      <c r="AI38" s="20"/>
    </row>
    <row r="39" spans="1:35" ht="18" x14ac:dyDescent="0.25">
      <c r="A39" s="20"/>
      <c r="B39" s="20"/>
      <c r="C39" s="20"/>
      <c r="D39" s="20"/>
      <c r="E39" s="20"/>
      <c r="F39" s="20"/>
      <c r="G39" s="20"/>
      <c r="H39" s="20"/>
      <c r="I39" s="20"/>
      <c r="J39" s="20"/>
      <c r="K39" s="20"/>
      <c r="L39" s="20"/>
      <c r="M39" s="3408"/>
      <c r="N39" s="3409"/>
      <c r="O39" s="20"/>
      <c r="P39" s="20"/>
      <c r="Q39" s="20"/>
      <c r="R39" s="20"/>
      <c r="S39" s="20"/>
      <c r="T39" s="20"/>
      <c r="U39" s="20"/>
      <c r="V39" s="20"/>
      <c r="W39" s="20"/>
      <c r="X39" s="3272"/>
      <c r="Y39" s="3272"/>
      <c r="Z39" s="20"/>
      <c r="AA39" s="20"/>
      <c r="AB39" s="20"/>
      <c r="AC39" s="20"/>
      <c r="AD39" s="20"/>
      <c r="AE39" s="20"/>
      <c r="AF39" s="20"/>
      <c r="AG39" s="20"/>
      <c r="AH39" s="20"/>
      <c r="AI39" s="20"/>
    </row>
    <row r="40" spans="1:35" ht="18" x14ac:dyDescent="0.25">
      <c r="A40" s="20"/>
      <c r="B40" s="20"/>
      <c r="C40" s="20"/>
      <c r="D40" s="20"/>
      <c r="E40" s="20"/>
      <c r="F40" s="20"/>
      <c r="G40" s="20"/>
      <c r="H40" s="20"/>
      <c r="I40" s="20"/>
      <c r="J40" s="20"/>
      <c r="K40" s="20"/>
      <c r="L40" s="20"/>
      <c r="M40" s="3408"/>
      <c r="N40" s="3409"/>
      <c r="O40" s="20"/>
      <c r="P40" s="20"/>
      <c r="Q40" s="20"/>
      <c r="R40" s="20"/>
      <c r="S40" s="20"/>
      <c r="T40" s="20"/>
      <c r="U40" s="20"/>
      <c r="V40" s="20"/>
      <c r="W40" s="20"/>
      <c r="X40" s="3272"/>
      <c r="Y40" s="3272"/>
      <c r="Z40" s="20"/>
      <c r="AA40" s="20"/>
      <c r="AB40" s="20"/>
      <c r="AC40" s="20"/>
      <c r="AD40" s="20"/>
      <c r="AE40" s="20"/>
      <c r="AF40" s="20"/>
      <c r="AG40" s="20"/>
      <c r="AH40" s="20"/>
      <c r="AI40" s="20"/>
    </row>
    <row r="41" spans="1:35" ht="18" x14ac:dyDescent="0.25">
      <c r="A41" s="20"/>
      <c r="B41" s="20"/>
      <c r="C41" s="20"/>
      <c r="D41" s="20"/>
      <c r="E41" s="20"/>
      <c r="F41" s="20"/>
      <c r="G41" s="20"/>
      <c r="H41" s="20"/>
      <c r="I41" s="20"/>
      <c r="J41" s="20"/>
      <c r="K41" s="20"/>
      <c r="L41" s="20"/>
      <c r="M41" s="3408"/>
      <c r="N41" s="3409"/>
      <c r="O41" s="20"/>
      <c r="P41" s="20"/>
      <c r="Q41" s="20"/>
      <c r="R41" s="20"/>
      <c r="S41" s="20"/>
      <c r="T41" s="20"/>
      <c r="U41" s="20"/>
      <c r="V41" s="20"/>
      <c r="W41" s="20"/>
      <c r="X41" s="3272"/>
      <c r="Y41" s="3272"/>
      <c r="Z41" s="20"/>
      <c r="AA41" s="20"/>
      <c r="AB41" s="20"/>
      <c r="AC41" s="20"/>
      <c r="AD41" s="20"/>
      <c r="AE41" s="20"/>
      <c r="AF41" s="20"/>
      <c r="AG41" s="20"/>
      <c r="AH41" s="20"/>
      <c r="AI41" s="20"/>
    </row>
    <row r="42" spans="1:35" ht="18" x14ac:dyDescent="0.25">
      <c r="A42" s="20"/>
      <c r="B42" s="20"/>
      <c r="C42" s="20"/>
      <c r="D42" s="20"/>
      <c r="E42" s="20"/>
      <c r="F42" s="20"/>
      <c r="G42" s="20"/>
      <c r="H42" s="20"/>
      <c r="I42" s="20"/>
      <c r="J42" s="20"/>
      <c r="K42" s="20"/>
      <c r="L42" s="20"/>
      <c r="M42" s="3408"/>
      <c r="N42" s="3409"/>
      <c r="O42" s="20"/>
      <c r="P42" s="20"/>
      <c r="Q42" s="20"/>
      <c r="R42" s="20"/>
      <c r="S42" s="20"/>
      <c r="T42" s="20"/>
      <c r="U42" s="20"/>
      <c r="V42" s="20"/>
      <c r="W42" s="20"/>
      <c r="X42" s="3272"/>
      <c r="Y42" s="3272"/>
      <c r="Z42" s="20"/>
      <c r="AA42" s="20"/>
      <c r="AB42" s="20"/>
      <c r="AC42" s="20"/>
      <c r="AD42" s="20"/>
      <c r="AE42" s="20"/>
      <c r="AF42" s="20"/>
      <c r="AG42" s="20"/>
      <c r="AH42" s="20"/>
      <c r="AI42" s="20"/>
    </row>
    <row r="43" spans="1:35" ht="18" x14ac:dyDescent="0.25">
      <c r="A43" s="20"/>
      <c r="B43" s="20"/>
      <c r="C43" s="20"/>
      <c r="D43" s="20"/>
      <c r="E43" s="20"/>
      <c r="F43" s="20"/>
      <c r="G43" s="20"/>
      <c r="H43" s="20"/>
      <c r="I43" s="20"/>
      <c r="J43" s="20"/>
      <c r="K43" s="20"/>
      <c r="L43" s="20"/>
      <c r="M43" s="3408"/>
      <c r="N43" s="3409"/>
      <c r="O43" s="20"/>
      <c r="P43" s="20"/>
      <c r="Q43" s="20"/>
      <c r="R43" s="20"/>
      <c r="S43" s="20"/>
      <c r="T43" s="20"/>
      <c r="U43" s="20"/>
      <c r="V43" s="20"/>
      <c r="W43" s="20"/>
      <c r="X43" s="3272"/>
      <c r="Y43" s="3272"/>
      <c r="Z43" s="20"/>
      <c r="AA43" s="20"/>
      <c r="AB43" s="20"/>
      <c r="AC43" s="20"/>
      <c r="AD43" s="20"/>
      <c r="AE43" s="20"/>
      <c r="AF43" s="20"/>
      <c r="AG43" s="20"/>
      <c r="AH43" s="20"/>
      <c r="AI43" s="20"/>
    </row>
    <row r="44" spans="1:35" ht="18" x14ac:dyDescent="0.25">
      <c r="A44" s="20"/>
      <c r="B44" s="20"/>
      <c r="C44" s="20"/>
      <c r="D44" s="20"/>
      <c r="E44" s="20"/>
      <c r="F44" s="20"/>
      <c r="G44" s="20"/>
      <c r="H44" s="20"/>
      <c r="I44" s="20"/>
      <c r="J44" s="20"/>
      <c r="K44" s="20"/>
      <c r="L44" s="20"/>
      <c r="M44" s="3408"/>
      <c r="N44" s="3409"/>
      <c r="O44" s="20"/>
      <c r="P44" s="20"/>
      <c r="Q44" s="20"/>
      <c r="R44" s="20"/>
      <c r="S44" s="20"/>
      <c r="T44" s="20"/>
      <c r="U44" s="20"/>
      <c r="V44" s="20"/>
      <c r="W44" s="20"/>
      <c r="X44" s="3272"/>
      <c r="Y44" s="3272"/>
      <c r="Z44" s="20"/>
      <c r="AA44" s="20"/>
      <c r="AB44" s="20"/>
      <c r="AC44" s="20"/>
      <c r="AD44" s="20"/>
      <c r="AE44" s="20"/>
      <c r="AF44" s="20"/>
      <c r="AG44" s="20"/>
      <c r="AH44" s="20"/>
      <c r="AI44" s="20"/>
    </row>
    <row r="45" spans="1:35" ht="18" x14ac:dyDescent="0.25">
      <c r="A45" s="20"/>
      <c r="B45" s="20"/>
      <c r="C45" s="20"/>
      <c r="D45" s="20"/>
      <c r="E45" s="20"/>
      <c r="F45" s="20"/>
      <c r="G45" s="20"/>
      <c r="H45" s="20"/>
      <c r="I45" s="20"/>
      <c r="J45" s="20"/>
      <c r="K45" s="20"/>
      <c r="L45" s="20"/>
      <c r="M45" s="3408"/>
      <c r="N45" s="3409"/>
      <c r="O45" s="20"/>
      <c r="P45" s="20"/>
      <c r="Q45" s="20"/>
      <c r="R45" s="20"/>
      <c r="S45" s="20"/>
      <c r="T45" s="20"/>
      <c r="U45" s="20"/>
      <c r="V45" s="20"/>
      <c r="W45" s="20"/>
      <c r="X45" s="3272"/>
      <c r="Y45" s="3272"/>
      <c r="Z45" s="20"/>
      <c r="AA45" s="20"/>
      <c r="AB45" s="20"/>
      <c r="AC45" s="20"/>
      <c r="AD45" s="20"/>
      <c r="AE45" s="20"/>
      <c r="AF45" s="20"/>
      <c r="AG45" s="20"/>
      <c r="AH45" s="20"/>
      <c r="AI45" s="20"/>
    </row>
    <row r="46" spans="1:35" ht="18" x14ac:dyDescent="0.25">
      <c r="A46" s="20"/>
      <c r="B46" s="20"/>
      <c r="C46" s="20"/>
      <c r="D46" s="20"/>
      <c r="E46" s="20"/>
      <c r="F46" s="20"/>
      <c r="G46" s="20"/>
      <c r="H46" s="20"/>
      <c r="I46" s="20"/>
      <c r="J46" s="20"/>
      <c r="K46" s="20"/>
      <c r="L46" s="20"/>
      <c r="M46" s="3408"/>
      <c r="N46" s="3409"/>
      <c r="O46" s="20"/>
      <c r="P46" s="20"/>
      <c r="Q46" s="20"/>
      <c r="R46" s="20"/>
      <c r="S46" s="20"/>
      <c r="T46" s="20"/>
      <c r="U46" s="20"/>
      <c r="V46" s="20"/>
      <c r="W46" s="20"/>
      <c r="X46" s="3272"/>
      <c r="Y46" s="3272"/>
      <c r="Z46" s="20"/>
      <c r="AA46" s="20"/>
      <c r="AB46" s="20"/>
      <c r="AC46" s="20"/>
      <c r="AD46" s="20"/>
      <c r="AE46" s="20"/>
      <c r="AF46" s="20"/>
      <c r="AG46" s="20"/>
      <c r="AH46" s="20"/>
      <c r="AI46" s="20"/>
    </row>
    <row r="47" spans="1:35" ht="18" x14ac:dyDescent="0.25">
      <c r="A47" s="20"/>
      <c r="B47" s="20"/>
      <c r="C47" s="20"/>
      <c r="D47" s="20"/>
      <c r="E47" s="20"/>
      <c r="F47" s="20"/>
      <c r="G47" s="20"/>
      <c r="H47" s="20"/>
      <c r="I47" s="20"/>
      <c r="J47" s="20"/>
      <c r="K47" s="20"/>
      <c r="L47" s="20"/>
      <c r="M47" s="3408"/>
      <c r="N47" s="3409"/>
      <c r="O47" s="20"/>
      <c r="P47" s="20"/>
      <c r="Q47" s="20"/>
      <c r="R47" s="20"/>
      <c r="S47" s="20"/>
      <c r="T47" s="20"/>
      <c r="U47" s="20"/>
      <c r="V47" s="20"/>
      <c r="W47" s="20"/>
      <c r="X47" s="3272"/>
      <c r="Y47" s="3272"/>
      <c r="Z47" s="20"/>
      <c r="AA47" s="20"/>
      <c r="AB47" s="20"/>
      <c r="AC47" s="20"/>
      <c r="AD47" s="20"/>
      <c r="AE47" s="20"/>
      <c r="AF47" s="20"/>
      <c r="AG47" s="20"/>
      <c r="AH47" s="20"/>
      <c r="AI47" s="20"/>
    </row>
    <row r="48" spans="1:35" ht="18" x14ac:dyDescent="0.25">
      <c r="A48" s="20"/>
      <c r="B48" s="20"/>
      <c r="C48" s="20"/>
      <c r="D48" s="20"/>
      <c r="E48" s="20"/>
      <c r="F48" s="20"/>
      <c r="G48" s="20"/>
      <c r="H48" s="20"/>
      <c r="I48" s="20"/>
      <c r="J48" s="20"/>
      <c r="K48" s="20"/>
      <c r="L48" s="20"/>
      <c r="M48" s="3408"/>
      <c r="N48" s="3409"/>
      <c r="O48" s="20"/>
      <c r="P48" s="20"/>
      <c r="Q48" s="20"/>
      <c r="R48" s="20"/>
      <c r="S48" s="20"/>
      <c r="T48" s="20"/>
      <c r="U48" s="20"/>
      <c r="V48" s="20"/>
      <c r="W48" s="20"/>
      <c r="X48" s="3272"/>
      <c r="Y48" s="3272"/>
      <c r="Z48" s="20"/>
      <c r="AA48" s="20"/>
      <c r="AB48" s="20"/>
      <c r="AC48" s="20"/>
      <c r="AD48" s="20"/>
      <c r="AE48" s="20"/>
      <c r="AF48" s="20"/>
      <c r="AG48" s="20"/>
      <c r="AH48" s="20"/>
      <c r="AI48" s="20"/>
    </row>
    <row r="49" spans="1:35" ht="18" x14ac:dyDescent="0.25">
      <c r="A49" s="20"/>
      <c r="B49" s="20"/>
      <c r="C49" s="20"/>
      <c r="D49" s="20"/>
      <c r="E49" s="20"/>
      <c r="F49" s="20"/>
      <c r="G49" s="20"/>
      <c r="H49" s="20"/>
      <c r="I49" s="20"/>
      <c r="J49" s="20"/>
      <c r="K49" s="20"/>
      <c r="L49" s="20"/>
      <c r="M49" s="3408"/>
      <c r="N49" s="3409"/>
      <c r="O49" s="20"/>
      <c r="P49" s="20"/>
      <c r="Q49" s="20"/>
      <c r="R49" s="20"/>
      <c r="S49" s="20"/>
      <c r="T49" s="20"/>
      <c r="U49" s="20"/>
      <c r="V49" s="20"/>
      <c r="W49" s="20"/>
      <c r="X49" s="3272"/>
      <c r="Y49" s="3272"/>
      <c r="Z49" s="20"/>
      <c r="AA49" s="20"/>
      <c r="AB49" s="20"/>
      <c r="AC49" s="20"/>
      <c r="AD49" s="20"/>
      <c r="AE49" s="20"/>
      <c r="AF49" s="20"/>
      <c r="AG49" s="20"/>
      <c r="AH49" s="20"/>
      <c r="AI49" s="20"/>
    </row>
    <row r="50" spans="1:35" ht="18" x14ac:dyDescent="0.25">
      <c r="A50" s="20"/>
      <c r="B50" s="20"/>
      <c r="C50" s="20"/>
      <c r="D50" s="20"/>
      <c r="E50" s="20"/>
      <c r="F50" s="20"/>
      <c r="G50" s="20"/>
      <c r="H50" s="20"/>
      <c r="I50" s="20"/>
      <c r="J50" s="20"/>
      <c r="K50" s="20"/>
      <c r="L50" s="20"/>
      <c r="M50" s="3408"/>
      <c r="N50" s="3409"/>
      <c r="O50" s="20"/>
      <c r="P50" s="20"/>
      <c r="Q50" s="20"/>
      <c r="R50" s="20"/>
      <c r="S50" s="20"/>
      <c r="T50" s="20"/>
      <c r="U50" s="20"/>
      <c r="V50" s="20"/>
      <c r="W50" s="20"/>
      <c r="X50" s="3272"/>
      <c r="Y50" s="3272"/>
      <c r="Z50" s="20"/>
      <c r="AA50" s="20"/>
      <c r="AB50" s="20"/>
      <c r="AC50" s="20"/>
      <c r="AD50" s="20"/>
      <c r="AE50" s="20"/>
      <c r="AF50" s="20"/>
      <c r="AG50" s="20"/>
      <c r="AH50" s="20"/>
      <c r="AI50" s="20"/>
    </row>
    <row r="51" spans="1:35" ht="18" x14ac:dyDescent="0.25">
      <c r="A51" s="20"/>
      <c r="B51" s="20"/>
      <c r="C51" s="20"/>
      <c r="D51" s="20"/>
      <c r="E51" s="20"/>
      <c r="F51" s="20"/>
      <c r="G51" s="20"/>
      <c r="H51" s="20"/>
      <c r="I51" s="20"/>
      <c r="J51" s="20"/>
      <c r="K51" s="20"/>
      <c r="L51" s="20"/>
      <c r="M51" s="3408"/>
      <c r="N51" s="3409"/>
      <c r="O51" s="20"/>
      <c r="P51" s="20"/>
      <c r="Q51" s="20"/>
      <c r="R51" s="20"/>
      <c r="S51" s="20"/>
      <c r="T51" s="20"/>
      <c r="U51" s="20"/>
      <c r="V51" s="20"/>
      <c r="W51" s="20"/>
      <c r="X51" s="3272"/>
      <c r="Y51" s="3272"/>
      <c r="Z51" s="20"/>
      <c r="AA51" s="20"/>
      <c r="AB51" s="20"/>
      <c r="AC51" s="20"/>
      <c r="AD51" s="20"/>
      <c r="AE51" s="20"/>
      <c r="AF51" s="20"/>
      <c r="AG51" s="20"/>
      <c r="AH51" s="20"/>
      <c r="AI51" s="20"/>
    </row>
    <row r="52" spans="1:35" ht="18" x14ac:dyDescent="0.25">
      <c r="A52" s="20"/>
      <c r="B52" s="20"/>
      <c r="C52" s="20"/>
      <c r="D52" s="20"/>
      <c r="E52" s="20"/>
      <c r="F52" s="20"/>
      <c r="G52" s="20"/>
      <c r="H52" s="20"/>
      <c r="I52" s="20"/>
      <c r="J52" s="20"/>
      <c r="K52" s="20"/>
      <c r="L52" s="20"/>
      <c r="M52" s="3408"/>
      <c r="N52" s="3409"/>
      <c r="O52" s="20"/>
      <c r="P52" s="20"/>
      <c r="Q52" s="20"/>
      <c r="R52" s="20"/>
      <c r="S52" s="20"/>
      <c r="T52" s="20"/>
      <c r="U52" s="20"/>
      <c r="V52" s="20"/>
      <c r="W52" s="20"/>
      <c r="X52" s="3272"/>
      <c r="Y52" s="3272"/>
      <c r="Z52" s="20"/>
      <c r="AA52" s="20"/>
      <c r="AB52" s="20"/>
      <c r="AC52" s="20"/>
      <c r="AD52" s="20"/>
      <c r="AE52" s="20"/>
      <c r="AF52" s="20"/>
      <c r="AG52" s="20"/>
      <c r="AH52" s="20"/>
      <c r="AI52" s="20"/>
    </row>
    <row r="53" spans="1:35" ht="18" x14ac:dyDescent="0.25">
      <c r="A53" s="20"/>
      <c r="B53" s="20"/>
      <c r="C53" s="20"/>
      <c r="D53" s="20"/>
      <c r="E53" s="20"/>
      <c r="F53" s="20"/>
      <c r="G53" s="20"/>
      <c r="H53" s="20"/>
      <c r="I53" s="20"/>
      <c r="J53" s="20"/>
      <c r="K53" s="20"/>
      <c r="L53" s="20"/>
      <c r="M53" s="3408"/>
      <c r="N53" s="3409"/>
      <c r="O53" s="20"/>
      <c r="P53" s="20"/>
      <c r="Q53" s="20"/>
      <c r="R53" s="20"/>
      <c r="S53" s="20"/>
      <c r="T53" s="20"/>
      <c r="U53" s="20"/>
      <c r="V53" s="20"/>
      <c r="W53" s="20"/>
      <c r="X53" s="3272"/>
      <c r="Y53" s="3272"/>
      <c r="Z53" s="20"/>
      <c r="AA53" s="20"/>
      <c r="AB53" s="20"/>
      <c r="AC53" s="20"/>
      <c r="AD53" s="20"/>
      <c r="AE53" s="20"/>
      <c r="AF53" s="20"/>
      <c r="AG53" s="20"/>
      <c r="AH53" s="20"/>
      <c r="AI53" s="20"/>
    </row>
    <row r="54" spans="1:35" ht="18" x14ac:dyDescent="0.25">
      <c r="A54" s="20"/>
      <c r="B54" s="20"/>
      <c r="C54" s="20"/>
      <c r="D54" s="20"/>
      <c r="E54" s="20"/>
      <c r="F54" s="20"/>
      <c r="G54" s="20"/>
      <c r="H54" s="20"/>
      <c r="I54" s="20"/>
      <c r="J54" s="20"/>
      <c r="K54" s="20"/>
      <c r="L54" s="20"/>
      <c r="M54" s="3408"/>
      <c r="N54" s="3409"/>
      <c r="O54" s="20"/>
      <c r="P54" s="20"/>
      <c r="Q54" s="20"/>
      <c r="R54" s="20"/>
      <c r="S54" s="20"/>
      <c r="T54" s="20"/>
      <c r="U54" s="20"/>
      <c r="V54" s="20"/>
      <c r="W54" s="20"/>
      <c r="X54" s="3272"/>
      <c r="Y54" s="3272"/>
      <c r="Z54" s="20"/>
      <c r="AA54" s="20"/>
      <c r="AB54" s="20"/>
      <c r="AC54" s="20"/>
      <c r="AD54" s="20"/>
      <c r="AE54" s="20"/>
      <c r="AF54" s="20"/>
      <c r="AG54" s="20"/>
      <c r="AH54" s="20"/>
      <c r="AI54" s="20"/>
    </row>
    <row r="55" spans="1:35" ht="18" x14ac:dyDescent="0.25">
      <c r="A55" s="20"/>
      <c r="B55" s="20"/>
      <c r="C55" s="20"/>
      <c r="D55" s="20"/>
      <c r="E55" s="20"/>
      <c r="F55" s="20"/>
      <c r="G55" s="20"/>
      <c r="H55" s="20"/>
      <c r="I55" s="20"/>
      <c r="J55" s="20"/>
      <c r="K55" s="20"/>
      <c r="L55" s="20"/>
      <c r="M55" s="3408"/>
      <c r="N55" s="3409"/>
      <c r="O55" s="20"/>
      <c r="P55" s="20"/>
      <c r="Q55" s="20"/>
      <c r="R55" s="20"/>
      <c r="S55" s="20"/>
      <c r="T55" s="20"/>
      <c r="U55" s="20"/>
      <c r="V55" s="20"/>
      <c r="W55" s="20"/>
      <c r="X55" s="3272"/>
      <c r="Y55" s="3272"/>
      <c r="Z55" s="20"/>
      <c r="AA55" s="20"/>
      <c r="AB55" s="20"/>
      <c r="AC55" s="20"/>
      <c r="AD55" s="20"/>
      <c r="AE55" s="20"/>
      <c r="AF55" s="20"/>
      <c r="AG55" s="20"/>
      <c r="AH55" s="20"/>
      <c r="AI55" s="20"/>
    </row>
    <row r="56" spans="1:35" ht="18" x14ac:dyDescent="0.25">
      <c r="A56" s="20"/>
      <c r="B56" s="20"/>
      <c r="C56" s="20"/>
      <c r="D56" s="20"/>
      <c r="E56" s="20"/>
      <c r="F56" s="20"/>
      <c r="G56" s="20"/>
      <c r="H56" s="20"/>
      <c r="I56" s="20"/>
      <c r="J56" s="20"/>
      <c r="K56" s="20"/>
      <c r="L56" s="20"/>
      <c r="M56" s="3408"/>
      <c r="N56" s="3409"/>
      <c r="O56" s="20"/>
      <c r="P56" s="20"/>
      <c r="Q56" s="20"/>
      <c r="R56" s="20"/>
      <c r="S56" s="20"/>
      <c r="T56" s="20"/>
      <c r="U56" s="20"/>
      <c r="V56" s="20"/>
      <c r="W56" s="20"/>
      <c r="X56" s="3272"/>
      <c r="Y56" s="3272"/>
      <c r="Z56" s="20"/>
      <c r="AA56" s="20"/>
      <c r="AB56" s="20"/>
      <c r="AC56" s="20"/>
      <c r="AD56" s="20"/>
      <c r="AE56" s="20"/>
      <c r="AF56" s="20"/>
      <c r="AG56" s="20"/>
      <c r="AH56" s="20"/>
      <c r="AI56" s="20"/>
    </row>
    <row r="57" spans="1:35" ht="18" x14ac:dyDescent="0.25">
      <c r="A57" s="20"/>
      <c r="B57" s="20"/>
      <c r="C57" s="20"/>
      <c r="D57" s="20"/>
      <c r="E57" s="20"/>
      <c r="F57" s="20"/>
      <c r="G57" s="20"/>
      <c r="H57" s="20"/>
      <c r="I57" s="20"/>
      <c r="J57" s="20"/>
      <c r="K57" s="20"/>
      <c r="L57" s="20"/>
      <c r="M57" s="3408"/>
      <c r="N57" s="3409"/>
      <c r="O57" s="20"/>
      <c r="P57" s="20"/>
      <c r="Q57" s="20"/>
      <c r="R57" s="20"/>
      <c r="S57" s="20"/>
      <c r="T57" s="20"/>
      <c r="U57" s="20"/>
      <c r="V57" s="20"/>
      <c r="W57" s="20"/>
      <c r="X57" s="3272"/>
      <c r="Y57" s="3272"/>
      <c r="Z57" s="20"/>
      <c r="AA57" s="20"/>
      <c r="AB57" s="20"/>
      <c r="AC57" s="20"/>
      <c r="AD57" s="20"/>
      <c r="AE57" s="20"/>
      <c r="AF57" s="20"/>
      <c r="AG57" s="20"/>
      <c r="AH57" s="20"/>
      <c r="AI57" s="20"/>
    </row>
    <row r="58" spans="1:35" ht="18" x14ac:dyDescent="0.25">
      <c r="A58" s="20"/>
      <c r="B58" s="20"/>
      <c r="C58" s="20"/>
      <c r="D58" s="20"/>
      <c r="E58" s="20"/>
      <c r="F58" s="20"/>
      <c r="G58" s="20"/>
      <c r="H58" s="20"/>
      <c r="I58" s="20"/>
      <c r="J58" s="20"/>
      <c r="K58" s="20"/>
      <c r="L58" s="20"/>
      <c r="M58" s="3408"/>
      <c r="N58" s="3409"/>
      <c r="O58" s="20"/>
      <c r="P58" s="20"/>
      <c r="Q58" s="20"/>
      <c r="R58" s="20"/>
      <c r="S58" s="20"/>
      <c r="T58" s="20"/>
      <c r="U58" s="20"/>
      <c r="V58" s="20"/>
      <c r="W58" s="20"/>
      <c r="X58" s="3272"/>
      <c r="Y58" s="3272"/>
      <c r="Z58" s="20"/>
      <c r="AA58" s="20"/>
      <c r="AB58" s="20"/>
      <c r="AC58" s="20"/>
      <c r="AD58" s="20"/>
      <c r="AE58" s="20"/>
      <c r="AF58" s="20"/>
      <c r="AG58" s="20"/>
      <c r="AH58" s="20"/>
      <c r="AI58" s="20"/>
    </row>
    <row r="59" spans="1:35" ht="18" x14ac:dyDescent="0.25">
      <c r="A59" s="20"/>
      <c r="B59" s="20"/>
      <c r="C59" s="20"/>
      <c r="D59" s="20"/>
      <c r="E59" s="20"/>
      <c r="F59" s="20"/>
      <c r="G59" s="20"/>
      <c r="H59" s="20"/>
      <c r="I59" s="20"/>
      <c r="J59" s="20"/>
      <c r="K59" s="20"/>
      <c r="L59" s="20"/>
      <c r="M59" s="3408"/>
      <c r="N59" s="3409"/>
      <c r="O59" s="20"/>
      <c r="P59" s="20"/>
      <c r="Q59" s="20"/>
      <c r="R59" s="20"/>
      <c r="S59" s="20"/>
      <c r="T59" s="20"/>
      <c r="U59" s="20"/>
      <c r="V59" s="20"/>
      <c r="W59" s="20"/>
      <c r="X59" s="3272"/>
      <c r="Y59" s="3272"/>
      <c r="Z59" s="20"/>
      <c r="AA59" s="20"/>
      <c r="AB59" s="20"/>
      <c r="AC59" s="20"/>
      <c r="AD59" s="20"/>
      <c r="AE59" s="20"/>
      <c r="AF59" s="20"/>
      <c r="AG59" s="20"/>
      <c r="AH59" s="20"/>
      <c r="AI59" s="20"/>
    </row>
    <row r="60" spans="1:35" ht="18" x14ac:dyDescent="0.25">
      <c r="A60" s="20"/>
      <c r="B60" s="20"/>
      <c r="C60" s="20"/>
      <c r="D60" s="20"/>
      <c r="E60" s="20"/>
      <c r="F60" s="20"/>
      <c r="G60" s="20"/>
      <c r="H60" s="20"/>
      <c r="I60" s="20"/>
      <c r="J60" s="20"/>
      <c r="K60" s="20"/>
      <c r="L60" s="20"/>
      <c r="M60" s="3408"/>
      <c r="N60" s="3409"/>
      <c r="O60" s="20"/>
      <c r="P60" s="20"/>
      <c r="Q60" s="20"/>
      <c r="R60" s="20"/>
      <c r="S60" s="20"/>
      <c r="T60" s="20"/>
      <c r="U60" s="20"/>
      <c r="V60" s="20"/>
      <c r="W60" s="20"/>
      <c r="X60" s="3272"/>
      <c r="Y60" s="3272"/>
      <c r="Z60" s="20"/>
      <c r="AA60" s="20"/>
      <c r="AB60" s="20"/>
      <c r="AC60" s="20"/>
      <c r="AD60" s="20"/>
      <c r="AE60" s="20"/>
      <c r="AF60" s="20"/>
      <c r="AG60" s="20"/>
      <c r="AH60" s="20"/>
      <c r="AI60" s="20"/>
    </row>
    <row r="61" spans="1:35" ht="18" x14ac:dyDescent="0.25">
      <c r="A61" s="20"/>
      <c r="B61" s="20"/>
      <c r="C61" s="20"/>
      <c r="D61" s="20"/>
      <c r="E61" s="20"/>
      <c r="F61" s="20"/>
      <c r="G61" s="20"/>
      <c r="H61" s="20"/>
      <c r="I61" s="20"/>
      <c r="J61" s="20"/>
      <c r="K61" s="20"/>
      <c r="L61" s="20"/>
      <c r="M61" s="3408"/>
      <c r="N61" s="3409"/>
      <c r="O61" s="20"/>
      <c r="P61" s="20"/>
      <c r="Q61" s="20"/>
      <c r="R61" s="20"/>
      <c r="S61" s="20"/>
      <c r="T61" s="20"/>
      <c r="U61" s="20"/>
      <c r="V61" s="20"/>
      <c r="W61" s="20"/>
      <c r="X61" s="3272"/>
      <c r="Y61" s="3272"/>
      <c r="Z61" s="20"/>
      <c r="AA61" s="20"/>
      <c r="AB61" s="20"/>
      <c r="AC61" s="20"/>
      <c r="AD61" s="20"/>
      <c r="AE61" s="20"/>
      <c r="AF61" s="20"/>
      <c r="AG61" s="20"/>
      <c r="AH61" s="20"/>
      <c r="AI61" s="20"/>
    </row>
    <row r="62" spans="1:35" ht="18" x14ac:dyDescent="0.25">
      <c r="A62" s="20"/>
      <c r="B62" s="20"/>
      <c r="C62" s="20"/>
      <c r="D62" s="20"/>
      <c r="E62" s="20"/>
      <c r="F62" s="20"/>
      <c r="G62" s="20"/>
      <c r="H62" s="20"/>
      <c r="I62" s="20"/>
      <c r="J62" s="20"/>
      <c r="K62" s="20"/>
      <c r="L62" s="20"/>
      <c r="M62" s="3408"/>
      <c r="N62" s="3409"/>
      <c r="O62" s="20"/>
      <c r="P62" s="20"/>
      <c r="Q62" s="20"/>
      <c r="R62" s="20"/>
      <c r="S62" s="20"/>
      <c r="T62" s="20"/>
      <c r="U62" s="20"/>
      <c r="V62" s="20"/>
      <c r="W62" s="20"/>
      <c r="X62" s="3272"/>
      <c r="Y62" s="3272"/>
      <c r="Z62" s="20"/>
      <c r="AA62" s="20"/>
      <c r="AB62" s="20"/>
      <c r="AC62" s="20"/>
      <c r="AD62" s="20"/>
      <c r="AE62" s="20"/>
      <c r="AF62" s="20"/>
      <c r="AG62" s="20"/>
      <c r="AH62" s="20"/>
      <c r="AI62" s="20"/>
    </row>
    <row r="63" spans="1:35" ht="18" x14ac:dyDescent="0.25">
      <c r="A63" s="20"/>
      <c r="B63" s="20"/>
      <c r="C63" s="20"/>
      <c r="D63" s="20"/>
      <c r="E63" s="20"/>
      <c r="F63" s="20"/>
      <c r="G63" s="20"/>
      <c r="H63" s="20"/>
      <c r="I63" s="20"/>
      <c r="J63" s="20"/>
      <c r="K63" s="20"/>
      <c r="L63" s="20"/>
      <c r="M63" s="3408"/>
      <c r="N63" s="3409"/>
      <c r="O63" s="20"/>
      <c r="P63" s="20"/>
      <c r="Q63" s="20"/>
      <c r="R63" s="20"/>
      <c r="S63" s="20"/>
      <c r="T63" s="20"/>
      <c r="U63" s="20"/>
      <c r="V63" s="20"/>
      <c r="W63" s="20"/>
      <c r="X63" s="3272"/>
      <c r="Y63" s="3272"/>
      <c r="Z63" s="20"/>
      <c r="AA63" s="20"/>
      <c r="AB63" s="20"/>
      <c r="AC63" s="20"/>
      <c r="AD63" s="20"/>
      <c r="AE63" s="20"/>
      <c r="AF63" s="20"/>
      <c r="AG63" s="20"/>
      <c r="AH63" s="20"/>
      <c r="AI63" s="20"/>
    </row>
    <row r="64" spans="1:35" ht="18" x14ac:dyDescent="0.25">
      <c r="A64" s="20"/>
      <c r="B64" s="20"/>
      <c r="C64" s="20"/>
      <c r="D64" s="20"/>
      <c r="E64" s="20"/>
      <c r="F64" s="20"/>
      <c r="G64" s="20"/>
      <c r="H64" s="20"/>
      <c r="I64" s="20"/>
      <c r="J64" s="20"/>
      <c r="K64" s="20"/>
      <c r="L64" s="20"/>
      <c r="M64" s="3408"/>
      <c r="N64" s="3409"/>
      <c r="O64" s="20"/>
      <c r="P64" s="20"/>
      <c r="Q64" s="20"/>
      <c r="R64" s="20"/>
      <c r="S64" s="20"/>
      <c r="T64" s="20"/>
      <c r="U64" s="20"/>
      <c r="V64" s="20"/>
      <c r="W64" s="20"/>
      <c r="X64" s="3272"/>
      <c r="Y64" s="3272"/>
      <c r="Z64" s="20"/>
      <c r="AA64" s="20"/>
      <c r="AB64" s="20"/>
      <c r="AC64" s="20"/>
      <c r="AD64" s="20"/>
      <c r="AE64" s="20"/>
      <c r="AF64" s="20"/>
      <c r="AG64" s="20"/>
      <c r="AH64" s="20"/>
      <c r="AI64" s="20"/>
    </row>
    <row r="65" spans="1:35" ht="18" x14ac:dyDescent="0.25">
      <c r="A65" s="20"/>
      <c r="B65" s="20"/>
      <c r="C65" s="20"/>
      <c r="D65" s="20"/>
      <c r="E65" s="20"/>
      <c r="F65" s="20"/>
      <c r="G65" s="20"/>
      <c r="H65" s="20"/>
      <c r="I65" s="20"/>
      <c r="J65" s="20"/>
      <c r="K65" s="20"/>
      <c r="L65" s="20"/>
      <c r="M65" s="3408"/>
      <c r="N65" s="3409"/>
      <c r="O65" s="20"/>
      <c r="P65" s="20"/>
      <c r="Q65" s="20"/>
      <c r="R65" s="20"/>
      <c r="S65" s="20"/>
      <c r="T65" s="20"/>
      <c r="U65" s="20"/>
      <c r="V65" s="20"/>
      <c r="W65" s="20"/>
      <c r="X65" s="3272"/>
      <c r="Y65" s="3272"/>
      <c r="Z65" s="20"/>
      <c r="AA65" s="20"/>
      <c r="AB65" s="20"/>
      <c r="AC65" s="20"/>
      <c r="AD65" s="20"/>
      <c r="AE65" s="20"/>
      <c r="AF65" s="20"/>
      <c r="AG65" s="20"/>
      <c r="AH65" s="20"/>
      <c r="AI65" s="20"/>
    </row>
    <row r="66" spans="1:35" ht="18" x14ac:dyDescent="0.25">
      <c r="A66" s="20"/>
      <c r="B66" s="20"/>
      <c r="C66" s="20"/>
      <c r="D66" s="20"/>
      <c r="E66" s="20"/>
      <c r="F66" s="20"/>
      <c r="G66" s="20"/>
      <c r="H66" s="20"/>
      <c r="I66" s="20"/>
      <c r="J66" s="20"/>
      <c r="K66" s="20"/>
      <c r="L66" s="20"/>
      <c r="M66" s="3408"/>
      <c r="N66" s="3409"/>
      <c r="O66" s="20"/>
      <c r="P66" s="20"/>
      <c r="Q66" s="20"/>
      <c r="R66" s="20"/>
      <c r="S66" s="20"/>
      <c r="T66" s="20"/>
      <c r="U66" s="20"/>
      <c r="V66" s="20"/>
      <c r="W66" s="20"/>
      <c r="X66" s="3272"/>
      <c r="Y66" s="3272"/>
      <c r="Z66" s="20"/>
      <c r="AA66" s="20"/>
      <c r="AB66" s="20"/>
      <c r="AC66" s="20"/>
      <c r="AD66" s="20"/>
      <c r="AE66" s="20"/>
      <c r="AF66" s="20"/>
      <c r="AG66" s="20"/>
      <c r="AH66" s="20"/>
      <c r="AI66" s="20"/>
    </row>
    <row r="67" spans="1:35" ht="18" x14ac:dyDescent="0.25">
      <c r="A67" s="20"/>
      <c r="B67" s="20"/>
      <c r="C67" s="20"/>
      <c r="D67" s="20"/>
      <c r="E67" s="20"/>
      <c r="F67" s="20"/>
      <c r="G67" s="20"/>
      <c r="H67" s="20"/>
      <c r="I67" s="20"/>
      <c r="J67" s="20"/>
      <c r="K67" s="20"/>
      <c r="L67" s="20"/>
      <c r="M67" s="3408"/>
      <c r="N67" s="3409"/>
      <c r="O67" s="20"/>
      <c r="P67" s="20"/>
      <c r="Q67" s="20"/>
      <c r="R67" s="20"/>
      <c r="S67" s="20"/>
      <c r="T67" s="20"/>
      <c r="U67" s="20"/>
      <c r="V67" s="20"/>
      <c r="W67" s="20"/>
      <c r="X67" s="3272"/>
      <c r="Y67" s="3272"/>
      <c r="Z67" s="20"/>
      <c r="AA67" s="20"/>
      <c r="AB67" s="20"/>
      <c r="AC67" s="20"/>
      <c r="AD67" s="20"/>
      <c r="AE67" s="20"/>
      <c r="AF67" s="20"/>
      <c r="AG67" s="20"/>
      <c r="AH67" s="20"/>
      <c r="AI67" s="20"/>
    </row>
    <row r="68" spans="1:35" ht="18" x14ac:dyDescent="0.25">
      <c r="A68" s="20"/>
      <c r="B68" s="20"/>
      <c r="C68" s="20"/>
      <c r="D68" s="20"/>
      <c r="E68" s="20"/>
      <c r="F68" s="20"/>
      <c r="G68" s="20"/>
      <c r="H68" s="20"/>
      <c r="I68" s="20"/>
      <c r="J68" s="20"/>
      <c r="K68" s="20"/>
      <c r="L68" s="20"/>
      <c r="M68" s="3408"/>
      <c r="N68" s="3409"/>
      <c r="O68" s="20"/>
      <c r="P68" s="20"/>
      <c r="Q68" s="20"/>
      <c r="R68" s="20"/>
      <c r="S68" s="20"/>
      <c r="T68" s="20"/>
      <c r="U68" s="20"/>
      <c r="V68" s="20"/>
      <c r="W68" s="20"/>
      <c r="X68" s="3272"/>
      <c r="Y68" s="3272"/>
      <c r="Z68" s="20"/>
      <c r="AA68" s="20"/>
      <c r="AB68" s="20"/>
      <c r="AC68" s="20"/>
      <c r="AD68" s="20"/>
      <c r="AE68" s="20"/>
      <c r="AF68" s="20"/>
      <c r="AG68" s="20"/>
      <c r="AH68" s="20"/>
      <c r="AI68" s="20"/>
    </row>
    <row r="69" spans="1:35" ht="18" x14ac:dyDescent="0.25">
      <c r="A69" s="20"/>
      <c r="B69" s="20"/>
      <c r="C69" s="20"/>
      <c r="D69" s="20"/>
      <c r="E69" s="20"/>
      <c r="F69" s="20"/>
      <c r="G69" s="20"/>
      <c r="H69" s="20"/>
      <c r="I69" s="20"/>
      <c r="J69" s="20"/>
      <c r="K69" s="20"/>
      <c r="L69" s="20"/>
      <c r="M69" s="3408"/>
      <c r="N69" s="3409"/>
      <c r="O69" s="20"/>
      <c r="P69" s="20"/>
      <c r="Q69" s="20"/>
      <c r="R69" s="20"/>
      <c r="S69" s="20"/>
      <c r="T69" s="20"/>
      <c r="U69" s="20"/>
      <c r="V69" s="20"/>
      <c r="W69" s="20"/>
      <c r="X69" s="3272"/>
      <c r="Y69" s="3272"/>
      <c r="Z69" s="20"/>
      <c r="AA69" s="20"/>
      <c r="AB69" s="20"/>
      <c r="AC69" s="20"/>
      <c r="AD69" s="20"/>
      <c r="AE69" s="20"/>
      <c r="AF69" s="20"/>
      <c r="AG69" s="20"/>
      <c r="AH69" s="20"/>
      <c r="AI69" s="20"/>
    </row>
    <row r="70" spans="1:35" ht="18" x14ac:dyDescent="0.25">
      <c r="A70" s="20"/>
      <c r="B70" s="20"/>
      <c r="C70" s="20"/>
      <c r="D70" s="20"/>
      <c r="E70" s="20"/>
      <c r="F70" s="20"/>
      <c r="G70" s="20"/>
      <c r="H70" s="20"/>
      <c r="I70" s="20"/>
      <c r="J70" s="20"/>
      <c r="K70" s="20"/>
      <c r="L70" s="20"/>
      <c r="M70" s="3408"/>
      <c r="N70" s="3409"/>
      <c r="O70" s="20"/>
      <c r="P70" s="20"/>
      <c r="Q70" s="20"/>
      <c r="R70" s="20"/>
      <c r="S70" s="20"/>
      <c r="T70" s="20"/>
      <c r="U70" s="20"/>
      <c r="V70" s="20"/>
      <c r="W70" s="20"/>
      <c r="X70" s="3272"/>
      <c r="Y70" s="3272"/>
      <c r="Z70" s="20"/>
      <c r="AA70" s="20"/>
      <c r="AB70" s="20"/>
      <c r="AC70" s="20"/>
      <c r="AD70" s="20"/>
      <c r="AE70" s="20"/>
      <c r="AF70" s="20"/>
      <c r="AG70" s="20"/>
      <c r="AH70" s="20"/>
      <c r="AI70" s="20"/>
    </row>
    <row r="71" spans="1:35" ht="18" x14ac:dyDescent="0.25">
      <c r="A71" s="20"/>
      <c r="B71" s="20"/>
      <c r="C71" s="20"/>
      <c r="D71" s="20"/>
      <c r="E71" s="20"/>
      <c r="F71" s="20"/>
      <c r="G71" s="20"/>
      <c r="H71" s="20"/>
      <c r="I71" s="20"/>
      <c r="J71" s="20"/>
      <c r="K71" s="20"/>
      <c r="L71" s="20"/>
      <c r="M71" s="3408"/>
      <c r="N71" s="3409"/>
      <c r="O71" s="20"/>
      <c r="P71" s="20"/>
      <c r="Q71" s="20"/>
      <c r="R71" s="20"/>
      <c r="S71" s="20"/>
      <c r="T71" s="20"/>
      <c r="U71" s="20"/>
      <c r="V71" s="20"/>
      <c r="W71" s="20"/>
      <c r="X71" s="3272"/>
      <c r="Y71" s="3272"/>
      <c r="Z71" s="20"/>
      <c r="AA71" s="20"/>
      <c r="AB71" s="20"/>
      <c r="AC71" s="20"/>
      <c r="AD71" s="20"/>
      <c r="AE71" s="20"/>
      <c r="AF71" s="20"/>
      <c r="AG71" s="20"/>
      <c r="AH71" s="20"/>
      <c r="AI71" s="20"/>
    </row>
    <row r="72" spans="1:35" ht="18" x14ac:dyDescent="0.25">
      <c r="A72" s="20"/>
      <c r="B72" s="20"/>
      <c r="C72" s="20"/>
      <c r="D72" s="20"/>
      <c r="E72" s="20"/>
      <c r="F72" s="20"/>
      <c r="G72" s="20"/>
      <c r="H72" s="20"/>
      <c r="I72" s="20"/>
      <c r="J72" s="20"/>
      <c r="K72" s="20"/>
      <c r="L72" s="20"/>
      <c r="M72" s="3408"/>
      <c r="N72" s="3409"/>
      <c r="O72" s="20"/>
      <c r="P72" s="20"/>
      <c r="Q72" s="20"/>
      <c r="R72" s="20"/>
      <c r="S72" s="20"/>
      <c r="T72" s="20"/>
      <c r="U72" s="20"/>
      <c r="V72" s="20"/>
      <c r="W72" s="20"/>
      <c r="X72" s="3272"/>
      <c r="Y72" s="3272"/>
      <c r="Z72" s="20"/>
      <c r="AA72" s="20"/>
      <c r="AB72" s="20"/>
      <c r="AC72" s="20"/>
      <c r="AD72" s="20"/>
      <c r="AE72" s="20"/>
      <c r="AF72" s="20"/>
      <c r="AG72" s="20"/>
      <c r="AH72" s="20"/>
      <c r="AI72" s="20"/>
    </row>
    <row r="73" spans="1:35" ht="18" x14ac:dyDescent="0.25">
      <c r="A73" s="20"/>
      <c r="B73" s="20"/>
      <c r="C73" s="20"/>
      <c r="D73" s="20"/>
      <c r="E73" s="20"/>
      <c r="F73" s="20"/>
      <c r="G73" s="20"/>
      <c r="H73" s="20"/>
      <c r="I73" s="20"/>
      <c r="J73" s="20"/>
      <c r="K73" s="20"/>
      <c r="L73" s="20"/>
      <c r="M73" s="3408"/>
      <c r="N73" s="3409"/>
      <c r="O73" s="20"/>
      <c r="P73" s="20"/>
      <c r="Q73" s="20"/>
      <c r="R73" s="20"/>
      <c r="S73" s="20"/>
      <c r="T73" s="20"/>
      <c r="U73" s="20"/>
      <c r="V73" s="20"/>
      <c r="W73" s="20"/>
      <c r="X73" s="3272"/>
      <c r="Y73" s="3272"/>
      <c r="Z73" s="20"/>
      <c r="AA73" s="20"/>
      <c r="AB73" s="20"/>
      <c r="AC73" s="20"/>
      <c r="AD73" s="20"/>
      <c r="AE73" s="20"/>
      <c r="AF73" s="20"/>
      <c r="AG73" s="20"/>
      <c r="AH73" s="20"/>
      <c r="AI73" s="20"/>
    </row>
    <row r="74" spans="1:35" ht="18" x14ac:dyDescent="0.25">
      <c r="A74" s="20"/>
      <c r="B74" s="20"/>
      <c r="C74" s="20"/>
      <c r="D74" s="20"/>
      <c r="E74" s="20"/>
      <c r="F74" s="20"/>
      <c r="G74" s="20"/>
      <c r="H74" s="20"/>
      <c r="I74" s="20"/>
      <c r="J74" s="20"/>
      <c r="K74" s="20"/>
      <c r="L74" s="20"/>
      <c r="M74" s="3408"/>
      <c r="N74" s="3409"/>
      <c r="O74" s="20"/>
      <c r="P74" s="20"/>
      <c r="Q74" s="20"/>
      <c r="R74" s="20"/>
      <c r="S74" s="20"/>
      <c r="T74" s="20"/>
      <c r="U74" s="20"/>
      <c r="V74" s="20"/>
      <c r="W74" s="20"/>
      <c r="X74" s="3272"/>
      <c r="Y74" s="3272"/>
      <c r="Z74" s="20"/>
      <c r="AA74" s="20"/>
      <c r="AB74" s="20"/>
      <c r="AC74" s="20"/>
      <c r="AD74" s="20"/>
      <c r="AE74" s="20"/>
      <c r="AF74" s="20"/>
      <c r="AG74" s="20"/>
      <c r="AH74" s="20"/>
      <c r="AI74" s="20"/>
    </row>
    <row r="75" spans="1:35" ht="18" x14ac:dyDescent="0.25">
      <c r="A75" s="20"/>
      <c r="B75" s="20"/>
      <c r="C75" s="20"/>
      <c r="D75" s="20"/>
      <c r="E75" s="20"/>
      <c r="F75" s="20"/>
      <c r="G75" s="20"/>
      <c r="H75" s="20"/>
      <c r="I75" s="20"/>
      <c r="J75" s="20"/>
      <c r="K75" s="20"/>
      <c r="L75" s="20"/>
      <c r="M75" s="3408"/>
      <c r="N75" s="3409"/>
      <c r="O75" s="20"/>
      <c r="P75" s="20"/>
      <c r="Q75" s="20"/>
      <c r="R75" s="20"/>
      <c r="S75" s="20"/>
      <c r="T75" s="20"/>
      <c r="U75" s="20"/>
      <c r="V75" s="20"/>
      <c r="W75" s="20"/>
      <c r="X75" s="3272"/>
      <c r="Y75" s="3272"/>
      <c r="Z75" s="20"/>
      <c r="AA75" s="20"/>
      <c r="AB75" s="20"/>
      <c r="AC75" s="20"/>
      <c r="AD75" s="20"/>
      <c r="AE75" s="20"/>
      <c r="AF75" s="20"/>
      <c r="AG75" s="20"/>
      <c r="AH75" s="20"/>
      <c r="AI75" s="20"/>
    </row>
    <row r="76" spans="1:35" ht="18" x14ac:dyDescent="0.25">
      <c r="A76" s="20"/>
      <c r="B76" s="20"/>
      <c r="C76" s="20"/>
      <c r="D76" s="20"/>
      <c r="E76" s="20"/>
      <c r="F76" s="20"/>
      <c r="G76" s="20"/>
      <c r="H76" s="20"/>
      <c r="I76" s="20"/>
      <c r="J76" s="20"/>
      <c r="K76" s="20"/>
      <c r="L76" s="20"/>
      <c r="M76" s="3408"/>
      <c r="N76" s="3409"/>
      <c r="O76" s="20"/>
      <c r="P76" s="20"/>
      <c r="Q76" s="20"/>
      <c r="R76" s="20"/>
      <c r="S76" s="20"/>
      <c r="T76" s="20"/>
      <c r="U76" s="20"/>
      <c r="V76" s="20"/>
      <c r="W76" s="20"/>
      <c r="X76" s="3272"/>
      <c r="Y76" s="3272"/>
      <c r="Z76" s="20"/>
      <c r="AA76" s="20"/>
      <c r="AB76" s="20"/>
      <c r="AC76" s="20"/>
      <c r="AD76" s="20"/>
      <c r="AE76" s="20"/>
      <c r="AF76" s="20"/>
      <c r="AG76" s="20"/>
      <c r="AH76" s="20"/>
      <c r="AI76" s="20"/>
    </row>
    <row r="77" spans="1:35" ht="18" x14ac:dyDescent="0.25">
      <c r="A77" s="20"/>
      <c r="B77" s="20"/>
      <c r="C77" s="20"/>
      <c r="D77" s="20"/>
      <c r="E77" s="20"/>
      <c r="F77" s="20"/>
      <c r="G77" s="20"/>
      <c r="H77" s="20"/>
      <c r="I77" s="20"/>
      <c r="J77" s="20"/>
      <c r="K77" s="20"/>
      <c r="L77" s="20"/>
      <c r="M77" s="3408"/>
      <c r="N77" s="3409"/>
      <c r="O77" s="20"/>
      <c r="P77" s="20"/>
      <c r="Q77" s="20"/>
      <c r="R77" s="20"/>
      <c r="S77" s="20"/>
      <c r="T77" s="20"/>
      <c r="U77" s="20"/>
      <c r="V77" s="20"/>
      <c r="W77" s="20"/>
      <c r="X77" s="3272"/>
      <c r="Y77" s="3272"/>
      <c r="Z77" s="20"/>
      <c r="AA77" s="20"/>
      <c r="AB77" s="20"/>
      <c r="AC77" s="20"/>
      <c r="AD77" s="20"/>
      <c r="AE77" s="20"/>
      <c r="AF77" s="20"/>
      <c r="AG77" s="20"/>
      <c r="AH77" s="20"/>
      <c r="AI77" s="20"/>
    </row>
    <row r="78" spans="1:35" ht="18" x14ac:dyDescent="0.25">
      <c r="A78" s="20"/>
      <c r="B78" s="20"/>
      <c r="C78" s="20"/>
      <c r="D78" s="20"/>
      <c r="E78" s="20"/>
      <c r="F78" s="20"/>
      <c r="G78" s="20"/>
      <c r="H78" s="20"/>
      <c r="I78" s="20"/>
      <c r="J78" s="20"/>
      <c r="K78" s="20"/>
      <c r="L78" s="20"/>
      <c r="M78" s="3408"/>
      <c r="N78" s="3409"/>
      <c r="O78" s="20"/>
      <c r="P78" s="20"/>
      <c r="Q78" s="20"/>
      <c r="R78" s="20"/>
      <c r="S78" s="20"/>
      <c r="T78" s="20"/>
      <c r="U78" s="20"/>
      <c r="V78" s="20"/>
      <c r="W78" s="20"/>
      <c r="X78" s="3272"/>
      <c r="Y78" s="3272"/>
      <c r="Z78" s="20"/>
      <c r="AA78" s="20"/>
      <c r="AB78" s="20"/>
      <c r="AC78" s="20"/>
      <c r="AD78" s="20"/>
      <c r="AE78" s="20"/>
      <c r="AF78" s="20"/>
      <c r="AG78" s="20"/>
      <c r="AH78" s="20"/>
      <c r="AI78" s="20"/>
    </row>
    <row r="79" spans="1:35" ht="18" x14ac:dyDescent="0.25">
      <c r="A79" s="20"/>
      <c r="B79" s="20"/>
      <c r="C79" s="20"/>
      <c r="D79" s="20"/>
      <c r="E79" s="20"/>
      <c r="F79" s="20"/>
      <c r="G79" s="20"/>
      <c r="H79" s="20"/>
      <c r="I79" s="20"/>
      <c r="J79" s="20"/>
      <c r="K79" s="20"/>
      <c r="L79" s="20"/>
      <c r="M79" s="3408"/>
      <c r="N79" s="3409"/>
      <c r="O79" s="20"/>
      <c r="P79" s="20"/>
      <c r="Q79" s="20"/>
      <c r="R79" s="20"/>
      <c r="S79" s="20"/>
      <c r="T79" s="20"/>
      <c r="U79" s="20"/>
      <c r="V79" s="20"/>
      <c r="W79" s="20"/>
      <c r="X79" s="3272"/>
      <c r="Y79" s="3272"/>
      <c r="Z79" s="20"/>
      <c r="AA79" s="20"/>
      <c r="AB79" s="20"/>
      <c r="AC79" s="20"/>
      <c r="AD79" s="20"/>
      <c r="AE79" s="20"/>
      <c r="AF79" s="20"/>
      <c r="AG79" s="20"/>
      <c r="AH79" s="20"/>
      <c r="AI79" s="20"/>
    </row>
    <row r="80" spans="1:35" ht="18" x14ac:dyDescent="0.25">
      <c r="A80" s="20"/>
      <c r="B80" s="20"/>
      <c r="C80" s="20"/>
      <c r="D80" s="20"/>
      <c r="E80" s="20"/>
      <c r="F80" s="20"/>
      <c r="G80" s="20"/>
      <c r="H80" s="20"/>
      <c r="I80" s="20"/>
      <c r="J80" s="20"/>
      <c r="K80" s="20"/>
      <c r="L80" s="20"/>
      <c r="M80" s="3408"/>
      <c r="N80" s="3409"/>
      <c r="O80" s="20"/>
      <c r="P80" s="20"/>
      <c r="Q80" s="20"/>
      <c r="R80" s="20"/>
      <c r="S80" s="20"/>
      <c r="T80" s="20"/>
      <c r="U80" s="20"/>
      <c r="V80" s="20"/>
      <c r="W80" s="20"/>
      <c r="X80" s="3272"/>
      <c r="Y80" s="3272"/>
      <c r="Z80" s="20"/>
      <c r="AA80" s="20"/>
      <c r="AB80" s="20"/>
      <c r="AC80" s="20"/>
      <c r="AD80" s="20"/>
      <c r="AE80" s="20"/>
      <c r="AF80" s="20"/>
      <c r="AG80" s="20"/>
      <c r="AH80" s="20"/>
      <c r="AI80" s="20"/>
    </row>
    <row r="81" spans="1:35" ht="18" x14ac:dyDescent="0.25">
      <c r="A81" s="20"/>
      <c r="B81" s="20"/>
      <c r="C81" s="20"/>
      <c r="D81" s="20"/>
      <c r="E81" s="20"/>
      <c r="F81" s="20"/>
      <c r="G81" s="20"/>
      <c r="H81" s="20"/>
      <c r="I81" s="20"/>
      <c r="J81" s="20"/>
      <c r="K81" s="20"/>
      <c r="L81" s="20"/>
      <c r="M81" s="3408"/>
      <c r="N81" s="3409"/>
      <c r="O81" s="20"/>
      <c r="P81" s="20"/>
      <c r="Q81" s="20"/>
      <c r="R81" s="20"/>
      <c r="S81" s="20"/>
      <c r="T81" s="20"/>
      <c r="U81" s="20"/>
      <c r="V81" s="20"/>
      <c r="W81" s="20"/>
      <c r="X81" s="3272"/>
      <c r="Y81" s="3272"/>
      <c r="Z81" s="20"/>
      <c r="AA81" s="20"/>
      <c r="AB81" s="20"/>
      <c r="AC81" s="20"/>
      <c r="AD81" s="20"/>
      <c r="AE81" s="20"/>
      <c r="AF81" s="20"/>
      <c r="AG81" s="20"/>
      <c r="AH81" s="20"/>
      <c r="AI81" s="20"/>
    </row>
    <row r="82" spans="1:35" ht="18" x14ac:dyDescent="0.25">
      <c r="A82" s="20"/>
      <c r="B82" s="20"/>
      <c r="C82" s="20"/>
      <c r="D82" s="20"/>
      <c r="E82" s="20"/>
      <c r="F82" s="20"/>
      <c r="G82" s="20"/>
      <c r="H82" s="20"/>
      <c r="I82" s="20"/>
      <c r="J82" s="20"/>
      <c r="K82" s="20"/>
      <c r="L82" s="20"/>
      <c r="M82" s="3408"/>
      <c r="N82" s="3409"/>
      <c r="O82" s="20"/>
      <c r="P82" s="20"/>
      <c r="Q82" s="20"/>
      <c r="R82" s="20"/>
      <c r="S82" s="20"/>
      <c r="T82" s="20"/>
      <c r="U82" s="20"/>
      <c r="V82" s="20"/>
      <c r="W82" s="20"/>
      <c r="X82" s="3272"/>
      <c r="Y82" s="3272"/>
      <c r="Z82" s="20"/>
      <c r="AA82" s="20"/>
      <c r="AB82" s="20"/>
      <c r="AC82" s="20"/>
      <c r="AD82" s="20"/>
      <c r="AE82" s="20"/>
      <c r="AF82" s="20"/>
      <c r="AG82" s="20"/>
      <c r="AH82" s="20"/>
      <c r="AI82" s="20"/>
    </row>
    <row r="83" spans="1:35" ht="18" x14ac:dyDescent="0.25">
      <c r="A83" s="20"/>
      <c r="B83" s="20"/>
      <c r="C83" s="20"/>
      <c r="D83" s="20"/>
      <c r="E83" s="20"/>
      <c r="F83" s="20"/>
      <c r="G83" s="20"/>
      <c r="H83" s="20"/>
      <c r="I83" s="20"/>
      <c r="J83" s="20"/>
      <c r="K83" s="20"/>
      <c r="L83" s="20"/>
      <c r="M83" s="3408"/>
      <c r="N83" s="3409"/>
      <c r="O83" s="20"/>
      <c r="P83" s="20"/>
      <c r="Q83" s="20"/>
      <c r="R83" s="20"/>
      <c r="S83" s="20"/>
      <c r="T83" s="20"/>
      <c r="U83" s="20"/>
      <c r="V83" s="20"/>
      <c r="W83" s="20"/>
      <c r="X83" s="3272"/>
      <c r="Y83" s="3272"/>
      <c r="Z83" s="20"/>
      <c r="AA83" s="20"/>
      <c r="AB83" s="20"/>
      <c r="AC83" s="20"/>
      <c r="AD83" s="20"/>
      <c r="AE83" s="20"/>
      <c r="AF83" s="20"/>
      <c r="AG83" s="20"/>
      <c r="AH83" s="20"/>
      <c r="AI83" s="20"/>
    </row>
    <row r="84" spans="1:35" ht="18" x14ac:dyDescent="0.25">
      <c r="A84" s="20"/>
      <c r="B84" s="20"/>
      <c r="C84" s="20"/>
      <c r="D84" s="20"/>
      <c r="E84" s="20"/>
      <c r="F84" s="20"/>
      <c r="G84" s="20"/>
      <c r="H84" s="20"/>
      <c r="I84" s="20"/>
      <c r="J84" s="20"/>
      <c r="K84" s="20"/>
      <c r="L84" s="20"/>
      <c r="M84" s="3408"/>
      <c r="N84" s="3409"/>
      <c r="O84" s="20"/>
      <c r="P84" s="20"/>
      <c r="Q84" s="20"/>
      <c r="R84" s="20"/>
      <c r="S84" s="20"/>
      <c r="T84" s="20"/>
      <c r="U84" s="20"/>
      <c r="V84" s="20"/>
      <c r="W84" s="20"/>
      <c r="X84" s="3272"/>
      <c r="Y84" s="3272"/>
      <c r="Z84" s="20"/>
      <c r="AA84" s="20"/>
      <c r="AB84" s="20"/>
      <c r="AC84" s="20"/>
      <c r="AD84" s="20"/>
      <c r="AE84" s="20"/>
      <c r="AF84" s="20"/>
      <c r="AG84" s="20"/>
      <c r="AH84" s="20"/>
      <c r="AI84" s="20"/>
    </row>
    <row r="85" spans="1:35" ht="18" x14ac:dyDescent="0.25">
      <c r="A85" s="20"/>
      <c r="B85" s="20"/>
      <c r="C85" s="20"/>
      <c r="D85" s="20"/>
      <c r="E85" s="20"/>
      <c r="F85" s="20"/>
      <c r="G85" s="20"/>
      <c r="H85" s="20"/>
      <c r="I85" s="20"/>
      <c r="J85" s="20"/>
      <c r="K85" s="20"/>
      <c r="L85" s="20"/>
      <c r="M85" s="3408"/>
      <c r="N85" s="3409"/>
      <c r="O85" s="20"/>
      <c r="P85" s="20"/>
      <c r="Q85" s="20"/>
      <c r="R85" s="20"/>
      <c r="S85" s="20"/>
      <c r="T85" s="20"/>
      <c r="U85" s="20"/>
      <c r="V85" s="20"/>
      <c r="W85" s="20"/>
      <c r="X85" s="3272"/>
      <c r="Y85" s="3272"/>
      <c r="Z85" s="20"/>
      <c r="AA85" s="20"/>
      <c r="AB85" s="20"/>
      <c r="AC85" s="20"/>
      <c r="AD85" s="20"/>
      <c r="AE85" s="20"/>
      <c r="AF85" s="20"/>
      <c r="AG85" s="20"/>
      <c r="AH85" s="20"/>
      <c r="AI85" s="20"/>
    </row>
    <row r="86" spans="1:35" ht="18" x14ac:dyDescent="0.25">
      <c r="A86" s="20"/>
      <c r="B86" s="20"/>
      <c r="C86" s="20"/>
      <c r="D86" s="20"/>
      <c r="E86" s="20"/>
      <c r="F86" s="20"/>
      <c r="G86" s="20"/>
      <c r="H86" s="20"/>
      <c r="I86" s="20"/>
      <c r="J86" s="20"/>
      <c r="K86" s="20"/>
      <c r="L86" s="20"/>
      <c r="M86" s="3408"/>
      <c r="N86" s="3409"/>
      <c r="O86" s="20"/>
      <c r="P86" s="20"/>
      <c r="Q86" s="20"/>
      <c r="R86" s="20"/>
      <c r="S86" s="20"/>
      <c r="T86" s="20"/>
      <c r="U86" s="20"/>
      <c r="V86" s="20"/>
      <c r="W86" s="20"/>
      <c r="X86" s="3272"/>
      <c r="Y86" s="3272"/>
      <c r="Z86" s="20"/>
      <c r="AA86" s="20"/>
      <c r="AB86" s="20"/>
      <c r="AC86" s="20"/>
      <c r="AD86" s="20"/>
      <c r="AE86" s="20"/>
      <c r="AF86" s="20"/>
      <c r="AG86" s="20"/>
      <c r="AH86" s="20"/>
      <c r="AI86" s="20"/>
    </row>
    <row r="87" spans="1:35" ht="18" x14ac:dyDescent="0.25">
      <c r="A87" s="20"/>
      <c r="B87" s="20"/>
      <c r="C87" s="20"/>
      <c r="D87" s="20"/>
      <c r="E87" s="20"/>
      <c r="F87" s="20"/>
      <c r="G87" s="20"/>
      <c r="H87" s="20"/>
      <c r="I87" s="20"/>
      <c r="J87" s="20"/>
      <c r="K87" s="20"/>
      <c r="L87" s="20"/>
      <c r="M87" s="3408"/>
      <c r="N87" s="3409"/>
      <c r="O87" s="20"/>
      <c r="P87" s="20"/>
      <c r="Q87" s="20"/>
      <c r="R87" s="20"/>
      <c r="S87" s="20"/>
      <c r="T87" s="20"/>
      <c r="U87" s="20"/>
      <c r="V87" s="20"/>
      <c r="W87" s="20"/>
      <c r="X87" s="3272"/>
      <c r="Y87" s="3272"/>
      <c r="Z87" s="20"/>
      <c r="AA87" s="20"/>
      <c r="AB87" s="20"/>
      <c r="AC87" s="20"/>
      <c r="AD87" s="20"/>
      <c r="AE87" s="20"/>
      <c r="AF87" s="20"/>
      <c r="AG87" s="20"/>
      <c r="AH87" s="20"/>
      <c r="AI87" s="20"/>
    </row>
    <row r="88" spans="1:35" ht="18" x14ac:dyDescent="0.25">
      <c r="A88" s="20"/>
      <c r="B88" s="20"/>
      <c r="C88" s="20"/>
      <c r="D88" s="20"/>
      <c r="E88" s="20"/>
      <c r="F88" s="20"/>
      <c r="G88" s="20"/>
      <c r="H88" s="20"/>
      <c r="I88" s="20"/>
      <c r="J88" s="20"/>
      <c r="K88" s="20"/>
      <c r="L88" s="20"/>
      <c r="M88" s="3408"/>
      <c r="N88" s="3409"/>
      <c r="O88" s="20"/>
      <c r="P88" s="20"/>
      <c r="Q88" s="20"/>
      <c r="R88" s="20"/>
      <c r="S88" s="20"/>
      <c r="T88" s="20"/>
      <c r="U88" s="20"/>
      <c r="V88" s="20"/>
      <c r="W88" s="20"/>
      <c r="X88" s="3272"/>
      <c r="Y88" s="3272"/>
      <c r="Z88" s="20"/>
      <c r="AA88" s="20"/>
      <c r="AB88" s="20"/>
      <c r="AC88" s="20"/>
      <c r="AD88" s="20"/>
      <c r="AE88" s="20"/>
      <c r="AF88" s="20"/>
      <c r="AG88" s="20"/>
      <c r="AH88" s="20"/>
      <c r="AI88" s="20"/>
    </row>
    <row r="89" spans="1:35" ht="18" x14ac:dyDescent="0.25">
      <c r="A89" s="20"/>
      <c r="B89" s="20"/>
      <c r="C89" s="20"/>
      <c r="D89" s="20"/>
      <c r="E89" s="20"/>
      <c r="F89" s="20"/>
      <c r="G89" s="20"/>
      <c r="H89" s="20"/>
      <c r="I89" s="20"/>
      <c r="J89" s="20"/>
      <c r="K89" s="20"/>
      <c r="L89" s="20"/>
      <c r="M89" s="3408"/>
      <c r="N89" s="3409"/>
      <c r="O89" s="20"/>
      <c r="P89" s="20"/>
      <c r="Q89" s="20"/>
      <c r="R89" s="20"/>
      <c r="S89" s="20"/>
      <c r="T89" s="20"/>
      <c r="U89" s="20"/>
      <c r="V89" s="20"/>
      <c r="W89" s="20"/>
      <c r="X89" s="3272"/>
      <c r="Y89" s="3272"/>
      <c r="Z89" s="20"/>
      <c r="AA89" s="20"/>
      <c r="AB89" s="20"/>
      <c r="AC89" s="20"/>
      <c r="AD89" s="20"/>
      <c r="AE89" s="20"/>
      <c r="AF89" s="20"/>
      <c r="AG89" s="20"/>
      <c r="AH89" s="20"/>
      <c r="AI89" s="20"/>
    </row>
    <row r="90" spans="1:35" ht="18" x14ac:dyDescent="0.25">
      <c r="A90" s="20"/>
      <c r="B90" s="20"/>
      <c r="C90" s="20"/>
      <c r="D90" s="20"/>
      <c r="E90" s="20"/>
      <c r="F90" s="20"/>
      <c r="G90" s="20"/>
      <c r="H90" s="20"/>
      <c r="I90" s="20"/>
      <c r="J90" s="20"/>
      <c r="K90" s="20"/>
      <c r="L90" s="20"/>
      <c r="M90" s="3408"/>
      <c r="N90" s="3409"/>
      <c r="O90" s="20"/>
      <c r="P90" s="20"/>
      <c r="Q90" s="20"/>
      <c r="R90" s="20"/>
      <c r="S90" s="20"/>
      <c r="T90" s="20"/>
      <c r="U90" s="20"/>
      <c r="V90" s="20"/>
      <c r="W90" s="20"/>
      <c r="X90" s="3272"/>
      <c r="Y90" s="3272"/>
      <c r="Z90" s="20"/>
      <c r="AA90" s="20"/>
      <c r="AB90" s="20"/>
      <c r="AC90" s="20"/>
      <c r="AD90" s="20"/>
      <c r="AE90" s="20"/>
      <c r="AF90" s="20"/>
      <c r="AG90" s="20"/>
      <c r="AH90" s="20"/>
      <c r="AI90" s="20"/>
    </row>
    <row r="91" spans="1:35" ht="18" x14ac:dyDescent="0.25">
      <c r="A91" s="20"/>
      <c r="B91" s="20"/>
      <c r="C91" s="20"/>
      <c r="D91" s="20"/>
      <c r="E91" s="20"/>
      <c r="F91" s="20"/>
      <c r="G91" s="20"/>
      <c r="H91" s="20"/>
      <c r="I91" s="20"/>
      <c r="J91" s="20"/>
      <c r="K91" s="20"/>
      <c r="L91" s="20"/>
      <c r="M91" s="3408"/>
      <c r="N91" s="3409"/>
      <c r="O91" s="20"/>
      <c r="P91" s="20"/>
      <c r="Q91" s="20"/>
      <c r="R91" s="20"/>
      <c r="S91" s="20"/>
      <c r="T91" s="20"/>
      <c r="U91" s="20"/>
      <c r="V91" s="20"/>
      <c r="W91" s="20"/>
      <c r="X91" s="3272"/>
      <c r="Y91" s="3272"/>
      <c r="Z91" s="20"/>
      <c r="AA91" s="20"/>
      <c r="AB91" s="20"/>
      <c r="AC91" s="20"/>
      <c r="AD91" s="20"/>
      <c r="AE91" s="20"/>
      <c r="AF91" s="20"/>
      <c r="AG91" s="20"/>
      <c r="AH91" s="20"/>
      <c r="AI91" s="20"/>
    </row>
    <row r="92" spans="1:35" ht="18" x14ac:dyDescent="0.25">
      <c r="A92" s="20"/>
      <c r="B92" s="20"/>
      <c r="C92" s="20"/>
      <c r="D92" s="20"/>
      <c r="E92" s="20"/>
      <c r="F92" s="20"/>
      <c r="G92" s="20"/>
      <c r="H92" s="20"/>
      <c r="I92" s="20"/>
      <c r="J92" s="20"/>
      <c r="K92" s="20"/>
      <c r="L92" s="20"/>
      <c r="M92" s="3408"/>
      <c r="N92" s="3409"/>
      <c r="O92" s="20"/>
      <c r="P92" s="20"/>
      <c r="Q92" s="20"/>
      <c r="R92" s="20"/>
      <c r="S92" s="20"/>
      <c r="T92" s="20"/>
      <c r="U92" s="20"/>
      <c r="V92" s="20"/>
      <c r="W92" s="20"/>
      <c r="X92" s="3272"/>
      <c r="Y92" s="3272"/>
      <c r="Z92" s="20"/>
      <c r="AA92" s="20"/>
      <c r="AB92" s="20"/>
      <c r="AC92" s="20"/>
      <c r="AD92" s="20"/>
      <c r="AE92" s="20"/>
      <c r="AF92" s="20"/>
      <c r="AG92" s="20"/>
      <c r="AH92" s="20"/>
      <c r="AI92" s="20"/>
    </row>
    <row r="93" spans="1:35" ht="18" x14ac:dyDescent="0.25">
      <c r="A93" s="20"/>
      <c r="B93" s="20"/>
      <c r="C93" s="20"/>
      <c r="D93" s="20"/>
      <c r="E93" s="20"/>
      <c r="F93" s="20"/>
      <c r="G93" s="20"/>
      <c r="H93" s="20"/>
      <c r="I93" s="20"/>
      <c r="J93" s="20"/>
      <c r="K93" s="20"/>
      <c r="L93" s="20"/>
      <c r="M93" s="3408"/>
      <c r="N93" s="3409"/>
      <c r="O93" s="20"/>
      <c r="P93" s="20"/>
      <c r="Q93" s="20"/>
      <c r="R93" s="20"/>
      <c r="S93" s="20"/>
      <c r="T93" s="20"/>
      <c r="U93" s="20"/>
      <c r="V93" s="20"/>
      <c r="W93" s="20"/>
      <c r="X93" s="3272"/>
      <c r="Y93" s="3272"/>
      <c r="Z93" s="20"/>
      <c r="AA93" s="20"/>
      <c r="AB93" s="20"/>
      <c r="AC93" s="20"/>
      <c r="AD93" s="20"/>
      <c r="AE93" s="20"/>
      <c r="AF93" s="20"/>
      <c r="AG93" s="20"/>
      <c r="AH93" s="20"/>
      <c r="AI93" s="20"/>
    </row>
    <row r="94" spans="1:35" ht="18" x14ac:dyDescent="0.25">
      <c r="A94" s="20"/>
      <c r="B94" s="20"/>
      <c r="C94" s="20"/>
      <c r="D94" s="20"/>
      <c r="E94" s="20"/>
      <c r="F94" s="20"/>
      <c r="G94" s="20"/>
      <c r="H94" s="20"/>
      <c r="I94" s="20"/>
      <c r="J94" s="20"/>
      <c r="K94" s="20"/>
      <c r="L94" s="20"/>
      <c r="M94" s="3408"/>
      <c r="N94" s="3409"/>
      <c r="O94" s="20"/>
      <c r="P94" s="20"/>
      <c r="Q94" s="20"/>
      <c r="R94" s="20"/>
      <c r="S94" s="20"/>
      <c r="T94" s="20"/>
      <c r="U94" s="20"/>
      <c r="V94" s="20"/>
      <c r="W94" s="20"/>
      <c r="X94" s="3272"/>
      <c r="Y94" s="3272"/>
      <c r="Z94" s="20"/>
      <c r="AA94" s="20"/>
      <c r="AB94" s="20"/>
      <c r="AC94" s="20"/>
      <c r="AD94" s="20"/>
      <c r="AE94" s="20"/>
      <c r="AF94" s="20"/>
      <c r="AG94" s="20"/>
      <c r="AH94" s="20"/>
      <c r="AI94" s="20"/>
    </row>
    <row r="95" spans="1:35" ht="18" x14ac:dyDescent="0.25">
      <c r="A95" s="20"/>
      <c r="B95" s="20"/>
      <c r="C95" s="20"/>
      <c r="D95" s="20"/>
      <c r="E95" s="20"/>
      <c r="F95" s="20"/>
      <c r="G95" s="20"/>
      <c r="H95" s="20"/>
      <c r="I95" s="20"/>
      <c r="J95" s="20"/>
      <c r="K95" s="20"/>
      <c r="L95" s="20"/>
      <c r="M95" s="3408"/>
      <c r="N95" s="3409"/>
      <c r="O95" s="20"/>
      <c r="P95" s="20"/>
      <c r="Q95" s="20"/>
      <c r="R95" s="20"/>
      <c r="S95" s="20"/>
      <c r="T95" s="20"/>
      <c r="U95" s="20"/>
      <c r="V95" s="20"/>
      <c r="W95" s="20"/>
      <c r="X95" s="3272"/>
      <c r="Y95" s="3272"/>
      <c r="Z95" s="20"/>
      <c r="AA95" s="20"/>
      <c r="AB95" s="20"/>
      <c r="AC95" s="20"/>
      <c r="AD95" s="20"/>
      <c r="AE95" s="20"/>
      <c r="AF95" s="20"/>
      <c r="AG95" s="20"/>
      <c r="AH95" s="20"/>
      <c r="AI95" s="20"/>
    </row>
    <row r="96" spans="1:35" ht="18" x14ac:dyDescent="0.25">
      <c r="A96" s="20"/>
      <c r="B96" s="20"/>
      <c r="C96" s="20"/>
      <c r="D96" s="20"/>
      <c r="E96" s="20"/>
      <c r="F96" s="20"/>
      <c r="G96" s="20"/>
      <c r="H96" s="20"/>
      <c r="I96" s="20"/>
      <c r="J96" s="20"/>
      <c r="K96" s="20"/>
      <c r="L96" s="20"/>
      <c r="M96" s="3408"/>
      <c r="N96" s="3409"/>
      <c r="O96" s="20"/>
      <c r="P96" s="20"/>
      <c r="Q96" s="20"/>
      <c r="R96" s="20"/>
      <c r="S96" s="20"/>
      <c r="T96" s="20"/>
      <c r="U96" s="20"/>
      <c r="V96" s="20"/>
      <c r="W96" s="20"/>
      <c r="X96" s="3272"/>
      <c r="Y96" s="3272"/>
      <c r="Z96" s="20"/>
      <c r="AA96" s="20"/>
      <c r="AB96" s="20"/>
      <c r="AC96" s="20"/>
      <c r="AD96" s="20"/>
      <c r="AE96" s="20"/>
      <c r="AF96" s="20"/>
      <c r="AG96" s="20"/>
      <c r="AH96" s="20"/>
      <c r="AI96" s="20"/>
    </row>
    <row r="97" spans="1:35" ht="18" x14ac:dyDescent="0.25">
      <c r="A97" s="20"/>
      <c r="B97" s="20"/>
      <c r="C97" s="20"/>
      <c r="D97" s="20"/>
      <c r="E97" s="20"/>
      <c r="F97" s="20"/>
      <c r="G97" s="20"/>
      <c r="H97" s="20"/>
      <c r="I97" s="20"/>
      <c r="J97" s="20"/>
      <c r="K97" s="20"/>
      <c r="L97" s="20"/>
      <c r="M97" s="3408"/>
      <c r="N97" s="3409"/>
      <c r="O97" s="20"/>
      <c r="P97" s="20"/>
      <c r="Q97" s="20"/>
      <c r="R97" s="20"/>
      <c r="S97" s="20"/>
      <c r="T97" s="20"/>
      <c r="U97" s="20"/>
      <c r="V97" s="20"/>
      <c r="W97" s="20"/>
      <c r="X97" s="3272"/>
      <c r="Y97" s="3272"/>
      <c r="Z97" s="20"/>
      <c r="AA97" s="20"/>
      <c r="AB97" s="20"/>
      <c r="AC97" s="20"/>
      <c r="AD97" s="20"/>
      <c r="AE97" s="20"/>
      <c r="AF97" s="20"/>
      <c r="AG97" s="20"/>
      <c r="AH97" s="20"/>
      <c r="AI97" s="20"/>
    </row>
    <row r="98" spans="1:35" ht="18" x14ac:dyDescent="0.25">
      <c r="A98" s="20"/>
      <c r="B98" s="20"/>
      <c r="C98" s="20"/>
      <c r="D98" s="20"/>
      <c r="E98" s="20"/>
      <c r="F98" s="20"/>
      <c r="G98" s="20"/>
      <c r="H98" s="20"/>
      <c r="I98" s="20"/>
      <c r="J98" s="20"/>
      <c r="K98" s="20"/>
      <c r="L98" s="20"/>
      <c r="M98" s="3408"/>
      <c r="N98" s="3409"/>
      <c r="O98" s="20"/>
      <c r="P98" s="20"/>
      <c r="Q98" s="20"/>
      <c r="R98" s="20"/>
      <c r="S98" s="20"/>
      <c r="T98" s="20"/>
      <c r="U98" s="20"/>
      <c r="V98" s="20"/>
      <c r="W98" s="20"/>
      <c r="X98" s="3272"/>
      <c r="Y98" s="3272"/>
      <c r="Z98" s="20"/>
      <c r="AA98" s="20"/>
      <c r="AB98" s="20"/>
      <c r="AC98" s="20"/>
      <c r="AD98" s="20"/>
      <c r="AE98" s="20"/>
      <c r="AF98" s="20"/>
      <c r="AG98" s="20"/>
      <c r="AH98" s="20"/>
      <c r="AI98" s="20"/>
    </row>
    <row r="99" spans="1:35" ht="18" x14ac:dyDescent="0.25">
      <c r="A99" s="20"/>
      <c r="B99" s="20"/>
      <c r="C99" s="20"/>
      <c r="D99" s="20"/>
      <c r="E99" s="20"/>
      <c r="F99" s="20"/>
      <c r="G99" s="20"/>
      <c r="H99" s="20"/>
      <c r="I99" s="20"/>
      <c r="J99" s="20"/>
      <c r="K99" s="20"/>
      <c r="L99" s="20"/>
      <c r="M99" s="3408"/>
      <c r="N99" s="3409"/>
      <c r="O99" s="20"/>
      <c r="P99" s="20"/>
      <c r="Q99" s="20"/>
      <c r="R99" s="20"/>
      <c r="S99" s="20"/>
      <c r="T99" s="20"/>
      <c r="U99" s="20"/>
      <c r="V99" s="20"/>
      <c r="W99" s="20"/>
      <c r="X99" s="3272"/>
      <c r="Y99" s="3272"/>
      <c r="Z99" s="20"/>
      <c r="AA99" s="20"/>
      <c r="AB99" s="20"/>
      <c r="AC99" s="20"/>
      <c r="AD99" s="20"/>
      <c r="AE99" s="20"/>
      <c r="AF99" s="20"/>
      <c r="AG99" s="20"/>
      <c r="AH99" s="20"/>
      <c r="AI99" s="20"/>
    </row>
    <row r="100" spans="1:35" ht="18" x14ac:dyDescent="0.25">
      <c r="A100" s="20"/>
      <c r="B100" s="20"/>
      <c r="C100" s="20"/>
      <c r="D100" s="20"/>
      <c r="E100" s="20"/>
      <c r="F100" s="20"/>
      <c r="G100" s="20"/>
      <c r="H100" s="20"/>
      <c r="I100" s="20"/>
      <c r="J100" s="20"/>
      <c r="K100" s="20"/>
      <c r="L100" s="20"/>
      <c r="M100" s="3408"/>
      <c r="N100" s="3409"/>
      <c r="O100" s="20"/>
      <c r="P100" s="20"/>
      <c r="Q100" s="20"/>
      <c r="R100" s="20"/>
      <c r="S100" s="20"/>
      <c r="T100" s="20"/>
      <c r="U100" s="20"/>
      <c r="V100" s="20"/>
      <c r="W100" s="20"/>
      <c r="X100" s="3272"/>
      <c r="Y100" s="3272"/>
      <c r="Z100" s="20"/>
      <c r="AA100" s="20"/>
      <c r="AB100" s="20"/>
      <c r="AC100" s="20"/>
      <c r="AD100" s="20"/>
      <c r="AE100" s="20"/>
      <c r="AF100" s="20"/>
      <c r="AG100" s="20"/>
      <c r="AH100" s="20"/>
      <c r="AI100" s="20"/>
    </row>
    <row r="101" spans="1:35" ht="18" x14ac:dyDescent="0.25">
      <c r="A101" s="20"/>
      <c r="B101" s="20"/>
      <c r="C101" s="20"/>
      <c r="D101" s="20"/>
      <c r="E101" s="20"/>
      <c r="F101" s="20"/>
      <c r="G101" s="20"/>
      <c r="H101" s="20"/>
      <c r="I101" s="20"/>
      <c r="J101" s="20"/>
      <c r="K101" s="20"/>
      <c r="L101" s="20"/>
      <c r="M101" s="3408"/>
      <c r="N101" s="3409"/>
      <c r="O101" s="20"/>
      <c r="P101" s="20"/>
      <c r="Q101" s="20"/>
      <c r="R101" s="20"/>
      <c r="S101" s="20"/>
      <c r="T101" s="20"/>
      <c r="U101" s="20"/>
      <c r="V101" s="20"/>
      <c r="W101" s="20"/>
      <c r="X101" s="3272"/>
      <c r="Y101" s="3272"/>
      <c r="Z101" s="20"/>
      <c r="AA101" s="20"/>
      <c r="AB101" s="20"/>
      <c r="AC101" s="20"/>
      <c r="AD101" s="20"/>
      <c r="AE101" s="20"/>
      <c r="AF101" s="20"/>
      <c r="AG101" s="20"/>
      <c r="AH101" s="20"/>
      <c r="AI101" s="20"/>
    </row>
    <row r="102" spans="1:35" ht="18" x14ac:dyDescent="0.25">
      <c r="A102" s="20"/>
      <c r="B102" s="20"/>
      <c r="C102" s="20"/>
      <c r="D102" s="20"/>
      <c r="E102" s="20"/>
      <c r="F102" s="20"/>
      <c r="G102" s="20"/>
      <c r="H102" s="20"/>
      <c r="I102" s="20"/>
      <c r="J102" s="20"/>
      <c r="K102" s="20"/>
      <c r="L102" s="20"/>
      <c r="M102" s="3408"/>
      <c r="N102" s="3409"/>
      <c r="O102" s="20"/>
      <c r="P102" s="20"/>
      <c r="Q102" s="20"/>
      <c r="R102" s="20"/>
      <c r="S102" s="20"/>
      <c r="T102" s="20"/>
      <c r="U102" s="20"/>
      <c r="V102" s="20"/>
      <c r="W102" s="20"/>
      <c r="X102" s="3272"/>
      <c r="Y102" s="3272"/>
      <c r="Z102" s="20"/>
      <c r="AA102" s="20"/>
      <c r="AB102" s="20"/>
      <c r="AC102" s="20"/>
      <c r="AD102" s="20"/>
      <c r="AE102" s="20"/>
      <c r="AF102" s="20"/>
      <c r="AG102" s="20"/>
      <c r="AH102" s="20"/>
      <c r="AI102" s="20"/>
    </row>
    <row r="103" spans="1:35" ht="18" x14ac:dyDescent="0.25">
      <c r="A103" s="20"/>
      <c r="B103" s="20"/>
      <c r="C103" s="20"/>
      <c r="D103" s="20"/>
      <c r="E103" s="20"/>
      <c r="F103" s="20"/>
      <c r="G103" s="20"/>
      <c r="H103" s="20"/>
      <c r="I103" s="20"/>
      <c r="J103" s="20"/>
      <c r="K103" s="20"/>
      <c r="L103" s="20"/>
      <c r="M103" s="3408"/>
      <c r="N103" s="3409"/>
      <c r="O103" s="20"/>
      <c r="P103" s="20"/>
      <c r="Q103" s="20"/>
      <c r="R103" s="20"/>
      <c r="S103" s="20"/>
      <c r="T103" s="20"/>
      <c r="U103" s="20"/>
      <c r="V103" s="20"/>
      <c r="W103" s="20"/>
      <c r="X103" s="3272"/>
      <c r="Y103" s="3272"/>
      <c r="Z103" s="20"/>
      <c r="AA103" s="20"/>
      <c r="AB103" s="20"/>
      <c r="AC103" s="20"/>
      <c r="AD103" s="20"/>
      <c r="AE103" s="20"/>
      <c r="AF103" s="20"/>
      <c r="AG103" s="20"/>
      <c r="AH103" s="20"/>
      <c r="AI103" s="20"/>
    </row>
    <row r="104" spans="1:35" ht="18" x14ac:dyDescent="0.25">
      <c r="A104" s="20"/>
      <c r="B104" s="20"/>
      <c r="C104" s="20"/>
      <c r="D104" s="20"/>
      <c r="E104" s="20"/>
      <c r="F104" s="20"/>
      <c r="G104" s="20"/>
      <c r="H104" s="20"/>
      <c r="I104" s="20"/>
      <c r="J104" s="20"/>
      <c r="K104" s="20"/>
      <c r="L104" s="20"/>
      <c r="M104" s="3408"/>
      <c r="N104" s="3409"/>
      <c r="O104" s="20"/>
      <c r="P104" s="20"/>
      <c r="Q104" s="20"/>
      <c r="R104" s="20"/>
      <c r="S104" s="20"/>
      <c r="T104" s="20"/>
      <c r="U104" s="20"/>
      <c r="V104" s="20"/>
      <c r="W104" s="20"/>
      <c r="X104" s="3272"/>
      <c r="Y104" s="3272"/>
      <c r="Z104" s="20"/>
      <c r="AA104" s="20"/>
      <c r="AB104" s="20"/>
      <c r="AC104" s="20"/>
      <c r="AD104" s="20"/>
      <c r="AE104" s="20"/>
      <c r="AF104" s="20"/>
      <c r="AG104" s="20"/>
      <c r="AH104" s="20"/>
      <c r="AI104" s="20"/>
    </row>
    <row r="105" spans="1:35" ht="18" x14ac:dyDescent="0.25">
      <c r="A105" s="20"/>
      <c r="B105" s="20"/>
      <c r="C105" s="20"/>
      <c r="D105" s="20"/>
      <c r="E105" s="20"/>
      <c r="F105" s="20"/>
      <c r="G105" s="20"/>
      <c r="H105" s="20"/>
      <c r="I105" s="20"/>
      <c r="J105" s="20"/>
      <c r="K105" s="20"/>
      <c r="L105" s="20"/>
      <c r="M105" s="3408"/>
      <c r="N105" s="3409"/>
      <c r="O105" s="20"/>
      <c r="P105" s="20"/>
      <c r="Q105" s="20"/>
      <c r="R105" s="20"/>
      <c r="S105" s="20"/>
      <c r="T105" s="20"/>
      <c r="U105" s="20"/>
      <c r="V105" s="20"/>
      <c r="W105" s="20"/>
      <c r="X105" s="3272"/>
      <c r="Y105" s="3272"/>
      <c r="Z105" s="20"/>
      <c r="AA105" s="20"/>
      <c r="AB105" s="20"/>
      <c r="AC105" s="20"/>
      <c r="AD105" s="20"/>
      <c r="AE105" s="20"/>
      <c r="AF105" s="20"/>
      <c r="AG105" s="20"/>
      <c r="AH105" s="20"/>
      <c r="AI105" s="20"/>
    </row>
    <row r="106" spans="1:35" ht="18" x14ac:dyDescent="0.25">
      <c r="A106" s="20"/>
      <c r="B106" s="20"/>
      <c r="C106" s="20"/>
      <c r="D106" s="20"/>
      <c r="E106" s="20"/>
      <c r="F106" s="20"/>
      <c r="G106" s="20"/>
      <c r="H106" s="20"/>
      <c r="I106" s="20"/>
      <c r="J106" s="20"/>
      <c r="K106" s="20"/>
      <c r="L106" s="20"/>
      <c r="M106" s="3408"/>
      <c r="N106" s="3409"/>
      <c r="O106" s="20"/>
      <c r="P106" s="20"/>
      <c r="Q106" s="20"/>
      <c r="R106" s="20"/>
      <c r="S106" s="20"/>
      <c r="T106" s="20"/>
      <c r="U106" s="20"/>
      <c r="V106" s="20"/>
      <c r="W106" s="20"/>
      <c r="X106" s="3272"/>
      <c r="Y106" s="3272"/>
      <c r="Z106" s="20"/>
      <c r="AA106" s="20"/>
      <c r="AB106" s="20"/>
      <c r="AC106" s="20"/>
      <c r="AD106" s="20"/>
      <c r="AE106" s="20"/>
      <c r="AF106" s="20"/>
      <c r="AG106" s="20"/>
      <c r="AH106" s="20"/>
      <c r="AI106" s="20"/>
    </row>
    <row r="107" spans="1:35" ht="18" x14ac:dyDescent="0.25">
      <c r="A107" s="20"/>
      <c r="B107" s="20"/>
      <c r="C107" s="20"/>
      <c r="D107" s="20"/>
      <c r="E107" s="20"/>
      <c r="F107" s="20"/>
      <c r="G107" s="20"/>
      <c r="H107" s="20"/>
      <c r="I107" s="20"/>
      <c r="J107" s="20"/>
      <c r="K107" s="20"/>
      <c r="L107" s="20"/>
      <c r="M107" s="3408"/>
      <c r="N107" s="3409"/>
      <c r="O107" s="20"/>
      <c r="P107" s="20"/>
      <c r="Q107" s="20"/>
      <c r="R107" s="20"/>
      <c r="S107" s="20"/>
      <c r="T107" s="20"/>
      <c r="U107" s="20"/>
      <c r="V107" s="20"/>
      <c r="W107" s="20"/>
      <c r="X107" s="3272"/>
      <c r="Y107" s="3272"/>
      <c r="Z107" s="20"/>
      <c r="AA107" s="20"/>
      <c r="AB107" s="20"/>
      <c r="AC107" s="20"/>
      <c r="AD107" s="20"/>
      <c r="AE107" s="20"/>
      <c r="AF107" s="20"/>
      <c r="AG107" s="20"/>
      <c r="AH107" s="20"/>
      <c r="AI107" s="20"/>
    </row>
    <row r="108" spans="1:35" ht="18" x14ac:dyDescent="0.25">
      <c r="A108" s="20"/>
      <c r="B108" s="20"/>
      <c r="C108" s="20"/>
      <c r="D108" s="20"/>
      <c r="E108" s="20"/>
      <c r="F108" s="20"/>
      <c r="G108" s="20"/>
      <c r="H108" s="20"/>
      <c r="I108" s="20"/>
      <c r="J108" s="20"/>
      <c r="K108" s="20"/>
      <c r="L108" s="20"/>
      <c r="M108" s="3408"/>
      <c r="N108" s="3409"/>
      <c r="O108" s="20"/>
      <c r="P108" s="20"/>
      <c r="Q108" s="20"/>
      <c r="R108" s="20"/>
      <c r="S108" s="20"/>
      <c r="T108" s="20"/>
      <c r="U108" s="20"/>
      <c r="V108" s="20"/>
      <c r="W108" s="20"/>
      <c r="X108" s="3272"/>
      <c r="Y108" s="3272"/>
      <c r="Z108" s="20"/>
      <c r="AA108" s="20"/>
      <c r="AB108" s="20"/>
      <c r="AC108" s="20"/>
      <c r="AD108" s="20"/>
      <c r="AE108" s="20"/>
      <c r="AF108" s="20"/>
      <c r="AG108" s="20"/>
      <c r="AH108" s="20"/>
      <c r="AI108" s="20"/>
    </row>
    <row r="109" spans="1:35" ht="18" x14ac:dyDescent="0.25">
      <c r="A109" s="20"/>
      <c r="B109" s="20"/>
      <c r="C109" s="20"/>
      <c r="D109" s="20"/>
      <c r="E109" s="20"/>
      <c r="F109" s="20"/>
      <c r="G109" s="20"/>
      <c r="H109" s="20"/>
      <c r="I109" s="20"/>
      <c r="J109" s="20"/>
      <c r="K109" s="20"/>
      <c r="L109" s="20"/>
      <c r="M109" s="3408"/>
      <c r="N109" s="3409"/>
      <c r="O109" s="20"/>
      <c r="P109" s="20"/>
      <c r="Q109" s="20"/>
      <c r="R109" s="20"/>
      <c r="S109" s="20"/>
      <c r="T109" s="20"/>
      <c r="U109" s="20"/>
      <c r="V109" s="20"/>
      <c r="W109" s="20"/>
      <c r="X109" s="3272"/>
      <c r="Y109" s="3272"/>
      <c r="Z109" s="20"/>
      <c r="AA109" s="20"/>
      <c r="AB109" s="20"/>
      <c r="AC109" s="20"/>
      <c r="AD109" s="20"/>
      <c r="AE109" s="20"/>
      <c r="AF109" s="20"/>
      <c r="AG109" s="20"/>
      <c r="AH109" s="20"/>
      <c r="AI109" s="20"/>
    </row>
    <row r="110" spans="1:35" ht="18" x14ac:dyDescent="0.25">
      <c r="A110" s="20"/>
      <c r="B110" s="20"/>
      <c r="C110" s="20"/>
      <c r="D110" s="20"/>
      <c r="E110" s="20"/>
      <c r="F110" s="20"/>
      <c r="G110" s="20"/>
      <c r="H110" s="20"/>
      <c r="I110" s="20"/>
      <c r="J110" s="20"/>
      <c r="K110" s="20"/>
      <c r="L110" s="20"/>
      <c r="M110" s="3408"/>
      <c r="N110" s="3409"/>
      <c r="O110" s="20"/>
      <c r="P110" s="20"/>
      <c r="Q110" s="20"/>
      <c r="R110" s="20"/>
      <c r="S110" s="20"/>
      <c r="T110" s="20"/>
      <c r="U110" s="20"/>
      <c r="V110" s="20"/>
      <c r="W110" s="20"/>
      <c r="X110" s="3272"/>
      <c r="Y110" s="3272"/>
      <c r="Z110" s="20"/>
      <c r="AA110" s="20"/>
      <c r="AB110" s="20"/>
      <c r="AC110" s="20"/>
      <c r="AD110" s="20"/>
      <c r="AE110" s="20"/>
      <c r="AF110" s="20"/>
      <c r="AG110" s="20"/>
      <c r="AH110" s="20"/>
      <c r="AI110" s="20"/>
    </row>
    <row r="111" spans="1:35" ht="18" x14ac:dyDescent="0.25">
      <c r="A111" s="20"/>
      <c r="B111" s="20"/>
      <c r="C111" s="20"/>
      <c r="D111" s="20"/>
      <c r="E111" s="20"/>
      <c r="F111" s="20"/>
      <c r="G111" s="20"/>
      <c r="H111" s="20"/>
      <c r="I111" s="20"/>
      <c r="J111" s="20"/>
      <c r="K111" s="20"/>
      <c r="L111" s="20"/>
      <c r="M111" s="3408"/>
      <c r="N111" s="3409"/>
      <c r="O111" s="20"/>
      <c r="P111" s="20"/>
      <c r="Q111" s="20"/>
      <c r="R111" s="20"/>
      <c r="S111" s="20"/>
      <c r="T111" s="20"/>
      <c r="U111" s="20"/>
      <c r="V111" s="20"/>
      <c r="W111" s="20"/>
      <c r="X111" s="3272"/>
      <c r="Y111" s="3272"/>
      <c r="Z111" s="20"/>
      <c r="AA111" s="20"/>
      <c r="AB111" s="20"/>
      <c r="AC111" s="20"/>
      <c r="AD111" s="20"/>
      <c r="AE111" s="20"/>
      <c r="AF111" s="20"/>
      <c r="AG111" s="20"/>
      <c r="AH111" s="20"/>
      <c r="AI111" s="20"/>
    </row>
    <row r="112" spans="1:35" ht="18" x14ac:dyDescent="0.25">
      <c r="A112" s="20"/>
      <c r="B112" s="20"/>
      <c r="C112" s="20"/>
      <c r="D112" s="20"/>
      <c r="E112" s="20"/>
      <c r="F112" s="20"/>
      <c r="G112" s="20"/>
      <c r="H112" s="20"/>
      <c r="I112" s="20"/>
      <c r="J112" s="20"/>
      <c r="K112" s="20"/>
      <c r="L112" s="20"/>
      <c r="M112" s="3408"/>
      <c r="N112" s="3409"/>
      <c r="O112" s="20"/>
      <c r="P112" s="20"/>
      <c r="Q112" s="20"/>
      <c r="R112" s="20"/>
      <c r="S112" s="20"/>
      <c r="T112" s="20"/>
      <c r="U112" s="20"/>
      <c r="V112" s="20"/>
      <c r="W112" s="20"/>
      <c r="X112" s="3272"/>
      <c r="Y112" s="3272"/>
      <c r="Z112" s="20"/>
      <c r="AA112" s="20"/>
      <c r="AB112" s="20"/>
      <c r="AC112" s="20"/>
      <c r="AD112" s="20"/>
      <c r="AE112" s="20"/>
      <c r="AF112" s="20"/>
      <c r="AG112" s="20"/>
      <c r="AH112" s="20"/>
      <c r="AI112" s="20"/>
    </row>
    <row r="113" spans="1:35" ht="18" x14ac:dyDescent="0.25">
      <c r="A113" s="20"/>
      <c r="B113" s="20"/>
      <c r="C113" s="20"/>
      <c r="D113" s="20"/>
      <c r="E113" s="20"/>
      <c r="F113" s="20"/>
      <c r="G113" s="20"/>
      <c r="H113" s="20"/>
      <c r="I113" s="20"/>
      <c r="J113" s="20"/>
      <c r="K113" s="20"/>
      <c r="L113" s="20"/>
      <c r="M113" s="3408"/>
      <c r="N113" s="3409"/>
      <c r="O113" s="20"/>
      <c r="P113" s="20"/>
      <c r="Q113" s="20"/>
      <c r="R113" s="20"/>
      <c r="S113" s="20"/>
      <c r="T113" s="20"/>
      <c r="U113" s="20"/>
      <c r="V113" s="20"/>
      <c r="W113" s="20"/>
      <c r="X113" s="3272"/>
      <c r="Y113" s="3272"/>
      <c r="Z113" s="20"/>
      <c r="AA113" s="20"/>
      <c r="AB113" s="20"/>
      <c r="AC113" s="20"/>
      <c r="AD113" s="20"/>
      <c r="AE113" s="20"/>
      <c r="AF113" s="20"/>
      <c r="AG113" s="20"/>
      <c r="AH113" s="20"/>
      <c r="AI113" s="20"/>
    </row>
    <row r="114" spans="1:35" ht="18" x14ac:dyDescent="0.25">
      <c r="A114" s="20"/>
      <c r="B114" s="20"/>
      <c r="C114" s="20"/>
      <c r="D114" s="20"/>
      <c r="E114" s="20"/>
      <c r="F114" s="20"/>
      <c r="G114" s="20"/>
      <c r="H114" s="20"/>
      <c r="I114" s="20"/>
      <c r="J114" s="20"/>
      <c r="K114" s="20"/>
      <c r="L114" s="20"/>
      <c r="M114" s="3408"/>
      <c r="N114" s="3409"/>
      <c r="O114" s="20"/>
      <c r="P114" s="20"/>
      <c r="Q114" s="20"/>
      <c r="R114" s="20"/>
      <c r="S114" s="20"/>
      <c r="T114" s="20"/>
      <c r="U114" s="20"/>
      <c r="V114" s="20"/>
      <c r="W114" s="20"/>
      <c r="X114" s="3272"/>
      <c r="Y114" s="3272"/>
      <c r="Z114" s="20"/>
      <c r="AA114" s="20"/>
      <c r="AB114" s="20"/>
      <c r="AC114" s="20"/>
      <c r="AD114" s="20"/>
      <c r="AE114" s="20"/>
      <c r="AF114" s="20"/>
      <c r="AG114" s="20"/>
      <c r="AH114" s="20"/>
      <c r="AI114" s="20"/>
    </row>
    <row r="115" spans="1:35" ht="18" x14ac:dyDescent="0.25">
      <c r="A115" s="20"/>
      <c r="B115" s="20"/>
      <c r="C115" s="20"/>
      <c r="D115" s="20"/>
      <c r="E115" s="20"/>
      <c r="F115" s="20"/>
      <c r="G115" s="20"/>
      <c r="H115" s="20"/>
      <c r="I115" s="20"/>
      <c r="J115" s="20"/>
      <c r="K115" s="20"/>
      <c r="L115" s="20"/>
      <c r="M115" s="3408"/>
      <c r="N115" s="3409"/>
      <c r="O115" s="20"/>
      <c r="P115" s="20"/>
      <c r="Q115" s="20"/>
      <c r="R115" s="20"/>
      <c r="S115" s="20"/>
      <c r="T115" s="20"/>
      <c r="U115" s="20"/>
      <c r="V115" s="20"/>
      <c r="W115" s="20"/>
      <c r="X115" s="3272"/>
      <c r="Y115" s="3272"/>
      <c r="Z115" s="20"/>
      <c r="AA115" s="20"/>
      <c r="AB115" s="20"/>
      <c r="AC115" s="20"/>
      <c r="AD115" s="20"/>
      <c r="AE115" s="20"/>
      <c r="AF115" s="20"/>
      <c r="AG115" s="20"/>
      <c r="AH115" s="20"/>
      <c r="AI115" s="20"/>
    </row>
    <row r="116" spans="1:35" ht="18" x14ac:dyDescent="0.25">
      <c r="A116" s="20"/>
      <c r="B116" s="20"/>
      <c r="C116" s="20"/>
      <c r="D116" s="20"/>
      <c r="E116" s="20"/>
      <c r="F116" s="20"/>
      <c r="G116" s="20"/>
      <c r="H116" s="20"/>
      <c r="I116" s="20"/>
      <c r="J116" s="20"/>
      <c r="K116" s="20"/>
      <c r="L116" s="20"/>
      <c r="M116" s="3408"/>
      <c r="N116" s="3409"/>
      <c r="O116" s="20"/>
      <c r="P116" s="20"/>
      <c r="Q116" s="20"/>
      <c r="R116" s="20"/>
      <c r="S116" s="20"/>
      <c r="T116" s="20"/>
      <c r="U116" s="20"/>
      <c r="V116" s="20"/>
      <c r="W116" s="20"/>
      <c r="X116" s="3272"/>
      <c r="Y116" s="3272"/>
      <c r="Z116" s="20"/>
      <c r="AA116" s="20"/>
      <c r="AB116" s="20"/>
      <c r="AC116" s="20"/>
      <c r="AD116" s="20"/>
      <c r="AE116" s="20"/>
      <c r="AF116" s="20"/>
      <c r="AG116" s="20"/>
      <c r="AH116" s="20"/>
      <c r="AI116" s="20"/>
    </row>
    <row r="117" spans="1:35" ht="18" x14ac:dyDescent="0.25">
      <c r="A117" s="20"/>
      <c r="B117" s="20"/>
      <c r="C117" s="20"/>
      <c r="D117" s="20"/>
      <c r="E117" s="20"/>
      <c r="F117" s="20"/>
      <c r="G117" s="20"/>
      <c r="H117" s="20"/>
      <c r="I117" s="20"/>
      <c r="J117" s="20"/>
      <c r="K117" s="20"/>
      <c r="L117" s="20"/>
      <c r="M117" s="3408"/>
      <c r="N117" s="3409"/>
      <c r="O117" s="20"/>
      <c r="P117" s="20"/>
      <c r="Q117" s="20"/>
      <c r="R117" s="20"/>
      <c r="S117" s="20"/>
      <c r="T117" s="20"/>
      <c r="U117" s="20"/>
      <c r="V117" s="20"/>
      <c r="W117" s="20"/>
      <c r="X117" s="3272"/>
      <c r="Y117" s="3272"/>
      <c r="Z117" s="20"/>
      <c r="AA117" s="20"/>
      <c r="AB117" s="20"/>
      <c r="AC117" s="20"/>
      <c r="AD117" s="20"/>
      <c r="AE117" s="20"/>
      <c r="AF117" s="20"/>
      <c r="AG117" s="20"/>
      <c r="AH117" s="20"/>
      <c r="AI117" s="20"/>
    </row>
    <row r="118" spans="1:35" ht="18" x14ac:dyDescent="0.25">
      <c r="A118" s="20"/>
      <c r="B118" s="20"/>
      <c r="C118" s="20"/>
      <c r="D118" s="20"/>
      <c r="E118" s="20"/>
      <c r="F118" s="20"/>
      <c r="G118" s="20"/>
      <c r="H118" s="20"/>
      <c r="I118" s="20"/>
      <c r="J118" s="20"/>
      <c r="K118" s="20"/>
      <c r="L118" s="20"/>
      <c r="M118" s="3408"/>
      <c r="N118" s="3409"/>
      <c r="O118" s="20"/>
      <c r="P118" s="20"/>
      <c r="Q118" s="20"/>
      <c r="R118" s="20"/>
      <c r="S118" s="20"/>
      <c r="T118" s="20"/>
      <c r="U118" s="20"/>
      <c r="V118" s="20"/>
      <c r="W118" s="20"/>
      <c r="X118" s="3272"/>
      <c r="Y118" s="3272"/>
      <c r="Z118" s="20"/>
      <c r="AA118" s="20"/>
      <c r="AB118" s="20"/>
      <c r="AC118" s="20"/>
      <c r="AD118" s="20"/>
      <c r="AE118" s="20"/>
      <c r="AF118" s="20"/>
      <c r="AG118" s="20"/>
      <c r="AH118" s="20"/>
      <c r="AI118" s="20"/>
    </row>
    <row r="119" spans="1:35" ht="18" x14ac:dyDescent="0.25">
      <c r="A119" s="20"/>
      <c r="B119" s="20"/>
      <c r="C119" s="20"/>
      <c r="D119" s="20"/>
      <c r="E119" s="20"/>
      <c r="F119" s="20"/>
      <c r="G119" s="20"/>
      <c r="H119" s="20"/>
      <c r="I119" s="20"/>
      <c r="J119" s="20"/>
      <c r="K119" s="20"/>
      <c r="L119" s="20"/>
      <c r="M119" s="3408"/>
      <c r="N119" s="3409"/>
      <c r="O119" s="20"/>
      <c r="P119" s="20"/>
      <c r="Q119" s="20"/>
      <c r="R119" s="20"/>
      <c r="S119" s="20"/>
      <c r="T119" s="20"/>
      <c r="U119" s="20"/>
      <c r="V119" s="20"/>
      <c r="W119" s="20"/>
      <c r="X119" s="3272"/>
      <c r="Y119" s="3272"/>
      <c r="Z119" s="20"/>
      <c r="AA119" s="20"/>
      <c r="AB119" s="20"/>
      <c r="AC119" s="20"/>
      <c r="AD119" s="20"/>
      <c r="AE119" s="20"/>
      <c r="AF119" s="20"/>
      <c r="AG119" s="20"/>
      <c r="AH119" s="20"/>
      <c r="AI119" s="20"/>
    </row>
    <row r="120" spans="1:35" ht="18" x14ac:dyDescent="0.25">
      <c r="A120" s="20"/>
      <c r="B120" s="20"/>
      <c r="C120" s="20"/>
      <c r="D120" s="20"/>
      <c r="E120" s="20"/>
      <c r="F120" s="20"/>
      <c r="G120" s="20"/>
      <c r="H120" s="20"/>
      <c r="I120" s="20"/>
      <c r="J120" s="20"/>
      <c r="K120" s="20"/>
      <c r="L120" s="20"/>
      <c r="M120" s="3408"/>
      <c r="N120" s="3409"/>
      <c r="O120" s="20"/>
      <c r="P120" s="20"/>
      <c r="Q120" s="20"/>
      <c r="R120" s="20"/>
      <c r="S120" s="20"/>
      <c r="T120" s="20"/>
      <c r="U120" s="20"/>
      <c r="V120" s="20"/>
      <c r="W120" s="20"/>
      <c r="X120" s="3272"/>
      <c r="Y120" s="3272"/>
      <c r="Z120" s="20"/>
      <c r="AA120" s="20"/>
      <c r="AB120" s="20"/>
      <c r="AC120" s="20"/>
      <c r="AD120" s="20"/>
      <c r="AE120" s="20"/>
      <c r="AF120" s="20"/>
      <c r="AG120" s="20"/>
      <c r="AH120" s="20"/>
      <c r="AI120" s="20"/>
    </row>
    <row r="121" spans="1:35" ht="18" x14ac:dyDescent="0.25">
      <c r="A121" s="20"/>
      <c r="B121" s="20"/>
      <c r="C121" s="20"/>
      <c r="D121" s="20"/>
      <c r="E121" s="20"/>
      <c r="F121" s="20"/>
      <c r="G121" s="20"/>
      <c r="H121" s="20"/>
      <c r="I121" s="20"/>
      <c r="J121" s="20"/>
      <c r="K121" s="20"/>
      <c r="L121" s="20"/>
      <c r="M121" s="3408"/>
      <c r="N121" s="3409"/>
      <c r="O121" s="20"/>
      <c r="P121" s="20"/>
      <c r="Q121" s="20"/>
      <c r="R121" s="20"/>
      <c r="S121" s="20"/>
      <c r="T121" s="20"/>
      <c r="U121" s="20"/>
      <c r="V121" s="20"/>
      <c r="W121" s="20"/>
      <c r="X121" s="3272"/>
      <c r="Y121" s="3272"/>
      <c r="Z121" s="20"/>
      <c r="AA121" s="20"/>
      <c r="AB121" s="20"/>
      <c r="AC121" s="20"/>
      <c r="AD121" s="20"/>
      <c r="AE121" s="20"/>
      <c r="AF121" s="20"/>
      <c r="AG121" s="20"/>
      <c r="AH121" s="20"/>
      <c r="AI121" s="20"/>
    </row>
    <row r="122" spans="1:35" ht="18" x14ac:dyDescent="0.25">
      <c r="A122" s="20"/>
      <c r="B122" s="20"/>
      <c r="C122" s="20"/>
      <c r="D122" s="20"/>
      <c r="E122" s="20"/>
      <c r="F122" s="20"/>
      <c r="G122" s="20"/>
      <c r="H122" s="20"/>
      <c r="I122" s="20"/>
      <c r="J122" s="20"/>
      <c r="K122" s="20"/>
      <c r="L122" s="20"/>
      <c r="M122" s="3408"/>
      <c r="N122" s="3409"/>
      <c r="O122" s="20"/>
      <c r="P122" s="20"/>
      <c r="Q122" s="20"/>
      <c r="R122" s="20"/>
      <c r="S122" s="20"/>
      <c r="T122" s="20"/>
      <c r="U122" s="20"/>
      <c r="V122" s="20"/>
      <c r="W122" s="20"/>
      <c r="X122" s="3272"/>
      <c r="Y122" s="3272"/>
      <c r="Z122" s="20"/>
      <c r="AA122" s="20"/>
      <c r="AB122" s="20"/>
      <c r="AC122" s="20"/>
      <c r="AD122" s="20"/>
      <c r="AE122" s="20"/>
      <c r="AF122" s="20"/>
      <c r="AG122" s="20"/>
      <c r="AH122" s="20"/>
      <c r="AI122" s="20"/>
    </row>
    <row r="123" spans="1:35" ht="18" x14ac:dyDescent="0.25">
      <c r="A123" s="20"/>
      <c r="B123" s="20"/>
      <c r="C123" s="20"/>
      <c r="D123" s="20"/>
      <c r="E123" s="20"/>
      <c r="F123" s="20"/>
      <c r="G123" s="20"/>
      <c r="H123" s="20"/>
      <c r="I123" s="20"/>
      <c r="J123" s="20"/>
      <c r="K123" s="20"/>
      <c r="L123" s="20"/>
      <c r="M123" s="3408"/>
      <c r="N123" s="3409"/>
      <c r="O123" s="20"/>
      <c r="P123" s="20"/>
      <c r="Q123" s="20"/>
      <c r="R123" s="20"/>
      <c r="S123" s="20"/>
      <c r="T123" s="20"/>
      <c r="U123" s="20"/>
      <c r="V123" s="20"/>
      <c r="W123" s="20"/>
      <c r="X123" s="3272"/>
      <c r="Y123" s="3272"/>
      <c r="Z123" s="20"/>
      <c r="AA123" s="20"/>
      <c r="AB123" s="20"/>
      <c r="AC123" s="20"/>
      <c r="AD123" s="20"/>
      <c r="AE123" s="20"/>
      <c r="AF123" s="20"/>
      <c r="AG123" s="20"/>
      <c r="AH123" s="20"/>
      <c r="AI123" s="20"/>
    </row>
    <row r="124" spans="1:35" ht="18" x14ac:dyDescent="0.25">
      <c r="A124" s="20"/>
      <c r="B124" s="20"/>
      <c r="C124" s="20"/>
      <c r="D124" s="20"/>
      <c r="E124" s="20"/>
      <c r="F124" s="20"/>
      <c r="G124" s="20"/>
      <c r="H124" s="20"/>
      <c r="I124" s="20"/>
      <c r="J124" s="20"/>
      <c r="K124" s="20"/>
      <c r="L124" s="20"/>
      <c r="M124" s="3408"/>
      <c r="N124" s="3409"/>
      <c r="O124" s="20"/>
      <c r="P124" s="20"/>
      <c r="Q124" s="20"/>
      <c r="R124" s="20"/>
      <c r="S124" s="20"/>
      <c r="T124" s="20"/>
      <c r="U124" s="20"/>
      <c r="V124" s="20"/>
      <c r="W124" s="20"/>
      <c r="X124" s="3272"/>
      <c r="Y124" s="3272"/>
      <c r="Z124" s="20"/>
      <c r="AA124" s="20"/>
      <c r="AB124" s="20"/>
      <c r="AC124" s="20"/>
      <c r="AD124" s="20"/>
      <c r="AE124" s="20"/>
      <c r="AF124" s="20"/>
      <c r="AG124" s="20"/>
      <c r="AH124" s="20"/>
      <c r="AI124" s="20"/>
    </row>
    <row r="125" spans="1:35" ht="18" x14ac:dyDescent="0.25">
      <c r="A125" s="20"/>
      <c r="B125" s="20"/>
      <c r="C125" s="20"/>
      <c r="D125" s="20"/>
      <c r="E125" s="20"/>
      <c r="F125" s="20"/>
      <c r="G125" s="20"/>
      <c r="H125" s="20"/>
      <c r="I125" s="20"/>
      <c r="J125" s="20"/>
      <c r="K125" s="20"/>
      <c r="L125" s="20"/>
      <c r="M125" s="3408"/>
      <c r="N125" s="3409"/>
      <c r="O125" s="20"/>
      <c r="P125" s="20"/>
      <c r="Q125" s="20"/>
      <c r="R125" s="20"/>
      <c r="S125" s="20"/>
      <c r="T125" s="20"/>
      <c r="U125" s="20"/>
      <c r="V125" s="20"/>
      <c r="W125" s="20"/>
      <c r="X125" s="3272"/>
      <c r="Y125" s="3272"/>
      <c r="Z125" s="20"/>
      <c r="AA125" s="20"/>
      <c r="AB125" s="20"/>
      <c r="AC125" s="20"/>
      <c r="AD125" s="20"/>
      <c r="AE125" s="20"/>
      <c r="AF125" s="20"/>
      <c r="AG125" s="20"/>
      <c r="AH125" s="20"/>
      <c r="AI125" s="20"/>
    </row>
    <row r="126" spans="1:35" ht="18" x14ac:dyDescent="0.25">
      <c r="A126" s="20"/>
      <c r="B126" s="20"/>
      <c r="C126" s="20"/>
      <c r="D126" s="20"/>
      <c r="E126" s="20"/>
      <c r="F126" s="20"/>
      <c r="G126" s="20"/>
      <c r="H126" s="20"/>
      <c r="I126" s="20"/>
      <c r="J126" s="20"/>
      <c r="K126" s="20"/>
      <c r="L126" s="20"/>
      <c r="M126" s="3408"/>
      <c r="N126" s="3409"/>
      <c r="O126" s="20"/>
      <c r="P126" s="20"/>
      <c r="Q126" s="20"/>
      <c r="R126" s="20"/>
      <c r="S126" s="20"/>
      <c r="T126" s="20"/>
      <c r="U126" s="20"/>
      <c r="V126" s="20"/>
      <c r="W126" s="20"/>
      <c r="X126" s="3272"/>
      <c r="Y126" s="3272"/>
      <c r="Z126" s="20"/>
      <c r="AA126" s="20"/>
      <c r="AB126" s="20"/>
      <c r="AC126" s="20"/>
      <c r="AD126" s="20"/>
      <c r="AE126" s="20"/>
      <c r="AF126" s="20"/>
      <c r="AG126" s="20"/>
      <c r="AH126" s="20"/>
      <c r="AI126" s="20"/>
    </row>
    <row r="127" spans="1:35" ht="18" x14ac:dyDescent="0.25">
      <c r="A127" s="20"/>
      <c r="B127" s="20"/>
      <c r="C127" s="20"/>
      <c r="D127" s="20"/>
      <c r="E127" s="20"/>
      <c r="F127" s="20"/>
      <c r="G127" s="20"/>
      <c r="H127" s="20"/>
      <c r="I127" s="20"/>
      <c r="J127" s="20"/>
      <c r="K127" s="20"/>
      <c r="L127" s="20"/>
      <c r="M127" s="3408"/>
      <c r="N127" s="3409"/>
      <c r="O127" s="20"/>
      <c r="P127" s="20"/>
      <c r="Q127" s="20"/>
      <c r="R127" s="20"/>
      <c r="S127" s="20"/>
      <c r="T127" s="20"/>
      <c r="U127" s="20"/>
      <c r="V127" s="20"/>
      <c r="W127" s="20"/>
      <c r="X127" s="3272"/>
      <c r="Y127" s="3272"/>
      <c r="Z127" s="20"/>
      <c r="AA127" s="20"/>
      <c r="AB127" s="20"/>
      <c r="AC127" s="20"/>
      <c r="AD127" s="20"/>
      <c r="AE127" s="20"/>
      <c r="AF127" s="20"/>
      <c r="AG127" s="20"/>
      <c r="AH127" s="20"/>
      <c r="AI127" s="20"/>
    </row>
    <row r="128" spans="1:35" ht="18" x14ac:dyDescent="0.25">
      <c r="A128" s="20"/>
      <c r="B128" s="20"/>
      <c r="C128" s="20"/>
      <c r="D128" s="20"/>
      <c r="E128" s="20"/>
      <c r="F128" s="20"/>
      <c r="G128" s="20"/>
      <c r="H128" s="20"/>
      <c r="I128" s="20"/>
      <c r="J128" s="20"/>
      <c r="K128" s="20"/>
      <c r="L128" s="20"/>
      <c r="M128" s="3408"/>
      <c r="N128" s="3409"/>
      <c r="O128" s="20"/>
      <c r="P128" s="20"/>
      <c r="Q128" s="20"/>
      <c r="R128" s="20"/>
      <c r="S128" s="20"/>
      <c r="T128" s="20"/>
      <c r="U128" s="20"/>
      <c r="V128" s="20"/>
      <c r="W128" s="20"/>
      <c r="X128" s="3272"/>
      <c r="Y128" s="3272"/>
      <c r="Z128" s="20"/>
      <c r="AA128" s="20"/>
      <c r="AB128" s="20"/>
      <c r="AC128" s="20"/>
      <c r="AD128" s="20"/>
      <c r="AE128" s="20"/>
      <c r="AF128" s="20"/>
      <c r="AG128" s="20"/>
      <c r="AH128" s="20"/>
      <c r="AI128" s="20"/>
    </row>
    <row r="129" spans="1:35" ht="18" x14ac:dyDescent="0.25">
      <c r="A129" s="20"/>
      <c r="B129" s="20"/>
      <c r="C129" s="20"/>
      <c r="D129" s="20"/>
      <c r="E129" s="20"/>
      <c r="F129" s="20"/>
      <c r="G129" s="20"/>
      <c r="H129" s="20"/>
      <c r="I129" s="20"/>
      <c r="J129" s="20"/>
      <c r="K129" s="20"/>
      <c r="L129" s="20"/>
      <c r="M129" s="3408"/>
      <c r="N129" s="3409"/>
      <c r="O129" s="20"/>
      <c r="P129" s="20"/>
      <c r="Q129" s="20"/>
      <c r="R129" s="20"/>
      <c r="S129" s="20"/>
      <c r="T129" s="20"/>
      <c r="U129" s="20"/>
      <c r="V129" s="20"/>
      <c r="W129" s="20"/>
      <c r="X129" s="3272"/>
      <c r="Y129" s="3272"/>
      <c r="Z129" s="20"/>
      <c r="AA129" s="20"/>
      <c r="AB129" s="20"/>
      <c r="AC129" s="20"/>
      <c r="AD129" s="20"/>
      <c r="AE129" s="20"/>
      <c r="AF129" s="20"/>
      <c r="AG129" s="20"/>
      <c r="AH129" s="20"/>
      <c r="AI129" s="20"/>
    </row>
    <row r="130" spans="1:35" ht="18" x14ac:dyDescent="0.25">
      <c r="A130" s="20"/>
      <c r="B130" s="20"/>
      <c r="C130" s="20"/>
      <c r="D130" s="20"/>
      <c r="E130" s="20"/>
      <c r="F130" s="20"/>
      <c r="G130" s="20"/>
      <c r="H130" s="20"/>
      <c r="I130" s="20"/>
      <c r="J130" s="20"/>
      <c r="K130" s="20"/>
      <c r="L130" s="20"/>
      <c r="M130" s="3408"/>
      <c r="N130" s="3409"/>
      <c r="O130" s="20"/>
      <c r="P130" s="20"/>
      <c r="Q130" s="20"/>
      <c r="R130" s="20"/>
      <c r="S130" s="20"/>
      <c r="T130" s="20"/>
      <c r="U130" s="20"/>
      <c r="V130" s="20"/>
      <c r="W130" s="20"/>
      <c r="X130" s="3272"/>
      <c r="Y130" s="3272"/>
      <c r="Z130" s="20"/>
      <c r="AA130" s="20"/>
      <c r="AB130" s="20"/>
      <c r="AC130" s="20"/>
      <c r="AD130" s="20"/>
      <c r="AE130" s="20"/>
      <c r="AF130" s="20"/>
      <c r="AG130" s="20"/>
      <c r="AH130" s="20"/>
      <c r="AI130" s="20"/>
    </row>
    <row r="131" spans="1:35" ht="18" x14ac:dyDescent="0.25">
      <c r="A131" s="20"/>
      <c r="B131" s="20"/>
      <c r="C131" s="20"/>
      <c r="D131" s="20"/>
      <c r="E131" s="20"/>
      <c r="F131" s="20"/>
      <c r="G131" s="20"/>
      <c r="H131" s="20"/>
      <c r="I131" s="20"/>
      <c r="J131" s="20"/>
      <c r="K131" s="20"/>
      <c r="L131" s="20"/>
      <c r="M131" s="3408"/>
      <c r="N131" s="3409"/>
      <c r="O131" s="20"/>
      <c r="P131" s="20"/>
      <c r="Q131" s="20"/>
      <c r="R131" s="20"/>
      <c r="S131" s="20"/>
      <c r="T131" s="20"/>
      <c r="U131" s="20"/>
      <c r="V131" s="20"/>
      <c r="W131" s="20"/>
      <c r="X131" s="3272"/>
      <c r="Y131" s="3272"/>
      <c r="Z131" s="20"/>
      <c r="AA131" s="20"/>
      <c r="AB131" s="20"/>
      <c r="AC131" s="20"/>
      <c r="AD131" s="20"/>
      <c r="AE131" s="20"/>
      <c r="AF131" s="20"/>
      <c r="AG131" s="20"/>
      <c r="AH131" s="20"/>
      <c r="AI131" s="20"/>
    </row>
    <row r="132" spans="1:35" ht="18" x14ac:dyDescent="0.25">
      <c r="A132" s="20"/>
      <c r="B132" s="20"/>
      <c r="C132" s="20"/>
      <c r="D132" s="20"/>
      <c r="E132" s="20"/>
      <c r="F132" s="20"/>
      <c r="G132" s="20"/>
      <c r="H132" s="20"/>
      <c r="I132" s="20"/>
      <c r="J132" s="20"/>
      <c r="K132" s="20"/>
      <c r="L132" s="20"/>
      <c r="M132" s="3408"/>
      <c r="N132" s="3409"/>
      <c r="O132" s="20"/>
      <c r="P132" s="20"/>
      <c r="Q132" s="20"/>
      <c r="R132" s="20"/>
      <c r="S132" s="20"/>
      <c r="T132" s="20"/>
      <c r="U132" s="20"/>
      <c r="V132" s="20"/>
      <c r="W132" s="20"/>
      <c r="X132" s="3272"/>
      <c r="Y132" s="3272"/>
      <c r="Z132" s="20"/>
      <c r="AA132" s="20"/>
      <c r="AB132" s="20"/>
      <c r="AC132" s="20"/>
      <c r="AD132" s="20"/>
      <c r="AE132" s="20"/>
      <c r="AF132" s="20"/>
      <c r="AG132" s="20"/>
      <c r="AH132" s="20"/>
      <c r="AI132" s="20"/>
    </row>
    <row r="133" spans="1:35" ht="18" x14ac:dyDescent="0.25">
      <c r="A133" s="20"/>
      <c r="B133" s="20"/>
      <c r="C133" s="20"/>
      <c r="D133" s="20"/>
      <c r="E133" s="20"/>
      <c r="F133" s="20"/>
      <c r="G133" s="20"/>
      <c r="H133" s="20"/>
      <c r="I133" s="20"/>
      <c r="J133" s="20"/>
      <c r="K133" s="20"/>
      <c r="L133" s="20"/>
      <c r="M133" s="3408"/>
      <c r="N133" s="3409"/>
      <c r="O133" s="20"/>
      <c r="P133" s="20"/>
      <c r="Q133" s="20"/>
      <c r="R133" s="20"/>
      <c r="S133" s="20"/>
      <c r="T133" s="20"/>
      <c r="U133" s="20"/>
      <c r="V133" s="20"/>
      <c r="W133" s="20"/>
      <c r="X133" s="3272"/>
      <c r="Y133" s="3272"/>
      <c r="Z133" s="20"/>
      <c r="AA133" s="20"/>
      <c r="AB133" s="20"/>
      <c r="AC133" s="20"/>
      <c r="AD133" s="20"/>
      <c r="AE133" s="20"/>
      <c r="AF133" s="20"/>
      <c r="AG133" s="20"/>
      <c r="AH133" s="20"/>
      <c r="AI133" s="20"/>
    </row>
    <row r="134" spans="1:35" ht="18" x14ac:dyDescent="0.25">
      <c r="A134" s="20"/>
      <c r="B134" s="20"/>
      <c r="C134" s="20"/>
      <c r="D134" s="20"/>
      <c r="E134" s="20"/>
      <c r="F134" s="20"/>
      <c r="G134" s="20"/>
      <c r="H134" s="20"/>
      <c r="I134" s="20"/>
      <c r="J134" s="20"/>
      <c r="K134" s="20"/>
      <c r="L134" s="20"/>
      <c r="M134" s="3408"/>
      <c r="N134" s="3409"/>
      <c r="O134" s="20"/>
      <c r="P134" s="20"/>
      <c r="Q134" s="20"/>
      <c r="R134" s="20"/>
      <c r="S134" s="20"/>
      <c r="T134" s="20"/>
      <c r="U134" s="20"/>
      <c r="V134" s="20"/>
      <c r="W134" s="20"/>
      <c r="X134" s="3272"/>
      <c r="Y134" s="3272"/>
      <c r="Z134" s="20"/>
      <c r="AA134" s="20"/>
      <c r="AB134" s="20"/>
      <c r="AC134" s="20"/>
      <c r="AD134" s="20"/>
      <c r="AE134" s="20"/>
      <c r="AF134" s="20"/>
      <c r="AG134" s="20"/>
      <c r="AH134" s="20"/>
      <c r="AI134" s="20"/>
    </row>
    <row r="135" spans="1:35" ht="18" x14ac:dyDescent="0.25">
      <c r="A135" s="20"/>
      <c r="B135" s="20"/>
      <c r="C135" s="20"/>
      <c r="D135" s="20"/>
      <c r="E135" s="20"/>
      <c r="F135" s="20"/>
      <c r="G135" s="20"/>
      <c r="H135" s="20"/>
      <c r="I135" s="20"/>
      <c r="J135" s="20"/>
      <c r="K135" s="20"/>
      <c r="L135" s="20"/>
      <c r="M135" s="3408"/>
      <c r="N135" s="3409"/>
      <c r="O135" s="20"/>
      <c r="P135" s="20"/>
      <c r="Q135" s="20"/>
      <c r="R135" s="20"/>
      <c r="S135" s="20"/>
      <c r="T135" s="20"/>
      <c r="U135" s="20"/>
      <c r="V135" s="20"/>
      <c r="W135" s="20"/>
      <c r="X135" s="3272"/>
      <c r="Y135" s="3272"/>
      <c r="Z135" s="20"/>
      <c r="AA135" s="20"/>
      <c r="AB135" s="20"/>
      <c r="AC135" s="20"/>
      <c r="AD135" s="20"/>
      <c r="AE135" s="20"/>
      <c r="AF135" s="20"/>
      <c r="AG135" s="20"/>
      <c r="AH135" s="20"/>
      <c r="AI135" s="20"/>
    </row>
    <row r="136" spans="1:35" ht="18" x14ac:dyDescent="0.25">
      <c r="A136" s="20"/>
      <c r="B136" s="20"/>
      <c r="C136" s="20"/>
      <c r="D136" s="20"/>
      <c r="E136" s="20"/>
      <c r="F136" s="20"/>
      <c r="G136" s="20"/>
      <c r="H136" s="20"/>
      <c r="I136" s="20"/>
      <c r="J136" s="20"/>
      <c r="K136" s="20"/>
      <c r="L136" s="20"/>
      <c r="M136" s="3408"/>
      <c r="N136" s="3409"/>
      <c r="O136" s="20"/>
      <c r="P136" s="20"/>
      <c r="Q136" s="20"/>
      <c r="R136" s="20"/>
      <c r="S136" s="20"/>
      <c r="T136" s="20"/>
      <c r="U136" s="20"/>
      <c r="V136" s="20"/>
      <c r="W136" s="20"/>
      <c r="X136" s="3272"/>
      <c r="Y136" s="3272"/>
      <c r="Z136" s="20"/>
      <c r="AA136" s="20"/>
      <c r="AB136" s="20"/>
      <c r="AC136" s="20"/>
      <c r="AD136" s="20"/>
      <c r="AE136" s="20"/>
      <c r="AF136" s="20"/>
      <c r="AG136" s="20"/>
      <c r="AH136" s="20"/>
      <c r="AI136" s="20"/>
    </row>
    <row r="137" spans="1:35" ht="18" x14ac:dyDescent="0.25">
      <c r="A137" s="20"/>
      <c r="B137" s="20"/>
      <c r="C137" s="20"/>
      <c r="D137" s="20"/>
      <c r="E137" s="20"/>
      <c r="F137" s="20"/>
      <c r="G137" s="20"/>
      <c r="H137" s="20"/>
      <c r="I137" s="20"/>
      <c r="J137" s="20"/>
      <c r="K137" s="20"/>
      <c r="L137" s="20"/>
      <c r="M137" s="3408"/>
      <c r="N137" s="3409"/>
      <c r="O137" s="20"/>
      <c r="P137" s="20"/>
      <c r="Q137" s="20"/>
      <c r="R137" s="20"/>
      <c r="S137" s="20"/>
      <c r="T137" s="20"/>
      <c r="U137" s="20"/>
      <c r="V137" s="20"/>
      <c r="W137" s="20"/>
      <c r="X137" s="3272"/>
      <c r="Y137" s="3272"/>
      <c r="Z137" s="20"/>
      <c r="AA137" s="20"/>
      <c r="AB137" s="20"/>
      <c r="AC137" s="20"/>
      <c r="AD137" s="20"/>
      <c r="AE137" s="20"/>
      <c r="AF137" s="20"/>
      <c r="AG137" s="20"/>
      <c r="AH137" s="20"/>
      <c r="AI137" s="20"/>
    </row>
    <row r="138" spans="1:35" ht="18" x14ac:dyDescent="0.25">
      <c r="A138" s="20"/>
      <c r="B138" s="20"/>
      <c r="C138" s="20"/>
      <c r="D138" s="20"/>
      <c r="E138" s="20"/>
      <c r="F138" s="20"/>
      <c r="G138" s="20"/>
      <c r="H138" s="20"/>
      <c r="I138" s="20"/>
      <c r="J138" s="20"/>
      <c r="K138" s="20"/>
      <c r="L138" s="20"/>
      <c r="M138" s="3408"/>
      <c r="N138" s="3409"/>
      <c r="O138" s="20"/>
      <c r="P138" s="20"/>
      <c r="Q138" s="20"/>
      <c r="R138" s="20"/>
      <c r="S138" s="20"/>
      <c r="T138" s="20"/>
      <c r="U138" s="20"/>
      <c r="V138" s="20"/>
      <c r="W138" s="20"/>
      <c r="X138" s="3272"/>
      <c r="Y138" s="3272"/>
      <c r="Z138" s="20"/>
      <c r="AA138" s="20"/>
      <c r="AB138" s="20"/>
      <c r="AC138" s="20"/>
      <c r="AD138" s="20"/>
      <c r="AE138" s="20"/>
      <c r="AF138" s="20"/>
      <c r="AG138" s="20"/>
      <c r="AH138" s="20"/>
      <c r="AI138" s="20"/>
    </row>
    <row r="139" spans="1:35" ht="18" x14ac:dyDescent="0.25">
      <c r="A139" s="20"/>
      <c r="B139" s="20"/>
      <c r="C139" s="20"/>
      <c r="D139" s="20"/>
      <c r="E139" s="20"/>
      <c r="F139" s="20"/>
      <c r="G139" s="20"/>
      <c r="H139" s="20"/>
      <c r="I139" s="20"/>
      <c r="J139" s="20"/>
      <c r="K139" s="20"/>
      <c r="L139" s="20"/>
      <c r="M139" s="3408"/>
      <c r="N139" s="3409"/>
      <c r="O139" s="20"/>
      <c r="P139" s="20"/>
      <c r="Q139" s="20"/>
      <c r="R139" s="20"/>
      <c r="S139" s="20"/>
      <c r="T139" s="20"/>
      <c r="U139" s="20"/>
      <c r="V139" s="20"/>
      <c r="W139" s="20"/>
      <c r="X139" s="3272"/>
      <c r="Y139" s="3272"/>
      <c r="Z139" s="20"/>
      <c r="AA139" s="20"/>
      <c r="AB139" s="20"/>
      <c r="AC139" s="20"/>
      <c r="AD139" s="20"/>
      <c r="AE139" s="20"/>
      <c r="AF139" s="20"/>
      <c r="AG139" s="20"/>
      <c r="AH139" s="20"/>
      <c r="AI139" s="20"/>
    </row>
    <row r="140" spans="1:35" ht="18" x14ac:dyDescent="0.25">
      <c r="A140" s="20"/>
      <c r="B140" s="20"/>
      <c r="C140" s="20"/>
      <c r="D140" s="20"/>
      <c r="E140" s="20"/>
      <c r="F140" s="20"/>
      <c r="G140" s="20"/>
      <c r="H140" s="20"/>
      <c r="I140" s="20"/>
      <c r="J140" s="20"/>
      <c r="K140" s="20"/>
      <c r="L140" s="20"/>
      <c r="M140" s="3408"/>
      <c r="N140" s="3409"/>
      <c r="O140" s="20"/>
      <c r="P140" s="20"/>
      <c r="Q140" s="20"/>
      <c r="R140" s="20"/>
      <c r="S140" s="20"/>
      <c r="T140" s="20"/>
      <c r="U140" s="20"/>
      <c r="V140" s="20"/>
      <c r="W140" s="20"/>
      <c r="X140" s="3272"/>
      <c r="Y140" s="3272"/>
      <c r="Z140" s="20"/>
      <c r="AA140" s="20"/>
      <c r="AB140" s="20"/>
      <c r="AC140" s="20"/>
      <c r="AD140" s="20"/>
      <c r="AE140" s="20"/>
      <c r="AF140" s="20"/>
      <c r="AG140" s="20"/>
      <c r="AH140" s="20"/>
      <c r="AI140" s="20"/>
    </row>
    <row r="141" spans="1:35" ht="18" x14ac:dyDescent="0.25">
      <c r="A141" s="20"/>
      <c r="B141" s="20"/>
      <c r="C141" s="20"/>
      <c r="D141" s="20"/>
      <c r="E141" s="20"/>
      <c r="F141" s="20"/>
      <c r="G141" s="20"/>
      <c r="H141" s="20"/>
      <c r="I141" s="20"/>
      <c r="J141" s="20"/>
      <c r="K141" s="20"/>
      <c r="L141" s="20"/>
      <c r="M141" s="3408"/>
      <c r="N141" s="3409"/>
      <c r="O141" s="20"/>
      <c r="P141" s="20"/>
      <c r="Q141" s="20"/>
      <c r="R141" s="20"/>
      <c r="S141" s="20"/>
      <c r="T141" s="20"/>
      <c r="U141" s="20"/>
      <c r="V141" s="20"/>
      <c r="W141" s="20"/>
      <c r="X141" s="3272"/>
      <c r="Y141" s="3272"/>
      <c r="Z141" s="20"/>
      <c r="AA141" s="20"/>
      <c r="AB141" s="20"/>
      <c r="AC141" s="20"/>
      <c r="AD141" s="20"/>
      <c r="AE141" s="20"/>
      <c r="AF141" s="20"/>
      <c r="AG141" s="20"/>
      <c r="AH141" s="20"/>
      <c r="AI141" s="20"/>
    </row>
    <row r="142" spans="1:35" ht="18" x14ac:dyDescent="0.25">
      <c r="A142" s="20"/>
      <c r="B142" s="20"/>
      <c r="C142" s="20"/>
      <c r="D142" s="20"/>
      <c r="E142" s="20"/>
      <c r="F142" s="20"/>
      <c r="G142" s="20"/>
      <c r="H142" s="20"/>
      <c r="I142" s="20"/>
      <c r="J142" s="20"/>
      <c r="K142" s="20"/>
      <c r="L142" s="20"/>
      <c r="M142" s="3408"/>
      <c r="N142" s="3409"/>
      <c r="O142" s="20"/>
      <c r="P142" s="20"/>
      <c r="Q142" s="20"/>
      <c r="R142" s="20"/>
      <c r="S142" s="20"/>
      <c r="T142" s="20"/>
      <c r="U142" s="20"/>
      <c r="V142" s="20"/>
      <c r="W142" s="20"/>
      <c r="X142" s="3272"/>
      <c r="Y142" s="3272"/>
      <c r="Z142" s="20"/>
      <c r="AA142" s="20"/>
      <c r="AB142" s="20"/>
      <c r="AC142" s="20"/>
      <c r="AD142" s="20"/>
      <c r="AE142" s="20"/>
      <c r="AF142" s="20"/>
      <c r="AG142" s="20"/>
      <c r="AH142" s="20"/>
      <c r="AI142" s="20"/>
    </row>
    <row r="143" spans="1:35" ht="18" x14ac:dyDescent="0.25">
      <c r="A143" s="20"/>
      <c r="B143" s="20"/>
      <c r="C143" s="20"/>
      <c r="D143" s="20"/>
      <c r="E143" s="20"/>
      <c r="F143" s="20"/>
      <c r="G143" s="20"/>
      <c r="H143" s="20"/>
      <c r="I143" s="20"/>
      <c r="J143" s="20"/>
      <c r="K143" s="20"/>
      <c r="L143" s="20"/>
      <c r="M143" s="3408"/>
      <c r="N143" s="3409"/>
      <c r="O143" s="20"/>
      <c r="P143" s="20"/>
      <c r="Q143" s="20"/>
      <c r="R143" s="20"/>
      <c r="S143" s="20"/>
      <c r="T143" s="20"/>
      <c r="U143" s="20"/>
      <c r="V143" s="20"/>
      <c r="W143" s="20"/>
      <c r="X143" s="3272"/>
      <c r="Y143" s="3272"/>
      <c r="Z143" s="20"/>
      <c r="AA143" s="20"/>
      <c r="AB143" s="20"/>
      <c r="AC143" s="20"/>
      <c r="AD143" s="20"/>
      <c r="AE143" s="20"/>
      <c r="AF143" s="20"/>
      <c r="AG143" s="20"/>
      <c r="AH143" s="20"/>
      <c r="AI143" s="20"/>
    </row>
    <row r="144" spans="1:35" ht="18" x14ac:dyDescent="0.25">
      <c r="A144" s="20"/>
      <c r="B144" s="20"/>
      <c r="C144" s="20"/>
      <c r="D144" s="20"/>
      <c r="E144" s="20"/>
      <c r="F144" s="20"/>
      <c r="G144" s="20"/>
      <c r="H144" s="20"/>
      <c r="I144" s="20"/>
      <c r="J144" s="20"/>
      <c r="K144" s="20"/>
      <c r="L144" s="20"/>
      <c r="M144" s="3408"/>
      <c r="N144" s="3409"/>
      <c r="O144" s="20"/>
      <c r="P144" s="20"/>
      <c r="Q144" s="20"/>
      <c r="R144" s="20"/>
      <c r="S144" s="20"/>
      <c r="T144" s="20"/>
      <c r="U144" s="20"/>
      <c r="V144" s="20"/>
      <c r="W144" s="20"/>
      <c r="X144" s="3272"/>
      <c r="Y144" s="3272"/>
      <c r="Z144" s="20"/>
      <c r="AA144" s="20"/>
      <c r="AB144" s="20"/>
      <c r="AC144" s="20"/>
      <c r="AD144" s="20"/>
      <c r="AE144" s="20"/>
      <c r="AF144" s="20"/>
      <c r="AG144" s="20"/>
      <c r="AH144" s="20"/>
      <c r="AI144" s="20"/>
    </row>
    <row r="145" spans="1:35" ht="18" x14ac:dyDescent="0.25">
      <c r="A145" s="20"/>
      <c r="B145" s="20"/>
      <c r="C145" s="20"/>
      <c r="D145" s="20"/>
      <c r="E145" s="20"/>
      <c r="F145" s="20"/>
      <c r="G145" s="20"/>
      <c r="H145" s="20"/>
      <c r="I145" s="20"/>
      <c r="J145" s="20"/>
      <c r="K145" s="20"/>
      <c r="L145" s="20"/>
      <c r="M145" s="3408"/>
      <c r="N145" s="3409"/>
      <c r="O145" s="20"/>
      <c r="P145" s="20"/>
      <c r="Q145" s="20"/>
      <c r="R145" s="20"/>
      <c r="S145" s="20"/>
      <c r="T145" s="20"/>
      <c r="U145" s="20"/>
      <c r="V145" s="20"/>
      <c r="W145" s="20"/>
      <c r="X145" s="3272"/>
      <c r="Y145" s="3272"/>
      <c r="Z145" s="20"/>
      <c r="AA145" s="20"/>
      <c r="AB145" s="20"/>
      <c r="AC145" s="20"/>
      <c r="AD145" s="20"/>
      <c r="AE145" s="20"/>
      <c r="AF145" s="20"/>
      <c r="AG145" s="20"/>
      <c r="AH145" s="20"/>
      <c r="AI145" s="20"/>
    </row>
    <row r="146" spans="1:35" ht="18" x14ac:dyDescent="0.25">
      <c r="A146" s="20"/>
      <c r="B146" s="20"/>
      <c r="C146" s="20"/>
      <c r="D146" s="20"/>
      <c r="E146" s="20"/>
      <c r="F146" s="20"/>
      <c r="G146" s="20"/>
      <c r="H146" s="20"/>
      <c r="I146" s="20"/>
      <c r="J146" s="20"/>
      <c r="K146" s="20"/>
      <c r="L146" s="20"/>
      <c r="M146" s="3408"/>
      <c r="N146" s="3409"/>
      <c r="O146" s="20"/>
      <c r="P146" s="20"/>
      <c r="Q146" s="20"/>
      <c r="R146" s="20"/>
      <c r="S146" s="20"/>
      <c r="T146" s="20"/>
      <c r="U146" s="20"/>
      <c r="V146" s="20"/>
      <c r="W146" s="20"/>
      <c r="X146" s="3272"/>
      <c r="Y146" s="3272"/>
      <c r="Z146" s="20"/>
      <c r="AA146" s="20"/>
      <c r="AB146" s="20"/>
      <c r="AC146" s="20"/>
      <c r="AD146" s="20"/>
      <c r="AE146" s="20"/>
      <c r="AF146" s="20"/>
      <c r="AG146" s="20"/>
      <c r="AH146" s="20"/>
      <c r="AI146" s="20"/>
    </row>
    <row r="147" spans="1:35" ht="18" x14ac:dyDescent="0.25">
      <c r="A147" s="20"/>
      <c r="B147" s="20"/>
      <c r="C147" s="20"/>
      <c r="D147" s="20"/>
      <c r="E147" s="20"/>
      <c r="F147" s="20"/>
      <c r="G147" s="20"/>
      <c r="H147" s="20"/>
      <c r="I147" s="20"/>
      <c r="J147" s="20"/>
      <c r="K147" s="20"/>
      <c r="L147" s="20"/>
      <c r="M147" s="3408"/>
      <c r="N147" s="3409"/>
      <c r="O147" s="20"/>
      <c r="P147" s="20"/>
      <c r="Q147" s="20"/>
      <c r="R147" s="20"/>
      <c r="S147" s="20"/>
      <c r="T147" s="20"/>
      <c r="U147" s="20"/>
      <c r="V147" s="20"/>
      <c r="W147" s="20"/>
      <c r="X147" s="3272"/>
      <c r="Y147" s="3272"/>
      <c r="Z147" s="20"/>
      <c r="AA147" s="20"/>
      <c r="AB147" s="20"/>
      <c r="AC147" s="20"/>
      <c r="AD147" s="20"/>
      <c r="AE147" s="20"/>
      <c r="AF147" s="20"/>
      <c r="AG147" s="20"/>
      <c r="AH147" s="20"/>
      <c r="AI147" s="20"/>
    </row>
    <row r="148" spans="1:35" ht="18" x14ac:dyDescent="0.25">
      <c r="A148" s="20"/>
      <c r="B148" s="20"/>
      <c r="C148" s="20"/>
      <c r="D148" s="20"/>
      <c r="E148" s="20"/>
      <c r="F148" s="20"/>
      <c r="G148" s="20"/>
      <c r="H148" s="20"/>
      <c r="I148" s="20"/>
      <c r="J148" s="20"/>
      <c r="K148" s="20"/>
      <c r="L148" s="20"/>
      <c r="M148" s="3408"/>
      <c r="N148" s="3409"/>
      <c r="O148" s="20"/>
      <c r="P148" s="20"/>
      <c r="Q148" s="20"/>
      <c r="R148" s="20"/>
      <c r="S148" s="20"/>
      <c r="T148" s="20"/>
      <c r="U148" s="20"/>
      <c r="V148" s="20"/>
      <c r="W148" s="20"/>
      <c r="X148" s="3272"/>
      <c r="Y148" s="3272"/>
      <c r="Z148" s="20"/>
      <c r="AA148" s="20"/>
      <c r="AB148" s="20"/>
      <c r="AC148" s="20"/>
      <c r="AD148" s="20"/>
      <c r="AE148" s="20"/>
      <c r="AF148" s="20"/>
      <c r="AG148" s="20"/>
      <c r="AH148" s="20"/>
      <c r="AI148" s="20"/>
    </row>
    <row r="149" spans="1:35" ht="18" x14ac:dyDescent="0.25">
      <c r="A149" s="20"/>
      <c r="B149" s="20"/>
      <c r="C149" s="20"/>
      <c r="D149" s="20"/>
      <c r="E149" s="20"/>
      <c r="F149" s="20"/>
      <c r="G149" s="20"/>
      <c r="H149" s="20"/>
      <c r="I149" s="20"/>
      <c r="J149" s="20"/>
      <c r="K149" s="20"/>
      <c r="L149" s="20"/>
      <c r="M149" s="3408"/>
      <c r="N149" s="3409"/>
      <c r="O149" s="20"/>
      <c r="P149" s="20"/>
      <c r="Q149" s="20"/>
      <c r="R149" s="20"/>
      <c r="S149" s="20"/>
      <c r="T149" s="20"/>
      <c r="U149" s="20"/>
      <c r="V149" s="20"/>
      <c r="W149" s="20"/>
      <c r="X149" s="3272"/>
      <c r="Y149" s="3272"/>
      <c r="Z149" s="20"/>
      <c r="AA149" s="20"/>
      <c r="AB149" s="20"/>
      <c r="AC149" s="20"/>
      <c r="AD149" s="20"/>
      <c r="AE149" s="20"/>
      <c r="AF149" s="20"/>
      <c r="AG149" s="20"/>
      <c r="AH149" s="20"/>
      <c r="AI149" s="20"/>
    </row>
    <row r="150" spans="1:35" ht="18" x14ac:dyDescent="0.25">
      <c r="A150" s="20"/>
      <c r="B150" s="20"/>
      <c r="C150" s="20"/>
      <c r="D150" s="20"/>
      <c r="E150" s="20"/>
      <c r="F150" s="20"/>
      <c r="G150" s="20"/>
      <c r="H150" s="20"/>
      <c r="I150" s="20"/>
      <c r="J150" s="20"/>
      <c r="K150" s="20"/>
      <c r="L150" s="20"/>
      <c r="M150" s="3408"/>
      <c r="N150" s="3409"/>
      <c r="O150" s="20"/>
      <c r="P150" s="20"/>
      <c r="Q150" s="20"/>
      <c r="R150" s="20"/>
      <c r="S150" s="20"/>
      <c r="T150" s="20"/>
      <c r="U150" s="20"/>
      <c r="V150" s="20"/>
      <c r="W150" s="20"/>
      <c r="X150" s="3272"/>
      <c r="Y150" s="3272"/>
      <c r="Z150" s="20"/>
      <c r="AA150" s="20"/>
      <c r="AB150" s="20"/>
      <c r="AC150" s="20"/>
      <c r="AD150" s="20"/>
      <c r="AE150" s="20"/>
      <c r="AF150" s="20"/>
      <c r="AG150" s="20"/>
      <c r="AH150" s="20"/>
      <c r="AI150" s="20"/>
    </row>
    <row r="151" spans="1:35" ht="18" x14ac:dyDescent="0.25">
      <c r="A151" s="20"/>
      <c r="B151" s="20"/>
      <c r="C151" s="20"/>
      <c r="D151" s="20"/>
      <c r="E151" s="20"/>
      <c r="F151" s="20"/>
      <c r="G151" s="20"/>
      <c r="H151" s="20"/>
      <c r="I151" s="20"/>
      <c r="J151" s="20"/>
      <c r="K151" s="20"/>
      <c r="L151" s="20"/>
      <c r="M151" s="3408"/>
      <c r="N151" s="3409"/>
      <c r="O151" s="20"/>
      <c r="P151" s="20"/>
      <c r="Q151" s="20"/>
      <c r="R151" s="20"/>
      <c r="S151" s="20"/>
      <c r="T151" s="20"/>
      <c r="U151" s="20"/>
      <c r="V151" s="20"/>
      <c r="W151" s="20"/>
      <c r="X151" s="3272"/>
      <c r="Y151" s="3272"/>
      <c r="Z151" s="20"/>
      <c r="AA151" s="20"/>
      <c r="AB151" s="20"/>
      <c r="AC151" s="20"/>
      <c r="AD151" s="20"/>
      <c r="AE151" s="20"/>
      <c r="AF151" s="20"/>
      <c r="AG151" s="20"/>
      <c r="AH151" s="20"/>
      <c r="AI151" s="20"/>
    </row>
    <row r="152" spans="1:35" ht="18" x14ac:dyDescent="0.25">
      <c r="A152" s="20"/>
      <c r="B152" s="20"/>
      <c r="C152" s="20"/>
      <c r="D152" s="20"/>
      <c r="E152" s="20"/>
      <c r="F152" s="20"/>
      <c r="G152" s="20"/>
      <c r="H152" s="20"/>
      <c r="I152" s="20"/>
      <c r="J152" s="20"/>
      <c r="K152" s="20"/>
      <c r="L152" s="20"/>
      <c r="M152" s="3408"/>
      <c r="N152" s="3409"/>
      <c r="O152" s="20"/>
      <c r="P152" s="20"/>
      <c r="Q152" s="20"/>
      <c r="R152" s="20"/>
      <c r="S152" s="20"/>
      <c r="T152" s="20"/>
      <c r="U152" s="20"/>
      <c r="V152" s="20"/>
      <c r="W152" s="20"/>
      <c r="X152" s="3272"/>
      <c r="Y152" s="3272"/>
      <c r="Z152" s="20"/>
      <c r="AA152" s="20"/>
      <c r="AB152" s="20"/>
      <c r="AC152" s="20"/>
      <c r="AD152" s="20"/>
      <c r="AE152" s="20"/>
      <c r="AF152" s="20"/>
      <c r="AG152" s="20"/>
      <c r="AH152" s="20"/>
      <c r="AI152" s="20"/>
    </row>
    <row r="153" spans="1:35" ht="18" x14ac:dyDescent="0.25">
      <c r="A153" s="20"/>
      <c r="B153" s="20"/>
      <c r="C153" s="20"/>
      <c r="D153" s="20"/>
      <c r="E153" s="20"/>
      <c r="F153" s="20"/>
      <c r="G153" s="20"/>
      <c r="H153" s="20"/>
      <c r="I153" s="20"/>
      <c r="J153" s="20"/>
      <c r="K153" s="20"/>
      <c r="L153" s="20"/>
      <c r="M153" s="3408"/>
      <c r="N153" s="3409"/>
      <c r="O153" s="20"/>
      <c r="P153" s="20"/>
      <c r="Q153" s="20"/>
      <c r="R153" s="20"/>
      <c r="S153" s="20"/>
      <c r="T153" s="20"/>
      <c r="U153" s="20"/>
      <c r="V153" s="20"/>
      <c r="W153" s="20"/>
      <c r="X153" s="3272"/>
      <c r="Y153" s="3272"/>
      <c r="Z153" s="20"/>
      <c r="AA153" s="20"/>
      <c r="AB153" s="20"/>
      <c r="AC153" s="20"/>
      <c r="AD153" s="20"/>
      <c r="AE153" s="20"/>
      <c r="AF153" s="20"/>
      <c r="AG153" s="20"/>
      <c r="AH153" s="20"/>
      <c r="AI153" s="20"/>
    </row>
    <row r="154" spans="1:35" ht="18" x14ac:dyDescent="0.25">
      <c r="A154" s="20"/>
      <c r="B154" s="20"/>
      <c r="C154" s="20"/>
      <c r="D154" s="20"/>
      <c r="E154" s="20"/>
      <c r="F154" s="20"/>
      <c r="G154" s="20"/>
      <c r="H154" s="20"/>
      <c r="I154" s="20"/>
      <c r="J154" s="20"/>
      <c r="K154" s="20"/>
      <c r="L154" s="20"/>
      <c r="M154" s="3408"/>
      <c r="N154" s="3409"/>
      <c r="O154" s="20"/>
      <c r="P154" s="20"/>
      <c r="Q154" s="20"/>
      <c r="R154" s="20"/>
      <c r="S154" s="20"/>
      <c r="T154" s="20"/>
      <c r="U154" s="20"/>
      <c r="V154" s="20"/>
      <c r="W154" s="20"/>
      <c r="X154" s="3272"/>
      <c r="Y154" s="3272"/>
      <c r="Z154" s="20"/>
      <c r="AA154" s="20"/>
      <c r="AB154" s="20"/>
      <c r="AC154" s="20"/>
      <c r="AD154" s="20"/>
      <c r="AE154" s="20"/>
      <c r="AF154" s="20"/>
      <c r="AG154" s="20"/>
      <c r="AH154" s="20"/>
      <c r="AI154" s="20"/>
    </row>
    <row r="155" spans="1:35" ht="18" x14ac:dyDescent="0.25">
      <c r="A155" s="20"/>
      <c r="B155" s="20"/>
      <c r="C155" s="20"/>
      <c r="D155" s="20"/>
      <c r="E155" s="20"/>
      <c r="F155" s="20"/>
      <c r="G155" s="20"/>
      <c r="H155" s="20"/>
      <c r="I155" s="20"/>
      <c r="J155" s="20"/>
      <c r="K155" s="20"/>
      <c r="L155" s="20"/>
      <c r="M155" s="3408"/>
      <c r="N155" s="3409"/>
      <c r="O155" s="20"/>
      <c r="P155" s="20"/>
      <c r="Q155" s="20"/>
      <c r="R155" s="20"/>
      <c r="S155" s="20"/>
      <c r="T155" s="20"/>
      <c r="U155" s="20"/>
      <c r="V155" s="20"/>
      <c r="W155" s="20"/>
      <c r="X155" s="3272"/>
      <c r="Y155" s="3272"/>
      <c r="Z155" s="20"/>
      <c r="AA155" s="20"/>
      <c r="AB155" s="20"/>
      <c r="AC155" s="20"/>
      <c r="AD155" s="20"/>
      <c r="AE155" s="20"/>
      <c r="AF155" s="20"/>
      <c r="AG155" s="20"/>
      <c r="AH155" s="20"/>
      <c r="AI155" s="20"/>
    </row>
    <row r="156" spans="1:35" ht="18" x14ac:dyDescent="0.25">
      <c r="A156" s="20"/>
      <c r="B156" s="20"/>
      <c r="C156" s="20"/>
      <c r="D156" s="20"/>
      <c r="E156" s="20"/>
      <c r="F156" s="20"/>
      <c r="G156" s="20"/>
      <c r="H156" s="20"/>
      <c r="I156" s="20"/>
      <c r="J156" s="20"/>
      <c r="K156" s="20"/>
      <c r="L156" s="20"/>
      <c r="M156" s="3408"/>
      <c r="N156" s="3409"/>
      <c r="O156" s="20"/>
      <c r="P156" s="20"/>
      <c r="Q156" s="20"/>
      <c r="R156" s="20"/>
      <c r="S156" s="20"/>
      <c r="T156" s="20"/>
      <c r="U156" s="20"/>
      <c r="V156" s="20"/>
      <c r="W156" s="20"/>
      <c r="X156" s="3272"/>
      <c r="Y156" s="3272"/>
      <c r="Z156" s="20"/>
      <c r="AA156" s="20"/>
      <c r="AB156" s="20"/>
      <c r="AC156" s="20"/>
      <c r="AD156" s="20"/>
      <c r="AE156" s="20"/>
      <c r="AF156" s="20"/>
      <c r="AG156" s="20"/>
      <c r="AH156" s="20"/>
      <c r="AI156" s="20"/>
    </row>
    <row r="157" spans="1:35" ht="18" x14ac:dyDescent="0.25">
      <c r="A157" s="20"/>
      <c r="B157" s="20"/>
      <c r="C157" s="20"/>
      <c r="D157" s="20"/>
      <c r="E157" s="20"/>
      <c r="F157" s="20"/>
      <c r="G157" s="20"/>
      <c r="H157" s="20"/>
      <c r="I157" s="20"/>
      <c r="J157" s="20"/>
      <c r="K157" s="20"/>
      <c r="L157" s="20"/>
      <c r="M157" s="3408"/>
      <c r="N157" s="3409"/>
      <c r="O157" s="20"/>
      <c r="P157" s="20"/>
      <c r="Q157" s="20"/>
      <c r="R157" s="20"/>
      <c r="S157" s="20"/>
      <c r="T157" s="20"/>
      <c r="U157" s="20"/>
      <c r="V157" s="20"/>
      <c r="W157" s="20"/>
      <c r="X157" s="3272"/>
      <c r="Y157" s="3272"/>
      <c r="Z157" s="20"/>
      <c r="AA157" s="20"/>
      <c r="AB157" s="20"/>
      <c r="AC157" s="20"/>
      <c r="AD157" s="20"/>
      <c r="AE157" s="20"/>
      <c r="AF157" s="20"/>
      <c r="AG157" s="20"/>
      <c r="AH157" s="20"/>
      <c r="AI157" s="20"/>
    </row>
    <row r="158" spans="1:35" ht="18" x14ac:dyDescent="0.25">
      <c r="A158" s="20"/>
      <c r="B158" s="20"/>
      <c r="C158" s="20"/>
      <c r="D158" s="20"/>
      <c r="E158" s="20"/>
      <c r="F158" s="20"/>
      <c r="G158" s="20"/>
      <c r="H158" s="20"/>
      <c r="I158" s="20"/>
      <c r="J158" s="20"/>
      <c r="K158" s="20"/>
      <c r="L158" s="20"/>
      <c r="M158" s="3408"/>
      <c r="N158" s="3409"/>
      <c r="O158" s="20"/>
      <c r="P158" s="20"/>
      <c r="Q158" s="20"/>
      <c r="R158" s="20"/>
      <c r="S158" s="20"/>
      <c r="T158" s="20"/>
      <c r="U158" s="20"/>
      <c r="V158" s="20"/>
      <c r="W158" s="20"/>
      <c r="X158" s="3272"/>
      <c r="Y158" s="3272"/>
      <c r="Z158" s="20"/>
      <c r="AA158" s="20"/>
      <c r="AB158" s="20"/>
      <c r="AC158" s="20"/>
      <c r="AD158" s="20"/>
      <c r="AE158" s="20"/>
      <c r="AF158" s="20"/>
      <c r="AG158" s="20"/>
      <c r="AH158" s="20"/>
      <c r="AI158" s="20"/>
    </row>
    <row r="159" spans="1:35" x14ac:dyDescent="0.2">
      <c r="A159" s="60"/>
      <c r="B159" s="60"/>
      <c r="C159" s="60"/>
      <c r="D159" s="60"/>
      <c r="E159" s="60"/>
      <c r="F159" s="60"/>
      <c r="G159" s="60"/>
      <c r="H159" s="60"/>
      <c r="I159" s="60"/>
      <c r="J159" s="60"/>
      <c r="K159" s="60"/>
      <c r="L159" s="60"/>
      <c r="M159" s="60"/>
      <c r="N159" s="60"/>
      <c r="O159" s="60"/>
      <c r="P159" s="60"/>
      <c r="Q159" s="60"/>
      <c r="R159" s="60"/>
      <c r="S159" s="60"/>
      <c r="T159" s="379"/>
      <c r="V159" s="379"/>
      <c r="W159" s="3939"/>
      <c r="X159" s="3939"/>
      <c r="Y159" s="3939"/>
      <c r="Z159" s="4040"/>
      <c r="AA159" s="60"/>
      <c r="AB159" s="60"/>
      <c r="AC159" s="60"/>
    </row>
    <row r="160" spans="1:35" x14ac:dyDescent="0.2">
      <c r="A160" s="60"/>
      <c r="B160" s="60"/>
      <c r="C160" s="60"/>
      <c r="D160" s="60"/>
      <c r="E160" s="60"/>
      <c r="F160" s="60"/>
      <c r="G160" s="60"/>
      <c r="H160" s="60"/>
      <c r="I160" s="60"/>
      <c r="J160" s="60"/>
      <c r="K160" s="60"/>
      <c r="L160" s="60"/>
      <c r="M160" s="60"/>
      <c r="N160" s="60"/>
      <c r="O160" s="60"/>
      <c r="P160" s="60"/>
      <c r="Q160" s="60"/>
      <c r="R160" s="60"/>
      <c r="S160" s="60"/>
      <c r="T160" s="379"/>
      <c r="V160" s="379"/>
      <c r="W160" s="3939"/>
      <c r="X160" s="3939"/>
      <c r="Y160" s="3939"/>
      <c r="Z160" s="4040"/>
      <c r="AA160" s="60"/>
      <c r="AB160" s="60"/>
      <c r="AC160" s="60"/>
    </row>
    <row r="161" spans="1:29" x14ac:dyDescent="0.2">
      <c r="A161" s="60"/>
      <c r="B161" s="60"/>
      <c r="C161" s="60"/>
      <c r="D161" s="60"/>
      <c r="E161" s="60"/>
      <c r="F161" s="60"/>
      <c r="G161" s="60"/>
      <c r="H161" s="60"/>
      <c r="I161" s="60"/>
      <c r="J161" s="60"/>
      <c r="K161" s="60"/>
      <c r="L161" s="60"/>
      <c r="M161" s="60"/>
      <c r="N161" s="60"/>
      <c r="O161" s="60"/>
      <c r="P161" s="60"/>
      <c r="Q161" s="60"/>
      <c r="R161" s="60"/>
      <c r="S161" s="60"/>
      <c r="T161" s="379"/>
      <c r="V161" s="379"/>
      <c r="W161" s="3939"/>
      <c r="X161" s="3939"/>
      <c r="Y161" s="3939"/>
      <c r="Z161" s="4040"/>
      <c r="AA161" s="60"/>
      <c r="AB161" s="60"/>
      <c r="AC161" s="60"/>
    </row>
    <row r="162" spans="1:29" x14ac:dyDescent="0.2">
      <c r="A162" s="60"/>
      <c r="B162" s="60"/>
      <c r="C162" s="60"/>
      <c r="D162" s="60"/>
      <c r="E162" s="60"/>
      <c r="F162" s="60"/>
      <c r="G162" s="60"/>
      <c r="H162" s="60"/>
      <c r="I162" s="60"/>
      <c r="J162" s="60"/>
      <c r="K162" s="60"/>
      <c r="L162" s="60"/>
      <c r="M162" s="60"/>
      <c r="N162" s="60"/>
      <c r="O162" s="60"/>
      <c r="P162" s="60"/>
      <c r="Q162" s="60"/>
      <c r="R162" s="60"/>
      <c r="S162" s="60"/>
      <c r="T162" s="379"/>
      <c r="V162" s="379"/>
      <c r="W162" s="3939"/>
      <c r="X162" s="3939"/>
      <c r="Y162" s="3939"/>
      <c r="Z162" s="4040"/>
      <c r="AA162" s="60"/>
      <c r="AB162" s="60"/>
      <c r="AC162" s="60"/>
    </row>
    <row r="163" spans="1:29" x14ac:dyDescent="0.2">
      <c r="A163" s="60"/>
      <c r="B163" s="60"/>
      <c r="C163" s="60"/>
      <c r="D163" s="60"/>
      <c r="E163" s="60"/>
      <c r="F163" s="60"/>
      <c r="G163" s="60"/>
      <c r="H163" s="60"/>
      <c r="I163" s="60"/>
      <c r="J163" s="60"/>
      <c r="K163" s="60"/>
      <c r="L163" s="60"/>
      <c r="M163" s="60"/>
      <c r="N163" s="60"/>
      <c r="O163" s="60"/>
      <c r="P163" s="60"/>
      <c r="Q163" s="60"/>
      <c r="R163" s="60"/>
      <c r="S163" s="60"/>
      <c r="T163" s="379"/>
      <c r="V163" s="379"/>
      <c r="W163" s="3939"/>
      <c r="X163" s="3939"/>
      <c r="Y163" s="3939"/>
      <c r="Z163" s="4040"/>
      <c r="AA163" s="60"/>
      <c r="AB163" s="60"/>
      <c r="AC163" s="60"/>
    </row>
    <row r="164" spans="1:29" x14ac:dyDescent="0.2">
      <c r="A164" s="60"/>
      <c r="B164" s="60"/>
      <c r="C164" s="60"/>
      <c r="D164" s="60"/>
      <c r="E164" s="60"/>
      <c r="F164" s="60"/>
      <c r="G164" s="60"/>
      <c r="H164" s="60"/>
      <c r="I164" s="60"/>
      <c r="J164" s="60"/>
      <c r="K164" s="60"/>
      <c r="L164" s="60"/>
      <c r="M164" s="60"/>
      <c r="N164" s="60"/>
      <c r="O164" s="60"/>
      <c r="P164" s="60"/>
      <c r="Q164" s="60"/>
      <c r="R164" s="60"/>
      <c r="S164" s="60"/>
      <c r="T164" s="379"/>
      <c r="V164" s="379"/>
      <c r="W164" s="3939"/>
      <c r="X164" s="3939"/>
      <c r="Y164" s="3939"/>
      <c r="Z164" s="4040"/>
      <c r="AA164" s="60"/>
      <c r="AB164" s="60"/>
      <c r="AC164" s="60"/>
    </row>
    <row r="165" spans="1:29" x14ac:dyDescent="0.2">
      <c r="A165" s="60"/>
      <c r="B165" s="60"/>
      <c r="C165" s="60"/>
      <c r="D165" s="60"/>
      <c r="E165" s="60"/>
      <c r="F165" s="60"/>
      <c r="G165" s="60"/>
      <c r="H165" s="60"/>
      <c r="I165" s="60"/>
      <c r="J165" s="60"/>
      <c r="K165" s="60"/>
      <c r="L165" s="60"/>
      <c r="M165" s="60"/>
      <c r="N165" s="60"/>
      <c r="O165" s="60"/>
      <c r="P165" s="60"/>
      <c r="Q165" s="60"/>
      <c r="R165" s="60"/>
      <c r="S165" s="60"/>
      <c r="T165" s="379"/>
      <c r="V165" s="379"/>
      <c r="W165" s="3939"/>
      <c r="X165" s="3939"/>
      <c r="Y165" s="3939"/>
      <c r="Z165" s="4040"/>
      <c r="AA165" s="60"/>
      <c r="AB165" s="60"/>
      <c r="AC165" s="60"/>
    </row>
    <row r="166" spans="1:29" x14ac:dyDescent="0.2">
      <c r="A166" s="60"/>
      <c r="B166" s="60"/>
      <c r="C166" s="60"/>
      <c r="D166" s="60"/>
      <c r="E166" s="60"/>
      <c r="F166" s="60"/>
      <c r="G166" s="60"/>
      <c r="H166" s="60"/>
      <c r="I166" s="60"/>
      <c r="J166" s="60"/>
      <c r="K166" s="60"/>
      <c r="L166" s="60"/>
      <c r="M166" s="60"/>
      <c r="N166" s="60"/>
      <c r="O166" s="60"/>
      <c r="P166" s="60"/>
      <c r="Q166" s="60"/>
      <c r="R166" s="60"/>
      <c r="S166" s="60"/>
      <c r="T166" s="379"/>
      <c r="V166" s="379"/>
      <c r="W166" s="3939"/>
      <c r="X166" s="3939"/>
      <c r="Y166" s="3939"/>
      <c r="Z166" s="4040"/>
      <c r="AA166" s="60"/>
      <c r="AB166" s="60"/>
      <c r="AC166" s="60"/>
    </row>
    <row r="167" spans="1:29" x14ac:dyDescent="0.2">
      <c r="A167" s="60"/>
      <c r="B167" s="60"/>
      <c r="C167" s="60"/>
      <c r="D167" s="60"/>
      <c r="E167" s="60"/>
      <c r="F167" s="60"/>
      <c r="G167" s="60"/>
      <c r="H167" s="60"/>
      <c r="I167" s="60"/>
      <c r="J167" s="60"/>
      <c r="K167" s="60"/>
      <c r="L167" s="60"/>
      <c r="M167" s="60"/>
      <c r="N167" s="60"/>
      <c r="O167" s="60"/>
      <c r="P167" s="60"/>
      <c r="Q167" s="60"/>
      <c r="R167" s="60"/>
      <c r="S167" s="60"/>
      <c r="T167" s="379"/>
      <c r="V167" s="379"/>
      <c r="W167" s="3939"/>
      <c r="X167" s="3939"/>
      <c r="Y167" s="3939"/>
      <c r="Z167" s="4040"/>
      <c r="AA167" s="60"/>
      <c r="AB167" s="60"/>
      <c r="AC167" s="60"/>
    </row>
    <row r="168" spans="1:29" x14ac:dyDescent="0.2">
      <c r="A168" s="60"/>
      <c r="B168" s="60"/>
      <c r="C168" s="60"/>
      <c r="D168" s="60"/>
      <c r="E168" s="60"/>
      <c r="F168" s="60"/>
      <c r="G168" s="60"/>
      <c r="H168" s="60"/>
      <c r="I168" s="60"/>
      <c r="J168" s="60"/>
      <c r="K168" s="60"/>
      <c r="L168" s="60"/>
      <c r="M168" s="60"/>
      <c r="N168" s="60"/>
      <c r="O168" s="60"/>
      <c r="P168" s="60"/>
      <c r="Q168" s="60"/>
      <c r="R168" s="60"/>
      <c r="S168" s="60"/>
      <c r="T168" s="379"/>
      <c r="V168" s="379"/>
      <c r="W168" s="3939"/>
      <c r="X168" s="3939"/>
      <c r="Y168" s="3939"/>
      <c r="Z168" s="4040"/>
      <c r="AA168" s="60"/>
      <c r="AB168" s="60"/>
      <c r="AC168" s="60"/>
    </row>
    <row r="169" spans="1:29" x14ac:dyDescent="0.2">
      <c r="A169" s="60"/>
      <c r="B169" s="60"/>
      <c r="C169" s="60"/>
      <c r="D169" s="60"/>
      <c r="E169" s="60"/>
      <c r="F169" s="60"/>
      <c r="G169" s="60"/>
      <c r="H169" s="60"/>
      <c r="I169" s="60"/>
      <c r="J169" s="60"/>
      <c r="K169" s="60"/>
      <c r="L169" s="60"/>
      <c r="M169" s="60"/>
      <c r="N169" s="60"/>
      <c r="O169" s="60"/>
      <c r="P169" s="60"/>
      <c r="Q169" s="60"/>
      <c r="R169" s="60"/>
      <c r="S169" s="60"/>
      <c r="T169" s="379"/>
      <c r="V169" s="379"/>
      <c r="W169" s="3939"/>
      <c r="X169" s="3939"/>
      <c r="Y169" s="3939"/>
      <c r="Z169" s="4040"/>
      <c r="AA169" s="60"/>
      <c r="AB169" s="60"/>
      <c r="AC169" s="60"/>
    </row>
    <row r="170" spans="1:29" x14ac:dyDescent="0.2">
      <c r="A170" s="60"/>
      <c r="B170" s="60"/>
      <c r="C170" s="60"/>
      <c r="D170" s="60"/>
      <c r="E170" s="60"/>
      <c r="F170" s="60"/>
      <c r="G170" s="60"/>
      <c r="H170" s="60"/>
      <c r="I170" s="60"/>
      <c r="J170" s="60"/>
      <c r="K170" s="60"/>
      <c r="L170" s="60"/>
      <c r="M170" s="60"/>
      <c r="N170" s="60"/>
      <c r="O170" s="60"/>
      <c r="P170" s="60"/>
      <c r="Q170" s="60"/>
      <c r="R170" s="60"/>
      <c r="S170" s="60"/>
      <c r="T170" s="379"/>
      <c r="V170" s="379"/>
      <c r="W170" s="3939"/>
      <c r="X170" s="3939"/>
      <c r="Y170" s="3939"/>
      <c r="Z170" s="4040"/>
      <c r="AA170" s="60"/>
      <c r="AB170" s="60"/>
      <c r="AC170" s="60"/>
    </row>
    <row r="171" spans="1:29" x14ac:dyDescent="0.2">
      <c r="A171" s="60"/>
      <c r="B171" s="60"/>
      <c r="C171" s="60"/>
      <c r="D171" s="60"/>
      <c r="E171" s="60"/>
      <c r="F171" s="60"/>
      <c r="G171" s="60"/>
      <c r="H171" s="60"/>
      <c r="I171" s="60"/>
      <c r="J171" s="60"/>
      <c r="K171" s="60"/>
      <c r="L171" s="60"/>
      <c r="M171" s="60"/>
      <c r="N171" s="60"/>
      <c r="O171" s="60"/>
      <c r="P171" s="60"/>
      <c r="Q171" s="60"/>
      <c r="R171" s="60"/>
      <c r="S171" s="60"/>
      <c r="T171" s="379"/>
      <c r="V171" s="379"/>
      <c r="W171" s="3939"/>
      <c r="X171" s="3939"/>
      <c r="Y171" s="3939"/>
      <c r="Z171" s="4040"/>
      <c r="AA171" s="60"/>
      <c r="AB171" s="60"/>
      <c r="AC171" s="60"/>
    </row>
    <row r="172" spans="1:29" x14ac:dyDescent="0.2">
      <c r="A172" s="60"/>
      <c r="B172" s="60"/>
      <c r="C172" s="60"/>
      <c r="D172" s="60"/>
      <c r="E172" s="60"/>
      <c r="F172" s="60"/>
      <c r="G172" s="60"/>
      <c r="H172" s="60"/>
      <c r="I172" s="60"/>
      <c r="J172" s="60"/>
      <c r="K172" s="60"/>
      <c r="L172" s="60"/>
      <c r="M172" s="60"/>
      <c r="N172" s="60"/>
      <c r="O172" s="60"/>
      <c r="P172" s="60"/>
      <c r="Q172" s="60"/>
      <c r="R172" s="60"/>
      <c r="S172" s="60"/>
      <c r="T172" s="379"/>
      <c r="V172" s="379"/>
      <c r="W172" s="3939"/>
      <c r="X172" s="3939"/>
      <c r="Y172" s="3939"/>
      <c r="Z172" s="4040"/>
      <c r="AA172" s="60"/>
      <c r="AB172" s="60"/>
      <c r="AC172" s="60"/>
    </row>
    <row r="173" spans="1:29" x14ac:dyDescent="0.2">
      <c r="A173" s="60"/>
      <c r="B173" s="60"/>
      <c r="C173" s="60"/>
      <c r="D173" s="60"/>
      <c r="E173" s="60"/>
      <c r="F173" s="60"/>
      <c r="G173" s="60"/>
      <c r="H173" s="60"/>
      <c r="I173" s="60"/>
      <c r="J173" s="60"/>
      <c r="K173" s="60"/>
      <c r="L173" s="60"/>
      <c r="M173" s="60"/>
      <c r="N173" s="60"/>
      <c r="O173" s="60"/>
      <c r="P173" s="60"/>
      <c r="Q173" s="60"/>
      <c r="R173" s="60"/>
      <c r="S173" s="60"/>
      <c r="T173" s="379"/>
      <c r="V173" s="379"/>
      <c r="W173" s="3939"/>
      <c r="X173" s="3939"/>
      <c r="Y173" s="3939"/>
      <c r="Z173" s="4040"/>
      <c r="AA173" s="60"/>
      <c r="AB173" s="60"/>
      <c r="AC173" s="60"/>
    </row>
    <row r="174" spans="1:29" x14ac:dyDescent="0.2">
      <c r="A174" s="60"/>
      <c r="B174" s="60"/>
      <c r="C174" s="60"/>
      <c r="D174" s="60"/>
      <c r="E174" s="60"/>
      <c r="F174" s="60"/>
      <c r="G174" s="60"/>
      <c r="H174" s="60"/>
      <c r="I174" s="60"/>
      <c r="J174" s="60"/>
      <c r="K174" s="60"/>
      <c r="L174" s="60"/>
      <c r="M174" s="60"/>
      <c r="N174" s="60"/>
      <c r="O174" s="60"/>
      <c r="P174" s="60"/>
      <c r="Q174" s="60"/>
      <c r="R174" s="60"/>
      <c r="S174" s="60"/>
      <c r="T174" s="379"/>
      <c r="V174" s="379"/>
      <c r="W174" s="3939"/>
      <c r="X174" s="3939"/>
      <c r="Y174" s="3939"/>
      <c r="Z174" s="4040"/>
      <c r="AA174" s="60"/>
      <c r="AB174" s="60"/>
      <c r="AC174" s="60"/>
    </row>
    <row r="175" spans="1:29" x14ac:dyDescent="0.2">
      <c r="A175" s="60"/>
      <c r="B175" s="60"/>
      <c r="C175" s="60"/>
      <c r="D175" s="60"/>
      <c r="E175" s="60"/>
      <c r="F175" s="60"/>
      <c r="G175" s="60"/>
      <c r="H175" s="60"/>
      <c r="I175" s="60"/>
      <c r="J175" s="60"/>
      <c r="K175" s="60"/>
      <c r="L175" s="60"/>
      <c r="M175" s="60"/>
      <c r="N175" s="60"/>
      <c r="O175" s="60"/>
      <c r="P175" s="60"/>
      <c r="Q175" s="60"/>
      <c r="R175" s="60"/>
      <c r="S175" s="60"/>
      <c r="T175" s="379"/>
      <c r="V175" s="379"/>
      <c r="W175" s="3939"/>
      <c r="X175" s="3939"/>
      <c r="Y175" s="3939"/>
      <c r="Z175" s="4040"/>
      <c r="AA175" s="60"/>
      <c r="AB175" s="60"/>
      <c r="AC175" s="60"/>
    </row>
    <row r="176" spans="1:29" x14ac:dyDescent="0.2">
      <c r="A176" s="60"/>
      <c r="B176" s="60"/>
      <c r="C176" s="60"/>
      <c r="D176" s="60"/>
      <c r="E176" s="60"/>
      <c r="F176" s="60"/>
      <c r="G176" s="60"/>
      <c r="H176" s="60"/>
      <c r="I176" s="60"/>
      <c r="J176" s="60"/>
      <c r="K176" s="60"/>
      <c r="L176" s="60"/>
      <c r="M176" s="60"/>
      <c r="N176" s="60"/>
      <c r="O176" s="60"/>
      <c r="P176" s="60"/>
      <c r="Q176" s="60"/>
      <c r="R176" s="60"/>
      <c r="S176" s="60"/>
      <c r="T176" s="379"/>
      <c r="V176" s="379"/>
      <c r="W176" s="3939"/>
      <c r="X176" s="3939"/>
      <c r="Y176" s="3939"/>
      <c r="Z176" s="4040"/>
      <c r="AA176" s="60"/>
      <c r="AB176" s="60"/>
      <c r="AC176" s="60"/>
    </row>
    <row r="177" spans="1:29" x14ac:dyDescent="0.2">
      <c r="A177" s="60"/>
      <c r="B177" s="60"/>
      <c r="C177" s="60"/>
      <c r="D177" s="60"/>
      <c r="E177" s="60"/>
      <c r="F177" s="60"/>
      <c r="G177" s="60"/>
      <c r="H177" s="60"/>
      <c r="I177" s="60"/>
      <c r="J177" s="60"/>
      <c r="K177" s="60"/>
      <c r="L177" s="60"/>
      <c r="M177" s="60"/>
      <c r="N177" s="60"/>
      <c r="O177" s="60"/>
      <c r="P177" s="60"/>
      <c r="Q177" s="60"/>
      <c r="R177" s="60"/>
      <c r="S177" s="60"/>
      <c r="T177" s="379"/>
      <c r="V177" s="379"/>
      <c r="W177" s="3939"/>
      <c r="X177" s="3939"/>
      <c r="Y177" s="3939"/>
      <c r="Z177" s="4040"/>
      <c r="AA177" s="60"/>
      <c r="AB177" s="60"/>
      <c r="AC177" s="60"/>
    </row>
    <row r="178" spans="1:29" x14ac:dyDescent="0.2">
      <c r="A178" s="60"/>
      <c r="B178" s="60"/>
      <c r="C178" s="60"/>
      <c r="D178" s="60"/>
      <c r="E178" s="60"/>
      <c r="F178" s="60"/>
      <c r="G178" s="60"/>
      <c r="H178" s="60"/>
      <c r="I178" s="60"/>
      <c r="J178" s="60"/>
      <c r="K178" s="60"/>
      <c r="L178" s="60"/>
      <c r="M178" s="60"/>
      <c r="N178" s="60"/>
      <c r="O178" s="60"/>
      <c r="P178" s="60"/>
      <c r="Q178" s="60"/>
      <c r="R178" s="60"/>
      <c r="S178" s="60"/>
      <c r="T178" s="379"/>
      <c r="V178" s="379"/>
      <c r="W178" s="3939"/>
      <c r="X178" s="3939"/>
      <c r="Y178" s="3939"/>
      <c r="Z178" s="4040"/>
      <c r="AA178" s="60"/>
      <c r="AB178" s="60"/>
      <c r="AC178" s="60"/>
    </row>
    <row r="179" spans="1:29" x14ac:dyDescent="0.2">
      <c r="A179" s="60"/>
      <c r="B179" s="60"/>
      <c r="C179" s="60"/>
      <c r="D179" s="60"/>
      <c r="E179" s="60"/>
      <c r="F179" s="60"/>
      <c r="G179" s="60"/>
      <c r="H179" s="60"/>
      <c r="I179" s="60"/>
      <c r="J179" s="60"/>
      <c r="K179" s="60"/>
      <c r="L179" s="60"/>
      <c r="M179" s="60"/>
      <c r="N179" s="60"/>
      <c r="O179" s="60"/>
      <c r="P179" s="60"/>
      <c r="Q179" s="60"/>
      <c r="R179" s="60"/>
      <c r="S179" s="60"/>
      <c r="T179" s="379"/>
      <c r="V179" s="379"/>
      <c r="W179" s="3939"/>
      <c r="X179" s="3939"/>
      <c r="Y179" s="3939"/>
      <c r="Z179" s="4040"/>
      <c r="AA179" s="60"/>
      <c r="AB179" s="60"/>
      <c r="AC179" s="60"/>
    </row>
    <row r="180" spans="1:29" x14ac:dyDescent="0.2">
      <c r="A180" s="60"/>
      <c r="B180" s="60"/>
      <c r="C180" s="60"/>
      <c r="D180" s="60"/>
      <c r="E180" s="60"/>
      <c r="F180" s="60"/>
      <c r="G180" s="60"/>
      <c r="H180" s="60"/>
      <c r="I180" s="60"/>
      <c r="J180" s="60"/>
      <c r="K180" s="60"/>
      <c r="L180" s="60"/>
      <c r="M180" s="60"/>
      <c r="N180" s="60"/>
      <c r="O180" s="60"/>
      <c r="P180" s="60"/>
      <c r="Q180" s="60"/>
      <c r="R180" s="60"/>
      <c r="S180" s="60"/>
      <c r="T180" s="379"/>
      <c r="V180" s="379"/>
      <c r="W180" s="3939"/>
      <c r="X180" s="3939"/>
      <c r="Y180" s="3939"/>
      <c r="Z180" s="4040"/>
      <c r="AA180" s="60"/>
      <c r="AB180" s="60"/>
      <c r="AC180" s="60"/>
    </row>
    <row r="181" spans="1:29" x14ac:dyDescent="0.2">
      <c r="A181" s="60"/>
      <c r="B181" s="60"/>
      <c r="C181" s="60"/>
      <c r="D181" s="60"/>
      <c r="E181" s="60"/>
      <c r="F181" s="60"/>
      <c r="G181" s="60"/>
      <c r="H181" s="60"/>
      <c r="I181" s="60"/>
      <c r="J181" s="60"/>
      <c r="K181" s="60"/>
      <c r="L181" s="60"/>
      <c r="M181" s="60"/>
      <c r="N181" s="60"/>
      <c r="O181" s="60"/>
      <c r="P181" s="60"/>
      <c r="Q181" s="60"/>
      <c r="R181" s="60"/>
      <c r="S181" s="60"/>
      <c r="T181" s="379"/>
      <c r="V181" s="379"/>
      <c r="W181" s="3939"/>
      <c r="X181" s="3939"/>
      <c r="Y181" s="3939"/>
      <c r="Z181" s="4040"/>
      <c r="AA181" s="60"/>
      <c r="AB181" s="60"/>
      <c r="AC181" s="60"/>
    </row>
    <row r="182" spans="1:29" x14ac:dyDescent="0.2">
      <c r="A182" s="60"/>
      <c r="B182" s="60"/>
      <c r="C182" s="60"/>
      <c r="D182" s="60"/>
      <c r="E182" s="60"/>
      <c r="F182" s="60"/>
      <c r="G182" s="60"/>
      <c r="H182" s="60"/>
      <c r="I182" s="60"/>
      <c r="J182" s="60"/>
      <c r="K182" s="60"/>
      <c r="L182" s="60"/>
      <c r="M182" s="60"/>
      <c r="N182" s="60"/>
      <c r="O182" s="60"/>
      <c r="P182" s="60"/>
      <c r="Q182" s="60"/>
      <c r="R182" s="60"/>
      <c r="S182" s="60"/>
      <c r="T182" s="379"/>
      <c r="V182" s="379"/>
      <c r="W182" s="3939"/>
      <c r="X182" s="3939"/>
      <c r="Y182" s="3939"/>
      <c r="Z182" s="4040"/>
      <c r="AA182" s="60"/>
      <c r="AB182" s="60"/>
      <c r="AC182" s="60"/>
    </row>
    <row r="183" spans="1:29" x14ac:dyDescent="0.2">
      <c r="A183" s="60"/>
      <c r="B183" s="60"/>
      <c r="C183" s="60"/>
      <c r="D183" s="60"/>
      <c r="E183" s="60"/>
      <c r="F183" s="60"/>
      <c r="G183" s="60"/>
      <c r="H183" s="60"/>
      <c r="I183" s="60"/>
      <c r="J183" s="60"/>
      <c r="K183" s="60"/>
      <c r="L183" s="60"/>
      <c r="M183" s="60"/>
      <c r="N183" s="60"/>
      <c r="O183" s="60"/>
      <c r="P183" s="60"/>
      <c r="Q183" s="60"/>
      <c r="R183" s="60"/>
      <c r="S183" s="60"/>
      <c r="T183" s="379"/>
      <c r="V183" s="379"/>
      <c r="W183" s="3939"/>
      <c r="X183" s="3939"/>
      <c r="Y183" s="3939"/>
      <c r="Z183" s="4040"/>
      <c r="AA183" s="60"/>
      <c r="AB183" s="60"/>
      <c r="AC183" s="60"/>
    </row>
    <row r="184" spans="1:29" x14ac:dyDescent="0.2">
      <c r="A184" s="60"/>
      <c r="B184" s="60"/>
      <c r="C184" s="60"/>
      <c r="D184" s="60"/>
      <c r="E184" s="60"/>
      <c r="F184" s="60"/>
      <c r="G184" s="60"/>
      <c r="H184" s="60"/>
      <c r="I184" s="60"/>
      <c r="J184" s="60"/>
      <c r="K184" s="60"/>
      <c r="L184" s="60"/>
      <c r="M184" s="60"/>
      <c r="N184" s="60"/>
      <c r="O184" s="60"/>
      <c r="P184" s="60"/>
      <c r="Q184" s="60"/>
      <c r="R184" s="60"/>
      <c r="S184" s="60"/>
      <c r="T184" s="379"/>
      <c r="V184" s="379"/>
      <c r="W184" s="3939"/>
      <c r="X184" s="3939"/>
      <c r="Y184" s="3939"/>
      <c r="Z184" s="4040"/>
      <c r="AA184" s="60"/>
      <c r="AB184" s="60"/>
      <c r="AC184" s="60"/>
    </row>
    <row r="185" spans="1:29" x14ac:dyDescent="0.2">
      <c r="A185" s="60"/>
      <c r="B185" s="60"/>
      <c r="C185" s="60"/>
      <c r="D185" s="60"/>
      <c r="E185" s="60"/>
      <c r="F185" s="60"/>
      <c r="G185" s="60"/>
      <c r="H185" s="60"/>
      <c r="I185" s="60"/>
      <c r="J185" s="60"/>
      <c r="K185" s="60"/>
      <c r="L185" s="60"/>
      <c r="M185" s="60"/>
      <c r="N185" s="60"/>
      <c r="O185" s="60"/>
      <c r="P185" s="60"/>
      <c r="Q185" s="60"/>
      <c r="R185" s="60"/>
      <c r="S185" s="60"/>
      <c r="T185" s="379"/>
      <c r="V185" s="379"/>
      <c r="W185" s="3939"/>
      <c r="X185" s="3939"/>
      <c r="Y185" s="3939"/>
      <c r="Z185" s="4040"/>
      <c r="AA185" s="60"/>
      <c r="AB185" s="60"/>
      <c r="AC185" s="60"/>
    </row>
    <row r="186" spans="1:29" x14ac:dyDescent="0.2">
      <c r="A186" s="60"/>
      <c r="B186" s="60"/>
      <c r="C186" s="60"/>
      <c r="D186" s="60"/>
      <c r="E186" s="60"/>
      <c r="F186" s="60"/>
      <c r="G186" s="60"/>
      <c r="H186" s="60"/>
      <c r="I186" s="60"/>
      <c r="J186" s="60"/>
      <c r="K186" s="60"/>
      <c r="L186" s="60"/>
      <c r="M186" s="60"/>
      <c r="N186" s="60"/>
      <c r="O186" s="60"/>
      <c r="P186" s="60"/>
      <c r="Q186" s="60"/>
      <c r="R186" s="60"/>
      <c r="S186" s="60"/>
      <c r="T186" s="379"/>
      <c r="V186" s="379"/>
      <c r="W186" s="3939"/>
      <c r="X186" s="3939"/>
      <c r="Y186" s="3939"/>
      <c r="Z186" s="4040"/>
      <c r="AA186" s="60"/>
      <c r="AB186" s="60"/>
      <c r="AC186" s="60"/>
    </row>
    <row r="187" spans="1:29" x14ac:dyDescent="0.2">
      <c r="A187" s="60"/>
      <c r="B187" s="60"/>
      <c r="C187" s="60"/>
      <c r="D187" s="60"/>
      <c r="E187" s="60"/>
      <c r="F187" s="60"/>
      <c r="G187" s="60"/>
      <c r="H187" s="60"/>
      <c r="I187" s="60"/>
      <c r="J187" s="60"/>
      <c r="K187" s="60"/>
      <c r="L187" s="60"/>
      <c r="M187" s="60"/>
      <c r="N187" s="60"/>
      <c r="O187" s="60"/>
      <c r="P187" s="60"/>
      <c r="Q187" s="60"/>
      <c r="R187" s="60"/>
      <c r="S187" s="60"/>
      <c r="T187" s="379"/>
      <c r="V187" s="379"/>
      <c r="W187" s="3939"/>
      <c r="X187" s="3939"/>
      <c r="Y187" s="3939"/>
      <c r="Z187" s="4040"/>
      <c r="AA187" s="60"/>
      <c r="AB187" s="60"/>
      <c r="AC187" s="60"/>
    </row>
    <row r="188" spans="1:29" x14ac:dyDescent="0.2">
      <c r="A188" s="60"/>
      <c r="B188" s="60"/>
      <c r="C188" s="60"/>
      <c r="D188" s="60"/>
      <c r="E188" s="60"/>
      <c r="F188" s="60"/>
      <c r="G188" s="60"/>
      <c r="H188" s="60"/>
      <c r="I188" s="60"/>
      <c r="J188" s="60"/>
      <c r="K188" s="60"/>
      <c r="L188" s="60"/>
      <c r="M188" s="60"/>
      <c r="N188" s="60"/>
      <c r="O188" s="60"/>
      <c r="P188" s="60"/>
      <c r="Q188" s="60"/>
      <c r="R188" s="60"/>
      <c r="S188" s="60"/>
      <c r="T188" s="379"/>
      <c r="V188" s="379"/>
      <c r="W188" s="3939"/>
      <c r="X188" s="3939"/>
      <c r="Y188" s="3939"/>
      <c r="Z188" s="4040"/>
      <c r="AA188" s="60"/>
      <c r="AB188" s="60"/>
      <c r="AC188" s="60"/>
    </row>
    <row r="189" spans="1:29" x14ac:dyDescent="0.2">
      <c r="A189" s="60"/>
      <c r="B189" s="60"/>
      <c r="C189" s="60"/>
      <c r="D189" s="60"/>
      <c r="E189" s="60"/>
      <c r="F189" s="60"/>
      <c r="G189" s="60"/>
      <c r="H189" s="60"/>
      <c r="I189" s="60"/>
      <c r="J189" s="60"/>
      <c r="K189" s="60"/>
      <c r="L189" s="60"/>
      <c r="M189" s="60"/>
      <c r="N189" s="60"/>
      <c r="O189" s="60"/>
      <c r="P189" s="60"/>
      <c r="Q189" s="60"/>
      <c r="R189" s="60"/>
      <c r="S189" s="60"/>
      <c r="T189" s="379"/>
      <c r="V189" s="379"/>
      <c r="W189" s="3939"/>
      <c r="X189" s="3939"/>
      <c r="Y189" s="3939"/>
      <c r="Z189" s="4040"/>
      <c r="AA189" s="60"/>
      <c r="AB189" s="60"/>
      <c r="AC189" s="60"/>
    </row>
    <row r="190" spans="1:29" x14ac:dyDescent="0.2">
      <c r="A190" s="60"/>
      <c r="B190" s="60"/>
      <c r="C190" s="60"/>
      <c r="D190" s="60"/>
      <c r="E190" s="60"/>
      <c r="F190" s="60"/>
      <c r="G190" s="60"/>
      <c r="H190" s="60"/>
      <c r="I190" s="60"/>
      <c r="J190" s="60"/>
      <c r="K190" s="60"/>
      <c r="L190" s="60"/>
      <c r="M190" s="60"/>
      <c r="N190" s="60"/>
      <c r="O190" s="60"/>
      <c r="P190" s="60"/>
      <c r="Q190" s="60"/>
      <c r="R190" s="60"/>
      <c r="S190" s="60"/>
      <c r="T190" s="379"/>
      <c r="V190" s="379"/>
      <c r="W190" s="3939"/>
      <c r="X190" s="3939"/>
      <c r="Y190" s="3939"/>
      <c r="Z190" s="4040"/>
      <c r="AA190" s="60"/>
      <c r="AB190" s="60"/>
      <c r="AC190" s="60"/>
    </row>
    <row r="191" spans="1:29" x14ac:dyDescent="0.2">
      <c r="A191" s="60"/>
      <c r="B191" s="60"/>
      <c r="C191" s="60"/>
      <c r="D191" s="60"/>
      <c r="E191" s="60"/>
      <c r="F191" s="60"/>
      <c r="G191" s="60"/>
      <c r="H191" s="60"/>
      <c r="I191" s="60"/>
      <c r="J191" s="60"/>
      <c r="K191" s="60"/>
      <c r="L191" s="60"/>
      <c r="M191" s="60"/>
      <c r="N191" s="60"/>
      <c r="O191" s="60"/>
      <c r="P191" s="60"/>
      <c r="Q191" s="60"/>
      <c r="R191" s="60"/>
      <c r="S191" s="60"/>
      <c r="T191" s="379"/>
      <c r="V191" s="379"/>
      <c r="W191" s="3939"/>
      <c r="X191" s="3939"/>
      <c r="Y191" s="3939"/>
      <c r="Z191" s="4040"/>
      <c r="AA191" s="60"/>
      <c r="AB191" s="60"/>
      <c r="AC191" s="60"/>
    </row>
    <row r="192" spans="1:29" x14ac:dyDescent="0.2">
      <c r="A192" s="60"/>
      <c r="B192" s="60"/>
      <c r="C192" s="60"/>
      <c r="D192" s="60"/>
      <c r="E192" s="60"/>
      <c r="F192" s="60"/>
      <c r="G192" s="60"/>
      <c r="H192" s="60"/>
      <c r="I192" s="60"/>
      <c r="J192" s="60"/>
      <c r="K192" s="60"/>
      <c r="L192" s="60"/>
      <c r="M192" s="60"/>
      <c r="N192" s="60"/>
      <c r="O192" s="60"/>
      <c r="P192" s="60"/>
      <c r="Q192" s="60"/>
      <c r="R192" s="60"/>
      <c r="S192" s="60"/>
      <c r="T192" s="379"/>
      <c r="V192" s="379"/>
      <c r="W192" s="3939"/>
      <c r="X192" s="3939"/>
      <c r="Y192" s="3939"/>
      <c r="Z192" s="4040"/>
      <c r="AA192" s="60"/>
      <c r="AB192" s="60"/>
      <c r="AC192" s="60"/>
    </row>
    <row r="193" spans="1:29" x14ac:dyDescent="0.2">
      <c r="A193" s="60"/>
      <c r="B193" s="60"/>
      <c r="C193" s="60"/>
      <c r="D193" s="60"/>
      <c r="E193" s="60"/>
      <c r="F193" s="60"/>
      <c r="G193" s="60"/>
      <c r="H193" s="60"/>
      <c r="I193" s="60"/>
      <c r="J193" s="60"/>
      <c r="K193" s="60"/>
      <c r="L193" s="60"/>
      <c r="M193" s="60"/>
      <c r="N193" s="60"/>
      <c r="O193" s="60"/>
      <c r="P193" s="60"/>
      <c r="Q193" s="60"/>
      <c r="R193" s="60"/>
      <c r="S193" s="60"/>
      <c r="T193" s="379"/>
      <c r="V193" s="379"/>
      <c r="W193" s="3939"/>
      <c r="X193" s="3939"/>
      <c r="Y193" s="3939"/>
      <c r="Z193" s="4040"/>
      <c r="AA193" s="60"/>
      <c r="AB193" s="60"/>
      <c r="AC193" s="60"/>
    </row>
    <row r="194" spans="1:29" x14ac:dyDescent="0.2">
      <c r="A194" s="60"/>
      <c r="B194" s="60"/>
      <c r="C194" s="60"/>
      <c r="D194" s="60"/>
      <c r="E194" s="60"/>
      <c r="F194" s="60"/>
      <c r="G194" s="60"/>
      <c r="H194" s="60"/>
      <c r="I194" s="60"/>
      <c r="J194" s="60"/>
      <c r="K194" s="60"/>
      <c r="L194" s="60"/>
      <c r="M194" s="60"/>
      <c r="N194" s="60"/>
      <c r="O194" s="60"/>
      <c r="P194" s="60"/>
      <c r="Q194" s="60"/>
      <c r="R194" s="60"/>
      <c r="S194" s="60"/>
      <c r="T194" s="379"/>
      <c r="V194" s="379"/>
      <c r="W194" s="3939"/>
      <c r="X194" s="3939"/>
      <c r="Y194" s="3939"/>
      <c r="Z194" s="4040"/>
      <c r="AA194" s="60"/>
      <c r="AB194" s="60"/>
      <c r="AC194" s="60"/>
    </row>
    <row r="195" spans="1:29" x14ac:dyDescent="0.2">
      <c r="A195" s="60"/>
      <c r="B195" s="60"/>
      <c r="C195" s="60"/>
      <c r="D195" s="60"/>
      <c r="E195" s="60"/>
      <c r="F195" s="60"/>
      <c r="G195" s="60"/>
      <c r="H195" s="60"/>
      <c r="I195" s="60"/>
      <c r="J195" s="60"/>
      <c r="K195" s="60"/>
      <c r="L195" s="60"/>
      <c r="M195" s="60"/>
      <c r="N195" s="60"/>
      <c r="O195" s="60"/>
      <c r="P195" s="60"/>
      <c r="Q195" s="60"/>
      <c r="R195" s="60"/>
      <c r="S195" s="60"/>
      <c r="T195" s="379"/>
      <c r="V195" s="379"/>
      <c r="W195" s="3939"/>
      <c r="X195" s="3939"/>
      <c r="Y195" s="3939"/>
      <c r="Z195" s="4040"/>
      <c r="AA195" s="60"/>
      <c r="AB195" s="60"/>
      <c r="AC195" s="60"/>
    </row>
    <row r="196" spans="1:29" x14ac:dyDescent="0.2">
      <c r="A196" s="60"/>
      <c r="B196" s="60"/>
      <c r="C196" s="60"/>
      <c r="D196" s="60"/>
      <c r="E196" s="60"/>
      <c r="F196" s="60"/>
      <c r="G196" s="60"/>
      <c r="H196" s="60"/>
      <c r="I196" s="60"/>
      <c r="J196" s="60"/>
      <c r="K196" s="60"/>
      <c r="L196" s="60"/>
      <c r="M196" s="60"/>
      <c r="N196" s="60"/>
      <c r="O196" s="60"/>
      <c r="P196" s="60"/>
      <c r="Q196" s="60"/>
      <c r="R196" s="60"/>
      <c r="S196" s="60"/>
      <c r="T196" s="379"/>
      <c r="V196" s="379"/>
      <c r="W196" s="3939"/>
      <c r="X196" s="3939"/>
      <c r="Y196" s="3939"/>
      <c r="Z196" s="4040"/>
      <c r="AA196" s="60"/>
      <c r="AB196" s="60"/>
      <c r="AC196" s="60"/>
    </row>
    <row r="197" spans="1:29" x14ac:dyDescent="0.2">
      <c r="A197" s="60"/>
      <c r="B197" s="60"/>
      <c r="C197" s="60"/>
      <c r="D197" s="60"/>
      <c r="E197" s="60"/>
      <c r="F197" s="60"/>
      <c r="G197" s="60"/>
      <c r="H197" s="60"/>
      <c r="I197" s="60"/>
      <c r="J197" s="60"/>
      <c r="K197" s="60"/>
      <c r="L197" s="60"/>
      <c r="M197" s="60"/>
      <c r="N197" s="60"/>
      <c r="O197" s="60"/>
      <c r="P197" s="60"/>
      <c r="Q197" s="60"/>
      <c r="R197" s="60"/>
      <c r="S197" s="60"/>
      <c r="T197" s="379"/>
      <c r="V197" s="379"/>
      <c r="W197" s="3939"/>
      <c r="X197" s="3939"/>
      <c r="Y197" s="3939"/>
      <c r="Z197" s="4040"/>
      <c r="AA197" s="60"/>
      <c r="AB197" s="60"/>
      <c r="AC197" s="60"/>
    </row>
    <row r="198" spans="1:29" x14ac:dyDescent="0.2">
      <c r="A198" s="60"/>
      <c r="B198" s="60"/>
      <c r="C198" s="60"/>
      <c r="D198" s="60"/>
      <c r="E198" s="60"/>
      <c r="F198" s="60"/>
      <c r="G198" s="60"/>
      <c r="H198" s="60"/>
      <c r="I198" s="60"/>
      <c r="J198" s="60"/>
      <c r="K198" s="60"/>
      <c r="L198" s="60"/>
      <c r="M198" s="60"/>
      <c r="N198" s="60"/>
      <c r="O198" s="60"/>
      <c r="P198" s="60"/>
      <c r="Q198" s="60"/>
      <c r="R198" s="60"/>
      <c r="S198" s="60"/>
      <c r="T198" s="379"/>
      <c r="V198" s="379"/>
      <c r="W198" s="3939"/>
      <c r="X198" s="3939"/>
      <c r="Y198" s="3939"/>
      <c r="Z198" s="4040"/>
      <c r="AA198" s="60"/>
      <c r="AB198" s="60"/>
      <c r="AC198" s="60"/>
    </row>
    <row r="199" spans="1:29" x14ac:dyDescent="0.2">
      <c r="A199" s="60"/>
      <c r="B199" s="60"/>
      <c r="C199" s="60"/>
      <c r="D199" s="60"/>
      <c r="E199" s="60"/>
      <c r="F199" s="60"/>
      <c r="G199" s="60"/>
      <c r="H199" s="60"/>
      <c r="I199" s="60"/>
      <c r="J199" s="60"/>
      <c r="K199" s="60"/>
      <c r="L199" s="60"/>
      <c r="M199" s="60"/>
      <c r="N199" s="60"/>
      <c r="O199" s="60"/>
      <c r="P199" s="60"/>
      <c r="Q199" s="60"/>
      <c r="R199" s="60"/>
      <c r="S199" s="60"/>
      <c r="T199" s="379"/>
      <c r="V199" s="379"/>
      <c r="W199" s="3939"/>
      <c r="X199" s="3939"/>
      <c r="Y199" s="3939"/>
      <c r="Z199" s="4040"/>
      <c r="AA199" s="60"/>
      <c r="AB199" s="60"/>
      <c r="AC199" s="60"/>
    </row>
    <row r="200" spans="1:29" x14ac:dyDescent="0.2">
      <c r="A200" s="60"/>
      <c r="B200" s="60"/>
      <c r="C200" s="60"/>
      <c r="D200" s="60"/>
      <c r="E200" s="60"/>
      <c r="F200" s="60"/>
      <c r="G200" s="60"/>
      <c r="H200" s="60"/>
      <c r="I200" s="60"/>
      <c r="J200" s="60"/>
      <c r="K200" s="60"/>
      <c r="L200" s="60"/>
      <c r="M200" s="60"/>
      <c r="N200" s="60"/>
      <c r="O200" s="60"/>
      <c r="P200" s="60"/>
      <c r="Q200" s="60"/>
      <c r="R200" s="60"/>
      <c r="S200" s="60"/>
      <c r="T200" s="379"/>
      <c r="V200" s="379"/>
      <c r="W200" s="3939"/>
      <c r="X200" s="3939"/>
      <c r="Y200" s="3939"/>
      <c r="Z200" s="4040"/>
      <c r="AA200" s="60"/>
      <c r="AB200" s="60"/>
      <c r="AC200" s="60"/>
    </row>
    <row r="201" spans="1:29" x14ac:dyDescent="0.2">
      <c r="A201" s="60"/>
      <c r="B201" s="60"/>
      <c r="C201" s="60"/>
      <c r="D201" s="60"/>
      <c r="E201" s="60"/>
      <c r="F201" s="60"/>
      <c r="G201" s="60"/>
      <c r="H201" s="60"/>
      <c r="I201" s="60"/>
      <c r="J201" s="60"/>
      <c r="K201" s="60"/>
      <c r="L201" s="60"/>
      <c r="M201" s="60"/>
      <c r="N201" s="60"/>
      <c r="O201" s="60"/>
      <c r="P201" s="60"/>
      <c r="Q201" s="60"/>
      <c r="R201" s="60"/>
      <c r="S201" s="60"/>
      <c r="T201" s="379"/>
      <c r="V201" s="379"/>
      <c r="W201" s="3939"/>
      <c r="X201" s="3939"/>
      <c r="Y201" s="3939"/>
      <c r="Z201" s="4040"/>
      <c r="AA201" s="60"/>
      <c r="AB201" s="60"/>
      <c r="AC201" s="60"/>
    </row>
    <row r="202" spans="1:29" x14ac:dyDescent="0.2">
      <c r="A202" s="60"/>
      <c r="B202" s="60"/>
      <c r="C202" s="60"/>
      <c r="D202" s="60"/>
      <c r="E202" s="60"/>
      <c r="F202" s="60"/>
      <c r="G202" s="60"/>
      <c r="H202" s="60"/>
      <c r="I202" s="60"/>
      <c r="J202" s="60"/>
      <c r="K202" s="60"/>
      <c r="L202" s="60"/>
      <c r="M202" s="60"/>
      <c r="N202" s="60"/>
      <c r="O202" s="60"/>
      <c r="P202" s="60"/>
      <c r="Q202" s="60"/>
      <c r="R202" s="60"/>
      <c r="S202" s="60"/>
      <c r="T202" s="379"/>
      <c r="V202" s="379"/>
      <c r="W202" s="3939"/>
      <c r="X202" s="3939"/>
      <c r="Y202" s="3939"/>
      <c r="Z202" s="4040"/>
      <c r="AA202" s="60"/>
      <c r="AB202" s="60"/>
      <c r="AC202" s="60"/>
    </row>
    <row r="203" spans="1:29" x14ac:dyDescent="0.2">
      <c r="A203" s="60"/>
      <c r="B203" s="60"/>
      <c r="C203" s="60"/>
      <c r="D203" s="60"/>
      <c r="E203" s="60"/>
      <c r="F203" s="60"/>
      <c r="G203" s="60"/>
      <c r="H203" s="60"/>
      <c r="I203" s="60"/>
      <c r="J203" s="60"/>
      <c r="K203" s="60"/>
      <c r="L203" s="60"/>
      <c r="M203" s="60"/>
      <c r="N203" s="60"/>
      <c r="O203" s="60"/>
      <c r="P203" s="60"/>
      <c r="Q203" s="60"/>
      <c r="R203" s="60"/>
      <c r="S203" s="60"/>
      <c r="T203" s="379"/>
      <c r="V203" s="379"/>
      <c r="W203" s="3939"/>
      <c r="X203" s="3939"/>
      <c r="Y203" s="3939"/>
      <c r="Z203" s="4040"/>
      <c r="AA203" s="60"/>
      <c r="AB203" s="60"/>
      <c r="AC203" s="60"/>
    </row>
    <row r="204" spans="1:29" x14ac:dyDescent="0.2">
      <c r="A204" s="60"/>
      <c r="B204" s="60"/>
      <c r="C204" s="60"/>
      <c r="D204" s="60"/>
      <c r="E204" s="60"/>
      <c r="F204" s="60"/>
      <c r="G204" s="60"/>
      <c r="H204" s="60"/>
      <c r="I204" s="60"/>
      <c r="J204" s="60"/>
      <c r="K204" s="60"/>
      <c r="L204" s="60"/>
      <c r="M204" s="60"/>
      <c r="N204" s="60"/>
      <c r="O204" s="60"/>
      <c r="P204" s="60"/>
      <c r="Q204" s="60"/>
      <c r="R204" s="60"/>
      <c r="S204" s="60"/>
      <c r="T204" s="379"/>
      <c r="V204" s="379"/>
      <c r="W204" s="3939"/>
      <c r="X204" s="3939"/>
      <c r="Y204" s="3939"/>
      <c r="Z204" s="4040"/>
      <c r="AA204" s="60"/>
      <c r="AB204" s="60"/>
      <c r="AC204" s="60"/>
    </row>
    <row r="205" spans="1:29" x14ac:dyDescent="0.2">
      <c r="A205" s="60"/>
      <c r="B205" s="60"/>
      <c r="C205" s="60"/>
      <c r="D205" s="60"/>
      <c r="E205" s="60"/>
      <c r="F205" s="60"/>
      <c r="G205" s="60"/>
      <c r="H205" s="60"/>
      <c r="I205" s="60"/>
      <c r="J205" s="60"/>
      <c r="K205" s="60"/>
      <c r="L205" s="60"/>
      <c r="M205" s="60"/>
      <c r="N205" s="60"/>
      <c r="O205" s="60"/>
      <c r="P205" s="60"/>
      <c r="Q205" s="60"/>
      <c r="R205" s="60"/>
      <c r="S205" s="60"/>
      <c r="T205" s="379"/>
      <c r="V205" s="379"/>
      <c r="W205" s="3939"/>
      <c r="X205" s="3939"/>
      <c r="Y205" s="3939"/>
      <c r="Z205" s="4040"/>
      <c r="AA205" s="60"/>
      <c r="AB205" s="60"/>
      <c r="AC205" s="60"/>
    </row>
    <row r="206" spans="1:29" x14ac:dyDescent="0.2">
      <c r="A206" s="60"/>
      <c r="B206" s="60"/>
      <c r="C206" s="60"/>
      <c r="D206" s="60"/>
      <c r="E206" s="60"/>
      <c r="F206" s="60"/>
      <c r="G206" s="60"/>
      <c r="H206" s="60"/>
      <c r="I206" s="60"/>
      <c r="J206" s="60"/>
      <c r="K206" s="60"/>
      <c r="L206" s="60"/>
      <c r="M206" s="60"/>
      <c r="N206" s="60"/>
      <c r="O206" s="60"/>
      <c r="P206" s="60"/>
      <c r="Q206" s="60"/>
      <c r="R206" s="60"/>
      <c r="S206" s="60"/>
      <c r="T206" s="379"/>
      <c r="V206" s="379"/>
      <c r="W206" s="3939"/>
      <c r="X206" s="3939"/>
      <c r="Y206" s="3939"/>
      <c r="Z206" s="4040"/>
      <c r="AA206" s="60"/>
      <c r="AB206" s="60"/>
      <c r="AC206" s="60"/>
    </row>
    <row r="207" spans="1:29" x14ac:dyDescent="0.2">
      <c r="A207" s="60"/>
      <c r="B207" s="60"/>
      <c r="C207" s="60"/>
      <c r="D207" s="60"/>
      <c r="E207" s="60"/>
      <c r="F207" s="60"/>
      <c r="G207" s="60"/>
      <c r="H207" s="60"/>
      <c r="I207" s="60"/>
      <c r="J207" s="60"/>
      <c r="K207" s="60"/>
      <c r="L207" s="60"/>
      <c r="M207" s="60"/>
      <c r="N207" s="60"/>
      <c r="O207" s="60"/>
      <c r="P207" s="60"/>
      <c r="Q207" s="60"/>
      <c r="R207" s="60"/>
      <c r="S207" s="60"/>
      <c r="T207" s="379"/>
      <c r="V207" s="379"/>
      <c r="W207" s="3939"/>
      <c r="X207" s="3939"/>
      <c r="Y207" s="3939"/>
      <c r="Z207" s="4040"/>
      <c r="AA207" s="60"/>
      <c r="AB207" s="60"/>
      <c r="AC207" s="60"/>
    </row>
    <row r="208" spans="1:29" x14ac:dyDescent="0.2">
      <c r="A208" s="60"/>
      <c r="B208" s="60"/>
      <c r="C208" s="60"/>
      <c r="D208" s="60"/>
      <c r="E208" s="60"/>
      <c r="F208" s="60"/>
      <c r="G208" s="60"/>
      <c r="H208" s="60"/>
      <c r="I208" s="60"/>
      <c r="J208" s="60"/>
      <c r="K208" s="60"/>
      <c r="L208" s="60"/>
      <c r="M208" s="60"/>
      <c r="N208" s="60"/>
      <c r="O208" s="60"/>
      <c r="P208" s="60"/>
      <c r="Q208" s="60"/>
      <c r="R208" s="60"/>
      <c r="S208" s="60"/>
      <c r="T208" s="379"/>
      <c r="V208" s="379"/>
      <c r="W208" s="3939"/>
      <c r="X208" s="3939"/>
      <c r="Y208" s="3939"/>
      <c r="Z208" s="4040"/>
      <c r="AA208" s="60"/>
      <c r="AB208" s="60"/>
      <c r="AC208" s="60"/>
    </row>
    <row r="209" spans="1:29" x14ac:dyDescent="0.2">
      <c r="A209" s="60"/>
      <c r="B209" s="60"/>
      <c r="C209" s="60"/>
      <c r="D209" s="60"/>
      <c r="E209" s="60"/>
      <c r="F209" s="60"/>
      <c r="G209" s="60"/>
      <c r="H209" s="60"/>
      <c r="I209" s="60"/>
      <c r="J209" s="60"/>
      <c r="K209" s="60"/>
      <c r="L209" s="60"/>
      <c r="M209" s="60"/>
      <c r="N209" s="60"/>
      <c r="O209" s="60"/>
      <c r="P209" s="60"/>
      <c r="Q209" s="60"/>
      <c r="R209" s="60"/>
      <c r="S209" s="60"/>
      <c r="T209" s="379"/>
      <c r="V209" s="379"/>
      <c r="W209" s="3939"/>
      <c r="X209" s="3939"/>
      <c r="Y209" s="3939"/>
      <c r="Z209" s="4040"/>
      <c r="AA209" s="60"/>
      <c r="AB209" s="60"/>
      <c r="AC209" s="60"/>
    </row>
    <row r="210" spans="1:29" x14ac:dyDescent="0.2">
      <c r="A210" s="60"/>
      <c r="B210" s="60"/>
      <c r="C210" s="60"/>
      <c r="D210" s="60"/>
      <c r="E210" s="60"/>
      <c r="F210" s="60"/>
      <c r="G210" s="60"/>
      <c r="H210" s="60"/>
      <c r="I210" s="60"/>
      <c r="J210" s="60"/>
      <c r="K210" s="60"/>
      <c r="L210" s="60"/>
      <c r="M210" s="60"/>
      <c r="N210" s="60"/>
      <c r="O210" s="60"/>
      <c r="P210" s="60"/>
      <c r="Q210" s="60"/>
      <c r="R210" s="60"/>
      <c r="S210" s="60"/>
      <c r="T210" s="379"/>
      <c r="V210" s="379"/>
      <c r="W210" s="3939"/>
      <c r="X210" s="3939"/>
      <c r="Y210" s="3939"/>
      <c r="Z210" s="4040"/>
      <c r="AA210" s="60"/>
      <c r="AB210" s="60"/>
      <c r="AC210" s="60"/>
    </row>
    <row r="211" spans="1:29" x14ac:dyDescent="0.2">
      <c r="A211" s="60"/>
      <c r="B211" s="60"/>
      <c r="C211" s="60"/>
      <c r="D211" s="60"/>
      <c r="E211" s="60"/>
      <c r="F211" s="60"/>
      <c r="G211" s="60"/>
      <c r="H211" s="60"/>
      <c r="I211" s="60"/>
      <c r="J211" s="60"/>
      <c r="K211" s="60"/>
      <c r="L211" s="60"/>
      <c r="M211" s="60"/>
      <c r="N211" s="60"/>
      <c r="O211" s="60"/>
      <c r="P211" s="60"/>
      <c r="Q211" s="60"/>
      <c r="R211" s="60"/>
      <c r="S211" s="60"/>
      <c r="T211" s="379"/>
      <c r="V211" s="379"/>
      <c r="W211" s="3939"/>
      <c r="X211" s="3939"/>
      <c r="Y211" s="3939"/>
      <c r="Z211" s="4040"/>
      <c r="AA211" s="60"/>
      <c r="AB211" s="60"/>
      <c r="AC211" s="60"/>
    </row>
    <row r="212" spans="1:29" x14ac:dyDescent="0.2">
      <c r="A212" s="60"/>
      <c r="B212" s="60"/>
      <c r="C212" s="60"/>
      <c r="D212" s="60"/>
      <c r="E212" s="60"/>
      <c r="F212" s="60"/>
      <c r="G212" s="60"/>
      <c r="H212" s="60"/>
      <c r="I212" s="60"/>
      <c r="J212" s="60"/>
      <c r="K212" s="60"/>
      <c r="L212" s="60"/>
      <c r="M212" s="60"/>
      <c r="N212" s="60"/>
      <c r="O212" s="60"/>
      <c r="P212" s="60"/>
      <c r="Q212" s="60"/>
      <c r="R212" s="60"/>
      <c r="S212" s="60"/>
      <c r="T212" s="379"/>
      <c r="V212" s="379"/>
      <c r="W212" s="3939"/>
      <c r="X212" s="3939"/>
      <c r="Y212" s="3939"/>
      <c r="Z212" s="4040"/>
      <c r="AA212" s="60"/>
      <c r="AB212" s="60"/>
      <c r="AC212" s="60"/>
    </row>
    <row r="213" spans="1:29" x14ac:dyDescent="0.2">
      <c r="A213" s="60"/>
      <c r="B213" s="60"/>
      <c r="C213" s="60"/>
      <c r="D213" s="60"/>
      <c r="E213" s="60"/>
      <c r="F213" s="60"/>
      <c r="G213" s="60"/>
      <c r="H213" s="60"/>
      <c r="I213" s="60"/>
      <c r="J213" s="60"/>
      <c r="K213" s="60"/>
      <c r="L213" s="60"/>
      <c r="M213" s="60"/>
      <c r="N213" s="60"/>
      <c r="O213" s="60"/>
      <c r="P213" s="60"/>
      <c r="Q213" s="60"/>
      <c r="R213" s="60"/>
      <c r="S213" s="60"/>
      <c r="T213" s="379"/>
      <c r="V213" s="379"/>
      <c r="W213" s="3939"/>
      <c r="X213" s="3939"/>
      <c r="Y213" s="3939"/>
      <c r="Z213" s="4040"/>
      <c r="AA213" s="60"/>
      <c r="AB213" s="60"/>
      <c r="AC213" s="60"/>
    </row>
    <row r="214" spans="1:29" x14ac:dyDescent="0.2">
      <c r="A214" s="60"/>
      <c r="B214" s="60"/>
      <c r="C214" s="60"/>
      <c r="D214" s="60"/>
      <c r="E214" s="60"/>
      <c r="F214" s="60"/>
      <c r="G214" s="60"/>
      <c r="H214" s="60"/>
      <c r="I214" s="60"/>
      <c r="J214" s="60"/>
      <c r="K214" s="60"/>
      <c r="L214" s="60"/>
      <c r="M214" s="60"/>
      <c r="N214" s="60"/>
      <c r="O214" s="60"/>
      <c r="P214" s="60"/>
      <c r="Q214" s="60"/>
      <c r="R214" s="60"/>
      <c r="S214" s="60"/>
      <c r="T214" s="379"/>
      <c r="V214" s="379"/>
      <c r="W214" s="3939"/>
      <c r="X214" s="3939"/>
      <c r="Y214" s="3939"/>
      <c r="Z214" s="4040"/>
      <c r="AA214" s="60"/>
      <c r="AB214" s="60"/>
      <c r="AC214" s="60"/>
    </row>
    <row r="215" spans="1:29" x14ac:dyDescent="0.2">
      <c r="A215" s="60"/>
      <c r="B215" s="60"/>
      <c r="C215" s="60"/>
      <c r="D215" s="60"/>
      <c r="E215" s="60"/>
      <c r="F215" s="60"/>
      <c r="G215" s="60"/>
      <c r="H215" s="60"/>
      <c r="I215" s="60"/>
      <c r="J215" s="60"/>
      <c r="K215" s="60"/>
      <c r="L215" s="60"/>
      <c r="M215" s="60"/>
      <c r="N215" s="60"/>
      <c r="O215" s="60"/>
      <c r="P215" s="60"/>
      <c r="Q215" s="60"/>
      <c r="R215" s="60"/>
      <c r="S215" s="60"/>
      <c r="T215" s="379"/>
      <c r="V215" s="379"/>
      <c r="W215" s="3939"/>
      <c r="X215" s="3939"/>
      <c r="Y215" s="3939"/>
      <c r="Z215" s="4040"/>
      <c r="AA215" s="60"/>
      <c r="AB215" s="60"/>
      <c r="AC215" s="60"/>
    </row>
    <row r="216" spans="1:29" x14ac:dyDescent="0.2">
      <c r="A216" s="60"/>
      <c r="B216" s="60"/>
      <c r="C216" s="60"/>
      <c r="D216" s="60"/>
      <c r="E216" s="60"/>
      <c r="F216" s="60"/>
      <c r="G216" s="60"/>
      <c r="H216" s="60"/>
      <c r="I216" s="60"/>
      <c r="J216" s="60"/>
      <c r="K216" s="60"/>
      <c r="L216" s="60"/>
      <c r="M216" s="60"/>
      <c r="N216" s="60"/>
      <c r="O216" s="60"/>
      <c r="P216" s="60"/>
      <c r="Q216" s="60"/>
      <c r="R216" s="60"/>
      <c r="S216" s="60"/>
      <c r="T216" s="379"/>
      <c r="V216" s="379"/>
      <c r="W216" s="3939"/>
      <c r="X216" s="3939"/>
      <c r="Y216" s="3939"/>
      <c r="Z216" s="4040"/>
      <c r="AA216" s="60"/>
      <c r="AB216" s="60"/>
      <c r="AC216" s="60"/>
    </row>
    <row r="217" spans="1:29" x14ac:dyDescent="0.2">
      <c r="A217" s="60"/>
      <c r="B217" s="60"/>
      <c r="C217" s="60"/>
      <c r="D217" s="60"/>
      <c r="E217" s="60"/>
      <c r="F217" s="60"/>
      <c r="G217" s="60"/>
      <c r="H217" s="60"/>
      <c r="I217" s="60"/>
      <c r="J217" s="60"/>
      <c r="K217" s="60"/>
      <c r="L217" s="60"/>
      <c r="M217" s="60"/>
      <c r="N217" s="60"/>
      <c r="O217" s="60"/>
      <c r="P217" s="60"/>
      <c r="Q217" s="60"/>
      <c r="R217" s="60"/>
      <c r="S217" s="60"/>
      <c r="T217" s="379"/>
      <c r="V217" s="379"/>
      <c r="W217" s="3939"/>
      <c r="X217" s="3939"/>
      <c r="Y217" s="3939"/>
      <c r="Z217" s="4040"/>
      <c r="AA217" s="60"/>
      <c r="AB217" s="60"/>
      <c r="AC217" s="60"/>
    </row>
    <row r="218" spans="1:29" x14ac:dyDescent="0.2">
      <c r="A218" s="60"/>
      <c r="B218" s="60"/>
      <c r="C218" s="60"/>
      <c r="D218" s="60"/>
      <c r="E218" s="60"/>
      <c r="F218" s="60"/>
      <c r="G218" s="60"/>
      <c r="H218" s="60"/>
      <c r="I218" s="60"/>
      <c r="J218" s="60"/>
      <c r="K218" s="60"/>
      <c r="L218" s="60"/>
      <c r="M218" s="60"/>
      <c r="N218" s="60"/>
      <c r="O218" s="60"/>
      <c r="P218" s="60"/>
      <c r="Q218" s="60"/>
      <c r="R218" s="60"/>
      <c r="S218" s="60"/>
      <c r="T218" s="379"/>
      <c r="V218" s="379"/>
      <c r="W218" s="3939"/>
      <c r="X218" s="3939"/>
      <c r="Y218" s="3939"/>
      <c r="Z218" s="4040"/>
      <c r="AA218" s="60"/>
      <c r="AB218" s="60"/>
      <c r="AC218" s="60"/>
    </row>
    <row r="219" spans="1:29" x14ac:dyDescent="0.2">
      <c r="A219" s="60"/>
      <c r="B219" s="60"/>
      <c r="C219" s="60"/>
      <c r="D219" s="60"/>
      <c r="E219" s="60"/>
      <c r="F219" s="60"/>
      <c r="G219" s="60"/>
      <c r="H219" s="60"/>
      <c r="I219" s="60"/>
      <c r="J219" s="60"/>
      <c r="K219" s="60"/>
      <c r="L219" s="60"/>
      <c r="M219" s="60"/>
      <c r="N219" s="60"/>
      <c r="O219" s="60"/>
      <c r="P219" s="60"/>
      <c r="Q219" s="60"/>
      <c r="R219" s="60"/>
      <c r="S219" s="60"/>
      <c r="T219" s="379"/>
      <c r="V219" s="379"/>
      <c r="W219" s="3939"/>
      <c r="X219" s="3939"/>
      <c r="Y219" s="3939"/>
      <c r="Z219" s="4040"/>
      <c r="AA219" s="60"/>
      <c r="AB219" s="60"/>
      <c r="AC219" s="60"/>
    </row>
    <row r="220" spans="1:29" x14ac:dyDescent="0.2">
      <c r="A220" s="60"/>
      <c r="B220" s="60"/>
      <c r="C220" s="60"/>
      <c r="D220" s="60"/>
      <c r="E220" s="60"/>
      <c r="F220" s="60"/>
      <c r="G220" s="60"/>
      <c r="H220" s="60"/>
      <c r="I220" s="60"/>
      <c r="J220" s="60"/>
      <c r="K220" s="60"/>
      <c r="L220" s="60"/>
      <c r="M220" s="60"/>
      <c r="N220" s="60"/>
      <c r="O220" s="60"/>
      <c r="P220" s="60"/>
      <c r="Q220" s="60"/>
      <c r="R220" s="60"/>
      <c r="S220" s="60"/>
      <c r="T220" s="379"/>
      <c r="V220" s="379"/>
      <c r="W220" s="3939"/>
      <c r="X220" s="3939"/>
      <c r="Y220" s="3939"/>
      <c r="Z220" s="4040"/>
      <c r="AA220" s="60"/>
      <c r="AB220" s="60"/>
      <c r="AC220" s="60"/>
    </row>
    <row r="221" spans="1:29" x14ac:dyDescent="0.2">
      <c r="A221" s="60"/>
      <c r="B221" s="60"/>
      <c r="C221" s="60"/>
      <c r="D221" s="60"/>
      <c r="E221" s="60"/>
      <c r="F221" s="60"/>
      <c r="G221" s="60"/>
      <c r="H221" s="60"/>
      <c r="I221" s="60"/>
      <c r="J221" s="60"/>
      <c r="K221" s="60"/>
      <c r="L221" s="60"/>
      <c r="M221" s="60"/>
      <c r="N221" s="60"/>
      <c r="O221" s="60"/>
      <c r="P221" s="60"/>
      <c r="Q221" s="60"/>
      <c r="R221" s="60"/>
      <c r="S221" s="60"/>
      <c r="T221" s="379"/>
      <c r="V221" s="379"/>
      <c r="W221" s="3939"/>
      <c r="X221" s="3939"/>
      <c r="Y221" s="3939"/>
      <c r="Z221" s="4040"/>
      <c r="AA221" s="60"/>
      <c r="AB221" s="60"/>
      <c r="AC221" s="60"/>
    </row>
    <row r="222" spans="1:29" x14ac:dyDescent="0.2">
      <c r="A222" s="60"/>
      <c r="B222" s="60"/>
      <c r="C222" s="60"/>
      <c r="D222" s="60"/>
      <c r="E222" s="60"/>
      <c r="F222" s="60"/>
      <c r="G222" s="60"/>
      <c r="H222" s="60"/>
      <c r="I222" s="60"/>
      <c r="J222" s="60"/>
      <c r="K222" s="60"/>
      <c r="L222" s="60"/>
      <c r="M222" s="60"/>
      <c r="N222" s="60"/>
      <c r="O222" s="60"/>
      <c r="P222" s="60"/>
      <c r="Q222" s="60"/>
      <c r="R222" s="60"/>
      <c r="S222" s="60"/>
      <c r="T222" s="379"/>
      <c r="V222" s="379"/>
      <c r="W222" s="3939"/>
      <c r="X222" s="3939"/>
      <c r="Y222" s="3939"/>
      <c r="Z222" s="4040"/>
      <c r="AA222" s="60"/>
      <c r="AB222" s="60"/>
      <c r="AC222" s="60"/>
    </row>
    <row r="223" spans="1:29" x14ac:dyDescent="0.2">
      <c r="A223" s="60"/>
      <c r="B223" s="60"/>
      <c r="C223" s="60"/>
      <c r="D223" s="60"/>
      <c r="E223" s="60"/>
      <c r="F223" s="60"/>
      <c r="G223" s="60"/>
      <c r="H223" s="60"/>
      <c r="I223" s="60"/>
      <c r="J223" s="60"/>
      <c r="K223" s="60"/>
      <c r="L223" s="60"/>
      <c r="M223" s="60"/>
      <c r="N223" s="60"/>
      <c r="O223" s="60"/>
      <c r="P223" s="60"/>
      <c r="Q223" s="60"/>
      <c r="R223" s="60"/>
      <c r="S223" s="60"/>
      <c r="T223" s="379"/>
      <c r="V223" s="60"/>
      <c r="W223" s="60"/>
      <c r="X223" s="3939"/>
      <c r="Y223" s="3939"/>
      <c r="Z223" s="379"/>
      <c r="AA223" s="60"/>
      <c r="AB223" s="60"/>
      <c r="AC223" s="60"/>
    </row>
    <row r="224" spans="1:29" x14ac:dyDescent="0.2">
      <c r="A224" s="60"/>
      <c r="B224" s="60"/>
      <c r="C224" s="60"/>
      <c r="D224" s="60"/>
      <c r="E224" s="60"/>
      <c r="F224" s="60"/>
      <c r="G224" s="60"/>
      <c r="H224" s="60"/>
      <c r="I224" s="60"/>
      <c r="J224" s="60"/>
      <c r="K224" s="60"/>
      <c r="L224" s="60"/>
      <c r="M224" s="60"/>
      <c r="N224" s="60"/>
      <c r="O224" s="60"/>
      <c r="P224" s="60"/>
      <c r="Q224" s="60"/>
      <c r="R224" s="60"/>
      <c r="S224" s="60"/>
      <c r="T224" s="379"/>
      <c r="V224" s="60"/>
      <c r="W224" s="60"/>
      <c r="X224" s="3939"/>
      <c r="Y224" s="3939"/>
      <c r="Z224" s="379"/>
      <c r="AA224" s="60"/>
      <c r="AB224" s="60"/>
      <c r="AC224" s="60"/>
    </row>
    <row r="225" spans="1:29" x14ac:dyDescent="0.2">
      <c r="A225" s="60"/>
      <c r="B225" s="60"/>
      <c r="C225" s="60"/>
      <c r="D225" s="60"/>
      <c r="E225" s="60"/>
      <c r="F225" s="60"/>
      <c r="G225" s="60"/>
      <c r="H225" s="60"/>
      <c r="I225" s="60"/>
      <c r="J225" s="60"/>
      <c r="K225" s="60"/>
      <c r="L225" s="60"/>
      <c r="M225" s="60"/>
      <c r="N225" s="60"/>
      <c r="O225" s="60"/>
      <c r="P225" s="60"/>
      <c r="Q225" s="60"/>
      <c r="R225" s="60"/>
      <c r="S225" s="60"/>
      <c r="T225" s="379"/>
      <c r="V225" s="60"/>
      <c r="W225" s="60"/>
      <c r="X225" s="3939"/>
      <c r="Y225" s="3939"/>
      <c r="Z225" s="379"/>
      <c r="AA225" s="60"/>
      <c r="AB225" s="60"/>
      <c r="AC225" s="60"/>
    </row>
    <row r="226" spans="1:29" x14ac:dyDescent="0.2">
      <c r="A226" s="60"/>
      <c r="B226" s="60"/>
      <c r="C226" s="60"/>
      <c r="D226" s="60"/>
      <c r="E226" s="60"/>
      <c r="F226" s="60"/>
      <c r="G226" s="60"/>
      <c r="H226" s="60"/>
      <c r="I226" s="60"/>
      <c r="J226" s="60"/>
      <c r="K226" s="60"/>
      <c r="L226" s="60"/>
      <c r="M226" s="60"/>
      <c r="N226" s="60"/>
      <c r="O226" s="60"/>
      <c r="P226" s="60"/>
      <c r="Q226" s="60"/>
      <c r="R226" s="60"/>
      <c r="S226" s="60"/>
      <c r="T226" s="379"/>
      <c r="V226" s="60"/>
      <c r="W226" s="60"/>
      <c r="X226" s="3939"/>
      <c r="Y226" s="3939"/>
      <c r="Z226" s="379"/>
      <c r="AA226" s="60"/>
      <c r="AB226" s="60"/>
      <c r="AC226" s="60"/>
    </row>
    <row r="227" spans="1:29" x14ac:dyDescent="0.2">
      <c r="A227" s="60"/>
      <c r="B227" s="60"/>
      <c r="C227" s="60"/>
      <c r="D227" s="60"/>
      <c r="E227" s="60"/>
      <c r="F227" s="60"/>
      <c r="G227" s="60"/>
      <c r="H227" s="60"/>
      <c r="I227" s="60"/>
      <c r="J227" s="60"/>
      <c r="K227" s="60"/>
      <c r="L227" s="60"/>
      <c r="M227" s="60"/>
      <c r="N227" s="60"/>
      <c r="O227" s="60"/>
      <c r="P227" s="60"/>
      <c r="Q227" s="60"/>
      <c r="R227" s="60"/>
      <c r="S227" s="60"/>
      <c r="T227" s="379"/>
      <c r="V227" s="60"/>
      <c r="W227" s="60"/>
      <c r="X227" s="3939"/>
      <c r="Y227" s="3939"/>
      <c r="Z227" s="379"/>
      <c r="AA227" s="60"/>
      <c r="AB227" s="60"/>
      <c r="AC227" s="60"/>
    </row>
    <row r="228" spans="1:29" x14ac:dyDescent="0.2">
      <c r="A228" s="60"/>
      <c r="B228" s="60"/>
      <c r="C228" s="60"/>
      <c r="D228" s="60"/>
      <c r="E228" s="60"/>
      <c r="F228" s="60"/>
      <c r="G228" s="60"/>
      <c r="H228" s="60"/>
      <c r="I228" s="60"/>
      <c r="J228" s="60"/>
      <c r="K228" s="60"/>
      <c r="L228" s="60"/>
      <c r="M228" s="60"/>
      <c r="N228" s="60"/>
      <c r="O228" s="60"/>
      <c r="P228" s="60"/>
      <c r="Q228" s="60"/>
      <c r="R228" s="60"/>
      <c r="S228" s="60"/>
      <c r="T228" s="379"/>
      <c r="V228" s="60"/>
      <c r="W228" s="60"/>
      <c r="X228" s="3939"/>
      <c r="Y228" s="3939"/>
      <c r="Z228" s="379"/>
      <c r="AA228" s="60"/>
      <c r="AB228" s="60"/>
      <c r="AC228" s="60"/>
    </row>
    <row r="229" spans="1:29" x14ac:dyDescent="0.2">
      <c r="A229" s="60"/>
      <c r="B229" s="60"/>
      <c r="C229" s="60"/>
      <c r="D229" s="60"/>
      <c r="E229" s="60"/>
      <c r="F229" s="60"/>
      <c r="G229" s="60"/>
      <c r="H229" s="60"/>
      <c r="I229" s="60"/>
      <c r="J229" s="60"/>
      <c r="K229" s="60"/>
      <c r="L229" s="60"/>
      <c r="M229" s="60"/>
      <c r="N229" s="60"/>
      <c r="O229" s="60"/>
      <c r="P229" s="60"/>
      <c r="Q229" s="60"/>
      <c r="R229" s="60"/>
      <c r="S229" s="60"/>
      <c r="T229" s="379"/>
      <c r="V229" s="60"/>
      <c r="W229" s="60"/>
      <c r="X229" s="3939"/>
      <c r="Y229" s="3939"/>
      <c r="Z229" s="379"/>
      <c r="AA229" s="60"/>
      <c r="AB229" s="60"/>
      <c r="AC229" s="60"/>
    </row>
    <row r="230" spans="1:29" x14ac:dyDescent="0.2">
      <c r="A230" s="60"/>
      <c r="B230" s="60"/>
      <c r="C230" s="60"/>
      <c r="D230" s="60"/>
      <c r="E230" s="60"/>
      <c r="F230" s="60"/>
      <c r="G230" s="60"/>
      <c r="H230" s="60"/>
      <c r="I230" s="60"/>
      <c r="J230" s="60"/>
      <c r="K230" s="60"/>
      <c r="L230" s="60"/>
      <c r="M230" s="60"/>
      <c r="N230" s="60"/>
      <c r="O230" s="60"/>
      <c r="P230" s="60"/>
      <c r="Q230" s="60"/>
      <c r="R230" s="60"/>
      <c r="S230" s="60"/>
      <c r="T230" s="379"/>
      <c r="V230" s="60"/>
      <c r="W230" s="60"/>
      <c r="X230" s="3939"/>
      <c r="Y230" s="3939"/>
      <c r="Z230" s="379"/>
      <c r="AA230" s="60"/>
      <c r="AB230" s="60"/>
      <c r="AC230" s="60"/>
    </row>
    <row r="231" spans="1:29" x14ac:dyDescent="0.2">
      <c r="A231" s="60"/>
      <c r="B231" s="60"/>
      <c r="C231" s="60"/>
      <c r="D231" s="60"/>
      <c r="E231" s="60"/>
      <c r="F231" s="60"/>
      <c r="G231" s="60"/>
      <c r="H231" s="60"/>
      <c r="I231" s="60"/>
      <c r="J231" s="60"/>
      <c r="K231" s="60"/>
      <c r="L231" s="60"/>
      <c r="M231" s="60"/>
      <c r="N231" s="60"/>
      <c r="O231" s="60"/>
      <c r="P231" s="60"/>
      <c r="Q231" s="60"/>
      <c r="R231" s="60"/>
      <c r="S231" s="60"/>
      <c r="T231" s="379"/>
      <c r="V231" s="60"/>
      <c r="W231" s="60"/>
      <c r="X231" s="3939"/>
      <c r="Y231" s="3939"/>
      <c r="Z231" s="379"/>
      <c r="AA231" s="60"/>
      <c r="AB231" s="60"/>
      <c r="AC231" s="60"/>
    </row>
    <row r="232" spans="1:29" x14ac:dyDescent="0.2">
      <c r="A232" s="60"/>
      <c r="B232" s="60"/>
      <c r="C232" s="60"/>
      <c r="D232" s="60"/>
      <c r="E232" s="60"/>
      <c r="F232" s="60"/>
      <c r="G232" s="60"/>
      <c r="H232" s="60"/>
      <c r="I232" s="60"/>
      <c r="J232" s="60"/>
      <c r="K232" s="60"/>
      <c r="L232" s="60"/>
      <c r="M232" s="60"/>
      <c r="N232" s="60"/>
      <c r="O232" s="60"/>
      <c r="P232" s="60"/>
      <c r="Q232" s="60"/>
      <c r="R232" s="60"/>
      <c r="S232" s="60"/>
      <c r="T232" s="379"/>
      <c r="V232" s="60"/>
      <c r="W232" s="60"/>
      <c r="X232" s="3939"/>
      <c r="Y232" s="3939"/>
      <c r="Z232" s="379"/>
      <c r="AA232" s="60"/>
      <c r="AB232" s="60"/>
      <c r="AC232" s="60"/>
    </row>
    <row r="233" spans="1:29" x14ac:dyDescent="0.2">
      <c r="A233" s="60"/>
      <c r="B233" s="60"/>
      <c r="C233" s="60"/>
      <c r="D233" s="60"/>
      <c r="E233" s="60"/>
      <c r="F233" s="60"/>
      <c r="G233" s="60"/>
      <c r="H233" s="60"/>
      <c r="I233" s="60"/>
      <c r="J233" s="60"/>
      <c r="K233" s="60"/>
      <c r="L233" s="60"/>
      <c r="M233" s="60"/>
      <c r="N233" s="60"/>
      <c r="O233" s="60"/>
      <c r="P233" s="60"/>
      <c r="Q233" s="60"/>
      <c r="R233" s="60"/>
      <c r="S233" s="60"/>
      <c r="T233" s="379"/>
      <c r="V233" s="60"/>
      <c r="W233" s="60"/>
      <c r="X233" s="3939"/>
      <c r="Y233" s="3939"/>
      <c r="Z233" s="379"/>
      <c r="AA233" s="60"/>
      <c r="AB233" s="60"/>
      <c r="AC233" s="60"/>
    </row>
    <row r="234" spans="1:29" x14ac:dyDescent="0.2">
      <c r="A234" s="60"/>
      <c r="B234" s="60"/>
      <c r="C234" s="60"/>
      <c r="D234" s="60"/>
      <c r="E234" s="60"/>
      <c r="F234" s="60"/>
      <c r="G234" s="60"/>
      <c r="H234" s="60"/>
      <c r="I234" s="60"/>
      <c r="J234" s="60"/>
      <c r="K234" s="60"/>
      <c r="L234" s="60"/>
      <c r="M234" s="60"/>
      <c r="N234" s="60"/>
      <c r="O234" s="60"/>
      <c r="P234" s="60"/>
      <c r="Q234" s="60"/>
      <c r="R234" s="60"/>
      <c r="S234" s="60"/>
      <c r="T234" s="379"/>
      <c r="V234" s="60"/>
      <c r="W234" s="60"/>
      <c r="X234" s="3939"/>
      <c r="Y234" s="3939"/>
      <c r="Z234" s="379"/>
      <c r="AA234" s="60"/>
      <c r="AB234" s="60"/>
      <c r="AC234" s="60"/>
    </row>
    <row r="235" spans="1:29" x14ac:dyDescent="0.2">
      <c r="A235" s="60"/>
      <c r="B235" s="60"/>
      <c r="C235" s="60"/>
      <c r="D235" s="60"/>
      <c r="E235" s="60"/>
      <c r="F235" s="60"/>
      <c r="G235" s="60"/>
      <c r="H235" s="60"/>
      <c r="I235" s="60"/>
      <c r="J235" s="60"/>
      <c r="K235" s="60"/>
      <c r="L235" s="60"/>
      <c r="M235" s="60"/>
      <c r="N235" s="60"/>
      <c r="O235" s="60"/>
      <c r="P235" s="60"/>
      <c r="Q235" s="60"/>
      <c r="R235" s="60"/>
      <c r="S235" s="60"/>
      <c r="T235" s="379"/>
      <c r="V235" s="60"/>
      <c r="W235" s="60"/>
      <c r="X235" s="3939"/>
      <c r="Y235" s="3939"/>
      <c r="Z235" s="379"/>
      <c r="AA235" s="60"/>
      <c r="AB235" s="60"/>
      <c r="AC235" s="60"/>
    </row>
    <row r="236" spans="1:29" x14ac:dyDescent="0.2">
      <c r="A236" s="60"/>
      <c r="B236" s="60"/>
      <c r="C236" s="60"/>
      <c r="D236" s="60"/>
      <c r="E236" s="60"/>
      <c r="F236" s="60"/>
      <c r="G236" s="60"/>
      <c r="H236" s="60"/>
      <c r="I236" s="60"/>
      <c r="J236" s="60"/>
      <c r="K236" s="60"/>
      <c r="L236" s="60"/>
      <c r="M236" s="60"/>
      <c r="N236" s="60"/>
      <c r="O236" s="60"/>
      <c r="P236" s="60"/>
      <c r="Q236" s="60"/>
      <c r="R236" s="60"/>
      <c r="S236" s="60"/>
      <c r="T236" s="379"/>
      <c r="V236" s="60"/>
      <c r="W236" s="60"/>
      <c r="X236" s="3939"/>
      <c r="Y236" s="3939"/>
      <c r="Z236" s="379"/>
      <c r="AA236" s="60"/>
      <c r="AB236" s="60"/>
      <c r="AC236" s="60"/>
    </row>
    <row r="237" spans="1:29" x14ac:dyDescent="0.2">
      <c r="A237" s="60"/>
      <c r="B237" s="60"/>
      <c r="C237" s="60"/>
      <c r="D237" s="60"/>
      <c r="E237" s="60"/>
      <c r="F237" s="60"/>
      <c r="G237" s="60"/>
      <c r="H237" s="60"/>
      <c r="I237" s="60"/>
      <c r="J237" s="60"/>
      <c r="K237" s="60"/>
      <c r="L237" s="60"/>
      <c r="M237" s="60"/>
      <c r="N237" s="60"/>
      <c r="O237" s="60"/>
      <c r="P237" s="60"/>
      <c r="Q237" s="60"/>
      <c r="R237" s="60"/>
      <c r="S237" s="60"/>
      <c r="T237" s="379"/>
      <c r="V237" s="60"/>
      <c r="W237" s="60"/>
      <c r="X237" s="3939"/>
      <c r="Y237" s="3939"/>
      <c r="Z237" s="379"/>
      <c r="AA237" s="60"/>
      <c r="AB237" s="60"/>
      <c r="AC237" s="60"/>
    </row>
    <row r="238" spans="1:29" x14ac:dyDescent="0.2">
      <c r="A238" s="60"/>
      <c r="B238" s="60"/>
      <c r="C238" s="60"/>
      <c r="D238" s="60"/>
      <c r="E238" s="60"/>
      <c r="F238" s="60"/>
      <c r="G238" s="60"/>
      <c r="H238" s="60"/>
      <c r="I238" s="60"/>
      <c r="J238" s="60"/>
      <c r="K238" s="60"/>
      <c r="L238" s="60"/>
      <c r="M238" s="60"/>
      <c r="N238" s="60"/>
      <c r="O238" s="60"/>
      <c r="P238" s="60"/>
      <c r="Q238" s="60"/>
      <c r="R238" s="60"/>
      <c r="S238" s="60"/>
      <c r="T238" s="379"/>
      <c r="V238" s="60"/>
      <c r="W238" s="60"/>
      <c r="X238" s="3939"/>
      <c r="Y238" s="3939"/>
      <c r="Z238" s="379"/>
      <c r="AA238" s="60"/>
      <c r="AB238" s="60"/>
      <c r="AC238" s="60"/>
    </row>
    <row r="239" spans="1:29" x14ac:dyDescent="0.2">
      <c r="A239" s="60"/>
      <c r="B239" s="60"/>
      <c r="C239" s="60"/>
      <c r="D239" s="60"/>
      <c r="E239" s="60"/>
      <c r="F239" s="60"/>
      <c r="G239" s="60"/>
      <c r="H239" s="60"/>
      <c r="I239" s="60"/>
      <c r="J239" s="60"/>
      <c r="K239" s="60"/>
      <c r="L239" s="60"/>
      <c r="M239" s="60"/>
      <c r="N239" s="60"/>
      <c r="O239" s="60"/>
      <c r="P239" s="60"/>
      <c r="Q239" s="60"/>
      <c r="R239" s="60"/>
      <c r="S239" s="60"/>
      <c r="T239" s="379"/>
      <c r="V239" s="60"/>
      <c r="W239" s="60"/>
      <c r="X239" s="3939"/>
      <c r="Y239" s="3939"/>
      <c r="Z239" s="379"/>
      <c r="AA239" s="60"/>
      <c r="AB239" s="60"/>
      <c r="AC239" s="60"/>
    </row>
    <row r="240" spans="1:29" x14ac:dyDescent="0.2">
      <c r="A240" s="60"/>
      <c r="B240" s="60"/>
      <c r="C240" s="60"/>
      <c r="D240" s="60"/>
      <c r="E240" s="60"/>
      <c r="F240" s="60"/>
      <c r="G240" s="60"/>
      <c r="H240" s="60"/>
      <c r="I240" s="60"/>
      <c r="J240" s="60"/>
      <c r="K240" s="60"/>
      <c r="L240" s="60"/>
      <c r="M240" s="60"/>
      <c r="N240" s="60"/>
      <c r="O240" s="60"/>
      <c r="P240" s="60"/>
      <c r="Q240" s="60"/>
      <c r="R240" s="60"/>
      <c r="S240" s="60"/>
      <c r="T240" s="379"/>
      <c r="V240" s="60"/>
      <c r="W240" s="60"/>
      <c r="X240" s="3939"/>
      <c r="Y240" s="3939"/>
      <c r="Z240" s="379"/>
      <c r="AA240" s="60"/>
      <c r="AB240" s="60"/>
      <c r="AC240" s="60"/>
    </row>
    <row r="241" spans="1:29" x14ac:dyDescent="0.2">
      <c r="A241" s="60"/>
      <c r="B241" s="60"/>
      <c r="C241" s="60"/>
      <c r="D241" s="60"/>
      <c r="E241" s="60"/>
      <c r="F241" s="60"/>
      <c r="G241" s="60"/>
      <c r="H241" s="60"/>
      <c r="I241" s="60"/>
      <c r="J241" s="60"/>
      <c r="K241" s="60"/>
      <c r="L241" s="60"/>
      <c r="M241" s="60"/>
      <c r="N241" s="60"/>
      <c r="O241" s="60"/>
      <c r="P241" s="60"/>
      <c r="Q241" s="60"/>
      <c r="R241" s="60"/>
      <c r="S241" s="60"/>
      <c r="T241" s="379"/>
      <c r="V241" s="60"/>
      <c r="W241" s="60"/>
      <c r="X241" s="3939"/>
      <c r="Y241" s="3939"/>
      <c r="Z241" s="379"/>
      <c r="AA241" s="60"/>
      <c r="AB241" s="60"/>
      <c r="AC241" s="60"/>
    </row>
    <row r="242" spans="1:29" x14ac:dyDescent="0.2">
      <c r="A242" s="60"/>
      <c r="B242" s="60"/>
      <c r="C242" s="60"/>
      <c r="D242" s="60"/>
      <c r="E242" s="60"/>
      <c r="F242" s="60"/>
      <c r="G242" s="60"/>
      <c r="H242" s="60"/>
      <c r="I242" s="60"/>
      <c r="J242" s="60"/>
      <c r="K242" s="60"/>
      <c r="L242" s="60"/>
      <c r="M242" s="60"/>
      <c r="N242" s="60"/>
      <c r="O242" s="60"/>
      <c r="P242" s="60"/>
      <c r="Q242" s="60"/>
      <c r="R242" s="60"/>
      <c r="S242" s="60"/>
      <c r="T242" s="379"/>
      <c r="V242" s="60"/>
      <c r="W242" s="60"/>
      <c r="X242" s="3939"/>
      <c r="Y242" s="3939"/>
      <c r="Z242" s="379"/>
      <c r="AA242" s="60"/>
      <c r="AB242" s="60"/>
      <c r="AC242" s="60"/>
    </row>
    <row r="243" spans="1:29" x14ac:dyDescent="0.2">
      <c r="A243" s="60"/>
      <c r="B243" s="60"/>
      <c r="C243" s="60"/>
      <c r="D243" s="60"/>
      <c r="E243" s="60"/>
      <c r="F243" s="60"/>
      <c r="G243" s="60"/>
      <c r="H243" s="60"/>
      <c r="I243" s="60"/>
      <c r="J243" s="60"/>
      <c r="K243" s="60"/>
      <c r="L243" s="60"/>
      <c r="M243" s="60"/>
      <c r="N243" s="60"/>
      <c r="O243" s="60"/>
      <c r="P243" s="60"/>
      <c r="Q243" s="60"/>
      <c r="R243" s="60"/>
      <c r="S243" s="60"/>
      <c r="T243" s="379"/>
      <c r="V243" s="60"/>
      <c r="W243" s="60"/>
      <c r="X243" s="3939"/>
      <c r="Y243" s="3939"/>
      <c r="Z243" s="379"/>
      <c r="AA243" s="60"/>
      <c r="AB243" s="60"/>
      <c r="AC243" s="60"/>
    </row>
    <row r="244" spans="1:29" x14ac:dyDescent="0.2">
      <c r="A244" s="60"/>
      <c r="B244" s="60"/>
      <c r="C244" s="60"/>
      <c r="D244" s="60"/>
      <c r="E244" s="60"/>
      <c r="F244" s="60"/>
      <c r="G244" s="60"/>
      <c r="H244" s="60"/>
      <c r="I244" s="60"/>
      <c r="J244" s="60"/>
      <c r="K244" s="60"/>
      <c r="L244" s="60"/>
      <c r="M244" s="60"/>
      <c r="N244" s="60"/>
      <c r="O244" s="60"/>
      <c r="P244" s="60"/>
      <c r="Q244" s="60"/>
      <c r="R244" s="60"/>
      <c r="S244" s="60"/>
      <c r="T244" s="379"/>
      <c r="V244" s="60"/>
      <c r="W244" s="60"/>
      <c r="X244" s="3939"/>
      <c r="Y244" s="3939"/>
      <c r="Z244" s="379"/>
      <c r="AA244" s="60"/>
      <c r="AB244" s="60"/>
      <c r="AC244" s="60"/>
    </row>
    <row r="245" spans="1:29" x14ac:dyDescent="0.2">
      <c r="A245" s="60"/>
      <c r="B245" s="60"/>
      <c r="C245" s="60"/>
      <c r="D245" s="60"/>
      <c r="E245" s="60"/>
      <c r="F245" s="60"/>
      <c r="G245" s="60"/>
      <c r="H245" s="60"/>
      <c r="I245" s="60"/>
      <c r="J245" s="60"/>
      <c r="K245" s="60"/>
      <c r="L245" s="60"/>
      <c r="M245" s="60"/>
      <c r="N245" s="60"/>
      <c r="O245" s="60"/>
      <c r="P245" s="60"/>
      <c r="Q245" s="60"/>
      <c r="R245" s="60"/>
      <c r="S245" s="60"/>
      <c r="T245" s="379"/>
      <c r="V245" s="60"/>
      <c r="W245" s="60"/>
      <c r="X245" s="3939"/>
      <c r="Y245" s="3939"/>
      <c r="Z245" s="379"/>
      <c r="AA245" s="60"/>
      <c r="AB245" s="60"/>
      <c r="AC245" s="60"/>
    </row>
    <row r="246" spans="1:29" x14ac:dyDescent="0.2">
      <c r="A246" s="60"/>
      <c r="B246" s="60"/>
      <c r="C246" s="60"/>
      <c r="D246" s="60"/>
      <c r="E246" s="60"/>
      <c r="F246" s="60"/>
      <c r="G246" s="60"/>
      <c r="H246" s="60"/>
      <c r="I246" s="60"/>
      <c r="J246" s="60"/>
      <c r="K246" s="60"/>
      <c r="L246" s="60"/>
      <c r="M246" s="60"/>
      <c r="N246" s="60"/>
      <c r="O246" s="60"/>
      <c r="P246" s="60"/>
      <c r="Q246" s="60"/>
      <c r="R246" s="60"/>
      <c r="S246" s="60"/>
      <c r="T246" s="379"/>
      <c r="V246" s="60"/>
      <c r="W246" s="60"/>
      <c r="X246" s="3939"/>
      <c r="Y246" s="3939"/>
      <c r="Z246" s="379"/>
      <c r="AA246" s="60"/>
      <c r="AB246" s="60"/>
      <c r="AC246" s="60"/>
    </row>
    <row r="247" spans="1:29" x14ac:dyDescent="0.2">
      <c r="A247" s="60"/>
      <c r="B247" s="60"/>
      <c r="C247" s="60"/>
      <c r="D247" s="60"/>
      <c r="E247" s="60"/>
      <c r="F247" s="60"/>
      <c r="G247" s="60"/>
      <c r="H247" s="60"/>
      <c r="I247" s="60"/>
      <c r="J247" s="60"/>
      <c r="K247" s="60"/>
      <c r="L247" s="60"/>
      <c r="M247" s="60"/>
      <c r="N247" s="60"/>
      <c r="O247" s="60"/>
      <c r="P247" s="60"/>
      <c r="Q247" s="60"/>
      <c r="R247" s="60"/>
      <c r="S247" s="60"/>
      <c r="T247" s="379"/>
      <c r="V247" s="60"/>
      <c r="W247" s="60"/>
      <c r="X247" s="3939"/>
      <c r="Y247" s="3939"/>
      <c r="Z247" s="379"/>
      <c r="AA247" s="60"/>
      <c r="AB247" s="60"/>
      <c r="AC247" s="60"/>
    </row>
    <row r="248" spans="1:29" x14ac:dyDescent="0.2">
      <c r="A248" s="60"/>
      <c r="B248" s="60"/>
      <c r="C248" s="60"/>
      <c r="D248" s="60"/>
      <c r="E248" s="60"/>
      <c r="F248" s="60"/>
      <c r="G248" s="60"/>
      <c r="H248" s="60"/>
      <c r="I248" s="60"/>
      <c r="J248" s="60"/>
      <c r="K248" s="60"/>
      <c r="L248" s="60"/>
      <c r="M248" s="60"/>
      <c r="N248" s="60"/>
      <c r="O248" s="60"/>
      <c r="P248" s="60"/>
      <c r="Q248" s="60"/>
      <c r="R248" s="60"/>
      <c r="S248" s="60"/>
      <c r="T248" s="379"/>
      <c r="V248" s="60"/>
      <c r="W248" s="60"/>
      <c r="X248" s="3939"/>
      <c r="Y248" s="3939"/>
      <c r="Z248" s="379"/>
      <c r="AA248" s="60"/>
      <c r="AB248" s="60"/>
      <c r="AC248" s="60"/>
    </row>
    <row r="249" spans="1:29" x14ac:dyDescent="0.2">
      <c r="A249" s="60"/>
      <c r="B249" s="60"/>
      <c r="C249" s="60"/>
      <c r="D249" s="60"/>
      <c r="E249" s="60"/>
      <c r="F249" s="60"/>
      <c r="G249" s="60"/>
      <c r="H249" s="60"/>
      <c r="I249" s="60"/>
      <c r="J249" s="60"/>
      <c r="K249" s="60"/>
      <c r="L249" s="60"/>
      <c r="M249" s="60"/>
      <c r="N249" s="60"/>
      <c r="O249" s="60"/>
      <c r="P249" s="60"/>
      <c r="Q249" s="60"/>
      <c r="R249" s="60"/>
      <c r="S249" s="60"/>
      <c r="T249" s="379"/>
      <c r="V249" s="60"/>
      <c r="W249" s="60"/>
      <c r="X249" s="3939"/>
      <c r="Y249" s="3939"/>
      <c r="Z249" s="379"/>
      <c r="AA249" s="60"/>
      <c r="AB249" s="60"/>
      <c r="AC249" s="60"/>
    </row>
    <row r="250" spans="1:29" x14ac:dyDescent="0.2">
      <c r="A250" s="60"/>
      <c r="B250" s="60"/>
      <c r="C250" s="60"/>
      <c r="D250" s="60"/>
      <c r="E250" s="60"/>
      <c r="F250" s="60"/>
      <c r="G250" s="60"/>
      <c r="H250" s="60"/>
      <c r="I250" s="60"/>
      <c r="J250" s="60"/>
      <c r="K250" s="60"/>
      <c r="L250" s="60"/>
      <c r="M250" s="60"/>
      <c r="N250" s="60"/>
      <c r="O250" s="60"/>
      <c r="P250" s="60"/>
      <c r="Q250" s="60"/>
      <c r="R250" s="60"/>
      <c r="S250" s="60"/>
      <c r="T250" s="379"/>
      <c r="V250" s="60"/>
      <c r="W250" s="60"/>
      <c r="X250" s="3939"/>
      <c r="Y250" s="3939"/>
      <c r="Z250" s="379"/>
      <c r="AA250" s="60"/>
      <c r="AB250" s="60"/>
      <c r="AC250" s="60"/>
    </row>
    <row r="251" spans="1:29" x14ac:dyDescent="0.2">
      <c r="A251" s="60"/>
      <c r="B251" s="60"/>
      <c r="C251" s="60"/>
      <c r="D251" s="60"/>
      <c r="E251" s="60"/>
      <c r="F251" s="60"/>
      <c r="G251" s="60"/>
      <c r="H251" s="60"/>
      <c r="I251" s="60"/>
      <c r="J251" s="60"/>
      <c r="K251" s="60"/>
      <c r="L251" s="60"/>
      <c r="M251" s="60"/>
      <c r="N251" s="60"/>
      <c r="O251" s="60"/>
      <c r="P251" s="60"/>
      <c r="Q251" s="60"/>
      <c r="R251" s="60"/>
      <c r="S251" s="60"/>
      <c r="T251" s="379"/>
      <c r="V251" s="60"/>
      <c r="W251" s="60"/>
      <c r="X251" s="3939"/>
      <c r="Y251" s="3939"/>
      <c r="Z251" s="379"/>
      <c r="AA251" s="60"/>
      <c r="AB251" s="60"/>
      <c r="AC251" s="60"/>
    </row>
    <row r="252" spans="1:29" x14ac:dyDescent="0.2">
      <c r="A252" s="60"/>
      <c r="B252" s="60"/>
      <c r="C252" s="60"/>
      <c r="D252" s="60"/>
      <c r="E252" s="60"/>
      <c r="F252" s="60"/>
      <c r="G252" s="60"/>
      <c r="H252" s="60"/>
      <c r="I252" s="60"/>
      <c r="J252" s="60"/>
      <c r="K252" s="60"/>
      <c r="L252" s="60"/>
      <c r="M252" s="60"/>
      <c r="N252" s="60"/>
      <c r="O252" s="60"/>
      <c r="P252" s="60"/>
      <c r="Q252" s="60"/>
      <c r="R252" s="60"/>
      <c r="S252" s="60"/>
      <c r="T252" s="379"/>
      <c r="V252" s="60"/>
      <c r="W252" s="60"/>
      <c r="X252" s="3939"/>
      <c r="Y252" s="3939"/>
      <c r="Z252" s="379"/>
      <c r="AA252" s="60"/>
      <c r="AB252" s="60"/>
      <c r="AC252" s="60"/>
    </row>
    <row r="253" spans="1:29" x14ac:dyDescent="0.2">
      <c r="A253" s="60"/>
      <c r="B253" s="60"/>
      <c r="C253" s="60"/>
      <c r="D253" s="60"/>
      <c r="E253" s="60"/>
      <c r="F253" s="60"/>
      <c r="G253" s="60"/>
      <c r="H253" s="60"/>
      <c r="I253" s="60"/>
      <c r="J253" s="60"/>
      <c r="K253" s="60"/>
      <c r="L253" s="60"/>
      <c r="M253" s="60"/>
      <c r="N253" s="60"/>
      <c r="O253" s="60"/>
      <c r="P253" s="60"/>
      <c r="Q253" s="60"/>
      <c r="R253" s="60"/>
      <c r="S253" s="60"/>
      <c r="T253" s="379"/>
      <c r="V253" s="60"/>
      <c r="W253" s="60"/>
      <c r="X253" s="3939"/>
      <c r="Y253" s="3939"/>
      <c r="Z253" s="379"/>
      <c r="AA253" s="60"/>
      <c r="AB253" s="60"/>
      <c r="AC253" s="60"/>
    </row>
    <row r="254" spans="1:29" x14ac:dyDescent="0.2">
      <c r="A254" s="60"/>
      <c r="B254" s="60"/>
      <c r="C254" s="60"/>
      <c r="D254" s="60"/>
      <c r="E254" s="60"/>
      <c r="F254" s="60"/>
      <c r="G254" s="60"/>
      <c r="H254" s="60"/>
      <c r="I254" s="60"/>
      <c r="J254" s="60"/>
      <c r="K254" s="60"/>
      <c r="L254" s="60"/>
      <c r="M254" s="60"/>
      <c r="N254" s="60"/>
      <c r="O254" s="60"/>
      <c r="P254" s="60"/>
      <c r="Q254" s="60"/>
      <c r="R254" s="60"/>
      <c r="S254" s="60"/>
      <c r="T254" s="379"/>
      <c r="V254" s="60"/>
      <c r="W254" s="60"/>
      <c r="X254" s="3939"/>
      <c r="Y254" s="3939"/>
      <c r="Z254" s="379"/>
      <c r="AA254" s="60"/>
      <c r="AB254" s="60"/>
      <c r="AC254" s="60"/>
    </row>
    <row r="255" spans="1:29" x14ac:dyDescent="0.2">
      <c r="A255" s="60"/>
      <c r="B255" s="60"/>
      <c r="C255" s="60"/>
      <c r="D255" s="60"/>
      <c r="E255" s="60"/>
      <c r="F255" s="60"/>
      <c r="G255" s="60"/>
      <c r="H255" s="60"/>
      <c r="I255" s="60"/>
      <c r="J255" s="60"/>
      <c r="K255" s="60"/>
      <c r="L255" s="60"/>
      <c r="M255" s="60"/>
      <c r="N255" s="60"/>
      <c r="O255" s="60"/>
      <c r="P255" s="60"/>
      <c r="Q255" s="60"/>
      <c r="R255" s="60"/>
      <c r="S255" s="60"/>
      <c r="T255" s="379"/>
      <c r="V255" s="60"/>
      <c r="W255" s="60"/>
      <c r="X255" s="3939"/>
      <c r="Y255" s="3939"/>
      <c r="Z255" s="379"/>
      <c r="AA255" s="60"/>
      <c r="AB255" s="60"/>
      <c r="AC255" s="60"/>
    </row>
    <row r="256" spans="1:29" x14ac:dyDescent="0.2">
      <c r="A256" s="60"/>
      <c r="B256" s="60"/>
      <c r="C256" s="60"/>
      <c r="D256" s="60"/>
      <c r="E256" s="60"/>
      <c r="F256" s="60"/>
      <c r="G256" s="60"/>
      <c r="H256" s="60"/>
      <c r="I256" s="60"/>
      <c r="J256" s="60"/>
      <c r="K256" s="60"/>
      <c r="L256" s="60"/>
      <c r="M256" s="60"/>
      <c r="N256" s="60"/>
      <c r="O256" s="60"/>
      <c r="P256" s="60"/>
      <c r="Q256" s="60"/>
      <c r="R256" s="60"/>
      <c r="S256" s="60"/>
      <c r="T256" s="379"/>
      <c r="V256" s="60"/>
      <c r="W256" s="60"/>
      <c r="X256" s="3939"/>
      <c r="Y256" s="3939"/>
      <c r="Z256" s="379"/>
      <c r="AA256" s="60"/>
      <c r="AB256" s="60"/>
      <c r="AC256" s="60"/>
    </row>
    <row r="257" spans="1:29" x14ac:dyDescent="0.2">
      <c r="A257" s="60"/>
      <c r="B257" s="60"/>
      <c r="C257" s="60"/>
      <c r="D257" s="60"/>
      <c r="E257" s="60"/>
      <c r="F257" s="60"/>
      <c r="G257" s="60"/>
      <c r="H257" s="60"/>
      <c r="I257" s="60"/>
      <c r="J257" s="60"/>
      <c r="K257" s="60"/>
      <c r="L257" s="60"/>
      <c r="M257" s="60"/>
      <c r="N257" s="60"/>
      <c r="O257" s="60"/>
      <c r="P257" s="60"/>
      <c r="Q257" s="60"/>
      <c r="R257" s="60"/>
      <c r="S257" s="60"/>
      <c r="T257" s="379"/>
      <c r="V257" s="60"/>
      <c r="W257" s="60"/>
      <c r="X257" s="3939"/>
      <c r="Y257" s="3939"/>
      <c r="Z257" s="379"/>
      <c r="AA257" s="60"/>
      <c r="AB257" s="60"/>
      <c r="AC257" s="60"/>
    </row>
    <row r="258" spans="1:29" x14ac:dyDescent="0.2">
      <c r="A258" s="60"/>
      <c r="B258" s="60"/>
      <c r="C258" s="60"/>
      <c r="D258" s="60"/>
      <c r="E258" s="60"/>
      <c r="F258" s="60"/>
      <c r="G258" s="60"/>
      <c r="H258" s="60"/>
      <c r="I258" s="60"/>
      <c r="J258" s="60"/>
      <c r="K258" s="60"/>
      <c r="L258" s="60"/>
      <c r="M258" s="60"/>
      <c r="N258" s="60"/>
      <c r="O258" s="60"/>
      <c r="P258" s="60"/>
      <c r="Q258" s="60"/>
      <c r="R258" s="60"/>
      <c r="S258" s="60"/>
      <c r="T258" s="379"/>
      <c r="V258" s="60"/>
      <c r="W258" s="60"/>
      <c r="X258" s="3939"/>
      <c r="Y258" s="3939"/>
      <c r="Z258" s="379"/>
      <c r="AA258" s="60"/>
      <c r="AB258" s="60"/>
      <c r="AC258" s="60"/>
    </row>
    <row r="259" spans="1:29" x14ac:dyDescent="0.2">
      <c r="A259" s="60"/>
      <c r="B259" s="60"/>
      <c r="C259" s="60"/>
      <c r="D259" s="60"/>
      <c r="E259" s="60"/>
      <c r="F259" s="60"/>
      <c r="G259" s="60"/>
      <c r="H259" s="60"/>
      <c r="I259" s="60"/>
      <c r="J259" s="60"/>
      <c r="K259" s="60"/>
      <c r="L259" s="60"/>
      <c r="M259" s="60"/>
      <c r="N259" s="60"/>
      <c r="O259" s="60"/>
      <c r="P259" s="60"/>
      <c r="Q259" s="60"/>
      <c r="R259" s="60"/>
      <c r="S259" s="60"/>
      <c r="T259" s="379"/>
      <c r="V259" s="60"/>
      <c r="W259" s="60"/>
      <c r="X259" s="3939"/>
      <c r="Y259" s="3939"/>
      <c r="Z259" s="379"/>
      <c r="AA259" s="60"/>
      <c r="AB259" s="60"/>
      <c r="AC259" s="60"/>
    </row>
    <row r="260" spans="1:29" x14ac:dyDescent="0.2">
      <c r="A260" s="60"/>
      <c r="B260" s="60"/>
      <c r="C260" s="60"/>
      <c r="D260" s="60"/>
      <c r="E260" s="60"/>
      <c r="F260" s="60"/>
      <c r="G260" s="60"/>
      <c r="H260" s="60"/>
      <c r="I260" s="60"/>
      <c r="J260" s="60"/>
      <c r="K260" s="60"/>
      <c r="L260" s="60"/>
      <c r="M260" s="60"/>
      <c r="N260" s="60"/>
      <c r="O260" s="60"/>
      <c r="P260" s="60"/>
      <c r="Q260" s="60"/>
      <c r="R260" s="60"/>
      <c r="S260" s="60"/>
      <c r="T260" s="379"/>
      <c r="V260" s="60"/>
      <c r="W260" s="60"/>
      <c r="X260" s="3939"/>
      <c r="Y260" s="3939"/>
      <c r="Z260" s="379"/>
      <c r="AA260" s="60"/>
      <c r="AB260" s="60"/>
      <c r="AC260" s="60"/>
    </row>
    <row r="261" spans="1:29" x14ac:dyDescent="0.2">
      <c r="A261" s="60"/>
      <c r="B261" s="60"/>
      <c r="C261" s="60"/>
      <c r="D261" s="60"/>
      <c r="E261" s="60"/>
      <c r="F261" s="60"/>
      <c r="G261" s="60"/>
      <c r="H261" s="60"/>
      <c r="I261" s="60"/>
      <c r="J261" s="60"/>
      <c r="K261" s="60"/>
      <c r="L261" s="60"/>
      <c r="M261" s="60"/>
      <c r="N261" s="60"/>
      <c r="O261" s="60"/>
      <c r="P261" s="60"/>
      <c r="Q261" s="60"/>
      <c r="R261" s="60"/>
      <c r="S261" s="60"/>
      <c r="T261" s="379"/>
      <c r="V261" s="60"/>
      <c r="W261" s="60"/>
      <c r="X261" s="3939"/>
      <c r="Y261" s="3939"/>
      <c r="Z261" s="379"/>
      <c r="AA261" s="60"/>
      <c r="AB261" s="60"/>
      <c r="AC261" s="60"/>
    </row>
    <row r="262" spans="1:29" x14ac:dyDescent="0.2">
      <c r="A262" s="60"/>
      <c r="B262" s="60"/>
      <c r="C262" s="60"/>
      <c r="D262" s="60"/>
      <c r="E262" s="60"/>
      <c r="F262" s="60"/>
      <c r="G262" s="60"/>
      <c r="H262" s="60"/>
      <c r="I262" s="60"/>
      <c r="J262" s="60"/>
      <c r="K262" s="60"/>
      <c r="L262" s="60"/>
      <c r="M262" s="60"/>
      <c r="N262" s="60"/>
      <c r="O262" s="60"/>
      <c r="P262" s="60"/>
      <c r="Q262" s="60"/>
      <c r="R262" s="60"/>
      <c r="S262" s="60"/>
      <c r="T262" s="379"/>
      <c r="V262" s="60"/>
      <c r="W262" s="60"/>
      <c r="X262" s="3939"/>
      <c r="Y262" s="3939"/>
      <c r="Z262" s="379"/>
      <c r="AA262" s="60"/>
      <c r="AB262" s="60"/>
      <c r="AC262" s="60"/>
    </row>
    <row r="263" spans="1:29" x14ac:dyDescent="0.2">
      <c r="A263" s="60"/>
      <c r="B263" s="60"/>
      <c r="C263" s="60"/>
      <c r="D263" s="60"/>
      <c r="E263" s="60"/>
      <c r="F263" s="60"/>
      <c r="G263" s="60"/>
      <c r="H263" s="60"/>
      <c r="I263" s="60"/>
      <c r="J263" s="60"/>
      <c r="K263" s="60"/>
      <c r="L263" s="60"/>
      <c r="M263" s="60"/>
      <c r="N263" s="60"/>
      <c r="O263" s="60"/>
      <c r="P263" s="60"/>
      <c r="Q263" s="60"/>
      <c r="R263" s="60"/>
      <c r="S263" s="60"/>
      <c r="T263" s="379"/>
      <c r="V263" s="60"/>
      <c r="W263" s="60"/>
      <c r="X263" s="3939"/>
      <c r="Y263" s="3939"/>
      <c r="Z263" s="379"/>
      <c r="AA263" s="60"/>
      <c r="AB263" s="60"/>
      <c r="AC263" s="60"/>
    </row>
    <row r="264" spans="1:29" x14ac:dyDescent="0.2">
      <c r="A264" s="60"/>
      <c r="B264" s="60"/>
      <c r="C264" s="60"/>
      <c r="D264" s="60"/>
      <c r="E264" s="60"/>
      <c r="F264" s="60"/>
      <c r="G264" s="60"/>
      <c r="H264" s="60"/>
      <c r="I264" s="60"/>
      <c r="J264" s="60"/>
      <c r="K264" s="60"/>
      <c r="L264" s="60"/>
      <c r="M264" s="60"/>
      <c r="N264" s="60"/>
      <c r="O264" s="60"/>
      <c r="P264" s="60"/>
      <c r="Q264" s="60"/>
      <c r="R264" s="60"/>
      <c r="S264" s="60"/>
      <c r="T264" s="379"/>
      <c r="V264" s="60"/>
      <c r="W264" s="60"/>
      <c r="X264" s="3939"/>
      <c r="Y264" s="3939"/>
      <c r="Z264" s="379"/>
      <c r="AA264" s="60"/>
      <c r="AB264" s="60"/>
      <c r="AC264" s="60"/>
    </row>
    <row r="265" spans="1:29" x14ac:dyDescent="0.2">
      <c r="A265" s="60"/>
      <c r="B265" s="60"/>
      <c r="C265" s="60"/>
      <c r="D265" s="60"/>
      <c r="E265" s="60"/>
      <c r="F265" s="60"/>
      <c r="G265" s="60"/>
      <c r="H265" s="60"/>
      <c r="I265" s="60"/>
      <c r="J265" s="60"/>
      <c r="K265" s="60"/>
      <c r="L265" s="60"/>
      <c r="M265" s="60"/>
      <c r="N265" s="60"/>
      <c r="O265" s="60"/>
      <c r="P265" s="60"/>
      <c r="Q265" s="60"/>
      <c r="R265" s="60"/>
      <c r="S265" s="60"/>
      <c r="T265" s="379"/>
      <c r="V265" s="60"/>
      <c r="W265" s="60"/>
      <c r="X265" s="3939"/>
      <c r="Y265" s="3939"/>
      <c r="Z265" s="379"/>
      <c r="AA265" s="60"/>
      <c r="AB265" s="60"/>
      <c r="AC265" s="60"/>
    </row>
    <row r="266" spans="1:29" x14ac:dyDescent="0.2">
      <c r="A266" s="60"/>
      <c r="B266" s="60"/>
      <c r="C266" s="60"/>
      <c r="D266" s="60"/>
      <c r="E266" s="60"/>
      <c r="F266" s="60"/>
      <c r="G266" s="60"/>
      <c r="H266" s="60"/>
      <c r="I266" s="60"/>
      <c r="J266" s="60"/>
      <c r="K266" s="60"/>
      <c r="L266" s="60"/>
      <c r="M266" s="60"/>
      <c r="N266" s="60"/>
      <c r="O266" s="60"/>
      <c r="P266" s="60"/>
      <c r="Q266" s="60"/>
      <c r="R266" s="60"/>
      <c r="S266" s="60"/>
      <c r="T266" s="379"/>
      <c r="V266" s="60"/>
      <c r="W266" s="60"/>
      <c r="X266" s="3939"/>
      <c r="Y266" s="3939"/>
      <c r="Z266" s="379"/>
      <c r="AA266" s="60"/>
      <c r="AB266" s="60"/>
      <c r="AC266" s="60"/>
    </row>
    <row r="267" spans="1:29" x14ac:dyDescent="0.2">
      <c r="A267" s="60"/>
      <c r="B267" s="60"/>
      <c r="C267" s="60"/>
      <c r="D267" s="60"/>
      <c r="E267" s="60"/>
      <c r="F267" s="60"/>
      <c r="G267" s="60"/>
      <c r="H267" s="60"/>
      <c r="I267" s="60"/>
      <c r="J267" s="60"/>
      <c r="K267" s="60"/>
      <c r="L267" s="60"/>
      <c r="M267" s="60"/>
      <c r="N267" s="60"/>
      <c r="O267" s="60"/>
      <c r="P267" s="60"/>
      <c r="Q267" s="60"/>
      <c r="R267" s="60"/>
      <c r="S267" s="60"/>
      <c r="T267" s="379"/>
      <c r="V267" s="60"/>
      <c r="W267" s="60"/>
      <c r="X267" s="3939"/>
      <c r="Y267" s="3939"/>
      <c r="Z267" s="379"/>
      <c r="AA267" s="60"/>
      <c r="AB267" s="60"/>
      <c r="AC267" s="60"/>
    </row>
    <row r="268" spans="1:29" x14ac:dyDescent="0.2">
      <c r="A268" s="60"/>
      <c r="B268" s="60"/>
      <c r="C268" s="60"/>
      <c r="D268" s="60"/>
      <c r="E268" s="60"/>
      <c r="F268" s="60"/>
      <c r="G268" s="60"/>
      <c r="H268" s="60"/>
      <c r="I268" s="60"/>
      <c r="J268" s="60"/>
      <c r="K268" s="60"/>
      <c r="L268" s="60"/>
      <c r="M268" s="60"/>
      <c r="N268" s="60"/>
      <c r="O268" s="60"/>
      <c r="P268" s="60"/>
      <c r="Q268" s="60"/>
      <c r="R268" s="60"/>
      <c r="S268" s="60"/>
      <c r="T268" s="379"/>
      <c r="V268" s="60"/>
      <c r="W268" s="60"/>
      <c r="X268" s="3939"/>
      <c r="Y268" s="3939"/>
      <c r="Z268" s="379"/>
      <c r="AA268" s="60"/>
      <c r="AB268" s="60"/>
      <c r="AC268" s="60"/>
    </row>
    <row r="269" spans="1:29" x14ac:dyDescent="0.2">
      <c r="A269" s="60"/>
      <c r="B269" s="60"/>
      <c r="C269" s="60"/>
      <c r="D269" s="60"/>
      <c r="E269" s="60"/>
      <c r="F269" s="60"/>
      <c r="G269" s="60"/>
      <c r="H269" s="60"/>
      <c r="I269" s="60"/>
      <c r="J269" s="60"/>
      <c r="K269" s="60"/>
      <c r="L269" s="60"/>
      <c r="M269" s="60"/>
      <c r="N269" s="60"/>
      <c r="O269" s="60"/>
      <c r="P269" s="60"/>
      <c r="Q269" s="60"/>
      <c r="R269" s="60"/>
      <c r="S269" s="60"/>
      <c r="T269" s="379"/>
      <c r="V269" s="60"/>
      <c r="W269" s="60"/>
      <c r="X269" s="3939"/>
      <c r="Y269" s="3939"/>
      <c r="Z269" s="379"/>
      <c r="AA269" s="60"/>
      <c r="AB269" s="60"/>
      <c r="AC269" s="60"/>
    </row>
    <row r="270" spans="1:29" x14ac:dyDescent="0.2">
      <c r="A270" s="60"/>
      <c r="B270" s="60"/>
      <c r="C270" s="60"/>
      <c r="D270" s="60"/>
      <c r="E270" s="60"/>
      <c r="F270" s="60"/>
      <c r="G270" s="60"/>
      <c r="H270" s="60"/>
      <c r="I270" s="60"/>
      <c r="J270" s="60"/>
      <c r="K270" s="60"/>
      <c r="L270" s="60"/>
      <c r="M270" s="60"/>
      <c r="N270" s="60"/>
      <c r="O270" s="60"/>
      <c r="P270" s="60"/>
      <c r="Q270" s="60"/>
      <c r="R270" s="60"/>
      <c r="S270" s="60"/>
      <c r="T270" s="379"/>
      <c r="V270" s="60"/>
      <c r="W270" s="60"/>
      <c r="X270" s="3939"/>
      <c r="Y270" s="3939"/>
      <c r="Z270" s="379"/>
      <c r="AA270" s="60"/>
      <c r="AB270" s="60"/>
      <c r="AC270" s="60"/>
    </row>
    <row r="271" spans="1:29" x14ac:dyDescent="0.2">
      <c r="A271" s="60"/>
      <c r="B271" s="60"/>
      <c r="C271" s="60"/>
      <c r="D271" s="60"/>
      <c r="E271" s="60"/>
      <c r="F271" s="60"/>
      <c r="G271" s="60"/>
      <c r="H271" s="60"/>
      <c r="I271" s="60"/>
      <c r="J271" s="60"/>
      <c r="K271" s="60"/>
      <c r="L271" s="60"/>
      <c r="M271" s="60"/>
      <c r="N271" s="60"/>
      <c r="O271" s="60"/>
      <c r="P271" s="60"/>
      <c r="Q271" s="60"/>
      <c r="R271" s="60"/>
      <c r="S271" s="60"/>
      <c r="T271" s="379"/>
      <c r="V271" s="60"/>
      <c r="W271" s="60"/>
      <c r="X271" s="3939"/>
      <c r="Y271" s="3939"/>
      <c r="Z271" s="379"/>
      <c r="AA271" s="60"/>
      <c r="AB271" s="60"/>
      <c r="AC271" s="60"/>
    </row>
    <row r="272" spans="1:29" x14ac:dyDescent="0.2">
      <c r="A272" s="60"/>
      <c r="B272" s="60"/>
      <c r="C272" s="60"/>
      <c r="D272" s="60"/>
      <c r="E272" s="60"/>
      <c r="F272" s="60"/>
      <c r="G272" s="60"/>
      <c r="H272" s="60"/>
      <c r="I272" s="60"/>
      <c r="J272" s="60"/>
      <c r="K272" s="60"/>
      <c r="L272" s="60"/>
      <c r="M272" s="60"/>
      <c r="N272" s="60"/>
      <c r="O272" s="60"/>
      <c r="P272" s="60"/>
      <c r="Q272" s="60"/>
      <c r="R272" s="60"/>
      <c r="S272" s="60"/>
      <c r="T272" s="379"/>
      <c r="V272" s="60"/>
      <c r="W272" s="60"/>
      <c r="X272" s="3939"/>
      <c r="Y272" s="3939"/>
      <c r="Z272" s="379"/>
      <c r="AA272" s="60"/>
      <c r="AB272" s="60"/>
      <c r="AC272" s="60"/>
    </row>
    <row r="273" spans="1:29" x14ac:dyDescent="0.2">
      <c r="A273" s="60"/>
      <c r="B273" s="60"/>
      <c r="C273" s="60"/>
      <c r="D273" s="60"/>
      <c r="E273" s="60"/>
      <c r="F273" s="60"/>
      <c r="G273" s="60"/>
      <c r="H273" s="60"/>
      <c r="I273" s="60"/>
      <c r="J273" s="60"/>
      <c r="K273" s="60"/>
      <c r="L273" s="60"/>
      <c r="M273" s="60"/>
      <c r="N273" s="60"/>
      <c r="O273" s="60"/>
      <c r="P273" s="60"/>
      <c r="Q273" s="60"/>
      <c r="R273" s="60"/>
      <c r="S273" s="60"/>
      <c r="T273" s="379"/>
      <c r="V273" s="60"/>
      <c r="W273" s="60"/>
      <c r="X273" s="3939"/>
      <c r="Y273" s="3939"/>
      <c r="Z273" s="379"/>
      <c r="AA273" s="60"/>
      <c r="AB273" s="60"/>
      <c r="AC273" s="60"/>
    </row>
    <row r="274" spans="1:29" x14ac:dyDescent="0.2">
      <c r="A274" s="60"/>
      <c r="B274" s="60"/>
      <c r="C274" s="60"/>
      <c r="D274" s="60"/>
      <c r="E274" s="60"/>
      <c r="F274" s="60"/>
      <c r="G274" s="60"/>
      <c r="H274" s="60"/>
      <c r="I274" s="60"/>
      <c r="J274" s="60"/>
      <c r="K274" s="60"/>
      <c r="L274" s="60"/>
      <c r="M274" s="60"/>
      <c r="N274" s="60"/>
      <c r="O274" s="60"/>
      <c r="P274" s="60"/>
      <c r="Q274" s="60"/>
      <c r="R274" s="60"/>
      <c r="S274" s="60"/>
      <c r="T274" s="379"/>
      <c r="V274" s="60"/>
      <c r="W274" s="60"/>
      <c r="X274" s="3939"/>
      <c r="Y274" s="3939"/>
      <c r="Z274" s="379"/>
      <c r="AA274" s="60"/>
      <c r="AB274" s="60"/>
      <c r="AC274" s="60"/>
    </row>
    <row r="275" spans="1:29" x14ac:dyDescent="0.2">
      <c r="A275" s="60"/>
      <c r="B275" s="60"/>
      <c r="C275" s="60"/>
      <c r="D275" s="60"/>
      <c r="E275" s="60"/>
      <c r="F275" s="60"/>
      <c r="G275" s="60"/>
      <c r="H275" s="60"/>
      <c r="I275" s="60"/>
      <c r="J275" s="60"/>
      <c r="K275" s="60"/>
      <c r="L275" s="60"/>
      <c r="M275" s="60"/>
      <c r="N275" s="60"/>
      <c r="O275" s="60"/>
      <c r="P275" s="60"/>
      <c r="Q275" s="60"/>
      <c r="R275" s="60"/>
      <c r="S275" s="60"/>
      <c r="T275" s="379"/>
      <c r="V275" s="60"/>
      <c r="W275" s="60"/>
      <c r="X275" s="3939"/>
      <c r="Y275" s="3939"/>
      <c r="Z275" s="379"/>
      <c r="AA275" s="60"/>
      <c r="AB275" s="60"/>
      <c r="AC275" s="60"/>
    </row>
    <row r="276" spans="1:29" x14ac:dyDescent="0.2">
      <c r="A276" s="60"/>
      <c r="B276" s="60"/>
      <c r="C276" s="60"/>
      <c r="D276" s="60"/>
      <c r="E276" s="60"/>
      <c r="F276" s="60"/>
      <c r="G276" s="60"/>
      <c r="H276" s="60"/>
      <c r="I276" s="60"/>
      <c r="J276" s="60"/>
      <c r="K276" s="60"/>
      <c r="L276" s="60"/>
      <c r="M276" s="60"/>
      <c r="N276" s="60"/>
      <c r="O276" s="60"/>
      <c r="P276" s="60"/>
      <c r="Q276" s="60"/>
      <c r="R276" s="60"/>
      <c r="S276" s="60"/>
      <c r="T276" s="379"/>
      <c r="V276" s="60"/>
      <c r="W276" s="60"/>
      <c r="X276" s="3939"/>
      <c r="Y276" s="3939"/>
      <c r="Z276" s="379"/>
      <c r="AA276" s="60"/>
      <c r="AB276" s="60"/>
      <c r="AC276" s="60"/>
    </row>
    <row r="277" spans="1:29" x14ac:dyDescent="0.2">
      <c r="A277" s="60"/>
      <c r="B277" s="60"/>
      <c r="C277" s="60"/>
      <c r="D277" s="60"/>
      <c r="E277" s="60"/>
      <c r="F277" s="60"/>
      <c r="G277" s="60"/>
      <c r="H277" s="60"/>
      <c r="I277" s="60"/>
      <c r="J277" s="60"/>
      <c r="K277" s="60"/>
      <c r="L277" s="60"/>
      <c r="M277" s="60"/>
      <c r="N277" s="60"/>
      <c r="O277" s="60"/>
      <c r="P277" s="60"/>
      <c r="Q277" s="60"/>
      <c r="R277" s="60"/>
      <c r="S277" s="60"/>
      <c r="T277" s="379"/>
      <c r="V277" s="60"/>
      <c r="W277" s="60"/>
      <c r="X277" s="3939"/>
      <c r="Y277" s="3939"/>
      <c r="Z277" s="379"/>
      <c r="AA277" s="60"/>
      <c r="AB277" s="60"/>
      <c r="AC277" s="60"/>
    </row>
    <row r="278" spans="1:29" x14ac:dyDescent="0.2">
      <c r="A278" s="60"/>
      <c r="B278" s="60"/>
      <c r="C278" s="60"/>
      <c r="D278" s="60"/>
      <c r="E278" s="60"/>
      <c r="F278" s="60"/>
      <c r="G278" s="60"/>
      <c r="H278" s="60"/>
      <c r="I278" s="60"/>
      <c r="J278" s="60"/>
      <c r="K278" s="60"/>
      <c r="L278" s="60"/>
      <c r="M278" s="60"/>
      <c r="N278" s="60"/>
      <c r="O278" s="60"/>
      <c r="P278" s="60"/>
      <c r="Q278" s="60"/>
      <c r="R278" s="60"/>
      <c r="S278" s="60"/>
      <c r="T278" s="379"/>
      <c r="V278" s="60"/>
      <c r="W278" s="60"/>
      <c r="X278" s="3939"/>
      <c r="Y278" s="3939"/>
      <c r="Z278" s="379"/>
      <c r="AA278" s="60"/>
      <c r="AB278" s="60"/>
      <c r="AC278" s="60"/>
    </row>
    <row r="279" spans="1:29" x14ac:dyDescent="0.2">
      <c r="A279" s="60"/>
      <c r="B279" s="60"/>
      <c r="C279" s="60"/>
      <c r="D279" s="60"/>
      <c r="E279" s="60"/>
      <c r="F279" s="60"/>
      <c r="G279" s="60"/>
      <c r="H279" s="60"/>
      <c r="I279" s="60"/>
      <c r="J279" s="60"/>
      <c r="K279" s="60"/>
      <c r="L279" s="60"/>
      <c r="M279" s="60"/>
      <c r="N279" s="60"/>
      <c r="O279" s="60"/>
      <c r="P279" s="60"/>
      <c r="Q279" s="60"/>
      <c r="R279" s="60"/>
      <c r="S279" s="60"/>
      <c r="T279" s="379"/>
      <c r="V279" s="60"/>
      <c r="W279" s="60"/>
      <c r="X279" s="3939"/>
      <c r="Y279" s="3939"/>
      <c r="Z279" s="379"/>
      <c r="AA279" s="60"/>
      <c r="AB279" s="60"/>
      <c r="AC279" s="60"/>
    </row>
    <row r="280" spans="1:29" x14ac:dyDescent="0.2">
      <c r="A280" s="60"/>
      <c r="B280" s="60"/>
      <c r="C280" s="60"/>
      <c r="D280" s="60"/>
      <c r="E280" s="60"/>
      <c r="F280" s="60"/>
      <c r="G280" s="60"/>
      <c r="H280" s="60"/>
      <c r="I280" s="60"/>
      <c r="J280" s="60"/>
      <c r="K280" s="60"/>
      <c r="L280" s="60"/>
      <c r="M280" s="60"/>
      <c r="N280" s="60"/>
      <c r="O280" s="60"/>
      <c r="P280" s="60"/>
      <c r="Q280" s="60"/>
      <c r="R280" s="60"/>
      <c r="S280" s="60"/>
      <c r="T280" s="379"/>
      <c r="V280" s="60"/>
      <c r="W280" s="60"/>
      <c r="X280" s="3939"/>
      <c r="Y280" s="3939"/>
      <c r="Z280" s="379"/>
      <c r="AA280" s="60"/>
      <c r="AB280" s="60"/>
      <c r="AC280" s="60"/>
    </row>
    <row r="281" spans="1:29" x14ac:dyDescent="0.2">
      <c r="A281" s="60"/>
      <c r="B281" s="60"/>
      <c r="C281" s="60"/>
      <c r="D281" s="60"/>
      <c r="E281" s="60"/>
      <c r="F281" s="60"/>
      <c r="G281" s="60"/>
      <c r="H281" s="60"/>
      <c r="I281" s="60"/>
      <c r="J281" s="60"/>
      <c r="K281" s="60"/>
      <c r="L281" s="60"/>
      <c r="M281" s="60"/>
      <c r="N281" s="60"/>
      <c r="O281" s="60"/>
      <c r="P281" s="60"/>
      <c r="Q281" s="60"/>
      <c r="R281" s="60"/>
      <c r="S281" s="60"/>
      <c r="T281" s="379"/>
      <c r="V281" s="60"/>
      <c r="W281" s="60"/>
      <c r="X281" s="3939"/>
      <c r="Y281" s="3939"/>
      <c r="Z281" s="379"/>
      <c r="AA281" s="60"/>
      <c r="AB281" s="60"/>
      <c r="AC281" s="60"/>
    </row>
    <row r="282" spans="1:29" x14ac:dyDescent="0.2">
      <c r="A282" s="60"/>
      <c r="B282" s="60"/>
      <c r="C282" s="60"/>
      <c r="D282" s="60"/>
      <c r="E282" s="60"/>
      <c r="F282" s="60"/>
      <c r="G282" s="60"/>
      <c r="H282" s="60"/>
      <c r="I282" s="60"/>
      <c r="J282" s="60"/>
      <c r="K282" s="60"/>
      <c r="L282" s="60"/>
      <c r="M282" s="60"/>
      <c r="N282" s="60"/>
      <c r="O282" s="60"/>
      <c r="P282" s="60"/>
      <c r="Q282" s="60"/>
      <c r="R282" s="60"/>
      <c r="S282" s="60"/>
      <c r="T282" s="379"/>
      <c r="V282" s="60"/>
      <c r="W282" s="60"/>
      <c r="X282" s="3939"/>
      <c r="Y282" s="3939"/>
      <c r="Z282" s="379"/>
      <c r="AA282" s="60"/>
      <c r="AB282" s="60"/>
      <c r="AC282" s="60"/>
    </row>
    <row r="283" spans="1:29" x14ac:dyDescent="0.2">
      <c r="A283" s="60"/>
      <c r="B283" s="60"/>
      <c r="C283" s="60"/>
      <c r="D283" s="60"/>
      <c r="E283" s="60"/>
      <c r="F283" s="60"/>
      <c r="G283" s="60"/>
      <c r="H283" s="60"/>
      <c r="I283" s="60"/>
      <c r="J283" s="60"/>
      <c r="K283" s="60"/>
      <c r="L283" s="60"/>
      <c r="M283" s="60"/>
      <c r="N283" s="60"/>
      <c r="O283" s="60"/>
      <c r="P283" s="60"/>
      <c r="Q283" s="60"/>
      <c r="R283" s="60"/>
      <c r="S283" s="60"/>
      <c r="T283" s="379"/>
      <c r="V283" s="60"/>
      <c r="W283" s="60"/>
      <c r="X283" s="3939"/>
      <c r="Y283" s="3939"/>
      <c r="Z283" s="379"/>
      <c r="AA283" s="60"/>
      <c r="AB283" s="60"/>
      <c r="AC283" s="60"/>
    </row>
    <row r="284" spans="1:29" x14ac:dyDescent="0.2">
      <c r="A284" s="60"/>
      <c r="B284" s="60"/>
      <c r="C284" s="60"/>
      <c r="D284" s="60"/>
      <c r="E284" s="60"/>
      <c r="F284" s="60"/>
      <c r="G284" s="60"/>
      <c r="H284" s="60"/>
      <c r="I284" s="60"/>
      <c r="J284" s="60"/>
      <c r="K284" s="60"/>
      <c r="L284" s="60"/>
      <c r="M284" s="60"/>
      <c r="N284" s="60"/>
      <c r="O284" s="60"/>
      <c r="P284" s="60"/>
      <c r="Q284" s="60"/>
      <c r="R284" s="60"/>
      <c r="S284" s="60"/>
      <c r="T284" s="379"/>
      <c r="V284" s="60"/>
      <c r="W284" s="60"/>
      <c r="X284" s="3939"/>
      <c r="Y284" s="3939"/>
      <c r="Z284" s="379"/>
      <c r="AA284" s="60"/>
      <c r="AB284" s="60"/>
      <c r="AC284" s="60"/>
    </row>
    <row r="285" spans="1:29" x14ac:dyDescent="0.2">
      <c r="A285" s="60"/>
      <c r="B285" s="60"/>
      <c r="C285" s="60"/>
      <c r="D285" s="60"/>
      <c r="E285" s="60"/>
      <c r="F285" s="60"/>
      <c r="G285" s="60"/>
      <c r="H285" s="60"/>
      <c r="I285" s="60"/>
      <c r="J285" s="60"/>
      <c r="K285" s="60"/>
      <c r="L285" s="60"/>
      <c r="M285" s="60"/>
      <c r="N285" s="60"/>
      <c r="O285" s="60"/>
      <c r="P285" s="60"/>
      <c r="Q285" s="60"/>
      <c r="R285" s="60"/>
      <c r="S285" s="60"/>
      <c r="T285" s="379"/>
      <c r="V285" s="60"/>
      <c r="W285" s="60"/>
      <c r="X285" s="3939"/>
      <c r="Y285" s="3939"/>
      <c r="Z285" s="379"/>
      <c r="AA285" s="60"/>
      <c r="AB285" s="60"/>
      <c r="AC285" s="60"/>
    </row>
    <row r="286" spans="1:29" x14ac:dyDescent="0.2">
      <c r="A286" s="60"/>
      <c r="B286" s="60"/>
      <c r="C286" s="60"/>
      <c r="D286" s="60"/>
      <c r="E286" s="60"/>
      <c r="F286" s="60"/>
      <c r="G286" s="60"/>
      <c r="H286" s="60"/>
      <c r="I286" s="60"/>
      <c r="J286" s="60"/>
      <c r="K286" s="60"/>
      <c r="L286" s="60"/>
      <c r="M286" s="60"/>
      <c r="N286" s="60"/>
      <c r="O286" s="60"/>
      <c r="P286" s="60"/>
      <c r="Q286" s="60"/>
      <c r="R286" s="60"/>
      <c r="S286" s="60"/>
      <c r="T286" s="379"/>
      <c r="V286" s="60"/>
      <c r="W286" s="60"/>
      <c r="X286" s="3939"/>
      <c r="Y286" s="3939"/>
      <c r="Z286" s="379"/>
      <c r="AA286" s="60"/>
      <c r="AB286" s="60"/>
      <c r="AC286" s="60"/>
    </row>
    <row r="287" spans="1:29" x14ac:dyDescent="0.2">
      <c r="A287" s="60"/>
      <c r="B287" s="60"/>
      <c r="C287" s="60"/>
      <c r="D287" s="60"/>
      <c r="E287" s="60"/>
      <c r="F287" s="60"/>
      <c r="G287" s="60"/>
      <c r="H287" s="60"/>
      <c r="I287" s="60"/>
      <c r="J287" s="60"/>
      <c r="K287" s="60"/>
      <c r="L287" s="60"/>
      <c r="M287" s="60"/>
      <c r="N287" s="60"/>
      <c r="O287" s="60"/>
      <c r="P287" s="60"/>
      <c r="Q287" s="60"/>
      <c r="R287" s="60"/>
      <c r="S287" s="60"/>
      <c r="T287" s="379"/>
      <c r="V287" s="60"/>
      <c r="W287" s="60"/>
      <c r="X287" s="3939"/>
      <c r="Y287" s="3939"/>
      <c r="Z287" s="379"/>
      <c r="AA287" s="60"/>
      <c r="AB287" s="60"/>
      <c r="AC287" s="60"/>
    </row>
    <row r="288" spans="1:29" x14ac:dyDescent="0.2">
      <c r="A288" s="60"/>
      <c r="B288" s="60"/>
      <c r="C288" s="60"/>
      <c r="D288" s="60"/>
      <c r="E288" s="60"/>
      <c r="F288" s="60"/>
      <c r="G288" s="60"/>
      <c r="H288" s="60"/>
      <c r="I288" s="60"/>
      <c r="J288" s="60"/>
      <c r="K288" s="60"/>
      <c r="L288" s="60"/>
      <c r="M288" s="60"/>
      <c r="N288" s="60"/>
      <c r="O288" s="60"/>
      <c r="P288" s="60"/>
      <c r="Q288" s="60"/>
      <c r="R288" s="60"/>
      <c r="S288" s="60"/>
      <c r="T288" s="379"/>
      <c r="V288" s="60"/>
      <c r="W288" s="60"/>
      <c r="X288" s="3939"/>
      <c r="Y288" s="3939"/>
      <c r="Z288" s="379"/>
      <c r="AA288" s="60"/>
      <c r="AB288" s="60"/>
      <c r="AC288" s="60"/>
    </row>
    <row r="289" spans="1:29" x14ac:dyDescent="0.2">
      <c r="A289" s="60"/>
      <c r="B289" s="60"/>
      <c r="C289" s="60"/>
      <c r="D289" s="60"/>
      <c r="E289" s="60"/>
      <c r="F289" s="60"/>
      <c r="G289" s="60"/>
      <c r="H289" s="60"/>
      <c r="I289" s="60"/>
      <c r="J289" s="60"/>
      <c r="K289" s="60"/>
      <c r="L289" s="60"/>
      <c r="M289" s="60"/>
      <c r="N289" s="60"/>
      <c r="O289" s="60"/>
      <c r="P289" s="60"/>
      <c r="Q289" s="60"/>
      <c r="R289" s="60"/>
      <c r="S289" s="60"/>
      <c r="T289" s="379"/>
      <c r="V289" s="60"/>
      <c r="W289" s="60"/>
      <c r="X289" s="3939"/>
      <c r="Y289" s="3939"/>
      <c r="Z289" s="379"/>
      <c r="AA289" s="60"/>
      <c r="AB289" s="60"/>
      <c r="AC289" s="60"/>
    </row>
    <row r="290" spans="1:29" x14ac:dyDescent="0.2">
      <c r="A290" s="60"/>
      <c r="B290" s="60"/>
      <c r="C290" s="60"/>
      <c r="D290" s="60"/>
      <c r="E290" s="60"/>
      <c r="F290" s="60"/>
      <c r="G290" s="60"/>
      <c r="H290" s="60"/>
      <c r="I290" s="60"/>
      <c r="J290" s="60"/>
      <c r="K290" s="60"/>
      <c r="L290" s="60"/>
      <c r="M290" s="60"/>
      <c r="N290" s="60"/>
      <c r="O290" s="60"/>
      <c r="P290" s="60"/>
      <c r="Q290" s="60"/>
      <c r="R290" s="60"/>
      <c r="S290" s="60"/>
      <c r="T290" s="379"/>
      <c r="V290" s="60"/>
      <c r="W290" s="60"/>
      <c r="X290" s="3939"/>
      <c r="Y290" s="3939"/>
      <c r="Z290" s="379"/>
      <c r="AA290" s="60"/>
      <c r="AB290" s="60"/>
      <c r="AC290" s="60"/>
    </row>
    <row r="291" spans="1:29" x14ac:dyDescent="0.2">
      <c r="A291" s="60"/>
      <c r="B291" s="60"/>
      <c r="C291" s="60"/>
      <c r="D291" s="60"/>
      <c r="E291" s="60"/>
      <c r="F291" s="60"/>
      <c r="G291" s="60"/>
      <c r="H291" s="60"/>
      <c r="I291" s="60"/>
      <c r="J291" s="60"/>
      <c r="K291" s="60"/>
      <c r="L291" s="60"/>
      <c r="M291" s="60"/>
      <c r="N291" s="60"/>
      <c r="O291" s="60"/>
      <c r="P291" s="60"/>
      <c r="Q291" s="60"/>
      <c r="R291" s="60"/>
      <c r="S291" s="60"/>
      <c r="T291" s="379"/>
      <c r="V291" s="60"/>
      <c r="W291" s="60"/>
      <c r="X291" s="3939"/>
      <c r="Y291" s="3939"/>
      <c r="Z291" s="379"/>
      <c r="AA291" s="60"/>
      <c r="AB291" s="60"/>
      <c r="AC291" s="60"/>
    </row>
    <row r="292" spans="1:29" x14ac:dyDescent="0.2">
      <c r="A292" s="60"/>
      <c r="B292" s="60"/>
      <c r="C292" s="60"/>
      <c r="D292" s="60"/>
      <c r="E292" s="60"/>
      <c r="F292" s="60"/>
      <c r="G292" s="60"/>
      <c r="H292" s="60"/>
      <c r="I292" s="60"/>
      <c r="J292" s="60"/>
      <c r="K292" s="60"/>
      <c r="L292" s="60"/>
      <c r="M292" s="60"/>
      <c r="N292" s="60"/>
      <c r="O292" s="60"/>
      <c r="P292" s="60"/>
      <c r="Q292" s="60"/>
      <c r="R292" s="60"/>
      <c r="S292" s="60"/>
      <c r="T292" s="379"/>
      <c r="V292" s="60"/>
      <c r="W292" s="60"/>
      <c r="X292" s="3939"/>
      <c r="Y292" s="3939"/>
      <c r="Z292" s="379"/>
      <c r="AA292" s="60"/>
      <c r="AB292" s="60"/>
      <c r="AC292" s="60"/>
    </row>
    <row r="293" spans="1:29" x14ac:dyDescent="0.2">
      <c r="A293" s="60"/>
      <c r="B293" s="60"/>
      <c r="C293" s="60"/>
      <c r="D293" s="60"/>
      <c r="E293" s="60"/>
      <c r="F293" s="60"/>
      <c r="G293" s="60"/>
      <c r="H293" s="60"/>
      <c r="I293" s="60"/>
      <c r="J293" s="60"/>
      <c r="K293" s="60"/>
      <c r="L293" s="60"/>
      <c r="M293" s="60"/>
      <c r="N293" s="60"/>
      <c r="O293" s="60"/>
      <c r="P293" s="60"/>
      <c r="Q293" s="60"/>
      <c r="R293" s="60"/>
      <c r="S293" s="60"/>
      <c r="T293" s="379"/>
      <c r="V293" s="60"/>
      <c r="W293" s="60"/>
      <c r="X293" s="3939"/>
      <c r="Y293" s="3939"/>
      <c r="Z293" s="379"/>
      <c r="AA293" s="60"/>
      <c r="AB293" s="60"/>
      <c r="AC293" s="60"/>
    </row>
    <row r="294" spans="1:29" x14ac:dyDescent="0.2">
      <c r="A294" s="60"/>
      <c r="B294" s="60"/>
      <c r="C294" s="60"/>
      <c r="D294" s="60"/>
      <c r="E294" s="60"/>
      <c r="F294" s="60"/>
      <c r="G294" s="60"/>
      <c r="H294" s="60"/>
      <c r="I294" s="60"/>
      <c r="J294" s="60"/>
      <c r="K294" s="60"/>
      <c r="L294" s="60"/>
      <c r="M294" s="60"/>
      <c r="N294" s="60"/>
      <c r="O294" s="60"/>
      <c r="P294" s="60"/>
      <c r="Q294" s="60"/>
      <c r="R294" s="60"/>
      <c r="S294" s="60"/>
      <c r="T294" s="379"/>
      <c r="V294" s="60"/>
      <c r="W294" s="60"/>
      <c r="X294" s="3939"/>
      <c r="Y294" s="3939"/>
      <c r="Z294" s="379"/>
      <c r="AA294" s="60"/>
      <c r="AB294" s="60"/>
      <c r="AC294" s="60"/>
    </row>
    <row r="295" spans="1:29" x14ac:dyDescent="0.2">
      <c r="A295" s="60"/>
      <c r="B295" s="60"/>
      <c r="C295" s="60"/>
      <c r="D295" s="60"/>
      <c r="E295" s="60"/>
      <c r="F295" s="60"/>
      <c r="G295" s="60"/>
      <c r="H295" s="60"/>
      <c r="I295" s="60"/>
      <c r="J295" s="60"/>
      <c r="K295" s="60"/>
      <c r="L295" s="60"/>
      <c r="M295" s="60"/>
      <c r="N295" s="60"/>
      <c r="O295" s="60"/>
      <c r="P295" s="60"/>
      <c r="Q295" s="60"/>
      <c r="R295" s="60"/>
      <c r="S295" s="60"/>
      <c r="T295" s="379"/>
      <c r="V295" s="60"/>
      <c r="W295" s="60"/>
      <c r="X295" s="3939"/>
      <c r="Y295" s="3939"/>
      <c r="Z295" s="379"/>
      <c r="AA295" s="60"/>
      <c r="AB295" s="60"/>
      <c r="AC295" s="60"/>
    </row>
    <row r="296" spans="1:29" x14ac:dyDescent="0.2">
      <c r="A296" s="60"/>
      <c r="B296" s="60"/>
      <c r="C296" s="60"/>
      <c r="D296" s="60"/>
      <c r="E296" s="60"/>
      <c r="F296" s="60"/>
      <c r="G296" s="60"/>
      <c r="H296" s="60"/>
      <c r="I296" s="60"/>
      <c r="J296" s="60"/>
      <c r="K296" s="60"/>
      <c r="L296" s="60"/>
      <c r="M296" s="60"/>
      <c r="N296" s="60"/>
      <c r="O296" s="60"/>
      <c r="P296" s="60"/>
      <c r="Q296" s="60"/>
      <c r="R296" s="60"/>
      <c r="S296" s="60"/>
      <c r="T296" s="379"/>
      <c r="V296" s="60"/>
      <c r="W296" s="60"/>
      <c r="X296" s="3939"/>
      <c r="Y296" s="3939"/>
      <c r="Z296" s="379"/>
      <c r="AA296" s="60"/>
      <c r="AB296" s="60"/>
      <c r="AC296" s="60"/>
    </row>
    <row r="297" spans="1:29" x14ac:dyDescent="0.2">
      <c r="A297" s="60"/>
      <c r="B297" s="60"/>
      <c r="C297" s="60"/>
      <c r="D297" s="60"/>
      <c r="E297" s="60"/>
      <c r="F297" s="60"/>
      <c r="G297" s="60"/>
      <c r="H297" s="60"/>
      <c r="I297" s="60"/>
      <c r="J297" s="60"/>
      <c r="K297" s="60"/>
      <c r="L297" s="60"/>
      <c r="M297" s="60"/>
      <c r="N297" s="60"/>
      <c r="O297" s="60"/>
      <c r="P297" s="60"/>
      <c r="Q297" s="60"/>
      <c r="R297" s="60"/>
      <c r="S297" s="60"/>
      <c r="T297" s="379"/>
      <c r="V297" s="60"/>
      <c r="W297" s="60"/>
      <c r="X297" s="3939"/>
      <c r="Y297" s="3939"/>
      <c r="Z297" s="379"/>
      <c r="AA297" s="60"/>
      <c r="AB297" s="60"/>
      <c r="AC297" s="60"/>
    </row>
    <row r="298" spans="1:29" x14ac:dyDescent="0.2">
      <c r="A298" s="60"/>
      <c r="B298" s="60"/>
      <c r="C298" s="60"/>
      <c r="D298" s="60"/>
      <c r="E298" s="60"/>
      <c r="F298" s="60"/>
      <c r="G298" s="60"/>
      <c r="H298" s="60"/>
      <c r="I298" s="60"/>
      <c r="J298" s="60"/>
      <c r="K298" s="60"/>
      <c r="L298" s="60"/>
      <c r="M298" s="60"/>
      <c r="N298" s="60"/>
      <c r="O298" s="60"/>
      <c r="P298" s="60"/>
      <c r="Q298" s="60"/>
      <c r="R298" s="60"/>
      <c r="S298" s="60"/>
      <c r="T298" s="379"/>
      <c r="V298" s="60"/>
      <c r="W298" s="60"/>
      <c r="X298" s="3939"/>
      <c r="Y298" s="3939"/>
      <c r="Z298" s="379"/>
      <c r="AA298" s="60"/>
      <c r="AB298" s="60"/>
      <c r="AC298" s="60"/>
    </row>
    <row r="299" spans="1:29" x14ac:dyDescent="0.2">
      <c r="A299" s="60"/>
      <c r="B299" s="60"/>
      <c r="C299" s="60"/>
      <c r="D299" s="60"/>
      <c r="E299" s="60"/>
      <c r="F299" s="60"/>
      <c r="G299" s="60"/>
      <c r="H299" s="60"/>
      <c r="I299" s="60"/>
      <c r="J299" s="60"/>
      <c r="K299" s="60"/>
      <c r="L299" s="60"/>
      <c r="M299" s="60"/>
      <c r="N299" s="60"/>
      <c r="O299" s="60"/>
      <c r="P299" s="60"/>
      <c r="Q299" s="60"/>
      <c r="R299" s="60"/>
      <c r="S299" s="60"/>
      <c r="T299" s="379"/>
      <c r="V299" s="60"/>
      <c r="W299" s="60"/>
      <c r="X299" s="3939"/>
      <c r="Y299" s="3939"/>
      <c r="Z299" s="379"/>
      <c r="AA299" s="60"/>
      <c r="AB299" s="60"/>
      <c r="AC299" s="60"/>
    </row>
    <row r="300" spans="1:29" x14ac:dyDescent="0.2">
      <c r="A300" s="60"/>
      <c r="B300" s="60"/>
      <c r="C300" s="60"/>
      <c r="D300" s="60"/>
      <c r="E300" s="60"/>
      <c r="F300" s="60"/>
      <c r="G300" s="60"/>
      <c r="H300" s="60"/>
      <c r="I300" s="60"/>
      <c r="J300" s="60"/>
      <c r="K300" s="60"/>
      <c r="L300" s="60"/>
      <c r="M300" s="60"/>
      <c r="N300" s="60"/>
      <c r="O300" s="60"/>
      <c r="P300" s="60"/>
      <c r="Q300" s="60"/>
      <c r="R300" s="60"/>
      <c r="S300" s="60"/>
      <c r="T300" s="379"/>
      <c r="V300" s="60"/>
      <c r="W300" s="60"/>
      <c r="X300" s="3939"/>
      <c r="Y300" s="3939"/>
      <c r="Z300" s="379"/>
      <c r="AA300" s="60"/>
      <c r="AB300" s="60"/>
      <c r="AC300" s="60"/>
    </row>
    <row r="301" spans="1:29" x14ac:dyDescent="0.2">
      <c r="A301" s="60"/>
      <c r="B301" s="60"/>
      <c r="C301" s="60"/>
      <c r="D301" s="60"/>
      <c r="E301" s="60"/>
      <c r="F301" s="60"/>
      <c r="G301" s="60"/>
      <c r="H301" s="60"/>
      <c r="I301" s="60"/>
      <c r="J301" s="60"/>
      <c r="K301" s="60"/>
      <c r="L301" s="60"/>
      <c r="M301" s="60"/>
      <c r="N301" s="60"/>
      <c r="O301" s="60"/>
      <c r="P301" s="60"/>
      <c r="Q301" s="60"/>
      <c r="R301" s="60"/>
      <c r="S301" s="60"/>
      <c r="T301" s="379"/>
      <c r="V301" s="60"/>
      <c r="W301" s="60"/>
      <c r="X301" s="3939"/>
      <c r="Y301" s="3939"/>
      <c r="Z301" s="379"/>
      <c r="AA301" s="60"/>
      <c r="AB301" s="60"/>
      <c r="AC301" s="60"/>
    </row>
    <row r="302" spans="1:29" x14ac:dyDescent="0.2">
      <c r="A302" s="60"/>
      <c r="B302" s="60"/>
      <c r="C302" s="60"/>
      <c r="D302" s="60"/>
      <c r="E302" s="60"/>
      <c r="F302" s="60"/>
      <c r="G302" s="60"/>
      <c r="H302" s="60"/>
      <c r="I302" s="60"/>
      <c r="J302" s="60"/>
      <c r="K302" s="60"/>
      <c r="L302" s="60"/>
      <c r="M302" s="60"/>
      <c r="N302" s="60"/>
      <c r="O302" s="60"/>
      <c r="P302" s="60"/>
      <c r="Q302" s="60"/>
      <c r="R302" s="60"/>
      <c r="S302" s="60"/>
      <c r="T302" s="379"/>
      <c r="V302" s="60"/>
      <c r="W302" s="60"/>
      <c r="X302" s="3939"/>
      <c r="Y302" s="3939"/>
      <c r="Z302" s="379"/>
      <c r="AA302" s="60"/>
      <c r="AB302" s="60"/>
      <c r="AC302" s="60"/>
    </row>
    <row r="303" spans="1:29" x14ac:dyDescent="0.2">
      <c r="A303" s="60"/>
      <c r="B303" s="60"/>
      <c r="C303" s="60"/>
      <c r="D303" s="60"/>
      <c r="E303" s="60"/>
      <c r="F303" s="60"/>
      <c r="G303" s="60"/>
      <c r="H303" s="60"/>
      <c r="I303" s="60"/>
      <c r="J303" s="60"/>
      <c r="K303" s="60"/>
      <c r="L303" s="60"/>
      <c r="M303" s="60"/>
      <c r="N303" s="60"/>
      <c r="O303" s="60"/>
      <c r="P303" s="60"/>
      <c r="Q303" s="60"/>
      <c r="R303" s="60"/>
      <c r="S303" s="60"/>
      <c r="T303" s="379"/>
      <c r="V303" s="60"/>
      <c r="W303" s="60"/>
      <c r="X303" s="3939"/>
      <c r="Y303" s="3939"/>
      <c r="Z303" s="379"/>
      <c r="AA303" s="60"/>
      <c r="AB303" s="60"/>
      <c r="AC303" s="60"/>
    </row>
    <row r="304" spans="1:29" x14ac:dyDescent="0.2">
      <c r="A304" s="60"/>
      <c r="B304" s="60"/>
      <c r="C304" s="60"/>
      <c r="D304" s="60"/>
      <c r="E304" s="60"/>
      <c r="F304" s="60"/>
      <c r="G304" s="60"/>
      <c r="H304" s="60"/>
      <c r="I304" s="60"/>
      <c r="J304" s="60"/>
      <c r="K304" s="60"/>
      <c r="L304" s="60"/>
      <c r="M304" s="60"/>
      <c r="N304" s="60"/>
      <c r="O304" s="60"/>
      <c r="P304" s="60"/>
      <c r="Q304" s="60"/>
      <c r="R304" s="60"/>
      <c r="S304" s="60"/>
      <c r="T304" s="379"/>
      <c r="V304" s="60"/>
      <c r="W304" s="60"/>
      <c r="X304" s="3939"/>
      <c r="Y304" s="3939"/>
      <c r="Z304" s="379"/>
      <c r="AA304" s="60"/>
      <c r="AB304" s="60"/>
      <c r="AC304" s="60"/>
    </row>
    <row r="305" spans="1:29" x14ac:dyDescent="0.2">
      <c r="A305" s="60"/>
      <c r="B305" s="60"/>
      <c r="C305" s="60"/>
      <c r="D305" s="60"/>
      <c r="E305" s="60"/>
      <c r="F305" s="60"/>
      <c r="G305" s="60"/>
      <c r="H305" s="60"/>
      <c r="I305" s="60"/>
      <c r="J305" s="60"/>
      <c r="K305" s="60"/>
      <c r="L305" s="60"/>
      <c r="M305" s="60"/>
      <c r="N305" s="60"/>
      <c r="O305" s="60"/>
      <c r="P305" s="60"/>
      <c r="Q305" s="60"/>
      <c r="R305" s="60"/>
      <c r="S305" s="60"/>
      <c r="T305" s="379"/>
      <c r="V305" s="60"/>
      <c r="W305" s="60"/>
      <c r="X305" s="3939"/>
      <c r="Y305" s="3939"/>
      <c r="Z305" s="379"/>
      <c r="AA305" s="60"/>
      <c r="AB305" s="60"/>
      <c r="AC305" s="60"/>
    </row>
    <row r="306" spans="1:29" x14ac:dyDescent="0.2">
      <c r="A306" s="60"/>
      <c r="B306" s="60"/>
      <c r="C306" s="60"/>
      <c r="D306" s="60"/>
      <c r="E306" s="60"/>
      <c r="F306" s="60"/>
      <c r="G306" s="60"/>
      <c r="H306" s="60"/>
      <c r="I306" s="60"/>
      <c r="J306" s="60"/>
      <c r="K306" s="60"/>
      <c r="L306" s="60"/>
      <c r="M306" s="60"/>
      <c r="N306" s="60"/>
      <c r="O306" s="60"/>
      <c r="P306" s="60"/>
      <c r="Q306" s="60"/>
      <c r="R306" s="60"/>
      <c r="S306" s="60"/>
      <c r="T306" s="379"/>
      <c r="V306" s="60"/>
      <c r="W306" s="60"/>
      <c r="X306" s="3939"/>
      <c r="Y306" s="3939"/>
      <c r="Z306" s="379"/>
      <c r="AA306" s="60"/>
      <c r="AB306" s="60"/>
      <c r="AC306" s="60"/>
    </row>
    <row r="307" spans="1:29" x14ac:dyDescent="0.2">
      <c r="A307" s="60"/>
      <c r="B307" s="60"/>
      <c r="C307" s="60"/>
      <c r="D307" s="60"/>
      <c r="E307" s="60"/>
      <c r="F307" s="60"/>
      <c r="G307" s="60"/>
      <c r="H307" s="60"/>
      <c r="I307" s="60"/>
      <c r="J307" s="60"/>
      <c r="K307" s="60"/>
      <c r="L307" s="60"/>
      <c r="M307" s="60"/>
      <c r="N307" s="60"/>
      <c r="O307" s="60"/>
      <c r="P307" s="60"/>
      <c r="Q307" s="60"/>
      <c r="R307" s="60"/>
      <c r="S307" s="60"/>
      <c r="T307" s="379"/>
      <c r="V307" s="60"/>
      <c r="W307" s="60"/>
      <c r="X307" s="3939"/>
      <c r="Y307" s="3939"/>
      <c r="Z307" s="379"/>
      <c r="AA307" s="60"/>
      <c r="AB307" s="60"/>
      <c r="AC307" s="60"/>
    </row>
    <row r="308" spans="1:29" x14ac:dyDescent="0.2">
      <c r="A308" s="60"/>
      <c r="B308" s="60"/>
      <c r="C308" s="60"/>
      <c r="D308" s="60"/>
      <c r="E308" s="60"/>
      <c r="F308" s="60"/>
      <c r="G308" s="60"/>
      <c r="H308" s="60"/>
      <c r="I308" s="60"/>
      <c r="J308" s="60"/>
      <c r="K308" s="60"/>
      <c r="L308" s="60"/>
      <c r="M308" s="60"/>
      <c r="N308" s="60"/>
      <c r="O308" s="60"/>
      <c r="P308" s="60"/>
      <c r="Q308" s="60"/>
      <c r="R308" s="60"/>
      <c r="S308" s="60"/>
      <c r="T308" s="379"/>
      <c r="V308" s="60"/>
      <c r="W308" s="60"/>
      <c r="X308" s="3939"/>
      <c r="Y308" s="3939"/>
      <c r="Z308" s="379"/>
      <c r="AA308" s="60"/>
      <c r="AB308" s="60"/>
      <c r="AC308" s="60"/>
    </row>
    <row r="309" spans="1:29" x14ac:dyDescent="0.2">
      <c r="A309" s="60"/>
      <c r="B309" s="60"/>
      <c r="C309" s="60"/>
      <c r="D309" s="60"/>
      <c r="E309" s="60"/>
      <c r="F309" s="60"/>
      <c r="G309" s="60"/>
      <c r="H309" s="60"/>
      <c r="I309" s="60"/>
      <c r="J309" s="60"/>
      <c r="K309" s="60"/>
      <c r="L309" s="60"/>
      <c r="M309" s="60"/>
      <c r="N309" s="60"/>
      <c r="O309" s="60"/>
      <c r="P309" s="60"/>
      <c r="Q309" s="60"/>
      <c r="R309" s="60"/>
      <c r="S309" s="60"/>
      <c r="T309" s="379"/>
      <c r="V309" s="60"/>
      <c r="W309" s="60"/>
      <c r="X309" s="3939"/>
      <c r="Y309" s="3939"/>
      <c r="Z309" s="379"/>
      <c r="AA309" s="60"/>
      <c r="AB309" s="60"/>
      <c r="AC309" s="60"/>
    </row>
    <row r="310" spans="1:29" x14ac:dyDescent="0.2">
      <c r="A310" s="60"/>
      <c r="B310" s="60"/>
      <c r="C310" s="60"/>
      <c r="D310" s="60"/>
      <c r="E310" s="60"/>
      <c r="F310" s="60"/>
      <c r="G310" s="60"/>
      <c r="H310" s="60"/>
      <c r="I310" s="60"/>
      <c r="J310" s="60"/>
      <c r="K310" s="60"/>
      <c r="L310" s="60"/>
      <c r="M310" s="60"/>
      <c r="N310" s="60"/>
      <c r="O310" s="60"/>
      <c r="P310" s="60"/>
      <c r="Q310" s="60"/>
      <c r="R310" s="60"/>
      <c r="S310" s="60"/>
      <c r="T310" s="379"/>
      <c r="V310" s="60"/>
      <c r="W310" s="60"/>
      <c r="X310" s="3939"/>
      <c r="Y310" s="3939"/>
      <c r="Z310" s="379"/>
      <c r="AA310" s="60"/>
      <c r="AB310" s="60"/>
      <c r="AC310" s="60"/>
    </row>
    <row r="311" spans="1:29" x14ac:dyDescent="0.2">
      <c r="A311" s="60"/>
      <c r="B311" s="60"/>
      <c r="C311" s="60"/>
      <c r="D311" s="60"/>
      <c r="E311" s="60"/>
      <c r="F311" s="60"/>
      <c r="G311" s="60"/>
      <c r="H311" s="60"/>
      <c r="I311" s="60"/>
      <c r="J311" s="60"/>
      <c r="K311" s="60"/>
      <c r="L311" s="60"/>
      <c r="M311" s="60"/>
      <c r="N311" s="60"/>
      <c r="O311" s="60"/>
      <c r="P311" s="60"/>
      <c r="Q311" s="60"/>
      <c r="R311" s="60"/>
      <c r="S311" s="60"/>
      <c r="T311" s="379"/>
      <c r="V311" s="60"/>
      <c r="W311" s="60"/>
      <c r="X311" s="3939"/>
      <c r="Y311" s="3939"/>
      <c r="Z311" s="379"/>
      <c r="AA311" s="60"/>
      <c r="AB311" s="60"/>
      <c r="AC311" s="60"/>
    </row>
    <row r="312" spans="1:29" x14ac:dyDescent="0.2">
      <c r="A312" s="60"/>
      <c r="B312" s="60"/>
      <c r="C312" s="60"/>
      <c r="D312" s="60"/>
      <c r="E312" s="60"/>
      <c r="F312" s="60"/>
      <c r="G312" s="60"/>
      <c r="H312" s="60"/>
      <c r="I312" s="60"/>
      <c r="J312" s="60"/>
      <c r="K312" s="60"/>
      <c r="L312" s="60"/>
      <c r="M312" s="60"/>
      <c r="N312" s="60"/>
      <c r="O312" s="60"/>
      <c r="P312" s="60"/>
      <c r="Q312" s="60"/>
      <c r="R312" s="60"/>
      <c r="S312" s="60"/>
      <c r="T312" s="379"/>
      <c r="V312" s="60"/>
      <c r="W312" s="60"/>
      <c r="X312" s="3939"/>
      <c r="Y312" s="3939"/>
      <c r="Z312" s="379"/>
      <c r="AA312" s="60"/>
      <c r="AB312" s="60"/>
      <c r="AC312" s="60"/>
    </row>
    <row r="313" spans="1:29" x14ac:dyDescent="0.2">
      <c r="A313" s="60"/>
      <c r="B313" s="60"/>
      <c r="C313" s="60"/>
      <c r="D313" s="60"/>
      <c r="E313" s="60"/>
      <c r="F313" s="60"/>
      <c r="G313" s="60"/>
      <c r="H313" s="60"/>
      <c r="I313" s="60"/>
      <c r="J313" s="60"/>
      <c r="K313" s="60"/>
      <c r="L313" s="60"/>
      <c r="M313" s="60"/>
      <c r="N313" s="60"/>
      <c r="O313" s="60"/>
      <c r="P313" s="60"/>
      <c r="Q313" s="60"/>
      <c r="R313" s="60"/>
      <c r="S313" s="60"/>
      <c r="T313" s="379"/>
      <c r="V313" s="60"/>
      <c r="W313" s="60"/>
      <c r="X313" s="3939"/>
      <c r="Y313" s="3939"/>
      <c r="Z313" s="379"/>
      <c r="AA313" s="60"/>
      <c r="AB313" s="60"/>
      <c r="AC313" s="60"/>
    </row>
    <row r="314" spans="1:29" x14ac:dyDescent="0.2">
      <c r="A314" s="60"/>
      <c r="B314" s="60"/>
      <c r="C314" s="60"/>
      <c r="D314" s="60"/>
      <c r="E314" s="60"/>
      <c r="F314" s="60"/>
      <c r="G314" s="60"/>
      <c r="H314" s="60"/>
      <c r="I314" s="60"/>
      <c r="J314" s="60"/>
      <c r="K314" s="60"/>
      <c r="L314" s="60"/>
      <c r="M314" s="60"/>
      <c r="N314" s="60"/>
      <c r="O314" s="60"/>
      <c r="P314" s="60"/>
      <c r="Q314" s="60"/>
      <c r="R314" s="60"/>
      <c r="S314" s="60"/>
      <c r="T314" s="379"/>
      <c r="V314" s="60"/>
      <c r="W314" s="60"/>
      <c r="X314" s="3939"/>
      <c r="Y314" s="3939"/>
      <c r="Z314" s="379"/>
      <c r="AA314" s="60"/>
      <c r="AB314" s="60"/>
      <c r="AC314" s="60"/>
    </row>
    <row r="315" spans="1:29" x14ac:dyDescent="0.2">
      <c r="A315" s="60"/>
      <c r="B315" s="60"/>
      <c r="C315" s="60"/>
      <c r="D315" s="60"/>
      <c r="E315" s="60"/>
      <c r="F315" s="60"/>
      <c r="G315" s="60"/>
      <c r="H315" s="60"/>
      <c r="I315" s="60"/>
      <c r="J315" s="60"/>
      <c r="K315" s="60"/>
      <c r="L315" s="60"/>
      <c r="M315" s="60"/>
      <c r="N315" s="60"/>
      <c r="O315" s="60"/>
      <c r="P315" s="60"/>
      <c r="Q315" s="60"/>
      <c r="R315" s="60"/>
      <c r="S315" s="60"/>
      <c r="T315" s="379"/>
      <c r="V315" s="60"/>
      <c r="W315" s="60"/>
      <c r="X315" s="3939"/>
      <c r="Y315" s="3939"/>
      <c r="Z315" s="379"/>
      <c r="AA315" s="60"/>
      <c r="AB315" s="60"/>
      <c r="AC315" s="60"/>
    </row>
    <row r="316" spans="1:29" x14ac:dyDescent="0.2">
      <c r="A316" s="60"/>
      <c r="B316" s="60"/>
      <c r="C316" s="60"/>
      <c r="D316" s="60"/>
      <c r="E316" s="60"/>
      <c r="F316" s="60"/>
      <c r="G316" s="60"/>
      <c r="H316" s="60"/>
      <c r="I316" s="60"/>
      <c r="J316" s="60"/>
      <c r="K316" s="60"/>
      <c r="L316" s="60"/>
      <c r="M316" s="60"/>
      <c r="N316" s="60"/>
      <c r="O316" s="60"/>
      <c r="P316" s="60"/>
      <c r="Q316" s="60"/>
      <c r="R316" s="60"/>
      <c r="S316" s="60"/>
      <c r="T316" s="379"/>
      <c r="V316" s="60"/>
      <c r="W316" s="60"/>
      <c r="X316" s="3939"/>
      <c r="Y316" s="3939"/>
      <c r="Z316" s="379"/>
      <c r="AA316" s="60"/>
      <c r="AB316" s="60"/>
      <c r="AC316" s="60"/>
    </row>
    <row r="317" spans="1:29" x14ac:dyDescent="0.2">
      <c r="A317" s="60"/>
      <c r="B317" s="60"/>
      <c r="C317" s="60"/>
      <c r="D317" s="60"/>
      <c r="E317" s="60"/>
      <c r="F317" s="60"/>
      <c r="G317" s="60"/>
      <c r="H317" s="60"/>
      <c r="I317" s="60"/>
      <c r="J317" s="60"/>
      <c r="K317" s="60"/>
      <c r="L317" s="60"/>
      <c r="M317" s="60"/>
      <c r="N317" s="60"/>
      <c r="O317" s="60"/>
      <c r="P317" s="60"/>
      <c r="Q317" s="60"/>
      <c r="R317" s="60"/>
      <c r="S317" s="60"/>
      <c r="T317" s="379"/>
      <c r="V317" s="60"/>
      <c r="W317" s="60"/>
      <c r="X317" s="3939"/>
      <c r="Y317" s="3939"/>
      <c r="Z317" s="379"/>
      <c r="AA317" s="60"/>
      <c r="AB317" s="60"/>
      <c r="AC317" s="60"/>
    </row>
    <row r="318" spans="1:29" x14ac:dyDescent="0.2">
      <c r="A318" s="60"/>
      <c r="B318" s="60"/>
      <c r="C318" s="60"/>
      <c r="D318" s="60"/>
      <c r="E318" s="60"/>
      <c r="F318" s="60"/>
      <c r="G318" s="60"/>
      <c r="H318" s="60"/>
      <c r="I318" s="60"/>
      <c r="J318" s="60"/>
      <c r="K318" s="60"/>
      <c r="L318" s="60"/>
      <c r="M318" s="60"/>
      <c r="N318" s="60"/>
      <c r="O318" s="60"/>
      <c r="P318" s="60"/>
      <c r="Q318" s="60"/>
      <c r="R318" s="60"/>
      <c r="S318" s="60"/>
      <c r="T318" s="379"/>
      <c r="V318" s="60"/>
      <c r="W318" s="60"/>
      <c r="X318" s="3939"/>
      <c r="Y318" s="3939"/>
      <c r="Z318" s="379"/>
      <c r="AA318" s="60"/>
      <c r="AB318" s="60"/>
      <c r="AC318" s="60"/>
    </row>
    <row r="319" spans="1:29" x14ac:dyDescent="0.2">
      <c r="A319" s="60"/>
      <c r="B319" s="60"/>
      <c r="C319" s="60"/>
      <c r="D319" s="60"/>
      <c r="E319" s="60"/>
      <c r="F319" s="60"/>
      <c r="G319" s="60"/>
      <c r="H319" s="60"/>
      <c r="I319" s="60"/>
      <c r="J319" s="60"/>
      <c r="K319" s="60"/>
      <c r="L319" s="60"/>
      <c r="M319" s="60"/>
      <c r="N319" s="60"/>
      <c r="O319" s="60"/>
      <c r="P319" s="60"/>
      <c r="Q319" s="60"/>
      <c r="R319" s="60"/>
      <c r="S319" s="60"/>
      <c r="T319" s="379"/>
      <c r="V319" s="60"/>
      <c r="W319" s="60"/>
      <c r="X319" s="3939"/>
      <c r="Y319" s="3939"/>
      <c r="Z319" s="379"/>
      <c r="AA319" s="60"/>
      <c r="AB319" s="60"/>
      <c r="AC319" s="60"/>
    </row>
    <row r="320" spans="1:29" x14ac:dyDescent="0.2">
      <c r="A320" s="60"/>
      <c r="B320" s="60"/>
      <c r="C320" s="60"/>
      <c r="D320" s="60"/>
      <c r="E320" s="60"/>
      <c r="F320" s="60"/>
      <c r="G320" s="60"/>
      <c r="H320" s="60"/>
      <c r="I320" s="60"/>
      <c r="J320" s="60"/>
      <c r="K320" s="60"/>
      <c r="L320" s="60"/>
      <c r="M320" s="60"/>
      <c r="N320" s="60"/>
      <c r="O320" s="60"/>
      <c r="P320" s="60"/>
      <c r="Q320" s="60"/>
      <c r="R320" s="60"/>
      <c r="S320" s="60"/>
      <c r="T320" s="379"/>
      <c r="V320" s="60"/>
      <c r="W320" s="60"/>
      <c r="X320" s="3939"/>
      <c r="Y320" s="3939"/>
      <c r="Z320" s="379"/>
      <c r="AA320" s="60"/>
      <c r="AB320" s="60"/>
      <c r="AC320" s="60"/>
    </row>
    <row r="321" spans="1:29" x14ac:dyDescent="0.2">
      <c r="A321" s="60"/>
      <c r="B321" s="60"/>
      <c r="C321" s="60"/>
      <c r="D321" s="60"/>
      <c r="E321" s="60"/>
      <c r="F321" s="60"/>
      <c r="G321" s="60"/>
      <c r="H321" s="60"/>
      <c r="I321" s="60"/>
      <c r="J321" s="60"/>
      <c r="K321" s="60"/>
      <c r="L321" s="60"/>
      <c r="M321" s="60"/>
      <c r="N321" s="60"/>
      <c r="O321" s="60"/>
      <c r="P321" s="60"/>
      <c r="Q321" s="60"/>
      <c r="R321" s="60"/>
      <c r="S321" s="60"/>
      <c r="T321" s="379"/>
      <c r="V321" s="60"/>
      <c r="W321" s="60"/>
      <c r="X321" s="3939"/>
      <c r="Y321" s="3939"/>
      <c r="Z321" s="379"/>
      <c r="AA321" s="60"/>
      <c r="AB321" s="60"/>
      <c r="AC321" s="60"/>
    </row>
    <row r="322" spans="1:29" x14ac:dyDescent="0.2">
      <c r="A322" s="60"/>
      <c r="B322" s="60"/>
      <c r="C322" s="60"/>
      <c r="D322" s="60"/>
      <c r="E322" s="60"/>
      <c r="F322" s="60"/>
      <c r="G322" s="60"/>
      <c r="H322" s="60"/>
      <c r="I322" s="60"/>
      <c r="J322" s="60"/>
      <c r="K322" s="60"/>
      <c r="L322" s="60"/>
      <c r="M322" s="60"/>
      <c r="N322" s="60"/>
      <c r="O322" s="60"/>
      <c r="P322" s="60"/>
      <c r="Q322" s="60"/>
      <c r="R322" s="60"/>
      <c r="S322" s="60"/>
      <c r="T322" s="379"/>
      <c r="V322" s="60"/>
      <c r="W322" s="60"/>
      <c r="X322" s="3939"/>
      <c r="Y322" s="3939"/>
      <c r="Z322" s="379"/>
      <c r="AA322" s="60"/>
      <c r="AB322" s="60"/>
      <c r="AC322" s="60"/>
    </row>
    <row r="323" spans="1:29" x14ac:dyDescent="0.2">
      <c r="A323" s="60"/>
      <c r="B323" s="60"/>
      <c r="C323" s="60"/>
      <c r="D323" s="60"/>
      <c r="E323" s="60"/>
      <c r="F323" s="60"/>
      <c r="G323" s="60"/>
      <c r="H323" s="60"/>
      <c r="I323" s="60"/>
      <c r="J323" s="60"/>
      <c r="K323" s="60"/>
      <c r="L323" s="60"/>
      <c r="M323" s="60"/>
      <c r="N323" s="60"/>
      <c r="O323" s="60"/>
      <c r="P323" s="60"/>
      <c r="Q323" s="60"/>
      <c r="R323" s="60"/>
      <c r="S323" s="60"/>
      <c r="T323" s="379"/>
      <c r="V323" s="60"/>
      <c r="W323" s="60"/>
      <c r="X323" s="3939"/>
      <c r="Y323" s="3939"/>
      <c r="Z323" s="379"/>
      <c r="AA323" s="60"/>
      <c r="AB323" s="60"/>
      <c r="AC323" s="60"/>
    </row>
    <row r="324" spans="1:29" x14ac:dyDescent="0.2">
      <c r="A324" s="60"/>
      <c r="B324" s="60"/>
      <c r="C324" s="60"/>
      <c r="D324" s="60"/>
      <c r="E324" s="60"/>
      <c r="F324" s="60"/>
      <c r="G324" s="60"/>
      <c r="H324" s="60"/>
      <c r="I324" s="60"/>
      <c r="J324" s="60"/>
      <c r="K324" s="60"/>
      <c r="L324" s="60"/>
      <c r="M324" s="60"/>
      <c r="N324" s="60"/>
      <c r="O324" s="60"/>
      <c r="P324" s="60"/>
      <c r="Q324" s="60"/>
      <c r="R324" s="60"/>
      <c r="S324" s="60"/>
      <c r="T324" s="379"/>
      <c r="V324" s="60"/>
      <c r="W324" s="60"/>
      <c r="X324" s="3939"/>
      <c r="Y324" s="3939"/>
      <c r="Z324" s="379"/>
      <c r="AA324" s="60"/>
      <c r="AB324" s="60"/>
      <c r="AC324" s="60"/>
    </row>
    <row r="325" spans="1:29" x14ac:dyDescent="0.2">
      <c r="A325" s="60"/>
      <c r="B325" s="60"/>
      <c r="C325" s="60"/>
      <c r="D325" s="60"/>
      <c r="E325" s="60"/>
      <c r="F325" s="60"/>
      <c r="G325" s="60"/>
      <c r="H325" s="60"/>
      <c r="I325" s="60"/>
      <c r="J325" s="60"/>
      <c r="K325" s="60"/>
      <c r="L325" s="60"/>
      <c r="M325" s="60"/>
      <c r="N325" s="60"/>
      <c r="O325" s="60"/>
      <c r="P325" s="60"/>
      <c r="Q325" s="60"/>
      <c r="R325" s="60"/>
      <c r="S325" s="60"/>
      <c r="T325" s="379"/>
      <c r="V325" s="60"/>
      <c r="W325" s="60"/>
      <c r="X325" s="3939"/>
      <c r="Y325" s="3939"/>
      <c r="Z325" s="379"/>
      <c r="AA325" s="60"/>
      <c r="AB325" s="60"/>
      <c r="AC325" s="60"/>
    </row>
    <row r="326" spans="1:29" x14ac:dyDescent="0.2">
      <c r="A326" s="60"/>
      <c r="B326" s="60"/>
      <c r="C326" s="60"/>
      <c r="D326" s="60"/>
      <c r="E326" s="60"/>
      <c r="F326" s="60"/>
      <c r="G326" s="60"/>
      <c r="H326" s="60"/>
      <c r="I326" s="60"/>
      <c r="J326" s="60"/>
      <c r="K326" s="60"/>
      <c r="L326" s="60"/>
      <c r="M326" s="60"/>
      <c r="N326" s="60"/>
      <c r="O326" s="60"/>
      <c r="P326" s="60"/>
      <c r="Q326" s="60"/>
      <c r="R326" s="60"/>
      <c r="S326" s="60"/>
      <c r="T326" s="379"/>
      <c r="V326" s="60"/>
      <c r="W326" s="60"/>
      <c r="X326" s="3939"/>
      <c r="Y326" s="3939"/>
      <c r="Z326" s="379"/>
      <c r="AA326" s="60"/>
      <c r="AB326" s="60"/>
      <c r="AC326" s="60"/>
    </row>
    <row r="327" spans="1:29" x14ac:dyDescent="0.2">
      <c r="A327" s="60"/>
      <c r="B327" s="60"/>
      <c r="C327" s="60"/>
      <c r="D327" s="60"/>
      <c r="E327" s="60"/>
      <c r="F327" s="60"/>
      <c r="G327" s="60"/>
      <c r="H327" s="60"/>
      <c r="I327" s="60"/>
      <c r="J327" s="60"/>
      <c r="K327" s="60"/>
      <c r="L327" s="60"/>
      <c r="M327" s="60"/>
      <c r="N327" s="60"/>
      <c r="O327" s="60"/>
      <c r="P327" s="60"/>
      <c r="Q327" s="60"/>
      <c r="R327" s="60"/>
      <c r="S327" s="60"/>
      <c r="T327" s="379"/>
      <c r="V327" s="60"/>
      <c r="W327" s="60"/>
      <c r="X327" s="3939"/>
      <c r="Y327" s="3939"/>
      <c r="Z327" s="379"/>
      <c r="AA327" s="60"/>
      <c r="AB327" s="60"/>
      <c r="AC327" s="60"/>
    </row>
    <row r="328" spans="1:29" x14ac:dyDescent="0.2">
      <c r="A328" s="60"/>
      <c r="B328" s="60"/>
      <c r="C328" s="60"/>
      <c r="D328" s="60"/>
      <c r="E328" s="60"/>
      <c r="F328" s="60"/>
      <c r="G328" s="60"/>
      <c r="H328" s="60"/>
      <c r="I328" s="60"/>
      <c r="J328" s="60"/>
      <c r="K328" s="60"/>
      <c r="L328" s="60"/>
      <c r="M328" s="60"/>
      <c r="N328" s="60"/>
      <c r="O328" s="60"/>
      <c r="P328" s="60"/>
      <c r="Q328" s="60"/>
      <c r="R328" s="60"/>
      <c r="S328" s="60"/>
      <c r="T328" s="379"/>
      <c r="V328" s="60"/>
      <c r="W328" s="60"/>
      <c r="X328" s="3939"/>
      <c r="Y328" s="3939"/>
      <c r="Z328" s="379"/>
      <c r="AA328" s="60"/>
      <c r="AB328" s="60"/>
      <c r="AC328" s="60"/>
    </row>
    <row r="329" spans="1:29" x14ac:dyDescent="0.2">
      <c r="A329" s="60"/>
      <c r="B329" s="60"/>
      <c r="C329" s="60"/>
      <c r="D329" s="60"/>
      <c r="E329" s="60"/>
      <c r="F329" s="60"/>
      <c r="G329" s="60"/>
      <c r="H329" s="60"/>
      <c r="I329" s="60"/>
      <c r="J329" s="60"/>
      <c r="K329" s="60"/>
      <c r="L329" s="60"/>
      <c r="M329" s="60"/>
      <c r="N329" s="60"/>
      <c r="O329" s="60"/>
      <c r="P329" s="60"/>
      <c r="Q329" s="60"/>
      <c r="R329" s="60"/>
      <c r="S329" s="60"/>
      <c r="T329" s="379"/>
      <c r="V329" s="60"/>
      <c r="W329" s="60"/>
      <c r="X329" s="3939"/>
      <c r="Y329" s="3939"/>
      <c r="Z329" s="379"/>
      <c r="AA329" s="60"/>
      <c r="AB329" s="60"/>
      <c r="AC329" s="60"/>
    </row>
    <row r="330" spans="1:29" x14ac:dyDescent="0.2">
      <c r="A330" s="60"/>
      <c r="B330" s="60"/>
      <c r="C330" s="60"/>
      <c r="D330" s="60"/>
      <c r="E330" s="60"/>
      <c r="F330" s="60"/>
      <c r="G330" s="60"/>
      <c r="H330" s="60"/>
      <c r="I330" s="60"/>
      <c r="J330" s="60"/>
      <c r="K330" s="60"/>
      <c r="L330" s="60"/>
      <c r="M330" s="60"/>
      <c r="N330" s="60"/>
      <c r="O330" s="60"/>
      <c r="P330" s="60"/>
      <c r="Q330" s="60"/>
      <c r="R330" s="60"/>
      <c r="S330" s="60"/>
      <c r="T330" s="379"/>
      <c r="V330" s="60"/>
      <c r="W330" s="60"/>
      <c r="X330" s="3939"/>
      <c r="Y330" s="3939"/>
      <c r="Z330" s="379"/>
      <c r="AA330" s="60"/>
      <c r="AB330" s="60"/>
      <c r="AC330" s="60"/>
    </row>
    <row r="331" spans="1:29" x14ac:dyDescent="0.2">
      <c r="A331" s="60"/>
      <c r="B331" s="60"/>
      <c r="C331" s="60"/>
      <c r="D331" s="60"/>
      <c r="E331" s="60"/>
      <c r="F331" s="60"/>
      <c r="G331" s="60"/>
      <c r="H331" s="60"/>
      <c r="I331" s="60"/>
      <c r="J331" s="60"/>
      <c r="K331" s="60"/>
      <c r="L331" s="60"/>
      <c r="M331" s="60"/>
      <c r="N331" s="60"/>
      <c r="O331" s="60"/>
      <c r="P331" s="60"/>
      <c r="Q331" s="60"/>
      <c r="R331" s="60"/>
      <c r="S331" s="60"/>
      <c r="T331" s="379"/>
      <c r="V331" s="60"/>
      <c r="W331" s="60"/>
      <c r="X331" s="3939"/>
      <c r="Y331" s="3939"/>
      <c r="Z331" s="379"/>
      <c r="AA331" s="60"/>
      <c r="AB331" s="60"/>
      <c r="AC331" s="60"/>
    </row>
    <row r="332" spans="1:29" x14ac:dyDescent="0.2">
      <c r="A332" s="60"/>
      <c r="B332" s="60"/>
      <c r="C332" s="60"/>
      <c r="D332" s="60"/>
      <c r="E332" s="60"/>
      <c r="F332" s="60"/>
      <c r="G332" s="60"/>
      <c r="H332" s="60"/>
      <c r="I332" s="60"/>
      <c r="J332" s="60"/>
      <c r="K332" s="60"/>
      <c r="L332" s="60"/>
      <c r="M332" s="60"/>
      <c r="N332" s="60"/>
      <c r="O332" s="60"/>
      <c r="P332" s="60"/>
      <c r="Q332" s="60"/>
      <c r="R332" s="60"/>
      <c r="S332" s="60"/>
      <c r="T332" s="379"/>
      <c r="V332" s="60"/>
      <c r="W332" s="60"/>
      <c r="X332" s="3939"/>
      <c r="Y332" s="3939"/>
      <c r="Z332" s="379"/>
      <c r="AA332" s="60"/>
      <c r="AB332" s="60"/>
      <c r="AC332" s="60"/>
    </row>
    <row r="333" spans="1:29" x14ac:dyDescent="0.2">
      <c r="A333" s="60"/>
      <c r="B333" s="60"/>
      <c r="C333" s="60"/>
      <c r="D333" s="60"/>
      <c r="E333" s="60"/>
      <c r="F333" s="60"/>
      <c r="G333" s="60"/>
      <c r="H333" s="60"/>
      <c r="I333" s="60"/>
      <c r="J333" s="60"/>
      <c r="K333" s="60"/>
      <c r="L333" s="60"/>
      <c r="M333" s="60"/>
      <c r="N333" s="60"/>
      <c r="O333" s="60"/>
      <c r="P333" s="60"/>
      <c r="Q333" s="60"/>
      <c r="R333" s="60"/>
      <c r="S333" s="60"/>
      <c r="T333" s="379"/>
      <c r="V333" s="60"/>
      <c r="W333" s="60"/>
      <c r="X333" s="3939"/>
      <c r="Y333" s="3939"/>
      <c r="Z333" s="379"/>
      <c r="AA333" s="60"/>
      <c r="AB333" s="60"/>
      <c r="AC333" s="60"/>
    </row>
    <row r="334" spans="1:29" x14ac:dyDescent="0.2">
      <c r="A334" s="60"/>
      <c r="B334" s="60"/>
      <c r="C334" s="60"/>
      <c r="D334" s="60"/>
      <c r="E334" s="60"/>
      <c r="F334" s="60"/>
      <c r="G334" s="60"/>
      <c r="H334" s="60"/>
      <c r="I334" s="60"/>
      <c r="J334" s="60"/>
      <c r="K334" s="60"/>
      <c r="L334" s="60"/>
      <c r="M334" s="60"/>
      <c r="N334" s="60"/>
      <c r="O334" s="60"/>
      <c r="P334" s="60"/>
      <c r="Q334" s="60"/>
      <c r="R334" s="60"/>
      <c r="S334" s="60"/>
      <c r="T334" s="379"/>
      <c r="V334" s="60"/>
      <c r="W334" s="60"/>
      <c r="X334" s="3939"/>
      <c r="Y334" s="3939"/>
      <c r="Z334" s="379"/>
      <c r="AA334" s="60"/>
      <c r="AB334" s="60"/>
      <c r="AC334" s="60"/>
    </row>
    <row r="335" spans="1:29" x14ac:dyDescent="0.2">
      <c r="A335" s="60"/>
      <c r="B335" s="60"/>
      <c r="C335" s="60"/>
      <c r="D335" s="60"/>
      <c r="E335" s="60"/>
      <c r="F335" s="60"/>
      <c r="G335" s="60"/>
      <c r="H335" s="60"/>
      <c r="I335" s="60"/>
      <c r="J335" s="60"/>
      <c r="K335" s="60"/>
      <c r="L335" s="60"/>
      <c r="M335" s="60"/>
      <c r="N335" s="60"/>
      <c r="O335" s="60"/>
      <c r="P335" s="60"/>
      <c r="Q335" s="60"/>
      <c r="R335" s="60"/>
      <c r="S335" s="60"/>
      <c r="T335" s="379"/>
      <c r="V335" s="60"/>
      <c r="W335" s="60"/>
      <c r="X335" s="3939"/>
      <c r="Y335" s="3939"/>
      <c r="Z335" s="379"/>
      <c r="AA335" s="60"/>
      <c r="AB335" s="60"/>
      <c r="AC335" s="60"/>
    </row>
    <row r="336" spans="1:29" x14ac:dyDescent="0.2">
      <c r="A336" s="60"/>
      <c r="B336" s="60"/>
      <c r="C336" s="60"/>
      <c r="D336" s="60"/>
      <c r="E336" s="60"/>
      <c r="F336" s="60"/>
      <c r="G336" s="60"/>
      <c r="H336" s="60"/>
      <c r="I336" s="60"/>
      <c r="J336" s="60"/>
      <c r="K336" s="60"/>
      <c r="L336" s="60"/>
      <c r="M336" s="60"/>
      <c r="N336" s="60"/>
      <c r="O336" s="60"/>
      <c r="P336" s="60"/>
      <c r="Q336" s="60"/>
      <c r="R336" s="60"/>
      <c r="S336" s="60"/>
      <c r="T336" s="379"/>
      <c r="V336" s="60"/>
      <c r="W336" s="60"/>
      <c r="X336" s="3939"/>
      <c r="Y336" s="3939"/>
      <c r="Z336" s="379"/>
      <c r="AA336" s="60"/>
      <c r="AB336" s="60"/>
      <c r="AC336" s="60"/>
    </row>
    <row r="337" spans="1:29" x14ac:dyDescent="0.2">
      <c r="A337" s="60"/>
      <c r="B337" s="60"/>
      <c r="C337" s="60"/>
      <c r="D337" s="60"/>
      <c r="E337" s="60"/>
      <c r="F337" s="60"/>
      <c r="G337" s="60"/>
      <c r="H337" s="60"/>
      <c r="I337" s="60"/>
      <c r="J337" s="60"/>
      <c r="K337" s="60"/>
      <c r="L337" s="60"/>
      <c r="M337" s="60"/>
      <c r="N337" s="60"/>
      <c r="O337" s="60"/>
      <c r="P337" s="60"/>
      <c r="Q337" s="60"/>
      <c r="R337" s="60"/>
      <c r="S337" s="60"/>
      <c r="T337" s="379"/>
      <c r="V337" s="60"/>
      <c r="W337" s="60"/>
      <c r="X337" s="3939"/>
      <c r="Y337" s="3939"/>
      <c r="Z337" s="379"/>
      <c r="AA337" s="60"/>
      <c r="AB337" s="60"/>
      <c r="AC337" s="60"/>
    </row>
    <row r="338" spans="1:29" x14ac:dyDescent="0.2">
      <c r="A338" s="60"/>
      <c r="B338" s="60"/>
      <c r="C338" s="60"/>
      <c r="D338" s="60"/>
      <c r="E338" s="60"/>
      <c r="F338" s="60"/>
      <c r="G338" s="60"/>
      <c r="H338" s="60"/>
      <c r="I338" s="60"/>
      <c r="J338" s="60"/>
      <c r="K338" s="60"/>
      <c r="L338" s="60"/>
      <c r="M338" s="60"/>
      <c r="N338" s="60"/>
      <c r="O338" s="60"/>
      <c r="P338" s="60"/>
      <c r="Q338" s="60"/>
      <c r="R338" s="60"/>
      <c r="S338" s="60"/>
      <c r="T338" s="379"/>
      <c r="V338" s="60"/>
      <c r="W338" s="60"/>
      <c r="X338" s="3939"/>
      <c r="Y338" s="3939"/>
      <c r="Z338" s="379"/>
      <c r="AA338" s="60"/>
      <c r="AB338" s="60"/>
      <c r="AC338" s="60"/>
    </row>
    <row r="339" spans="1:29" x14ac:dyDescent="0.2">
      <c r="A339" s="60"/>
      <c r="B339" s="60"/>
      <c r="C339" s="60"/>
      <c r="D339" s="60"/>
      <c r="E339" s="60"/>
      <c r="F339" s="60"/>
      <c r="G339" s="60"/>
      <c r="H339" s="60"/>
      <c r="I339" s="60"/>
      <c r="J339" s="60"/>
      <c r="K339" s="60"/>
      <c r="L339" s="60"/>
      <c r="M339" s="60"/>
      <c r="N339" s="60"/>
      <c r="O339" s="60"/>
      <c r="P339" s="60"/>
      <c r="Q339" s="60"/>
      <c r="R339" s="60"/>
      <c r="S339" s="60"/>
      <c r="T339" s="379"/>
      <c r="V339" s="60"/>
      <c r="W339" s="60"/>
      <c r="X339" s="3939"/>
      <c r="Y339" s="3939"/>
      <c r="Z339" s="379"/>
      <c r="AA339" s="60"/>
      <c r="AB339" s="60"/>
      <c r="AC339" s="60"/>
    </row>
    <row r="340" spans="1:29" x14ac:dyDescent="0.2">
      <c r="A340" s="60"/>
      <c r="B340" s="60"/>
      <c r="C340" s="60"/>
      <c r="D340" s="60"/>
      <c r="E340" s="60"/>
      <c r="F340" s="60"/>
      <c r="G340" s="60"/>
      <c r="H340" s="60"/>
      <c r="I340" s="60"/>
      <c r="J340" s="60"/>
      <c r="K340" s="60"/>
      <c r="L340" s="60"/>
      <c r="M340" s="60"/>
      <c r="N340" s="60"/>
      <c r="O340" s="60"/>
      <c r="P340" s="60"/>
      <c r="Q340" s="60"/>
      <c r="R340" s="60"/>
      <c r="S340" s="60"/>
      <c r="T340" s="379"/>
      <c r="V340" s="60"/>
      <c r="W340" s="60"/>
      <c r="X340" s="3939"/>
      <c r="Y340" s="3939"/>
      <c r="Z340" s="379"/>
      <c r="AA340" s="60"/>
      <c r="AB340" s="60"/>
      <c r="AC340" s="60"/>
    </row>
    <row r="341" spans="1:29" x14ac:dyDescent="0.2">
      <c r="A341" s="60"/>
      <c r="B341" s="60"/>
      <c r="C341" s="60"/>
      <c r="D341" s="60"/>
      <c r="E341" s="60"/>
      <c r="F341" s="60"/>
      <c r="G341" s="60"/>
      <c r="H341" s="60"/>
      <c r="I341" s="60"/>
      <c r="J341" s="60"/>
      <c r="K341" s="60"/>
      <c r="L341" s="60"/>
      <c r="M341" s="60"/>
      <c r="N341" s="60"/>
      <c r="O341" s="60"/>
      <c r="P341" s="60"/>
      <c r="Q341" s="60"/>
      <c r="R341" s="60"/>
      <c r="S341" s="60"/>
      <c r="T341" s="379"/>
      <c r="V341" s="60"/>
      <c r="W341" s="60"/>
      <c r="X341" s="3939"/>
      <c r="Y341" s="3939"/>
      <c r="Z341" s="379"/>
      <c r="AA341" s="60"/>
      <c r="AB341" s="60"/>
      <c r="AC341" s="60"/>
    </row>
    <row r="342" spans="1:29" x14ac:dyDescent="0.2">
      <c r="A342" s="60"/>
      <c r="B342" s="60"/>
      <c r="C342" s="60"/>
      <c r="D342" s="60"/>
      <c r="E342" s="60"/>
      <c r="F342" s="60"/>
      <c r="G342" s="60"/>
      <c r="H342" s="60"/>
      <c r="I342" s="60"/>
      <c r="J342" s="60"/>
      <c r="K342" s="60"/>
      <c r="L342" s="60"/>
      <c r="M342" s="60"/>
      <c r="N342" s="60"/>
      <c r="O342" s="60"/>
      <c r="P342" s="60"/>
      <c r="Q342" s="60"/>
      <c r="R342" s="60"/>
      <c r="S342" s="60"/>
      <c r="T342" s="379"/>
      <c r="V342" s="60"/>
      <c r="W342" s="60"/>
      <c r="X342" s="3939"/>
      <c r="Y342" s="3939"/>
      <c r="Z342" s="379"/>
      <c r="AA342" s="60"/>
      <c r="AB342" s="60"/>
      <c r="AC342" s="60"/>
    </row>
    <row r="343" spans="1:29" x14ac:dyDescent="0.2">
      <c r="A343" s="60"/>
      <c r="B343" s="60"/>
      <c r="C343" s="60"/>
      <c r="D343" s="60"/>
      <c r="E343" s="60"/>
      <c r="F343" s="60"/>
      <c r="G343" s="60"/>
      <c r="H343" s="60"/>
      <c r="I343" s="60"/>
      <c r="J343" s="60"/>
      <c r="K343" s="60"/>
      <c r="L343" s="60"/>
      <c r="M343" s="60"/>
      <c r="N343" s="60"/>
      <c r="O343" s="60"/>
      <c r="P343" s="60"/>
      <c r="Q343" s="60"/>
      <c r="R343" s="60"/>
      <c r="S343" s="60"/>
      <c r="T343" s="379"/>
      <c r="V343" s="60"/>
      <c r="W343" s="60"/>
      <c r="X343" s="3939"/>
      <c r="Y343" s="3939"/>
      <c r="Z343" s="379"/>
      <c r="AA343" s="60"/>
      <c r="AB343" s="60"/>
      <c r="AC343" s="60"/>
    </row>
    <row r="344" spans="1:29" x14ac:dyDescent="0.2">
      <c r="A344" s="60"/>
      <c r="B344" s="60"/>
      <c r="C344" s="60"/>
      <c r="D344" s="60"/>
      <c r="E344" s="60"/>
      <c r="F344" s="60"/>
      <c r="G344" s="60"/>
      <c r="H344" s="60"/>
      <c r="I344" s="60"/>
      <c r="J344" s="60"/>
      <c r="K344" s="60"/>
      <c r="L344" s="60"/>
      <c r="M344" s="60"/>
      <c r="N344" s="60"/>
      <c r="O344" s="60"/>
      <c r="P344" s="60"/>
      <c r="Q344" s="60"/>
      <c r="R344" s="60"/>
      <c r="S344" s="60"/>
      <c r="T344" s="379"/>
      <c r="V344" s="60"/>
      <c r="W344" s="60"/>
      <c r="X344" s="3939"/>
      <c r="Y344" s="3939"/>
      <c r="Z344" s="379"/>
      <c r="AA344" s="60"/>
      <c r="AB344" s="60"/>
      <c r="AC344" s="60"/>
    </row>
  </sheetData>
  <mergeCells count="12">
    <mergeCell ref="K24:T24"/>
    <mergeCell ref="N5:O5"/>
    <mergeCell ref="P5:Q5"/>
    <mergeCell ref="R5:S5"/>
    <mergeCell ref="K6:M6"/>
    <mergeCell ref="K7:M7"/>
    <mergeCell ref="K8:M8"/>
    <mergeCell ref="K11:M11"/>
    <mergeCell ref="K12:M12"/>
    <mergeCell ref="K15:M15"/>
    <mergeCell ref="K19:M19"/>
    <mergeCell ref="K23:T23"/>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0">
    <tabColor rgb="FFEB700B"/>
  </sheetPr>
  <dimension ref="A1:H30"/>
  <sheetViews>
    <sheetView showGridLines="0" view="pageBreakPreview" zoomScaleNormal="80" zoomScaleSheetLayoutView="100" workbookViewId="0">
      <selection activeCell="A10" sqref="A10"/>
    </sheetView>
  </sheetViews>
  <sheetFormatPr baseColWidth="10" defaultColWidth="11.42578125" defaultRowHeight="12.75" x14ac:dyDescent="0.2"/>
  <cols>
    <col min="1" max="1" width="95.7109375" style="6" customWidth="1"/>
    <col min="2" max="2" width="16.42578125" style="6" customWidth="1"/>
    <col min="3" max="3" width="2.42578125" style="6" customWidth="1"/>
    <col min="4" max="4" width="15.28515625" style="6" hidden="1" customWidth="1"/>
    <col min="5" max="5" width="0.85546875" style="6" hidden="1" customWidth="1"/>
    <col min="6" max="16384" width="11.42578125" style="6"/>
  </cols>
  <sheetData>
    <row r="1" spans="1:8" s="20" customFormat="1" ht="15.75" customHeight="1" x14ac:dyDescent="0.25">
      <c r="A1" s="3024" t="s">
        <v>5389</v>
      </c>
      <c r="B1" s="5731" t="s">
        <v>5393</v>
      </c>
      <c r="C1" s="5731"/>
      <c r="D1" s="2314"/>
      <c r="E1" s="2314"/>
      <c r="H1" s="6086"/>
    </row>
    <row r="2" spans="1:8" s="20" customFormat="1" ht="15.75" customHeight="1" x14ac:dyDescent="0.25">
      <c r="A2" s="3024" t="s">
        <v>4276</v>
      </c>
      <c r="B2" s="3626"/>
      <c r="C2" s="3626"/>
      <c r="D2" s="2314"/>
      <c r="E2" s="2314"/>
      <c r="H2" s="6086"/>
    </row>
    <row r="3" spans="1:8" s="20" customFormat="1" ht="15.75" customHeight="1" x14ac:dyDescent="0.25">
      <c r="A3" s="3024">
        <v>2013</v>
      </c>
      <c r="B3" s="3626"/>
      <c r="C3" s="3626"/>
      <c r="D3" s="2314"/>
      <c r="E3" s="2314"/>
      <c r="H3" s="6086"/>
    </row>
    <row r="4" spans="1:8" s="20" customFormat="1" ht="18" x14ac:dyDescent="0.25">
      <c r="A4" s="3628"/>
      <c r="B4" s="3626"/>
      <c r="C4" s="3626"/>
      <c r="D4" s="2314"/>
      <c r="E4" s="2314"/>
      <c r="H4" s="6086"/>
    </row>
    <row r="5" spans="1:8" s="3632" customFormat="1" ht="33.75" customHeight="1" x14ac:dyDescent="0.2">
      <c r="A5" s="6072" t="s">
        <v>33</v>
      </c>
      <c r="B5" s="6138" t="s">
        <v>2944</v>
      </c>
      <c r="C5" s="6138"/>
      <c r="D5" s="6138"/>
      <c r="E5" s="6139"/>
      <c r="H5" s="6086"/>
    </row>
    <row r="6" spans="1:8" s="3632" customFormat="1" ht="15.75" customHeight="1" x14ac:dyDescent="0.2">
      <c r="A6" s="5899"/>
      <c r="B6" s="6138" t="s">
        <v>6</v>
      </c>
      <c r="C6" s="6138"/>
      <c r="D6" s="6117" t="s">
        <v>2948</v>
      </c>
      <c r="E6" s="6018"/>
      <c r="H6" s="6086"/>
    </row>
    <row r="7" spans="1:8" s="3632" customFormat="1" ht="20.100000000000001" customHeight="1" x14ac:dyDescent="0.2">
      <c r="A7" s="6137" t="s">
        <v>3529</v>
      </c>
      <c r="B7" s="6140">
        <f>SUM(B8:B17)</f>
        <v>12278191.790000001</v>
      </c>
      <c r="C7" s="4391"/>
      <c r="D7" s="6141">
        <f>SUM(D8:D17)</f>
        <v>0</v>
      </c>
      <c r="E7" s="6142"/>
      <c r="H7" s="6086"/>
    </row>
    <row r="8" spans="1:8" ht="20.100000000000001" customHeight="1" x14ac:dyDescent="0.2">
      <c r="A8" s="6134" t="s">
        <v>301</v>
      </c>
      <c r="B8" s="6143">
        <f>'10-E382op-EmInic'!N9</f>
        <v>1512327.17</v>
      </c>
      <c r="C8" s="6144"/>
      <c r="D8" s="6145">
        <v>0</v>
      </c>
      <c r="E8" s="6146"/>
    </row>
    <row r="9" spans="1:8" ht="20.100000000000001" customHeight="1" x14ac:dyDescent="0.2">
      <c r="A9" s="5575" t="s">
        <v>3532</v>
      </c>
      <c r="B9" s="5092">
        <f>'10-E382op-EmInic (2)'!N7</f>
        <v>300000</v>
      </c>
      <c r="C9" s="2390"/>
      <c r="D9" s="6145">
        <v>0</v>
      </c>
      <c r="E9" s="6146"/>
    </row>
    <row r="10" spans="1:8" ht="20.100000000000001" customHeight="1" x14ac:dyDescent="0.2">
      <c r="A10" s="5575" t="s">
        <v>3533</v>
      </c>
      <c r="B10" s="5092">
        <f>'10-E382op-EmInic (2)'!N10</f>
        <v>30838.98</v>
      </c>
      <c r="C10" s="2390"/>
      <c r="D10" s="6145">
        <v>0</v>
      </c>
      <c r="E10" s="6146"/>
    </row>
    <row r="11" spans="1:8" ht="20.100000000000001" customHeight="1" x14ac:dyDescent="0.2">
      <c r="A11" s="5575" t="s">
        <v>500</v>
      </c>
      <c r="B11" s="5092">
        <f>'10-E382op-EmInic (2)'!N13</f>
        <v>10678.44</v>
      </c>
      <c r="C11" s="2390"/>
      <c r="D11" s="6145">
        <v>0</v>
      </c>
      <c r="E11" s="6146"/>
    </row>
    <row r="12" spans="1:8" ht="20.100000000000001" customHeight="1" x14ac:dyDescent="0.2">
      <c r="A12" s="5575" t="s">
        <v>3534</v>
      </c>
      <c r="B12" s="5092">
        <f>'10-E382op-EmInic (2)'!N16</f>
        <v>675730</v>
      </c>
      <c r="C12" s="2390"/>
      <c r="D12" s="6145">
        <v>0</v>
      </c>
      <c r="E12" s="6146"/>
    </row>
    <row r="13" spans="1:8" ht="20.100000000000001" customHeight="1" x14ac:dyDescent="0.2">
      <c r="A13" s="5575" t="s">
        <v>4530</v>
      </c>
      <c r="B13" s="5092">
        <f>'10-E382op-EmInic (3)'!N7</f>
        <v>6604651.4699999997</v>
      </c>
      <c r="C13" s="2390"/>
      <c r="D13" s="6145">
        <v>0</v>
      </c>
      <c r="E13" s="6146"/>
    </row>
    <row r="14" spans="1:8" ht="20.100000000000001" customHeight="1" x14ac:dyDescent="0.2">
      <c r="A14" s="5575" t="s">
        <v>332</v>
      </c>
      <c r="B14" s="5092">
        <f>'10-E382op-EmInic (3)'!N10</f>
        <v>97058.82</v>
      </c>
      <c r="C14" s="2390"/>
      <c r="D14" s="6145">
        <v>0</v>
      </c>
      <c r="E14" s="6146"/>
    </row>
    <row r="15" spans="1:8" ht="20.100000000000001" customHeight="1" x14ac:dyDescent="0.2">
      <c r="A15" s="5575" t="s">
        <v>3536</v>
      </c>
      <c r="B15" s="5092">
        <f>'10-E382op-EmInic (3)'!N13</f>
        <v>2220611.2800000003</v>
      </c>
      <c r="C15" s="2390"/>
      <c r="D15" s="6145">
        <v>0</v>
      </c>
      <c r="E15" s="6146"/>
    </row>
    <row r="16" spans="1:8" ht="20.100000000000001" customHeight="1" x14ac:dyDescent="0.2">
      <c r="A16" s="5575" t="s">
        <v>3539</v>
      </c>
      <c r="B16" s="5092">
        <f>'10-E382op-EmInic (3)'!N18</f>
        <v>101655.63</v>
      </c>
      <c r="C16" s="2390"/>
      <c r="D16" s="6145">
        <v>0</v>
      </c>
      <c r="E16" s="6146"/>
    </row>
    <row r="17" spans="1:5" ht="20.100000000000001" customHeight="1" x14ac:dyDescent="0.2">
      <c r="A17" s="5093" t="s">
        <v>299</v>
      </c>
      <c r="B17" s="5094">
        <f>'10-E382op-EmInic (4)'!N7</f>
        <v>724640</v>
      </c>
      <c r="C17" s="5097"/>
      <c r="D17" s="6145">
        <v>0</v>
      </c>
      <c r="E17" s="6146"/>
    </row>
    <row r="18" spans="1:5" x14ac:dyDescent="0.2">
      <c r="A18" s="4960"/>
      <c r="B18" s="2397"/>
      <c r="C18" s="2390"/>
      <c r="D18" s="2397"/>
      <c r="E18" s="2390"/>
    </row>
    <row r="19" spans="1:5" s="4392" customFormat="1" ht="29.25" customHeight="1" x14ac:dyDescent="0.2">
      <c r="A19" s="6053" t="s">
        <v>3975</v>
      </c>
      <c r="B19" s="6053"/>
      <c r="C19" s="6053"/>
      <c r="D19" s="3475"/>
      <c r="E19" s="3475"/>
    </row>
    <row r="20" spans="1:5" x14ac:dyDescent="0.2">
      <c r="B20" s="378"/>
      <c r="C20" s="378"/>
    </row>
    <row r="21" spans="1:5" x14ac:dyDescent="0.2">
      <c r="B21" s="378"/>
      <c r="C21" s="378"/>
    </row>
    <row r="22" spans="1:5" x14ac:dyDescent="0.2">
      <c r="B22" s="378"/>
      <c r="C22" s="378"/>
    </row>
    <row r="23" spans="1:5" x14ac:dyDescent="0.2">
      <c r="B23" s="378"/>
      <c r="C23" s="378"/>
    </row>
    <row r="24" spans="1:5" x14ac:dyDescent="0.2">
      <c r="B24" s="378"/>
      <c r="C24" s="378"/>
    </row>
    <row r="25" spans="1:5" x14ac:dyDescent="0.2">
      <c r="B25" s="378"/>
      <c r="C25" s="378"/>
    </row>
    <row r="26" spans="1:5" x14ac:dyDescent="0.2">
      <c r="B26" s="378"/>
      <c r="C26" s="378"/>
    </row>
    <row r="27" spans="1:5" x14ac:dyDescent="0.2">
      <c r="B27" s="378"/>
      <c r="C27" s="378"/>
    </row>
    <row r="28" spans="1:5" x14ac:dyDescent="0.2">
      <c r="B28" s="378"/>
      <c r="C28" s="378"/>
    </row>
    <row r="29" spans="1:5" x14ac:dyDescent="0.2">
      <c r="B29" s="378"/>
      <c r="C29" s="378"/>
    </row>
    <row r="30" spans="1:5" x14ac:dyDescent="0.2">
      <c r="B30" s="378"/>
      <c r="C30" s="378"/>
    </row>
  </sheetData>
  <mergeCells count="7">
    <mergeCell ref="A19:C19"/>
    <mergeCell ref="B1:C1"/>
    <mergeCell ref="H1:H7"/>
    <mergeCell ref="B5:D5"/>
    <mergeCell ref="B6:C6"/>
    <mergeCell ref="D6:E6"/>
    <mergeCell ref="A5:A6"/>
  </mergeCells>
  <printOptions horizontalCentered="1" verticalCentered="1"/>
  <pageMargins left="0.98425196850393704" right="0.39370078740157483" top="0.39370078740157483" bottom="0.39370078740157483" header="0" footer="0.59055118110236227"/>
  <pageSetup scale="95" orientation="landscape" r:id="rId1"/>
  <headerFooter alignWithMargins="0">
    <oddFooter>&amp;R&amp;"Tahoma,Normal"351</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1">
    <tabColor rgb="FFEB700B"/>
  </sheetPr>
  <dimension ref="A1:BA43"/>
  <sheetViews>
    <sheetView showGridLines="0" view="pageBreakPreview" topLeftCell="K1" zoomScaleNormal="70" zoomScaleSheetLayoutView="100" workbookViewId="0">
      <selection activeCell="M20" sqref="M20"/>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5.42578125" style="6" customWidth="1"/>
    <col min="19" max="19" width="3.7109375" style="6" customWidth="1"/>
    <col min="20" max="20" width="34.5703125" style="378" customWidth="1"/>
    <col min="21" max="21" width="15.7109375" style="6" hidden="1" customWidth="1"/>
    <col min="22" max="22" width="3.140625" style="6" hidden="1" customWidth="1"/>
    <col min="23" max="23" width="13.5703125" style="6" hidden="1" customWidth="1"/>
    <col min="24" max="24" width="10.140625" style="378" hidden="1" customWidth="1"/>
    <col min="25" max="25" width="8.140625" style="378" hidden="1" customWidth="1"/>
    <col min="26" max="26" width="26" style="378" hidden="1" customWidth="1"/>
    <col min="27" max="27" width="22.710937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53" s="3999" customFormat="1" ht="18" x14ac:dyDescent="0.25">
      <c r="K1" s="1652" t="s">
        <v>2403</v>
      </c>
      <c r="L1" s="3182"/>
      <c r="M1" s="3182"/>
      <c r="N1" s="3182"/>
      <c r="O1" s="3182"/>
      <c r="P1" s="3182"/>
      <c r="Q1" s="3182"/>
      <c r="R1" s="3182"/>
      <c r="S1" s="3182"/>
      <c r="T1" s="2996" t="s">
        <v>5199</v>
      </c>
      <c r="V1" s="4000"/>
      <c r="W1" s="4001"/>
      <c r="X1" s="4001"/>
      <c r="Y1" s="4001"/>
      <c r="Z1" s="4002"/>
    </row>
    <row r="2" spans="1:53" s="3999" customFormat="1" ht="18" x14ac:dyDescent="0.25">
      <c r="K2" s="1652" t="s">
        <v>4531</v>
      </c>
      <c r="L2" s="3182"/>
      <c r="M2" s="3182"/>
      <c r="N2" s="3182"/>
      <c r="O2" s="3182"/>
      <c r="P2" s="3182"/>
      <c r="Q2" s="3182"/>
      <c r="R2" s="3182"/>
      <c r="S2" s="3182"/>
      <c r="T2" s="3182"/>
      <c r="V2" s="4000"/>
      <c r="W2" s="4001"/>
      <c r="X2" s="4001"/>
      <c r="Y2" s="4001"/>
      <c r="Z2" s="4002"/>
    </row>
    <row r="3" spans="1:53" s="3999" customFormat="1" ht="18" x14ac:dyDescent="0.25">
      <c r="K3" s="1652" t="s">
        <v>3542</v>
      </c>
      <c r="L3" s="3182"/>
      <c r="M3" s="3182"/>
      <c r="N3" s="3182"/>
      <c r="O3" s="3182"/>
      <c r="P3" s="3182"/>
      <c r="Q3" s="3182"/>
      <c r="R3" s="3182"/>
      <c r="S3" s="3182"/>
      <c r="T3" s="3182"/>
      <c r="V3" s="4000"/>
      <c r="W3" s="4001"/>
      <c r="X3" s="4001"/>
      <c r="Y3" s="4001"/>
      <c r="Z3" s="4002"/>
    </row>
    <row r="4" spans="1:53" s="3999" customFormat="1" ht="16.5" customHeight="1" x14ac:dyDescent="0.25">
      <c r="K4" s="2992">
        <v>2013</v>
      </c>
      <c r="L4" s="3182"/>
      <c r="M4" s="3182"/>
      <c r="N4" s="3182"/>
      <c r="O4" s="3182"/>
      <c r="P4" s="3182"/>
      <c r="Q4" s="3182"/>
      <c r="R4" s="3182"/>
      <c r="S4" s="3182"/>
      <c r="T4" s="3182"/>
      <c r="V4" s="4000"/>
      <c r="W4" s="4001"/>
      <c r="X4" s="4001"/>
      <c r="Y4" s="4001"/>
      <c r="Z4" s="4002"/>
    </row>
    <row r="5" spans="1:53" s="3999" customFormat="1" ht="10.5" customHeight="1" x14ac:dyDescent="0.25">
      <c r="K5" s="3182"/>
      <c r="L5" s="3184"/>
      <c r="M5" s="3184"/>
      <c r="N5" s="3184"/>
      <c r="O5" s="3184"/>
      <c r="P5" s="3184"/>
      <c r="Q5" s="3184"/>
      <c r="R5" s="3184"/>
      <c r="S5" s="3184"/>
      <c r="T5" s="3184"/>
      <c r="V5" s="85"/>
      <c r="W5" s="83"/>
      <c r="X5" s="58"/>
      <c r="Y5" s="58"/>
      <c r="Z5" s="58"/>
    </row>
    <row r="6" spans="1:53" s="3632" customFormat="1" ht="39" customHeight="1" x14ac:dyDescent="0.2">
      <c r="A6" s="4223" t="s">
        <v>50</v>
      </c>
      <c r="B6" s="4199" t="s">
        <v>44</v>
      </c>
      <c r="C6" s="4199" t="s">
        <v>172</v>
      </c>
      <c r="D6" s="4199" t="s">
        <v>261</v>
      </c>
      <c r="E6" s="4199"/>
      <c r="F6" s="4199" t="s">
        <v>176</v>
      </c>
      <c r="G6" s="4199" t="s">
        <v>179</v>
      </c>
      <c r="H6" s="4199" t="s">
        <v>178</v>
      </c>
      <c r="I6" s="4199" t="s">
        <v>174</v>
      </c>
      <c r="J6" s="4224" t="s">
        <v>175</v>
      </c>
      <c r="K6" s="4225" t="s">
        <v>181</v>
      </c>
      <c r="L6" s="4225" t="s">
        <v>21</v>
      </c>
      <c r="M6" s="4225" t="s">
        <v>29</v>
      </c>
      <c r="N6" s="6105" t="s">
        <v>258</v>
      </c>
      <c r="O6" s="6105"/>
      <c r="P6" s="6105" t="s">
        <v>182</v>
      </c>
      <c r="Q6" s="6105"/>
      <c r="R6" s="6105" t="s">
        <v>20</v>
      </c>
      <c r="S6" s="6105"/>
      <c r="T6" s="4225" t="s">
        <v>30</v>
      </c>
      <c r="U6" s="4197" t="s">
        <v>171</v>
      </c>
      <c r="V6" s="4198" t="s">
        <v>183</v>
      </c>
      <c r="W6" s="4198" t="s">
        <v>185</v>
      </c>
      <c r="X6" s="4199" t="s">
        <v>26</v>
      </c>
      <c r="Y6" s="4199" t="s">
        <v>27</v>
      </c>
      <c r="Z6" s="4200" t="s">
        <v>23</v>
      </c>
      <c r="AA6" s="4201" t="s">
        <v>187</v>
      </c>
      <c r="AB6" s="4201" t="s">
        <v>188</v>
      </c>
      <c r="AC6" s="4202" t="s">
        <v>45</v>
      </c>
      <c r="AD6" s="4199" t="s">
        <v>47</v>
      </c>
      <c r="AE6" s="4203" t="s">
        <v>49</v>
      </c>
      <c r="AF6" s="4203" t="s">
        <v>189</v>
      </c>
      <c r="AG6" s="4203" t="s">
        <v>202</v>
      </c>
      <c r="AH6" s="4203" t="s">
        <v>191</v>
      </c>
      <c r="AI6" s="4199" t="s">
        <v>151</v>
      </c>
    </row>
    <row r="7" spans="1:53" s="3632" customFormat="1" ht="17.25" x14ac:dyDescent="0.2">
      <c r="A7" s="4250" t="s">
        <v>3979</v>
      </c>
      <c r="B7" s="4251"/>
      <c r="C7" s="4251"/>
      <c r="D7" s="4252"/>
      <c r="E7" s="4252"/>
      <c r="F7" s="4252"/>
      <c r="G7" s="4253"/>
      <c r="H7" s="4254"/>
      <c r="I7" s="4252"/>
      <c r="J7" s="4255"/>
      <c r="K7" s="6108" t="s">
        <v>3529</v>
      </c>
      <c r="L7" s="6108"/>
      <c r="M7" s="6108"/>
      <c r="N7" s="4256">
        <f>SUM(N8)</f>
        <v>12278191.790000001</v>
      </c>
      <c r="O7" s="4257"/>
      <c r="P7" s="4258"/>
      <c r="Q7" s="4258"/>
      <c r="R7" s="4350">
        <f>SUM(R8)</f>
        <v>5118</v>
      </c>
      <c r="S7" s="4260"/>
      <c r="T7" s="4258"/>
      <c r="U7" s="4261"/>
      <c r="V7" s="4262"/>
      <c r="W7" s="4262"/>
      <c r="X7" s="4263" t="e">
        <f>SUM(X8)</f>
        <v>#REF!</v>
      </c>
      <c r="Y7" s="4263" t="e">
        <f>SUM(Y8)</f>
        <v>#REF!</v>
      </c>
      <c r="Z7" s="4264"/>
      <c r="AA7" s="4264"/>
      <c r="AB7" s="4264"/>
      <c r="AC7" s="4264"/>
      <c r="AD7" s="4264" t="e">
        <f>SUM(#REF!)</f>
        <v>#REF!</v>
      </c>
      <c r="AE7" s="4264" t="e">
        <f>SUM(#REF!)</f>
        <v>#REF!</v>
      </c>
      <c r="AF7" s="4264"/>
      <c r="AG7" s="4264"/>
      <c r="AH7" s="4264"/>
      <c r="AI7" s="4264"/>
    </row>
    <row r="8" spans="1:53" ht="16.5" customHeight="1" x14ac:dyDescent="0.2">
      <c r="A8" s="4393" t="s">
        <v>4532</v>
      </c>
      <c r="B8" s="4314"/>
      <c r="C8" s="4314"/>
      <c r="D8" s="4267"/>
      <c r="E8" s="4267"/>
      <c r="F8" s="4267"/>
      <c r="G8" s="4268"/>
      <c r="H8" s="4264"/>
      <c r="I8" s="4267"/>
      <c r="J8" s="4269"/>
      <c r="K8" s="6116" t="s">
        <v>3569</v>
      </c>
      <c r="L8" s="6046"/>
      <c r="M8" s="6046"/>
      <c r="N8" s="4087">
        <f>SUM(N9,'10-E382op-EmInic (2)'!N7,'10-E382op-EmInic (2)'!N10,'10-E382op-EmInic (2)'!N13,'10-E382op-EmInic (2)'!N16,'10-E382op-EmInic (3)'!N7,'10-E382op-EmInic (3)'!N10,'10-E382op-EmInic (3)'!N13,'10-E382op-EmInic (3)'!N18,'10-E382op-EmInic (4)'!N7)</f>
        <v>12278191.790000001</v>
      </c>
      <c r="O8" s="4394"/>
      <c r="P8" s="3908"/>
      <c r="Q8" s="4352"/>
      <c r="R8" s="3909">
        <f>SUM(R9,'10-E382op-EmInic (2)'!R7,'10-E382op-EmInic (2)'!R10,'10-E382op-EmInic (2)'!R13,'10-E382op-EmInic (2)'!R16,'10-E382op-EmInic (3)'!R7,'10-E382op-EmInic (3)'!R10,'10-E382op-EmInic (3)'!R13,'10-E382op-EmInic (3)'!R18,'10-E382op-EmInic (4)'!R7)</f>
        <v>5118</v>
      </c>
      <c r="S8" s="4395"/>
      <c r="T8" s="4166"/>
      <c r="U8" s="4396"/>
      <c r="V8" s="4397"/>
      <c r="W8" s="4397"/>
      <c r="X8" s="4236" t="e">
        <f>SUM(X9,#REF!,#REF!,#REF!,#REF!,#REF!,#REF!,#REF!,#REF!,#REF!)</f>
        <v>#REF!</v>
      </c>
      <c r="Y8" s="4236" t="e">
        <f>SUM(Y9,#REF!,#REF!,#REF!,#REF!,#REF!,#REF!,#REF!,#REF!,#REF!)</f>
        <v>#REF!</v>
      </c>
      <c r="Z8" s="4398"/>
      <c r="AA8" s="4366"/>
      <c r="AB8" s="4366"/>
      <c r="AC8" s="4366"/>
      <c r="AD8" s="4366"/>
      <c r="AE8" s="4366"/>
      <c r="AF8" s="4366"/>
      <c r="AG8" s="4366"/>
      <c r="AH8" s="4366"/>
      <c r="AI8" s="4366"/>
    </row>
    <row r="9" spans="1:53" ht="16.5" x14ac:dyDescent="0.2">
      <c r="A9" s="4302"/>
      <c r="B9" s="4303"/>
      <c r="C9" s="4304"/>
      <c r="D9" s="4302"/>
      <c r="E9" s="4302"/>
      <c r="F9" s="4302"/>
      <c r="G9" s="4304"/>
      <c r="H9" s="4304"/>
      <c r="I9" s="4302"/>
      <c r="J9" s="4305"/>
      <c r="K9" s="6042" t="s">
        <v>301</v>
      </c>
      <c r="L9" s="6043"/>
      <c r="M9" s="6043"/>
      <c r="N9" s="3685">
        <f>SUM(N10)</f>
        <v>1512327.17</v>
      </c>
      <c r="O9" s="2749"/>
      <c r="P9" s="3690"/>
      <c r="Q9" s="3334"/>
      <c r="R9" s="2066">
        <f>SUM(R10)</f>
        <v>877</v>
      </c>
      <c r="S9" s="3335"/>
      <c r="T9" s="3937"/>
      <c r="U9" s="4399"/>
      <c r="V9" s="4235"/>
      <c r="W9" s="4235"/>
      <c r="X9" s="4236">
        <f>SUM(X10)</f>
        <v>0</v>
      </c>
      <c r="Y9" s="4236">
        <f>SUM(Y10)</f>
        <v>3</v>
      </c>
      <c r="Z9" s="4232"/>
      <c r="AA9" s="4230"/>
      <c r="AB9" s="4230"/>
      <c r="AC9" s="4230"/>
      <c r="AD9" s="4230"/>
      <c r="AE9" s="4230"/>
      <c r="AF9" s="4230"/>
      <c r="AG9" s="4230"/>
      <c r="AH9" s="4230"/>
      <c r="AI9" s="4230"/>
    </row>
    <row r="10" spans="1:53" s="60" customFormat="1" ht="15" customHeight="1" x14ac:dyDescent="0.2">
      <c r="A10" s="4207"/>
      <c r="B10" s="4205"/>
      <c r="C10" s="4206"/>
      <c r="D10" s="4207"/>
      <c r="E10" s="4207"/>
      <c r="F10" s="4207"/>
      <c r="G10" s="4206"/>
      <c r="H10" s="4206"/>
      <c r="I10" s="4207"/>
      <c r="J10" s="4208"/>
      <c r="K10" s="2071" t="s">
        <v>294</v>
      </c>
      <c r="L10" s="2076"/>
      <c r="M10" s="2076"/>
      <c r="N10" s="2545">
        <f>SUM(N11:N20)</f>
        <v>1512327.17</v>
      </c>
      <c r="O10" s="2688"/>
      <c r="P10" s="3586"/>
      <c r="Q10" s="2068"/>
      <c r="R10" s="2072">
        <f>SUM(R11:R20)</f>
        <v>877</v>
      </c>
      <c r="S10" s="2068"/>
      <c r="T10" s="2212"/>
      <c r="U10" s="4400"/>
      <c r="V10" s="4216"/>
      <c r="W10" s="4216"/>
      <c r="X10" s="4217">
        <f>SUM(X11:X20)</f>
        <v>0</v>
      </c>
      <c r="Y10" s="4217">
        <f>SUM(Y11:Y20)</f>
        <v>3</v>
      </c>
      <c r="Z10" s="4206"/>
      <c r="AA10" s="4206"/>
      <c r="AB10" s="4206"/>
      <c r="AC10" s="4206"/>
      <c r="AD10" s="4206"/>
      <c r="AE10" s="4206"/>
      <c r="AF10" s="4206"/>
      <c r="AG10" s="4206"/>
      <c r="AH10" s="4206"/>
      <c r="AI10" s="4206"/>
      <c r="AJ10" s="6"/>
      <c r="AK10" s="6"/>
      <c r="AL10" s="6"/>
      <c r="AM10" s="6"/>
      <c r="AN10" s="6"/>
      <c r="AO10" s="6"/>
      <c r="AP10" s="6"/>
      <c r="AQ10" s="6"/>
      <c r="AR10" s="6"/>
      <c r="AS10" s="6"/>
      <c r="AT10" s="6"/>
      <c r="AU10" s="6"/>
      <c r="AV10" s="6"/>
      <c r="AW10" s="6"/>
      <c r="AX10" s="6"/>
      <c r="AY10" s="6"/>
      <c r="AZ10" s="6"/>
      <c r="BA10" s="6"/>
    </row>
    <row r="11" spans="1:53" s="587" customFormat="1" ht="38.25" customHeight="1" x14ac:dyDescent="0.25">
      <c r="A11" s="3351" t="s">
        <v>840</v>
      </c>
      <c r="B11" s="3425" t="s">
        <v>297</v>
      </c>
      <c r="C11" s="3351" t="s">
        <v>285</v>
      </c>
      <c r="D11" s="3357" t="s">
        <v>306</v>
      </c>
      <c r="E11" s="1186" t="s">
        <v>281</v>
      </c>
      <c r="F11" s="4058" t="s">
        <v>710</v>
      </c>
      <c r="G11" s="3386" t="s">
        <v>4533</v>
      </c>
      <c r="H11" s="3356" t="s">
        <v>294</v>
      </c>
      <c r="I11" s="3355" t="s">
        <v>301</v>
      </c>
      <c r="J11" s="3358">
        <v>2012</v>
      </c>
      <c r="K11" s="2108" t="s">
        <v>4534</v>
      </c>
      <c r="L11" s="2363" t="s">
        <v>305</v>
      </c>
      <c r="M11" s="2363" t="s">
        <v>2324</v>
      </c>
      <c r="N11" s="2573">
        <v>140000</v>
      </c>
      <c r="O11" s="1965"/>
      <c r="P11" s="2715">
        <v>0</v>
      </c>
      <c r="Q11" s="1965"/>
      <c r="R11" s="1964" t="s">
        <v>4535</v>
      </c>
      <c r="S11" s="1963"/>
      <c r="T11" s="1962" t="s">
        <v>3648</v>
      </c>
      <c r="U11" s="3459">
        <v>0</v>
      </c>
      <c r="V11" s="3460" t="s">
        <v>284</v>
      </c>
      <c r="W11" s="3460" t="s">
        <v>283</v>
      </c>
      <c r="X11" s="3717">
        <v>0</v>
      </c>
      <c r="Y11" s="3717">
        <v>0</v>
      </c>
      <c r="Z11" s="3492" t="s">
        <v>3643</v>
      </c>
      <c r="AA11" s="3351" t="s">
        <v>3094</v>
      </c>
      <c r="AB11" s="3351"/>
      <c r="AC11" s="3390" t="s">
        <v>281</v>
      </c>
      <c r="AD11" s="980" t="s">
        <v>4536</v>
      </c>
      <c r="AE11" s="3391" t="s">
        <v>3638</v>
      </c>
      <c r="AF11" s="3382">
        <v>41094</v>
      </c>
      <c r="AG11" s="3381" t="s">
        <v>287</v>
      </c>
      <c r="AH11" s="3382" t="s">
        <v>287</v>
      </c>
      <c r="AI11" s="3454" t="s">
        <v>3080</v>
      </c>
      <c r="AJ11" s="627" t="s">
        <v>281</v>
      </c>
      <c r="AK11" s="627" t="s">
        <v>281</v>
      </c>
      <c r="AL11" s="627" t="s">
        <v>281</v>
      </c>
      <c r="AM11" s="627" t="s">
        <v>281</v>
      </c>
      <c r="AN11" s="627" t="s">
        <v>281</v>
      </c>
      <c r="AO11" s="1182" t="s">
        <v>281</v>
      </c>
    </row>
    <row r="12" spans="1:53" s="587" customFormat="1" ht="39" customHeight="1" x14ac:dyDescent="0.25">
      <c r="A12" s="3351" t="s">
        <v>840</v>
      </c>
      <c r="B12" s="3425" t="s">
        <v>297</v>
      </c>
      <c r="C12" s="3351" t="s">
        <v>285</v>
      </c>
      <c r="D12" s="3357" t="s">
        <v>306</v>
      </c>
      <c r="E12" s="1186" t="s">
        <v>281</v>
      </c>
      <c r="F12" s="4058" t="s">
        <v>710</v>
      </c>
      <c r="G12" s="3355" t="s">
        <v>4537</v>
      </c>
      <c r="H12" s="3369" t="s">
        <v>294</v>
      </c>
      <c r="I12" s="3355" t="s">
        <v>301</v>
      </c>
      <c r="J12" s="3358">
        <v>2012</v>
      </c>
      <c r="K12" s="1968" t="s">
        <v>4538</v>
      </c>
      <c r="L12" s="2363" t="s">
        <v>319</v>
      </c>
      <c r="M12" s="2363" t="s">
        <v>3180</v>
      </c>
      <c r="N12" s="2573">
        <v>140000</v>
      </c>
      <c r="O12" s="1965"/>
      <c r="P12" s="2715">
        <v>0</v>
      </c>
      <c r="Q12" s="1965"/>
      <c r="R12" s="1964" t="s">
        <v>4539</v>
      </c>
      <c r="S12" s="1963"/>
      <c r="T12" s="1962" t="s">
        <v>3648</v>
      </c>
      <c r="U12" s="3459">
        <v>0</v>
      </c>
      <c r="V12" s="3460" t="s">
        <v>284</v>
      </c>
      <c r="W12" s="3460" t="s">
        <v>283</v>
      </c>
      <c r="X12" s="3717">
        <v>0</v>
      </c>
      <c r="Y12" s="3717">
        <v>0</v>
      </c>
      <c r="Z12" s="3492" t="s">
        <v>3643</v>
      </c>
      <c r="AA12" s="3351" t="s">
        <v>3649</v>
      </c>
      <c r="AB12" s="3351"/>
      <c r="AC12" s="3390" t="s">
        <v>281</v>
      </c>
      <c r="AD12" s="980" t="s">
        <v>4540</v>
      </c>
      <c r="AE12" s="3391" t="s">
        <v>3638</v>
      </c>
      <c r="AF12" s="3382">
        <v>41094</v>
      </c>
      <c r="AG12" s="3381" t="s">
        <v>287</v>
      </c>
      <c r="AH12" s="3382" t="s">
        <v>287</v>
      </c>
      <c r="AI12" s="3383" t="s">
        <v>3004</v>
      </c>
      <c r="AJ12" s="627" t="s">
        <v>281</v>
      </c>
      <c r="AK12" s="627" t="s">
        <v>281</v>
      </c>
      <c r="AL12" s="627" t="s">
        <v>281</v>
      </c>
      <c r="AM12" s="627" t="s">
        <v>281</v>
      </c>
      <c r="AN12" s="627" t="s">
        <v>281</v>
      </c>
      <c r="AO12" s="1182" t="s">
        <v>281</v>
      </c>
    </row>
    <row r="13" spans="1:53" s="587" customFormat="1" ht="36" customHeight="1" x14ac:dyDescent="0.25">
      <c r="A13" s="3351" t="s">
        <v>840</v>
      </c>
      <c r="B13" s="3425" t="s">
        <v>297</v>
      </c>
      <c r="C13" s="3351" t="s">
        <v>285</v>
      </c>
      <c r="D13" s="3357" t="s">
        <v>306</v>
      </c>
      <c r="E13" s="1186" t="s">
        <v>281</v>
      </c>
      <c r="F13" s="4058" t="s">
        <v>710</v>
      </c>
      <c r="G13" s="3355" t="s">
        <v>4472</v>
      </c>
      <c r="H13" s="3369" t="s">
        <v>294</v>
      </c>
      <c r="I13" s="3355" t="s">
        <v>301</v>
      </c>
      <c r="J13" s="3358">
        <v>2012</v>
      </c>
      <c r="K13" s="1968" t="s">
        <v>4473</v>
      </c>
      <c r="L13" s="2363" t="s">
        <v>328</v>
      </c>
      <c r="M13" s="2363" t="s">
        <v>327</v>
      </c>
      <c r="N13" s="2573">
        <v>140000</v>
      </c>
      <c r="O13" s="1965"/>
      <c r="P13" s="2715">
        <v>0</v>
      </c>
      <c r="Q13" s="1965"/>
      <c r="R13" s="1964" t="s">
        <v>4541</v>
      </c>
      <c r="S13" s="1963"/>
      <c r="T13" s="1962" t="s">
        <v>3648</v>
      </c>
      <c r="U13" s="3459">
        <v>0</v>
      </c>
      <c r="V13" s="3460" t="s">
        <v>284</v>
      </c>
      <c r="W13" s="3460" t="s">
        <v>283</v>
      </c>
      <c r="X13" s="3717">
        <v>0</v>
      </c>
      <c r="Y13" s="3717">
        <v>0</v>
      </c>
      <c r="Z13" s="3492" t="s">
        <v>3643</v>
      </c>
      <c r="AA13" s="3351" t="s">
        <v>3649</v>
      </c>
      <c r="AB13" s="3351"/>
      <c r="AC13" s="3390" t="s">
        <v>281</v>
      </c>
      <c r="AD13" s="980" t="s">
        <v>4475</v>
      </c>
      <c r="AE13" s="3391" t="s">
        <v>3638</v>
      </c>
      <c r="AF13" s="3382">
        <v>41094</v>
      </c>
      <c r="AG13" s="3381" t="s">
        <v>287</v>
      </c>
      <c r="AH13" s="3382" t="s">
        <v>287</v>
      </c>
      <c r="AI13" s="3383" t="s">
        <v>3656</v>
      </c>
      <c r="AJ13" s="627" t="s">
        <v>281</v>
      </c>
      <c r="AK13" s="627" t="s">
        <v>281</v>
      </c>
      <c r="AL13" s="627" t="s">
        <v>281</v>
      </c>
      <c r="AM13" s="627" t="s">
        <v>281</v>
      </c>
      <c r="AN13" s="627" t="s">
        <v>281</v>
      </c>
      <c r="AO13" s="1182" t="s">
        <v>281</v>
      </c>
    </row>
    <row r="14" spans="1:53" s="587" customFormat="1" ht="38.25" customHeight="1" x14ac:dyDescent="0.25">
      <c r="A14" s="3351" t="s">
        <v>840</v>
      </c>
      <c r="B14" s="3425" t="s">
        <v>297</v>
      </c>
      <c r="C14" s="3351" t="s">
        <v>285</v>
      </c>
      <c r="D14" s="3357" t="s">
        <v>306</v>
      </c>
      <c r="E14" s="1186" t="s">
        <v>281</v>
      </c>
      <c r="F14" s="4058" t="s">
        <v>710</v>
      </c>
      <c r="G14" s="3355" t="s">
        <v>4453</v>
      </c>
      <c r="H14" s="3369" t="s">
        <v>294</v>
      </c>
      <c r="I14" s="3355" t="s">
        <v>301</v>
      </c>
      <c r="J14" s="3358">
        <v>2012</v>
      </c>
      <c r="K14" s="1968" t="s">
        <v>4454</v>
      </c>
      <c r="L14" s="2363" t="s">
        <v>326</v>
      </c>
      <c r="M14" s="2363" t="s">
        <v>3105</v>
      </c>
      <c r="N14" s="2573">
        <v>140000</v>
      </c>
      <c r="O14" s="1965"/>
      <c r="P14" s="2715">
        <v>0</v>
      </c>
      <c r="Q14" s="1965"/>
      <c r="R14" s="1964" t="s">
        <v>4542</v>
      </c>
      <c r="S14" s="1963"/>
      <c r="T14" s="1962" t="s">
        <v>3648</v>
      </c>
      <c r="U14" s="3459">
        <v>0</v>
      </c>
      <c r="V14" s="3460" t="s">
        <v>284</v>
      </c>
      <c r="W14" s="3460" t="s">
        <v>283</v>
      </c>
      <c r="X14" s="3717">
        <v>0</v>
      </c>
      <c r="Y14" s="3717">
        <v>0</v>
      </c>
      <c r="Z14" s="3492" t="s">
        <v>3643</v>
      </c>
      <c r="AA14" s="3351" t="s">
        <v>3649</v>
      </c>
      <c r="AB14" s="3351"/>
      <c r="AC14" s="3390" t="s">
        <v>281</v>
      </c>
      <c r="AD14" s="980" t="s">
        <v>4543</v>
      </c>
      <c r="AE14" s="3391" t="s">
        <v>3638</v>
      </c>
      <c r="AF14" s="3382">
        <v>41094</v>
      </c>
      <c r="AG14" s="3381" t="s">
        <v>287</v>
      </c>
      <c r="AH14" s="3382" t="s">
        <v>287</v>
      </c>
      <c r="AI14" s="3383" t="s">
        <v>2987</v>
      </c>
      <c r="AJ14" s="627" t="s">
        <v>281</v>
      </c>
      <c r="AK14" s="627" t="s">
        <v>281</v>
      </c>
      <c r="AL14" s="627" t="s">
        <v>281</v>
      </c>
      <c r="AM14" s="627" t="s">
        <v>281</v>
      </c>
      <c r="AN14" s="627" t="s">
        <v>281</v>
      </c>
      <c r="AO14" s="1182" t="s">
        <v>281</v>
      </c>
    </row>
    <row r="15" spans="1:53" s="587" customFormat="1" ht="17.25" customHeight="1" x14ac:dyDescent="0.25">
      <c r="A15" s="3351" t="s">
        <v>840</v>
      </c>
      <c r="B15" s="3425" t="s">
        <v>297</v>
      </c>
      <c r="C15" s="3351" t="s">
        <v>285</v>
      </c>
      <c r="D15" s="3357" t="s">
        <v>306</v>
      </c>
      <c r="E15" s="1186" t="s">
        <v>281</v>
      </c>
      <c r="F15" s="4058" t="s">
        <v>710</v>
      </c>
      <c r="G15" s="3355" t="s">
        <v>4423</v>
      </c>
      <c r="H15" s="3369" t="s">
        <v>294</v>
      </c>
      <c r="I15" s="3355" t="s">
        <v>301</v>
      </c>
      <c r="J15" s="3358">
        <v>2012</v>
      </c>
      <c r="K15" s="1968" t="s">
        <v>4424</v>
      </c>
      <c r="L15" s="2363" t="s">
        <v>324</v>
      </c>
      <c r="M15" s="2363" t="s">
        <v>324</v>
      </c>
      <c r="N15" s="2573">
        <v>279679.23</v>
      </c>
      <c r="O15" s="1965"/>
      <c r="P15" s="2715">
        <v>0</v>
      </c>
      <c r="Q15" s="1965"/>
      <c r="R15" s="1964">
        <v>877</v>
      </c>
      <c r="S15" s="1963"/>
      <c r="T15" s="1962" t="s">
        <v>4544</v>
      </c>
      <c r="U15" s="3459">
        <v>0</v>
      </c>
      <c r="V15" s="3460" t="s">
        <v>284</v>
      </c>
      <c r="W15" s="3460" t="s">
        <v>283</v>
      </c>
      <c r="X15" s="3816">
        <v>0</v>
      </c>
      <c r="Y15" s="3816">
        <v>1</v>
      </c>
      <c r="Z15" s="3492" t="s">
        <v>3792</v>
      </c>
      <c r="AA15" s="3351"/>
      <c r="AB15" s="3351"/>
      <c r="AC15" s="3390" t="s">
        <v>281</v>
      </c>
      <c r="AD15" s="980" t="s">
        <v>4545</v>
      </c>
      <c r="AE15" s="3391" t="s">
        <v>3669</v>
      </c>
      <c r="AF15" s="3382">
        <v>41135</v>
      </c>
      <c r="AG15" s="3381" t="s">
        <v>287</v>
      </c>
      <c r="AH15" s="3382" t="s">
        <v>287</v>
      </c>
      <c r="AI15" s="3381" t="s">
        <v>3141</v>
      </c>
      <c r="AJ15" s="627" t="s">
        <v>281</v>
      </c>
      <c r="AK15" s="627" t="s">
        <v>281</v>
      </c>
      <c r="AL15" s="627" t="s">
        <v>281</v>
      </c>
      <c r="AM15" s="627" t="s">
        <v>281</v>
      </c>
      <c r="AN15" s="627" t="s">
        <v>281</v>
      </c>
      <c r="AO15" s="1182" t="s">
        <v>281</v>
      </c>
    </row>
    <row r="16" spans="1:53" s="587" customFormat="1" ht="24.75" customHeight="1" x14ac:dyDescent="0.25">
      <c r="A16" s="3351" t="s">
        <v>840</v>
      </c>
      <c r="B16" s="3425" t="s">
        <v>297</v>
      </c>
      <c r="C16" s="3351" t="s">
        <v>285</v>
      </c>
      <c r="D16" s="3357" t="s">
        <v>306</v>
      </c>
      <c r="E16" s="3416">
        <v>10850</v>
      </c>
      <c r="F16" s="4058" t="s">
        <v>710</v>
      </c>
      <c r="G16" s="3355" t="s">
        <v>4546</v>
      </c>
      <c r="H16" s="3369" t="s">
        <v>294</v>
      </c>
      <c r="I16" s="3355" t="s">
        <v>301</v>
      </c>
      <c r="J16" s="3358">
        <v>2012</v>
      </c>
      <c r="K16" s="1968" t="s">
        <v>4547</v>
      </c>
      <c r="L16" s="2363" t="s">
        <v>323</v>
      </c>
      <c r="M16" s="2363" t="s">
        <v>4548</v>
      </c>
      <c r="N16" s="2573">
        <v>140000</v>
      </c>
      <c r="O16" s="1965"/>
      <c r="P16" s="2715">
        <v>0</v>
      </c>
      <c r="Q16" s="1965"/>
      <c r="R16" s="1964" t="s">
        <v>4549</v>
      </c>
      <c r="S16" s="1963"/>
      <c r="T16" s="1962" t="s">
        <v>4474</v>
      </c>
      <c r="U16" s="3459">
        <v>0</v>
      </c>
      <c r="V16" s="3460" t="s">
        <v>284</v>
      </c>
      <c r="W16" s="3460" t="s">
        <v>283</v>
      </c>
      <c r="X16" s="3816">
        <v>0</v>
      </c>
      <c r="Y16" s="3816">
        <v>1</v>
      </c>
      <c r="Z16" s="3492" t="s">
        <v>3792</v>
      </c>
      <c r="AA16" s="3351"/>
      <c r="AB16" s="3351"/>
      <c r="AC16" s="3390" t="s">
        <v>281</v>
      </c>
      <c r="AD16" s="980" t="s">
        <v>4550</v>
      </c>
      <c r="AE16" s="3391" t="s">
        <v>4551</v>
      </c>
      <c r="AF16" s="3382">
        <v>41109</v>
      </c>
      <c r="AG16" s="3381" t="s">
        <v>287</v>
      </c>
      <c r="AH16" s="3382" t="s">
        <v>287</v>
      </c>
      <c r="AI16" s="3383" t="s">
        <v>3004</v>
      </c>
      <c r="AJ16" s="627" t="s">
        <v>281</v>
      </c>
      <c r="AK16" s="627" t="s">
        <v>281</v>
      </c>
      <c r="AL16" s="627" t="s">
        <v>281</v>
      </c>
      <c r="AM16" s="627" t="s">
        <v>281</v>
      </c>
      <c r="AN16" s="627" t="s">
        <v>281</v>
      </c>
      <c r="AO16" s="1182" t="s">
        <v>281</v>
      </c>
    </row>
    <row r="17" spans="1:41" s="587" customFormat="1" ht="16.5" customHeight="1" x14ac:dyDescent="0.25">
      <c r="A17" s="3351" t="s">
        <v>840</v>
      </c>
      <c r="B17" s="3425" t="s">
        <v>297</v>
      </c>
      <c r="C17" s="3351" t="s">
        <v>285</v>
      </c>
      <c r="D17" s="3357" t="s">
        <v>306</v>
      </c>
      <c r="E17" s="1186" t="s">
        <v>281</v>
      </c>
      <c r="F17" s="4058" t="s">
        <v>710</v>
      </c>
      <c r="G17" s="3355" t="s">
        <v>4392</v>
      </c>
      <c r="H17" s="3369" t="s">
        <v>294</v>
      </c>
      <c r="I17" s="3355" t="s">
        <v>301</v>
      </c>
      <c r="J17" s="3358">
        <v>2012</v>
      </c>
      <c r="K17" s="2404" t="s">
        <v>4392</v>
      </c>
      <c r="L17" s="1990" t="s">
        <v>302</v>
      </c>
      <c r="M17" s="3370" t="s">
        <v>302</v>
      </c>
      <c r="N17" s="2573">
        <v>112647.94</v>
      </c>
      <c r="O17" s="1994"/>
      <c r="P17" s="2909">
        <v>0</v>
      </c>
      <c r="Q17" s="3372"/>
      <c r="R17" s="3373" t="s">
        <v>2280</v>
      </c>
      <c r="S17" s="1991"/>
      <c r="T17" s="2011" t="s">
        <v>4552</v>
      </c>
      <c r="U17" s="3459">
        <v>0</v>
      </c>
      <c r="V17" s="3460" t="s">
        <v>284</v>
      </c>
      <c r="W17" s="3460" t="s">
        <v>283</v>
      </c>
      <c r="X17" s="3816">
        <v>0</v>
      </c>
      <c r="Y17" s="3816">
        <v>1</v>
      </c>
      <c r="Z17" s="3492" t="s">
        <v>3792</v>
      </c>
      <c r="AA17" s="3351"/>
      <c r="AB17" s="3351"/>
      <c r="AC17" s="3390" t="s">
        <v>281</v>
      </c>
      <c r="AD17" s="980" t="s">
        <v>4553</v>
      </c>
      <c r="AE17" s="3391" t="s">
        <v>3669</v>
      </c>
      <c r="AF17" s="3382">
        <v>41135</v>
      </c>
      <c r="AG17" s="3381" t="s">
        <v>287</v>
      </c>
      <c r="AH17" s="3382" t="s">
        <v>287</v>
      </c>
      <c r="AI17" s="3381" t="s">
        <v>3141</v>
      </c>
      <c r="AJ17" s="627" t="s">
        <v>281</v>
      </c>
      <c r="AK17" s="627" t="s">
        <v>281</v>
      </c>
      <c r="AL17" s="627" t="s">
        <v>281</v>
      </c>
      <c r="AM17" s="627" t="s">
        <v>281</v>
      </c>
      <c r="AN17" s="627" t="s">
        <v>281</v>
      </c>
      <c r="AO17" s="1182" t="s">
        <v>281</v>
      </c>
    </row>
    <row r="18" spans="1:41" s="587" customFormat="1" ht="36" customHeight="1" x14ac:dyDescent="0.25">
      <c r="A18" s="3351" t="s">
        <v>840</v>
      </c>
      <c r="B18" s="3425" t="s">
        <v>297</v>
      </c>
      <c r="C18" s="3351" t="s">
        <v>285</v>
      </c>
      <c r="D18" s="3357" t="s">
        <v>306</v>
      </c>
      <c r="E18" s="1186" t="s">
        <v>281</v>
      </c>
      <c r="F18" s="4058" t="s">
        <v>710</v>
      </c>
      <c r="G18" s="3386" t="s">
        <v>3836</v>
      </c>
      <c r="H18" s="3369" t="s">
        <v>294</v>
      </c>
      <c r="I18" s="3355" t="s">
        <v>301</v>
      </c>
      <c r="J18" s="3358">
        <v>2012</v>
      </c>
      <c r="K18" s="1968" t="s">
        <v>3837</v>
      </c>
      <c r="L18" s="2363" t="s">
        <v>3392</v>
      </c>
      <c r="M18" s="2363" t="s">
        <v>1805</v>
      </c>
      <c r="N18" s="2573">
        <v>140000</v>
      </c>
      <c r="O18" s="1965"/>
      <c r="P18" s="2715">
        <v>0</v>
      </c>
      <c r="Q18" s="1965"/>
      <c r="R18" s="1964" t="s">
        <v>3838</v>
      </c>
      <c r="S18" s="1963"/>
      <c r="T18" s="1962" t="s">
        <v>4554</v>
      </c>
      <c r="U18" s="3459">
        <v>0</v>
      </c>
      <c r="V18" s="3460" t="s">
        <v>284</v>
      </c>
      <c r="W18" s="3460" t="s">
        <v>283</v>
      </c>
      <c r="X18" s="3816">
        <v>0</v>
      </c>
      <c r="Y18" s="3816">
        <v>0</v>
      </c>
      <c r="Z18" s="3492" t="s">
        <v>3792</v>
      </c>
      <c r="AA18" s="3351"/>
      <c r="AB18" s="3351"/>
      <c r="AC18" s="3390" t="s">
        <v>281</v>
      </c>
      <c r="AD18" s="980" t="s">
        <v>4555</v>
      </c>
      <c r="AE18" s="3391" t="s">
        <v>3672</v>
      </c>
      <c r="AF18" s="3382">
        <v>41107</v>
      </c>
      <c r="AG18" s="3381" t="s">
        <v>287</v>
      </c>
      <c r="AH18" s="3382" t="s">
        <v>287</v>
      </c>
      <c r="AI18" s="3383" t="s">
        <v>3656</v>
      </c>
      <c r="AJ18" s="627" t="s">
        <v>281</v>
      </c>
      <c r="AK18" s="627" t="s">
        <v>281</v>
      </c>
      <c r="AL18" s="627" t="s">
        <v>281</v>
      </c>
      <c r="AM18" s="627" t="s">
        <v>281</v>
      </c>
      <c r="AN18" s="627" t="s">
        <v>281</v>
      </c>
      <c r="AO18" s="1182" t="s">
        <v>281</v>
      </c>
    </row>
    <row r="19" spans="1:41" s="587" customFormat="1" ht="38.25" customHeight="1" x14ac:dyDescent="0.25">
      <c r="A19" s="3351" t="s">
        <v>840</v>
      </c>
      <c r="B19" s="3425" t="s">
        <v>297</v>
      </c>
      <c r="C19" s="3351" t="s">
        <v>285</v>
      </c>
      <c r="D19" s="3357" t="s">
        <v>306</v>
      </c>
      <c r="E19" s="1186" t="s">
        <v>281</v>
      </c>
      <c r="F19" s="4058" t="s">
        <v>710</v>
      </c>
      <c r="G19" s="3386" t="s">
        <v>4556</v>
      </c>
      <c r="H19" s="3369" t="s">
        <v>294</v>
      </c>
      <c r="I19" s="3355" t="s">
        <v>301</v>
      </c>
      <c r="J19" s="3358">
        <v>2012</v>
      </c>
      <c r="K19" s="1968" t="s">
        <v>4557</v>
      </c>
      <c r="L19" s="2363" t="s">
        <v>314</v>
      </c>
      <c r="M19" s="2363" t="s">
        <v>314</v>
      </c>
      <c r="N19" s="2573">
        <v>140000</v>
      </c>
      <c r="O19" s="1965"/>
      <c r="P19" s="2715">
        <v>0</v>
      </c>
      <c r="Q19" s="1965"/>
      <c r="R19" s="1964" t="s">
        <v>4549</v>
      </c>
      <c r="S19" s="1963"/>
      <c r="T19" s="1962" t="s">
        <v>4554</v>
      </c>
      <c r="U19" s="3459">
        <v>0</v>
      </c>
      <c r="V19" s="3460" t="s">
        <v>284</v>
      </c>
      <c r="W19" s="3460" t="s">
        <v>283</v>
      </c>
      <c r="X19" s="3816">
        <v>0</v>
      </c>
      <c r="Y19" s="3816">
        <v>0</v>
      </c>
      <c r="Z19" s="3492" t="s">
        <v>3792</v>
      </c>
      <c r="AA19" s="3351"/>
      <c r="AB19" s="3351"/>
      <c r="AC19" s="3390" t="s">
        <v>281</v>
      </c>
      <c r="AD19" s="980" t="s">
        <v>4558</v>
      </c>
      <c r="AE19" s="3391" t="s">
        <v>4551</v>
      </c>
      <c r="AF19" s="3382">
        <v>41109</v>
      </c>
      <c r="AG19" s="3381" t="s">
        <v>287</v>
      </c>
      <c r="AH19" s="3382" t="s">
        <v>287</v>
      </c>
      <c r="AI19" s="3383" t="s">
        <v>3031</v>
      </c>
      <c r="AJ19" s="627" t="s">
        <v>281</v>
      </c>
      <c r="AK19" s="627" t="s">
        <v>281</v>
      </c>
      <c r="AL19" s="627" t="s">
        <v>281</v>
      </c>
      <c r="AM19" s="627" t="s">
        <v>281</v>
      </c>
      <c r="AN19" s="627" t="s">
        <v>281</v>
      </c>
      <c r="AO19" s="1182" t="s">
        <v>281</v>
      </c>
    </row>
    <row r="20" spans="1:41" s="587" customFormat="1" ht="39.75" customHeight="1" x14ac:dyDescent="0.25">
      <c r="A20" s="3351" t="s">
        <v>840</v>
      </c>
      <c r="B20" s="3425" t="s">
        <v>297</v>
      </c>
      <c r="C20" s="3351" t="s">
        <v>285</v>
      </c>
      <c r="D20" s="3357" t="s">
        <v>306</v>
      </c>
      <c r="E20" s="1186" t="s">
        <v>281</v>
      </c>
      <c r="F20" s="4058" t="s">
        <v>710</v>
      </c>
      <c r="G20" s="3386" t="s">
        <v>4559</v>
      </c>
      <c r="H20" s="3369" t="s">
        <v>294</v>
      </c>
      <c r="I20" s="3355" t="s">
        <v>301</v>
      </c>
      <c r="J20" s="3358">
        <v>2012</v>
      </c>
      <c r="K20" s="3804" t="s">
        <v>4560</v>
      </c>
      <c r="L20" s="4113" t="s">
        <v>313</v>
      </c>
      <c r="M20" s="4113" t="s">
        <v>4063</v>
      </c>
      <c r="N20" s="4114">
        <v>140000</v>
      </c>
      <c r="O20" s="3724"/>
      <c r="P20" s="4115">
        <v>0</v>
      </c>
      <c r="Q20" s="3724"/>
      <c r="R20" s="3959" t="s">
        <v>4561</v>
      </c>
      <c r="S20" s="3725"/>
      <c r="T20" s="3960" t="s">
        <v>4554</v>
      </c>
      <c r="U20" s="3459">
        <v>0</v>
      </c>
      <c r="V20" s="3460" t="s">
        <v>284</v>
      </c>
      <c r="W20" s="3460" t="s">
        <v>283</v>
      </c>
      <c r="X20" s="3816">
        <v>0</v>
      </c>
      <c r="Y20" s="3816">
        <v>0</v>
      </c>
      <c r="Z20" s="3492" t="s">
        <v>3792</v>
      </c>
      <c r="AA20" s="3351"/>
      <c r="AB20" s="3351"/>
      <c r="AC20" s="3390" t="s">
        <v>281</v>
      </c>
      <c r="AD20" s="980" t="s">
        <v>4562</v>
      </c>
      <c r="AE20" s="3391" t="s">
        <v>4551</v>
      </c>
      <c r="AF20" s="3382">
        <v>41109</v>
      </c>
      <c r="AG20" s="3381" t="s">
        <v>287</v>
      </c>
      <c r="AH20" s="3382" t="s">
        <v>287</v>
      </c>
      <c r="AI20" s="3383" t="s">
        <v>3031</v>
      </c>
      <c r="AJ20" s="627" t="s">
        <v>281</v>
      </c>
      <c r="AK20" s="627" t="s">
        <v>281</v>
      </c>
      <c r="AL20" s="627" t="s">
        <v>281</v>
      </c>
      <c r="AM20" s="627" t="s">
        <v>281</v>
      </c>
      <c r="AN20" s="627" t="s">
        <v>281</v>
      </c>
      <c r="AO20" s="1182" t="s">
        <v>281</v>
      </c>
    </row>
    <row r="21" spans="1:41" ht="9.75" customHeight="1" x14ac:dyDescent="0.2">
      <c r="T21" s="6"/>
      <c r="X21" s="6"/>
      <c r="Y21" s="6"/>
      <c r="Z21" s="6"/>
    </row>
    <row r="22" spans="1:41" ht="11.25" customHeight="1" x14ac:dyDescent="0.2">
      <c r="T22" s="6"/>
      <c r="X22" s="6"/>
      <c r="Y22" s="6"/>
      <c r="Z22" s="6"/>
    </row>
    <row r="23" spans="1:41" x14ac:dyDescent="0.2">
      <c r="K23" s="2409" t="s">
        <v>2633</v>
      </c>
      <c r="T23" s="6"/>
      <c r="X23" s="6"/>
      <c r="Y23" s="6"/>
      <c r="Z23" s="6"/>
    </row>
    <row r="24" spans="1:41" x14ac:dyDescent="0.2">
      <c r="T24" s="6"/>
      <c r="X24" s="6"/>
      <c r="Y24" s="6"/>
      <c r="Z24" s="6"/>
    </row>
    <row r="25" spans="1:41" x14ac:dyDescent="0.2">
      <c r="T25" s="6"/>
      <c r="X25" s="6"/>
      <c r="Y25" s="6"/>
      <c r="Z25" s="6"/>
    </row>
    <row r="26" spans="1:41" x14ac:dyDescent="0.2">
      <c r="T26" s="6"/>
      <c r="X26" s="6"/>
      <c r="Y26" s="6"/>
      <c r="Z26" s="6"/>
    </row>
    <row r="27" spans="1:41" x14ac:dyDescent="0.2">
      <c r="T27" s="6"/>
      <c r="X27" s="6"/>
      <c r="Y27" s="6"/>
      <c r="Z27" s="6"/>
    </row>
    <row r="28" spans="1:41" x14ac:dyDescent="0.2">
      <c r="T28" s="6"/>
      <c r="X28" s="6"/>
      <c r="Y28" s="6"/>
      <c r="Z28" s="6"/>
    </row>
    <row r="29" spans="1:41" x14ac:dyDescent="0.2">
      <c r="T29" s="6"/>
      <c r="X29" s="6"/>
      <c r="Y29" s="6"/>
      <c r="Z29" s="6"/>
    </row>
    <row r="30" spans="1:41" x14ac:dyDescent="0.2">
      <c r="T30" s="6"/>
      <c r="X30" s="6"/>
      <c r="Y30" s="6"/>
      <c r="Z30" s="6"/>
    </row>
    <row r="31" spans="1:41" x14ac:dyDescent="0.2">
      <c r="T31" s="6"/>
      <c r="X31" s="6"/>
      <c r="Y31" s="6"/>
      <c r="Z31" s="6"/>
    </row>
    <row r="32" spans="1:41" x14ac:dyDescent="0.2">
      <c r="T32" s="6"/>
      <c r="X32" s="6"/>
      <c r="Y32" s="6"/>
      <c r="Z32" s="6"/>
    </row>
    <row r="33" spans="20:26" x14ac:dyDescent="0.2">
      <c r="T33" s="6"/>
      <c r="X33" s="6"/>
      <c r="Y33" s="6"/>
      <c r="Z33" s="6"/>
    </row>
    <row r="34" spans="20:26" x14ac:dyDescent="0.2">
      <c r="T34" s="6"/>
      <c r="X34" s="6"/>
      <c r="Y34" s="6"/>
      <c r="Z34" s="6"/>
    </row>
    <row r="35" spans="20:26" x14ac:dyDescent="0.2">
      <c r="T35" s="6"/>
      <c r="X35" s="6"/>
      <c r="Y35" s="6"/>
      <c r="Z35" s="6"/>
    </row>
    <row r="36" spans="20:26" x14ac:dyDescent="0.2">
      <c r="T36" s="6"/>
      <c r="X36" s="6"/>
      <c r="Y36" s="6"/>
      <c r="Z36" s="6"/>
    </row>
    <row r="37" spans="20:26" x14ac:dyDescent="0.2">
      <c r="T37" s="6"/>
      <c r="X37" s="6"/>
      <c r="Y37" s="6"/>
      <c r="Z37" s="6"/>
    </row>
    <row r="38" spans="20:26" x14ac:dyDescent="0.2">
      <c r="T38" s="6"/>
      <c r="X38" s="6"/>
      <c r="Y38" s="6"/>
      <c r="Z38" s="6"/>
    </row>
    <row r="39" spans="20:26" x14ac:dyDescent="0.2">
      <c r="T39" s="6"/>
      <c r="X39" s="6"/>
      <c r="Y39" s="6"/>
      <c r="Z39" s="6"/>
    </row>
    <row r="40" spans="20:26" x14ac:dyDescent="0.2">
      <c r="T40" s="6"/>
      <c r="X40" s="6"/>
      <c r="Y40" s="6"/>
      <c r="Z40" s="6"/>
    </row>
    <row r="41" spans="20:26" x14ac:dyDescent="0.2">
      <c r="T41" s="6"/>
      <c r="X41" s="6"/>
      <c r="Y41" s="6"/>
      <c r="Z41" s="6"/>
    </row>
    <row r="42" spans="20:26" x14ac:dyDescent="0.2">
      <c r="T42" s="6"/>
      <c r="X42" s="6"/>
      <c r="Y42" s="6"/>
      <c r="Z42" s="6"/>
    </row>
    <row r="43" spans="20:26" x14ac:dyDescent="0.2">
      <c r="T43" s="6"/>
      <c r="X43" s="6"/>
      <c r="Y43" s="6"/>
      <c r="Z43" s="6"/>
    </row>
  </sheetData>
  <mergeCells count="6">
    <mergeCell ref="K9:M9"/>
    <mergeCell ref="N6:O6"/>
    <mergeCell ref="P6:Q6"/>
    <mergeCell ref="R6:S6"/>
    <mergeCell ref="K7:M7"/>
    <mergeCell ref="K8:M8"/>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EB700B"/>
  </sheetPr>
  <dimension ref="A1:Q49"/>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29.28515625" style="3042" customWidth="1"/>
    <col min="2" max="2" width="17" style="3042" customWidth="1"/>
    <col min="3" max="3" width="11.7109375" style="3042" customWidth="1"/>
    <col min="4" max="4" width="16.28515625" style="3042" customWidth="1"/>
    <col min="5" max="5" width="15.28515625" style="3042" customWidth="1"/>
    <col min="6" max="6" width="14.85546875" style="3042" customWidth="1"/>
    <col min="7" max="7" width="10" style="3042" customWidth="1"/>
    <col min="8" max="256" width="9.140625" style="3042"/>
    <col min="257" max="257" width="29.28515625" style="3042" customWidth="1"/>
    <col min="258" max="258" width="17" style="3042" customWidth="1"/>
    <col min="259" max="259" width="11.7109375" style="3042" customWidth="1"/>
    <col min="260" max="260" width="16.28515625" style="3042" customWidth="1"/>
    <col min="261" max="261" width="15.28515625" style="3042" customWidth="1"/>
    <col min="262" max="262" width="14.85546875" style="3042" customWidth="1"/>
    <col min="263" max="263" width="10" style="3042" customWidth="1"/>
    <col min="264" max="512" width="9.140625" style="3042"/>
    <col min="513" max="513" width="29.28515625" style="3042" customWidth="1"/>
    <col min="514" max="514" width="17" style="3042" customWidth="1"/>
    <col min="515" max="515" width="11.7109375" style="3042" customWidth="1"/>
    <col min="516" max="516" width="16.28515625" style="3042" customWidth="1"/>
    <col min="517" max="517" width="15.28515625" style="3042" customWidth="1"/>
    <col min="518" max="518" width="14.85546875" style="3042" customWidth="1"/>
    <col min="519" max="519" width="10" style="3042" customWidth="1"/>
    <col min="520" max="768" width="9.140625" style="3042"/>
    <col min="769" max="769" width="29.28515625" style="3042" customWidth="1"/>
    <col min="770" max="770" width="17" style="3042" customWidth="1"/>
    <col min="771" max="771" width="11.7109375" style="3042" customWidth="1"/>
    <col min="772" max="772" width="16.28515625" style="3042" customWidth="1"/>
    <col min="773" max="773" width="15.28515625" style="3042" customWidth="1"/>
    <col min="774" max="774" width="14.85546875" style="3042" customWidth="1"/>
    <col min="775" max="775" width="10" style="3042" customWidth="1"/>
    <col min="776" max="1024" width="9.140625" style="3042"/>
    <col min="1025" max="1025" width="29.28515625" style="3042" customWidth="1"/>
    <col min="1026" max="1026" width="17" style="3042" customWidth="1"/>
    <col min="1027" max="1027" width="11.7109375" style="3042" customWidth="1"/>
    <col min="1028" max="1028" width="16.28515625" style="3042" customWidth="1"/>
    <col min="1029" max="1029" width="15.28515625" style="3042" customWidth="1"/>
    <col min="1030" max="1030" width="14.85546875" style="3042" customWidth="1"/>
    <col min="1031" max="1031" width="10" style="3042" customWidth="1"/>
    <col min="1032" max="1280" width="9.140625" style="3042"/>
    <col min="1281" max="1281" width="29.28515625" style="3042" customWidth="1"/>
    <col min="1282" max="1282" width="17" style="3042" customWidth="1"/>
    <col min="1283" max="1283" width="11.7109375" style="3042" customWidth="1"/>
    <col min="1284" max="1284" width="16.28515625" style="3042" customWidth="1"/>
    <col min="1285" max="1285" width="15.28515625" style="3042" customWidth="1"/>
    <col min="1286" max="1286" width="14.85546875" style="3042" customWidth="1"/>
    <col min="1287" max="1287" width="10" style="3042" customWidth="1"/>
    <col min="1288" max="1536" width="9.140625" style="3042"/>
    <col min="1537" max="1537" width="29.28515625" style="3042" customWidth="1"/>
    <col min="1538" max="1538" width="17" style="3042" customWidth="1"/>
    <col min="1539" max="1539" width="11.7109375" style="3042" customWidth="1"/>
    <col min="1540" max="1540" width="16.28515625" style="3042" customWidth="1"/>
    <col min="1541" max="1541" width="15.28515625" style="3042" customWidth="1"/>
    <col min="1542" max="1542" width="14.85546875" style="3042" customWidth="1"/>
    <col min="1543" max="1543" width="10" style="3042" customWidth="1"/>
    <col min="1544" max="1792" width="9.140625" style="3042"/>
    <col min="1793" max="1793" width="29.28515625" style="3042" customWidth="1"/>
    <col min="1794" max="1794" width="17" style="3042" customWidth="1"/>
    <col min="1795" max="1795" width="11.7109375" style="3042" customWidth="1"/>
    <col min="1796" max="1796" width="16.28515625" style="3042" customWidth="1"/>
    <col min="1797" max="1797" width="15.28515625" style="3042" customWidth="1"/>
    <col min="1798" max="1798" width="14.85546875" style="3042" customWidth="1"/>
    <col min="1799" max="1799" width="10" style="3042" customWidth="1"/>
    <col min="1800" max="2048" width="9.140625" style="3042"/>
    <col min="2049" max="2049" width="29.28515625" style="3042" customWidth="1"/>
    <col min="2050" max="2050" width="17" style="3042" customWidth="1"/>
    <col min="2051" max="2051" width="11.7109375" style="3042" customWidth="1"/>
    <col min="2052" max="2052" width="16.28515625" style="3042" customWidth="1"/>
    <col min="2053" max="2053" width="15.28515625" style="3042" customWidth="1"/>
    <col min="2054" max="2054" width="14.85546875" style="3042" customWidth="1"/>
    <col min="2055" max="2055" width="10" style="3042" customWidth="1"/>
    <col min="2056" max="2304" width="9.140625" style="3042"/>
    <col min="2305" max="2305" width="29.28515625" style="3042" customWidth="1"/>
    <col min="2306" max="2306" width="17" style="3042" customWidth="1"/>
    <col min="2307" max="2307" width="11.7109375" style="3042" customWidth="1"/>
    <col min="2308" max="2308" width="16.28515625" style="3042" customWidth="1"/>
    <col min="2309" max="2309" width="15.28515625" style="3042" customWidth="1"/>
    <col min="2310" max="2310" width="14.85546875" style="3042" customWidth="1"/>
    <col min="2311" max="2311" width="10" style="3042" customWidth="1"/>
    <col min="2312" max="2560" width="9.140625" style="3042"/>
    <col min="2561" max="2561" width="29.28515625" style="3042" customWidth="1"/>
    <col min="2562" max="2562" width="17" style="3042" customWidth="1"/>
    <col min="2563" max="2563" width="11.7109375" style="3042" customWidth="1"/>
    <col min="2564" max="2564" width="16.28515625" style="3042" customWidth="1"/>
    <col min="2565" max="2565" width="15.28515625" style="3042" customWidth="1"/>
    <col min="2566" max="2566" width="14.85546875" style="3042" customWidth="1"/>
    <col min="2567" max="2567" width="10" style="3042" customWidth="1"/>
    <col min="2568" max="2816" width="9.140625" style="3042"/>
    <col min="2817" max="2817" width="29.28515625" style="3042" customWidth="1"/>
    <col min="2818" max="2818" width="17" style="3042" customWidth="1"/>
    <col min="2819" max="2819" width="11.7109375" style="3042" customWidth="1"/>
    <col min="2820" max="2820" width="16.28515625" style="3042" customWidth="1"/>
    <col min="2821" max="2821" width="15.28515625" style="3042" customWidth="1"/>
    <col min="2822" max="2822" width="14.85546875" style="3042" customWidth="1"/>
    <col min="2823" max="2823" width="10" style="3042" customWidth="1"/>
    <col min="2824" max="3072" width="9.140625" style="3042"/>
    <col min="3073" max="3073" width="29.28515625" style="3042" customWidth="1"/>
    <col min="3074" max="3074" width="17" style="3042" customWidth="1"/>
    <col min="3075" max="3075" width="11.7109375" style="3042" customWidth="1"/>
    <col min="3076" max="3076" width="16.28515625" style="3042" customWidth="1"/>
    <col min="3077" max="3077" width="15.28515625" style="3042" customWidth="1"/>
    <col min="3078" max="3078" width="14.85546875" style="3042" customWidth="1"/>
    <col min="3079" max="3079" width="10" style="3042" customWidth="1"/>
    <col min="3080" max="3328" width="9.140625" style="3042"/>
    <col min="3329" max="3329" width="29.28515625" style="3042" customWidth="1"/>
    <col min="3330" max="3330" width="17" style="3042" customWidth="1"/>
    <col min="3331" max="3331" width="11.7109375" style="3042" customWidth="1"/>
    <col min="3332" max="3332" width="16.28515625" style="3042" customWidth="1"/>
    <col min="3333" max="3333" width="15.28515625" style="3042" customWidth="1"/>
    <col min="3334" max="3334" width="14.85546875" style="3042" customWidth="1"/>
    <col min="3335" max="3335" width="10" style="3042" customWidth="1"/>
    <col min="3336" max="3584" width="9.140625" style="3042"/>
    <col min="3585" max="3585" width="29.28515625" style="3042" customWidth="1"/>
    <col min="3586" max="3586" width="17" style="3042" customWidth="1"/>
    <col min="3587" max="3587" width="11.7109375" style="3042" customWidth="1"/>
    <col min="3588" max="3588" width="16.28515625" style="3042" customWidth="1"/>
    <col min="3589" max="3589" width="15.28515625" style="3042" customWidth="1"/>
    <col min="3590" max="3590" width="14.85546875" style="3042" customWidth="1"/>
    <col min="3591" max="3591" width="10" style="3042" customWidth="1"/>
    <col min="3592" max="3840" width="9.140625" style="3042"/>
    <col min="3841" max="3841" width="29.28515625" style="3042" customWidth="1"/>
    <col min="3842" max="3842" width="17" style="3042" customWidth="1"/>
    <col min="3843" max="3843" width="11.7109375" style="3042" customWidth="1"/>
    <col min="3844" max="3844" width="16.28515625" style="3042" customWidth="1"/>
    <col min="3845" max="3845" width="15.28515625" style="3042" customWidth="1"/>
    <col min="3846" max="3846" width="14.85546875" style="3042" customWidth="1"/>
    <col min="3847" max="3847" width="10" style="3042" customWidth="1"/>
    <col min="3848" max="4096" width="9.140625" style="3042"/>
    <col min="4097" max="4097" width="29.28515625" style="3042" customWidth="1"/>
    <col min="4098" max="4098" width="17" style="3042" customWidth="1"/>
    <col min="4099" max="4099" width="11.7109375" style="3042" customWidth="1"/>
    <col min="4100" max="4100" width="16.28515625" style="3042" customWidth="1"/>
    <col min="4101" max="4101" width="15.28515625" style="3042" customWidth="1"/>
    <col min="4102" max="4102" width="14.85546875" style="3042" customWidth="1"/>
    <col min="4103" max="4103" width="10" style="3042" customWidth="1"/>
    <col min="4104" max="4352" width="9.140625" style="3042"/>
    <col min="4353" max="4353" width="29.28515625" style="3042" customWidth="1"/>
    <col min="4354" max="4354" width="17" style="3042" customWidth="1"/>
    <col min="4355" max="4355" width="11.7109375" style="3042" customWidth="1"/>
    <col min="4356" max="4356" width="16.28515625" style="3042" customWidth="1"/>
    <col min="4357" max="4357" width="15.28515625" style="3042" customWidth="1"/>
    <col min="4358" max="4358" width="14.85546875" style="3042" customWidth="1"/>
    <col min="4359" max="4359" width="10" style="3042" customWidth="1"/>
    <col min="4360" max="4608" width="9.140625" style="3042"/>
    <col min="4609" max="4609" width="29.28515625" style="3042" customWidth="1"/>
    <col min="4610" max="4610" width="17" style="3042" customWidth="1"/>
    <col min="4611" max="4611" width="11.7109375" style="3042" customWidth="1"/>
    <col min="4612" max="4612" width="16.28515625" style="3042" customWidth="1"/>
    <col min="4613" max="4613" width="15.28515625" style="3042" customWidth="1"/>
    <col min="4614" max="4614" width="14.85546875" style="3042" customWidth="1"/>
    <col min="4615" max="4615" width="10" style="3042" customWidth="1"/>
    <col min="4616" max="4864" width="9.140625" style="3042"/>
    <col min="4865" max="4865" width="29.28515625" style="3042" customWidth="1"/>
    <col min="4866" max="4866" width="17" style="3042" customWidth="1"/>
    <col min="4867" max="4867" width="11.7109375" style="3042" customWidth="1"/>
    <col min="4868" max="4868" width="16.28515625" style="3042" customWidth="1"/>
    <col min="4869" max="4869" width="15.28515625" style="3042" customWidth="1"/>
    <col min="4870" max="4870" width="14.85546875" style="3042" customWidth="1"/>
    <col min="4871" max="4871" width="10" style="3042" customWidth="1"/>
    <col min="4872" max="5120" width="9.140625" style="3042"/>
    <col min="5121" max="5121" width="29.28515625" style="3042" customWidth="1"/>
    <col min="5122" max="5122" width="17" style="3042" customWidth="1"/>
    <col min="5123" max="5123" width="11.7109375" style="3042" customWidth="1"/>
    <col min="5124" max="5124" width="16.28515625" style="3042" customWidth="1"/>
    <col min="5125" max="5125" width="15.28515625" style="3042" customWidth="1"/>
    <col min="5126" max="5126" width="14.85546875" style="3042" customWidth="1"/>
    <col min="5127" max="5127" width="10" style="3042" customWidth="1"/>
    <col min="5128" max="5376" width="9.140625" style="3042"/>
    <col min="5377" max="5377" width="29.28515625" style="3042" customWidth="1"/>
    <col min="5378" max="5378" width="17" style="3042" customWidth="1"/>
    <col min="5379" max="5379" width="11.7109375" style="3042" customWidth="1"/>
    <col min="5380" max="5380" width="16.28515625" style="3042" customWidth="1"/>
    <col min="5381" max="5381" width="15.28515625" style="3042" customWidth="1"/>
    <col min="5382" max="5382" width="14.85546875" style="3042" customWidth="1"/>
    <col min="5383" max="5383" width="10" style="3042" customWidth="1"/>
    <col min="5384" max="5632" width="9.140625" style="3042"/>
    <col min="5633" max="5633" width="29.28515625" style="3042" customWidth="1"/>
    <col min="5634" max="5634" width="17" style="3042" customWidth="1"/>
    <col min="5635" max="5635" width="11.7109375" style="3042" customWidth="1"/>
    <col min="5636" max="5636" width="16.28515625" style="3042" customWidth="1"/>
    <col min="5637" max="5637" width="15.28515625" style="3042" customWidth="1"/>
    <col min="5638" max="5638" width="14.85546875" style="3042" customWidth="1"/>
    <col min="5639" max="5639" width="10" style="3042" customWidth="1"/>
    <col min="5640" max="5888" width="9.140625" style="3042"/>
    <col min="5889" max="5889" width="29.28515625" style="3042" customWidth="1"/>
    <col min="5890" max="5890" width="17" style="3042" customWidth="1"/>
    <col min="5891" max="5891" width="11.7109375" style="3042" customWidth="1"/>
    <col min="5892" max="5892" width="16.28515625" style="3042" customWidth="1"/>
    <col min="5893" max="5893" width="15.28515625" style="3042" customWidth="1"/>
    <col min="5894" max="5894" width="14.85546875" style="3042" customWidth="1"/>
    <col min="5895" max="5895" width="10" style="3042" customWidth="1"/>
    <col min="5896" max="6144" width="9.140625" style="3042"/>
    <col min="6145" max="6145" width="29.28515625" style="3042" customWidth="1"/>
    <col min="6146" max="6146" width="17" style="3042" customWidth="1"/>
    <col min="6147" max="6147" width="11.7109375" style="3042" customWidth="1"/>
    <col min="6148" max="6148" width="16.28515625" style="3042" customWidth="1"/>
    <col min="6149" max="6149" width="15.28515625" style="3042" customWidth="1"/>
    <col min="6150" max="6150" width="14.85546875" style="3042" customWidth="1"/>
    <col min="6151" max="6151" width="10" style="3042" customWidth="1"/>
    <col min="6152" max="6400" width="9.140625" style="3042"/>
    <col min="6401" max="6401" width="29.28515625" style="3042" customWidth="1"/>
    <col min="6402" max="6402" width="17" style="3042" customWidth="1"/>
    <col min="6403" max="6403" width="11.7109375" style="3042" customWidth="1"/>
    <col min="6404" max="6404" width="16.28515625" style="3042" customWidth="1"/>
    <col min="6405" max="6405" width="15.28515625" style="3042" customWidth="1"/>
    <col min="6406" max="6406" width="14.85546875" style="3042" customWidth="1"/>
    <col min="6407" max="6407" width="10" style="3042" customWidth="1"/>
    <col min="6408" max="6656" width="9.140625" style="3042"/>
    <col min="6657" max="6657" width="29.28515625" style="3042" customWidth="1"/>
    <col min="6658" max="6658" width="17" style="3042" customWidth="1"/>
    <col min="6659" max="6659" width="11.7109375" style="3042" customWidth="1"/>
    <col min="6660" max="6660" width="16.28515625" style="3042" customWidth="1"/>
    <col min="6661" max="6661" width="15.28515625" style="3042" customWidth="1"/>
    <col min="6662" max="6662" width="14.85546875" style="3042" customWidth="1"/>
    <col min="6663" max="6663" width="10" style="3042" customWidth="1"/>
    <col min="6664" max="6912" width="9.140625" style="3042"/>
    <col min="6913" max="6913" width="29.28515625" style="3042" customWidth="1"/>
    <col min="6914" max="6914" width="17" style="3042" customWidth="1"/>
    <col min="6915" max="6915" width="11.7109375" style="3042" customWidth="1"/>
    <col min="6916" max="6916" width="16.28515625" style="3042" customWidth="1"/>
    <col min="6917" max="6917" width="15.28515625" style="3042" customWidth="1"/>
    <col min="6918" max="6918" width="14.85546875" style="3042" customWidth="1"/>
    <col min="6919" max="6919" width="10" style="3042" customWidth="1"/>
    <col min="6920" max="7168" width="9.140625" style="3042"/>
    <col min="7169" max="7169" width="29.28515625" style="3042" customWidth="1"/>
    <col min="7170" max="7170" width="17" style="3042" customWidth="1"/>
    <col min="7171" max="7171" width="11.7109375" style="3042" customWidth="1"/>
    <col min="7172" max="7172" width="16.28515625" style="3042" customWidth="1"/>
    <col min="7173" max="7173" width="15.28515625" style="3042" customWidth="1"/>
    <col min="7174" max="7174" width="14.85546875" style="3042" customWidth="1"/>
    <col min="7175" max="7175" width="10" style="3042" customWidth="1"/>
    <col min="7176" max="7424" width="9.140625" style="3042"/>
    <col min="7425" max="7425" width="29.28515625" style="3042" customWidth="1"/>
    <col min="7426" max="7426" width="17" style="3042" customWidth="1"/>
    <col min="7427" max="7427" width="11.7109375" style="3042" customWidth="1"/>
    <col min="7428" max="7428" width="16.28515625" style="3042" customWidth="1"/>
    <col min="7429" max="7429" width="15.28515625" style="3042" customWidth="1"/>
    <col min="7430" max="7430" width="14.85546875" style="3042" customWidth="1"/>
    <col min="7431" max="7431" width="10" style="3042" customWidth="1"/>
    <col min="7432" max="7680" width="9.140625" style="3042"/>
    <col min="7681" max="7681" width="29.28515625" style="3042" customWidth="1"/>
    <col min="7682" max="7682" width="17" style="3042" customWidth="1"/>
    <col min="7683" max="7683" width="11.7109375" style="3042" customWidth="1"/>
    <col min="7684" max="7684" width="16.28515625" style="3042" customWidth="1"/>
    <col min="7685" max="7685" width="15.28515625" style="3042" customWidth="1"/>
    <col min="7686" max="7686" width="14.85546875" style="3042" customWidth="1"/>
    <col min="7687" max="7687" width="10" style="3042" customWidth="1"/>
    <col min="7688" max="7936" width="9.140625" style="3042"/>
    <col min="7937" max="7937" width="29.28515625" style="3042" customWidth="1"/>
    <col min="7938" max="7938" width="17" style="3042" customWidth="1"/>
    <col min="7939" max="7939" width="11.7109375" style="3042" customWidth="1"/>
    <col min="7940" max="7940" width="16.28515625" style="3042" customWidth="1"/>
    <col min="7941" max="7941" width="15.28515625" style="3042" customWidth="1"/>
    <col min="7942" max="7942" width="14.85546875" style="3042" customWidth="1"/>
    <col min="7943" max="7943" width="10" style="3042" customWidth="1"/>
    <col min="7944" max="8192" width="9.140625" style="3042"/>
    <col min="8193" max="8193" width="29.28515625" style="3042" customWidth="1"/>
    <col min="8194" max="8194" width="17" style="3042" customWidth="1"/>
    <col min="8195" max="8195" width="11.7109375" style="3042" customWidth="1"/>
    <col min="8196" max="8196" width="16.28515625" style="3042" customWidth="1"/>
    <col min="8197" max="8197" width="15.28515625" style="3042" customWidth="1"/>
    <col min="8198" max="8198" width="14.85546875" style="3042" customWidth="1"/>
    <col min="8199" max="8199" width="10" style="3042" customWidth="1"/>
    <col min="8200" max="8448" width="9.140625" style="3042"/>
    <col min="8449" max="8449" width="29.28515625" style="3042" customWidth="1"/>
    <col min="8450" max="8450" width="17" style="3042" customWidth="1"/>
    <col min="8451" max="8451" width="11.7109375" style="3042" customWidth="1"/>
    <col min="8452" max="8452" width="16.28515625" style="3042" customWidth="1"/>
    <col min="8453" max="8453" width="15.28515625" style="3042" customWidth="1"/>
    <col min="8454" max="8454" width="14.85546875" style="3042" customWidth="1"/>
    <col min="8455" max="8455" width="10" style="3042" customWidth="1"/>
    <col min="8456" max="8704" width="9.140625" style="3042"/>
    <col min="8705" max="8705" width="29.28515625" style="3042" customWidth="1"/>
    <col min="8706" max="8706" width="17" style="3042" customWidth="1"/>
    <col min="8707" max="8707" width="11.7109375" style="3042" customWidth="1"/>
    <col min="8708" max="8708" width="16.28515625" style="3042" customWidth="1"/>
    <col min="8709" max="8709" width="15.28515625" style="3042" customWidth="1"/>
    <col min="8710" max="8710" width="14.85546875" style="3042" customWidth="1"/>
    <col min="8711" max="8711" width="10" style="3042" customWidth="1"/>
    <col min="8712" max="8960" width="9.140625" style="3042"/>
    <col min="8961" max="8961" width="29.28515625" style="3042" customWidth="1"/>
    <col min="8962" max="8962" width="17" style="3042" customWidth="1"/>
    <col min="8963" max="8963" width="11.7109375" style="3042" customWidth="1"/>
    <col min="8964" max="8964" width="16.28515625" style="3042" customWidth="1"/>
    <col min="8965" max="8965" width="15.28515625" style="3042" customWidth="1"/>
    <col min="8966" max="8966" width="14.85546875" style="3042" customWidth="1"/>
    <col min="8967" max="8967" width="10" style="3042" customWidth="1"/>
    <col min="8968" max="9216" width="9.140625" style="3042"/>
    <col min="9217" max="9217" width="29.28515625" style="3042" customWidth="1"/>
    <col min="9218" max="9218" width="17" style="3042" customWidth="1"/>
    <col min="9219" max="9219" width="11.7109375" style="3042" customWidth="1"/>
    <col min="9220" max="9220" width="16.28515625" style="3042" customWidth="1"/>
    <col min="9221" max="9221" width="15.28515625" style="3042" customWidth="1"/>
    <col min="9222" max="9222" width="14.85546875" style="3042" customWidth="1"/>
    <col min="9223" max="9223" width="10" style="3042" customWidth="1"/>
    <col min="9224" max="9472" width="9.140625" style="3042"/>
    <col min="9473" max="9473" width="29.28515625" style="3042" customWidth="1"/>
    <col min="9474" max="9474" width="17" style="3042" customWidth="1"/>
    <col min="9475" max="9475" width="11.7109375" style="3042" customWidth="1"/>
    <col min="9476" max="9476" width="16.28515625" style="3042" customWidth="1"/>
    <col min="9477" max="9477" width="15.28515625" style="3042" customWidth="1"/>
    <col min="9478" max="9478" width="14.85546875" style="3042" customWidth="1"/>
    <col min="9479" max="9479" width="10" style="3042" customWidth="1"/>
    <col min="9480" max="9728" width="9.140625" style="3042"/>
    <col min="9729" max="9729" width="29.28515625" style="3042" customWidth="1"/>
    <col min="9730" max="9730" width="17" style="3042" customWidth="1"/>
    <col min="9731" max="9731" width="11.7109375" style="3042" customWidth="1"/>
    <col min="9732" max="9732" width="16.28515625" style="3042" customWidth="1"/>
    <col min="9733" max="9733" width="15.28515625" style="3042" customWidth="1"/>
    <col min="9734" max="9734" width="14.85546875" style="3042" customWidth="1"/>
    <col min="9735" max="9735" width="10" style="3042" customWidth="1"/>
    <col min="9736" max="9984" width="9.140625" style="3042"/>
    <col min="9985" max="9985" width="29.28515625" style="3042" customWidth="1"/>
    <col min="9986" max="9986" width="17" style="3042" customWidth="1"/>
    <col min="9987" max="9987" width="11.7109375" style="3042" customWidth="1"/>
    <col min="9988" max="9988" width="16.28515625" style="3042" customWidth="1"/>
    <col min="9989" max="9989" width="15.28515625" style="3042" customWidth="1"/>
    <col min="9990" max="9990" width="14.85546875" style="3042" customWidth="1"/>
    <col min="9991" max="9991" width="10" style="3042" customWidth="1"/>
    <col min="9992" max="10240" width="9.140625" style="3042"/>
    <col min="10241" max="10241" width="29.28515625" style="3042" customWidth="1"/>
    <col min="10242" max="10242" width="17" style="3042" customWidth="1"/>
    <col min="10243" max="10243" width="11.7109375" style="3042" customWidth="1"/>
    <col min="10244" max="10244" width="16.28515625" style="3042" customWidth="1"/>
    <col min="10245" max="10245" width="15.28515625" style="3042" customWidth="1"/>
    <col min="10246" max="10246" width="14.85546875" style="3042" customWidth="1"/>
    <col min="10247" max="10247" width="10" style="3042" customWidth="1"/>
    <col min="10248" max="10496" width="9.140625" style="3042"/>
    <col min="10497" max="10497" width="29.28515625" style="3042" customWidth="1"/>
    <col min="10498" max="10498" width="17" style="3042" customWidth="1"/>
    <col min="10499" max="10499" width="11.7109375" style="3042" customWidth="1"/>
    <col min="10500" max="10500" width="16.28515625" style="3042" customWidth="1"/>
    <col min="10501" max="10501" width="15.28515625" style="3042" customWidth="1"/>
    <col min="10502" max="10502" width="14.85546875" style="3042" customWidth="1"/>
    <col min="10503" max="10503" width="10" style="3042" customWidth="1"/>
    <col min="10504" max="10752" width="9.140625" style="3042"/>
    <col min="10753" max="10753" width="29.28515625" style="3042" customWidth="1"/>
    <col min="10754" max="10754" width="17" style="3042" customWidth="1"/>
    <col min="10755" max="10755" width="11.7109375" style="3042" customWidth="1"/>
    <col min="10756" max="10756" width="16.28515625" style="3042" customWidth="1"/>
    <col min="10757" max="10757" width="15.28515625" style="3042" customWidth="1"/>
    <col min="10758" max="10758" width="14.85546875" style="3042" customWidth="1"/>
    <col min="10759" max="10759" width="10" style="3042" customWidth="1"/>
    <col min="10760" max="11008" width="9.140625" style="3042"/>
    <col min="11009" max="11009" width="29.28515625" style="3042" customWidth="1"/>
    <col min="11010" max="11010" width="17" style="3042" customWidth="1"/>
    <col min="11011" max="11011" width="11.7109375" style="3042" customWidth="1"/>
    <col min="11012" max="11012" width="16.28515625" style="3042" customWidth="1"/>
    <col min="11013" max="11013" width="15.28515625" style="3042" customWidth="1"/>
    <col min="11014" max="11014" width="14.85546875" style="3042" customWidth="1"/>
    <col min="11015" max="11015" width="10" style="3042" customWidth="1"/>
    <col min="11016" max="11264" width="9.140625" style="3042"/>
    <col min="11265" max="11265" width="29.28515625" style="3042" customWidth="1"/>
    <col min="11266" max="11266" width="17" style="3042" customWidth="1"/>
    <col min="11267" max="11267" width="11.7109375" style="3042" customWidth="1"/>
    <col min="11268" max="11268" width="16.28515625" style="3042" customWidth="1"/>
    <col min="11269" max="11269" width="15.28515625" style="3042" customWidth="1"/>
    <col min="11270" max="11270" width="14.85546875" style="3042" customWidth="1"/>
    <col min="11271" max="11271" width="10" style="3042" customWidth="1"/>
    <col min="11272" max="11520" width="9.140625" style="3042"/>
    <col min="11521" max="11521" width="29.28515625" style="3042" customWidth="1"/>
    <col min="11522" max="11522" width="17" style="3042" customWidth="1"/>
    <col min="11523" max="11523" width="11.7109375" style="3042" customWidth="1"/>
    <col min="11524" max="11524" width="16.28515625" style="3042" customWidth="1"/>
    <col min="11525" max="11525" width="15.28515625" style="3042" customWidth="1"/>
    <col min="11526" max="11526" width="14.85546875" style="3042" customWidth="1"/>
    <col min="11527" max="11527" width="10" style="3042" customWidth="1"/>
    <col min="11528" max="11776" width="9.140625" style="3042"/>
    <col min="11777" max="11777" width="29.28515625" style="3042" customWidth="1"/>
    <col min="11778" max="11778" width="17" style="3042" customWidth="1"/>
    <col min="11779" max="11779" width="11.7109375" style="3042" customWidth="1"/>
    <col min="11780" max="11780" width="16.28515625" style="3042" customWidth="1"/>
    <col min="11781" max="11781" width="15.28515625" style="3042" customWidth="1"/>
    <col min="11782" max="11782" width="14.85546875" style="3042" customWidth="1"/>
    <col min="11783" max="11783" width="10" style="3042" customWidth="1"/>
    <col min="11784" max="12032" width="9.140625" style="3042"/>
    <col min="12033" max="12033" width="29.28515625" style="3042" customWidth="1"/>
    <col min="12034" max="12034" width="17" style="3042" customWidth="1"/>
    <col min="12035" max="12035" width="11.7109375" style="3042" customWidth="1"/>
    <col min="12036" max="12036" width="16.28515625" style="3042" customWidth="1"/>
    <col min="12037" max="12037" width="15.28515625" style="3042" customWidth="1"/>
    <col min="12038" max="12038" width="14.85546875" style="3042" customWidth="1"/>
    <col min="12039" max="12039" width="10" style="3042" customWidth="1"/>
    <col min="12040" max="12288" width="9.140625" style="3042"/>
    <col min="12289" max="12289" width="29.28515625" style="3042" customWidth="1"/>
    <col min="12290" max="12290" width="17" style="3042" customWidth="1"/>
    <col min="12291" max="12291" width="11.7109375" style="3042" customWidth="1"/>
    <col min="12292" max="12292" width="16.28515625" style="3042" customWidth="1"/>
    <col min="12293" max="12293" width="15.28515625" style="3042" customWidth="1"/>
    <col min="12294" max="12294" width="14.85546875" style="3042" customWidth="1"/>
    <col min="12295" max="12295" width="10" style="3042" customWidth="1"/>
    <col min="12296" max="12544" width="9.140625" style="3042"/>
    <col min="12545" max="12545" width="29.28515625" style="3042" customWidth="1"/>
    <col min="12546" max="12546" width="17" style="3042" customWidth="1"/>
    <col min="12547" max="12547" width="11.7109375" style="3042" customWidth="1"/>
    <col min="12548" max="12548" width="16.28515625" style="3042" customWidth="1"/>
    <col min="12549" max="12549" width="15.28515625" style="3042" customWidth="1"/>
    <col min="12550" max="12550" width="14.85546875" style="3042" customWidth="1"/>
    <col min="12551" max="12551" width="10" style="3042" customWidth="1"/>
    <col min="12552" max="12800" width="9.140625" style="3042"/>
    <col min="12801" max="12801" width="29.28515625" style="3042" customWidth="1"/>
    <col min="12802" max="12802" width="17" style="3042" customWidth="1"/>
    <col min="12803" max="12803" width="11.7109375" style="3042" customWidth="1"/>
    <col min="12804" max="12804" width="16.28515625" style="3042" customWidth="1"/>
    <col min="12805" max="12805" width="15.28515625" style="3042" customWidth="1"/>
    <col min="12806" max="12806" width="14.85546875" style="3042" customWidth="1"/>
    <col min="12807" max="12807" width="10" style="3042" customWidth="1"/>
    <col min="12808" max="13056" width="9.140625" style="3042"/>
    <col min="13057" max="13057" width="29.28515625" style="3042" customWidth="1"/>
    <col min="13058" max="13058" width="17" style="3042" customWidth="1"/>
    <col min="13059" max="13059" width="11.7109375" style="3042" customWidth="1"/>
    <col min="13060" max="13060" width="16.28515625" style="3042" customWidth="1"/>
    <col min="13061" max="13061" width="15.28515625" style="3042" customWidth="1"/>
    <col min="13062" max="13062" width="14.85546875" style="3042" customWidth="1"/>
    <col min="13063" max="13063" width="10" style="3042" customWidth="1"/>
    <col min="13064" max="13312" width="9.140625" style="3042"/>
    <col min="13313" max="13313" width="29.28515625" style="3042" customWidth="1"/>
    <col min="13314" max="13314" width="17" style="3042" customWidth="1"/>
    <col min="13315" max="13315" width="11.7109375" style="3042" customWidth="1"/>
    <col min="13316" max="13316" width="16.28515625" style="3042" customWidth="1"/>
    <col min="13317" max="13317" width="15.28515625" style="3042" customWidth="1"/>
    <col min="13318" max="13318" width="14.85546875" style="3042" customWidth="1"/>
    <col min="13319" max="13319" width="10" style="3042" customWidth="1"/>
    <col min="13320" max="13568" width="9.140625" style="3042"/>
    <col min="13569" max="13569" width="29.28515625" style="3042" customWidth="1"/>
    <col min="13570" max="13570" width="17" style="3042" customWidth="1"/>
    <col min="13571" max="13571" width="11.7109375" style="3042" customWidth="1"/>
    <col min="13572" max="13572" width="16.28515625" style="3042" customWidth="1"/>
    <col min="13573" max="13573" width="15.28515625" style="3042" customWidth="1"/>
    <col min="13574" max="13574" width="14.85546875" style="3042" customWidth="1"/>
    <col min="13575" max="13575" width="10" style="3042" customWidth="1"/>
    <col min="13576" max="13824" width="9.140625" style="3042"/>
    <col min="13825" max="13825" width="29.28515625" style="3042" customWidth="1"/>
    <col min="13826" max="13826" width="17" style="3042" customWidth="1"/>
    <col min="13827" max="13827" width="11.7109375" style="3042" customWidth="1"/>
    <col min="13828" max="13828" width="16.28515625" style="3042" customWidth="1"/>
    <col min="13829" max="13829" width="15.28515625" style="3042" customWidth="1"/>
    <col min="13830" max="13830" width="14.85546875" style="3042" customWidth="1"/>
    <col min="13831" max="13831" width="10" style="3042" customWidth="1"/>
    <col min="13832" max="14080" width="9.140625" style="3042"/>
    <col min="14081" max="14081" width="29.28515625" style="3042" customWidth="1"/>
    <col min="14082" max="14082" width="17" style="3042" customWidth="1"/>
    <col min="14083" max="14083" width="11.7109375" style="3042" customWidth="1"/>
    <col min="14084" max="14084" width="16.28515625" style="3042" customWidth="1"/>
    <col min="14085" max="14085" width="15.28515625" style="3042" customWidth="1"/>
    <col min="14086" max="14086" width="14.85546875" style="3042" customWidth="1"/>
    <col min="14087" max="14087" width="10" style="3042" customWidth="1"/>
    <col min="14088" max="14336" width="9.140625" style="3042"/>
    <col min="14337" max="14337" width="29.28515625" style="3042" customWidth="1"/>
    <col min="14338" max="14338" width="17" style="3042" customWidth="1"/>
    <col min="14339" max="14339" width="11.7109375" style="3042" customWidth="1"/>
    <col min="14340" max="14340" width="16.28515625" style="3042" customWidth="1"/>
    <col min="14341" max="14341" width="15.28515625" style="3042" customWidth="1"/>
    <col min="14342" max="14342" width="14.85546875" style="3042" customWidth="1"/>
    <col min="14343" max="14343" width="10" style="3042" customWidth="1"/>
    <col min="14344" max="14592" width="9.140625" style="3042"/>
    <col min="14593" max="14593" width="29.28515625" style="3042" customWidth="1"/>
    <col min="14594" max="14594" width="17" style="3042" customWidth="1"/>
    <col min="14595" max="14595" width="11.7109375" style="3042" customWidth="1"/>
    <col min="14596" max="14596" width="16.28515625" style="3042" customWidth="1"/>
    <col min="14597" max="14597" width="15.28515625" style="3042" customWidth="1"/>
    <col min="14598" max="14598" width="14.85546875" style="3042" customWidth="1"/>
    <col min="14599" max="14599" width="10" style="3042" customWidth="1"/>
    <col min="14600" max="14848" width="9.140625" style="3042"/>
    <col min="14849" max="14849" width="29.28515625" style="3042" customWidth="1"/>
    <col min="14850" max="14850" width="17" style="3042" customWidth="1"/>
    <col min="14851" max="14851" width="11.7109375" style="3042" customWidth="1"/>
    <col min="14852" max="14852" width="16.28515625" style="3042" customWidth="1"/>
    <col min="14853" max="14853" width="15.28515625" style="3042" customWidth="1"/>
    <col min="14854" max="14854" width="14.85546875" style="3042" customWidth="1"/>
    <col min="14855" max="14855" width="10" style="3042" customWidth="1"/>
    <col min="14856" max="15104" width="9.140625" style="3042"/>
    <col min="15105" max="15105" width="29.28515625" style="3042" customWidth="1"/>
    <col min="15106" max="15106" width="17" style="3042" customWidth="1"/>
    <col min="15107" max="15107" width="11.7109375" style="3042" customWidth="1"/>
    <col min="15108" max="15108" width="16.28515625" style="3042" customWidth="1"/>
    <col min="15109" max="15109" width="15.28515625" style="3042" customWidth="1"/>
    <col min="15110" max="15110" width="14.85546875" style="3042" customWidth="1"/>
    <col min="15111" max="15111" width="10" style="3042" customWidth="1"/>
    <col min="15112" max="15360" width="9.140625" style="3042"/>
    <col min="15361" max="15361" width="29.28515625" style="3042" customWidth="1"/>
    <col min="15362" max="15362" width="17" style="3042" customWidth="1"/>
    <col min="15363" max="15363" width="11.7109375" style="3042" customWidth="1"/>
    <col min="15364" max="15364" width="16.28515625" style="3042" customWidth="1"/>
    <col min="15365" max="15365" width="15.28515625" style="3042" customWidth="1"/>
    <col min="15366" max="15366" width="14.85546875" style="3042" customWidth="1"/>
    <col min="15367" max="15367" width="10" style="3042" customWidth="1"/>
    <col min="15368" max="15616" width="9.140625" style="3042"/>
    <col min="15617" max="15617" width="29.28515625" style="3042" customWidth="1"/>
    <col min="15618" max="15618" width="17" style="3042" customWidth="1"/>
    <col min="15619" max="15619" width="11.7109375" style="3042" customWidth="1"/>
    <col min="15620" max="15620" width="16.28515625" style="3042" customWidth="1"/>
    <col min="15621" max="15621" width="15.28515625" style="3042" customWidth="1"/>
    <col min="15622" max="15622" width="14.85546875" style="3042" customWidth="1"/>
    <col min="15623" max="15623" width="10" style="3042" customWidth="1"/>
    <col min="15624" max="15872" width="9.140625" style="3042"/>
    <col min="15873" max="15873" width="29.28515625" style="3042" customWidth="1"/>
    <col min="15874" max="15874" width="17" style="3042" customWidth="1"/>
    <col min="15875" max="15875" width="11.7109375" style="3042" customWidth="1"/>
    <col min="15876" max="15876" width="16.28515625" style="3042" customWidth="1"/>
    <col min="15877" max="15877" width="15.28515625" style="3042" customWidth="1"/>
    <col min="15878" max="15878" width="14.85546875" style="3042" customWidth="1"/>
    <col min="15879" max="15879" width="10" style="3042" customWidth="1"/>
    <col min="15880" max="16128" width="9.140625" style="3042"/>
    <col min="16129" max="16129" width="29.28515625" style="3042" customWidth="1"/>
    <col min="16130" max="16130" width="17" style="3042" customWidth="1"/>
    <col min="16131" max="16131" width="11.7109375" style="3042" customWidth="1"/>
    <col min="16132" max="16132" width="16.28515625" style="3042" customWidth="1"/>
    <col min="16133" max="16133" width="15.28515625" style="3042" customWidth="1"/>
    <col min="16134" max="16134" width="14.85546875" style="3042" customWidth="1"/>
    <col min="16135" max="16135" width="10" style="3042" customWidth="1"/>
    <col min="16136" max="16384" width="9.140625" style="3042"/>
  </cols>
  <sheetData>
    <row r="1" spans="1:17" ht="18" customHeight="1" x14ac:dyDescent="0.25">
      <c r="A1" s="3051" t="s">
        <v>4687</v>
      </c>
      <c r="B1" s="3051"/>
      <c r="C1" s="3052"/>
      <c r="D1" s="3052"/>
      <c r="E1" s="3009"/>
      <c r="F1" s="3108" t="s">
        <v>5203</v>
      </c>
      <c r="G1" s="3104"/>
      <c r="H1" s="3053"/>
      <c r="I1" s="3053"/>
    </row>
    <row r="2" spans="1:17" ht="18" customHeight="1" x14ac:dyDescent="0.25">
      <c r="A2" s="3051" t="s">
        <v>4653</v>
      </c>
      <c r="B2" s="3051"/>
      <c r="C2" s="3052"/>
      <c r="D2" s="3052"/>
      <c r="E2" s="3052"/>
      <c r="F2" s="3054"/>
      <c r="G2" s="3054"/>
      <c r="H2" s="3053"/>
      <c r="I2" s="3053"/>
    </row>
    <row r="3" spans="1:17" ht="18" customHeight="1" x14ac:dyDescent="0.25">
      <c r="A3" s="4573"/>
      <c r="B3" s="4573"/>
      <c r="C3" s="4573"/>
      <c r="D3" s="4573"/>
      <c r="E3" s="4573"/>
      <c r="F3" s="4574"/>
      <c r="G3" s="4574"/>
      <c r="H3" s="3053"/>
      <c r="I3" s="3053"/>
      <c r="J3" s="5685" t="s">
        <v>4688</v>
      </c>
      <c r="K3" s="5685"/>
      <c r="L3" s="5685"/>
      <c r="M3" s="5685"/>
      <c r="N3" s="5685"/>
      <c r="O3" s="5685"/>
      <c r="P3" s="5685"/>
      <c r="Q3" s="2314"/>
    </row>
    <row r="4" spans="1:17" ht="27.75" customHeight="1" x14ac:dyDescent="0.25">
      <c r="A4" s="2172"/>
      <c r="B4" s="5683"/>
      <c r="C4" s="5683"/>
      <c r="D4" s="5683"/>
      <c r="E4" s="5683"/>
      <c r="F4" s="5678"/>
      <c r="G4" s="5678"/>
      <c r="H4" s="3053"/>
      <c r="I4" s="3053"/>
      <c r="J4" s="2314"/>
      <c r="K4" s="2314"/>
      <c r="L4" s="2314"/>
      <c r="M4" s="2314"/>
      <c r="N4" s="2314"/>
      <c r="O4" s="2314"/>
      <c r="P4" s="2314"/>
      <c r="Q4" s="2314"/>
    </row>
    <row r="5" spans="1:17" x14ac:dyDescent="0.25">
      <c r="A5" s="2172"/>
      <c r="B5" s="4565"/>
      <c r="C5" s="2918"/>
      <c r="D5" s="4565"/>
      <c r="E5" s="2159"/>
      <c r="F5" s="4544"/>
      <c r="G5" s="4544"/>
      <c r="H5" s="3053"/>
      <c r="I5" s="3053"/>
      <c r="J5" s="2376" t="s">
        <v>4655</v>
      </c>
      <c r="K5" s="2376" t="s">
        <v>4656</v>
      </c>
      <c r="L5" s="2376" t="s">
        <v>1500</v>
      </c>
      <c r="M5" s="2376" t="s">
        <v>4657</v>
      </c>
      <c r="N5" s="2376" t="s">
        <v>4658</v>
      </c>
      <c r="O5" s="2376" t="s">
        <v>4491</v>
      </c>
      <c r="P5" s="2376" t="s">
        <v>877</v>
      </c>
      <c r="Q5" s="2376" t="s">
        <v>4689</v>
      </c>
    </row>
    <row r="6" spans="1:17" ht="18.75" customHeight="1" x14ac:dyDescent="0.25">
      <c r="A6" s="2990"/>
      <c r="B6" s="2990"/>
      <c r="C6" s="4601"/>
      <c r="D6" s="2990"/>
      <c r="E6" s="2990"/>
      <c r="F6" s="4545"/>
      <c r="G6" s="4545"/>
      <c r="H6" s="3053"/>
      <c r="I6" s="3053"/>
      <c r="J6" s="2376">
        <v>691</v>
      </c>
      <c r="K6" s="2376">
        <v>486</v>
      </c>
      <c r="L6" s="2376">
        <v>588</v>
      </c>
      <c r="M6" s="2376">
        <v>893</v>
      </c>
      <c r="N6" s="2376">
        <v>1117</v>
      </c>
      <c r="O6" s="2376">
        <v>1580</v>
      </c>
      <c r="P6" s="2376">
        <v>1688</v>
      </c>
      <c r="Q6" s="2376" t="s">
        <v>4679</v>
      </c>
    </row>
    <row r="7" spans="1:17" ht="18.75" customHeight="1" x14ac:dyDescent="0.25">
      <c r="A7" s="2990"/>
      <c r="B7" s="2990"/>
      <c r="C7" s="4601"/>
      <c r="D7" s="2990"/>
      <c r="E7" s="2990"/>
      <c r="F7" s="4591"/>
      <c r="G7" s="4592"/>
      <c r="H7" s="3053"/>
    </row>
    <row r="8" spans="1:17" ht="14.25" customHeight="1" x14ac:dyDescent="0.25">
      <c r="A8" s="4593"/>
      <c r="B8" s="4593"/>
      <c r="C8" s="4593"/>
      <c r="D8" s="2043"/>
      <c r="E8" s="2043"/>
      <c r="F8" s="4591"/>
      <c r="G8" s="4595"/>
      <c r="H8" s="3053"/>
    </row>
    <row r="9" spans="1:17" ht="79.5" customHeight="1" x14ac:dyDescent="0.25">
      <c r="A9" s="5687"/>
      <c r="B9" s="5687"/>
      <c r="C9" s="5687"/>
      <c r="D9" s="5687"/>
      <c r="E9" s="5687"/>
      <c r="F9" s="4591"/>
      <c r="G9" s="4595"/>
      <c r="H9" s="4572"/>
    </row>
    <row r="10" spans="1:17" ht="14.25" customHeight="1" x14ac:dyDescent="0.25">
      <c r="A10" s="2043"/>
      <c r="B10" s="2043"/>
      <c r="C10" s="2043"/>
      <c r="D10" s="2043"/>
      <c r="E10" s="2043"/>
      <c r="F10" s="4591"/>
      <c r="G10" s="4595"/>
      <c r="H10" s="3053"/>
    </row>
    <row r="11" spans="1:17" ht="14.25" customHeight="1" x14ac:dyDescent="0.25">
      <c r="A11" s="2043"/>
      <c r="B11" s="2043"/>
      <c r="C11" s="2043"/>
      <c r="D11" s="2043"/>
      <c r="E11" s="2043"/>
      <c r="F11" s="4591"/>
      <c r="G11" s="4595"/>
      <c r="H11" s="3053"/>
    </row>
    <row r="12" spans="1:17" ht="14.25" customHeight="1" x14ac:dyDescent="0.25">
      <c r="A12" s="2043"/>
      <c r="B12" s="2043"/>
      <c r="C12" s="2043"/>
      <c r="D12" s="2043"/>
      <c r="E12" s="2043"/>
      <c r="F12" s="4591"/>
      <c r="G12" s="4595"/>
      <c r="H12" s="3053"/>
    </row>
    <row r="13" spans="1:17" ht="14.25" customHeight="1" x14ac:dyDescent="0.25">
      <c r="A13" s="2043"/>
      <c r="B13" s="2043"/>
      <c r="C13" s="2043"/>
      <c r="D13" s="2043"/>
      <c r="E13" s="2043"/>
      <c r="F13" s="4591"/>
      <c r="G13" s="4595"/>
      <c r="H13" s="3053"/>
    </row>
    <row r="14" spans="1:17" ht="14.25" customHeight="1" x14ac:dyDescent="0.25">
      <c r="A14" s="2043"/>
      <c r="B14" s="2043"/>
      <c r="C14" s="2043"/>
      <c r="D14" s="2043"/>
      <c r="E14" s="2043"/>
      <c r="F14" s="4591"/>
      <c r="G14" s="4595"/>
      <c r="H14" s="3053"/>
    </row>
    <row r="15" spans="1:17" ht="14.25" customHeight="1" x14ac:dyDescent="0.25">
      <c r="A15" s="2043"/>
      <c r="B15" s="2043"/>
      <c r="C15" s="2043"/>
      <c r="D15" s="2043"/>
      <c r="E15" s="2043"/>
      <c r="F15" s="4591"/>
      <c r="G15" s="4595"/>
      <c r="H15" s="3053"/>
    </row>
    <row r="16" spans="1:17" ht="30" customHeight="1" x14ac:dyDescent="0.25">
      <c r="A16" s="5681" t="s">
        <v>4690</v>
      </c>
      <c r="B16" s="5681"/>
      <c r="C16" s="5681"/>
      <c r="D16" s="5681"/>
      <c r="E16" s="5681"/>
      <c r="F16" s="5681"/>
      <c r="G16" s="4595"/>
      <c r="H16" s="3053"/>
    </row>
    <row r="17" spans="1:8" ht="27.75" customHeight="1" x14ac:dyDescent="0.25">
      <c r="A17" s="5681" t="s">
        <v>4659</v>
      </c>
      <c r="B17" s="5681"/>
      <c r="C17" s="5681"/>
      <c r="D17" s="5681"/>
      <c r="E17" s="5681"/>
      <c r="F17" s="5681"/>
      <c r="G17" s="4595"/>
      <c r="H17" s="3053"/>
    </row>
    <row r="18" spans="1:8" ht="14.25" customHeight="1" x14ac:dyDescent="0.25">
      <c r="A18" s="4518"/>
      <c r="B18" s="4597"/>
      <c r="C18" s="3104"/>
      <c r="D18" s="4598"/>
      <c r="E18" s="3082"/>
      <c r="F18" s="4591"/>
      <c r="G18" s="4595"/>
      <c r="H18" s="3053"/>
    </row>
    <row r="19" spans="1:8" ht="14.25" customHeight="1" x14ac:dyDescent="0.25">
      <c r="A19" s="4518"/>
      <c r="B19" s="4597"/>
      <c r="C19" s="3104"/>
      <c r="D19" s="4598"/>
      <c r="E19" s="3082"/>
      <c r="F19" s="4591"/>
      <c r="G19" s="4599"/>
      <c r="H19" s="3053"/>
    </row>
    <row r="20" spans="1:8" ht="14.25" customHeight="1" x14ac:dyDescent="0.25">
      <c r="A20" s="4518"/>
      <c r="B20" s="4597"/>
      <c r="C20" s="3104"/>
      <c r="D20" s="4598"/>
      <c r="E20" s="3082"/>
      <c r="F20" s="4591"/>
      <c r="G20" s="4595"/>
      <c r="H20" s="3053"/>
    </row>
    <row r="21" spans="1:8" ht="14.25" customHeight="1" x14ac:dyDescent="0.25">
      <c r="A21" s="4518"/>
      <c r="B21" s="4597"/>
      <c r="C21" s="3104"/>
      <c r="D21" s="4598"/>
      <c r="E21" s="3082"/>
      <c r="F21" s="4591"/>
      <c r="G21" s="4595"/>
      <c r="H21" s="3053"/>
    </row>
    <row r="22" spans="1:8" ht="14.25" customHeight="1" x14ac:dyDescent="0.25">
      <c r="A22" s="4518"/>
      <c r="B22" s="4597"/>
      <c r="C22" s="3104"/>
      <c r="D22" s="4598"/>
      <c r="E22" s="3082"/>
      <c r="F22" s="4591"/>
      <c r="G22" s="4595"/>
      <c r="H22" s="3053"/>
    </row>
    <row r="23" spans="1:8" ht="14.25" customHeight="1" x14ac:dyDescent="0.25">
      <c r="A23" s="4518"/>
      <c r="B23" s="4597"/>
      <c r="C23" s="3104"/>
      <c r="D23" s="4598"/>
      <c r="E23" s="3082"/>
      <c r="F23" s="4591"/>
      <c r="G23" s="4595"/>
      <c r="H23" s="3053"/>
    </row>
    <row r="24" spans="1:8" ht="14.25" customHeight="1" x14ac:dyDescent="0.25">
      <c r="A24" s="4518"/>
      <c r="B24" s="4597"/>
      <c r="C24" s="3104"/>
      <c r="D24" s="4598"/>
      <c r="E24" s="3082"/>
      <c r="F24" s="4591"/>
      <c r="G24" s="4595"/>
      <c r="H24" s="3053"/>
    </row>
    <row r="25" spans="1:8" ht="14.25" customHeight="1" x14ac:dyDescent="0.25">
      <c r="A25" s="4518"/>
      <c r="B25" s="4597"/>
      <c r="C25" s="3104"/>
      <c r="D25" s="4598"/>
      <c r="E25" s="3082"/>
      <c r="F25" s="4591"/>
      <c r="G25" s="4595"/>
      <c r="H25" s="3053"/>
    </row>
    <row r="26" spans="1:8" ht="14.25" customHeight="1" x14ac:dyDescent="0.25">
      <c r="A26" s="4518"/>
      <c r="B26" s="4597"/>
      <c r="C26" s="3104"/>
      <c r="D26" s="4598"/>
      <c r="E26" s="3082"/>
      <c r="F26" s="4591"/>
      <c r="G26" s="4595"/>
      <c r="H26" s="3053"/>
    </row>
    <row r="27" spans="1:8" ht="14.25" customHeight="1" x14ac:dyDescent="0.25">
      <c r="A27" s="4518"/>
      <c r="B27" s="4551"/>
      <c r="D27" s="4552"/>
      <c r="E27" s="4553"/>
      <c r="F27" s="4546"/>
      <c r="G27" s="3096"/>
      <c r="H27" s="3053"/>
    </row>
    <row r="28" spans="1:8" ht="14.25" customHeight="1" x14ac:dyDescent="0.25">
      <c r="A28" s="4518"/>
      <c r="B28" s="4551"/>
      <c r="D28" s="4552"/>
      <c r="E28" s="4553"/>
      <c r="F28" s="4546"/>
      <c r="G28" s="3096"/>
      <c r="H28" s="3053"/>
    </row>
    <row r="29" spans="1:8" ht="14.25" customHeight="1" x14ac:dyDescent="0.25">
      <c r="A29" s="4518"/>
      <c r="B29" s="4551"/>
      <c r="D29" s="4552"/>
      <c r="E29" s="4553"/>
      <c r="F29" s="4546"/>
      <c r="G29" s="3096"/>
      <c r="H29" s="3053"/>
    </row>
    <row r="30" spans="1:8" ht="14.25" customHeight="1" x14ac:dyDescent="0.25">
      <c r="A30" s="4518"/>
      <c r="B30" s="4551"/>
      <c r="D30" s="4552"/>
      <c r="E30" s="4553"/>
      <c r="F30" s="4546"/>
      <c r="G30" s="3096"/>
      <c r="H30" s="3053"/>
    </row>
    <row r="31" spans="1:8" ht="14.25" customHeight="1" x14ac:dyDescent="0.25">
      <c r="A31" s="4518"/>
      <c r="B31" s="4551"/>
      <c r="D31" s="4552"/>
      <c r="E31" s="4553"/>
      <c r="F31" s="4546"/>
      <c r="G31" s="3096"/>
      <c r="H31" s="3053"/>
    </row>
    <row r="32" spans="1:8" ht="14.25" customHeight="1" x14ac:dyDescent="0.25">
      <c r="A32" s="4518"/>
      <c r="B32" s="4551"/>
      <c r="D32" s="4552"/>
      <c r="E32" s="4553"/>
      <c r="F32" s="4546"/>
      <c r="G32" s="3096"/>
      <c r="H32" s="3053"/>
    </row>
    <row r="33" spans="1:9" ht="14.25" customHeight="1" x14ac:dyDescent="0.25">
      <c r="A33" s="4518"/>
      <c r="B33" s="4551"/>
      <c r="D33" s="4552"/>
      <c r="E33" s="4553"/>
      <c r="F33" s="4546"/>
      <c r="G33" s="3096"/>
      <c r="H33" s="3053"/>
    </row>
    <row r="34" spans="1:9" ht="14.25" customHeight="1" x14ac:dyDescent="0.25">
      <c r="A34" s="4518"/>
      <c r="B34" s="4551"/>
      <c r="D34" s="4552"/>
      <c r="E34" s="4553"/>
      <c r="F34" s="4546"/>
      <c r="G34" s="3096"/>
      <c r="H34" s="3053"/>
    </row>
    <row r="35" spans="1:9" ht="14.25" customHeight="1" x14ac:dyDescent="0.25">
      <c r="A35" s="4518"/>
      <c r="B35" s="4551"/>
      <c r="D35" s="4552"/>
      <c r="E35" s="4553"/>
      <c r="F35" s="4546"/>
      <c r="G35" s="3096"/>
      <c r="H35" s="3053"/>
    </row>
    <row r="36" spans="1:9" ht="14.25" customHeight="1" x14ac:dyDescent="0.25">
      <c r="A36" s="4518"/>
      <c r="B36" s="4551"/>
      <c r="D36" s="4552"/>
      <c r="E36" s="4553"/>
      <c r="F36" s="4546"/>
      <c r="G36" s="3096"/>
      <c r="H36" s="3053"/>
    </row>
    <row r="37" spans="1:9" ht="14.25" customHeight="1" x14ac:dyDescent="0.25">
      <c r="A37" s="4518"/>
      <c r="B37" s="4551"/>
      <c r="D37" s="4552"/>
      <c r="E37" s="4553"/>
      <c r="F37" s="4546"/>
      <c r="G37" s="3096"/>
      <c r="H37" s="3053"/>
    </row>
    <row r="38" spans="1:9" ht="14.25" customHeight="1" x14ac:dyDescent="0.25">
      <c r="A38" s="4518"/>
      <c r="B38" s="4551"/>
      <c r="D38" s="4552"/>
      <c r="E38" s="4553"/>
      <c r="F38" s="4546"/>
      <c r="G38" s="3096"/>
      <c r="H38" s="3053"/>
    </row>
    <row r="39" spans="1:9" ht="14.25" customHeight="1" x14ac:dyDescent="0.25">
      <c r="A39" s="4518"/>
      <c r="B39" s="4551"/>
      <c r="D39" s="4552"/>
      <c r="E39" s="4553"/>
      <c r="F39" s="4546"/>
      <c r="G39" s="3096"/>
      <c r="H39" s="3053"/>
    </row>
    <row r="40" spans="1:9" ht="14.25" customHeight="1" x14ac:dyDescent="0.25">
      <c r="A40" s="4555"/>
      <c r="B40" s="4556"/>
      <c r="C40" s="4557"/>
      <c r="D40" s="4558"/>
      <c r="E40" s="4559"/>
      <c r="F40" s="4556"/>
      <c r="G40" s="4560"/>
      <c r="H40" s="3053"/>
    </row>
    <row r="41" spans="1:9" x14ac:dyDescent="0.25">
      <c r="A41" s="3053"/>
      <c r="B41" s="3053"/>
      <c r="C41" s="3053"/>
      <c r="D41" s="3053"/>
      <c r="E41" s="3053"/>
      <c r="F41" s="3053"/>
      <c r="G41" s="3053"/>
      <c r="H41" s="3053"/>
      <c r="I41" s="3053"/>
    </row>
    <row r="42" spans="1:9" x14ac:dyDescent="0.25">
      <c r="A42" s="4561"/>
      <c r="B42" s="3053"/>
      <c r="C42" s="3053"/>
      <c r="D42" s="3053"/>
      <c r="E42" s="3053"/>
      <c r="F42" s="3053"/>
      <c r="G42" s="3053"/>
      <c r="H42" s="3053"/>
      <c r="I42" s="3053"/>
    </row>
    <row r="43" spans="1:9" x14ac:dyDescent="0.25">
      <c r="A43" s="4562"/>
      <c r="B43" s="3053"/>
      <c r="C43" s="3053"/>
      <c r="D43" s="3053"/>
      <c r="E43" s="3053"/>
      <c r="F43" s="3053"/>
      <c r="G43" s="3053"/>
      <c r="H43" s="3053"/>
      <c r="I43" s="3053"/>
    </row>
    <row r="44" spans="1:9" x14ac:dyDescent="0.25">
      <c r="A44" s="3053"/>
      <c r="B44" s="3053"/>
      <c r="C44" s="3053"/>
      <c r="D44" s="3053"/>
      <c r="E44" s="3053"/>
      <c r="F44" s="3053"/>
      <c r="G44" s="3053"/>
      <c r="H44" s="3053"/>
      <c r="I44" s="3053"/>
    </row>
    <row r="45" spans="1:9" x14ac:dyDescent="0.25">
      <c r="A45" s="3053"/>
      <c r="B45" s="3053"/>
      <c r="C45" s="3053"/>
      <c r="D45" s="3053"/>
      <c r="E45" s="3053"/>
      <c r="F45" s="3053"/>
      <c r="G45" s="3053"/>
      <c r="H45" s="3053"/>
      <c r="I45" s="3053"/>
    </row>
    <row r="46" spans="1:9" x14ac:dyDescent="0.25">
      <c r="A46" s="3053"/>
      <c r="B46" s="3053"/>
      <c r="C46" s="3053"/>
      <c r="D46" s="3053"/>
      <c r="E46" s="3053"/>
      <c r="F46" s="3053"/>
      <c r="G46" s="3053"/>
      <c r="H46" s="3053"/>
      <c r="I46" s="3053"/>
    </row>
    <row r="47" spans="1:9" x14ac:dyDescent="0.25">
      <c r="A47" s="3053"/>
      <c r="B47" s="3053"/>
      <c r="C47" s="3053"/>
      <c r="D47" s="3053"/>
      <c r="E47" s="3053"/>
      <c r="F47" s="3053"/>
      <c r="G47" s="3053"/>
      <c r="H47" s="3053"/>
      <c r="I47" s="3053"/>
    </row>
    <row r="48" spans="1:9" x14ac:dyDescent="0.25">
      <c r="A48" s="3053"/>
      <c r="B48" s="3053"/>
      <c r="C48" s="3053"/>
      <c r="D48" s="3053"/>
      <c r="E48" s="3053"/>
      <c r="F48" s="3053"/>
      <c r="G48" s="3053"/>
      <c r="H48" s="3053"/>
      <c r="I48" s="3053"/>
    </row>
    <row r="49" spans="1:9" x14ac:dyDescent="0.25">
      <c r="A49" s="3053"/>
      <c r="B49" s="3053"/>
      <c r="C49" s="3053"/>
      <c r="D49" s="3053"/>
      <c r="E49" s="3053"/>
      <c r="F49" s="3053"/>
      <c r="G49" s="3053"/>
      <c r="H49" s="3053"/>
      <c r="I49" s="3053"/>
    </row>
  </sheetData>
  <mergeCells count="7">
    <mergeCell ref="A17:F17"/>
    <mergeCell ref="J3:P3"/>
    <mergeCell ref="B4:C4"/>
    <mergeCell ref="D4:E4"/>
    <mergeCell ref="F4:G4"/>
    <mergeCell ref="A9:E9"/>
    <mergeCell ref="A16:F16"/>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&amp;R&amp;"Tahoma,Normal"235</oddFooter>
  </headerFooter>
  <drawing r:id="rId2"/>
  <tableParts count="1">
    <tablePart r:id="rId3"/>
  </tableParts>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2">
    <tabColor rgb="FFEB700B"/>
  </sheetPr>
  <dimension ref="A1:AR26"/>
  <sheetViews>
    <sheetView showGridLines="0" view="pageBreakPreview" topLeftCell="K1" zoomScaleNormal="70" zoomScaleSheetLayoutView="100" workbookViewId="0">
      <selection activeCell="M20" sqref="M20"/>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5.42578125" style="6" customWidth="1"/>
    <col min="19" max="19" width="3.7109375" style="6" customWidth="1"/>
    <col min="20" max="20" width="34.5703125" style="378" customWidth="1"/>
    <col min="21" max="21" width="15.7109375" style="6" hidden="1" customWidth="1"/>
    <col min="22" max="22" width="3.140625" style="6" hidden="1" customWidth="1"/>
    <col min="23" max="23" width="13.5703125" style="6" hidden="1" customWidth="1"/>
    <col min="24" max="24" width="10.140625" style="378" hidden="1" customWidth="1"/>
    <col min="25" max="25" width="8.140625" style="378" hidden="1" customWidth="1"/>
    <col min="26" max="26" width="26" style="378" hidden="1" customWidth="1"/>
    <col min="27" max="27" width="22.710937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4" s="3999" customFormat="1" ht="18" x14ac:dyDescent="0.25">
      <c r="K1" s="1652" t="s">
        <v>2403</v>
      </c>
      <c r="L1" s="3182"/>
      <c r="M1" s="3182"/>
      <c r="N1" s="3182"/>
      <c r="O1" s="3182"/>
      <c r="P1" s="3182"/>
      <c r="Q1" s="3182"/>
      <c r="R1" s="3182"/>
      <c r="S1" s="3182"/>
      <c r="T1" s="2996" t="s">
        <v>5199</v>
      </c>
      <c r="V1" s="4000"/>
      <c r="W1" s="4001"/>
      <c r="X1" s="4001"/>
      <c r="Y1" s="4001"/>
      <c r="Z1" s="4002"/>
    </row>
    <row r="2" spans="1:44" s="3999" customFormat="1" ht="18" x14ac:dyDescent="0.25">
      <c r="K2" s="1652" t="s">
        <v>4531</v>
      </c>
      <c r="L2" s="3182"/>
      <c r="M2" s="3182"/>
      <c r="N2" s="3182"/>
      <c r="O2" s="3182"/>
      <c r="P2" s="3182"/>
      <c r="Q2" s="3182"/>
      <c r="R2" s="3182"/>
      <c r="S2" s="3182"/>
      <c r="T2" s="3182"/>
      <c r="V2" s="4000"/>
      <c r="W2" s="4001"/>
      <c r="X2" s="4001"/>
      <c r="Y2" s="4001"/>
      <c r="Z2" s="4002"/>
    </row>
    <row r="3" spans="1:44" s="3999" customFormat="1" ht="18" x14ac:dyDescent="0.25">
      <c r="K3" s="1652" t="s">
        <v>3542</v>
      </c>
      <c r="L3" s="3182"/>
      <c r="M3" s="3182"/>
      <c r="N3" s="3182"/>
      <c r="O3" s="3182"/>
      <c r="P3" s="3182"/>
      <c r="Q3" s="3182"/>
      <c r="R3" s="3182"/>
      <c r="S3" s="3182"/>
      <c r="T3" s="3182"/>
      <c r="V3" s="4000"/>
      <c r="W3" s="4001"/>
      <c r="X3" s="4001"/>
      <c r="Y3" s="4001"/>
      <c r="Z3" s="4002"/>
    </row>
    <row r="4" spans="1:44" s="3999" customFormat="1" ht="16.5" customHeight="1" x14ac:dyDescent="0.25">
      <c r="K4" s="2992">
        <v>2013</v>
      </c>
      <c r="L4" s="3182"/>
      <c r="M4" s="3182"/>
      <c r="N4" s="3182"/>
      <c r="O4" s="3182"/>
      <c r="P4" s="3182"/>
      <c r="Q4" s="3182"/>
      <c r="R4" s="3182"/>
      <c r="S4" s="3182"/>
      <c r="T4" s="3182"/>
      <c r="V4" s="4000"/>
      <c r="W4" s="4001"/>
      <c r="X4" s="4001"/>
      <c r="Y4" s="4001"/>
      <c r="Z4" s="4002"/>
    </row>
    <row r="5" spans="1:44" s="3999" customFormat="1" ht="12.75" customHeight="1" x14ac:dyDescent="0.25">
      <c r="K5" s="3182"/>
      <c r="L5" s="3184"/>
      <c r="M5" s="3184"/>
      <c r="N5" s="3184"/>
      <c r="O5" s="3184"/>
      <c r="P5" s="3184"/>
      <c r="Q5" s="3184"/>
      <c r="R5" s="3184"/>
      <c r="S5" s="3184"/>
      <c r="T5" s="3184"/>
      <c r="V5" s="85"/>
      <c r="W5" s="83"/>
      <c r="X5" s="58"/>
      <c r="Y5" s="58"/>
      <c r="Z5" s="58"/>
    </row>
    <row r="6" spans="1:44" s="3632" customFormat="1" ht="40.5" customHeight="1" x14ac:dyDescent="0.2">
      <c r="A6" s="4223" t="s">
        <v>50</v>
      </c>
      <c r="B6" s="4199" t="s">
        <v>44</v>
      </c>
      <c r="C6" s="4199" t="s">
        <v>172</v>
      </c>
      <c r="D6" s="4199" t="s">
        <v>261</v>
      </c>
      <c r="E6" s="4199"/>
      <c r="F6" s="4199" t="s">
        <v>176</v>
      </c>
      <c r="G6" s="4199" t="s">
        <v>179</v>
      </c>
      <c r="H6" s="4199" t="s">
        <v>178</v>
      </c>
      <c r="I6" s="4199" t="s">
        <v>174</v>
      </c>
      <c r="J6" s="4224" t="s">
        <v>175</v>
      </c>
      <c r="K6" s="4225" t="s">
        <v>181</v>
      </c>
      <c r="L6" s="4225" t="s">
        <v>21</v>
      </c>
      <c r="M6" s="4225" t="s">
        <v>29</v>
      </c>
      <c r="N6" s="6105" t="s">
        <v>258</v>
      </c>
      <c r="O6" s="6105"/>
      <c r="P6" s="6105" t="s">
        <v>182</v>
      </c>
      <c r="Q6" s="6105"/>
      <c r="R6" s="6105" t="s">
        <v>20</v>
      </c>
      <c r="S6" s="6105"/>
      <c r="T6" s="4225" t="s">
        <v>30</v>
      </c>
      <c r="U6" s="4197" t="s">
        <v>171</v>
      </c>
      <c r="V6" s="4198" t="s">
        <v>183</v>
      </c>
      <c r="W6" s="4198" t="s">
        <v>185</v>
      </c>
      <c r="X6" s="4199" t="s">
        <v>26</v>
      </c>
      <c r="Y6" s="4199" t="s">
        <v>27</v>
      </c>
      <c r="Z6" s="4200" t="s">
        <v>23</v>
      </c>
      <c r="AA6" s="4201" t="s">
        <v>187</v>
      </c>
      <c r="AB6" s="4201" t="s">
        <v>188</v>
      </c>
      <c r="AC6" s="4202" t="s">
        <v>45</v>
      </c>
      <c r="AD6" s="4199" t="s">
        <v>47</v>
      </c>
      <c r="AE6" s="4203" t="s">
        <v>49</v>
      </c>
      <c r="AF6" s="4203" t="s">
        <v>189</v>
      </c>
      <c r="AG6" s="4203" t="s">
        <v>202</v>
      </c>
      <c r="AH6" s="4203" t="s">
        <v>191</v>
      </c>
      <c r="AI6" s="4199" t="s">
        <v>151</v>
      </c>
    </row>
    <row r="7" spans="1:44" s="60" customFormat="1" ht="26.25" customHeight="1" x14ac:dyDescent="0.2">
      <c r="A7" s="4302"/>
      <c r="B7" s="4231"/>
      <c r="C7" s="4232"/>
      <c r="D7" s="4230"/>
      <c r="E7" s="4230"/>
      <c r="F7" s="4230"/>
      <c r="G7" s="4401"/>
      <c r="H7" s="4232"/>
      <c r="I7" s="4230"/>
      <c r="J7" s="4233"/>
      <c r="K7" s="6042" t="s">
        <v>3532</v>
      </c>
      <c r="L7" s="6043"/>
      <c r="M7" s="6043"/>
      <c r="N7" s="3685">
        <f>N8</f>
        <v>300000</v>
      </c>
      <c r="O7" s="2058"/>
      <c r="P7" s="4136"/>
      <c r="Q7" s="3334"/>
      <c r="R7" s="2066">
        <f>R8</f>
        <v>0</v>
      </c>
      <c r="S7" s="3335"/>
      <c r="T7" s="3937"/>
      <c r="U7" s="4399"/>
      <c r="V7" s="4235"/>
      <c r="W7" s="4235"/>
      <c r="X7" s="4236">
        <f t="shared" ref="X7:Y7" si="0">X8</f>
        <v>0</v>
      </c>
      <c r="Y7" s="4236">
        <f t="shared" si="0"/>
        <v>1</v>
      </c>
      <c r="Z7" s="4232"/>
      <c r="AA7" s="4230"/>
      <c r="AB7" s="4230"/>
      <c r="AC7" s="4230"/>
      <c r="AD7" s="4230"/>
      <c r="AE7" s="4230"/>
      <c r="AF7" s="4230"/>
      <c r="AG7" s="4230"/>
      <c r="AH7" s="4230"/>
      <c r="AI7" s="4230"/>
      <c r="AJ7" s="6"/>
      <c r="AK7" s="6"/>
      <c r="AL7" s="6"/>
      <c r="AM7" s="6"/>
      <c r="AN7" s="6"/>
      <c r="AO7" s="6"/>
      <c r="AP7" s="6"/>
      <c r="AQ7" s="6"/>
      <c r="AR7" s="6"/>
    </row>
    <row r="8" spans="1:44" s="60" customFormat="1" ht="16.5" x14ac:dyDescent="0.2">
      <c r="A8" s="4313"/>
      <c r="B8" s="4205"/>
      <c r="C8" s="4206"/>
      <c r="D8" s="4207"/>
      <c r="E8" s="4207"/>
      <c r="F8" s="4207"/>
      <c r="G8" s="4206"/>
      <c r="H8" s="4206"/>
      <c r="I8" s="4207"/>
      <c r="J8" s="4208"/>
      <c r="K8" s="2071" t="s">
        <v>294</v>
      </c>
      <c r="L8" s="2076"/>
      <c r="M8" s="2076"/>
      <c r="N8" s="2545">
        <f>SUM(N9:N9)</f>
        <v>300000</v>
      </c>
      <c r="O8" s="2688"/>
      <c r="P8" s="3586"/>
      <c r="Q8" s="2068"/>
      <c r="R8" s="2072">
        <f>SUM(R9:R9)</f>
        <v>0</v>
      </c>
      <c r="S8" s="2068"/>
      <c r="T8" s="2212"/>
      <c r="U8" s="4402"/>
      <c r="V8" s="4216"/>
      <c r="W8" s="4216"/>
      <c r="X8" s="4217">
        <f>SUM(X9:X9)</f>
        <v>0</v>
      </c>
      <c r="Y8" s="4217">
        <f>SUM(Y9:Y9)</f>
        <v>1</v>
      </c>
      <c r="Z8" s="4206"/>
      <c r="AA8" s="4207"/>
      <c r="AB8" s="4207"/>
      <c r="AC8" s="4207"/>
      <c r="AD8" s="4207"/>
      <c r="AE8" s="4207"/>
      <c r="AF8" s="4207"/>
      <c r="AG8" s="4207"/>
      <c r="AH8" s="4207"/>
      <c r="AI8" s="4207"/>
      <c r="AJ8" s="6"/>
      <c r="AK8" s="6"/>
      <c r="AL8" s="6"/>
      <c r="AM8" s="6"/>
      <c r="AN8" s="6"/>
      <c r="AO8" s="6"/>
      <c r="AP8" s="6"/>
      <c r="AQ8" s="6"/>
      <c r="AR8" s="6"/>
    </row>
    <row r="9" spans="1:44" s="587" customFormat="1" ht="26.25" customHeight="1" x14ac:dyDescent="0.25">
      <c r="A9" s="3351" t="s">
        <v>840</v>
      </c>
      <c r="B9" s="590" t="s">
        <v>4149</v>
      </c>
      <c r="C9" s="3351" t="s">
        <v>285</v>
      </c>
      <c r="D9" s="3357" t="s">
        <v>306</v>
      </c>
      <c r="E9" s="1186" t="s">
        <v>281</v>
      </c>
      <c r="F9" s="4058" t="s">
        <v>710</v>
      </c>
      <c r="G9" s="3355" t="s">
        <v>3708</v>
      </c>
      <c r="H9" s="3774" t="s">
        <v>294</v>
      </c>
      <c r="I9" s="3355" t="s">
        <v>3532</v>
      </c>
      <c r="J9" s="3783">
        <v>2009</v>
      </c>
      <c r="K9" s="3789" t="s">
        <v>3709</v>
      </c>
      <c r="L9" s="3764" t="s">
        <v>305</v>
      </c>
      <c r="M9" s="1990" t="s">
        <v>1906</v>
      </c>
      <c r="N9" s="2573">
        <v>300000</v>
      </c>
      <c r="O9" s="1965"/>
      <c r="P9" s="2715">
        <v>0</v>
      </c>
      <c r="Q9" s="1965"/>
      <c r="R9" s="3373" t="s">
        <v>3710</v>
      </c>
      <c r="S9" s="1963"/>
      <c r="T9" s="1962" t="s">
        <v>4563</v>
      </c>
      <c r="U9" s="3459">
        <v>0</v>
      </c>
      <c r="V9" s="3460" t="s">
        <v>4564</v>
      </c>
      <c r="W9" s="3460" t="s">
        <v>3725</v>
      </c>
      <c r="X9" s="3717">
        <v>0</v>
      </c>
      <c r="Y9" s="3717">
        <v>1</v>
      </c>
      <c r="Z9" s="3492" t="s">
        <v>4154</v>
      </c>
      <c r="AA9" s="3351"/>
      <c r="AB9" s="3351"/>
      <c r="AC9" s="3390" t="s">
        <v>281</v>
      </c>
      <c r="AD9" s="980" t="s">
        <v>4565</v>
      </c>
      <c r="AE9" s="3391" t="s">
        <v>4566</v>
      </c>
      <c r="AF9" s="3382">
        <v>40525</v>
      </c>
      <c r="AG9" s="3381" t="s">
        <v>287</v>
      </c>
      <c r="AH9" s="3382" t="s">
        <v>287</v>
      </c>
      <c r="AI9" s="3454" t="s">
        <v>3080</v>
      </c>
      <c r="AJ9" s="627" t="s">
        <v>281</v>
      </c>
      <c r="AK9" s="627" t="s">
        <v>281</v>
      </c>
      <c r="AL9" s="627" t="s">
        <v>281</v>
      </c>
      <c r="AM9" s="627" t="s">
        <v>281</v>
      </c>
      <c r="AN9" s="627" t="s">
        <v>281</v>
      </c>
      <c r="AO9" s="1182" t="s">
        <v>281</v>
      </c>
    </row>
    <row r="10" spans="1:44" s="60" customFormat="1" ht="26.25" customHeight="1" x14ac:dyDescent="0.2">
      <c r="A10" s="4302"/>
      <c r="B10" s="4231"/>
      <c r="C10" s="4232"/>
      <c r="D10" s="4230"/>
      <c r="E10" s="4230"/>
      <c r="F10" s="4230"/>
      <c r="G10" s="4401"/>
      <c r="H10" s="4232"/>
      <c r="I10" s="4230"/>
      <c r="J10" s="4233"/>
      <c r="K10" s="6042" t="s">
        <v>3533</v>
      </c>
      <c r="L10" s="6043"/>
      <c r="M10" s="6043"/>
      <c r="N10" s="3685">
        <f>SUM(N11)</f>
        <v>30838.98</v>
      </c>
      <c r="O10" s="2058"/>
      <c r="P10" s="4136"/>
      <c r="Q10" s="3334"/>
      <c r="R10" s="2066">
        <f>SUM(R11)</f>
        <v>0</v>
      </c>
      <c r="S10" s="3335"/>
      <c r="T10" s="3937"/>
      <c r="U10" s="4399"/>
      <c r="V10" s="4235"/>
      <c r="W10" s="4235"/>
      <c r="X10" s="4236">
        <f>SUM(X11)</f>
        <v>0</v>
      </c>
      <c r="Y10" s="4236">
        <f>SUM(Y11)</f>
        <v>0</v>
      </c>
      <c r="Z10" s="4232"/>
      <c r="AA10" s="4230"/>
      <c r="AB10" s="4230"/>
      <c r="AC10" s="4230"/>
      <c r="AD10" s="4230"/>
      <c r="AE10" s="4230"/>
      <c r="AF10" s="4230"/>
      <c r="AG10" s="4230"/>
      <c r="AH10" s="4230"/>
      <c r="AI10" s="4230"/>
      <c r="AJ10" s="6"/>
      <c r="AK10" s="6"/>
      <c r="AL10" s="6"/>
      <c r="AM10" s="6"/>
      <c r="AN10" s="6"/>
      <c r="AO10" s="6"/>
      <c r="AP10" s="6"/>
      <c r="AQ10" s="6"/>
      <c r="AR10" s="6"/>
    </row>
    <row r="11" spans="1:44" s="60" customFormat="1" ht="15.75" customHeight="1" x14ac:dyDescent="0.2">
      <c r="A11" s="4207"/>
      <c r="B11" s="4205"/>
      <c r="C11" s="4206"/>
      <c r="D11" s="4207"/>
      <c r="E11" s="4207"/>
      <c r="F11" s="4207"/>
      <c r="G11" s="4206"/>
      <c r="H11" s="4206"/>
      <c r="I11" s="4207"/>
      <c r="J11" s="4208"/>
      <c r="K11" s="2071" t="s">
        <v>294</v>
      </c>
      <c r="L11" s="2076"/>
      <c r="M11" s="2076"/>
      <c r="N11" s="2545">
        <f>SUM(N12:N12)</f>
        <v>30838.98</v>
      </c>
      <c r="O11" s="2688"/>
      <c r="P11" s="3586"/>
      <c r="Q11" s="2068"/>
      <c r="R11" s="2072">
        <f>SUM(R12:R12)</f>
        <v>0</v>
      </c>
      <c r="S11" s="2068"/>
      <c r="T11" s="2212"/>
      <c r="U11" s="4400"/>
      <c r="V11" s="4216"/>
      <c r="W11" s="4216"/>
      <c r="X11" s="4217">
        <f>SUM(X12:X12)</f>
        <v>0</v>
      </c>
      <c r="Y11" s="4217">
        <f>SUM(Y12:Y12)</f>
        <v>0</v>
      </c>
      <c r="Z11" s="4206"/>
      <c r="AA11" s="4206"/>
      <c r="AB11" s="4206"/>
      <c r="AC11" s="4206"/>
      <c r="AD11" s="4206"/>
      <c r="AE11" s="4206"/>
      <c r="AF11" s="4206"/>
      <c r="AG11" s="4206"/>
      <c r="AH11" s="4206"/>
      <c r="AI11" s="4206"/>
      <c r="AJ11" s="6"/>
      <c r="AK11" s="6"/>
    </row>
    <row r="12" spans="1:44" s="587" customFormat="1" ht="36" customHeight="1" x14ac:dyDescent="0.25">
      <c r="A12" s="3351" t="s">
        <v>840</v>
      </c>
      <c r="B12" s="4059" t="s">
        <v>4149</v>
      </c>
      <c r="C12" s="3351" t="s">
        <v>285</v>
      </c>
      <c r="D12" s="3357" t="s">
        <v>306</v>
      </c>
      <c r="E12" s="1186" t="s">
        <v>281</v>
      </c>
      <c r="F12" s="4058" t="s">
        <v>710</v>
      </c>
      <c r="G12" s="3355" t="s">
        <v>3591</v>
      </c>
      <c r="H12" s="3774" t="s">
        <v>294</v>
      </c>
      <c r="I12" s="3357" t="s">
        <v>3533</v>
      </c>
      <c r="J12" s="3783">
        <v>2010</v>
      </c>
      <c r="K12" s="1968" t="s">
        <v>3592</v>
      </c>
      <c r="L12" s="3764" t="s">
        <v>290</v>
      </c>
      <c r="M12" s="1990" t="s">
        <v>4043</v>
      </c>
      <c r="N12" s="3792">
        <v>30838.98</v>
      </c>
      <c r="O12" s="3793"/>
      <c r="P12" s="2909">
        <v>0</v>
      </c>
      <c r="Q12" s="3372"/>
      <c r="R12" s="3373" t="s">
        <v>3594</v>
      </c>
      <c r="S12" s="1991"/>
      <c r="T12" s="2011" t="s">
        <v>4567</v>
      </c>
      <c r="U12" s="4196">
        <v>0</v>
      </c>
      <c r="V12" s="3460" t="s">
        <v>4564</v>
      </c>
      <c r="W12" s="3460" t="s">
        <v>3725</v>
      </c>
      <c r="X12" s="3717">
        <v>0</v>
      </c>
      <c r="Y12" s="3717">
        <v>0</v>
      </c>
      <c r="Z12" s="3492" t="s">
        <v>4154</v>
      </c>
      <c r="AA12" s="3762"/>
      <c r="AB12" s="3351"/>
      <c r="AC12" s="3379" t="s">
        <v>281</v>
      </c>
      <c r="AD12" s="4403" t="s">
        <v>4376</v>
      </c>
      <c r="AE12" s="3381" t="s">
        <v>4344</v>
      </c>
      <c r="AF12" s="3382">
        <v>40507</v>
      </c>
      <c r="AG12" s="3381" t="s">
        <v>4568</v>
      </c>
      <c r="AH12" s="3382">
        <v>40529</v>
      </c>
      <c r="AI12" s="3380" t="s">
        <v>3117</v>
      </c>
      <c r="AJ12" s="627" t="s">
        <v>281</v>
      </c>
      <c r="AK12" s="627" t="s">
        <v>281</v>
      </c>
      <c r="AL12" s="627" t="s">
        <v>281</v>
      </c>
      <c r="AM12" s="627" t="s">
        <v>281</v>
      </c>
      <c r="AN12" s="627" t="s">
        <v>281</v>
      </c>
      <c r="AO12" s="1182" t="s">
        <v>281</v>
      </c>
    </row>
    <row r="13" spans="1:44" s="60" customFormat="1" ht="27.75" customHeight="1" x14ac:dyDescent="0.2">
      <c r="A13" s="4230"/>
      <c r="B13" s="4231"/>
      <c r="C13" s="4232"/>
      <c r="D13" s="4230"/>
      <c r="E13" s="4230"/>
      <c r="F13" s="4230"/>
      <c r="G13" s="4232"/>
      <c r="H13" s="4232"/>
      <c r="I13" s="4230"/>
      <c r="J13" s="4233"/>
      <c r="K13" s="6042" t="s">
        <v>500</v>
      </c>
      <c r="L13" s="6043"/>
      <c r="M13" s="6043"/>
      <c r="N13" s="3685">
        <f>SUM(N14)</f>
        <v>10678.44</v>
      </c>
      <c r="O13" s="2749"/>
      <c r="P13" s="4136"/>
      <c r="Q13" s="3334"/>
      <c r="R13" s="2066">
        <f>SUM(R14)</f>
        <v>0</v>
      </c>
      <c r="S13" s="3335"/>
      <c r="T13" s="3937"/>
      <c r="U13" s="4234"/>
      <c r="V13" s="4235"/>
      <c r="W13" s="4235"/>
      <c r="X13" s="4236">
        <f>SUM(X14)</f>
        <v>0</v>
      </c>
      <c r="Y13" s="4236">
        <f>SUM(Y14)</f>
        <v>0</v>
      </c>
      <c r="Z13" s="4232"/>
      <c r="AA13" s="4232"/>
      <c r="AB13" s="4232"/>
      <c r="AC13" s="4232"/>
      <c r="AD13" s="4232"/>
      <c r="AE13" s="4232"/>
      <c r="AF13" s="4232"/>
      <c r="AG13" s="4232"/>
      <c r="AH13" s="4232"/>
      <c r="AI13" s="4232"/>
      <c r="AJ13" s="6"/>
    </row>
    <row r="14" spans="1:44" s="60" customFormat="1" ht="16.5" x14ac:dyDescent="0.2">
      <c r="A14" s="4204"/>
      <c r="B14" s="4205"/>
      <c r="C14" s="4206"/>
      <c r="D14" s="4207"/>
      <c r="E14" s="4207"/>
      <c r="F14" s="4207"/>
      <c r="G14" s="4206"/>
      <c r="H14" s="4206"/>
      <c r="I14" s="4207"/>
      <c r="J14" s="4208"/>
      <c r="K14" s="2927" t="s">
        <v>294</v>
      </c>
      <c r="L14" s="2076"/>
      <c r="M14" s="2076"/>
      <c r="N14" s="2545">
        <f>SUM(N15:N15)</f>
        <v>10678.44</v>
      </c>
      <c r="O14" s="2688"/>
      <c r="P14" s="3695"/>
      <c r="Q14" s="2068"/>
      <c r="R14" s="2072">
        <f>SUM(R15:R15)</f>
        <v>0</v>
      </c>
      <c r="S14" s="2068"/>
      <c r="T14" s="4149"/>
      <c r="U14" s="4215"/>
      <c r="V14" s="4216"/>
      <c r="W14" s="4216"/>
      <c r="X14" s="4217">
        <f>SUM(X15:X15)</f>
        <v>0</v>
      </c>
      <c r="Y14" s="4217">
        <f>SUM(Y15:Y15)</f>
        <v>0</v>
      </c>
      <c r="Z14" s="4218"/>
      <c r="AA14" s="4219"/>
      <c r="AB14" s="4219"/>
      <c r="AC14" s="4219"/>
      <c r="AD14" s="4219"/>
      <c r="AE14" s="4219"/>
      <c r="AF14" s="4219"/>
      <c r="AG14" s="4219"/>
      <c r="AH14" s="4219"/>
      <c r="AI14" s="4219"/>
      <c r="AJ14" s="6"/>
    </row>
    <row r="15" spans="1:44" s="587" customFormat="1" ht="36.75" customHeight="1" x14ac:dyDescent="0.25">
      <c r="A15" s="3351" t="s">
        <v>840</v>
      </c>
      <c r="B15" s="3425" t="s">
        <v>297</v>
      </c>
      <c r="C15" s="3351" t="s">
        <v>285</v>
      </c>
      <c r="D15" s="3357" t="s">
        <v>306</v>
      </c>
      <c r="E15" s="1186" t="s">
        <v>281</v>
      </c>
      <c r="F15" s="4058" t="s">
        <v>710</v>
      </c>
      <c r="G15" s="3355" t="s">
        <v>3750</v>
      </c>
      <c r="H15" s="3369" t="s">
        <v>294</v>
      </c>
      <c r="I15" s="3357" t="s">
        <v>500</v>
      </c>
      <c r="J15" s="3783">
        <v>2012</v>
      </c>
      <c r="K15" s="2700" t="s">
        <v>3751</v>
      </c>
      <c r="L15" s="2619" t="s">
        <v>318</v>
      </c>
      <c r="M15" s="2619" t="s">
        <v>318</v>
      </c>
      <c r="N15" s="3794">
        <v>10678.44</v>
      </c>
      <c r="O15" s="2700"/>
      <c r="P15" s="3576">
        <v>0</v>
      </c>
      <c r="Q15" s="2700"/>
      <c r="R15" s="3373" t="s">
        <v>3788</v>
      </c>
      <c r="S15" s="3795"/>
      <c r="T15" s="2011" t="s">
        <v>4569</v>
      </c>
      <c r="U15" s="3459">
        <v>0</v>
      </c>
      <c r="V15" s="3460" t="s">
        <v>284</v>
      </c>
      <c r="W15" s="3460" t="s">
        <v>283</v>
      </c>
      <c r="X15" s="3816">
        <v>0</v>
      </c>
      <c r="Y15" s="3816">
        <v>0</v>
      </c>
      <c r="Z15" s="3492" t="s">
        <v>3792</v>
      </c>
      <c r="AA15" s="3351"/>
      <c r="AB15" s="3351"/>
      <c r="AC15" s="3390" t="s">
        <v>281</v>
      </c>
      <c r="AD15" s="980" t="s">
        <v>4331</v>
      </c>
      <c r="AE15" s="3391" t="s">
        <v>4332</v>
      </c>
      <c r="AF15" s="3382">
        <v>41127</v>
      </c>
      <c r="AG15" s="3381" t="s">
        <v>287</v>
      </c>
      <c r="AH15" s="3382" t="s">
        <v>287</v>
      </c>
      <c r="AI15" s="3454" t="s">
        <v>3080</v>
      </c>
      <c r="AJ15" s="627" t="s">
        <v>281</v>
      </c>
      <c r="AK15" s="627" t="s">
        <v>281</v>
      </c>
      <c r="AL15" s="627" t="s">
        <v>281</v>
      </c>
      <c r="AM15" s="627" t="s">
        <v>281</v>
      </c>
      <c r="AN15" s="627" t="s">
        <v>281</v>
      </c>
      <c r="AO15" s="1182" t="s">
        <v>281</v>
      </c>
    </row>
    <row r="16" spans="1:44" s="60" customFormat="1" ht="16.5" x14ac:dyDescent="0.2">
      <c r="A16" s="4366"/>
      <c r="B16" s="4231"/>
      <c r="C16" s="4232"/>
      <c r="D16" s="4230"/>
      <c r="E16" s="4230"/>
      <c r="F16" s="4230"/>
      <c r="G16" s="4401"/>
      <c r="H16" s="4232"/>
      <c r="I16" s="4230"/>
      <c r="J16" s="4233"/>
      <c r="K16" s="6118" t="s">
        <v>3534</v>
      </c>
      <c r="L16" s="6057"/>
      <c r="M16" s="6057"/>
      <c r="N16" s="3685">
        <f>SUM(N17)</f>
        <v>675730</v>
      </c>
      <c r="O16" s="2749"/>
      <c r="P16" s="3690"/>
      <c r="Q16" s="3334"/>
      <c r="R16" s="2066">
        <f>SUM(R17)</f>
        <v>318</v>
      </c>
      <c r="S16" s="3335"/>
      <c r="T16" s="3336"/>
      <c r="U16" s="4299"/>
      <c r="V16" s="4235"/>
      <c r="W16" s="4235"/>
      <c r="X16" s="4236">
        <f>SUM(X17)</f>
        <v>3</v>
      </c>
      <c r="Y16" s="4236">
        <f>SUM(Y17)</f>
        <v>6</v>
      </c>
      <c r="Z16" s="4404"/>
      <c r="AA16" s="4267"/>
      <c r="AB16" s="4267"/>
      <c r="AC16" s="4267"/>
      <c r="AD16" s="4267"/>
      <c r="AE16" s="4267"/>
      <c r="AF16" s="4267"/>
      <c r="AG16" s="4267"/>
      <c r="AH16" s="4267"/>
      <c r="AI16" s="4267"/>
      <c r="AJ16" s="6"/>
    </row>
    <row r="17" spans="1:41" s="60" customFormat="1" ht="15.75" customHeight="1" x14ac:dyDescent="0.2">
      <c r="A17" s="4204"/>
      <c r="B17" s="4205"/>
      <c r="C17" s="4206"/>
      <c r="D17" s="4207"/>
      <c r="E17" s="4207"/>
      <c r="F17" s="4207"/>
      <c r="G17" s="4206"/>
      <c r="H17" s="4206"/>
      <c r="I17" s="4207"/>
      <c r="J17" s="4208"/>
      <c r="K17" s="2927" t="s">
        <v>294</v>
      </c>
      <c r="L17" s="2076"/>
      <c r="M17" s="2076"/>
      <c r="N17" s="2545">
        <f>SUM(N18:N23)</f>
        <v>675730</v>
      </c>
      <c r="O17" s="2688"/>
      <c r="P17" s="3695"/>
      <c r="Q17" s="2068"/>
      <c r="R17" s="2072">
        <f>SUM(R18:R23)</f>
        <v>318</v>
      </c>
      <c r="S17" s="2068"/>
      <c r="T17" s="4149"/>
      <c r="U17" s="4215"/>
      <c r="V17" s="4216"/>
      <c r="W17" s="4216"/>
      <c r="X17" s="4217">
        <f>SUM(X18:X23)</f>
        <v>3</v>
      </c>
      <c r="Y17" s="4217">
        <f>SUM(Y18:Y23)</f>
        <v>6</v>
      </c>
      <c r="Z17" s="4218"/>
      <c r="AA17" s="4219"/>
      <c r="AB17" s="4219"/>
      <c r="AC17" s="4219"/>
      <c r="AD17" s="4219"/>
      <c r="AE17" s="4219"/>
      <c r="AF17" s="4219"/>
      <c r="AG17" s="4219"/>
      <c r="AH17" s="4219"/>
      <c r="AI17" s="4219"/>
      <c r="AJ17" s="6"/>
    </row>
    <row r="18" spans="1:41" s="587" customFormat="1" ht="25.5" customHeight="1" x14ac:dyDescent="0.25">
      <c r="A18" s="3351" t="s">
        <v>840</v>
      </c>
      <c r="B18" s="3425" t="s">
        <v>297</v>
      </c>
      <c r="C18" s="3351" t="s">
        <v>285</v>
      </c>
      <c r="D18" s="3357" t="s">
        <v>306</v>
      </c>
      <c r="E18" s="1186" t="s">
        <v>281</v>
      </c>
      <c r="F18" s="4058" t="s">
        <v>710</v>
      </c>
      <c r="G18" s="3386" t="s">
        <v>4546</v>
      </c>
      <c r="H18" s="3356" t="s">
        <v>294</v>
      </c>
      <c r="I18" s="3355" t="s">
        <v>3534</v>
      </c>
      <c r="J18" s="3358">
        <v>2012</v>
      </c>
      <c r="K18" s="1968" t="s">
        <v>4547</v>
      </c>
      <c r="L18" s="3461" t="s">
        <v>323</v>
      </c>
      <c r="M18" s="3461" t="s">
        <v>4548</v>
      </c>
      <c r="N18" s="2573">
        <v>140000</v>
      </c>
      <c r="O18" s="1965"/>
      <c r="P18" s="2715">
        <v>0</v>
      </c>
      <c r="Q18" s="1965"/>
      <c r="R18" s="1964">
        <v>92</v>
      </c>
      <c r="S18" s="1963"/>
      <c r="T18" s="1962" t="s">
        <v>4474</v>
      </c>
      <c r="U18" s="3459">
        <v>0</v>
      </c>
      <c r="V18" s="3460" t="s">
        <v>284</v>
      </c>
      <c r="W18" s="3460" t="s">
        <v>283</v>
      </c>
      <c r="X18" s="3717">
        <v>1</v>
      </c>
      <c r="Y18" s="3717">
        <v>1</v>
      </c>
      <c r="Z18" s="3492" t="s">
        <v>4359</v>
      </c>
      <c r="AA18" s="3351"/>
      <c r="AB18" s="3351"/>
      <c r="AC18" s="3390" t="s">
        <v>281</v>
      </c>
      <c r="AD18" s="980" t="s">
        <v>4550</v>
      </c>
      <c r="AE18" s="3391" t="s">
        <v>4551</v>
      </c>
      <c r="AF18" s="3382">
        <v>41109</v>
      </c>
      <c r="AG18" s="3381" t="s">
        <v>287</v>
      </c>
      <c r="AH18" s="3382" t="s">
        <v>287</v>
      </c>
      <c r="AI18" s="3383" t="s">
        <v>3004</v>
      </c>
      <c r="AJ18" s="627" t="s">
        <v>281</v>
      </c>
      <c r="AK18" s="627" t="s">
        <v>281</v>
      </c>
      <c r="AL18" s="627" t="s">
        <v>281</v>
      </c>
      <c r="AM18" s="627" t="s">
        <v>281</v>
      </c>
      <c r="AN18" s="627" t="s">
        <v>281</v>
      </c>
      <c r="AO18" s="1182" t="s">
        <v>281</v>
      </c>
    </row>
    <row r="19" spans="1:41" s="587" customFormat="1" ht="23.25" customHeight="1" x14ac:dyDescent="0.25">
      <c r="A19" s="3351" t="s">
        <v>840</v>
      </c>
      <c r="B19" s="3425" t="s">
        <v>297</v>
      </c>
      <c r="C19" s="3351" t="s">
        <v>285</v>
      </c>
      <c r="D19" s="3357" t="s">
        <v>306</v>
      </c>
      <c r="E19" s="3416">
        <v>10858</v>
      </c>
      <c r="F19" s="4058" t="s">
        <v>710</v>
      </c>
      <c r="G19" s="3386" t="s">
        <v>3836</v>
      </c>
      <c r="H19" s="3356" t="s">
        <v>294</v>
      </c>
      <c r="I19" s="3355" t="s">
        <v>3534</v>
      </c>
      <c r="J19" s="3358">
        <v>2012</v>
      </c>
      <c r="K19" s="1968" t="s">
        <v>3837</v>
      </c>
      <c r="L19" s="2363" t="s">
        <v>3392</v>
      </c>
      <c r="M19" s="2363" t="s">
        <v>1805</v>
      </c>
      <c r="N19" s="2573">
        <v>140000</v>
      </c>
      <c r="O19" s="1965"/>
      <c r="P19" s="2715">
        <v>0</v>
      </c>
      <c r="Q19" s="1965"/>
      <c r="R19" s="1964" t="s">
        <v>3838</v>
      </c>
      <c r="S19" s="1963"/>
      <c r="T19" s="1962" t="s">
        <v>4474</v>
      </c>
      <c r="U19" s="3459">
        <v>0</v>
      </c>
      <c r="V19" s="3460" t="s">
        <v>284</v>
      </c>
      <c r="W19" s="3460" t="s">
        <v>283</v>
      </c>
      <c r="X19" s="3717">
        <v>0</v>
      </c>
      <c r="Y19" s="3717">
        <v>1</v>
      </c>
      <c r="Z19" s="3492" t="s">
        <v>4359</v>
      </c>
      <c r="AA19" s="3351"/>
      <c r="AB19" s="3351"/>
      <c r="AC19" s="3390" t="s">
        <v>281</v>
      </c>
      <c r="AD19" s="980" t="s">
        <v>4570</v>
      </c>
      <c r="AE19" s="3391" t="s">
        <v>3672</v>
      </c>
      <c r="AF19" s="3382">
        <v>41107</v>
      </c>
      <c r="AG19" s="3381" t="s">
        <v>287</v>
      </c>
      <c r="AH19" s="3382" t="s">
        <v>287</v>
      </c>
      <c r="AI19" s="3383" t="s">
        <v>4184</v>
      </c>
      <c r="AJ19" s="627" t="s">
        <v>281</v>
      </c>
      <c r="AK19" s="627" t="s">
        <v>281</v>
      </c>
      <c r="AL19" s="627" t="s">
        <v>281</v>
      </c>
      <c r="AM19" s="627" t="s">
        <v>281</v>
      </c>
      <c r="AN19" s="627" t="s">
        <v>281</v>
      </c>
      <c r="AO19" s="1182" t="s">
        <v>281</v>
      </c>
    </row>
    <row r="20" spans="1:41" s="587" customFormat="1" ht="24.75" customHeight="1" x14ac:dyDescent="0.25">
      <c r="A20" s="3351" t="s">
        <v>840</v>
      </c>
      <c r="B20" s="3425" t="s">
        <v>297</v>
      </c>
      <c r="C20" s="3351" t="s">
        <v>285</v>
      </c>
      <c r="D20" s="3357" t="s">
        <v>306</v>
      </c>
      <c r="E20" s="3416">
        <v>10851</v>
      </c>
      <c r="F20" s="4058" t="s">
        <v>710</v>
      </c>
      <c r="G20" s="3386" t="s">
        <v>4556</v>
      </c>
      <c r="H20" s="3356" t="s">
        <v>294</v>
      </c>
      <c r="I20" s="3355" t="s">
        <v>3534</v>
      </c>
      <c r="J20" s="3358">
        <v>2012</v>
      </c>
      <c r="K20" s="1968" t="s">
        <v>4557</v>
      </c>
      <c r="L20" s="2363" t="s">
        <v>314</v>
      </c>
      <c r="M20" s="2363" t="s">
        <v>314</v>
      </c>
      <c r="N20" s="2573">
        <v>140000</v>
      </c>
      <c r="O20" s="1965"/>
      <c r="P20" s="2715">
        <v>0</v>
      </c>
      <c r="Q20" s="1965"/>
      <c r="R20" s="1964">
        <v>92</v>
      </c>
      <c r="S20" s="1963"/>
      <c r="T20" s="1962" t="s">
        <v>4474</v>
      </c>
      <c r="U20" s="3459">
        <v>0</v>
      </c>
      <c r="V20" s="3460" t="s">
        <v>284</v>
      </c>
      <c r="W20" s="3460" t="s">
        <v>283</v>
      </c>
      <c r="X20" s="3717">
        <v>1</v>
      </c>
      <c r="Y20" s="3717">
        <v>1</v>
      </c>
      <c r="Z20" s="3492" t="s">
        <v>4359</v>
      </c>
      <c r="AA20" s="3351"/>
      <c r="AB20" s="3351"/>
      <c r="AC20" s="3390" t="s">
        <v>281</v>
      </c>
      <c r="AD20" s="980" t="s">
        <v>4571</v>
      </c>
      <c r="AE20" s="3391" t="s">
        <v>4551</v>
      </c>
      <c r="AF20" s="3382">
        <v>41109</v>
      </c>
      <c r="AG20" s="3381" t="s">
        <v>287</v>
      </c>
      <c r="AH20" s="3382" t="s">
        <v>287</v>
      </c>
      <c r="AI20" s="3383" t="s">
        <v>3031</v>
      </c>
      <c r="AJ20" s="627" t="s">
        <v>281</v>
      </c>
      <c r="AK20" s="627" t="s">
        <v>281</v>
      </c>
      <c r="AL20" s="627" t="s">
        <v>281</v>
      </c>
      <c r="AM20" s="627" t="s">
        <v>281</v>
      </c>
      <c r="AN20" s="627" t="s">
        <v>281</v>
      </c>
      <c r="AO20" s="1182" t="s">
        <v>281</v>
      </c>
    </row>
    <row r="21" spans="1:41" s="587" customFormat="1" ht="24.75" customHeight="1" x14ac:dyDescent="0.25">
      <c r="A21" s="3351" t="s">
        <v>840</v>
      </c>
      <c r="B21" s="3425" t="s">
        <v>297</v>
      </c>
      <c r="C21" s="3351" t="s">
        <v>285</v>
      </c>
      <c r="D21" s="3357" t="s">
        <v>306</v>
      </c>
      <c r="E21" s="3416">
        <v>10849</v>
      </c>
      <c r="F21" s="4058" t="s">
        <v>710</v>
      </c>
      <c r="G21" s="3386" t="s">
        <v>4559</v>
      </c>
      <c r="H21" s="3356" t="s">
        <v>294</v>
      </c>
      <c r="I21" s="3355" t="s">
        <v>3534</v>
      </c>
      <c r="J21" s="3358">
        <v>2012</v>
      </c>
      <c r="K21" s="1968" t="s">
        <v>4560</v>
      </c>
      <c r="L21" s="2363" t="s">
        <v>313</v>
      </c>
      <c r="M21" s="2363" t="s">
        <v>4063</v>
      </c>
      <c r="N21" s="2573">
        <v>140000</v>
      </c>
      <c r="O21" s="1965"/>
      <c r="P21" s="2715">
        <v>0</v>
      </c>
      <c r="Q21" s="1965"/>
      <c r="R21" s="1964">
        <v>134</v>
      </c>
      <c r="S21" s="1963"/>
      <c r="T21" s="1962" t="s">
        <v>4474</v>
      </c>
      <c r="U21" s="3459">
        <v>0</v>
      </c>
      <c r="V21" s="3460" t="s">
        <v>284</v>
      </c>
      <c r="W21" s="3460" t="s">
        <v>283</v>
      </c>
      <c r="X21" s="3717">
        <v>1</v>
      </c>
      <c r="Y21" s="3717">
        <v>1</v>
      </c>
      <c r="Z21" s="3492" t="s">
        <v>4359</v>
      </c>
      <c r="AA21" s="3351"/>
      <c r="AB21" s="3351"/>
      <c r="AC21" s="3390" t="s">
        <v>281</v>
      </c>
      <c r="AD21" s="980" t="s">
        <v>4562</v>
      </c>
      <c r="AE21" s="3391" t="s">
        <v>4551</v>
      </c>
      <c r="AF21" s="3382">
        <v>41109</v>
      </c>
      <c r="AG21" s="3381" t="s">
        <v>287</v>
      </c>
      <c r="AH21" s="3382" t="s">
        <v>287</v>
      </c>
      <c r="AI21" s="3383" t="s">
        <v>3031</v>
      </c>
      <c r="AJ21" s="627" t="s">
        <v>281</v>
      </c>
      <c r="AK21" s="627" t="s">
        <v>281</v>
      </c>
      <c r="AL21" s="627" t="s">
        <v>281</v>
      </c>
      <c r="AM21" s="627" t="s">
        <v>281</v>
      </c>
      <c r="AN21" s="627" t="s">
        <v>281</v>
      </c>
      <c r="AO21" s="1182" t="s">
        <v>281</v>
      </c>
    </row>
    <row r="22" spans="1:41" s="587" customFormat="1" ht="23.25" customHeight="1" x14ac:dyDescent="0.25">
      <c r="A22" s="3351" t="s">
        <v>840</v>
      </c>
      <c r="B22" s="3425" t="s">
        <v>297</v>
      </c>
      <c r="C22" s="3351" t="s">
        <v>285</v>
      </c>
      <c r="D22" s="3357" t="s">
        <v>306</v>
      </c>
      <c r="E22" s="3416">
        <v>10864</v>
      </c>
      <c r="F22" s="4058" t="s">
        <v>710</v>
      </c>
      <c r="G22" s="3386" t="s">
        <v>3787</v>
      </c>
      <c r="H22" s="3356" t="s">
        <v>294</v>
      </c>
      <c r="I22" s="3355" t="s">
        <v>3534</v>
      </c>
      <c r="J22" s="3358">
        <v>2012</v>
      </c>
      <c r="K22" s="1968" t="s">
        <v>3751</v>
      </c>
      <c r="L22" s="2363" t="s">
        <v>318</v>
      </c>
      <c r="M22" s="2363" t="s">
        <v>318</v>
      </c>
      <c r="N22" s="2573">
        <v>370</v>
      </c>
      <c r="O22" s="1965"/>
      <c r="P22" s="2715">
        <v>0</v>
      </c>
      <c r="Q22" s="1965"/>
      <c r="R22" s="1964" t="s">
        <v>3788</v>
      </c>
      <c r="S22" s="1963"/>
      <c r="T22" s="1962" t="s">
        <v>4346</v>
      </c>
      <c r="U22" s="3459">
        <v>0</v>
      </c>
      <c r="V22" s="3460" t="s">
        <v>284</v>
      </c>
      <c r="W22" s="3460" t="s">
        <v>283</v>
      </c>
      <c r="X22" s="3816">
        <v>0</v>
      </c>
      <c r="Y22" s="3816">
        <v>2</v>
      </c>
      <c r="Z22" s="3492" t="s">
        <v>3792</v>
      </c>
      <c r="AA22" s="3351"/>
      <c r="AB22" s="3351"/>
      <c r="AC22" s="3390" t="s">
        <v>281</v>
      </c>
      <c r="AD22" s="980" t="s">
        <v>4572</v>
      </c>
      <c r="AE22" s="3391" t="s">
        <v>4332</v>
      </c>
      <c r="AF22" s="3382">
        <v>41127</v>
      </c>
      <c r="AG22" s="3381" t="s">
        <v>287</v>
      </c>
      <c r="AH22" s="3382" t="s">
        <v>287</v>
      </c>
      <c r="AI22" s="3454" t="s">
        <v>3080</v>
      </c>
      <c r="AJ22" s="627" t="s">
        <v>281</v>
      </c>
      <c r="AK22" s="627" t="s">
        <v>281</v>
      </c>
      <c r="AL22" s="627" t="s">
        <v>281</v>
      </c>
      <c r="AM22" s="627" t="s">
        <v>281</v>
      </c>
      <c r="AN22" s="627" t="s">
        <v>281</v>
      </c>
      <c r="AO22" s="1182" t="s">
        <v>281</v>
      </c>
    </row>
    <row r="23" spans="1:41" s="587" customFormat="1" ht="48" customHeight="1" x14ac:dyDescent="0.25">
      <c r="A23" s="3351" t="s">
        <v>840</v>
      </c>
      <c r="B23" s="3425" t="s">
        <v>297</v>
      </c>
      <c r="C23" s="3351" t="s">
        <v>285</v>
      </c>
      <c r="D23" s="3357" t="s">
        <v>306</v>
      </c>
      <c r="E23" s="3416">
        <v>10863</v>
      </c>
      <c r="F23" s="4058" t="s">
        <v>710</v>
      </c>
      <c r="G23" s="3386" t="s">
        <v>3639</v>
      </c>
      <c r="H23" s="3356" t="s">
        <v>294</v>
      </c>
      <c r="I23" s="3355" t="s">
        <v>3534</v>
      </c>
      <c r="J23" s="3358">
        <v>2012</v>
      </c>
      <c r="K23" s="3804" t="s">
        <v>3640</v>
      </c>
      <c r="L23" s="4113" t="s">
        <v>320</v>
      </c>
      <c r="M23" s="4113" t="s">
        <v>325</v>
      </c>
      <c r="N23" s="4114">
        <v>115360</v>
      </c>
      <c r="O23" s="3724"/>
      <c r="P23" s="4115">
        <v>0</v>
      </c>
      <c r="Q23" s="3724"/>
      <c r="R23" s="3959" t="s">
        <v>3641</v>
      </c>
      <c r="S23" s="3725"/>
      <c r="T23" s="3960" t="s">
        <v>4573</v>
      </c>
      <c r="U23" s="3459">
        <v>0</v>
      </c>
      <c r="V23" s="3460" t="s">
        <v>284</v>
      </c>
      <c r="W23" s="3460" t="s">
        <v>283</v>
      </c>
      <c r="X23" s="3816">
        <v>0</v>
      </c>
      <c r="Y23" s="3816">
        <v>0</v>
      </c>
      <c r="Z23" s="3492" t="s">
        <v>3792</v>
      </c>
      <c r="AA23" s="3351"/>
      <c r="AB23" s="3351"/>
      <c r="AC23" s="3390" t="s">
        <v>281</v>
      </c>
      <c r="AD23" s="980" t="s">
        <v>3644</v>
      </c>
      <c r="AE23" s="3391" t="s">
        <v>4361</v>
      </c>
      <c r="AF23" s="3382">
        <v>41144</v>
      </c>
      <c r="AG23" s="3381" t="s">
        <v>287</v>
      </c>
      <c r="AH23" s="3382" t="s">
        <v>287</v>
      </c>
      <c r="AI23" s="3383" t="s">
        <v>2987</v>
      </c>
      <c r="AJ23" s="627" t="s">
        <v>281</v>
      </c>
      <c r="AK23" s="627" t="s">
        <v>281</v>
      </c>
      <c r="AL23" s="627" t="s">
        <v>281</v>
      </c>
      <c r="AM23" s="627" t="s">
        <v>281</v>
      </c>
      <c r="AN23" s="627" t="s">
        <v>281</v>
      </c>
      <c r="AO23" s="1182" t="s">
        <v>281</v>
      </c>
    </row>
    <row r="25" spans="1:41" ht="11.25" customHeight="1" x14ac:dyDescent="0.2"/>
    <row r="26" spans="1:41" x14ac:dyDescent="0.2">
      <c r="K26" s="2409" t="s">
        <v>2633</v>
      </c>
    </row>
  </sheetData>
  <mergeCells count="7">
    <mergeCell ref="K16:M16"/>
    <mergeCell ref="N6:O6"/>
    <mergeCell ref="P6:Q6"/>
    <mergeCell ref="R6:S6"/>
    <mergeCell ref="K7:M7"/>
    <mergeCell ref="K10:M10"/>
    <mergeCell ref="K13:M13"/>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3">
    <tabColor rgb="FFEB700B"/>
  </sheetPr>
  <dimension ref="A1:AO46"/>
  <sheetViews>
    <sheetView showGridLines="0" view="pageBreakPreview" topLeftCell="K1" zoomScaleNormal="70" zoomScaleSheetLayoutView="100" workbookViewId="0">
      <selection activeCell="M20" sqref="M20"/>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5.42578125" style="6" customWidth="1"/>
    <col min="19" max="19" width="3.7109375" style="6" customWidth="1"/>
    <col min="20" max="20" width="34.5703125" style="378" customWidth="1"/>
    <col min="21" max="21" width="15.7109375" style="6" hidden="1" customWidth="1"/>
    <col min="22" max="22" width="3.140625" style="6" hidden="1" customWidth="1"/>
    <col min="23" max="23" width="13.5703125" style="6" hidden="1" customWidth="1"/>
    <col min="24" max="24" width="10.140625" style="378" hidden="1" customWidth="1"/>
    <col min="25" max="25" width="8.140625" style="378" hidden="1" customWidth="1"/>
    <col min="26" max="26" width="26" style="378" hidden="1" customWidth="1"/>
    <col min="27" max="27" width="22.710937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2403</v>
      </c>
      <c r="L1" s="3182"/>
      <c r="M1" s="3182"/>
      <c r="N1" s="3182"/>
      <c r="O1" s="3182"/>
      <c r="P1" s="3182"/>
      <c r="Q1" s="3182"/>
      <c r="R1" s="3182"/>
      <c r="S1" s="3182"/>
      <c r="T1" s="2996" t="s">
        <v>5199</v>
      </c>
      <c r="V1" s="4000"/>
      <c r="W1" s="4001"/>
      <c r="X1" s="4001"/>
      <c r="Y1" s="4001"/>
      <c r="Z1" s="4002"/>
    </row>
    <row r="2" spans="1:41" s="3999" customFormat="1" ht="18" x14ac:dyDescent="0.25">
      <c r="K2" s="1652" t="s">
        <v>4531</v>
      </c>
      <c r="L2" s="3182"/>
      <c r="M2" s="3182"/>
      <c r="N2" s="3182"/>
      <c r="O2" s="3182"/>
      <c r="P2" s="3182"/>
      <c r="Q2" s="3182"/>
      <c r="R2" s="3182"/>
      <c r="S2" s="3182"/>
      <c r="T2" s="3182"/>
      <c r="V2" s="4000"/>
      <c r="W2" s="4001"/>
      <c r="X2" s="4001"/>
      <c r="Y2" s="4001"/>
      <c r="Z2" s="4002"/>
    </row>
    <row r="3" spans="1:41" s="3999" customFormat="1" ht="18" x14ac:dyDescent="0.25">
      <c r="K3" s="1652" t="s">
        <v>3542</v>
      </c>
      <c r="L3" s="3182"/>
      <c r="M3" s="3182"/>
      <c r="N3" s="3182"/>
      <c r="O3" s="3182"/>
      <c r="P3" s="3182"/>
      <c r="Q3" s="3182"/>
      <c r="R3" s="3182"/>
      <c r="S3" s="3182"/>
      <c r="T3" s="3182"/>
      <c r="V3" s="4000"/>
      <c r="W3" s="4001"/>
      <c r="X3" s="4001"/>
      <c r="Y3" s="4001"/>
      <c r="Z3" s="4002"/>
    </row>
    <row r="4" spans="1:41" s="3999" customFormat="1" ht="16.5" customHeight="1" x14ac:dyDescent="0.25">
      <c r="K4" s="2992">
        <v>2013</v>
      </c>
      <c r="L4" s="3182"/>
      <c r="M4" s="3182"/>
      <c r="N4" s="3182"/>
      <c r="O4" s="3182"/>
      <c r="P4" s="3182"/>
      <c r="Q4" s="3182"/>
      <c r="R4" s="3182"/>
      <c r="S4" s="3182"/>
      <c r="T4" s="3182"/>
      <c r="V4" s="4000"/>
      <c r="W4" s="4001"/>
      <c r="X4" s="4001"/>
      <c r="Y4" s="4001"/>
      <c r="Z4" s="4002"/>
    </row>
    <row r="5" spans="1:41" s="3999" customFormat="1" ht="12.75" customHeight="1" x14ac:dyDescent="0.25">
      <c r="K5" s="3182"/>
      <c r="L5" s="3184"/>
      <c r="M5" s="3184"/>
      <c r="N5" s="3184"/>
      <c r="O5" s="3184"/>
      <c r="P5" s="3184"/>
      <c r="Q5" s="3184"/>
      <c r="R5" s="3184"/>
      <c r="S5" s="3184"/>
      <c r="T5" s="3184"/>
      <c r="V5" s="85"/>
      <c r="W5" s="83"/>
      <c r="X5" s="58"/>
      <c r="Y5" s="58"/>
      <c r="Z5" s="58"/>
    </row>
    <row r="6" spans="1:41" s="3632" customFormat="1" ht="40.5" customHeight="1" x14ac:dyDescent="0.2">
      <c r="A6" s="4223" t="s">
        <v>50</v>
      </c>
      <c r="B6" s="4199" t="s">
        <v>44</v>
      </c>
      <c r="C6" s="4199" t="s">
        <v>172</v>
      </c>
      <c r="D6" s="4199" t="s">
        <v>261</v>
      </c>
      <c r="E6" s="4199"/>
      <c r="F6" s="4199" t="s">
        <v>176</v>
      </c>
      <c r="G6" s="4199" t="s">
        <v>179</v>
      </c>
      <c r="H6" s="4199" t="s">
        <v>178</v>
      </c>
      <c r="I6" s="4199" t="s">
        <v>174</v>
      </c>
      <c r="J6" s="4224" t="s">
        <v>175</v>
      </c>
      <c r="K6" s="4225" t="s">
        <v>181</v>
      </c>
      <c r="L6" s="4225" t="s">
        <v>21</v>
      </c>
      <c r="M6" s="4225" t="s">
        <v>29</v>
      </c>
      <c r="N6" s="6105" t="s">
        <v>258</v>
      </c>
      <c r="O6" s="6105"/>
      <c r="P6" s="6105" t="s">
        <v>182</v>
      </c>
      <c r="Q6" s="6105"/>
      <c r="R6" s="6105" t="s">
        <v>20</v>
      </c>
      <c r="S6" s="6105"/>
      <c r="T6" s="4225" t="s">
        <v>30</v>
      </c>
      <c r="U6" s="4197" t="s">
        <v>171</v>
      </c>
      <c r="V6" s="4198" t="s">
        <v>183</v>
      </c>
      <c r="W6" s="4198" t="s">
        <v>185</v>
      </c>
      <c r="X6" s="4199" t="s">
        <v>26</v>
      </c>
      <c r="Y6" s="4199" t="s">
        <v>27</v>
      </c>
      <c r="Z6" s="4200" t="s">
        <v>23</v>
      </c>
      <c r="AA6" s="4201" t="s">
        <v>187</v>
      </c>
      <c r="AB6" s="4201" t="s">
        <v>188</v>
      </c>
      <c r="AC6" s="4202" t="s">
        <v>45</v>
      </c>
      <c r="AD6" s="4199" t="s">
        <v>47</v>
      </c>
      <c r="AE6" s="4203" t="s">
        <v>49</v>
      </c>
      <c r="AF6" s="4203" t="s">
        <v>189</v>
      </c>
      <c r="AG6" s="4203" t="s">
        <v>202</v>
      </c>
      <c r="AH6" s="4203" t="s">
        <v>191</v>
      </c>
      <c r="AI6" s="4199" t="s">
        <v>151</v>
      </c>
    </row>
    <row r="7" spans="1:41" s="60" customFormat="1" ht="16.5" x14ac:dyDescent="0.2">
      <c r="A7" s="4230"/>
      <c r="B7" s="4231"/>
      <c r="C7" s="4232"/>
      <c r="D7" s="4230"/>
      <c r="E7" s="4230"/>
      <c r="F7" s="4230"/>
      <c r="G7" s="4232"/>
      <c r="H7" s="4232"/>
      <c r="I7" s="4230"/>
      <c r="J7" s="4233"/>
      <c r="K7" s="6042" t="s">
        <v>4530</v>
      </c>
      <c r="L7" s="6043"/>
      <c r="M7" s="6043"/>
      <c r="N7" s="3685">
        <f>SUM(N8)</f>
        <v>6604651.4699999997</v>
      </c>
      <c r="O7" s="2749"/>
      <c r="P7" s="4136"/>
      <c r="Q7" s="3334"/>
      <c r="R7" s="2491">
        <f>SUM(R8)</f>
        <v>1225</v>
      </c>
      <c r="S7" s="3335"/>
      <c r="T7" s="3937"/>
      <c r="U7" s="4234"/>
      <c r="V7" s="4235"/>
      <c r="W7" s="4235"/>
      <c r="X7" s="4217">
        <f>SUM(X8)</f>
        <v>1</v>
      </c>
      <c r="Y7" s="4217">
        <f>SUM(Y8)</f>
        <v>1</v>
      </c>
      <c r="Z7" s="4232"/>
      <c r="AA7" s="4232"/>
      <c r="AB7" s="4232"/>
      <c r="AC7" s="4232"/>
      <c r="AD7" s="4232"/>
      <c r="AE7" s="4232"/>
      <c r="AF7" s="4232"/>
      <c r="AG7" s="4232"/>
      <c r="AH7" s="4232"/>
      <c r="AI7" s="4232"/>
      <c r="AJ7" s="6"/>
    </row>
    <row r="8" spans="1:41" s="60" customFormat="1" ht="16.5" x14ac:dyDescent="0.2">
      <c r="A8" s="4204"/>
      <c r="B8" s="4205"/>
      <c r="C8" s="4206"/>
      <c r="D8" s="4207"/>
      <c r="E8" s="4207"/>
      <c r="F8" s="4207"/>
      <c r="G8" s="4206"/>
      <c r="H8" s="4206"/>
      <c r="I8" s="4207"/>
      <c r="J8" s="4208"/>
      <c r="K8" s="2927" t="s">
        <v>289</v>
      </c>
      <c r="L8" s="2076"/>
      <c r="M8" s="2076"/>
      <c r="N8" s="2545">
        <f>SUM(N9)</f>
        <v>6604651.4699999997</v>
      </c>
      <c r="O8" s="2688"/>
      <c r="P8" s="3695"/>
      <c r="Q8" s="2068"/>
      <c r="R8" s="2490">
        <f>SUM(R9)</f>
        <v>1225</v>
      </c>
      <c r="S8" s="2068"/>
      <c r="T8" s="4149"/>
      <c r="U8" s="4215"/>
      <c r="V8" s="4216"/>
      <c r="W8" s="4216"/>
      <c r="X8" s="4217">
        <f>SUM(X9)</f>
        <v>1</v>
      </c>
      <c r="Y8" s="4217">
        <f>SUM(Y9)</f>
        <v>1</v>
      </c>
      <c r="Z8" s="4218"/>
      <c r="AA8" s="4219"/>
      <c r="AB8" s="4219"/>
      <c r="AC8" s="4219"/>
      <c r="AD8" s="4219"/>
      <c r="AE8" s="4219"/>
      <c r="AF8" s="4219"/>
      <c r="AG8" s="4219"/>
      <c r="AH8" s="4219"/>
      <c r="AI8" s="4219"/>
      <c r="AJ8" s="6"/>
    </row>
    <row r="9" spans="1:41" s="587" customFormat="1" ht="28.5" customHeight="1" x14ac:dyDescent="0.25">
      <c r="A9" s="3351" t="s">
        <v>840</v>
      </c>
      <c r="B9" s="1006" t="s">
        <v>4483</v>
      </c>
      <c r="C9" s="3351" t="s">
        <v>285</v>
      </c>
      <c r="D9" s="3357" t="s">
        <v>306</v>
      </c>
      <c r="E9" s="3591" t="s">
        <v>281</v>
      </c>
      <c r="F9" s="3508" t="s">
        <v>710</v>
      </c>
      <c r="G9" s="3355" t="s">
        <v>4574</v>
      </c>
      <c r="H9" s="3369" t="s">
        <v>289</v>
      </c>
      <c r="I9" s="3355" t="s">
        <v>4530</v>
      </c>
      <c r="J9" s="3358">
        <v>2013</v>
      </c>
      <c r="K9" s="2404" t="s">
        <v>4574</v>
      </c>
      <c r="L9" s="1990" t="s">
        <v>303</v>
      </c>
      <c r="M9" s="3370" t="s">
        <v>303</v>
      </c>
      <c r="N9" s="2573">
        <v>6604651.4699999997</v>
      </c>
      <c r="O9" s="1994"/>
      <c r="P9" s="2909">
        <v>0</v>
      </c>
      <c r="Q9" s="3372"/>
      <c r="R9" s="2441">
        <v>1225</v>
      </c>
      <c r="S9" s="1991"/>
      <c r="T9" s="2011" t="s">
        <v>4575</v>
      </c>
      <c r="U9" s="4196">
        <v>0</v>
      </c>
      <c r="V9" s="3382">
        <v>41702</v>
      </c>
      <c r="W9" s="3460" t="s">
        <v>283</v>
      </c>
      <c r="X9" s="3717">
        <v>1</v>
      </c>
      <c r="Y9" s="3717">
        <v>1</v>
      </c>
      <c r="Z9" s="3492" t="s">
        <v>282</v>
      </c>
      <c r="AA9" s="3351" t="s">
        <v>4576</v>
      </c>
      <c r="AB9" s="3363"/>
      <c r="AC9" s="3450" t="s">
        <v>281</v>
      </c>
      <c r="AD9" s="980" t="s">
        <v>4577</v>
      </c>
      <c r="AE9" s="980" t="s">
        <v>4507</v>
      </c>
      <c r="AF9" s="3382">
        <v>41624</v>
      </c>
      <c r="AG9" s="3381" t="s">
        <v>281</v>
      </c>
      <c r="AH9" s="3382" t="s">
        <v>281</v>
      </c>
      <c r="AI9" s="3380"/>
      <c r="AJ9" s="627" t="s">
        <v>281</v>
      </c>
      <c r="AK9" s="627" t="s">
        <v>281</v>
      </c>
      <c r="AL9" s="627" t="s">
        <v>281</v>
      </c>
      <c r="AM9" s="627" t="s">
        <v>281</v>
      </c>
      <c r="AN9" s="627" t="s">
        <v>281</v>
      </c>
      <c r="AO9" s="1182" t="s">
        <v>281</v>
      </c>
    </row>
    <row r="10" spans="1:41" s="60" customFormat="1" ht="16.5" x14ac:dyDescent="0.2">
      <c r="A10" s="4230"/>
      <c r="B10" s="4231"/>
      <c r="C10" s="4232"/>
      <c r="D10" s="4230"/>
      <c r="E10" s="4230"/>
      <c r="F10" s="4230"/>
      <c r="G10" s="4232"/>
      <c r="H10" s="4232"/>
      <c r="I10" s="4230"/>
      <c r="J10" s="4233"/>
      <c r="K10" s="6042" t="s">
        <v>332</v>
      </c>
      <c r="L10" s="6043"/>
      <c r="M10" s="6043"/>
      <c r="N10" s="3685">
        <f>SUM(N11)</f>
        <v>97058.82</v>
      </c>
      <c r="O10" s="2749"/>
      <c r="P10" s="4136"/>
      <c r="Q10" s="3334"/>
      <c r="R10" s="2066">
        <f>SUM(R11)</f>
        <v>0</v>
      </c>
      <c r="S10" s="3335"/>
      <c r="T10" s="3937"/>
      <c r="U10" s="4234"/>
      <c r="V10" s="4235"/>
      <c r="W10" s="4235"/>
      <c r="X10" s="4217">
        <f>SUM(X11)</f>
        <v>0</v>
      </c>
      <c r="Y10" s="4217">
        <f>SUM(Y11)</f>
        <v>1</v>
      </c>
      <c r="Z10" s="4232"/>
      <c r="AA10" s="4232"/>
      <c r="AB10" s="4232"/>
      <c r="AC10" s="4232"/>
      <c r="AD10" s="4232"/>
      <c r="AE10" s="4232"/>
      <c r="AF10" s="4232"/>
      <c r="AG10" s="4232"/>
      <c r="AH10" s="4232"/>
      <c r="AI10" s="4232"/>
      <c r="AJ10" s="6"/>
    </row>
    <row r="11" spans="1:41" s="60" customFormat="1" ht="16.5" x14ac:dyDescent="0.2">
      <c r="A11" s="4204"/>
      <c r="B11" s="4205"/>
      <c r="C11" s="4206"/>
      <c r="D11" s="4207"/>
      <c r="E11" s="4207"/>
      <c r="F11" s="4207"/>
      <c r="G11" s="4206"/>
      <c r="H11" s="4206"/>
      <c r="I11" s="4207"/>
      <c r="J11" s="4208"/>
      <c r="K11" s="2927" t="s">
        <v>289</v>
      </c>
      <c r="L11" s="2076"/>
      <c r="M11" s="2076"/>
      <c r="N11" s="2545">
        <f>SUM(N12:N12)</f>
        <v>97058.82</v>
      </c>
      <c r="O11" s="2688"/>
      <c r="P11" s="3695"/>
      <c r="Q11" s="2068"/>
      <c r="R11" s="2072">
        <f>SUM(R12:R12)</f>
        <v>0</v>
      </c>
      <c r="S11" s="2068"/>
      <c r="T11" s="4149"/>
      <c r="U11" s="4215"/>
      <c r="V11" s="4216"/>
      <c r="W11" s="4216"/>
      <c r="X11" s="4217">
        <f>SUM(X12:X12)</f>
        <v>0</v>
      </c>
      <c r="Y11" s="4217">
        <f>SUM(Y12:Y12)</f>
        <v>1</v>
      </c>
      <c r="Z11" s="4218"/>
      <c r="AA11" s="4219"/>
      <c r="AB11" s="4219"/>
      <c r="AC11" s="4219"/>
      <c r="AD11" s="4219"/>
      <c r="AE11" s="4219"/>
      <c r="AF11" s="4219"/>
      <c r="AG11" s="4219"/>
      <c r="AH11" s="4219"/>
      <c r="AI11" s="4219"/>
      <c r="AJ11" s="6"/>
    </row>
    <row r="12" spans="1:41" s="587" customFormat="1" ht="27.75" customHeight="1" x14ac:dyDescent="0.25">
      <c r="A12" s="3351" t="s">
        <v>840</v>
      </c>
      <c r="B12" s="1006" t="s">
        <v>331</v>
      </c>
      <c r="C12" s="3351" t="s">
        <v>285</v>
      </c>
      <c r="D12" s="3357" t="s">
        <v>306</v>
      </c>
      <c r="E12" s="1186" t="s">
        <v>281</v>
      </c>
      <c r="F12" s="4058" t="s">
        <v>710</v>
      </c>
      <c r="G12" s="3355" t="s">
        <v>4392</v>
      </c>
      <c r="H12" s="3369" t="s">
        <v>289</v>
      </c>
      <c r="I12" s="3355" t="s">
        <v>332</v>
      </c>
      <c r="J12" s="3358">
        <v>2011</v>
      </c>
      <c r="K12" s="2404" t="s">
        <v>4392</v>
      </c>
      <c r="L12" s="1990" t="s">
        <v>302</v>
      </c>
      <c r="M12" s="3370" t="s">
        <v>302</v>
      </c>
      <c r="N12" s="2573">
        <v>97058.82</v>
      </c>
      <c r="O12" s="1994"/>
      <c r="P12" s="2909">
        <v>0</v>
      </c>
      <c r="Q12" s="3372"/>
      <c r="R12" s="3373" t="s">
        <v>2280</v>
      </c>
      <c r="S12" s="1991"/>
      <c r="T12" s="2011" t="s">
        <v>3818</v>
      </c>
      <c r="U12" s="4196">
        <v>0</v>
      </c>
      <c r="V12" s="3460" t="s">
        <v>4564</v>
      </c>
      <c r="W12" s="3460" t="s">
        <v>3725</v>
      </c>
      <c r="X12" s="3717">
        <v>0</v>
      </c>
      <c r="Y12" s="3717">
        <v>1</v>
      </c>
      <c r="Z12" s="3492" t="s">
        <v>4411</v>
      </c>
      <c r="AA12" s="3351" t="s">
        <v>4578</v>
      </c>
      <c r="AB12" s="3363"/>
      <c r="AC12" s="3450" t="s">
        <v>281</v>
      </c>
      <c r="AD12" s="980" t="s">
        <v>4579</v>
      </c>
      <c r="AE12" s="980" t="s">
        <v>3821</v>
      </c>
      <c r="AF12" s="3382">
        <v>40899</v>
      </c>
      <c r="AG12" s="3381" t="s">
        <v>287</v>
      </c>
      <c r="AH12" s="3382" t="s">
        <v>287</v>
      </c>
      <c r="AI12" s="3381" t="s">
        <v>3141</v>
      </c>
      <c r="AJ12" s="627" t="s">
        <v>281</v>
      </c>
      <c r="AK12" s="627" t="s">
        <v>281</v>
      </c>
      <c r="AL12" s="627" t="s">
        <v>281</v>
      </c>
      <c r="AM12" s="627" t="s">
        <v>281</v>
      </c>
      <c r="AN12" s="627" t="s">
        <v>281</v>
      </c>
      <c r="AO12" s="1182" t="s">
        <v>281</v>
      </c>
    </row>
    <row r="13" spans="1:41" ht="16.5" x14ac:dyDescent="0.2">
      <c r="A13" s="4230"/>
      <c r="B13" s="4231"/>
      <c r="C13" s="4232"/>
      <c r="D13" s="4230"/>
      <c r="E13" s="4230"/>
      <c r="F13" s="4230"/>
      <c r="G13" s="4232"/>
      <c r="H13" s="4232"/>
      <c r="I13" s="4230"/>
      <c r="J13" s="4233"/>
      <c r="K13" s="6042" t="s">
        <v>3536</v>
      </c>
      <c r="L13" s="6043"/>
      <c r="M13" s="6043"/>
      <c r="N13" s="3685">
        <f>N14</f>
        <v>2220611.2800000003</v>
      </c>
      <c r="O13" s="2749"/>
      <c r="P13" s="4136"/>
      <c r="Q13" s="3334"/>
      <c r="R13" s="2066">
        <f>R14</f>
        <v>0</v>
      </c>
      <c r="S13" s="3335"/>
      <c r="T13" s="3937"/>
      <c r="U13" s="4234"/>
      <c r="V13" s="4235"/>
      <c r="W13" s="4235"/>
      <c r="X13" s="4236">
        <f>X14</f>
        <v>0</v>
      </c>
      <c r="Y13" s="4236">
        <f>Y14</f>
        <v>3</v>
      </c>
      <c r="Z13" s="4232"/>
      <c r="AA13" s="4232"/>
      <c r="AB13" s="4232"/>
      <c r="AC13" s="4232"/>
      <c r="AD13" s="4232"/>
      <c r="AE13" s="4232"/>
      <c r="AF13" s="4232"/>
      <c r="AG13" s="4232"/>
      <c r="AH13" s="4232"/>
      <c r="AI13" s="4232"/>
    </row>
    <row r="14" spans="1:41" ht="16.5" x14ac:dyDescent="0.2">
      <c r="A14" s="4204"/>
      <c r="B14" s="4205"/>
      <c r="C14" s="4206"/>
      <c r="D14" s="4207"/>
      <c r="E14" s="4207"/>
      <c r="F14" s="4207"/>
      <c r="G14" s="4206"/>
      <c r="H14" s="4206"/>
      <c r="I14" s="4207"/>
      <c r="J14" s="4208"/>
      <c r="K14" s="2927" t="s">
        <v>294</v>
      </c>
      <c r="L14" s="2076"/>
      <c r="M14" s="2076"/>
      <c r="N14" s="2545">
        <f>SUM(N15:N17)</f>
        <v>2220611.2800000003</v>
      </c>
      <c r="O14" s="2688"/>
      <c r="P14" s="3695"/>
      <c r="Q14" s="2068"/>
      <c r="R14" s="2072">
        <f>SUM(R15:R17)</f>
        <v>0</v>
      </c>
      <c r="S14" s="2068"/>
      <c r="T14" s="4149"/>
      <c r="U14" s="4215"/>
      <c r="V14" s="4216"/>
      <c r="W14" s="4216"/>
      <c r="X14" s="4217">
        <f>SUM(X15:X17)</f>
        <v>0</v>
      </c>
      <c r="Y14" s="4217">
        <f>SUM(Y15:Y17)</f>
        <v>3</v>
      </c>
      <c r="Z14" s="4218"/>
      <c r="AA14" s="4219"/>
      <c r="AB14" s="4219"/>
      <c r="AC14" s="4219"/>
      <c r="AD14" s="4219"/>
      <c r="AE14" s="4219"/>
      <c r="AF14" s="4219"/>
      <c r="AG14" s="4219"/>
      <c r="AH14" s="4219"/>
      <c r="AI14" s="4219"/>
    </row>
    <row r="15" spans="1:41" s="587" customFormat="1" ht="29.25" customHeight="1" x14ac:dyDescent="0.25">
      <c r="A15" s="3351" t="s">
        <v>840</v>
      </c>
      <c r="B15" s="4059" t="s">
        <v>4580</v>
      </c>
      <c r="C15" s="3351" t="s">
        <v>285</v>
      </c>
      <c r="D15" s="3357" t="s">
        <v>306</v>
      </c>
      <c r="E15" s="1186" t="s">
        <v>281</v>
      </c>
      <c r="F15" s="4058" t="s">
        <v>710</v>
      </c>
      <c r="G15" s="3355" t="s">
        <v>3591</v>
      </c>
      <c r="H15" s="3774" t="s">
        <v>294</v>
      </c>
      <c r="I15" s="3355" t="s">
        <v>3536</v>
      </c>
      <c r="J15" s="3783">
        <v>2008</v>
      </c>
      <c r="K15" s="4192" t="s">
        <v>3592</v>
      </c>
      <c r="L15" s="1990" t="s">
        <v>290</v>
      </c>
      <c r="M15" s="1990" t="s">
        <v>4043</v>
      </c>
      <c r="N15" s="2573">
        <v>1676290</v>
      </c>
      <c r="O15" s="3793"/>
      <c r="P15" s="2909">
        <v>0</v>
      </c>
      <c r="Q15" s="3372"/>
      <c r="R15" s="3373" t="s">
        <v>4581</v>
      </c>
      <c r="S15" s="1991"/>
      <c r="T15" s="2011" t="s">
        <v>4582</v>
      </c>
      <c r="U15" s="3374">
        <v>0.3</v>
      </c>
      <c r="V15" s="3460" t="s">
        <v>4564</v>
      </c>
      <c r="W15" s="3460" t="s">
        <v>3725</v>
      </c>
      <c r="X15" s="3717">
        <v>0</v>
      </c>
      <c r="Y15" s="3717">
        <v>1</v>
      </c>
      <c r="Z15" s="3492" t="s">
        <v>4583</v>
      </c>
      <c r="AA15" s="3351"/>
      <c r="AB15" s="3351"/>
      <c r="AC15" s="3379" t="s">
        <v>281</v>
      </c>
      <c r="AD15" s="3380" t="s">
        <v>4584</v>
      </c>
      <c r="AE15" s="3381" t="s">
        <v>3834</v>
      </c>
      <c r="AF15" s="3382">
        <v>40060</v>
      </c>
      <c r="AG15" s="3381" t="s">
        <v>287</v>
      </c>
      <c r="AH15" s="3382" t="s">
        <v>287</v>
      </c>
      <c r="AI15" s="3380" t="s">
        <v>3117</v>
      </c>
      <c r="AJ15" s="627" t="s">
        <v>281</v>
      </c>
      <c r="AK15" s="627" t="s">
        <v>281</v>
      </c>
      <c r="AL15" s="627" t="s">
        <v>281</v>
      </c>
      <c r="AM15" s="627" t="s">
        <v>281</v>
      </c>
      <c r="AN15" s="627" t="s">
        <v>281</v>
      </c>
      <c r="AO15" s="1182" t="s">
        <v>281</v>
      </c>
    </row>
    <row r="16" spans="1:41" s="587" customFormat="1" ht="29.25" customHeight="1" x14ac:dyDescent="0.25">
      <c r="A16" s="3351" t="s">
        <v>840</v>
      </c>
      <c r="B16" s="3425" t="s">
        <v>297</v>
      </c>
      <c r="C16" s="3351" t="s">
        <v>285</v>
      </c>
      <c r="D16" s="3357" t="s">
        <v>306</v>
      </c>
      <c r="E16" s="1186" t="s">
        <v>281</v>
      </c>
      <c r="F16" s="4058" t="s">
        <v>710</v>
      </c>
      <c r="G16" s="3355" t="s">
        <v>3836</v>
      </c>
      <c r="H16" s="3774" t="s">
        <v>294</v>
      </c>
      <c r="I16" s="3355" t="s">
        <v>3536</v>
      </c>
      <c r="J16" s="3783">
        <v>2008</v>
      </c>
      <c r="K16" s="1968" t="s">
        <v>3837</v>
      </c>
      <c r="L16" s="2363" t="s">
        <v>3392</v>
      </c>
      <c r="M16" s="2363" t="s">
        <v>1805</v>
      </c>
      <c r="N16" s="2573">
        <v>68723.5</v>
      </c>
      <c r="O16" s="1965"/>
      <c r="P16" s="2715">
        <v>0</v>
      </c>
      <c r="Q16" s="1965"/>
      <c r="R16" s="1964" t="s">
        <v>3838</v>
      </c>
      <c r="S16" s="1963"/>
      <c r="T16" s="1962" t="s">
        <v>4585</v>
      </c>
      <c r="U16" s="3459">
        <v>0</v>
      </c>
      <c r="V16" s="3460" t="s">
        <v>284</v>
      </c>
      <c r="W16" s="3460" t="s">
        <v>283</v>
      </c>
      <c r="X16" s="3816">
        <v>0</v>
      </c>
      <c r="Y16" s="3816">
        <v>1</v>
      </c>
      <c r="Z16" s="3492" t="s">
        <v>4146</v>
      </c>
      <c r="AA16" s="3351"/>
      <c r="AB16" s="3351"/>
      <c r="AC16" s="3390" t="s">
        <v>281</v>
      </c>
      <c r="AD16" s="3380" t="s">
        <v>4586</v>
      </c>
      <c r="AE16" s="3381" t="s">
        <v>3841</v>
      </c>
      <c r="AF16" s="3382">
        <v>40016</v>
      </c>
      <c r="AG16" s="3381" t="s">
        <v>3835</v>
      </c>
      <c r="AH16" s="3382">
        <v>41157</v>
      </c>
      <c r="AI16" s="3383" t="s">
        <v>4184</v>
      </c>
      <c r="AJ16" s="627" t="s">
        <v>281</v>
      </c>
      <c r="AK16" s="627" t="s">
        <v>281</v>
      </c>
      <c r="AL16" s="627" t="s">
        <v>281</v>
      </c>
      <c r="AM16" s="627" t="s">
        <v>281</v>
      </c>
      <c r="AN16" s="627" t="s">
        <v>281</v>
      </c>
      <c r="AO16" s="1182" t="s">
        <v>281</v>
      </c>
    </row>
    <row r="17" spans="1:41" s="587" customFormat="1" ht="28.5" customHeight="1" x14ac:dyDescent="0.25">
      <c r="A17" s="3351" t="s">
        <v>840</v>
      </c>
      <c r="B17" s="3425" t="s">
        <v>297</v>
      </c>
      <c r="C17" s="3351" t="s">
        <v>285</v>
      </c>
      <c r="D17" s="3357" t="s">
        <v>306</v>
      </c>
      <c r="E17" s="1186" t="s">
        <v>281</v>
      </c>
      <c r="F17" s="4058" t="s">
        <v>710</v>
      </c>
      <c r="G17" s="3355" t="s">
        <v>3836</v>
      </c>
      <c r="H17" s="3774" t="s">
        <v>294</v>
      </c>
      <c r="I17" s="3355" t="s">
        <v>3536</v>
      </c>
      <c r="J17" s="3783">
        <v>2008</v>
      </c>
      <c r="K17" s="1968" t="s">
        <v>3720</v>
      </c>
      <c r="L17" s="2363" t="s">
        <v>307</v>
      </c>
      <c r="M17" s="2363" t="s">
        <v>3691</v>
      </c>
      <c r="N17" s="2573">
        <v>475597.78</v>
      </c>
      <c r="O17" s="1965"/>
      <c r="P17" s="2715">
        <v>0</v>
      </c>
      <c r="Q17" s="1965"/>
      <c r="R17" s="1964" t="s">
        <v>3692</v>
      </c>
      <c r="S17" s="1963"/>
      <c r="T17" s="1962" t="s">
        <v>4585</v>
      </c>
      <c r="U17" s="3459">
        <v>0</v>
      </c>
      <c r="V17" s="3460" t="s">
        <v>284</v>
      </c>
      <c r="W17" s="3460" t="s">
        <v>283</v>
      </c>
      <c r="X17" s="3816">
        <v>0</v>
      </c>
      <c r="Y17" s="3816">
        <v>1</v>
      </c>
      <c r="Z17" s="3492" t="s">
        <v>4146</v>
      </c>
      <c r="AA17" s="3351"/>
      <c r="AB17" s="3351"/>
      <c r="AC17" s="3390" t="s">
        <v>281</v>
      </c>
      <c r="AD17" s="3380" t="s">
        <v>4587</v>
      </c>
      <c r="AE17" s="3381" t="s">
        <v>3841</v>
      </c>
      <c r="AF17" s="3382">
        <v>40016</v>
      </c>
      <c r="AG17" s="3381" t="s">
        <v>3835</v>
      </c>
      <c r="AH17" s="3382">
        <v>41157</v>
      </c>
      <c r="AI17" s="3383" t="s">
        <v>3004</v>
      </c>
      <c r="AJ17" s="627" t="s">
        <v>281</v>
      </c>
      <c r="AK17" s="627" t="s">
        <v>281</v>
      </c>
      <c r="AL17" s="627" t="s">
        <v>281</v>
      </c>
      <c r="AM17" s="627" t="s">
        <v>281</v>
      </c>
      <c r="AN17" s="627" t="s">
        <v>281</v>
      </c>
      <c r="AO17" s="1182" t="s">
        <v>281</v>
      </c>
    </row>
    <row r="18" spans="1:41" ht="16.5" x14ac:dyDescent="0.2">
      <c r="A18" s="4230"/>
      <c r="B18" s="4231"/>
      <c r="C18" s="4232"/>
      <c r="D18" s="4230"/>
      <c r="E18" s="4230"/>
      <c r="F18" s="4230"/>
      <c r="G18" s="4232"/>
      <c r="H18" s="4232"/>
      <c r="I18" s="4230"/>
      <c r="J18" s="4233"/>
      <c r="K18" s="6042" t="s">
        <v>3539</v>
      </c>
      <c r="L18" s="6043"/>
      <c r="M18" s="6043"/>
      <c r="N18" s="3685">
        <f>N19</f>
        <v>101655.63</v>
      </c>
      <c r="O18" s="2749"/>
      <c r="P18" s="4136"/>
      <c r="Q18" s="3334"/>
      <c r="R18" s="2491">
        <f>R19</f>
        <v>1953</v>
      </c>
      <c r="S18" s="3335"/>
      <c r="T18" s="3937"/>
      <c r="U18" s="4234"/>
      <c r="V18" s="4235"/>
      <c r="W18" s="4235"/>
      <c r="X18" s="4236">
        <f t="shared" ref="X18:Y18" si="0">X19</f>
        <v>2</v>
      </c>
      <c r="Y18" s="4236">
        <f t="shared" si="0"/>
        <v>2</v>
      </c>
      <c r="Z18" s="4232"/>
      <c r="AA18" s="4232"/>
      <c r="AB18" s="4232"/>
      <c r="AC18" s="4232"/>
      <c r="AD18" s="4232"/>
      <c r="AE18" s="4232"/>
      <c r="AF18" s="4232"/>
      <c r="AG18" s="4232"/>
      <c r="AH18" s="4232"/>
      <c r="AI18" s="4232"/>
    </row>
    <row r="19" spans="1:41" ht="16.5" x14ac:dyDescent="0.2">
      <c r="A19" s="4204"/>
      <c r="B19" s="4205"/>
      <c r="C19" s="4206"/>
      <c r="D19" s="4207"/>
      <c r="E19" s="4207"/>
      <c r="F19" s="4207"/>
      <c r="G19" s="4206"/>
      <c r="H19" s="4206"/>
      <c r="I19" s="4207"/>
      <c r="J19" s="4208"/>
      <c r="K19" s="2927" t="s">
        <v>294</v>
      </c>
      <c r="L19" s="2076"/>
      <c r="M19" s="2076"/>
      <c r="N19" s="2545">
        <f>SUM(N20:N21)</f>
        <v>101655.63</v>
      </c>
      <c r="O19" s="2688"/>
      <c r="P19" s="3695"/>
      <c r="Q19" s="2068"/>
      <c r="R19" s="2490">
        <f>SUM(R20:R21)</f>
        <v>1953</v>
      </c>
      <c r="S19" s="2068"/>
      <c r="T19" s="4149"/>
      <c r="U19" s="4215"/>
      <c r="V19" s="4216"/>
      <c r="W19" s="4216"/>
      <c r="X19" s="4217">
        <f>SUM(X20:X21)</f>
        <v>2</v>
      </c>
      <c r="Y19" s="4217">
        <f>SUM(Y20:Y21)</f>
        <v>2</v>
      </c>
      <c r="Z19" s="4218"/>
      <c r="AA19" s="4219"/>
      <c r="AB19" s="4219"/>
      <c r="AC19" s="4219"/>
      <c r="AD19" s="4219"/>
      <c r="AE19" s="4219"/>
      <c r="AF19" s="4219"/>
      <c r="AG19" s="4219"/>
      <c r="AH19" s="4219"/>
      <c r="AI19" s="4219"/>
    </row>
    <row r="20" spans="1:41" s="587" customFormat="1" ht="30" customHeight="1" x14ac:dyDescent="0.25">
      <c r="A20" s="3351" t="s">
        <v>840</v>
      </c>
      <c r="B20" s="1184" t="s">
        <v>1498</v>
      </c>
      <c r="C20" s="3352" t="s">
        <v>285</v>
      </c>
      <c r="D20" s="3353" t="s">
        <v>306</v>
      </c>
      <c r="E20" s="1186" t="s">
        <v>281</v>
      </c>
      <c r="F20" s="4058" t="s">
        <v>710</v>
      </c>
      <c r="G20" s="3355" t="s">
        <v>4588</v>
      </c>
      <c r="H20" s="3369" t="s">
        <v>294</v>
      </c>
      <c r="I20" s="3355" t="s">
        <v>3539</v>
      </c>
      <c r="J20" s="3445">
        <v>2009</v>
      </c>
      <c r="K20" s="1968" t="s">
        <v>4589</v>
      </c>
      <c r="L20" s="3315" t="s">
        <v>292</v>
      </c>
      <c r="M20" s="3315" t="s">
        <v>334</v>
      </c>
      <c r="N20" s="2573">
        <v>20240.689999999999</v>
      </c>
      <c r="O20" s="1965"/>
      <c r="P20" s="3359">
        <v>0</v>
      </c>
      <c r="Q20" s="1965"/>
      <c r="R20" s="1964">
        <v>563</v>
      </c>
      <c r="S20" s="1963"/>
      <c r="T20" s="1962" t="s">
        <v>4590</v>
      </c>
      <c r="U20" s="2627">
        <v>0</v>
      </c>
      <c r="V20" s="668" t="s">
        <v>284</v>
      </c>
      <c r="W20" s="668" t="s">
        <v>283</v>
      </c>
      <c r="X20" s="3717">
        <v>1</v>
      </c>
      <c r="Y20" s="3717">
        <v>1</v>
      </c>
      <c r="Z20" s="631" t="s">
        <v>4591</v>
      </c>
      <c r="AA20" s="3351"/>
      <c r="AB20" s="3351"/>
      <c r="AC20" s="3364" t="s">
        <v>281</v>
      </c>
      <c r="AD20" s="3365" t="s">
        <v>2711</v>
      </c>
      <c r="AE20" s="3366" t="s">
        <v>4592</v>
      </c>
      <c r="AF20" s="3361">
        <v>41122</v>
      </c>
      <c r="AG20" s="3385" t="s">
        <v>287</v>
      </c>
      <c r="AH20" s="3361" t="s">
        <v>287</v>
      </c>
      <c r="AI20" s="3383" t="s">
        <v>3031</v>
      </c>
      <c r="AJ20" s="627" t="s">
        <v>281</v>
      </c>
      <c r="AK20" s="627" t="s">
        <v>281</v>
      </c>
      <c r="AL20" s="627" t="s">
        <v>281</v>
      </c>
      <c r="AM20" s="627" t="s">
        <v>281</v>
      </c>
      <c r="AN20" s="627" t="s">
        <v>281</v>
      </c>
      <c r="AO20" s="1182" t="s">
        <v>281</v>
      </c>
    </row>
    <row r="21" spans="1:41" s="587" customFormat="1" ht="31.5" customHeight="1" x14ac:dyDescent="0.25">
      <c r="A21" s="3351" t="s">
        <v>840</v>
      </c>
      <c r="B21" s="1184" t="s">
        <v>1498</v>
      </c>
      <c r="C21" s="3352" t="s">
        <v>285</v>
      </c>
      <c r="D21" s="3353" t="s">
        <v>306</v>
      </c>
      <c r="E21" s="1186" t="s">
        <v>281</v>
      </c>
      <c r="F21" s="4058" t="s">
        <v>710</v>
      </c>
      <c r="G21" s="3355" t="s">
        <v>4593</v>
      </c>
      <c r="H21" s="3369" t="s">
        <v>294</v>
      </c>
      <c r="I21" s="3355" t="s">
        <v>3539</v>
      </c>
      <c r="J21" s="3445">
        <v>2009</v>
      </c>
      <c r="K21" s="3804" t="s">
        <v>4594</v>
      </c>
      <c r="L21" s="4035" t="s">
        <v>290</v>
      </c>
      <c r="M21" s="4035" t="s">
        <v>4122</v>
      </c>
      <c r="N21" s="4114">
        <v>81414.94</v>
      </c>
      <c r="O21" s="3724"/>
      <c r="P21" s="3958">
        <v>0</v>
      </c>
      <c r="Q21" s="3724"/>
      <c r="R21" s="4387">
        <v>1390</v>
      </c>
      <c r="S21" s="3725"/>
      <c r="T21" s="3960" t="s">
        <v>4590</v>
      </c>
      <c r="U21" s="2627">
        <v>0</v>
      </c>
      <c r="V21" s="668" t="s">
        <v>284</v>
      </c>
      <c r="W21" s="668" t="s">
        <v>283</v>
      </c>
      <c r="X21" s="3717">
        <v>1</v>
      </c>
      <c r="Y21" s="3717">
        <v>1</v>
      </c>
      <c r="Z21" s="631" t="s">
        <v>4591</v>
      </c>
      <c r="AA21" s="3351"/>
      <c r="AB21" s="3351"/>
      <c r="AC21" s="3364" t="s">
        <v>281</v>
      </c>
      <c r="AD21" s="3365" t="s">
        <v>2711</v>
      </c>
      <c r="AE21" s="3366" t="s">
        <v>4592</v>
      </c>
      <c r="AF21" s="3361">
        <v>41122</v>
      </c>
      <c r="AG21" s="3385" t="s">
        <v>287</v>
      </c>
      <c r="AH21" s="3361" t="s">
        <v>287</v>
      </c>
      <c r="AI21" s="3454" t="s">
        <v>3117</v>
      </c>
      <c r="AJ21" s="627" t="s">
        <v>281</v>
      </c>
      <c r="AK21" s="627" t="s">
        <v>281</v>
      </c>
      <c r="AL21" s="627" t="s">
        <v>281</v>
      </c>
      <c r="AM21" s="627" t="s">
        <v>281</v>
      </c>
      <c r="AN21" s="627" t="s">
        <v>281</v>
      </c>
      <c r="AO21" s="1182" t="s">
        <v>281</v>
      </c>
    </row>
    <row r="22" spans="1:41" x14ac:dyDescent="0.2">
      <c r="T22" s="6"/>
      <c r="X22" s="6"/>
      <c r="Y22" s="6"/>
      <c r="Z22" s="6"/>
    </row>
    <row r="23" spans="1:41" x14ac:dyDescent="0.2">
      <c r="T23" s="6"/>
      <c r="X23" s="6"/>
      <c r="Y23" s="6"/>
      <c r="Z23" s="6"/>
    </row>
    <row r="24" spans="1:41" x14ac:dyDescent="0.2">
      <c r="K24" s="2409" t="s">
        <v>2633</v>
      </c>
      <c r="T24" s="6"/>
      <c r="X24" s="6"/>
      <c r="Y24" s="6"/>
      <c r="Z24" s="6"/>
    </row>
    <row r="25" spans="1:41" x14ac:dyDescent="0.2">
      <c r="T25" s="6"/>
      <c r="X25" s="6"/>
      <c r="Y25" s="6"/>
      <c r="Z25" s="6"/>
    </row>
    <row r="26" spans="1:41" x14ac:dyDescent="0.2">
      <c r="T26" s="6"/>
      <c r="X26" s="6"/>
      <c r="Y26" s="6"/>
      <c r="Z26" s="6"/>
    </row>
    <row r="27" spans="1:41" x14ac:dyDescent="0.2">
      <c r="T27" s="6"/>
      <c r="X27" s="6"/>
      <c r="Y27" s="6"/>
      <c r="Z27" s="6"/>
    </row>
    <row r="28" spans="1:41" x14ac:dyDescent="0.2">
      <c r="T28" s="6"/>
      <c r="X28" s="6"/>
      <c r="Y28" s="6"/>
      <c r="Z28" s="6"/>
    </row>
    <row r="29" spans="1:41" x14ac:dyDescent="0.2">
      <c r="T29" s="6"/>
      <c r="X29" s="6"/>
      <c r="Y29" s="6"/>
      <c r="Z29" s="6"/>
    </row>
    <row r="30" spans="1:41" x14ac:dyDescent="0.2">
      <c r="T30" s="6"/>
      <c r="X30" s="6"/>
      <c r="Y30" s="6"/>
      <c r="Z30" s="6"/>
    </row>
    <row r="31" spans="1:41" x14ac:dyDescent="0.2">
      <c r="T31" s="6"/>
      <c r="X31" s="6"/>
      <c r="Y31" s="6"/>
      <c r="Z31" s="6"/>
    </row>
    <row r="32" spans="1:41" x14ac:dyDescent="0.2">
      <c r="T32" s="6"/>
      <c r="X32" s="6"/>
      <c r="Y32" s="6"/>
      <c r="Z32" s="6"/>
    </row>
    <row r="33" spans="20:26" x14ac:dyDescent="0.2">
      <c r="T33" s="6"/>
      <c r="X33" s="6"/>
      <c r="Y33" s="6"/>
      <c r="Z33" s="6"/>
    </row>
    <row r="34" spans="20:26" x14ac:dyDescent="0.2">
      <c r="T34" s="6"/>
      <c r="X34" s="6"/>
      <c r="Y34" s="6"/>
      <c r="Z34" s="6"/>
    </row>
    <row r="35" spans="20:26" x14ac:dyDescent="0.2">
      <c r="T35" s="6"/>
      <c r="X35" s="6"/>
      <c r="Y35" s="6"/>
      <c r="Z35" s="6"/>
    </row>
    <row r="36" spans="20:26" x14ac:dyDescent="0.2">
      <c r="T36" s="6"/>
      <c r="X36" s="6"/>
      <c r="Y36" s="6"/>
      <c r="Z36" s="6"/>
    </row>
    <row r="37" spans="20:26" x14ac:dyDescent="0.2">
      <c r="T37" s="6"/>
      <c r="X37" s="6"/>
      <c r="Y37" s="6"/>
      <c r="Z37" s="6"/>
    </row>
    <row r="38" spans="20:26" x14ac:dyDescent="0.2">
      <c r="T38" s="6"/>
      <c r="X38" s="6"/>
      <c r="Y38" s="6"/>
      <c r="Z38" s="6"/>
    </row>
    <row r="39" spans="20:26" x14ac:dyDescent="0.2">
      <c r="T39" s="6"/>
      <c r="X39" s="6"/>
      <c r="Y39" s="6"/>
      <c r="Z39" s="6"/>
    </row>
    <row r="40" spans="20:26" x14ac:dyDescent="0.2">
      <c r="T40" s="6"/>
      <c r="X40" s="6"/>
      <c r="Y40" s="6"/>
      <c r="Z40" s="6"/>
    </row>
    <row r="41" spans="20:26" x14ac:dyDescent="0.2">
      <c r="T41" s="6"/>
      <c r="X41" s="6"/>
      <c r="Y41" s="6"/>
      <c r="Z41" s="6"/>
    </row>
    <row r="42" spans="20:26" x14ac:dyDescent="0.2">
      <c r="T42" s="6"/>
      <c r="X42" s="6"/>
      <c r="Y42" s="6"/>
      <c r="Z42" s="6"/>
    </row>
    <row r="43" spans="20:26" x14ac:dyDescent="0.2">
      <c r="T43" s="6"/>
      <c r="X43" s="6"/>
      <c r="Y43" s="6"/>
      <c r="Z43" s="6"/>
    </row>
    <row r="44" spans="20:26" x14ac:dyDescent="0.2">
      <c r="T44" s="6"/>
      <c r="X44" s="6"/>
      <c r="Y44" s="6"/>
      <c r="Z44" s="6"/>
    </row>
    <row r="45" spans="20:26" x14ac:dyDescent="0.2">
      <c r="T45" s="6"/>
      <c r="X45" s="6"/>
      <c r="Y45" s="6"/>
      <c r="Z45" s="6"/>
    </row>
    <row r="46" spans="20:26" x14ac:dyDescent="0.2">
      <c r="T46" s="6"/>
      <c r="X46" s="6"/>
      <c r="Y46" s="6"/>
      <c r="Z46" s="6"/>
    </row>
  </sheetData>
  <mergeCells count="7">
    <mergeCell ref="K18:M18"/>
    <mergeCell ref="N6:O6"/>
    <mergeCell ref="P6:Q6"/>
    <mergeCell ref="R6:S6"/>
    <mergeCell ref="K7:M7"/>
    <mergeCell ref="K10:M10"/>
    <mergeCell ref="K13:M13"/>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4">
    <tabColor rgb="FFEB700B"/>
  </sheetPr>
  <dimension ref="A1:AO51"/>
  <sheetViews>
    <sheetView showGridLines="0" view="pageBreakPreview" topLeftCell="K1" zoomScaleNormal="70" zoomScaleSheetLayoutView="100" workbookViewId="0">
      <selection activeCell="M20" sqref="M20"/>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4" width="15.7109375" style="6" customWidth="1"/>
    <col min="15" max="15" width="1.85546875" style="6" customWidth="1"/>
    <col min="16" max="16" width="7.7109375" style="6" customWidth="1"/>
    <col min="17" max="17" width="1.85546875" style="6" customWidth="1"/>
    <col min="18" max="18" width="15.42578125" style="6" customWidth="1"/>
    <col min="19" max="19" width="3.7109375" style="6" customWidth="1"/>
    <col min="20" max="20" width="34.5703125" style="378" customWidth="1"/>
    <col min="21" max="21" width="15.7109375" style="6" hidden="1" customWidth="1"/>
    <col min="22" max="22" width="3.140625" style="6" hidden="1" customWidth="1"/>
    <col min="23" max="23" width="13.5703125" style="6" hidden="1" customWidth="1"/>
    <col min="24" max="24" width="10.140625" style="378" hidden="1" customWidth="1"/>
    <col min="25" max="25" width="8.140625" style="378" hidden="1" customWidth="1"/>
    <col min="26" max="26" width="26" style="378" hidden="1" customWidth="1"/>
    <col min="27" max="27" width="22.7109375" style="6" hidden="1" customWidth="1"/>
    <col min="28" max="28" width="31.5703125" style="6" hidden="1" customWidth="1"/>
    <col min="29" max="29" width="11.42578125" style="6" hidden="1" customWidth="1"/>
    <col min="30" max="30" width="13.28515625" style="6" hidden="1" customWidth="1"/>
    <col min="31" max="31" width="20.42578125" style="6" hidden="1" customWidth="1"/>
    <col min="32" max="32" width="13.85546875" style="6" hidden="1" customWidth="1"/>
    <col min="33" max="33" width="22.1406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1" s="3999" customFormat="1" ht="18" x14ac:dyDescent="0.25">
      <c r="K1" s="1652" t="s">
        <v>2403</v>
      </c>
      <c r="L1" s="3182"/>
      <c r="M1" s="3182"/>
      <c r="N1" s="3182"/>
      <c r="O1" s="3182"/>
      <c r="P1" s="3182"/>
      <c r="Q1" s="3182"/>
      <c r="R1" s="3182"/>
      <c r="S1" s="3182"/>
      <c r="T1" s="2996" t="s">
        <v>5199</v>
      </c>
      <c r="V1" s="4000"/>
      <c r="W1" s="4001"/>
      <c r="X1" s="4001"/>
      <c r="Y1" s="4001"/>
      <c r="Z1" s="4002"/>
    </row>
    <row r="2" spans="1:41" s="3999" customFormat="1" ht="18" x14ac:dyDescent="0.25">
      <c r="K2" s="1652" t="s">
        <v>4531</v>
      </c>
      <c r="L2" s="3182"/>
      <c r="M2" s="3182"/>
      <c r="N2" s="3182"/>
      <c r="O2" s="3182"/>
      <c r="P2" s="3182"/>
      <c r="Q2" s="3182"/>
      <c r="R2" s="3182"/>
      <c r="S2" s="3182"/>
      <c r="T2" s="3182"/>
      <c r="V2" s="4000"/>
      <c r="W2" s="4001"/>
      <c r="X2" s="4001"/>
      <c r="Y2" s="4001"/>
      <c r="Z2" s="4002"/>
    </row>
    <row r="3" spans="1:41" s="3999" customFormat="1" ht="18" x14ac:dyDescent="0.25">
      <c r="K3" s="1652" t="s">
        <v>3542</v>
      </c>
      <c r="L3" s="3182"/>
      <c r="M3" s="3182"/>
      <c r="N3" s="3182"/>
      <c r="O3" s="3182"/>
      <c r="P3" s="3182"/>
      <c r="Q3" s="3182"/>
      <c r="R3" s="3182"/>
      <c r="S3" s="3182"/>
      <c r="T3" s="3182"/>
      <c r="V3" s="4000"/>
      <c r="W3" s="4001"/>
      <c r="X3" s="4001"/>
      <c r="Y3" s="4001"/>
      <c r="Z3" s="4002"/>
    </row>
    <row r="4" spans="1:41" s="3999" customFormat="1" ht="16.5" customHeight="1" x14ac:dyDescent="0.25">
      <c r="K4" s="2992">
        <v>2013</v>
      </c>
      <c r="L4" s="3182"/>
      <c r="M4" s="3182"/>
      <c r="N4" s="3182"/>
      <c r="O4" s="3182"/>
      <c r="P4" s="3182"/>
      <c r="Q4" s="3182"/>
      <c r="R4" s="3182"/>
      <c r="S4" s="3182"/>
      <c r="T4" s="3182"/>
      <c r="V4" s="4000"/>
      <c r="W4" s="4001"/>
      <c r="X4" s="4001"/>
      <c r="Y4" s="4001"/>
      <c r="Z4" s="4002"/>
    </row>
    <row r="5" spans="1:41" s="3999" customFormat="1" ht="12.75" customHeight="1" x14ac:dyDescent="0.25">
      <c r="K5" s="3182"/>
      <c r="L5" s="3184"/>
      <c r="M5" s="3184"/>
      <c r="N5" s="3184"/>
      <c r="O5" s="3184"/>
      <c r="P5" s="3184"/>
      <c r="Q5" s="3184"/>
      <c r="R5" s="3184"/>
      <c r="S5" s="3184"/>
      <c r="T5" s="3184"/>
      <c r="V5" s="85"/>
      <c r="W5" s="83"/>
      <c r="X5" s="58"/>
      <c r="Y5" s="58"/>
      <c r="Z5" s="58"/>
    </row>
    <row r="6" spans="1:41" s="3632" customFormat="1" ht="40.5" customHeight="1" x14ac:dyDescent="0.2">
      <c r="A6" s="4223" t="s">
        <v>50</v>
      </c>
      <c r="B6" s="4199" t="s">
        <v>44</v>
      </c>
      <c r="C6" s="4199" t="s">
        <v>172</v>
      </c>
      <c r="D6" s="4199" t="s">
        <v>261</v>
      </c>
      <c r="E6" s="4199"/>
      <c r="F6" s="4199" t="s">
        <v>176</v>
      </c>
      <c r="G6" s="4199" t="s">
        <v>179</v>
      </c>
      <c r="H6" s="4199" t="s">
        <v>178</v>
      </c>
      <c r="I6" s="4199" t="s">
        <v>174</v>
      </c>
      <c r="J6" s="4224" t="s">
        <v>175</v>
      </c>
      <c r="K6" s="4225" t="s">
        <v>181</v>
      </c>
      <c r="L6" s="4225" t="s">
        <v>21</v>
      </c>
      <c r="M6" s="4225" t="s">
        <v>29</v>
      </c>
      <c r="N6" s="6105" t="s">
        <v>258</v>
      </c>
      <c r="O6" s="6105"/>
      <c r="P6" s="6105" t="s">
        <v>182</v>
      </c>
      <c r="Q6" s="6105"/>
      <c r="R6" s="6105" t="s">
        <v>20</v>
      </c>
      <c r="S6" s="6105"/>
      <c r="T6" s="4225" t="s">
        <v>30</v>
      </c>
      <c r="U6" s="4197" t="s">
        <v>171</v>
      </c>
      <c r="V6" s="4198" t="s">
        <v>183</v>
      </c>
      <c r="W6" s="4198" t="s">
        <v>185</v>
      </c>
      <c r="X6" s="4199" t="s">
        <v>26</v>
      </c>
      <c r="Y6" s="4199" t="s">
        <v>27</v>
      </c>
      <c r="Z6" s="4200" t="s">
        <v>23</v>
      </c>
      <c r="AA6" s="4201" t="s">
        <v>187</v>
      </c>
      <c r="AB6" s="4201" t="s">
        <v>188</v>
      </c>
      <c r="AC6" s="4202" t="s">
        <v>45</v>
      </c>
      <c r="AD6" s="4199" t="s">
        <v>47</v>
      </c>
      <c r="AE6" s="4203" t="s">
        <v>49</v>
      </c>
      <c r="AF6" s="4203" t="s">
        <v>189</v>
      </c>
      <c r="AG6" s="4203" t="s">
        <v>202</v>
      </c>
      <c r="AH6" s="4203" t="s">
        <v>191</v>
      </c>
      <c r="AI6" s="4199" t="s">
        <v>151</v>
      </c>
    </row>
    <row r="7" spans="1:41" ht="16.5" x14ac:dyDescent="0.2">
      <c r="A7" s="4230"/>
      <c r="B7" s="4231"/>
      <c r="C7" s="4232"/>
      <c r="D7" s="4230"/>
      <c r="E7" s="4230"/>
      <c r="F7" s="4230"/>
      <c r="G7" s="4232"/>
      <c r="H7" s="4232"/>
      <c r="I7" s="4230"/>
      <c r="J7" s="4233"/>
      <c r="K7" s="6042" t="s">
        <v>299</v>
      </c>
      <c r="L7" s="6043"/>
      <c r="M7" s="6043"/>
      <c r="N7" s="3685">
        <f>N8</f>
        <v>724640</v>
      </c>
      <c r="O7" s="2749"/>
      <c r="P7" s="4136"/>
      <c r="Q7" s="3334"/>
      <c r="R7" s="2066">
        <f>R8</f>
        <v>745</v>
      </c>
      <c r="S7" s="3335"/>
      <c r="T7" s="3937"/>
      <c r="U7" s="4234"/>
      <c r="V7" s="4235"/>
      <c r="W7" s="4235"/>
      <c r="X7" s="4236">
        <f>X8</f>
        <v>4</v>
      </c>
      <c r="Y7" s="4236">
        <f>Y8</f>
        <v>6</v>
      </c>
      <c r="Z7" s="4232"/>
      <c r="AA7" s="4232"/>
      <c r="AB7" s="4232"/>
      <c r="AC7" s="4232"/>
      <c r="AD7" s="4232"/>
      <c r="AE7" s="4232"/>
      <c r="AF7" s="4232"/>
      <c r="AG7" s="4232"/>
      <c r="AH7" s="4232"/>
      <c r="AI7" s="4232"/>
    </row>
    <row r="8" spans="1:41" ht="16.5" x14ac:dyDescent="0.2">
      <c r="A8" s="4204"/>
      <c r="B8" s="4205"/>
      <c r="C8" s="4206"/>
      <c r="D8" s="4207"/>
      <c r="E8" s="4207"/>
      <c r="F8" s="4207"/>
      <c r="G8" s="4206"/>
      <c r="H8" s="4206"/>
      <c r="I8" s="4207"/>
      <c r="J8" s="4208"/>
      <c r="K8" s="2927" t="s">
        <v>294</v>
      </c>
      <c r="L8" s="2076"/>
      <c r="M8" s="2076"/>
      <c r="N8" s="2545">
        <f>SUM(N9:N14)</f>
        <v>724640</v>
      </c>
      <c r="O8" s="2688"/>
      <c r="P8" s="3695"/>
      <c r="Q8" s="2068"/>
      <c r="R8" s="2072">
        <f>SUM(R9:R14)</f>
        <v>745</v>
      </c>
      <c r="S8" s="2068"/>
      <c r="T8" s="4149"/>
      <c r="U8" s="4215"/>
      <c r="V8" s="4216"/>
      <c r="W8" s="4216"/>
      <c r="X8" s="4217">
        <f>SUM(X9:X14)</f>
        <v>4</v>
      </c>
      <c r="Y8" s="4217">
        <f>SUM(Y9:Y14)</f>
        <v>6</v>
      </c>
      <c r="Z8" s="4218"/>
      <c r="AA8" s="4219"/>
      <c r="AB8" s="4219"/>
      <c r="AC8" s="4219"/>
      <c r="AD8" s="4219"/>
      <c r="AE8" s="4219"/>
      <c r="AF8" s="4219"/>
      <c r="AG8" s="4219"/>
      <c r="AH8" s="4219"/>
      <c r="AI8" s="4219"/>
    </row>
    <row r="9" spans="1:41" s="587" customFormat="1" ht="30" customHeight="1" x14ac:dyDescent="0.25">
      <c r="A9" s="3351" t="s">
        <v>840</v>
      </c>
      <c r="B9" s="3425" t="s">
        <v>297</v>
      </c>
      <c r="C9" s="3351" t="s">
        <v>285</v>
      </c>
      <c r="D9" s="3357" t="s">
        <v>306</v>
      </c>
      <c r="E9" s="1186" t="s">
        <v>281</v>
      </c>
      <c r="F9" s="4058" t="s">
        <v>710</v>
      </c>
      <c r="G9" s="3355" t="s">
        <v>4533</v>
      </c>
      <c r="H9" s="3774" t="s">
        <v>294</v>
      </c>
      <c r="I9" s="3355" t="s">
        <v>299</v>
      </c>
      <c r="J9" s="3783">
        <v>2012</v>
      </c>
      <c r="K9" s="1968" t="s">
        <v>4534</v>
      </c>
      <c r="L9" s="2363" t="s">
        <v>305</v>
      </c>
      <c r="M9" s="2363" t="s">
        <v>2324</v>
      </c>
      <c r="N9" s="2573">
        <v>140000</v>
      </c>
      <c r="O9" s="1965"/>
      <c r="P9" s="2715">
        <v>0</v>
      </c>
      <c r="Q9" s="1965"/>
      <c r="R9" s="1964">
        <v>256</v>
      </c>
      <c r="S9" s="1963"/>
      <c r="T9" s="1962" t="s">
        <v>4474</v>
      </c>
      <c r="U9" s="3459">
        <v>0</v>
      </c>
      <c r="V9" s="3460" t="s">
        <v>284</v>
      </c>
      <c r="W9" s="3460" t="s">
        <v>283</v>
      </c>
      <c r="X9" s="3717">
        <v>1</v>
      </c>
      <c r="Y9" s="3717">
        <v>1</v>
      </c>
      <c r="Z9" s="3492" t="s">
        <v>3643</v>
      </c>
      <c r="AA9" s="3351"/>
      <c r="AB9" s="3351"/>
      <c r="AC9" s="3390" t="s">
        <v>281</v>
      </c>
      <c r="AD9" s="980" t="s">
        <v>4536</v>
      </c>
      <c r="AE9" s="3391" t="s">
        <v>3638</v>
      </c>
      <c r="AF9" s="3382">
        <v>41094</v>
      </c>
      <c r="AG9" s="3381" t="s">
        <v>287</v>
      </c>
      <c r="AH9" s="3382" t="s">
        <v>287</v>
      </c>
      <c r="AI9" s="3454" t="s">
        <v>3080</v>
      </c>
      <c r="AJ9" s="627" t="s">
        <v>281</v>
      </c>
      <c r="AK9" s="627" t="s">
        <v>281</v>
      </c>
      <c r="AL9" s="627" t="s">
        <v>281</v>
      </c>
      <c r="AM9" s="627" t="s">
        <v>281</v>
      </c>
      <c r="AN9" s="627" t="s">
        <v>281</v>
      </c>
      <c r="AO9" s="1182" t="s">
        <v>281</v>
      </c>
    </row>
    <row r="10" spans="1:41" s="587" customFormat="1" ht="28.5" customHeight="1" x14ac:dyDescent="0.25">
      <c r="A10" s="3351" t="s">
        <v>840</v>
      </c>
      <c r="B10" s="3425" t="s">
        <v>297</v>
      </c>
      <c r="C10" s="3351" t="s">
        <v>285</v>
      </c>
      <c r="D10" s="3357" t="s">
        <v>306</v>
      </c>
      <c r="E10" s="1186" t="s">
        <v>281</v>
      </c>
      <c r="F10" s="4058" t="s">
        <v>710</v>
      </c>
      <c r="G10" s="3355" t="s">
        <v>3639</v>
      </c>
      <c r="H10" s="3369" t="s">
        <v>294</v>
      </c>
      <c r="I10" s="3355" t="s">
        <v>299</v>
      </c>
      <c r="J10" s="3783">
        <v>2012</v>
      </c>
      <c r="K10" s="2700" t="s">
        <v>3640</v>
      </c>
      <c r="L10" s="2619" t="s">
        <v>320</v>
      </c>
      <c r="M10" s="2619" t="s">
        <v>325</v>
      </c>
      <c r="N10" s="2573">
        <v>24640</v>
      </c>
      <c r="O10" s="1965"/>
      <c r="P10" s="2715">
        <v>0</v>
      </c>
      <c r="Q10" s="1965"/>
      <c r="R10" s="1964" t="s">
        <v>3641</v>
      </c>
      <c r="S10" s="1963"/>
      <c r="T10" s="1962" t="s">
        <v>4474</v>
      </c>
      <c r="U10" s="3459">
        <v>0</v>
      </c>
      <c r="V10" s="3460" t="s">
        <v>284</v>
      </c>
      <c r="W10" s="3460" t="s">
        <v>283</v>
      </c>
      <c r="X10" s="3717">
        <v>0</v>
      </c>
      <c r="Y10" s="3717">
        <v>1</v>
      </c>
      <c r="Z10" s="3492" t="s">
        <v>3643</v>
      </c>
      <c r="AA10" s="3351" t="s">
        <v>3094</v>
      </c>
      <c r="AB10" s="3351"/>
      <c r="AC10" s="3390" t="s">
        <v>281</v>
      </c>
      <c r="AD10" s="980" t="s">
        <v>3644</v>
      </c>
      <c r="AE10" s="3391" t="s">
        <v>3638</v>
      </c>
      <c r="AF10" s="3382">
        <v>41094</v>
      </c>
      <c r="AG10" s="3381" t="s">
        <v>287</v>
      </c>
      <c r="AH10" s="3382" t="s">
        <v>287</v>
      </c>
      <c r="AI10" s="3383" t="s">
        <v>2987</v>
      </c>
      <c r="AJ10" s="627" t="s">
        <v>281</v>
      </c>
      <c r="AK10" s="627" t="s">
        <v>281</v>
      </c>
      <c r="AL10" s="627" t="s">
        <v>281</v>
      </c>
      <c r="AM10" s="627" t="s">
        <v>281</v>
      </c>
      <c r="AN10" s="627" t="s">
        <v>281</v>
      </c>
      <c r="AO10" s="1182" t="s">
        <v>281</v>
      </c>
    </row>
    <row r="11" spans="1:41" s="587" customFormat="1" ht="30" customHeight="1" x14ac:dyDescent="0.25">
      <c r="A11" s="3351" t="s">
        <v>840</v>
      </c>
      <c r="B11" s="3425" t="s">
        <v>297</v>
      </c>
      <c r="C11" s="3351" t="s">
        <v>285</v>
      </c>
      <c r="D11" s="3357" t="s">
        <v>306</v>
      </c>
      <c r="E11" s="1186" t="s">
        <v>281</v>
      </c>
      <c r="F11" s="4058" t="s">
        <v>710</v>
      </c>
      <c r="G11" s="3355" t="s">
        <v>4537</v>
      </c>
      <c r="H11" s="3369" t="s">
        <v>294</v>
      </c>
      <c r="I11" s="3355" t="s">
        <v>299</v>
      </c>
      <c r="J11" s="3783">
        <v>2012</v>
      </c>
      <c r="K11" s="1968" t="s">
        <v>4538</v>
      </c>
      <c r="L11" s="2363" t="s">
        <v>319</v>
      </c>
      <c r="M11" s="2363" t="s">
        <v>3180</v>
      </c>
      <c r="N11" s="2573">
        <v>140000</v>
      </c>
      <c r="O11" s="1965"/>
      <c r="P11" s="2715">
        <v>0</v>
      </c>
      <c r="Q11" s="1965"/>
      <c r="R11" s="1964">
        <v>123</v>
      </c>
      <c r="S11" s="1963"/>
      <c r="T11" s="1962" t="s">
        <v>4474</v>
      </c>
      <c r="U11" s="3459">
        <v>0</v>
      </c>
      <c r="V11" s="3460" t="s">
        <v>284</v>
      </c>
      <c r="W11" s="3460" t="s">
        <v>283</v>
      </c>
      <c r="X11" s="3717">
        <v>1</v>
      </c>
      <c r="Y11" s="3717">
        <v>1</v>
      </c>
      <c r="Z11" s="3492" t="s">
        <v>3643</v>
      </c>
      <c r="AA11" s="3351"/>
      <c r="AB11" s="3351"/>
      <c r="AC11" s="3390" t="s">
        <v>281</v>
      </c>
      <c r="AD11" s="980" t="s">
        <v>4540</v>
      </c>
      <c r="AE11" s="3391" t="s">
        <v>3638</v>
      </c>
      <c r="AF11" s="3382">
        <v>41094</v>
      </c>
      <c r="AG11" s="3381" t="s">
        <v>287</v>
      </c>
      <c r="AH11" s="3382" t="s">
        <v>287</v>
      </c>
      <c r="AI11" s="3383" t="s">
        <v>3004</v>
      </c>
      <c r="AJ11" s="627" t="s">
        <v>281</v>
      </c>
      <c r="AK11" s="627" t="s">
        <v>281</v>
      </c>
      <c r="AL11" s="627" t="s">
        <v>281</v>
      </c>
      <c r="AM11" s="627" t="s">
        <v>281</v>
      </c>
      <c r="AN11" s="627" t="s">
        <v>281</v>
      </c>
      <c r="AO11" s="1182" t="s">
        <v>281</v>
      </c>
    </row>
    <row r="12" spans="1:41" s="587" customFormat="1" ht="34.5" customHeight="1" x14ac:dyDescent="0.25">
      <c r="A12" s="3351" t="s">
        <v>840</v>
      </c>
      <c r="B12" s="3425" t="s">
        <v>297</v>
      </c>
      <c r="C12" s="3351" t="s">
        <v>285</v>
      </c>
      <c r="D12" s="3357" t="s">
        <v>306</v>
      </c>
      <c r="E12" s="1186" t="s">
        <v>281</v>
      </c>
      <c r="F12" s="4058" t="s">
        <v>710</v>
      </c>
      <c r="G12" s="3355" t="s">
        <v>3646</v>
      </c>
      <c r="H12" s="3369" t="s">
        <v>294</v>
      </c>
      <c r="I12" s="3355" t="s">
        <v>299</v>
      </c>
      <c r="J12" s="3783">
        <v>2012</v>
      </c>
      <c r="K12" s="1968" t="s">
        <v>3647</v>
      </c>
      <c r="L12" s="2363" t="s">
        <v>316</v>
      </c>
      <c r="M12" s="2363" t="s">
        <v>329</v>
      </c>
      <c r="N12" s="2573">
        <v>140000</v>
      </c>
      <c r="O12" s="1965"/>
      <c r="P12" s="2715">
        <v>0</v>
      </c>
      <c r="Q12" s="1965"/>
      <c r="R12" s="1964">
        <v>157</v>
      </c>
      <c r="S12" s="1963"/>
      <c r="T12" s="1962" t="s">
        <v>4474</v>
      </c>
      <c r="U12" s="3459">
        <v>0</v>
      </c>
      <c r="V12" s="3460" t="s">
        <v>284</v>
      </c>
      <c r="W12" s="3460" t="s">
        <v>283</v>
      </c>
      <c r="X12" s="3717">
        <v>1</v>
      </c>
      <c r="Y12" s="3717">
        <v>1</v>
      </c>
      <c r="Z12" s="3492" t="s">
        <v>3643</v>
      </c>
      <c r="AA12" s="3351"/>
      <c r="AB12" s="3351"/>
      <c r="AC12" s="3390" t="s">
        <v>281</v>
      </c>
      <c r="AD12" s="980" t="s">
        <v>3650</v>
      </c>
      <c r="AE12" s="3391" t="s">
        <v>3638</v>
      </c>
      <c r="AF12" s="3382">
        <v>41094</v>
      </c>
      <c r="AG12" s="3381" t="s">
        <v>287</v>
      </c>
      <c r="AH12" s="3382" t="s">
        <v>287</v>
      </c>
      <c r="AI12" s="3383" t="s">
        <v>2987</v>
      </c>
      <c r="AJ12" s="627" t="s">
        <v>281</v>
      </c>
      <c r="AK12" s="627" t="s">
        <v>281</v>
      </c>
      <c r="AL12" s="627" t="s">
        <v>281</v>
      </c>
      <c r="AM12" s="627" t="s">
        <v>281</v>
      </c>
      <c r="AN12" s="627" t="s">
        <v>281</v>
      </c>
      <c r="AO12" s="1182" t="s">
        <v>281</v>
      </c>
    </row>
    <row r="13" spans="1:41" s="587" customFormat="1" ht="31.5" customHeight="1" x14ac:dyDescent="0.25">
      <c r="A13" s="3351" t="s">
        <v>840</v>
      </c>
      <c r="B13" s="3425" t="s">
        <v>297</v>
      </c>
      <c r="C13" s="3351" t="s">
        <v>285</v>
      </c>
      <c r="D13" s="3357" t="s">
        <v>306</v>
      </c>
      <c r="E13" s="1186" t="s">
        <v>281</v>
      </c>
      <c r="F13" s="4058" t="s">
        <v>710</v>
      </c>
      <c r="G13" s="3355" t="s">
        <v>3651</v>
      </c>
      <c r="H13" s="3369" t="s">
        <v>294</v>
      </c>
      <c r="I13" s="3355" t="s">
        <v>299</v>
      </c>
      <c r="J13" s="3783">
        <v>2012</v>
      </c>
      <c r="K13" s="1968" t="s">
        <v>3652</v>
      </c>
      <c r="L13" s="2363" t="s">
        <v>328</v>
      </c>
      <c r="M13" s="2363" t="s">
        <v>3653</v>
      </c>
      <c r="N13" s="2573">
        <v>140000</v>
      </c>
      <c r="O13" s="1965"/>
      <c r="P13" s="2715">
        <v>0</v>
      </c>
      <c r="Q13" s="1965"/>
      <c r="R13" s="1964">
        <v>209</v>
      </c>
      <c r="S13" s="1963"/>
      <c r="T13" s="1962" t="s">
        <v>4474</v>
      </c>
      <c r="U13" s="3459">
        <v>0</v>
      </c>
      <c r="V13" s="3460" t="s">
        <v>284</v>
      </c>
      <c r="W13" s="3460" t="s">
        <v>283</v>
      </c>
      <c r="X13" s="3717">
        <v>1</v>
      </c>
      <c r="Y13" s="3717">
        <v>1</v>
      </c>
      <c r="Z13" s="3492" t="s">
        <v>3643</v>
      </c>
      <c r="AA13" s="3351"/>
      <c r="AB13" s="3351"/>
      <c r="AC13" s="3390" t="s">
        <v>281</v>
      </c>
      <c r="AD13" s="980" t="s">
        <v>3655</v>
      </c>
      <c r="AE13" s="3391" t="s">
        <v>3638</v>
      </c>
      <c r="AF13" s="3382">
        <v>41094</v>
      </c>
      <c r="AG13" s="3381" t="s">
        <v>287</v>
      </c>
      <c r="AH13" s="3382" t="s">
        <v>287</v>
      </c>
      <c r="AI13" s="3383" t="s">
        <v>3656</v>
      </c>
      <c r="AJ13" s="627" t="s">
        <v>281</v>
      </c>
      <c r="AK13" s="627" t="s">
        <v>281</v>
      </c>
      <c r="AL13" s="627" t="s">
        <v>281</v>
      </c>
      <c r="AM13" s="627" t="s">
        <v>281</v>
      </c>
      <c r="AN13" s="627" t="s">
        <v>281</v>
      </c>
      <c r="AO13" s="1182" t="s">
        <v>281</v>
      </c>
    </row>
    <row r="14" spans="1:41" s="587" customFormat="1" ht="29.25" customHeight="1" x14ac:dyDescent="0.25">
      <c r="A14" s="3351" t="s">
        <v>840</v>
      </c>
      <c r="B14" s="3425" t="s">
        <v>297</v>
      </c>
      <c r="C14" s="3351" t="s">
        <v>285</v>
      </c>
      <c r="D14" s="3357" t="s">
        <v>306</v>
      </c>
      <c r="E14" s="1186" t="s">
        <v>281</v>
      </c>
      <c r="F14" s="4058" t="s">
        <v>710</v>
      </c>
      <c r="G14" s="3355" t="s">
        <v>4453</v>
      </c>
      <c r="H14" s="3369" t="s">
        <v>294</v>
      </c>
      <c r="I14" s="3355" t="s">
        <v>299</v>
      </c>
      <c r="J14" s="3783">
        <v>2012</v>
      </c>
      <c r="K14" s="3804" t="s">
        <v>4454</v>
      </c>
      <c r="L14" s="4113" t="s">
        <v>326</v>
      </c>
      <c r="M14" s="4113" t="s">
        <v>3105</v>
      </c>
      <c r="N14" s="4114">
        <v>140000</v>
      </c>
      <c r="O14" s="3724"/>
      <c r="P14" s="4115">
        <v>0</v>
      </c>
      <c r="Q14" s="3724"/>
      <c r="R14" s="3959" t="s">
        <v>4542</v>
      </c>
      <c r="S14" s="3725"/>
      <c r="T14" s="3960" t="s">
        <v>4595</v>
      </c>
      <c r="U14" s="3459">
        <v>0</v>
      </c>
      <c r="V14" s="3460" t="s">
        <v>284</v>
      </c>
      <c r="W14" s="3460" t="s">
        <v>283</v>
      </c>
      <c r="X14" s="3717">
        <v>0</v>
      </c>
      <c r="Y14" s="3717">
        <v>1</v>
      </c>
      <c r="Z14" s="3492" t="s">
        <v>3643</v>
      </c>
      <c r="AA14" s="3351" t="s">
        <v>3094</v>
      </c>
      <c r="AB14" s="3351"/>
      <c r="AC14" s="3390" t="s">
        <v>281</v>
      </c>
      <c r="AD14" s="980" t="s">
        <v>4543</v>
      </c>
      <c r="AE14" s="3391" t="s">
        <v>3638</v>
      </c>
      <c r="AF14" s="3382">
        <v>41094</v>
      </c>
      <c r="AG14" s="3381" t="s">
        <v>287</v>
      </c>
      <c r="AH14" s="3382" t="s">
        <v>287</v>
      </c>
      <c r="AI14" s="3383" t="s">
        <v>2987</v>
      </c>
      <c r="AJ14" s="627" t="s">
        <v>281</v>
      </c>
      <c r="AK14" s="627" t="s">
        <v>281</v>
      </c>
      <c r="AL14" s="627" t="s">
        <v>281</v>
      </c>
      <c r="AM14" s="627" t="s">
        <v>281</v>
      </c>
      <c r="AN14" s="627" t="s">
        <v>281</v>
      </c>
      <c r="AO14" s="1182" t="s">
        <v>281</v>
      </c>
    </row>
    <row r="15" spans="1:41" s="587" customFormat="1" ht="15.75" x14ac:dyDescent="0.25">
      <c r="A15" s="3603"/>
      <c r="B15" s="4238"/>
      <c r="C15" s="3603"/>
      <c r="D15" s="3862"/>
      <c r="E15" s="3863"/>
      <c r="F15" s="4239"/>
      <c r="G15" s="3608"/>
      <c r="H15" s="3864"/>
      <c r="I15" s="3608"/>
      <c r="J15" s="3872"/>
      <c r="K15" s="2369"/>
      <c r="L15" s="2370"/>
      <c r="M15" s="2370"/>
      <c r="N15" s="2371"/>
      <c r="O15" s="2372"/>
      <c r="P15" s="4405"/>
      <c r="Q15" s="2372"/>
      <c r="R15" s="2493"/>
      <c r="S15" s="2373"/>
      <c r="T15" s="2678"/>
      <c r="U15" s="4240"/>
      <c r="V15" s="4241"/>
      <c r="W15" s="4241"/>
      <c r="X15" s="4242"/>
      <c r="Y15" s="4242"/>
      <c r="Z15" s="4243"/>
      <c r="AA15" s="3603"/>
      <c r="AB15" s="3603"/>
      <c r="AC15" s="3980"/>
      <c r="AD15" s="3871"/>
      <c r="AE15" s="3981"/>
      <c r="AF15" s="3867"/>
      <c r="AG15" s="3872"/>
      <c r="AH15" s="3867"/>
      <c r="AI15" s="3982"/>
      <c r="AJ15" s="1690"/>
      <c r="AK15" s="1690"/>
      <c r="AL15" s="1690"/>
      <c r="AM15" s="1690"/>
      <c r="AN15" s="1690"/>
      <c r="AO15" s="1784"/>
    </row>
    <row r="16" spans="1:41" ht="26.25" customHeight="1" x14ac:dyDescent="0.2">
      <c r="K16" s="6053" t="s">
        <v>3975</v>
      </c>
      <c r="L16" s="6053"/>
      <c r="M16" s="6053"/>
      <c r="N16" s="6053"/>
      <c r="O16" s="6053"/>
      <c r="P16" s="6053"/>
      <c r="Q16" s="6053"/>
      <c r="R16" s="6053"/>
      <c r="S16" s="6053"/>
      <c r="T16" s="6053"/>
      <c r="V16" s="378"/>
      <c r="W16" s="378"/>
      <c r="X16" s="3632"/>
      <c r="Y16" s="3632"/>
      <c r="Z16" s="4244"/>
    </row>
    <row r="17" spans="20:26" x14ac:dyDescent="0.2">
      <c r="V17" s="378"/>
      <c r="W17" s="378"/>
      <c r="X17" s="3632"/>
      <c r="Y17" s="3632"/>
      <c r="Z17" s="4244"/>
    </row>
    <row r="18" spans="20:26" x14ac:dyDescent="0.2">
      <c r="T18" s="6"/>
      <c r="X18" s="6"/>
      <c r="Y18" s="6"/>
      <c r="Z18" s="6"/>
    </row>
    <row r="19" spans="20:26" x14ac:dyDescent="0.2">
      <c r="T19" s="6"/>
      <c r="X19" s="6"/>
      <c r="Y19" s="6"/>
      <c r="Z19" s="6"/>
    </row>
    <row r="20" spans="20:26" x14ac:dyDescent="0.2">
      <c r="T20" s="6"/>
      <c r="X20" s="6"/>
      <c r="Y20" s="6"/>
      <c r="Z20" s="6"/>
    </row>
    <row r="21" spans="20:26" x14ac:dyDescent="0.2">
      <c r="T21" s="6"/>
      <c r="X21" s="6"/>
      <c r="Y21" s="6"/>
      <c r="Z21" s="6"/>
    </row>
    <row r="22" spans="20:26" x14ac:dyDescent="0.2">
      <c r="T22" s="6"/>
      <c r="X22" s="6"/>
      <c r="Y22" s="6"/>
      <c r="Z22" s="6"/>
    </row>
    <row r="23" spans="20:26" x14ac:dyDescent="0.2">
      <c r="T23" s="6"/>
      <c r="X23" s="6"/>
      <c r="Y23" s="6"/>
      <c r="Z23" s="6"/>
    </row>
    <row r="24" spans="20:26" x14ac:dyDescent="0.2">
      <c r="T24" s="6"/>
      <c r="X24" s="6"/>
      <c r="Y24" s="6"/>
      <c r="Z24" s="6"/>
    </row>
    <row r="25" spans="20:26" x14ac:dyDescent="0.2">
      <c r="T25" s="6"/>
      <c r="X25" s="6"/>
      <c r="Y25" s="6"/>
      <c r="Z25" s="6"/>
    </row>
    <row r="26" spans="20:26" x14ac:dyDescent="0.2">
      <c r="T26" s="6"/>
      <c r="X26" s="6"/>
      <c r="Y26" s="6"/>
      <c r="Z26" s="6"/>
    </row>
    <row r="27" spans="20:26" x14ac:dyDescent="0.2">
      <c r="T27" s="6"/>
      <c r="X27" s="6"/>
      <c r="Y27" s="6"/>
      <c r="Z27" s="6"/>
    </row>
    <row r="28" spans="20:26" x14ac:dyDescent="0.2">
      <c r="T28" s="6"/>
      <c r="X28" s="6"/>
      <c r="Y28" s="6"/>
      <c r="Z28" s="6"/>
    </row>
    <row r="29" spans="20:26" x14ac:dyDescent="0.2">
      <c r="T29" s="6"/>
      <c r="X29" s="6"/>
      <c r="Y29" s="6"/>
      <c r="Z29" s="6"/>
    </row>
    <row r="30" spans="20:26" x14ac:dyDescent="0.2">
      <c r="T30" s="6"/>
      <c r="X30" s="6"/>
      <c r="Y30" s="6"/>
      <c r="Z30" s="6"/>
    </row>
    <row r="31" spans="20:26" x14ac:dyDescent="0.2">
      <c r="T31" s="6"/>
      <c r="X31" s="6"/>
      <c r="Y31" s="6"/>
      <c r="Z31" s="6"/>
    </row>
    <row r="32" spans="20:26" x14ac:dyDescent="0.2">
      <c r="T32" s="6"/>
      <c r="X32" s="6"/>
      <c r="Y32" s="6"/>
      <c r="Z32" s="6"/>
    </row>
    <row r="33" spans="20:26" x14ac:dyDescent="0.2">
      <c r="T33" s="6"/>
      <c r="X33" s="6"/>
      <c r="Y33" s="6"/>
      <c r="Z33" s="6"/>
    </row>
    <row r="34" spans="20:26" x14ac:dyDescent="0.2">
      <c r="T34" s="6"/>
      <c r="X34" s="6"/>
      <c r="Y34" s="6"/>
      <c r="Z34" s="6"/>
    </row>
    <row r="35" spans="20:26" x14ac:dyDescent="0.2">
      <c r="T35" s="6"/>
      <c r="X35" s="6"/>
      <c r="Y35" s="6"/>
      <c r="Z35" s="6"/>
    </row>
    <row r="36" spans="20:26" x14ac:dyDescent="0.2">
      <c r="T36" s="6"/>
      <c r="X36" s="6"/>
      <c r="Y36" s="6"/>
      <c r="Z36" s="6"/>
    </row>
    <row r="37" spans="20:26" x14ac:dyDescent="0.2">
      <c r="T37" s="6"/>
      <c r="X37" s="6"/>
      <c r="Y37" s="6"/>
      <c r="Z37" s="6"/>
    </row>
    <row r="38" spans="20:26" x14ac:dyDescent="0.2">
      <c r="T38" s="6"/>
      <c r="X38" s="6"/>
      <c r="Y38" s="6"/>
      <c r="Z38" s="6"/>
    </row>
    <row r="39" spans="20:26" x14ac:dyDescent="0.2">
      <c r="T39" s="6"/>
      <c r="X39" s="6"/>
      <c r="Y39" s="6"/>
      <c r="Z39" s="6"/>
    </row>
    <row r="40" spans="20:26" x14ac:dyDescent="0.2">
      <c r="T40" s="6"/>
      <c r="X40" s="6"/>
      <c r="Y40" s="6"/>
      <c r="Z40" s="6"/>
    </row>
    <row r="41" spans="20:26" x14ac:dyDescent="0.2">
      <c r="T41" s="6"/>
      <c r="X41" s="6"/>
      <c r="Y41" s="6"/>
      <c r="Z41" s="6"/>
    </row>
    <row r="42" spans="20:26" x14ac:dyDescent="0.2">
      <c r="T42" s="6"/>
      <c r="X42" s="6"/>
      <c r="Y42" s="6"/>
      <c r="Z42" s="6"/>
    </row>
    <row r="43" spans="20:26" x14ac:dyDescent="0.2">
      <c r="T43" s="6"/>
      <c r="X43" s="6"/>
      <c r="Y43" s="6"/>
      <c r="Z43" s="6"/>
    </row>
    <row r="44" spans="20:26" x14ac:dyDescent="0.2">
      <c r="T44" s="6"/>
      <c r="X44" s="6"/>
      <c r="Y44" s="6"/>
      <c r="Z44" s="6"/>
    </row>
    <row r="45" spans="20:26" x14ac:dyDescent="0.2">
      <c r="T45" s="6"/>
      <c r="X45" s="6"/>
      <c r="Y45" s="6"/>
      <c r="Z45" s="6"/>
    </row>
    <row r="46" spans="20:26" x14ac:dyDescent="0.2">
      <c r="T46" s="6"/>
      <c r="X46" s="6"/>
      <c r="Y46" s="6"/>
      <c r="Z46" s="6"/>
    </row>
    <row r="47" spans="20:26" x14ac:dyDescent="0.2">
      <c r="T47" s="6"/>
      <c r="X47" s="6"/>
      <c r="Y47" s="6"/>
      <c r="Z47" s="6"/>
    </row>
    <row r="48" spans="20:26" x14ac:dyDescent="0.2">
      <c r="T48" s="6"/>
      <c r="X48" s="6"/>
      <c r="Y48" s="6"/>
      <c r="Z48" s="6"/>
    </row>
    <row r="49" spans="20:26" x14ac:dyDescent="0.2">
      <c r="T49" s="6"/>
      <c r="X49" s="6"/>
      <c r="Y49" s="6"/>
      <c r="Z49" s="6"/>
    </row>
    <row r="50" spans="20:26" x14ac:dyDescent="0.2">
      <c r="T50" s="6"/>
      <c r="X50" s="6"/>
      <c r="Y50" s="6"/>
      <c r="Z50" s="6"/>
    </row>
    <row r="51" spans="20:26" x14ac:dyDescent="0.2">
      <c r="T51" s="6"/>
      <c r="X51" s="6"/>
      <c r="Y51" s="6"/>
      <c r="Z51" s="6"/>
    </row>
  </sheetData>
  <mergeCells count="5">
    <mergeCell ref="N6:O6"/>
    <mergeCell ref="P6:Q6"/>
    <mergeCell ref="R6:S6"/>
    <mergeCell ref="K7:M7"/>
    <mergeCell ref="K16:T1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5">
    <tabColor rgb="FFEB700B"/>
  </sheetPr>
  <dimension ref="A1:L13"/>
  <sheetViews>
    <sheetView showGridLines="0" tabSelected="1" view="pageBreakPreview" zoomScaleNormal="80" zoomScaleSheetLayoutView="100" workbookViewId="0">
      <selection activeCell="A10" sqref="A10"/>
    </sheetView>
  </sheetViews>
  <sheetFormatPr baseColWidth="10" defaultColWidth="11.42578125" defaultRowHeight="12.75" x14ac:dyDescent="0.2"/>
  <cols>
    <col min="1" max="1" width="95.7109375" style="6" customWidth="1"/>
    <col min="2" max="2" width="15.28515625" style="6" customWidth="1"/>
    <col min="3" max="3" width="2.42578125" style="6" customWidth="1"/>
    <col min="4" max="4" width="15.28515625" style="6" hidden="1" customWidth="1"/>
    <col min="5" max="5" width="0.28515625" style="6" customWidth="1"/>
    <col min="6" max="6" width="17" style="6" customWidth="1"/>
    <col min="7" max="16384" width="11.42578125" style="6"/>
  </cols>
  <sheetData>
    <row r="1" spans="1:12" ht="15.75" customHeight="1" x14ac:dyDescent="0.2">
      <c r="A1" s="3024" t="s">
        <v>5389</v>
      </c>
      <c r="B1" s="5731" t="s">
        <v>5112</v>
      </c>
      <c r="C1" s="5731"/>
      <c r="D1" s="18"/>
      <c r="E1" s="18"/>
      <c r="L1" s="6067"/>
    </row>
    <row r="2" spans="1:12" ht="15.75" customHeight="1" x14ac:dyDescent="0.2">
      <c r="A2" s="3024" t="s">
        <v>5392</v>
      </c>
      <c r="B2" s="3182"/>
      <c r="C2" s="3182"/>
      <c r="D2" s="18"/>
      <c r="E2" s="18"/>
      <c r="L2" s="6067"/>
    </row>
    <row r="3" spans="1:12" ht="15.75" customHeight="1" x14ac:dyDescent="0.2">
      <c r="A3" s="3024">
        <v>2013</v>
      </c>
      <c r="B3" s="3182"/>
      <c r="C3" s="3182"/>
      <c r="D3" s="18"/>
      <c r="E3" s="18"/>
      <c r="L3" s="6067"/>
    </row>
    <row r="4" spans="1:12" ht="18" x14ac:dyDescent="0.2">
      <c r="A4" s="4406"/>
      <c r="B4" s="3878"/>
      <c r="C4" s="3878"/>
      <c r="D4" s="232"/>
      <c r="E4" s="232"/>
      <c r="L4" s="6067"/>
    </row>
    <row r="5" spans="1:12" s="3632" customFormat="1" ht="35.25" customHeight="1" x14ac:dyDescent="0.2">
      <c r="A5" s="6119" t="s">
        <v>33</v>
      </c>
      <c r="B5" s="5677" t="s">
        <v>2944</v>
      </c>
      <c r="C5" s="5677"/>
      <c r="D5" s="5677"/>
      <c r="E5" s="4407"/>
      <c r="L5" s="6067"/>
    </row>
    <row r="6" spans="1:12" s="3632" customFormat="1" ht="15.75" customHeight="1" x14ac:dyDescent="0.2">
      <c r="A6" s="6120"/>
      <c r="B6" s="5898" t="s">
        <v>6</v>
      </c>
      <c r="C6" s="5898"/>
      <c r="D6" s="6121" t="s">
        <v>2948</v>
      </c>
      <c r="E6" s="6122"/>
      <c r="L6" s="6067"/>
    </row>
    <row r="7" spans="1:12" s="3632" customFormat="1" ht="28.5" customHeight="1" x14ac:dyDescent="0.2">
      <c r="A7" s="4245" t="s">
        <v>4476</v>
      </c>
      <c r="B7" s="4246">
        <f>SUM(B8:B11)</f>
        <v>28433533.600000001</v>
      </c>
      <c r="C7" s="4259"/>
      <c r="D7" s="4408">
        <f>SUM(D8:D9)</f>
        <v>0</v>
      </c>
      <c r="E7" s="4409"/>
      <c r="F7" s="3891"/>
      <c r="L7" s="6067"/>
    </row>
    <row r="8" spans="1:12" ht="28.5" customHeight="1" x14ac:dyDescent="0.2">
      <c r="A8" s="5089" t="s">
        <v>3881</v>
      </c>
      <c r="B8" s="5090">
        <f>'12-E382op-EsInic'!N8</f>
        <v>700000</v>
      </c>
      <c r="C8" s="5091"/>
      <c r="D8" s="4410">
        <v>0</v>
      </c>
      <c r="E8" s="4411"/>
    </row>
    <row r="9" spans="1:12" ht="28.5" customHeight="1" x14ac:dyDescent="0.2">
      <c r="A9" s="5057" t="s">
        <v>2963</v>
      </c>
      <c r="B9" s="5092">
        <f>'12-E382op-EsInic'!N11</f>
        <v>26363533.600000001</v>
      </c>
      <c r="C9" s="4248"/>
      <c r="D9" s="4410">
        <v>0</v>
      </c>
      <c r="E9" s="4411"/>
    </row>
    <row r="10" spans="1:12" ht="28.5" customHeight="1" x14ac:dyDescent="0.2">
      <c r="A10" s="5057" t="s">
        <v>4596</v>
      </c>
      <c r="B10" s="5092">
        <f>'12-E382op-EsInic'!N15</f>
        <v>520000</v>
      </c>
      <c r="C10" s="4248"/>
      <c r="D10" s="4410">
        <v>0</v>
      </c>
      <c r="E10" s="4411"/>
    </row>
    <row r="11" spans="1:12" ht="28.5" customHeight="1" x14ac:dyDescent="0.2">
      <c r="A11" s="5093" t="s">
        <v>4596</v>
      </c>
      <c r="B11" s="5094">
        <f>'12-E382op-EsInic'!N18</f>
        <v>850000</v>
      </c>
      <c r="C11" s="5095"/>
      <c r="D11" s="4412">
        <v>0</v>
      </c>
      <c r="E11" s="4413"/>
    </row>
    <row r="12" spans="1:12" x14ac:dyDescent="0.2">
      <c r="A12" s="2222"/>
      <c r="B12" s="3636"/>
      <c r="C12" s="4248"/>
      <c r="D12" s="3636"/>
      <c r="E12" s="4249"/>
    </row>
    <row r="13" spans="1:12" s="4392" customFormat="1" ht="27" customHeight="1" x14ac:dyDescent="0.2">
      <c r="A13" s="6053" t="s">
        <v>3975</v>
      </c>
      <c r="B13" s="6053"/>
      <c r="C13" s="6053"/>
      <c r="D13" s="6053"/>
      <c r="E13" s="6053"/>
    </row>
  </sheetData>
  <mergeCells count="7">
    <mergeCell ref="A13:E13"/>
    <mergeCell ref="B1:C1"/>
    <mergeCell ref="L1:L7"/>
    <mergeCell ref="A5:A6"/>
    <mergeCell ref="B5:D5"/>
    <mergeCell ref="B6:C6"/>
    <mergeCell ref="D6:E6"/>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&amp;L&amp;"Tahoma,Normal"352</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6">
    <tabColor rgb="FFEB700B"/>
  </sheetPr>
  <dimension ref="A1:AQ41"/>
  <sheetViews>
    <sheetView showGridLines="0" view="pageBreakPreview" topLeftCell="K1" zoomScaleNormal="70" zoomScaleSheetLayoutView="100" workbookViewId="0">
      <selection activeCell="G13" sqref="G13"/>
    </sheetView>
  </sheetViews>
  <sheetFormatPr baseColWidth="10" defaultColWidth="11.42578125" defaultRowHeight="12.75" x14ac:dyDescent="0.2"/>
  <cols>
    <col min="1" max="1" width="9.42578125" style="6" hidden="1" customWidth="1"/>
    <col min="2" max="2" width="8.85546875" style="6" hidden="1" customWidth="1"/>
    <col min="3" max="3" width="11.85546875" style="6" hidden="1" customWidth="1"/>
    <col min="4" max="5" width="11.28515625" style="6" hidden="1" customWidth="1"/>
    <col min="6" max="6" width="10.7109375" style="6" hidden="1" customWidth="1"/>
    <col min="7" max="7" width="19.42578125" style="6" hidden="1" customWidth="1"/>
    <col min="8" max="8" width="14.42578125" style="6" hidden="1" customWidth="1"/>
    <col min="9" max="9" width="31" style="6" hidden="1" customWidth="1"/>
    <col min="10" max="10" width="9.28515625" style="6" hidden="1" customWidth="1"/>
    <col min="11" max="11" width="33.28515625" style="6" customWidth="1"/>
    <col min="12" max="13" width="14.5703125" style="6" customWidth="1"/>
    <col min="14" max="14" width="15.7109375" style="3905" customWidth="1"/>
    <col min="15" max="15" width="1.85546875" style="6" customWidth="1"/>
    <col min="16" max="16" width="7.7109375" style="6" customWidth="1"/>
    <col min="17" max="17" width="1.85546875" style="6" customWidth="1"/>
    <col min="18" max="18" width="15.42578125" style="3965" customWidth="1"/>
    <col min="19" max="19" width="3.42578125" style="6" customWidth="1"/>
    <col min="20" max="20" width="30.7109375" style="6" customWidth="1"/>
    <col min="21" max="21" width="9.5703125" style="6" hidden="1" customWidth="1"/>
    <col min="22" max="22" width="11.28515625" style="6" hidden="1" customWidth="1"/>
    <col min="23" max="23" width="13.5703125" style="6" hidden="1" customWidth="1"/>
    <col min="24" max="25" width="8.140625" style="6" hidden="1" customWidth="1"/>
    <col min="26" max="26" width="25.28515625" style="6" hidden="1" customWidth="1"/>
    <col min="27" max="27" width="21" style="6" hidden="1" customWidth="1"/>
    <col min="28" max="28" width="31.5703125" style="6" hidden="1" customWidth="1"/>
    <col min="29" max="29" width="11.42578125" style="6" hidden="1" customWidth="1"/>
    <col min="30" max="30" width="14.140625" style="6" hidden="1" customWidth="1"/>
    <col min="31" max="31" width="20.42578125" style="6" hidden="1" customWidth="1"/>
    <col min="32" max="32" width="13.85546875" style="6" hidden="1" customWidth="1"/>
    <col min="33" max="33" width="0.42578125" style="6" hidden="1" customWidth="1"/>
    <col min="34" max="34" width="11.5703125" style="6" hidden="1" customWidth="1"/>
    <col min="35" max="35" width="27.85546875" style="6" hidden="1" customWidth="1"/>
    <col min="36" max="41" width="11.42578125" style="6" hidden="1" customWidth="1"/>
    <col min="42" max="16384" width="11.42578125" style="6"/>
  </cols>
  <sheetData>
    <row r="1" spans="1:43" s="20" customFormat="1" ht="18" x14ac:dyDescent="0.25">
      <c r="K1" s="1652" t="s">
        <v>2403</v>
      </c>
      <c r="L1" s="3182"/>
      <c r="M1" s="3182"/>
      <c r="N1" s="3182"/>
      <c r="O1" s="3182"/>
      <c r="P1" s="3182"/>
      <c r="Q1" s="3182"/>
      <c r="R1" s="3182"/>
      <c r="S1" s="3182"/>
      <c r="T1" s="2996" t="s">
        <v>5200</v>
      </c>
      <c r="V1" s="3272"/>
      <c r="X1" s="3261"/>
      <c r="Y1" s="3261"/>
    </row>
    <row r="2" spans="1:43" s="20" customFormat="1" ht="18" x14ac:dyDescent="0.25">
      <c r="K2" s="1652" t="s">
        <v>5201</v>
      </c>
      <c r="L2" s="3182"/>
      <c r="M2" s="3182"/>
      <c r="N2" s="3182"/>
      <c r="O2" s="3182"/>
      <c r="P2" s="3182"/>
      <c r="Q2" s="3182"/>
      <c r="R2" s="3182"/>
      <c r="S2" s="3182"/>
      <c r="T2" s="3182"/>
      <c r="V2" s="3272"/>
      <c r="X2" s="3261"/>
      <c r="Y2" s="3261"/>
    </row>
    <row r="3" spans="1:43" s="20" customFormat="1" ht="18" x14ac:dyDescent="0.25">
      <c r="K3" s="2992">
        <v>2013</v>
      </c>
      <c r="L3" s="3182"/>
      <c r="M3" s="3182"/>
      <c r="N3" s="3182"/>
      <c r="O3" s="3182"/>
      <c r="P3" s="3182"/>
      <c r="Q3" s="3182"/>
      <c r="R3" s="3182"/>
      <c r="S3" s="3182"/>
      <c r="T3" s="3182"/>
      <c r="V3" s="3272"/>
      <c r="X3" s="3261"/>
      <c r="Y3" s="3261"/>
    </row>
    <row r="4" spans="1:43" s="20" customFormat="1" ht="11.25" customHeight="1" x14ac:dyDescent="0.25">
      <c r="K4" s="3182"/>
      <c r="L4" s="3184"/>
      <c r="M4" s="3184"/>
      <c r="N4" s="3184"/>
      <c r="O4" s="3184"/>
      <c r="P4" s="3184"/>
      <c r="Q4" s="3184"/>
      <c r="R4" s="3184"/>
      <c r="S4" s="3184"/>
      <c r="T4" s="3184"/>
      <c r="V4" s="2123"/>
      <c r="W4" s="58"/>
      <c r="X4" s="58"/>
      <c r="Y4" s="58"/>
      <c r="Z4" s="58"/>
    </row>
    <row r="5" spans="1:43" s="3632" customFormat="1" ht="41.25" customHeight="1" x14ac:dyDescent="0.2">
      <c r="A5" s="4199" t="s">
        <v>50</v>
      </c>
      <c r="B5" s="4199" t="s">
        <v>44</v>
      </c>
      <c r="C5" s="4199" t="s">
        <v>172</v>
      </c>
      <c r="D5" s="567" t="s">
        <v>261</v>
      </c>
      <c r="E5" s="1289"/>
      <c r="F5" s="4199" t="s">
        <v>176</v>
      </c>
      <c r="G5" s="4199" t="s">
        <v>179</v>
      </c>
      <c r="H5" s="4199" t="s">
        <v>178</v>
      </c>
      <c r="I5" s="4199" t="s">
        <v>174</v>
      </c>
      <c r="J5" s="4224" t="s">
        <v>175</v>
      </c>
      <c r="K5" s="4225" t="s">
        <v>181</v>
      </c>
      <c r="L5" s="4225" t="s">
        <v>21</v>
      </c>
      <c r="M5" s="4225" t="s">
        <v>29</v>
      </c>
      <c r="N5" s="6105" t="s">
        <v>258</v>
      </c>
      <c r="O5" s="6105"/>
      <c r="P5" s="6105" t="s">
        <v>182</v>
      </c>
      <c r="Q5" s="6105"/>
      <c r="R5" s="6105" t="s">
        <v>20</v>
      </c>
      <c r="S5" s="6105"/>
      <c r="T5" s="4225" t="s">
        <v>30</v>
      </c>
      <c r="U5" s="4197" t="s">
        <v>171</v>
      </c>
      <c r="V5" s="4198" t="s">
        <v>183</v>
      </c>
      <c r="W5" s="4198" t="s">
        <v>185</v>
      </c>
      <c r="X5" s="4199" t="s">
        <v>26</v>
      </c>
      <c r="Y5" s="4199" t="s">
        <v>27</v>
      </c>
      <c r="Z5" s="4200" t="s">
        <v>23</v>
      </c>
      <c r="AA5" s="4201" t="s">
        <v>187</v>
      </c>
      <c r="AB5" s="4201" t="s">
        <v>188</v>
      </c>
      <c r="AC5" s="4202" t="s">
        <v>45</v>
      </c>
      <c r="AD5" s="4199" t="s">
        <v>47</v>
      </c>
      <c r="AE5" s="4203" t="s">
        <v>49</v>
      </c>
      <c r="AF5" s="4203" t="s">
        <v>189</v>
      </c>
      <c r="AG5" s="4203" t="s">
        <v>202</v>
      </c>
      <c r="AH5" s="4203" t="s">
        <v>191</v>
      </c>
      <c r="AI5" s="4199" t="s">
        <v>151</v>
      </c>
    </row>
    <row r="6" spans="1:43" s="3632" customFormat="1" ht="17.25" x14ac:dyDescent="0.2">
      <c r="A6" s="4250"/>
      <c r="B6" s="4251"/>
      <c r="C6" s="4251"/>
      <c r="D6" s="4252"/>
      <c r="E6" s="4252"/>
      <c r="F6" s="4252"/>
      <c r="G6" s="4253"/>
      <c r="H6" s="4254"/>
      <c r="I6" s="4252"/>
      <c r="J6" s="4255"/>
      <c r="K6" s="6123" t="s">
        <v>4597</v>
      </c>
      <c r="L6" s="6123"/>
      <c r="M6" s="6123"/>
      <c r="N6" s="4414">
        <f>SUM(N7)</f>
        <v>28433533.600000001</v>
      </c>
      <c r="O6" s="4415"/>
      <c r="P6" s="4416"/>
      <c r="Q6" s="4416"/>
      <c r="R6" s="4417">
        <f>SUM(R7)</f>
        <v>0</v>
      </c>
      <c r="S6" s="4418"/>
      <c r="T6" s="4416"/>
      <c r="U6" s="4261"/>
      <c r="V6" s="4262"/>
      <c r="W6" s="4262"/>
      <c r="X6" s="4263">
        <f>SUM(X7)</f>
        <v>0</v>
      </c>
      <c r="Y6" s="4263">
        <f>SUM(Y7)</f>
        <v>4</v>
      </c>
      <c r="Z6" s="4264"/>
      <c r="AA6" s="4264"/>
      <c r="AB6" s="4264"/>
      <c r="AC6" s="4264"/>
      <c r="AD6" s="4264" t="e">
        <f>SUM(#REF!)</f>
        <v>#REF!</v>
      </c>
      <c r="AE6" s="4264" t="e">
        <f>SUM(#REF!)</f>
        <v>#REF!</v>
      </c>
      <c r="AF6" s="4264"/>
      <c r="AG6" s="4264"/>
      <c r="AH6" s="4264"/>
      <c r="AI6" s="4264"/>
    </row>
    <row r="7" spans="1:43" s="3939" customFormat="1" ht="18" x14ac:dyDescent="0.2">
      <c r="A7" s="4296" t="s">
        <v>4598</v>
      </c>
      <c r="B7" s="4297"/>
      <c r="C7" s="4297"/>
      <c r="D7" s="4297"/>
      <c r="E7" s="4297"/>
      <c r="F7" s="4297"/>
      <c r="G7" s="4298"/>
      <c r="H7" s="4298"/>
      <c r="I7" s="4297"/>
      <c r="J7" s="4297"/>
      <c r="K7" s="6094" t="s">
        <v>3890</v>
      </c>
      <c r="L7" s="6095"/>
      <c r="M7" s="6095"/>
      <c r="N7" s="3907">
        <f>SUM(N8,N11,N15,N18)</f>
        <v>28433533.600000001</v>
      </c>
      <c r="O7" s="4419"/>
      <c r="P7" s="3908"/>
      <c r="Q7" s="4420"/>
      <c r="R7" s="4315">
        <f>SUM(R8,R11,R15,R18)</f>
        <v>0</v>
      </c>
      <c r="S7" s="4089"/>
      <c r="T7" s="4090"/>
      <c r="U7" s="4299"/>
      <c r="V7" s="4264"/>
      <c r="W7" s="4264"/>
      <c r="X7" s="4300">
        <f>SUM(X8,X11,X15,X18)</f>
        <v>0</v>
      </c>
      <c r="Y7" s="4300">
        <f>SUM(Y8,Y11,Y15,Y18)</f>
        <v>4</v>
      </c>
      <c r="Z7" s="4301"/>
      <c r="AA7" s="4301"/>
      <c r="AB7" s="4301"/>
      <c r="AC7" s="4301"/>
      <c r="AD7" s="4301"/>
      <c r="AE7" s="4301"/>
      <c r="AF7" s="4301"/>
      <c r="AG7" s="4301"/>
      <c r="AH7" s="4301"/>
      <c r="AI7" s="4301"/>
    </row>
    <row r="8" spans="1:43" ht="15.75" x14ac:dyDescent="0.2">
      <c r="A8" s="4302"/>
      <c r="B8" s="4303"/>
      <c r="C8" s="4304"/>
      <c r="D8" s="4302"/>
      <c r="E8" s="4302"/>
      <c r="F8" s="4302"/>
      <c r="G8" s="4303"/>
      <c r="H8" s="4303"/>
      <c r="I8" s="4302"/>
      <c r="J8" s="4305"/>
      <c r="K8" s="6042" t="s">
        <v>3881</v>
      </c>
      <c r="L8" s="6043"/>
      <c r="M8" s="6043"/>
      <c r="N8" s="3817">
        <f>N9</f>
        <v>700000</v>
      </c>
      <c r="O8" s="2749"/>
      <c r="P8" s="3690"/>
      <c r="Q8" s="3334"/>
      <c r="R8" s="3818">
        <f>R9</f>
        <v>0</v>
      </c>
      <c r="S8" s="3335"/>
      <c r="T8" s="3937"/>
      <c r="U8" s="4306"/>
      <c r="V8" s="4307"/>
      <c r="W8" s="4307"/>
      <c r="X8" s="4300">
        <f t="shared" ref="X8:Y8" si="0">X9</f>
        <v>0</v>
      </c>
      <c r="Y8" s="4300">
        <f t="shared" si="0"/>
        <v>1</v>
      </c>
      <c r="Z8" s="4308"/>
      <c r="AA8" s="4302"/>
      <c r="AB8" s="4302"/>
      <c r="AC8" s="4302"/>
      <c r="AD8" s="4302"/>
      <c r="AE8" s="4302"/>
      <c r="AF8" s="4302"/>
      <c r="AG8" s="4302"/>
      <c r="AH8" s="4302"/>
      <c r="AI8" s="4302"/>
    </row>
    <row r="9" spans="1:43" ht="15.75" x14ac:dyDescent="0.2">
      <c r="A9" s="4313"/>
      <c r="B9" s="4323"/>
      <c r="C9" s="4324"/>
      <c r="D9" s="4313"/>
      <c r="E9" s="4313"/>
      <c r="F9" s="4313"/>
      <c r="G9" s="4323"/>
      <c r="H9" s="4323"/>
      <c r="I9" s="4313"/>
      <c r="J9" s="4325"/>
      <c r="K9" s="2071" t="s">
        <v>294</v>
      </c>
      <c r="L9" s="2076"/>
      <c r="M9" s="2076"/>
      <c r="N9" s="3790">
        <f>SUM(N10:N10)</f>
        <v>700000</v>
      </c>
      <c r="O9" s="2688"/>
      <c r="P9" s="3695"/>
      <c r="Q9" s="2068"/>
      <c r="R9" s="3819">
        <f>SUM(R10:R10)</f>
        <v>0</v>
      </c>
      <c r="S9" s="2068"/>
      <c r="T9" s="2212"/>
      <c r="U9" s="4310"/>
      <c r="V9" s="4326"/>
      <c r="W9" s="4326"/>
      <c r="X9" s="4311">
        <f>SUM(X10:X10)</f>
        <v>0</v>
      </c>
      <c r="Y9" s="4311">
        <f>SUM(Y10:Y10)</f>
        <v>1</v>
      </c>
      <c r="Z9" s="4312"/>
      <c r="AA9" s="4313"/>
      <c r="AB9" s="4313"/>
      <c r="AC9" s="4313"/>
      <c r="AD9" s="4313"/>
      <c r="AE9" s="4313"/>
      <c r="AF9" s="4313"/>
      <c r="AG9" s="4313"/>
      <c r="AH9" s="4313"/>
      <c r="AI9" s="4313"/>
      <c r="AQ9" s="3939"/>
    </row>
    <row r="10" spans="1:43" s="587" customFormat="1" ht="24.75" customHeight="1" x14ac:dyDescent="0.25">
      <c r="A10" s="3351" t="s">
        <v>840</v>
      </c>
      <c r="B10" s="590" t="s">
        <v>286</v>
      </c>
      <c r="C10" s="3351" t="s">
        <v>285</v>
      </c>
      <c r="D10" s="3357" t="s">
        <v>194</v>
      </c>
      <c r="E10" s="1186" t="s">
        <v>281</v>
      </c>
      <c r="F10" s="4058" t="s">
        <v>710</v>
      </c>
      <c r="G10" s="3355" t="s">
        <v>3956</v>
      </c>
      <c r="H10" s="3369" t="s">
        <v>294</v>
      </c>
      <c r="I10" s="3355" t="s">
        <v>3881</v>
      </c>
      <c r="J10" s="3783" t="s">
        <v>3957</v>
      </c>
      <c r="K10" s="1968" t="s">
        <v>3958</v>
      </c>
      <c r="L10" s="2363" t="s">
        <v>292</v>
      </c>
      <c r="M10" s="2363" t="s">
        <v>3959</v>
      </c>
      <c r="N10" s="2573">
        <v>700000</v>
      </c>
      <c r="O10" s="1965"/>
      <c r="P10" s="2715">
        <v>0</v>
      </c>
      <c r="Q10" s="1965"/>
      <c r="R10" s="1964" t="s">
        <v>3960</v>
      </c>
      <c r="S10" s="1963"/>
      <c r="T10" s="1962" t="s">
        <v>4599</v>
      </c>
      <c r="U10" s="3459">
        <v>0</v>
      </c>
      <c r="V10" s="3460" t="s">
        <v>284</v>
      </c>
      <c r="W10" s="3460" t="s">
        <v>283</v>
      </c>
      <c r="X10" s="3717">
        <v>0</v>
      </c>
      <c r="Y10" s="3717">
        <v>1</v>
      </c>
      <c r="Z10" s="3492" t="s">
        <v>4600</v>
      </c>
      <c r="AA10" s="3351" t="s">
        <v>3962</v>
      </c>
      <c r="AB10" s="3351"/>
      <c r="AC10" s="3390" t="s">
        <v>281</v>
      </c>
      <c r="AD10" s="980" t="s">
        <v>2711</v>
      </c>
      <c r="AE10" s="3391" t="s">
        <v>3963</v>
      </c>
      <c r="AF10" s="3382">
        <v>41116</v>
      </c>
      <c r="AG10" s="3381" t="s">
        <v>287</v>
      </c>
      <c r="AH10" s="3382" t="s">
        <v>287</v>
      </c>
      <c r="AI10" s="3383" t="s">
        <v>3031</v>
      </c>
      <c r="AJ10" s="627" t="s">
        <v>281</v>
      </c>
      <c r="AK10" s="627" t="s">
        <v>281</v>
      </c>
      <c r="AL10" s="627" t="s">
        <v>281</v>
      </c>
      <c r="AM10" s="627" t="s">
        <v>281</v>
      </c>
      <c r="AN10" s="627" t="s">
        <v>281</v>
      </c>
      <c r="AO10" s="1182" t="s">
        <v>281</v>
      </c>
    </row>
    <row r="11" spans="1:43" ht="15.75" x14ac:dyDescent="0.2">
      <c r="A11" s="4302"/>
      <c r="B11" s="4303"/>
      <c r="C11" s="4304"/>
      <c r="D11" s="4302"/>
      <c r="E11" s="4302"/>
      <c r="F11" s="4302"/>
      <c r="G11" s="4303"/>
      <c r="H11" s="4303"/>
      <c r="I11" s="4302"/>
      <c r="J11" s="4305"/>
      <c r="K11" s="6042" t="s">
        <v>2963</v>
      </c>
      <c r="L11" s="6043"/>
      <c r="M11" s="6043"/>
      <c r="N11" s="3817">
        <f>N12</f>
        <v>26363533.600000001</v>
      </c>
      <c r="O11" s="2749"/>
      <c r="P11" s="3690"/>
      <c r="Q11" s="3334"/>
      <c r="R11" s="3818">
        <f>R12</f>
        <v>0</v>
      </c>
      <c r="S11" s="3335"/>
      <c r="T11" s="3937"/>
      <c r="U11" s="4306"/>
      <c r="V11" s="4307"/>
      <c r="W11" s="4307"/>
      <c r="X11" s="4300">
        <f t="shared" ref="X11:Y11" si="1">X12</f>
        <v>0</v>
      </c>
      <c r="Y11" s="4300">
        <f t="shared" si="1"/>
        <v>1</v>
      </c>
      <c r="Z11" s="4308"/>
      <c r="AA11" s="4302"/>
      <c r="AB11" s="4302"/>
      <c r="AC11" s="4302"/>
      <c r="AD11" s="4302"/>
      <c r="AE11" s="4302"/>
      <c r="AF11" s="4302"/>
      <c r="AG11" s="4302"/>
      <c r="AH11" s="4302"/>
      <c r="AI11" s="4302"/>
      <c r="AK11" s="3939"/>
      <c r="AL11" s="3939"/>
    </row>
    <row r="12" spans="1:43" ht="15.75" x14ac:dyDescent="0.2">
      <c r="A12" s="4313"/>
      <c r="B12" s="4323"/>
      <c r="C12" s="4324"/>
      <c r="D12" s="4313"/>
      <c r="E12" s="4313"/>
      <c r="F12" s="4313"/>
      <c r="G12" s="4323"/>
      <c r="H12" s="4323"/>
      <c r="I12" s="4313"/>
      <c r="J12" s="4325"/>
      <c r="K12" s="2071" t="s">
        <v>289</v>
      </c>
      <c r="L12" s="2076"/>
      <c r="M12" s="2076"/>
      <c r="N12" s="3790">
        <f>SUM(N13:N14)</f>
        <v>26363533.600000001</v>
      </c>
      <c r="O12" s="2688"/>
      <c r="P12" s="3695"/>
      <c r="Q12" s="2068"/>
      <c r="R12" s="3819">
        <f>SUM(R13:R14)</f>
        <v>0</v>
      </c>
      <c r="S12" s="2068"/>
      <c r="T12" s="2212"/>
      <c r="U12" s="4310"/>
      <c r="V12" s="4326"/>
      <c r="W12" s="4326"/>
      <c r="X12" s="4311">
        <f>SUM(X13:X14)</f>
        <v>0</v>
      </c>
      <c r="Y12" s="4311">
        <f>SUM(Y13:Y14)</f>
        <v>1</v>
      </c>
      <c r="Z12" s="4312"/>
      <c r="AA12" s="4313"/>
      <c r="AB12" s="4313"/>
      <c r="AC12" s="4313"/>
      <c r="AD12" s="4313"/>
      <c r="AE12" s="4313"/>
      <c r="AF12" s="4313"/>
      <c r="AG12" s="4313"/>
      <c r="AH12" s="4313"/>
      <c r="AI12" s="4313"/>
      <c r="AK12" s="3939"/>
      <c r="AM12" s="3939"/>
      <c r="AN12" s="3939"/>
      <c r="AO12" s="3939"/>
    </row>
    <row r="13" spans="1:43" s="587" customFormat="1" ht="39" customHeight="1" x14ac:dyDescent="0.25">
      <c r="A13" s="3950" t="s">
        <v>840</v>
      </c>
      <c r="B13" s="1550" t="s">
        <v>4483</v>
      </c>
      <c r="C13" s="3952" t="s">
        <v>285</v>
      </c>
      <c r="D13" s="3953" t="s">
        <v>194</v>
      </c>
      <c r="E13" s="628" t="s">
        <v>281</v>
      </c>
      <c r="F13" s="592" t="s">
        <v>710</v>
      </c>
      <c r="G13" s="3847" t="s">
        <v>3912</v>
      </c>
      <c r="H13" s="3848" t="s">
        <v>289</v>
      </c>
      <c r="I13" s="3847" t="s">
        <v>2963</v>
      </c>
      <c r="J13" s="3954">
        <v>2013</v>
      </c>
      <c r="K13" s="2700" t="s">
        <v>304</v>
      </c>
      <c r="L13" s="2619" t="s">
        <v>290</v>
      </c>
      <c r="M13" s="2619" t="s">
        <v>3905</v>
      </c>
      <c r="N13" s="2571">
        <v>21363533.600000001</v>
      </c>
      <c r="O13" s="1965"/>
      <c r="P13" s="3359">
        <v>0</v>
      </c>
      <c r="Q13" s="1965"/>
      <c r="R13" s="1964" t="s">
        <v>3906</v>
      </c>
      <c r="S13" s="1963"/>
      <c r="T13" s="1962" t="s">
        <v>4601</v>
      </c>
      <c r="U13" s="1112">
        <v>0</v>
      </c>
      <c r="V13" s="668" t="s">
        <v>284</v>
      </c>
      <c r="W13" s="668" t="s">
        <v>283</v>
      </c>
      <c r="X13" s="1390">
        <v>0</v>
      </c>
      <c r="Y13" s="1390">
        <v>1</v>
      </c>
      <c r="Z13" s="631" t="s">
        <v>282</v>
      </c>
      <c r="AA13" s="3952"/>
      <c r="AB13" s="3952"/>
      <c r="AC13" s="3390" t="s">
        <v>281</v>
      </c>
      <c r="AD13" s="4421" t="s">
        <v>4602</v>
      </c>
      <c r="AE13" s="3849" t="s">
        <v>4507</v>
      </c>
      <c r="AF13" s="3426">
        <v>41624</v>
      </c>
      <c r="AG13" s="628" t="s">
        <v>281</v>
      </c>
      <c r="AH13" s="3382" t="s">
        <v>287</v>
      </c>
      <c r="AI13" s="3964" t="s">
        <v>3915</v>
      </c>
      <c r="AJ13" s="627" t="s">
        <v>281</v>
      </c>
      <c r="AK13" s="627" t="s">
        <v>281</v>
      </c>
      <c r="AL13" s="627" t="s">
        <v>281</v>
      </c>
      <c r="AM13" s="627" t="s">
        <v>281</v>
      </c>
      <c r="AN13" s="627" t="s">
        <v>281</v>
      </c>
      <c r="AO13" s="1182" t="s">
        <v>281</v>
      </c>
    </row>
    <row r="14" spans="1:43" s="587" customFormat="1" ht="25.5" customHeight="1" x14ac:dyDescent="0.25">
      <c r="A14" s="3950" t="s">
        <v>840</v>
      </c>
      <c r="B14" s="1550" t="s">
        <v>4483</v>
      </c>
      <c r="C14" s="3952" t="s">
        <v>285</v>
      </c>
      <c r="D14" s="3953" t="s">
        <v>194</v>
      </c>
      <c r="E14" s="628" t="s">
        <v>281</v>
      </c>
      <c r="F14" s="592" t="s">
        <v>710</v>
      </c>
      <c r="G14" s="3847" t="s">
        <v>3956</v>
      </c>
      <c r="H14" s="3848" t="s">
        <v>289</v>
      </c>
      <c r="I14" s="3847" t="s">
        <v>2963</v>
      </c>
      <c r="J14" s="3954">
        <v>2013</v>
      </c>
      <c r="K14" s="2700" t="s">
        <v>4603</v>
      </c>
      <c r="L14" s="2619" t="s">
        <v>292</v>
      </c>
      <c r="M14" s="2619" t="s">
        <v>3964</v>
      </c>
      <c r="N14" s="2571">
        <v>5000000</v>
      </c>
      <c r="O14" s="1965"/>
      <c r="P14" s="3359">
        <v>0</v>
      </c>
      <c r="Q14" s="1965"/>
      <c r="R14" s="1964" t="s">
        <v>3960</v>
      </c>
      <c r="S14" s="1963"/>
      <c r="T14" s="1962" t="s">
        <v>4604</v>
      </c>
      <c r="U14" s="1112">
        <v>0.5</v>
      </c>
      <c r="V14" s="668" t="s">
        <v>284</v>
      </c>
      <c r="W14" s="668" t="s">
        <v>283</v>
      </c>
      <c r="X14" s="4329" t="s">
        <v>281</v>
      </c>
      <c r="Y14" s="4329" t="s">
        <v>281</v>
      </c>
      <c r="Z14" s="631" t="s">
        <v>4506</v>
      </c>
      <c r="AA14" s="1585" t="s">
        <v>4605</v>
      </c>
      <c r="AB14" s="3952"/>
      <c r="AC14" s="3390" t="s">
        <v>281</v>
      </c>
      <c r="AD14" s="4421" t="s">
        <v>4606</v>
      </c>
      <c r="AE14" s="3849" t="s">
        <v>4507</v>
      </c>
      <c r="AF14" s="3426">
        <v>41624</v>
      </c>
      <c r="AG14" s="628" t="s">
        <v>281</v>
      </c>
      <c r="AH14" s="3382" t="s">
        <v>287</v>
      </c>
      <c r="AI14" s="4331" t="s">
        <v>4607</v>
      </c>
      <c r="AJ14" s="627" t="s">
        <v>281</v>
      </c>
      <c r="AK14" s="627" t="s">
        <v>281</v>
      </c>
      <c r="AL14" s="627" t="s">
        <v>281</v>
      </c>
      <c r="AM14" s="627" t="s">
        <v>281</v>
      </c>
      <c r="AN14" s="627" t="s">
        <v>281</v>
      </c>
      <c r="AO14" s="1182" t="s">
        <v>281</v>
      </c>
    </row>
    <row r="15" spans="1:43" s="3632" customFormat="1" ht="15.75" x14ac:dyDescent="0.2">
      <c r="A15" s="4267"/>
      <c r="B15" s="4264"/>
      <c r="C15" s="4264"/>
      <c r="D15" s="4267"/>
      <c r="E15" s="4267"/>
      <c r="F15" s="4267"/>
      <c r="G15" s="4264"/>
      <c r="H15" s="4264"/>
      <c r="I15" s="4267"/>
      <c r="J15" s="4269"/>
      <c r="K15" s="6042" t="s">
        <v>4608</v>
      </c>
      <c r="L15" s="6043"/>
      <c r="M15" s="6043"/>
      <c r="N15" s="3817">
        <f>N16</f>
        <v>520000</v>
      </c>
      <c r="O15" s="2749"/>
      <c r="P15" s="3333"/>
      <c r="Q15" s="3334"/>
      <c r="R15" s="3818">
        <f>R16</f>
        <v>0</v>
      </c>
      <c r="S15" s="3335"/>
      <c r="T15" s="3937"/>
      <c r="U15" s="4299"/>
      <c r="V15" s="4316"/>
      <c r="W15" s="4316"/>
      <c r="X15" s="4300">
        <f t="shared" ref="X15:Y15" si="2">X16</f>
        <v>0</v>
      </c>
      <c r="Y15" s="4300">
        <f t="shared" si="2"/>
        <v>1</v>
      </c>
      <c r="Z15" s="4264"/>
      <c r="AA15" s="4422"/>
      <c r="AB15" s="4267"/>
      <c r="AC15" s="4267"/>
      <c r="AD15" s="4267"/>
      <c r="AE15" s="4267"/>
      <c r="AF15" s="4267"/>
      <c r="AG15" s="4267"/>
      <c r="AH15" s="4267"/>
      <c r="AI15" s="4267"/>
    </row>
    <row r="16" spans="1:43" s="3632" customFormat="1" ht="15.75" x14ac:dyDescent="0.2">
      <c r="A16" s="4318"/>
      <c r="B16" s="4318"/>
      <c r="C16" s="4318"/>
      <c r="D16" s="4318"/>
      <c r="E16" s="4318"/>
      <c r="F16" s="4318"/>
      <c r="G16" s="4318"/>
      <c r="H16" s="4318"/>
      <c r="I16" s="4318"/>
      <c r="J16" s="4320"/>
      <c r="K16" s="2927" t="s">
        <v>289</v>
      </c>
      <c r="L16" s="2076"/>
      <c r="M16" s="2076"/>
      <c r="N16" s="3790">
        <f>SUM(N17)</f>
        <v>520000</v>
      </c>
      <c r="O16" s="2073"/>
      <c r="P16" s="3342"/>
      <c r="Q16" s="2068"/>
      <c r="R16" s="3819">
        <f>SUM(R17)</f>
        <v>0</v>
      </c>
      <c r="S16" s="3343"/>
      <c r="T16" s="2212"/>
      <c r="U16" s="4215"/>
      <c r="V16" s="4318"/>
      <c r="W16" s="4318"/>
      <c r="X16" s="4311">
        <f>SUM(X17)</f>
        <v>0</v>
      </c>
      <c r="Y16" s="4311">
        <f>SUM(Y17)</f>
        <v>1</v>
      </c>
      <c r="Z16" s="4318"/>
      <c r="AA16" s="4219"/>
      <c r="AB16" s="4219"/>
      <c r="AC16" s="4219"/>
      <c r="AD16" s="4219"/>
      <c r="AE16" s="4219"/>
      <c r="AF16" s="4219"/>
      <c r="AG16" s="4219"/>
      <c r="AH16" s="4219"/>
      <c r="AI16" s="4219"/>
    </row>
    <row r="17" spans="1:41" s="587" customFormat="1" ht="24.75" customHeight="1" x14ac:dyDescent="0.25">
      <c r="A17" s="4376" t="s">
        <v>840</v>
      </c>
      <c r="B17" s="1550" t="s">
        <v>4483</v>
      </c>
      <c r="C17" s="3952" t="s">
        <v>285</v>
      </c>
      <c r="D17" s="3953" t="s">
        <v>194</v>
      </c>
      <c r="E17" s="628" t="s">
        <v>281</v>
      </c>
      <c r="F17" s="3354" t="s">
        <v>710</v>
      </c>
      <c r="G17" s="3847" t="s">
        <v>4609</v>
      </c>
      <c r="H17" s="3848" t="s">
        <v>289</v>
      </c>
      <c r="I17" s="3847" t="s">
        <v>4608</v>
      </c>
      <c r="J17" s="3954">
        <v>2013</v>
      </c>
      <c r="K17" s="2700" t="s">
        <v>3934</v>
      </c>
      <c r="L17" s="2619" t="s">
        <v>302</v>
      </c>
      <c r="M17" s="2619" t="s">
        <v>3935</v>
      </c>
      <c r="N17" s="2571">
        <v>520000</v>
      </c>
      <c r="O17" s="3793"/>
      <c r="P17" s="3359">
        <v>0</v>
      </c>
      <c r="Q17" s="1965"/>
      <c r="R17" s="1964" t="s">
        <v>2266</v>
      </c>
      <c r="S17" s="1963"/>
      <c r="T17" s="1962" t="s">
        <v>3899</v>
      </c>
      <c r="U17" s="1112">
        <v>0</v>
      </c>
      <c r="V17" s="668" t="s">
        <v>284</v>
      </c>
      <c r="W17" s="668" t="s">
        <v>283</v>
      </c>
      <c r="X17" s="4329">
        <v>0</v>
      </c>
      <c r="Y17" s="4329">
        <v>1</v>
      </c>
      <c r="Z17" s="631" t="s">
        <v>4506</v>
      </c>
      <c r="AA17" s="3952"/>
      <c r="AB17" s="3952"/>
      <c r="AC17" s="3364" t="s">
        <v>281</v>
      </c>
      <c r="AD17" s="980" t="s">
        <v>287</v>
      </c>
      <c r="AE17" s="3849" t="s">
        <v>4610</v>
      </c>
      <c r="AF17" s="3426">
        <v>41535</v>
      </c>
      <c r="AG17" s="628" t="s">
        <v>281</v>
      </c>
      <c r="AH17" s="627" t="s">
        <v>281</v>
      </c>
      <c r="AI17" s="4331" t="s">
        <v>3298</v>
      </c>
      <c r="AJ17" s="627" t="s">
        <v>281</v>
      </c>
      <c r="AK17" s="627" t="s">
        <v>281</v>
      </c>
      <c r="AL17" s="627" t="s">
        <v>281</v>
      </c>
      <c r="AM17" s="627" t="s">
        <v>281</v>
      </c>
      <c r="AN17" s="627" t="s">
        <v>281</v>
      </c>
      <c r="AO17" s="1182" t="s">
        <v>281</v>
      </c>
    </row>
    <row r="18" spans="1:41" s="3632" customFormat="1" ht="15.75" x14ac:dyDescent="0.2">
      <c r="A18" s="4267"/>
      <c r="B18" s="4264"/>
      <c r="C18" s="4264"/>
      <c r="D18" s="4267"/>
      <c r="E18" s="4267"/>
      <c r="F18" s="4267"/>
      <c r="G18" s="4264"/>
      <c r="H18" s="4264"/>
      <c r="I18" s="4267"/>
      <c r="J18" s="4269"/>
      <c r="K18" s="6042" t="s">
        <v>4611</v>
      </c>
      <c r="L18" s="6043"/>
      <c r="M18" s="6043"/>
      <c r="N18" s="3817">
        <f>N19</f>
        <v>850000</v>
      </c>
      <c r="O18" s="2749"/>
      <c r="P18" s="3333"/>
      <c r="Q18" s="3334"/>
      <c r="R18" s="3818">
        <f>R19</f>
        <v>0</v>
      </c>
      <c r="S18" s="3335"/>
      <c r="T18" s="3937"/>
      <c r="U18" s="4299"/>
      <c r="V18" s="4316"/>
      <c r="W18" s="4316"/>
      <c r="X18" s="4300">
        <f t="shared" ref="X18:Y18" si="3">X19</f>
        <v>0</v>
      </c>
      <c r="Y18" s="4300">
        <f t="shared" si="3"/>
        <v>1</v>
      </c>
      <c r="Z18" s="4264"/>
      <c r="AA18" s="4422"/>
      <c r="AB18" s="4267"/>
      <c r="AC18" s="4267"/>
      <c r="AD18" s="4267"/>
      <c r="AE18" s="4267"/>
      <c r="AF18" s="4267"/>
      <c r="AG18" s="4267"/>
      <c r="AH18" s="4267"/>
      <c r="AI18" s="4267"/>
    </row>
    <row r="19" spans="1:41" s="3632" customFormat="1" ht="15.75" x14ac:dyDescent="0.2">
      <c r="A19" s="4318"/>
      <c r="B19" s="4318"/>
      <c r="C19" s="4318"/>
      <c r="D19" s="4318"/>
      <c r="E19" s="4318"/>
      <c r="F19" s="4318"/>
      <c r="G19" s="4318"/>
      <c r="H19" s="4318"/>
      <c r="I19" s="4318"/>
      <c r="J19" s="4320"/>
      <c r="K19" s="2927" t="s">
        <v>289</v>
      </c>
      <c r="L19" s="2076"/>
      <c r="M19" s="2076"/>
      <c r="N19" s="3790">
        <f>SUM(N20)</f>
        <v>850000</v>
      </c>
      <c r="O19" s="2073"/>
      <c r="P19" s="3342"/>
      <c r="Q19" s="2068"/>
      <c r="R19" s="3819">
        <f>SUM(R20)</f>
        <v>0</v>
      </c>
      <c r="S19" s="3343"/>
      <c r="T19" s="2212"/>
      <c r="U19" s="4215"/>
      <c r="V19" s="4318"/>
      <c r="W19" s="4318"/>
      <c r="X19" s="4311">
        <f>SUM(X20)</f>
        <v>0</v>
      </c>
      <c r="Y19" s="4311">
        <f>SUM(Y20)</f>
        <v>1</v>
      </c>
      <c r="Z19" s="4318"/>
      <c r="AA19" s="4219"/>
      <c r="AB19" s="4219"/>
      <c r="AC19" s="4219"/>
      <c r="AD19" s="4219"/>
      <c r="AE19" s="4219"/>
      <c r="AF19" s="4219"/>
      <c r="AG19" s="4219"/>
      <c r="AH19" s="4219"/>
      <c r="AI19" s="4219"/>
    </row>
    <row r="20" spans="1:41" s="587" customFormat="1" ht="38.25" customHeight="1" x14ac:dyDescent="0.25">
      <c r="A20" s="4376" t="s">
        <v>840</v>
      </c>
      <c r="B20" s="1550" t="s">
        <v>4483</v>
      </c>
      <c r="C20" s="3952" t="s">
        <v>285</v>
      </c>
      <c r="D20" s="3953" t="s">
        <v>194</v>
      </c>
      <c r="E20" s="628" t="s">
        <v>281</v>
      </c>
      <c r="F20" s="3354" t="s">
        <v>291</v>
      </c>
      <c r="G20" s="3847" t="s">
        <v>3956</v>
      </c>
      <c r="H20" s="3848" t="s">
        <v>289</v>
      </c>
      <c r="I20" s="3847" t="s">
        <v>4612</v>
      </c>
      <c r="J20" s="3954">
        <v>2013</v>
      </c>
      <c r="K20" s="3797" t="s">
        <v>3958</v>
      </c>
      <c r="L20" s="3955" t="s">
        <v>292</v>
      </c>
      <c r="M20" s="3955" t="s">
        <v>3964</v>
      </c>
      <c r="N20" s="3956">
        <v>850000</v>
      </c>
      <c r="O20" s="3778"/>
      <c r="P20" s="3958">
        <v>0</v>
      </c>
      <c r="Q20" s="3724"/>
      <c r="R20" s="3959" t="s">
        <v>3960</v>
      </c>
      <c r="S20" s="3725"/>
      <c r="T20" s="3960" t="s">
        <v>4613</v>
      </c>
      <c r="U20" s="1112">
        <v>0</v>
      </c>
      <c r="V20" s="668" t="s">
        <v>284</v>
      </c>
      <c r="W20" s="668" t="s">
        <v>283</v>
      </c>
      <c r="X20" s="4329">
        <v>0</v>
      </c>
      <c r="Y20" s="4329">
        <v>1</v>
      </c>
      <c r="Z20" s="631" t="s">
        <v>4506</v>
      </c>
      <c r="AA20" s="3952"/>
      <c r="AB20" s="3952"/>
      <c r="AC20" s="3364" t="s">
        <v>281</v>
      </c>
      <c r="AD20" s="980" t="s">
        <v>287</v>
      </c>
      <c r="AE20" s="3849" t="s">
        <v>4610</v>
      </c>
      <c r="AF20" s="3426"/>
      <c r="AG20" s="628" t="s">
        <v>281</v>
      </c>
      <c r="AH20" s="627" t="s">
        <v>281</v>
      </c>
      <c r="AI20" s="4331" t="s">
        <v>4607</v>
      </c>
      <c r="AJ20" s="627" t="s">
        <v>281</v>
      </c>
      <c r="AK20" s="627" t="s">
        <v>281</v>
      </c>
      <c r="AL20" s="627" t="s">
        <v>281</v>
      </c>
      <c r="AM20" s="627" t="s">
        <v>281</v>
      </c>
      <c r="AN20" s="627" t="s">
        <v>281</v>
      </c>
      <c r="AO20" s="1182" t="s">
        <v>281</v>
      </c>
    </row>
    <row r="21" spans="1:41" s="587" customFormat="1" ht="14.25" customHeight="1" x14ac:dyDescent="0.25">
      <c r="A21" s="3603"/>
      <c r="B21" s="4238"/>
      <c r="C21" s="3603"/>
      <c r="D21" s="3862"/>
      <c r="E21" s="3863"/>
      <c r="F21" s="4239"/>
      <c r="G21" s="3608"/>
      <c r="H21" s="4423"/>
      <c r="I21" s="3608"/>
      <c r="J21" s="3976"/>
      <c r="K21" s="2369"/>
      <c r="L21" s="2370"/>
      <c r="M21" s="2370"/>
      <c r="N21" s="2371"/>
      <c r="O21" s="2372"/>
      <c r="P21" s="4405"/>
      <c r="Q21" s="2372"/>
      <c r="R21" s="2493"/>
      <c r="S21" s="2373"/>
      <c r="T21" s="2678"/>
      <c r="U21" s="4240"/>
      <c r="V21" s="4241"/>
      <c r="W21" s="4241"/>
      <c r="X21" s="4424"/>
      <c r="Y21" s="4424"/>
      <c r="Z21" s="4243"/>
      <c r="AA21" s="4425"/>
      <c r="AB21" s="3603"/>
      <c r="AC21" s="3980"/>
      <c r="AD21" s="3871"/>
      <c r="AE21" s="3981"/>
      <c r="AF21" s="3867"/>
      <c r="AG21" s="3872"/>
      <c r="AH21" s="3867"/>
      <c r="AI21" s="3872"/>
      <c r="AJ21" s="1690"/>
      <c r="AK21" s="1690"/>
      <c r="AL21" s="1690"/>
      <c r="AM21" s="1690"/>
      <c r="AN21" s="1690"/>
      <c r="AO21" s="1784"/>
    </row>
    <row r="22" spans="1:41" ht="24" customHeight="1" x14ac:dyDescent="0.2">
      <c r="A22" s="111"/>
      <c r="B22" s="149"/>
      <c r="C22" s="149"/>
      <c r="D22" s="111"/>
      <c r="E22" s="111"/>
      <c r="F22" s="111"/>
      <c r="G22" s="112"/>
      <c r="H22" s="112"/>
      <c r="I22" s="111"/>
      <c r="J22" s="111"/>
      <c r="K22" s="6053" t="s">
        <v>3975</v>
      </c>
      <c r="L22" s="6053"/>
      <c r="M22" s="6053"/>
      <c r="N22" s="6053"/>
      <c r="O22" s="6053"/>
      <c r="P22" s="6053"/>
      <c r="Q22" s="6053"/>
      <c r="R22" s="6053"/>
      <c r="S22" s="6053"/>
      <c r="T22" s="6053"/>
      <c r="AA22" s="111"/>
      <c r="AB22" s="111"/>
    </row>
    <row r="23" spans="1:41" x14ac:dyDescent="0.2">
      <c r="A23" s="111"/>
      <c r="B23" s="149"/>
      <c r="C23" s="149"/>
      <c r="D23" s="111"/>
      <c r="E23" s="111"/>
      <c r="F23" s="111"/>
      <c r="G23" s="112"/>
      <c r="H23" s="112"/>
      <c r="I23" s="111"/>
      <c r="J23" s="111"/>
      <c r="T23" s="149"/>
      <c r="AA23" s="111"/>
      <c r="AB23" s="111"/>
    </row>
    <row r="24" spans="1:41" x14ac:dyDescent="0.2">
      <c r="N24" s="6"/>
      <c r="R24" s="6"/>
    </row>
    <row r="25" spans="1:41" x14ac:dyDescent="0.2">
      <c r="A25" s="111"/>
      <c r="AA25" s="111"/>
      <c r="AB25" s="111"/>
    </row>
    <row r="26" spans="1:41" x14ac:dyDescent="0.2">
      <c r="A26" s="111"/>
      <c r="AA26" s="111"/>
      <c r="AB26" s="111"/>
    </row>
    <row r="27" spans="1:41" x14ac:dyDescent="0.2">
      <c r="A27" s="111"/>
      <c r="AA27" s="111"/>
      <c r="AB27" s="111"/>
    </row>
    <row r="28" spans="1:41" x14ac:dyDescent="0.2">
      <c r="A28" s="111"/>
      <c r="AA28" s="111"/>
      <c r="AB28" s="111"/>
    </row>
    <row r="29" spans="1:41" x14ac:dyDescent="0.2">
      <c r="A29" s="111"/>
      <c r="AA29" s="111"/>
      <c r="AB29" s="111"/>
    </row>
    <row r="30" spans="1:41" x14ac:dyDescent="0.2">
      <c r="A30" s="111"/>
      <c r="AA30" s="111"/>
      <c r="AB30" s="111"/>
    </row>
    <row r="31" spans="1:41" x14ac:dyDescent="0.2">
      <c r="A31" s="111"/>
      <c r="AA31" s="111"/>
      <c r="AB31" s="111"/>
    </row>
    <row r="32" spans="1:41" x14ac:dyDescent="0.2">
      <c r="A32" s="111"/>
      <c r="AA32" s="111"/>
      <c r="AB32" s="111"/>
    </row>
    <row r="33" spans="1:28" x14ac:dyDescent="0.2">
      <c r="A33" s="111"/>
      <c r="AA33" s="111"/>
      <c r="AB33" s="111"/>
    </row>
    <row r="34" spans="1:28" x14ac:dyDescent="0.2">
      <c r="A34" s="111"/>
      <c r="AA34" s="111"/>
      <c r="AB34" s="111"/>
    </row>
    <row r="35" spans="1:28" x14ac:dyDescent="0.2">
      <c r="A35" s="111"/>
      <c r="AA35" s="111"/>
      <c r="AB35" s="111"/>
    </row>
    <row r="36" spans="1:28" x14ac:dyDescent="0.2">
      <c r="A36" s="111"/>
      <c r="AA36" s="111"/>
      <c r="AB36" s="111"/>
    </row>
    <row r="37" spans="1:28" x14ac:dyDescent="0.2">
      <c r="A37" s="111"/>
      <c r="AA37" s="111"/>
      <c r="AB37" s="111"/>
    </row>
    <row r="38" spans="1:28" x14ac:dyDescent="0.2">
      <c r="A38" s="111"/>
      <c r="AA38" s="111"/>
      <c r="AB38" s="111"/>
    </row>
    <row r="39" spans="1:28" x14ac:dyDescent="0.2">
      <c r="A39" s="111"/>
      <c r="AA39" s="111"/>
      <c r="AB39" s="111"/>
    </row>
    <row r="40" spans="1:28" x14ac:dyDescent="0.2">
      <c r="A40" s="111"/>
      <c r="AA40" s="111"/>
      <c r="AB40" s="111"/>
    </row>
    <row r="41" spans="1:28" x14ac:dyDescent="0.2">
      <c r="A41" s="111"/>
      <c r="AA41" s="111"/>
      <c r="AB41" s="111"/>
    </row>
  </sheetData>
  <mergeCells count="10">
    <mergeCell ref="K11:M11"/>
    <mergeCell ref="K15:M15"/>
    <mergeCell ref="K18:M18"/>
    <mergeCell ref="K22:T22"/>
    <mergeCell ref="N5:O5"/>
    <mergeCell ref="P5:Q5"/>
    <mergeCell ref="R5:S5"/>
    <mergeCell ref="K6:M6"/>
    <mergeCell ref="K7:M7"/>
    <mergeCell ref="K8:M8"/>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7">
    <tabColor rgb="FFEB700B"/>
  </sheetPr>
  <dimension ref="A1:L12"/>
  <sheetViews>
    <sheetView showGridLines="0" view="pageBreakPreview" zoomScaleNormal="80" zoomScaleSheetLayoutView="100" workbookViewId="0">
      <selection activeCell="A10" sqref="A10"/>
    </sheetView>
  </sheetViews>
  <sheetFormatPr baseColWidth="10" defaultColWidth="11.42578125" defaultRowHeight="12.75" x14ac:dyDescent="0.2"/>
  <cols>
    <col min="1" max="1" width="89.28515625" style="6" customWidth="1"/>
    <col min="2" max="2" width="15.85546875" style="6" customWidth="1"/>
    <col min="3" max="3" width="2.5703125" style="6" customWidth="1"/>
    <col min="4" max="4" width="15.28515625" style="6" hidden="1" customWidth="1"/>
    <col min="5" max="5" width="0.85546875" style="6" hidden="1" customWidth="1"/>
    <col min="6" max="6" width="17" style="6" customWidth="1"/>
    <col min="7" max="16384" width="11.42578125" style="6"/>
  </cols>
  <sheetData>
    <row r="1" spans="1:12" ht="15" x14ac:dyDescent="0.2">
      <c r="A1" s="3024" t="s">
        <v>5395</v>
      </c>
      <c r="B1" s="5731" t="s">
        <v>5394</v>
      </c>
      <c r="C1" s="5731"/>
      <c r="D1" s="5731"/>
      <c r="E1" s="5731"/>
      <c r="L1" s="6067"/>
    </row>
    <row r="2" spans="1:12" ht="15" x14ac:dyDescent="0.2">
      <c r="A2" s="3024" t="s">
        <v>5396</v>
      </c>
      <c r="B2" s="3626"/>
      <c r="C2" s="3626"/>
      <c r="D2" s="2145"/>
      <c r="E2" s="2145"/>
      <c r="L2" s="6067"/>
    </row>
    <row r="3" spans="1:12" ht="15" x14ac:dyDescent="0.2">
      <c r="A3" s="3024">
        <v>2013</v>
      </c>
      <c r="B3" s="3629"/>
      <c r="C3" s="3629"/>
      <c r="D3" s="2146"/>
      <c r="E3" s="2146"/>
      <c r="L3" s="6067"/>
    </row>
    <row r="4" spans="1:12" ht="15" x14ac:dyDescent="0.2">
      <c r="A4" s="3024"/>
      <c r="B4" s="3629"/>
      <c r="C4" s="3629"/>
      <c r="D4" s="2146"/>
      <c r="E4" s="2146"/>
      <c r="L4" s="6067"/>
    </row>
    <row r="5" spans="1:12" s="3632" customFormat="1" ht="35.25" customHeight="1" x14ac:dyDescent="0.2">
      <c r="A5" s="6106" t="s">
        <v>33</v>
      </c>
      <c r="B5" s="6138" t="s">
        <v>2944</v>
      </c>
      <c r="C5" s="6138"/>
      <c r="D5" s="6138"/>
      <c r="E5" s="6147"/>
      <c r="L5" s="6067"/>
    </row>
    <row r="6" spans="1:12" s="3632" customFormat="1" ht="15.75" customHeight="1" x14ac:dyDescent="0.2">
      <c r="A6" s="6019"/>
      <c r="B6" s="6124" t="s">
        <v>6</v>
      </c>
      <c r="C6" s="6125"/>
      <c r="D6" s="5899" t="s">
        <v>2948</v>
      </c>
      <c r="E6" s="6019"/>
      <c r="L6" s="6067"/>
    </row>
    <row r="7" spans="1:12" s="3632" customFormat="1" ht="20.100000000000001" customHeight="1" x14ac:dyDescent="0.2">
      <c r="A7" s="6133" t="s">
        <v>4476</v>
      </c>
      <c r="B7" s="6140">
        <f>SUM(B8:B10)</f>
        <v>5497415.21</v>
      </c>
      <c r="C7" s="4426"/>
      <c r="D7" s="4427">
        <f>SUM(D8:D9)</f>
        <v>0</v>
      </c>
      <c r="E7" s="6148"/>
      <c r="F7" s="3891"/>
      <c r="L7" s="6067"/>
    </row>
    <row r="8" spans="1:12" ht="20.100000000000001" customHeight="1" x14ac:dyDescent="0.2">
      <c r="A8" s="6134" t="s">
        <v>2961</v>
      </c>
      <c r="B8" s="6143">
        <f>'13-E382op-inconsistentes'!N7</f>
        <v>3079439.04</v>
      </c>
      <c r="C8" s="6149"/>
      <c r="D8" s="6150">
        <v>0</v>
      </c>
      <c r="E8" s="6151"/>
    </row>
    <row r="9" spans="1:12" ht="20.100000000000001" customHeight="1" x14ac:dyDescent="0.2">
      <c r="A9" s="5575" t="s">
        <v>2962</v>
      </c>
      <c r="B9" s="5092">
        <f>'13-E382op-inconsistentes'!N10</f>
        <v>2223858.5300000003</v>
      </c>
      <c r="C9" s="4248"/>
      <c r="D9" s="6150">
        <v>0</v>
      </c>
      <c r="E9" s="6151"/>
    </row>
    <row r="10" spans="1:12" ht="20.100000000000001" customHeight="1" x14ac:dyDescent="0.2">
      <c r="A10" s="5093" t="s">
        <v>332</v>
      </c>
      <c r="B10" s="5094">
        <f>'13-E382op-inconsistentes'!N16</f>
        <v>194117.64</v>
      </c>
      <c r="C10" s="5095"/>
      <c r="D10" s="6150">
        <v>0</v>
      </c>
      <c r="E10" s="6151"/>
    </row>
    <row r="11" spans="1:12" x14ac:dyDescent="0.2">
      <c r="A11" s="4960"/>
      <c r="B11" s="3636"/>
      <c r="C11" s="4248"/>
      <c r="D11" s="3636"/>
      <c r="E11" s="4249"/>
    </row>
    <row r="12" spans="1:12" ht="27" customHeight="1" x14ac:dyDescent="0.2">
      <c r="A12" s="5047" t="s">
        <v>3975</v>
      </c>
      <c r="B12" s="5047"/>
      <c r="C12" s="5047"/>
      <c r="D12" s="2125"/>
      <c r="E12" s="2125"/>
    </row>
  </sheetData>
  <mergeCells count="6">
    <mergeCell ref="B1:E1"/>
    <mergeCell ref="L1:L7"/>
    <mergeCell ref="A5:A6"/>
    <mergeCell ref="B5:D5"/>
    <mergeCell ref="B6:C6"/>
    <mergeCell ref="D6:E6"/>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&amp;R&amp;"Tahoma,Normal"353</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8">
    <tabColor rgb="FFEB700B"/>
  </sheetPr>
  <dimension ref="A1:AS132"/>
  <sheetViews>
    <sheetView showGridLines="0" view="pageBreakPreview" topLeftCell="K1" zoomScaleNormal="70" zoomScaleSheetLayoutView="100" workbookViewId="0">
      <selection activeCell="M9" sqref="M9"/>
    </sheetView>
  </sheetViews>
  <sheetFormatPr baseColWidth="10" defaultColWidth="11.42578125" defaultRowHeight="13.5" x14ac:dyDescent="0.25"/>
  <cols>
    <col min="1" max="1" width="0.7109375" style="4432" hidden="1" customWidth="1"/>
    <col min="2" max="2" width="8.42578125" style="4432" hidden="1" customWidth="1"/>
    <col min="3" max="3" width="11.85546875" style="4432" hidden="1" customWidth="1"/>
    <col min="4" max="5" width="11.28515625" style="4432" hidden="1" customWidth="1"/>
    <col min="6" max="6" width="9.42578125" style="4432" hidden="1" customWidth="1"/>
    <col min="7" max="7" width="21.5703125" style="4432" hidden="1" customWidth="1"/>
    <col min="8" max="8" width="15.5703125" style="4432" hidden="1" customWidth="1"/>
    <col min="9" max="9" width="30.5703125" style="4432" hidden="1" customWidth="1"/>
    <col min="10" max="10" width="9" style="4432" hidden="1" customWidth="1"/>
    <col min="11" max="11" width="41.7109375" style="4432" customWidth="1"/>
    <col min="12" max="13" width="15.7109375" style="4432" customWidth="1"/>
    <col min="14" max="14" width="15.7109375" style="4528" customWidth="1"/>
    <col min="15" max="15" width="1.85546875" style="4535" customWidth="1"/>
    <col min="16" max="16" width="7.7109375" style="4529" customWidth="1"/>
    <col min="17" max="17" width="1.85546875" style="4536" customWidth="1"/>
    <col min="18" max="18" width="9.7109375" style="4537" customWidth="1"/>
    <col min="19" max="19" width="1.85546875" style="4535" customWidth="1"/>
    <col min="20" max="20" width="28.42578125" style="2167" customWidth="1"/>
    <col min="21" max="21" width="0.28515625" style="4432" customWidth="1"/>
    <col min="22" max="22" width="11.140625" style="4432" hidden="1" customWidth="1"/>
    <col min="23" max="23" width="13.140625" style="4432" hidden="1" customWidth="1"/>
    <col min="24" max="24" width="8" style="4432" hidden="1" customWidth="1"/>
    <col min="25" max="25" width="9.42578125" style="4432" hidden="1" customWidth="1"/>
    <col min="26" max="26" width="28.28515625" style="4432" hidden="1" customWidth="1"/>
    <col min="27" max="27" width="48.5703125" style="4432" hidden="1" customWidth="1"/>
    <col min="28" max="28" width="31.42578125" style="4432" hidden="1" customWidth="1"/>
    <col min="29" max="29" width="34.5703125" style="4432" hidden="1" customWidth="1"/>
    <col min="30" max="30" width="16.7109375" style="4432" hidden="1" customWidth="1"/>
    <col min="31" max="31" width="20.7109375" style="4432" hidden="1" customWidth="1"/>
    <col min="32" max="32" width="0.7109375" style="4432" hidden="1" customWidth="1"/>
    <col min="33" max="33" width="21" style="4432" hidden="1" customWidth="1"/>
    <col min="34" max="34" width="14" style="4432" hidden="1" customWidth="1"/>
    <col min="35" max="35" width="27.85546875" style="4432" hidden="1" customWidth="1"/>
    <col min="36" max="41" width="11.42578125" style="4432" hidden="1" customWidth="1"/>
    <col min="42" max="16384" width="11.42578125" style="4432"/>
  </cols>
  <sheetData>
    <row r="1" spans="1:45" s="2165" customFormat="1" ht="18" x14ac:dyDescent="0.25">
      <c r="K1" s="6126" t="s">
        <v>2643</v>
      </c>
      <c r="L1" s="6126"/>
      <c r="M1" s="6126"/>
      <c r="N1" s="4428"/>
      <c r="O1" s="4428"/>
      <c r="P1" s="4428"/>
      <c r="Q1" s="4428"/>
      <c r="R1" s="4428"/>
      <c r="S1" s="4428"/>
      <c r="T1" s="5731" t="s">
        <v>5202</v>
      </c>
      <c r="U1" s="5731"/>
      <c r="V1" s="5731"/>
      <c r="W1" s="5731"/>
    </row>
    <row r="2" spans="1:45" s="2165" customFormat="1" ht="18" x14ac:dyDescent="0.25">
      <c r="A2" s="2165" t="s">
        <v>1297</v>
      </c>
      <c r="K2" s="6126">
        <v>2013</v>
      </c>
      <c r="L2" s="6126"/>
      <c r="M2" s="6126"/>
      <c r="N2" s="4429"/>
      <c r="O2" s="4429"/>
      <c r="P2" s="4429"/>
      <c r="Q2" s="4429"/>
      <c r="R2" s="4429"/>
      <c r="S2" s="4429"/>
      <c r="T2" s="4429"/>
      <c r="V2" s="4430"/>
      <c r="W2" s="4430"/>
      <c r="X2" s="4431"/>
      <c r="Y2" s="4432"/>
      <c r="Z2" s="4432"/>
      <c r="AA2" s="4432"/>
      <c r="AB2" s="4432"/>
    </row>
    <row r="3" spans="1:45" s="2165" customFormat="1" ht="18" x14ac:dyDescent="0.25">
      <c r="K3" s="4433"/>
      <c r="L3" s="4429"/>
      <c r="M3" s="4429"/>
      <c r="N3" s="4429"/>
      <c r="O3" s="4429"/>
      <c r="P3" s="4429"/>
      <c r="Q3" s="4429"/>
      <c r="R3" s="4429"/>
      <c r="S3" s="4429"/>
      <c r="T3" s="4429"/>
      <c r="V3" s="4430"/>
      <c r="W3" s="4430"/>
      <c r="X3" s="4431"/>
      <c r="Y3" s="4432"/>
      <c r="Z3" s="4432"/>
      <c r="AA3" s="4432"/>
      <c r="AB3" s="4432"/>
    </row>
    <row r="4" spans="1:45" s="2168" customFormat="1" ht="52.5" customHeight="1" x14ac:dyDescent="0.25">
      <c r="A4" s="4199" t="s">
        <v>50</v>
      </c>
      <c r="B4" s="4199" t="s">
        <v>44</v>
      </c>
      <c r="C4" s="4199" t="s">
        <v>172</v>
      </c>
      <c r="D4" s="4199" t="s">
        <v>261</v>
      </c>
      <c r="E4" s="4199"/>
      <c r="F4" s="4199" t="s">
        <v>176</v>
      </c>
      <c r="G4" s="4199" t="s">
        <v>179</v>
      </c>
      <c r="H4" s="4199" t="s">
        <v>178</v>
      </c>
      <c r="I4" s="4199" t="s">
        <v>174</v>
      </c>
      <c r="J4" s="4224" t="s">
        <v>175</v>
      </c>
      <c r="K4" s="4761" t="s">
        <v>181</v>
      </c>
      <c r="L4" s="4761" t="s">
        <v>21</v>
      </c>
      <c r="M4" s="4761" t="s">
        <v>29</v>
      </c>
      <c r="N4" s="6105" t="s">
        <v>119</v>
      </c>
      <c r="O4" s="6105"/>
      <c r="P4" s="6105" t="s">
        <v>182</v>
      </c>
      <c r="Q4" s="6105"/>
      <c r="R4" s="6105" t="s">
        <v>20</v>
      </c>
      <c r="S4" s="6105"/>
      <c r="T4" s="4761" t="s">
        <v>30</v>
      </c>
      <c r="U4" s="4197" t="s">
        <v>171</v>
      </c>
      <c r="V4" s="4434" t="s">
        <v>183</v>
      </c>
      <c r="W4" s="4198" t="s">
        <v>185</v>
      </c>
      <c r="X4" s="4199" t="s">
        <v>26</v>
      </c>
      <c r="Y4" s="4199" t="s">
        <v>27</v>
      </c>
      <c r="Z4" s="4200" t="s">
        <v>23</v>
      </c>
      <c r="AA4" s="4201" t="s">
        <v>187</v>
      </c>
      <c r="AB4" s="4201" t="s">
        <v>188</v>
      </c>
      <c r="AC4" s="4202" t="s">
        <v>45</v>
      </c>
      <c r="AD4" s="4199" t="s">
        <v>47</v>
      </c>
      <c r="AE4" s="4203" t="s">
        <v>49</v>
      </c>
      <c r="AF4" s="4203" t="s">
        <v>189</v>
      </c>
      <c r="AG4" s="4435" t="s">
        <v>190</v>
      </c>
      <c r="AH4" s="4203" t="s">
        <v>191</v>
      </c>
      <c r="AI4" s="4199" t="s">
        <v>151</v>
      </c>
    </row>
    <row r="5" spans="1:45" s="2168" customFormat="1" ht="18" x14ac:dyDescent="0.25">
      <c r="A5" s="4436" t="s">
        <v>2118</v>
      </c>
      <c r="B5" s="4437"/>
      <c r="C5" s="4437"/>
      <c r="D5" s="4437"/>
      <c r="E5" s="4437"/>
      <c r="F5" s="4437"/>
      <c r="G5" s="4438"/>
      <c r="H5" s="4437"/>
      <c r="I5" s="4437"/>
      <c r="J5" s="4438"/>
      <c r="K5" s="6127" t="s">
        <v>31</v>
      </c>
      <c r="L5" s="6127"/>
      <c r="M5" s="6128"/>
      <c r="N5" s="4781">
        <f>SUM(N6,N15)</f>
        <v>5497415.21</v>
      </c>
      <c r="O5" s="4782"/>
      <c r="P5" s="4783"/>
      <c r="Q5" s="4784"/>
      <c r="R5" s="4785">
        <f>SUM(R6,R15)</f>
        <v>1291</v>
      </c>
      <c r="S5" s="4786"/>
      <c r="T5" s="4787"/>
      <c r="U5" s="4439"/>
      <c r="V5" s="4440"/>
      <c r="W5" s="4283"/>
      <c r="X5" s="4439">
        <f>SUM(X6,X15)</f>
        <v>4</v>
      </c>
      <c r="Y5" s="4441">
        <f>SUM(Y6,Y15)</f>
        <v>5</v>
      </c>
      <c r="Z5" s="4442"/>
      <c r="AA5" s="4442"/>
      <c r="AB5" s="4443"/>
      <c r="AC5" s="4442"/>
      <c r="AD5" s="4442"/>
      <c r="AE5" s="4442"/>
      <c r="AF5" s="4442"/>
      <c r="AG5" s="4442"/>
      <c r="AH5" s="4442"/>
      <c r="AI5" s="4442"/>
    </row>
    <row r="6" spans="1:45" s="4447" customFormat="1" ht="16.5" x14ac:dyDescent="0.25">
      <c r="A6" s="4280"/>
      <c r="B6" s="4280"/>
      <c r="C6" s="4280"/>
      <c r="D6" s="4280"/>
      <c r="E6" s="4280"/>
      <c r="F6" s="4280"/>
      <c r="G6" s="4444"/>
      <c r="H6" s="4444"/>
      <c r="I6" s="4280"/>
      <c r="J6" s="4281"/>
      <c r="K6" s="6129" t="s">
        <v>2949</v>
      </c>
      <c r="L6" s="6130"/>
      <c r="M6" s="6130"/>
      <c r="N6" s="4788">
        <f>SUM(N7,N10)</f>
        <v>5303297.57</v>
      </c>
      <c r="O6" s="4789"/>
      <c r="P6" s="4790"/>
      <c r="Q6" s="4791"/>
      <c r="R6" s="4792">
        <f>SUM(R7,R10)</f>
        <v>1113</v>
      </c>
      <c r="S6" s="4789"/>
      <c r="T6" s="4793"/>
      <c r="U6" s="4445"/>
      <c r="V6" s="4445"/>
      <c r="W6" s="4446"/>
      <c r="X6" s="4439">
        <f>SUM(X7,X10)</f>
        <v>3</v>
      </c>
      <c r="Y6" s="4441">
        <f>SUM(Y7,Y10)</f>
        <v>3</v>
      </c>
      <c r="Z6" s="4446"/>
      <c r="AA6" s="4446"/>
      <c r="AB6" s="4446"/>
      <c r="AC6" s="4446"/>
      <c r="AD6" s="4446"/>
      <c r="AE6" s="4446"/>
      <c r="AF6" s="4446"/>
      <c r="AG6" s="4446"/>
      <c r="AH6" s="4446"/>
      <c r="AI6" s="4446"/>
    </row>
    <row r="7" spans="1:45" s="2168" customFormat="1" ht="16.5" x14ac:dyDescent="0.25">
      <c r="A7" s="4280"/>
      <c r="B7" s="4280"/>
      <c r="C7" s="4280"/>
      <c r="D7" s="4280"/>
      <c r="E7" s="4280"/>
      <c r="F7" s="4280"/>
      <c r="G7" s="4444"/>
      <c r="H7" s="4444"/>
      <c r="I7" s="4280"/>
      <c r="J7" s="4281"/>
      <c r="K7" s="5916" t="s">
        <v>2961</v>
      </c>
      <c r="L7" s="5917"/>
      <c r="M7" s="5917"/>
      <c r="N7" s="4794">
        <f>SUM(N8)</f>
        <v>3079439.04</v>
      </c>
      <c r="O7" s="2497"/>
      <c r="P7" s="4795"/>
      <c r="Q7" s="4796"/>
      <c r="R7" s="4797">
        <f>SUM(R8)</f>
        <v>672</v>
      </c>
      <c r="S7" s="2497"/>
      <c r="T7" s="4797"/>
      <c r="U7" s="4445"/>
      <c r="V7" s="4445"/>
      <c r="W7" s="4446"/>
      <c r="X7" s="4439">
        <f>SUM(X8)</f>
        <v>1</v>
      </c>
      <c r="Y7" s="4439">
        <f>SUM(Y8)</f>
        <v>1</v>
      </c>
      <c r="Z7" s="4446"/>
      <c r="AA7" s="4446"/>
      <c r="AB7" s="4446"/>
      <c r="AC7" s="4446"/>
      <c r="AD7" s="4446"/>
      <c r="AE7" s="4446"/>
      <c r="AF7" s="4446"/>
      <c r="AG7" s="4446"/>
      <c r="AH7" s="4446"/>
      <c r="AI7" s="4446"/>
      <c r="AJ7" s="4448"/>
      <c r="AK7" s="4448"/>
      <c r="AL7" s="4448"/>
      <c r="AM7" s="4448"/>
      <c r="AN7" s="4448"/>
      <c r="AO7" s="4448"/>
      <c r="AP7" s="4448"/>
      <c r="AQ7" s="4448"/>
      <c r="AR7" s="4448"/>
      <c r="AS7" s="4449"/>
    </row>
    <row r="8" spans="1:45" s="2168" customFormat="1" ht="15.75" x14ac:dyDescent="0.25">
      <c r="A8" s="4450"/>
      <c r="B8" s="4451"/>
      <c r="C8" s="4451"/>
      <c r="D8" s="4452"/>
      <c r="E8" s="4452"/>
      <c r="F8" s="4452"/>
      <c r="G8" s="4453"/>
      <c r="H8" s="4453"/>
      <c r="I8" s="4452"/>
      <c r="J8" s="4454"/>
      <c r="K8" s="6131" t="s">
        <v>295</v>
      </c>
      <c r="L8" s="6131"/>
      <c r="M8" s="6132"/>
      <c r="N8" s="4798">
        <f>SUM(N9)</f>
        <v>3079439.04</v>
      </c>
      <c r="O8" s="4799"/>
      <c r="P8" s="4800"/>
      <c r="Q8" s="4801"/>
      <c r="R8" s="4802">
        <f>SUM(R9)</f>
        <v>672</v>
      </c>
      <c r="S8" s="4803"/>
      <c r="T8" s="4804"/>
      <c r="U8" s="4455"/>
      <c r="V8" s="4456"/>
      <c r="W8" s="4457"/>
      <c r="X8" s="4456">
        <f>SUM(X9)</f>
        <v>1</v>
      </c>
      <c r="Y8" s="4456">
        <f>SUM(Y9)</f>
        <v>1</v>
      </c>
      <c r="Z8" s="4458"/>
      <c r="AA8" s="4459"/>
      <c r="AB8" s="4459"/>
      <c r="AC8" s="4450"/>
      <c r="AD8" s="4450"/>
      <c r="AE8" s="4450"/>
      <c r="AF8" s="4450"/>
      <c r="AG8" s="4450"/>
      <c r="AH8" s="4450"/>
      <c r="AI8" s="4450"/>
      <c r="AJ8" s="4448"/>
      <c r="AK8" s="4448"/>
      <c r="AL8" s="4448"/>
      <c r="AM8" s="4448"/>
      <c r="AN8" s="4448"/>
      <c r="AO8" s="4448"/>
      <c r="AP8" s="4448"/>
      <c r="AQ8" s="4448"/>
      <c r="AR8" s="4448"/>
      <c r="AS8" s="4449"/>
    </row>
    <row r="9" spans="1:45" s="587" customFormat="1" ht="43.5" customHeight="1" x14ac:dyDescent="0.25">
      <c r="A9" s="3522" t="s">
        <v>840</v>
      </c>
      <c r="B9" s="4460" t="s">
        <v>4614</v>
      </c>
      <c r="C9" s="4461" t="s">
        <v>285</v>
      </c>
      <c r="D9" s="4462" t="s">
        <v>254</v>
      </c>
      <c r="E9" s="4463">
        <v>5904</v>
      </c>
      <c r="F9" s="4464" t="s">
        <v>4615</v>
      </c>
      <c r="G9" s="4462" t="s">
        <v>3293</v>
      </c>
      <c r="H9" s="4465" t="s">
        <v>295</v>
      </c>
      <c r="I9" s="4462" t="s">
        <v>2961</v>
      </c>
      <c r="J9" s="4466">
        <v>2011</v>
      </c>
      <c r="K9" s="1968" t="s">
        <v>4616</v>
      </c>
      <c r="L9" s="1990" t="s">
        <v>309</v>
      </c>
      <c r="M9" s="1990" t="s">
        <v>293</v>
      </c>
      <c r="N9" s="2571">
        <v>3079439.04</v>
      </c>
      <c r="O9" s="1994"/>
      <c r="P9" s="2209">
        <v>0.9</v>
      </c>
      <c r="Q9" s="3925"/>
      <c r="R9" s="3373">
        <v>672</v>
      </c>
      <c r="S9" s="1991"/>
      <c r="T9" s="2011" t="s">
        <v>4617</v>
      </c>
      <c r="U9" s="4467">
        <v>0.93</v>
      </c>
      <c r="V9" s="4468">
        <v>40953</v>
      </c>
      <c r="W9" s="4469" t="s">
        <v>283</v>
      </c>
      <c r="X9" s="4470">
        <v>1</v>
      </c>
      <c r="Y9" s="4470">
        <v>1</v>
      </c>
      <c r="Z9" s="4471" t="s">
        <v>4618</v>
      </c>
      <c r="AA9" s="4472" t="s">
        <v>4619</v>
      </c>
      <c r="AB9" s="4473"/>
      <c r="AC9" s="4474" t="s">
        <v>281</v>
      </c>
      <c r="AD9" s="4475" t="s">
        <v>4620</v>
      </c>
      <c r="AE9" s="4464" t="s">
        <v>4621</v>
      </c>
      <c r="AF9" s="4468">
        <v>40876</v>
      </c>
      <c r="AG9" s="4464" t="s">
        <v>3079</v>
      </c>
      <c r="AH9" s="4468">
        <v>41157</v>
      </c>
      <c r="AI9" s="4464" t="s">
        <v>3141</v>
      </c>
      <c r="AJ9" s="4476" t="s">
        <v>281</v>
      </c>
      <c r="AK9" s="4476" t="s">
        <v>281</v>
      </c>
      <c r="AL9" s="4476" t="s">
        <v>281</v>
      </c>
      <c r="AM9" s="4476" t="s">
        <v>281</v>
      </c>
      <c r="AN9" s="4476" t="s">
        <v>281</v>
      </c>
      <c r="AO9" s="4477" t="s">
        <v>281</v>
      </c>
    </row>
    <row r="10" spans="1:45" s="2168" customFormat="1" ht="16.5" x14ac:dyDescent="0.25">
      <c r="A10" s="4280"/>
      <c r="B10" s="4280"/>
      <c r="C10" s="4280"/>
      <c r="D10" s="4280"/>
      <c r="E10" s="4280"/>
      <c r="F10" s="4280"/>
      <c r="G10" s="4444"/>
      <c r="H10" s="4444"/>
      <c r="I10" s="4280"/>
      <c r="J10" s="4281"/>
      <c r="K10" s="5916" t="s">
        <v>2962</v>
      </c>
      <c r="L10" s="5917"/>
      <c r="M10" s="5917"/>
      <c r="N10" s="4794">
        <f>SUM(N11,N13)</f>
        <v>2223858.5300000003</v>
      </c>
      <c r="O10" s="2497"/>
      <c r="P10" s="4795"/>
      <c r="Q10" s="4796"/>
      <c r="R10" s="4797">
        <f>SUM(R11, R13)</f>
        <v>441</v>
      </c>
      <c r="S10" s="2497"/>
      <c r="T10" s="4797"/>
      <c r="U10" s="4445"/>
      <c r="V10" s="4445"/>
      <c r="W10" s="4446"/>
      <c r="X10" s="4439">
        <f>SUM(X11,X13)</f>
        <v>2</v>
      </c>
      <c r="Y10" s="4439">
        <f>SUM(Y11,Y13)</f>
        <v>2</v>
      </c>
      <c r="Z10" s="4446"/>
      <c r="AA10" s="4446"/>
      <c r="AB10" s="4446"/>
      <c r="AC10" s="4446"/>
      <c r="AD10" s="4446"/>
      <c r="AE10" s="4446"/>
      <c r="AF10" s="4446"/>
      <c r="AG10" s="4446"/>
      <c r="AH10" s="4446"/>
      <c r="AI10" s="4446"/>
      <c r="AJ10" s="4448"/>
      <c r="AK10" s="4448"/>
      <c r="AL10" s="4448"/>
      <c r="AM10" s="4448"/>
      <c r="AN10" s="4448"/>
      <c r="AO10" s="4448"/>
      <c r="AP10" s="4448"/>
      <c r="AQ10" s="4448"/>
      <c r="AR10" s="4448"/>
      <c r="AS10" s="4449"/>
    </row>
    <row r="11" spans="1:45" s="2168" customFormat="1" ht="15.75" x14ac:dyDescent="0.25">
      <c r="A11" s="4450"/>
      <c r="B11" s="4451"/>
      <c r="C11" s="4451"/>
      <c r="D11" s="4452"/>
      <c r="E11" s="4452"/>
      <c r="F11" s="4452"/>
      <c r="G11" s="4453"/>
      <c r="H11" s="4453"/>
      <c r="I11" s="4452"/>
      <c r="J11" s="4454"/>
      <c r="K11" s="4805" t="s">
        <v>295</v>
      </c>
      <c r="L11" s="4806"/>
      <c r="M11" s="4806"/>
      <c r="N11" s="4798">
        <f>SUM(N12)</f>
        <v>538258.53</v>
      </c>
      <c r="O11" s="4799"/>
      <c r="P11" s="4800"/>
      <c r="Q11" s="4801"/>
      <c r="R11" s="4802">
        <f>SUM(R12)</f>
        <v>168</v>
      </c>
      <c r="S11" s="4803"/>
      <c r="T11" s="4804"/>
      <c r="U11" s="4455"/>
      <c r="V11" s="4456"/>
      <c r="W11" s="4457"/>
      <c r="X11" s="4456">
        <f>SUM(X12)</f>
        <v>1</v>
      </c>
      <c r="Y11" s="4456">
        <f>SUM(Y12)</f>
        <v>1</v>
      </c>
      <c r="Z11" s="4458"/>
      <c r="AA11" s="4459"/>
      <c r="AB11" s="4459"/>
      <c r="AC11" s="4450"/>
      <c r="AD11" s="4450"/>
      <c r="AE11" s="4450"/>
      <c r="AF11" s="4450"/>
      <c r="AG11" s="4450"/>
      <c r="AH11" s="4450"/>
      <c r="AI11" s="4450"/>
      <c r="AJ11" s="4448"/>
      <c r="AK11" s="4448"/>
      <c r="AL11" s="4448"/>
      <c r="AM11" s="4448"/>
      <c r="AN11" s="4448"/>
      <c r="AO11" s="4448"/>
      <c r="AP11" s="4448"/>
      <c r="AQ11" s="4448"/>
      <c r="AR11" s="4448"/>
      <c r="AS11" s="4449"/>
    </row>
    <row r="12" spans="1:45" s="587" customFormat="1" ht="42.75" customHeight="1" x14ac:dyDescent="0.25">
      <c r="A12" s="3846" t="s">
        <v>840</v>
      </c>
      <c r="B12" s="590" t="s">
        <v>300</v>
      </c>
      <c r="C12" s="3523" t="s">
        <v>285</v>
      </c>
      <c r="D12" s="3524" t="s">
        <v>254</v>
      </c>
      <c r="E12" s="3524" t="s">
        <v>4622</v>
      </c>
      <c r="F12" s="1380" t="s">
        <v>4615</v>
      </c>
      <c r="G12" s="3847" t="s">
        <v>4623</v>
      </c>
      <c r="H12" s="4171" t="s">
        <v>295</v>
      </c>
      <c r="I12" s="3847" t="s">
        <v>2962</v>
      </c>
      <c r="J12" s="4172">
        <v>2012</v>
      </c>
      <c r="K12" s="2700" t="s">
        <v>4624</v>
      </c>
      <c r="L12" s="2619" t="s">
        <v>318</v>
      </c>
      <c r="M12" s="2619" t="s">
        <v>4625</v>
      </c>
      <c r="N12" s="4807">
        <v>538258.53</v>
      </c>
      <c r="O12" s="1994"/>
      <c r="P12" s="4808">
        <v>0.995</v>
      </c>
      <c r="Q12" s="2700"/>
      <c r="R12" s="3373">
        <v>168</v>
      </c>
      <c r="S12" s="2700"/>
      <c r="T12" s="2011" t="s">
        <v>4626</v>
      </c>
      <c r="U12" s="3387">
        <v>0.81</v>
      </c>
      <c r="V12" s="3426">
        <v>41117</v>
      </c>
      <c r="W12" s="4478"/>
      <c r="X12" s="4479">
        <v>1</v>
      </c>
      <c r="Y12" s="4479">
        <v>1</v>
      </c>
      <c r="Z12" s="590"/>
      <c r="AA12" s="3470" t="s">
        <v>4627</v>
      </c>
      <c r="AB12" s="4480"/>
      <c r="AC12" s="3390" t="s">
        <v>281</v>
      </c>
      <c r="AD12" s="4481" t="s">
        <v>4628</v>
      </c>
      <c r="AE12" s="3851" t="s">
        <v>3109</v>
      </c>
      <c r="AF12" s="3426">
        <v>41031</v>
      </c>
      <c r="AG12" s="3849" t="s">
        <v>3177</v>
      </c>
      <c r="AH12" s="3426">
        <v>41078</v>
      </c>
      <c r="AI12" s="4482" t="s">
        <v>3080</v>
      </c>
      <c r="AJ12" s="3426" t="s">
        <v>287</v>
      </c>
      <c r="AK12" s="3426" t="s">
        <v>287</v>
      </c>
      <c r="AL12" s="3426" t="s">
        <v>287</v>
      </c>
      <c r="AM12" s="3426" t="s">
        <v>287</v>
      </c>
      <c r="AN12" s="3426" t="s">
        <v>287</v>
      </c>
      <c r="AO12" s="4483" t="s">
        <v>287</v>
      </c>
    </row>
    <row r="13" spans="1:45" s="2168" customFormat="1" ht="15.75" x14ac:dyDescent="0.25">
      <c r="A13" s="4450"/>
      <c r="B13" s="4451"/>
      <c r="C13" s="4451"/>
      <c r="D13" s="4452"/>
      <c r="E13" s="4452"/>
      <c r="F13" s="4452"/>
      <c r="G13" s="4453"/>
      <c r="H13" s="4453"/>
      <c r="I13" s="4452"/>
      <c r="J13" s="4454"/>
      <c r="K13" s="6131" t="s">
        <v>289</v>
      </c>
      <c r="L13" s="6131"/>
      <c r="M13" s="6132"/>
      <c r="N13" s="4798">
        <f>SUM(N14)</f>
        <v>1685600</v>
      </c>
      <c r="O13" s="4799"/>
      <c r="P13" s="4800"/>
      <c r="Q13" s="4801"/>
      <c r="R13" s="4802">
        <f>SUM(R14)</f>
        <v>273</v>
      </c>
      <c r="S13" s="4803"/>
      <c r="T13" s="4804"/>
      <c r="U13" s="4455"/>
      <c r="V13" s="4456"/>
      <c r="W13" s="4457"/>
      <c r="X13" s="4456">
        <f>SUM(X14)</f>
        <v>1</v>
      </c>
      <c r="Y13" s="4456">
        <f>SUM(Y14)</f>
        <v>1</v>
      </c>
      <c r="Z13" s="4458"/>
      <c r="AA13" s="4459"/>
      <c r="AB13" s="4459"/>
      <c r="AC13" s="4450"/>
      <c r="AD13" s="4450"/>
      <c r="AE13" s="4450"/>
      <c r="AF13" s="4450"/>
      <c r="AG13" s="4450"/>
      <c r="AH13" s="4450"/>
      <c r="AI13" s="4450"/>
      <c r="AJ13" s="4448"/>
      <c r="AK13" s="4448"/>
      <c r="AL13" s="4448"/>
      <c r="AM13" s="4448"/>
      <c r="AN13" s="4448"/>
      <c r="AO13" s="4448"/>
      <c r="AP13" s="4448"/>
      <c r="AQ13" s="4448"/>
      <c r="AR13" s="4448"/>
      <c r="AS13" s="4449"/>
    </row>
    <row r="14" spans="1:45" s="587" customFormat="1" ht="69.75" customHeight="1" x14ac:dyDescent="0.25">
      <c r="A14" s="3522" t="s">
        <v>840</v>
      </c>
      <c r="B14" s="4484" t="s">
        <v>297</v>
      </c>
      <c r="C14" s="4461" t="s">
        <v>285</v>
      </c>
      <c r="D14" s="4485" t="s">
        <v>254</v>
      </c>
      <c r="E14" s="4486" t="s">
        <v>4629</v>
      </c>
      <c r="F14" s="4464" t="s">
        <v>4615</v>
      </c>
      <c r="G14" s="4487" t="s">
        <v>4630</v>
      </c>
      <c r="H14" s="4488" t="s">
        <v>289</v>
      </c>
      <c r="I14" s="4462" t="s">
        <v>2962</v>
      </c>
      <c r="J14" s="4466">
        <v>2012</v>
      </c>
      <c r="K14" s="1968" t="s">
        <v>4631</v>
      </c>
      <c r="L14" s="2363" t="s">
        <v>302</v>
      </c>
      <c r="M14" s="2363" t="s">
        <v>4632</v>
      </c>
      <c r="N14" s="2571">
        <v>1685600</v>
      </c>
      <c r="O14" s="1994"/>
      <c r="P14" s="2715">
        <v>0.12</v>
      </c>
      <c r="Q14" s="1965"/>
      <c r="R14" s="3373">
        <v>273</v>
      </c>
      <c r="S14" s="1963"/>
      <c r="T14" s="2011" t="s">
        <v>4633</v>
      </c>
      <c r="U14" s="4489">
        <v>0.28999999999999998</v>
      </c>
      <c r="V14" s="4468">
        <v>41456</v>
      </c>
      <c r="W14" s="4469" t="s">
        <v>283</v>
      </c>
      <c r="X14" s="4490">
        <v>1</v>
      </c>
      <c r="Y14" s="4490">
        <v>1</v>
      </c>
      <c r="Z14" s="4471" t="s">
        <v>4146</v>
      </c>
      <c r="AA14" s="4473" t="s">
        <v>4634</v>
      </c>
      <c r="AB14" s="4461"/>
      <c r="AC14" s="4491" t="s">
        <v>281</v>
      </c>
      <c r="AD14" s="4492" t="s">
        <v>4635</v>
      </c>
      <c r="AE14" s="4493" t="s">
        <v>3140</v>
      </c>
      <c r="AF14" s="4468">
        <v>41165</v>
      </c>
      <c r="AG14" s="4464" t="s">
        <v>287</v>
      </c>
      <c r="AH14" s="4468" t="s">
        <v>287</v>
      </c>
      <c r="AI14" s="4464" t="s">
        <v>3141</v>
      </c>
      <c r="AJ14" s="4476" t="s">
        <v>281</v>
      </c>
      <c r="AK14" s="4476" t="s">
        <v>281</v>
      </c>
      <c r="AL14" s="4476" t="s">
        <v>281</v>
      </c>
      <c r="AM14" s="4476" t="s">
        <v>281</v>
      </c>
      <c r="AN14" s="4476" t="s">
        <v>281</v>
      </c>
      <c r="AO14" s="4477" t="s">
        <v>281</v>
      </c>
    </row>
    <row r="15" spans="1:45" s="4447" customFormat="1" ht="16.5" x14ac:dyDescent="0.25">
      <c r="A15" s="4280"/>
      <c r="B15" s="4280"/>
      <c r="C15" s="4280"/>
      <c r="D15" s="4280"/>
      <c r="E15" s="4280"/>
      <c r="F15" s="4280"/>
      <c r="G15" s="4444"/>
      <c r="H15" s="4444"/>
      <c r="I15" s="4280"/>
      <c r="J15" s="4281"/>
      <c r="K15" s="5912" t="s">
        <v>3529</v>
      </c>
      <c r="L15" s="5913"/>
      <c r="M15" s="5913"/>
      <c r="N15" s="4794">
        <f>SUM(N16)</f>
        <v>194117.64</v>
      </c>
      <c r="O15" s="2497"/>
      <c r="P15" s="4795"/>
      <c r="Q15" s="4796"/>
      <c r="R15" s="4797">
        <f>SUM(R16)</f>
        <v>178</v>
      </c>
      <c r="S15" s="2497"/>
      <c r="T15" s="4797"/>
      <c r="U15" s="4445"/>
      <c r="V15" s="4445"/>
      <c r="W15" s="4446"/>
      <c r="X15" s="4439">
        <f>SUM(X16)</f>
        <v>1</v>
      </c>
      <c r="Y15" s="4494">
        <f>SUM(Y16)</f>
        <v>2</v>
      </c>
      <c r="Z15" s="4446"/>
      <c r="AA15" s="4446"/>
      <c r="AB15" s="4446"/>
      <c r="AC15" s="4446"/>
      <c r="AD15" s="4446"/>
      <c r="AE15" s="4446"/>
      <c r="AF15" s="4446"/>
      <c r="AG15" s="4446"/>
      <c r="AH15" s="4446"/>
      <c r="AI15" s="4446"/>
    </row>
    <row r="16" spans="1:45" s="2168" customFormat="1" ht="16.5" x14ac:dyDescent="0.25">
      <c r="A16" s="4280"/>
      <c r="B16" s="4280"/>
      <c r="C16" s="4280"/>
      <c r="D16" s="4280"/>
      <c r="E16" s="4280"/>
      <c r="F16" s="4280"/>
      <c r="G16" s="4444"/>
      <c r="H16" s="4444"/>
      <c r="I16" s="4280"/>
      <c r="J16" s="4281"/>
      <c r="K16" s="5916" t="s">
        <v>332</v>
      </c>
      <c r="L16" s="5917"/>
      <c r="M16" s="5917"/>
      <c r="N16" s="4794">
        <f>SUM(N17)</f>
        <v>194117.64</v>
      </c>
      <c r="O16" s="2497"/>
      <c r="P16" s="4795"/>
      <c r="Q16" s="4796"/>
      <c r="R16" s="4797">
        <f>SUM(R17)</f>
        <v>178</v>
      </c>
      <c r="S16" s="2497"/>
      <c r="T16" s="4797"/>
      <c r="U16" s="4445"/>
      <c r="V16" s="4445"/>
      <c r="W16" s="4446"/>
      <c r="X16" s="4439">
        <f>SUM(X17)</f>
        <v>1</v>
      </c>
      <c r="Y16" s="4439">
        <f>SUM(Y17)</f>
        <v>2</v>
      </c>
      <c r="Z16" s="4446"/>
      <c r="AA16" s="4446"/>
      <c r="AB16" s="4446"/>
      <c r="AC16" s="4446"/>
      <c r="AD16" s="4446"/>
      <c r="AE16" s="4446"/>
      <c r="AF16" s="4446"/>
      <c r="AG16" s="4446"/>
      <c r="AH16" s="4446"/>
      <c r="AI16" s="4446"/>
      <c r="AJ16" s="4448"/>
      <c r="AK16" s="4448"/>
      <c r="AL16" s="4448"/>
      <c r="AM16" s="4448"/>
      <c r="AN16" s="4448"/>
      <c r="AO16" s="4448"/>
      <c r="AP16" s="4448"/>
      <c r="AQ16" s="4448"/>
      <c r="AR16" s="4448"/>
      <c r="AS16" s="4449"/>
    </row>
    <row r="17" spans="1:45" s="2168" customFormat="1" ht="15.75" x14ac:dyDescent="0.25">
      <c r="A17" s="4450"/>
      <c r="B17" s="4451"/>
      <c r="C17" s="4451"/>
      <c r="D17" s="4452"/>
      <c r="E17" s="4452"/>
      <c r="F17" s="4452"/>
      <c r="G17" s="4453"/>
      <c r="H17" s="4453"/>
      <c r="I17" s="4452"/>
      <c r="J17" s="4454"/>
      <c r="K17" s="4805" t="s">
        <v>289</v>
      </c>
      <c r="L17" s="4806"/>
      <c r="M17" s="4806"/>
      <c r="N17" s="4798">
        <f>SUM(N18:N19)</f>
        <v>194117.64</v>
      </c>
      <c r="O17" s="4799"/>
      <c r="P17" s="4800"/>
      <c r="Q17" s="4801"/>
      <c r="R17" s="4802">
        <f>SUM(R18:R19)</f>
        <v>178</v>
      </c>
      <c r="S17" s="4803"/>
      <c r="T17" s="4804"/>
      <c r="U17" s="4455"/>
      <c r="V17" s="4456"/>
      <c r="W17" s="4457"/>
      <c r="X17" s="4456">
        <f>SUM(X18:X19)</f>
        <v>1</v>
      </c>
      <c r="Y17" s="4456">
        <f>SUM(Y18:Y19)</f>
        <v>2</v>
      </c>
      <c r="Z17" s="4458"/>
      <c r="AA17" s="4459"/>
      <c r="AB17" s="4459"/>
      <c r="AC17" s="4450"/>
      <c r="AD17" s="4450"/>
      <c r="AE17" s="4450"/>
      <c r="AF17" s="4450"/>
      <c r="AG17" s="4450"/>
      <c r="AH17" s="4450"/>
      <c r="AI17" s="4450"/>
      <c r="AJ17" s="4448"/>
      <c r="AK17" s="4448"/>
      <c r="AL17" s="4448"/>
      <c r="AM17" s="4448"/>
      <c r="AN17" s="4448"/>
      <c r="AO17" s="4448"/>
      <c r="AP17" s="4448"/>
      <c r="AQ17" s="4448"/>
      <c r="AR17" s="4448"/>
      <c r="AS17" s="4449"/>
    </row>
    <row r="18" spans="1:45" s="587" customFormat="1" ht="69.75" customHeight="1" x14ac:dyDescent="0.25">
      <c r="A18" s="3522" t="s">
        <v>840</v>
      </c>
      <c r="B18" s="4495" t="s">
        <v>331</v>
      </c>
      <c r="C18" s="4496" t="s">
        <v>285</v>
      </c>
      <c r="D18" s="4497" t="s">
        <v>306</v>
      </c>
      <c r="E18" s="4498" t="s">
        <v>4636</v>
      </c>
      <c r="F18" s="4499" t="s">
        <v>4615</v>
      </c>
      <c r="G18" s="4500"/>
      <c r="H18" s="4501" t="s">
        <v>289</v>
      </c>
      <c r="I18" s="4500" t="s">
        <v>332</v>
      </c>
      <c r="J18" s="4502">
        <v>2011</v>
      </c>
      <c r="K18" s="2404" t="s">
        <v>4637</v>
      </c>
      <c r="L18" s="1990" t="s">
        <v>290</v>
      </c>
      <c r="M18" s="2363" t="s">
        <v>4122</v>
      </c>
      <c r="N18" s="2573">
        <v>97058.82</v>
      </c>
      <c r="O18" s="1994"/>
      <c r="P18" s="2909">
        <v>0</v>
      </c>
      <c r="Q18" s="3372"/>
      <c r="R18" s="3373" t="s">
        <v>4425</v>
      </c>
      <c r="S18" s="1991"/>
      <c r="T18" s="2011" t="s">
        <v>4633</v>
      </c>
      <c r="U18" s="4503">
        <v>0</v>
      </c>
      <c r="V18" s="4504"/>
      <c r="W18" s="4505" t="s">
        <v>3725</v>
      </c>
      <c r="X18" s="4506">
        <v>0</v>
      </c>
      <c r="Y18" s="4506">
        <v>1</v>
      </c>
      <c r="Z18" s="4507" t="s">
        <v>4411</v>
      </c>
      <c r="AA18" s="3422" t="s">
        <v>4638</v>
      </c>
      <c r="AB18" s="4508"/>
      <c r="AC18" s="4509" t="s">
        <v>281</v>
      </c>
      <c r="AD18" s="4510" t="s">
        <v>4639</v>
      </c>
      <c r="AE18" s="4510" t="s">
        <v>3821</v>
      </c>
      <c r="AF18" s="4504">
        <v>40899</v>
      </c>
      <c r="AG18" s="4499" t="s">
        <v>287</v>
      </c>
      <c r="AH18" s="4504" t="s">
        <v>287</v>
      </c>
      <c r="AI18" s="4511" t="s">
        <v>4640</v>
      </c>
      <c r="AJ18" s="4512" t="s">
        <v>281</v>
      </c>
      <c r="AK18" s="4512" t="s">
        <v>281</v>
      </c>
      <c r="AL18" s="4512" t="s">
        <v>281</v>
      </c>
      <c r="AM18" s="4512" t="s">
        <v>281</v>
      </c>
      <c r="AN18" s="4512" t="s">
        <v>281</v>
      </c>
      <c r="AO18" s="4513" t="s">
        <v>281</v>
      </c>
    </row>
    <row r="19" spans="1:45" s="587" customFormat="1" ht="69.75" customHeight="1" x14ac:dyDescent="0.25">
      <c r="A19" s="3522" t="s">
        <v>840</v>
      </c>
      <c r="B19" s="4495" t="s">
        <v>331</v>
      </c>
      <c r="C19" s="4496" t="s">
        <v>285</v>
      </c>
      <c r="D19" s="4497" t="s">
        <v>306</v>
      </c>
      <c r="E19" s="4514" t="s">
        <v>281</v>
      </c>
      <c r="F19" s="4499" t="s">
        <v>4615</v>
      </c>
      <c r="G19" s="4500" t="s">
        <v>3621</v>
      </c>
      <c r="H19" s="4501" t="s">
        <v>289</v>
      </c>
      <c r="I19" s="4500" t="s">
        <v>332</v>
      </c>
      <c r="J19" s="4502">
        <v>2011</v>
      </c>
      <c r="K19" s="4193" t="s">
        <v>4641</v>
      </c>
      <c r="L19" s="3969" t="s">
        <v>335</v>
      </c>
      <c r="M19" s="4194" t="s">
        <v>882</v>
      </c>
      <c r="N19" s="4114">
        <v>97058.82</v>
      </c>
      <c r="O19" s="3859"/>
      <c r="P19" s="3971">
        <v>0</v>
      </c>
      <c r="Q19" s="3780"/>
      <c r="R19" s="3973">
        <v>178</v>
      </c>
      <c r="S19" s="3781"/>
      <c r="T19" s="4153" t="s">
        <v>4633</v>
      </c>
      <c r="U19" s="4503">
        <v>0</v>
      </c>
      <c r="V19" s="4504"/>
      <c r="W19" s="4505" t="s">
        <v>3725</v>
      </c>
      <c r="X19" s="4506">
        <v>1</v>
      </c>
      <c r="Y19" s="4506">
        <v>1</v>
      </c>
      <c r="Z19" s="4507" t="s">
        <v>4411</v>
      </c>
      <c r="AA19" s="3422" t="s">
        <v>4642</v>
      </c>
      <c r="AB19" s="4508"/>
      <c r="AC19" s="4509" t="s">
        <v>281</v>
      </c>
      <c r="AD19" s="4510" t="s">
        <v>4643</v>
      </c>
      <c r="AE19" s="4510" t="s">
        <v>3821</v>
      </c>
      <c r="AF19" s="4504">
        <v>40899</v>
      </c>
      <c r="AG19" s="4499" t="s">
        <v>287</v>
      </c>
      <c r="AH19" s="4504" t="s">
        <v>287</v>
      </c>
      <c r="AI19" s="4511" t="s">
        <v>2987</v>
      </c>
      <c r="AJ19" s="4512" t="s">
        <v>281</v>
      </c>
      <c r="AK19" s="4512" t="s">
        <v>281</v>
      </c>
      <c r="AL19" s="4512" t="s">
        <v>281</v>
      </c>
      <c r="AM19" s="4512" t="s">
        <v>281</v>
      </c>
      <c r="AN19" s="4512" t="s">
        <v>281</v>
      </c>
      <c r="AO19" s="4513" t="s">
        <v>281</v>
      </c>
    </row>
    <row r="20" spans="1:45" s="587" customFormat="1" ht="13.5" customHeight="1" x14ac:dyDescent="0.25">
      <c r="A20" s="1916"/>
      <c r="B20" s="1917"/>
      <c r="C20" s="1918"/>
      <c r="D20" s="1919"/>
      <c r="E20" s="1920"/>
      <c r="F20" s="1921"/>
      <c r="G20" s="1922"/>
      <c r="H20" s="1923"/>
      <c r="I20" s="1922"/>
      <c r="J20" s="1924"/>
      <c r="K20" s="4809"/>
      <c r="L20" s="4809"/>
      <c r="M20" s="4810"/>
      <c r="N20" s="1951"/>
      <c r="O20" s="1951"/>
      <c r="P20" s="4811"/>
      <c r="Q20" s="4812"/>
      <c r="R20" s="4813"/>
      <c r="S20" s="4813"/>
      <c r="T20" s="4814"/>
      <c r="U20" s="1925"/>
      <c r="V20" s="1926"/>
      <c r="W20" s="1927"/>
      <c r="X20" s="1928"/>
      <c r="Y20" s="1928"/>
      <c r="Z20" s="1929"/>
      <c r="AA20" s="1930"/>
      <c r="AB20" s="1931"/>
      <c r="AC20" s="1932"/>
      <c r="AD20" s="1933"/>
      <c r="AE20" s="1933"/>
      <c r="AF20" s="1926"/>
      <c r="AG20" s="1921"/>
      <c r="AH20" s="1926"/>
      <c r="AI20" s="1934"/>
      <c r="AJ20" s="1935"/>
      <c r="AK20" s="1935"/>
      <c r="AL20" s="1935"/>
      <c r="AM20" s="1935"/>
      <c r="AN20" s="1935"/>
      <c r="AO20" s="1936"/>
    </row>
    <row r="21" spans="1:45" s="4448" customFormat="1" ht="14.1" customHeight="1" x14ac:dyDescent="0.25">
      <c r="B21" s="4515"/>
      <c r="C21" s="4515"/>
      <c r="D21" s="4516"/>
      <c r="E21" s="4516"/>
      <c r="F21" s="4516"/>
      <c r="G21" s="4517"/>
      <c r="H21" s="4517"/>
      <c r="I21" s="4516"/>
      <c r="J21" s="4516"/>
      <c r="K21" s="4518" t="s">
        <v>2411</v>
      </c>
      <c r="L21" s="4519"/>
      <c r="M21" s="4519"/>
      <c r="N21" s="4815"/>
      <c r="O21" s="4815"/>
      <c r="P21" s="4816"/>
      <c r="Q21" s="4816"/>
      <c r="R21" s="4519"/>
      <c r="S21" s="4519"/>
      <c r="T21" s="4780"/>
      <c r="U21" s="4523"/>
      <c r="V21" s="4449"/>
      <c r="W21" s="4449"/>
      <c r="AC21" s="4523"/>
    </row>
    <row r="22" spans="1:45" x14ac:dyDescent="0.25">
      <c r="B22" s="4524"/>
      <c r="C22" s="4524"/>
      <c r="D22" s="4525"/>
      <c r="E22" s="4525"/>
      <c r="F22" s="4525"/>
      <c r="G22" s="4526"/>
      <c r="H22" s="4526"/>
      <c r="I22" s="4525"/>
      <c r="J22" s="4525"/>
      <c r="L22" s="4527"/>
      <c r="M22" s="4527"/>
      <c r="O22" s="4528"/>
      <c r="Q22" s="4529"/>
      <c r="R22" s="4527"/>
      <c r="S22" s="4527"/>
      <c r="U22" s="4530"/>
      <c r="V22" s="2167"/>
      <c r="W22" s="2167"/>
      <c r="AC22" s="4530"/>
    </row>
    <row r="23" spans="1:45" ht="16.5" x14ac:dyDescent="0.3">
      <c r="A23" s="4531"/>
      <c r="B23" s="4524"/>
      <c r="C23" s="4524"/>
      <c r="D23" s="4525"/>
      <c r="E23" s="4525"/>
      <c r="F23" s="4525"/>
      <c r="G23" s="4526"/>
      <c r="H23" s="4526"/>
      <c r="I23" s="4525"/>
      <c r="J23" s="4525"/>
      <c r="L23" s="4527"/>
      <c r="M23" s="4527"/>
      <c r="O23" s="4528"/>
      <c r="Q23" s="4529"/>
      <c r="R23" s="4532"/>
      <c r="S23" s="4527"/>
      <c r="U23" s="4530"/>
      <c r="V23" s="2167"/>
      <c r="W23" s="2167"/>
      <c r="AC23" s="4530"/>
      <c r="AE23" s="4533"/>
      <c r="AF23" s="4533"/>
    </row>
    <row r="24" spans="1:45" s="4448" customFormat="1" x14ac:dyDescent="0.25">
      <c r="B24" s="4515"/>
      <c r="C24" s="4515"/>
      <c r="D24" s="4516"/>
      <c r="E24" s="4516"/>
      <c r="F24" s="4516"/>
      <c r="G24" s="4517"/>
      <c r="H24" s="4517"/>
      <c r="I24" s="4516"/>
      <c r="J24" s="4516"/>
      <c r="L24" s="4522"/>
      <c r="M24" s="4522"/>
      <c r="N24" s="4520"/>
      <c r="O24" s="4520"/>
      <c r="P24" s="4521"/>
      <c r="Q24" s="4521"/>
      <c r="R24" s="4534"/>
      <c r="S24" s="4522"/>
      <c r="T24" s="4449"/>
      <c r="U24" s="4523"/>
      <c r="V24" s="4449"/>
      <c r="W24" s="4449"/>
      <c r="AC24" s="4523"/>
    </row>
    <row r="25" spans="1:45" x14ac:dyDescent="0.25">
      <c r="A25" s="4448"/>
      <c r="B25" s="4515"/>
      <c r="C25" s="4515"/>
      <c r="D25" s="4516"/>
      <c r="E25" s="4516"/>
      <c r="F25" s="4516"/>
      <c r="G25" s="4517"/>
      <c r="H25" s="4517"/>
      <c r="I25" s="4516"/>
      <c r="J25" s="4516"/>
      <c r="K25" s="4448"/>
      <c r="L25" s="4522"/>
      <c r="M25" s="4522"/>
      <c r="N25" s="4520"/>
      <c r="O25" s="4520"/>
      <c r="P25" s="4521"/>
      <c r="Q25" s="4521"/>
      <c r="R25" s="4534"/>
      <c r="S25" s="4522"/>
      <c r="T25" s="4449"/>
      <c r="U25" s="4523"/>
      <c r="V25" s="4449"/>
      <c r="W25" s="4449"/>
      <c r="X25" s="4448"/>
      <c r="Y25" s="4448"/>
      <c r="Z25" s="4448"/>
      <c r="AA25" s="4448"/>
      <c r="AB25" s="4448"/>
      <c r="AC25" s="4523"/>
      <c r="AD25" s="4448"/>
      <c r="AE25" s="4448"/>
      <c r="AF25" s="4448"/>
      <c r="AG25" s="4448"/>
      <c r="AH25" s="4448"/>
      <c r="AI25" s="4448"/>
    </row>
    <row r="26" spans="1:45" ht="16.5" x14ac:dyDescent="0.3">
      <c r="B26" s="4524"/>
      <c r="C26" s="4524"/>
      <c r="D26" s="4525"/>
      <c r="E26" s="4525"/>
      <c r="F26" s="4525"/>
      <c r="G26" s="4526"/>
      <c r="H26" s="4526"/>
      <c r="I26" s="4525"/>
      <c r="J26" s="4525"/>
      <c r="L26" s="4527"/>
      <c r="M26" s="4527"/>
      <c r="O26" s="4528"/>
      <c r="Q26" s="4529"/>
      <c r="R26" s="4527"/>
      <c r="S26" s="4527"/>
      <c r="U26" s="4530"/>
      <c r="V26" s="2167"/>
      <c r="W26" s="2167"/>
      <c r="AC26" s="4530"/>
      <c r="AE26" s="4533"/>
      <c r="AF26" s="4533"/>
    </row>
    <row r="27" spans="1:45" s="4448" customFormat="1" x14ac:dyDescent="0.25">
      <c r="A27" s="4432"/>
      <c r="B27" s="4524"/>
      <c r="C27" s="4524"/>
      <c r="D27" s="4525"/>
      <c r="E27" s="4525"/>
      <c r="F27" s="4525"/>
      <c r="G27" s="4526"/>
      <c r="H27" s="4526"/>
      <c r="I27" s="4525"/>
      <c r="J27" s="4525"/>
      <c r="K27" s="4432"/>
      <c r="L27" s="4527"/>
      <c r="M27" s="4527"/>
      <c r="N27" s="4528"/>
      <c r="O27" s="4528"/>
      <c r="P27" s="4529"/>
      <c r="Q27" s="4529"/>
      <c r="R27" s="4527"/>
      <c r="S27" s="4527"/>
      <c r="T27" s="2167"/>
      <c r="U27" s="4530"/>
      <c r="V27" s="2167"/>
      <c r="W27" s="2167"/>
      <c r="X27" s="4432"/>
      <c r="Y27" s="4432"/>
      <c r="Z27" s="4432"/>
      <c r="AA27" s="4432"/>
      <c r="AB27" s="4432"/>
      <c r="AC27" s="4530"/>
      <c r="AD27" s="4432"/>
      <c r="AE27" s="4432"/>
      <c r="AF27" s="4432"/>
      <c r="AG27" s="4432"/>
      <c r="AH27" s="4432"/>
      <c r="AI27" s="4432"/>
    </row>
    <row r="28" spans="1:45" x14ac:dyDescent="0.25">
      <c r="A28" s="4448"/>
      <c r="B28" s="4515"/>
      <c r="C28" s="4515"/>
      <c r="D28" s="4516"/>
      <c r="E28" s="4516"/>
      <c r="F28" s="4516"/>
      <c r="G28" s="4517"/>
      <c r="H28" s="4517"/>
      <c r="I28" s="4516"/>
      <c r="J28" s="4516"/>
      <c r="K28" s="4448"/>
      <c r="L28" s="4522"/>
      <c r="M28" s="4522"/>
      <c r="N28" s="4520"/>
      <c r="O28" s="4520"/>
      <c r="P28" s="4521"/>
      <c r="Q28" s="4521"/>
      <c r="R28" s="4522"/>
      <c r="S28" s="4522"/>
      <c r="T28" s="4449"/>
      <c r="U28" s="4523"/>
      <c r="V28" s="4449"/>
      <c r="W28" s="4449"/>
      <c r="X28" s="4448"/>
      <c r="Y28" s="4448"/>
      <c r="Z28" s="4448"/>
      <c r="AA28" s="4448"/>
      <c r="AB28" s="4448"/>
      <c r="AC28" s="4523"/>
      <c r="AD28" s="4448"/>
      <c r="AE28" s="4448"/>
      <c r="AF28" s="4448"/>
      <c r="AG28" s="4448"/>
      <c r="AH28" s="4448"/>
      <c r="AI28" s="4448"/>
    </row>
    <row r="29" spans="1:45" x14ac:dyDescent="0.25">
      <c r="B29" s="4524"/>
      <c r="C29" s="4524"/>
      <c r="D29" s="4525"/>
      <c r="E29" s="4525"/>
      <c r="F29" s="4525"/>
      <c r="G29" s="4526"/>
      <c r="H29" s="4526"/>
      <c r="I29" s="4525"/>
      <c r="J29" s="4525"/>
      <c r="L29" s="4527"/>
      <c r="M29" s="4527"/>
      <c r="O29" s="4528"/>
      <c r="Q29" s="4529"/>
      <c r="R29" s="4527"/>
      <c r="S29" s="4527"/>
      <c r="U29" s="4530"/>
      <c r="V29" s="2167"/>
      <c r="W29" s="2167"/>
      <c r="AC29" s="4530"/>
    </row>
    <row r="30" spans="1:45" s="4448" customFormat="1" x14ac:dyDescent="0.25">
      <c r="A30" s="4432"/>
      <c r="B30" s="4524"/>
      <c r="C30" s="4524"/>
      <c r="D30" s="4525"/>
      <c r="E30" s="4525"/>
      <c r="F30" s="4525"/>
      <c r="G30" s="4526"/>
      <c r="H30" s="4526"/>
      <c r="I30" s="4525"/>
      <c r="J30" s="4525"/>
      <c r="K30" s="4432"/>
      <c r="L30" s="4432"/>
      <c r="M30" s="4432"/>
      <c r="N30" s="4528"/>
      <c r="O30" s="4535"/>
      <c r="P30" s="4529"/>
      <c r="Q30" s="4536"/>
      <c r="R30" s="4537"/>
      <c r="S30" s="4535"/>
      <c r="T30" s="2167"/>
      <c r="U30" s="4530"/>
      <c r="V30" s="4432"/>
      <c r="W30" s="4432"/>
      <c r="X30" s="4432"/>
      <c r="Y30" s="4432"/>
      <c r="Z30" s="4432"/>
      <c r="AA30" s="4432"/>
      <c r="AB30" s="4432"/>
      <c r="AC30" s="4530"/>
      <c r="AD30" s="4432"/>
      <c r="AE30" s="4432"/>
      <c r="AF30" s="4432"/>
      <c r="AG30" s="4432"/>
      <c r="AH30" s="4432"/>
      <c r="AI30" s="4432"/>
    </row>
    <row r="31" spans="1:45" x14ac:dyDescent="0.25">
      <c r="A31" s="4448"/>
      <c r="B31" s="4515"/>
      <c r="C31" s="4515"/>
      <c r="D31" s="4516"/>
      <c r="E31" s="4516"/>
      <c r="F31" s="4516"/>
      <c r="G31" s="4517"/>
      <c r="H31" s="4517"/>
      <c r="I31" s="4516"/>
      <c r="J31" s="4516"/>
      <c r="K31" s="4448"/>
      <c r="L31" s="4448"/>
      <c r="M31" s="4448"/>
      <c r="N31" s="4520"/>
      <c r="O31" s="4538"/>
      <c r="P31" s="4521"/>
      <c r="Q31" s="4539"/>
      <c r="R31" s="4540"/>
      <c r="S31" s="4538"/>
      <c r="T31" s="4449"/>
      <c r="U31" s="4523"/>
      <c r="V31" s="4448"/>
      <c r="W31" s="4448"/>
      <c r="X31" s="4448"/>
      <c r="Y31" s="4448"/>
      <c r="Z31" s="4448"/>
      <c r="AA31" s="4448"/>
      <c r="AB31" s="4448"/>
      <c r="AC31" s="4523"/>
      <c r="AD31" s="4448"/>
      <c r="AE31" s="4448"/>
      <c r="AF31" s="4448"/>
      <c r="AG31" s="4448"/>
      <c r="AH31" s="4448"/>
      <c r="AI31" s="4448"/>
    </row>
    <row r="32" spans="1:45" x14ac:dyDescent="0.25">
      <c r="B32" s="4524"/>
      <c r="C32" s="4524"/>
      <c r="D32" s="4525"/>
      <c r="E32" s="4525"/>
      <c r="F32" s="4525"/>
      <c r="G32" s="4526"/>
      <c r="H32" s="4526"/>
      <c r="I32" s="4525"/>
      <c r="J32" s="4525"/>
      <c r="U32" s="4530"/>
      <c r="AC32" s="4530"/>
    </row>
    <row r="33" spans="1:35" x14ac:dyDescent="0.25">
      <c r="B33" s="4524"/>
      <c r="C33" s="4524"/>
      <c r="D33" s="4525"/>
      <c r="E33" s="4525"/>
      <c r="F33" s="4525"/>
      <c r="G33" s="4526"/>
      <c r="H33" s="4526"/>
      <c r="I33" s="4525"/>
      <c r="J33" s="4525"/>
      <c r="U33" s="4530"/>
      <c r="AC33" s="4530"/>
    </row>
    <row r="34" spans="1:35" x14ac:dyDescent="0.25">
      <c r="A34" s="4448"/>
      <c r="B34" s="4515"/>
      <c r="C34" s="4515"/>
      <c r="D34" s="4516"/>
      <c r="E34" s="4516"/>
      <c r="F34" s="4516"/>
      <c r="G34" s="4517"/>
      <c r="H34" s="4517"/>
      <c r="I34" s="4516"/>
      <c r="J34" s="4516"/>
      <c r="K34" s="4448"/>
      <c r="L34" s="4448"/>
      <c r="M34" s="4448"/>
      <c r="N34" s="4520"/>
      <c r="O34" s="4538"/>
      <c r="P34" s="4521"/>
      <c r="Q34" s="4539"/>
      <c r="R34" s="4540"/>
      <c r="S34" s="4538"/>
      <c r="T34" s="4449"/>
      <c r="U34" s="4523"/>
      <c r="V34" s="4448"/>
      <c r="W34" s="4448"/>
      <c r="X34" s="4448"/>
      <c r="Y34" s="4448"/>
      <c r="Z34" s="4448"/>
      <c r="AA34" s="4448"/>
      <c r="AB34" s="4448"/>
      <c r="AC34" s="4523"/>
      <c r="AD34" s="4448"/>
      <c r="AE34" s="4448"/>
      <c r="AF34" s="4448"/>
      <c r="AG34" s="4448"/>
      <c r="AH34" s="4448"/>
      <c r="AI34" s="4448"/>
    </row>
    <row r="35" spans="1:35" x14ac:dyDescent="0.25">
      <c r="B35" s="2167"/>
      <c r="C35" s="2167"/>
      <c r="D35" s="4525"/>
      <c r="E35" s="4525"/>
      <c r="F35" s="4525"/>
      <c r="G35" s="4526"/>
      <c r="H35" s="4526"/>
      <c r="I35" s="4525"/>
      <c r="J35" s="4525"/>
      <c r="U35" s="4530"/>
      <c r="AC35" s="4530"/>
    </row>
    <row r="36" spans="1:35" x14ac:dyDescent="0.25">
      <c r="B36" s="2167"/>
      <c r="C36" s="2167"/>
      <c r="D36" s="4525"/>
      <c r="E36" s="4525"/>
      <c r="F36" s="4525"/>
      <c r="G36" s="4526"/>
      <c r="H36" s="4526"/>
      <c r="I36" s="4525"/>
      <c r="J36" s="4525"/>
      <c r="U36" s="4530"/>
      <c r="AC36" s="4530"/>
    </row>
    <row r="37" spans="1:35" x14ac:dyDescent="0.25">
      <c r="A37" s="4448"/>
      <c r="B37" s="4449"/>
      <c r="C37" s="4449"/>
      <c r="D37" s="4516"/>
      <c r="E37" s="4516"/>
      <c r="F37" s="4516"/>
      <c r="G37" s="4517"/>
      <c r="H37" s="4517"/>
      <c r="I37" s="4516"/>
      <c r="J37" s="4516"/>
      <c r="K37" s="4448"/>
      <c r="L37" s="4448"/>
      <c r="M37" s="4448"/>
      <c r="N37" s="4520"/>
      <c r="O37" s="4538"/>
      <c r="P37" s="4521"/>
      <c r="Q37" s="4539"/>
      <c r="R37" s="4540"/>
      <c r="S37" s="4538"/>
      <c r="T37" s="4449"/>
      <c r="U37" s="4523"/>
      <c r="V37" s="4448"/>
      <c r="W37" s="4448"/>
      <c r="X37" s="4448"/>
      <c r="Y37" s="4448"/>
      <c r="Z37" s="4448"/>
      <c r="AA37" s="4448"/>
      <c r="AB37" s="4448"/>
      <c r="AC37" s="4523"/>
      <c r="AD37" s="4448"/>
      <c r="AE37" s="4448"/>
      <c r="AF37" s="4448"/>
      <c r="AG37" s="4448"/>
      <c r="AH37" s="4448"/>
      <c r="AI37" s="4448"/>
    </row>
    <row r="38" spans="1:35" x14ac:dyDescent="0.25">
      <c r="B38" s="2167"/>
      <c r="C38" s="2167"/>
      <c r="D38" s="4525"/>
      <c r="E38" s="4525"/>
      <c r="F38" s="4525"/>
      <c r="G38" s="4526"/>
      <c r="H38" s="4526"/>
      <c r="I38" s="4525"/>
      <c r="J38" s="4525"/>
      <c r="U38" s="4530"/>
      <c r="AC38" s="4530"/>
    </row>
    <row r="39" spans="1:35" x14ac:dyDescent="0.25">
      <c r="B39" s="2167"/>
      <c r="C39" s="2167"/>
      <c r="D39" s="4525"/>
      <c r="E39" s="4525"/>
      <c r="F39" s="4525"/>
      <c r="G39" s="4526"/>
      <c r="H39" s="4526"/>
      <c r="I39" s="4525"/>
      <c r="J39" s="4525"/>
      <c r="U39" s="4530"/>
      <c r="AC39" s="4530"/>
    </row>
    <row r="40" spans="1:35" x14ac:dyDescent="0.25">
      <c r="A40" s="4448"/>
      <c r="B40" s="4449"/>
      <c r="C40" s="4449"/>
      <c r="D40" s="4516"/>
      <c r="E40" s="4516"/>
      <c r="F40" s="4516"/>
      <c r="G40" s="4517"/>
      <c r="H40" s="4517"/>
      <c r="I40" s="4516"/>
      <c r="J40" s="4516"/>
      <c r="K40" s="4448"/>
      <c r="L40" s="4448"/>
      <c r="M40" s="4448"/>
      <c r="N40" s="4520"/>
      <c r="O40" s="4538"/>
      <c r="P40" s="4521"/>
      <c r="Q40" s="4539"/>
      <c r="R40" s="4540"/>
      <c r="S40" s="4538"/>
      <c r="T40" s="4449"/>
      <c r="U40" s="4523"/>
      <c r="V40" s="4448"/>
      <c r="W40" s="4448"/>
      <c r="X40" s="4448"/>
      <c r="Y40" s="4448"/>
      <c r="Z40" s="4448"/>
      <c r="AA40" s="4448"/>
      <c r="AB40" s="4448"/>
      <c r="AC40" s="4523"/>
      <c r="AD40" s="4448"/>
      <c r="AE40" s="4448"/>
      <c r="AF40" s="4448"/>
      <c r="AG40" s="4448"/>
      <c r="AH40" s="4448"/>
      <c r="AI40" s="4448"/>
    </row>
    <row r="41" spans="1:35" x14ac:dyDescent="0.25">
      <c r="B41" s="2167"/>
      <c r="C41" s="2167"/>
      <c r="D41" s="4525"/>
      <c r="E41" s="4525"/>
      <c r="F41" s="4525"/>
      <c r="G41" s="4526"/>
      <c r="H41" s="4526"/>
      <c r="I41" s="4525"/>
      <c r="J41" s="4525"/>
      <c r="U41" s="4530"/>
      <c r="AC41" s="4530"/>
    </row>
    <row r="42" spans="1:35" x14ac:dyDescent="0.25">
      <c r="B42" s="2167"/>
      <c r="C42" s="2167"/>
      <c r="D42" s="4525"/>
      <c r="E42" s="4525"/>
      <c r="F42" s="4525"/>
      <c r="G42" s="4526"/>
      <c r="H42" s="4526"/>
      <c r="I42" s="4525"/>
      <c r="J42" s="4525"/>
      <c r="U42" s="4530"/>
      <c r="AC42" s="4530"/>
    </row>
    <row r="43" spans="1:35" x14ac:dyDescent="0.25">
      <c r="B43" s="2167"/>
      <c r="C43" s="2167"/>
      <c r="D43" s="4525"/>
      <c r="E43" s="4525"/>
      <c r="F43" s="4525"/>
      <c r="G43" s="4526"/>
      <c r="H43" s="4526"/>
      <c r="I43" s="4525"/>
      <c r="J43" s="4525"/>
      <c r="U43" s="4530"/>
      <c r="AC43" s="4530"/>
    </row>
    <row r="44" spans="1:35" x14ac:dyDescent="0.25">
      <c r="B44" s="2167"/>
      <c r="C44" s="2167"/>
      <c r="D44" s="4525"/>
      <c r="E44" s="4525"/>
      <c r="F44" s="4525"/>
      <c r="G44" s="4526"/>
      <c r="H44" s="4526"/>
      <c r="I44" s="4525"/>
      <c r="J44" s="4525"/>
      <c r="U44" s="4530"/>
      <c r="AC44" s="4530"/>
    </row>
    <row r="45" spans="1:35" x14ac:dyDescent="0.25">
      <c r="B45" s="2167"/>
      <c r="C45" s="2167"/>
      <c r="D45" s="4525"/>
      <c r="E45" s="4525"/>
      <c r="F45" s="4525"/>
      <c r="G45" s="4526"/>
      <c r="H45" s="4526"/>
      <c r="I45" s="4525"/>
      <c r="J45" s="4525"/>
      <c r="U45" s="4530"/>
      <c r="AC45" s="4530"/>
    </row>
    <row r="46" spans="1:35" x14ac:dyDescent="0.25">
      <c r="B46" s="2167"/>
      <c r="C46" s="2167"/>
      <c r="D46" s="4525"/>
      <c r="E46" s="4525"/>
      <c r="F46" s="4525"/>
      <c r="G46" s="4526"/>
      <c r="H46" s="4526"/>
      <c r="I46" s="4525"/>
      <c r="J46" s="4525"/>
      <c r="U46" s="4530"/>
      <c r="AC46" s="4530"/>
    </row>
    <row r="47" spans="1:35" x14ac:dyDescent="0.25">
      <c r="B47" s="2167"/>
      <c r="C47" s="2167"/>
      <c r="D47" s="4525"/>
      <c r="E47" s="4525"/>
      <c r="F47" s="4525"/>
      <c r="G47" s="4526"/>
      <c r="H47" s="4526"/>
      <c r="I47" s="4525"/>
      <c r="J47" s="4525"/>
      <c r="U47" s="4530"/>
      <c r="AC47" s="4530"/>
    </row>
    <row r="48" spans="1:35" x14ac:dyDescent="0.25">
      <c r="B48" s="2167"/>
      <c r="C48" s="2167"/>
      <c r="D48" s="4525"/>
      <c r="E48" s="4525"/>
      <c r="F48" s="4525"/>
      <c r="G48" s="4526"/>
      <c r="H48" s="4526"/>
      <c r="I48" s="4525"/>
      <c r="J48" s="4525"/>
      <c r="U48" s="4530"/>
      <c r="AC48" s="4530"/>
    </row>
    <row r="49" spans="2:29" x14ac:dyDescent="0.25">
      <c r="B49" s="2167"/>
      <c r="C49" s="2167"/>
      <c r="D49" s="4525"/>
      <c r="E49" s="4525"/>
      <c r="F49" s="4525"/>
      <c r="G49" s="4526"/>
      <c r="H49" s="4526"/>
      <c r="I49" s="4525"/>
      <c r="J49" s="4525"/>
      <c r="U49" s="4530"/>
      <c r="AC49" s="4530"/>
    </row>
    <row r="50" spans="2:29" x14ac:dyDescent="0.25">
      <c r="B50" s="2167"/>
      <c r="C50" s="2167"/>
      <c r="D50" s="4525"/>
      <c r="E50" s="4525"/>
      <c r="F50" s="4525"/>
      <c r="G50" s="4526"/>
      <c r="H50" s="4526"/>
      <c r="I50" s="4525"/>
      <c r="J50" s="4525"/>
      <c r="U50" s="4530"/>
      <c r="AC50" s="4530"/>
    </row>
    <row r="51" spans="2:29" x14ac:dyDescent="0.25">
      <c r="B51" s="2167"/>
      <c r="C51" s="2167"/>
      <c r="D51" s="4525"/>
      <c r="E51" s="4525"/>
      <c r="F51" s="4525"/>
      <c r="G51" s="4526"/>
      <c r="H51" s="4526"/>
      <c r="I51" s="4525"/>
      <c r="J51" s="4525"/>
      <c r="U51" s="4530"/>
      <c r="AC51" s="4530"/>
    </row>
    <row r="52" spans="2:29" x14ac:dyDescent="0.25">
      <c r="B52" s="2167"/>
      <c r="C52" s="2167"/>
      <c r="D52" s="4525"/>
      <c r="E52" s="4525"/>
      <c r="F52" s="4525"/>
      <c r="G52" s="4526"/>
      <c r="H52" s="4526"/>
      <c r="I52" s="4525"/>
      <c r="J52" s="4525"/>
      <c r="U52" s="4530"/>
      <c r="AC52" s="4530"/>
    </row>
    <row r="53" spans="2:29" x14ac:dyDescent="0.25">
      <c r="B53" s="2167"/>
      <c r="C53" s="2167"/>
      <c r="D53" s="4525"/>
      <c r="E53" s="4525"/>
      <c r="F53" s="4525"/>
      <c r="G53" s="4526"/>
      <c r="H53" s="4526"/>
      <c r="I53" s="4525"/>
      <c r="J53" s="4525"/>
      <c r="U53" s="4530"/>
      <c r="AC53" s="4530"/>
    </row>
    <row r="54" spans="2:29" x14ac:dyDescent="0.25">
      <c r="B54" s="2167"/>
      <c r="C54" s="2167"/>
      <c r="D54" s="2167"/>
      <c r="E54" s="2167"/>
      <c r="F54" s="4525"/>
      <c r="G54" s="4526"/>
      <c r="H54" s="4526"/>
      <c r="I54" s="4525"/>
      <c r="J54" s="4525"/>
      <c r="U54" s="4530"/>
      <c r="AC54" s="4530"/>
    </row>
    <row r="55" spans="2:29" x14ac:dyDescent="0.25">
      <c r="B55" s="2167"/>
      <c r="C55" s="2167"/>
      <c r="D55" s="2167"/>
      <c r="E55" s="2167"/>
      <c r="F55" s="4525"/>
      <c r="G55" s="4526"/>
      <c r="H55" s="4526"/>
      <c r="I55" s="4525"/>
      <c r="J55" s="4525"/>
      <c r="U55" s="4530"/>
      <c r="AC55" s="4530"/>
    </row>
    <row r="56" spans="2:29" x14ac:dyDescent="0.25">
      <c r="B56" s="2167"/>
      <c r="C56" s="2167"/>
      <c r="D56" s="2167"/>
      <c r="E56" s="2167"/>
      <c r="F56" s="4525"/>
      <c r="G56" s="4526"/>
      <c r="H56" s="4526"/>
      <c r="I56" s="4525"/>
      <c r="J56" s="4525"/>
      <c r="U56" s="4530"/>
      <c r="AC56" s="4530"/>
    </row>
    <row r="57" spans="2:29" x14ac:dyDescent="0.25">
      <c r="B57" s="2167"/>
      <c r="C57" s="2167"/>
      <c r="D57" s="2167"/>
      <c r="E57" s="2167"/>
      <c r="F57" s="4525"/>
      <c r="G57" s="4526"/>
      <c r="H57" s="4526"/>
      <c r="I57" s="4525"/>
      <c r="J57" s="4525"/>
      <c r="U57" s="4530"/>
      <c r="AC57" s="4530"/>
    </row>
    <row r="58" spans="2:29" x14ac:dyDescent="0.25">
      <c r="B58" s="2167"/>
      <c r="C58" s="2167"/>
      <c r="D58" s="2167"/>
      <c r="E58" s="2167"/>
      <c r="F58" s="4525"/>
      <c r="G58" s="4526"/>
      <c r="H58" s="4526"/>
      <c r="I58" s="4525"/>
      <c r="J58" s="4525"/>
      <c r="U58" s="4530"/>
      <c r="AC58" s="4530"/>
    </row>
    <row r="59" spans="2:29" x14ac:dyDescent="0.25">
      <c r="B59" s="2167"/>
      <c r="C59" s="2167"/>
      <c r="D59" s="2167"/>
      <c r="E59" s="2167"/>
      <c r="F59" s="4525"/>
      <c r="G59" s="4526"/>
      <c r="H59" s="4526"/>
      <c r="I59" s="4525"/>
      <c r="J59" s="4525"/>
      <c r="U59" s="4530"/>
      <c r="AC59" s="4530"/>
    </row>
    <row r="60" spans="2:29" x14ac:dyDescent="0.25">
      <c r="B60" s="2167"/>
      <c r="C60" s="2167"/>
      <c r="D60" s="2167"/>
      <c r="E60" s="2167"/>
      <c r="F60" s="4525"/>
      <c r="G60" s="4526"/>
      <c r="H60" s="4526"/>
      <c r="I60" s="4525"/>
      <c r="J60" s="4525"/>
      <c r="U60" s="4530"/>
      <c r="AC60" s="4530"/>
    </row>
    <row r="61" spans="2:29" x14ac:dyDescent="0.25">
      <c r="B61" s="2167"/>
      <c r="C61" s="2167"/>
      <c r="D61" s="2167"/>
      <c r="E61" s="2167"/>
      <c r="F61" s="4525"/>
      <c r="G61" s="4526"/>
      <c r="H61" s="4526"/>
      <c r="I61" s="4525"/>
      <c r="J61" s="4525"/>
      <c r="U61" s="4530"/>
      <c r="AC61" s="4530"/>
    </row>
    <row r="62" spans="2:29" x14ac:dyDescent="0.25">
      <c r="B62" s="2167"/>
      <c r="C62" s="2167"/>
      <c r="D62" s="2167"/>
      <c r="E62" s="2167"/>
      <c r="F62" s="4525"/>
      <c r="G62" s="4526"/>
      <c r="H62" s="4526"/>
      <c r="I62" s="4525"/>
      <c r="J62" s="4525"/>
      <c r="U62" s="4530"/>
      <c r="AC62" s="4530"/>
    </row>
    <row r="63" spans="2:29" x14ac:dyDescent="0.25">
      <c r="B63" s="2167"/>
      <c r="C63" s="2167"/>
      <c r="D63" s="2167"/>
      <c r="E63" s="2167"/>
      <c r="F63" s="4525"/>
      <c r="G63" s="4526"/>
      <c r="H63" s="4526"/>
      <c r="I63" s="4525"/>
      <c r="J63" s="4525"/>
      <c r="U63" s="4530"/>
      <c r="AC63" s="4530"/>
    </row>
    <row r="64" spans="2:29" x14ac:dyDescent="0.25">
      <c r="B64" s="2167"/>
      <c r="C64" s="2167"/>
      <c r="D64" s="2167"/>
      <c r="E64" s="2167"/>
      <c r="F64" s="4525"/>
      <c r="G64" s="4526"/>
      <c r="H64" s="4526"/>
      <c r="I64" s="4525"/>
      <c r="J64" s="4525"/>
      <c r="U64" s="4530"/>
      <c r="AC64" s="4530"/>
    </row>
    <row r="65" spans="2:29" x14ac:dyDescent="0.25">
      <c r="B65" s="2167"/>
      <c r="C65" s="2167"/>
      <c r="D65" s="2167"/>
      <c r="E65" s="2167"/>
      <c r="F65" s="4525"/>
      <c r="G65" s="4526"/>
      <c r="H65" s="4526"/>
      <c r="I65" s="4525"/>
      <c r="J65" s="4525"/>
      <c r="U65" s="4530"/>
      <c r="AC65" s="4530"/>
    </row>
    <row r="66" spans="2:29" x14ac:dyDescent="0.25">
      <c r="B66" s="2167"/>
      <c r="C66" s="2167"/>
      <c r="D66" s="2167"/>
      <c r="E66" s="2167"/>
      <c r="F66" s="4525"/>
      <c r="G66" s="4526"/>
      <c r="H66" s="4526"/>
      <c r="I66" s="4525"/>
      <c r="J66" s="4525"/>
      <c r="U66" s="4530"/>
      <c r="AC66" s="4530"/>
    </row>
    <row r="67" spans="2:29" x14ac:dyDescent="0.25">
      <c r="B67" s="2167"/>
      <c r="C67" s="2167"/>
      <c r="D67" s="2167"/>
      <c r="E67" s="2167"/>
      <c r="F67" s="4525"/>
      <c r="G67" s="4526"/>
      <c r="H67" s="4526"/>
      <c r="I67" s="4525"/>
      <c r="J67" s="4525"/>
      <c r="U67" s="4530"/>
      <c r="AC67" s="4530"/>
    </row>
    <row r="68" spans="2:29" x14ac:dyDescent="0.25">
      <c r="B68" s="2167"/>
      <c r="C68" s="2167"/>
      <c r="D68" s="2167"/>
      <c r="E68" s="2167"/>
      <c r="F68" s="4525"/>
      <c r="G68" s="4526"/>
      <c r="H68" s="4526"/>
      <c r="I68" s="4525"/>
      <c r="J68" s="4525"/>
      <c r="U68" s="4530"/>
      <c r="AC68" s="4530"/>
    </row>
    <row r="69" spans="2:29" x14ac:dyDescent="0.25">
      <c r="B69" s="2167"/>
      <c r="C69" s="2167"/>
      <c r="D69" s="2167"/>
      <c r="E69" s="2167"/>
      <c r="F69" s="4525"/>
      <c r="G69" s="4526"/>
      <c r="H69" s="4526"/>
      <c r="I69" s="4525"/>
      <c r="J69" s="4525"/>
      <c r="U69" s="4530"/>
      <c r="AC69" s="4530"/>
    </row>
    <row r="70" spans="2:29" x14ac:dyDescent="0.25">
      <c r="B70" s="2167"/>
      <c r="C70" s="2167"/>
      <c r="D70" s="2167"/>
      <c r="E70" s="2167"/>
      <c r="F70" s="2167"/>
      <c r="G70" s="2167"/>
      <c r="H70" s="2167"/>
      <c r="I70" s="2167"/>
      <c r="J70" s="2167"/>
      <c r="U70" s="4530"/>
      <c r="AC70" s="4530"/>
    </row>
    <row r="71" spans="2:29" x14ac:dyDescent="0.25">
      <c r="B71" s="2167"/>
      <c r="C71" s="2167"/>
      <c r="D71" s="2167"/>
      <c r="E71" s="2167"/>
      <c r="F71" s="2167"/>
      <c r="G71" s="2167"/>
      <c r="H71" s="2167"/>
      <c r="I71" s="2167"/>
      <c r="J71" s="2167"/>
      <c r="U71" s="4530"/>
      <c r="AC71" s="4530"/>
    </row>
    <row r="72" spans="2:29" x14ac:dyDescent="0.25">
      <c r="B72" s="2167"/>
      <c r="C72" s="2167"/>
      <c r="D72" s="2167"/>
      <c r="E72" s="2167"/>
      <c r="F72" s="2167"/>
      <c r="G72" s="2167"/>
      <c r="H72" s="2167"/>
      <c r="I72" s="2167"/>
      <c r="J72" s="2167"/>
      <c r="U72" s="4530"/>
      <c r="AC72" s="4530"/>
    </row>
    <row r="73" spans="2:29" x14ac:dyDescent="0.25">
      <c r="B73" s="2167"/>
      <c r="C73" s="2167"/>
      <c r="D73" s="2167"/>
      <c r="E73" s="2167"/>
      <c r="F73" s="2167"/>
      <c r="G73" s="2167"/>
      <c r="H73" s="2167"/>
      <c r="I73" s="2167"/>
      <c r="J73" s="2167"/>
      <c r="U73" s="4530"/>
      <c r="AC73" s="4530"/>
    </row>
    <row r="74" spans="2:29" x14ac:dyDescent="0.25">
      <c r="B74" s="2167"/>
      <c r="C74" s="2167"/>
      <c r="D74" s="2167"/>
      <c r="E74" s="2167"/>
      <c r="F74" s="2167"/>
      <c r="G74" s="2167"/>
      <c r="H74" s="2167"/>
      <c r="I74" s="2167"/>
      <c r="J74" s="2167"/>
      <c r="U74" s="4530"/>
      <c r="AC74" s="4530"/>
    </row>
    <row r="75" spans="2:29" x14ac:dyDescent="0.25">
      <c r="B75" s="2167"/>
      <c r="C75" s="2167"/>
      <c r="D75" s="2167"/>
      <c r="E75" s="2167"/>
      <c r="F75" s="2167"/>
      <c r="G75" s="2167"/>
      <c r="H75" s="2167"/>
      <c r="I75" s="2167"/>
      <c r="J75" s="2167"/>
      <c r="U75" s="4530"/>
      <c r="AC75" s="4530"/>
    </row>
    <row r="76" spans="2:29" x14ac:dyDescent="0.25">
      <c r="B76" s="2167"/>
      <c r="C76" s="2167"/>
      <c r="D76" s="2167"/>
      <c r="E76" s="2167"/>
      <c r="F76" s="2167"/>
      <c r="G76" s="2167"/>
      <c r="H76" s="2167"/>
      <c r="I76" s="2167"/>
      <c r="J76" s="2167"/>
      <c r="U76" s="4530"/>
      <c r="AC76" s="4530"/>
    </row>
    <row r="77" spans="2:29" x14ac:dyDescent="0.25">
      <c r="B77" s="2167"/>
      <c r="C77" s="2167"/>
      <c r="D77" s="2167"/>
      <c r="E77" s="2167"/>
      <c r="F77" s="2167"/>
      <c r="G77" s="2167"/>
      <c r="H77" s="2167"/>
      <c r="I77" s="2167"/>
      <c r="J77" s="2167"/>
      <c r="U77" s="4530"/>
      <c r="AC77" s="4530"/>
    </row>
    <row r="78" spans="2:29" x14ac:dyDescent="0.25">
      <c r="B78" s="2167"/>
      <c r="C78" s="2167"/>
      <c r="D78" s="2167"/>
      <c r="E78" s="2167"/>
      <c r="F78" s="2167"/>
      <c r="G78" s="2167"/>
      <c r="H78" s="2167"/>
      <c r="I78" s="2167"/>
      <c r="J78" s="2167"/>
      <c r="U78" s="4530"/>
      <c r="AC78" s="4530"/>
    </row>
    <row r="79" spans="2:29" x14ac:dyDescent="0.25">
      <c r="B79" s="2167"/>
      <c r="C79" s="2167"/>
      <c r="D79" s="2167"/>
      <c r="E79" s="2167"/>
      <c r="F79" s="2167"/>
      <c r="G79" s="2167"/>
      <c r="H79" s="2167"/>
      <c r="I79" s="2167"/>
      <c r="J79" s="2167"/>
      <c r="U79" s="4530"/>
      <c r="AC79" s="4530"/>
    </row>
    <row r="80" spans="2:29" x14ac:dyDescent="0.25">
      <c r="B80" s="2167"/>
      <c r="C80" s="2167"/>
      <c r="D80" s="2167"/>
      <c r="E80" s="2167"/>
      <c r="F80" s="2167"/>
      <c r="G80" s="2167"/>
      <c r="H80" s="2167"/>
      <c r="I80" s="2167"/>
      <c r="J80" s="2167"/>
      <c r="U80" s="4530"/>
      <c r="AC80" s="4530"/>
    </row>
    <row r="81" spans="2:29" x14ac:dyDescent="0.25">
      <c r="B81" s="2167"/>
      <c r="C81" s="2167"/>
      <c r="D81" s="2167"/>
      <c r="E81" s="2167"/>
      <c r="F81" s="2167"/>
      <c r="G81" s="2167"/>
      <c r="H81" s="2167"/>
      <c r="I81" s="2167"/>
      <c r="J81" s="2167"/>
      <c r="U81" s="4530"/>
      <c r="AC81" s="4530"/>
    </row>
    <row r="82" spans="2:29" x14ac:dyDescent="0.25">
      <c r="B82" s="2167"/>
      <c r="C82" s="2167"/>
      <c r="D82" s="2167"/>
      <c r="E82" s="2167"/>
      <c r="F82" s="2167"/>
      <c r="G82" s="2167"/>
      <c r="H82" s="2167"/>
      <c r="I82" s="2167"/>
      <c r="J82" s="2167"/>
      <c r="U82" s="4530"/>
      <c r="AC82" s="4530"/>
    </row>
    <row r="83" spans="2:29" x14ac:dyDescent="0.25">
      <c r="B83" s="2167"/>
      <c r="C83" s="2167"/>
      <c r="D83" s="2167"/>
      <c r="E83" s="2167"/>
      <c r="F83" s="2167"/>
      <c r="G83" s="2167"/>
      <c r="H83" s="2167"/>
      <c r="I83" s="2167"/>
      <c r="J83" s="2167"/>
      <c r="U83" s="4530"/>
      <c r="AC83" s="4530"/>
    </row>
    <row r="84" spans="2:29" x14ac:dyDescent="0.25">
      <c r="B84" s="2167"/>
      <c r="C84" s="2167"/>
      <c r="D84" s="2167"/>
      <c r="E84" s="2167"/>
      <c r="F84" s="2167"/>
      <c r="G84" s="2167"/>
      <c r="H84" s="2167"/>
      <c r="I84" s="2167"/>
      <c r="J84" s="2167"/>
      <c r="U84" s="4530"/>
      <c r="AC84" s="4530"/>
    </row>
    <row r="85" spans="2:29" x14ac:dyDescent="0.25">
      <c r="B85" s="2167"/>
      <c r="C85" s="2167"/>
      <c r="D85" s="2167"/>
      <c r="E85" s="2167"/>
      <c r="F85" s="2167"/>
      <c r="G85" s="2167"/>
      <c r="H85" s="2167"/>
      <c r="I85" s="2167"/>
      <c r="J85" s="2167"/>
      <c r="U85" s="4530"/>
      <c r="AC85" s="4530"/>
    </row>
    <row r="86" spans="2:29" x14ac:dyDescent="0.25">
      <c r="B86" s="2167"/>
      <c r="C86" s="2167"/>
      <c r="D86" s="2167"/>
      <c r="E86" s="2167"/>
      <c r="F86" s="2167"/>
      <c r="G86" s="2167"/>
      <c r="H86" s="2167"/>
      <c r="I86" s="2167"/>
      <c r="J86" s="2167"/>
      <c r="U86" s="4530"/>
      <c r="AC86" s="4530"/>
    </row>
    <row r="87" spans="2:29" x14ac:dyDescent="0.25">
      <c r="B87" s="2167"/>
      <c r="C87" s="2167"/>
      <c r="D87" s="2167"/>
      <c r="E87" s="2167"/>
      <c r="F87" s="2167"/>
      <c r="G87" s="2167"/>
      <c r="H87" s="2167"/>
      <c r="I87" s="2167"/>
      <c r="J87" s="2167"/>
      <c r="U87" s="4530"/>
      <c r="AC87" s="4530"/>
    </row>
    <row r="88" spans="2:29" x14ac:dyDescent="0.25">
      <c r="B88" s="2167"/>
      <c r="C88" s="2167"/>
      <c r="D88" s="2167"/>
      <c r="E88" s="2167"/>
      <c r="F88" s="2167"/>
      <c r="G88" s="2167"/>
      <c r="H88" s="2167"/>
      <c r="I88" s="2167"/>
      <c r="J88" s="2167"/>
      <c r="U88" s="4530"/>
      <c r="AC88" s="4530"/>
    </row>
    <row r="89" spans="2:29" x14ac:dyDescent="0.25">
      <c r="B89" s="2167"/>
      <c r="C89" s="2167"/>
      <c r="D89" s="2167"/>
      <c r="E89" s="2167"/>
      <c r="F89" s="2167"/>
      <c r="G89" s="2167"/>
      <c r="H89" s="2167"/>
      <c r="I89" s="2167"/>
      <c r="J89" s="2167"/>
      <c r="U89" s="4530"/>
      <c r="AC89" s="4530"/>
    </row>
    <row r="90" spans="2:29" x14ac:dyDescent="0.25">
      <c r="B90" s="2167"/>
      <c r="C90" s="2167"/>
      <c r="D90" s="2167"/>
      <c r="E90" s="2167"/>
      <c r="F90" s="2167"/>
      <c r="G90" s="2167"/>
      <c r="H90" s="2167"/>
      <c r="I90" s="2167"/>
      <c r="J90" s="2167"/>
      <c r="U90" s="4530"/>
      <c r="AC90" s="4530"/>
    </row>
    <row r="91" spans="2:29" x14ac:dyDescent="0.25">
      <c r="B91" s="2167"/>
      <c r="C91" s="2167"/>
      <c r="D91" s="2167"/>
      <c r="E91" s="2167"/>
      <c r="F91" s="2167"/>
      <c r="G91" s="2167"/>
      <c r="H91" s="2167"/>
      <c r="I91" s="2167"/>
      <c r="J91" s="2167"/>
      <c r="U91" s="4530"/>
      <c r="AC91" s="4530"/>
    </row>
    <row r="92" spans="2:29" x14ac:dyDescent="0.25">
      <c r="B92" s="2167"/>
      <c r="C92" s="2167"/>
      <c r="D92" s="2167"/>
      <c r="E92" s="2167"/>
      <c r="F92" s="2167"/>
      <c r="G92" s="2167"/>
      <c r="H92" s="2167"/>
      <c r="I92" s="2167"/>
      <c r="J92" s="2167"/>
      <c r="U92" s="4530"/>
      <c r="AC92" s="4530"/>
    </row>
    <row r="93" spans="2:29" x14ac:dyDescent="0.25">
      <c r="B93" s="2167"/>
      <c r="C93" s="2167"/>
      <c r="D93" s="2167"/>
      <c r="E93" s="2167"/>
      <c r="F93" s="2167"/>
      <c r="G93" s="2167"/>
      <c r="H93" s="2167"/>
      <c r="I93" s="2167"/>
      <c r="J93" s="2167"/>
      <c r="U93" s="4530"/>
      <c r="AC93" s="4530"/>
    </row>
    <row r="94" spans="2:29" x14ac:dyDescent="0.25">
      <c r="B94" s="2167"/>
      <c r="C94" s="2167"/>
      <c r="D94" s="2167"/>
      <c r="E94" s="2167"/>
      <c r="F94" s="2167"/>
      <c r="G94" s="2167"/>
      <c r="H94" s="2167"/>
      <c r="I94" s="2167"/>
      <c r="J94" s="2167"/>
      <c r="U94" s="4530"/>
      <c r="AC94" s="4530"/>
    </row>
    <row r="95" spans="2:29" x14ac:dyDescent="0.25">
      <c r="B95" s="2167"/>
      <c r="C95" s="2167"/>
      <c r="D95" s="2167"/>
      <c r="E95" s="2167"/>
      <c r="F95" s="2167"/>
      <c r="G95" s="2167"/>
      <c r="H95" s="2167"/>
      <c r="I95" s="2167"/>
      <c r="J95" s="2167"/>
      <c r="U95" s="4530"/>
      <c r="AC95" s="4530"/>
    </row>
    <row r="96" spans="2:29" x14ac:dyDescent="0.25">
      <c r="B96" s="2167"/>
      <c r="C96" s="2167"/>
      <c r="D96" s="2167"/>
      <c r="E96" s="2167"/>
      <c r="F96" s="2167"/>
      <c r="G96" s="2167"/>
      <c r="H96" s="2167"/>
      <c r="I96" s="2167"/>
      <c r="J96" s="2167"/>
      <c r="U96" s="4530"/>
      <c r="AC96" s="4530"/>
    </row>
    <row r="97" spans="2:29" x14ac:dyDescent="0.25">
      <c r="B97" s="2167"/>
      <c r="C97" s="2167"/>
      <c r="D97" s="2167"/>
      <c r="E97" s="2167"/>
      <c r="F97" s="2167"/>
      <c r="G97" s="2167"/>
      <c r="H97" s="2167"/>
      <c r="I97" s="2167"/>
      <c r="J97" s="2167"/>
      <c r="U97" s="4530"/>
      <c r="AC97" s="4530"/>
    </row>
    <row r="98" spans="2:29" x14ac:dyDescent="0.25">
      <c r="U98" s="4530"/>
      <c r="AC98" s="4530"/>
    </row>
    <row r="99" spans="2:29" x14ac:dyDescent="0.25">
      <c r="U99" s="4530"/>
      <c r="AC99" s="4530"/>
    </row>
    <row r="100" spans="2:29" x14ac:dyDescent="0.25">
      <c r="U100" s="4530"/>
      <c r="AC100" s="4530"/>
    </row>
    <row r="101" spans="2:29" x14ac:dyDescent="0.25">
      <c r="U101" s="4530"/>
      <c r="AC101" s="4530"/>
    </row>
    <row r="102" spans="2:29" x14ac:dyDescent="0.25">
      <c r="U102" s="4530"/>
      <c r="AC102" s="4530"/>
    </row>
    <row r="103" spans="2:29" x14ac:dyDescent="0.25">
      <c r="U103" s="4530"/>
      <c r="AC103" s="4530"/>
    </row>
    <row r="104" spans="2:29" x14ac:dyDescent="0.25">
      <c r="U104" s="4530"/>
      <c r="AC104" s="4530"/>
    </row>
    <row r="105" spans="2:29" x14ac:dyDescent="0.25">
      <c r="U105" s="4530"/>
      <c r="AC105" s="4530"/>
    </row>
    <row r="106" spans="2:29" x14ac:dyDescent="0.25">
      <c r="U106" s="4530"/>
      <c r="AC106" s="4530"/>
    </row>
    <row r="107" spans="2:29" x14ac:dyDescent="0.25">
      <c r="U107" s="4530"/>
      <c r="AC107" s="4530"/>
    </row>
    <row r="108" spans="2:29" x14ac:dyDescent="0.25">
      <c r="U108" s="4530"/>
      <c r="AC108" s="4530"/>
    </row>
    <row r="109" spans="2:29" x14ac:dyDescent="0.25">
      <c r="U109" s="4530"/>
      <c r="AC109" s="4530"/>
    </row>
    <row r="110" spans="2:29" x14ac:dyDescent="0.25">
      <c r="U110" s="4530"/>
      <c r="AC110" s="4530"/>
    </row>
    <row r="111" spans="2:29" x14ac:dyDescent="0.25">
      <c r="U111" s="4530"/>
      <c r="AC111" s="4530"/>
    </row>
    <row r="112" spans="2:29" x14ac:dyDescent="0.25">
      <c r="U112" s="4530"/>
      <c r="AC112" s="4530"/>
    </row>
    <row r="113" spans="21:29" x14ac:dyDescent="0.25">
      <c r="U113" s="4530"/>
      <c r="AC113" s="4530"/>
    </row>
    <row r="114" spans="21:29" x14ac:dyDescent="0.25">
      <c r="U114" s="4530"/>
      <c r="AC114" s="4530"/>
    </row>
    <row r="115" spans="21:29" x14ac:dyDescent="0.25">
      <c r="U115" s="4530"/>
      <c r="AC115" s="4530"/>
    </row>
    <row r="116" spans="21:29" x14ac:dyDescent="0.25">
      <c r="U116" s="4530"/>
      <c r="AC116" s="4530"/>
    </row>
    <row r="117" spans="21:29" x14ac:dyDescent="0.25">
      <c r="U117" s="4530"/>
      <c r="AC117" s="4530"/>
    </row>
    <row r="118" spans="21:29" x14ac:dyDescent="0.25">
      <c r="U118" s="4530"/>
      <c r="AC118" s="4530"/>
    </row>
    <row r="119" spans="21:29" x14ac:dyDescent="0.25">
      <c r="U119" s="4530"/>
      <c r="AC119" s="4530"/>
    </row>
    <row r="120" spans="21:29" x14ac:dyDescent="0.25">
      <c r="U120" s="4530"/>
      <c r="AC120" s="4530"/>
    </row>
    <row r="121" spans="21:29" x14ac:dyDescent="0.25">
      <c r="U121" s="4530"/>
      <c r="AC121" s="4530"/>
    </row>
    <row r="122" spans="21:29" x14ac:dyDescent="0.25">
      <c r="U122" s="4530"/>
      <c r="AC122" s="4530"/>
    </row>
    <row r="123" spans="21:29" x14ac:dyDescent="0.25">
      <c r="U123" s="4530"/>
      <c r="AC123" s="4530"/>
    </row>
    <row r="124" spans="21:29" x14ac:dyDescent="0.25">
      <c r="U124" s="4530"/>
      <c r="AC124" s="4530"/>
    </row>
    <row r="125" spans="21:29" x14ac:dyDescent="0.25">
      <c r="U125" s="4530"/>
      <c r="AC125" s="4530"/>
    </row>
    <row r="126" spans="21:29" x14ac:dyDescent="0.25">
      <c r="U126" s="4530"/>
      <c r="AC126" s="4530"/>
    </row>
    <row r="127" spans="21:29" x14ac:dyDescent="0.25">
      <c r="U127" s="4530"/>
      <c r="AC127" s="4530"/>
    </row>
    <row r="128" spans="21:29" x14ac:dyDescent="0.25">
      <c r="U128" s="4530"/>
      <c r="AC128" s="4530"/>
    </row>
    <row r="129" spans="21:29" x14ac:dyDescent="0.25">
      <c r="U129" s="4530"/>
      <c r="AC129" s="4530"/>
    </row>
    <row r="130" spans="21:29" x14ac:dyDescent="0.25">
      <c r="U130" s="4530"/>
      <c r="AC130" s="4530"/>
    </row>
    <row r="131" spans="21:29" x14ac:dyDescent="0.25">
      <c r="U131" s="4530"/>
      <c r="AC131" s="4530"/>
    </row>
    <row r="132" spans="21:29" x14ac:dyDescent="0.25">
      <c r="U132" s="4530"/>
      <c r="AC132" s="4530"/>
    </row>
  </sheetData>
  <mergeCells count="14">
    <mergeCell ref="K15:M15"/>
    <mergeCell ref="K16:M16"/>
    <mergeCell ref="K5:M5"/>
    <mergeCell ref="K6:M6"/>
    <mergeCell ref="K7:M7"/>
    <mergeCell ref="K8:M8"/>
    <mergeCell ref="K10:M10"/>
    <mergeCell ref="K13:M13"/>
    <mergeCell ref="K1:M1"/>
    <mergeCell ref="T1:W1"/>
    <mergeCell ref="K2:M2"/>
    <mergeCell ref="N4:O4"/>
    <mergeCell ref="P4:Q4"/>
    <mergeCell ref="R4:S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EB700B"/>
  </sheetPr>
  <dimension ref="A1:L55"/>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29.28515625" style="3042" customWidth="1"/>
    <col min="2" max="2" width="17" style="3042" customWidth="1"/>
    <col min="3" max="3" width="11.7109375" style="3042" customWidth="1"/>
    <col min="4" max="4" width="16.28515625" style="3042" customWidth="1"/>
    <col min="5" max="5" width="15.28515625" style="3042" customWidth="1"/>
    <col min="6" max="6" width="14.85546875" style="3042" customWidth="1"/>
    <col min="7" max="7" width="10" style="3042" customWidth="1"/>
    <col min="8" max="256" width="9.140625" style="3042"/>
    <col min="257" max="257" width="29.28515625" style="3042" customWidth="1"/>
    <col min="258" max="258" width="17" style="3042" customWidth="1"/>
    <col min="259" max="259" width="11.7109375" style="3042" customWidth="1"/>
    <col min="260" max="260" width="16.28515625" style="3042" customWidth="1"/>
    <col min="261" max="261" width="15.28515625" style="3042" customWidth="1"/>
    <col min="262" max="262" width="14.85546875" style="3042" customWidth="1"/>
    <col min="263" max="263" width="10" style="3042" customWidth="1"/>
    <col min="264" max="512" width="9.140625" style="3042"/>
    <col min="513" max="513" width="29.28515625" style="3042" customWidth="1"/>
    <col min="514" max="514" width="17" style="3042" customWidth="1"/>
    <col min="515" max="515" width="11.7109375" style="3042" customWidth="1"/>
    <col min="516" max="516" width="16.28515625" style="3042" customWidth="1"/>
    <col min="517" max="517" width="15.28515625" style="3042" customWidth="1"/>
    <col min="518" max="518" width="14.85546875" style="3042" customWidth="1"/>
    <col min="519" max="519" width="10" style="3042" customWidth="1"/>
    <col min="520" max="768" width="9.140625" style="3042"/>
    <col min="769" max="769" width="29.28515625" style="3042" customWidth="1"/>
    <col min="770" max="770" width="17" style="3042" customWidth="1"/>
    <col min="771" max="771" width="11.7109375" style="3042" customWidth="1"/>
    <col min="772" max="772" width="16.28515625" style="3042" customWidth="1"/>
    <col min="773" max="773" width="15.28515625" style="3042" customWidth="1"/>
    <col min="774" max="774" width="14.85546875" style="3042" customWidth="1"/>
    <col min="775" max="775" width="10" style="3042" customWidth="1"/>
    <col min="776" max="1024" width="9.140625" style="3042"/>
    <col min="1025" max="1025" width="29.28515625" style="3042" customWidth="1"/>
    <col min="1026" max="1026" width="17" style="3042" customWidth="1"/>
    <col min="1027" max="1027" width="11.7109375" style="3042" customWidth="1"/>
    <col min="1028" max="1028" width="16.28515625" style="3042" customWidth="1"/>
    <col min="1029" max="1029" width="15.28515625" style="3042" customWidth="1"/>
    <col min="1030" max="1030" width="14.85546875" style="3042" customWidth="1"/>
    <col min="1031" max="1031" width="10" style="3042" customWidth="1"/>
    <col min="1032" max="1280" width="9.140625" style="3042"/>
    <col min="1281" max="1281" width="29.28515625" style="3042" customWidth="1"/>
    <col min="1282" max="1282" width="17" style="3042" customWidth="1"/>
    <col min="1283" max="1283" width="11.7109375" style="3042" customWidth="1"/>
    <col min="1284" max="1284" width="16.28515625" style="3042" customWidth="1"/>
    <col min="1285" max="1285" width="15.28515625" style="3042" customWidth="1"/>
    <col min="1286" max="1286" width="14.85546875" style="3042" customWidth="1"/>
    <col min="1287" max="1287" width="10" style="3042" customWidth="1"/>
    <col min="1288" max="1536" width="9.140625" style="3042"/>
    <col min="1537" max="1537" width="29.28515625" style="3042" customWidth="1"/>
    <col min="1538" max="1538" width="17" style="3042" customWidth="1"/>
    <col min="1539" max="1539" width="11.7109375" style="3042" customWidth="1"/>
    <col min="1540" max="1540" width="16.28515625" style="3042" customWidth="1"/>
    <col min="1541" max="1541" width="15.28515625" style="3042" customWidth="1"/>
    <col min="1542" max="1542" width="14.85546875" style="3042" customWidth="1"/>
    <col min="1543" max="1543" width="10" style="3042" customWidth="1"/>
    <col min="1544" max="1792" width="9.140625" style="3042"/>
    <col min="1793" max="1793" width="29.28515625" style="3042" customWidth="1"/>
    <col min="1794" max="1794" width="17" style="3042" customWidth="1"/>
    <col min="1795" max="1795" width="11.7109375" style="3042" customWidth="1"/>
    <col min="1796" max="1796" width="16.28515625" style="3042" customWidth="1"/>
    <col min="1797" max="1797" width="15.28515625" style="3042" customWidth="1"/>
    <col min="1798" max="1798" width="14.85546875" style="3042" customWidth="1"/>
    <col min="1799" max="1799" width="10" style="3042" customWidth="1"/>
    <col min="1800" max="2048" width="9.140625" style="3042"/>
    <col min="2049" max="2049" width="29.28515625" style="3042" customWidth="1"/>
    <col min="2050" max="2050" width="17" style="3042" customWidth="1"/>
    <col min="2051" max="2051" width="11.7109375" style="3042" customWidth="1"/>
    <col min="2052" max="2052" width="16.28515625" style="3042" customWidth="1"/>
    <col min="2053" max="2053" width="15.28515625" style="3042" customWidth="1"/>
    <col min="2054" max="2054" width="14.85546875" style="3042" customWidth="1"/>
    <col min="2055" max="2055" width="10" style="3042" customWidth="1"/>
    <col min="2056" max="2304" width="9.140625" style="3042"/>
    <col min="2305" max="2305" width="29.28515625" style="3042" customWidth="1"/>
    <col min="2306" max="2306" width="17" style="3042" customWidth="1"/>
    <col min="2307" max="2307" width="11.7109375" style="3042" customWidth="1"/>
    <col min="2308" max="2308" width="16.28515625" style="3042" customWidth="1"/>
    <col min="2309" max="2309" width="15.28515625" style="3042" customWidth="1"/>
    <col min="2310" max="2310" width="14.85546875" style="3042" customWidth="1"/>
    <col min="2311" max="2311" width="10" style="3042" customWidth="1"/>
    <col min="2312" max="2560" width="9.140625" style="3042"/>
    <col min="2561" max="2561" width="29.28515625" style="3042" customWidth="1"/>
    <col min="2562" max="2562" width="17" style="3042" customWidth="1"/>
    <col min="2563" max="2563" width="11.7109375" style="3042" customWidth="1"/>
    <col min="2564" max="2564" width="16.28515625" style="3042" customWidth="1"/>
    <col min="2565" max="2565" width="15.28515625" style="3042" customWidth="1"/>
    <col min="2566" max="2566" width="14.85546875" style="3042" customWidth="1"/>
    <col min="2567" max="2567" width="10" style="3042" customWidth="1"/>
    <col min="2568" max="2816" width="9.140625" style="3042"/>
    <col min="2817" max="2817" width="29.28515625" style="3042" customWidth="1"/>
    <col min="2818" max="2818" width="17" style="3042" customWidth="1"/>
    <col min="2819" max="2819" width="11.7109375" style="3042" customWidth="1"/>
    <col min="2820" max="2820" width="16.28515625" style="3042" customWidth="1"/>
    <col min="2821" max="2821" width="15.28515625" style="3042" customWidth="1"/>
    <col min="2822" max="2822" width="14.85546875" style="3042" customWidth="1"/>
    <col min="2823" max="2823" width="10" style="3042" customWidth="1"/>
    <col min="2824" max="3072" width="9.140625" style="3042"/>
    <col min="3073" max="3073" width="29.28515625" style="3042" customWidth="1"/>
    <col min="3074" max="3074" width="17" style="3042" customWidth="1"/>
    <col min="3075" max="3075" width="11.7109375" style="3042" customWidth="1"/>
    <col min="3076" max="3076" width="16.28515625" style="3042" customWidth="1"/>
    <col min="3077" max="3077" width="15.28515625" style="3042" customWidth="1"/>
    <col min="3078" max="3078" width="14.85546875" style="3042" customWidth="1"/>
    <col min="3079" max="3079" width="10" style="3042" customWidth="1"/>
    <col min="3080" max="3328" width="9.140625" style="3042"/>
    <col min="3329" max="3329" width="29.28515625" style="3042" customWidth="1"/>
    <col min="3330" max="3330" width="17" style="3042" customWidth="1"/>
    <col min="3331" max="3331" width="11.7109375" style="3042" customWidth="1"/>
    <col min="3332" max="3332" width="16.28515625" style="3042" customWidth="1"/>
    <col min="3333" max="3333" width="15.28515625" style="3042" customWidth="1"/>
    <col min="3334" max="3334" width="14.85546875" style="3042" customWidth="1"/>
    <col min="3335" max="3335" width="10" style="3042" customWidth="1"/>
    <col min="3336" max="3584" width="9.140625" style="3042"/>
    <col min="3585" max="3585" width="29.28515625" style="3042" customWidth="1"/>
    <col min="3586" max="3586" width="17" style="3042" customWidth="1"/>
    <col min="3587" max="3587" width="11.7109375" style="3042" customWidth="1"/>
    <col min="3588" max="3588" width="16.28515625" style="3042" customWidth="1"/>
    <col min="3589" max="3589" width="15.28515625" style="3042" customWidth="1"/>
    <col min="3590" max="3590" width="14.85546875" style="3042" customWidth="1"/>
    <col min="3591" max="3591" width="10" style="3042" customWidth="1"/>
    <col min="3592" max="3840" width="9.140625" style="3042"/>
    <col min="3841" max="3841" width="29.28515625" style="3042" customWidth="1"/>
    <col min="3842" max="3842" width="17" style="3042" customWidth="1"/>
    <col min="3843" max="3843" width="11.7109375" style="3042" customWidth="1"/>
    <col min="3844" max="3844" width="16.28515625" style="3042" customWidth="1"/>
    <col min="3845" max="3845" width="15.28515625" style="3042" customWidth="1"/>
    <col min="3846" max="3846" width="14.85546875" style="3042" customWidth="1"/>
    <col min="3847" max="3847" width="10" style="3042" customWidth="1"/>
    <col min="3848" max="4096" width="9.140625" style="3042"/>
    <col min="4097" max="4097" width="29.28515625" style="3042" customWidth="1"/>
    <col min="4098" max="4098" width="17" style="3042" customWidth="1"/>
    <col min="4099" max="4099" width="11.7109375" style="3042" customWidth="1"/>
    <col min="4100" max="4100" width="16.28515625" style="3042" customWidth="1"/>
    <col min="4101" max="4101" width="15.28515625" style="3042" customWidth="1"/>
    <col min="4102" max="4102" width="14.85546875" style="3042" customWidth="1"/>
    <col min="4103" max="4103" width="10" style="3042" customWidth="1"/>
    <col min="4104" max="4352" width="9.140625" style="3042"/>
    <col min="4353" max="4353" width="29.28515625" style="3042" customWidth="1"/>
    <col min="4354" max="4354" width="17" style="3042" customWidth="1"/>
    <col min="4355" max="4355" width="11.7109375" style="3042" customWidth="1"/>
    <col min="4356" max="4356" width="16.28515625" style="3042" customWidth="1"/>
    <col min="4357" max="4357" width="15.28515625" style="3042" customWidth="1"/>
    <col min="4358" max="4358" width="14.85546875" style="3042" customWidth="1"/>
    <col min="4359" max="4359" width="10" style="3042" customWidth="1"/>
    <col min="4360" max="4608" width="9.140625" style="3042"/>
    <col min="4609" max="4609" width="29.28515625" style="3042" customWidth="1"/>
    <col min="4610" max="4610" width="17" style="3042" customWidth="1"/>
    <col min="4611" max="4611" width="11.7109375" style="3042" customWidth="1"/>
    <col min="4612" max="4612" width="16.28515625" style="3042" customWidth="1"/>
    <col min="4613" max="4613" width="15.28515625" style="3042" customWidth="1"/>
    <col min="4614" max="4614" width="14.85546875" style="3042" customWidth="1"/>
    <col min="4615" max="4615" width="10" style="3042" customWidth="1"/>
    <col min="4616" max="4864" width="9.140625" style="3042"/>
    <col min="4865" max="4865" width="29.28515625" style="3042" customWidth="1"/>
    <col min="4866" max="4866" width="17" style="3042" customWidth="1"/>
    <col min="4867" max="4867" width="11.7109375" style="3042" customWidth="1"/>
    <col min="4868" max="4868" width="16.28515625" style="3042" customWidth="1"/>
    <col min="4869" max="4869" width="15.28515625" style="3042" customWidth="1"/>
    <col min="4870" max="4870" width="14.85546875" style="3042" customWidth="1"/>
    <col min="4871" max="4871" width="10" style="3042" customWidth="1"/>
    <col min="4872" max="5120" width="9.140625" style="3042"/>
    <col min="5121" max="5121" width="29.28515625" style="3042" customWidth="1"/>
    <col min="5122" max="5122" width="17" style="3042" customWidth="1"/>
    <col min="5123" max="5123" width="11.7109375" style="3042" customWidth="1"/>
    <col min="5124" max="5124" width="16.28515625" style="3042" customWidth="1"/>
    <col min="5125" max="5125" width="15.28515625" style="3042" customWidth="1"/>
    <col min="5126" max="5126" width="14.85546875" style="3042" customWidth="1"/>
    <col min="5127" max="5127" width="10" style="3042" customWidth="1"/>
    <col min="5128" max="5376" width="9.140625" style="3042"/>
    <col min="5377" max="5377" width="29.28515625" style="3042" customWidth="1"/>
    <col min="5378" max="5378" width="17" style="3042" customWidth="1"/>
    <col min="5379" max="5379" width="11.7109375" style="3042" customWidth="1"/>
    <col min="5380" max="5380" width="16.28515625" style="3042" customWidth="1"/>
    <col min="5381" max="5381" width="15.28515625" style="3042" customWidth="1"/>
    <col min="5382" max="5382" width="14.85546875" style="3042" customWidth="1"/>
    <col min="5383" max="5383" width="10" style="3042" customWidth="1"/>
    <col min="5384" max="5632" width="9.140625" style="3042"/>
    <col min="5633" max="5633" width="29.28515625" style="3042" customWidth="1"/>
    <col min="5634" max="5634" width="17" style="3042" customWidth="1"/>
    <col min="5635" max="5635" width="11.7109375" style="3042" customWidth="1"/>
    <col min="5636" max="5636" width="16.28515625" style="3042" customWidth="1"/>
    <col min="5637" max="5637" width="15.28515625" style="3042" customWidth="1"/>
    <col min="5638" max="5638" width="14.85546875" style="3042" customWidth="1"/>
    <col min="5639" max="5639" width="10" style="3042" customWidth="1"/>
    <col min="5640" max="5888" width="9.140625" style="3042"/>
    <col min="5889" max="5889" width="29.28515625" style="3042" customWidth="1"/>
    <col min="5890" max="5890" width="17" style="3042" customWidth="1"/>
    <col min="5891" max="5891" width="11.7109375" style="3042" customWidth="1"/>
    <col min="5892" max="5892" width="16.28515625" style="3042" customWidth="1"/>
    <col min="5893" max="5893" width="15.28515625" style="3042" customWidth="1"/>
    <col min="5894" max="5894" width="14.85546875" style="3042" customWidth="1"/>
    <col min="5895" max="5895" width="10" style="3042" customWidth="1"/>
    <col min="5896" max="6144" width="9.140625" style="3042"/>
    <col min="6145" max="6145" width="29.28515625" style="3042" customWidth="1"/>
    <col min="6146" max="6146" width="17" style="3042" customWidth="1"/>
    <col min="6147" max="6147" width="11.7109375" style="3042" customWidth="1"/>
    <col min="6148" max="6148" width="16.28515625" style="3042" customWidth="1"/>
    <col min="6149" max="6149" width="15.28515625" style="3042" customWidth="1"/>
    <col min="6150" max="6150" width="14.85546875" style="3042" customWidth="1"/>
    <col min="6151" max="6151" width="10" style="3042" customWidth="1"/>
    <col min="6152" max="6400" width="9.140625" style="3042"/>
    <col min="6401" max="6401" width="29.28515625" style="3042" customWidth="1"/>
    <col min="6402" max="6402" width="17" style="3042" customWidth="1"/>
    <col min="6403" max="6403" width="11.7109375" style="3042" customWidth="1"/>
    <col min="6404" max="6404" width="16.28515625" style="3042" customWidth="1"/>
    <col min="6405" max="6405" width="15.28515625" style="3042" customWidth="1"/>
    <col min="6406" max="6406" width="14.85546875" style="3042" customWidth="1"/>
    <col min="6407" max="6407" width="10" style="3042" customWidth="1"/>
    <col min="6408" max="6656" width="9.140625" style="3042"/>
    <col min="6657" max="6657" width="29.28515625" style="3042" customWidth="1"/>
    <col min="6658" max="6658" width="17" style="3042" customWidth="1"/>
    <col min="6659" max="6659" width="11.7109375" style="3042" customWidth="1"/>
    <col min="6660" max="6660" width="16.28515625" style="3042" customWidth="1"/>
    <col min="6661" max="6661" width="15.28515625" style="3042" customWidth="1"/>
    <col min="6662" max="6662" width="14.85546875" style="3042" customWidth="1"/>
    <col min="6663" max="6663" width="10" style="3042" customWidth="1"/>
    <col min="6664" max="6912" width="9.140625" style="3042"/>
    <col min="6913" max="6913" width="29.28515625" style="3042" customWidth="1"/>
    <col min="6914" max="6914" width="17" style="3042" customWidth="1"/>
    <col min="6915" max="6915" width="11.7109375" style="3042" customWidth="1"/>
    <col min="6916" max="6916" width="16.28515625" style="3042" customWidth="1"/>
    <col min="6917" max="6917" width="15.28515625" style="3042" customWidth="1"/>
    <col min="6918" max="6918" width="14.85546875" style="3042" customWidth="1"/>
    <col min="6919" max="6919" width="10" style="3042" customWidth="1"/>
    <col min="6920" max="7168" width="9.140625" style="3042"/>
    <col min="7169" max="7169" width="29.28515625" style="3042" customWidth="1"/>
    <col min="7170" max="7170" width="17" style="3042" customWidth="1"/>
    <col min="7171" max="7171" width="11.7109375" style="3042" customWidth="1"/>
    <col min="7172" max="7172" width="16.28515625" style="3042" customWidth="1"/>
    <col min="7173" max="7173" width="15.28515625" style="3042" customWidth="1"/>
    <col min="7174" max="7174" width="14.85546875" style="3042" customWidth="1"/>
    <col min="7175" max="7175" width="10" style="3042" customWidth="1"/>
    <col min="7176" max="7424" width="9.140625" style="3042"/>
    <col min="7425" max="7425" width="29.28515625" style="3042" customWidth="1"/>
    <col min="7426" max="7426" width="17" style="3042" customWidth="1"/>
    <col min="7427" max="7427" width="11.7109375" style="3042" customWidth="1"/>
    <col min="7428" max="7428" width="16.28515625" style="3042" customWidth="1"/>
    <col min="7429" max="7429" width="15.28515625" style="3042" customWidth="1"/>
    <col min="7430" max="7430" width="14.85546875" style="3042" customWidth="1"/>
    <col min="7431" max="7431" width="10" style="3042" customWidth="1"/>
    <col min="7432" max="7680" width="9.140625" style="3042"/>
    <col min="7681" max="7681" width="29.28515625" style="3042" customWidth="1"/>
    <col min="7682" max="7682" width="17" style="3042" customWidth="1"/>
    <col min="7683" max="7683" width="11.7109375" style="3042" customWidth="1"/>
    <col min="7684" max="7684" width="16.28515625" style="3042" customWidth="1"/>
    <col min="7685" max="7685" width="15.28515625" style="3042" customWidth="1"/>
    <col min="7686" max="7686" width="14.85546875" style="3042" customWidth="1"/>
    <col min="7687" max="7687" width="10" style="3042" customWidth="1"/>
    <col min="7688" max="7936" width="9.140625" style="3042"/>
    <col min="7937" max="7937" width="29.28515625" style="3042" customWidth="1"/>
    <col min="7938" max="7938" width="17" style="3042" customWidth="1"/>
    <col min="7939" max="7939" width="11.7109375" style="3042" customWidth="1"/>
    <col min="7940" max="7940" width="16.28515625" style="3042" customWidth="1"/>
    <col min="7941" max="7941" width="15.28515625" style="3042" customWidth="1"/>
    <col min="7942" max="7942" width="14.85546875" style="3042" customWidth="1"/>
    <col min="7943" max="7943" width="10" style="3042" customWidth="1"/>
    <col min="7944" max="8192" width="9.140625" style="3042"/>
    <col min="8193" max="8193" width="29.28515625" style="3042" customWidth="1"/>
    <col min="8194" max="8194" width="17" style="3042" customWidth="1"/>
    <col min="8195" max="8195" width="11.7109375" style="3042" customWidth="1"/>
    <col min="8196" max="8196" width="16.28515625" style="3042" customWidth="1"/>
    <col min="8197" max="8197" width="15.28515625" style="3042" customWidth="1"/>
    <col min="8198" max="8198" width="14.85546875" style="3042" customWidth="1"/>
    <col min="8199" max="8199" width="10" style="3042" customWidth="1"/>
    <col min="8200" max="8448" width="9.140625" style="3042"/>
    <col min="8449" max="8449" width="29.28515625" style="3042" customWidth="1"/>
    <col min="8450" max="8450" width="17" style="3042" customWidth="1"/>
    <col min="8451" max="8451" width="11.7109375" style="3042" customWidth="1"/>
    <col min="8452" max="8452" width="16.28515625" style="3042" customWidth="1"/>
    <col min="8453" max="8453" width="15.28515625" style="3042" customWidth="1"/>
    <col min="8454" max="8454" width="14.85546875" style="3042" customWidth="1"/>
    <col min="8455" max="8455" width="10" style="3042" customWidth="1"/>
    <col min="8456" max="8704" width="9.140625" style="3042"/>
    <col min="8705" max="8705" width="29.28515625" style="3042" customWidth="1"/>
    <col min="8706" max="8706" width="17" style="3042" customWidth="1"/>
    <col min="8707" max="8707" width="11.7109375" style="3042" customWidth="1"/>
    <col min="8708" max="8708" width="16.28515625" style="3042" customWidth="1"/>
    <col min="8709" max="8709" width="15.28515625" style="3042" customWidth="1"/>
    <col min="8710" max="8710" width="14.85546875" style="3042" customWidth="1"/>
    <col min="8711" max="8711" width="10" style="3042" customWidth="1"/>
    <col min="8712" max="8960" width="9.140625" style="3042"/>
    <col min="8961" max="8961" width="29.28515625" style="3042" customWidth="1"/>
    <col min="8962" max="8962" width="17" style="3042" customWidth="1"/>
    <col min="8963" max="8963" width="11.7109375" style="3042" customWidth="1"/>
    <col min="8964" max="8964" width="16.28515625" style="3042" customWidth="1"/>
    <col min="8965" max="8965" width="15.28515625" style="3042" customWidth="1"/>
    <col min="8966" max="8966" width="14.85546875" style="3042" customWidth="1"/>
    <col min="8967" max="8967" width="10" style="3042" customWidth="1"/>
    <col min="8968" max="9216" width="9.140625" style="3042"/>
    <col min="9217" max="9217" width="29.28515625" style="3042" customWidth="1"/>
    <col min="9218" max="9218" width="17" style="3042" customWidth="1"/>
    <col min="9219" max="9219" width="11.7109375" style="3042" customWidth="1"/>
    <col min="9220" max="9220" width="16.28515625" style="3042" customWidth="1"/>
    <col min="9221" max="9221" width="15.28515625" style="3042" customWidth="1"/>
    <col min="9222" max="9222" width="14.85546875" style="3042" customWidth="1"/>
    <col min="9223" max="9223" width="10" style="3042" customWidth="1"/>
    <col min="9224" max="9472" width="9.140625" style="3042"/>
    <col min="9473" max="9473" width="29.28515625" style="3042" customWidth="1"/>
    <col min="9474" max="9474" width="17" style="3042" customWidth="1"/>
    <col min="9475" max="9475" width="11.7109375" style="3042" customWidth="1"/>
    <col min="9476" max="9476" width="16.28515625" style="3042" customWidth="1"/>
    <col min="9477" max="9477" width="15.28515625" style="3042" customWidth="1"/>
    <col min="9478" max="9478" width="14.85546875" style="3042" customWidth="1"/>
    <col min="9479" max="9479" width="10" style="3042" customWidth="1"/>
    <col min="9480" max="9728" width="9.140625" style="3042"/>
    <col min="9729" max="9729" width="29.28515625" style="3042" customWidth="1"/>
    <col min="9730" max="9730" width="17" style="3042" customWidth="1"/>
    <col min="9731" max="9731" width="11.7109375" style="3042" customWidth="1"/>
    <col min="9732" max="9732" width="16.28515625" style="3042" customWidth="1"/>
    <col min="9733" max="9733" width="15.28515625" style="3042" customWidth="1"/>
    <col min="9734" max="9734" width="14.85546875" style="3042" customWidth="1"/>
    <col min="9735" max="9735" width="10" style="3042" customWidth="1"/>
    <col min="9736" max="9984" width="9.140625" style="3042"/>
    <col min="9985" max="9985" width="29.28515625" style="3042" customWidth="1"/>
    <col min="9986" max="9986" width="17" style="3042" customWidth="1"/>
    <col min="9987" max="9987" width="11.7109375" style="3042" customWidth="1"/>
    <col min="9988" max="9988" width="16.28515625" style="3042" customWidth="1"/>
    <col min="9989" max="9989" width="15.28515625" style="3042" customWidth="1"/>
    <col min="9990" max="9990" width="14.85546875" style="3042" customWidth="1"/>
    <col min="9991" max="9991" width="10" style="3042" customWidth="1"/>
    <col min="9992" max="10240" width="9.140625" style="3042"/>
    <col min="10241" max="10241" width="29.28515625" style="3042" customWidth="1"/>
    <col min="10242" max="10242" width="17" style="3042" customWidth="1"/>
    <col min="10243" max="10243" width="11.7109375" style="3042" customWidth="1"/>
    <col min="10244" max="10244" width="16.28515625" style="3042" customWidth="1"/>
    <col min="10245" max="10245" width="15.28515625" style="3042" customWidth="1"/>
    <col min="10246" max="10246" width="14.85546875" style="3042" customWidth="1"/>
    <col min="10247" max="10247" width="10" style="3042" customWidth="1"/>
    <col min="10248" max="10496" width="9.140625" style="3042"/>
    <col min="10497" max="10497" width="29.28515625" style="3042" customWidth="1"/>
    <col min="10498" max="10498" width="17" style="3042" customWidth="1"/>
    <col min="10499" max="10499" width="11.7109375" style="3042" customWidth="1"/>
    <col min="10500" max="10500" width="16.28515625" style="3042" customWidth="1"/>
    <col min="10501" max="10501" width="15.28515625" style="3042" customWidth="1"/>
    <col min="10502" max="10502" width="14.85546875" style="3042" customWidth="1"/>
    <col min="10503" max="10503" width="10" style="3042" customWidth="1"/>
    <col min="10504" max="10752" width="9.140625" style="3042"/>
    <col min="10753" max="10753" width="29.28515625" style="3042" customWidth="1"/>
    <col min="10754" max="10754" width="17" style="3042" customWidth="1"/>
    <col min="10755" max="10755" width="11.7109375" style="3042" customWidth="1"/>
    <col min="10756" max="10756" width="16.28515625" style="3042" customWidth="1"/>
    <col min="10757" max="10757" width="15.28515625" style="3042" customWidth="1"/>
    <col min="10758" max="10758" width="14.85546875" style="3042" customWidth="1"/>
    <col min="10759" max="10759" width="10" style="3042" customWidth="1"/>
    <col min="10760" max="11008" width="9.140625" style="3042"/>
    <col min="11009" max="11009" width="29.28515625" style="3042" customWidth="1"/>
    <col min="11010" max="11010" width="17" style="3042" customWidth="1"/>
    <col min="11011" max="11011" width="11.7109375" style="3042" customWidth="1"/>
    <col min="11012" max="11012" width="16.28515625" style="3042" customWidth="1"/>
    <col min="11013" max="11013" width="15.28515625" style="3042" customWidth="1"/>
    <col min="11014" max="11014" width="14.85546875" style="3042" customWidth="1"/>
    <col min="11015" max="11015" width="10" style="3042" customWidth="1"/>
    <col min="11016" max="11264" width="9.140625" style="3042"/>
    <col min="11265" max="11265" width="29.28515625" style="3042" customWidth="1"/>
    <col min="11266" max="11266" width="17" style="3042" customWidth="1"/>
    <col min="11267" max="11267" width="11.7109375" style="3042" customWidth="1"/>
    <col min="11268" max="11268" width="16.28515625" style="3042" customWidth="1"/>
    <col min="11269" max="11269" width="15.28515625" style="3042" customWidth="1"/>
    <col min="11270" max="11270" width="14.85546875" style="3042" customWidth="1"/>
    <col min="11271" max="11271" width="10" style="3042" customWidth="1"/>
    <col min="11272" max="11520" width="9.140625" style="3042"/>
    <col min="11521" max="11521" width="29.28515625" style="3042" customWidth="1"/>
    <col min="11522" max="11522" width="17" style="3042" customWidth="1"/>
    <col min="11523" max="11523" width="11.7109375" style="3042" customWidth="1"/>
    <col min="11524" max="11524" width="16.28515625" style="3042" customWidth="1"/>
    <col min="11525" max="11525" width="15.28515625" style="3042" customWidth="1"/>
    <col min="11526" max="11526" width="14.85546875" style="3042" customWidth="1"/>
    <col min="11527" max="11527" width="10" style="3042" customWidth="1"/>
    <col min="11528" max="11776" width="9.140625" style="3042"/>
    <col min="11777" max="11777" width="29.28515625" style="3042" customWidth="1"/>
    <col min="11778" max="11778" width="17" style="3042" customWidth="1"/>
    <col min="11779" max="11779" width="11.7109375" style="3042" customWidth="1"/>
    <col min="11780" max="11780" width="16.28515625" style="3042" customWidth="1"/>
    <col min="11781" max="11781" width="15.28515625" style="3042" customWidth="1"/>
    <col min="11782" max="11782" width="14.85546875" style="3042" customWidth="1"/>
    <col min="11783" max="11783" width="10" style="3042" customWidth="1"/>
    <col min="11784" max="12032" width="9.140625" style="3042"/>
    <col min="12033" max="12033" width="29.28515625" style="3042" customWidth="1"/>
    <col min="12034" max="12034" width="17" style="3042" customWidth="1"/>
    <col min="12035" max="12035" width="11.7109375" style="3042" customWidth="1"/>
    <col min="12036" max="12036" width="16.28515625" style="3042" customWidth="1"/>
    <col min="12037" max="12037" width="15.28515625" style="3042" customWidth="1"/>
    <col min="12038" max="12038" width="14.85546875" style="3042" customWidth="1"/>
    <col min="12039" max="12039" width="10" style="3042" customWidth="1"/>
    <col min="12040" max="12288" width="9.140625" style="3042"/>
    <col min="12289" max="12289" width="29.28515625" style="3042" customWidth="1"/>
    <col min="12290" max="12290" width="17" style="3042" customWidth="1"/>
    <col min="12291" max="12291" width="11.7109375" style="3042" customWidth="1"/>
    <col min="12292" max="12292" width="16.28515625" style="3042" customWidth="1"/>
    <col min="12293" max="12293" width="15.28515625" style="3042" customWidth="1"/>
    <col min="12294" max="12294" width="14.85546875" style="3042" customWidth="1"/>
    <col min="12295" max="12295" width="10" style="3042" customWidth="1"/>
    <col min="12296" max="12544" width="9.140625" style="3042"/>
    <col min="12545" max="12545" width="29.28515625" style="3042" customWidth="1"/>
    <col min="12546" max="12546" width="17" style="3042" customWidth="1"/>
    <col min="12547" max="12547" width="11.7109375" style="3042" customWidth="1"/>
    <col min="12548" max="12548" width="16.28515625" style="3042" customWidth="1"/>
    <col min="12549" max="12549" width="15.28515625" style="3042" customWidth="1"/>
    <col min="12550" max="12550" width="14.85546875" style="3042" customWidth="1"/>
    <col min="12551" max="12551" width="10" style="3042" customWidth="1"/>
    <col min="12552" max="12800" width="9.140625" style="3042"/>
    <col min="12801" max="12801" width="29.28515625" style="3042" customWidth="1"/>
    <col min="12802" max="12802" width="17" style="3042" customWidth="1"/>
    <col min="12803" max="12803" width="11.7109375" style="3042" customWidth="1"/>
    <col min="12804" max="12804" width="16.28515625" style="3042" customWidth="1"/>
    <col min="12805" max="12805" width="15.28515625" style="3042" customWidth="1"/>
    <col min="12806" max="12806" width="14.85546875" style="3042" customWidth="1"/>
    <col min="12807" max="12807" width="10" style="3042" customWidth="1"/>
    <col min="12808" max="13056" width="9.140625" style="3042"/>
    <col min="13057" max="13057" width="29.28515625" style="3042" customWidth="1"/>
    <col min="13058" max="13058" width="17" style="3042" customWidth="1"/>
    <col min="13059" max="13059" width="11.7109375" style="3042" customWidth="1"/>
    <col min="13060" max="13060" width="16.28515625" style="3042" customWidth="1"/>
    <col min="13061" max="13061" width="15.28515625" style="3042" customWidth="1"/>
    <col min="13062" max="13062" width="14.85546875" style="3042" customWidth="1"/>
    <col min="13063" max="13063" width="10" style="3042" customWidth="1"/>
    <col min="13064" max="13312" width="9.140625" style="3042"/>
    <col min="13313" max="13313" width="29.28515625" style="3042" customWidth="1"/>
    <col min="13314" max="13314" width="17" style="3042" customWidth="1"/>
    <col min="13315" max="13315" width="11.7109375" style="3042" customWidth="1"/>
    <col min="13316" max="13316" width="16.28515625" style="3042" customWidth="1"/>
    <col min="13317" max="13317" width="15.28515625" style="3042" customWidth="1"/>
    <col min="13318" max="13318" width="14.85546875" style="3042" customWidth="1"/>
    <col min="13319" max="13319" width="10" style="3042" customWidth="1"/>
    <col min="13320" max="13568" width="9.140625" style="3042"/>
    <col min="13569" max="13569" width="29.28515625" style="3042" customWidth="1"/>
    <col min="13570" max="13570" width="17" style="3042" customWidth="1"/>
    <col min="13571" max="13571" width="11.7109375" style="3042" customWidth="1"/>
    <col min="13572" max="13572" width="16.28515625" style="3042" customWidth="1"/>
    <col min="13573" max="13573" width="15.28515625" style="3042" customWidth="1"/>
    <col min="13574" max="13574" width="14.85546875" style="3042" customWidth="1"/>
    <col min="13575" max="13575" width="10" style="3042" customWidth="1"/>
    <col min="13576" max="13824" width="9.140625" style="3042"/>
    <col min="13825" max="13825" width="29.28515625" style="3042" customWidth="1"/>
    <col min="13826" max="13826" width="17" style="3042" customWidth="1"/>
    <col min="13827" max="13827" width="11.7109375" style="3042" customWidth="1"/>
    <col min="13828" max="13828" width="16.28515625" style="3042" customWidth="1"/>
    <col min="13829" max="13829" width="15.28515625" style="3042" customWidth="1"/>
    <col min="13830" max="13830" width="14.85546875" style="3042" customWidth="1"/>
    <col min="13831" max="13831" width="10" style="3042" customWidth="1"/>
    <col min="13832" max="14080" width="9.140625" style="3042"/>
    <col min="14081" max="14081" width="29.28515625" style="3042" customWidth="1"/>
    <col min="14082" max="14082" width="17" style="3042" customWidth="1"/>
    <col min="14083" max="14083" width="11.7109375" style="3042" customWidth="1"/>
    <col min="14084" max="14084" width="16.28515625" style="3042" customWidth="1"/>
    <col min="14085" max="14085" width="15.28515625" style="3042" customWidth="1"/>
    <col min="14086" max="14086" width="14.85546875" style="3042" customWidth="1"/>
    <col min="14087" max="14087" width="10" style="3042" customWidth="1"/>
    <col min="14088" max="14336" width="9.140625" style="3042"/>
    <col min="14337" max="14337" width="29.28515625" style="3042" customWidth="1"/>
    <col min="14338" max="14338" width="17" style="3042" customWidth="1"/>
    <col min="14339" max="14339" width="11.7109375" style="3042" customWidth="1"/>
    <col min="14340" max="14340" width="16.28515625" style="3042" customWidth="1"/>
    <col min="14341" max="14341" width="15.28515625" style="3042" customWidth="1"/>
    <col min="14342" max="14342" width="14.85546875" style="3042" customWidth="1"/>
    <col min="14343" max="14343" width="10" style="3042" customWidth="1"/>
    <col min="14344" max="14592" width="9.140625" style="3042"/>
    <col min="14593" max="14593" width="29.28515625" style="3042" customWidth="1"/>
    <col min="14594" max="14594" width="17" style="3042" customWidth="1"/>
    <col min="14595" max="14595" width="11.7109375" style="3042" customWidth="1"/>
    <col min="14596" max="14596" width="16.28515625" style="3042" customWidth="1"/>
    <col min="14597" max="14597" width="15.28515625" style="3042" customWidth="1"/>
    <col min="14598" max="14598" width="14.85546875" style="3042" customWidth="1"/>
    <col min="14599" max="14599" width="10" style="3042" customWidth="1"/>
    <col min="14600" max="14848" width="9.140625" style="3042"/>
    <col min="14849" max="14849" width="29.28515625" style="3042" customWidth="1"/>
    <col min="14850" max="14850" width="17" style="3042" customWidth="1"/>
    <col min="14851" max="14851" width="11.7109375" style="3042" customWidth="1"/>
    <col min="14852" max="14852" width="16.28515625" style="3042" customWidth="1"/>
    <col min="14853" max="14853" width="15.28515625" style="3042" customWidth="1"/>
    <col min="14854" max="14854" width="14.85546875" style="3042" customWidth="1"/>
    <col min="14855" max="14855" width="10" style="3042" customWidth="1"/>
    <col min="14856" max="15104" width="9.140625" style="3042"/>
    <col min="15105" max="15105" width="29.28515625" style="3042" customWidth="1"/>
    <col min="15106" max="15106" width="17" style="3042" customWidth="1"/>
    <col min="15107" max="15107" width="11.7109375" style="3042" customWidth="1"/>
    <col min="15108" max="15108" width="16.28515625" style="3042" customWidth="1"/>
    <col min="15109" max="15109" width="15.28515625" style="3042" customWidth="1"/>
    <col min="15110" max="15110" width="14.85546875" style="3042" customWidth="1"/>
    <col min="15111" max="15111" width="10" style="3042" customWidth="1"/>
    <col min="15112" max="15360" width="9.140625" style="3042"/>
    <col min="15361" max="15361" width="29.28515625" style="3042" customWidth="1"/>
    <col min="15362" max="15362" width="17" style="3042" customWidth="1"/>
    <col min="15363" max="15363" width="11.7109375" style="3042" customWidth="1"/>
    <col min="15364" max="15364" width="16.28515625" style="3042" customWidth="1"/>
    <col min="15365" max="15365" width="15.28515625" style="3042" customWidth="1"/>
    <col min="15366" max="15366" width="14.85546875" style="3042" customWidth="1"/>
    <col min="15367" max="15367" width="10" style="3042" customWidth="1"/>
    <col min="15368" max="15616" width="9.140625" style="3042"/>
    <col min="15617" max="15617" width="29.28515625" style="3042" customWidth="1"/>
    <col min="15618" max="15618" width="17" style="3042" customWidth="1"/>
    <col min="15619" max="15619" width="11.7109375" style="3042" customWidth="1"/>
    <col min="15620" max="15620" width="16.28515625" style="3042" customWidth="1"/>
    <col min="15621" max="15621" width="15.28515625" style="3042" customWidth="1"/>
    <col min="15622" max="15622" width="14.85546875" style="3042" customWidth="1"/>
    <col min="15623" max="15623" width="10" style="3042" customWidth="1"/>
    <col min="15624" max="15872" width="9.140625" style="3042"/>
    <col min="15873" max="15873" width="29.28515625" style="3042" customWidth="1"/>
    <col min="15874" max="15874" width="17" style="3042" customWidth="1"/>
    <col min="15875" max="15875" width="11.7109375" style="3042" customWidth="1"/>
    <col min="15876" max="15876" width="16.28515625" style="3042" customWidth="1"/>
    <col min="15877" max="15877" width="15.28515625" style="3042" customWidth="1"/>
    <col min="15878" max="15878" width="14.85546875" style="3042" customWidth="1"/>
    <col min="15879" max="15879" width="10" style="3042" customWidth="1"/>
    <col min="15880" max="16128" width="9.140625" style="3042"/>
    <col min="16129" max="16129" width="29.28515625" style="3042" customWidth="1"/>
    <col min="16130" max="16130" width="17" style="3042" customWidth="1"/>
    <col min="16131" max="16131" width="11.7109375" style="3042" customWidth="1"/>
    <col min="16132" max="16132" width="16.28515625" style="3042" customWidth="1"/>
    <col min="16133" max="16133" width="15.28515625" style="3042" customWidth="1"/>
    <col min="16134" max="16134" width="14.85546875" style="3042" customWidth="1"/>
    <col min="16135" max="16135" width="10" style="3042" customWidth="1"/>
    <col min="16136" max="16384" width="9.140625" style="3042"/>
  </cols>
  <sheetData>
    <row r="1" spans="1:12" ht="18" customHeight="1" x14ac:dyDescent="0.25">
      <c r="A1" s="3051" t="s">
        <v>4691</v>
      </c>
      <c r="B1" s="3051"/>
      <c r="C1" s="3052"/>
      <c r="D1" s="3052"/>
      <c r="E1" s="3108" t="s">
        <v>4805</v>
      </c>
      <c r="H1" s="3053"/>
      <c r="I1" s="3053"/>
    </row>
    <row r="2" spans="1:12" ht="18" customHeight="1" x14ac:dyDescent="0.25">
      <c r="A2" s="3051" t="s">
        <v>877</v>
      </c>
      <c r="B2" s="3051"/>
      <c r="C2" s="3052"/>
      <c r="D2" s="3052"/>
      <c r="E2" s="3052"/>
      <c r="F2" s="3101"/>
      <c r="G2" s="3101"/>
      <c r="H2" s="3053"/>
      <c r="I2" s="3053"/>
    </row>
    <row r="3" spans="1:12" ht="18" customHeight="1" x14ac:dyDescent="0.25">
      <c r="A3" s="3055"/>
      <c r="B3" s="3055"/>
      <c r="C3" s="3055"/>
      <c r="D3" s="3055"/>
      <c r="E3" s="3055"/>
      <c r="F3" s="3056"/>
      <c r="G3" s="3056"/>
      <c r="H3" s="5685" t="s">
        <v>4691</v>
      </c>
      <c r="I3" s="5685"/>
      <c r="J3" s="5685"/>
      <c r="K3" s="2314"/>
      <c r="L3" s="3106"/>
    </row>
    <row r="4" spans="1:12" ht="27.75" customHeight="1" x14ac:dyDescent="0.25">
      <c r="A4" s="2172"/>
      <c r="B4" s="5683"/>
      <c r="C4" s="5683"/>
      <c r="D4" s="5683"/>
      <c r="E4" s="5683"/>
      <c r="F4" s="5678"/>
      <c r="G4" s="5678"/>
      <c r="H4" s="2314"/>
      <c r="I4" s="2314"/>
      <c r="J4" s="2314"/>
      <c r="K4" s="2314"/>
      <c r="L4" s="3106"/>
    </row>
    <row r="5" spans="1:12" x14ac:dyDescent="0.25">
      <c r="A5" s="2172"/>
      <c r="B5" s="4565"/>
      <c r="C5" s="2918"/>
      <c r="D5" s="4565"/>
      <c r="E5" s="2159"/>
      <c r="F5" s="4544"/>
      <c r="G5" s="4544"/>
      <c r="H5" s="2376" t="s">
        <v>4807</v>
      </c>
      <c r="I5" s="2376" t="s">
        <v>4808</v>
      </c>
      <c r="J5" s="2376" t="s">
        <v>4809</v>
      </c>
      <c r="K5" s="2376" t="s">
        <v>4692</v>
      </c>
      <c r="L5" s="3106"/>
    </row>
    <row r="6" spans="1:12" ht="18.75" customHeight="1" x14ac:dyDescent="0.25">
      <c r="A6" s="2990"/>
      <c r="B6" s="2990"/>
      <c r="C6" s="4566"/>
      <c r="D6" s="2990"/>
      <c r="E6" s="4567"/>
      <c r="F6" s="4545"/>
      <c r="G6" s="4545"/>
      <c r="H6" s="4669">
        <v>0.57999999999999996</v>
      </c>
      <c r="I6" s="4669">
        <v>0.41</v>
      </c>
      <c r="J6" s="4669">
        <v>0.01</v>
      </c>
      <c r="K6" s="2376" t="s">
        <v>2706</v>
      </c>
      <c r="L6" s="3106"/>
    </row>
    <row r="7" spans="1:12" ht="18.75" customHeight="1" x14ac:dyDescent="0.25">
      <c r="A7" s="2990"/>
      <c r="B7" s="2990"/>
      <c r="C7" s="4566"/>
      <c r="D7" s="2990"/>
      <c r="E7" s="4567"/>
      <c r="F7" s="4546"/>
      <c r="G7" s="4547"/>
      <c r="H7" s="2376">
        <v>979</v>
      </c>
      <c r="I7" s="2376">
        <v>693</v>
      </c>
      <c r="J7" s="2376">
        <v>16</v>
      </c>
      <c r="K7" s="2376" t="s">
        <v>4693</v>
      </c>
      <c r="L7" s="3106"/>
    </row>
    <row r="8" spans="1:12" ht="14.25" customHeight="1" x14ac:dyDescent="0.25">
      <c r="A8" s="4593"/>
      <c r="B8" s="4593"/>
      <c r="C8" s="4593"/>
      <c r="D8" s="4594"/>
      <c r="E8" s="4594"/>
      <c r="F8" s="4546"/>
      <c r="G8" s="3096"/>
      <c r="H8" s="2314"/>
      <c r="I8" s="2314"/>
      <c r="J8" s="2314"/>
      <c r="K8" s="2376"/>
      <c r="L8" s="3106"/>
    </row>
    <row r="9" spans="1:12" ht="79.5" customHeight="1" x14ac:dyDescent="0.25">
      <c r="A9" s="5687"/>
      <c r="B9" s="5688"/>
      <c r="C9" s="5688"/>
      <c r="D9" s="5688"/>
      <c r="E9" s="5688"/>
      <c r="F9" s="4546"/>
      <c r="G9" s="3096"/>
      <c r="H9"/>
      <c r="I9"/>
      <c r="J9"/>
      <c r="K9"/>
    </row>
    <row r="10" spans="1:12" ht="14.25" customHeight="1" x14ac:dyDescent="0.25">
      <c r="A10" s="2043"/>
      <c r="B10" s="4596"/>
      <c r="C10" s="4596"/>
      <c r="D10" s="4596"/>
      <c r="E10" s="4596"/>
      <c r="F10" s="4546"/>
      <c r="G10" s="3096"/>
      <c r="H10" s="3053"/>
      <c r="I10" s="3053"/>
    </row>
    <row r="11" spans="1:12" ht="14.25" customHeight="1" x14ac:dyDescent="0.25">
      <c r="A11" s="2043"/>
      <c r="B11" s="4596"/>
      <c r="C11" s="4596"/>
      <c r="D11" s="4596"/>
      <c r="E11" s="4596"/>
      <c r="F11" s="4546"/>
      <c r="G11" s="3096"/>
      <c r="H11" s="3053"/>
      <c r="I11" s="3053"/>
    </row>
    <row r="12" spans="1:12" ht="14.25" customHeight="1" x14ac:dyDescent="0.25">
      <c r="A12" s="2043"/>
      <c r="B12" s="4596"/>
      <c r="C12" s="4596"/>
      <c r="D12" s="4596"/>
      <c r="E12" s="4596"/>
      <c r="F12" s="4546"/>
      <c r="G12" s="3096"/>
      <c r="H12" s="3053"/>
      <c r="I12" s="3053"/>
    </row>
    <row r="13" spans="1:12" ht="14.25" customHeight="1" x14ac:dyDescent="0.25">
      <c r="A13" s="2043"/>
      <c r="B13" s="4596"/>
      <c r="C13" s="4596"/>
      <c r="D13" s="4596"/>
      <c r="E13" s="4596"/>
      <c r="F13" s="4546"/>
      <c r="G13" s="3096"/>
      <c r="H13" s="3053"/>
      <c r="I13" s="3053"/>
    </row>
    <row r="14" spans="1:12" ht="14.25" customHeight="1" x14ac:dyDescent="0.25">
      <c r="A14" s="2043"/>
      <c r="B14" s="4596"/>
      <c r="C14" s="4596"/>
      <c r="D14" s="4596"/>
      <c r="E14" s="4596"/>
      <c r="F14" s="4546"/>
      <c r="G14" s="3096"/>
      <c r="H14" s="3053"/>
      <c r="I14" s="4602"/>
    </row>
    <row r="15" spans="1:12" ht="18" customHeight="1" x14ac:dyDescent="0.25">
      <c r="A15" s="2043"/>
      <c r="B15" s="4596"/>
      <c r="C15" s="4596"/>
      <c r="D15" s="4596"/>
      <c r="E15" s="4596"/>
      <c r="F15" s="4546"/>
      <c r="G15" s="3096"/>
      <c r="H15" s="3053"/>
      <c r="I15" s="4602"/>
    </row>
    <row r="16" spans="1:12" ht="27.75" customHeight="1" x14ac:dyDescent="0.25">
      <c r="A16" s="5681" t="s">
        <v>4659</v>
      </c>
      <c r="B16" s="5681"/>
      <c r="C16" s="5681"/>
      <c r="D16" s="5681"/>
      <c r="E16" s="5681"/>
      <c r="F16" s="4580"/>
      <c r="G16" s="3096"/>
      <c r="H16" s="3053"/>
      <c r="I16" s="4602"/>
    </row>
    <row r="17" spans="1:8" ht="14.25" customHeight="1" x14ac:dyDescent="0.25">
      <c r="A17" s="4518"/>
      <c r="B17" s="4597"/>
      <c r="C17" s="3043"/>
      <c r="D17" s="4598"/>
      <c r="E17" s="3082"/>
      <c r="F17" s="4546"/>
      <c r="G17" s="3096"/>
      <c r="H17" s="3053"/>
    </row>
    <row r="18" spans="1:8" ht="14.25" customHeight="1" x14ac:dyDescent="0.25">
      <c r="A18" s="4518"/>
      <c r="B18" s="4551"/>
      <c r="D18" s="4552"/>
      <c r="E18" s="4553"/>
      <c r="F18" s="4546"/>
      <c r="G18" s="4554"/>
      <c r="H18" s="3053"/>
    </row>
    <row r="19" spans="1:8" ht="14.25" customHeight="1" x14ac:dyDescent="0.25">
      <c r="A19" s="4518"/>
      <c r="B19" s="4551"/>
      <c r="D19" s="4552"/>
      <c r="E19" s="4553"/>
      <c r="F19" s="4546"/>
      <c r="G19" s="3096"/>
      <c r="H19" s="3053"/>
    </row>
    <row r="20" spans="1:8" ht="14.25" customHeight="1" x14ac:dyDescent="0.25">
      <c r="A20" s="4518"/>
      <c r="B20" s="4551"/>
      <c r="D20" s="4552"/>
      <c r="E20" s="4553"/>
      <c r="F20" s="4546"/>
      <c r="G20" s="3096"/>
      <c r="H20" s="3053"/>
    </row>
    <row r="21" spans="1:8" ht="14.25" customHeight="1" x14ac:dyDescent="0.25">
      <c r="A21" s="4518"/>
      <c r="B21" s="4551"/>
      <c r="D21" s="4552"/>
      <c r="E21" s="4553"/>
      <c r="F21" s="4546"/>
      <c r="G21" s="3096"/>
      <c r="H21" s="3053"/>
    </row>
    <row r="22" spans="1:8" ht="14.25" customHeight="1" x14ac:dyDescent="0.25">
      <c r="A22" s="4518"/>
      <c r="B22" s="4551"/>
      <c r="D22" s="4552"/>
      <c r="E22" s="4553"/>
      <c r="F22" s="4546"/>
      <c r="G22" s="3096"/>
      <c r="H22" s="3053"/>
    </row>
    <row r="23" spans="1:8" ht="14.25" customHeight="1" x14ac:dyDescent="0.25">
      <c r="A23" s="4518"/>
      <c r="B23" s="4551"/>
      <c r="D23" s="4552"/>
      <c r="E23" s="4553"/>
      <c r="F23" s="4546"/>
      <c r="G23" s="3096"/>
      <c r="H23" s="3053"/>
    </row>
    <row r="24" spans="1:8" ht="14.25" customHeight="1" x14ac:dyDescent="0.25">
      <c r="A24" s="4518"/>
      <c r="B24" s="4551"/>
      <c r="D24" s="4552"/>
      <c r="E24" s="4553"/>
      <c r="F24" s="4546"/>
      <c r="G24" s="3096"/>
      <c r="H24" s="3053"/>
    </row>
    <row r="25" spans="1:8" ht="14.25" customHeight="1" x14ac:dyDescent="0.25">
      <c r="A25" s="4518"/>
      <c r="B25" s="4551"/>
      <c r="D25" s="4552"/>
      <c r="E25" s="4553"/>
      <c r="F25" s="4546"/>
      <c r="G25" s="3096"/>
      <c r="H25" s="3053"/>
    </row>
    <row r="26" spans="1:8" ht="14.25" customHeight="1" x14ac:dyDescent="0.25">
      <c r="A26" s="4518"/>
      <c r="B26" s="4551"/>
      <c r="D26" s="4552"/>
      <c r="E26" s="4553"/>
      <c r="F26" s="4546"/>
      <c r="G26" s="3096"/>
      <c r="H26" s="3053"/>
    </row>
    <row r="27" spans="1:8" ht="14.25" customHeight="1" x14ac:dyDescent="0.25">
      <c r="A27" s="4518"/>
      <c r="B27" s="4551"/>
      <c r="D27" s="4552"/>
      <c r="E27" s="4553"/>
      <c r="F27" s="4546"/>
      <c r="G27" s="3096"/>
      <c r="H27" s="3053"/>
    </row>
    <row r="28" spans="1:8" ht="14.25" customHeight="1" x14ac:dyDescent="0.25">
      <c r="A28" s="4518"/>
      <c r="B28" s="4551"/>
      <c r="D28" s="4552"/>
      <c r="E28" s="4553"/>
      <c r="F28" s="4546"/>
      <c r="G28" s="3096"/>
      <c r="H28" s="3053"/>
    </row>
    <row r="29" spans="1:8" ht="14.25" customHeight="1" x14ac:dyDescent="0.25">
      <c r="A29" s="4518"/>
      <c r="B29" s="4551"/>
      <c r="D29" s="4552"/>
      <c r="E29" s="4553"/>
      <c r="F29" s="4546"/>
      <c r="G29" s="3096"/>
      <c r="H29" s="3053"/>
    </row>
    <row r="30" spans="1:8" ht="14.25" customHeight="1" x14ac:dyDescent="0.25">
      <c r="A30" s="4518"/>
      <c r="B30" s="4551"/>
      <c r="D30" s="4552"/>
      <c r="E30" s="4553"/>
      <c r="F30" s="4546"/>
      <c r="G30" s="3096"/>
      <c r="H30" s="3053"/>
    </row>
    <row r="31" spans="1:8" ht="14.25" customHeight="1" x14ac:dyDescent="0.25">
      <c r="A31" s="4518"/>
      <c r="B31" s="4551"/>
      <c r="D31" s="4552"/>
      <c r="E31" s="4553"/>
      <c r="F31" s="4546"/>
      <c r="G31" s="3096"/>
      <c r="H31" s="3053"/>
    </row>
    <row r="32" spans="1:8" ht="14.25" customHeight="1" x14ac:dyDescent="0.25">
      <c r="A32" s="4518"/>
      <c r="B32" s="4551"/>
      <c r="D32" s="4552"/>
      <c r="E32" s="4553"/>
      <c r="F32" s="4546"/>
      <c r="G32" s="3096"/>
      <c r="H32" s="3053"/>
    </row>
    <row r="33" spans="1:9" ht="14.25" customHeight="1" x14ac:dyDescent="0.25">
      <c r="A33" s="4518"/>
      <c r="B33" s="4551"/>
      <c r="D33" s="4552"/>
      <c r="E33" s="4553"/>
      <c r="F33" s="4546"/>
      <c r="G33" s="3096"/>
      <c r="H33" s="3053"/>
    </row>
    <row r="34" spans="1:9" ht="14.25" customHeight="1" x14ac:dyDescent="0.25">
      <c r="A34" s="4518"/>
      <c r="B34" s="4551"/>
      <c r="D34" s="4552"/>
      <c r="E34" s="4553"/>
      <c r="F34" s="4546"/>
      <c r="G34" s="3096"/>
      <c r="H34" s="3053"/>
    </row>
    <row r="35" spans="1:9" ht="14.25" customHeight="1" x14ac:dyDescent="0.25">
      <c r="A35" s="4518"/>
      <c r="B35" s="4551"/>
      <c r="D35" s="4552"/>
      <c r="E35" s="4553"/>
      <c r="F35" s="4546"/>
      <c r="G35" s="3096"/>
      <c r="H35" s="3053"/>
    </row>
    <row r="36" spans="1:9" ht="14.25" customHeight="1" x14ac:dyDescent="0.25">
      <c r="A36" s="4518"/>
      <c r="B36" s="4551"/>
      <c r="D36" s="4552"/>
      <c r="E36" s="4553"/>
      <c r="F36" s="4546"/>
      <c r="G36" s="3096"/>
      <c r="H36" s="3053"/>
    </row>
    <row r="37" spans="1:9" ht="14.25" customHeight="1" x14ac:dyDescent="0.25">
      <c r="A37" s="4518"/>
      <c r="B37" s="4551"/>
      <c r="D37" s="4552"/>
      <c r="E37" s="4553"/>
      <c r="F37" s="4546"/>
      <c r="G37" s="3096"/>
      <c r="H37" s="3053"/>
    </row>
    <row r="38" spans="1:9" ht="14.25" customHeight="1" x14ac:dyDescent="0.25">
      <c r="A38" s="4518"/>
      <c r="B38" s="4551"/>
      <c r="D38" s="4552"/>
      <c r="E38" s="4553"/>
      <c r="F38" s="4546"/>
      <c r="G38" s="3096"/>
      <c r="H38" s="3053"/>
    </row>
    <row r="39" spans="1:9" ht="14.25" customHeight="1" x14ac:dyDescent="0.25">
      <c r="A39" s="4555"/>
      <c r="B39" s="4556"/>
      <c r="C39" s="4557"/>
      <c r="D39" s="4558"/>
      <c r="E39" s="4559"/>
      <c r="F39" s="4556"/>
      <c r="G39" s="4560"/>
      <c r="H39" s="3053"/>
    </row>
    <row r="40" spans="1:9" x14ac:dyDescent="0.25">
      <c r="A40" s="3053"/>
      <c r="B40" s="3053"/>
      <c r="C40" s="3053"/>
      <c r="D40" s="3053"/>
      <c r="E40" s="3053"/>
      <c r="F40" s="3053"/>
      <c r="G40" s="3053"/>
      <c r="H40" s="3053"/>
    </row>
    <row r="41" spans="1:9" x14ac:dyDescent="0.25">
      <c r="A41" s="4561"/>
      <c r="B41" s="3053"/>
      <c r="C41" s="3053"/>
      <c r="D41" s="3053"/>
      <c r="E41" s="3053"/>
      <c r="F41" s="3053"/>
      <c r="G41" s="3053"/>
      <c r="H41" s="3053"/>
    </row>
    <row r="42" spans="1:9" x14ac:dyDescent="0.25">
      <c r="A42" s="4562"/>
      <c r="B42" s="3053"/>
      <c r="C42" s="3053"/>
      <c r="D42" s="3053"/>
      <c r="E42" s="3053"/>
      <c r="F42" s="3053"/>
      <c r="G42" s="3053"/>
      <c r="H42" s="3053"/>
    </row>
    <row r="43" spans="1:9" x14ac:dyDescent="0.25">
      <c r="A43" s="3053"/>
      <c r="B43" s="3053"/>
      <c r="C43" s="3053"/>
      <c r="D43" s="3053"/>
      <c r="E43" s="3053"/>
      <c r="F43" s="3053"/>
      <c r="G43" s="3053"/>
      <c r="H43" s="3053"/>
    </row>
    <row r="44" spans="1:9" x14ac:dyDescent="0.25">
      <c r="A44" s="3053"/>
      <c r="B44" s="3053"/>
      <c r="C44" s="3053"/>
      <c r="D44" s="3053"/>
      <c r="E44" s="3053"/>
      <c r="F44" s="3053"/>
      <c r="G44" s="3053"/>
      <c r="H44" s="3053"/>
    </row>
    <row r="45" spans="1:9" x14ac:dyDescent="0.25">
      <c r="A45" s="3053"/>
      <c r="B45" s="3053"/>
      <c r="C45" s="3053"/>
      <c r="D45" s="3053"/>
      <c r="E45" s="3053"/>
      <c r="F45" s="3053"/>
      <c r="G45" s="3053"/>
      <c r="H45" s="3053"/>
    </row>
    <row r="46" spans="1:9" x14ac:dyDescent="0.25">
      <c r="A46" s="3053"/>
      <c r="B46" s="3053"/>
      <c r="C46" s="3053"/>
      <c r="D46" s="3053"/>
      <c r="E46" s="3053"/>
      <c r="F46" s="3053"/>
      <c r="G46" s="3053"/>
      <c r="H46" s="3053"/>
    </row>
    <row r="47" spans="1:9" x14ac:dyDescent="0.25">
      <c r="A47" s="3053"/>
      <c r="B47" s="3053"/>
      <c r="C47" s="3053"/>
      <c r="D47" s="3053"/>
      <c r="E47" s="3053"/>
      <c r="F47" s="3053"/>
      <c r="G47" s="3053"/>
      <c r="H47" s="3053"/>
      <c r="I47" s="3053"/>
    </row>
    <row r="48" spans="1:9" x14ac:dyDescent="0.25">
      <c r="A48" s="3053"/>
      <c r="B48" s="3053"/>
      <c r="C48" s="3053"/>
      <c r="D48" s="3053"/>
      <c r="E48" s="3053"/>
      <c r="F48" s="3053"/>
      <c r="G48" s="3053"/>
      <c r="H48" s="3053"/>
      <c r="I48" s="3053"/>
    </row>
    <row r="49" spans="8:9" x14ac:dyDescent="0.25">
      <c r="H49" s="3053"/>
      <c r="I49" s="3053"/>
    </row>
    <row r="50" spans="8:9" x14ac:dyDescent="0.25">
      <c r="H50" s="3053"/>
      <c r="I50" s="3053"/>
    </row>
    <row r="51" spans="8:9" x14ac:dyDescent="0.25">
      <c r="H51" s="3053"/>
      <c r="I51" s="3053"/>
    </row>
    <row r="52" spans="8:9" x14ac:dyDescent="0.25">
      <c r="H52" s="3053"/>
      <c r="I52" s="3053"/>
    </row>
    <row r="53" spans="8:9" x14ac:dyDescent="0.25">
      <c r="H53" s="3053"/>
      <c r="I53" s="3053"/>
    </row>
    <row r="54" spans="8:9" x14ac:dyDescent="0.25">
      <c r="H54" s="3053"/>
      <c r="I54" s="3053"/>
    </row>
    <row r="55" spans="8:9" x14ac:dyDescent="0.25">
      <c r="H55" s="3053"/>
      <c r="I55" s="3053"/>
    </row>
  </sheetData>
  <mergeCells count="6">
    <mergeCell ref="A16:E16"/>
    <mergeCell ref="H3:J3"/>
    <mergeCell ref="B4:C4"/>
    <mergeCell ref="D4:E4"/>
    <mergeCell ref="F4:G4"/>
    <mergeCell ref="A9:E9"/>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&amp;L&amp;"Tahoma,Normal"236</oddFooter>
  </headerFooter>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45"/>
  <sheetViews>
    <sheetView workbookViewId="0">
      <selection activeCell="A18" sqref="A18"/>
    </sheetView>
  </sheetViews>
  <sheetFormatPr baseColWidth="10" defaultColWidth="11.42578125" defaultRowHeight="12.75" x14ac:dyDescent="0.2"/>
  <cols>
    <col min="1" max="1" width="14.85546875" style="270" customWidth="1"/>
    <col min="2" max="2" width="8.85546875" style="270" customWidth="1"/>
    <col min="3" max="3" width="9.28515625" style="270" customWidth="1"/>
    <col min="4" max="4" width="8.85546875" style="270" customWidth="1"/>
    <col min="5" max="5" width="9" style="270" customWidth="1"/>
    <col min="6" max="6" width="8.85546875" style="270" customWidth="1"/>
    <col min="7" max="7" width="8.5703125" style="270" customWidth="1"/>
    <col min="8" max="8" width="8.85546875" style="270" customWidth="1"/>
    <col min="9" max="9" width="9.140625" style="270" customWidth="1"/>
    <col min="10" max="10" width="8.85546875" style="270" customWidth="1"/>
    <col min="11" max="11" width="9" style="270" customWidth="1"/>
    <col min="12" max="12" width="8.85546875" style="270" customWidth="1"/>
    <col min="13" max="13" width="10.140625" style="270" hidden="1" customWidth="1"/>
    <col min="14" max="16" width="9.85546875" style="270" hidden="1" customWidth="1"/>
    <col min="17" max="17" width="24.7109375" style="270" customWidth="1"/>
    <col min="18" max="16384" width="11.42578125" style="270"/>
  </cols>
  <sheetData>
    <row r="1" spans="1:17" x14ac:dyDescent="0.2">
      <c r="A1" s="5599" t="s">
        <v>0</v>
      </c>
      <c r="B1" s="5600"/>
      <c r="C1" s="5600"/>
      <c r="D1" s="5600"/>
      <c r="E1" s="5600"/>
      <c r="F1" s="5600"/>
      <c r="G1" s="5600"/>
      <c r="H1" s="5600"/>
      <c r="I1" s="5600"/>
      <c r="J1" s="5600"/>
      <c r="K1" s="5600"/>
      <c r="L1" s="5600"/>
      <c r="M1" s="5600"/>
      <c r="N1" s="5600"/>
      <c r="O1" s="5600"/>
      <c r="P1" s="5600"/>
      <c r="Q1" s="5601"/>
    </row>
    <row r="2" spans="1:17" ht="13.5" thickBot="1" x14ac:dyDescent="0.25">
      <c r="A2" s="5602" t="s">
        <v>699</v>
      </c>
      <c r="B2" s="5603"/>
      <c r="C2" s="5603"/>
      <c r="D2" s="5603"/>
      <c r="E2" s="5603"/>
      <c r="F2" s="5603"/>
      <c r="G2" s="5603"/>
      <c r="H2" s="5603"/>
      <c r="I2" s="5603"/>
      <c r="J2" s="5603"/>
      <c r="K2" s="5603"/>
      <c r="L2" s="5603"/>
      <c r="M2" s="5603"/>
      <c r="N2" s="5603"/>
      <c r="O2" s="5603"/>
      <c r="P2" s="5603"/>
      <c r="Q2" s="5604"/>
    </row>
    <row r="3" spans="1:17" x14ac:dyDescent="0.2">
      <c r="A3" s="5594" t="s">
        <v>1</v>
      </c>
      <c r="B3" s="424"/>
      <c r="C3" s="5596" t="s">
        <v>248</v>
      </c>
      <c r="D3" s="5596"/>
      <c r="E3" s="5596"/>
      <c r="F3" s="5596"/>
      <c r="G3" s="5596"/>
      <c r="H3" s="5596"/>
      <c r="I3" s="5596"/>
      <c r="J3" s="5596"/>
      <c r="K3" s="5596"/>
      <c r="L3" s="5596"/>
      <c r="M3" s="5596"/>
      <c r="N3" s="5596"/>
      <c r="O3" s="5597"/>
      <c r="P3" s="5597"/>
      <c r="Q3" s="5598"/>
    </row>
    <row r="4" spans="1:17" ht="24.75" thickBot="1" x14ac:dyDescent="0.25">
      <c r="A4" s="5595"/>
      <c r="B4" s="425"/>
      <c r="C4" s="271" t="s">
        <v>3</v>
      </c>
      <c r="D4" s="271" t="s">
        <v>30</v>
      </c>
      <c r="E4" s="271" t="s">
        <v>243</v>
      </c>
      <c r="F4" s="271" t="s">
        <v>30</v>
      </c>
      <c r="G4" s="271" t="s">
        <v>14</v>
      </c>
      <c r="H4" s="271" t="s">
        <v>30</v>
      </c>
      <c r="I4" s="271" t="s">
        <v>4</v>
      </c>
      <c r="J4" s="271" t="s">
        <v>30</v>
      </c>
      <c r="K4" s="271" t="s">
        <v>12</v>
      </c>
      <c r="L4" s="271" t="s">
        <v>30</v>
      </c>
      <c r="M4" s="271" t="s">
        <v>13</v>
      </c>
      <c r="N4" s="271" t="s">
        <v>30</v>
      </c>
      <c r="O4" s="271" t="s">
        <v>198</v>
      </c>
      <c r="P4" s="271" t="s">
        <v>30</v>
      </c>
      <c r="Q4" s="272" t="s">
        <v>2</v>
      </c>
    </row>
    <row r="5" spans="1:17" ht="14.25" x14ac:dyDescent="0.2">
      <c r="A5" s="434" t="s">
        <v>7</v>
      </c>
      <c r="B5" s="441"/>
      <c r="C5" s="446" t="s">
        <v>850</v>
      </c>
      <c r="D5" s="452"/>
      <c r="E5" s="446" t="s">
        <v>850</v>
      </c>
      <c r="F5" s="452"/>
      <c r="G5" s="446"/>
      <c r="H5" s="426"/>
      <c r="I5" s="446" t="s">
        <v>850</v>
      </c>
      <c r="J5" s="452"/>
      <c r="K5" s="446"/>
      <c r="L5" s="452"/>
      <c r="M5" s="426"/>
      <c r="N5" s="428"/>
      <c r="O5" s="428"/>
      <c r="P5" s="428"/>
      <c r="Q5" s="375"/>
    </row>
    <row r="6" spans="1:17" ht="14.25" x14ac:dyDescent="0.2">
      <c r="A6" s="435" t="s">
        <v>6</v>
      </c>
      <c r="B6" s="440"/>
      <c r="C6" s="447">
        <v>41261</v>
      </c>
      <c r="D6" s="447"/>
      <c r="E6" s="447">
        <v>41261</v>
      </c>
      <c r="F6" s="453"/>
      <c r="G6" s="455">
        <v>41262</v>
      </c>
      <c r="H6" s="447"/>
      <c r="I6" s="447"/>
      <c r="J6" s="453"/>
      <c r="K6" s="447">
        <v>41261</v>
      </c>
      <c r="L6" s="453"/>
      <c r="M6" s="374"/>
      <c r="N6" s="429"/>
      <c r="O6" s="374"/>
      <c r="P6" s="429"/>
      <c r="Q6" s="375"/>
    </row>
    <row r="7" spans="1:17" x14ac:dyDescent="0.2">
      <c r="A7" s="436" t="s">
        <v>240</v>
      </c>
      <c r="B7" s="444"/>
      <c r="C7" s="447">
        <v>41260</v>
      </c>
      <c r="D7" s="447"/>
      <c r="E7" s="447">
        <v>41260</v>
      </c>
      <c r="F7" s="447"/>
      <c r="G7" s="447"/>
      <c r="H7" s="447"/>
      <c r="I7" s="447"/>
      <c r="J7" s="447"/>
      <c r="K7" s="447">
        <v>41260</v>
      </c>
      <c r="L7" s="447"/>
      <c r="M7" s="374"/>
      <c r="N7" s="372"/>
      <c r="O7" s="374"/>
      <c r="P7" s="372"/>
      <c r="Q7" s="373"/>
    </row>
    <row r="8" spans="1:17" x14ac:dyDescent="0.2">
      <c r="A8" s="437" t="s">
        <v>239</v>
      </c>
      <c r="B8" s="442"/>
      <c r="C8" s="447">
        <v>41261</v>
      </c>
      <c r="D8" s="447"/>
      <c r="E8" s="447"/>
      <c r="F8" s="447"/>
      <c r="G8" s="447"/>
      <c r="H8" s="447"/>
      <c r="I8" s="447"/>
      <c r="J8" s="447"/>
      <c r="K8" s="447"/>
      <c r="L8" s="447"/>
      <c r="M8" s="374"/>
      <c r="N8" s="372"/>
      <c r="O8" s="374"/>
      <c r="P8" s="372"/>
      <c r="Q8" s="373"/>
    </row>
    <row r="9" spans="1:17" ht="14.25" x14ac:dyDescent="0.2">
      <c r="A9" s="438" t="s">
        <v>241</v>
      </c>
      <c r="B9" s="443"/>
      <c r="C9" s="447">
        <v>41261</v>
      </c>
      <c r="D9" s="447"/>
      <c r="E9" s="447" t="s">
        <v>851</v>
      </c>
      <c r="F9" s="447"/>
      <c r="G9" s="447" t="s">
        <v>851</v>
      </c>
      <c r="H9" s="447"/>
      <c r="I9" s="447"/>
      <c r="J9" s="447"/>
      <c r="K9" s="447" t="s">
        <v>851</v>
      </c>
      <c r="L9" s="447"/>
      <c r="M9" s="374"/>
      <c r="N9" s="372"/>
      <c r="O9" s="374"/>
      <c r="P9" s="372"/>
      <c r="Q9" s="373"/>
    </row>
    <row r="10" spans="1:17" ht="13.5" thickBot="1" x14ac:dyDescent="0.25">
      <c r="A10" s="439" t="s">
        <v>242</v>
      </c>
      <c r="B10" s="445"/>
      <c r="C10" s="448"/>
      <c r="D10" s="448"/>
      <c r="E10" s="448"/>
      <c r="F10" s="448"/>
      <c r="G10" s="448"/>
      <c r="H10" s="448"/>
      <c r="I10" s="448"/>
      <c r="J10" s="448"/>
      <c r="K10" s="448"/>
      <c r="L10" s="448"/>
      <c r="M10" s="385"/>
      <c r="N10" s="385"/>
      <c r="O10" s="385"/>
      <c r="P10" s="427"/>
      <c r="Q10" s="272"/>
    </row>
    <row r="11" spans="1:17" ht="13.5" thickBot="1" x14ac:dyDescent="0.25">
      <c r="B11" s="430"/>
    </row>
    <row r="12" spans="1:17" x14ac:dyDescent="0.2">
      <c r="A12" s="5594" t="s">
        <v>1</v>
      </c>
      <c r="B12" s="431"/>
      <c r="C12" s="5596" t="s">
        <v>249</v>
      </c>
      <c r="D12" s="5596"/>
      <c r="E12" s="5596"/>
      <c r="F12" s="5596"/>
      <c r="G12" s="5596"/>
      <c r="H12" s="5596"/>
      <c r="I12" s="5596"/>
      <c r="J12" s="5596"/>
      <c r="K12" s="5596"/>
      <c r="L12" s="5596"/>
      <c r="M12" s="5596"/>
      <c r="N12" s="5596"/>
      <c r="O12" s="5597"/>
      <c r="P12" s="5597"/>
      <c r="Q12" s="5598"/>
    </row>
    <row r="13" spans="1:17" ht="24.75" thickBot="1" x14ac:dyDescent="0.25">
      <c r="A13" s="5595"/>
      <c r="B13" s="432"/>
      <c r="C13" s="271" t="s">
        <v>3</v>
      </c>
      <c r="D13" s="271" t="s">
        <v>30</v>
      </c>
      <c r="E13" s="271" t="s">
        <v>243</v>
      </c>
      <c r="F13" s="271" t="s">
        <v>30</v>
      </c>
      <c r="G13" s="271" t="s">
        <v>14</v>
      </c>
      <c r="H13" s="271" t="s">
        <v>30</v>
      </c>
      <c r="I13" s="271" t="s">
        <v>4</v>
      </c>
      <c r="J13" s="271" t="s">
        <v>30</v>
      </c>
      <c r="K13" s="271" t="s">
        <v>12</v>
      </c>
      <c r="L13" s="271" t="s">
        <v>30</v>
      </c>
      <c r="M13" s="271" t="s">
        <v>13</v>
      </c>
      <c r="N13" s="271" t="s">
        <v>30</v>
      </c>
      <c r="O13" s="271" t="s">
        <v>198</v>
      </c>
      <c r="P13" s="271" t="s">
        <v>30</v>
      </c>
      <c r="Q13" s="272" t="s">
        <v>2</v>
      </c>
    </row>
    <row r="14" spans="1:17" ht="14.25" x14ac:dyDescent="0.2">
      <c r="A14" s="434" t="s">
        <v>7</v>
      </c>
      <c r="B14" s="441"/>
      <c r="C14" s="446"/>
      <c r="D14" s="446"/>
      <c r="E14" s="446"/>
      <c r="F14" s="446"/>
      <c r="G14" s="446"/>
      <c r="H14" s="446"/>
      <c r="I14" s="446"/>
      <c r="J14" s="446"/>
      <c r="K14" s="446"/>
      <c r="L14" s="446"/>
      <c r="M14" s="426"/>
      <c r="N14" s="428"/>
      <c r="O14" s="428"/>
      <c r="P14" s="428"/>
      <c r="Q14" s="375"/>
    </row>
    <row r="15" spans="1:17" ht="14.25" x14ac:dyDescent="0.2">
      <c r="A15" s="435" t="s">
        <v>6</v>
      </c>
      <c r="B15" s="440"/>
      <c r="C15" s="446"/>
      <c r="D15" s="446"/>
      <c r="E15" s="446"/>
      <c r="F15" s="464"/>
      <c r="G15" s="446"/>
      <c r="H15" s="463"/>
      <c r="I15" s="446"/>
      <c r="J15" s="446"/>
      <c r="K15" s="446"/>
      <c r="L15" s="464"/>
      <c r="M15" s="374"/>
      <c r="N15" s="429"/>
      <c r="O15" s="374"/>
      <c r="P15" s="429"/>
      <c r="Q15" s="461"/>
    </row>
    <row r="16" spans="1:17" x14ac:dyDescent="0.2">
      <c r="A16" s="436" t="s">
        <v>240</v>
      </c>
      <c r="B16" s="444"/>
      <c r="C16" s="446"/>
      <c r="D16" s="446"/>
      <c r="E16" s="446"/>
      <c r="F16" s="446"/>
      <c r="G16" s="446"/>
      <c r="H16" s="446"/>
      <c r="I16" s="446"/>
      <c r="J16" s="446"/>
      <c r="K16" s="446"/>
      <c r="L16" s="446"/>
      <c r="M16" s="374"/>
      <c r="N16" s="372"/>
      <c r="O16" s="374"/>
      <c r="P16" s="372"/>
      <c r="Q16" s="373"/>
    </row>
    <row r="17" spans="1:17" x14ac:dyDescent="0.2">
      <c r="A17" s="437" t="s">
        <v>239</v>
      </c>
      <c r="B17" s="442"/>
      <c r="C17" s="446"/>
      <c r="D17" s="446"/>
      <c r="E17" s="446"/>
      <c r="F17" s="446"/>
      <c r="G17" s="446"/>
      <c r="H17" s="446"/>
      <c r="I17" s="446"/>
      <c r="J17" s="446"/>
      <c r="K17" s="446"/>
      <c r="L17" s="446"/>
      <c r="M17" s="374"/>
      <c r="N17" s="372"/>
      <c r="O17" s="374"/>
      <c r="P17" s="372"/>
      <c r="Q17" s="373"/>
    </row>
    <row r="18" spans="1:17" ht="14.25" x14ac:dyDescent="0.2">
      <c r="A18" s="438" t="s">
        <v>241</v>
      </c>
      <c r="B18" s="443"/>
      <c r="C18" s="446"/>
      <c r="D18" s="446"/>
      <c r="E18" s="446"/>
      <c r="F18" s="446"/>
      <c r="G18" s="446"/>
      <c r="H18" s="446"/>
      <c r="I18" s="446"/>
      <c r="J18" s="446"/>
      <c r="K18" s="446"/>
      <c r="L18" s="446"/>
      <c r="M18" s="374"/>
      <c r="N18" s="372"/>
      <c r="O18" s="374"/>
      <c r="P18" s="372"/>
      <c r="Q18" s="373"/>
    </row>
    <row r="19" spans="1:17" ht="13.5" thickBot="1" x14ac:dyDescent="0.25">
      <c r="A19" s="439" t="s">
        <v>242</v>
      </c>
      <c r="B19" s="445"/>
      <c r="C19" s="462"/>
      <c r="D19" s="462"/>
      <c r="E19" s="462"/>
      <c r="F19" s="462"/>
      <c r="G19" s="462"/>
      <c r="H19" s="462"/>
      <c r="I19" s="462"/>
      <c r="J19" s="462"/>
      <c r="K19" s="462"/>
      <c r="L19" s="462"/>
      <c r="M19" s="385"/>
      <c r="N19" s="385"/>
      <c r="O19" s="385"/>
      <c r="P19" s="427"/>
      <c r="Q19" s="272"/>
    </row>
    <row r="20" spans="1:17" ht="13.5" thickBot="1" x14ac:dyDescent="0.25">
      <c r="A20" s="386"/>
      <c r="B20" s="433"/>
      <c r="C20" s="387"/>
      <c r="D20" s="387"/>
      <c r="E20" s="387"/>
      <c r="F20" s="387"/>
      <c r="G20" s="387"/>
      <c r="H20" s="387"/>
      <c r="I20" s="387"/>
      <c r="J20" s="387"/>
      <c r="K20" s="387"/>
      <c r="L20" s="387"/>
      <c r="M20" s="387"/>
      <c r="N20" s="387"/>
      <c r="O20" s="387"/>
      <c r="P20" s="387"/>
      <c r="Q20" s="388"/>
    </row>
    <row r="21" spans="1:17" x14ac:dyDescent="0.2">
      <c r="A21" s="5594" t="s">
        <v>1</v>
      </c>
      <c r="B21" s="431"/>
      <c r="C21" s="5596" t="s">
        <v>253</v>
      </c>
      <c r="D21" s="5596"/>
      <c r="E21" s="5596"/>
      <c r="F21" s="5596"/>
      <c r="G21" s="5596"/>
      <c r="H21" s="5596"/>
      <c r="I21" s="5596"/>
      <c r="J21" s="5596"/>
      <c r="K21" s="5596"/>
      <c r="L21" s="5596"/>
      <c r="M21" s="5596"/>
      <c r="N21" s="5596"/>
      <c r="O21" s="5597"/>
      <c r="P21" s="5597"/>
      <c r="Q21" s="5598"/>
    </row>
    <row r="22" spans="1:17" ht="24.75" thickBot="1" x14ac:dyDescent="0.25">
      <c r="A22" s="5595"/>
      <c r="B22" s="432"/>
      <c r="C22" s="271" t="s">
        <v>3</v>
      </c>
      <c r="D22" s="271" t="s">
        <v>30</v>
      </c>
      <c r="E22" s="271" t="s">
        <v>243</v>
      </c>
      <c r="F22" s="271" t="s">
        <v>30</v>
      </c>
      <c r="G22" s="271" t="s">
        <v>14</v>
      </c>
      <c r="H22" s="271" t="s">
        <v>30</v>
      </c>
      <c r="I22" s="271" t="s">
        <v>4</v>
      </c>
      <c r="J22" s="271" t="s">
        <v>30</v>
      </c>
      <c r="K22" s="271" t="s">
        <v>12</v>
      </c>
      <c r="L22" s="271" t="s">
        <v>30</v>
      </c>
      <c r="M22" s="271" t="s">
        <v>13</v>
      </c>
      <c r="N22" s="271" t="s">
        <v>30</v>
      </c>
      <c r="O22" s="271" t="s">
        <v>198</v>
      </c>
      <c r="P22" s="271" t="s">
        <v>30</v>
      </c>
      <c r="Q22" s="272" t="s">
        <v>2</v>
      </c>
    </row>
    <row r="23" spans="1:17" ht="14.25" x14ac:dyDescent="0.2">
      <c r="A23" s="434" t="s">
        <v>7</v>
      </c>
      <c r="B23" s="441"/>
      <c r="C23" s="472"/>
      <c r="D23" s="472"/>
      <c r="E23" s="472"/>
      <c r="F23" s="472"/>
      <c r="G23" s="446"/>
      <c r="H23" s="472"/>
      <c r="I23" s="472"/>
      <c r="J23" s="472"/>
      <c r="K23" s="472"/>
      <c r="L23" s="473"/>
      <c r="M23" s="426"/>
      <c r="N23" s="428"/>
      <c r="O23" s="428"/>
      <c r="P23" s="428"/>
      <c r="Q23" s="375"/>
    </row>
    <row r="24" spans="1:17" ht="14.25" x14ac:dyDescent="0.2">
      <c r="A24" s="435" t="s">
        <v>6</v>
      </c>
      <c r="B24" s="440"/>
      <c r="C24" s="472"/>
      <c r="D24" s="472"/>
      <c r="E24" s="472"/>
      <c r="F24" s="472"/>
      <c r="G24" s="472"/>
      <c r="H24" s="472"/>
      <c r="I24" s="472"/>
      <c r="J24" s="472"/>
      <c r="K24" s="472"/>
      <c r="L24" s="460"/>
      <c r="M24" s="374"/>
      <c r="N24" s="429"/>
      <c r="O24" s="374"/>
      <c r="P24" s="429"/>
      <c r="Q24" s="375"/>
    </row>
    <row r="25" spans="1:17" x14ac:dyDescent="0.2">
      <c r="A25" s="436" t="s">
        <v>240</v>
      </c>
      <c r="B25" s="444"/>
      <c r="C25" s="472"/>
      <c r="D25" s="505"/>
      <c r="E25" s="472"/>
      <c r="F25" s="472"/>
      <c r="G25" s="472"/>
      <c r="H25" s="472"/>
      <c r="I25" s="472"/>
      <c r="J25" s="472"/>
      <c r="K25" s="472"/>
      <c r="L25" s="460"/>
      <c r="M25" s="374"/>
      <c r="N25" s="372"/>
      <c r="O25" s="374"/>
      <c r="P25" s="372"/>
      <c r="Q25" s="373"/>
    </row>
    <row r="26" spans="1:17" x14ac:dyDescent="0.2">
      <c r="A26" s="437" t="s">
        <v>239</v>
      </c>
      <c r="B26" s="442"/>
      <c r="C26" s="472"/>
      <c r="D26" s="505"/>
      <c r="E26" s="472"/>
      <c r="F26" s="472"/>
      <c r="G26" s="472"/>
      <c r="H26" s="472"/>
      <c r="I26" s="472"/>
      <c r="J26" s="472"/>
      <c r="K26" s="472"/>
      <c r="L26" s="460"/>
      <c r="M26" s="374"/>
      <c r="N26" s="372"/>
      <c r="O26" s="374"/>
      <c r="P26" s="372"/>
      <c r="Q26" s="373"/>
    </row>
    <row r="27" spans="1:17" ht="14.25" x14ac:dyDescent="0.2">
      <c r="A27" s="438" t="s">
        <v>241</v>
      </c>
      <c r="B27" s="443"/>
      <c r="C27" s="472"/>
      <c r="D27" s="505"/>
      <c r="E27" s="472"/>
      <c r="F27" s="472"/>
      <c r="G27" s="472"/>
      <c r="H27" s="472"/>
      <c r="I27" s="472"/>
      <c r="J27" s="472"/>
      <c r="K27" s="472"/>
      <c r="L27" s="460"/>
      <c r="M27" s="374"/>
      <c r="N27" s="372"/>
      <c r="O27" s="374"/>
      <c r="P27" s="372"/>
      <c r="Q27" s="373"/>
    </row>
    <row r="28" spans="1:17" ht="13.5" thickBot="1" x14ac:dyDescent="0.25">
      <c r="A28" s="439" t="s">
        <v>242</v>
      </c>
      <c r="B28" s="445"/>
      <c r="C28" s="462"/>
      <c r="D28" s="506"/>
      <c r="E28" s="462"/>
      <c r="F28" s="462"/>
      <c r="G28" s="462"/>
      <c r="H28" s="462"/>
      <c r="I28" s="462"/>
      <c r="J28" s="462"/>
      <c r="K28" s="462"/>
      <c r="L28" s="459"/>
      <c r="M28" s="385"/>
      <c r="N28" s="385"/>
      <c r="O28" s="385"/>
      <c r="P28" s="427"/>
      <c r="Q28" s="272"/>
    </row>
    <row r="29" spans="1:17" ht="13.5" thickBot="1" x14ac:dyDescent="0.25">
      <c r="A29" s="386"/>
      <c r="B29" s="433"/>
      <c r="C29" s="387"/>
      <c r="D29" s="387"/>
      <c r="E29" s="387"/>
      <c r="F29" s="387"/>
      <c r="G29" s="387"/>
      <c r="H29" s="387"/>
      <c r="I29" s="387"/>
      <c r="J29" s="387"/>
      <c r="K29" s="387"/>
      <c r="L29" s="387"/>
      <c r="M29" s="387"/>
      <c r="N29" s="387"/>
      <c r="O29" s="387"/>
      <c r="P29" s="387"/>
      <c r="Q29" s="388"/>
    </row>
    <row r="30" spans="1:17" x14ac:dyDescent="0.2">
      <c r="A30" s="5594" t="s">
        <v>1</v>
      </c>
      <c r="B30" s="431"/>
      <c r="C30" s="5596"/>
      <c r="D30" s="5596"/>
      <c r="E30" s="5596"/>
      <c r="F30" s="5596"/>
      <c r="G30" s="5596"/>
      <c r="H30" s="5596"/>
      <c r="I30" s="5596"/>
      <c r="J30" s="5596"/>
      <c r="K30" s="5596"/>
      <c r="L30" s="5596"/>
      <c r="M30" s="5596"/>
      <c r="N30" s="5596"/>
      <c r="O30" s="5597"/>
      <c r="P30" s="5597"/>
      <c r="Q30" s="5598"/>
    </row>
    <row r="31" spans="1:17" ht="24.75" thickBot="1" x14ac:dyDescent="0.25">
      <c r="A31" s="5595"/>
      <c r="B31" s="432"/>
      <c r="C31" s="271" t="s">
        <v>3</v>
      </c>
      <c r="D31" s="271" t="s">
        <v>30</v>
      </c>
      <c r="E31" s="271" t="s">
        <v>243</v>
      </c>
      <c r="F31" s="271" t="s">
        <v>30</v>
      </c>
      <c r="G31" s="271" t="s">
        <v>14</v>
      </c>
      <c r="H31" s="271" t="s">
        <v>30</v>
      </c>
      <c r="I31" s="271" t="s">
        <v>4</v>
      </c>
      <c r="J31" s="271" t="s">
        <v>30</v>
      </c>
      <c r="K31" s="271" t="s">
        <v>12</v>
      </c>
      <c r="L31" s="271" t="s">
        <v>30</v>
      </c>
      <c r="M31" s="271" t="s">
        <v>13</v>
      </c>
      <c r="N31" s="271" t="s">
        <v>30</v>
      </c>
      <c r="O31" s="271" t="s">
        <v>198</v>
      </c>
      <c r="P31" s="271" t="s">
        <v>30</v>
      </c>
      <c r="Q31" s="272" t="s">
        <v>2</v>
      </c>
    </row>
    <row r="32" spans="1:17" ht="14.25" x14ac:dyDescent="0.2">
      <c r="A32" s="434" t="s">
        <v>7</v>
      </c>
      <c r="B32" s="466"/>
      <c r="C32" s="472"/>
      <c r="D32" s="472"/>
      <c r="E32" s="472"/>
      <c r="F32" s="472"/>
      <c r="G32" s="472"/>
      <c r="H32" s="472"/>
      <c r="I32" s="472"/>
      <c r="J32" s="472"/>
      <c r="K32" s="472"/>
      <c r="L32" s="472"/>
      <c r="M32" s="426"/>
      <c r="N32" s="428"/>
      <c r="O32" s="428"/>
      <c r="P32" s="428"/>
      <c r="Q32" s="375"/>
    </row>
    <row r="33" spans="1:17" ht="14.25" x14ac:dyDescent="0.2">
      <c r="A33" s="435" t="s">
        <v>6</v>
      </c>
      <c r="B33" s="467"/>
      <c r="C33" s="472"/>
      <c r="D33" s="472"/>
      <c r="E33" s="472"/>
      <c r="F33" s="472"/>
      <c r="G33" s="472"/>
      <c r="H33" s="472"/>
      <c r="I33" s="472"/>
      <c r="J33" s="472"/>
      <c r="K33" s="472"/>
      <c r="L33" s="472"/>
      <c r="M33" s="374"/>
      <c r="N33" s="429"/>
      <c r="O33" s="374"/>
      <c r="P33" s="429"/>
      <c r="Q33" s="375"/>
    </row>
    <row r="34" spans="1:17" x14ac:dyDescent="0.2">
      <c r="A34" s="436" t="s">
        <v>240</v>
      </c>
      <c r="B34" s="468"/>
      <c r="C34" s="472"/>
      <c r="D34" s="472"/>
      <c r="E34" s="472"/>
      <c r="F34" s="472"/>
      <c r="G34" s="472"/>
      <c r="H34" s="472"/>
      <c r="I34" s="472"/>
      <c r="J34" s="472"/>
      <c r="K34" s="472"/>
      <c r="L34" s="472"/>
      <c r="M34" s="374"/>
      <c r="N34" s="372"/>
      <c r="O34" s="374"/>
      <c r="P34" s="372"/>
      <c r="Q34" s="373"/>
    </row>
    <row r="35" spans="1:17" x14ac:dyDescent="0.2">
      <c r="A35" s="437" t="s">
        <v>239</v>
      </c>
      <c r="B35" s="469"/>
      <c r="C35" s="472"/>
      <c r="D35" s="472"/>
      <c r="E35" s="472"/>
      <c r="F35" s="472"/>
      <c r="G35" s="472"/>
      <c r="H35" s="472"/>
      <c r="I35" s="472"/>
      <c r="J35" s="472"/>
      <c r="K35" s="472"/>
      <c r="L35" s="472"/>
      <c r="M35" s="374"/>
      <c r="N35" s="372"/>
      <c r="O35" s="374"/>
      <c r="P35" s="372"/>
      <c r="Q35" s="373"/>
    </row>
    <row r="36" spans="1:17" ht="14.25" x14ac:dyDescent="0.2">
      <c r="A36" s="438" t="s">
        <v>241</v>
      </c>
      <c r="B36" s="470"/>
      <c r="C36" s="472"/>
      <c r="D36" s="472"/>
      <c r="E36" s="472"/>
      <c r="F36" s="472"/>
      <c r="G36" s="472"/>
      <c r="H36" s="472"/>
      <c r="I36" s="472"/>
      <c r="J36" s="472"/>
      <c r="K36" s="472"/>
      <c r="L36" s="472"/>
      <c r="M36" s="374"/>
      <c r="N36" s="372"/>
      <c r="O36" s="374"/>
      <c r="P36" s="372"/>
      <c r="Q36" s="373"/>
    </row>
    <row r="37" spans="1:17" ht="13.5" thickBot="1" x14ac:dyDescent="0.25">
      <c r="A37" s="439" t="s">
        <v>242</v>
      </c>
      <c r="B37" s="471"/>
      <c r="C37" s="462"/>
      <c r="D37" s="462"/>
      <c r="E37" s="462"/>
      <c r="F37" s="462"/>
      <c r="G37" s="462"/>
      <c r="H37" s="462"/>
      <c r="I37" s="462"/>
      <c r="J37" s="462"/>
      <c r="K37" s="462"/>
      <c r="L37" s="462"/>
      <c r="M37" s="385"/>
      <c r="N37" s="385"/>
      <c r="O37" s="385"/>
      <c r="P37" s="427"/>
      <c r="Q37" s="272"/>
    </row>
    <row r="45" spans="1:17" ht="16.5" customHeight="1" x14ac:dyDescent="0.2"/>
  </sheetData>
  <mergeCells count="10">
    <mergeCell ref="A12:A13"/>
    <mergeCell ref="C12:Q12"/>
    <mergeCell ref="A1:Q1"/>
    <mergeCell ref="A2:Q2"/>
    <mergeCell ref="A30:A31"/>
    <mergeCell ref="C30:Q30"/>
    <mergeCell ref="A21:A22"/>
    <mergeCell ref="C21:Q21"/>
    <mergeCell ref="A3:A4"/>
    <mergeCell ref="C3:Q3"/>
  </mergeCells>
  <phoneticPr fontId="58" type="noConversion"/>
  <printOptions horizontalCentered="1"/>
  <pageMargins left="0.39370078740157483" right="0.39370078740157483" top="0.78740157480314965" bottom="0.78740157480314965" header="0.39370078740157483" footer="0.39370078740157483"/>
  <pageSetup scale="82"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EB700B"/>
  </sheetPr>
  <dimension ref="A1:N52"/>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29.28515625" style="3042" customWidth="1"/>
    <col min="2" max="2" width="17" style="3042" customWidth="1"/>
    <col min="3" max="3" width="11.7109375" style="3042" customWidth="1"/>
    <col min="4" max="4" width="16.28515625" style="3042" customWidth="1"/>
    <col min="5" max="5" width="18" style="3042" customWidth="1"/>
    <col min="6" max="6" width="14.85546875" style="3042" customWidth="1"/>
    <col min="7" max="7" width="10" style="3042" customWidth="1"/>
    <col min="8" max="256" width="9.140625" style="3042"/>
    <col min="257" max="257" width="29.28515625" style="3042" customWidth="1"/>
    <col min="258" max="258" width="17" style="3042" customWidth="1"/>
    <col min="259" max="259" width="11.7109375" style="3042" customWidth="1"/>
    <col min="260" max="260" width="16.28515625" style="3042" customWidth="1"/>
    <col min="261" max="261" width="18" style="3042" customWidth="1"/>
    <col min="262" max="262" width="14.85546875" style="3042" customWidth="1"/>
    <col min="263" max="263" width="10" style="3042" customWidth="1"/>
    <col min="264" max="512" width="9.140625" style="3042"/>
    <col min="513" max="513" width="29.28515625" style="3042" customWidth="1"/>
    <col min="514" max="514" width="17" style="3042" customWidth="1"/>
    <col min="515" max="515" width="11.7109375" style="3042" customWidth="1"/>
    <col min="516" max="516" width="16.28515625" style="3042" customWidth="1"/>
    <col min="517" max="517" width="18" style="3042" customWidth="1"/>
    <col min="518" max="518" width="14.85546875" style="3042" customWidth="1"/>
    <col min="519" max="519" width="10" style="3042" customWidth="1"/>
    <col min="520" max="768" width="9.140625" style="3042"/>
    <col min="769" max="769" width="29.28515625" style="3042" customWidth="1"/>
    <col min="770" max="770" width="17" style="3042" customWidth="1"/>
    <col min="771" max="771" width="11.7109375" style="3042" customWidth="1"/>
    <col min="772" max="772" width="16.28515625" style="3042" customWidth="1"/>
    <col min="773" max="773" width="18" style="3042" customWidth="1"/>
    <col min="774" max="774" width="14.85546875" style="3042" customWidth="1"/>
    <col min="775" max="775" width="10" style="3042" customWidth="1"/>
    <col min="776" max="1024" width="9.140625" style="3042"/>
    <col min="1025" max="1025" width="29.28515625" style="3042" customWidth="1"/>
    <col min="1026" max="1026" width="17" style="3042" customWidth="1"/>
    <col min="1027" max="1027" width="11.7109375" style="3042" customWidth="1"/>
    <col min="1028" max="1028" width="16.28515625" style="3042" customWidth="1"/>
    <col min="1029" max="1029" width="18" style="3042" customWidth="1"/>
    <col min="1030" max="1030" width="14.85546875" style="3042" customWidth="1"/>
    <col min="1031" max="1031" width="10" style="3042" customWidth="1"/>
    <col min="1032" max="1280" width="9.140625" style="3042"/>
    <col min="1281" max="1281" width="29.28515625" style="3042" customWidth="1"/>
    <col min="1282" max="1282" width="17" style="3042" customWidth="1"/>
    <col min="1283" max="1283" width="11.7109375" style="3042" customWidth="1"/>
    <col min="1284" max="1284" width="16.28515625" style="3042" customWidth="1"/>
    <col min="1285" max="1285" width="18" style="3042" customWidth="1"/>
    <col min="1286" max="1286" width="14.85546875" style="3042" customWidth="1"/>
    <col min="1287" max="1287" width="10" style="3042" customWidth="1"/>
    <col min="1288" max="1536" width="9.140625" style="3042"/>
    <col min="1537" max="1537" width="29.28515625" style="3042" customWidth="1"/>
    <col min="1538" max="1538" width="17" style="3042" customWidth="1"/>
    <col min="1539" max="1539" width="11.7109375" style="3042" customWidth="1"/>
    <col min="1540" max="1540" width="16.28515625" style="3042" customWidth="1"/>
    <col min="1541" max="1541" width="18" style="3042" customWidth="1"/>
    <col min="1542" max="1542" width="14.85546875" style="3042" customWidth="1"/>
    <col min="1543" max="1543" width="10" style="3042" customWidth="1"/>
    <col min="1544" max="1792" width="9.140625" style="3042"/>
    <col min="1793" max="1793" width="29.28515625" style="3042" customWidth="1"/>
    <col min="1794" max="1794" width="17" style="3042" customWidth="1"/>
    <col min="1795" max="1795" width="11.7109375" style="3042" customWidth="1"/>
    <col min="1796" max="1796" width="16.28515625" style="3042" customWidth="1"/>
    <col min="1797" max="1797" width="18" style="3042" customWidth="1"/>
    <col min="1798" max="1798" width="14.85546875" style="3042" customWidth="1"/>
    <col min="1799" max="1799" width="10" style="3042" customWidth="1"/>
    <col min="1800" max="2048" width="9.140625" style="3042"/>
    <col min="2049" max="2049" width="29.28515625" style="3042" customWidth="1"/>
    <col min="2050" max="2050" width="17" style="3042" customWidth="1"/>
    <col min="2051" max="2051" width="11.7109375" style="3042" customWidth="1"/>
    <col min="2052" max="2052" width="16.28515625" style="3042" customWidth="1"/>
    <col min="2053" max="2053" width="18" style="3042" customWidth="1"/>
    <col min="2054" max="2054" width="14.85546875" style="3042" customWidth="1"/>
    <col min="2055" max="2055" width="10" style="3042" customWidth="1"/>
    <col min="2056" max="2304" width="9.140625" style="3042"/>
    <col min="2305" max="2305" width="29.28515625" style="3042" customWidth="1"/>
    <col min="2306" max="2306" width="17" style="3042" customWidth="1"/>
    <col min="2307" max="2307" width="11.7109375" style="3042" customWidth="1"/>
    <col min="2308" max="2308" width="16.28515625" style="3042" customWidth="1"/>
    <col min="2309" max="2309" width="18" style="3042" customWidth="1"/>
    <col min="2310" max="2310" width="14.85546875" style="3042" customWidth="1"/>
    <col min="2311" max="2311" width="10" style="3042" customWidth="1"/>
    <col min="2312" max="2560" width="9.140625" style="3042"/>
    <col min="2561" max="2561" width="29.28515625" style="3042" customWidth="1"/>
    <col min="2562" max="2562" width="17" style="3042" customWidth="1"/>
    <col min="2563" max="2563" width="11.7109375" style="3042" customWidth="1"/>
    <col min="2564" max="2564" width="16.28515625" style="3042" customWidth="1"/>
    <col min="2565" max="2565" width="18" style="3042" customWidth="1"/>
    <col min="2566" max="2566" width="14.85546875" style="3042" customWidth="1"/>
    <col min="2567" max="2567" width="10" style="3042" customWidth="1"/>
    <col min="2568" max="2816" width="9.140625" style="3042"/>
    <col min="2817" max="2817" width="29.28515625" style="3042" customWidth="1"/>
    <col min="2818" max="2818" width="17" style="3042" customWidth="1"/>
    <col min="2819" max="2819" width="11.7109375" style="3042" customWidth="1"/>
    <col min="2820" max="2820" width="16.28515625" style="3042" customWidth="1"/>
    <col min="2821" max="2821" width="18" style="3042" customWidth="1"/>
    <col min="2822" max="2822" width="14.85546875" style="3042" customWidth="1"/>
    <col min="2823" max="2823" width="10" style="3042" customWidth="1"/>
    <col min="2824" max="3072" width="9.140625" style="3042"/>
    <col min="3073" max="3073" width="29.28515625" style="3042" customWidth="1"/>
    <col min="3074" max="3074" width="17" style="3042" customWidth="1"/>
    <col min="3075" max="3075" width="11.7109375" style="3042" customWidth="1"/>
    <col min="3076" max="3076" width="16.28515625" style="3042" customWidth="1"/>
    <col min="3077" max="3077" width="18" style="3042" customWidth="1"/>
    <col min="3078" max="3078" width="14.85546875" style="3042" customWidth="1"/>
    <col min="3079" max="3079" width="10" style="3042" customWidth="1"/>
    <col min="3080" max="3328" width="9.140625" style="3042"/>
    <col min="3329" max="3329" width="29.28515625" style="3042" customWidth="1"/>
    <col min="3330" max="3330" width="17" style="3042" customWidth="1"/>
    <col min="3331" max="3331" width="11.7109375" style="3042" customWidth="1"/>
    <col min="3332" max="3332" width="16.28515625" style="3042" customWidth="1"/>
    <col min="3333" max="3333" width="18" style="3042" customWidth="1"/>
    <col min="3334" max="3334" width="14.85546875" style="3042" customWidth="1"/>
    <col min="3335" max="3335" width="10" style="3042" customWidth="1"/>
    <col min="3336" max="3584" width="9.140625" style="3042"/>
    <col min="3585" max="3585" width="29.28515625" style="3042" customWidth="1"/>
    <col min="3586" max="3586" width="17" style="3042" customWidth="1"/>
    <col min="3587" max="3587" width="11.7109375" style="3042" customWidth="1"/>
    <col min="3588" max="3588" width="16.28515625" style="3042" customWidth="1"/>
    <col min="3589" max="3589" width="18" style="3042" customWidth="1"/>
    <col min="3590" max="3590" width="14.85546875" style="3042" customWidth="1"/>
    <col min="3591" max="3591" width="10" style="3042" customWidth="1"/>
    <col min="3592" max="3840" width="9.140625" style="3042"/>
    <col min="3841" max="3841" width="29.28515625" style="3042" customWidth="1"/>
    <col min="3842" max="3842" width="17" style="3042" customWidth="1"/>
    <col min="3843" max="3843" width="11.7109375" style="3042" customWidth="1"/>
    <col min="3844" max="3844" width="16.28515625" style="3042" customWidth="1"/>
    <col min="3845" max="3845" width="18" style="3042" customWidth="1"/>
    <col min="3846" max="3846" width="14.85546875" style="3042" customWidth="1"/>
    <col min="3847" max="3847" width="10" style="3042" customWidth="1"/>
    <col min="3848" max="4096" width="9.140625" style="3042"/>
    <col min="4097" max="4097" width="29.28515625" style="3042" customWidth="1"/>
    <col min="4098" max="4098" width="17" style="3042" customWidth="1"/>
    <col min="4099" max="4099" width="11.7109375" style="3042" customWidth="1"/>
    <col min="4100" max="4100" width="16.28515625" style="3042" customWidth="1"/>
    <col min="4101" max="4101" width="18" style="3042" customWidth="1"/>
    <col min="4102" max="4102" width="14.85546875" style="3042" customWidth="1"/>
    <col min="4103" max="4103" width="10" style="3042" customWidth="1"/>
    <col min="4104" max="4352" width="9.140625" style="3042"/>
    <col min="4353" max="4353" width="29.28515625" style="3042" customWidth="1"/>
    <col min="4354" max="4354" width="17" style="3042" customWidth="1"/>
    <col min="4355" max="4355" width="11.7109375" style="3042" customWidth="1"/>
    <col min="4356" max="4356" width="16.28515625" style="3042" customWidth="1"/>
    <col min="4357" max="4357" width="18" style="3042" customWidth="1"/>
    <col min="4358" max="4358" width="14.85546875" style="3042" customWidth="1"/>
    <col min="4359" max="4359" width="10" style="3042" customWidth="1"/>
    <col min="4360" max="4608" width="9.140625" style="3042"/>
    <col min="4609" max="4609" width="29.28515625" style="3042" customWidth="1"/>
    <col min="4610" max="4610" width="17" style="3042" customWidth="1"/>
    <col min="4611" max="4611" width="11.7109375" style="3042" customWidth="1"/>
    <col min="4612" max="4612" width="16.28515625" style="3042" customWidth="1"/>
    <col min="4613" max="4613" width="18" style="3042" customWidth="1"/>
    <col min="4614" max="4614" width="14.85546875" style="3042" customWidth="1"/>
    <col min="4615" max="4615" width="10" style="3042" customWidth="1"/>
    <col min="4616" max="4864" width="9.140625" style="3042"/>
    <col min="4865" max="4865" width="29.28515625" style="3042" customWidth="1"/>
    <col min="4866" max="4866" width="17" style="3042" customWidth="1"/>
    <col min="4867" max="4867" width="11.7109375" style="3042" customWidth="1"/>
    <col min="4868" max="4868" width="16.28515625" style="3042" customWidth="1"/>
    <col min="4869" max="4869" width="18" style="3042" customWidth="1"/>
    <col min="4870" max="4870" width="14.85546875" style="3042" customWidth="1"/>
    <col min="4871" max="4871" width="10" style="3042" customWidth="1"/>
    <col min="4872" max="5120" width="9.140625" style="3042"/>
    <col min="5121" max="5121" width="29.28515625" style="3042" customWidth="1"/>
    <col min="5122" max="5122" width="17" style="3042" customWidth="1"/>
    <col min="5123" max="5123" width="11.7109375" style="3042" customWidth="1"/>
    <col min="5124" max="5124" width="16.28515625" style="3042" customWidth="1"/>
    <col min="5125" max="5125" width="18" style="3042" customWidth="1"/>
    <col min="5126" max="5126" width="14.85546875" style="3042" customWidth="1"/>
    <col min="5127" max="5127" width="10" style="3042" customWidth="1"/>
    <col min="5128" max="5376" width="9.140625" style="3042"/>
    <col min="5377" max="5377" width="29.28515625" style="3042" customWidth="1"/>
    <col min="5378" max="5378" width="17" style="3042" customWidth="1"/>
    <col min="5379" max="5379" width="11.7109375" style="3042" customWidth="1"/>
    <col min="5380" max="5380" width="16.28515625" style="3042" customWidth="1"/>
    <col min="5381" max="5381" width="18" style="3042" customWidth="1"/>
    <col min="5382" max="5382" width="14.85546875" style="3042" customWidth="1"/>
    <col min="5383" max="5383" width="10" style="3042" customWidth="1"/>
    <col min="5384" max="5632" width="9.140625" style="3042"/>
    <col min="5633" max="5633" width="29.28515625" style="3042" customWidth="1"/>
    <col min="5634" max="5634" width="17" style="3042" customWidth="1"/>
    <col min="5635" max="5635" width="11.7109375" style="3042" customWidth="1"/>
    <col min="5636" max="5636" width="16.28515625" style="3042" customWidth="1"/>
    <col min="5637" max="5637" width="18" style="3042" customWidth="1"/>
    <col min="5638" max="5638" width="14.85546875" style="3042" customWidth="1"/>
    <col min="5639" max="5639" width="10" style="3042" customWidth="1"/>
    <col min="5640" max="5888" width="9.140625" style="3042"/>
    <col min="5889" max="5889" width="29.28515625" style="3042" customWidth="1"/>
    <col min="5890" max="5890" width="17" style="3042" customWidth="1"/>
    <col min="5891" max="5891" width="11.7109375" style="3042" customWidth="1"/>
    <col min="5892" max="5892" width="16.28515625" style="3042" customWidth="1"/>
    <col min="5893" max="5893" width="18" style="3042" customWidth="1"/>
    <col min="5894" max="5894" width="14.85546875" style="3042" customWidth="1"/>
    <col min="5895" max="5895" width="10" style="3042" customWidth="1"/>
    <col min="5896" max="6144" width="9.140625" style="3042"/>
    <col min="6145" max="6145" width="29.28515625" style="3042" customWidth="1"/>
    <col min="6146" max="6146" width="17" style="3042" customWidth="1"/>
    <col min="6147" max="6147" width="11.7109375" style="3042" customWidth="1"/>
    <col min="6148" max="6148" width="16.28515625" style="3042" customWidth="1"/>
    <col min="6149" max="6149" width="18" style="3042" customWidth="1"/>
    <col min="6150" max="6150" width="14.85546875" style="3042" customWidth="1"/>
    <col min="6151" max="6151" width="10" style="3042" customWidth="1"/>
    <col min="6152" max="6400" width="9.140625" style="3042"/>
    <col min="6401" max="6401" width="29.28515625" style="3042" customWidth="1"/>
    <col min="6402" max="6402" width="17" style="3042" customWidth="1"/>
    <col min="6403" max="6403" width="11.7109375" style="3042" customWidth="1"/>
    <col min="6404" max="6404" width="16.28515625" style="3042" customWidth="1"/>
    <col min="6405" max="6405" width="18" style="3042" customWidth="1"/>
    <col min="6406" max="6406" width="14.85546875" style="3042" customWidth="1"/>
    <col min="6407" max="6407" width="10" style="3042" customWidth="1"/>
    <col min="6408" max="6656" width="9.140625" style="3042"/>
    <col min="6657" max="6657" width="29.28515625" style="3042" customWidth="1"/>
    <col min="6658" max="6658" width="17" style="3042" customWidth="1"/>
    <col min="6659" max="6659" width="11.7109375" style="3042" customWidth="1"/>
    <col min="6660" max="6660" width="16.28515625" style="3042" customWidth="1"/>
    <col min="6661" max="6661" width="18" style="3042" customWidth="1"/>
    <col min="6662" max="6662" width="14.85546875" style="3042" customWidth="1"/>
    <col min="6663" max="6663" width="10" style="3042" customWidth="1"/>
    <col min="6664" max="6912" width="9.140625" style="3042"/>
    <col min="6913" max="6913" width="29.28515625" style="3042" customWidth="1"/>
    <col min="6914" max="6914" width="17" style="3042" customWidth="1"/>
    <col min="6915" max="6915" width="11.7109375" style="3042" customWidth="1"/>
    <col min="6916" max="6916" width="16.28515625" style="3042" customWidth="1"/>
    <col min="6917" max="6917" width="18" style="3042" customWidth="1"/>
    <col min="6918" max="6918" width="14.85546875" style="3042" customWidth="1"/>
    <col min="6919" max="6919" width="10" style="3042" customWidth="1"/>
    <col min="6920" max="7168" width="9.140625" style="3042"/>
    <col min="7169" max="7169" width="29.28515625" style="3042" customWidth="1"/>
    <col min="7170" max="7170" width="17" style="3042" customWidth="1"/>
    <col min="7171" max="7171" width="11.7109375" style="3042" customWidth="1"/>
    <col min="7172" max="7172" width="16.28515625" style="3042" customWidth="1"/>
    <col min="7173" max="7173" width="18" style="3042" customWidth="1"/>
    <col min="7174" max="7174" width="14.85546875" style="3042" customWidth="1"/>
    <col min="7175" max="7175" width="10" style="3042" customWidth="1"/>
    <col min="7176" max="7424" width="9.140625" style="3042"/>
    <col min="7425" max="7425" width="29.28515625" style="3042" customWidth="1"/>
    <col min="7426" max="7426" width="17" style="3042" customWidth="1"/>
    <col min="7427" max="7427" width="11.7109375" style="3042" customWidth="1"/>
    <col min="7428" max="7428" width="16.28515625" style="3042" customWidth="1"/>
    <col min="7429" max="7429" width="18" style="3042" customWidth="1"/>
    <col min="7430" max="7430" width="14.85546875" style="3042" customWidth="1"/>
    <col min="7431" max="7431" width="10" style="3042" customWidth="1"/>
    <col min="7432" max="7680" width="9.140625" style="3042"/>
    <col min="7681" max="7681" width="29.28515625" style="3042" customWidth="1"/>
    <col min="7682" max="7682" width="17" style="3042" customWidth="1"/>
    <col min="7683" max="7683" width="11.7109375" style="3042" customWidth="1"/>
    <col min="7684" max="7684" width="16.28515625" style="3042" customWidth="1"/>
    <col min="7685" max="7685" width="18" style="3042" customWidth="1"/>
    <col min="7686" max="7686" width="14.85546875" style="3042" customWidth="1"/>
    <col min="7687" max="7687" width="10" style="3042" customWidth="1"/>
    <col min="7688" max="7936" width="9.140625" style="3042"/>
    <col min="7937" max="7937" width="29.28515625" style="3042" customWidth="1"/>
    <col min="7938" max="7938" width="17" style="3042" customWidth="1"/>
    <col min="7939" max="7939" width="11.7109375" style="3042" customWidth="1"/>
    <col min="7940" max="7940" width="16.28515625" style="3042" customWidth="1"/>
    <col min="7941" max="7941" width="18" style="3042" customWidth="1"/>
    <col min="7942" max="7942" width="14.85546875" style="3042" customWidth="1"/>
    <col min="7943" max="7943" width="10" style="3042" customWidth="1"/>
    <col min="7944" max="8192" width="9.140625" style="3042"/>
    <col min="8193" max="8193" width="29.28515625" style="3042" customWidth="1"/>
    <col min="8194" max="8194" width="17" style="3042" customWidth="1"/>
    <col min="8195" max="8195" width="11.7109375" style="3042" customWidth="1"/>
    <col min="8196" max="8196" width="16.28515625" style="3042" customWidth="1"/>
    <col min="8197" max="8197" width="18" style="3042" customWidth="1"/>
    <col min="8198" max="8198" width="14.85546875" style="3042" customWidth="1"/>
    <col min="8199" max="8199" width="10" style="3042" customWidth="1"/>
    <col min="8200" max="8448" width="9.140625" style="3042"/>
    <col min="8449" max="8449" width="29.28515625" style="3042" customWidth="1"/>
    <col min="8450" max="8450" width="17" style="3042" customWidth="1"/>
    <col min="8451" max="8451" width="11.7109375" style="3042" customWidth="1"/>
    <col min="8452" max="8452" width="16.28515625" style="3042" customWidth="1"/>
    <col min="8453" max="8453" width="18" style="3042" customWidth="1"/>
    <col min="8454" max="8454" width="14.85546875" style="3042" customWidth="1"/>
    <col min="8455" max="8455" width="10" style="3042" customWidth="1"/>
    <col min="8456" max="8704" width="9.140625" style="3042"/>
    <col min="8705" max="8705" width="29.28515625" style="3042" customWidth="1"/>
    <col min="8706" max="8706" width="17" style="3042" customWidth="1"/>
    <col min="8707" max="8707" width="11.7109375" style="3042" customWidth="1"/>
    <col min="8708" max="8708" width="16.28515625" style="3042" customWidth="1"/>
    <col min="8709" max="8709" width="18" style="3042" customWidth="1"/>
    <col min="8710" max="8710" width="14.85546875" style="3042" customWidth="1"/>
    <col min="8711" max="8711" width="10" style="3042" customWidth="1"/>
    <col min="8712" max="8960" width="9.140625" style="3042"/>
    <col min="8961" max="8961" width="29.28515625" style="3042" customWidth="1"/>
    <col min="8962" max="8962" width="17" style="3042" customWidth="1"/>
    <col min="8963" max="8963" width="11.7109375" style="3042" customWidth="1"/>
    <col min="8964" max="8964" width="16.28515625" style="3042" customWidth="1"/>
    <col min="8965" max="8965" width="18" style="3042" customWidth="1"/>
    <col min="8966" max="8966" width="14.85546875" style="3042" customWidth="1"/>
    <col min="8967" max="8967" width="10" style="3042" customWidth="1"/>
    <col min="8968" max="9216" width="9.140625" style="3042"/>
    <col min="9217" max="9217" width="29.28515625" style="3042" customWidth="1"/>
    <col min="9218" max="9218" width="17" style="3042" customWidth="1"/>
    <col min="9219" max="9219" width="11.7109375" style="3042" customWidth="1"/>
    <col min="9220" max="9220" width="16.28515625" style="3042" customWidth="1"/>
    <col min="9221" max="9221" width="18" style="3042" customWidth="1"/>
    <col min="9222" max="9222" width="14.85546875" style="3042" customWidth="1"/>
    <col min="9223" max="9223" width="10" style="3042" customWidth="1"/>
    <col min="9224" max="9472" width="9.140625" style="3042"/>
    <col min="9473" max="9473" width="29.28515625" style="3042" customWidth="1"/>
    <col min="9474" max="9474" width="17" style="3042" customWidth="1"/>
    <col min="9475" max="9475" width="11.7109375" style="3042" customWidth="1"/>
    <col min="9476" max="9476" width="16.28515625" style="3042" customWidth="1"/>
    <col min="9477" max="9477" width="18" style="3042" customWidth="1"/>
    <col min="9478" max="9478" width="14.85546875" style="3042" customWidth="1"/>
    <col min="9479" max="9479" width="10" style="3042" customWidth="1"/>
    <col min="9480" max="9728" width="9.140625" style="3042"/>
    <col min="9729" max="9729" width="29.28515625" style="3042" customWidth="1"/>
    <col min="9730" max="9730" width="17" style="3042" customWidth="1"/>
    <col min="9731" max="9731" width="11.7109375" style="3042" customWidth="1"/>
    <col min="9732" max="9732" width="16.28515625" style="3042" customWidth="1"/>
    <col min="9733" max="9733" width="18" style="3042" customWidth="1"/>
    <col min="9734" max="9734" width="14.85546875" style="3042" customWidth="1"/>
    <col min="9735" max="9735" width="10" style="3042" customWidth="1"/>
    <col min="9736" max="9984" width="9.140625" style="3042"/>
    <col min="9985" max="9985" width="29.28515625" style="3042" customWidth="1"/>
    <col min="9986" max="9986" width="17" style="3042" customWidth="1"/>
    <col min="9987" max="9987" width="11.7109375" style="3042" customWidth="1"/>
    <col min="9988" max="9988" width="16.28515625" style="3042" customWidth="1"/>
    <col min="9989" max="9989" width="18" style="3042" customWidth="1"/>
    <col min="9990" max="9990" width="14.85546875" style="3042" customWidth="1"/>
    <col min="9991" max="9991" width="10" style="3042" customWidth="1"/>
    <col min="9992" max="10240" width="9.140625" style="3042"/>
    <col min="10241" max="10241" width="29.28515625" style="3042" customWidth="1"/>
    <col min="10242" max="10242" width="17" style="3042" customWidth="1"/>
    <col min="10243" max="10243" width="11.7109375" style="3042" customWidth="1"/>
    <col min="10244" max="10244" width="16.28515625" style="3042" customWidth="1"/>
    <col min="10245" max="10245" width="18" style="3042" customWidth="1"/>
    <col min="10246" max="10246" width="14.85546875" style="3042" customWidth="1"/>
    <col min="10247" max="10247" width="10" style="3042" customWidth="1"/>
    <col min="10248" max="10496" width="9.140625" style="3042"/>
    <col min="10497" max="10497" width="29.28515625" style="3042" customWidth="1"/>
    <col min="10498" max="10498" width="17" style="3042" customWidth="1"/>
    <col min="10499" max="10499" width="11.7109375" style="3042" customWidth="1"/>
    <col min="10500" max="10500" width="16.28515625" style="3042" customWidth="1"/>
    <col min="10501" max="10501" width="18" style="3042" customWidth="1"/>
    <col min="10502" max="10502" width="14.85546875" style="3042" customWidth="1"/>
    <col min="10503" max="10503" width="10" style="3042" customWidth="1"/>
    <col min="10504" max="10752" width="9.140625" style="3042"/>
    <col min="10753" max="10753" width="29.28515625" style="3042" customWidth="1"/>
    <col min="10754" max="10754" width="17" style="3042" customWidth="1"/>
    <col min="10755" max="10755" width="11.7109375" style="3042" customWidth="1"/>
    <col min="10756" max="10756" width="16.28515625" style="3042" customWidth="1"/>
    <col min="10757" max="10757" width="18" style="3042" customWidth="1"/>
    <col min="10758" max="10758" width="14.85546875" style="3042" customWidth="1"/>
    <col min="10759" max="10759" width="10" style="3042" customWidth="1"/>
    <col min="10760" max="11008" width="9.140625" style="3042"/>
    <col min="11009" max="11009" width="29.28515625" style="3042" customWidth="1"/>
    <col min="11010" max="11010" width="17" style="3042" customWidth="1"/>
    <col min="11011" max="11011" width="11.7109375" style="3042" customWidth="1"/>
    <col min="11012" max="11012" width="16.28515625" style="3042" customWidth="1"/>
    <col min="11013" max="11013" width="18" style="3042" customWidth="1"/>
    <col min="11014" max="11014" width="14.85546875" style="3042" customWidth="1"/>
    <col min="11015" max="11015" width="10" style="3042" customWidth="1"/>
    <col min="11016" max="11264" width="9.140625" style="3042"/>
    <col min="11265" max="11265" width="29.28515625" style="3042" customWidth="1"/>
    <col min="11266" max="11266" width="17" style="3042" customWidth="1"/>
    <col min="11267" max="11267" width="11.7109375" style="3042" customWidth="1"/>
    <col min="11268" max="11268" width="16.28515625" style="3042" customWidth="1"/>
    <col min="11269" max="11269" width="18" style="3042" customWidth="1"/>
    <col min="11270" max="11270" width="14.85546875" style="3042" customWidth="1"/>
    <col min="11271" max="11271" width="10" style="3042" customWidth="1"/>
    <col min="11272" max="11520" width="9.140625" style="3042"/>
    <col min="11521" max="11521" width="29.28515625" style="3042" customWidth="1"/>
    <col min="11522" max="11522" width="17" style="3042" customWidth="1"/>
    <col min="11523" max="11523" width="11.7109375" style="3042" customWidth="1"/>
    <col min="11524" max="11524" width="16.28515625" style="3042" customWidth="1"/>
    <col min="11525" max="11525" width="18" style="3042" customWidth="1"/>
    <col min="11526" max="11526" width="14.85546875" style="3042" customWidth="1"/>
    <col min="11527" max="11527" width="10" style="3042" customWidth="1"/>
    <col min="11528" max="11776" width="9.140625" style="3042"/>
    <col min="11777" max="11777" width="29.28515625" style="3042" customWidth="1"/>
    <col min="11778" max="11778" width="17" style="3042" customWidth="1"/>
    <col min="11779" max="11779" width="11.7109375" style="3042" customWidth="1"/>
    <col min="11780" max="11780" width="16.28515625" style="3042" customWidth="1"/>
    <col min="11781" max="11781" width="18" style="3042" customWidth="1"/>
    <col min="11782" max="11782" width="14.85546875" style="3042" customWidth="1"/>
    <col min="11783" max="11783" width="10" style="3042" customWidth="1"/>
    <col min="11784" max="12032" width="9.140625" style="3042"/>
    <col min="12033" max="12033" width="29.28515625" style="3042" customWidth="1"/>
    <col min="12034" max="12034" width="17" style="3042" customWidth="1"/>
    <col min="12035" max="12035" width="11.7109375" style="3042" customWidth="1"/>
    <col min="12036" max="12036" width="16.28515625" style="3042" customWidth="1"/>
    <col min="12037" max="12037" width="18" style="3042" customWidth="1"/>
    <col min="12038" max="12038" width="14.85546875" style="3042" customWidth="1"/>
    <col min="12039" max="12039" width="10" style="3042" customWidth="1"/>
    <col min="12040" max="12288" width="9.140625" style="3042"/>
    <col min="12289" max="12289" width="29.28515625" style="3042" customWidth="1"/>
    <col min="12290" max="12290" width="17" style="3042" customWidth="1"/>
    <col min="12291" max="12291" width="11.7109375" style="3042" customWidth="1"/>
    <col min="12292" max="12292" width="16.28515625" style="3042" customWidth="1"/>
    <col min="12293" max="12293" width="18" style="3042" customWidth="1"/>
    <col min="12294" max="12294" width="14.85546875" style="3042" customWidth="1"/>
    <col min="12295" max="12295" width="10" style="3042" customWidth="1"/>
    <col min="12296" max="12544" width="9.140625" style="3042"/>
    <col min="12545" max="12545" width="29.28515625" style="3042" customWidth="1"/>
    <col min="12546" max="12546" width="17" style="3042" customWidth="1"/>
    <col min="12547" max="12547" width="11.7109375" style="3042" customWidth="1"/>
    <col min="12548" max="12548" width="16.28515625" style="3042" customWidth="1"/>
    <col min="12549" max="12549" width="18" style="3042" customWidth="1"/>
    <col min="12550" max="12550" width="14.85546875" style="3042" customWidth="1"/>
    <col min="12551" max="12551" width="10" style="3042" customWidth="1"/>
    <col min="12552" max="12800" width="9.140625" style="3042"/>
    <col min="12801" max="12801" width="29.28515625" style="3042" customWidth="1"/>
    <col min="12802" max="12802" width="17" style="3042" customWidth="1"/>
    <col min="12803" max="12803" width="11.7109375" style="3042" customWidth="1"/>
    <col min="12804" max="12804" width="16.28515625" style="3042" customWidth="1"/>
    <col min="12805" max="12805" width="18" style="3042" customWidth="1"/>
    <col min="12806" max="12806" width="14.85546875" style="3042" customWidth="1"/>
    <col min="12807" max="12807" width="10" style="3042" customWidth="1"/>
    <col min="12808" max="13056" width="9.140625" style="3042"/>
    <col min="13057" max="13057" width="29.28515625" style="3042" customWidth="1"/>
    <col min="13058" max="13058" width="17" style="3042" customWidth="1"/>
    <col min="13059" max="13059" width="11.7109375" style="3042" customWidth="1"/>
    <col min="13060" max="13060" width="16.28515625" style="3042" customWidth="1"/>
    <col min="13061" max="13061" width="18" style="3042" customWidth="1"/>
    <col min="13062" max="13062" width="14.85546875" style="3042" customWidth="1"/>
    <col min="13063" max="13063" width="10" style="3042" customWidth="1"/>
    <col min="13064" max="13312" width="9.140625" style="3042"/>
    <col min="13313" max="13313" width="29.28515625" style="3042" customWidth="1"/>
    <col min="13314" max="13314" width="17" style="3042" customWidth="1"/>
    <col min="13315" max="13315" width="11.7109375" style="3042" customWidth="1"/>
    <col min="13316" max="13316" width="16.28515625" style="3042" customWidth="1"/>
    <col min="13317" max="13317" width="18" style="3042" customWidth="1"/>
    <col min="13318" max="13318" width="14.85546875" style="3042" customWidth="1"/>
    <col min="13319" max="13319" width="10" style="3042" customWidth="1"/>
    <col min="13320" max="13568" width="9.140625" style="3042"/>
    <col min="13569" max="13569" width="29.28515625" style="3042" customWidth="1"/>
    <col min="13570" max="13570" width="17" style="3042" customWidth="1"/>
    <col min="13571" max="13571" width="11.7109375" style="3042" customWidth="1"/>
    <col min="13572" max="13572" width="16.28515625" style="3042" customWidth="1"/>
    <col min="13573" max="13573" width="18" style="3042" customWidth="1"/>
    <col min="13574" max="13574" width="14.85546875" style="3042" customWidth="1"/>
    <col min="13575" max="13575" width="10" style="3042" customWidth="1"/>
    <col min="13576" max="13824" width="9.140625" style="3042"/>
    <col min="13825" max="13825" width="29.28515625" style="3042" customWidth="1"/>
    <col min="13826" max="13826" width="17" style="3042" customWidth="1"/>
    <col min="13827" max="13827" width="11.7109375" style="3042" customWidth="1"/>
    <col min="13828" max="13828" width="16.28515625" style="3042" customWidth="1"/>
    <col min="13829" max="13829" width="18" style="3042" customWidth="1"/>
    <col min="13830" max="13830" width="14.85546875" style="3042" customWidth="1"/>
    <col min="13831" max="13831" width="10" style="3042" customWidth="1"/>
    <col min="13832" max="14080" width="9.140625" style="3042"/>
    <col min="14081" max="14081" width="29.28515625" style="3042" customWidth="1"/>
    <col min="14082" max="14082" width="17" style="3042" customWidth="1"/>
    <col min="14083" max="14083" width="11.7109375" style="3042" customWidth="1"/>
    <col min="14084" max="14084" width="16.28515625" style="3042" customWidth="1"/>
    <col min="14085" max="14085" width="18" style="3042" customWidth="1"/>
    <col min="14086" max="14086" width="14.85546875" style="3042" customWidth="1"/>
    <col min="14087" max="14087" width="10" style="3042" customWidth="1"/>
    <col min="14088" max="14336" width="9.140625" style="3042"/>
    <col min="14337" max="14337" width="29.28515625" style="3042" customWidth="1"/>
    <col min="14338" max="14338" width="17" style="3042" customWidth="1"/>
    <col min="14339" max="14339" width="11.7109375" style="3042" customWidth="1"/>
    <col min="14340" max="14340" width="16.28515625" style="3042" customWidth="1"/>
    <col min="14341" max="14341" width="18" style="3042" customWidth="1"/>
    <col min="14342" max="14342" width="14.85546875" style="3042" customWidth="1"/>
    <col min="14343" max="14343" width="10" style="3042" customWidth="1"/>
    <col min="14344" max="14592" width="9.140625" style="3042"/>
    <col min="14593" max="14593" width="29.28515625" style="3042" customWidth="1"/>
    <col min="14594" max="14594" width="17" style="3042" customWidth="1"/>
    <col min="14595" max="14595" width="11.7109375" style="3042" customWidth="1"/>
    <col min="14596" max="14596" width="16.28515625" style="3042" customWidth="1"/>
    <col min="14597" max="14597" width="18" style="3042" customWidth="1"/>
    <col min="14598" max="14598" width="14.85546875" style="3042" customWidth="1"/>
    <col min="14599" max="14599" width="10" style="3042" customWidth="1"/>
    <col min="14600" max="14848" width="9.140625" style="3042"/>
    <col min="14849" max="14849" width="29.28515625" style="3042" customWidth="1"/>
    <col min="14850" max="14850" width="17" style="3042" customWidth="1"/>
    <col min="14851" max="14851" width="11.7109375" style="3042" customWidth="1"/>
    <col min="14852" max="14852" width="16.28515625" style="3042" customWidth="1"/>
    <col min="14853" max="14853" width="18" style="3042" customWidth="1"/>
    <col min="14854" max="14854" width="14.85546875" style="3042" customWidth="1"/>
    <col min="14855" max="14855" width="10" style="3042" customWidth="1"/>
    <col min="14856" max="15104" width="9.140625" style="3042"/>
    <col min="15105" max="15105" width="29.28515625" style="3042" customWidth="1"/>
    <col min="15106" max="15106" width="17" style="3042" customWidth="1"/>
    <col min="15107" max="15107" width="11.7109375" style="3042" customWidth="1"/>
    <col min="15108" max="15108" width="16.28515625" style="3042" customWidth="1"/>
    <col min="15109" max="15109" width="18" style="3042" customWidth="1"/>
    <col min="15110" max="15110" width="14.85546875" style="3042" customWidth="1"/>
    <col min="15111" max="15111" width="10" style="3042" customWidth="1"/>
    <col min="15112" max="15360" width="9.140625" style="3042"/>
    <col min="15361" max="15361" width="29.28515625" style="3042" customWidth="1"/>
    <col min="15362" max="15362" width="17" style="3042" customWidth="1"/>
    <col min="15363" max="15363" width="11.7109375" style="3042" customWidth="1"/>
    <col min="15364" max="15364" width="16.28515625" style="3042" customWidth="1"/>
    <col min="15365" max="15365" width="18" style="3042" customWidth="1"/>
    <col min="15366" max="15366" width="14.85546875" style="3042" customWidth="1"/>
    <col min="15367" max="15367" width="10" style="3042" customWidth="1"/>
    <col min="15368" max="15616" width="9.140625" style="3042"/>
    <col min="15617" max="15617" width="29.28515625" style="3042" customWidth="1"/>
    <col min="15618" max="15618" width="17" style="3042" customWidth="1"/>
    <col min="15619" max="15619" width="11.7109375" style="3042" customWidth="1"/>
    <col min="15620" max="15620" width="16.28515625" style="3042" customWidth="1"/>
    <col min="15621" max="15621" width="18" style="3042" customWidth="1"/>
    <col min="15622" max="15622" width="14.85546875" style="3042" customWidth="1"/>
    <col min="15623" max="15623" width="10" style="3042" customWidth="1"/>
    <col min="15624" max="15872" width="9.140625" style="3042"/>
    <col min="15873" max="15873" width="29.28515625" style="3042" customWidth="1"/>
    <col min="15874" max="15874" width="17" style="3042" customWidth="1"/>
    <col min="15875" max="15875" width="11.7109375" style="3042" customWidth="1"/>
    <col min="15876" max="15876" width="16.28515625" style="3042" customWidth="1"/>
    <col min="15877" max="15877" width="18" style="3042" customWidth="1"/>
    <col min="15878" max="15878" width="14.85546875" style="3042" customWidth="1"/>
    <col min="15879" max="15879" width="10" style="3042" customWidth="1"/>
    <col min="15880" max="16128" width="9.140625" style="3042"/>
    <col min="16129" max="16129" width="29.28515625" style="3042" customWidth="1"/>
    <col min="16130" max="16130" width="17" style="3042" customWidth="1"/>
    <col min="16131" max="16131" width="11.7109375" style="3042" customWidth="1"/>
    <col min="16132" max="16132" width="16.28515625" style="3042" customWidth="1"/>
    <col min="16133" max="16133" width="18" style="3042" customWidth="1"/>
    <col min="16134" max="16134" width="14.85546875" style="3042" customWidth="1"/>
    <col min="16135" max="16135" width="10" style="3042" customWidth="1"/>
    <col min="16136" max="16384" width="9.140625" style="3042"/>
  </cols>
  <sheetData>
    <row r="1" spans="1:14" ht="15.75" customHeight="1" x14ac:dyDescent="0.25">
      <c r="A1" s="4603" t="s">
        <v>4694</v>
      </c>
      <c r="B1" s="4604"/>
      <c r="C1" s="4604"/>
      <c r="D1" s="4604"/>
      <c r="E1" s="4604"/>
      <c r="F1" s="4542" t="s">
        <v>4806</v>
      </c>
      <c r="H1" s="3053"/>
      <c r="I1" s="3053"/>
    </row>
    <row r="2" spans="1:14" ht="18" customHeight="1" x14ac:dyDescent="0.25">
      <c r="A2" s="3099" t="s">
        <v>877</v>
      </c>
      <c r="B2" s="3099"/>
      <c r="C2" s="3100"/>
      <c r="D2" s="3100"/>
      <c r="E2" s="3100"/>
      <c r="F2" s="3101"/>
      <c r="G2" s="3101"/>
      <c r="H2" s="3053"/>
      <c r="I2" s="1368" t="s">
        <v>1500</v>
      </c>
      <c r="J2" s="1368" t="s">
        <v>4657</v>
      </c>
      <c r="K2" s="1368" t="s">
        <v>4658</v>
      </c>
      <c r="L2" s="1368" t="s">
        <v>4491</v>
      </c>
      <c r="M2" s="1368" t="s">
        <v>877</v>
      </c>
      <c r="N2" s="4600" t="s">
        <v>2698</v>
      </c>
    </row>
    <row r="3" spans="1:14" ht="18" customHeight="1" x14ac:dyDescent="0.25">
      <c r="A3" s="3055"/>
      <c r="B3" s="3055"/>
      <c r="C3" s="3055"/>
      <c r="D3" s="3055"/>
      <c r="E3" s="3055"/>
      <c r="F3" s="3056"/>
      <c r="G3" s="3056"/>
      <c r="H3" s="3053"/>
      <c r="I3">
        <v>28</v>
      </c>
      <c r="J3">
        <v>33</v>
      </c>
      <c r="K3">
        <v>34</v>
      </c>
      <c r="L3">
        <v>42</v>
      </c>
      <c r="M3">
        <v>61</v>
      </c>
      <c r="N3" s="1367" t="s">
        <v>31</v>
      </c>
    </row>
    <row r="4" spans="1:14" ht="27.75" customHeight="1" x14ac:dyDescent="0.25">
      <c r="A4" s="2172"/>
      <c r="B4" s="5683"/>
      <c r="C4" s="5683"/>
      <c r="D4" s="5683"/>
      <c r="E4" s="5683"/>
      <c r="F4" s="5678"/>
      <c r="G4" s="5678"/>
      <c r="H4" s="3053"/>
      <c r="I4"/>
      <c r="J4"/>
      <c r="K4"/>
      <c r="L4"/>
      <c r="M4"/>
      <c r="N4"/>
    </row>
    <row r="5" spans="1:14" x14ac:dyDescent="0.25">
      <c r="A5" s="2172"/>
      <c r="B5" s="4565"/>
      <c r="C5" s="2918"/>
      <c r="D5" s="4565"/>
      <c r="E5" s="2159"/>
      <c r="F5" s="4544"/>
      <c r="G5" s="4544"/>
      <c r="H5" s="3053"/>
      <c r="I5" s="3053"/>
    </row>
    <row r="6" spans="1:14" ht="18.75" customHeight="1" x14ac:dyDescent="0.25">
      <c r="A6" s="2990"/>
      <c r="B6" s="2990"/>
      <c r="C6" s="4566"/>
      <c r="D6" s="2990"/>
      <c r="E6" s="4567"/>
      <c r="F6" s="4545"/>
      <c r="G6" s="4545"/>
      <c r="H6" s="3053"/>
      <c r="I6" s="3053"/>
    </row>
    <row r="7" spans="1:14" ht="18.75" customHeight="1" x14ac:dyDescent="0.25">
      <c r="A7" s="2990"/>
      <c r="B7" s="2990"/>
      <c r="C7" s="4566"/>
      <c r="D7" s="2990"/>
      <c r="E7" s="4567"/>
      <c r="F7" s="4546"/>
      <c r="G7" s="4547"/>
      <c r="H7" s="3053"/>
      <c r="I7" s="3053"/>
    </row>
    <row r="8" spans="1:14" ht="14.25" customHeight="1" x14ac:dyDescent="0.25">
      <c r="A8" s="4550"/>
      <c r="B8" s="4550"/>
      <c r="C8" s="4550"/>
      <c r="D8" s="4568"/>
      <c r="E8" s="4568"/>
      <c r="F8" s="4546"/>
      <c r="G8" s="3096"/>
      <c r="H8" s="3053"/>
      <c r="I8" s="3053"/>
    </row>
    <row r="9" spans="1:14" ht="79.5" customHeight="1" x14ac:dyDescent="0.25">
      <c r="A9" s="5679"/>
      <c r="B9" s="5684"/>
      <c r="C9" s="5684"/>
      <c r="D9" s="5684"/>
      <c r="E9" s="5684"/>
      <c r="F9" s="4546"/>
      <c r="G9" s="3096"/>
      <c r="H9" s="3053"/>
      <c r="I9" s="3053"/>
    </row>
    <row r="10" spans="1:14" ht="14.25" customHeight="1" x14ac:dyDescent="0.25">
      <c r="A10" s="2395"/>
      <c r="B10" s="4569"/>
      <c r="C10" s="4569"/>
      <c r="D10" s="4569"/>
      <c r="E10" s="4569"/>
      <c r="F10" s="4546"/>
      <c r="G10" s="3096"/>
      <c r="H10" s="3053"/>
      <c r="I10" s="4602"/>
    </row>
    <row r="11" spans="1:14" ht="14.25" customHeight="1" x14ac:dyDescent="0.25">
      <c r="A11" s="2395"/>
      <c r="B11" s="4569"/>
      <c r="C11" s="4569"/>
      <c r="D11" s="4569"/>
      <c r="E11" s="4569"/>
      <c r="F11" s="4546"/>
      <c r="G11" s="3096"/>
      <c r="H11" s="3053"/>
      <c r="I11" s="4602"/>
    </row>
    <row r="12" spans="1:14" ht="14.25" customHeight="1" x14ac:dyDescent="0.25">
      <c r="A12" s="2395"/>
      <c r="B12" s="4569"/>
      <c r="C12" s="4569"/>
      <c r="D12" s="4569"/>
      <c r="E12" s="4569"/>
      <c r="F12" s="4546"/>
      <c r="G12" s="3096"/>
      <c r="H12" s="3053"/>
      <c r="I12" s="4602"/>
    </row>
    <row r="13" spans="1:14" ht="14.25" customHeight="1" x14ac:dyDescent="0.25">
      <c r="A13" s="2395"/>
      <c r="B13" s="4569"/>
      <c r="C13" s="4569"/>
      <c r="D13" s="4569"/>
      <c r="E13" s="4569"/>
      <c r="F13" s="4546"/>
      <c r="G13" s="3096"/>
      <c r="H13" s="3053"/>
    </row>
    <row r="14" spans="1:14" ht="14.25" customHeight="1" x14ac:dyDescent="0.25">
      <c r="A14" s="2395"/>
      <c r="B14" s="4569"/>
      <c r="C14" s="4569"/>
      <c r="D14" s="4569"/>
      <c r="E14" s="4569"/>
      <c r="F14" s="4546"/>
      <c r="G14" s="3096"/>
      <c r="H14" s="3053"/>
    </row>
    <row r="15" spans="1:14" ht="14.25" customHeight="1" x14ac:dyDescent="0.25">
      <c r="A15" s="2395"/>
      <c r="B15" s="4569"/>
      <c r="C15" s="4569"/>
      <c r="D15" s="4569"/>
      <c r="E15" s="4569"/>
      <c r="F15" s="4546"/>
      <c r="G15" s="3096"/>
      <c r="H15" s="3053"/>
    </row>
    <row r="16" spans="1:14" ht="14.25" customHeight="1" x14ac:dyDescent="0.25">
      <c r="A16" s="2395"/>
      <c r="B16" s="4569"/>
      <c r="C16" s="4569"/>
      <c r="D16" s="4569"/>
      <c r="E16" s="4569"/>
      <c r="F16" s="4546"/>
      <c r="G16" s="3096"/>
      <c r="H16" s="3053"/>
    </row>
    <row r="17" spans="1:8" ht="27.75" customHeight="1" x14ac:dyDescent="0.25">
      <c r="A17" s="5681" t="s">
        <v>4659</v>
      </c>
      <c r="B17" s="5681"/>
      <c r="C17" s="5681"/>
      <c r="D17" s="5681"/>
      <c r="E17" s="5681"/>
      <c r="F17" s="5681"/>
      <c r="G17" s="3096"/>
      <c r="H17" s="3053"/>
    </row>
    <row r="18" spans="1:8" ht="14.25" customHeight="1" x14ac:dyDescent="0.25">
      <c r="A18" s="4518"/>
      <c r="B18" s="4551"/>
      <c r="D18" s="4552"/>
      <c r="E18" s="4553"/>
      <c r="F18" s="4546"/>
      <c r="G18" s="3096"/>
      <c r="H18" s="3053"/>
    </row>
    <row r="19" spans="1:8" ht="14.25" customHeight="1" x14ac:dyDescent="0.25">
      <c r="A19" s="4518"/>
      <c r="B19" s="4551"/>
      <c r="D19" s="4552"/>
      <c r="E19" s="4553"/>
      <c r="F19" s="4546"/>
      <c r="G19" s="4554"/>
      <c r="H19" s="3053"/>
    </row>
    <row r="20" spans="1:8" ht="14.25" customHeight="1" x14ac:dyDescent="0.25">
      <c r="A20" s="4518"/>
      <c r="B20" s="4551"/>
      <c r="D20" s="4552"/>
      <c r="E20" s="4553"/>
      <c r="F20" s="4546"/>
      <c r="G20" s="3096"/>
      <c r="H20" s="3053"/>
    </row>
    <row r="21" spans="1:8" ht="14.25" customHeight="1" x14ac:dyDescent="0.25">
      <c r="A21" s="4518"/>
      <c r="B21" s="4551"/>
      <c r="D21" s="4552"/>
      <c r="E21" s="4553"/>
      <c r="F21" s="4546"/>
      <c r="G21" s="3096"/>
      <c r="H21" s="3053"/>
    </row>
    <row r="22" spans="1:8" ht="14.25" customHeight="1" x14ac:dyDescent="0.25">
      <c r="A22" s="4518"/>
      <c r="B22" s="4551"/>
      <c r="D22" s="4552"/>
      <c r="E22" s="4553"/>
      <c r="F22" s="4546"/>
      <c r="G22" s="3096"/>
      <c r="H22" s="3053"/>
    </row>
    <row r="23" spans="1:8" ht="14.25" customHeight="1" x14ac:dyDescent="0.25">
      <c r="A23" s="4518"/>
      <c r="B23" s="4551"/>
      <c r="D23" s="4552"/>
      <c r="E23" s="4553"/>
      <c r="F23" s="4546"/>
      <c r="G23" s="3096"/>
      <c r="H23" s="3053"/>
    </row>
    <row r="24" spans="1:8" ht="14.25" customHeight="1" x14ac:dyDescent="0.25">
      <c r="A24" s="4518"/>
      <c r="B24" s="4551"/>
      <c r="D24" s="4552"/>
      <c r="E24" s="4553"/>
      <c r="F24" s="4546"/>
      <c r="G24" s="3096"/>
      <c r="H24" s="3053"/>
    </row>
    <row r="25" spans="1:8" ht="14.25" customHeight="1" x14ac:dyDescent="0.25">
      <c r="A25" s="4518"/>
      <c r="B25" s="4551"/>
      <c r="D25" s="4552"/>
      <c r="E25" s="4553"/>
      <c r="F25" s="4546"/>
      <c r="G25" s="3096"/>
      <c r="H25" s="3053"/>
    </row>
    <row r="26" spans="1:8" ht="14.25" customHeight="1" x14ac:dyDescent="0.25">
      <c r="A26" s="4518"/>
      <c r="B26" s="4551"/>
      <c r="D26" s="4552"/>
      <c r="E26" s="4553"/>
      <c r="F26" s="4546"/>
      <c r="G26" s="3096"/>
      <c r="H26" s="3053"/>
    </row>
    <row r="27" spans="1:8" ht="14.25" customHeight="1" x14ac:dyDescent="0.25">
      <c r="A27" s="4518"/>
      <c r="B27" s="4551"/>
      <c r="D27" s="4552"/>
      <c r="E27" s="4553"/>
      <c r="F27" s="4546"/>
      <c r="G27" s="3096"/>
      <c r="H27" s="3053"/>
    </row>
    <row r="28" spans="1:8" ht="14.25" customHeight="1" x14ac:dyDescent="0.25">
      <c r="A28" s="4518"/>
      <c r="B28" s="4551"/>
      <c r="D28" s="4552"/>
      <c r="E28" s="4553"/>
      <c r="F28" s="4546"/>
      <c r="G28" s="3096"/>
      <c r="H28" s="3053"/>
    </row>
    <row r="29" spans="1:8" ht="14.25" customHeight="1" x14ac:dyDescent="0.25">
      <c r="A29" s="4518"/>
      <c r="B29" s="4551"/>
      <c r="D29" s="4552"/>
      <c r="E29" s="4553"/>
      <c r="F29" s="4546"/>
      <c r="G29" s="3096"/>
      <c r="H29" s="3053"/>
    </row>
    <row r="30" spans="1:8" ht="14.25" customHeight="1" x14ac:dyDescent="0.25">
      <c r="A30" s="4518"/>
      <c r="B30" s="4551"/>
      <c r="D30" s="4552"/>
      <c r="E30" s="4553"/>
      <c r="F30" s="4546"/>
      <c r="G30" s="3096"/>
      <c r="H30" s="3053"/>
    </row>
    <row r="31" spans="1:8" ht="14.25" customHeight="1" x14ac:dyDescent="0.25">
      <c r="A31" s="4518"/>
      <c r="B31" s="4551"/>
      <c r="D31" s="4552"/>
      <c r="E31" s="4553"/>
      <c r="F31" s="4546"/>
      <c r="G31" s="3096"/>
      <c r="H31" s="3053"/>
    </row>
    <row r="32" spans="1:8" ht="14.25" customHeight="1" x14ac:dyDescent="0.25">
      <c r="A32" s="4518"/>
      <c r="B32" s="4551"/>
      <c r="D32" s="4552"/>
      <c r="E32" s="4553"/>
      <c r="F32" s="4546"/>
      <c r="G32" s="3096"/>
      <c r="H32" s="3053"/>
    </row>
    <row r="33" spans="1:9" ht="14.25" customHeight="1" x14ac:dyDescent="0.25">
      <c r="A33" s="4518"/>
      <c r="B33" s="4551"/>
      <c r="D33" s="4552"/>
      <c r="E33" s="4553"/>
      <c r="F33" s="4546"/>
      <c r="G33" s="3096"/>
      <c r="H33" s="3053"/>
    </row>
    <row r="34" spans="1:9" ht="14.25" customHeight="1" x14ac:dyDescent="0.25">
      <c r="A34" s="4518"/>
      <c r="B34" s="4551"/>
      <c r="D34" s="4552"/>
      <c r="E34" s="4553"/>
      <c r="F34" s="4546"/>
      <c r="G34" s="3096"/>
      <c r="H34" s="3053"/>
    </row>
    <row r="35" spans="1:9" ht="14.25" customHeight="1" x14ac:dyDescent="0.25">
      <c r="A35" s="4518"/>
      <c r="B35" s="4551"/>
      <c r="D35" s="4552"/>
      <c r="E35" s="4553"/>
      <c r="F35" s="4546"/>
      <c r="G35" s="3096"/>
      <c r="H35" s="3053"/>
    </row>
    <row r="36" spans="1:9" ht="14.25" customHeight="1" x14ac:dyDescent="0.25">
      <c r="A36" s="4518"/>
      <c r="B36" s="4551"/>
      <c r="D36" s="4552"/>
      <c r="E36" s="4553"/>
      <c r="F36" s="4546"/>
      <c r="G36" s="3096"/>
      <c r="H36" s="3053"/>
    </row>
    <row r="37" spans="1:9" ht="14.25" customHeight="1" x14ac:dyDescent="0.25">
      <c r="A37" s="4518"/>
      <c r="B37" s="4551"/>
      <c r="D37" s="4552"/>
      <c r="E37" s="4553"/>
      <c r="F37" s="4546"/>
      <c r="G37" s="3096"/>
      <c r="H37" s="3053"/>
    </row>
    <row r="38" spans="1:9" ht="14.25" customHeight="1" x14ac:dyDescent="0.25">
      <c r="A38" s="4518"/>
      <c r="B38" s="4551"/>
      <c r="D38" s="4552"/>
      <c r="E38" s="4553"/>
      <c r="F38" s="4546"/>
      <c r="G38" s="3096"/>
      <c r="H38" s="3053"/>
    </row>
    <row r="39" spans="1:9" ht="14.25" customHeight="1" x14ac:dyDescent="0.25">
      <c r="A39" s="4518"/>
      <c r="B39" s="4551"/>
      <c r="D39" s="4552"/>
      <c r="E39" s="4553"/>
      <c r="F39" s="4546"/>
      <c r="G39" s="3096"/>
      <c r="H39" s="3053"/>
    </row>
    <row r="40" spans="1:9" ht="14.25" customHeight="1" x14ac:dyDescent="0.25">
      <c r="A40" s="4555"/>
      <c r="B40" s="4556"/>
      <c r="C40" s="4557"/>
      <c r="D40" s="4558"/>
      <c r="E40" s="4559"/>
      <c r="F40" s="4556"/>
      <c r="G40" s="4560"/>
      <c r="H40" s="3053"/>
    </row>
    <row r="41" spans="1:9" x14ac:dyDescent="0.25">
      <c r="A41" s="3053"/>
      <c r="B41" s="3053"/>
      <c r="C41" s="3053"/>
      <c r="D41" s="3053"/>
      <c r="E41" s="3053"/>
      <c r="F41" s="3053"/>
      <c r="G41" s="3053"/>
      <c r="H41" s="3053"/>
    </row>
    <row r="42" spans="1:9" x14ac:dyDescent="0.25">
      <c r="A42" s="4561"/>
      <c r="B42" s="3053"/>
      <c r="C42" s="3053"/>
      <c r="D42" s="3053"/>
      <c r="E42" s="3053"/>
      <c r="F42" s="3053"/>
      <c r="G42" s="3053"/>
      <c r="H42" s="3053"/>
    </row>
    <row r="43" spans="1:9" x14ac:dyDescent="0.25">
      <c r="A43" s="4562"/>
      <c r="B43" s="3053"/>
      <c r="C43" s="3053"/>
      <c r="D43" s="3053"/>
      <c r="E43" s="3053"/>
      <c r="F43" s="3053"/>
      <c r="G43" s="3053"/>
      <c r="H43" s="3053"/>
    </row>
    <row r="44" spans="1:9" x14ac:dyDescent="0.25">
      <c r="A44" s="3053"/>
      <c r="B44" s="3053"/>
      <c r="C44" s="3053"/>
      <c r="D44" s="3053"/>
      <c r="E44" s="3053"/>
      <c r="F44" s="3053"/>
      <c r="G44" s="3053"/>
      <c r="H44" s="3053"/>
      <c r="I44" s="3053"/>
    </row>
    <row r="45" spans="1:9" x14ac:dyDescent="0.25">
      <c r="A45" s="3053"/>
      <c r="B45" s="3053"/>
      <c r="C45" s="3053"/>
      <c r="D45" s="3053"/>
      <c r="E45" s="3053"/>
      <c r="F45" s="3053"/>
      <c r="G45" s="3053"/>
      <c r="H45" s="3053"/>
      <c r="I45" s="3053"/>
    </row>
    <row r="46" spans="1:9" x14ac:dyDescent="0.25">
      <c r="A46" s="3053"/>
      <c r="B46" s="3053"/>
      <c r="C46" s="3053"/>
      <c r="D46" s="3053"/>
      <c r="E46" s="3053"/>
      <c r="F46" s="3053"/>
      <c r="G46" s="3053"/>
      <c r="H46" s="3053"/>
      <c r="I46" s="3053"/>
    </row>
    <row r="47" spans="1:9" x14ac:dyDescent="0.25">
      <c r="A47" s="3053"/>
      <c r="B47" s="3053"/>
      <c r="C47" s="3053"/>
      <c r="D47" s="3053"/>
      <c r="E47" s="3053"/>
      <c r="F47" s="3053"/>
      <c r="G47" s="3053"/>
      <c r="H47" s="3053"/>
      <c r="I47" s="3053"/>
    </row>
    <row r="48" spans="1:9" x14ac:dyDescent="0.25">
      <c r="A48" s="3053"/>
      <c r="B48" s="3053"/>
      <c r="C48" s="3053"/>
      <c r="D48" s="3053"/>
      <c r="E48" s="3053"/>
      <c r="F48" s="3053"/>
      <c r="G48" s="3053"/>
      <c r="H48" s="3053"/>
      <c r="I48" s="3053"/>
    </row>
    <row r="49" spans="1:9" x14ac:dyDescent="0.25">
      <c r="A49" s="3053"/>
      <c r="B49" s="3053"/>
      <c r="C49" s="3053"/>
      <c r="D49" s="3053"/>
      <c r="E49" s="3053"/>
      <c r="F49" s="3053"/>
      <c r="G49" s="3053"/>
      <c r="H49" s="3053"/>
      <c r="I49" s="3053"/>
    </row>
    <row r="50" spans="1:9" x14ac:dyDescent="0.25">
      <c r="I50" s="3053"/>
    </row>
    <row r="51" spans="1:9" x14ac:dyDescent="0.25">
      <c r="I51" s="3053"/>
    </row>
    <row r="52" spans="1:9" x14ac:dyDescent="0.25">
      <c r="I52" s="3053"/>
    </row>
  </sheetData>
  <mergeCells count="5">
    <mergeCell ref="B4:C4"/>
    <mergeCell ref="D4:E4"/>
    <mergeCell ref="F4:G4"/>
    <mergeCell ref="A9:E9"/>
    <mergeCell ref="A17:F17"/>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&amp;R&amp;"Tahoma,Normal"237</oddFooter>
  </headerFooter>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EB700B"/>
  </sheetPr>
  <dimension ref="A1:J46"/>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48.85546875" style="3042" customWidth="1"/>
    <col min="2" max="2" width="17.140625" style="3042" customWidth="1"/>
    <col min="3" max="3" width="11.28515625" style="3042" customWidth="1"/>
    <col min="4" max="4" width="14.5703125" style="3042" customWidth="1"/>
    <col min="5" max="5" width="8.7109375" style="3042" customWidth="1"/>
    <col min="6" max="6" width="15.28515625" style="3042" customWidth="1"/>
    <col min="7" max="7" width="14.85546875" style="3042" customWidth="1"/>
    <col min="8" max="8" width="10" style="3042" customWidth="1"/>
    <col min="9" max="9" width="17.28515625" style="3042" customWidth="1"/>
    <col min="10" max="256" width="9.140625" style="3042"/>
    <col min="257" max="257" width="44.5703125" style="3042" customWidth="1"/>
    <col min="258" max="258" width="16.42578125" style="3042" customWidth="1"/>
    <col min="259" max="259" width="11.140625" style="3042" customWidth="1"/>
    <col min="260" max="260" width="13.5703125" style="3042" customWidth="1"/>
    <col min="261" max="261" width="10" style="3042" customWidth="1"/>
    <col min="262" max="262" width="15.28515625" style="3042" customWidth="1"/>
    <col min="263" max="263" width="14.85546875" style="3042" customWidth="1"/>
    <col min="264" max="264" width="10" style="3042" customWidth="1"/>
    <col min="265" max="265" width="17.28515625" style="3042" customWidth="1"/>
    <col min="266" max="512" width="9.140625" style="3042"/>
    <col min="513" max="513" width="44.5703125" style="3042" customWidth="1"/>
    <col min="514" max="514" width="16.42578125" style="3042" customWidth="1"/>
    <col min="515" max="515" width="11.140625" style="3042" customWidth="1"/>
    <col min="516" max="516" width="13.5703125" style="3042" customWidth="1"/>
    <col min="517" max="517" width="10" style="3042" customWidth="1"/>
    <col min="518" max="518" width="15.28515625" style="3042" customWidth="1"/>
    <col min="519" max="519" width="14.85546875" style="3042" customWidth="1"/>
    <col min="520" max="520" width="10" style="3042" customWidth="1"/>
    <col min="521" max="521" width="17.28515625" style="3042" customWidth="1"/>
    <col min="522" max="768" width="9.140625" style="3042"/>
    <col min="769" max="769" width="44.5703125" style="3042" customWidth="1"/>
    <col min="770" max="770" width="16.42578125" style="3042" customWidth="1"/>
    <col min="771" max="771" width="11.140625" style="3042" customWidth="1"/>
    <col min="772" max="772" width="13.5703125" style="3042" customWidth="1"/>
    <col min="773" max="773" width="10" style="3042" customWidth="1"/>
    <col min="774" max="774" width="15.28515625" style="3042" customWidth="1"/>
    <col min="775" max="775" width="14.85546875" style="3042" customWidth="1"/>
    <col min="776" max="776" width="10" style="3042" customWidth="1"/>
    <col min="777" max="777" width="17.28515625" style="3042" customWidth="1"/>
    <col min="778" max="1024" width="9.140625" style="3042"/>
    <col min="1025" max="1025" width="44.5703125" style="3042" customWidth="1"/>
    <col min="1026" max="1026" width="16.42578125" style="3042" customWidth="1"/>
    <col min="1027" max="1027" width="11.140625" style="3042" customWidth="1"/>
    <col min="1028" max="1028" width="13.5703125" style="3042" customWidth="1"/>
    <col min="1029" max="1029" width="10" style="3042" customWidth="1"/>
    <col min="1030" max="1030" width="15.28515625" style="3042" customWidth="1"/>
    <col min="1031" max="1031" width="14.85546875" style="3042" customWidth="1"/>
    <col min="1032" max="1032" width="10" style="3042" customWidth="1"/>
    <col min="1033" max="1033" width="17.28515625" style="3042" customWidth="1"/>
    <col min="1034" max="1280" width="9.140625" style="3042"/>
    <col min="1281" max="1281" width="44.5703125" style="3042" customWidth="1"/>
    <col min="1282" max="1282" width="16.42578125" style="3042" customWidth="1"/>
    <col min="1283" max="1283" width="11.140625" style="3042" customWidth="1"/>
    <col min="1284" max="1284" width="13.5703125" style="3042" customWidth="1"/>
    <col min="1285" max="1285" width="10" style="3042" customWidth="1"/>
    <col min="1286" max="1286" width="15.28515625" style="3042" customWidth="1"/>
    <col min="1287" max="1287" width="14.85546875" style="3042" customWidth="1"/>
    <col min="1288" max="1288" width="10" style="3042" customWidth="1"/>
    <col min="1289" max="1289" width="17.28515625" style="3042" customWidth="1"/>
    <col min="1290" max="1536" width="9.140625" style="3042"/>
    <col min="1537" max="1537" width="44.5703125" style="3042" customWidth="1"/>
    <col min="1538" max="1538" width="16.42578125" style="3042" customWidth="1"/>
    <col min="1539" max="1539" width="11.140625" style="3042" customWidth="1"/>
    <col min="1540" max="1540" width="13.5703125" style="3042" customWidth="1"/>
    <col min="1541" max="1541" width="10" style="3042" customWidth="1"/>
    <col min="1542" max="1542" width="15.28515625" style="3042" customWidth="1"/>
    <col min="1543" max="1543" width="14.85546875" style="3042" customWidth="1"/>
    <col min="1544" max="1544" width="10" style="3042" customWidth="1"/>
    <col min="1545" max="1545" width="17.28515625" style="3042" customWidth="1"/>
    <col min="1546" max="1792" width="9.140625" style="3042"/>
    <col min="1793" max="1793" width="44.5703125" style="3042" customWidth="1"/>
    <col min="1794" max="1794" width="16.42578125" style="3042" customWidth="1"/>
    <col min="1795" max="1795" width="11.140625" style="3042" customWidth="1"/>
    <col min="1796" max="1796" width="13.5703125" style="3042" customWidth="1"/>
    <col min="1797" max="1797" width="10" style="3042" customWidth="1"/>
    <col min="1798" max="1798" width="15.28515625" style="3042" customWidth="1"/>
    <col min="1799" max="1799" width="14.85546875" style="3042" customWidth="1"/>
    <col min="1800" max="1800" width="10" style="3042" customWidth="1"/>
    <col min="1801" max="1801" width="17.28515625" style="3042" customWidth="1"/>
    <col min="1802" max="2048" width="9.140625" style="3042"/>
    <col min="2049" max="2049" width="44.5703125" style="3042" customWidth="1"/>
    <col min="2050" max="2050" width="16.42578125" style="3042" customWidth="1"/>
    <col min="2051" max="2051" width="11.140625" style="3042" customWidth="1"/>
    <col min="2052" max="2052" width="13.5703125" style="3042" customWidth="1"/>
    <col min="2053" max="2053" width="10" style="3042" customWidth="1"/>
    <col min="2054" max="2054" width="15.28515625" style="3042" customWidth="1"/>
    <col min="2055" max="2055" width="14.85546875" style="3042" customWidth="1"/>
    <col min="2056" max="2056" width="10" style="3042" customWidth="1"/>
    <col min="2057" max="2057" width="17.28515625" style="3042" customWidth="1"/>
    <col min="2058" max="2304" width="9.140625" style="3042"/>
    <col min="2305" max="2305" width="44.5703125" style="3042" customWidth="1"/>
    <col min="2306" max="2306" width="16.42578125" style="3042" customWidth="1"/>
    <col min="2307" max="2307" width="11.140625" style="3042" customWidth="1"/>
    <col min="2308" max="2308" width="13.5703125" style="3042" customWidth="1"/>
    <col min="2309" max="2309" width="10" style="3042" customWidth="1"/>
    <col min="2310" max="2310" width="15.28515625" style="3042" customWidth="1"/>
    <col min="2311" max="2311" width="14.85546875" style="3042" customWidth="1"/>
    <col min="2312" max="2312" width="10" style="3042" customWidth="1"/>
    <col min="2313" max="2313" width="17.28515625" style="3042" customWidth="1"/>
    <col min="2314" max="2560" width="9.140625" style="3042"/>
    <col min="2561" max="2561" width="44.5703125" style="3042" customWidth="1"/>
    <col min="2562" max="2562" width="16.42578125" style="3042" customWidth="1"/>
    <col min="2563" max="2563" width="11.140625" style="3042" customWidth="1"/>
    <col min="2564" max="2564" width="13.5703125" style="3042" customWidth="1"/>
    <col min="2565" max="2565" width="10" style="3042" customWidth="1"/>
    <col min="2566" max="2566" width="15.28515625" style="3042" customWidth="1"/>
    <col min="2567" max="2567" width="14.85546875" style="3042" customWidth="1"/>
    <col min="2568" max="2568" width="10" style="3042" customWidth="1"/>
    <col min="2569" max="2569" width="17.28515625" style="3042" customWidth="1"/>
    <col min="2570" max="2816" width="9.140625" style="3042"/>
    <col min="2817" max="2817" width="44.5703125" style="3042" customWidth="1"/>
    <col min="2818" max="2818" width="16.42578125" style="3042" customWidth="1"/>
    <col min="2819" max="2819" width="11.140625" style="3042" customWidth="1"/>
    <col min="2820" max="2820" width="13.5703125" style="3042" customWidth="1"/>
    <col min="2821" max="2821" width="10" style="3042" customWidth="1"/>
    <col min="2822" max="2822" width="15.28515625" style="3042" customWidth="1"/>
    <col min="2823" max="2823" width="14.85546875" style="3042" customWidth="1"/>
    <col min="2824" max="2824" width="10" style="3042" customWidth="1"/>
    <col min="2825" max="2825" width="17.28515625" style="3042" customWidth="1"/>
    <col min="2826" max="3072" width="9.140625" style="3042"/>
    <col min="3073" max="3073" width="44.5703125" style="3042" customWidth="1"/>
    <col min="3074" max="3074" width="16.42578125" style="3042" customWidth="1"/>
    <col min="3075" max="3075" width="11.140625" style="3042" customWidth="1"/>
    <col min="3076" max="3076" width="13.5703125" style="3042" customWidth="1"/>
    <col min="3077" max="3077" width="10" style="3042" customWidth="1"/>
    <col min="3078" max="3078" width="15.28515625" style="3042" customWidth="1"/>
    <col min="3079" max="3079" width="14.85546875" style="3042" customWidth="1"/>
    <col min="3080" max="3080" width="10" style="3042" customWidth="1"/>
    <col min="3081" max="3081" width="17.28515625" style="3042" customWidth="1"/>
    <col min="3082" max="3328" width="9.140625" style="3042"/>
    <col min="3329" max="3329" width="44.5703125" style="3042" customWidth="1"/>
    <col min="3330" max="3330" width="16.42578125" style="3042" customWidth="1"/>
    <col min="3331" max="3331" width="11.140625" style="3042" customWidth="1"/>
    <col min="3332" max="3332" width="13.5703125" style="3042" customWidth="1"/>
    <col min="3333" max="3333" width="10" style="3042" customWidth="1"/>
    <col min="3334" max="3334" width="15.28515625" style="3042" customWidth="1"/>
    <col min="3335" max="3335" width="14.85546875" style="3042" customWidth="1"/>
    <col min="3336" max="3336" width="10" style="3042" customWidth="1"/>
    <col min="3337" max="3337" width="17.28515625" style="3042" customWidth="1"/>
    <col min="3338" max="3584" width="9.140625" style="3042"/>
    <col min="3585" max="3585" width="44.5703125" style="3042" customWidth="1"/>
    <col min="3586" max="3586" width="16.42578125" style="3042" customWidth="1"/>
    <col min="3587" max="3587" width="11.140625" style="3042" customWidth="1"/>
    <col min="3588" max="3588" width="13.5703125" style="3042" customWidth="1"/>
    <col min="3589" max="3589" width="10" style="3042" customWidth="1"/>
    <col min="3590" max="3590" width="15.28515625" style="3042" customWidth="1"/>
    <col min="3591" max="3591" width="14.85546875" style="3042" customWidth="1"/>
    <col min="3592" max="3592" width="10" style="3042" customWidth="1"/>
    <col min="3593" max="3593" width="17.28515625" style="3042" customWidth="1"/>
    <col min="3594" max="3840" width="9.140625" style="3042"/>
    <col min="3841" max="3841" width="44.5703125" style="3042" customWidth="1"/>
    <col min="3842" max="3842" width="16.42578125" style="3042" customWidth="1"/>
    <col min="3843" max="3843" width="11.140625" style="3042" customWidth="1"/>
    <col min="3844" max="3844" width="13.5703125" style="3042" customWidth="1"/>
    <col min="3845" max="3845" width="10" style="3042" customWidth="1"/>
    <col min="3846" max="3846" width="15.28515625" style="3042" customWidth="1"/>
    <col min="3847" max="3847" width="14.85546875" style="3042" customWidth="1"/>
    <col min="3848" max="3848" width="10" style="3042" customWidth="1"/>
    <col min="3849" max="3849" width="17.28515625" style="3042" customWidth="1"/>
    <col min="3850" max="4096" width="9.140625" style="3042"/>
    <col min="4097" max="4097" width="44.5703125" style="3042" customWidth="1"/>
    <col min="4098" max="4098" width="16.42578125" style="3042" customWidth="1"/>
    <col min="4099" max="4099" width="11.140625" style="3042" customWidth="1"/>
    <col min="4100" max="4100" width="13.5703125" style="3042" customWidth="1"/>
    <col min="4101" max="4101" width="10" style="3042" customWidth="1"/>
    <col min="4102" max="4102" width="15.28515625" style="3042" customWidth="1"/>
    <col min="4103" max="4103" width="14.85546875" style="3042" customWidth="1"/>
    <col min="4104" max="4104" width="10" style="3042" customWidth="1"/>
    <col min="4105" max="4105" width="17.28515625" style="3042" customWidth="1"/>
    <col min="4106" max="4352" width="9.140625" style="3042"/>
    <col min="4353" max="4353" width="44.5703125" style="3042" customWidth="1"/>
    <col min="4354" max="4354" width="16.42578125" style="3042" customWidth="1"/>
    <col min="4355" max="4355" width="11.140625" style="3042" customWidth="1"/>
    <col min="4356" max="4356" width="13.5703125" style="3042" customWidth="1"/>
    <col min="4357" max="4357" width="10" style="3042" customWidth="1"/>
    <col min="4358" max="4358" width="15.28515625" style="3042" customWidth="1"/>
    <col min="4359" max="4359" width="14.85546875" style="3042" customWidth="1"/>
    <col min="4360" max="4360" width="10" style="3042" customWidth="1"/>
    <col min="4361" max="4361" width="17.28515625" style="3042" customWidth="1"/>
    <col min="4362" max="4608" width="9.140625" style="3042"/>
    <col min="4609" max="4609" width="44.5703125" style="3042" customWidth="1"/>
    <col min="4610" max="4610" width="16.42578125" style="3042" customWidth="1"/>
    <col min="4611" max="4611" width="11.140625" style="3042" customWidth="1"/>
    <col min="4612" max="4612" width="13.5703125" style="3042" customWidth="1"/>
    <col min="4613" max="4613" width="10" style="3042" customWidth="1"/>
    <col min="4614" max="4614" width="15.28515625" style="3042" customWidth="1"/>
    <col min="4615" max="4615" width="14.85546875" style="3042" customWidth="1"/>
    <col min="4616" max="4616" width="10" style="3042" customWidth="1"/>
    <col min="4617" max="4617" width="17.28515625" style="3042" customWidth="1"/>
    <col min="4618" max="4864" width="9.140625" style="3042"/>
    <col min="4865" max="4865" width="44.5703125" style="3042" customWidth="1"/>
    <col min="4866" max="4866" width="16.42578125" style="3042" customWidth="1"/>
    <col min="4867" max="4867" width="11.140625" style="3042" customWidth="1"/>
    <col min="4868" max="4868" width="13.5703125" style="3042" customWidth="1"/>
    <col min="4869" max="4869" width="10" style="3042" customWidth="1"/>
    <col min="4870" max="4870" width="15.28515625" style="3042" customWidth="1"/>
    <col min="4871" max="4871" width="14.85546875" style="3042" customWidth="1"/>
    <col min="4872" max="4872" width="10" style="3042" customWidth="1"/>
    <col min="4873" max="4873" width="17.28515625" style="3042" customWidth="1"/>
    <col min="4874" max="5120" width="9.140625" style="3042"/>
    <col min="5121" max="5121" width="44.5703125" style="3042" customWidth="1"/>
    <col min="5122" max="5122" width="16.42578125" style="3042" customWidth="1"/>
    <col min="5123" max="5123" width="11.140625" style="3042" customWidth="1"/>
    <col min="5124" max="5124" width="13.5703125" style="3042" customWidth="1"/>
    <col min="5125" max="5125" width="10" style="3042" customWidth="1"/>
    <col min="5126" max="5126" width="15.28515625" style="3042" customWidth="1"/>
    <col min="5127" max="5127" width="14.85546875" style="3042" customWidth="1"/>
    <col min="5128" max="5128" width="10" style="3042" customWidth="1"/>
    <col min="5129" max="5129" width="17.28515625" style="3042" customWidth="1"/>
    <col min="5130" max="5376" width="9.140625" style="3042"/>
    <col min="5377" max="5377" width="44.5703125" style="3042" customWidth="1"/>
    <col min="5378" max="5378" width="16.42578125" style="3042" customWidth="1"/>
    <col min="5379" max="5379" width="11.140625" style="3042" customWidth="1"/>
    <col min="5380" max="5380" width="13.5703125" style="3042" customWidth="1"/>
    <col min="5381" max="5381" width="10" style="3042" customWidth="1"/>
    <col min="5382" max="5382" width="15.28515625" style="3042" customWidth="1"/>
    <col min="5383" max="5383" width="14.85546875" style="3042" customWidth="1"/>
    <col min="5384" max="5384" width="10" style="3042" customWidth="1"/>
    <col min="5385" max="5385" width="17.28515625" style="3042" customWidth="1"/>
    <col min="5386" max="5632" width="9.140625" style="3042"/>
    <col min="5633" max="5633" width="44.5703125" style="3042" customWidth="1"/>
    <col min="5634" max="5634" width="16.42578125" style="3042" customWidth="1"/>
    <col min="5635" max="5635" width="11.140625" style="3042" customWidth="1"/>
    <col min="5636" max="5636" width="13.5703125" style="3042" customWidth="1"/>
    <col min="5637" max="5637" width="10" style="3042" customWidth="1"/>
    <col min="5638" max="5638" width="15.28515625" style="3042" customWidth="1"/>
    <col min="5639" max="5639" width="14.85546875" style="3042" customWidth="1"/>
    <col min="5640" max="5640" width="10" style="3042" customWidth="1"/>
    <col min="5641" max="5641" width="17.28515625" style="3042" customWidth="1"/>
    <col min="5642" max="5888" width="9.140625" style="3042"/>
    <col min="5889" max="5889" width="44.5703125" style="3042" customWidth="1"/>
    <col min="5890" max="5890" width="16.42578125" style="3042" customWidth="1"/>
    <col min="5891" max="5891" width="11.140625" style="3042" customWidth="1"/>
    <col min="5892" max="5892" width="13.5703125" style="3042" customWidth="1"/>
    <col min="5893" max="5893" width="10" style="3042" customWidth="1"/>
    <col min="5894" max="5894" width="15.28515625" style="3042" customWidth="1"/>
    <col min="5895" max="5895" width="14.85546875" style="3042" customWidth="1"/>
    <col min="5896" max="5896" width="10" style="3042" customWidth="1"/>
    <col min="5897" max="5897" width="17.28515625" style="3042" customWidth="1"/>
    <col min="5898" max="6144" width="9.140625" style="3042"/>
    <col min="6145" max="6145" width="44.5703125" style="3042" customWidth="1"/>
    <col min="6146" max="6146" width="16.42578125" style="3042" customWidth="1"/>
    <col min="6147" max="6147" width="11.140625" style="3042" customWidth="1"/>
    <col min="6148" max="6148" width="13.5703125" style="3042" customWidth="1"/>
    <col min="6149" max="6149" width="10" style="3042" customWidth="1"/>
    <col min="6150" max="6150" width="15.28515625" style="3042" customWidth="1"/>
    <col min="6151" max="6151" width="14.85546875" style="3042" customWidth="1"/>
    <col min="6152" max="6152" width="10" style="3042" customWidth="1"/>
    <col min="6153" max="6153" width="17.28515625" style="3042" customWidth="1"/>
    <col min="6154" max="6400" width="9.140625" style="3042"/>
    <col min="6401" max="6401" width="44.5703125" style="3042" customWidth="1"/>
    <col min="6402" max="6402" width="16.42578125" style="3042" customWidth="1"/>
    <col min="6403" max="6403" width="11.140625" style="3042" customWidth="1"/>
    <col min="6404" max="6404" width="13.5703125" style="3042" customWidth="1"/>
    <col min="6405" max="6405" width="10" style="3042" customWidth="1"/>
    <col min="6406" max="6406" width="15.28515625" style="3042" customWidth="1"/>
    <col min="6407" max="6407" width="14.85546875" style="3042" customWidth="1"/>
    <col min="6408" max="6408" width="10" style="3042" customWidth="1"/>
    <col min="6409" max="6409" width="17.28515625" style="3042" customWidth="1"/>
    <col min="6410" max="6656" width="9.140625" style="3042"/>
    <col min="6657" max="6657" width="44.5703125" style="3042" customWidth="1"/>
    <col min="6658" max="6658" width="16.42578125" style="3042" customWidth="1"/>
    <col min="6659" max="6659" width="11.140625" style="3042" customWidth="1"/>
    <col min="6660" max="6660" width="13.5703125" style="3042" customWidth="1"/>
    <col min="6661" max="6661" width="10" style="3042" customWidth="1"/>
    <col min="6662" max="6662" width="15.28515625" style="3042" customWidth="1"/>
    <col min="6663" max="6663" width="14.85546875" style="3042" customWidth="1"/>
    <col min="6664" max="6664" width="10" style="3042" customWidth="1"/>
    <col min="6665" max="6665" width="17.28515625" style="3042" customWidth="1"/>
    <col min="6666" max="6912" width="9.140625" style="3042"/>
    <col min="6913" max="6913" width="44.5703125" style="3042" customWidth="1"/>
    <col min="6914" max="6914" width="16.42578125" style="3042" customWidth="1"/>
    <col min="6915" max="6915" width="11.140625" style="3042" customWidth="1"/>
    <col min="6916" max="6916" width="13.5703125" style="3042" customWidth="1"/>
    <col min="6917" max="6917" width="10" style="3042" customWidth="1"/>
    <col min="6918" max="6918" width="15.28515625" style="3042" customWidth="1"/>
    <col min="6919" max="6919" width="14.85546875" style="3042" customWidth="1"/>
    <col min="6920" max="6920" width="10" style="3042" customWidth="1"/>
    <col min="6921" max="6921" width="17.28515625" style="3042" customWidth="1"/>
    <col min="6922" max="7168" width="9.140625" style="3042"/>
    <col min="7169" max="7169" width="44.5703125" style="3042" customWidth="1"/>
    <col min="7170" max="7170" width="16.42578125" style="3042" customWidth="1"/>
    <col min="7171" max="7171" width="11.140625" style="3042" customWidth="1"/>
    <col min="7172" max="7172" width="13.5703125" style="3042" customWidth="1"/>
    <col min="7173" max="7173" width="10" style="3042" customWidth="1"/>
    <col min="7174" max="7174" width="15.28515625" style="3042" customWidth="1"/>
    <col min="7175" max="7175" width="14.85546875" style="3042" customWidth="1"/>
    <col min="7176" max="7176" width="10" style="3042" customWidth="1"/>
    <col min="7177" max="7177" width="17.28515625" style="3042" customWidth="1"/>
    <col min="7178" max="7424" width="9.140625" style="3042"/>
    <col min="7425" max="7425" width="44.5703125" style="3042" customWidth="1"/>
    <col min="7426" max="7426" width="16.42578125" style="3042" customWidth="1"/>
    <col min="7427" max="7427" width="11.140625" style="3042" customWidth="1"/>
    <col min="7428" max="7428" width="13.5703125" style="3042" customWidth="1"/>
    <col min="7429" max="7429" width="10" style="3042" customWidth="1"/>
    <col min="7430" max="7430" width="15.28515625" style="3042" customWidth="1"/>
    <col min="7431" max="7431" width="14.85546875" style="3042" customWidth="1"/>
    <col min="7432" max="7432" width="10" style="3042" customWidth="1"/>
    <col min="7433" max="7433" width="17.28515625" style="3042" customWidth="1"/>
    <col min="7434" max="7680" width="9.140625" style="3042"/>
    <col min="7681" max="7681" width="44.5703125" style="3042" customWidth="1"/>
    <col min="7682" max="7682" width="16.42578125" style="3042" customWidth="1"/>
    <col min="7683" max="7683" width="11.140625" style="3042" customWidth="1"/>
    <col min="7684" max="7684" width="13.5703125" style="3042" customWidth="1"/>
    <col min="7685" max="7685" width="10" style="3042" customWidth="1"/>
    <col min="7686" max="7686" width="15.28515625" style="3042" customWidth="1"/>
    <col min="7687" max="7687" width="14.85546875" style="3042" customWidth="1"/>
    <col min="7688" max="7688" width="10" style="3042" customWidth="1"/>
    <col min="7689" max="7689" width="17.28515625" style="3042" customWidth="1"/>
    <col min="7690" max="7936" width="9.140625" style="3042"/>
    <col min="7937" max="7937" width="44.5703125" style="3042" customWidth="1"/>
    <col min="7938" max="7938" width="16.42578125" style="3042" customWidth="1"/>
    <col min="7939" max="7939" width="11.140625" style="3042" customWidth="1"/>
    <col min="7940" max="7940" width="13.5703125" style="3042" customWidth="1"/>
    <col min="7941" max="7941" width="10" style="3042" customWidth="1"/>
    <col min="7942" max="7942" width="15.28515625" style="3042" customWidth="1"/>
    <col min="7943" max="7943" width="14.85546875" style="3042" customWidth="1"/>
    <col min="7944" max="7944" width="10" style="3042" customWidth="1"/>
    <col min="7945" max="7945" width="17.28515625" style="3042" customWidth="1"/>
    <col min="7946" max="8192" width="9.140625" style="3042"/>
    <col min="8193" max="8193" width="44.5703125" style="3042" customWidth="1"/>
    <col min="8194" max="8194" width="16.42578125" style="3042" customWidth="1"/>
    <col min="8195" max="8195" width="11.140625" style="3042" customWidth="1"/>
    <col min="8196" max="8196" width="13.5703125" style="3042" customWidth="1"/>
    <col min="8197" max="8197" width="10" style="3042" customWidth="1"/>
    <col min="8198" max="8198" width="15.28515625" style="3042" customWidth="1"/>
    <col min="8199" max="8199" width="14.85546875" style="3042" customWidth="1"/>
    <col min="8200" max="8200" width="10" style="3042" customWidth="1"/>
    <col min="8201" max="8201" width="17.28515625" style="3042" customWidth="1"/>
    <col min="8202" max="8448" width="9.140625" style="3042"/>
    <col min="8449" max="8449" width="44.5703125" style="3042" customWidth="1"/>
    <col min="8450" max="8450" width="16.42578125" style="3042" customWidth="1"/>
    <col min="8451" max="8451" width="11.140625" style="3042" customWidth="1"/>
    <col min="8452" max="8452" width="13.5703125" style="3042" customWidth="1"/>
    <col min="8453" max="8453" width="10" style="3042" customWidth="1"/>
    <col min="8454" max="8454" width="15.28515625" style="3042" customWidth="1"/>
    <col min="8455" max="8455" width="14.85546875" style="3042" customWidth="1"/>
    <col min="8456" max="8456" width="10" style="3042" customWidth="1"/>
    <col min="8457" max="8457" width="17.28515625" style="3042" customWidth="1"/>
    <col min="8458" max="8704" width="9.140625" style="3042"/>
    <col min="8705" max="8705" width="44.5703125" style="3042" customWidth="1"/>
    <col min="8706" max="8706" width="16.42578125" style="3042" customWidth="1"/>
    <col min="8707" max="8707" width="11.140625" style="3042" customWidth="1"/>
    <col min="8708" max="8708" width="13.5703125" style="3042" customWidth="1"/>
    <col min="8709" max="8709" width="10" style="3042" customWidth="1"/>
    <col min="8710" max="8710" width="15.28515625" style="3042" customWidth="1"/>
    <col min="8711" max="8711" width="14.85546875" style="3042" customWidth="1"/>
    <col min="8712" max="8712" width="10" style="3042" customWidth="1"/>
    <col min="8713" max="8713" width="17.28515625" style="3042" customWidth="1"/>
    <col min="8714" max="8960" width="9.140625" style="3042"/>
    <col min="8961" max="8961" width="44.5703125" style="3042" customWidth="1"/>
    <col min="8962" max="8962" width="16.42578125" style="3042" customWidth="1"/>
    <col min="8963" max="8963" width="11.140625" style="3042" customWidth="1"/>
    <col min="8964" max="8964" width="13.5703125" style="3042" customWidth="1"/>
    <col min="8965" max="8965" width="10" style="3042" customWidth="1"/>
    <col min="8966" max="8966" width="15.28515625" style="3042" customWidth="1"/>
    <col min="8967" max="8967" width="14.85546875" style="3042" customWidth="1"/>
    <col min="8968" max="8968" width="10" style="3042" customWidth="1"/>
    <col min="8969" max="8969" width="17.28515625" style="3042" customWidth="1"/>
    <col min="8970" max="9216" width="9.140625" style="3042"/>
    <col min="9217" max="9217" width="44.5703125" style="3042" customWidth="1"/>
    <col min="9218" max="9218" width="16.42578125" style="3042" customWidth="1"/>
    <col min="9219" max="9219" width="11.140625" style="3042" customWidth="1"/>
    <col min="9220" max="9220" width="13.5703125" style="3042" customWidth="1"/>
    <col min="9221" max="9221" width="10" style="3042" customWidth="1"/>
    <col min="9222" max="9222" width="15.28515625" style="3042" customWidth="1"/>
    <col min="9223" max="9223" width="14.85546875" style="3042" customWidth="1"/>
    <col min="9224" max="9224" width="10" style="3042" customWidth="1"/>
    <col min="9225" max="9225" width="17.28515625" style="3042" customWidth="1"/>
    <col min="9226" max="9472" width="9.140625" style="3042"/>
    <col min="9473" max="9473" width="44.5703125" style="3042" customWidth="1"/>
    <col min="9474" max="9474" width="16.42578125" style="3042" customWidth="1"/>
    <col min="9475" max="9475" width="11.140625" style="3042" customWidth="1"/>
    <col min="9476" max="9476" width="13.5703125" style="3042" customWidth="1"/>
    <col min="9477" max="9477" width="10" style="3042" customWidth="1"/>
    <col min="9478" max="9478" width="15.28515625" style="3042" customWidth="1"/>
    <col min="9479" max="9479" width="14.85546875" style="3042" customWidth="1"/>
    <col min="9480" max="9480" width="10" style="3042" customWidth="1"/>
    <col min="9481" max="9481" width="17.28515625" style="3042" customWidth="1"/>
    <col min="9482" max="9728" width="9.140625" style="3042"/>
    <col min="9729" max="9729" width="44.5703125" style="3042" customWidth="1"/>
    <col min="9730" max="9730" width="16.42578125" style="3042" customWidth="1"/>
    <col min="9731" max="9731" width="11.140625" style="3042" customWidth="1"/>
    <col min="9732" max="9732" width="13.5703125" style="3042" customWidth="1"/>
    <col min="9733" max="9733" width="10" style="3042" customWidth="1"/>
    <col min="9734" max="9734" width="15.28515625" style="3042" customWidth="1"/>
    <col min="9735" max="9735" width="14.85546875" style="3042" customWidth="1"/>
    <col min="9736" max="9736" width="10" style="3042" customWidth="1"/>
    <col min="9737" max="9737" width="17.28515625" style="3042" customWidth="1"/>
    <col min="9738" max="9984" width="9.140625" style="3042"/>
    <col min="9985" max="9985" width="44.5703125" style="3042" customWidth="1"/>
    <col min="9986" max="9986" width="16.42578125" style="3042" customWidth="1"/>
    <col min="9987" max="9987" width="11.140625" style="3042" customWidth="1"/>
    <col min="9988" max="9988" width="13.5703125" style="3042" customWidth="1"/>
    <col min="9989" max="9989" width="10" style="3042" customWidth="1"/>
    <col min="9990" max="9990" width="15.28515625" style="3042" customWidth="1"/>
    <col min="9991" max="9991" width="14.85546875" style="3042" customWidth="1"/>
    <col min="9992" max="9992" width="10" style="3042" customWidth="1"/>
    <col min="9993" max="9993" width="17.28515625" style="3042" customWidth="1"/>
    <col min="9994" max="10240" width="9.140625" style="3042"/>
    <col min="10241" max="10241" width="44.5703125" style="3042" customWidth="1"/>
    <col min="10242" max="10242" width="16.42578125" style="3042" customWidth="1"/>
    <col min="10243" max="10243" width="11.140625" style="3042" customWidth="1"/>
    <col min="10244" max="10244" width="13.5703125" style="3042" customWidth="1"/>
    <col min="10245" max="10245" width="10" style="3042" customWidth="1"/>
    <col min="10246" max="10246" width="15.28515625" style="3042" customWidth="1"/>
    <col min="10247" max="10247" width="14.85546875" style="3042" customWidth="1"/>
    <col min="10248" max="10248" width="10" style="3042" customWidth="1"/>
    <col min="10249" max="10249" width="17.28515625" style="3042" customWidth="1"/>
    <col min="10250" max="10496" width="9.140625" style="3042"/>
    <col min="10497" max="10497" width="44.5703125" style="3042" customWidth="1"/>
    <col min="10498" max="10498" width="16.42578125" style="3042" customWidth="1"/>
    <col min="10499" max="10499" width="11.140625" style="3042" customWidth="1"/>
    <col min="10500" max="10500" width="13.5703125" style="3042" customWidth="1"/>
    <col min="10501" max="10501" width="10" style="3042" customWidth="1"/>
    <col min="10502" max="10502" width="15.28515625" style="3042" customWidth="1"/>
    <col min="10503" max="10503" width="14.85546875" style="3042" customWidth="1"/>
    <col min="10504" max="10504" width="10" style="3042" customWidth="1"/>
    <col min="10505" max="10505" width="17.28515625" style="3042" customWidth="1"/>
    <col min="10506" max="10752" width="9.140625" style="3042"/>
    <col min="10753" max="10753" width="44.5703125" style="3042" customWidth="1"/>
    <col min="10754" max="10754" width="16.42578125" style="3042" customWidth="1"/>
    <col min="10755" max="10755" width="11.140625" style="3042" customWidth="1"/>
    <col min="10756" max="10756" width="13.5703125" style="3042" customWidth="1"/>
    <col min="10757" max="10757" width="10" style="3042" customWidth="1"/>
    <col min="10758" max="10758" width="15.28515625" style="3042" customWidth="1"/>
    <col min="10759" max="10759" width="14.85546875" style="3042" customWidth="1"/>
    <col min="10760" max="10760" width="10" style="3042" customWidth="1"/>
    <col min="10761" max="10761" width="17.28515625" style="3042" customWidth="1"/>
    <col min="10762" max="11008" width="9.140625" style="3042"/>
    <col min="11009" max="11009" width="44.5703125" style="3042" customWidth="1"/>
    <col min="11010" max="11010" width="16.42578125" style="3042" customWidth="1"/>
    <col min="11011" max="11011" width="11.140625" style="3042" customWidth="1"/>
    <col min="11012" max="11012" width="13.5703125" style="3042" customWidth="1"/>
    <col min="11013" max="11013" width="10" style="3042" customWidth="1"/>
    <col min="11014" max="11014" width="15.28515625" style="3042" customWidth="1"/>
    <col min="11015" max="11015" width="14.85546875" style="3042" customWidth="1"/>
    <col min="11016" max="11016" width="10" style="3042" customWidth="1"/>
    <col min="11017" max="11017" width="17.28515625" style="3042" customWidth="1"/>
    <col min="11018" max="11264" width="9.140625" style="3042"/>
    <col min="11265" max="11265" width="44.5703125" style="3042" customWidth="1"/>
    <col min="11266" max="11266" width="16.42578125" style="3042" customWidth="1"/>
    <col min="11267" max="11267" width="11.140625" style="3042" customWidth="1"/>
    <col min="11268" max="11268" width="13.5703125" style="3042" customWidth="1"/>
    <col min="11269" max="11269" width="10" style="3042" customWidth="1"/>
    <col min="11270" max="11270" width="15.28515625" style="3042" customWidth="1"/>
    <col min="11271" max="11271" width="14.85546875" style="3042" customWidth="1"/>
    <col min="11272" max="11272" width="10" style="3042" customWidth="1"/>
    <col min="11273" max="11273" width="17.28515625" style="3042" customWidth="1"/>
    <col min="11274" max="11520" width="9.140625" style="3042"/>
    <col min="11521" max="11521" width="44.5703125" style="3042" customWidth="1"/>
    <col min="11522" max="11522" width="16.42578125" style="3042" customWidth="1"/>
    <col min="11523" max="11523" width="11.140625" style="3042" customWidth="1"/>
    <col min="11524" max="11524" width="13.5703125" style="3042" customWidth="1"/>
    <col min="11525" max="11525" width="10" style="3042" customWidth="1"/>
    <col min="11526" max="11526" width="15.28515625" style="3042" customWidth="1"/>
    <col min="11527" max="11527" width="14.85546875" style="3042" customWidth="1"/>
    <col min="11528" max="11528" width="10" style="3042" customWidth="1"/>
    <col min="11529" max="11529" width="17.28515625" style="3042" customWidth="1"/>
    <col min="11530" max="11776" width="9.140625" style="3042"/>
    <col min="11777" max="11777" width="44.5703125" style="3042" customWidth="1"/>
    <col min="11778" max="11778" width="16.42578125" style="3042" customWidth="1"/>
    <col min="11779" max="11779" width="11.140625" style="3042" customWidth="1"/>
    <col min="11780" max="11780" width="13.5703125" style="3042" customWidth="1"/>
    <col min="11781" max="11781" width="10" style="3042" customWidth="1"/>
    <col min="11782" max="11782" width="15.28515625" style="3042" customWidth="1"/>
    <col min="11783" max="11783" width="14.85546875" style="3042" customWidth="1"/>
    <col min="11784" max="11784" width="10" style="3042" customWidth="1"/>
    <col min="11785" max="11785" width="17.28515625" style="3042" customWidth="1"/>
    <col min="11786" max="12032" width="9.140625" style="3042"/>
    <col min="12033" max="12033" width="44.5703125" style="3042" customWidth="1"/>
    <col min="12034" max="12034" width="16.42578125" style="3042" customWidth="1"/>
    <col min="12035" max="12035" width="11.140625" style="3042" customWidth="1"/>
    <col min="12036" max="12036" width="13.5703125" style="3042" customWidth="1"/>
    <col min="12037" max="12037" width="10" style="3042" customWidth="1"/>
    <col min="12038" max="12038" width="15.28515625" style="3042" customWidth="1"/>
    <col min="12039" max="12039" width="14.85546875" style="3042" customWidth="1"/>
    <col min="12040" max="12040" width="10" style="3042" customWidth="1"/>
    <col min="12041" max="12041" width="17.28515625" style="3042" customWidth="1"/>
    <col min="12042" max="12288" width="9.140625" style="3042"/>
    <col min="12289" max="12289" width="44.5703125" style="3042" customWidth="1"/>
    <col min="12290" max="12290" width="16.42578125" style="3042" customWidth="1"/>
    <col min="12291" max="12291" width="11.140625" style="3042" customWidth="1"/>
    <col min="12292" max="12292" width="13.5703125" style="3042" customWidth="1"/>
    <col min="12293" max="12293" width="10" style="3042" customWidth="1"/>
    <col min="12294" max="12294" width="15.28515625" style="3042" customWidth="1"/>
    <col min="12295" max="12295" width="14.85546875" style="3042" customWidth="1"/>
    <col min="12296" max="12296" width="10" style="3042" customWidth="1"/>
    <col min="12297" max="12297" width="17.28515625" style="3042" customWidth="1"/>
    <col min="12298" max="12544" width="9.140625" style="3042"/>
    <col min="12545" max="12545" width="44.5703125" style="3042" customWidth="1"/>
    <col min="12546" max="12546" width="16.42578125" style="3042" customWidth="1"/>
    <col min="12547" max="12547" width="11.140625" style="3042" customWidth="1"/>
    <col min="12548" max="12548" width="13.5703125" style="3042" customWidth="1"/>
    <col min="12549" max="12549" width="10" style="3042" customWidth="1"/>
    <col min="12550" max="12550" width="15.28515625" style="3042" customWidth="1"/>
    <col min="12551" max="12551" width="14.85546875" style="3042" customWidth="1"/>
    <col min="12552" max="12552" width="10" style="3042" customWidth="1"/>
    <col min="12553" max="12553" width="17.28515625" style="3042" customWidth="1"/>
    <col min="12554" max="12800" width="9.140625" style="3042"/>
    <col min="12801" max="12801" width="44.5703125" style="3042" customWidth="1"/>
    <col min="12802" max="12802" width="16.42578125" style="3042" customWidth="1"/>
    <col min="12803" max="12803" width="11.140625" style="3042" customWidth="1"/>
    <col min="12804" max="12804" width="13.5703125" style="3042" customWidth="1"/>
    <col min="12805" max="12805" width="10" style="3042" customWidth="1"/>
    <col min="12806" max="12806" width="15.28515625" style="3042" customWidth="1"/>
    <col min="12807" max="12807" width="14.85546875" style="3042" customWidth="1"/>
    <col min="12808" max="12808" width="10" style="3042" customWidth="1"/>
    <col min="12809" max="12809" width="17.28515625" style="3042" customWidth="1"/>
    <col min="12810" max="13056" width="9.140625" style="3042"/>
    <col min="13057" max="13057" width="44.5703125" style="3042" customWidth="1"/>
    <col min="13058" max="13058" width="16.42578125" style="3042" customWidth="1"/>
    <col min="13059" max="13059" width="11.140625" style="3042" customWidth="1"/>
    <col min="13060" max="13060" width="13.5703125" style="3042" customWidth="1"/>
    <col min="13061" max="13061" width="10" style="3042" customWidth="1"/>
    <col min="13062" max="13062" width="15.28515625" style="3042" customWidth="1"/>
    <col min="13063" max="13063" width="14.85546875" style="3042" customWidth="1"/>
    <col min="13064" max="13064" width="10" style="3042" customWidth="1"/>
    <col min="13065" max="13065" width="17.28515625" style="3042" customWidth="1"/>
    <col min="13066" max="13312" width="9.140625" style="3042"/>
    <col min="13313" max="13313" width="44.5703125" style="3042" customWidth="1"/>
    <col min="13314" max="13314" width="16.42578125" style="3042" customWidth="1"/>
    <col min="13315" max="13315" width="11.140625" style="3042" customWidth="1"/>
    <col min="13316" max="13316" width="13.5703125" style="3042" customWidth="1"/>
    <col min="13317" max="13317" width="10" style="3042" customWidth="1"/>
    <col min="13318" max="13318" width="15.28515625" style="3042" customWidth="1"/>
    <col min="13319" max="13319" width="14.85546875" style="3042" customWidth="1"/>
    <col min="13320" max="13320" width="10" style="3042" customWidth="1"/>
    <col min="13321" max="13321" width="17.28515625" style="3042" customWidth="1"/>
    <col min="13322" max="13568" width="9.140625" style="3042"/>
    <col min="13569" max="13569" width="44.5703125" style="3042" customWidth="1"/>
    <col min="13570" max="13570" width="16.42578125" style="3042" customWidth="1"/>
    <col min="13571" max="13571" width="11.140625" style="3042" customWidth="1"/>
    <col min="13572" max="13572" width="13.5703125" style="3042" customWidth="1"/>
    <col min="13573" max="13573" width="10" style="3042" customWidth="1"/>
    <col min="13574" max="13574" width="15.28515625" style="3042" customWidth="1"/>
    <col min="13575" max="13575" width="14.85546875" style="3042" customWidth="1"/>
    <col min="13576" max="13576" width="10" style="3042" customWidth="1"/>
    <col min="13577" max="13577" width="17.28515625" style="3042" customWidth="1"/>
    <col min="13578" max="13824" width="9.140625" style="3042"/>
    <col min="13825" max="13825" width="44.5703125" style="3042" customWidth="1"/>
    <col min="13826" max="13826" width="16.42578125" style="3042" customWidth="1"/>
    <col min="13827" max="13827" width="11.140625" style="3042" customWidth="1"/>
    <col min="13828" max="13828" width="13.5703125" style="3042" customWidth="1"/>
    <col min="13829" max="13829" width="10" style="3042" customWidth="1"/>
    <col min="13830" max="13830" width="15.28515625" style="3042" customWidth="1"/>
    <col min="13831" max="13831" width="14.85546875" style="3042" customWidth="1"/>
    <col min="13832" max="13832" width="10" style="3042" customWidth="1"/>
    <col min="13833" max="13833" width="17.28515625" style="3042" customWidth="1"/>
    <col min="13834" max="14080" width="9.140625" style="3042"/>
    <col min="14081" max="14081" width="44.5703125" style="3042" customWidth="1"/>
    <col min="14082" max="14082" width="16.42578125" style="3042" customWidth="1"/>
    <col min="14083" max="14083" width="11.140625" style="3042" customWidth="1"/>
    <col min="14084" max="14084" width="13.5703125" style="3042" customWidth="1"/>
    <col min="14085" max="14085" width="10" style="3042" customWidth="1"/>
    <col min="14086" max="14086" width="15.28515625" style="3042" customWidth="1"/>
    <col min="14087" max="14087" width="14.85546875" style="3042" customWidth="1"/>
    <col min="14088" max="14088" width="10" style="3042" customWidth="1"/>
    <col min="14089" max="14089" width="17.28515625" style="3042" customWidth="1"/>
    <col min="14090" max="14336" width="9.140625" style="3042"/>
    <col min="14337" max="14337" width="44.5703125" style="3042" customWidth="1"/>
    <col min="14338" max="14338" width="16.42578125" style="3042" customWidth="1"/>
    <col min="14339" max="14339" width="11.140625" style="3042" customWidth="1"/>
    <col min="14340" max="14340" width="13.5703125" style="3042" customWidth="1"/>
    <col min="14341" max="14341" width="10" style="3042" customWidth="1"/>
    <col min="14342" max="14342" width="15.28515625" style="3042" customWidth="1"/>
    <col min="14343" max="14343" width="14.85546875" style="3042" customWidth="1"/>
    <col min="14344" max="14344" width="10" style="3042" customWidth="1"/>
    <col min="14345" max="14345" width="17.28515625" style="3042" customWidth="1"/>
    <col min="14346" max="14592" width="9.140625" style="3042"/>
    <col min="14593" max="14593" width="44.5703125" style="3042" customWidth="1"/>
    <col min="14594" max="14594" width="16.42578125" style="3042" customWidth="1"/>
    <col min="14595" max="14595" width="11.140625" style="3042" customWidth="1"/>
    <col min="14596" max="14596" width="13.5703125" style="3042" customWidth="1"/>
    <col min="14597" max="14597" width="10" style="3042" customWidth="1"/>
    <col min="14598" max="14598" width="15.28515625" style="3042" customWidth="1"/>
    <col min="14599" max="14599" width="14.85546875" style="3042" customWidth="1"/>
    <col min="14600" max="14600" width="10" style="3042" customWidth="1"/>
    <col min="14601" max="14601" width="17.28515625" style="3042" customWidth="1"/>
    <col min="14602" max="14848" width="9.140625" style="3042"/>
    <col min="14849" max="14849" width="44.5703125" style="3042" customWidth="1"/>
    <col min="14850" max="14850" width="16.42578125" style="3042" customWidth="1"/>
    <col min="14851" max="14851" width="11.140625" style="3042" customWidth="1"/>
    <col min="14852" max="14852" width="13.5703125" style="3042" customWidth="1"/>
    <col min="14853" max="14853" width="10" style="3042" customWidth="1"/>
    <col min="14854" max="14854" width="15.28515625" style="3042" customWidth="1"/>
    <col min="14855" max="14855" width="14.85546875" style="3042" customWidth="1"/>
    <col min="14856" max="14856" width="10" style="3042" customWidth="1"/>
    <col min="14857" max="14857" width="17.28515625" style="3042" customWidth="1"/>
    <col min="14858" max="15104" width="9.140625" style="3042"/>
    <col min="15105" max="15105" width="44.5703125" style="3042" customWidth="1"/>
    <col min="15106" max="15106" width="16.42578125" style="3042" customWidth="1"/>
    <col min="15107" max="15107" width="11.140625" style="3042" customWidth="1"/>
    <col min="15108" max="15108" width="13.5703125" style="3042" customWidth="1"/>
    <col min="15109" max="15109" width="10" style="3042" customWidth="1"/>
    <col min="15110" max="15110" width="15.28515625" style="3042" customWidth="1"/>
    <col min="15111" max="15111" width="14.85546875" style="3042" customWidth="1"/>
    <col min="15112" max="15112" width="10" style="3042" customWidth="1"/>
    <col min="15113" max="15113" width="17.28515625" style="3042" customWidth="1"/>
    <col min="15114" max="15360" width="9.140625" style="3042"/>
    <col min="15361" max="15361" width="44.5703125" style="3042" customWidth="1"/>
    <col min="15362" max="15362" width="16.42578125" style="3042" customWidth="1"/>
    <col min="15363" max="15363" width="11.140625" style="3042" customWidth="1"/>
    <col min="15364" max="15364" width="13.5703125" style="3042" customWidth="1"/>
    <col min="15365" max="15365" width="10" style="3042" customWidth="1"/>
    <col min="15366" max="15366" width="15.28515625" style="3042" customWidth="1"/>
    <col min="15367" max="15367" width="14.85546875" style="3042" customWidth="1"/>
    <col min="15368" max="15368" width="10" style="3042" customWidth="1"/>
    <col min="15369" max="15369" width="17.28515625" style="3042" customWidth="1"/>
    <col min="15370" max="15616" width="9.140625" style="3042"/>
    <col min="15617" max="15617" width="44.5703125" style="3042" customWidth="1"/>
    <col min="15618" max="15618" width="16.42578125" style="3042" customWidth="1"/>
    <col min="15619" max="15619" width="11.140625" style="3042" customWidth="1"/>
    <col min="15620" max="15620" width="13.5703125" style="3042" customWidth="1"/>
    <col min="15621" max="15621" width="10" style="3042" customWidth="1"/>
    <col min="15622" max="15622" width="15.28515625" style="3042" customWidth="1"/>
    <col min="15623" max="15623" width="14.85546875" style="3042" customWidth="1"/>
    <col min="15624" max="15624" width="10" style="3042" customWidth="1"/>
    <col min="15625" max="15625" width="17.28515625" style="3042" customWidth="1"/>
    <col min="15626" max="15872" width="9.140625" style="3042"/>
    <col min="15873" max="15873" width="44.5703125" style="3042" customWidth="1"/>
    <col min="15874" max="15874" width="16.42578125" style="3042" customWidth="1"/>
    <col min="15875" max="15875" width="11.140625" style="3042" customWidth="1"/>
    <col min="15876" max="15876" width="13.5703125" style="3042" customWidth="1"/>
    <col min="15877" max="15877" width="10" style="3042" customWidth="1"/>
    <col min="15878" max="15878" width="15.28515625" style="3042" customWidth="1"/>
    <col min="15879" max="15879" width="14.85546875" style="3042" customWidth="1"/>
    <col min="15880" max="15880" width="10" style="3042" customWidth="1"/>
    <col min="15881" max="15881" width="17.28515625" style="3042" customWidth="1"/>
    <col min="15882" max="16128" width="9.140625" style="3042"/>
    <col min="16129" max="16129" width="44.5703125" style="3042" customWidth="1"/>
    <col min="16130" max="16130" width="16.42578125" style="3042" customWidth="1"/>
    <col min="16131" max="16131" width="11.140625" style="3042" customWidth="1"/>
    <col min="16132" max="16132" width="13.5703125" style="3042" customWidth="1"/>
    <col min="16133" max="16133" width="10" style="3042" customWidth="1"/>
    <col min="16134" max="16134" width="15.28515625" style="3042" customWidth="1"/>
    <col min="16135" max="16135" width="14.85546875" style="3042" customWidth="1"/>
    <col min="16136" max="16136" width="10" style="3042" customWidth="1"/>
    <col min="16137" max="16137" width="17.28515625" style="3042" customWidth="1"/>
    <col min="16138" max="16384" width="9.140625" style="3042"/>
  </cols>
  <sheetData>
    <row r="1" spans="1:10" ht="18" customHeight="1" x14ac:dyDescent="0.25">
      <c r="A1" s="3051" t="s">
        <v>4695</v>
      </c>
      <c r="B1" s="3051"/>
      <c r="C1" s="3051"/>
      <c r="D1" s="3052"/>
      <c r="E1" s="3108" t="s">
        <v>4958</v>
      </c>
      <c r="J1" s="3053"/>
    </row>
    <row r="2" spans="1:10" ht="18" customHeight="1" x14ac:dyDescent="0.25">
      <c r="A2" s="3051" t="s">
        <v>877</v>
      </c>
      <c r="B2" s="3051"/>
      <c r="C2" s="3051"/>
      <c r="D2" s="3052"/>
      <c r="E2" s="3052"/>
      <c r="F2" s="3100"/>
      <c r="G2" s="3101"/>
      <c r="H2" s="3101"/>
      <c r="I2" s="3053"/>
      <c r="J2" s="3053"/>
    </row>
    <row r="3" spans="1:10" ht="18" customHeight="1" x14ac:dyDescent="0.25">
      <c r="A3" s="3055"/>
      <c r="B3" s="3055"/>
      <c r="C3" s="3055"/>
      <c r="D3" s="3055"/>
      <c r="E3" s="3055"/>
      <c r="F3" s="3055"/>
      <c r="G3" s="3056"/>
      <c r="H3" s="3056"/>
      <c r="I3" s="3053"/>
      <c r="J3" s="3053"/>
    </row>
    <row r="4" spans="1:10" ht="24.75" customHeight="1" x14ac:dyDescent="0.25">
      <c r="A4" s="4605" t="s">
        <v>2927</v>
      </c>
      <c r="B4" s="5690">
        <v>2012</v>
      </c>
      <c r="C4" s="5690"/>
      <c r="D4" s="5677">
        <v>2013</v>
      </c>
      <c r="E4" s="5677"/>
      <c r="F4" s="3055"/>
      <c r="G4" s="3056"/>
      <c r="H4" s="3056"/>
      <c r="I4" s="3053"/>
      <c r="J4" s="3053"/>
    </row>
    <row r="5" spans="1:10" ht="18" customHeight="1" x14ac:dyDescent="0.25">
      <c r="A5" s="5504" t="s">
        <v>4696</v>
      </c>
      <c r="B5" s="5505">
        <v>31623</v>
      </c>
      <c r="C5" s="5505"/>
      <c r="D5" s="5505" t="s">
        <v>5331</v>
      </c>
      <c r="E5" s="5506"/>
      <c r="F5" s="3055"/>
      <c r="G5" s="3056"/>
      <c r="H5" s="3056"/>
      <c r="I5" s="3053"/>
      <c r="J5" s="3053"/>
    </row>
    <row r="6" spans="1:10" ht="18" customHeight="1" x14ac:dyDescent="0.25">
      <c r="A6" s="5507" t="s">
        <v>4697</v>
      </c>
      <c r="B6" s="5508">
        <v>71000</v>
      </c>
      <c r="C6" s="5508"/>
      <c r="D6" s="5508">
        <v>71000</v>
      </c>
      <c r="E6" s="5509"/>
      <c r="F6" s="3055"/>
      <c r="G6" s="3056"/>
      <c r="H6" s="3056"/>
      <c r="I6" s="3053"/>
      <c r="J6" s="3053"/>
    </row>
    <row r="7" spans="1:10" ht="21" customHeight="1" x14ac:dyDescent="0.25">
      <c r="A7" s="5507" t="s">
        <v>4698</v>
      </c>
      <c r="B7" s="5508">
        <v>5726</v>
      </c>
      <c r="C7" s="5508"/>
      <c r="D7" s="5508" t="s">
        <v>5332</v>
      </c>
      <c r="E7" s="5509"/>
      <c r="F7" s="3055"/>
      <c r="G7" s="3056"/>
      <c r="H7" s="3056"/>
      <c r="I7" s="3053"/>
      <c r="J7" s="3053"/>
    </row>
    <row r="8" spans="1:10" ht="20.25" customHeight="1" x14ac:dyDescent="0.25">
      <c r="A8" s="5489" t="s">
        <v>5334</v>
      </c>
      <c r="B8" s="5510">
        <v>40000</v>
      </c>
      <c r="C8" s="5510"/>
      <c r="D8" s="5510" t="s">
        <v>5333</v>
      </c>
      <c r="E8" s="5511"/>
      <c r="F8" s="3055"/>
      <c r="G8" s="3056"/>
      <c r="H8" s="3056"/>
      <c r="I8" s="3053"/>
      <c r="J8" s="3053"/>
    </row>
    <row r="9" spans="1:10" ht="18" customHeight="1" x14ac:dyDescent="0.25">
      <c r="A9" s="3026"/>
      <c r="B9" s="3026"/>
      <c r="C9" s="3026"/>
      <c r="D9" s="3026"/>
      <c r="E9" s="3055"/>
      <c r="F9" s="3055"/>
      <c r="G9" s="3056"/>
      <c r="H9" s="3056"/>
      <c r="I9" s="3053"/>
      <c r="J9" s="3053"/>
    </row>
    <row r="10" spans="1:10" ht="42.75" customHeight="1" x14ac:dyDescent="0.25">
      <c r="A10" s="5691" t="s">
        <v>5490</v>
      </c>
      <c r="B10" s="5692"/>
      <c r="C10" s="5692"/>
      <c r="D10" s="5692"/>
      <c r="E10" s="5692"/>
      <c r="F10" s="3055"/>
      <c r="G10" s="3056"/>
      <c r="H10" s="3056"/>
      <c r="I10" s="3053"/>
      <c r="J10" s="3053"/>
    </row>
    <row r="11" spans="1:10" ht="40.5" customHeight="1" x14ac:dyDescent="0.25">
      <c r="A11" s="5692" t="s">
        <v>4699</v>
      </c>
      <c r="B11" s="5692"/>
      <c r="C11" s="5692"/>
      <c r="D11" s="5692"/>
      <c r="E11" s="5692"/>
      <c r="F11" s="3055"/>
      <c r="G11" s="3056"/>
      <c r="H11" s="3056"/>
      <c r="I11" s="3053"/>
      <c r="J11" s="3053"/>
    </row>
    <row r="12" spans="1:10" ht="40.5" customHeight="1" x14ac:dyDescent="0.25">
      <c r="A12" s="5692" t="s">
        <v>4700</v>
      </c>
      <c r="B12" s="5692"/>
      <c r="C12" s="5692"/>
      <c r="D12" s="5692"/>
      <c r="E12" s="5692"/>
      <c r="F12" s="3055"/>
      <c r="G12" s="3056"/>
      <c r="H12" s="3056"/>
      <c r="I12" s="3053"/>
      <c r="J12" s="3053"/>
    </row>
    <row r="13" spans="1:10" ht="41.25" customHeight="1" x14ac:dyDescent="0.25">
      <c r="A13" s="5693" t="s">
        <v>5465</v>
      </c>
      <c r="B13" s="5694"/>
      <c r="C13" s="5694"/>
      <c r="D13" s="5694"/>
      <c r="E13" s="5694"/>
      <c r="F13" s="3055"/>
      <c r="G13" s="3056"/>
      <c r="H13" s="3056"/>
      <c r="I13" s="3053"/>
      <c r="J13" s="3053"/>
    </row>
    <row r="14" spans="1:10" ht="19.5" customHeight="1" x14ac:dyDescent="0.25">
      <c r="A14" s="5689" t="s">
        <v>4651</v>
      </c>
      <c r="B14" s="5689"/>
      <c r="C14" s="5689"/>
      <c r="D14" s="5689"/>
      <c r="E14" s="5689"/>
      <c r="F14" s="4580"/>
      <c r="G14" s="4580"/>
      <c r="H14" s="4580"/>
      <c r="I14" s="4580"/>
    </row>
    <row r="15" spans="1:10" ht="14.25" customHeight="1" x14ac:dyDescent="0.25">
      <c r="A15" s="4518"/>
      <c r="B15" s="4551"/>
      <c r="C15" s="4551"/>
      <c r="E15" s="4552"/>
      <c r="F15" s="4553"/>
      <c r="G15" s="4546"/>
      <c r="H15" s="3096"/>
      <c r="I15" s="3053"/>
    </row>
    <row r="16" spans="1:10" ht="14.25" customHeight="1" x14ac:dyDescent="0.25">
      <c r="A16" s="4518"/>
      <c r="B16" s="4551"/>
      <c r="C16" s="4551"/>
      <c r="E16" s="4552"/>
      <c r="F16" s="4553"/>
      <c r="G16" s="4546"/>
      <c r="H16" s="4554"/>
      <c r="I16" s="3053"/>
    </row>
    <row r="17" spans="1:9" ht="14.25" customHeight="1" x14ac:dyDescent="0.25">
      <c r="A17" s="4518"/>
      <c r="B17" s="4551"/>
      <c r="C17" s="4551"/>
      <c r="E17" s="4552"/>
      <c r="F17" s="4553"/>
      <c r="G17" s="4546"/>
      <c r="H17" s="3096"/>
      <c r="I17" s="3053"/>
    </row>
    <row r="18" spans="1:9" ht="14.25" customHeight="1" x14ac:dyDescent="0.25">
      <c r="A18" s="4518"/>
      <c r="B18" s="4551"/>
      <c r="C18" s="4551"/>
      <c r="E18" s="4552"/>
      <c r="F18" s="4553"/>
      <c r="G18" s="4546"/>
      <c r="H18" s="3096"/>
      <c r="I18" s="3053"/>
    </row>
    <row r="19" spans="1:9" ht="14.25" customHeight="1" x14ac:dyDescent="0.25">
      <c r="A19" s="4518"/>
      <c r="B19" s="4551"/>
      <c r="C19" s="4551"/>
      <c r="E19" s="4552"/>
      <c r="F19" s="4553"/>
      <c r="G19" s="4546"/>
      <c r="H19" s="3096"/>
      <c r="I19" s="3053"/>
    </row>
    <row r="20" spans="1:9" ht="14.25" customHeight="1" x14ac:dyDescent="0.25">
      <c r="A20" s="4518"/>
      <c r="B20" s="4551"/>
      <c r="C20" s="4551"/>
      <c r="E20" s="4552"/>
      <c r="F20" s="4553"/>
      <c r="G20" s="4546"/>
      <c r="H20" s="3096"/>
      <c r="I20" s="3053"/>
    </row>
    <row r="21" spans="1:9" ht="14.25" customHeight="1" x14ac:dyDescent="0.25">
      <c r="A21" s="4518"/>
      <c r="B21" s="4551"/>
      <c r="C21" s="4551"/>
      <c r="E21" s="4552"/>
      <c r="F21" s="4553"/>
      <c r="G21" s="4546"/>
      <c r="H21" s="3096"/>
      <c r="I21" s="3053"/>
    </row>
    <row r="22" spans="1:9" ht="14.25" customHeight="1" x14ac:dyDescent="0.25">
      <c r="A22" s="4518"/>
      <c r="B22" s="4551"/>
      <c r="C22" s="4551"/>
      <c r="E22" s="4552"/>
      <c r="F22" s="4553"/>
      <c r="G22" s="4546"/>
      <c r="H22" s="3096"/>
      <c r="I22" s="3053"/>
    </row>
    <row r="23" spans="1:9" ht="14.25" customHeight="1" x14ac:dyDescent="0.25">
      <c r="A23" s="4518"/>
      <c r="B23" s="4551"/>
      <c r="C23" s="4551"/>
      <c r="E23" s="4552"/>
      <c r="F23" s="4553"/>
      <c r="G23" s="4546"/>
      <c r="H23" s="3096"/>
      <c r="I23" s="3053"/>
    </row>
    <row r="24" spans="1:9" ht="14.25" customHeight="1" x14ac:dyDescent="0.25">
      <c r="A24" s="4518"/>
      <c r="B24" s="4551"/>
      <c r="C24" s="4551"/>
      <c r="E24" s="4552"/>
      <c r="F24" s="4553"/>
      <c r="G24" s="4546"/>
      <c r="H24" s="3096"/>
      <c r="I24" s="3053"/>
    </row>
    <row r="25" spans="1:9" ht="14.25" customHeight="1" x14ac:dyDescent="0.25">
      <c r="A25" s="4518"/>
      <c r="B25" s="4551"/>
      <c r="C25" s="4551"/>
      <c r="E25" s="4552"/>
      <c r="F25" s="4553"/>
      <c r="G25" s="4546"/>
      <c r="H25" s="3096"/>
      <c r="I25" s="3053"/>
    </row>
    <row r="26" spans="1:9" ht="14.25" customHeight="1" x14ac:dyDescent="0.25">
      <c r="A26" s="4518"/>
      <c r="B26" s="4551"/>
      <c r="C26" s="4551"/>
      <c r="E26" s="4552"/>
      <c r="F26" s="4553"/>
      <c r="G26" s="4546"/>
      <c r="H26" s="3096"/>
      <c r="I26" s="3053"/>
    </row>
    <row r="27" spans="1:9" ht="14.25" customHeight="1" x14ac:dyDescent="0.25">
      <c r="A27" s="4518"/>
      <c r="B27" s="4551"/>
      <c r="C27" s="4551"/>
      <c r="E27" s="4552"/>
      <c r="F27" s="4553"/>
      <c r="G27" s="4546"/>
      <c r="H27" s="3096"/>
      <c r="I27" s="3053"/>
    </row>
    <row r="28" spans="1:9" ht="14.25" customHeight="1" x14ac:dyDescent="0.25">
      <c r="A28" s="4518"/>
      <c r="B28" s="4551"/>
      <c r="C28" s="4551"/>
      <c r="E28" s="4552"/>
      <c r="F28" s="4553"/>
      <c r="G28" s="4546"/>
      <c r="H28" s="3096"/>
      <c r="I28" s="3053"/>
    </row>
    <row r="29" spans="1:9" ht="14.25" customHeight="1" x14ac:dyDescent="0.25">
      <c r="A29" s="4518"/>
      <c r="B29" s="4551"/>
      <c r="C29" s="4551"/>
      <c r="E29" s="4552"/>
      <c r="F29" s="4553"/>
      <c r="G29" s="4546"/>
      <c r="H29" s="3096"/>
      <c r="I29" s="3053"/>
    </row>
    <row r="30" spans="1:9" ht="14.25" customHeight="1" x14ac:dyDescent="0.25">
      <c r="A30" s="4518"/>
      <c r="B30" s="4551"/>
      <c r="C30" s="4551"/>
      <c r="E30" s="4552"/>
      <c r="F30" s="4553"/>
      <c r="G30" s="4546"/>
      <c r="H30" s="3096"/>
      <c r="I30" s="3053"/>
    </row>
    <row r="31" spans="1:9" ht="14.25" customHeight="1" x14ac:dyDescent="0.25">
      <c r="A31" s="4518"/>
      <c r="B31" s="4551"/>
      <c r="C31" s="4551"/>
      <c r="E31" s="4552"/>
      <c r="F31" s="4553"/>
      <c r="G31" s="4546"/>
      <c r="H31" s="3096"/>
      <c r="I31" s="3053"/>
    </row>
    <row r="32" spans="1:9" ht="14.25" customHeight="1" x14ac:dyDescent="0.25">
      <c r="A32" s="4518"/>
      <c r="B32" s="4551"/>
      <c r="C32" s="4551"/>
      <c r="E32" s="4552"/>
      <c r="F32" s="4553"/>
      <c r="G32" s="4546"/>
      <c r="H32" s="3096"/>
      <c r="I32" s="3053"/>
    </row>
    <row r="33" spans="1:10" ht="14.25" customHeight="1" x14ac:dyDescent="0.25">
      <c r="A33" s="4518"/>
      <c r="B33" s="4551"/>
      <c r="C33" s="4551"/>
      <c r="E33" s="4552"/>
      <c r="F33" s="4553"/>
      <c r="G33" s="4546"/>
      <c r="H33" s="3096"/>
      <c r="I33" s="3053"/>
    </row>
    <row r="34" spans="1:10" ht="14.25" customHeight="1" x14ac:dyDescent="0.25">
      <c r="A34" s="4518"/>
      <c r="B34" s="4551"/>
      <c r="C34" s="4551"/>
      <c r="E34" s="4552"/>
      <c r="F34" s="4553"/>
      <c r="G34" s="4546"/>
      <c r="H34" s="3096"/>
      <c r="I34" s="3053"/>
    </row>
    <row r="35" spans="1:10" ht="14.25" customHeight="1" x14ac:dyDescent="0.25">
      <c r="A35" s="4518"/>
      <c r="B35" s="4551"/>
      <c r="C35" s="4551"/>
      <c r="E35" s="4552"/>
      <c r="F35" s="4553"/>
      <c r="G35" s="4546"/>
      <c r="H35" s="3096"/>
      <c r="I35" s="3053"/>
    </row>
    <row r="36" spans="1:10" ht="14.25" customHeight="1" x14ac:dyDescent="0.25">
      <c r="A36" s="4518"/>
      <c r="B36" s="4551"/>
      <c r="C36" s="4551"/>
      <c r="E36" s="4552"/>
      <c r="F36" s="4553"/>
      <c r="G36" s="4546"/>
      <c r="H36" s="3096"/>
      <c r="I36" s="3053"/>
    </row>
    <row r="37" spans="1:10" ht="14.25" customHeight="1" x14ac:dyDescent="0.25">
      <c r="A37" s="4555"/>
      <c r="B37" s="4556"/>
      <c r="C37" s="4556"/>
      <c r="D37" s="4557"/>
      <c r="E37" s="4558"/>
      <c r="F37" s="4559"/>
      <c r="G37" s="4556"/>
      <c r="H37" s="4560"/>
      <c r="I37" s="3053"/>
    </row>
    <row r="38" spans="1:10" x14ac:dyDescent="0.25">
      <c r="A38" s="3053"/>
      <c r="B38" s="3053"/>
      <c r="C38" s="3053"/>
      <c r="D38" s="3053"/>
      <c r="E38" s="3053"/>
      <c r="F38" s="3053"/>
      <c r="G38" s="3053"/>
      <c r="H38" s="3053"/>
      <c r="I38" s="3053"/>
      <c r="J38" s="3053"/>
    </row>
    <row r="39" spans="1:10" x14ac:dyDescent="0.25">
      <c r="A39" s="4561"/>
      <c r="B39" s="3053"/>
      <c r="C39" s="3053"/>
      <c r="D39" s="3053"/>
      <c r="E39" s="3053"/>
      <c r="F39" s="3053"/>
      <c r="G39" s="3053"/>
      <c r="H39" s="3053"/>
      <c r="I39" s="3053"/>
      <c r="J39" s="3053"/>
    </row>
    <row r="40" spans="1:10" x14ac:dyDescent="0.25">
      <c r="A40" s="4562"/>
      <c r="B40" s="3053"/>
      <c r="C40" s="3053"/>
      <c r="D40" s="3053"/>
      <c r="E40" s="3053"/>
      <c r="F40" s="3053"/>
      <c r="G40" s="3053"/>
      <c r="H40" s="3053"/>
      <c r="I40" s="3053"/>
      <c r="J40" s="3053"/>
    </row>
    <row r="41" spans="1:10" x14ac:dyDescent="0.25">
      <c r="A41" s="3053"/>
      <c r="B41" s="3053"/>
      <c r="C41" s="3053"/>
      <c r="D41" s="3053"/>
      <c r="E41" s="3053"/>
      <c r="F41" s="3053"/>
      <c r="G41" s="3053"/>
      <c r="H41" s="3053"/>
      <c r="I41" s="3053"/>
      <c r="J41" s="3053"/>
    </row>
    <row r="42" spans="1:10" x14ac:dyDescent="0.25">
      <c r="A42" s="3053"/>
      <c r="B42" s="3053"/>
      <c r="C42" s="3053"/>
      <c r="D42" s="3053"/>
      <c r="E42" s="3053"/>
      <c r="F42" s="3053"/>
      <c r="G42" s="3053"/>
      <c r="H42" s="3053"/>
      <c r="I42" s="3053"/>
      <c r="J42" s="3053"/>
    </row>
    <row r="43" spans="1:10" x14ac:dyDescent="0.25">
      <c r="A43" s="3053"/>
      <c r="B43" s="3053"/>
      <c r="C43" s="3053"/>
      <c r="D43" s="3053"/>
      <c r="E43" s="3053"/>
      <c r="F43" s="3053"/>
      <c r="G43" s="3053"/>
      <c r="H43" s="3053"/>
      <c r="I43" s="3053"/>
      <c r="J43" s="3053"/>
    </row>
    <row r="44" spans="1:10" x14ac:dyDescent="0.25">
      <c r="A44" s="3053"/>
      <c r="B44" s="3053"/>
      <c r="C44" s="3053"/>
      <c r="D44" s="3053"/>
      <c r="E44" s="3053"/>
      <c r="F44" s="3053"/>
      <c r="G44" s="3053"/>
      <c r="H44" s="3053"/>
      <c r="I44" s="3053"/>
      <c r="J44" s="3053"/>
    </row>
    <row r="45" spans="1:10" x14ac:dyDescent="0.25">
      <c r="A45" s="3053"/>
      <c r="B45" s="3053"/>
      <c r="C45" s="3053"/>
      <c r="D45" s="3053"/>
      <c r="E45" s="3053"/>
      <c r="F45" s="3053"/>
      <c r="G45" s="3053"/>
      <c r="H45" s="3053"/>
      <c r="I45" s="3053"/>
      <c r="J45" s="3053"/>
    </row>
    <row r="46" spans="1:10" x14ac:dyDescent="0.25">
      <c r="A46" s="3053"/>
      <c r="B46" s="3053"/>
      <c r="C46" s="3053"/>
      <c r="D46" s="3053"/>
      <c r="E46" s="3053"/>
      <c r="F46" s="3053"/>
      <c r="G46" s="3053"/>
      <c r="H46" s="3053"/>
      <c r="I46" s="3053"/>
      <c r="J46" s="3053"/>
    </row>
  </sheetData>
  <mergeCells count="7">
    <mergeCell ref="A14:E14"/>
    <mergeCell ref="B4:C4"/>
    <mergeCell ref="D4:E4"/>
    <mergeCell ref="A10:E10"/>
    <mergeCell ref="A11:E11"/>
    <mergeCell ref="A13:E13"/>
    <mergeCell ref="A12:E12"/>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&amp;L&amp;"Tahoma,Normal"238</oddFooter>
  </headerFooter>
  <ignoredErrors>
    <ignoredError sqref="A2"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EB700B"/>
  </sheetPr>
  <dimension ref="A1:J45"/>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44.5703125" style="3042" customWidth="1"/>
    <col min="2" max="2" width="14.42578125" style="3042" customWidth="1"/>
    <col min="3" max="3" width="11.85546875" style="3042" customWidth="1"/>
    <col min="4" max="4" width="13.42578125" style="3042" customWidth="1"/>
    <col min="5" max="5" width="10.28515625" style="3042" customWidth="1"/>
    <col min="6" max="6" width="15.28515625" style="3042" customWidth="1"/>
    <col min="7" max="7" width="14.85546875" style="3042" customWidth="1"/>
    <col min="8" max="8" width="10" style="3042" customWidth="1"/>
    <col min="9" max="9" width="17.28515625" style="3042" customWidth="1"/>
    <col min="10" max="256" width="9.140625" style="3042"/>
    <col min="257" max="257" width="44.5703125" style="3042" customWidth="1"/>
    <col min="258" max="258" width="14.42578125" style="3042" customWidth="1"/>
    <col min="259" max="259" width="11.85546875" style="3042" customWidth="1"/>
    <col min="260" max="260" width="13.42578125" style="3042" customWidth="1"/>
    <col min="261" max="261" width="10.28515625" style="3042" customWidth="1"/>
    <col min="262" max="262" width="15.28515625" style="3042" customWidth="1"/>
    <col min="263" max="263" width="14.85546875" style="3042" customWidth="1"/>
    <col min="264" max="264" width="10" style="3042" customWidth="1"/>
    <col min="265" max="265" width="17.28515625" style="3042" customWidth="1"/>
    <col min="266" max="512" width="9.140625" style="3042"/>
    <col min="513" max="513" width="44.5703125" style="3042" customWidth="1"/>
    <col min="514" max="514" width="14.42578125" style="3042" customWidth="1"/>
    <col min="515" max="515" width="11.85546875" style="3042" customWidth="1"/>
    <col min="516" max="516" width="13.42578125" style="3042" customWidth="1"/>
    <col min="517" max="517" width="10.28515625" style="3042" customWidth="1"/>
    <col min="518" max="518" width="15.28515625" style="3042" customWidth="1"/>
    <col min="519" max="519" width="14.85546875" style="3042" customWidth="1"/>
    <col min="520" max="520" width="10" style="3042" customWidth="1"/>
    <col min="521" max="521" width="17.28515625" style="3042" customWidth="1"/>
    <col min="522" max="768" width="9.140625" style="3042"/>
    <col min="769" max="769" width="44.5703125" style="3042" customWidth="1"/>
    <col min="770" max="770" width="14.42578125" style="3042" customWidth="1"/>
    <col min="771" max="771" width="11.85546875" style="3042" customWidth="1"/>
    <col min="772" max="772" width="13.42578125" style="3042" customWidth="1"/>
    <col min="773" max="773" width="10.28515625" style="3042" customWidth="1"/>
    <col min="774" max="774" width="15.28515625" style="3042" customWidth="1"/>
    <col min="775" max="775" width="14.85546875" style="3042" customWidth="1"/>
    <col min="776" max="776" width="10" style="3042" customWidth="1"/>
    <col min="777" max="777" width="17.28515625" style="3042" customWidth="1"/>
    <col min="778" max="1024" width="9.140625" style="3042"/>
    <col min="1025" max="1025" width="44.5703125" style="3042" customWidth="1"/>
    <col min="1026" max="1026" width="14.42578125" style="3042" customWidth="1"/>
    <col min="1027" max="1027" width="11.85546875" style="3042" customWidth="1"/>
    <col min="1028" max="1028" width="13.42578125" style="3042" customWidth="1"/>
    <col min="1029" max="1029" width="10.28515625" style="3042" customWidth="1"/>
    <col min="1030" max="1030" width="15.28515625" style="3042" customWidth="1"/>
    <col min="1031" max="1031" width="14.85546875" style="3042" customWidth="1"/>
    <col min="1032" max="1032" width="10" style="3042" customWidth="1"/>
    <col min="1033" max="1033" width="17.28515625" style="3042" customWidth="1"/>
    <col min="1034" max="1280" width="9.140625" style="3042"/>
    <col min="1281" max="1281" width="44.5703125" style="3042" customWidth="1"/>
    <col min="1282" max="1282" width="14.42578125" style="3042" customWidth="1"/>
    <col min="1283" max="1283" width="11.85546875" style="3042" customWidth="1"/>
    <col min="1284" max="1284" width="13.42578125" style="3042" customWidth="1"/>
    <col min="1285" max="1285" width="10.28515625" style="3042" customWidth="1"/>
    <col min="1286" max="1286" width="15.28515625" style="3042" customWidth="1"/>
    <col min="1287" max="1287" width="14.85546875" style="3042" customWidth="1"/>
    <col min="1288" max="1288" width="10" style="3042" customWidth="1"/>
    <col min="1289" max="1289" width="17.28515625" style="3042" customWidth="1"/>
    <col min="1290" max="1536" width="9.140625" style="3042"/>
    <col min="1537" max="1537" width="44.5703125" style="3042" customWidth="1"/>
    <col min="1538" max="1538" width="14.42578125" style="3042" customWidth="1"/>
    <col min="1539" max="1539" width="11.85546875" style="3042" customWidth="1"/>
    <col min="1540" max="1540" width="13.42578125" style="3042" customWidth="1"/>
    <col min="1541" max="1541" width="10.28515625" style="3042" customWidth="1"/>
    <col min="1542" max="1542" width="15.28515625" style="3042" customWidth="1"/>
    <col min="1543" max="1543" width="14.85546875" style="3042" customWidth="1"/>
    <col min="1544" max="1544" width="10" style="3042" customWidth="1"/>
    <col min="1545" max="1545" width="17.28515625" style="3042" customWidth="1"/>
    <col min="1546" max="1792" width="9.140625" style="3042"/>
    <col min="1793" max="1793" width="44.5703125" style="3042" customWidth="1"/>
    <col min="1794" max="1794" width="14.42578125" style="3042" customWidth="1"/>
    <col min="1795" max="1795" width="11.85546875" style="3042" customWidth="1"/>
    <col min="1796" max="1796" width="13.42578125" style="3042" customWidth="1"/>
    <col min="1797" max="1797" width="10.28515625" style="3042" customWidth="1"/>
    <col min="1798" max="1798" width="15.28515625" style="3042" customWidth="1"/>
    <col min="1799" max="1799" width="14.85546875" style="3042" customWidth="1"/>
    <col min="1800" max="1800" width="10" style="3042" customWidth="1"/>
    <col min="1801" max="1801" width="17.28515625" style="3042" customWidth="1"/>
    <col min="1802" max="2048" width="9.140625" style="3042"/>
    <col min="2049" max="2049" width="44.5703125" style="3042" customWidth="1"/>
    <col min="2050" max="2050" width="14.42578125" style="3042" customWidth="1"/>
    <col min="2051" max="2051" width="11.85546875" style="3042" customWidth="1"/>
    <col min="2052" max="2052" width="13.42578125" style="3042" customWidth="1"/>
    <col min="2053" max="2053" width="10.28515625" style="3042" customWidth="1"/>
    <col min="2054" max="2054" width="15.28515625" style="3042" customWidth="1"/>
    <col min="2055" max="2055" width="14.85546875" style="3042" customWidth="1"/>
    <col min="2056" max="2056" width="10" style="3042" customWidth="1"/>
    <col min="2057" max="2057" width="17.28515625" style="3042" customWidth="1"/>
    <col min="2058" max="2304" width="9.140625" style="3042"/>
    <col min="2305" max="2305" width="44.5703125" style="3042" customWidth="1"/>
    <col min="2306" max="2306" width="14.42578125" style="3042" customWidth="1"/>
    <col min="2307" max="2307" width="11.85546875" style="3042" customWidth="1"/>
    <col min="2308" max="2308" width="13.42578125" style="3042" customWidth="1"/>
    <col min="2309" max="2309" width="10.28515625" style="3042" customWidth="1"/>
    <col min="2310" max="2310" width="15.28515625" style="3042" customWidth="1"/>
    <col min="2311" max="2311" width="14.85546875" style="3042" customWidth="1"/>
    <col min="2312" max="2312" width="10" style="3042" customWidth="1"/>
    <col min="2313" max="2313" width="17.28515625" style="3042" customWidth="1"/>
    <col min="2314" max="2560" width="9.140625" style="3042"/>
    <col min="2561" max="2561" width="44.5703125" style="3042" customWidth="1"/>
    <col min="2562" max="2562" width="14.42578125" style="3042" customWidth="1"/>
    <col min="2563" max="2563" width="11.85546875" style="3042" customWidth="1"/>
    <col min="2564" max="2564" width="13.42578125" style="3042" customWidth="1"/>
    <col min="2565" max="2565" width="10.28515625" style="3042" customWidth="1"/>
    <col min="2566" max="2566" width="15.28515625" style="3042" customWidth="1"/>
    <col min="2567" max="2567" width="14.85546875" style="3042" customWidth="1"/>
    <col min="2568" max="2568" width="10" style="3042" customWidth="1"/>
    <col min="2569" max="2569" width="17.28515625" style="3042" customWidth="1"/>
    <col min="2570" max="2816" width="9.140625" style="3042"/>
    <col min="2817" max="2817" width="44.5703125" style="3042" customWidth="1"/>
    <col min="2818" max="2818" width="14.42578125" style="3042" customWidth="1"/>
    <col min="2819" max="2819" width="11.85546875" style="3042" customWidth="1"/>
    <col min="2820" max="2820" width="13.42578125" style="3042" customWidth="1"/>
    <col min="2821" max="2821" width="10.28515625" style="3042" customWidth="1"/>
    <col min="2822" max="2822" width="15.28515625" style="3042" customWidth="1"/>
    <col min="2823" max="2823" width="14.85546875" style="3042" customWidth="1"/>
    <col min="2824" max="2824" width="10" style="3042" customWidth="1"/>
    <col min="2825" max="2825" width="17.28515625" style="3042" customWidth="1"/>
    <col min="2826" max="3072" width="9.140625" style="3042"/>
    <col min="3073" max="3073" width="44.5703125" style="3042" customWidth="1"/>
    <col min="3074" max="3074" width="14.42578125" style="3042" customWidth="1"/>
    <col min="3075" max="3075" width="11.85546875" style="3042" customWidth="1"/>
    <col min="3076" max="3076" width="13.42578125" style="3042" customWidth="1"/>
    <col min="3077" max="3077" width="10.28515625" style="3042" customWidth="1"/>
    <col min="3078" max="3078" width="15.28515625" style="3042" customWidth="1"/>
    <col min="3079" max="3079" width="14.85546875" style="3042" customWidth="1"/>
    <col min="3080" max="3080" width="10" style="3042" customWidth="1"/>
    <col min="3081" max="3081" width="17.28515625" style="3042" customWidth="1"/>
    <col min="3082" max="3328" width="9.140625" style="3042"/>
    <col min="3329" max="3329" width="44.5703125" style="3042" customWidth="1"/>
    <col min="3330" max="3330" width="14.42578125" style="3042" customWidth="1"/>
    <col min="3331" max="3331" width="11.85546875" style="3042" customWidth="1"/>
    <col min="3332" max="3332" width="13.42578125" style="3042" customWidth="1"/>
    <col min="3333" max="3333" width="10.28515625" style="3042" customWidth="1"/>
    <col min="3334" max="3334" width="15.28515625" style="3042" customWidth="1"/>
    <col min="3335" max="3335" width="14.85546875" style="3042" customWidth="1"/>
    <col min="3336" max="3336" width="10" style="3042" customWidth="1"/>
    <col min="3337" max="3337" width="17.28515625" style="3042" customWidth="1"/>
    <col min="3338" max="3584" width="9.140625" style="3042"/>
    <col min="3585" max="3585" width="44.5703125" style="3042" customWidth="1"/>
    <col min="3586" max="3586" width="14.42578125" style="3042" customWidth="1"/>
    <col min="3587" max="3587" width="11.85546875" style="3042" customWidth="1"/>
    <col min="3588" max="3588" width="13.42578125" style="3042" customWidth="1"/>
    <col min="3589" max="3589" width="10.28515625" style="3042" customWidth="1"/>
    <col min="3590" max="3590" width="15.28515625" style="3042" customWidth="1"/>
    <col min="3591" max="3591" width="14.85546875" style="3042" customWidth="1"/>
    <col min="3592" max="3592" width="10" style="3042" customWidth="1"/>
    <col min="3593" max="3593" width="17.28515625" style="3042" customWidth="1"/>
    <col min="3594" max="3840" width="9.140625" style="3042"/>
    <col min="3841" max="3841" width="44.5703125" style="3042" customWidth="1"/>
    <col min="3842" max="3842" width="14.42578125" style="3042" customWidth="1"/>
    <col min="3843" max="3843" width="11.85546875" style="3042" customWidth="1"/>
    <col min="3844" max="3844" width="13.42578125" style="3042" customWidth="1"/>
    <col min="3845" max="3845" width="10.28515625" style="3042" customWidth="1"/>
    <col min="3846" max="3846" width="15.28515625" style="3042" customWidth="1"/>
    <col min="3847" max="3847" width="14.85546875" style="3042" customWidth="1"/>
    <col min="3848" max="3848" width="10" style="3042" customWidth="1"/>
    <col min="3849" max="3849" width="17.28515625" style="3042" customWidth="1"/>
    <col min="3850" max="4096" width="9.140625" style="3042"/>
    <col min="4097" max="4097" width="44.5703125" style="3042" customWidth="1"/>
    <col min="4098" max="4098" width="14.42578125" style="3042" customWidth="1"/>
    <col min="4099" max="4099" width="11.85546875" style="3042" customWidth="1"/>
    <col min="4100" max="4100" width="13.42578125" style="3042" customWidth="1"/>
    <col min="4101" max="4101" width="10.28515625" style="3042" customWidth="1"/>
    <col min="4102" max="4102" width="15.28515625" style="3042" customWidth="1"/>
    <col min="4103" max="4103" width="14.85546875" style="3042" customWidth="1"/>
    <col min="4104" max="4104" width="10" style="3042" customWidth="1"/>
    <col min="4105" max="4105" width="17.28515625" style="3042" customWidth="1"/>
    <col min="4106" max="4352" width="9.140625" style="3042"/>
    <col min="4353" max="4353" width="44.5703125" style="3042" customWidth="1"/>
    <col min="4354" max="4354" width="14.42578125" style="3042" customWidth="1"/>
    <col min="4355" max="4355" width="11.85546875" style="3042" customWidth="1"/>
    <col min="4356" max="4356" width="13.42578125" style="3042" customWidth="1"/>
    <col min="4357" max="4357" width="10.28515625" style="3042" customWidth="1"/>
    <col min="4358" max="4358" width="15.28515625" style="3042" customWidth="1"/>
    <col min="4359" max="4359" width="14.85546875" style="3042" customWidth="1"/>
    <col min="4360" max="4360" width="10" style="3042" customWidth="1"/>
    <col min="4361" max="4361" width="17.28515625" style="3042" customWidth="1"/>
    <col min="4362" max="4608" width="9.140625" style="3042"/>
    <col min="4609" max="4609" width="44.5703125" style="3042" customWidth="1"/>
    <col min="4610" max="4610" width="14.42578125" style="3042" customWidth="1"/>
    <col min="4611" max="4611" width="11.85546875" style="3042" customWidth="1"/>
    <col min="4612" max="4612" width="13.42578125" style="3042" customWidth="1"/>
    <col min="4613" max="4613" width="10.28515625" style="3042" customWidth="1"/>
    <col min="4614" max="4614" width="15.28515625" style="3042" customWidth="1"/>
    <col min="4615" max="4615" width="14.85546875" style="3042" customWidth="1"/>
    <col min="4616" max="4616" width="10" style="3042" customWidth="1"/>
    <col min="4617" max="4617" width="17.28515625" style="3042" customWidth="1"/>
    <col min="4618" max="4864" width="9.140625" style="3042"/>
    <col min="4865" max="4865" width="44.5703125" style="3042" customWidth="1"/>
    <col min="4866" max="4866" width="14.42578125" style="3042" customWidth="1"/>
    <col min="4867" max="4867" width="11.85546875" style="3042" customWidth="1"/>
    <col min="4868" max="4868" width="13.42578125" style="3042" customWidth="1"/>
    <col min="4869" max="4869" width="10.28515625" style="3042" customWidth="1"/>
    <col min="4870" max="4870" width="15.28515625" style="3042" customWidth="1"/>
    <col min="4871" max="4871" width="14.85546875" style="3042" customWidth="1"/>
    <col min="4872" max="4872" width="10" style="3042" customWidth="1"/>
    <col min="4873" max="4873" width="17.28515625" style="3042" customWidth="1"/>
    <col min="4874" max="5120" width="9.140625" style="3042"/>
    <col min="5121" max="5121" width="44.5703125" style="3042" customWidth="1"/>
    <col min="5122" max="5122" width="14.42578125" style="3042" customWidth="1"/>
    <col min="5123" max="5123" width="11.85546875" style="3042" customWidth="1"/>
    <col min="5124" max="5124" width="13.42578125" style="3042" customWidth="1"/>
    <col min="5125" max="5125" width="10.28515625" style="3042" customWidth="1"/>
    <col min="5126" max="5126" width="15.28515625" style="3042" customWidth="1"/>
    <col min="5127" max="5127" width="14.85546875" style="3042" customWidth="1"/>
    <col min="5128" max="5128" width="10" style="3042" customWidth="1"/>
    <col min="5129" max="5129" width="17.28515625" style="3042" customWidth="1"/>
    <col min="5130" max="5376" width="9.140625" style="3042"/>
    <col min="5377" max="5377" width="44.5703125" style="3042" customWidth="1"/>
    <col min="5378" max="5378" width="14.42578125" style="3042" customWidth="1"/>
    <col min="5379" max="5379" width="11.85546875" style="3042" customWidth="1"/>
    <col min="5380" max="5380" width="13.42578125" style="3042" customWidth="1"/>
    <col min="5381" max="5381" width="10.28515625" style="3042" customWidth="1"/>
    <col min="5382" max="5382" width="15.28515625" style="3042" customWidth="1"/>
    <col min="5383" max="5383" width="14.85546875" style="3042" customWidth="1"/>
    <col min="5384" max="5384" width="10" style="3042" customWidth="1"/>
    <col min="5385" max="5385" width="17.28515625" style="3042" customWidth="1"/>
    <col min="5386" max="5632" width="9.140625" style="3042"/>
    <col min="5633" max="5633" width="44.5703125" style="3042" customWidth="1"/>
    <col min="5634" max="5634" width="14.42578125" style="3042" customWidth="1"/>
    <col min="5635" max="5635" width="11.85546875" style="3042" customWidth="1"/>
    <col min="5636" max="5636" width="13.42578125" style="3042" customWidth="1"/>
    <col min="5637" max="5637" width="10.28515625" style="3042" customWidth="1"/>
    <col min="5638" max="5638" width="15.28515625" style="3042" customWidth="1"/>
    <col min="5639" max="5639" width="14.85546875" style="3042" customWidth="1"/>
    <col min="5640" max="5640" width="10" style="3042" customWidth="1"/>
    <col min="5641" max="5641" width="17.28515625" style="3042" customWidth="1"/>
    <col min="5642" max="5888" width="9.140625" style="3042"/>
    <col min="5889" max="5889" width="44.5703125" style="3042" customWidth="1"/>
    <col min="5890" max="5890" width="14.42578125" style="3042" customWidth="1"/>
    <col min="5891" max="5891" width="11.85546875" style="3042" customWidth="1"/>
    <col min="5892" max="5892" width="13.42578125" style="3042" customWidth="1"/>
    <col min="5893" max="5893" width="10.28515625" style="3042" customWidth="1"/>
    <col min="5894" max="5894" width="15.28515625" style="3042" customWidth="1"/>
    <col min="5895" max="5895" width="14.85546875" style="3042" customWidth="1"/>
    <col min="5896" max="5896" width="10" style="3042" customWidth="1"/>
    <col min="5897" max="5897" width="17.28515625" style="3042" customWidth="1"/>
    <col min="5898" max="6144" width="9.140625" style="3042"/>
    <col min="6145" max="6145" width="44.5703125" style="3042" customWidth="1"/>
    <col min="6146" max="6146" width="14.42578125" style="3042" customWidth="1"/>
    <col min="6147" max="6147" width="11.85546875" style="3042" customWidth="1"/>
    <col min="6148" max="6148" width="13.42578125" style="3042" customWidth="1"/>
    <col min="6149" max="6149" width="10.28515625" style="3042" customWidth="1"/>
    <col min="6150" max="6150" width="15.28515625" style="3042" customWidth="1"/>
    <col min="6151" max="6151" width="14.85546875" style="3042" customWidth="1"/>
    <col min="6152" max="6152" width="10" style="3042" customWidth="1"/>
    <col min="6153" max="6153" width="17.28515625" style="3042" customWidth="1"/>
    <col min="6154" max="6400" width="9.140625" style="3042"/>
    <col min="6401" max="6401" width="44.5703125" style="3042" customWidth="1"/>
    <col min="6402" max="6402" width="14.42578125" style="3042" customWidth="1"/>
    <col min="6403" max="6403" width="11.85546875" style="3042" customWidth="1"/>
    <col min="6404" max="6404" width="13.42578125" style="3042" customWidth="1"/>
    <col min="6405" max="6405" width="10.28515625" style="3042" customWidth="1"/>
    <col min="6406" max="6406" width="15.28515625" style="3042" customWidth="1"/>
    <col min="6407" max="6407" width="14.85546875" style="3042" customWidth="1"/>
    <col min="6408" max="6408" width="10" style="3042" customWidth="1"/>
    <col min="6409" max="6409" width="17.28515625" style="3042" customWidth="1"/>
    <col min="6410" max="6656" width="9.140625" style="3042"/>
    <col min="6657" max="6657" width="44.5703125" style="3042" customWidth="1"/>
    <col min="6658" max="6658" width="14.42578125" style="3042" customWidth="1"/>
    <col min="6659" max="6659" width="11.85546875" style="3042" customWidth="1"/>
    <col min="6660" max="6660" width="13.42578125" style="3042" customWidth="1"/>
    <col min="6661" max="6661" width="10.28515625" style="3042" customWidth="1"/>
    <col min="6662" max="6662" width="15.28515625" style="3042" customWidth="1"/>
    <col min="6663" max="6663" width="14.85546875" style="3042" customWidth="1"/>
    <col min="6664" max="6664" width="10" style="3042" customWidth="1"/>
    <col min="6665" max="6665" width="17.28515625" style="3042" customWidth="1"/>
    <col min="6666" max="6912" width="9.140625" style="3042"/>
    <col min="6913" max="6913" width="44.5703125" style="3042" customWidth="1"/>
    <col min="6914" max="6914" width="14.42578125" style="3042" customWidth="1"/>
    <col min="6915" max="6915" width="11.85546875" style="3042" customWidth="1"/>
    <col min="6916" max="6916" width="13.42578125" style="3042" customWidth="1"/>
    <col min="6917" max="6917" width="10.28515625" style="3042" customWidth="1"/>
    <col min="6918" max="6918" width="15.28515625" style="3042" customWidth="1"/>
    <col min="6919" max="6919" width="14.85546875" style="3042" customWidth="1"/>
    <col min="6920" max="6920" width="10" style="3042" customWidth="1"/>
    <col min="6921" max="6921" width="17.28515625" style="3042" customWidth="1"/>
    <col min="6922" max="7168" width="9.140625" style="3042"/>
    <col min="7169" max="7169" width="44.5703125" style="3042" customWidth="1"/>
    <col min="7170" max="7170" width="14.42578125" style="3042" customWidth="1"/>
    <col min="7171" max="7171" width="11.85546875" style="3042" customWidth="1"/>
    <col min="7172" max="7172" width="13.42578125" style="3042" customWidth="1"/>
    <col min="7173" max="7173" width="10.28515625" style="3042" customWidth="1"/>
    <col min="7174" max="7174" width="15.28515625" style="3042" customWidth="1"/>
    <col min="7175" max="7175" width="14.85546875" style="3042" customWidth="1"/>
    <col min="7176" max="7176" width="10" style="3042" customWidth="1"/>
    <col min="7177" max="7177" width="17.28515625" style="3042" customWidth="1"/>
    <col min="7178" max="7424" width="9.140625" style="3042"/>
    <col min="7425" max="7425" width="44.5703125" style="3042" customWidth="1"/>
    <col min="7426" max="7426" width="14.42578125" style="3042" customWidth="1"/>
    <col min="7427" max="7427" width="11.85546875" style="3042" customWidth="1"/>
    <col min="7428" max="7428" width="13.42578125" style="3042" customWidth="1"/>
    <col min="7429" max="7429" width="10.28515625" style="3042" customWidth="1"/>
    <col min="7430" max="7430" width="15.28515625" style="3042" customWidth="1"/>
    <col min="7431" max="7431" width="14.85546875" style="3042" customWidth="1"/>
    <col min="7432" max="7432" width="10" style="3042" customWidth="1"/>
    <col min="7433" max="7433" width="17.28515625" style="3042" customWidth="1"/>
    <col min="7434" max="7680" width="9.140625" style="3042"/>
    <col min="7681" max="7681" width="44.5703125" style="3042" customWidth="1"/>
    <col min="7682" max="7682" width="14.42578125" style="3042" customWidth="1"/>
    <col min="7683" max="7683" width="11.85546875" style="3042" customWidth="1"/>
    <col min="7684" max="7684" width="13.42578125" style="3042" customWidth="1"/>
    <col min="7685" max="7685" width="10.28515625" style="3042" customWidth="1"/>
    <col min="7686" max="7686" width="15.28515625" style="3042" customWidth="1"/>
    <col min="7687" max="7687" width="14.85546875" style="3042" customWidth="1"/>
    <col min="7688" max="7688" width="10" style="3042" customWidth="1"/>
    <col min="7689" max="7689" width="17.28515625" style="3042" customWidth="1"/>
    <col min="7690" max="7936" width="9.140625" style="3042"/>
    <col min="7937" max="7937" width="44.5703125" style="3042" customWidth="1"/>
    <col min="7938" max="7938" width="14.42578125" style="3042" customWidth="1"/>
    <col min="7939" max="7939" width="11.85546875" style="3042" customWidth="1"/>
    <col min="7940" max="7940" width="13.42578125" style="3042" customWidth="1"/>
    <col min="7941" max="7941" width="10.28515625" style="3042" customWidth="1"/>
    <col min="7942" max="7942" width="15.28515625" style="3042" customWidth="1"/>
    <col min="7943" max="7943" width="14.85546875" style="3042" customWidth="1"/>
    <col min="7944" max="7944" width="10" style="3042" customWidth="1"/>
    <col min="7945" max="7945" width="17.28515625" style="3042" customWidth="1"/>
    <col min="7946" max="8192" width="9.140625" style="3042"/>
    <col min="8193" max="8193" width="44.5703125" style="3042" customWidth="1"/>
    <col min="8194" max="8194" width="14.42578125" style="3042" customWidth="1"/>
    <col min="8195" max="8195" width="11.85546875" style="3042" customWidth="1"/>
    <col min="8196" max="8196" width="13.42578125" style="3042" customWidth="1"/>
    <col min="8197" max="8197" width="10.28515625" style="3042" customWidth="1"/>
    <col min="8198" max="8198" width="15.28515625" style="3042" customWidth="1"/>
    <col min="8199" max="8199" width="14.85546875" style="3042" customWidth="1"/>
    <col min="8200" max="8200" width="10" style="3042" customWidth="1"/>
    <col min="8201" max="8201" width="17.28515625" style="3042" customWidth="1"/>
    <col min="8202" max="8448" width="9.140625" style="3042"/>
    <col min="8449" max="8449" width="44.5703125" style="3042" customWidth="1"/>
    <col min="8450" max="8450" width="14.42578125" style="3042" customWidth="1"/>
    <col min="8451" max="8451" width="11.85546875" style="3042" customWidth="1"/>
    <col min="8452" max="8452" width="13.42578125" style="3042" customWidth="1"/>
    <col min="8453" max="8453" width="10.28515625" style="3042" customWidth="1"/>
    <col min="8454" max="8454" width="15.28515625" style="3042" customWidth="1"/>
    <col min="8455" max="8455" width="14.85546875" style="3042" customWidth="1"/>
    <col min="8456" max="8456" width="10" style="3042" customWidth="1"/>
    <col min="8457" max="8457" width="17.28515625" style="3042" customWidth="1"/>
    <col min="8458" max="8704" width="9.140625" style="3042"/>
    <col min="8705" max="8705" width="44.5703125" style="3042" customWidth="1"/>
    <col min="8706" max="8706" width="14.42578125" style="3042" customWidth="1"/>
    <col min="8707" max="8707" width="11.85546875" style="3042" customWidth="1"/>
    <col min="8708" max="8708" width="13.42578125" style="3042" customWidth="1"/>
    <col min="8709" max="8709" width="10.28515625" style="3042" customWidth="1"/>
    <col min="8710" max="8710" width="15.28515625" style="3042" customWidth="1"/>
    <col min="8711" max="8711" width="14.85546875" style="3042" customWidth="1"/>
    <col min="8712" max="8712" width="10" style="3042" customWidth="1"/>
    <col min="8713" max="8713" width="17.28515625" style="3042" customWidth="1"/>
    <col min="8714" max="8960" width="9.140625" style="3042"/>
    <col min="8961" max="8961" width="44.5703125" style="3042" customWidth="1"/>
    <col min="8962" max="8962" width="14.42578125" style="3042" customWidth="1"/>
    <col min="8963" max="8963" width="11.85546875" style="3042" customWidth="1"/>
    <col min="8964" max="8964" width="13.42578125" style="3042" customWidth="1"/>
    <col min="8965" max="8965" width="10.28515625" style="3042" customWidth="1"/>
    <col min="8966" max="8966" width="15.28515625" style="3042" customWidth="1"/>
    <col min="8967" max="8967" width="14.85546875" style="3042" customWidth="1"/>
    <col min="8968" max="8968" width="10" style="3042" customWidth="1"/>
    <col min="8969" max="8969" width="17.28515625" style="3042" customWidth="1"/>
    <col min="8970" max="9216" width="9.140625" style="3042"/>
    <col min="9217" max="9217" width="44.5703125" style="3042" customWidth="1"/>
    <col min="9218" max="9218" width="14.42578125" style="3042" customWidth="1"/>
    <col min="9219" max="9219" width="11.85546875" style="3042" customWidth="1"/>
    <col min="9220" max="9220" width="13.42578125" style="3042" customWidth="1"/>
    <col min="9221" max="9221" width="10.28515625" style="3042" customWidth="1"/>
    <col min="9222" max="9222" width="15.28515625" style="3042" customWidth="1"/>
    <col min="9223" max="9223" width="14.85546875" style="3042" customWidth="1"/>
    <col min="9224" max="9224" width="10" style="3042" customWidth="1"/>
    <col min="9225" max="9225" width="17.28515625" style="3042" customWidth="1"/>
    <col min="9226" max="9472" width="9.140625" style="3042"/>
    <col min="9473" max="9473" width="44.5703125" style="3042" customWidth="1"/>
    <col min="9474" max="9474" width="14.42578125" style="3042" customWidth="1"/>
    <col min="9475" max="9475" width="11.85546875" style="3042" customWidth="1"/>
    <col min="9476" max="9476" width="13.42578125" style="3042" customWidth="1"/>
    <col min="9477" max="9477" width="10.28515625" style="3042" customWidth="1"/>
    <col min="9478" max="9478" width="15.28515625" style="3042" customWidth="1"/>
    <col min="9479" max="9479" width="14.85546875" style="3042" customWidth="1"/>
    <col min="9480" max="9480" width="10" style="3042" customWidth="1"/>
    <col min="9481" max="9481" width="17.28515625" style="3042" customWidth="1"/>
    <col min="9482" max="9728" width="9.140625" style="3042"/>
    <col min="9729" max="9729" width="44.5703125" style="3042" customWidth="1"/>
    <col min="9730" max="9730" width="14.42578125" style="3042" customWidth="1"/>
    <col min="9731" max="9731" width="11.85546875" style="3042" customWidth="1"/>
    <col min="9732" max="9732" width="13.42578125" style="3042" customWidth="1"/>
    <col min="9733" max="9733" width="10.28515625" style="3042" customWidth="1"/>
    <col min="9734" max="9734" width="15.28515625" style="3042" customWidth="1"/>
    <col min="9735" max="9735" width="14.85546875" style="3042" customWidth="1"/>
    <col min="9736" max="9736" width="10" style="3042" customWidth="1"/>
    <col min="9737" max="9737" width="17.28515625" style="3042" customWidth="1"/>
    <col min="9738" max="9984" width="9.140625" style="3042"/>
    <col min="9985" max="9985" width="44.5703125" style="3042" customWidth="1"/>
    <col min="9986" max="9986" width="14.42578125" style="3042" customWidth="1"/>
    <col min="9987" max="9987" width="11.85546875" style="3042" customWidth="1"/>
    <col min="9988" max="9988" width="13.42578125" style="3042" customWidth="1"/>
    <col min="9989" max="9989" width="10.28515625" style="3042" customWidth="1"/>
    <col min="9990" max="9990" width="15.28515625" style="3042" customWidth="1"/>
    <col min="9991" max="9991" width="14.85546875" style="3042" customWidth="1"/>
    <col min="9992" max="9992" width="10" style="3042" customWidth="1"/>
    <col min="9993" max="9993" width="17.28515625" style="3042" customWidth="1"/>
    <col min="9994" max="10240" width="9.140625" style="3042"/>
    <col min="10241" max="10241" width="44.5703125" style="3042" customWidth="1"/>
    <col min="10242" max="10242" width="14.42578125" style="3042" customWidth="1"/>
    <col min="10243" max="10243" width="11.85546875" style="3042" customWidth="1"/>
    <col min="10244" max="10244" width="13.42578125" style="3042" customWidth="1"/>
    <col min="10245" max="10245" width="10.28515625" style="3042" customWidth="1"/>
    <col min="10246" max="10246" width="15.28515625" style="3042" customWidth="1"/>
    <col min="10247" max="10247" width="14.85546875" style="3042" customWidth="1"/>
    <col min="10248" max="10248" width="10" style="3042" customWidth="1"/>
    <col min="10249" max="10249" width="17.28515625" style="3042" customWidth="1"/>
    <col min="10250" max="10496" width="9.140625" style="3042"/>
    <col min="10497" max="10497" width="44.5703125" style="3042" customWidth="1"/>
    <col min="10498" max="10498" width="14.42578125" style="3042" customWidth="1"/>
    <col min="10499" max="10499" width="11.85546875" style="3042" customWidth="1"/>
    <col min="10500" max="10500" width="13.42578125" style="3042" customWidth="1"/>
    <col min="10501" max="10501" width="10.28515625" style="3042" customWidth="1"/>
    <col min="10502" max="10502" width="15.28515625" style="3042" customWidth="1"/>
    <col min="10503" max="10503" width="14.85546875" style="3042" customWidth="1"/>
    <col min="10504" max="10504" width="10" style="3042" customWidth="1"/>
    <col min="10505" max="10505" width="17.28515625" style="3042" customWidth="1"/>
    <col min="10506" max="10752" width="9.140625" style="3042"/>
    <col min="10753" max="10753" width="44.5703125" style="3042" customWidth="1"/>
    <col min="10754" max="10754" width="14.42578125" style="3042" customWidth="1"/>
    <col min="10755" max="10755" width="11.85546875" style="3042" customWidth="1"/>
    <col min="10756" max="10756" width="13.42578125" style="3042" customWidth="1"/>
    <col min="10757" max="10757" width="10.28515625" style="3042" customWidth="1"/>
    <col min="10758" max="10758" width="15.28515625" style="3042" customWidth="1"/>
    <col min="10759" max="10759" width="14.85546875" style="3042" customWidth="1"/>
    <col min="10760" max="10760" width="10" style="3042" customWidth="1"/>
    <col min="10761" max="10761" width="17.28515625" style="3042" customWidth="1"/>
    <col min="10762" max="11008" width="9.140625" style="3042"/>
    <col min="11009" max="11009" width="44.5703125" style="3042" customWidth="1"/>
    <col min="11010" max="11010" width="14.42578125" style="3042" customWidth="1"/>
    <col min="11011" max="11011" width="11.85546875" style="3042" customWidth="1"/>
    <col min="11012" max="11012" width="13.42578125" style="3042" customWidth="1"/>
    <col min="11013" max="11013" width="10.28515625" style="3042" customWidth="1"/>
    <col min="11014" max="11014" width="15.28515625" style="3042" customWidth="1"/>
    <col min="11015" max="11015" width="14.85546875" style="3042" customWidth="1"/>
    <col min="11016" max="11016" width="10" style="3042" customWidth="1"/>
    <col min="11017" max="11017" width="17.28515625" style="3042" customWidth="1"/>
    <col min="11018" max="11264" width="9.140625" style="3042"/>
    <col min="11265" max="11265" width="44.5703125" style="3042" customWidth="1"/>
    <col min="11266" max="11266" width="14.42578125" style="3042" customWidth="1"/>
    <col min="11267" max="11267" width="11.85546875" style="3042" customWidth="1"/>
    <col min="11268" max="11268" width="13.42578125" style="3042" customWidth="1"/>
    <col min="11269" max="11269" width="10.28515625" style="3042" customWidth="1"/>
    <col min="11270" max="11270" width="15.28515625" style="3042" customWidth="1"/>
    <col min="11271" max="11271" width="14.85546875" style="3042" customWidth="1"/>
    <col min="11272" max="11272" width="10" style="3042" customWidth="1"/>
    <col min="11273" max="11273" width="17.28515625" style="3042" customWidth="1"/>
    <col min="11274" max="11520" width="9.140625" style="3042"/>
    <col min="11521" max="11521" width="44.5703125" style="3042" customWidth="1"/>
    <col min="11522" max="11522" width="14.42578125" style="3042" customWidth="1"/>
    <col min="11523" max="11523" width="11.85546875" style="3042" customWidth="1"/>
    <col min="11524" max="11524" width="13.42578125" style="3042" customWidth="1"/>
    <col min="11525" max="11525" width="10.28515625" style="3042" customWidth="1"/>
    <col min="11526" max="11526" width="15.28515625" style="3042" customWidth="1"/>
    <col min="11527" max="11527" width="14.85546875" style="3042" customWidth="1"/>
    <col min="11528" max="11528" width="10" style="3042" customWidth="1"/>
    <col min="11529" max="11529" width="17.28515625" style="3042" customWidth="1"/>
    <col min="11530" max="11776" width="9.140625" style="3042"/>
    <col min="11777" max="11777" width="44.5703125" style="3042" customWidth="1"/>
    <col min="11778" max="11778" width="14.42578125" style="3042" customWidth="1"/>
    <col min="11779" max="11779" width="11.85546875" style="3042" customWidth="1"/>
    <col min="11780" max="11780" width="13.42578125" style="3042" customWidth="1"/>
    <col min="11781" max="11781" width="10.28515625" style="3042" customWidth="1"/>
    <col min="11782" max="11782" width="15.28515625" style="3042" customWidth="1"/>
    <col min="11783" max="11783" width="14.85546875" style="3042" customWidth="1"/>
    <col min="11784" max="11784" width="10" style="3042" customWidth="1"/>
    <col min="11785" max="11785" width="17.28515625" style="3042" customWidth="1"/>
    <col min="11786" max="12032" width="9.140625" style="3042"/>
    <col min="12033" max="12033" width="44.5703125" style="3042" customWidth="1"/>
    <col min="12034" max="12034" width="14.42578125" style="3042" customWidth="1"/>
    <col min="12035" max="12035" width="11.85546875" style="3042" customWidth="1"/>
    <col min="12036" max="12036" width="13.42578125" style="3042" customWidth="1"/>
    <col min="12037" max="12037" width="10.28515625" style="3042" customWidth="1"/>
    <col min="12038" max="12038" width="15.28515625" style="3042" customWidth="1"/>
    <col min="12039" max="12039" width="14.85546875" style="3042" customWidth="1"/>
    <col min="12040" max="12040" width="10" style="3042" customWidth="1"/>
    <col min="12041" max="12041" width="17.28515625" style="3042" customWidth="1"/>
    <col min="12042" max="12288" width="9.140625" style="3042"/>
    <col min="12289" max="12289" width="44.5703125" style="3042" customWidth="1"/>
    <col min="12290" max="12290" width="14.42578125" style="3042" customWidth="1"/>
    <col min="12291" max="12291" width="11.85546875" style="3042" customWidth="1"/>
    <col min="12292" max="12292" width="13.42578125" style="3042" customWidth="1"/>
    <col min="12293" max="12293" width="10.28515625" style="3042" customWidth="1"/>
    <col min="12294" max="12294" width="15.28515625" style="3042" customWidth="1"/>
    <col min="12295" max="12295" width="14.85546875" style="3042" customWidth="1"/>
    <col min="12296" max="12296" width="10" style="3042" customWidth="1"/>
    <col min="12297" max="12297" width="17.28515625" style="3042" customWidth="1"/>
    <col min="12298" max="12544" width="9.140625" style="3042"/>
    <col min="12545" max="12545" width="44.5703125" style="3042" customWidth="1"/>
    <col min="12546" max="12546" width="14.42578125" style="3042" customWidth="1"/>
    <col min="12547" max="12547" width="11.85546875" style="3042" customWidth="1"/>
    <col min="12548" max="12548" width="13.42578125" style="3042" customWidth="1"/>
    <col min="12549" max="12549" width="10.28515625" style="3042" customWidth="1"/>
    <col min="12550" max="12550" width="15.28515625" style="3042" customWidth="1"/>
    <col min="12551" max="12551" width="14.85546875" style="3042" customWidth="1"/>
    <col min="12552" max="12552" width="10" style="3042" customWidth="1"/>
    <col min="12553" max="12553" width="17.28515625" style="3042" customWidth="1"/>
    <col min="12554" max="12800" width="9.140625" style="3042"/>
    <col min="12801" max="12801" width="44.5703125" style="3042" customWidth="1"/>
    <col min="12802" max="12802" width="14.42578125" style="3042" customWidth="1"/>
    <col min="12803" max="12803" width="11.85546875" style="3042" customWidth="1"/>
    <col min="12804" max="12804" width="13.42578125" style="3042" customWidth="1"/>
    <col min="12805" max="12805" width="10.28515625" style="3042" customWidth="1"/>
    <col min="12806" max="12806" width="15.28515625" style="3042" customWidth="1"/>
    <col min="12807" max="12807" width="14.85546875" style="3042" customWidth="1"/>
    <col min="12808" max="12808" width="10" style="3042" customWidth="1"/>
    <col min="12809" max="12809" width="17.28515625" style="3042" customWidth="1"/>
    <col min="12810" max="13056" width="9.140625" style="3042"/>
    <col min="13057" max="13057" width="44.5703125" style="3042" customWidth="1"/>
    <col min="13058" max="13058" width="14.42578125" style="3042" customWidth="1"/>
    <col min="13059" max="13059" width="11.85546875" style="3042" customWidth="1"/>
    <col min="13060" max="13060" width="13.42578125" style="3042" customWidth="1"/>
    <col min="13061" max="13061" width="10.28515625" style="3042" customWidth="1"/>
    <col min="13062" max="13062" width="15.28515625" style="3042" customWidth="1"/>
    <col min="13063" max="13063" width="14.85546875" style="3042" customWidth="1"/>
    <col min="13064" max="13064" width="10" style="3042" customWidth="1"/>
    <col min="13065" max="13065" width="17.28515625" style="3042" customWidth="1"/>
    <col min="13066" max="13312" width="9.140625" style="3042"/>
    <col min="13313" max="13313" width="44.5703125" style="3042" customWidth="1"/>
    <col min="13314" max="13314" width="14.42578125" style="3042" customWidth="1"/>
    <col min="13315" max="13315" width="11.85546875" style="3042" customWidth="1"/>
    <col min="13316" max="13316" width="13.42578125" style="3042" customWidth="1"/>
    <col min="13317" max="13317" width="10.28515625" style="3042" customWidth="1"/>
    <col min="13318" max="13318" width="15.28515625" style="3042" customWidth="1"/>
    <col min="13319" max="13319" width="14.85546875" style="3042" customWidth="1"/>
    <col min="13320" max="13320" width="10" style="3042" customWidth="1"/>
    <col min="13321" max="13321" width="17.28515625" style="3042" customWidth="1"/>
    <col min="13322" max="13568" width="9.140625" style="3042"/>
    <col min="13569" max="13569" width="44.5703125" style="3042" customWidth="1"/>
    <col min="13570" max="13570" width="14.42578125" style="3042" customWidth="1"/>
    <col min="13571" max="13571" width="11.85546875" style="3042" customWidth="1"/>
    <col min="13572" max="13572" width="13.42578125" style="3042" customWidth="1"/>
    <col min="13573" max="13573" width="10.28515625" style="3042" customWidth="1"/>
    <col min="13574" max="13574" width="15.28515625" style="3042" customWidth="1"/>
    <col min="13575" max="13575" width="14.85546875" style="3042" customWidth="1"/>
    <col min="13576" max="13576" width="10" style="3042" customWidth="1"/>
    <col min="13577" max="13577" width="17.28515625" style="3042" customWidth="1"/>
    <col min="13578" max="13824" width="9.140625" style="3042"/>
    <col min="13825" max="13825" width="44.5703125" style="3042" customWidth="1"/>
    <col min="13826" max="13826" width="14.42578125" style="3042" customWidth="1"/>
    <col min="13827" max="13827" width="11.85546875" style="3042" customWidth="1"/>
    <col min="13828" max="13828" width="13.42578125" style="3042" customWidth="1"/>
    <col min="13829" max="13829" width="10.28515625" style="3042" customWidth="1"/>
    <col min="13830" max="13830" width="15.28515625" style="3042" customWidth="1"/>
    <col min="13831" max="13831" width="14.85546875" style="3042" customWidth="1"/>
    <col min="13832" max="13832" width="10" style="3042" customWidth="1"/>
    <col min="13833" max="13833" width="17.28515625" style="3042" customWidth="1"/>
    <col min="13834" max="14080" width="9.140625" style="3042"/>
    <col min="14081" max="14081" width="44.5703125" style="3042" customWidth="1"/>
    <col min="14082" max="14082" width="14.42578125" style="3042" customWidth="1"/>
    <col min="14083" max="14083" width="11.85546875" style="3042" customWidth="1"/>
    <col min="14084" max="14084" width="13.42578125" style="3042" customWidth="1"/>
    <col min="14085" max="14085" width="10.28515625" style="3042" customWidth="1"/>
    <col min="14086" max="14086" width="15.28515625" style="3042" customWidth="1"/>
    <col min="14087" max="14087" width="14.85546875" style="3042" customWidth="1"/>
    <col min="14088" max="14088" width="10" style="3042" customWidth="1"/>
    <col min="14089" max="14089" width="17.28515625" style="3042" customWidth="1"/>
    <col min="14090" max="14336" width="9.140625" style="3042"/>
    <col min="14337" max="14337" width="44.5703125" style="3042" customWidth="1"/>
    <col min="14338" max="14338" width="14.42578125" style="3042" customWidth="1"/>
    <col min="14339" max="14339" width="11.85546875" style="3042" customWidth="1"/>
    <col min="14340" max="14340" width="13.42578125" style="3042" customWidth="1"/>
    <col min="14341" max="14341" width="10.28515625" style="3042" customWidth="1"/>
    <col min="14342" max="14342" width="15.28515625" style="3042" customWidth="1"/>
    <col min="14343" max="14343" width="14.85546875" style="3042" customWidth="1"/>
    <col min="14344" max="14344" width="10" style="3042" customWidth="1"/>
    <col min="14345" max="14345" width="17.28515625" style="3042" customWidth="1"/>
    <col min="14346" max="14592" width="9.140625" style="3042"/>
    <col min="14593" max="14593" width="44.5703125" style="3042" customWidth="1"/>
    <col min="14594" max="14594" width="14.42578125" style="3042" customWidth="1"/>
    <col min="14595" max="14595" width="11.85546875" style="3042" customWidth="1"/>
    <col min="14596" max="14596" width="13.42578125" style="3042" customWidth="1"/>
    <col min="14597" max="14597" width="10.28515625" style="3042" customWidth="1"/>
    <col min="14598" max="14598" width="15.28515625" style="3042" customWidth="1"/>
    <col min="14599" max="14599" width="14.85546875" style="3042" customWidth="1"/>
    <col min="14600" max="14600" width="10" style="3042" customWidth="1"/>
    <col min="14601" max="14601" width="17.28515625" style="3042" customWidth="1"/>
    <col min="14602" max="14848" width="9.140625" style="3042"/>
    <col min="14849" max="14849" width="44.5703125" style="3042" customWidth="1"/>
    <col min="14850" max="14850" width="14.42578125" style="3042" customWidth="1"/>
    <col min="14851" max="14851" width="11.85546875" style="3042" customWidth="1"/>
    <col min="14852" max="14852" width="13.42578125" style="3042" customWidth="1"/>
    <col min="14853" max="14853" width="10.28515625" style="3042" customWidth="1"/>
    <col min="14854" max="14854" width="15.28515625" style="3042" customWidth="1"/>
    <col min="14855" max="14855" width="14.85546875" style="3042" customWidth="1"/>
    <col min="14856" max="14856" width="10" style="3042" customWidth="1"/>
    <col min="14857" max="14857" width="17.28515625" style="3042" customWidth="1"/>
    <col min="14858" max="15104" width="9.140625" style="3042"/>
    <col min="15105" max="15105" width="44.5703125" style="3042" customWidth="1"/>
    <col min="15106" max="15106" width="14.42578125" style="3042" customWidth="1"/>
    <col min="15107" max="15107" width="11.85546875" style="3042" customWidth="1"/>
    <col min="15108" max="15108" width="13.42578125" style="3042" customWidth="1"/>
    <col min="15109" max="15109" width="10.28515625" style="3042" customWidth="1"/>
    <col min="15110" max="15110" width="15.28515625" style="3042" customWidth="1"/>
    <col min="15111" max="15111" width="14.85546875" style="3042" customWidth="1"/>
    <col min="15112" max="15112" width="10" style="3042" customWidth="1"/>
    <col min="15113" max="15113" width="17.28515625" style="3042" customWidth="1"/>
    <col min="15114" max="15360" width="9.140625" style="3042"/>
    <col min="15361" max="15361" width="44.5703125" style="3042" customWidth="1"/>
    <col min="15362" max="15362" width="14.42578125" style="3042" customWidth="1"/>
    <col min="15363" max="15363" width="11.85546875" style="3042" customWidth="1"/>
    <col min="15364" max="15364" width="13.42578125" style="3042" customWidth="1"/>
    <col min="15365" max="15365" width="10.28515625" style="3042" customWidth="1"/>
    <col min="15366" max="15366" width="15.28515625" style="3042" customWidth="1"/>
    <col min="15367" max="15367" width="14.85546875" style="3042" customWidth="1"/>
    <col min="15368" max="15368" width="10" style="3042" customWidth="1"/>
    <col min="15369" max="15369" width="17.28515625" style="3042" customWidth="1"/>
    <col min="15370" max="15616" width="9.140625" style="3042"/>
    <col min="15617" max="15617" width="44.5703125" style="3042" customWidth="1"/>
    <col min="15618" max="15618" width="14.42578125" style="3042" customWidth="1"/>
    <col min="15619" max="15619" width="11.85546875" style="3042" customWidth="1"/>
    <col min="15620" max="15620" width="13.42578125" style="3042" customWidth="1"/>
    <col min="15621" max="15621" width="10.28515625" style="3042" customWidth="1"/>
    <col min="15622" max="15622" width="15.28515625" style="3042" customWidth="1"/>
    <col min="15623" max="15623" width="14.85546875" style="3042" customWidth="1"/>
    <col min="15624" max="15624" width="10" style="3042" customWidth="1"/>
    <col min="15625" max="15625" width="17.28515625" style="3042" customWidth="1"/>
    <col min="15626" max="15872" width="9.140625" style="3042"/>
    <col min="15873" max="15873" width="44.5703125" style="3042" customWidth="1"/>
    <col min="15874" max="15874" width="14.42578125" style="3042" customWidth="1"/>
    <col min="15875" max="15875" width="11.85546875" style="3042" customWidth="1"/>
    <col min="15876" max="15876" width="13.42578125" style="3042" customWidth="1"/>
    <col min="15877" max="15877" width="10.28515625" style="3042" customWidth="1"/>
    <col min="15878" max="15878" width="15.28515625" style="3042" customWidth="1"/>
    <col min="15879" max="15879" width="14.85546875" style="3042" customWidth="1"/>
    <col min="15880" max="15880" width="10" style="3042" customWidth="1"/>
    <col min="15881" max="15881" width="17.28515625" style="3042" customWidth="1"/>
    <col min="15882" max="16128" width="9.140625" style="3042"/>
    <col min="16129" max="16129" width="44.5703125" style="3042" customWidth="1"/>
    <col min="16130" max="16130" width="14.42578125" style="3042" customWidth="1"/>
    <col min="16131" max="16131" width="11.85546875" style="3042" customWidth="1"/>
    <col min="16132" max="16132" width="13.42578125" style="3042" customWidth="1"/>
    <col min="16133" max="16133" width="10.28515625" style="3042" customWidth="1"/>
    <col min="16134" max="16134" width="15.28515625" style="3042" customWidth="1"/>
    <col min="16135" max="16135" width="14.85546875" style="3042" customWidth="1"/>
    <col min="16136" max="16136" width="10" style="3042" customWidth="1"/>
    <col min="16137" max="16137" width="17.28515625" style="3042" customWidth="1"/>
    <col min="16138" max="16384" width="9.140625" style="3042"/>
  </cols>
  <sheetData>
    <row r="1" spans="1:10" ht="18" customHeight="1" x14ac:dyDescent="0.25">
      <c r="A1" s="3051" t="s">
        <v>4701</v>
      </c>
      <c r="B1" s="3051"/>
      <c r="C1" s="3051"/>
      <c r="D1" s="3052"/>
      <c r="E1" s="3108" t="s">
        <v>4959</v>
      </c>
      <c r="J1" s="3053"/>
    </row>
    <row r="2" spans="1:10" ht="18" customHeight="1" x14ac:dyDescent="0.25">
      <c r="A2" s="3051" t="s">
        <v>877</v>
      </c>
      <c r="B2" s="3051"/>
      <c r="C2" s="3051"/>
      <c r="D2" s="3052"/>
      <c r="E2" s="3052"/>
      <c r="F2" s="3100"/>
      <c r="G2" s="3101"/>
      <c r="H2" s="3101"/>
      <c r="I2" s="3053"/>
      <c r="J2" s="3053"/>
    </row>
    <row r="3" spans="1:10" ht="18" customHeight="1" x14ac:dyDescent="0.25">
      <c r="A3" s="3055"/>
      <c r="B3" s="3055"/>
      <c r="C3" s="3055"/>
      <c r="D3" s="3055"/>
      <c r="E3" s="3055"/>
      <c r="F3" s="3055"/>
      <c r="G3" s="3056"/>
      <c r="H3" s="3056"/>
      <c r="I3" s="3053"/>
      <c r="J3" s="3053"/>
    </row>
    <row r="4" spans="1:10" ht="24" customHeight="1" x14ac:dyDescent="0.25">
      <c r="A4" s="4605" t="s">
        <v>2927</v>
      </c>
      <c r="B4" s="5690">
        <v>2012</v>
      </c>
      <c r="C4" s="5690"/>
      <c r="D4" s="5677">
        <v>2013</v>
      </c>
      <c r="E4" s="5677"/>
      <c r="F4" s="3055"/>
      <c r="G4" s="3056"/>
      <c r="H4" s="3056"/>
      <c r="I4" s="3053"/>
      <c r="J4" s="3053"/>
    </row>
    <row r="5" spans="1:10" ht="18" customHeight="1" x14ac:dyDescent="0.25">
      <c r="A5" s="4636" t="s">
        <v>4702</v>
      </c>
      <c r="B5" s="4636">
        <v>5</v>
      </c>
      <c r="C5" s="4638"/>
      <c r="D5" s="4636">
        <v>21</v>
      </c>
      <c r="E5" s="4640"/>
      <c r="F5" s="3055"/>
      <c r="G5" s="3056"/>
      <c r="H5" s="3056"/>
      <c r="I5" s="3053"/>
      <c r="J5" s="3053"/>
    </row>
    <row r="6" spans="1:10" ht="18" customHeight="1" x14ac:dyDescent="0.25">
      <c r="A6" s="4629" t="s">
        <v>4703</v>
      </c>
      <c r="B6" s="4609">
        <v>36</v>
      </c>
      <c r="C6" s="4631"/>
      <c r="D6" s="5491">
        <v>35</v>
      </c>
      <c r="E6" s="4632"/>
      <c r="F6" s="3055"/>
      <c r="G6" s="3056"/>
      <c r="H6" s="3056"/>
      <c r="I6" s="3053"/>
      <c r="J6" s="3053"/>
    </row>
    <row r="7" spans="1:10" ht="18" customHeight="1" x14ac:dyDescent="0.25">
      <c r="A7" s="4629" t="s">
        <v>4704</v>
      </c>
      <c r="B7" s="4629">
        <v>6</v>
      </c>
      <c r="C7" s="4631"/>
      <c r="D7" s="4630">
        <v>0</v>
      </c>
      <c r="E7" s="4632"/>
      <c r="F7" s="3055"/>
      <c r="G7" s="3056"/>
      <c r="H7" s="3056"/>
      <c r="I7" s="3053"/>
      <c r="J7" s="3053"/>
    </row>
    <row r="8" spans="1:10" ht="18" customHeight="1" x14ac:dyDescent="0.25">
      <c r="A8" s="5489" t="s">
        <v>4705</v>
      </c>
      <c r="B8" s="5492">
        <v>7</v>
      </c>
      <c r="C8" s="5494"/>
      <c r="D8" s="5493">
        <v>7</v>
      </c>
      <c r="E8" s="5495"/>
      <c r="F8" s="3055"/>
      <c r="G8" s="3056"/>
      <c r="H8" s="3056"/>
      <c r="I8" s="3053"/>
      <c r="J8" s="3053"/>
    </row>
    <row r="9" spans="1:10" ht="18" customHeight="1" x14ac:dyDescent="0.25">
      <c r="A9" s="3026"/>
      <c r="B9" s="3026"/>
      <c r="C9" s="3026"/>
      <c r="D9" s="3026"/>
      <c r="E9" s="3055"/>
      <c r="F9" s="3055"/>
      <c r="G9" s="3056"/>
      <c r="H9" s="3056"/>
      <c r="I9" s="3053"/>
      <c r="J9" s="3053"/>
    </row>
    <row r="10" spans="1:10" ht="42.75" customHeight="1" x14ac:dyDescent="0.25">
      <c r="A10" s="5695" t="s">
        <v>4706</v>
      </c>
      <c r="B10" s="5695"/>
      <c r="C10" s="5695"/>
      <c r="D10" s="5695"/>
      <c r="E10" s="5695"/>
      <c r="F10" s="3055"/>
      <c r="G10" s="3056"/>
      <c r="H10" s="3056"/>
      <c r="I10" s="3053"/>
      <c r="J10" s="3053"/>
    </row>
    <row r="11" spans="1:10" ht="30" customHeight="1" x14ac:dyDescent="0.25">
      <c r="A11" s="5695" t="s">
        <v>4707</v>
      </c>
      <c r="B11" s="5695"/>
      <c r="C11" s="5695"/>
      <c r="D11" s="5695"/>
      <c r="E11" s="5695"/>
      <c r="F11" s="3055"/>
      <c r="G11" s="3056"/>
      <c r="H11" s="3056"/>
      <c r="I11" s="3053"/>
      <c r="J11" s="3053"/>
    </row>
    <row r="12" spans="1:10" x14ac:dyDescent="0.25">
      <c r="A12" s="5696" t="s">
        <v>4708</v>
      </c>
      <c r="B12" s="5695"/>
      <c r="C12" s="5695"/>
      <c r="D12" s="5695"/>
      <c r="E12" s="5695"/>
      <c r="F12" s="3055"/>
      <c r="G12" s="3056"/>
      <c r="H12" s="3056"/>
      <c r="I12" s="3053"/>
      <c r="J12" s="3053"/>
    </row>
    <row r="13" spans="1:10" ht="19.5" customHeight="1" x14ac:dyDescent="0.25">
      <c r="A13" s="5681" t="s">
        <v>4651</v>
      </c>
      <c r="B13" s="5681"/>
      <c r="C13" s="5681"/>
      <c r="D13" s="5681"/>
      <c r="E13" s="5681"/>
      <c r="F13" s="4580"/>
      <c r="G13" s="4580"/>
      <c r="H13" s="4580"/>
      <c r="I13" s="4580"/>
    </row>
    <row r="14" spans="1:10" ht="14.25" customHeight="1" x14ac:dyDescent="0.25">
      <c r="A14" s="4518"/>
      <c r="B14" s="4551"/>
      <c r="C14" s="4551"/>
      <c r="E14" s="4552"/>
      <c r="F14" s="4553"/>
      <c r="G14" s="4546"/>
      <c r="H14" s="3096"/>
      <c r="I14" s="3053"/>
    </row>
    <row r="15" spans="1:10" ht="14.25" customHeight="1" x14ac:dyDescent="0.25">
      <c r="A15" s="4518"/>
      <c r="B15" s="4551"/>
      <c r="C15" s="4551"/>
      <c r="E15" s="4552"/>
      <c r="F15" s="4553"/>
      <c r="G15" s="4546"/>
      <c r="H15" s="4554"/>
      <c r="I15" s="3053"/>
    </row>
    <row r="16" spans="1:10" ht="14.25" customHeight="1" x14ac:dyDescent="0.25">
      <c r="A16" s="4518"/>
      <c r="B16" s="4551"/>
      <c r="C16" s="4551"/>
      <c r="E16" s="4552"/>
      <c r="F16" s="4553"/>
      <c r="G16" s="4546"/>
      <c r="H16" s="3096"/>
      <c r="I16" s="3053"/>
    </row>
    <row r="17" spans="1:9" ht="14.25" customHeight="1" x14ac:dyDescent="0.25">
      <c r="A17" s="4518"/>
      <c r="B17" s="4551"/>
      <c r="C17" s="4551"/>
      <c r="E17" s="4552"/>
      <c r="F17" s="4553"/>
      <c r="G17" s="4546"/>
      <c r="H17" s="3096"/>
      <c r="I17" s="3053"/>
    </row>
    <row r="18" spans="1:9" ht="14.25" customHeight="1" x14ac:dyDescent="0.25">
      <c r="A18" s="4518"/>
      <c r="B18" s="4551"/>
      <c r="C18" s="4551"/>
      <c r="E18" s="4552"/>
      <c r="F18" s="4553"/>
      <c r="G18" s="4546"/>
      <c r="H18" s="3096"/>
      <c r="I18" s="3053"/>
    </row>
    <row r="19" spans="1:9" ht="14.25" customHeight="1" x14ac:dyDescent="0.25">
      <c r="A19" s="4518"/>
      <c r="B19" s="4551"/>
      <c r="C19" s="4551"/>
      <c r="E19" s="4552"/>
      <c r="F19" s="4553"/>
      <c r="G19" s="4546"/>
      <c r="H19" s="3096"/>
      <c r="I19" s="3053"/>
    </row>
    <row r="20" spans="1:9" ht="14.25" customHeight="1" x14ac:dyDescent="0.25">
      <c r="A20" s="4518"/>
      <c r="B20" s="4551"/>
      <c r="C20" s="4551"/>
      <c r="E20" s="4552"/>
      <c r="F20" s="4553"/>
      <c r="G20" s="4546"/>
      <c r="H20" s="3096"/>
      <c r="I20" s="3053"/>
    </row>
    <row r="21" spans="1:9" ht="14.25" customHeight="1" x14ac:dyDescent="0.25">
      <c r="A21" s="4518"/>
      <c r="B21" s="4551"/>
      <c r="C21" s="4551"/>
      <c r="E21" s="4552"/>
      <c r="F21" s="4553"/>
      <c r="G21" s="4546"/>
      <c r="H21" s="3096"/>
      <c r="I21" s="3053"/>
    </row>
    <row r="22" spans="1:9" ht="14.25" customHeight="1" x14ac:dyDescent="0.25">
      <c r="A22" s="4518"/>
      <c r="B22" s="4551"/>
      <c r="C22" s="4551"/>
      <c r="E22" s="4552"/>
      <c r="F22" s="4553"/>
      <c r="G22" s="4546"/>
      <c r="H22" s="3096"/>
      <c r="I22" s="3053"/>
    </row>
    <row r="23" spans="1:9" ht="14.25" customHeight="1" x14ac:dyDescent="0.25">
      <c r="A23" s="4518"/>
      <c r="B23" s="4551"/>
      <c r="C23" s="4551"/>
      <c r="E23" s="4552"/>
      <c r="F23" s="4553"/>
      <c r="G23" s="4546"/>
      <c r="H23" s="3096"/>
      <c r="I23" s="3053"/>
    </row>
    <row r="24" spans="1:9" ht="14.25" customHeight="1" x14ac:dyDescent="0.25">
      <c r="A24" s="4518"/>
      <c r="B24" s="4551"/>
      <c r="C24" s="4551"/>
      <c r="E24" s="4552"/>
      <c r="F24" s="4553"/>
      <c r="G24" s="4546"/>
      <c r="H24" s="3096"/>
      <c r="I24" s="3053"/>
    </row>
    <row r="25" spans="1:9" ht="14.25" customHeight="1" x14ac:dyDescent="0.25">
      <c r="A25" s="4518"/>
      <c r="B25" s="4551"/>
      <c r="C25" s="4551"/>
      <c r="E25" s="4552"/>
      <c r="F25" s="4553"/>
      <c r="G25" s="4546"/>
      <c r="H25" s="3096"/>
      <c r="I25" s="3053"/>
    </row>
    <row r="26" spans="1:9" ht="14.25" customHeight="1" x14ac:dyDescent="0.25">
      <c r="A26" s="4518"/>
      <c r="B26" s="4551"/>
      <c r="C26" s="4551"/>
      <c r="E26" s="4552"/>
      <c r="F26" s="4553"/>
      <c r="G26" s="4546"/>
      <c r="H26" s="3096"/>
      <c r="I26" s="3053"/>
    </row>
    <row r="27" spans="1:9" ht="14.25" customHeight="1" x14ac:dyDescent="0.25">
      <c r="A27" s="4518"/>
      <c r="B27" s="4551"/>
      <c r="C27" s="4551"/>
      <c r="E27" s="4552"/>
      <c r="F27" s="4553"/>
      <c r="G27" s="4546"/>
      <c r="H27" s="3096"/>
      <c r="I27" s="3053"/>
    </row>
    <row r="28" spans="1:9" ht="14.25" customHeight="1" x14ac:dyDescent="0.25">
      <c r="A28" s="4518"/>
      <c r="B28" s="4551"/>
      <c r="C28" s="4551"/>
      <c r="E28" s="4552"/>
      <c r="F28" s="4553"/>
      <c r="G28" s="4546"/>
      <c r="H28" s="3096"/>
      <c r="I28" s="3053"/>
    </row>
    <row r="29" spans="1:9" ht="14.25" customHeight="1" x14ac:dyDescent="0.25">
      <c r="A29" s="4518"/>
      <c r="B29" s="4551"/>
      <c r="C29" s="4551"/>
      <c r="E29" s="4552"/>
      <c r="F29" s="4553"/>
      <c r="G29" s="4546"/>
      <c r="H29" s="3096"/>
      <c r="I29" s="3053"/>
    </row>
    <row r="30" spans="1:9" ht="14.25" customHeight="1" x14ac:dyDescent="0.25">
      <c r="A30" s="4518"/>
      <c r="B30" s="4551"/>
      <c r="C30" s="4551"/>
      <c r="E30" s="4552"/>
      <c r="F30" s="4553"/>
      <c r="G30" s="4546"/>
      <c r="H30" s="3096"/>
      <c r="I30" s="3053"/>
    </row>
    <row r="31" spans="1:9" ht="14.25" customHeight="1" x14ac:dyDescent="0.25">
      <c r="A31" s="4518"/>
      <c r="B31" s="4551"/>
      <c r="C31" s="4551"/>
      <c r="E31" s="4552"/>
      <c r="F31" s="4553"/>
      <c r="G31" s="4546"/>
      <c r="H31" s="3096"/>
      <c r="I31" s="3053"/>
    </row>
    <row r="32" spans="1:9" ht="14.25" customHeight="1" x14ac:dyDescent="0.25">
      <c r="A32" s="4518"/>
      <c r="B32" s="4551"/>
      <c r="C32" s="4551"/>
      <c r="E32" s="4552"/>
      <c r="F32" s="4553"/>
      <c r="G32" s="4546"/>
      <c r="H32" s="3096"/>
      <c r="I32" s="3053"/>
    </row>
    <row r="33" spans="1:10" ht="14.25" customHeight="1" x14ac:dyDescent="0.25">
      <c r="A33" s="4518"/>
      <c r="B33" s="4551"/>
      <c r="C33" s="4551"/>
      <c r="E33" s="4552"/>
      <c r="F33" s="4553"/>
      <c r="G33" s="4546"/>
      <c r="H33" s="3096"/>
      <c r="I33" s="3053"/>
    </row>
    <row r="34" spans="1:10" ht="14.25" customHeight="1" x14ac:dyDescent="0.25">
      <c r="A34" s="4518"/>
      <c r="B34" s="4551"/>
      <c r="C34" s="4551"/>
      <c r="E34" s="4552"/>
      <c r="F34" s="4553"/>
      <c r="G34" s="4546"/>
      <c r="H34" s="3096"/>
      <c r="I34" s="3053"/>
    </row>
    <row r="35" spans="1:10" ht="14.25" customHeight="1" x14ac:dyDescent="0.25">
      <c r="A35" s="4518"/>
      <c r="B35" s="4551"/>
      <c r="C35" s="4551"/>
      <c r="E35" s="4552"/>
      <c r="F35" s="4553"/>
      <c r="G35" s="4546"/>
      <c r="H35" s="3096"/>
      <c r="I35" s="3053"/>
    </row>
    <row r="36" spans="1:10" ht="14.25" customHeight="1" x14ac:dyDescent="0.25">
      <c r="A36" s="4555"/>
      <c r="B36" s="4556"/>
      <c r="C36" s="4556"/>
      <c r="D36" s="4557"/>
      <c r="E36" s="4558"/>
      <c r="F36" s="4559"/>
      <c r="G36" s="4556"/>
      <c r="H36" s="4560"/>
      <c r="I36" s="3053"/>
    </row>
    <row r="37" spans="1:10" x14ac:dyDescent="0.25">
      <c r="A37" s="3053"/>
      <c r="B37" s="3053"/>
      <c r="C37" s="3053"/>
      <c r="D37" s="3053"/>
      <c r="E37" s="3053"/>
      <c r="F37" s="3053"/>
      <c r="G37" s="3053"/>
      <c r="H37" s="3053"/>
      <c r="I37" s="3053"/>
      <c r="J37" s="3053"/>
    </row>
    <row r="38" spans="1:10" x14ac:dyDescent="0.25">
      <c r="A38" s="4561"/>
      <c r="B38" s="3053"/>
      <c r="C38" s="3053"/>
      <c r="D38" s="3053"/>
      <c r="E38" s="3053"/>
      <c r="F38" s="3053"/>
      <c r="G38" s="3053"/>
      <c r="H38" s="3053"/>
      <c r="I38" s="3053"/>
      <c r="J38" s="3053"/>
    </row>
    <row r="39" spans="1:10" x14ac:dyDescent="0.25">
      <c r="A39" s="4562"/>
      <c r="B39" s="3053"/>
      <c r="C39" s="3053"/>
      <c r="D39" s="3053"/>
      <c r="E39" s="3053"/>
      <c r="F39" s="3053"/>
      <c r="G39" s="3053"/>
      <c r="H39" s="3053"/>
      <c r="I39" s="3053"/>
      <c r="J39" s="3053"/>
    </row>
    <row r="40" spans="1:10" x14ac:dyDescent="0.25">
      <c r="A40" s="3053"/>
      <c r="B40" s="3053"/>
      <c r="C40" s="3053"/>
      <c r="D40" s="3053"/>
      <c r="E40" s="3053"/>
      <c r="F40" s="3053"/>
      <c r="G40" s="3053"/>
      <c r="H40" s="3053"/>
      <c r="I40" s="3053"/>
      <c r="J40" s="3053"/>
    </row>
    <row r="41" spans="1:10" x14ac:dyDescent="0.25">
      <c r="A41" s="3053"/>
      <c r="B41" s="3053"/>
      <c r="C41" s="3053"/>
      <c r="D41" s="3053"/>
      <c r="E41" s="3053"/>
      <c r="F41" s="3053"/>
      <c r="G41" s="3053"/>
      <c r="H41" s="3053"/>
      <c r="I41" s="3053"/>
      <c r="J41" s="3053"/>
    </row>
    <row r="42" spans="1:10" x14ac:dyDescent="0.25">
      <c r="A42" s="3053"/>
      <c r="B42" s="3053"/>
      <c r="C42" s="3053"/>
      <c r="D42" s="3053"/>
      <c r="E42" s="3053"/>
      <c r="F42" s="3053"/>
      <c r="G42" s="3053"/>
      <c r="H42" s="3053"/>
      <c r="I42" s="3053"/>
      <c r="J42" s="3053"/>
    </row>
    <row r="43" spans="1:10" x14ac:dyDescent="0.25">
      <c r="A43" s="3053"/>
      <c r="B43" s="3053"/>
      <c r="C43" s="3053"/>
      <c r="D43" s="3053"/>
      <c r="E43" s="3053"/>
      <c r="F43" s="3053"/>
      <c r="G43" s="3053"/>
      <c r="H43" s="3053"/>
      <c r="I43" s="3053"/>
      <c r="J43" s="3053"/>
    </row>
    <row r="44" spans="1:10" x14ac:dyDescent="0.25">
      <c r="A44" s="3053"/>
      <c r="B44" s="3053"/>
      <c r="C44" s="3053"/>
      <c r="D44" s="3053"/>
      <c r="E44" s="3053"/>
      <c r="F44" s="3053"/>
      <c r="G44" s="3053"/>
      <c r="H44" s="3053"/>
      <c r="I44" s="3053"/>
      <c r="J44" s="3053"/>
    </row>
    <row r="45" spans="1:10" x14ac:dyDescent="0.25">
      <c r="A45" s="3053"/>
      <c r="B45" s="3053"/>
      <c r="C45" s="3053"/>
      <c r="D45" s="3053"/>
      <c r="E45" s="3053"/>
      <c r="F45" s="3053"/>
      <c r="G45" s="3053"/>
      <c r="H45" s="3053"/>
      <c r="I45" s="3053"/>
      <c r="J45" s="3053"/>
    </row>
  </sheetData>
  <mergeCells count="6">
    <mergeCell ref="A13:E13"/>
    <mergeCell ref="B4:C4"/>
    <mergeCell ref="D4:E4"/>
    <mergeCell ref="A10:E10"/>
    <mergeCell ref="A11:E11"/>
    <mergeCell ref="A12:E12"/>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&amp;R&amp;"Tahoma,Normal"239</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EB700B"/>
  </sheetPr>
  <dimension ref="A1:J46"/>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44.5703125" style="3042" customWidth="1"/>
    <col min="2" max="2" width="14.42578125" style="3042" customWidth="1"/>
    <col min="3" max="3" width="12.85546875" style="3042" customWidth="1"/>
    <col min="4" max="4" width="15.42578125" style="3042" customWidth="1"/>
    <col min="5" max="5" width="12.42578125" style="3042" customWidth="1"/>
    <col min="6" max="6" width="15.28515625" style="3042" customWidth="1"/>
    <col min="7" max="7" width="14.85546875" style="3042" customWidth="1"/>
    <col min="8" max="8" width="10" style="3042" customWidth="1"/>
    <col min="9" max="9" width="17.28515625" style="3042" customWidth="1"/>
    <col min="10" max="256" width="9.140625" style="3042"/>
    <col min="257" max="257" width="44.5703125" style="3042" customWidth="1"/>
    <col min="258" max="258" width="15.85546875" style="3042" customWidth="1"/>
    <col min="259" max="259" width="11.140625" style="3042" customWidth="1"/>
    <col min="260" max="260" width="14.28515625" style="3042" customWidth="1"/>
    <col min="261" max="261" width="10" style="3042" customWidth="1"/>
    <col min="262" max="262" width="15.28515625" style="3042" customWidth="1"/>
    <col min="263" max="263" width="14.85546875" style="3042" customWidth="1"/>
    <col min="264" max="264" width="10" style="3042" customWidth="1"/>
    <col min="265" max="265" width="17.28515625" style="3042" customWidth="1"/>
    <col min="266" max="512" width="9.140625" style="3042"/>
    <col min="513" max="513" width="44.5703125" style="3042" customWidth="1"/>
    <col min="514" max="514" width="15.85546875" style="3042" customWidth="1"/>
    <col min="515" max="515" width="11.140625" style="3042" customWidth="1"/>
    <col min="516" max="516" width="14.28515625" style="3042" customWidth="1"/>
    <col min="517" max="517" width="10" style="3042" customWidth="1"/>
    <col min="518" max="518" width="15.28515625" style="3042" customWidth="1"/>
    <col min="519" max="519" width="14.85546875" style="3042" customWidth="1"/>
    <col min="520" max="520" width="10" style="3042" customWidth="1"/>
    <col min="521" max="521" width="17.28515625" style="3042" customWidth="1"/>
    <col min="522" max="768" width="9.140625" style="3042"/>
    <col min="769" max="769" width="44.5703125" style="3042" customWidth="1"/>
    <col min="770" max="770" width="15.85546875" style="3042" customWidth="1"/>
    <col min="771" max="771" width="11.140625" style="3042" customWidth="1"/>
    <col min="772" max="772" width="14.28515625" style="3042" customWidth="1"/>
    <col min="773" max="773" width="10" style="3042" customWidth="1"/>
    <col min="774" max="774" width="15.28515625" style="3042" customWidth="1"/>
    <col min="775" max="775" width="14.85546875" style="3042" customWidth="1"/>
    <col min="776" max="776" width="10" style="3042" customWidth="1"/>
    <col min="777" max="777" width="17.28515625" style="3042" customWidth="1"/>
    <col min="778" max="1024" width="9.140625" style="3042"/>
    <col min="1025" max="1025" width="44.5703125" style="3042" customWidth="1"/>
    <col min="1026" max="1026" width="15.85546875" style="3042" customWidth="1"/>
    <col min="1027" max="1027" width="11.140625" style="3042" customWidth="1"/>
    <col min="1028" max="1028" width="14.28515625" style="3042" customWidth="1"/>
    <col min="1029" max="1029" width="10" style="3042" customWidth="1"/>
    <col min="1030" max="1030" width="15.28515625" style="3042" customWidth="1"/>
    <col min="1031" max="1031" width="14.85546875" style="3042" customWidth="1"/>
    <col min="1032" max="1032" width="10" style="3042" customWidth="1"/>
    <col min="1033" max="1033" width="17.28515625" style="3042" customWidth="1"/>
    <col min="1034" max="1280" width="9.140625" style="3042"/>
    <col min="1281" max="1281" width="44.5703125" style="3042" customWidth="1"/>
    <col min="1282" max="1282" width="15.85546875" style="3042" customWidth="1"/>
    <col min="1283" max="1283" width="11.140625" style="3042" customWidth="1"/>
    <col min="1284" max="1284" width="14.28515625" style="3042" customWidth="1"/>
    <col min="1285" max="1285" width="10" style="3042" customWidth="1"/>
    <col min="1286" max="1286" width="15.28515625" style="3042" customWidth="1"/>
    <col min="1287" max="1287" width="14.85546875" style="3042" customWidth="1"/>
    <col min="1288" max="1288" width="10" style="3042" customWidth="1"/>
    <col min="1289" max="1289" width="17.28515625" style="3042" customWidth="1"/>
    <col min="1290" max="1536" width="9.140625" style="3042"/>
    <col min="1537" max="1537" width="44.5703125" style="3042" customWidth="1"/>
    <col min="1538" max="1538" width="15.85546875" style="3042" customWidth="1"/>
    <col min="1539" max="1539" width="11.140625" style="3042" customWidth="1"/>
    <col min="1540" max="1540" width="14.28515625" style="3042" customWidth="1"/>
    <col min="1541" max="1541" width="10" style="3042" customWidth="1"/>
    <col min="1542" max="1542" width="15.28515625" style="3042" customWidth="1"/>
    <col min="1543" max="1543" width="14.85546875" style="3042" customWidth="1"/>
    <col min="1544" max="1544" width="10" style="3042" customWidth="1"/>
    <col min="1545" max="1545" width="17.28515625" style="3042" customWidth="1"/>
    <col min="1546" max="1792" width="9.140625" style="3042"/>
    <col min="1793" max="1793" width="44.5703125" style="3042" customWidth="1"/>
    <col min="1794" max="1794" width="15.85546875" style="3042" customWidth="1"/>
    <col min="1795" max="1795" width="11.140625" style="3042" customWidth="1"/>
    <col min="1796" max="1796" width="14.28515625" style="3042" customWidth="1"/>
    <col min="1797" max="1797" width="10" style="3042" customWidth="1"/>
    <col min="1798" max="1798" width="15.28515625" style="3042" customWidth="1"/>
    <col min="1799" max="1799" width="14.85546875" style="3042" customWidth="1"/>
    <col min="1800" max="1800" width="10" style="3042" customWidth="1"/>
    <col min="1801" max="1801" width="17.28515625" style="3042" customWidth="1"/>
    <col min="1802" max="2048" width="9.140625" style="3042"/>
    <col min="2049" max="2049" width="44.5703125" style="3042" customWidth="1"/>
    <col min="2050" max="2050" width="15.85546875" style="3042" customWidth="1"/>
    <col min="2051" max="2051" width="11.140625" style="3042" customWidth="1"/>
    <col min="2052" max="2052" width="14.28515625" style="3042" customWidth="1"/>
    <col min="2053" max="2053" width="10" style="3042" customWidth="1"/>
    <col min="2054" max="2054" width="15.28515625" style="3042" customWidth="1"/>
    <col min="2055" max="2055" width="14.85546875" style="3042" customWidth="1"/>
    <col min="2056" max="2056" width="10" style="3042" customWidth="1"/>
    <col min="2057" max="2057" width="17.28515625" style="3042" customWidth="1"/>
    <col min="2058" max="2304" width="9.140625" style="3042"/>
    <col min="2305" max="2305" width="44.5703125" style="3042" customWidth="1"/>
    <col min="2306" max="2306" width="15.85546875" style="3042" customWidth="1"/>
    <col min="2307" max="2307" width="11.140625" style="3042" customWidth="1"/>
    <col min="2308" max="2308" width="14.28515625" style="3042" customWidth="1"/>
    <col min="2309" max="2309" width="10" style="3042" customWidth="1"/>
    <col min="2310" max="2310" width="15.28515625" style="3042" customWidth="1"/>
    <col min="2311" max="2311" width="14.85546875" style="3042" customWidth="1"/>
    <col min="2312" max="2312" width="10" style="3042" customWidth="1"/>
    <col min="2313" max="2313" width="17.28515625" style="3042" customWidth="1"/>
    <col min="2314" max="2560" width="9.140625" style="3042"/>
    <col min="2561" max="2561" width="44.5703125" style="3042" customWidth="1"/>
    <col min="2562" max="2562" width="15.85546875" style="3042" customWidth="1"/>
    <col min="2563" max="2563" width="11.140625" style="3042" customWidth="1"/>
    <col min="2564" max="2564" width="14.28515625" style="3042" customWidth="1"/>
    <col min="2565" max="2565" width="10" style="3042" customWidth="1"/>
    <col min="2566" max="2566" width="15.28515625" style="3042" customWidth="1"/>
    <col min="2567" max="2567" width="14.85546875" style="3042" customWidth="1"/>
    <col min="2568" max="2568" width="10" style="3042" customWidth="1"/>
    <col min="2569" max="2569" width="17.28515625" style="3042" customWidth="1"/>
    <col min="2570" max="2816" width="9.140625" style="3042"/>
    <col min="2817" max="2817" width="44.5703125" style="3042" customWidth="1"/>
    <col min="2818" max="2818" width="15.85546875" style="3042" customWidth="1"/>
    <col min="2819" max="2819" width="11.140625" style="3042" customWidth="1"/>
    <col min="2820" max="2820" width="14.28515625" style="3042" customWidth="1"/>
    <col min="2821" max="2821" width="10" style="3042" customWidth="1"/>
    <col min="2822" max="2822" width="15.28515625" style="3042" customWidth="1"/>
    <col min="2823" max="2823" width="14.85546875" style="3042" customWidth="1"/>
    <col min="2824" max="2824" width="10" style="3042" customWidth="1"/>
    <col min="2825" max="2825" width="17.28515625" style="3042" customWidth="1"/>
    <col min="2826" max="3072" width="9.140625" style="3042"/>
    <col min="3073" max="3073" width="44.5703125" style="3042" customWidth="1"/>
    <col min="3074" max="3074" width="15.85546875" style="3042" customWidth="1"/>
    <col min="3075" max="3075" width="11.140625" style="3042" customWidth="1"/>
    <col min="3076" max="3076" width="14.28515625" style="3042" customWidth="1"/>
    <col min="3077" max="3077" width="10" style="3042" customWidth="1"/>
    <col min="3078" max="3078" width="15.28515625" style="3042" customWidth="1"/>
    <col min="3079" max="3079" width="14.85546875" style="3042" customWidth="1"/>
    <col min="3080" max="3080" width="10" style="3042" customWidth="1"/>
    <col min="3081" max="3081" width="17.28515625" style="3042" customWidth="1"/>
    <col min="3082" max="3328" width="9.140625" style="3042"/>
    <col min="3329" max="3329" width="44.5703125" style="3042" customWidth="1"/>
    <col min="3330" max="3330" width="15.85546875" style="3042" customWidth="1"/>
    <col min="3331" max="3331" width="11.140625" style="3042" customWidth="1"/>
    <col min="3332" max="3332" width="14.28515625" style="3042" customWidth="1"/>
    <col min="3333" max="3333" width="10" style="3042" customWidth="1"/>
    <col min="3334" max="3334" width="15.28515625" style="3042" customWidth="1"/>
    <col min="3335" max="3335" width="14.85546875" style="3042" customWidth="1"/>
    <col min="3336" max="3336" width="10" style="3042" customWidth="1"/>
    <col min="3337" max="3337" width="17.28515625" style="3042" customWidth="1"/>
    <col min="3338" max="3584" width="9.140625" style="3042"/>
    <col min="3585" max="3585" width="44.5703125" style="3042" customWidth="1"/>
    <col min="3586" max="3586" width="15.85546875" style="3042" customWidth="1"/>
    <col min="3587" max="3587" width="11.140625" style="3042" customWidth="1"/>
    <col min="3588" max="3588" width="14.28515625" style="3042" customWidth="1"/>
    <col min="3589" max="3589" width="10" style="3042" customWidth="1"/>
    <col min="3590" max="3590" width="15.28515625" style="3042" customWidth="1"/>
    <col min="3591" max="3591" width="14.85546875" style="3042" customWidth="1"/>
    <col min="3592" max="3592" width="10" style="3042" customWidth="1"/>
    <col min="3593" max="3593" width="17.28515625" style="3042" customWidth="1"/>
    <col min="3594" max="3840" width="9.140625" style="3042"/>
    <col min="3841" max="3841" width="44.5703125" style="3042" customWidth="1"/>
    <col min="3842" max="3842" width="15.85546875" style="3042" customWidth="1"/>
    <col min="3843" max="3843" width="11.140625" style="3042" customWidth="1"/>
    <col min="3844" max="3844" width="14.28515625" style="3042" customWidth="1"/>
    <col min="3845" max="3845" width="10" style="3042" customWidth="1"/>
    <col min="3846" max="3846" width="15.28515625" style="3042" customWidth="1"/>
    <col min="3847" max="3847" width="14.85546875" style="3042" customWidth="1"/>
    <col min="3848" max="3848" width="10" style="3042" customWidth="1"/>
    <col min="3849" max="3849" width="17.28515625" style="3042" customWidth="1"/>
    <col min="3850" max="4096" width="9.140625" style="3042"/>
    <col min="4097" max="4097" width="44.5703125" style="3042" customWidth="1"/>
    <col min="4098" max="4098" width="15.85546875" style="3042" customWidth="1"/>
    <col min="4099" max="4099" width="11.140625" style="3042" customWidth="1"/>
    <col min="4100" max="4100" width="14.28515625" style="3042" customWidth="1"/>
    <col min="4101" max="4101" width="10" style="3042" customWidth="1"/>
    <col min="4102" max="4102" width="15.28515625" style="3042" customWidth="1"/>
    <col min="4103" max="4103" width="14.85546875" style="3042" customWidth="1"/>
    <col min="4104" max="4104" width="10" style="3042" customWidth="1"/>
    <col min="4105" max="4105" width="17.28515625" style="3042" customWidth="1"/>
    <col min="4106" max="4352" width="9.140625" style="3042"/>
    <col min="4353" max="4353" width="44.5703125" style="3042" customWidth="1"/>
    <col min="4354" max="4354" width="15.85546875" style="3042" customWidth="1"/>
    <col min="4355" max="4355" width="11.140625" style="3042" customWidth="1"/>
    <col min="4356" max="4356" width="14.28515625" style="3042" customWidth="1"/>
    <col min="4357" max="4357" width="10" style="3042" customWidth="1"/>
    <col min="4358" max="4358" width="15.28515625" style="3042" customWidth="1"/>
    <col min="4359" max="4359" width="14.85546875" style="3042" customWidth="1"/>
    <col min="4360" max="4360" width="10" style="3042" customWidth="1"/>
    <col min="4361" max="4361" width="17.28515625" style="3042" customWidth="1"/>
    <col min="4362" max="4608" width="9.140625" style="3042"/>
    <col min="4609" max="4609" width="44.5703125" style="3042" customWidth="1"/>
    <col min="4610" max="4610" width="15.85546875" style="3042" customWidth="1"/>
    <col min="4611" max="4611" width="11.140625" style="3042" customWidth="1"/>
    <col min="4612" max="4612" width="14.28515625" style="3042" customWidth="1"/>
    <col min="4613" max="4613" width="10" style="3042" customWidth="1"/>
    <col min="4614" max="4614" width="15.28515625" style="3042" customWidth="1"/>
    <col min="4615" max="4615" width="14.85546875" style="3042" customWidth="1"/>
    <col min="4616" max="4616" width="10" style="3042" customWidth="1"/>
    <col min="4617" max="4617" width="17.28515625" style="3042" customWidth="1"/>
    <col min="4618" max="4864" width="9.140625" style="3042"/>
    <col min="4865" max="4865" width="44.5703125" style="3042" customWidth="1"/>
    <col min="4866" max="4866" width="15.85546875" style="3042" customWidth="1"/>
    <col min="4867" max="4867" width="11.140625" style="3042" customWidth="1"/>
    <col min="4868" max="4868" width="14.28515625" style="3042" customWidth="1"/>
    <col min="4869" max="4869" width="10" style="3042" customWidth="1"/>
    <col min="4870" max="4870" width="15.28515625" style="3042" customWidth="1"/>
    <col min="4871" max="4871" width="14.85546875" style="3042" customWidth="1"/>
    <col min="4872" max="4872" width="10" style="3042" customWidth="1"/>
    <col min="4873" max="4873" width="17.28515625" style="3042" customWidth="1"/>
    <col min="4874" max="5120" width="9.140625" style="3042"/>
    <col min="5121" max="5121" width="44.5703125" style="3042" customWidth="1"/>
    <col min="5122" max="5122" width="15.85546875" style="3042" customWidth="1"/>
    <col min="5123" max="5123" width="11.140625" style="3042" customWidth="1"/>
    <col min="5124" max="5124" width="14.28515625" style="3042" customWidth="1"/>
    <col min="5125" max="5125" width="10" style="3042" customWidth="1"/>
    <col min="5126" max="5126" width="15.28515625" style="3042" customWidth="1"/>
    <col min="5127" max="5127" width="14.85546875" style="3042" customWidth="1"/>
    <col min="5128" max="5128" width="10" style="3042" customWidth="1"/>
    <col min="5129" max="5129" width="17.28515625" style="3042" customWidth="1"/>
    <col min="5130" max="5376" width="9.140625" style="3042"/>
    <col min="5377" max="5377" width="44.5703125" style="3042" customWidth="1"/>
    <col min="5378" max="5378" width="15.85546875" style="3042" customWidth="1"/>
    <col min="5379" max="5379" width="11.140625" style="3042" customWidth="1"/>
    <col min="5380" max="5380" width="14.28515625" style="3042" customWidth="1"/>
    <col min="5381" max="5381" width="10" style="3042" customWidth="1"/>
    <col min="5382" max="5382" width="15.28515625" style="3042" customWidth="1"/>
    <col min="5383" max="5383" width="14.85546875" style="3042" customWidth="1"/>
    <col min="5384" max="5384" width="10" style="3042" customWidth="1"/>
    <col min="5385" max="5385" width="17.28515625" style="3042" customWidth="1"/>
    <col min="5386" max="5632" width="9.140625" style="3042"/>
    <col min="5633" max="5633" width="44.5703125" style="3042" customWidth="1"/>
    <col min="5634" max="5634" width="15.85546875" style="3042" customWidth="1"/>
    <col min="5635" max="5635" width="11.140625" style="3042" customWidth="1"/>
    <col min="5636" max="5636" width="14.28515625" style="3042" customWidth="1"/>
    <col min="5637" max="5637" width="10" style="3042" customWidth="1"/>
    <col min="5638" max="5638" width="15.28515625" style="3042" customWidth="1"/>
    <col min="5639" max="5639" width="14.85546875" style="3042" customWidth="1"/>
    <col min="5640" max="5640" width="10" style="3042" customWidth="1"/>
    <col min="5641" max="5641" width="17.28515625" style="3042" customWidth="1"/>
    <col min="5642" max="5888" width="9.140625" style="3042"/>
    <col min="5889" max="5889" width="44.5703125" style="3042" customWidth="1"/>
    <col min="5890" max="5890" width="15.85546875" style="3042" customWidth="1"/>
    <col min="5891" max="5891" width="11.140625" style="3042" customWidth="1"/>
    <col min="5892" max="5892" width="14.28515625" style="3042" customWidth="1"/>
    <col min="5893" max="5893" width="10" style="3042" customWidth="1"/>
    <col min="5894" max="5894" width="15.28515625" style="3042" customWidth="1"/>
    <col min="5895" max="5895" width="14.85546875" style="3042" customWidth="1"/>
    <col min="5896" max="5896" width="10" style="3042" customWidth="1"/>
    <col min="5897" max="5897" width="17.28515625" style="3042" customWidth="1"/>
    <col min="5898" max="6144" width="9.140625" style="3042"/>
    <col min="6145" max="6145" width="44.5703125" style="3042" customWidth="1"/>
    <col min="6146" max="6146" width="15.85546875" style="3042" customWidth="1"/>
    <col min="6147" max="6147" width="11.140625" style="3042" customWidth="1"/>
    <col min="6148" max="6148" width="14.28515625" style="3042" customWidth="1"/>
    <col min="6149" max="6149" width="10" style="3042" customWidth="1"/>
    <col min="6150" max="6150" width="15.28515625" style="3042" customWidth="1"/>
    <col min="6151" max="6151" width="14.85546875" style="3042" customWidth="1"/>
    <col min="6152" max="6152" width="10" style="3042" customWidth="1"/>
    <col min="6153" max="6153" width="17.28515625" style="3042" customWidth="1"/>
    <col min="6154" max="6400" width="9.140625" style="3042"/>
    <col min="6401" max="6401" width="44.5703125" style="3042" customWidth="1"/>
    <col min="6402" max="6402" width="15.85546875" style="3042" customWidth="1"/>
    <col min="6403" max="6403" width="11.140625" style="3042" customWidth="1"/>
    <col min="6404" max="6404" width="14.28515625" style="3042" customWidth="1"/>
    <col min="6405" max="6405" width="10" style="3042" customWidth="1"/>
    <col min="6406" max="6406" width="15.28515625" style="3042" customWidth="1"/>
    <col min="6407" max="6407" width="14.85546875" style="3042" customWidth="1"/>
    <col min="6408" max="6408" width="10" style="3042" customWidth="1"/>
    <col min="6409" max="6409" width="17.28515625" style="3042" customWidth="1"/>
    <col min="6410" max="6656" width="9.140625" style="3042"/>
    <col min="6657" max="6657" width="44.5703125" style="3042" customWidth="1"/>
    <col min="6658" max="6658" width="15.85546875" style="3042" customWidth="1"/>
    <col min="6659" max="6659" width="11.140625" style="3042" customWidth="1"/>
    <col min="6660" max="6660" width="14.28515625" style="3042" customWidth="1"/>
    <col min="6661" max="6661" width="10" style="3042" customWidth="1"/>
    <col min="6662" max="6662" width="15.28515625" style="3042" customWidth="1"/>
    <col min="6663" max="6663" width="14.85546875" style="3042" customWidth="1"/>
    <col min="6664" max="6664" width="10" style="3042" customWidth="1"/>
    <col min="6665" max="6665" width="17.28515625" style="3042" customWidth="1"/>
    <col min="6666" max="6912" width="9.140625" style="3042"/>
    <col min="6913" max="6913" width="44.5703125" style="3042" customWidth="1"/>
    <col min="6914" max="6914" width="15.85546875" style="3042" customWidth="1"/>
    <col min="6915" max="6915" width="11.140625" style="3042" customWidth="1"/>
    <col min="6916" max="6916" width="14.28515625" style="3042" customWidth="1"/>
    <col min="6917" max="6917" width="10" style="3042" customWidth="1"/>
    <col min="6918" max="6918" width="15.28515625" style="3042" customWidth="1"/>
    <col min="6919" max="6919" width="14.85546875" style="3042" customWidth="1"/>
    <col min="6920" max="6920" width="10" style="3042" customWidth="1"/>
    <col min="6921" max="6921" width="17.28515625" style="3042" customWidth="1"/>
    <col min="6922" max="7168" width="9.140625" style="3042"/>
    <col min="7169" max="7169" width="44.5703125" style="3042" customWidth="1"/>
    <col min="7170" max="7170" width="15.85546875" style="3042" customWidth="1"/>
    <col min="7171" max="7171" width="11.140625" style="3042" customWidth="1"/>
    <col min="7172" max="7172" width="14.28515625" style="3042" customWidth="1"/>
    <col min="7173" max="7173" width="10" style="3042" customWidth="1"/>
    <col min="7174" max="7174" width="15.28515625" style="3042" customWidth="1"/>
    <col min="7175" max="7175" width="14.85546875" style="3042" customWidth="1"/>
    <col min="7176" max="7176" width="10" style="3042" customWidth="1"/>
    <col min="7177" max="7177" width="17.28515625" style="3042" customWidth="1"/>
    <col min="7178" max="7424" width="9.140625" style="3042"/>
    <col min="7425" max="7425" width="44.5703125" style="3042" customWidth="1"/>
    <col min="7426" max="7426" width="15.85546875" style="3042" customWidth="1"/>
    <col min="7427" max="7427" width="11.140625" style="3042" customWidth="1"/>
    <col min="7428" max="7428" width="14.28515625" style="3042" customWidth="1"/>
    <col min="7429" max="7429" width="10" style="3042" customWidth="1"/>
    <col min="7430" max="7430" width="15.28515625" style="3042" customWidth="1"/>
    <col min="7431" max="7431" width="14.85546875" style="3042" customWidth="1"/>
    <col min="7432" max="7432" width="10" style="3042" customWidth="1"/>
    <col min="7433" max="7433" width="17.28515625" style="3042" customWidth="1"/>
    <col min="7434" max="7680" width="9.140625" style="3042"/>
    <col min="7681" max="7681" width="44.5703125" style="3042" customWidth="1"/>
    <col min="7682" max="7682" width="15.85546875" style="3042" customWidth="1"/>
    <col min="7683" max="7683" width="11.140625" style="3042" customWidth="1"/>
    <col min="7684" max="7684" width="14.28515625" style="3042" customWidth="1"/>
    <col min="7685" max="7685" width="10" style="3042" customWidth="1"/>
    <col min="7686" max="7686" width="15.28515625" style="3042" customWidth="1"/>
    <col min="7687" max="7687" width="14.85546875" style="3042" customWidth="1"/>
    <col min="7688" max="7688" width="10" style="3042" customWidth="1"/>
    <col min="7689" max="7689" width="17.28515625" style="3042" customWidth="1"/>
    <col min="7690" max="7936" width="9.140625" style="3042"/>
    <col min="7937" max="7937" width="44.5703125" style="3042" customWidth="1"/>
    <col min="7938" max="7938" width="15.85546875" style="3042" customWidth="1"/>
    <col min="7939" max="7939" width="11.140625" style="3042" customWidth="1"/>
    <col min="7940" max="7940" width="14.28515625" style="3042" customWidth="1"/>
    <col min="7941" max="7941" width="10" style="3042" customWidth="1"/>
    <col min="7942" max="7942" width="15.28515625" style="3042" customWidth="1"/>
    <col min="7943" max="7943" width="14.85546875" style="3042" customWidth="1"/>
    <col min="7944" max="7944" width="10" style="3042" customWidth="1"/>
    <col min="7945" max="7945" width="17.28515625" style="3042" customWidth="1"/>
    <col min="7946" max="8192" width="9.140625" style="3042"/>
    <col min="8193" max="8193" width="44.5703125" style="3042" customWidth="1"/>
    <col min="8194" max="8194" width="15.85546875" style="3042" customWidth="1"/>
    <col min="8195" max="8195" width="11.140625" style="3042" customWidth="1"/>
    <col min="8196" max="8196" width="14.28515625" style="3042" customWidth="1"/>
    <col min="8197" max="8197" width="10" style="3042" customWidth="1"/>
    <col min="8198" max="8198" width="15.28515625" style="3042" customWidth="1"/>
    <col min="8199" max="8199" width="14.85546875" style="3042" customWidth="1"/>
    <col min="8200" max="8200" width="10" style="3042" customWidth="1"/>
    <col min="8201" max="8201" width="17.28515625" style="3042" customWidth="1"/>
    <col min="8202" max="8448" width="9.140625" style="3042"/>
    <col min="8449" max="8449" width="44.5703125" style="3042" customWidth="1"/>
    <col min="8450" max="8450" width="15.85546875" style="3042" customWidth="1"/>
    <col min="8451" max="8451" width="11.140625" style="3042" customWidth="1"/>
    <col min="8452" max="8452" width="14.28515625" style="3042" customWidth="1"/>
    <col min="8453" max="8453" width="10" style="3042" customWidth="1"/>
    <col min="8454" max="8454" width="15.28515625" style="3042" customWidth="1"/>
    <col min="8455" max="8455" width="14.85546875" style="3042" customWidth="1"/>
    <col min="8456" max="8456" width="10" style="3042" customWidth="1"/>
    <col min="8457" max="8457" width="17.28515625" style="3042" customWidth="1"/>
    <col min="8458" max="8704" width="9.140625" style="3042"/>
    <col min="8705" max="8705" width="44.5703125" style="3042" customWidth="1"/>
    <col min="8706" max="8706" width="15.85546875" style="3042" customWidth="1"/>
    <col min="8707" max="8707" width="11.140625" style="3042" customWidth="1"/>
    <col min="8708" max="8708" width="14.28515625" style="3042" customWidth="1"/>
    <col min="8709" max="8709" width="10" style="3042" customWidth="1"/>
    <col min="8710" max="8710" width="15.28515625" style="3042" customWidth="1"/>
    <col min="8711" max="8711" width="14.85546875" style="3042" customWidth="1"/>
    <col min="8712" max="8712" width="10" style="3042" customWidth="1"/>
    <col min="8713" max="8713" width="17.28515625" style="3042" customWidth="1"/>
    <col min="8714" max="8960" width="9.140625" style="3042"/>
    <col min="8961" max="8961" width="44.5703125" style="3042" customWidth="1"/>
    <col min="8962" max="8962" width="15.85546875" style="3042" customWidth="1"/>
    <col min="8963" max="8963" width="11.140625" style="3042" customWidth="1"/>
    <col min="8964" max="8964" width="14.28515625" style="3042" customWidth="1"/>
    <col min="8965" max="8965" width="10" style="3042" customWidth="1"/>
    <col min="8966" max="8966" width="15.28515625" style="3042" customWidth="1"/>
    <col min="8967" max="8967" width="14.85546875" style="3042" customWidth="1"/>
    <col min="8968" max="8968" width="10" style="3042" customWidth="1"/>
    <col min="8969" max="8969" width="17.28515625" style="3042" customWidth="1"/>
    <col min="8970" max="9216" width="9.140625" style="3042"/>
    <col min="9217" max="9217" width="44.5703125" style="3042" customWidth="1"/>
    <col min="9218" max="9218" width="15.85546875" style="3042" customWidth="1"/>
    <col min="9219" max="9219" width="11.140625" style="3042" customWidth="1"/>
    <col min="9220" max="9220" width="14.28515625" style="3042" customWidth="1"/>
    <col min="9221" max="9221" width="10" style="3042" customWidth="1"/>
    <col min="9222" max="9222" width="15.28515625" style="3042" customWidth="1"/>
    <col min="9223" max="9223" width="14.85546875" style="3042" customWidth="1"/>
    <col min="9224" max="9224" width="10" style="3042" customWidth="1"/>
    <col min="9225" max="9225" width="17.28515625" style="3042" customWidth="1"/>
    <col min="9226" max="9472" width="9.140625" style="3042"/>
    <col min="9473" max="9473" width="44.5703125" style="3042" customWidth="1"/>
    <col min="9474" max="9474" width="15.85546875" style="3042" customWidth="1"/>
    <col min="9475" max="9475" width="11.140625" style="3042" customWidth="1"/>
    <col min="9476" max="9476" width="14.28515625" style="3042" customWidth="1"/>
    <col min="9477" max="9477" width="10" style="3042" customWidth="1"/>
    <col min="9478" max="9478" width="15.28515625" style="3042" customWidth="1"/>
    <col min="9479" max="9479" width="14.85546875" style="3042" customWidth="1"/>
    <col min="9480" max="9480" width="10" style="3042" customWidth="1"/>
    <col min="9481" max="9481" width="17.28515625" style="3042" customWidth="1"/>
    <col min="9482" max="9728" width="9.140625" style="3042"/>
    <col min="9729" max="9729" width="44.5703125" style="3042" customWidth="1"/>
    <col min="9730" max="9730" width="15.85546875" style="3042" customWidth="1"/>
    <col min="9731" max="9731" width="11.140625" style="3042" customWidth="1"/>
    <col min="9732" max="9732" width="14.28515625" style="3042" customWidth="1"/>
    <col min="9733" max="9733" width="10" style="3042" customWidth="1"/>
    <col min="9734" max="9734" width="15.28515625" style="3042" customWidth="1"/>
    <col min="9735" max="9735" width="14.85546875" style="3042" customWidth="1"/>
    <col min="9736" max="9736" width="10" style="3042" customWidth="1"/>
    <col min="9737" max="9737" width="17.28515625" style="3042" customWidth="1"/>
    <col min="9738" max="9984" width="9.140625" style="3042"/>
    <col min="9985" max="9985" width="44.5703125" style="3042" customWidth="1"/>
    <col min="9986" max="9986" width="15.85546875" style="3042" customWidth="1"/>
    <col min="9987" max="9987" width="11.140625" style="3042" customWidth="1"/>
    <col min="9988" max="9988" width="14.28515625" style="3042" customWidth="1"/>
    <col min="9989" max="9989" width="10" style="3042" customWidth="1"/>
    <col min="9990" max="9990" width="15.28515625" style="3042" customWidth="1"/>
    <col min="9991" max="9991" width="14.85546875" style="3042" customWidth="1"/>
    <col min="9992" max="9992" width="10" style="3042" customWidth="1"/>
    <col min="9993" max="9993" width="17.28515625" style="3042" customWidth="1"/>
    <col min="9994" max="10240" width="9.140625" style="3042"/>
    <col min="10241" max="10241" width="44.5703125" style="3042" customWidth="1"/>
    <col min="10242" max="10242" width="15.85546875" style="3042" customWidth="1"/>
    <col min="10243" max="10243" width="11.140625" style="3042" customWidth="1"/>
    <col min="10244" max="10244" width="14.28515625" style="3042" customWidth="1"/>
    <col min="10245" max="10245" width="10" style="3042" customWidth="1"/>
    <col min="10246" max="10246" width="15.28515625" style="3042" customWidth="1"/>
    <col min="10247" max="10247" width="14.85546875" style="3042" customWidth="1"/>
    <col min="10248" max="10248" width="10" style="3042" customWidth="1"/>
    <col min="10249" max="10249" width="17.28515625" style="3042" customWidth="1"/>
    <col min="10250" max="10496" width="9.140625" style="3042"/>
    <col min="10497" max="10497" width="44.5703125" style="3042" customWidth="1"/>
    <col min="10498" max="10498" width="15.85546875" style="3042" customWidth="1"/>
    <col min="10499" max="10499" width="11.140625" style="3042" customWidth="1"/>
    <col min="10500" max="10500" width="14.28515625" style="3042" customWidth="1"/>
    <col min="10501" max="10501" width="10" style="3042" customWidth="1"/>
    <col min="10502" max="10502" width="15.28515625" style="3042" customWidth="1"/>
    <col min="10503" max="10503" width="14.85546875" style="3042" customWidth="1"/>
    <col min="10504" max="10504" width="10" style="3042" customWidth="1"/>
    <col min="10505" max="10505" width="17.28515625" style="3042" customWidth="1"/>
    <col min="10506" max="10752" width="9.140625" style="3042"/>
    <col min="10753" max="10753" width="44.5703125" style="3042" customWidth="1"/>
    <col min="10754" max="10754" width="15.85546875" style="3042" customWidth="1"/>
    <col min="10755" max="10755" width="11.140625" style="3042" customWidth="1"/>
    <col min="10756" max="10756" width="14.28515625" style="3042" customWidth="1"/>
    <col min="10757" max="10757" width="10" style="3042" customWidth="1"/>
    <col min="10758" max="10758" width="15.28515625" style="3042" customWidth="1"/>
    <col min="10759" max="10759" width="14.85546875" style="3042" customWidth="1"/>
    <col min="10760" max="10760" width="10" style="3042" customWidth="1"/>
    <col min="10761" max="10761" width="17.28515625" style="3042" customWidth="1"/>
    <col min="10762" max="11008" width="9.140625" style="3042"/>
    <col min="11009" max="11009" width="44.5703125" style="3042" customWidth="1"/>
    <col min="11010" max="11010" width="15.85546875" style="3042" customWidth="1"/>
    <col min="11011" max="11011" width="11.140625" style="3042" customWidth="1"/>
    <col min="11012" max="11012" width="14.28515625" style="3042" customWidth="1"/>
    <col min="11013" max="11013" width="10" style="3042" customWidth="1"/>
    <col min="11014" max="11014" width="15.28515625" style="3042" customWidth="1"/>
    <col min="11015" max="11015" width="14.85546875" style="3042" customWidth="1"/>
    <col min="11016" max="11016" width="10" style="3042" customWidth="1"/>
    <col min="11017" max="11017" width="17.28515625" style="3042" customWidth="1"/>
    <col min="11018" max="11264" width="9.140625" style="3042"/>
    <col min="11265" max="11265" width="44.5703125" style="3042" customWidth="1"/>
    <col min="11266" max="11266" width="15.85546875" style="3042" customWidth="1"/>
    <col min="11267" max="11267" width="11.140625" style="3042" customWidth="1"/>
    <col min="11268" max="11268" width="14.28515625" style="3042" customWidth="1"/>
    <col min="11269" max="11269" width="10" style="3042" customWidth="1"/>
    <col min="11270" max="11270" width="15.28515625" style="3042" customWidth="1"/>
    <col min="11271" max="11271" width="14.85546875" style="3042" customWidth="1"/>
    <col min="11272" max="11272" width="10" style="3042" customWidth="1"/>
    <col min="11273" max="11273" width="17.28515625" style="3042" customWidth="1"/>
    <col min="11274" max="11520" width="9.140625" style="3042"/>
    <col min="11521" max="11521" width="44.5703125" style="3042" customWidth="1"/>
    <col min="11522" max="11522" width="15.85546875" style="3042" customWidth="1"/>
    <col min="11523" max="11523" width="11.140625" style="3042" customWidth="1"/>
    <col min="11524" max="11524" width="14.28515625" style="3042" customWidth="1"/>
    <col min="11525" max="11525" width="10" style="3042" customWidth="1"/>
    <col min="11526" max="11526" width="15.28515625" style="3042" customWidth="1"/>
    <col min="11527" max="11527" width="14.85546875" style="3042" customWidth="1"/>
    <col min="11528" max="11528" width="10" style="3042" customWidth="1"/>
    <col min="11529" max="11529" width="17.28515625" style="3042" customWidth="1"/>
    <col min="11530" max="11776" width="9.140625" style="3042"/>
    <col min="11777" max="11777" width="44.5703125" style="3042" customWidth="1"/>
    <col min="11778" max="11778" width="15.85546875" style="3042" customWidth="1"/>
    <col min="11779" max="11779" width="11.140625" style="3042" customWidth="1"/>
    <col min="11780" max="11780" width="14.28515625" style="3042" customWidth="1"/>
    <col min="11781" max="11781" width="10" style="3042" customWidth="1"/>
    <col min="11782" max="11782" width="15.28515625" style="3042" customWidth="1"/>
    <col min="11783" max="11783" width="14.85546875" style="3042" customWidth="1"/>
    <col min="11784" max="11784" width="10" style="3042" customWidth="1"/>
    <col min="11785" max="11785" width="17.28515625" style="3042" customWidth="1"/>
    <col min="11786" max="12032" width="9.140625" style="3042"/>
    <col min="12033" max="12033" width="44.5703125" style="3042" customWidth="1"/>
    <col min="12034" max="12034" width="15.85546875" style="3042" customWidth="1"/>
    <col min="12035" max="12035" width="11.140625" style="3042" customWidth="1"/>
    <col min="12036" max="12036" width="14.28515625" style="3042" customWidth="1"/>
    <col min="12037" max="12037" width="10" style="3042" customWidth="1"/>
    <col min="12038" max="12038" width="15.28515625" style="3042" customWidth="1"/>
    <col min="12039" max="12039" width="14.85546875" style="3042" customWidth="1"/>
    <col min="12040" max="12040" width="10" style="3042" customWidth="1"/>
    <col min="12041" max="12041" width="17.28515625" style="3042" customWidth="1"/>
    <col min="12042" max="12288" width="9.140625" style="3042"/>
    <col min="12289" max="12289" width="44.5703125" style="3042" customWidth="1"/>
    <col min="12290" max="12290" width="15.85546875" style="3042" customWidth="1"/>
    <col min="12291" max="12291" width="11.140625" style="3042" customWidth="1"/>
    <col min="12292" max="12292" width="14.28515625" style="3042" customWidth="1"/>
    <col min="12293" max="12293" width="10" style="3042" customWidth="1"/>
    <col min="12294" max="12294" width="15.28515625" style="3042" customWidth="1"/>
    <col min="12295" max="12295" width="14.85546875" style="3042" customWidth="1"/>
    <col min="12296" max="12296" width="10" style="3042" customWidth="1"/>
    <col min="12297" max="12297" width="17.28515625" style="3042" customWidth="1"/>
    <col min="12298" max="12544" width="9.140625" style="3042"/>
    <col min="12545" max="12545" width="44.5703125" style="3042" customWidth="1"/>
    <col min="12546" max="12546" width="15.85546875" style="3042" customWidth="1"/>
    <col min="12547" max="12547" width="11.140625" style="3042" customWidth="1"/>
    <col min="12548" max="12548" width="14.28515625" style="3042" customWidth="1"/>
    <col min="12549" max="12549" width="10" style="3042" customWidth="1"/>
    <col min="12550" max="12550" width="15.28515625" style="3042" customWidth="1"/>
    <col min="12551" max="12551" width="14.85546875" style="3042" customWidth="1"/>
    <col min="12552" max="12552" width="10" style="3042" customWidth="1"/>
    <col min="12553" max="12553" width="17.28515625" style="3042" customWidth="1"/>
    <col min="12554" max="12800" width="9.140625" style="3042"/>
    <col min="12801" max="12801" width="44.5703125" style="3042" customWidth="1"/>
    <col min="12802" max="12802" width="15.85546875" style="3042" customWidth="1"/>
    <col min="12803" max="12803" width="11.140625" style="3042" customWidth="1"/>
    <col min="12804" max="12804" width="14.28515625" style="3042" customWidth="1"/>
    <col min="12805" max="12805" width="10" style="3042" customWidth="1"/>
    <col min="12806" max="12806" width="15.28515625" style="3042" customWidth="1"/>
    <col min="12807" max="12807" width="14.85546875" style="3042" customWidth="1"/>
    <col min="12808" max="12808" width="10" style="3042" customWidth="1"/>
    <col min="12809" max="12809" width="17.28515625" style="3042" customWidth="1"/>
    <col min="12810" max="13056" width="9.140625" style="3042"/>
    <col min="13057" max="13057" width="44.5703125" style="3042" customWidth="1"/>
    <col min="13058" max="13058" width="15.85546875" style="3042" customWidth="1"/>
    <col min="13059" max="13059" width="11.140625" style="3042" customWidth="1"/>
    <col min="13060" max="13060" width="14.28515625" style="3042" customWidth="1"/>
    <col min="13061" max="13061" width="10" style="3042" customWidth="1"/>
    <col min="13062" max="13062" width="15.28515625" style="3042" customWidth="1"/>
    <col min="13063" max="13063" width="14.85546875" style="3042" customWidth="1"/>
    <col min="13064" max="13064" width="10" style="3042" customWidth="1"/>
    <col min="13065" max="13065" width="17.28515625" style="3042" customWidth="1"/>
    <col min="13066" max="13312" width="9.140625" style="3042"/>
    <col min="13313" max="13313" width="44.5703125" style="3042" customWidth="1"/>
    <col min="13314" max="13314" width="15.85546875" style="3042" customWidth="1"/>
    <col min="13315" max="13315" width="11.140625" style="3042" customWidth="1"/>
    <col min="13316" max="13316" width="14.28515625" style="3042" customWidth="1"/>
    <col min="13317" max="13317" width="10" style="3042" customWidth="1"/>
    <col min="13318" max="13318" width="15.28515625" style="3042" customWidth="1"/>
    <col min="13319" max="13319" width="14.85546875" style="3042" customWidth="1"/>
    <col min="13320" max="13320" width="10" style="3042" customWidth="1"/>
    <col min="13321" max="13321" width="17.28515625" style="3042" customWidth="1"/>
    <col min="13322" max="13568" width="9.140625" style="3042"/>
    <col min="13569" max="13569" width="44.5703125" style="3042" customWidth="1"/>
    <col min="13570" max="13570" width="15.85546875" style="3042" customWidth="1"/>
    <col min="13571" max="13571" width="11.140625" style="3042" customWidth="1"/>
    <col min="13572" max="13572" width="14.28515625" style="3042" customWidth="1"/>
    <col min="13573" max="13573" width="10" style="3042" customWidth="1"/>
    <col min="13574" max="13574" width="15.28515625" style="3042" customWidth="1"/>
    <col min="13575" max="13575" width="14.85546875" style="3042" customWidth="1"/>
    <col min="13576" max="13576" width="10" style="3042" customWidth="1"/>
    <col min="13577" max="13577" width="17.28515625" style="3042" customWidth="1"/>
    <col min="13578" max="13824" width="9.140625" style="3042"/>
    <col min="13825" max="13825" width="44.5703125" style="3042" customWidth="1"/>
    <col min="13826" max="13826" width="15.85546875" style="3042" customWidth="1"/>
    <col min="13827" max="13827" width="11.140625" style="3042" customWidth="1"/>
    <col min="13828" max="13828" width="14.28515625" style="3042" customWidth="1"/>
    <col min="13829" max="13829" width="10" style="3042" customWidth="1"/>
    <col min="13830" max="13830" width="15.28515625" style="3042" customWidth="1"/>
    <col min="13831" max="13831" width="14.85546875" style="3042" customWidth="1"/>
    <col min="13832" max="13832" width="10" style="3042" customWidth="1"/>
    <col min="13833" max="13833" width="17.28515625" style="3042" customWidth="1"/>
    <col min="13834" max="14080" width="9.140625" style="3042"/>
    <col min="14081" max="14081" width="44.5703125" style="3042" customWidth="1"/>
    <col min="14082" max="14082" width="15.85546875" style="3042" customWidth="1"/>
    <col min="14083" max="14083" width="11.140625" style="3042" customWidth="1"/>
    <col min="14084" max="14084" width="14.28515625" style="3042" customWidth="1"/>
    <col min="14085" max="14085" width="10" style="3042" customWidth="1"/>
    <col min="14086" max="14086" width="15.28515625" style="3042" customWidth="1"/>
    <col min="14087" max="14087" width="14.85546875" style="3042" customWidth="1"/>
    <col min="14088" max="14088" width="10" style="3042" customWidth="1"/>
    <col min="14089" max="14089" width="17.28515625" style="3042" customWidth="1"/>
    <col min="14090" max="14336" width="9.140625" style="3042"/>
    <col min="14337" max="14337" width="44.5703125" style="3042" customWidth="1"/>
    <col min="14338" max="14338" width="15.85546875" style="3042" customWidth="1"/>
    <col min="14339" max="14339" width="11.140625" style="3042" customWidth="1"/>
    <col min="14340" max="14340" width="14.28515625" style="3042" customWidth="1"/>
    <col min="14341" max="14341" width="10" style="3042" customWidth="1"/>
    <col min="14342" max="14342" width="15.28515625" style="3042" customWidth="1"/>
    <col min="14343" max="14343" width="14.85546875" style="3042" customWidth="1"/>
    <col min="14344" max="14344" width="10" style="3042" customWidth="1"/>
    <col min="14345" max="14345" width="17.28515625" style="3042" customWidth="1"/>
    <col min="14346" max="14592" width="9.140625" style="3042"/>
    <col min="14593" max="14593" width="44.5703125" style="3042" customWidth="1"/>
    <col min="14594" max="14594" width="15.85546875" style="3042" customWidth="1"/>
    <col min="14595" max="14595" width="11.140625" style="3042" customWidth="1"/>
    <col min="14596" max="14596" width="14.28515625" style="3042" customWidth="1"/>
    <col min="14597" max="14597" width="10" style="3042" customWidth="1"/>
    <col min="14598" max="14598" width="15.28515625" style="3042" customWidth="1"/>
    <col min="14599" max="14599" width="14.85546875" style="3042" customWidth="1"/>
    <col min="14600" max="14600" width="10" style="3042" customWidth="1"/>
    <col min="14601" max="14601" width="17.28515625" style="3042" customWidth="1"/>
    <col min="14602" max="14848" width="9.140625" style="3042"/>
    <col min="14849" max="14849" width="44.5703125" style="3042" customWidth="1"/>
    <col min="14850" max="14850" width="15.85546875" style="3042" customWidth="1"/>
    <col min="14851" max="14851" width="11.140625" style="3042" customWidth="1"/>
    <col min="14852" max="14852" width="14.28515625" style="3042" customWidth="1"/>
    <col min="14853" max="14853" width="10" style="3042" customWidth="1"/>
    <col min="14854" max="14854" width="15.28515625" style="3042" customWidth="1"/>
    <col min="14855" max="14855" width="14.85546875" style="3042" customWidth="1"/>
    <col min="14856" max="14856" width="10" style="3042" customWidth="1"/>
    <col min="14857" max="14857" width="17.28515625" style="3042" customWidth="1"/>
    <col min="14858" max="15104" width="9.140625" style="3042"/>
    <col min="15105" max="15105" width="44.5703125" style="3042" customWidth="1"/>
    <col min="15106" max="15106" width="15.85546875" style="3042" customWidth="1"/>
    <col min="15107" max="15107" width="11.140625" style="3042" customWidth="1"/>
    <col min="15108" max="15108" width="14.28515625" style="3042" customWidth="1"/>
    <col min="15109" max="15109" width="10" style="3042" customWidth="1"/>
    <col min="15110" max="15110" width="15.28515625" style="3042" customWidth="1"/>
    <col min="15111" max="15111" width="14.85546875" style="3042" customWidth="1"/>
    <col min="15112" max="15112" width="10" style="3042" customWidth="1"/>
    <col min="15113" max="15113" width="17.28515625" style="3042" customWidth="1"/>
    <col min="15114" max="15360" width="9.140625" style="3042"/>
    <col min="15361" max="15361" width="44.5703125" style="3042" customWidth="1"/>
    <col min="15362" max="15362" width="15.85546875" style="3042" customWidth="1"/>
    <col min="15363" max="15363" width="11.140625" style="3042" customWidth="1"/>
    <col min="15364" max="15364" width="14.28515625" style="3042" customWidth="1"/>
    <col min="15365" max="15365" width="10" style="3042" customWidth="1"/>
    <col min="15366" max="15366" width="15.28515625" style="3042" customWidth="1"/>
    <col min="15367" max="15367" width="14.85546875" style="3042" customWidth="1"/>
    <col min="15368" max="15368" width="10" style="3042" customWidth="1"/>
    <col min="15369" max="15369" width="17.28515625" style="3042" customWidth="1"/>
    <col min="15370" max="15616" width="9.140625" style="3042"/>
    <col min="15617" max="15617" width="44.5703125" style="3042" customWidth="1"/>
    <col min="15618" max="15618" width="15.85546875" style="3042" customWidth="1"/>
    <col min="15619" max="15619" width="11.140625" style="3042" customWidth="1"/>
    <col min="15620" max="15620" width="14.28515625" style="3042" customWidth="1"/>
    <col min="15621" max="15621" width="10" style="3042" customWidth="1"/>
    <col min="15622" max="15622" width="15.28515625" style="3042" customWidth="1"/>
    <col min="15623" max="15623" width="14.85546875" style="3042" customWidth="1"/>
    <col min="15624" max="15624" width="10" style="3042" customWidth="1"/>
    <col min="15625" max="15625" width="17.28515625" style="3042" customWidth="1"/>
    <col min="15626" max="15872" width="9.140625" style="3042"/>
    <col min="15873" max="15873" width="44.5703125" style="3042" customWidth="1"/>
    <col min="15874" max="15874" width="15.85546875" style="3042" customWidth="1"/>
    <col min="15875" max="15875" width="11.140625" style="3042" customWidth="1"/>
    <col min="15876" max="15876" width="14.28515625" style="3042" customWidth="1"/>
    <col min="15877" max="15877" width="10" style="3042" customWidth="1"/>
    <col min="15878" max="15878" width="15.28515625" style="3042" customWidth="1"/>
    <col min="15879" max="15879" width="14.85546875" style="3042" customWidth="1"/>
    <col min="15880" max="15880" width="10" style="3042" customWidth="1"/>
    <col min="15881" max="15881" width="17.28515625" style="3042" customWidth="1"/>
    <col min="15882" max="16128" width="9.140625" style="3042"/>
    <col min="16129" max="16129" width="44.5703125" style="3042" customWidth="1"/>
    <col min="16130" max="16130" width="15.85546875" style="3042" customWidth="1"/>
    <col min="16131" max="16131" width="11.140625" style="3042" customWidth="1"/>
    <col min="16132" max="16132" width="14.28515625" style="3042" customWidth="1"/>
    <col min="16133" max="16133" width="10" style="3042" customWidth="1"/>
    <col min="16134" max="16134" width="15.28515625" style="3042" customWidth="1"/>
    <col min="16135" max="16135" width="14.85546875" style="3042" customWidth="1"/>
    <col min="16136" max="16136" width="10" style="3042" customWidth="1"/>
    <col min="16137" max="16137" width="17.28515625" style="3042" customWidth="1"/>
    <col min="16138" max="16384" width="9.140625" style="3042"/>
  </cols>
  <sheetData>
    <row r="1" spans="1:10" ht="18" customHeight="1" x14ac:dyDescent="0.25">
      <c r="A1" s="3051" t="s">
        <v>4756</v>
      </c>
      <c r="B1" s="3051"/>
      <c r="C1" s="3051"/>
      <c r="D1" s="3052"/>
      <c r="E1" s="3108" t="s">
        <v>4960</v>
      </c>
      <c r="J1" s="3053"/>
    </row>
    <row r="2" spans="1:10" ht="18" customHeight="1" x14ac:dyDescent="0.25">
      <c r="A2" s="4607" t="s">
        <v>5341</v>
      </c>
      <c r="B2" s="3051"/>
      <c r="C2" s="3051"/>
      <c r="D2" s="3052"/>
      <c r="E2" s="3052"/>
      <c r="F2" s="3100"/>
      <c r="G2" s="3101"/>
      <c r="H2" s="3101"/>
      <c r="I2" s="3053"/>
      <c r="J2" s="3053"/>
    </row>
    <row r="3" spans="1:10" ht="18" customHeight="1" x14ac:dyDescent="0.25">
      <c r="A3" s="4607">
        <v>2013</v>
      </c>
      <c r="B3" s="3055"/>
      <c r="C3" s="3055"/>
      <c r="D3" s="3055"/>
      <c r="E3" s="3055"/>
      <c r="F3" s="3055"/>
      <c r="G3" s="3056"/>
      <c r="H3" s="3056"/>
      <c r="I3" s="3053"/>
      <c r="J3" s="3053"/>
    </row>
    <row r="4" spans="1:10" ht="18" customHeight="1" x14ac:dyDescent="0.25">
      <c r="A4" s="4607"/>
      <c r="B4" s="3055"/>
      <c r="C4" s="3055"/>
      <c r="D4" s="3055"/>
      <c r="E4" s="3055"/>
      <c r="F4" s="3055"/>
      <c r="G4" s="3056"/>
      <c r="H4" s="3056"/>
      <c r="I4" s="3053"/>
      <c r="J4" s="3053"/>
    </row>
    <row r="5" spans="1:10" ht="18" customHeight="1" x14ac:dyDescent="0.25">
      <c r="A5" s="4605" t="s">
        <v>2927</v>
      </c>
      <c r="B5" s="5690" t="s">
        <v>5244</v>
      </c>
      <c r="C5" s="5690"/>
      <c r="D5" s="5686">
        <v>2013</v>
      </c>
      <c r="E5" s="5686"/>
      <c r="F5" s="3055"/>
      <c r="G5" s="3056"/>
      <c r="H5" s="3056"/>
      <c r="I5" s="3053"/>
      <c r="J5" s="3053"/>
    </row>
    <row r="6" spans="1:10" ht="18" customHeight="1" x14ac:dyDescent="0.25">
      <c r="A6" s="4636" t="s">
        <v>4757</v>
      </c>
      <c r="B6" s="5490">
        <v>0</v>
      </c>
      <c r="C6" s="4638"/>
      <c r="D6" s="4636">
        <v>12</v>
      </c>
      <c r="E6" s="4640"/>
      <c r="F6" s="3055"/>
      <c r="G6" s="3056"/>
      <c r="H6" s="3056"/>
      <c r="I6" s="3053"/>
      <c r="J6" s="3053"/>
    </row>
    <row r="7" spans="1:10" ht="18" customHeight="1" x14ac:dyDescent="0.25">
      <c r="A7" s="4629" t="s">
        <v>4758</v>
      </c>
      <c r="B7" s="5491">
        <v>0</v>
      </c>
      <c r="C7" s="4631"/>
      <c r="D7" s="4609">
        <v>13</v>
      </c>
      <c r="E7" s="4632"/>
      <c r="F7" s="3055"/>
      <c r="G7" s="3056"/>
      <c r="H7" s="3056"/>
      <c r="I7" s="3053"/>
      <c r="J7" s="3053"/>
    </row>
    <row r="8" spans="1:10" ht="18" customHeight="1" x14ac:dyDescent="0.25">
      <c r="A8" s="5492" t="s">
        <v>4759</v>
      </c>
      <c r="B8" s="5493">
        <v>0</v>
      </c>
      <c r="C8" s="5494"/>
      <c r="D8" s="5492">
        <v>5</v>
      </c>
      <c r="E8" s="5495"/>
      <c r="F8" s="3055"/>
      <c r="G8" s="3056"/>
      <c r="H8" s="3056"/>
      <c r="I8" s="3053"/>
      <c r="J8" s="3053"/>
    </row>
    <row r="9" spans="1:10" ht="18" customHeight="1" x14ac:dyDescent="0.25">
      <c r="A9" s="4629"/>
      <c r="B9" s="4630"/>
      <c r="C9" s="4631"/>
      <c r="D9" s="4629"/>
      <c r="E9" s="4632"/>
      <c r="F9" s="3055"/>
      <c r="G9" s="3056"/>
      <c r="H9" s="3056"/>
      <c r="I9" s="3053"/>
      <c r="J9" s="3053"/>
    </row>
    <row r="10" spans="1:10" ht="42.75" customHeight="1" x14ac:dyDescent="0.25">
      <c r="A10" s="5696" t="s">
        <v>4760</v>
      </c>
      <c r="B10" s="5695"/>
      <c r="C10" s="5695"/>
      <c r="D10" s="5695"/>
      <c r="E10" s="5695"/>
      <c r="F10" s="3055"/>
      <c r="G10" s="3056"/>
      <c r="H10" s="3056"/>
      <c r="I10" s="3053"/>
      <c r="J10" s="3053"/>
    </row>
    <row r="11" spans="1:10" x14ac:dyDescent="0.25">
      <c r="A11" s="5696" t="s">
        <v>4761</v>
      </c>
      <c r="B11" s="5695"/>
      <c r="C11" s="5695"/>
      <c r="D11" s="5695"/>
      <c r="E11" s="5695"/>
      <c r="F11" s="3055"/>
      <c r="G11" s="3056"/>
      <c r="H11" s="3056"/>
      <c r="I11" s="3053"/>
      <c r="J11" s="3053"/>
    </row>
    <row r="12" spans="1:10" x14ac:dyDescent="0.25">
      <c r="A12" s="4633" t="s">
        <v>5245</v>
      </c>
      <c r="B12" s="4634"/>
      <c r="C12" s="4634"/>
      <c r="D12" s="4634"/>
      <c r="E12" s="4634"/>
      <c r="F12" s="3055"/>
      <c r="G12" s="3056"/>
      <c r="H12" s="3056"/>
      <c r="I12" s="3053"/>
      <c r="J12" s="3053"/>
    </row>
    <row r="13" spans="1:10" ht="25.5" customHeight="1" x14ac:dyDescent="0.25">
      <c r="A13" s="5696" t="s">
        <v>5246</v>
      </c>
      <c r="B13" s="5696"/>
      <c r="C13" s="5696"/>
      <c r="D13" s="5696"/>
      <c r="E13" s="5696"/>
      <c r="F13" s="3055"/>
      <c r="G13" s="3056"/>
      <c r="H13" s="3056"/>
      <c r="I13" s="3053"/>
      <c r="J13" s="3053"/>
    </row>
    <row r="14" spans="1:10" ht="19.5" customHeight="1" x14ac:dyDescent="0.25">
      <c r="A14" s="5681" t="s">
        <v>4651</v>
      </c>
      <c r="B14" s="5681"/>
      <c r="C14" s="5681"/>
      <c r="D14" s="5681"/>
      <c r="E14" s="5681"/>
      <c r="F14" s="4580"/>
      <c r="G14" s="4580"/>
      <c r="H14" s="4580"/>
      <c r="I14" s="4580"/>
    </row>
    <row r="15" spans="1:10" ht="14.25" customHeight="1" x14ac:dyDescent="0.25">
      <c r="A15" s="4518"/>
      <c r="B15" s="4551"/>
      <c r="C15" s="4551"/>
      <c r="E15" s="4552"/>
      <c r="F15" s="4553"/>
      <c r="G15" s="4546"/>
      <c r="H15" s="3096"/>
      <c r="I15" s="3053"/>
    </row>
    <row r="16" spans="1:10" ht="14.25" customHeight="1" x14ac:dyDescent="0.25">
      <c r="A16" s="4518"/>
      <c r="B16" s="4551"/>
      <c r="C16" s="4551"/>
      <c r="E16" s="4552"/>
      <c r="F16" s="4553"/>
      <c r="G16" s="4546"/>
      <c r="H16" s="4554"/>
      <c r="I16" s="3053"/>
    </row>
    <row r="17" spans="1:9" ht="14.25" customHeight="1" x14ac:dyDescent="0.25">
      <c r="A17" s="4518"/>
      <c r="B17" s="4551"/>
      <c r="C17" s="4551"/>
      <c r="E17" s="4552"/>
      <c r="F17" s="4553"/>
      <c r="G17" s="4546"/>
      <c r="H17" s="3096"/>
      <c r="I17" s="3053"/>
    </row>
    <row r="18" spans="1:9" ht="14.25" customHeight="1" x14ac:dyDescent="0.25">
      <c r="A18" s="4518"/>
      <c r="B18" s="4551"/>
      <c r="C18" s="4551"/>
      <c r="E18" s="4552"/>
      <c r="F18" s="4553"/>
      <c r="G18" s="4546"/>
      <c r="H18" s="3096"/>
      <c r="I18" s="3053"/>
    </row>
    <row r="19" spans="1:9" ht="14.25" customHeight="1" x14ac:dyDescent="0.25">
      <c r="A19" s="4518"/>
      <c r="B19" s="4551"/>
      <c r="C19" s="4551"/>
      <c r="E19" s="4552"/>
      <c r="F19" s="4553"/>
      <c r="G19" s="4546"/>
      <c r="H19" s="3096"/>
      <c r="I19" s="3053"/>
    </row>
    <row r="20" spans="1:9" ht="14.25" customHeight="1" x14ac:dyDescent="0.25">
      <c r="A20" s="4518"/>
      <c r="B20" s="4551"/>
      <c r="C20" s="4551"/>
      <c r="E20" s="4552"/>
      <c r="F20" s="4553"/>
      <c r="G20" s="4546"/>
      <c r="H20" s="3096"/>
      <c r="I20" s="3053"/>
    </row>
    <row r="21" spans="1:9" ht="14.25" customHeight="1" x14ac:dyDescent="0.25">
      <c r="A21" s="4518"/>
      <c r="B21" s="4551"/>
      <c r="C21" s="4551"/>
      <c r="E21" s="4552"/>
      <c r="F21" s="4553"/>
      <c r="G21" s="4546"/>
      <c r="H21" s="3096"/>
      <c r="I21" s="3053"/>
    </row>
    <row r="22" spans="1:9" ht="14.25" customHeight="1" x14ac:dyDescent="0.25">
      <c r="A22" s="4518"/>
      <c r="B22" s="4551"/>
      <c r="C22" s="4551"/>
      <c r="E22" s="4552"/>
      <c r="F22" s="4553"/>
      <c r="G22" s="4546"/>
      <c r="H22" s="3096"/>
      <c r="I22" s="3053"/>
    </row>
    <row r="23" spans="1:9" ht="14.25" customHeight="1" x14ac:dyDescent="0.25">
      <c r="A23" s="4518"/>
      <c r="B23" s="4551"/>
      <c r="C23" s="4551"/>
      <c r="E23" s="4552"/>
      <c r="F23" s="4553"/>
      <c r="G23" s="4546"/>
      <c r="H23" s="3096"/>
      <c r="I23" s="3053"/>
    </row>
    <row r="24" spans="1:9" ht="14.25" customHeight="1" x14ac:dyDescent="0.25">
      <c r="A24" s="4518"/>
      <c r="B24" s="4551"/>
      <c r="C24" s="4551"/>
      <c r="E24" s="4552"/>
      <c r="F24" s="4553"/>
      <c r="G24" s="4546"/>
      <c r="H24" s="3096"/>
      <c r="I24" s="3053"/>
    </row>
    <row r="25" spans="1:9" ht="14.25" customHeight="1" x14ac:dyDescent="0.25">
      <c r="A25" s="4518"/>
      <c r="B25" s="4551"/>
      <c r="C25" s="4551"/>
      <c r="E25" s="4552"/>
      <c r="F25" s="4553"/>
      <c r="G25" s="4546"/>
      <c r="H25" s="3096"/>
      <c r="I25" s="3053"/>
    </row>
    <row r="26" spans="1:9" ht="14.25" customHeight="1" x14ac:dyDescent="0.25">
      <c r="A26" s="4518"/>
      <c r="B26" s="4551"/>
      <c r="C26" s="4551"/>
      <c r="E26" s="4552"/>
      <c r="F26" s="4553"/>
      <c r="G26" s="4546"/>
      <c r="H26" s="3096"/>
      <c r="I26" s="3053"/>
    </row>
    <row r="27" spans="1:9" ht="14.25" customHeight="1" x14ac:dyDescent="0.25">
      <c r="A27" s="4518"/>
      <c r="B27" s="4551"/>
      <c r="C27" s="4551"/>
      <c r="E27" s="4552"/>
      <c r="F27" s="4553"/>
      <c r="G27" s="4546"/>
      <c r="H27" s="3096"/>
      <c r="I27" s="3053"/>
    </row>
    <row r="28" spans="1:9" ht="14.25" customHeight="1" x14ac:dyDescent="0.25">
      <c r="A28" s="4518"/>
      <c r="B28" s="4551"/>
      <c r="C28" s="4551"/>
      <c r="E28" s="4552"/>
      <c r="F28" s="4553"/>
      <c r="G28" s="4546"/>
      <c r="H28" s="3096"/>
      <c r="I28" s="3053"/>
    </row>
    <row r="29" spans="1:9" ht="14.25" customHeight="1" x14ac:dyDescent="0.25">
      <c r="A29" s="4518"/>
      <c r="B29" s="4551"/>
      <c r="C29" s="4551"/>
      <c r="E29" s="4552"/>
      <c r="F29" s="4553"/>
      <c r="G29" s="4546"/>
      <c r="H29" s="3096"/>
      <c r="I29" s="3053"/>
    </row>
    <row r="30" spans="1:9" ht="14.25" customHeight="1" x14ac:dyDescent="0.25">
      <c r="A30" s="4518"/>
      <c r="B30" s="4551"/>
      <c r="C30" s="4551"/>
      <c r="E30" s="4552"/>
      <c r="F30" s="4553"/>
      <c r="G30" s="4546"/>
      <c r="H30" s="3096"/>
      <c r="I30" s="3053"/>
    </row>
    <row r="31" spans="1:9" ht="14.25" customHeight="1" x14ac:dyDescent="0.25">
      <c r="A31" s="4518"/>
      <c r="B31" s="4551"/>
      <c r="C31" s="4551"/>
      <c r="E31" s="4552"/>
      <c r="F31" s="4553"/>
      <c r="G31" s="4546"/>
      <c r="H31" s="3096"/>
      <c r="I31" s="3053"/>
    </row>
    <row r="32" spans="1:9" ht="14.25" customHeight="1" x14ac:dyDescent="0.25">
      <c r="A32" s="4518"/>
      <c r="B32" s="4551"/>
      <c r="C32" s="4551"/>
      <c r="E32" s="4552"/>
      <c r="F32" s="4553"/>
      <c r="G32" s="4546"/>
      <c r="H32" s="3096"/>
      <c r="I32" s="3053"/>
    </row>
    <row r="33" spans="1:10" ht="14.25" customHeight="1" x14ac:dyDescent="0.25">
      <c r="A33" s="4518"/>
      <c r="B33" s="4551"/>
      <c r="C33" s="4551"/>
      <c r="E33" s="4552"/>
      <c r="F33" s="4553"/>
      <c r="G33" s="4546"/>
      <c r="H33" s="3096"/>
      <c r="I33" s="3053"/>
    </row>
    <row r="34" spans="1:10" ht="14.25" customHeight="1" x14ac:dyDescent="0.25">
      <c r="A34" s="4518"/>
      <c r="B34" s="4551"/>
      <c r="C34" s="4551"/>
      <c r="E34" s="4552"/>
      <c r="F34" s="4553"/>
      <c r="G34" s="4546"/>
      <c r="H34" s="3096"/>
      <c r="I34" s="3053"/>
    </row>
    <row r="35" spans="1:10" ht="14.25" customHeight="1" x14ac:dyDescent="0.25">
      <c r="A35" s="4518"/>
      <c r="B35" s="4551"/>
      <c r="C35" s="4551"/>
      <c r="E35" s="4552"/>
      <c r="F35" s="4553"/>
      <c r="G35" s="4546"/>
      <c r="H35" s="3096"/>
      <c r="I35" s="3053"/>
    </row>
    <row r="36" spans="1:10" ht="14.25" customHeight="1" x14ac:dyDescent="0.25">
      <c r="A36" s="4518"/>
      <c r="B36" s="4551"/>
      <c r="C36" s="4551"/>
      <c r="E36" s="4552"/>
      <c r="F36" s="4553"/>
      <c r="G36" s="4546"/>
      <c r="H36" s="3096"/>
      <c r="I36" s="3053"/>
    </row>
    <row r="37" spans="1:10" ht="14.25" customHeight="1" x14ac:dyDescent="0.25">
      <c r="A37" s="4555"/>
      <c r="B37" s="4556"/>
      <c r="C37" s="4556"/>
      <c r="D37" s="4557"/>
      <c r="E37" s="4558"/>
      <c r="F37" s="4559"/>
      <c r="G37" s="4556"/>
      <c r="H37" s="4560"/>
      <c r="I37" s="3053"/>
    </row>
    <row r="38" spans="1:10" x14ac:dyDescent="0.25">
      <c r="A38" s="3053"/>
      <c r="B38" s="3053"/>
      <c r="C38" s="3053"/>
      <c r="D38" s="3053"/>
      <c r="E38" s="3053"/>
      <c r="F38" s="3053"/>
      <c r="G38" s="3053"/>
      <c r="H38" s="3053"/>
      <c r="I38" s="3053"/>
      <c r="J38" s="3053"/>
    </row>
    <row r="39" spans="1:10" x14ac:dyDescent="0.25">
      <c r="A39" s="4561"/>
      <c r="B39" s="3053"/>
      <c r="C39" s="3053"/>
      <c r="D39" s="3053"/>
      <c r="E39" s="3053"/>
      <c r="F39" s="3053"/>
      <c r="G39" s="3053"/>
      <c r="H39" s="3053"/>
      <c r="I39" s="3053"/>
      <c r="J39" s="3053"/>
    </row>
    <row r="40" spans="1:10" x14ac:dyDescent="0.25">
      <c r="A40" s="4562"/>
      <c r="B40" s="3053"/>
      <c r="C40" s="3053"/>
      <c r="D40" s="3053"/>
      <c r="E40" s="3053"/>
      <c r="F40" s="3053"/>
      <c r="G40" s="3053"/>
      <c r="H40" s="3053"/>
      <c r="I40" s="3053"/>
      <c r="J40" s="3053"/>
    </row>
    <row r="41" spans="1:10" x14ac:dyDescent="0.25">
      <c r="A41" s="3053"/>
      <c r="B41" s="3053"/>
      <c r="C41" s="3053"/>
      <c r="D41" s="3053"/>
      <c r="E41" s="3053"/>
      <c r="F41" s="3053"/>
      <c r="G41" s="3053"/>
      <c r="H41" s="3053"/>
      <c r="I41" s="3053"/>
      <c r="J41" s="3053"/>
    </row>
    <row r="42" spans="1:10" x14ac:dyDescent="0.25">
      <c r="A42" s="3053"/>
      <c r="B42" s="3053"/>
      <c r="C42" s="3053"/>
      <c r="D42" s="3053"/>
      <c r="E42" s="3053"/>
      <c r="F42" s="3053"/>
      <c r="G42" s="3053"/>
      <c r="H42" s="3053"/>
      <c r="I42" s="3053"/>
      <c r="J42" s="3053"/>
    </row>
    <row r="43" spans="1:10" x14ac:dyDescent="0.25">
      <c r="A43" s="3053"/>
      <c r="B43" s="3053"/>
      <c r="C43" s="3053"/>
      <c r="D43" s="3053"/>
      <c r="E43" s="3053"/>
      <c r="F43" s="3053"/>
      <c r="G43" s="3053"/>
      <c r="H43" s="3053"/>
      <c r="I43" s="3053"/>
      <c r="J43" s="3053"/>
    </row>
    <row r="44" spans="1:10" x14ac:dyDescent="0.25">
      <c r="A44" s="3053"/>
      <c r="B44" s="3053"/>
      <c r="C44" s="3053"/>
      <c r="D44" s="3053"/>
      <c r="E44" s="3053"/>
      <c r="F44" s="3053"/>
      <c r="G44" s="3053"/>
      <c r="H44" s="3053"/>
      <c r="I44" s="3053"/>
      <c r="J44" s="3053"/>
    </row>
    <row r="45" spans="1:10" x14ac:dyDescent="0.25">
      <c r="A45" s="3053"/>
      <c r="B45" s="3053"/>
      <c r="C45" s="3053"/>
      <c r="D45" s="3053"/>
      <c r="E45" s="3053"/>
      <c r="F45" s="3053"/>
      <c r="G45" s="3053"/>
      <c r="H45" s="3053"/>
      <c r="I45" s="3053"/>
      <c r="J45" s="3053"/>
    </row>
    <row r="46" spans="1:10" x14ac:dyDescent="0.25">
      <c r="A46" s="3053"/>
      <c r="B46" s="3053"/>
      <c r="C46" s="3053"/>
      <c r="D46" s="3053"/>
      <c r="E46" s="3053"/>
      <c r="F46" s="3053"/>
      <c r="G46" s="3053"/>
      <c r="H46" s="3053"/>
      <c r="I46" s="3053"/>
      <c r="J46" s="3053"/>
    </row>
  </sheetData>
  <mergeCells count="6">
    <mergeCell ref="B5:C5"/>
    <mergeCell ref="D5:E5"/>
    <mergeCell ref="A10:E10"/>
    <mergeCell ref="A11:E11"/>
    <mergeCell ref="A14:E14"/>
    <mergeCell ref="A13:E13"/>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&amp;L&amp;"Tahoma,Normal"240</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EB700B"/>
  </sheetPr>
  <dimension ref="A1:I52"/>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50.5703125" style="3042" customWidth="1"/>
    <col min="2" max="2" width="9.5703125" style="3042" customWidth="1"/>
    <col min="3" max="3" width="8.140625" style="3042" customWidth="1"/>
    <col min="4" max="4" width="10.5703125" style="3042" customWidth="1"/>
    <col min="5" max="5" width="8.85546875" style="3042" customWidth="1"/>
    <col min="6" max="6" width="14.85546875" style="3042" customWidth="1"/>
    <col min="7" max="7" width="10" style="3042" customWidth="1"/>
    <col min="8" max="256" width="9.140625" style="3042"/>
    <col min="257" max="257" width="50.5703125" style="3042" customWidth="1"/>
    <col min="258" max="258" width="10.28515625" style="3042" customWidth="1"/>
    <col min="259" max="259" width="7.28515625" style="3042" customWidth="1"/>
    <col min="260" max="260" width="10.28515625" style="3042" customWidth="1"/>
    <col min="261" max="261" width="7.28515625" style="3042" customWidth="1"/>
    <col min="262" max="262" width="14.85546875" style="3042" customWidth="1"/>
    <col min="263" max="263" width="10" style="3042" customWidth="1"/>
    <col min="264" max="512" width="9.140625" style="3042"/>
    <col min="513" max="513" width="50.5703125" style="3042" customWidth="1"/>
    <col min="514" max="514" width="10.28515625" style="3042" customWidth="1"/>
    <col min="515" max="515" width="7.28515625" style="3042" customWidth="1"/>
    <col min="516" max="516" width="10.28515625" style="3042" customWidth="1"/>
    <col min="517" max="517" width="7.28515625" style="3042" customWidth="1"/>
    <col min="518" max="518" width="14.85546875" style="3042" customWidth="1"/>
    <col min="519" max="519" width="10" style="3042" customWidth="1"/>
    <col min="520" max="768" width="9.140625" style="3042"/>
    <col min="769" max="769" width="50.5703125" style="3042" customWidth="1"/>
    <col min="770" max="770" width="10.28515625" style="3042" customWidth="1"/>
    <col min="771" max="771" width="7.28515625" style="3042" customWidth="1"/>
    <col min="772" max="772" width="10.28515625" style="3042" customWidth="1"/>
    <col min="773" max="773" width="7.28515625" style="3042" customWidth="1"/>
    <col min="774" max="774" width="14.85546875" style="3042" customWidth="1"/>
    <col min="775" max="775" width="10" style="3042" customWidth="1"/>
    <col min="776" max="1024" width="9.140625" style="3042"/>
    <col min="1025" max="1025" width="50.5703125" style="3042" customWidth="1"/>
    <col min="1026" max="1026" width="10.28515625" style="3042" customWidth="1"/>
    <col min="1027" max="1027" width="7.28515625" style="3042" customWidth="1"/>
    <col min="1028" max="1028" width="10.28515625" style="3042" customWidth="1"/>
    <col min="1029" max="1029" width="7.28515625" style="3042" customWidth="1"/>
    <col min="1030" max="1030" width="14.85546875" style="3042" customWidth="1"/>
    <col min="1031" max="1031" width="10" style="3042" customWidth="1"/>
    <col min="1032" max="1280" width="9.140625" style="3042"/>
    <col min="1281" max="1281" width="50.5703125" style="3042" customWidth="1"/>
    <col min="1282" max="1282" width="10.28515625" style="3042" customWidth="1"/>
    <col min="1283" max="1283" width="7.28515625" style="3042" customWidth="1"/>
    <col min="1284" max="1284" width="10.28515625" style="3042" customWidth="1"/>
    <col min="1285" max="1285" width="7.28515625" style="3042" customWidth="1"/>
    <col min="1286" max="1286" width="14.85546875" style="3042" customWidth="1"/>
    <col min="1287" max="1287" width="10" style="3042" customWidth="1"/>
    <col min="1288" max="1536" width="9.140625" style="3042"/>
    <col min="1537" max="1537" width="50.5703125" style="3042" customWidth="1"/>
    <col min="1538" max="1538" width="10.28515625" style="3042" customWidth="1"/>
    <col min="1539" max="1539" width="7.28515625" style="3042" customWidth="1"/>
    <col min="1540" max="1540" width="10.28515625" style="3042" customWidth="1"/>
    <col min="1541" max="1541" width="7.28515625" style="3042" customWidth="1"/>
    <col min="1542" max="1542" width="14.85546875" style="3042" customWidth="1"/>
    <col min="1543" max="1543" width="10" style="3042" customWidth="1"/>
    <col min="1544" max="1792" width="9.140625" style="3042"/>
    <col min="1793" max="1793" width="50.5703125" style="3042" customWidth="1"/>
    <col min="1794" max="1794" width="10.28515625" style="3042" customWidth="1"/>
    <col min="1795" max="1795" width="7.28515625" style="3042" customWidth="1"/>
    <col min="1796" max="1796" width="10.28515625" style="3042" customWidth="1"/>
    <col min="1797" max="1797" width="7.28515625" style="3042" customWidth="1"/>
    <col min="1798" max="1798" width="14.85546875" style="3042" customWidth="1"/>
    <col min="1799" max="1799" width="10" style="3042" customWidth="1"/>
    <col min="1800" max="2048" width="9.140625" style="3042"/>
    <col min="2049" max="2049" width="50.5703125" style="3042" customWidth="1"/>
    <col min="2050" max="2050" width="10.28515625" style="3042" customWidth="1"/>
    <col min="2051" max="2051" width="7.28515625" style="3042" customWidth="1"/>
    <col min="2052" max="2052" width="10.28515625" style="3042" customWidth="1"/>
    <col min="2053" max="2053" width="7.28515625" style="3042" customWidth="1"/>
    <col min="2054" max="2054" width="14.85546875" style="3042" customWidth="1"/>
    <col min="2055" max="2055" width="10" style="3042" customWidth="1"/>
    <col min="2056" max="2304" width="9.140625" style="3042"/>
    <col min="2305" max="2305" width="50.5703125" style="3042" customWidth="1"/>
    <col min="2306" max="2306" width="10.28515625" style="3042" customWidth="1"/>
    <col min="2307" max="2307" width="7.28515625" style="3042" customWidth="1"/>
    <col min="2308" max="2308" width="10.28515625" style="3042" customWidth="1"/>
    <col min="2309" max="2309" width="7.28515625" style="3042" customWidth="1"/>
    <col min="2310" max="2310" width="14.85546875" style="3042" customWidth="1"/>
    <col min="2311" max="2311" width="10" style="3042" customWidth="1"/>
    <col min="2312" max="2560" width="9.140625" style="3042"/>
    <col min="2561" max="2561" width="50.5703125" style="3042" customWidth="1"/>
    <col min="2562" max="2562" width="10.28515625" style="3042" customWidth="1"/>
    <col min="2563" max="2563" width="7.28515625" style="3042" customWidth="1"/>
    <col min="2564" max="2564" width="10.28515625" style="3042" customWidth="1"/>
    <col min="2565" max="2565" width="7.28515625" style="3042" customWidth="1"/>
    <col min="2566" max="2566" width="14.85546875" style="3042" customWidth="1"/>
    <col min="2567" max="2567" width="10" style="3042" customWidth="1"/>
    <col min="2568" max="2816" width="9.140625" style="3042"/>
    <col min="2817" max="2817" width="50.5703125" style="3042" customWidth="1"/>
    <col min="2818" max="2818" width="10.28515625" style="3042" customWidth="1"/>
    <col min="2819" max="2819" width="7.28515625" style="3042" customWidth="1"/>
    <col min="2820" max="2820" width="10.28515625" style="3042" customWidth="1"/>
    <col min="2821" max="2821" width="7.28515625" style="3042" customWidth="1"/>
    <col min="2822" max="2822" width="14.85546875" style="3042" customWidth="1"/>
    <col min="2823" max="2823" width="10" style="3042" customWidth="1"/>
    <col min="2824" max="3072" width="9.140625" style="3042"/>
    <col min="3073" max="3073" width="50.5703125" style="3042" customWidth="1"/>
    <col min="3074" max="3074" width="10.28515625" style="3042" customWidth="1"/>
    <col min="3075" max="3075" width="7.28515625" style="3042" customWidth="1"/>
    <col min="3076" max="3076" width="10.28515625" style="3042" customWidth="1"/>
    <col min="3077" max="3077" width="7.28515625" style="3042" customWidth="1"/>
    <col min="3078" max="3078" width="14.85546875" style="3042" customWidth="1"/>
    <col min="3079" max="3079" width="10" style="3042" customWidth="1"/>
    <col min="3080" max="3328" width="9.140625" style="3042"/>
    <col min="3329" max="3329" width="50.5703125" style="3042" customWidth="1"/>
    <col min="3330" max="3330" width="10.28515625" style="3042" customWidth="1"/>
    <col min="3331" max="3331" width="7.28515625" style="3042" customWidth="1"/>
    <col min="3332" max="3332" width="10.28515625" style="3042" customWidth="1"/>
    <col min="3333" max="3333" width="7.28515625" style="3042" customWidth="1"/>
    <col min="3334" max="3334" width="14.85546875" style="3042" customWidth="1"/>
    <col min="3335" max="3335" width="10" style="3042" customWidth="1"/>
    <col min="3336" max="3584" width="9.140625" style="3042"/>
    <col min="3585" max="3585" width="50.5703125" style="3042" customWidth="1"/>
    <col min="3586" max="3586" width="10.28515625" style="3042" customWidth="1"/>
    <col min="3587" max="3587" width="7.28515625" style="3042" customWidth="1"/>
    <col min="3588" max="3588" width="10.28515625" style="3042" customWidth="1"/>
    <col min="3589" max="3589" width="7.28515625" style="3042" customWidth="1"/>
    <col min="3590" max="3590" width="14.85546875" style="3042" customWidth="1"/>
    <col min="3591" max="3591" width="10" style="3042" customWidth="1"/>
    <col min="3592" max="3840" width="9.140625" style="3042"/>
    <col min="3841" max="3841" width="50.5703125" style="3042" customWidth="1"/>
    <col min="3842" max="3842" width="10.28515625" style="3042" customWidth="1"/>
    <col min="3843" max="3843" width="7.28515625" style="3042" customWidth="1"/>
    <col min="3844" max="3844" width="10.28515625" style="3042" customWidth="1"/>
    <col min="3845" max="3845" width="7.28515625" style="3042" customWidth="1"/>
    <col min="3846" max="3846" width="14.85546875" style="3042" customWidth="1"/>
    <col min="3847" max="3847" width="10" style="3042" customWidth="1"/>
    <col min="3848" max="4096" width="9.140625" style="3042"/>
    <col min="4097" max="4097" width="50.5703125" style="3042" customWidth="1"/>
    <col min="4098" max="4098" width="10.28515625" style="3042" customWidth="1"/>
    <col min="4099" max="4099" width="7.28515625" style="3042" customWidth="1"/>
    <col min="4100" max="4100" width="10.28515625" style="3042" customWidth="1"/>
    <col min="4101" max="4101" width="7.28515625" style="3042" customWidth="1"/>
    <col min="4102" max="4102" width="14.85546875" style="3042" customWidth="1"/>
    <col min="4103" max="4103" width="10" style="3042" customWidth="1"/>
    <col min="4104" max="4352" width="9.140625" style="3042"/>
    <col min="4353" max="4353" width="50.5703125" style="3042" customWidth="1"/>
    <col min="4354" max="4354" width="10.28515625" style="3042" customWidth="1"/>
    <col min="4355" max="4355" width="7.28515625" style="3042" customWidth="1"/>
    <col min="4356" max="4356" width="10.28515625" style="3042" customWidth="1"/>
    <col min="4357" max="4357" width="7.28515625" style="3042" customWidth="1"/>
    <col min="4358" max="4358" width="14.85546875" style="3042" customWidth="1"/>
    <col min="4359" max="4359" width="10" style="3042" customWidth="1"/>
    <col min="4360" max="4608" width="9.140625" style="3042"/>
    <col min="4609" max="4609" width="50.5703125" style="3042" customWidth="1"/>
    <col min="4610" max="4610" width="10.28515625" style="3042" customWidth="1"/>
    <col min="4611" max="4611" width="7.28515625" style="3042" customWidth="1"/>
    <col min="4612" max="4612" width="10.28515625" style="3042" customWidth="1"/>
    <col min="4613" max="4613" width="7.28515625" style="3042" customWidth="1"/>
    <col min="4614" max="4614" width="14.85546875" style="3042" customWidth="1"/>
    <col min="4615" max="4615" width="10" style="3042" customWidth="1"/>
    <col min="4616" max="4864" width="9.140625" style="3042"/>
    <col min="4865" max="4865" width="50.5703125" style="3042" customWidth="1"/>
    <col min="4866" max="4866" width="10.28515625" style="3042" customWidth="1"/>
    <col min="4867" max="4867" width="7.28515625" style="3042" customWidth="1"/>
    <col min="4868" max="4868" width="10.28515625" style="3042" customWidth="1"/>
    <col min="4869" max="4869" width="7.28515625" style="3042" customWidth="1"/>
    <col min="4870" max="4870" width="14.85546875" style="3042" customWidth="1"/>
    <col min="4871" max="4871" width="10" style="3042" customWidth="1"/>
    <col min="4872" max="5120" width="9.140625" style="3042"/>
    <col min="5121" max="5121" width="50.5703125" style="3042" customWidth="1"/>
    <col min="5122" max="5122" width="10.28515625" style="3042" customWidth="1"/>
    <col min="5123" max="5123" width="7.28515625" style="3042" customWidth="1"/>
    <col min="5124" max="5124" width="10.28515625" style="3042" customWidth="1"/>
    <col min="5125" max="5125" width="7.28515625" style="3042" customWidth="1"/>
    <col min="5126" max="5126" width="14.85546875" style="3042" customWidth="1"/>
    <col min="5127" max="5127" width="10" style="3042" customWidth="1"/>
    <col min="5128" max="5376" width="9.140625" style="3042"/>
    <col min="5377" max="5377" width="50.5703125" style="3042" customWidth="1"/>
    <col min="5378" max="5378" width="10.28515625" style="3042" customWidth="1"/>
    <col min="5379" max="5379" width="7.28515625" style="3042" customWidth="1"/>
    <col min="5380" max="5380" width="10.28515625" style="3042" customWidth="1"/>
    <col min="5381" max="5381" width="7.28515625" style="3042" customWidth="1"/>
    <col min="5382" max="5382" width="14.85546875" style="3042" customWidth="1"/>
    <col min="5383" max="5383" width="10" style="3042" customWidth="1"/>
    <col min="5384" max="5632" width="9.140625" style="3042"/>
    <col min="5633" max="5633" width="50.5703125" style="3042" customWidth="1"/>
    <col min="5634" max="5634" width="10.28515625" style="3042" customWidth="1"/>
    <col min="5635" max="5635" width="7.28515625" style="3042" customWidth="1"/>
    <col min="5636" max="5636" width="10.28515625" style="3042" customWidth="1"/>
    <col min="5637" max="5637" width="7.28515625" style="3042" customWidth="1"/>
    <col min="5638" max="5638" width="14.85546875" style="3042" customWidth="1"/>
    <col min="5639" max="5639" width="10" style="3042" customWidth="1"/>
    <col min="5640" max="5888" width="9.140625" style="3042"/>
    <col min="5889" max="5889" width="50.5703125" style="3042" customWidth="1"/>
    <col min="5890" max="5890" width="10.28515625" style="3042" customWidth="1"/>
    <col min="5891" max="5891" width="7.28515625" style="3042" customWidth="1"/>
    <col min="5892" max="5892" width="10.28515625" style="3042" customWidth="1"/>
    <col min="5893" max="5893" width="7.28515625" style="3042" customWidth="1"/>
    <col min="5894" max="5894" width="14.85546875" style="3042" customWidth="1"/>
    <col min="5895" max="5895" width="10" style="3042" customWidth="1"/>
    <col min="5896" max="6144" width="9.140625" style="3042"/>
    <col min="6145" max="6145" width="50.5703125" style="3042" customWidth="1"/>
    <col min="6146" max="6146" width="10.28515625" style="3042" customWidth="1"/>
    <col min="6147" max="6147" width="7.28515625" style="3042" customWidth="1"/>
    <col min="6148" max="6148" width="10.28515625" style="3042" customWidth="1"/>
    <col min="6149" max="6149" width="7.28515625" style="3042" customWidth="1"/>
    <col min="6150" max="6150" width="14.85546875" style="3042" customWidth="1"/>
    <col min="6151" max="6151" width="10" style="3042" customWidth="1"/>
    <col min="6152" max="6400" width="9.140625" style="3042"/>
    <col min="6401" max="6401" width="50.5703125" style="3042" customWidth="1"/>
    <col min="6402" max="6402" width="10.28515625" style="3042" customWidth="1"/>
    <col min="6403" max="6403" width="7.28515625" style="3042" customWidth="1"/>
    <col min="6404" max="6404" width="10.28515625" style="3042" customWidth="1"/>
    <col min="6405" max="6405" width="7.28515625" style="3042" customWidth="1"/>
    <col min="6406" max="6406" width="14.85546875" style="3042" customWidth="1"/>
    <col min="6407" max="6407" width="10" style="3042" customWidth="1"/>
    <col min="6408" max="6656" width="9.140625" style="3042"/>
    <col min="6657" max="6657" width="50.5703125" style="3042" customWidth="1"/>
    <col min="6658" max="6658" width="10.28515625" style="3042" customWidth="1"/>
    <col min="6659" max="6659" width="7.28515625" style="3042" customWidth="1"/>
    <col min="6660" max="6660" width="10.28515625" style="3042" customWidth="1"/>
    <col min="6661" max="6661" width="7.28515625" style="3042" customWidth="1"/>
    <col min="6662" max="6662" width="14.85546875" style="3042" customWidth="1"/>
    <col min="6663" max="6663" width="10" style="3042" customWidth="1"/>
    <col min="6664" max="6912" width="9.140625" style="3042"/>
    <col min="6913" max="6913" width="50.5703125" style="3042" customWidth="1"/>
    <col min="6914" max="6914" width="10.28515625" style="3042" customWidth="1"/>
    <col min="6915" max="6915" width="7.28515625" style="3042" customWidth="1"/>
    <col min="6916" max="6916" width="10.28515625" style="3042" customWidth="1"/>
    <col min="6917" max="6917" width="7.28515625" style="3042" customWidth="1"/>
    <col min="6918" max="6918" width="14.85546875" style="3042" customWidth="1"/>
    <col min="6919" max="6919" width="10" style="3042" customWidth="1"/>
    <col min="6920" max="7168" width="9.140625" style="3042"/>
    <col min="7169" max="7169" width="50.5703125" style="3042" customWidth="1"/>
    <col min="7170" max="7170" width="10.28515625" style="3042" customWidth="1"/>
    <col min="7171" max="7171" width="7.28515625" style="3042" customWidth="1"/>
    <col min="7172" max="7172" width="10.28515625" style="3042" customWidth="1"/>
    <col min="7173" max="7173" width="7.28515625" style="3042" customWidth="1"/>
    <col min="7174" max="7174" width="14.85546875" style="3042" customWidth="1"/>
    <col min="7175" max="7175" width="10" style="3042" customWidth="1"/>
    <col min="7176" max="7424" width="9.140625" style="3042"/>
    <col min="7425" max="7425" width="50.5703125" style="3042" customWidth="1"/>
    <col min="7426" max="7426" width="10.28515625" style="3042" customWidth="1"/>
    <col min="7427" max="7427" width="7.28515625" style="3042" customWidth="1"/>
    <col min="7428" max="7428" width="10.28515625" style="3042" customWidth="1"/>
    <col min="7429" max="7429" width="7.28515625" style="3042" customWidth="1"/>
    <col min="7430" max="7430" width="14.85546875" style="3042" customWidth="1"/>
    <col min="7431" max="7431" width="10" style="3042" customWidth="1"/>
    <col min="7432" max="7680" width="9.140625" style="3042"/>
    <col min="7681" max="7681" width="50.5703125" style="3042" customWidth="1"/>
    <col min="7682" max="7682" width="10.28515625" style="3042" customWidth="1"/>
    <col min="7683" max="7683" width="7.28515625" style="3042" customWidth="1"/>
    <col min="7684" max="7684" width="10.28515625" style="3042" customWidth="1"/>
    <col min="7685" max="7685" width="7.28515625" style="3042" customWidth="1"/>
    <col min="7686" max="7686" width="14.85546875" style="3042" customWidth="1"/>
    <col min="7687" max="7687" width="10" style="3042" customWidth="1"/>
    <col min="7688" max="7936" width="9.140625" style="3042"/>
    <col min="7937" max="7937" width="50.5703125" style="3042" customWidth="1"/>
    <col min="7938" max="7938" width="10.28515625" style="3042" customWidth="1"/>
    <col min="7939" max="7939" width="7.28515625" style="3042" customWidth="1"/>
    <col min="7940" max="7940" width="10.28515625" style="3042" customWidth="1"/>
    <col min="7941" max="7941" width="7.28515625" style="3042" customWidth="1"/>
    <col min="7942" max="7942" width="14.85546875" style="3042" customWidth="1"/>
    <col min="7943" max="7943" width="10" style="3042" customWidth="1"/>
    <col min="7944" max="8192" width="9.140625" style="3042"/>
    <col min="8193" max="8193" width="50.5703125" style="3042" customWidth="1"/>
    <col min="8194" max="8194" width="10.28515625" style="3042" customWidth="1"/>
    <col min="8195" max="8195" width="7.28515625" style="3042" customWidth="1"/>
    <col min="8196" max="8196" width="10.28515625" style="3042" customWidth="1"/>
    <col min="8197" max="8197" width="7.28515625" style="3042" customWidth="1"/>
    <col min="8198" max="8198" width="14.85546875" style="3042" customWidth="1"/>
    <col min="8199" max="8199" width="10" style="3042" customWidth="1"/>
    <col min="8200" max="8448" width="9.140625" style="3042"/>
    <col min="8449" max="8449" width="50.5703125" style="3042" customWidth="1"/>
    <col min="8450" max="8450" width="10.28515625" style="3042" customWidth="1"/>
    <col min="8451" max="8451" width="7.28515625" style="3042" customWidth="1"/>
    <col min="8452" max="8452" width="10.28515625" style="3042" customWidth="1"/>
    <col min="8453" max="8453" width="7.28515625" style="3042" customWidth="1"/>
    <col min="8454" max="8454" width="14.85546875" style="3042" customWidth="1"/>
    <col min="8455" max="8455" width="10" style="3042" customWidth="1"/>
    <col min="8456" max="8704" width="9.140625" style="3042"/>
    <col min="8705" max="8705" width="50.5703125" style="3042" customWidth="1"/>
    <col min="8706" max="8706" width="10.28515625" style="3042" customWidth="1"/>
    <col min="8707" max="8707" width="7.28515625" style="3042" customWidth="1"/>
    <col min="8708" max="8708" width="10.28515625" style="3042" customWidth="1"/>
    <col min="8709" max="8709" width="7.28515625" style="3042" customWidth="1"/>
    <col min="8710" max="8710" width="14.85546875" style="3042" customWidth="1"/>
    <col min="8711" max="8711" width="10" style="3042" customWidth="1"/>
    <col min="8712" max="8960" width="9.140625" style="3042"/>
    <col min="8961" max="8961" width="50.5703125" style="3042" customWidth="1"/>
    <col min="8962" max="8962" width="10.28515625" style="3042" customWidth="1"/>
    <col min="8963" max="8963" width="7.28515625" style="3042" customWidth="1"/>
    <col min="8964" max="8964" width="10.28515625" style="3042" customWidth="1"/>
    <col min="8965" max="8965" width="7.28515625" style="3042" customWidth="1"/>
    <col min="8966" max="8966" width="14.85546875" style="3042" customWidth="1"/>
    <col min="8967" max="8967" width="10" style="3042" customWidth="1"/>
    <col min="8968" max="9216" width="9.140625" style="3042"/>
    <col min="9217" max="9217" width="50.5703125" style="3042" customWidth="1"/>
    <col min="9218" max="9218" width="10.28515625" style="3042" customWidth="1"/>
    <col min="9219" max="9219" width="7.28515625" style="3042" customWidth="1"/>
    <col min="9220" max="9220" width="10.28515625" style="3042" customWidth="1"/>
    <col min="9221" max="9221" width="7.28515625" style="3042" customWidth="1"/>
    <col min="9222" max="9222" width="14.85546875" style="3042" customWidth="1"/>
    <col min="9223" max="9223" width="10" style="3042" customWidth="1"/>
    <col min="9224" max="9472" width="9.140625" style="3042"/>
    <col min="9473" max="9473" width="50.5703125" style="3042" customWidth="1"/>
    <col min="9474" max="9474" width="10.28515625" style="3042" customWidth="1"/>
    <col min="9475" max="9475" width="7.28515625" style="3042" customWidth="1"/>
    <col min="9476" max="9476" width="10.28515625" style="3042" customWidth="1"/>
    <col min="9477" max="9477" width="7.28515625" style="3042" customWidth="1"/>
    <col min="9478" max="9478" width="14.85546875" style="3042" customWidth="1"/>
    <col min="9479" max="9479" width="10" style="3042" customWidth="1"/>
    <col min="9480" max="9728" width="9.140625" style="3042"/>
    <col min="9729" max="9729" width="50.5703125" style="3042" customWidth="1"/>
    <col min="9730" max="9730" width="10.28515625" style="3042" customWidth="1"/>
    <col min="9731" max="9731" width="7.28515625" style="3042" customWidth="1"/>
    <col min="9732" max="9732" width="10.28515625" style="3042" customWidth="1"/>
    <col min="9733" max="9733" width="7.28515625" style="3042" customWidth="1"/>
    <col min="9734" max="9734" width="14.85546875" style="3042" customWidth="1"/>
    <col min="9735" max="9735" width="10" style="3042" customWidth="1"/>
    <col min="9736" max="9984" width="9.140625" style="3042"/>
    <col min="9985" max="9985" width="50.5703125" style="3042" customWidth="1"/>
    <col min="9986" max="9986" width="10.28515625" style="3042" customWidth="1"/>
    <col min="9987" max="9987" width="7.28515625" style="3042" customWidth="1"/>
    <col min="9988" max="9988" width="10.28515625" style="3042" customWidth="1"/>
    <col min="9989" max="9989" width="7.28515625" style="3042" customWidth="1"/>
    <col min="9990" max="9990" width="14.85546875" style="3042" customWidth="1"/>
    <col min="9991" max="9991" width="10" style="3042" customWidth="1"/>
    <col min="9992" max="10240" width="9.140625" style="3042"/>
    <col min="10241" max="10241" width="50.5703125" style="3042" customWidth="1"/>
    <col min="10242" max="10242" width="10.28515625" style="3042" customWidth="1"/>
    <col min="10243" max="10243" width="7.28515625" style="3042" customWidth="1"/>
    <col min="10244" max="10244" width="10.28515625" style="3042" customWidth="1"/>
    <col min="10245" max="10245" width="7.28515625" style="3042" customWidth="1"/>
    <col min="10246" max="10246" width="14.85546875" style="3042" customWidth="1"/>
    <col min="10247" max="10247" width="10" style="3042" customWidth="1"/>
    <col min="10248" max="10496" width="9.140625" style="3042"/>
    <col min="10497" max="10497" width="50.5703125" style="3042" customWidth="1"/>
    <col min="10498" max="10498" width="10.28515625" style="3042" customWidth="1"/>
    <col min="10499" max="10499" width="7.28515625" style="3042" customWidth="1"/>
    <col min="10500" max="10500" width="10.28515625" style="3042" customWidth="1"/>
    <col min="10501" max="10501" width="7.28515625" style="3042" customWidth="1"/>
    <col min="10502" max="10502" width="14.85546875" style="3042" customWidth="1"/>
    <col min="10503" max="10503" width="10" style="3042" customWidth="1"/>
    <col min="10504" max="10752" width="9.140625" style="3042"/>
    <col min="10753" max="10753" width="50.5703125" style="3042" customWidth="1"/>
    <col min="10754" max="10754" width="10.28515625" style="3042" customWidth="1"/>
    <col min="10755" max="10755" width="7.28515625" style="3042" customWidth="1"/>
    <col min="10756" max="10756" width="10.28515625" style="3042" customWidth="1"/>
    <col min="10757" max="10757" width="7.28515625" style="3042" customWidth="1"/>
    <col min="10758" max="10758" width="14.85546875" style="3042" customWidth="1"/>
    <col min="10759" max="10759" width="10" style="3042" customWidth="1"/>
    <col min="10760" max="11008" width="9.140625" style="3042"/>
    <col min="11009" max="11009" width="50.5703125" style="3042" customWidth="1"/>
    <col min="11010" max="11010" width="10.28515625" style="3042" customWidth="1"/>
    <col min="11011" max="11011" width="7.28515625" style="3042" customWidth="1"/>
    <col min="11012" max="11012" width="10.28515625" style="3042" customWidth="1"/>
    <col min="11013" max="11013" width="7.28515625" style="3042" customWidth="1"/>
    <col min="11014" max="11014" width="14.85546875" style="3042" customWidth="1"/>
    <col min="11015" max="11015" width="10" style="3042" customWidth="1"/>
    <col min="11016" max="11264" width="9.140625" style="3042"/>
    <col min="11265" max="11265" width="50.5703125" style="3042" customWidth="1"/>
    <col min="11266" max="11266" width="10.28515625" style="3042" customWidth="1"/>
    <col min="11267" max="11267" width="7.28515625" style="3042" customWidth="1"/>
    <col min="11268" max="11268" width="10.28515625" style="3042" customWidth="1"/>
    <col min="11269" max="11269" width="7.28515625" style="3042" customWidth="1"/>
    <col min="11270" max="11270" width="14.85546875" style="3042" customWidth="1"/>
    <col min="11271" max="11271" width="10" style="3042" customWidth="1"/>
    <col min="11272" max="11520" width="9.140625" style="3042"/>
    <col min="11521" max="11521" width="50.5703125" style="3042" customWidth="1"/>
    <col min="11522" max="11522" width="10.28515625" style="3042" customWidth="1"/>
    <col min="11523" max="11523" width="7.28515625" style="3042" customWidth="1"/>
    <col min="11524" max="11524" width="10.28515625" style="3042" customWidth="1"/>
    <col min="11525" max="11525" width="7.28515625" style="3042" customWidth="1"/>
    <col min="11526" max="11526" width="14.85546875" style="3042" customWidth="1"/>
    <col min="11527" max="11527" width="10" style="3042" customWidth="1"/>
    <col min="11528" max="11776" width="9.140625" style="3042"/>
    <col min="11777" max="11777" width="50.5703125" style="3042" customWidth="1"/>
    <col min="11778" max="11778" width="10.28515625" style="3042" customWidth="1"/>
    <col min="11779" max="11779" width="7.28515625" style="3042" customWidth="1"/>
    <col min="11780" max="11780" width="10.28515625" style="3042" customWidth="1"/>
    <col min="11781" max="11781" width="7.28515625" style="3042" customWidth="1"/>
    <col min="11782" max="11782" width="14.85546875" style="3042" customWidth="1"/>
    <col min="11783" max="11783" width="10" style="3042" customWidth="1"/>
    <col min="11784" max="12032" width="9.140625" style="3042"/>
    <col min="12033" max="12033" width="50.5703125" style="3042" customWidth="1"/>
    <col min="12034" max="12034" width="10.28515625" style="3042" customWidth="1"/>
    <col min="12035" max="12035" width="7.28515625" style="3042" customWidth="1"/>
    <col min="12036" max="12036" width="10.28515625" style="3042" customWidth="1"/>
    <col min="12037" max="12037" width="7.28515625" style="3042" customWidth="1"/>
    <col min="12038" max="12038" width="14.85546875" style="3042" customWidth="1"/>
    <col min="12039" max="12039" width="10" style="3042" customWidth="1"/>
    <col min="12040" max="12288" width="9.140625" style="3042"/>
    <col min="12289" max="12289" width="50.5703125" style="3042" customWidth="1"/>
    <col min="12290" max="12290" width="10.28515625" style="3042" customWidth="1"/>
    <col min="12291" max="12291" width="7.28515625" style="3042" customWidth="1"/>
    <col min="12292" max="12292" width="10.28515625" style="3042" customWidth="1"/>
    <col min="12293" max="12293" width="7.28515625" style="3042" customWidth="1"/>
    <col min="12294" max="12294" width="14.85546875" style="3042" customWidth="1"/>
    <col min="12295" max="12295" width="10" style="3042" customWidth="1"/>
    <col min="12296" max="12544" width="9.140625" style="3042"/>
    <col min="12545" max="12545" width="50.5703125" style="3042" customWidth="1"/>
    <col min="12546" max="12546" width="10.28515625" style="3042" customWidth="1"/>
    <col min="12547" max="12547" width="7.28515625" style="3042" customWidth="1"/>
    <col min="12548" max="12548" width="10.28515625" style="3042" customWidth="1"/>
    <col min="12549" max="12549" width="7.28515625" style="3042" customWidth="1"/>
    <col min="12550" max="12550" width="14.85546875" style="3042" customWidth="1"/>
    <col min="12551" max="12551" width="10" style="3042" customWidth="1"/>
    <col min="12552" max="12800" width="9.140625" style="3042"/>
    <col min="12801" max="12801" width="50.5703125" style="3042" customWidth="1"/>
    <col min="12802" max="12802" width="10.28515625" style="3042" customWidth="1"/>
    <col min="12803" max="12803" width="7.28515625" style="3042" customWidth="1"/>
    <col min="12804" max="12804" width="10.28515625" style="3042" customWidth="1"/>
    <col min="12805" max="12805" width="7.28515625" style="3042" customWidth="1"/>
    <col min="12806" max="12806" width="14.85546875" style="3042" customWidth="1"/>
    <col min="12807" max="12807" width="10" style="3042" customWidth="1"/>
    <col min="12808" max="13056" width="9.140625" style="3042"/>
    <col min="13057" max="13057" width="50.5703125" style="3042" customWidth="1"/>
    <col min="13058" max="13058" width="10.28515625" style="3042" customWidth="1"/>
    <col min="13059" max="13059" width="7.28515625" style="3042" customWidth="1"/>
    <col min="13060" max="13060" width="10.28515625" style="3042" customWidth="1"/>
    <col min="13061" max="13061" width="7.28515625" style="3042" customWidth="1"/>
    <col min="13062" max="13062" width="14.85546875" style="3042" customWidth="1"/>
    <col min="13063" max="13063" width="10" style="3042" customWidth="1"/>
    <col min="13064" max="13312" width="9.140625" style="3042"/>
    <col min="13313" max="13313" width="50.5703125" style="3042" customWidth="1"/>
    <col min="13314" max="13314" width="10.28515625" style="3042" customWidth="1"/>
    <col min="13315" max="13315" width="7.28515625" style="3042" customWidth="1"/>
    <col min="13316" max="13316" width="10.28515625" style="3042" customWidth="1"/>
    <col min="13317" max="13317" width="7.28515625" style="3042" customWidth="1"/>
    <col min="13318" max="13318" width="14.85546875" style="3042" customWidth="1"/>
    <col min="13319" max="13319" width="10" style="3042" customWidth="1"/>
    <col min="13320" max="13568" width="9.140625" style="3042"/>
    <col min="13569" max="13569" width="50.5703125" style="3042" customWidth="1"/>
    <col min="13570" max="13570" width="10.28515625" style="3042" customWidth="1"/>
    <col min="13571" max="13571" width="7.28515625" style="3042" customWidth="1"/>
    <col min="13572" max="13572" width="10.28515625" style="3042" customWidth="1"/>
    <col min="13573" max="13573" width="7.28515625" style="3042" customWidth="1"/>
    <col min="13574" max="13574" width="14.85546875" style="3042" customWidth="1"/>
    <col min="13575" max="13575" width="10" style="3042" customWidth="1"/>
    <col min="13576" max="13824" width="9.140625" style="3042"/>
    <col min="13825" max="13825" width="50.5703125" style="3042" customWidth="1"/>
    <col min="13826" max="13826" width="10.28515625" style="3042" customWidth="1"/>
    <col min="13827" max="13827" width="7.28515625" style="3042" customWidth="1"/>
    <col min="13828" max="13828" width="10.28515625" style="3042" customWidth="1"/>
    <col min="13829" max="13829" width="7.28515625" style="3042" customWidth="1"/>
    <col min="13830" max="13830" width="14.85546875" style="3042" customWidth="1"/>
    <col min="13831" max="13831" width="10" style="3042" customWidth="1"/>
    <col min="13832" max="14080" width="9.140625" style="3042"/>
    <col min="14081" max="14081" width="50.5703125" style="3042" customWidth="1"/>
    <col min="14082" max="14082" width="10.28515625" style="3042" customWidth="1"/>
    <col min="14083" max="14083" width="7.28515625" style="3042" customWidth="1"/>
    <col min="14084" max="14084" width="10.28515625" style="3042" customWidth="1"/>
    <col min="14085" max="14085" width="7.28515625" style="3042" customWidth="1"/>
    <col min="14086" max="14086" width="14.85546875" style="3042" customWidth="1"/>
    <col min="14087" max="14087" width="10" style="3042" customWidth="1"/>
    <col min="14088" max="14336" width="9.140625" style="3042"/>
    <col min="14337" max="14337" width="50.5703125" style="3042" customWidth="1"/>
    <col min="14338" max="14338" width="10.28515625" style="3042" customWidth="1"/>
    <col min="14339" max="14339" width="7.28515625" style="3042" customWidth="1"/>
    <col min="14340" max="14340" width="10.28515625" style="3042" customWidth="1"/>
    <col min="14341" max="14341" width="7.28515625" style="3042" customWidth="1"/>
    <col min="14342" max="14342" width="14.85546875" style="3042" customWidth="1"/>
    <col min="14343" max="14343" width="10" style="3042" customWidth="1"/>
    <col min="14344" max="14592" width="9.140625" style="3042"/>
    <col min="14593" max="14593" width="50.5703125" style="3042" customWidth="1"/>
    <col min="14594" max="14594" width="10.28515625" style="3042" customWidth="1"/>
    <col min="14595" max="14595" width="7.28515625" style="3042" customWidth="1"/>
    <col min="14596" max="14596" width="10.28515625" style="3042" customWidth="1"/>
    <col min="14597" max="14597" width="7.28515625" style="3042" customWidth="1"/>
    <col min="14598" max="14598" width="14.85546875" style="3042" customWidth="1"/>
    <col min="14599" max="14599" width="10" style="3042" customWidth="1"/>
    <col min="14600" max="14848" width="9.140625" style="3042"/>
    <col min="14849" max="14849" width="50.5703125" style="3042" customWidth="1"/>
    <col min="14850" max="14850" width="10.28515625" style="3042" customWidth="1"/>
    <col min="14851" max="14851" width="7.28515625" style="3042" customWidth="1"/>
    <col min="14852" max="14852" width="10.28515625" style="3042" customWidth="1"/>
    <col min="14853" max="14853" width="7.28515625" style="3042" customWidth="1"/>
    <col min="14854" max="14854" width="14.85546875" style="3042" customWidth="1"/>
    <col min="14855" max="14855" width="10" style="3042" customWidth="1"/>
    <col min="14856" max="15104" width="9.140625" style="3042"/>
    <col min="15105" max="15105" width="50.5703125" style="3042" customWidth="1"/>
    <col min="15106" max="15106" width="10.28515625" style="3042" customWidth="1"/>
    <col min="15107" max="15107" width="7.28515625" style="3042" customWidth="1"/>
    <col min="15108" max="15108" width="10.28515625" style="3042" customWidth="1"/>
    <col min="15109" max="15109" width="7.28515625" style="3042" customWidth="1"/>
    <col min="15110" max="15110" width="14.85546875" style="3042" customWidth="1"/>
    <col min="15111" max="15111" width="10" style="3042" customWidth="1"/>
    <col min="15112" max="15360" width="9.140625" style="3042"/>
    <col min="15361" max="15361" width="50.5703125" style="3042" customWidth="1"/>
    <col min="15362" max="15362" width="10.28515625" style="3042" customWidth="1"/>
    <col min="15363" max="15363" width="7.28515625" style="3042" customWidth="1"/>
    <col min="15364" max="15364" width="10.28515625" style="3042" customWidth="1"/>
    <col min="15365" max="15365" width="7.28515625" style="3042" customWidth="1"/>
    <col min="15366" max="15366" width="14.85546875" style="3042" customWidth="1"/>
    <col min="15367" max="15367" width="10" style="3042" customWidth="1"/>
    <col min="15368" max="15616" width="9.140625" style="3042"/>
    <col min="15617" max="15617" width="50.5703125" style="3042" customWidth="1"/>
    <col min="15618" max="15618" width="10.28515625" style="3042" customWidth="1"/>
    <col min="15619" max="15619" width="7.28515625" style="3042" customWidth="1"/>
    <col min="15620" max="15620" width="10.28515625" style="3042" customWidth="1"/>
    <col min="15621" max="15621" width="7.28515625" style="3042" customWidth="1"/>
    <col min="15622" max="15622" width="14.85546875" style="3042" customWidth="1"/>
    <col min="15623" max="15623" width="10" style="3042" customWidth="1"/>
    <col min="15624" max="15872" width="9.140625" style="3042"/>
    <col min="15873" max="15873" width="50.5703125" style="3042" customWidth="1"/>
    <col min="15874" max="15874" width="10.28515625" style="3042" customWidth="1"/>
    <col min="15875" max="15875" width="7.28515625" style="3042" customWidth="1"/>
    <col min="15876" max="15876" width="10.28515625" style="3042" customWidth="1"/>
    <col min="15877" max="15877" width="7.28515625" style="3042" customWidth="1"/>
    <col min="15878" max="15878" width="14.85546875" style="3042" customWidth="1"/>
    <col min="15879" max="15879" width="10" style="3042" customWidth="1"/>
    <col min="15880" max="16128" width="9.140625" style="3042"/>
    <col min="16129" max="16129" width="50.5703125" style="3042" customWidth="1"/>
    <col min="16130" max="16130" width="10.28515625" style="3042" customWidth="1"/>
    <col min="16131" max="16131" width="7.28515625" style="3042" customWidth="1"/>
    <col min="16132" max="16132" width="10.28515625" style="3042" customWidth="1"/>
    <col min="16133" max="16133" width="7.28515625" style="3042" customWidth="1"/>
    <col min="16134" max="16134" width="14.85546875" style="3042" customWidth="1"/>
    <col min="16135" max="16135" width="10" style="3042" customWidth="1"/>
    <col min="16136" max="16384" width="9.140625" style="3042"/>
  </cols>
  <sheetData>
    <row r="1" spans="1:9" ht="18" customHeight="1" x14ac:dyDescent="0.25">
      <c r="A1" s="3051" t="s">
        <v>5342</v>
      </c>
      <c r="B1" s="3051"/>
      <c r="C1" s="3051"/>
      <c r="D1" s="3052"/>
      <c r="E1" s="3108" t="s">
        <v>4961</v>
      </c>
      <c r="F1" s="3101"/>
      <c r="H1" s="3053"/>
      <c r="I1" s="3053"/>
    </row>
    <row r="2" spans="1:9" ht="18" customHeight="1" x14ac:dyDescent="0.25">
      <c r="A2" s="3051" t="s">
        <v>877</v>
      </c>
      <c r="B2" s="3051"/>
      <c r="C2" s="3051"/>
      <c r="D2" s="3052"/>
      <c r="E2" s="3052"/>
      <c r="F2" s="3101"/>
      <c r="G2" s="3101"/>
      <c r="H2" s="3053"/>
      <c r="I2" s="3053"/>
    </row>
    <row r="3" spans="1:9" ht="18" customHeight="1" x14ac:dyDescent="0.25">
      <c r="A3" s="4635"/>
      <c r="B3" s="3055"/>
      <c r="C3" s="3055"/>
      <c r="D3" s="3055"/>
      <c r="E3" s="3055"/>
      <c r="F3" s="3056"/>
      <c r="G3" s="3056"/>
      <c r="H3" s="3053"/>
      <c r="I3" s="3053"/>
    </row>
    <row r="4" spans="1:9" ht="27.75" customHeight="1" x14ac:dyDescent="0.25">
      <c r="A4" s="4605" t="s">
        <v>2927</v>
      </c>
      <c r="B4" s="5690" t="s">
        <v>5247</v>
      </c>
      <c r="C4" s="5690"/>
      <c r="D4" s="5686">
        <v>2013</v>
      </c>
      <c r="E4" s="5686"/>
      <c r="F4" s="5678"/>
      <c r="G4" s="5678"/>
      <c r="H4" s="3053"/>
      <c r="I4" s="3053"/>
    </row>
    <row r="5" spans="1:9" x14ac:dyDescent="0.25">
      <c r="A5" s="5496" t="s">
        <v>4762</v>
      </c>
      <c r="B5" s="5497">
        <v>4</v>
      </c>
      <c r="C5" s="4638"/>
      <c r="D5" s="5497">
        <v>6</v>
      </c>
      <c r="E5" s="4640"/>
      <c r="F5" s="4544"/>
      <c r="G5" s="4544"/>
      <c r="H5" s="3053"/>
      <c r="I5" s="3053"/>
    </row>
    <row r="6" spans="1:9" x14ac:dyDescent="0.25">
      <c r="A6" s="5498" t="s">
        <v>4763</v>
      </c>
      <c r="B6" s="5499">
        <v>4</v>
      </c>
      <c r="C6" s="4631"/>
      <c r="D6" s="5499">
        <v>3</v>
      </c>
      <c r="E6" s="4632"/>
      <c r="F6" s="4544"/>
      <c r="G6" s="4544"/>
      <c r="H6" s="3053"/>
      <c r="I6" s="3053"/>
    </row>
    <row r="7" spans="1:9" x14ac:dyDescent="0.25">
      <c r="A7" s="5498" t="s">
        <v>4764</v>
      </c>
      <c r="B7" s="5499">
        <v>4</v>
      </c>
      <c r="C7" s="4631"/>
      <c r="D7" s="5499">
        <v>9</v>
      </c>
      <c r="E7" s="4632"/>
      <c r="F7" s="4544"/>
      <c r="G7" s="4544"/>
      <c r="H7" s="3053"/>
      <c r="I7" s="3053"/>
    </row>
    <row r="8" spans="1:9" x14ac:dyDescent="0.25">
      <c r="A8" s="5498" t="s">
        <v>5397</v>
      </c>
      <c r="B8" s="5499">
        <v>5</v>
      </c>
      <c r="C8" s="4631"/>
      <c r="D8" s="5499">
        <v>3</v>
      </c>
      <c r="E8" s="4632"/>
      <c r="F8" s="4544"/>
      <c r="G8" s="4544"/>
      <c r="H8" s="3053"/>
      <c r="I8" s="3053"/>
    </row>
    <row r="9" spans="1:9" x14ac:dyDescent="0.25">
      <c r="A9" s="5498" t="s">
        <v>5398</v>
      </c>
      <c r="B9" s="5499">
        <v>2</v>
      </c>
      <c r="C9" s="4631"/>
      <c r="D9" s="5499">
        <v>3</v>
      </c>
      <c r="E9" s="4632"/>
      <c r="F9" s="4544"/>
      <c r="G9" s="4544"/>
      <c r="H9" s="3053"/>
      <c r="I9" s="3053"/>
    </row>
    <row r="10" spans="1:9" x14ac:dyDescent="0.25">
      <c r="A10" s="5498" t="s">
        <v>4765</v>
      </c>
      <c r="B10" s="5499">
        <v>3</v>
      </c>
      <c r="C10" s="4631"/>
      <c r="D10" s="5499">
        <v>3</v>
      </c>
      <c r="E10" s="4632"/>
      <c r="F10" s="4963"/>
      <c r="G10" s="4963"/>
      <c r="H10" s="3053"/>
      <c r="I10" s="3053"/>
    </row>
    <row r="11" spans="1:9" x14ac:dyDescent="0.25">
      <c r="A11" s="5498" t="s">
        <v>5399</v>
      </c>
      <c r="B11" s="5499">
        <v>0</v>
      </c>
      <c r="C11" s="5500"/>
      <c r="D11" s="5499">
        <v>0</v>
      </c>
      <c r="E11" s="4632"/>
      <c r="F11" s="4963"/>
      <c r="G11" s="4963"/>
      <c r="H11" s="3053"/>
      <c r="I11" s="3053"/>
    </row>
    <row r="12" spans="1:9" x14ac:dyDescent="0.25">
      <c r="A12" s="5498" t="s">
        <v>5400</v>
      </c>
      <c r="B12" s="5499">
        <v>15</v>
      </c>
      <c r="C12" s="5500"/>
      <c r="D12" s="5499">
        <v>20</v>
      </c>
      <c r="E12" s="4632"/>
      <c r="F12" s="4963"/>
      <c r="G12" s="4963"/>
      <c r="H12" s="3053"/>
      <c r="I12" s="3053"/>
    </row>
    <row r="13" spans="1:9" x14ac:dyDescent="0.25">
      <c r="A13" s="5498" t="s">
        <v>4766</v>
      </c>
      <c r="B13" s="5499">
        <v>30</v>
      </c>
      <c r="C13" s="5500"/>
      <c r="D13" s="5499">
        <v>52</v>
      </c>
      <c r="E13" s="4632"/>
      <c r="F13" s="4963"/>
      <c r="G13" s="4963"/>
      <c r="H13" s="3053"/>
      <c r="I13" s="3053"/>
    </row>
    <row r="14" spans="1:9" x14ac:dyDescent="0.25">
      <c r="A14" s="5498" t="s">
        <v>4767</v>
      </c>
      <c r="B14" s="5499">
        <v>2</v>
      </c>
      <c r="C14" s="5500"/>
      <c r="D14" s="5499">
        <v>2</v>
      </c>
      <c r="E14" s="4632"/>
      <c r="F14" s="4963"/>
      <c r="G14" s="4963"/>
      <c r="H14" s="3053"/>
      <c r="I14" s="3053"/>
    </row>
    <row r="15" spans="1:9" x14ac:dyDescent="0.25">
      <c r="A15" s="5498" t="s">
        <v>5401</v>
      </c>
      <c r="B15" s="5499">
        <v>0</v>
      </c>
      <c r="C15" s="5500"/>
      <c r="D15" s="5499">
        <v>0</v>
      </c>
      <c r="E15" s="4632"/>
      <c r="F15" s="4544"/>
      <c r="G15" s="4544"/>
      <c r="H15" s="3053"/>
      <c r="I15" s="3053"/>
    </row>
    <row r="16" spans="1:9" ht="18.75" customHeight="1" x14ac:dyDescent="0.25">
      <c r="A16" s="5501" t="s">
        <v>4768</v>
      </c>
      <c r="B16" s="5502">
        <v>0</v>
      </c>
      <c r="C16" s="5503"/>
      <c r="D16" s="5502">
        <v>1</v>
      </c>
      <c r="E16" s="5495"/>
      <c r="F16" s="4546"/>
      <c r="G16" s="4547"/>
      <c r="H16" s="3053"/>
    </row>
    <row r="17" spans="1:8" ht="18.75" customHeight="1" x14ac:dyDescent="0.25">
      <c r="A17" s="4609"/>
      <c r="B17" s="4630"/>
      <c r="C17" s="4631"/>
      <c r="D17" s="4630"/>
      <c r="E17" s="4632"/>
      <c r="F17" s="4546"/>
      <c r="G17" s="4547"/>
      <c r="H17" s="3053"/>
    </row>
    <row r="18" spans="1:8" ht="31.5" customHeight="1" x14ac:dyDescent="0.25">
      <c r="A18" s="5698" t="s">
        <v>5403</v>
      </c>
      <c r="B18" s="5698"/>
      <c r="C18" s="5698"/>
      <c r="D18" s="5698"/>
      <c r="E18" s="5698"/>
      <c r="F18" s="4546"/>
      <c r="G18" s="4547"/>
      <c r="H18" s="3053"/>
    </row>
    <row r="19" spans="1:8" ht="30.75" customHeight="1" x14ac:dyDescent="0.25">
      <c r="A19" s="5697" t="s">
        <v>5402</v>
      </c>
      <c r="B19" s="5697"/>
      <c r="C19" s="5697"/>
      <c r="D19" s="5697"/>
      <c r="E19" s="5697"/>
      <c r="F19" s="4546"/>
      <c r="G19" s="3096"/>
      <c r="H19" s="3053"/>
    </row>
    <row r="20" spans="1:8" ht="14.25" customHeight="1" x14ac:dyDescent="0.25">
      <c r="A20" s="5681" t="s">
        <v>4651</v>
      </c>
      <c r="B20" s="5681"/>
      <c r="C20" s="5681"/>
      <c r="D20" s="5681"/>
      <c r="E20" s="5681"/>
      <c r="F20" s="4546"/>
      <c r="G20" s="3096"/>
      <c r="H20" s="3053"/>
    </row>
    <row r="21" spans="1:8" ht="14.25" customHeight="1" x14ac:dyDescent="0.25">
      <c r="A21" s="4518"/>
      <c r="B21" s="4551"/>
      <c r="C21" s="4551"/>
      <c r="E21" s="4552"/>
      <c r="F21" s="4546"/>
      <c r="G21" s="3096"/>
      <c r="H21" s="3053"/>
    </row>
    <row r="22" spans="1:8" ht="14.25" customHeight="1" x14ac:dyDescent="0.25">
      <c r="A22" s="4518"/>
      <c r="B22" s="4551"/>
      <c r="D22" s="4552"/>
      <c r="E22" s="4553"/>
      <c r="F22" s="4546"/>
      <c r="G22" s="4554"/>
      <c r="H22" s="3053"/>
    </row>
    <row r="23" spans="1:8" ht="14.25" customHeight="1" x14ac:dyDescent="0.25">
      <c r="A23" s="4518"/>
      <c r="B23" s="4551"/>
      <c r="D23" s="4552"/>
      <c r="E23" s="4553"/>
      <c r="F23" s="4546"/>
      <c r="G23" s="3096"/>
      <c r="H23" s="3053"/>
    </row>
    <row r="24" spans="1:8" ht="14.25" customHeight="1" x14ac:dyDescent="0.25">
      <c r="A24" s="4518"/>
      <c r="B24" s="4551"/>
      <c r="D24" s="4552"/>
      <c r="E24" s="4553"/>
      <c r="F24" s="4546"/>
      <c r="G24" s="3096"/>
      <c r="H24" s="3053"/>
    </row>
    <row r="25" spans="1:8" ht="14.25" customHeight="1" x14ac:dyDescent="0.25">
      <c r="A25" s="4518"/>
      <c r="B25" s="4551"/>
      <c r="D25" s="4552"/>
      <c r="E25" s="4553"/>
      <c r="F25" s="4546"/>
      <c r="G25" s="3096"/>
      <c r="H25" s="3053"/>
    </row>
    <row r="26" spans="1:8" ht="14.25" customHeight="1" x14ac:dyDescent="0.25">
      <c r="A26" s="4518"/>
      <c r="B26" s="4551"/>
      <c r="D26" s="4552"/>
      <c r="E26" s="4553"/>
      <c r="F26" s="4546"/>
      <c r="G26" s="3096"/>
      <c r="H26" s="3053"/>
    </row>
    <row r="27" spans="1:8" ht="14.25" customHeight="1" x14ac:dyDescent="0.25">
      <c r="A27" s="4518"/>
      <c r="B27" s="4551"/>
      <c r="D27" s="4552"/>
      <c r="E27" s="4553"/>
      <c r="F27" s="4546"/>
      <c r="G27" s="3096"/>
      <c r="H27" s="3053"/>
    </row>
    <row r="28" spans="1:8" ht="14.25" customHeight="1" x14ac:dyDescent="0.25">
      <c r="A28" s="4518"/>
      <c r="B28" s="4551"/>
      <c r="D28" s="4552"/>
      <c r="E28" s="4553"/>
      <c r="F28" s="4546"/>
      <c r="G28" s="3096"/>
      <c r="H28" s="3053"/>
    </row>
    <row r="29" spans="1:8" ht="14.25" customHeight="1" x14ac:dyDescent="0.25">
      <c r="A29" s="4518"/>
      <c r="B29" s="4551"/>
      <c r="D29" s="4552"/>
      <c r="E29" s="4553"/>
      <c r="F29" s="4546"/>
      <c r="G29" s="3096"/>
      <c r="H29" s="3053"/>
    </row>
    <row r="30" spans="1:8" ht="14.25" customHeight="1" x14ac:dyDescent="0.25">
      <c r="A30" s="4518"/>
      <c r="B30" s="4551"/>
      <c r="D30" s="4552"/>
      <c r="E30" s="4553"/>
      <c r="F30" s="4546"/>
      <c r="G30" s="3096"/>
      <c r="H30" s="3053"/>
    </row>
    <row r="31" spans="1:8" ht="14.25" customHeight="1" x14ac:dyDescent="0.25">
      <c r="A31" s="4518"/>
      <c r="B31" s="4551"/>
      <c r="D31" s="4552"/>
      <c r="E31" s="4553"/>
      <c r="F31" s="4546"/>
      <c r="G31" s="3096"/>
      <c r="H31" s="3053"/>
    </row>
    <row r="32" spans="1:8" ht="14.25" customHeight="1" x14ac:dyDescent="0.25">
      <c r="A32" s="4518"/>
      <c r="B32" s="4551"/>
      <c r="D32" s="4552"/>
      <c r="E32" s="4553"/>
      <c r="F32" s="4546"/>
      <c r="G32" s="3096"/>
      <c r="H32" s="3053"/>
    </row>
    <row r="33" spans="1:9" ht="14.25" customHeight="1" x14ac:dyDescent="0.25">
      <c r="A33" s="4518"/>
      <c r="B33" s="4551"/>
      <c r="D33" s="4552"/>
      <c r="E33" s="4553"/>
      <c r="F33" s="4546"/>
      <c r="G33" s="3096"/>
      <c r="H33" s="3053"/>
    </row>
    <row r="34" spans="1:9" ht="14.25" customHeight="1" x14ac:dyDescent="0.25">
      <c r="A34" s="4518"/>
      <c r="B34" s="4551"/>
      <c r="D34" s="4552"/>
      <c r="E34" s="4553"/>
      <c r="F34" s="4546"/>
      <c r="G34" s="3096"/>
      <c r="H34" s="3053"/>
    </row>
    <row r="35" spans="1:9" ht="14.25" customHeight="1" x14ac:dyDescent="0.25">
      <c r="A35" s="4518"/>
      <c r="B35" s="4551"/>
      <c r="D35" s="4552"/>
      <c r="E35" s="4553"/>
      <c r="F35" s="4546"/>
      <c r="G35" s="3096"/>
      <c r="H35" s="3053"/>
    </row>
    <row r="36" spans="1:9" ht="14.25" customHeight="1" x14ac:dyDescent="0.25">
      <c r="A36" s="4518"/>
      <c r="B36" s="4551"/>
      <c r="D36" s="4552"/>
      <c r="E36" s="4553"/>
      <c r="F36" s="4546"/>
      <c r="G36" s="3096"/>
      <c r="H36" s="3053"/>
    </row>
    <row r="37" spans="1:9" ht="14.25" customHeight="1" x14ac:dyDescent="0.25">
      <c r="A37" s="4518"/>
      <c r="B37" s="4551"/>
      <c r="D37" s="4552"/>
      <c r="E37" s="4553"/>
      <c r="F37" s="4546"/>
      <c r="G37" s="3096"/>
      <c r="H37" s="3053"/>
    </row>
    <row r="38" spans="1:9" ht="14.25" customHeight="1" x14ac:dyDescent="0.25">
      <c r="A38" s="4518"/>
      <c r="B38" s="4551"/>
      <c r="D38" s="4552"/>
      <c r="E38" s="4553"/>
      <c r="F38" s="4546"/>
      <c r="G38" s="3096"/>
      <c r="H38" s="3053"/>
    </row>
    <row r="39" spans="1:9" ht="14.25" customHeight="1" x14ac:dyDescent="0.25">
      <c r="A39" s="4518"/>
      <c r="B39" s="4551"/>
      <c r="D39" s="4552"/>
      <c r="E39" s="4553"/>
      <c r="F39" s="4546"/>
      <c r="G39" s="3096"/>
      <c r="H39" s="3053"/>
    </row>
    <row r="40" spans="1:9" ht="14.25" customHeight="1" x14ac:dyDescent="0.25">
      <c r="A40" s="4518"/>
      <c r="B40" s="4551"/>
      <c r="D40" s="4552"/>
      <c r="E40" s="4553"/>
      <c r="F40" s="4546"/>
      <c r="G40" s="3096"/>
      <c r="H40" s="3053"/>
    </row>
    <row r="41" spans="1:9" ht="14.25" customHeight="1" x14ac:dyDescent="0.25">
      <c r="A41" s="4518"/>
      <c r="B41" s="4551"/>
      <c r="D41" s="4552"/>
      <c r="E41" s="4553"/>
      <c r="F41" s="4546"/>
      <c r="G41" s="3096"/>
      <c r="H41" s="3053"/>
    </row>
    <row r="42" spans="1:9" ht="14.25" customHeight="1" x14ac:dyDescent="0.25">
      <c r="A42" s="4518"/>
      <c r="B42" s="4551"/>
      <c r="D42" s="4552"/>
      <c r="E42" s="4553"/>
      <c r="F42" s="4546"/>
      <c r="G42" s="3096"/>
      <c r="H42" s="3053"/>
    </row>
    <row r="43" spans="1:9" ht="14.25" customHeight="1" x14ac:dyDescent="0.25">
      <c r="A43" s="4555"/>
      <c r="B43" s="4556"/>
      <c r="C43" s="4557"/>
      <c r="D43" s="4558"/>
      <c r="E43" s="4559"/>
      <c r="F43" s="4556"/>
      <c r="G43" s="4560"/>
      <c r="H43" s="3053"/>
    </row>
    <row r="44" spans="1:9" x14ac:dyDescent="0.25">
      <c r="A44" s="3053"/>
      <c r="B44" s="3053"/>
      <c r="C44" s="3053"/>
      <c r="D44" s="3053"/>
      <c r="E44" s="3053"/>
      <c r="F44" s="3053"/>
      <c r="G44" s="3053"/>
      <c r="H44" s="3053"/>
      <c r="I44" s="3053"/>
    </row>
    <row r="45" spans="1:9" x14ac:dyDescent="0.25">
      <c r="A45" s="4561"/>
      <c r="B45" s="3053"/>
      <c r="C45" s="3053"/>
      <c r="D45" s="3053"/>
      <c r="E45" s="3053"/>
      <c r="F45" s="3053"/>
      <c r="G45" s="3053"/>
      <c r="H45" s="3053"/>
      <c r="I45" s="3053"/>
    </row>
    <row r="46" spans="1:9" x14ac:dyDescent="0.25">
      <c r="A46" s="4562"/>
      <c r="B46" s="3053"/>
      <c r="C46" s="3053"/>
      <c r="D46" s="3053"/>
      <c r="E46" s="3053"/>
      <c r="F46" s="3053"/>
      <c r="G46" s="3053"/>
      <c r="H46" s="3053"/>
      <c r="I46" s="3053"/>
    </row>
    <row r="47" spans="1:9" x14ac:dyDescent="0.25">
      <c r="A47" s="3053"/>
      <c r="B47" s="3053"/>
      <c r="C47" s="3053"/>
      <c r="D47" s="3053"/>
      <c r="E47" s="3053"/>
      <c r="F47" s="3053"/>
      <c r="G47" s="3053"/>
      <c r="H47" s="3053"/>
      <c r="I47" s="3053"/>
    </row>
    <row r="48" spans="1:9" x14ac:dyDescent="0.25">
      <c r="A48" s="3053"/>
      <c r="B48" s="3053"/>
      <c r="C48" s="3053"/>
      <c r="D48" s="3053"/>
      <c r="E48" s="3053"/>
      <c r="F48" s="3053"/>
      <c r="G48" s="3053"/>
      <c r="H48" s="3053"/>
      <c r="I48" s="3053"/>
    </row>
    <row r="49" spans="1:9" x14ac:dyDescent="0.25">
      <c r="A49" s="3053"/>
      <c r="B49" s="3053"/>
      <c r="C49" s="3053"/>
      <c r="D49" s="3053"/>
      <c r="E49" s="3053"/>
      <c r="F49" s="3053"/>
      <c r="G49" s="3053"/>
      <c r="H49" s="3053"/>
      <c r="I49" s="3053"/>
    </row>
    <row r="50" spans="1:9" x14ac:dyDescent="0.25">
      <c r="A50" s="3053"/>
      <c r="B50" s="3053"/>
      <c r="C50" s="3053"/>
      <c r="D50" s="3053"/>
      <c r="E50" s="3053"/>
      <c r="F50" s="3053"/>
      <c r="G50" s="3053"/>
      <c r="H50" s="3053"/>
      <c r="I50" s="3053"/>
    </row>
    <row r="51" spans="1:9" x14ac:dyDescent="0.25">
      <c r="A51" s="3053"/>
      <c r="B51" s="3053"/>
      <c r="C51" s="3053"/>
      <c r="D51" s="3053"/>
      <c r="E51" s="3053"/>
      <c r="F51" s="3053"/>
      <c r="G51" s="3053"/>
      <c r="H51" s="3053"/>
      <c r="I51" s="3053"/>
    </row>
    <row r="52" spans="1:9" x14ac:dyDescent="0.25">
      <c r="A52" s="3053"/>
      <c r="B52" s="3053"/>
      <c r="C52" s="3053"/>
      <c r="D52" s="3053"/>
      <c r="E52" s="3053"/>
      <c r="F52" s="3053"/>
      <c r="G52" s="3053"/>
      <c r="H52" s="3053"/>
      <c r="I52" s="3053"/>
    </row>
  </sheetData>
  <mergeCells count="6">
    <mergeCell ref="B4:C4"/>
    <mergeCell ref="D4:E4"/>
    <mergeCell ref="F4:G4"/>
    <mergeCell ref="A20:E20"/>
    <mergeCell ref="A19:E19"/>
    <mergeCell ref="A18:E18"/>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&amp;R&amp;"Tahoma,Normal"241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EB700B"/>
  </sheetPr>
  <dimension ref="A1:J45"/>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44.5703125" style="3042" customWidth="1"/>
    <col min="2" max="2" width="13.85546875" style="3042" customWidth="1"/>
    <col min="3" max="4" width="12.140625" style="3042" customWidth="1"/>
    <col min="5" max="5" width="10" style="3042" customWidth="1"/>
    <col min="6" max="6" width="15.28515625" style="3042" customWidth="1"/>
    <col min="7" max="7" width="14.85546875" style="3042" customWidth="1"/>
    <col min="8" max="8" width="10" style="3042" customWidth="1"/>
    <col min="9" max="9" width="17.28515625" style="3042" customWidth="1"/>
    <col min="10" max="256" width="9.140625" style="3042"/>
    <col min="257" max="257" width="44.5703125" style="3042" customWidth="1"/>
    <col min="258" max="258" width="15.140625" style="3042" customWidth="1"/>
    <col min="259" max="259" width="11.140625" style="3042" customWidth="1"/>
    <col min="260" max="260" width="12.140625" style="3042" customWidth="1"/>
    <col min="261" max="261" width="10" style="3042" customWidth="1"/>
    <col min="262" max="262" width="15.28515625" style="3042" customWidth="1"/>
    <col min="263" max="263" width="14.85546875" style="3042" customWidth="1"/>
    <col min="264" max="264" width="10" style="3042" customWidth="1"/>
    <col min="265" max="265" width="17.28515625" style="3042" customWidth="1"/>
    <col min="266" max="512" width="9.140625" style="3042"/>
    <col min="513" max="513" width="44.5703125" style="3042" customWidth="1"/>
    <col min="514" max="514" width="15.140625" style="3042" customWidth="1"/>
    <col min="515" max="515" width="11.140625" style="3042" customWidth="1"/>
    <col min="516" max="516" width="12.140625" style="3042" customWidth="1"/>
    <col min="517" max="517" width="10" style="3042" customWidth="1"/>
    <col min="518" max="518" width="15.28515625" style="3042" customWidth="1"/>
    <col min="519" max="519" width="14.85546875" style="3042" customWidth="1"/>
    <col min="520" max="520" width="10" style="3042" customWidth="1"/>
    <col min="521" max="521" width="17.28515625" style="3042" customWidth="1"/>
    <col min="522" max="768" width="9.140625" style="3042"/>
    <col min="769" max="769" width="44.5703125" style="3042" customWidth="1"/>
    <col min="770" max="770" width="15.140625" style="3042" customWidth="1"/>
    <col min="771" max="771" width="11.140625" style="3042" customWidth="1"/>
    <col min="772" max="772" width="12.140625" style="3042" customWidth="1"/>
    <col min="773" max="773" width="10" style="3042" customWidth="1"/>
    <col min="774" max="774" width="15.28515625" style="3042" customWidth="1"/>
    <col min="775" max="775" width="14.85546875" style="3042" customWidth="1"/>
    <col min="776" max="776" width="10" style="3042" customWidth="1"/>
    <col min="777" max="777" width="17.28515625" style="3042" customWidth="1"/>
    <col min="778" max="1024" width="9.140625" style="3042"/>
    <col min="1025" max="1025" width="44.5703125" style="3042" customWidth="1"/>
    <col min="1026" max="1026" width="15.140625" style="3042" customWidth="1"/>
    <col min="1027" max="1027" width="11.140625" style="3042" customWidth="1"/>
    <col min="1028" max="1028" width="12.140625" style="3042" customWidth="1"/>
    <col min="1029" max="1029" width="10" style="3042" customWidth="1"/>
    <col min="1030" max="1030" width="15.28515625" style="3042" customWidth="1"/>
    <col min="1031" max="1031" width="14.85546875" style="3042" customWidth="1"/>
    <col min="1032" max="1032" width="10" style="3042" customWidth="1"/>
    <col min="1033" max="1033" width="17.28515625" style="3042" customWidth="1"/>
    <col min="1034" max="1280" width="9.140625" style="3042"/>
    <col min="1281" max="1281" width="44.5703125" style="3042" customWidth="1"/>
    <col min="1282" max="1282" width="15.140625" style="3042" customWidth="1"/>
    <col min="1283" max="1283" width="11.140625" style="3042" customWidth="1"/>
    <col min="1284" max="1284" width="12.140625" style="3042" customWidth="1"/>
    <col min="1285" max="1285" width="10" style="3042" customWidth="1"/>
    <col min="1286" max="1286" width="15.28515625" style="3042" customWidth="1"/>
    <col min="1287" max="1287" width="14.85546875" style="3042" customWidth="1"/>
    <col min="1288" max="1288" width="10" style="3042" customWidth="1"/>
    <col min="1289" max="1289" width="17.28515625" style="3042" customWidth="1"/>
    <col min="1290" max="1536" width="9.140625" style="3042"/>
    <col min="1537" max="1537" width="44.5703125" style="3042" customWidth="1"/>
    <col min="1538" max="1538" width="15.140625" style="3042" customWidth="1"/>
    <col min="1539" max="1539" width="11.140625" style="3042" customWidth="1"/>
    <col min="1540" max="1540" width="12.140625" style="3042" customWidth="1"/>
    <col min="1541" max="1541" width="10" style="3042" customWidth="1"/>
    <col min="1542" max="1542" width="15.28515625" style="3042" customWidth="1"/>
    <col min="1543" max="1543" width="14.85546875" style="3042" customWidth="1"/>
    <col min="1544" max="1544" width="10" style="3042" customWidth="1"/>
    <col min="1545" max="1545" width="17.28515625" style="3042" customWidth="1"/>
    <col min="1546" max="1792" width="9.140625" style="3042"/>
    <col min="1793" max="1793" width="44.5703125" style="3042" customWidth="1"/>
    <col min="1794" max="1794" width="15.140625" style="3042" customWidth="1"/>
    <col min="1795" max="1795" width="11.140625" style="3042" customWidth="1"/>
    <col min="1796" max="1796" width="12.140625" style="3042" customWidth="1"/>
    <col min="1797" max="1797" width="10" style="3042" customWidth="1"/>
    <col min="1798" max="1798" width="15.28515625" style="3042" customWidth="1"/>
    <col min="1799" max="1799" width="14.85546875" style="3042" customWidth="1"/>
    <col min="1800" max="1800" width="10" style="3042" customWidth="1"/>
    <col min="1801" max="1801" width="17.28515625" style="3042" customWidth="1"/>
    <col min="1802" max="2048" width="9.140625" style="3042"/>
    <col min="2049" max="2049" width="44.5703125" style="3042" customWidth="1"/>
    <col min="2050" max="2050" width="15.140625" style="3042" customWidth="1"/>
    <col min="2051" max="2051" width="11.140625" style="3042" customWidth="1"/>
    <col min="2052" max="2052" width="12.140625" style="3042" customWidth="1"/>
    <col min="2053" max="2053" width="10" style="3042" customWidth="1"/>
    <col min="2054" max="2054" width="15.28515625" style="3042" customWidth="1"/>
    <col min="2055" max="2055" width="14.85546875" style="3042" customWidth="1"/>
    <col min="2056" max="2056" width="10" style="3042" customWidth="1"/>
    <col min="2057" max="2057" width="17.28515625" style="3042" customWidth="1"/>
    <col min="2058" max="2304" width="9.140625" style="3042"/>
    <col min="2305" max="2305" width="44.5703125" style="3042" customWidth="1"/>
    <col min="2306" max="2306" width="15.140625" style="3042" customWidth="1"/>
    <col min="2307" max="2307" width="11.140625" style="3042" customWidth="1"/>
    <col min="2308" max="2308" width="12.140625" style="3042" customWidth="1"/>
    <col min="2309" max="2309" width="10" style="3042" customWidth="1"/>
    <col min="2310" max="2310" width="15.28515625" style="3042" customWidth="1"/>
    <col min="2311" max="2311" width="14.85546875" style="3042" customWidth="1"/>
    <col min="2312" max="2312" width="10" style="3042" customWidth="1"/>
    <col min="2313" max="2313" width="17.28515625" style="3042" customWidth="1"/>
    <col min="2314" max="2560" width="9.140625" style="3042"/>
    <col min="2561" max="2561" width="44.5703125" style="3042" customWidth="1"/>
    <col min="2562" max="2562" width="15.140625" style="3042" customWidth="1"/>
    <col min="2563" max="2563" width="11.140625" style="3042" customWidth="1"/>
    <col min="2564" max="2564" width="12.140625" style="3042" customWidth="1"/>
    <col min="2565" max="2565" width="10" style="3042" customWidth="1"/>
    <col min="2566" max="2566" width="15.28515625" style="3042" customWidth="1"/>
    <col min="2567" max="2567" width="14.85546875" style="3042" customWidth="1"/>
    <col min="2568" max="2568" width="10" style="3042" customWidth="1"/>
    <col min="2569" max="2569" width="17.28515625" style="3042" customWidth="1"/>
    <col min="2570" max="2816" width="9.140625" style="3042"/>
    <col min="2817" max="2817" width="44.5703125" style="3042" customWidth="1"/>
    <col min="2818" max="2818" width="15.140625" style="3042" customWidth="1"/>
    <col min="2819" max="2819" width="11.140625" style="3042" customWidth="1"/>
    <col min="2820" max="2820" width="12.140625" style="3042" customWidth="1"/>
    <col min="2821" max="2821" width="10" style="3042" customWidth="1"/>
    <col min="2822" max="2822" width="15.28515625" style="3042" customWidth="1"/>
    <col min="2823" max="2823" width="14.85546875" style="3042" customWidth="1"/>
    <col min="2824" max="2824" width="10" style="3042" customWidth="1"/>
    <col min="2825" max="2825" width="17.28515625" style="3042" customWidth="1"/>
    <col min="2826" max="3072" width="9.140625" style="3042"/>
    <col min="3073" max="3073" width="44.5703125" style="3042" customWidth="1"/>
    <col min="3074" max="3074" width="15.140625" style="3042" customWidth="1"/>
    <col min="3075" max="3075" width="11.140625" style="3042" customWidth="1"/>
    <col min="3076" max="3076" width="12.140625" style="3042" customWidth="1"/>
    <col min="3077" max="3077" width="10" style="3042" customWidth="1"/>
    <col min="3078" max="3078" width="15.28515625" style="3042" customWidth="1"/>
    <col min="3079" max="3079" width="14.85546875" style="3042" customWidth="1"/>
    <col min="3080" max="3080" width="10" style="3042" customWidth="1"/>
    <col min="3081" max="3081" width="17.28515625" style="3042" customWidth="1"/>
    <col min="3082" max="3328" width="9.140625" style="3042"/>
    <col min="3329" max="3329" width="44.5703125" style="3042" customWidth="1"/>
    <col min="3330" max="3330" width="15.140625" style="3042" customWidth="1"/>
    <col min="3331" max="3331" width="11.140625" style="3042" customWidth="1"/>
    <col min="3332" max="3332" width="12.140625" style="3042" customWidth="1"/>
    <col min="3333" max="3333" width="10" style="3042" customWidth="1"/>
    <col min="3334" max="3334" width="15.28515625" style="3042" customWidth="1"/>
    <col min="3335" max="3335" width="14.85546875" style="3042" customWidth="1"/>
    <col min="3336" max="3336" width="10" style="3042" customWidth="1"/>
    <col min="3337" max="3337" width="17.28515625" style="3042" customWidth="1"/>
    <col min="3338" max="3584" width="9.140625" style="3042"/>
    <col min="3585" max="3585" width="44.5703125" style="3042" customWidth="1"/>
    <col min="3586" max="3586" width="15.140625" style="3042" customWidth="1"/>
    <col min="3587" max="3587" width="11.140625" style="3042" customWidth="1"/>
    <col min="3588" max="3588" width="12.140625" style="3042" customWidth="1"/>
    <col min="3589" max="3589" width="10" style="3042" customWidth="1"/>
    <col min="3590" max="3590" width="15.28515625" style="3042" customWidth="1"/>
    <col min="3591" max="3591" width="14.85546875" style="3042" customWidth="1"/>
    <col min="3592" max="3592" width="10" style="3042" customWidth="1"/>
    <col min="3593" max="3593" width="17.28515625" style="3042" customWidth="1"/>
    <col min="3594" max="3840" width="9.140625" style="3042"/>
    <col min="3841" max="3841" width="44.5703125" style="3042" customWidth="1"/>
    <col min="3842" max="3842" width="15.140625" style="3042" customWidth="1"/>
    <col min="3843" max="3843" width="11.140625" style="3042" customWidth="1"/>
    <col min="3844" max="3844" width="12.140625" style="3042" customWidth="1"/>
    <col min="3845" max="3845" width="10" style="3042" customWidth="1"/>
    <col min="3846" max="3846" width="15.28515625" style="3042" customWidth="1"/>
    <col min="3847" max="3847" width="14.85546875" style="3042" customWidth="1"/>
    <col min="3848" max="3848" width="10" style="3042" customWidth="1"/>
    <col min="3849" max="3849" width="17.28515625" style="3042" customWidth="1"/>
    <col min="3850" max="4096" width="9.140625" style="3042"/>
    <col min="4097" max="4097" width="44.5703125" style="3042" customWidth="1"/>
    <col min="4098" max="4098" width="15.140625" style="3042" customWidth="1"/>
    <col min="4099" max="4099" width="11.140625" style="3042" customWidth="1"/>
    <col min="4100" max="4100" width="12.140625" style="3042" customWidth="1"/>
    <col min="4101" max="4101" width="10" style="3042" customWidth="1"/>
    <col min="4102" max="4102" width="15.28515625" style="3042" customWidth="1"/>
    <col min="4103" max="4103" width="14.85546875" style="3042" customWidth="1"/>
    <col min="4104" max="4104" width="10" style="3042" customWidth="1"/>
    <col min="4105" max="4105" width="17.28515625" style="3042" customWidth="1"/>
    <col min="4106" max="4352" width="9.140625" style="3042"/>
    <col min="4353" max="4353" width="44.5703125" style="3042" customWidth="1"/>
    <col min="4354" max="4354" width="15.140625" style="3042" customWidth="1"/>
    <col min="4355" max="4355" width="11.140625" style="3042" customWidth="1"/>
    <col min="4356" max="4356" width="12.140625" style="3042" customWidth="1"/>
    <col min="4357" max="4357" width="10" style="3042" customWidth="1"/>
    <col min="4358" max="4358" width="15.28515625" style="3042" customWidth="1"/>
    <col min="4359" max="4359" width="14.85546875" style="3042" customWidth="1"/>
    <col min="4360" max="4360" width="10" style="3042" customWidth="1"/>
    <col min="4361" max="4361" width="17.28515625" style="3042" customWidth="1"/>
    <col min="4362" max="4608" width="9.140625" style="3042"/>
    <col min="4609" max="4609" width="44.5703125" style="3042" customWidth="1"/>
    <col min="4610" max="4610" width="15.140625" style="3042" customWidth="1"/>
    <col min="4611" max="4611" width="11.140625" style="3042" customWidth="1"/>
    <col min="4612" max="4612" width="12.140625" style="3042" customWidth="1"/>
    <col min="4613" max="4613" width="10" style="3042" customWidth="1"/>
    <col min="4614" max="4614" width="15.28515625" style="3042" customWidth="1"/>
    <col min="4615" max="4615" width="14.85546875" style="3042" customWidth="1"/>
    <col min="4616" max="4616" width="10" style="3042" customWidth="1"/>
    <col min="4617" max="4617" width="17.28515625" style="3042" customWidth="1"/>
    <col min="4618" max="4864" width="9.140625" style="3042"/>
    <col min="4865" max="4865" width="44.5703125" style="3042" customWidth="1"/>
    <col min="4866" max="4866" width="15.140625" style="3042" customWidth="1"/>
    <col min="4867" max="4867" width="11.140625" style="3042" customWidth="1"/>
    <col min="4868" max="4868" width="12.140625" style="3042" customWidth="1"/>
    <col min="4869" max="4869" width="10" style="3042" customWidth="1"/>
    <col min="4870" max="4870" width="15.28515625" style="3042" customWidth="1"/>
    <col min="4871" max="4871" width="14.85546875" style="3042" customWidth="1"/>
    <col min="4872" max="4872" width="10" style="3042" customWidth="1"/>
    <col min="4873" max="4873" width="17.28515625" style="3042" customWidth="1"/>
    <col min="4874" max="5120" width="9.140625" style="3042"/>
    <col min="5121" max="5121" width="44.5703125" style="3042" customWidth="1"/>
    <col min="5122" max="5122" width="15.140625" style="3042" customWidth="1"/>
    <col min="5123" max="5123" width="11.140625" style="3042" customWidth="1"/>
    <col min="5124" max="5124" width="12.140625" style="3042" customWidth="1"/>
    <col min="5125" max="5125" width="10" style="3042" customWidth="1"/>
    <col min="5126" max="5126" width="15.28515625" style="3042" customWidth="1"/>
    <col min="5127" max="5127" width="14.85546875" style="3042" customWidth="1"/>
    <col min="5128" max="5128" width="10" style="3042" customWidth="1"/>
    <col min="5129" max="5129" width="17.28515625" style="3042" customWidth="1"/>
    <col min="5130" max="5376" width="9.140625" style="3042"/>
    <col min="5377" max="5377" width="44.5703125" style="3042" customWidth="1"/>
    <col min="5378" max="5378" width="15.140625" style="3042" customWidth="1"/>
    <col min="5379" max="5379" width="11.140625" style="3042" customWidth="1"/>
    <col min="5380" max="5380" width="12.140625" style="3042" customWidth="1"/>
    <col min="5381" max="5381" width="10" style="3042" customWidth="1"/>
    <col min="5382" max="5382" width="15.28515625" style="3042" customWidth="1"/>
    <col min="5383" max="5383" width="14.85546875" style="3042" customWidth="1"/>
    <col min="5384" max="5384" width="10" style="3042" customWidth="1"/>
    <col min="5385" max="5385" width="17.28515625" style="3042" customWidth="1"/>
    <col min="5386" max="5632" width="9.140625" style="3042"/>
    <col min="5633" max="5633" width="44.5703125" style="3042" customWidth="1"/>
    <col min="5634" max="5634" width="15.140625" style="3042" customWidth="1"/>
    <col min="5635" max="5635" width="11.140625" style="3042" customWidth="1"/>
    <col min="5636" max="5636" width="12.140625" style="3042" customWidth="1"/>
    <col min="5637" max="5637" width="10" style="3042" customWidth="1"/>
    <col min="5638" max="5638" width="15.28515625" style="3042" customWidth="1"/>
    <col min="5639" max="5639" width="14.85546875" style="3042" customWidth="1"/>
    <col min="5640" max="5640" width="10" style="3042" customWidth="1"/>
    <col min="5641" max="5641" width="17.28515625" style="3042" customWidth="1"/>
    <col min="5642" max="5888" width="9.140625" style="3042"/>
    <col min="5889" max="5889" width="44.5703125" style="3042" customWidth="1"/>
    <col min="5890" max="5890" width="15.140625" style="3042" customWidth="1"/>
    <col min="5891" max="5891" width="11.140625" style="3042" customWidth="1"/>
    <col min="5892" max="5892" width="12.140625" style="3042" customWidth="1"/>
    <col min="5893" max="5893" width="10" style="3042" customWidth="1"/>
    <col min="5894" max="5894" width="15.28515625" style="3042" customWidth="1"/>
    <col min="5895" max="5895" width="14.85546875" style="3042" customWidth="1"/>
    <col min="5896" max="5896" width="10" style="3042" customWidth="1"/>
    <col min="5897" max="5897" width="17.28515625" style="3042" customWidth="1"/>
    <col min="5898" max="6144" width="9.140625" style="3042"/>
    <col min="6145" max="6145" width="44.5703125" style="3042" customWidth="1"/>
    <col min="6146" max="6146" width="15.140625" style="3042" customWidth="1"/>
    <col min="6147" max="6147" width="11.140625" style="3042" customWidth="1"/>
    <col min="6148" max="6148" width="12.140625" style="3042" customWidth="1"/>
    <col min="6149" max="6149" width="10" style="3042" customWidth="1"/>
    <col min="6150" max="6150" width="15.28515625" style="3042" customWidth="1"/>
    <col min="6151" max="6151" width="14.85546875" style="3042" customWidth="1"/>
    <col min="6152" max="6152" width="10" style="3042" customWidth="1"/>
    <col min="6153" max="6153" width="17.28515625" style="3042" customWidth="1"/>
    <col min="6154" max="6400" width="9.140625" style="3042"/>
    <col min="6401" max="6401" width="44.5703125" style="3042" customWidth="1"/>
    <col min="6402" max="6402" width="15.140625" style="3042" customWidth="1"/>
    <col min="6403" max="6403" width="11.140625" style="3042" customWidth="1"/>
    <col min="6404" max="6404" width="12.140625" style="3042" customWidth="1"/>
    <col min="6405" max="6405" width="10" style="3042" customWidth="1"/>
    <col min="6406" max="6406" width="15.28515625" style="3042" customWidth="1"/>
    <col min="6407" max="6407" width="14.85546875" style="3042" customWidth="1"/>
    <col min="6408" max="6408" width="10" style="3042" customWidth="1"/>
    <col min="6409" max="6409" width="17.28515625" style="3042" customWidth="1"/>
    <col min="6410" max="6656" width="9.140625" style="3042"/>
    <col min="6657" max="6657" width="44.5703125" style="3042" customWidth="1"/>
    <col min="6658" max="6658" width="15.140625" style="3042" customWidth="1"/>
    <col min="6659" max="6659" width="11.140625" style="3042" customWidth="1"/>
    <col min="6660" max="6660" width="12.140625" style="3042" customWidth="1"/>
    <col min="6661" max="6661" width="10" style="3042" customWidth="1"/>
    <col min="6662" max="6662" width="15.28515625" style="3042" customWidth="1"/>
    <col min="6663" max="6663" width="14.85546875" style="3042" customWidth="1"/>
    <col min="6664" max="6664" width="10" style="3042" customWidth="1"/>
    <col min="6665" max="6665" width="17.28515625" style="3042" customWidth="1"/>
    <col min="6666" max="6912" width="9.140625" style="3042"/>
    <col min="6913" max="6913" width="44.5703125" style="3042" customWidth="1"/>
    <col min="6914" max="6914" width="15.140625" style="3042" customWidth="1"/>
    <col min="6915" max="6915" width="11.140625" style="3042" customWidth="1"/>
    <col min="6916" max="6916" width="12.140625" style="3042" customWidth="1"/>
    <col min="6917" max="6917" width="10" style="3042" customWidth="1"/>
    <col min="6918" max="6918" width="15.28515625" style="3042" customWidth="1"/>
    <col min="6919" max="6919" width="14.85546875" style="3042" customWidth="1"/>
    <col min="6920" max="6920" width="10" style="3042" customWidth="1"/>
    <col min="6921" max="6921" width="17.28515625" style="3042" customWidth="1"/>
    <col min="6922" max="7168" width="9.140625" style="3042"/>
    <col min="7169" max="7169" width="44.5703125" style="3042" customWidth="1"/>
    <col min="7170" max="7170" width="15.140625" style="3042" customWidth="1"/>
    <col min="7171" max="7171" width="11.140625" style="3042" customWidth="1"/>
    <col min="7172" max="7172" width="12.140625" style="3042" customWidth="1"/>
    <col min="7173" max="7173" width="10" style="3042" customWidth="1"/>
    <col min="7174" max="7174" width="15.28515625" style="3042" customWidth="1"/>
    <col min="7175" max="7175" width="14.85546875" style="3042" customWidth="1"/>
    <col min="7176" max="7176" width="10" style="3042" customWidth="1"/>
    <col min="7177" max="7177" width="17.28515625" style="3042" customWidth="1"/>
    <col min="7178" max="7424" width="9.140625" style="3042"/>
    <col min="7425" max="7425" width="44.5703125" style="3042" customWidth="1"/>
    <col min="7426" max="7426" width="15.140625" style="3042" customWidth="1"/>
    <col min="7427" max="7427" width="11.140625" style="3042" customWidth="1"/>
    <col min="7428" max="7428" width="12.140625" style="3042" customWidth="1"/>
    <col min="7429" max="7429" width="10" style="3042" customWidth="1"/>
    <col min="7430" max="7430" width="15.28515625" style="3042" customWidth="1"/>
    <col min="7431" max="7431" width="14.85546875" style="3042" customWidth="1"/>
    <col min="7432" max="7432" width="10" style="3042" customWidth="1"/>
    <col min="7433" max="7433" width="17.28515625" style="3042" customWidth="1"/>
    <col min="7434" max="7680" width="9.140625" style="3042"/>
    <col min="7681" max="7681" width="44.5703125" style="3042" customWidth="1"/>
    <col min="7682" max="7682" width="15.140625" style="3042" customWidth="1"/>
    <col min="7683" max="7683" width="11.140625" style="3042" customWidth="1"/>
    <col min="7684" max="7684" width="12.140625" style="3042" customWidth="1"/>
    <col min="7685" max="7685" width="10" style="3042" customWidth="1"/>
    <col min="7686" max="7686" width="15.28515625" style="3042" customWidth="1"/>
    <col min="7687" max="7687" width="14.85546875" style="3042" customWidth="1"/>
    <col min="7688" max="7688" width="10" style="3042" customWidth="1"/>
    <col min="7689" max="7689" width="17.28515625" style="3042" customWidth="1"/>
    <col min="7690" max="7936" width="9.140625" style="3042"/>
    <col min="7937" max="7937" width="44.5703125" style="3042" customWidth="1"/>
    <col min="7938" max="7938" width="15.140625" style="3042" customWidth="1"/>
    <col min="7939" max="7939" width="11.140625" style="3042" customWidth="1"/>
    <col min="7940" max="7940" width="12.140625" style="3042" customWidth="1"/>
    <col min="7941" max="7941" width="10" style="3042" customWidth="1"/>
    <col min="7942" max="7942" width="15.28515625" style="3042" customWidth="1"/>
    <col min="7943" max="7943" width="14.85546875" style="3042" customWidth="1"/>
    <col min="7944" max="7944" width="10" style="3042" customWidth="1"/>
    <col min="7945" max="7945" width="17.28515625" style="3042" customWidth="1"/>
    <col min="7946" max="8192" width="9.140625" style="3042"/>
    <col min="8193" max="8193" width="44.5703125" style="3042" customWidth="1"/>
    <col min="8194" max="8194" width="15.140625" style="3042" customWidth="1"/>
    <col min="8195" max="8195" width="11.140625" style="3042" customWidth="1"/>
    <col min="8196" max="8196" width="12.140625" style="3042" customWidth="1"/>
    <col min="8197" max="8197" width="10" style="3042" customWidth="1"/>
    <col min="8198" max="8198" width="15.28515625" style="3042" customWidth="1"/>
    <col min="8199" max="8199" width="14.85546875" style="3042" customWidth="1"/>
    <col min="8200" max="8200" width="10" style="3042" customWidth="1"/>
    <col min="8201" max="8201" width="17.28515625" style="3042" customWidth="1"/>
    <col min="8202" max="8448" width="9.140625" style="3042"/>
    <col min="8449" max="8449" width="44.5703125" style="3042" customWidth="1"/>
    <col min="8450" max="8450" width="15.140625" style="3042" customWidth="1"/>
    <col min="8451" max="8451" width="11.140625" style="3042" customWidth="1"/>
    <col min="8452" max="8452" width="12.140625" style="3042" customWidth="1"/>
    <col min="8453" max="8453" width="10" style="3042" customWidth="1"/>
    <col min="8454" max="8454" width="15.28515625" style="3042" customWidth="1"/>
    <col min="8455" max="8455" width="14.85546875" style="3042" customWidth="1"/>
    <col min="8456" max="8456" width="10" style="3042" customWidth="1"/>
    <col min="8457" max="8457" width="17.28515625" style="3042" customWidth="1"/>
    <col min="8458" max="8704" width="9.140625" style="3042"/>
    <col min="8705" max="8705" width="44.5703125" style="3042" customWidth="1"/>
    <col min="8706" max="8706" width="15.140625" style="3042" customWidth="1"/>
    <col min="8707" max="8707" width="11.140625" style="3042" customWidth="1"/>
    <col min="8708" max="8708" width="12.140625" style="3042" customWidth="1"/>
    <col min="8709" max="8709" width="10" style="3042" customWidth="1"/>
    <col min="8710" max="8710" width="15.28515625" style="3042" customWidth="1"/>
    <col min="8711" max="8711" width="14.85546875" style="3042" customWidth="1"/>
    <col min="8712" max="8712" width="10" style="3042" customWidth="1"/>
    <col min="8713" max="8713" width="17.28515625" style="3042" customWidth="1"/>
    <col min="8714" max="8960" width="9.140625" style="3042"/>
    <col min="8961" max="8961" width="44.5703125" style="3042" customWidth="1"/>
    <col min="8962" max="8962" width="15.140625" style="3042" customWidth="1"/>
    <col min="8963" max="8963" width="11.140625" style="3042" customWidth="1"/>
    <col min="8964" max="8964" width="12.140625" style="3042" customWidth="1"/>
    <col min="8965" max="8965" width="10" style="3042" customWidth="1"/>
    <col min="8966" max="8966" width="15.28515625" style="3042" customWidth="1"/>
    <col min="8967" max="8967" width="14.85546875" style="3042" customWidth="1"/>
    <col min="8968" max="8968" width="10" style="3042" customWidth="1"/>
    <col min="8969" max="8969" width="17.28515625" style="3042" customWidth="1"/>
    <col min="8970" max="9216" width="9.140625" style="3042"/>
    <col min="9217" max="9217" width="44.5703125" style="3042" customWidth="1"/>
    <col min="9218" max="9218" width="15.140625" style="3042" customWidth="1"/>
    <col min="9219" max="9219" width="11.140625" style="3042" customWidth="1"/>
    <col min="9220" max="9220" width="12.140625" style="3042" customWidth="1"/>
    <col min="9221" max="9221" width="10" style="3042" customWidth="1"/>
    <col min="9222" max="9222" width="15.28515625" style="3042" customWidth="1"/>
    <col min="9223" max="9223" width="14.85546875" style="3042" customWidth="1"/>
    <col min="9224" max="9224" width="10" style="3042" customWidth="1"/>
    <col min="9225" max="9225" width="17.28515625" style="3042" customWidth="1"/>
    <col min="9226" max="9472" width="9.140625" style="3042"/>
    <col min="9473" max="9473" width="44.5703125" style="3042" customWidth="1"/>
    <col min="9474" max="9474" width="15.140625" style="3042" customWidth="1"/>
    <col min="9475" max="9475" width="11.140625" style="3042" customWidth="1"/>
    <col min="9476" max="9476" width="12.140625" style="3042" customWidth="1"/>
    <col min="9477" max="9477" width="10" style="3042" customWidth="1"/>
    <col min="9478" max="9478" width="15.28515625" style="3042" customWidth="1"/>
    <col min="9479" max="9479" width="14.85546875" style="3042" customWidth="1"/>
    <col min="9480" max="9480" width="10" style="3042" customWidth="1"/>
    <col min="9481" max="9481" width="17.28515625" style="3042" customWidth="1"/>
    <col min="9482" max="9728" width="9.140625" style="3042"/>
    <col min="9729" max="9729" width="44.5703125" style="3042" customWidth="1"/>
    <col min="9730" max="9730" width="15.140625" style="3042" customWidth="1"/>
    <col min="9731" max="9731" width="11.140625" style="3042" customWidth="1"/>
    <col min="9732" max="9732" width="12.140625" style="3042" customWidth="1"/>
    <col min="9733" max="9733" width="10" style="3042" customWidth="1"/>
    <col min="9734" max="9734" width="15.28515625" style="3042" customWidth="1"/>
    <col min="9735" max="9735" width="14.85546875" style="3042" customWidth="1"/>
    <col min="9736" max="9736" width="10" style="3042" customWidth="1"/>
    <col min="9737" max="9737" width="17.28515625" style="3042" customWidth="1"/>
    <col min="9738" max="9984" width="9.140625" style="3042"/>
    <col min="9985" max="9985" width="44.5703125" style="3042" customWidth="1"/>
    <col min="9986" max="9986" width="15.140625" style="3042" customWidth="1"/>
    <col min="9987" max="9987" width="11.140625" style="3042" customWidth="1"/>
    <col min="9988" max="9988" width="12.140625" style="3042" customWidth="1"/>
    <col min="9989" max="9989" width="10" style="3042" customWidth="1"/>
    <col min="9990" max="9990" width="15.28515625" style="3042" customWidth="1"/>
    <col min="9991" max="9991" width="14.85546875" style="3042" customWidth="1"/>
    <col min="9992" max="9992" width="10" style="3042" customWidth="1"/>
    <col min="9993" max="9993" width="17.28515625" style="3042" customWidth="1"/>
    <col min="9994" max="10240" width="9.140625" style="3042"/>
    <col min="10241" max="10241" width="44.5703125" style="3042" customWidth="1"/>
    <col min="10242" max="10242" width="15.140625" style="3042" customWidth="1"/>
    <col min="10243" max="10243" width="11.140625" style="3042" customWidth="1"/>
    <col min="10244" max="10244" width="12.140625" style="3042" customWidth="1"/>
    <col min="10245" max="10245" width="10" style="3042" customWidth="1"/>
    <col min="10246" max="10246" width="15.28515625" style="3042" customWidth="1"/>
    <col min="10247" max="10247" width="14.85546875" style="3042" customWidth="1"/>
    <col min="10248" max="10248" width="10" style="3042" customWidth="1"/>
    <col min="10249" max="10249" width="17.28515625" style="3042" customWidth="1"/>
    <col min="10250" max="10496" width="9.140625" style="3042"/>
    <col min="10497" max="10497" width="44.5703125" style="3042" customWidth="1"/>
    <col min="10498" max="10498" width="15.140625" style="3042" customWidth="1"/>
    <col min="10499" max="10499" width="11.140625" style="3042" customWidth="1"/>
    <col min="10500" max="10500" width="12.140625" style="3042" customWidth="1"/>
    <col min="10501" max="10501" width="10" style="3042" customWidth="1"/>
    <col min="10502" max="10502" width="15.28515625" style="3042" customWidth="1"/>
    <col min="10503" max="10503" width="14.85546875" style="3042" customWidth="1"/>
    <col min="10504" max="10504" width="10" style="3042" customWidth="1"/>
    <col min="10505" max="10505" width="17.28515625" style="3042" customWidth="1"/>
    <col min="10506" max="10752" width="9.140625" style="3042"/>
    <col min="10753" max="10753" width="44.5703125" style="3042" customWidth="1"/>
    <col min="10754" max="10754" width="15.140625" style="3042" customWidth="1"/>
    <col min="10755" max="10755" width="11.140625" style="3042" customWidth="1"/>
    <col min="10756" max="10756" width="12.140625" style="3042" customWidth="1"/>
    <col min="10757" max="10757" width="10" style="3042" customWidth="1"/>
    <col min="10758" max="10758" width="15.28515625" style="3042" customWidth="1"/>
    <col min="10759" max="10759" width="14.85546875" style="3042" customWidth="1"/>
    <col min="10760" max="10760" width="10" style="3042" customWidth="1"/>
    <col min="10761" max="10761" width="17.28515625" style="3042" customWidth="1"/>
    <col min="10762" max="11008" width="9.140625" style="3042"/>
    <col min="11009" max="11009" width="44.5703125" style="3042" customWidth="1"/>
    <col min="11010" max="11010" width="15.140625" style="3042" customWidth="1"/>
    <col min="11011" max="11011" width="11.140625" style="3042" customWidth="1"/>
    <col min="11012" max="11012" width="12.140625" style="3042" customWidth="1"/>
    <col min="11013" max="11013" width="10" style="3042" customWidth="1"/>
    <col min="11014" max="11014" width="15.28515625" style="3042" customWidth="1"/>
    <col min="11015" max="11015" width="14.85546875" style="3042" customWidth="1"/>
    <col min="11016" max="11016" width="10" style="3042" customWidth="1"/>
    <col min="11017" max="11017" width="17.28515625" style="3042" customWidth="1"/>
    <col min="11018" max="11264" width="9.140625" style="3042"/>
    <col min="11265" max="11265" width="44.5703125" style="3042" customWidth="1"/>
    <col min="11266" max="11266" width="15.140625" style="3042" customWidth="1"/>
    <col min="11267" max="11267" width="11.140625" style="3042" customWidth="1"/>
    <col min="11268" max="11268" width="12.140625" style="3042" customWidth="1"/>
    <col min="11269" max="11269" width="10" style="3042" customWidth="1"/>
    <col min="11270" max="11270" width="15.28515625" style="3042" customWidth="1"/>
    <col min="11271" max="11271" width="14.85546875" style="3042" customWidth="1"/>
    <col min="11272" max="11272" width="10" style="3042" customWidth="1"/>
    <col min="11273" max="11273" width="17.28515625" style="3042" customWidth="1"/>
    <col min="11274" max="11520" width="9.140625" style="3042"/>
    <col min="11521" max="11521" width="44.5703125" style="3042" customWidth="1"/>
    <col min="11522" max="11522" width="15.140625" style="3042" customWidth="1"/>
    <col min="11523" max="11523" width="11.140625" style="3042" customWidth="1"/>
    <col min="11524" max="11524" width="12.140625" style="3042" customWidth="1"/>
    <col min="11525" max="11525" width="10" style="3042" customWidth="1"/>
    <col min="11526" max="11526" width="15.28515625" style="3042" customWidth="1"/>
    <col min="11527" max="11527" width="14.85546875" style="3042" customWidth="1"/>
    <col min="11528" max="11528" width="10" style="3042" customWidth="1"/>
    <col min="11529" max="11529" width="17.28515625" style="3042" customWidth="1"/>
    <col min="11530" max="11776" width="9.140625" style="3042"/>
    <col min="11777" max="11777" width="44.5703125" style="3042" customWidth="1"/>
    <col min="11778" max="11778" width="15.140625" style="3042" customWidth="1"/>
    <col min="11779" max="11779" width="11.140625" style="3042" customWidth="1"/>
    <col min="11780" max="11780" width="12.140625" style="3042" customWidth="1"/>
    <col min="11781" max="11781" width="10" style="3042" customWidth="1"/>
    <col min="11782" max="11782" width="15.28515625" style="3042" customWidth="1"/>
    <col min="11783" max="11783" width="14.85546875" style="3042" customWidth="1"/>
    <col min="11784" max="11784" width="10" style="3042" customWidth="1"/>
    <col min="11785" max="11785" width="17.28515625" style="3042" customWidth="1"/>
    <col min="11786" max="12032" width="9.140625" style="3042"/>
    <col min="12033" max="12033" width="44.5703125" style="3042" customWidth="1"/>
    <col min="12034" max="12034" width="15.140625" style="3042" customWidth="1"/>
    <col min="12035" max="12035" width="11.140625" style="3042" customWidth="1"/>
    <col min="12036" max="12036" width="12.140625" style="3042" customWidth="1"/>
    <col min="12037" max="12037" width="10" style="3042" customWidth="1"/>
    <col min="12038" max="12038" width="15.28515625" style="3042" customWidth="1"/>
    <col min="12039" max="12039" width="14.85546875" style="3042" customWidth="1"/>
    <col min="12040" max="12040" width="10" style="3042" customWidth="1"/>
    <col min="12041" max="12041" width="17.28515625" style="3042" customWidth="1"/>
    <col min="12042" max="12288" width="9.140625" style="3042"/>
    <col min="12289" max="12289" width="44.5703125" style="3042" customWidth="1"/>
    <col min="12290" max="12290" width="15.140625" style="3042" customWidth="1"/>
    <col min="12291" max="12291" width="11.140625" style="3042" customWidth="1"/>
    <col min="12292" max="12292" width="12.140625" style="3042" customWidth="1"/>
    <col min="12293" max="12293" width="10" style="3042" customWidth="1"/>
    <col min="12294" max="12294" width="15.28515625" style="3042" customWidth="1"/>
    <col min="12295" max="12295" width="14.85546875" style="3042" customWidth="1"/>
    <col min="12296" max="12296" width="10" style="3042" customWidth="1"/>
    <col min="12297" max="12297" width="17.28515625" style="3042" customWidth="1"/>
    <col min="12298" max="12544" width="9.140625" style="3042"/>
    <col min="12545" max="12545" width="44.5703125" style="3042" customWidth="1"/>
    <col min="12546" max="12546" width="15.140625" style="3042" customWidth="1"/>
    <col min="12547" max="12547" width="11.140625" style="3042" customWidth="1"/>
    <col min="12548" max="12548" width="12.140625" style="3042" customWidth="1"/>
    <col min="12549" max="12549" width="10" style="3042" customWidth="1"/>
    <col min="12550" max="12550" width="15.28515625" style="3042" customWidth="1"/>
    <col min="12551" max="12551" width="14.85546875" style="3042" customWidth="1"/>
    <col min="12552" max="12552" width="10" style="3042" customWidth="1"/>
    <col min="12553" max="12553" width="17.28515625" style="3042" customWidth="1"/>
    <col min="12554" max="12800" width="9.140625" style="3042"/>
    <col min="12801" max="12801" width="44.5703125" style="3042" customWidth="1"/>
    <col min="12802" max="12802" width="15.140625" style="3042" customWidth="1"/>
    <col min="12803" max="12803" width="11.140625" style="3042" customWidth="1"/>
    <col min="12804" max="12804" width="12.140625" style="3042" customWidth="1"/>
    <col min="12805" max="12805" width="10" style="3042" customWidth="1"/>
    <col min="12806" max="12806" width="15.28515625" style="3042" customWidth="1"/>
    <col min="12807" max="12807" width="14.85546875" style="3042" customWidth="1"/>
    <col min="12808" max="12808" width="10" style="3042" customWidth="1"/>
    <col min="12809" max="12809" width="17.28515625" style="3042" customWidth="1"/>
    <col min="12810" max="13056" width="9.140625" style="3042"/>
    <col min="13057" max="13057" width="44.5703125" style="3042" customWidth="1"/>
    <col min="13058" max="13058" width="15.140625" style="3042" customWidth="1"/>
    <col min="13059" max="13059" width="11.140625" style="3042" customWidth="1"/>
    <col min="13060" max="13060" width="12.140625" style="3042" customWidth="1"/>
    <col min="13061" max="13061" width="10" style="3042" customWidth="1"/>
    <col min="13062" max="13062" width="15.28515625" style="3042" customWidth="1"/>
    <col min="13063" max="13063" width="14.85546875" style="3042" customWidth="1"/>
    <col min="13064" max="13064" width="10" style="3042" customWidth="1"/>
    <col min="13065" max="13065" width="17.28515625" style="3042" customWidth="1"/>
    <col min="13066" max="13312" width="9.140625" style="3042"/>
    <col min="13313" max="13313" width="44.5703125" style="3042" customWidth="1"/>
    <col min="13314" max="13314" width="15.140625" style="3042" customWidth="1"/>
    <col min="13315" max="13315" width="11.140625" style="3042" customWidth="1"/>
    <col min="13316" max="13316" width="12.140625" style="3042" customWidth="1"/>
    <col min="13317" max="13317" width="10" style="3042" customWidth="1"/>
    <col min="13318" max="13318" width="15.28515625" style="3042" customWidth="1"/>
    <col min="13319" max="13319" width="14.85546875" style="3042" customWidth="1"/>
    <col min="13320" max="13320" width="10" style="3042" customWidth="1"/>
    <col min="13321" max="13321" width="17.28515625" style="3042" customWidth="1"/>
    <col min="13322" max="13568" width="9.140625" style="3042"/>
    <col min="13569" max="13569" width="44.5703125" style="3042" customWidth="1"/>
    <col min="13570" max="13570" width="15.140625" style="3042" customWidth="1"/>
    <col min="13571" max="13571" width="11.140625" style="3042" customWidth="1"/>
    <col min="13572" max="13572" width="12.140625" style="3042" customWidth="1"/>
    <col min="13573" max="13573" width="10" style="3042" customWidth="1"/>
    <col min="13574" max="13574" width="15.28515625" style="3042" customWidth="1"/>
    <col min="13575" max="13575" width="14.85546875" style="3042" customWidth="1"/>
    <col min="13576" max="13576" width="10" style="3042" customWidth="1"/>
    <col min="13577" max="13577" width="17.28515625" style="3042" customWidth="1"/>
    <col min="13578" max="13824" width="9.140625" style="3042"/>
    <col min="13825" max="13825" width="44.5703125" style="3042" customWidth="1"/>
    <col min="13826" max="13826" width="15.140625" style="3042" customWidth="1"/>
    <col min="13827" max="13827" width="11.140625" style="3042" customWidth="1"/>
    <col min="13828" max="13828" width="12.140625" style="3042" customWidth="1"/>
    <col min="13829" max="13829" width="10" style="3042" customWidth="1"/>
    <col min="13830" max="13830" width="15.28515625" style="3042" customWidth="1"/>
    <col min="13831" max="13831" width="14.85546875" style="3042" customWidth="1"/>
    <col min="13832" max="13832" width="10" style="3042" customWidth="1"/>
    <col min="13833" max="13833" width="17.28515625" style="3042" customWidth="1"/>
    <col min="13834" max="14080" width="9.140625" style="3042"/>
    <col min="14081" max="14081" width="44.5703125" style="3042" customWidth="1"/>
    <col min="14082" max="14082" width="15.140625" style="3042" customWidth="1"/>
    <col min="14083" max="14083" width="11.140625" style="3042" customWidth="1"/>
    <col min="14084" max="14084" width="12.140625" style="3042" customWidth="1"/>
    <col min="14085" max="14085" width="10" style="3042" customWidth="1"/>
    <col min="14086" max="14086" width="15.28515625" style="3042" customWidth="1"/>
    <col min="14087" max="14087" width="14.85546875" style="3042" customWidth="1"/>
    <col min="14088" max="14088" width="10" style="3042" customWidth="1"/>
    <col min="14089" max="14089" width="17.28515625" style="3042" customWidth="1"/>
    <col min="14090" max="14336" width="9.140625" style="3042"/>
    <col min="14337" max="14337" width="44.5703125" style="3042" customWidth="1"/>
    <col min="14338" max="14338" width="15.140625" style="3042" customWidth="1"/>
    <col min="14339" max="14339" width="11.140625" style="3042" customWidth="1"/>
    <col min="14340" max="14340" width="12.140625" style="3042" customWidth="1"/>
    <col min="14341" max="14341" width="10" style="3042" customWidth="1"/>
    <col min="14342" max="14342" width="15.28515625" style="3042" customWidth="1"/>
    <col min="14343" max="14343" width="14.85546875" style="3042" customWidth="1"/>
    <col min="14344" max="14344" width="10" style="3042" customWidth="1"/>
    <col min="14345" max="14345" width="17.28515625" style="3042" customWidth="1"/>
    <col min="14346" max="14592" width="9.140625" style="3042"/>
    <col min="14593" max="14593" width="44.5703125" style="3042" customWidth="1"/>
    <col min="14594" max="14594" width="15.140625" style="3042" customWidth="1"/>
    <col min="14595" max="14595" width="11.140625" style="3042" customWidth="1"/>
    <col min="14596" max="14596" width="12.140625" style="3042" customWidth="1"/>
    <col min="14597" max="14597" width="10" style="3042" customWidth="1"/>
    <col min="14598" max="14598" width="15.28515625" style="3042" customWidth="1"/>
    <col min="14599" max="14599" width="14.85546875" style="3042" customWidth="1"/>
    <col min="14600" max="14600" width="10" style="3042" customWidth="1"/>
    <col min="14601" max="14601" width="17.28515625" style="3042" customWidth="1"/>
    <col min="14602" max="14848" width="9.140625" style="3042"/>
    <col min="14849" max="14849" width="44.5703125" style="3042" customWidth="1"/>
    <col min="14850" max="14850" width="15.140625" style="3042" customWidth="1"/>
    <col min="14851" max="14851" width="11.140625" style="3042" customWidth="1"/>
    <col min="14852" max="14852" width="12.140625" style="3042" customWidth="1"/>
    <col min="14853" max="14853" width="10" style="3042" customWidth="1"/>
    <col min="14854" max="14854" width="15.28515625" style="3042" customWidth="1"/>
    <col min="14855" max="14855" width="14.85546875" style="3042" customWidth="1"/>
    <col min="14856" max="14856" width="10" style="3042" customWidth="1"/>
    <col min="14857" max="14857" width="17.28515625" style="3042" customWidth="1"/>
    <col min="14858" max="15104" width="9.140625" style="3042"/>
    <col min="15105" max="15105" width="44.5703125" style="3042" customWidth="1"/>
    <col min="15106" max="15106" width="15.140625" style="3042" customWidth="1"/>
    <col min="15107" max="15107" width="11.140625" style="3042" customWidth="1"/>
    <col min="15108" max="15108" width="12.140625" style="3042" customWidth="1"/>
    <col min="15109" max="15109" width="10" style="3042" customWidth="1"/>
    <col min="15110" max="15110" width="15.28515625" style="3042" customWidth="1"/>
    <col min="15111" max="15111" width="14.85546875" style="3042" customWidth="1"/>
    <col min="15112" max="15112" width="10" style="3042" customWidth="1"/>
    <col min="15113" max="15113" width="17.28515625" style="3042" customWidth="1"/>
    <col min="15114" max="15360" width="9.140625" style="3042"/>
    <col min="15361" max="15361" width="44.5703125" style="3042" customWidth="1"/>
    <col min="15362" max="15362" width="15.140625" style="3042" customWidth="1"/>
    <col min="15363" max="15363" width="11.140625" style="3042" customWidth="1"/>
    <col min="15364" max="15364" width="12.140625" style="3042" customWidth="1"/>
    <col min="15365" max="15365" width="10" style="3042" customWidth="1"/>
    <col min="15366" max="15366" width="15.28515625" style="3042" customWidth="1"/>
    <col min="15367" max="15367" width="14.85546875" style="3042" customWidth="1"/>
    <col min="15368" max="15368" width="10" style="3042" customWidth="1"/>
    <col min="15369" max="15369" width="17.28515625" style="3042" customWidth="1"/>
    <col min="15370" max="15616" width="9.140625" style="3042"/>
    <col min="15617" max="15617" width="44.5703125" style="3042" customWidth="1"/>
    <col min="15618" max="15618" width="15.140625" style="3042" customWidth="1"/>
    <col min="15619" max="15619" width="11.140625" style="3042" customWidth="1"/>
    <col min="15620" max="15620" width="12.140625" style="3042" customWidth="1"/>
    <col min="15621" max="15621" width="10" style="3042" customWidth="1"/>
    <col min="15622" max="15622" width="15.28515625" style="3042" customWidth="1"/>
    <col min="15623" max="15623" width="14.85546875" style="3042" customWidth="1"/>
    <col min="15624" max="15624" width="10" style="3042" customWidth="1"/>
    <col min="15625" max="15625" width="17.28515625" style="3042" customWidth="1"/>
    <col min="15626" max="15872" width="9.140625" style="3042"/>
    <col min="15873" max="15873" width="44.5703125" style="3042" customWidth="1"/>
    <col min="15874" max="15874" width="15.140625" style="3042" customWidth="1"/>
    <col min="15875" max="15875" width="11.140625" style="3042" customWidth="1"/>
    <col min="15876" max="15876" width="12.140625" style="3042" customWidth="1"/>
    <col min="15877" max="15877" width="10" style="3042" customWidth="1"/>
    <col min="15878" max="15878" width="15.28515625" style="3042" customWidth="1"/>
    <col min="15879" max="15879" width="14.85546875" style="3042" customWidth="1"/>
    <col min="15880" max="15880" width="10" style="3042" customWidth="1"/>
    <col min="15881" max="15881" width="17.28515625" style="3042" customWidth="1"/>
    <col min="15882" max="16128" width="9.140625" style="3042"/>
    <col min="16129" max="16129" width="44.5703125" style="3042" customWidth="1"/>
    <col min="16130" max="16130" width="15.140625" style="3042" customWidth="1"/>
    <col min="16131" max="16131" width="11.140625" style="3042" customWidth="1"/>
    <col min="16132" max="16132" width="12.140625" style="3042" customWidth="1"/>
    <col min="16133" max="16133" width="10" style="3042" customWidth="1"/>
    <col min="16134" max="16134" width="15.28515625" style="3042" customWidth="1"/>
    <col min="16135" max="16135" width="14.85546875" style="3042" customWidth="1"/>
    <col min="16136" max="16136" width="10" style="3042" customWidth="1"/>
    <col min="16137" max="16137" width="17.28515625" style="3042" customWidth="1"/>
    <col min="16138" max="16384" width="9.140625" style="3042"/>
  </cols>
  <sheetData>
    <row r="1" spans="1:10" ht="18" customHeight="1" x14ac:dyDescent="0.25">
      <c r="A1" s="3051" t="s">
        <v>4769</v>
      </c>
      <c r="B1" s="3051"/>
      <c r="C1" s="3051"/>
      <c r="D1" s="3052"/>
      <c r="E1" s="3108" t="s">
        <v>4962</v>
      </c>
      <c r="J1" s="3053"/>
    </row>
    <row r="2" spans="1:10" ht="18" customHeight="1" x14ac:dyDescent="0.25">
      <c r="A2" s="4607" t="s">
        <v>5441</v>
      </c>
      <c r="B2" s="3051"/>
      <c r="C2" s="3051"/>
      <c r="D2" s="3052"/>
      <c r="E2" s="3052"/>
      <c r="F2" s="3100"/>
      <c r="G2" s="3101"/>
      <c r="H2" s="3101"/>
      <c r="I2" s="3053"/>
      <c r="J2" s="3053"/>
    </row>
    <row r="3" spans="1:10" ht="18" customHeight="1" x14ac:dyDescent="0.25">
      <c r="A3" s="4607">
        <v>2013</v>
      </c>
      <c r="B3" s="3055"/>
      <c r="C3" s="3055"/>
      <c r="D3" s="3055"/>
      <c r="E3" s="3055"/>
      <c r="F3" s="3055"/>
      <c r="G3" s="3056"/>
      <c r="H3" s="3056"/>
      <c r="I3" s="3053"/>
      <c r="J3" s="3053"/>
    </row>
    <row r="4" spans="1:10" ht="18" customHeight="1" x14ac:dyDescent="0.25">
      <c r="A4" s="4635"/>
      <c r="B4" s="3055"/>
      <c r="C4" s="3055"/>
      <c r="D4" s="3055"/>
      <c r="E4" s="3055"/>
      <c r="F4" s="3055"/>
      <c r="G4" s="3056"/>
      <c r="H4" s="3056"/>
      <c r="I4" s="3053"/>
      <c r="J4" s="3053"/>
    </row>
    <row r="5" spans="1:10" ht="18" customHeight="1" x14ac:dyDescent="0.25">
      <c r="A5" s="4605" t="s">
        <v>2927</v>
      </c>
      <c r="B5" s="5690" t="s">
        <v>5482</v>
      </c>
      <c r="C5" s="5690"/>
      <c r="D5" s="5686">
        <v>2013</v>
      </c>
      <c r="E5" s="5686"/>
      <c r="F5" s="3055"/>
      <c r="G5" s="3056"/>
      <c r="H5" s="3056"/>
      <c r="I5" s="3053"/>
      <c r="J5" s="3053"/>
    </row>
    <row r="6" spans="1:10" ht="18" customHeight="1" x14ac:dyDescent="0.25">
      <c r="A6" s="4636" t="s">
        <v>4757</v>
      </c>
      <c r="B6" s="5490">
        <v>0</v>
      </c>
      <c r="C6" s="4638"/>
      <c r="D6" s="4636">
        <v>7</v>
      </c>
      <c r="E6" s="4640"/>
      <c r="F6" s="3055"/>
      <c r="G6" s="3056"/>
      <c r="H6" s="3056"/>
      <c r="I6" s="3053"/>
      <c r="J6" s="3053"/>
    </row>
    <row r="7" spans="1:10" ht="18" customHeight="1" x14ac:dyDescent="0.25">
      <c r="A7" s="4629" t="s">
        <v>4758</v>
      </c>
      <c r="B7" s="5491">
        <v>0</v>
      </c>
      <c r="C7" s="4631"/>
      <c r="D7" s="4609">
        <v>7</v>
      </c>
      <c r="E7" s="4632"/>
      <c r="F7" s="3055"/>
      <c r="G7" s="3056"/>
      <c r="H7" s="3056"/>
      <c r="I7" s="3053"/>
      <c r="J7" s="3053"/>
    </row>
    <row r="8" spans="1:10" ht="18" customHeight="1" x14ac:dyDescent="0.25">
      <c r="A8" s="5492" t="s">
        <v>4770</v>
      </c>
      <c r="B8" s="5493">
        <v>0</v>
      </c>
      <c r="C8" s="5494"/>
      <c r="D8" s="5492">
        <v>3</v>
      </c>
      <c r="E8" s="5495"/>
      <c r="F8" s="3055"/>
      <c r="G8" s="3056"/>
      <c r="H8" s="3056"/>
      <c r="I8" s="3053"/>
      <c r="J8" s="3053"/>
    </row>
    <row r="9" spans="1:10" ht="16.5" customHeight="1" x14ac:dyDescent="0.25">
      <c r="A9" s="4636"/>
      <c r="B9" s="4637"/>
      <c r="C9" s="4638"/>
      <c r="D9" s="4639"/>
      <c r="E9" s="4640"/>
      <c r="F9" s="3055"/>
      <c r="G9" s="3056"/>
      <c r="H9" s="3056"/>
      <c r="I9" s="3053"/>
      <c r="J9" s="3053"/>
    </row>
    <row r="10" spans="1:10" ht="39" customHeight="1" x14ac:dyDescent="0.25">
      <c r="A10" s="5696" t="s">
        <v>4771</v>
      </c>
      <c r="B10" s="5695"/>
      <c r="C10" s="5695"/>
      <c r="D10" s="5695"/>
      <c r="E10" s="5695"/>
      <c r="F10" s="3055"/>
      <c r="G10" s="3056"/>
      <c r="H10" s="3056"/>
      <c r="I10" s="3053"/>
      <c r="J10" s="3053"/>
    </row>
    <row r="11" spans="1:10" x14ac:dyDescent="0.25">
      <c r="A11" s="5696" t="s">
        <v>4772</v>
      </c>
      <c r="B11" s="5695"/>
      <c r="C11" s="5695"/>
      <c r="D11" s="5695"/>
      <c r="E11" s="5695"/>
      <c r="F11" s="3055"/>
      <c r="G11" s="3056"/>
      <c r="H11" s="3056"/>
      <c r="I11" s="3053"/>
      <c r="J11" s="3053"/>
    </row>
    <row r="12" spans="1:10" ht="19.5" customHeight="1" x14ac:dyDescent="0.25">
      <c r="A12" s="4633" t="s">
        <v>5484</v>
      </c>
      <c r="B12" s="4634"/>
      <c r="C12" s="4634"/>
      <c r="D12" s="4634"/>
      <c r="E12" s="4634"/>
      <c r="F12" s="4580"/>
      <c r="G12" s="4580"/>
      <c r="H12" s="4580"/>
      <c r="I12" s="4580"/>
    </row>
    <row r="13" spans="1:10" ht="29.25" customHeight="1" x14ac:dyDescent="0.25">
      <c r="A13" s="5696" t="s">
        <v>5483</v>
      </c>
      <c r="B13" s="5696"/>
      <c r="C13" s="5696"/>
      <c r="D13" s="5696"/>
      <c r="E13" s="5696"/>
      <c r="F13" s="4580"/>
      <c r="G13" s="4580"/>
      <c r="H13" s="4580"/>
      <c r="I13" s="4580"/>
    </row>
    <row r="14" spans="1:10" ht="14.25" customHeight="1" x14ac:dyDescent="0.25">
      <c r="A14" s="5681" t="s">
        <v>4651</v>
      </c>
      <c r="B14" s="5681"/>
      <c r="C14" s="5681"/>
      <c r="D14" s="5681"/>
      <c r="E14" s="5681"/>
      <c r="F14" s="4553"/>
      <c r="G14" s="4546"/>
      <c r="H14" s="3096"/>
      <c r="I14" s="3053"/>
    </row>
    <row r="15" spans="1:10" ht="14.25" customHeight="1" x14ac:dyDescent="0.25">
      <c r="A15" s="4518"/>
      <c r="B15" s="4551"/>
      <c r="C15" s="4551"/>
      <c r="E15" s="4552"/>
      <c r="F15" s="4553"/>
      <c r="G15" s="4546"/>
      <c r="H15" s="4554"/>
      <c r="I15" s="3053"/>
    </row>
    <row r="16" spans="1:10" ht="14.25" customHeight="1" x14ac:dyDescent="0.25">
      <c r="A16" s="4518"/>
      <c r="B16" s="4551"/>
      <c r="C16" s="4551"/>
      <c r="E16" s="4552"/>
      <c r="F16" s="4553"/>
      <c r="G16" s="4546"/>
      <c r="H16" s="3096"/>
      <c r="I16" s="3053"/>
    </row>
    <row r="17" spans="1:9" ht="14.25" customHeight="1" x14ac:dyDescent="0.25">
      <c r="A17" s="4518"/>
      <c r="B17" s="4551"/>
      <c r="C17" s="4551"/>
      <c r="E17" s="4552"/>
      <c r="F17" s="4553"/>
      <c r="G17" s="4546"/>
      <c r="H17" s="3096"/>
      <c r="I17" s="3053"/>
    </row>
    <row r="18" spans="1:9" ht="14.25" customHeight="1" x14ac:dyDescent="0.25">
      <c r="A18" s="4518"/>
      <c r="B18" s="4551"/>
      <c r="C18" s="4551"/>
      <c r="E18" s="4552"/>
      <c r="F18" s="4553"/>
      <c r="G18" s="4546"/>
      <c r="H18" s="3096"/>
      <c r="I18" s="3053"/>
    </row>
    <row r="19" spans="1:9" ht="14.25" customHeight="1" x14ac:dyDescent="0.25">
      <c r="A19" s="4518"/>
      <c r="B19" s="4551"/>
      <c r="C19" s="4551"/>
      <c r="E19" s="4552"/>
      <c r="F19" s="4553"/>
      <c r="G19" s="4546"/>
      <c r="H19" s="3096"/>
      <c r="I19" s="3053"/>
    </row>
    <row r="20" spans="1:9" ht="14.25" customHeight="1" x14ac:dyDescent="0.25">
      <c r="A20" s="4518"/>
      <c r="B20" s="4551"/>
      <c r="C20" s="4551"/>
      <c r="E20" s="4552"/>
      <c r="F20" s="4553"/>
      <c r="G20" s="4546"/>
      <c r="H20" s="3096"/>
      <c r="I20" s="3053"/>
    </row>
    <row r="21" spans="1:9" ht="14.25" customHeight="1" x14ac:dyDescent="0.25">
      <c r="A21" s="4518"/>
      <c r="B21" s="4551"/>
      <c r="C21" s="4551"/>
      <c r="E21" s="4552"/>
      <c r="F21" s="4553"/>
      <c r="G21" s="4546"/>
      <c r="H21" s="3096"/>
      <c r="I21" s="3053"/>
    </row>
    <row r="22" spans="1:9" ht="14.25" customHeight="1" x14ac:dyDescent="0.25">
      <c r="A22" s="4518"/>
      <c r="B22" s="4551"/>
      <c r="C22" s="4551"/>
      <c r="E22" s="4552"/>
      <c r="F22" s="4553"/>
      <c r="G22" s="4546"/>
      <c r="H22" s="3096"/>
      <c r="I22" s="3053"/>
    </row>
    <row r="23" spans="1:9" ht="14.25" customHeight="1" x14ac:dyDescent="0.25">
      <c r="A23" s="4518"/>
      <c r="B23" s="4551"/>
      <c r="C23" s="4551"/>
      <c r="E23" s="4552"/>
      <c r="F23" s="4553"/>
      <c r="G23" s="4546"/>
      <c r="H23" s="3096"/>
      <c r="I23" s="3053"/>
    </row>
    <row r="24" spans="1:9" ht="14.25" customHeight="1" x14ac:dyDescent="0.25">
      <c r="A24" s="4518"/>
      <c r="B24" s="4551"/>
      <c r="C24" s="4551"/>
      <c r="E24" s="4552"/>
      <c r="F24" s="4553"/>
      <c r="G24" s="4546"/>
      <c r="H24" s="3096"/>
      <c r="I24" s="3053"/>
    </row>
    <row r="25" spans="1:9" ht="14.25" customHeight="1" x14ac:dyDescent="0.25">
      <c r="A25" s="4518"/>
      <c r="B25" s="4551"/>
      <c r="C25" s="4551"/>
      <c r="E25" s="4552"/>
      <c r="F25" s="4553"/>
      <c r="G25" s="4546"/>
      <c r="H25" s="3096"/>
      <c r="I25" s="3053"/>
    </row>
    <row r="26" spans="1:9" ht="14.25" customHeight="1" x14ac:dyDescent="0.25">
      <c r="A26" s="4518"/>
      <c r="B26" s="4551"/>
      <c r="C26" s="4551"/>
      <c r="E26" s="4552"/>
      <c r="F26" s="4553"/>
      <c r="G26" s="4546"/>
      <c r="H26" s="3096"/>
      <c r="I26" s="3053"/>
    </row>
    <row r="27" spans="1:9" ht="14.25" customHeight="1" x14ac:dyDescent="0.25">
      <c r="A27" s="4518"/>
      <c r="B27" s="4551"/>
      <c r="C27" s="4551"/>
      <c r="E27" s="4552"/>
      <c r="F27" s="4553"/>
      <c r="G27" s="4546"/>
      <c r="H27" s="3096"/>
      <c r="I27" s="3053"/>
    </row>
    <row r="28" spans="1:9" ht="14.25" customHeight="1" x14ac:dyDescent="0.25">
      <c r="A28" s="4518"/>
      <c r="B28" s="4551"/>
      <c r="C28" s="4551"/>
      <c r="E28" s="4552"/>
      <c r="F28" s="4553"/>
      <c r="G28" s="4546"/>
      <c r="H28" s="3096"/>
      <c r="I28" s="3053"/>
    </row>
    <row r="29" spans="1:9" ht="14.25" customHeight="1" x14ac:dyDescent="0.25">
      <c r="A29" s="4518"/>
      <c r="B29" s="4551"/>
      <c r="C29" s="4551"/>
      <c r="E29" s="4552"/>
      <c r="F29" s="4553"/>
      <c r="G29" s="4546"/>
      <c r="H29" s="3096"/>
      <c r="I29" s="3053"/>
    </row>
    <row r="30" spans="1:9" ht="14.25" customHeight="1" x14ac:dyDescent="0.25">
      <c r="A30" s="4518"/>
      <c r="B30" s="4551"/>
      <c r="C30" s="4551"/>
      <c r="E30" s="4552"/>
      <c r="F30" s="4553"/>
      <c r="G30" s="4546"/>
      <c r="H30" s="3096"/>
      <c r="I30" s="3053"/>
    </row>
    <row r="31" spans="1:9" ht="14.25" customHeight="1" x14ac:dyDescent="0.25">
      <c r="A31" s="4518"/>
      <c r="B31" s="4551"/>
      <c r="C31" s="4551"/>
      <c r="E31" s="4552"/>
      <c r="F31" s="4553"/>
      <c r="G31" s="4546"/>
      <c r="H31" s="3096"/>
      <c r="I31" s="3053"/>
    </row>
    <row r="32" spans="1:9" ht="14.25" customHeight="1" x14ac:dyDescent="0.25">
      <c r="A32" s="4518"/>
      <c r="B32" s="4551"/>
      <c r="C32" s="4551"/>
      <c r="E32" s="4552"/>
      <c r="F32" s="4553"/>
      <c r="G32" s="4546"/>
      <c r="H32" s="3096"/>
      <c r="I32" s="3053"/>
    </row>
    <row r="33" spans="1:10" ht="14.25" customHeight="1" x14ac:dyDescent="0.25">
      <c r="A33" s="4518"/>
      <c r="B33" s="4551"/>
      <c r="C33" s="4551"/>
      <c r="E33" s="4552"/>
      <c r="F33" s="4553"/>
      <c r="G33" s="4546"/>
      <c r="H33" s="3096"/>
      <c r="I33" s="3053"/>
    </row>
    <row r="34" spans="1:10" ht="14.25" customHeight="1" x14ac:dyDescent="0.25">
      <c r="A34" s="4518"/>
      <c r="B34" s="4551"/>
      <c r="C34" s="4551"/>
      <c r="E34" s="4552"/>
      <c r="F34" s="4553"/>
      <c r="G34" s="4546"/>
      <c r="H34" s="3096"/>
      <c r="I34" s="3053"/>
    </row>
    <row r="35" spans="1:10" ht="14.25" customHeight="1" x14ac:dyDescent="0.25">
      <c r="A35" s="4518"/>
      <c r="B35" s="4551"/>
      <c r="C35" s="4551"/>
      <c r="E35" s="4552"/>
      <c r="F35" s="4553"/>
      <c r="G35" s="4546"/>
      <c r="H35" s="3096"/>
      <c r="I35" s="3053"/>
    </row>
    <row r="36" spans="1:10" ht="14.25" customHeight="1" x14ac:dyDescent="0.25">
      <c r="A36" s="4555"/>
      <c r="B36" s="4556"/>
      <c r="C36" s="4556"/>
      <c r="D36" s="4557"/>
      <c r="E36" s="4558"/>
      <c r="F36" s="4559"/>
      <c r="G36" s="4556"/>
      <c r="H36" s="4560"/>
      <c r="I36" s="3053"/>
    </row>
    <row r="37" spans="1:10" x14ac:dyDescent="0.25">
      <c r="A37" s="3053"/>
      <c r="B37" s="3053"/>
      <c r="C37" s="3053"/>
      <c r="D37" s="3053"/>
      <c r="E37" s="3053"/>
      <c r="F37" s="3053"/>
      <c r="G37" s="3053"/>
      <c r="H37" s="3053"/>
      <c r="I37" s="3053"/>
      <c r="J37" s="3053"/>
    </row>
    <row r="38" spans="1:10" x14ac:dyDescent="0.25">
      <c r="A38" s="4561"/>
      <c r="B38" s="3053"/>
      <c r="C38" s="3053"/>
      <c r="D38" s="3053"/>
      <c r="E38" s="3053"/>
      <c r="F38" s="3053"/>
      <c r="G38" s="3053"/>
      <c r="H38" s="3053"/>
      <c r="I38" s="3053"/>
      <c r="J38" s="3053"/>
    </row>
    <row r="39" spans="1:10" x14ac:dyDescent="0.25">
      <c r="A39" s="4562"/>
      <c r="B39" s="3053"/>
      <c r="C39" s="3053"/>
      <c r="D39" s="3053"/>
      <c r="E39" s="3053"/>
      <c r="F39" s="3053"/>
      <c r="G39" s="3053"/>
      <c r="H39" s="3053"/>
      <c r="I39" s="3053"/>
      <c r="J39" s="3053"/>
    </row>
    <row r="40" spans="1:10" x14ac:dyDescent="0.25">
      <c r="A40" s="3053"/>
      <c r="B40" s="3053"/>
      <c r="C40" s="3053"/>
      <c r="D40" s="3053"/>
      <c r="E40" s="3053"/>
      <c r="F40" s="3053"/>
      <c r="G40" s="3053"/>
      <c r="H40" s="3053"/>
      <c r="I40" s="3053"/>
      <c r="J40" s="3053"/>
    </row>
    <row r="41" spans="1:10" x14ac:dyDescent="0.25">
      <c r="A41" s="3053"/>
      <c r="B41" s="3053"/>
      <c r="C41" s="3053"/>
      <c r="D41" s="3053"/>
      <c r="E41" s="3053"/>
      <c r="F41" s="3053"/>
      <c r="G41" s="3053"/>
      <c r="H41" s="3053"/>
      <c r="I41" s="3053"/>
      <c r="J41" s="3053"/>
    </row>
    <row r="42" spans="1:10" x14ac:dyDescent="0.25">
      <c r="A42" s="3053"/>
      <c r="B42" s="3053"/>
      <c r="C42" s="3053"/>
      <c r="D42" s="3053"/>
      <c r="E42" s="3053"/>
      <c r="F42" s="3053"/>
      <c r="G42" s="3053"/>
      <c r="H42" s="3053"/>
      <c r="I42" s="3053"/>
      <c r="J42" s="3053"/>
    </row>
    <row r="43" spans="1:10" x14ac:dyDescent="0.25">
      <c r="A43" s="3053"/>
      <c r="B43" s="3053"/>
      <c r="C43" s="3053"/>
      <c r="D43" s="3053"/>
      <c r="E43" s="3053"/>
      <c r="F43" s="3053"/>
      <c r="G43" s="3053"/>
      <c r="H43" s="3053"/>
      <c r="I43" s="3053"/>
      <c r="J43" s="3053"/>
    </row>
    <row r="44" spans="1:10" x14ac:dyDescent="0.25">
      <c r="A44" s="3053"/>
      <c r="B44" s="3053"/>
      <c r="C44" s="3053"/>
      <c r="D44" s="3053"/>
      <c r="E44" s="3053"/>
      <c r="F44" s="3053"/>
      <c r="G44" s="3053"/>
      <c r="H44" s="3053"/>
      <c r="I44" s="3053"/>
      <c r="J44" s="3053"/>
    </row>
    <row r="45" spans="1:10" x14ac:dyDescent="0.25">
      <c r="A45" s="3053"/>
      <c r="B45" s="3053"/>
      <c r="C45" s="3053"/>
      <c r="D45" s="3053"/>
      <c r="E45" s="3053"/>
      <c r="F45" s="3053"/>
      <c r="G45" s="3053"/>
      <c r="H45" s="3053"/>
      <c r="I45" s="3053"/>
      <c r="J45" s="3053"/>
    </row>
  </sheetData>
  <mergeCells count="6">
    <mergeCell ref="B5:C5"/>
    <mergeCell ref="D5:E5"/>
    <mergeCell ref="A10:E10"/>
    <mergeCell ref="A11:E11"/>
    <mergeCell ref="A14:E14"/>
    <mergeCell ref="A13:E13"/>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&amp;L&amp;"Tahoma,Normal"242</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EB700B"/>
  </sheetPr>
  <dimension ref="A1:I47"/>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64" style="3042" customWidth="1"/>
    <col min="2" max="2" width="14.28515625" style="3042" customWidth="1"/>
    <col min="3" max="3" width="19.140625" style="3042" customWidth="1"/>
    <col min="4" max="4" width="15.28515625" style="3042" customWidth="1"/>
    <col min="5" max="5" width="14.85546875" style="3042" customWidth="1"/>
    <col min="6" max="6" width="10" style="3042" customWidth="1"/>
    <col min="7" max="7" width="17.28515625" style="3042" customWidth="1"/>
    <col min="8" max="256" width="9.140625" style="3042"/>
    <col min="257" max="257" width="64" style="3042" customWidth="1"/>
    <col min="258" max="258" width="14.28515625" style="3042" customWidth="1"/>
    <col min="259" max="259" width="19.140625" style="3042" customWidth="1"/>
    <col min="260" max="260" width="15.28515625" style="3042" customWidth="1"/>
    <col min="261" max="261" width="14.85546875" style="3042" customWidth="1"/>
    <col min="262" max="262" width="10" style="3042" customWidth="1"/>
    <col min="263" max="263" width="17.28515625" style="3042" customWidth="1"/>
    <col min="264" max="512" width="9.140625" style="3042"/>
    <col min="513" max="513" width="64" style="3042" customWidth="1"/>
    <col min="514" max="514" width="14.28515625" style="3042" customWidth="1"/>
    <col min="515" max="515" width="19.140625" style="3042" customWidth="1"/>
    <col min="516" max="516" width="15.28515625" style="3042" customWidth="1"/>
    <col min="517" max="517" width="14.85546875" style="3042" customWidth="1"/>
    <col min="518" max="518" width="10" style="3042" customWidth="1"/>
    <col min="519" max="519" width="17.28515625" style="3042" customWidth="1"/>
    <col min="520" max="768" width="9.140625" style="3042"/>
    <col min="769" max="769" width="64" style="3042" customWidth="1"/>
    <col min="770" max="770" width="14.28515625" style="3042" customWidth="1"/>
    <col min="771" max="771" width="19.140625" style="3042" customWidth="1"/>
    <col min="772" max="772" width="15.28515625" style="3042" customWidth="1"/>
    <col min="773" max="773" width="14.85546875" style="3042" customWidth="1"/>
    <col min="774" max="774" width="10" style="3042" customWidth="1"/>
    <col min="775" max="775" width="17.28515625" style="3042" customWidth="1"/>
    <col min="776" max="1024" width="9.140625" style="3042"/>
    <col min="1025" max="1025" width="64" style="3042" customWidth="1"/>
    <col min="1026" max="1026" width="14.28515625" style="3042" customWidth="1"/>
    <col min="1027" max="1027" width="19.140625" style="3042" customWidth="1"/>
    <col min="1028" max="1028" width="15.28515625" style="3042" customWidth="1"/>
    <col min="1029" max="1029" width="14.85546875" style="3042" customWidth="1"/>
    <col min="1030" max="1030" width="10" style="3042" customWidth="1"/>
    <col min="1031" max="1031" width="17.28515625" style="3042" customWidth="1"/>
    <col min="1032" max="1280" width="9.140625" style="3042"/>
    <col min="1281" max="1281" width="64" style="3042" customWidth="1"/>
    <col min="1282" max="1282" width="14.28515625" style="3042" customWidth="1"/>
    <col min="1283" max="1283" width="19.140625" style="3042" customWidth="1"/>
    <col min="1284" max="1284" width="15.28515625" style="3042" customWidth="1"/>
    <col min="1285" max="1285" width="14.85546875" style="3042" customWidth="1"/>
    <col min="1286" max="1286" width="10" style="3042" customWidth="1"/>
    <col min="1287" max="1287" width="17.28515625" style="3042" customWidth="1"/>
    <col min="1288" max="1536" width="9.140625" style="3042"/>
    <col min="1537" max="1537" width="64" style="3042" customWidth="1"/>
    <col min="1538" max="1538" width="14.28515625" style="3042" customWidth="1"/>
    <col min="1539" max="1539" width="19.140625" style="3042" customWidth="1"/>
    <col min="1540" max="1540" width="15.28515625" style="3042" customWidth="1"/>
    <col min="1541" max="1541" width="14.85546875" style="3042" customWidth="1"/>
    <col min="1542" max="1542" width="10" style="3042" customWidth="1"/>
    <col min="1543" max="1543" width="17.28515625" style="3042" customWidth="1"/>
    <col min="1544" max="1792" width="9.140625" style="3042"/>
    <col min="1793" max="1793" width="64" style="3042" customWidth="1"/>
    <col min="1794" max="1794" width="14.28515625" style="3042" customWidth="1"/>
    <col min="1795" max="1795" width="19.140625" style="3042" customWidth="1"/>
    <col min="1796" max="1796" width="15.28515625" style="3042" customWidth="1"/>
    <col min="1797" max="1797" width="14.85546875" style="3042" customWidth="1"/>
    <col min="1798" max="1798" width="10" style="3042" customWidth="1"/>
    <col min="1799" max="1799" width="17.28515625" style="3042" customWidth="1"/>
    <col min="1800" max="2048" width="9.140625" style="3042"/>
    <col min="2049" max="2049" width="64" style="3042" customWidth="1"/>
    <col min="2050" max="2050" width="14.28515625" style="3042" customWidth="1"/>
    <col min="2051" max="2051" width="19.140625" style="3042" customWidth="1"/>
    <col min="2052" max="2052" width="15.28515625" style="3042" customWidth="1"/>
    <col min="2053" max="2053" width="14.85546875" style="3042" customWidth="1"/>
    <col min="2054" max="2054" width="10" style="3042" customWidth="1"/>
    <col min="2055" max="2055" width="17.28515625" style="3042" customWidth="1"/>
    <col min="2056" max="2304" width="9.140625" style="3042"/>
    <col min="2305" max="2305" width="64" style="3042" customWidth="1"/>
    <col min="2306" max="2306" width="14.28515625" style="3042" customWidth="1"/>
    <col min="2307" max="2307" width="19.140625" style="3042" customWidth="1"/>
    <col min="2308" max="2308" width="15.28515625" style="3042" customWidth="1"/>
    <col min="2309" max="2309" width="14.85546875" style="3042" customWidth="1"/>
    <col min="2310" max="2310" width="10" style="3042" customWidth="1"/>
    <col min="2311" max="2311" width="17.28515625" style="3042" customWidth="1"/>
    <col min="2312" max="2560" width="9.140625" style="3042"/>
    <col min="2561" max="2561" width="64" style="3042" customWidth="1"/>
    <col min="2562" max="2562" width="14.28515625" style="3042" customWidth="1"/>
    <col min="2563" max="2563" width="19.140625" style="3042" customWidth="1"/>
    <col min="2564" max="2564" width="15.28515625" style="3042" customWidth="1"/>
    <col min="2565" max="2565" width="14.85546875" style="3042" customWidth="1"/>
    <col min="2566" max="2566" width="10" style="3042" customWidth="1"/>
    <col min="2567" max="2567" width="17.28515625" style="3042" customWidth="1"/>
    <col min="2568" max="2816" width="9.140625" style="3042"/>
    <col min="2817" max="2817" width="64" style="3042" customWidth="1"/>
    <col min="2818" max="2818" width="14.28515625" style="3042" customWidth="1"/>
    <col min="2819" max="2819" width="19.140625" style="3042" customWidth="1"/>
    <col min="2820" max="2820" width="15.28515625" style="3042" customWidth="1"/>
    <col min="2821" max="2821" width="14.85546875" style="3042" customWidth="1"/>
    <col min="2822" max="2822" width="10" style="3042" customWidth="1"/>
    <col min="2823" max="2823" width="17.28515625" style="3042" customWidth="1"/>
    <col min="2824" max="3072" width="9.140625" style="3042"/>
    <col min="3073" max="3073" width="64" style="3042" customWidth="1"/>
    <col min="3074" max="3074" width="14.28515625" style="3042" customWidth="1"/>
    <col min="3075" max="3075" width="19.140625" style="3042" customWidth="1"/>
    <col min="3076" max="3076" width="15.28515625" style="3042" customWidth="1"/>
    <col min="3077" max="3077" width="14.85546875" style="3042" customWidth="1"/>
    <col min="3078" max="3078" width="10" style="3042" customWidth="1"/>
    <col min="3079" max="3079" width="17.28515625" style="3042" customWidth="1"/>
    <col min="3080" max="3328" width="9.140625" style="3042"/>
    <col min="3329" max="3329" width="64" style="3042" customWidth="1"/>
    <col min="3330" max="3330" width="14.28515625" style="3042" customWidth="1"/>
    <col min="3331" max="3331" width="19.140625" style="3042" customWidth="1"/>
    <col min="3332" max="3332" width="15.28515625" style="3042" customWidth="1"/>
    <col min="3333" max="3333" width="14.85546875" style="3042" customWidth="1"/>
    <col min="3334" max="3334" width="10" style="3042" customWidth="1"/>
    <col min="3335" max="3335" width="17.28515625" style="3042" customWidth="1"/>
    <col min="3336" max="3584" width="9.140625" style="3042"/>
    <col min="3585" max="3585" width="64" style="3042" customWidth="1"/>
    <col min="3586" max="3586" width="14.28515625" style="3042" customWidth="1"/>
    <col min="3587" max="3587" width="19.140625" style="3042" customWidth="1"/>
    <col min="3588" max="3588" width="15.28515625" style="3042" customWidth="1"/>
    <col min="3589" max="3589" width="14.85546875" style="3042" customWidth="1"/>
    <col min="3590" max="3590" width="10" style="3042" customWidth="1"/>
    <col min="3591" max="3591" width="17.28515625" style="3042" customWidth="1"/>
    <col min="3592" max="3840" width="9.140625" style="3042"/>
    <col min="3841" max="3841" width="64" style="3042" customWidth="1"/>
    <col min="3842" max="3842" width="14.28515625" style="3042" customWidth="1"/>
    <col min="3843" max="3843" width="19.140625" style="3042" customWidth="1"/>
    <col min="3844" max="3844" width="15.28515625" style="3042" customWidth="1"/>
    <col min="3845" max="3845" width="14.85546875" style="3042" customWidth="1"/>
    <col min="3846" max="3846" width="10" style="3042" customWidth="1"/>
    <col min="3847" max="3847" width="17.28515625" style="3042" customWidth="1"/>
    <col min="3848" max="4096" width="9.140625" style="3042"/>
    <col min="4097" max="4097" width="64" style="3042" customWidth="1"/>
    <col min="4098" max="4098" width="14.28515625" style="3042" customWidth="1"/>
    <col min="4099" max="4099" width="19.140625" style="3042" customWidth="1"/>
    <col min="4100" max="4100" width="15.28515625" style="3042" customWidth="1"/>
    <col min="4101" max="4101" width="14.85546875" style="3042" customWidth="1"/>
    <col min="4102" max="4102" width="10" style="3042" customWidth="1"/>
    <col min="4103" max="4103" width="17.28515625" style="3042" customWidth="1"/>
    <col min="4104" max="4352" width="9.140625" style="3042"/>
    <col min="4353" max="4353" width="64" style="3042" customWidth="1"/>
    <col min="4354" max="4354" width="14.28515625" style="3042" customWidth="1"/>
    <col min="4355" max="4355" width="19.140625" style="3042" customWidth="1"/>
    <col min="4356" max="4356" width="15.28515625" style="3042" customWidth="1"/>
    <col min="4357" max="4357" width="14.85546875" style="3042" customWidth="1"/>
    <col min="4358" max="4358" width="10" style="3042" customWidth="1"/>
    <col min="4359" max="4359" width="17.28515625" style="3042" customWidth="1"/>
    <col min="4360" max="4608" width="9.140625" style="3042"/>
    <col min="4609" max="4609" width="64" style="3042" customWidth="1"/>
    <col min="4610" max="4610" width="14.28515625" style="3042" customWidth="1"/>
    <col min="4611" max="4611" width="19.140625" style="3042" customWidth="1"/>
    <col min="4612" max="4612" width="15.28515625" style="3042" customWidth="1"/>
    <col min="4613" max="4613" width="14.85546875" style="3042" customWidth="1"/>
    <col min="4614" max="4614" width="10" style="3042" customWidth="1"/>
    <col min="4615" max="4615" width="17.28515625" style="3042" customWidth="1"/>
    <col min="4616" max="4864" width="9.140625" style="3042"/>
    <col min="4865" max="4865" width="64" style="3042" customWidth="1"/>
    <col min="4866" max="4866" width="14.28515625" style="3042" customWidth="1"/>
    <col min="4867" max="4867" width="19.140625" style="3042" customWidth="1"/>
    <col min="4868" max="4868" width="15.28515625" style="3042" customWidth="1"/>
    <col min="4869" max="4869" width="14.85546875" style="3042" customWidth="1"/>
    <col min="4870" max="4870" width="10" style="3042" customWidth="1"/>
    <col min="4871" max="4871" width="17.28515625" style="3042" customWidth="1"/>
    <col min="4872" max="5120" width="9.140625" style="3042"/>
    <col min="5121" max="5121" width="64" style="3042" customWidth="1"/>
    <col min="5122" max="5122" width="14.28515625" style="3042" customWidth="1"/>
    <col min="5123" max="5123" width="19.140625" style="3042" customWidth="1"/>
    <col min="5124" max="5124" width="15.28515625" style="3042" customWidth="1"/>
    <col min="5125" max="5125" width="14.85546875" style="3042" customWidth="1"/>
    <col min="5126" max="5126" width="10" style="3042" customWidth="1"/>
    <col min="5127" max="5127" width="17.28515625" style="3042" customWidth="1"/>
    <col min="5128" max="5376" width="9.140625" style="3042"/>
    <col min="5377" max="5377" width="64" style="3042" customWidth="1"/>
    <col min="5378" max="5378" width="14.28515625" style="3042" customWidth="1"/>
    <col min="5379" max="5379" width="19.140625" style="3042" customWidth="1"/>
    <col min="5380" max="5380" width="15.28515625" style="3042" customWidth="1"/>
    <col min="5381" max="5381" width="14.85546875" style="3042" customWidth="1"/>
    <col min="5382" max="5382" width="10" style="3042" customWidth="1"/>
    <col min="5383" max="5383" width="17.28515625" style="3042" customWidth="1"/>
    <col min="5384" max="5632" width="9.140625" style="3042"/>
    <col min="5633" max="5633" width="64" style="3042" customWidth="1"/>
    <col min="5634" max="5634" width="14.28515625" style="3042" customWidth="1"/>
    <col min="5635" max="5635" width="19.140625" style="3042" customWidth="1"/>
    <col min="5636" max="5636" width="15.28515625" style="3042" customWidth="1"/>
    <col min="5637" max="5637" width="14.85546875" style="3042" customWidth="1"/>
    <col min="5638" max="5638" width="10" style="3042" customWidth="1"/>
    <col min="5639" max="5639" width="17.28515625" style="3042" customWidth="1"/>
    <col min="5640" max="5888" width="9.140625" style="3042"/>
    <col min="5889" max="5889" width="64" style="3042" customWidth="1"/>
    <col min="5890" max="5890" width="14.28515625" style="3042" customWidth="1"/>
    <col min="5891" max="5891" width="19.140625" style="3042" customWidth="1"/>
    <col min="5892" max="5892" width="15.28515625" style="3042" customWidth="1"/>
    <col min="5893" max="5893" width="14.85546875" style="3042" customWidth="1"/>
    <col min="5894" max="5894" width="10" style="3042" customWidth="1"/>
    <col min="5895" max="5895" width="17.28515625" style="3042" customWidth="1"/>
    <col min="5896" max="6144" width="9.140625" style="3042"/>
    <col min="6145" max="6145" width="64" style="3042" customWidth="1"/>
    <col min="6146" max="6146" width="14.28515625" style="3042" customWidth="1"/>
    <col min="6147" max="6147" width="19.140625" style="3042" customWidth="1"/>
    <col min="6148" max="6148" width="15.28515625" style="3042" customWidth="1"/>
    <col min="6149" max="6149" width="14.85546875" style="3042" customWidth="1"/>
    <col min="6150" max="6150" width="10" style="3042" customWidth="1"/>
    <col min="6151" max="6151" width="17.28515625" style="3042" customWidth="1"/>
    <col min="6152" max="6400" width="9.140625" style="3042"/>
    <col min="6401" max="6401" width="64" style="3042" customWidth="1"/>
    <col min="6402" max="6402" width="14.28515625" style="3042" customWidth="1"/>
    <col min="6403" max="6403" width="19.140625" style="3042" customWidth="1"/>
    <col min="6404" max="6404" width="15.28515625" style="3042" customWidth="1"/>
    <col min="6405" max="6405" width="14.85546875" style="3042" customWidth="1"/>
    <col min="6406" max="6406" width="10" style="3042" customWidth="1"/>
    <col min="6407" max="6407" width="17.28515625" style="3042" customWidth="1"/>
    <col min="6408" max="6656" width="9.140625" style="3042"/>
    <col min="6657" max="6657" width="64" style="3042" customWidth="1"/>
    <col min="6658" max="6658" width="14.28515625" style="3042" customWidth="1"/>
    <col min="6659" max="6659" width="19.140625" style="3042" customWidth="1"/>
    <col min="6660" max="6660" width="15.28515625" style="3042" customWidth="1"/>
    <col min="6661" max="6661" width="14.85546875" style="3042" customWidth="1"/>
    <col min="6662" max="6662" width="10" style="3042" customWidth="1"/>
    <col min="6663" max="6663" width="17.28515625" style="3042" customWidth="1"/>
    <col min="6664" max="6912" width="9.140625" style="3042"/>
    <col min="6913" max="6913" width="64" style="3042" customWidth="1"/>
    <col min="6914" max="6914" width="14.28515625" style="3042" customWidth="1"/>
    <col min="6915" max="6915" width="19.140625" style="3042" customWidth="1"/>
    <col min="6916" max="6916" width="15.28515625" style="3042" customWidth="1"/>
    <col min="6917" max="6917" width="14.85546875" style="3042" customWidth="1"/>
    <col min="6918" max="6918" width="10" style="3042" customWidth="1"/>
    <col min="6919" max="6919" width="17.28515625" style="3042" customWidth="1"/>
    <col min="6920" max="7168" width="9.140625" style="3042"/>
    <col min="7169" max="7169" width="64" style="3042" customWidth="1"/>
    <col min="7170" max="7170" width="14.28515625" style="3042" customWidth="1"/>
    <col min="7171" max="7171" width="19.140625" style="3042" customWidth="1"/>
    <col min="7172" max="7172" width="15.28515625" style="3042" customWidth="1"/>
    <col min="7173" max="7173" width="14.85546875" style="3042" customWidth="1"/>
    <col min="7174" max="7174" width="10" style="3042" customWidth="1"/>
    <col min="7175" max="7175" width="17.28515625" style="3042" customWidth="1"/>
    <col min="7176" max="7424" width="9.140625" style="3042"/>
    <col min="7425" max="7425" width="64" style="3042" customWidth="1"/>
    <col min="7426" max="7426" width="14.28515625" style="3042" customWidth="1"/>
    <col min="7427" max="7427" width="19.140625" style="3042" customWidth="1"/>
    <col min="7428" max="7428" width="15.28515625" style="3042" customWidth="1"/>
    <col min="7429" max="7429" width="14.85546875" style="3042" customWidth="1"/>
    <col min="7430" max="7430" width="10" style="3042" customWidth="1"/>
    <col min="7431" max="7431" width="17.28515625" style="3042" customWidth="1"/>
    <col min="7432" max="7680" width="9.140625" style="3042"/>
    <col min="7681" max="7681" width="64" style="3042" customWidth="1"/>
    <col min="7682" max="7682" width="14.28515625" style="3042" customWidth="1"/>
    <col min="7683" max="7683" width="19.140625" style="3042" customWidth="1"/>
    <col min="7684" max="7684" width="15.28515625" style="3042" customWidth="1"/>
    <col min="7685" max="7685" width="14.85546875" style="3042" customWidth="1"/>
    <col min="7686" max="7686" width="10" style="3042" customWidth="1"/>
    <col min="7687" max="7687" width="17.28515625" style="3042" customWidth="1"/>
    <col min="7688" max="7936" width="9.140625" style="3042"/>
    <col min="7937" max="7937" width="64" style="3042" customWidth="1"/>
    <col min="7938" max="7938" width="14.28515625" style="3042" customWidth="1"/>
    <col min="7939" max="7939" width="19.140625" style="3042" customWidth="1"/>
    <col min="7940" max="7940" width="15.28515625" style="3042" customWidth="1"/>
    <col min="7941" max="7941" width="14.85546875" style="3042" customWidth="1"/>
    <col min="7942" max="7942" width="10" style="3042" customWidth="1"/>
    <col min="7943" max="7943" width="17.28515625" style="3042" customWidth="1"/>
    <col min="7944" max="8192" width="9.140625" style="3042"/>
    <col min="8193" max="8193" width="64" style="3042" customWidth="1"/>
    <col min="8194" max="8194" width="14.28515625" style="3042" customWidth="1"/>
    <col min="8195" max="8195" width="19.140625" style="3042" customWidth="1"/>
    <col min="8196" max="8196" width="15.28515625" style="3042" customWidth="1"/>
    <col min="8197" max="8197" width="14.85546875" style="3042" customWidth="1"/>
    <col min="8198" max="8198" width="10" style="3042" customWidth="1"/>
    <col min="8199" max="8199" width="17.28515625" style="3042" customWidth="1"/>
    <col min="8200" max="8448" width="9.140625" style="3042"/>
    <col min="8449" max="8449" width="64" style="3042" customWidth="1"/>
    <col min="8450" max="8450" width="14.28515625" style="3042" customWidth="1"/>
    <col min="8451" max="8451" width="19.140625" style="3042" customWidth="1"/>
    <col min="8452" max="8452" width="15.28515625" style="3042" customWidth="1"/>
    <col min="8453" max="8453" width="14.85546875" style="3042" customWidth="1"/>
    <col min="8454" max="8454" width="10" style="3042" customWidth="1"/>
    <col min="8455" max="8455" width="17.28515625" style="3042" customWidth="1"/>
    <col min="8456" max="8704" width="9.140625" style="3042"/>
    <col min="8705" max="8705" width="64" style="3042" customWidth="1"/>
    <col min="8706" max="8706" width="14.28515625" style="3042" customWidth="1"/>
    <col min="8707" max="8707" width="19.140625" style="3042" customWidth="1"/>
    <col min="8708" max="8708" width="15.28515625" style="3042" customWidth="1"/>
    <col min="8709" max="8709" width="14.85546875" style="3042" customWidth="1"/>
    <col min="8710" max="8710" width="10" style="3042" customWidth="1"/>
    <col min="8711" max="8711" width="17.28515625" style="3042" customWidth="1"/>
    <col min="8712" max="8960" width="9.140625" style="3042"/>
    <col min="8961" max="8961" width="64" style="3042" customWidth="1"/>
    <col min="8962" max="8962" width="14.28515625" style="3042" customWidth="1"/>
    <col min="8963" max="8963" width="19.140625" style="3042" customWidth="1"/>
    <col min="8964" max="8964" width="15.28515625" style="3042" customWidth="1"/>
    <col min="8965" max="8965" width="14.85546875" style="3042" customWidth="1"/>
    <col min="8966" max="8966" width="10" style="3042" customWidth="1"/>
    <col min="8967" max="8967" width="17.28515625" style="3042" customWidth="1"/>
    <col min="8968" max="9216" width="9.140625" style="3042"/>
    <col min="9217" max="9217" width="64" style="3042" customWidth="1"/>
    <col min="9218" max="9218" width="14.28515625" style="3042" customWidth="1"/>
    <col min="9219" max="9219" width="19.140625" style="3042" customWidth="1"/>
    <col min="9220" max="9220" width="15.28515625" style="3042" customWidth="1"/>
    <col min="9221" max="9221" width="14.85546875" style="3042" customWidth="1"/>
    <col min="9222" max="9222" width="10" style="3042" customWidth="1"/>
    <col min="9223" max="9223" width="17.28515625" style="3042" customWidth="1"/>
    <col min="9224" max="9472" width="9.140625" style="3042"/>
    <col min="9473" max="9473" width="64" style="3042" customWidth="1"/>
    <col min="9474" max="9474" width="14.28515625" style="3042" customWidth="1"/>
    <col min="9475" max="9475" width="19.140625" style="3042" customWidth="1"/>
    <col min="9476" max="9476" width="15.28515625" style="3042" customWidth="1"/>
    <col min="9477" max="9477" width="14.85546875" style="3042" customWidth="1"/>
    <col min="9478" max="9478" width="10" style="3042" customWidth="1"/>
    <col min="9479" max="9479" width="17.28515625" style="3042" customWidth="1"/>
    <col min="9480" max="9728" width="9.140625" style="3042"/>
    <col min="9729" max="9729" width="64" style="3042" customWidth="1"/>
    <col min="9730" max="9730" width="14.28515625" style="3042" customWidth="1"/>
    <col min="9731" max="9731" width="19.140625" style="3042" customWidth="1"/>
    <col min="9732" max="9732" width="15.28515625" style="3042" customWidth="1"/>
    <col min="9733" max="9733" width="14.85546875" style="3042" customWidth="1"/>
    <col min="9734" max="9734" width="10" style="3042" customWidth="1"/>
    <col min="9735" max="9735" width="17.28515625" style="3042" customWidth="1"/>
    <col min="9736" max="9984" width="9.140625" style="3042"/>
    <col min="9985" max="9985" width="64" style="3042" customWidth="1"/>
    <col min="9986" max="9986" width="14.28515625" style="3042" customWidth="1"/>
    <col min="9987" max="9987" width="19.140625" style="3042" customWidth="1"/>
    <col min="9988" max="9988" width="15.28515625" style="3042" customWidth="1"/>
    <col min="9989" max="9989" width="14.85546875" style="3042" customWidth="1"/>
    <col min="9990" max="9990" width="10" style="3042" customWidth="1"/>
    <col min="9991" max="9991" width="17.28515625" style="3042" customWidth="1"/>
    <col min="9992" max="10240" width="9.140625" style="3042"/>
    <col min="10241" max="10241" width="64" style="3042" customWidth="1"/>
    <col min="10242" max="10242" width="14.28515625" style="3042" customWidth="1"/>
    <col min="10243" max="10243" width="19.140625" style="3042" customWidth="1"/>
    <col min="10244" max="10244" width="15.28515625" style="3042" customWidth="1"/>
    <col min="10245" max="10245" width="14.85546875" style="3042" customWidth="1"/>
    <col min="10246" max="10246" width="10" style="3042" customWidth="1"/>
    <col min="10247" max="10247" width="17.28515625" style="3042" customWidth="1"/>
    <col min="10248" max="10496" width="9.140625" style="3042"/>
    <col min="10497" max="10497" width="64" style="3042" customWidth="1"/>
    <col min="10498" max="10498" width="14.28515625" style="3042" customWidth="1"/>
    <col min="10499" max="10499" width="19.140625" style="3042" customWidth="1"/>
    <col min="10500" max="10500" width="15.28515625" style="3042" customWidth="1"/>
    <col min="10501" max="10501" width="14.85546875" style="3042" customWidth="1"/>
    <col min="10502" max="10502" width="10" style="3042" customWidth="1"/>
    <col min="10503" max="10503" width="17.28515625" style="3042" customWidth="1"/>
    <col min="10504" max="10752" width="9.140625" style="3042"/>
    <col min="10753" max="10753" width="64" style="3042" customWidth="1"/>
    <col min="10754" max="10754" width="14.28515625" style="3042" customWidth="1"/>
    <col min="10755" max="10755" width="19.140625" style="3042" customWidth="1"/>
    <col min="10756" max="10756" width="15.28515625" style="3042" customWidth="1"/>
    <col min="10757" max="10757" width="14.85546875" style="3042" customWidth="1"/>
    <col min="10758" max="10758" width="10" style="3042" customWidth="1"/>
    <col min="10759" max="10759" width="17.28515625" style="3042" customWidth="1"/>
    <col min="10760" max="11008" width="9.140625" style="3042"/>
    <col min="11009" max="11009" width="64" style="3042" customWidth="1"/>
    <col min="11010" max="11010" width="14.28515625" style="3042" customWidth="1"/>
    <col min="11011" max="11011" width="19.140625" style="3042" customWidth="1"/>
    <col min="11012" max="11012" width="15.28515625" style="3042" customWidth="1"/>
    <col min="11013" max="11013" width="14.85546875" style="3042" customWidth="1"/>
    <col min="11014" max="11014" width="10" style="3042" customWidth="1"/>
    <col min="11015" max="11015" width="17.28515625" style="3042" customWidth="1"/>
    <col min="11016" max="11264" width="9.140625" style="3042"/>
    <col min="11265" max="11265" width="64" style="3042" customWidth="1"/>
    <col min="11266" max="11266" width="14.28515625" style="3042" customWidth="1"/>
    <col min="11267" max="11267" width="19.140625" style="3042" customWidth="1"/>
    <col min="11268" max="11268" width="15.28515625" style="3042" customWidth="1"/>
    <col min="11269" max="11269" width="14.85546875" style="3042" customWidth="1"/>
    <col min="11270" max="11270" width="10" style="3042" customWidth="1"/>
    <col min="11271" max="11271" width="17.28515625" style="3042" customWidth="1"/>
    <col min="11272" max="11520" width="9.140625" style="3042"/>
    <col min="11521" max="11521" width="64" style="3042" customWidth="1"/>
    <col min="11522" max="11522" width="14.28515625" style="3042" customWidth="1"/>
    <col min="11523" max="11523" width="19.140625" style="3042" customWidth="1"/>
    <col min="11524" max="11524" width="15.28515625" style="3042" customWidth="1"/>
    <col min="11525" max="11525" width="14.85546875" style="3042" customWidth="1"/>
    <col min="11526" max="11526" width="10" style="3042" customWidth="1"/>
    <col min="11527" max="11527" width="17.28515625" style="3042" customWidth="1"/>
    <col min="11528" max="11776" width="9.140625" style="3042"/>
    <col min="11777" max="11777" width="64" style="3042" customWidth="1"/>
    <col min="11778" max="11778" width="14.28515625" style="3042" customWidth="1"/>
    <col min="11779" max="11779" width="19.140625" style="3042" customWidth="1"/>
    <col min="11780" max="11780" width="15.28515625" style="3042" customWidth="1"/>
    <col min="11781" max="11781" width="14.85546875" style="3042" customWidth="1"/>
    <col min="11782" max="11782" width="10" style="3042" customWidth="1"/>
    <col min="11783" max="11783" width="17.28515625" style="3042" customWidth="1"/>
    <col min="11784" max="12032" width="9.140625" style="3042"/>
    <col min="12033" max="12033" width="64" style="3042" customWidth="1"/>
    <col min="12034" max="12034" width="14.28515625" style="3042" customWidth="1"/>
    <col min="12035" max="12035" width="19.140625" style="3042" customWidth="1"/>
    <col min="12036" max="12036" width="15.28515625" style="3042" customWidth="1"/>
    <col min="12037" max="12037" width="14.85546875" style="3042" customWidth="1"/>
    <col min="12038" max="12038" width="10" style="3042" customWidth="1"/>
    <col min="12039" max="12039" width="17.28515625" style="3042" customWidth="1"/>
    <col min="12040" max="12288" width="9.140625" style="3042"/>
    <col min="12289" max="12289" width="64" style="3042" customWidth="1"/>
    <col min="12290" max="12290" width="14.28515625" style="3042" customWidth="1"/>
    <col min="12291" max="12291" width="19.140625" style="3042" customWidth="1"/>
    <col min="12292" max="12292" width="15.28515625" style="3042" customWidth="1"/>
    <col min="12293" max="12293" width="14.85546875" style="3042" customWidth="1"/>
    <col min="12294" max="12294" width="10" style="3042" customWidth="1"/>
    <col min="12295" max="12295" width="17.28515625" style="3042" customWidth="1"/>
    <col min="12296" max="12544" width="9.140625" style="3042"/>
    <col min="12545" max="12545" width="64" style="3042" customWidth="1"/>
    <col min="12546" max="12546" width="14.28515625" style="3042" customWidth="1"/>
    <col min="12547" max="12547" width="19.140625" style="3042" customWidth="1"/>
    <col min="12548" max="12548" width="15.28515625" style="3042" customWidth="1"/>
    <col min="12549" max="12549" width="14.85546875" style="3042" customWidth="1"/>
    <col min="12550" max="12550" width="10" style="3042" customWidth="1"/>
    <col min="12551" max="12551" width="17.28515625" style="3042" customWidth="1"/>
    <col min="12552" max="12800" width="9.140625" style="3042"/>
    <col min="12801" max="12801" width="64" style="3042" customWidth="1"/>
    <col min="12802" max="12802" width="14.28515625" style="3042" customWidth="1"/>
    <col min="12803" max="12803" width="19.140625" style="3042" customWidth="1"/>
    <col min="12804" max="12804" width="15.28515625" style="3042" customWidth="1"/>
    <col min="12805" max="12805" width="14.85546875" style="3042" customWidth="1"/>
    <col min="12806" max="12806" width="10" style="3042" customWidth="1"/>
    <col min="12807" max="12807" width="17.28515625" style="3042" customWidth="1"/>
    <col min="12808" max="13056" width="9.140625" style="3042"/>
    <col min="13057" max="13057" width="64" style="3042" customWidth="1"/>
    <col min="13058" max="13058" width="14.28515625" style="3042" customWidth="1"/>
    <col min="13059" max="13059" width="19.140625" style="3042" customWidth="1"/>
    <col min="13060" max="13060" width="15.28515625" style="3042" customWidth="1"/>
    <col min="13061" max="13061" width="14.85546875" style="3042" customWidth="1"/>
    <col min="13062" max="13062" width="10" style="3042" customWidth="1"/>
    <col min="13063" max="13063" width="17.28515625" style="3042" customWidth="1"/>
    <col min="13064" max="13312" width="9.140625" style="3042"/>
    <col min="13313" max="13313" width="64" style="3042" customWidth="1"/>
    <col min="13314" max="13314" width="14.28515625" style="3042" customWidth="1"/>
    <col min="13315" max="13315" width="19.140625" style="3042" customWidth="1"/>
    <col min="13316" max="13316" width="15.28515625" style="3042" customWidth="1"/>
    <col min="13317" max="13317" width="14.85546875" style="3042" customWidth="1"/>
    <col min="13318" max="13318" width="10" style="3042" customWidth="1"/>
    <col min="13319" max="13319" width="17.28515625" style="3042" customWidth="1"/>
    <col min="13320" max="13568" width="9.140625" style="3042"/>
    <col min="13569" max="13569" width="64" style="3042" customWidth="1"/>
    <col min="13570" max="13570" width="14.28515625" style="3042" customWidth="1"/>
    <col min="13571" max="13571" width="19.140625" style="3042" customWidth="1"/>
    <col min="13572" max="13572" width="15.28515625" style="3042" customWidth="1"/>
    <col min="13573" max="13573" width="14.85546875" style="3042" customWidth="1"/>
    <col min="13574" max="13574" width="10" style="3042" customWidth="1"/>
    <col min="13575" max="13575" width="17.28515625" style="3042" customWidth="1"/>
    <col min="13576" max="13824" width="9.140625" style="3042"/>
    <col min="13825" max="13825" width="64" style="3042" customWidth="1"/>
    <col min="13826" max="13826" width="14.28515625" style="3042" customWidth="1"/>
    <col min="13827" max="13827" width="19.140625" style="3042" customWidth="1"/>
    <col min="13828" max="13828" width="15.28515625" style="3042" customWidth="1"/>
    <col min="13829" max="13829" width="14.85546875" style="3042" customWidth="1"/>
    <col min="13830" max="13830" width="10" style="3042" customWidth="1"/>
    <col min="13831" max="13831" width="17.28515625" style="3042" customWidth="1"/>
    <col min="13832" max="14080" width="9.140625" style="3042"/>
    <col min="14081" max="14081" width="64" style="3042" customWidth="1"/>
    <col min="14082" max="14082" width="14.28515625" style="3042" customWidth="1"/>
    <col min="14083" max="14083" width="19.140625" style="3042" customWidth="1"/>
    <col min="14084" max="14084" width="15.28515625" style="3042" customWidth="1"/>
    <col min="14085" max="14085" width="14.85546875" style="3042" customWidth="1"/>
    <col min="14086" max="14086" width="10" style="3042" customWidth="1"/>
    <col min="14087" max="14087" width="17.28515625" style="3042" customWidth="1"/>
    <col min="14088" max="14336" width="9.140625" style="3042"/>
    <col min="14337" max="14337" width="64" style="3042" customWidth="1"/>
    <col min="14338" max="14338" width="14.28515625" style="3042" customWidth="1"/>
    <col min="14339" max="14339" width="19.140625" style="3042" customWidth="1"/>
    <col min="14340" max="14340" width="15.28515625" style="3042" customWidth="1"/>
    <col min="14341" max="14341" width="14.85546875" style="3042" customWidth="1"/>
    <col min="14342" max="14342" width="10" style="3042" customWidth="1"/>
    <col min="14343" max="14343" width="17.28515625" style="3042" customWidth="1"/>
    <col min="14344" max="14592" width="9.140625" style="3042"/>
    <col min="14593" max="14593" width="64" style="3042" customWidth="1"/>
    <col min="14594" max="14594" width="14.28515625" style="3042" customWidth="1"/>
    <col min="14595" max="14595" width="19.140625" style="3042" customWidth="1"/>
    <col min="14596" max="14596" width="15.28515625" style="3042" customWidth="1"/>
    <col min="14597" max="14597" width="14.85546875" style="3042" customWidth="1"/>
    <col min="14598" max="14598" width="10" style="3042" customWidth="1"/>
    <col min="14599" max="14599" width="17.28515625" style="3042" customWidth="1"/>
    <col min="14600" max="14848" width="9.140625" style="3042"/>
    <col min="14849" max="14849" width="64" style="3042" customWidth="1"/>
    <col min="14850" max="14850" width="14.28515625" style="3042" customWidth="1"/>
    <col min="14851" max="14851" width="19.140625" style="3042" customWidth="1"/>
    <col min="14852" max="14852" width="15.28515625" style="3042" customWidth="1"/>
    <col min="14853" max="14853" width="14.85546875" style="3042" customWidth="1"/>
    <col min="14854" max="14854" width="10" style="3042" customWidth="1"/>
    <col min="14855" max="14855" width="17.28515625" style="3042" customWidth="1"/>
    <col min="14856" max="15104" width="9.140625" style="3042"/>
    <col min="15105" max="15105" width="64" style="3042" customWidth="1"/>
    <col min="15106" max="15106" width="14.28515625" style="3042" customWidth="1"/>
    <col min="15107" max="15107" width="19.140625" style="3042" customWidth="1"/>
    <col min="15108" max="15108" width="15.28515625" style="3042" customWidth="1"/>
    <col min="15109" max="15109" width="14.85546875" style="3042" customWidth="1"/>
    <col min="15110" max="15110" width="10" style="3042" customWidth="1"/>
    <col min="15111" max="15111" width="17.28515625" style="3042" customWidth="1"/>
    <col min="15112" max="15360" width="9.140625" style="3042"/>
    <col min="15361" max="15361" width="64" style="3042" customWidth="1"/>
    <col min="15362" max="15362" width="14.28515625" style="3042" customWidth="1"/>
    <col min="15363" max="15363" width="19.140625" style="3042" customWidth="1"/>
    <col min="15364" max="15364" width="15.28515625" style="3042" customWidth="1"/>
    <col min="15365" max="15365" width="14.85546875" style="3042" customWidth="1"/>
    <col min="15366" max="15366" width="10" style="3042" customWidth="1"/>
    <col min="15367" max="15367" width="17.28515625" style="3042" customWidth="1"/>
    <col min="15368" max="15616" width="9.140625" style="3042"/>
    <col min="15617" max="15617" width="64" style="3042" customWidth="1"/>
    <col min="15618" max="15618" width="14.28515625" style="3042" customWidth="1"/>
    <col min="15619" max="15619" width="19.140625" style="3042" customWidth="1"/>
    <col min="15620" max="15620" width="15.28515625" style="3042" customWidth="1"/>
    <col min="15621" max="15621" width="14.85546875" style="3042" customWidth="1"/>
    <col min="15622" max="15622" width="10" style="3042" customWidth="1"/>
    <col min="15623" max="15623" width="17.28515625" style="3042" customWidth="1"/>
    <col min="15624" max="15872" width="9.140625" style="3042"/>
    <col min="15873" max="15873" width="64" style="3042" customWidth="1"/>
    <col min="15874" max="15874" width="14.28515625" style="3042" customWidth="1"/>
    <col min="15875" max="15875" width="19.140625" style="3042" customWidth="1"/>
    <col min="15876" max="15876" width="15.28515625" style="3042" customWidth="1"/>
    <col min="15877" max="15877" width="14.85546875" style="3042" customWidth="1"/>
    <col min="15878" max="15878" width="10" style="3042" customWidth="1"/>
    <col min="15879" max="15879" width="17.28515625" style="3042" customWidth="1"/>
    <col min="15880" max="16128" width="9.140625" style="3042"/>
    <col min="16129" max="16129" width="64" style="3042" customWidth="1"/>
    <col min="16130" max="16130" width="14.28515625" style="3042" customWidth="1"/>
    <col min="16131" max="16131" width="19.140625" style="3042" customWidth="1"/>
    <col min="16132" max="16132" width="15.28515625" style="3042" customWidth="1"/>
    <col min="16133" max="16133" width="14.85546875" style="3042" customWidth="1"/>
    <col min="16134" max="16134" width="10" style="3042" customWidth="1"/>
    <col min="16135" max="16135" width="17.28515625" style="3042" customWidth="1"/>
    <col min="16136" max="16384" width="9.140625" style="3042"/>
  </cols>
  <sheetData>
    <row r="1" spans="1:9" ht="16.5" customHeight="1" x14ac:dyDescent="0.25">
      <c r="A1" s="4603" t="s">
        <v>5343</v>
      </c>
      <c r="B1" s="4603"/>
      <c r="C1" s="4939" t="s">
        <v>4963</v>
      </c>
      <c r="D1" s="4604"/>
      <c r="E1" s="4606"/>
      <c r="I1" s="3053"/>
    </row>
    <row r="2" spans="1:9" ht="16.5" customHeight="1" x14ac:dyDescent="0.25">
      <c r="A2" s="4571" t="s">
        <v>5442</v>
      </c>
      <c r="B2" s="4932"/>
      <c r="C2" s="4939"/>
      <c r="D2" s="4604"/>
      <c r="E2" s="4606"/>
      <c r="I2" s="3053"/>
    </row>
    <row r="3" spans="1:9" ht="16.5" customHeight="1" x14ac:dyDescent="0.25">
      <c r="A3" s="4607" t="s">
        <v>877</v>
      </c>
      <c r="B3" s="3052"/>
      <c r="C3" s="3052"/>
      <c r="D3" s="3100"/>
      <c r="E3" s="3101"/>
      <c r="F3" s="3101"/>
      <c r="G3" s="3053"/>
      <c r="H3" s="3053"/>
    </row>
    <row r="4" spans="1:9" ht="11.25" customHeight="1" x14ac:dyDescent="0.25">
      <c r="A4" s="4573"/>
      <c r="B4" s="4573"/>
      <c r="C4" s="4573"/>
      <c r="D4" s="3055"/>
      <c r="E4" s="3056"/>
      <c r="F4" s="3056"/>
      <c r="G4" s="3053"/>
      <c r="H4" s="3053"/>
    </row>
    <row r="5" spans="1:9" ht="24" customHeight="1" x14ac:dyDescent="0.25">
      <c r="A5" s="4931" t="s">
        <v>2927</v>
      </c>
      <c r="B5" s="5690">
        <v>2013</v>
      </c>
      <c r="C5" s="5690"/>
      <c r="D5" s="4608"/>
      <c r="E5" s="3056"/>
      <c r="F5" s="3056"/>
      <c r="G5" s="3053"/>
      <c r="H5" s="3053"/>
    </row>
    <row r="6" spans="1:9" ht="18" customHeight="1" x14ac:dyDescent="0.25">
      <c r="A6" s="4636" t="s">
        <v>4709</v>
      </c>
      <c r="B6" s="5700">
        <v>47</v>
      </c>
      <c r="C6" s="5700"/>
      <c r="D6" s="3055"/>
      <c r="E6" s="3056"/>
      <c r="F6" s="3056"/>
      <c r="G6" s="3053"/>
      <c r="H6" s="3053"/>
    </row>
    <row r="7" spans="1:9" ht="18" customHeight="1" x14ac:dyDescent="0.25">
      <c r="A7" s="4629" t="s">
        <v>4710</v>
      </c>
      <c r="B7" s="5701">
        <v>15</v>
      </c>
      <c r="C7" s="5701"/>
      <c r="D7" s="3055"/>
      <c r="E7" s="3056"/>
      <c r="F7" s="3056"/>
      <c r="G7" s="3053"/>
      <c r="H7" s="3053"/>
    </row>
    <row r="8" spans="1:9" ht="18" customHeight="1" x14ac:dyDescent="0.25">
      <c r="A8" s="4629" t="s">
        <v>4711</v>
      </c>
      <c r="B8" s="5702">
        <v>68</v>
      </c>
      <c r="C8" s="5702"/>
      <c r="D8" s="3055"/>
      <c r="E8" s="3056"/>
      <c r="F8" s="3056"/>
      <c r="G8" s="3053"/>
      <c r="H8" s="3053"/>
    </row>
    <row r="9" spans="1:9" ht="18" customHeight="1" x14ac:dyDescent="0.25">
      <c r="A9" s="5489" t="s">
        <v>4712</v>
      </c>
      <c r="B9" s="5699">
        <v>33</v>
      </c>
      <c r="C9" s="5699"/>
      <c r="D9" s="3055"/>
      <c r="E9" s="3056"/>
      <c r="F9" s="3056"/>
      <c r="G9" s="3053"/>
      <c r="H9" s="3053"/>
    </row>
    <row r="10" spans="1:9" ht="18" customHeight="1" x14ac:dyDescent="0.25">
      <c r="A10" s="4609"/>
      <c r="B10" s="4610"/>
      <c r="C10" s="4610"/>
      <c r="D10" s="3055"/>
      <c r="E10" s="3056"/>
      <c r="F10" s="3056"/>
      <c r="G10" s="3053"/>
      <c r="H10" s="3053"/>
    </row>
    <row r="11" spans="1:9" ht="53.25" customHeight="1" x14ac:dyDescent="0.25">
      <c r="A11" s="5696" t="s">
        <v>4713</v>
      </c>
      <c r="B11" s="5695"/>
      <c r="C11" s="5695"/>
      <c r="D11" s="3055"/>
      <c r="E11" s="3056"/>
      <c r="F11" s="3056"/>
      <c r="G11" s="3053"/>
      <c r="H11" s="3053"/>
    </row>
    <row r="12" spans="1:9" ht="34.5" customHeight="1" x14ac:dyDescent="0.25">
      <c r="A12" s="5696" t="s">
        <v>4810</v>
      </c>
      <c r="B12" s="5695"/>
      <c r="C12" s="5695"/>
      <c r="D12" s="3055"/>
      <c r="E12" s="3056"/>
      <c r="F12" s="3056"/>
      <c r="G12" s="3053"/>
      <c r="H12" s="3053"/>
    </row>
    <row r="13" spans="1:9" x14ac:dyDescent="0.25">
      <c r="A13" s="5696" t="s">
        <v>4714</v>
      </c>
      <c r="B13" s="5695"/>
      <c r="C13" s="5695"/>
      <c r="D13" s="3055"/>
      <c r="E13" s="3056"/>
      <c r="F13" s="3056"/>
      <c r="G13" s="3053"/>
      <c r="H13" s="3053"/>
    </row>
    <row r="14" spans="1:9" ht="18.75" customHeight="1" x14ac:dyDescent="0.25">
      <c r="A14" s="5696" t="s">
        <v>4715</v>
      </c>
      <c r="B14" s="5695"/>
      <c r="C14" s="5695"/>
      <c r="D14" s="3055"/>
      <c r="E14" s="3056"/>
      <c r="F14" s="3056"/>
      <c r="G14" s="3053"/>
      <c r="H14" s="3053"/>
    </row>
    <row r="15" spans="1:9" ht="16.5" customHeight="1" x14ac:dyDescent="0.25">
      <c r="A15" s="5681" t="s">
        <v>4651</v>
      </c>
      <c r="B15" s="5681"/>
      <c r="C15" s="5681"/>
      <c r="D15" s="4580"/>
      <c r="E15" s="4580"/>
      <c r="F15" s="4580"/>
      <c r="G15" s="4580"/>
    </row>
    <row r="16" spans="1:9" ht="14.25" customHeight="1" x14ac:dyDescent="0.25">
      <c r="A16" s="4518"/>
      <c r="C16" s="4552"/>
      <c r="D16" s="4553"/>
      <c r="E16" s="4546"/>
      <c r="F16" s="3096"/>
      <c r="G16" s="3053"/>
    </row>
    <row r="17" spans="1:7" ht="14.25" customHeight="1" x14ac:dyDescent="0.25">
      <c r="A17" s="4518"/>
      <c r="C17" s="4552"/>
      <c r="D17" s="4553"/>
      <c r="E17" s="4546"/>
      <c r="F17" s="4554"/>
      <c r="G17" s="3053"/>
    </row>
    <row r="18" spans="1:7" ht="14.25" customHeight="1" x14ac:dyDescent="0.25">
      <c r="A18" s="4518"/>
      <c r="C18" s="4552"/>
      <c r="D18" s="4553"/>
      <c r="E18" s="4546"/>
      <c r="F18" s="3096"/>
      <c r="G18" s="3053"/>
    </row>
    <row r="19" spans="1:7" ht="14.25" customHeight="1" x14ac:dyDescent="0.25">
      <c r="A19" s="4518"/>
      <c r="C19" s="4552"/>
      <c r="D19" s="4553"/>
      <c r="E19" s="4546"/>
      <c r="F19" s="3096"/>
      <c r="G19" s="3053"/>
    </row>
    <row r="20" spans="1:7" ht="14.25" customHeight="1" x14ac:dyDescent="0.25">
      <c r="A20" s="4518"/>
      <c r="C20" s="4552"/>
      <c r="D20" s="4553"/>
      <c r="E20" s="4546"/>
      <c r="F20" s="3096"/>
      <c r="G20" s="3053"/>
    </row>
    <row r="21" spans="1:7" ht="14.25" customHeight="1" x14ac:dyDescent="0.25">
      <c r="A21" s="4518"/>
      <c r="C21" s="4552"/>
      <c r="D21" s="4553"/>
      <c r="E21" s="4546"/>
      <c r="F21" s="3096"/>
      <c r="G21" s="3053"/>
    </row>
    <row r="22" spans="1:7" ht="14.25" customHeight="1" x14ac:dyDescent="0.25">
      <c r="A22" s="4518"/>
      <c r="C22" s="4552"/>
      <c r="D22" s="4553"/>
      <c r="E22" s="4546"/>
      <c r="F22" s="3096"/>
      <c r="G22" s="3053"/>
    </row>
    <row r="23" spans="1:7" ht="14.25" customHeight="1" x14ac:dyDescent="0.25">
      <c r="A23" s="4518"/>
      <c r="C23" s="4552"/>
      <c r="D23" s="4553"/>
      <c r="E23" s="4546"/>
      <c r="F23" s="3096"/>
      <c r="G23" s="3053"/>
    </row>
    <row r="24" spans="1:7" ht="14.25" customHeight="1" x14ac:dyDescent="0.25">
      <c r="A24" s="4518"/>
      <c r="C24" s="4552"/>
      <c r="D24" s="4553"/>
      <c r="E24" s="4546"/>
      <c r="F24" s="3096"/>
      <c r="G24" s="3053"/>
    </row>
    <row r="25" spans="1:7" ht="14.25" customHeight="1" x14ac:dyDescent="0.25">
      <c r="A25" s="4518"/>
      <c r="C25" s="4552"/>
      <c r="D25" s="4553"/>
      <c r="E25" s="4546"/>
      <c r="F25" s="3096"/>
      <c r="G25" s="3053"/>
    </row>
    <row r="26" spans="1:7" ht="14.25" customHeight="1" x14ac:dyDescent="0.25">
      <c r="A26" s="4518"/>
      <c r="C26" s="4552"/>
      <c r="D26" s="4553"/>
      <c r="E26" s="4546"/>
      <c r="F26" s="3096"/>
      <c r="G26" s="3053"/>
    </row>
    <row r="27" spans="1:7" ht="14.25" customHeight="1" x14ac:dyDescent="0.25">
      <c r="A27" s="4518"/>
      <c r="C27" s="4552"/>
      <c r="D27" s="4553"/>
      <c r="E27" s="4546"/>
      <c r="F27" s="3096"/>
      <c r="G27" s="3053"/>
    </row>
    <row r="28" spans="1:7" ht="14.25" customHeight="1" x14ac:dyDescent="0.25">
      <c r="A28" s="4518"/>
      <c r="C28" s="4552"/>
      <c r="D28" s="4553"/>
      <c r="E28" s="4546"/>
      <c r="F28" s="3096"/>
      <c r="G28" s="3053"/>
    </row>
    <row r="29" spans="1:7" ht="14.25" customHeight="1" x14ac:dyDescent="0.25">
      <c r="A29" s="4518"/>
      <c r="C29" s="4552"/>
      <c r="D29" s="4553"/>
      <c r="E29" s="4546"/>
      <c r="F29" s="3096"/>
      <c r="G29" s="3053"/>
    </row>
    <row r="30" spans="1:7" ht="14.25" customHeight="1" x14ac:dyDescent="0.25">
      <c r="A30" s="4518"/>
      <c r="C30" s="4552"/>
      <c r="D30" s="4553"/>
      <c r="E30" s="4546"/>
      <c r="F30" s="3096"/>
      <c r="G30" s="3053"/>
    </row>
    <row r="31" spans="1:7" ht="14.25" customHeight="1" x14ac:dyDescent="0.25">
      <c r="A31" s="4518"/>
      <c r="C31" s="4552"/>
      <c r="D31" s="4553"/>
      <c r="E31" s="4546"/>
      <c r="F31" s="3096"/>
      <c r="G31" s="3053"/>
    </row>
    <row r="32" spans="1:7" ht="14.25" customHeight="1" x14ac:dyDescent="0.25">
      <c r="A32" s="4518"/>
      <c r="C32" s="4552"/>
      <c r="D32" s="4553"/>
      <c r="E32" s="4546"/>
      <c r="F32" s="3096"/>
      <c r="G32" s="3053"/>
    </row>
    <row r="33" spans="1:8" ht="14.25" customHeight="1" x14ac:dyDescent="0.25">
      <c r="A33" s="4518"/>
      <c r="C33" s="4552"/>
      <c r="D33" s="4553"/>
      <c r="E33" s="4546"/>
      <c r="F33" s="3096"/>
      <c r="G33" s="3053"/>
    </row>
    <row r="34" spans="1:8" ht="14.25" customHeight="1" x14ac:dyDescent="0.25">
      <c r="A34" s="4518"/>
      <c r="C34" s="4552"/>
      <c r="D34" s="4553"/>
      <c r="E34" s="4546"/>
      <c r="F34" s="3096"/>
      <c r="G34" s="3053"/>
    </row>
    <row r="35" spans="1:8" ht="14.25" customHeight="1" x14ac:dyDescent="0.25">
      <c r="A35" s="4518"/>
      <c r="C35" s="4552"/>
      <c r="D35" s="4553"/>
      <c r="E35" s="4546"/>
      <c r="F35" s="3096"/>
      <c r="G35" s="3053"/>
    </row>
    <row r="36" spans="1:8" ht="14.25" customHeight="1" x14ac:dyDescent="0.25">
      <c r="A36" s="4518"/>
      <c r="C36" s="4552"/>
      <c r="D36" s="4553"/>
      <c r="E36" s="4546"/>
      <c r="F36" s="3096"/>
      <c r="G36" s="3053"/>
    </row>
    <row r="37" spans="1:8" ht="14.25" customHeight="1" x14ac:dyDescent="0.25">
      <c r="A37" s="4518"/>
      <c r="C37" s="4552"/>
      <c r="D37" s="4553"/>
      <c r="E37" s="4546"/>
      <c r="F37" s="3096"/>
      <c r="G37" s="3053"/>
    </row>
    <row r="38" spans="1:8" ht="14.25" customHeight="1" x14ac:dyDescent="0.25">
      <c r="A38" s="4555"/>
      <c r="B38" s="4557"/>
      <c r="C38" s="4558"/>
      <c r="D38" s="4559"/>
      <c r="E38" s="4556"/>
      <c r="F38" s="4560"/>
      <c r="G38" s="3053"/>
    </row>
    <row r="39" spans="1:8" x14ac:dyDescent="0.25">
      <c r="A39" s="3053"/>
      <c r="B39" s="3053"/>
      <c r="C39" s="3053"/>
      <c r="D39" s="3053"/>
      <c r="E39" s="3053"/>
      <c r="F39" s="3053"/>
      <c r="G39" s="3053"/>
      <c r="H39" s="3053"/>
    </row>
    <row r="40" spans="1:8" x14ac:dyDescent="0.25">
      <c r="A40" s="4561"/>
      <c r="B40" s="3053"/>
      <c r="C40" s="3053"/>
      <c r="D40" s="3053"/>
      <c r="E40" s="3053"/>
      <c r="F40" s="3053"/>
      <c r="G40" s="3053"/>
      <c r="H40" s="3053"/>
    </row>
    <row r="41" spans="1:8" x14ac:dyDescent="0.25">
      <c r="A41" s="4562"/>
      <c r="B41" s="3053"/>
      <c r="C41" s="3053"/>
      <c r="D41" s="3053"/>
      <c r="E41" s="3053"/>
      <c r="F41" s="3053"/>
      <c r="G41" s="3053"/>
      <c r="H41" s="3053"/>
    </row>
    <row r="42" spans="1:8" x14ac:dyDescent="0.25">
      <c r="A42" s="3053"/>
      <c r="B42" s="3053"/>
      <c r="C42" s="3053"/>
      <c r="D42" s="3053"/>
      <c r="E42" s="3053"/>
      <c r="F42" s="3053"/>
      <c r="G42" s="3053"/>
      <c r="H42" s="3053"/>
    </row>
    <row r="43" spans="1:8" x14ac:dyDescent="0.25">
      <c r="A43" s="3053"/>
      <c r="B43" s="3053"/>
      <c r="C43" s="3053"/>
      <c r="D43" s="3053"/>
      <c r="E43" s="3053"/>
      <c r="F43" s="3053"/>
      <c r="G43" s="3053"/>
      <c r="H43" s="3053"/>
    </row>
    <row r="44" spans="1:8" x14ac:dyDescent="0.25">
      <c r="A44" s="3053"/>
      <c r="B44" s="3053"/>
      <c r="C44" s="3053"/>
      <c r="D44" s="3053"/>
      <c r="E44" s="3053"/>
      <c r="F44" s="3053"/>
      <c r="G44" s="3053"/>
      <c r="H44" s="3053"/>
    </row>
    <row r="45" spans="1:8" x14ac:dyDescent="0.25">
      <c r="A45" s="3053"/>
      <c r="B45" s="3053"/>
      <c r="C45" s="3053"/>
      <c r="D45" s="3053"/>
      <c r="E45" s="3053"/>
      <c r="F45" s="3053"/>
      <c r="G45" s="3053"/>
      <c r="H45" s="3053"/>
    </row>
    <row r="46" spans="1:8" x14ac:dyDescent="0.25">
      <c r="A46" s="3053"/>
      <c r="B46" s="3053"/>
      <c r="C46" s="3053"/>
      <c r="D46" s="3053"/>
      <c r="E46" s="3053"/>
      <c r="F46" s="3053"/>
      <c r="G46" s="3053"/>
      <c r="H46" s="3053"/>
    </row>
    <row r="47" spans="1:8" x14ac:dyDescent="0.25">
      <c r="A47" s="3053"/>
      <c r="B47" s="3053"/>
      <c r="C47" s="3053"/>
      <c r="D47" s="3053"/>
      <c r="E47" s="3053"/>
      <c r="F47" s="3053"/>
      <c r="G47" s="3053"/>
      <c r="H47" s="3053"/>
    </row>
  </sheetData>
  <mergeCells count="10">
    <mergeCell ref="A11:C11"/>
    <mergeCell ref="A12:C12"/>
    <mergeCell ref="A13:C13"/>
    <mergeCell ref="A14:C14"/>
    <mergeCell ref="A15:C15"/>
    <mergeCell ref="B9:C9"/>
    <mergeCell ref="B5:C5"/>
    <mergeCell ref="B6:C6"/>
    <mergeCell ref="B7:C7"/>
    <mergeCell ref="B8:C8"/>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&amp;R&amp;"Tahoma,Normal"243</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EB700B"/>
  </sheetPr>
  <dimension ref="A1:G15"/>
  <sheetViews>
    <sheetView showGridLines="0" view="pageBreakPreview" zoomScaleNormal="100" zoomScaleSheetLayoutView="100" workbookViewId="0">
      <selection activeCell="A10" sqref="A10"/>
    </sheetView>
  </sheetViews>
  <sheetFormatPr baseColWidth="10" defaultRowHeight="12.75" x14ac:dyDescent="0.2"/>
  <cols>
    <col min="1" max="2" width="14.28515625" customWidth="1"/>
    <col min="3" max="3" width="13" customWidth="1"/>
    <col min="4" max="4" width="12.85546875" customWidth="1"/>
    <col min="5" max="5" width="11.140625" customWidth="1"/>
    <col min="6" max="6" width="16.7109375" customWidth="1"/>
    <col min="7" max="7" width="11.85546875" customWidth="1"/>
    <col min="257" max="258" width="14.28515625" customWidth="1"/>
    <col min="259" max="259" width="13" customWidth="1"/>
    <col min="260" max="260" width="12.85546875" customWidth="1"/>
    <col min="261" max="261" width="11.140625" customWidth="1"/>
    <col min="262" max="262" width="16.7109375" customWidth="1"/>
    <col min="263" max="263" width="11.85546875" customWidth="1"/>
    <col min="513" max="514" width="14.28515625" customWidth="1"/>
    <col min="515" max="515" width="13" customWidth="1"/>
    <col min="516" max="516" width="12.85546875" customWidth="1"/>
    <col min="517" max="517" width="11.140625" customWidth="1"/>
    <col min="518" max="518" width="16.7109375" customWidth="1"/>
    <col min="519" max="519" width="11.85546875" customWidth="1"/>
    <col min="769" max="770" width="14.28515625" customWidth="1"/>
    <col min="771" max="771" width="13" customWidth="1"/>
    <col min="772" max="772" width="12.85546875" customWidth="1"/>
    <col min="773" max="773" width="11.140625" customWidth="1"/>
    <col min="774" max="774" width="16.7109375" customWidth="1"/>
    <col min="775" max="775" width="11.85546875" customWidth="1"/>
    <col min="1025" max="1026" width="14.28515625" customWidth="1"/>
    <col min="1027" max="1027" width="13" customWidth="1"/>
    <col min="1028" max="1028" width="12.85546875" customWidth="1"/>
    <col min="1029" max="1029" width="11.140625" customWidth="1"/>
    <col min="1030" max="1030" width="16.7109375" customWidth="1"/>
    <col min="1031" max="1031" width="11.85546875" customWidth="1"/>
    <col min="1281" max="1282" width="14.28515625" customWidth="1"/>
    <col min="1283" max="1283" width="13" customWidth="1"/>
    <col min="1284" max="1284" width="12.85546875" customWidth="1"/>
    <col min="1285" max="1285" width="11.140625" customWidth="1"/>
    <col min="1286" max="1286" width="16.7109375" customWidth="1"/>
    <col min="1287" max="1287" width="11.85546875" customWidth="1"/>
    <col min="1537" max="1538" width="14.28515625" customWidth="1"/>
    <col min="1539" max="1539" width="13" customWidth="1"/>
    <col min="1540" max="1540" width="12.85546875" customWidth="1"/>
    <col min="1541" max="1541" width="11.140625" customWidth="1"/>
    <col min="1542" max="1542" width="16.7109375" customWidth="1"/>
    <col min="1543" max="1543" width="11.85546875" customWidth="1"/>
    <col min="1793" max="1794" width="14.28515625" customWidth="1"/>
    <col min="1795" max="1795" width="13" customWidth="1"/>
    <col min="1796" max="1796" width="12.85546875" customWidth="1"/>
    <col min="1797" max="1797" width="11.140625" customWidth="1"/>
    <col min="1798" max="1798" width="16.7109375" customWidth="1"/>
    <col min="1799" max="1799" width="11.85546875" customWidth="1"/>
    <col min="2049" max="2050" width="14.28515625" customWidth="1"/>
    <col min="2051" max="2051" width="13" customWidth="1"/>
    <col min="2052" max="2052" width="12.85546875" customWidth="1"/>
    <col min="2053" max="2053" width="11.140625" customWidth="1"/>
    <col min="2054" max="2054" width="16.7109375" customWidth="1"/>
    <col min="2055" max="2055" width="11.85546875" customWidth="1"/>
    <col min="2305" max="2306" width="14.28515625" customWidth="1"/>
    <col min="2307" max="2307" width="13" customWidth="1"/>
    <col min="2308" max="2308" width="12.85546875" customWidth="1"/>
    <col min="2309" max="2309" width="11.140625" customWidth="1"/>
    <col min="2310" max="2310" width="16.7109375" customWidth="1"/>
    <col min="2311" max="2311" width="11.85546875" customWidth="1"/>
    <col min="2561" max="2562" width="14.28515625" customWidth="1"/>
    <col min="2563" max="2563" width="13" customWidth="1"/>
    <col min="2564" max="2564" width="12.85546875" customWidth="1"/>
    <col min="2565" max="2565" width="11.140625" customWidth="1"/>
    <col min="2566" max="2566" width="16.7109375" customWidth="1"/>
    <col min="2567" max="2567" width="11.85546875" customWidth="1"/>
    <col min="2817" max="2818" width="14.28515625" customWidth="1"/>
    <col min="2819" max="2819" width="13" customWidth="1"/>
    <col min="2820" max="2820" width="12.85546875" customWidth="1"/>
    <col min="2821" max="2821" width="11.140625" customWidth="1"/>
    <col min="2822" max="2822" width="16.7109375" customWidth="1"/>
    <col min="2823" max="2823" width="11.85546875" customWidth="1"/>
    <col min="3073" max="3074" width="14.28515625" customWidth="1"/>
    <col min="3075" max="3075" width="13" customWidth="1"/>
    <col min="3076" max="3076" width="12.85546875" customWidth="1"/>
    <col min="3077" max="3077" width="11.140625" customWidth="1"/>
    <col min="3078" max="3078" width="16.7109375" customWidth="1"/>
    <col min="3079" max="3079" width="11.85546875" customWidth="1"/>
    <col min="3329" max="3330" width="14.28515625" customWidth="1"/>
    <col min="3331" max="3331" width="13" customWidth="1"/>
    <col min="3332" max="3332" width="12.85546875" customWidth="1"/>
    <col min="3333" max="3333" width="11.140625" customWidth="1"/>
    <col min="3334" max="3334" width="16.7109375" customWidth="1"/>
    <col min="3335" max="3335" width="11.85546875" customWidth="1"/>
    <col min="3585" max="3586" width="14.28515625" customWidth="1"/>
    <col min="3587" max="3587" width="13" customWidth="1"/>
    <col min="3588" max="3588" width="12.85546875" customWidth="1"/>
    <col min="3589" max="3589" width="11.140625" customWidth="1"/>
    <col min="3590" max="3590" width="16.7109375" customWidth="1"/>
    <col min="3591" max="3591" width="11.85546875" customWidth="1"/>
    <col min="3841" max="3842" width="14.28515625" customWidth="1"/>
    <col min="3843" max="3843" width="13" customWidth="1"/>
    <col min="3844" max="3844" width="12.85546875" customWidth="1"/>
    <col min="3845" max="3845" width="11.140625" customWidth="1"/>
    <col min="3846" max="3846" width="16.7109375" customWidth="1"/>
    <col min="3847" max="3847" width="11.85546875" customWidth="1"/>
    <col min="4097" max="4098" width="14.28515625" customWidth="1"/>
    <col min="4099" max="4099" width="13" customWidth="1"/>
    <col min="4100" max="4100" width="12.85546875" customWidth="1"/>
    <col min="4101" max="4101" width="11.140625" customWidth="1"/>
    <col min="4102" max="4102" width="16.7109375" customWidth="1"/>
    <col min="4103" max="4103" width="11.85546875" customWidth="1"/>
    <col min="4353" max="4354" width="14.28515625" customWidth="1"/>
    <col min="4355" max="4355" width="13" customWidth="1"/>
    <col min="4356" max="4356" width="12.85546875" customWidth="1"/>
    <col min="4357" max="4357" width="11.140625" customWidth="1"/>
    <col min="4358" max="4358" width="16.7109375" customWidth="1"/>
    <col min="4359" max="4359" width="11.85546875" customWidth="1"/>
    <col min="4609" max="4610" width="14.28515625" customWidth="1"/>
    <col min="4611" max="4611" width="13" customWidth="1"/>
    <col min="4612" max="4612" width="12.85546875" customWidth="1"/>
    <col min="4613" max="4613" width="11.140625" customWidth="1"/>
    <col min="4614" max="4614" width="16.7109375" customWidth="1"/>
    <col min="4615" max="4615" width="11.85546875" customWidth="1"/>
    <col min="4865" max="4866" width="14.28515625" customWidth="1"/>
    <col min="4867" max="4867" width="13" customWidth="1"/>
    <col min="4868" max="4868" width="12.85546875" customWidth="1"/>
    <col min="4869" max="4869" width="11.140625" customWidth="1"/>
    <col min="4870" max="4870" width="16.7109375" customWidth="1"/>
    <col min="4871" max="4871" width="11.85546875" customWidth="1"/>
    <col min="5121" max="5122" width="14.28515625" customWidth="1"/>
    <col min="5123" max="5123" width="13" customWidth="1"/>
    <col min="5124" max="5124" width="12.85546875" customWidth="1"/>
    <col min="5125" max="5125" width="11.140625" customWidth="1"/>
    <col min="5126" max="5126" width="16.7109375" customWidth="1"/>
    <col min="5127" max="5127" width="11.85546875" customWidth="1"/>
    <col min="5377" max="5378" width="14.28515625" customWidth="1"/>
    <col min="5379" max="5379" width="13" customWidth="1"/>
    <col min="5380" max="5380" width="12.85546875" customWidth="1"/>
    <col min="5381" max="5381" width="11.140625" customWidth="1"/>
    <col min="5382" max="5382" width="16.7109375" customWidth="1"/>
    <col min="5383" max="5383" width="11.85546875" customWidth="1"/>
    <col min="5633" max="5634" width="14.28515625" customWidth="1"/>
    <col min="5635" max="5635" width="13" customWidth="1"/>
    <col min="5636" max="5636" width="12.85546875" customWidth="1"/>
    <col min="5637" max="5637" width="11.140625" customWidth="1"/>
    <col min="5638" max="5638" width="16.7109375" customWidth="1"/>
    <col min="5639" max="5639" width="11.85546875" customWidth="1"/>
    <col min="5889" max="5890" width="14.28515625" customWidth="1"/>
    <col min="5891" max="5891" width="13" customWidth="1"/>
    <col min="5892" max="5892" width="12.85546875" customWidth="1"/>
    <col min="5893" max="5893" width="11.140625" customWidth="1"/>
    <col min="5894" max="5894" width="16.7109375" customWidth="1"/>
    <col min="5895" max="5895" width="11.85546875" customWidth="1"/>
    <col min="6145" max="6146" width="14.28515625" customWidth="1"/>
    <col min="6147" max="6147" width="13" customWidth="1"/>
    <col min="6148" max="6148" width="12.85546875" customWidth="1"/>
    <col min="6149" max="6149" width="11.140625" customWidth="1"/>
    <col min="6150" max="6150" width="16.7109375" customWidth="1"/>
    <col min="6151" max="6151" width="11.85546875" customWidth="1"/>
    <col min="6401" max="6402" width="14.28515625" customWidth="1"/>
    <col min="6403" max="6403" width="13" customWidth="1"/>
    <col min="6404" max="6404" width="12.85546875" customWidth="1"/>
    <col min="6405" max="6405" width="11.140625" customWidth="1"/>
    <col min="6406" max="6406" width="16.7109375" customWidth="1"/>
    <col min="6407" max="6407" width="11.85546875" customWidth="1"/>
    <col min="6657" max="6658" width="14.28515625" customWidth="1"/>
    <col min="6659" max="6659" width="13" customWidth="1"/>
    <col min="6660" max="6660" width="12.85546875" customWidth="1"/>
    <col min="6661" max="6661" width="11.140625" customWidth="1"/>
    <col min="6662" max="6662" width="16.7109375" customWidth="1"/>
    <col min="6663" max="6663" width="11.85546875" customWidth="1"/>
    <col min="6913" max="6914" width="14.28515625" customWidth="1"/>
    <col min="6915" max="6915" width="13" customWidth="1"/>
    <col min="6916" max="6916" width="12.85546875" customWidth="1"/>
    <col min="6917" max="6917" width="11.140625" customWidth="1"/>
    <col min="6918" max="6918" width="16.7109375" customWidth="1"/>
    <col min="6919" max="6919" width="11.85546875" customWidth="1"/>
    <col min="7169" max="7170" width="14.28515625" customWidth="1"/>
    <col min="7171" max="7171" width="13" customWidth="1"/>
    <col min="7172" max="7172" width="12.85546875" customWidth="1"/>
    <col min="7173" max="7173" width="11.140625" customWidth="1"/>
    <col min="7174" max="7174" width="16.7109375" customWidth="1"/>
    <col min="7175" max="7175" width="11.85546875" customWidth="1"/>
    <col min="7425" max="7426" width="14.28515625" customWidth="1"/>
    <col min="7427" max="7427" width="13" customWidth="1"/>
    <col min="7428" max="7428" width="12.85546875" customWidth="1"/>
    <col min="7429" max="7429" width="11.140625" customWidth="1"/>
    <col min="7430" max="7430" width="16.7109375" customWidth="1"/>
    <col min="7431" max="7431" width="11.85546875" customWidth="1"/>
    <col min="7681" max="7682" width="14.28515625" customWidth="1"/>
    <col min="7683" max="7683" width="13" customWidth="1"/>
    <col min="7684" max="7684" width="12.85546875" customWidth="1"/>
    <col min="7685" max="7685" width="11.140625" customWidth="1"/>
    <col min="7686" max="7686" width="16.7109375" customWidth="1"/>
    <col min="7687" max="7687" width="11.85546875" customWidth="1"/>
    <col min="7937" max="7938" width="14.28515625" customWidth="1"/>
    <col min="7939" max="7939" width="13" customWidth="1"/>
    <col min="7940" max="7940" width="12.85546875" customWidth="1"/>
    <col min="7941" max="7941" width="11.140625" customWidth="1"/>
    <col min="7942" max="7942" width="16.7109375" customWidth="1"/>
    <col min="7943" max="7943" width="11.85546875" customWidth="1"/>
    <col min="8193" max="8194" width="14.28515625" customWidth="1"/>
    <col min="8195" max="8195" width="13" customWidth="1"/>
    <col min="8196" max="8196" width="12.85546875" customWidth="1"/>
    <col min="8197" max="8197" width="11.140625" customWidth="1"/>
    <col min="8198" max="8198" width="16.7109375" customWidth="1"/>
    <col min="8199" max="8199" width="11.85546875" customWidth="1"/>
    <col min="8449" max="8450" width="14.28515625" customWidth="1"/>
    <col min="8451" max="8451" width="13" customWidth="1"/>
    <col min="8452" max="8452" width="12.85546875" customWidth="1"/>
    <col min="8453" max="8453" width="11.140625" customWidth="1"/>
    <col min="8454" max="8454" width="16.7109375" customWidth="1"/>
    <col min="8455" max="8455" width="11.85546875" customWidth="1"/>
    <col min="8705" max="8706" width="14.28515625" customWidth="1"/>
    <col min="8707" max="8707" width="13" customWidth="1"/>
    <col min="8708" max="8708" width="12.85546875" customWidth="1"/>
    <col min="8709" max="8709" width="11.140625" customWidth="1"/>
    <col min="8710" max="8710" width="16.7109375" customWidth="1"/>
    <col min="8711" max="8711" width="11.85546875" customWidth="1"/>
    <col min="8961" max="8962" width="14.28515625" customWidth="1"/>
    <col min="8963" max="8963" width="13" customWidth="1"/>
    <col min="8964" max="8964" width="12.85546875" customWidth="1"/>
    <col min="8965" max="8965" width="11.140625" customWidth="1"/>
    <col min="8966" max="8966" width="16.7109375" customWidth="1"/>
    <col min="8967" max="8967" width="11.85546875" customWidth="1"/>
    <col min="9217" max="9218" width="14.28515625" customWidth="1"/>
    <col min="9219" max="9219" width="13" customWidth="1"/>
    <col min="9220" max="9220" width="12.85546875" customWidth="1"/>
    <col min="9221" max="9221" width="11.140625" customWidth="1"/>
    <col min="9222" max="9222" width="16.7109375" customWidth="1"/>
    <col min="9223" max="9223" width="11.85546875" customWidth="1"/>
    <col min="9473" max="9474" width="14.28515625" customWidth="1"/>
    <col min="9475" max="9475" width="13" customWidth="1"/>
    <col min="9476" max="9476" width="12.85546875" customWidth="1"/>
    <col min="9477" max="9477" width="11.140625" customWidth="1"/>
    <col min="9478" max="9478" width="16.7109375" customWidth="1"/>
    <col min="9479" max="9479" width="11.85546875" customWidth="1"/>
    <col min="9729" max="9730" width="14.28515625" customWidth="1"/>
    <col min="9731" max="9731" width="13" customWidth="1"/>
    <col min="9732" max="9732" width="12.85546875" customWidth="1"/>
    <col min="9733" max="9733" width="11.140625" customWidth="1"/>
    <col min="9734" max="9734" width="16.7109375" customWidth="1"/>
    <col min="9735" max="9735" width="11.85546875" customWidth="1"/>
    <col min="9985" max="9986" width="14.28515625" customWidth="1"/>
    <col min="9987" max="9987" width="13" customWidth="1"/>
    <col min="9988" max="9988" width="12.85546875" customWidth="1"/>
    <col min="9989" max="9989" width="11.140625" customWidth="1"/>
    <col min="9990" max="9990" width="16.7109375" customWidth="1"/>
    <col min="9991" max="9991" width="11.85546875" customWidth="1"/>
    <col min="10241" max="10242" width="14.28515625" customWidth="1"/>
    <col min="10243" max="10243" width="13" customWidth="1"/>
    <col min="10244" max="10244" width="12.85546875" customWidth="1"/>
    <col min="10245" max="10245" width="11.140625" customWidth="1"/>
    <col min="10246" max="10246" width="16.7109375" customWidth="1"/>
    <col min="10247" max="10247" width="11.85546875" customWidth="1"/>
    <col min="10497" max="10498" width="14.28515625" customWidth="1"/>
    <col min="10499" max="10499" width="13" customWidth="1"/>
    <col min="10500" max="10500" width="12.85546875" customWidth="1"/>
    <col min="10501" max="10501" width="11.140625" customWidth="1"/>
    <col min="10502" max="10502" width="16.7109375" customWidth="1"/>
    <col min="10503" max="10503" width="11.85546875" customWidth="1"/>
    <col min="10753" max="10754" width="14.28515625" customWidth="1"/>
    <col min="10755" max="10755" width="13" customWidth="1"/>
    <col min="10756" max="10756" width="12.85546875" customWidth="1"/>
    <col min="10757" max="10757" width="11.140625" customWidth="1"/>
    <col min="10758" max="10758" width="16.7109375" customWidth="1"/>
    <col min="10759" max="10759" width="11.85546875" customWidth="1"/>
    <col min="11009" max="11010" width="14.28515625" customWidth="1"/>
    <col min="11011" max="11011" width="13" customWidth="1"/>
    <col min="11012" max="11012" width="12.85546875" customWidth="1"/>
    <col min="11013" max="11013" width="11.140625" customWidth="1"/>
    <col min="11014" max="11014" width="16.7109375" customWidth="1"/>
    <col min="11015" max="11015" width="11.85546875" customWidth="1"/>
    <col min="11265" max="11266" width="14.28515625" customWidth="1"/>
    <col min="11267" max="11267" width="13" customWidth="1"/>
    <col min="11268" max="11268" width="12.85546875" customWidth="1"/>
    <col min="11269" max="11269" width="11.140625" customWidth="1"/>
    <col min="11270" max="11270" width="16.7109375" customWidth="1"/>
    <col min="11271" max="11271" width="11.85546875" customWidth="1"/>
    <col min="11521" max="11522" width="14.28515625" customWidth="1"/>
    <col min="11523" max="11523" width="13" customWidth="1"/>
    <col min="11524" max="11524" width="12.85546875" customWidth="1"/>
    <col min="11525" max="11525" width="11.140625" customWidth="1"/>
    <col min="11526" max="11526" width="16.7109375" customWidth="1"/>
    <col min="11527" max="11527" width="11.85546875" customWidth="1"/>
    <col min="11777" max="11778" width="14.28515625" customWidth="1"/>
    <col min="11779" max="11779" width="13" customWidth="1"/>
    <col min="11780" max="11780" width="12.85546875" customWidth="1"/>
    <col min="11781" max="11781" width="11.140625" customWidth="1"/>
    <col min="11782" max="11782" width="16.7109375" customWidth="1"/>
    <col min="11783" max="11783" width="11.85546875" customWidth="1"/>
    <col min="12033" max="12034" width="14.28515625" customWidth="1"/>
    <col min="12035" max="12035" width="13" customWidth="1"/>
    <col min="12036" max="12036" width="12.85546875" customWidth="1"/>
    <col min="12037" max="12037" width="11.140625" customWidth="1"/>
    <col min="12038" max="12038" width="16.7109375" customWidth="1"/>
    <col min="12039" max="12039" width="11.85546875" customWidth="1"/>
    <col min="12289" max="12290" width="14.28515625" customWidth="1"/>
    <col min="12291" max="12291" width="13" customWidth="1"/>
    <col min="12292" max="12292" width="12.85546875" customWidth="1"/>
    <col min="12293" max="12293" width="11.140625" customWidth="1"/>
    <col min="12294" max="12294" width="16.7109375" customWidth="1"/>
    <col min="12295" max="12295" width="11.85546875" customWidth="1"/>
    <col min="12545" max="12546" width="14.28515625" customWidth="1"/>
    <col min="12547" max="12547" width="13" customWidth="1"/>
    <col min="12548" max="12548" width="12.85546875" customWidth="1"/>
    <col min="12549" max="12549" width="11.140625" customWidth="1"/>
    <col min="12550" max="12550" width="16.7109375" customWidth="1"/>
    <col min="12551" max="12551" width="11.85546875" customWidth="1"/>
    <col min="12801" max="12802" width="14.28515625" customWidth="1"/>
    <col min="12803" max="12803" width="13" customWidth="1"/>
    <col min="12804" max="12804" width="12.85546875" customWidth="1"/>
    <col min="12805" max="12805" width="11.140625" customWidth="1"/>
    <col min="12806" max="12806" width="16.7109375" customWidth="1"/>
    <col min="12807" max="12807" width="11.85546875" customWidth="1"/>
    <col min="13057" max="13058" width="14.28515625" customWidth="1"/>
    <col min="13059" max="13059" width="13" customWidth="1"/>
    <col min="13060" max="13060" width="12.85546875" customWidth="1"/>
    <col min="13061" max="13061" width="11.140625" customWidth="1"/>
    <col min="13062" max="13062" width="16.7109375" customWidth="1"/>
    <col min="13063" max="13063" width="11.85546875" customWidth="1"/>
    <col min="13313" max="13314" width="14.28515625" customWidth="1"/>
    <col min="13315" max="13315" width="13" customWidth="1"/>
    <col min="13316" max="13316" width="12.85546875" customWidth="1"/>
    <col min="13317" max="13317" width="11.140625" customWidth="1"/>
    <col min="13318" max="13318" width="16.7109375" customWidth="1"/>
    <col min="13319" max="13319" width="11.85546875" customWidth="1"/>
    <col min="13569" max="13570" width="14.28515625" customWidth="1"/>
    <col min="13571" max="13571" width="13" customWidth="1"/>
    <col min="13572" max="13572" width="12.85546875" customWidth="1"/>
    <col min="13573" max="13573" width="11.140625" customWidth="1"/>
    <col min="13574" max="13574" width="16.7109375" customWidth="1"/>
    <col min="13575" max="13575" width="11.85546875" customWidth="1"/>
    <col min="13825" max="13826" width="14.28515625" customWidth="1"/>
    <col min="13827" max="13827" width="13" customWidth="1"/>
    <col min="13828" max="13828" width="12.85546875" customWidth="1"/>
    <col min="13829" max="13829" width="11.140625" customWidth="1"/>
    <col min="13830" max="13830" width="16.7109375" customWidth="1"/>
    <col min="13831" max="13831" width="11.85546875" customWidth="1"/>
    <col min="14081" max="14082" width="14.28515625" customWidth="1"/>
    <col min="14083" max="14083" width="13" customWidth="1"/>
    <col min="14084" max="14084" width="12.85546875" customWidth="1"/>
    <col min="14085" max="14085" width="11.140625" customWidth="1"/>
    <col min="14086" max="14086" width="16.7109375" customWidth="1"/>
    <col min="14087" max="14087" width="11.85546875" customWidth="1"/>
    <col min="14337" max="14338" width="14.28515625" customWidth="1"/>
    <col min="14339" max="14339" width="13" customWidth="1"/>
    <col min="14340" max="14340" width="12.85546875" customWidth="1"/>
    <col min="14341" max="14341" width="11.140625" customWidth="1"/>
    <col min="14342" max="14342" width="16.7109375" customWidth="1"/>
    <col min="14343" max="14343" width="11.85546875" customWidth="1"/>
    <col min="14593" max="14594" width="14.28515625" customWidth="1"/>
    <col min="14595" max="14595" width="13" customWidth="1"/>
    <col min="14596" max="14596" width="12.85546875" customWidth="1"/>
    <col min="14597" max="14597" width="11.140625" customWidth="1"/>
    <col min="14598" max="14598" width="16.7109375" customWidth="1"/>
    <col min="14599" max="14599" width="11.85546875" customWidth="1"/>
    <col min="14849" max="14850" width="14.28515625" customWidth="1"/>
    <col min="14851" max="14851" width="13" customWidth="1"/>
    <col min="14852" max="14852" width="12.85546875" customWidth="1"/>
    <col min="14853" max="14853" width="11.140625" customWidth="1"/>
    <col min="14854" max="14854" width="16.7109375" customWidth="1"/>
    <col min="14855" max="14855" width="11.85546875" customWidth="1"/>
    <col min="15105" max="15106" width="14.28515625" customWidth="1"/>
    <col min="15107" max="15107" width="13" customWidth="1"/>
    <col min="15108" max="15108" width="12.85546875" customWidth="1"/>
    <col min="15109" max="15109" width="11.140625" customWidth="1"/>
    <col min="15110" max="15110" width="16.7109375" customWidth="1"/>
    <col min="15111" max="15111" width="11.85546875" customWidth="1"/>
    <col min="15361" max="15362" width="14.28515625" customWidth="1"/>
    <col min="15363" max="15363" width="13" customWidth="1"/>
    <col min="15364" max="15364" width="12.85546875" customWidth="1"/>
    <col min="15365" max="15365" width="11.140625" customWidth="1"/>
    <col min="15366" max="15366" width="16.7109375" customWidth="1"/>
    <col min="15367" max="15367" width="11.85546875" customWidth="1"/>
    <col min="15617" max="15618" width="14.28515625" customWidth="1"/>
    <col min="15619" max="15619" width="13" customWidth="1"/>
    <col min="15620" max="15620" width="12.85546875" customWidth="1"/>
    <col min="15621" max="15621" width="11.140625" customWidth="1"/>
    <col min="15622" max="15622" width="16.7109375" customWidth="1"/>
    <col min="15623" max="15623" width="11.85546875" customWidth="1"/>
    <col min="15873" max="15874" width="14.28515625" customWidth="1"/>
    <col min="15875" max="15875" width="13" customWidth="1"/>
    <col min="15876" max="15876" width="12.85546875" customWidth="1"/>
    <col min="15877" max="15877" width="11.140625" customWidth="1"/>
    <col min="15878" max="15878" width="16.7109375" customWidth="1"/>
    <col min="15879" max="15879" width="11.85546875" customWidth="1"/>
    <col min="16129" max="16130" width="14.28515625" customWidth="1"/>
    <col min="16131" max="16131" width="13" customWidth="1"/>
    <col min="16132" max="16132" width="12.85546875" customWidth="1"/>
    <col min="16133" max="16133" width="11.140625" customWidth="1"/>
    <col min="16134" max="16134" width="16.7109375" customWidth="1"/>
    <col min="16135" max="16135" width="11.85546875" customWidth="1"/>
  </cols>
  <sheetData>
    <row r="1" spans="1:7" ht="15" x14ac:dyDescent="0.2">
      <c r="A1" s="3011" t="s">
        <v>4716</v>
      </c>
      <c r="B1" s="4611"/>
      <c r="C1" s="4611"/>
      <c r="D1" s="4611"/>
      <c r="E1" s="4611"/>
      <c r="F1" s="4611"/>
      <c r="G1" s="4762" t="s">
        <v>4964</v>
      </c>
    </row>
    <row r="2" spans="1:7" ht="15" customHeight="1" x14ac:dyDescent="0.2">
      <c r="A2" s="3011" t="s">
        <v>5443</v>
      </c>
      <c r="B2" s="4611"/>
      <c r="C2" s="4611"/>
      <c r="D2" s="4611"/>
      <c r="E2" s="4611"/>
      <c r="F2" s="4611"/>
      <c r="G2" s="4611"/>
    </row>
    <row r="3" spans="1:7" ht="15" customHeight="1" x14ac:dyDescent="0.2">
      <c r="A3" s="3011" t="s">
        <v>4717</v>
      </c>
      <c r="B3" s="4611"/>
      <c r="C3" s="4611"/>
      <c r="D3" s="4611"/>
      <c r="E3" s="4611"/>
      <c r="F3" s="4611"/>
      <c r="G3" s="4611"/>
    </row>
    <row r="4" spans="1:7" ht="15" x14ac:dyDescent="0.2">
      <c r="A4" s="3011"/>
      <c r="B4" s="4611"/>
      <c r="C4" s="4611"/>
      <c r="D4" s="4611"/>
      <c r="E4" s="4611"/>
      <c r="F4" s="4611"/>
      <c r="G4" s="4611"/>
    </row>
    <row r="5" spans="1:7" ht="38.25" customHeight="1" x14ac:dyDescent="0.2">
      <c r="A5" s="4612" t="s">
        <v>2698</v>
      </c>
      <c r="B5" s="5703" t="s">
        <v>4718</v>
      </c>
      <c r="C5" s="5703"/>
      <c r="D5" s="5703" t="s">
        <v>4719</v>
      </c>
      <c r="E5" s="5703"/>
      <c r="F5" s="5677" t="s">
        <v>4720</v>
      </c>
      <c r="G5" s="5677"/>
    </row>
    <row r="6" spans="1:7" x14ac:dyDescent="0.2">
      <c r="A6" s="4981" t="s">
        <v>31</v>
      </c>
      <c r="B6" s="4977">
        <f>SUM(B7:B11)</f>
        <v>228</v>
      </c>
      <c r="C6" s="4982"/>
      <c r="D6" s="4977">
        <f>SUM(D7:D11)</f>
        <v>81</v>
      </c>
      <c r="E6" s="4982"/>
      <c r="F6" s="4977">
        <f>SUM(F7:F11)</f>
        <v>259</v>
      </c>
      <c r="G6" s="4983"/>
    </row>
    <row r="7" spans="1:7" x14ac:dyDescent="0.2">
      <c r="A7" s="5481">
        <v>2009</v>
      </c>
      <c r="B7" s="5146">
        <v>42</v>
      </c>
      <c r="C7" s="5481"/>
      <c r="D7" s="5146">
        <v>15</v>
      </c>
      <c r="E7" s="5481"/>
      <c r="F7" s="5146">
        <v>25</v>
      </c>
      <c r="G7" s="5487"/>
    </row>
    <row r="8" spans="1:7" x14ac:dyDescent="0.2">
      <c r="A8" s="4621">
        <v>2010</v>
      </c>
      <c r="B8" s="4622">
        <v>44</v>
      </c>
      <c r="C8" s="4621"/>
      <c r="D8" s="4622">
        <v>15</v>
      </c>
      <c r="E8" s="4621"/>
      <c r="F8" s="4622">
        <v>55</v>
      </c>
      <c r="G8" s="4613"/>
    </row>
    <row r="9" spans="1:7" x14ac:dyDescent="0.2">
      <c r="A9" s="4621">
        <v>2011</v>
      </c>
      <c r="B9" s="4622">
        <v>47</v>
      </c>
      <c r="C9" s="4621"/>
      <c r="D9" s="4622">
        <v>20</v>
      </c>
      <c r="E9" s="4621"/>
      <c r="F9" s="4622">
        <v>61</v>
      </c>
      <c r="G9" s="4613"/>
    </row>
    <row r="10" spans="1:7" x14ac:dyDescent="0.2">
      <c r="A10" s="4621">
        <v>2012</v>
      </c>
      <c r="B10" s="4622">
        <v>48</v>
      </c>
      <c r="C10" s="4621"/>
      <c r="D10" s="4622">
        <v>16</v>
      </c>
      <c r="E10" s="4621"/>
      <c r="F10" s="4622">
        <v>50</v>
      </c>
      <c r="G10" s="4613"/>
    </row>
    <row r="11" spans="1:7" ht="14.25" x14ac:dyDescent="0.2">
      <c r="A11" s="5480" t="s">
        <v>4721</v>
      </c>
      <c r="B11" s="5155">
        <v>47</v>
      </c>
      <c r="C11" s="5480"/>
      <c r="D11" s="5155">
        <v>15</v>
      </c>
      <c r="E11" s="5480"/>
      <c r="F11" s="5155">
        <v>68</v>
      </c>
      <c r="G11" s="5488"/>
    </row>
    <row r="12" spans="1:7" x14ac:dyDescent="0.2">
      <c r="A12" s="4613"/>
      <c r="B12" s="4613"/>
      <c r="C12" s="4613"/>
      <c r="D12" s="4613"/>
      <c r="E12" s="4613"/>
      <c r="F12" s="4613"/>
      <c r="G12" s="4613"/>
    </row>
    <row r="13" spans="1:7" x14ac:dyDescent="0.2">
      <c r="A13" s="3026"/>
      <c r="B13" s="3026"/>
      <c r="C13" s="3026"/>
      <c r="D13" s="3026"/>
      <c r="E13" s="3026"/>
      <c r="F13" s="3026"/>
      <c r="G13" s="3026"/>
    </row>
    <row r="14" spans="1:7" ht="14.25" x14ac:dyDescent="0.2">
      <c r="A14" s="3030" t="s">
        <v>4722</v>
      </c>
      <c r="B14" s="3026"/>
      <c r="C14" s="3026"/>
      <c r="D14" s="3026"/>
      <c r="E14" s="3026"/>
      <c r="F14" s="3026"/>
      <c r="G14" s="3026"/>
    </row>
    <row r="15" spans="1:7" x14ac:dyDescent="0.2">
      <c r="A15" s="2125" t="s">
        <v>4651</v>
      </c>
      <c r="B15" s="3026"/>
      <c r="C15" s="3026"/>
      <c r="D15" s="3026"/>
      <c r="E15" s="3026"/>
      <c r="F15" s="3026"/>
      <c r="G15" s="3026"/>
    </row>
  </sheetData>
  <mergeCells count="3">
    <mergeCell ref="B5:C5"/>
    <mergeCell ref="D5:E5"/>
    <mergeCell ref="F5:G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&amp;L&amp;"Tahoma,Normal"244</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EB700B"/>
  </sheetPr>
  <dimension ref="A1:G17"/>
  <sheetViews>
    <sheetView showGridLines="0" view="pageBreakPreview" zoomScaleNormal="100" zoomScaleSheetLayoutView="100" workbookViewId="0">
      <selection activeCell="A10" sqref="A10"/>
    </sheetView>
  </sheetViews>
  <sheetFormatPr baseColWidth="10" defaultRowHeight="12.75" x14ac:dyDescent="0.2"/>
  <cols>
    <col min="1" max="1" width="73" customWidth="1"/>
    <col min="2" max="2" width="15.140625" customWidth="1"/>
    <col min="3" max="3" width="13.7109375" customWidth="1"/>
    <col min="7" max="7" width="41.42578125" customWidth="1"/>
    <col min="8" max="8" width="21.85546875" customWidth="1"/>
    <col min="257" max="257" width="73" customWidth="1"/>
    <col min="258" max="258" width="14.140625" customWidth="1"/>
    <col min="259" max="259" width="12.42578125" customWidth="1"/>
    <col min="263" max="263" width="41.42578125" customWidth="1"/>
    <col min="264" max="264" width="21.85546875" customWidth="1"/>
    <col min="513" max="513" width="73" customWidth="1"/>
    <col min="514" max="514" width="14.140625" customWidth="1"/>
    <col min="515" max="515" width="12.42578125" customWidth="1"/>
    <col min="519" max="519" width="41.42578125" customWidth="1"/>
    <col min="520" max="520" width="21.85546875" customWidth="1"/>
    <col min="769" max="769" width="73" customWidth="1"/>
    <col min="770" max="770" width="14.140625" customWidth="1"/>
    <col min="771" max="771" width="12.42578125" customWidth="1"/>
    <col min="775" max="775" width="41.42578125" customWidth="1"/>
    <col min="776" max="776" width="21.85546875" customWidth="1"/>
    <col min="1025" max="1025" width="73" customWidth="1"/>
    <col min="1026" max="1026" width="14.140625" customWidth="1"/>
    <col min="1027" max="1027" width="12.42578125" customWidth="1"/>
    <col min="1031" max="1031" width="41.42578125" customWidth="1"/>
    <col min="1032" max="1032" width="21.85546875" customWidth="1"/>
    <col min="1281" max="1281" width="73" customWidth="1"/>
    <col min="1282" max="1282" width="14.140625" customWidth="1"/>
    <col min="1283" max="1283" width="12.42578125" customWidth="1"/>
    <col min="1287" max="1287" width="41.42578125" customWidth="1"/>
    <col min="1288" max="1288" width="21.85546875" customWidth="1"/>
    <col min="1537" max="1537" width="73" customWidth="1"/>
    <col min="1538" max="1538" width="14.140625" customWidth="1"/>
    <col min="1539" max="1539" width="12.42578125" customWidth="1"/>
    <col min="1543" max="1543" width="41.42578125" customWidth="1"/>
    <col min="1544" max="1544" width="21.85546875" customWidth="1"/>
    <col min="1793" max="1793" width="73" customWidth="1"/>
    <col min="1794" max="1794" width="14.140625" customWidth="1"/>
    <col min="1795" max="1795" width="12.42578125" customWidth="1"/>
    <col min="1799" max="1799" width="41.42578125" customWidth="1"/>
    <col min="1800" max="1800" width="21.85546875" customWidth="1"/>
    <col min="2049" max="2049" width="73" customWidth="1"/>
    <col min="2050" max="2050" width="14.140625" customWidth="1"/>
    <col min="2051" max="2051" width="12.42578125" customWidth="1"/>
    <col min="2055" max="2055" width="41.42578125" customWidth="1"/>
    <col min="2056" max="2056" width="21.85546875" customWidth="1"/>
    <col min="2305" max="2305" width="73" customWidth="1"/>
    <col min="2306" max="2306" width="14.140625" customWidth="1"/>
    <col min="2307" max="2307" width="12.42578125" customWidth="1"/>
    <col min="2311" max="2311" width="41.42578125" customWidth="1"/>
    <col min="2312" max="2312" width="21.85546875" customWidth="1"/>
    <col min="2561" max="2561" width="73" customWidth="1"/>
    <col min="2562" max="2562" width="14.140625" customWidth="1"/>
    <col min="2563" max="2563" width="12.42578125" customWidth="1"/>
    <col min="2567" max="2567" width="41.42578125" customWidth="1"/>
    <col min="2568" max="2568" width="21.85546875" customWidth="1"/>
    <col min="2817" max="2817" width="73" customWidth="1"/>
    <col min="2818" max="2818" width="14.140625" customWidth="1"/>
    <col min="2819" max="2819" width="12.42578125" customWidth="1"/>
    <col min="2823" max="2823" width="41.42578125" customWidth="1"/>
    <col min="2824" max="2824" width="21.85546875" customWidth="1"/>
    <col min="3073" max="3073" width="73" customWidth="1"/>
    <col min="3074" max="3074" width="14.140625" customWidth="1"/>
    <col min="3075" max="3075" width="12.42578125" customWidth="1"/>
    <col min="3079" max="3079" width="41.42578125" customWidth="1"/>
    <col min="3080" max="3080" width="21.85546875" customWidth="1"/>
    <col min="3329" max="3329" width="73" customWidth="1"/>
    <col min="3330" max="3330" width="14.140625" customWidth="1"/>
    <col min="3331" max="3331" width="12.42578125" customWidth="1"/>
    <col min="3335" max="3335" width="41.42578125" customWidth="1"/>
    <col min="3336" max="3336" width="21.85546875" customWidth="1"/>
    <col min="3585" max="3585" width="73" customWidth="1"/>
    <col min="3586" max="3586" width="14.140625" customWidth="1"/>
    <col min="3587" max="3587" width="12.42578125" customWidth="1"/>
    <col min="3591" max="3591" width="41.42578125" customWidth="1"/>
    <col min="3592" max="3592" width="21.85546875" customWidth="1"/>
    <col min="3841" max="3841" width="73" customWidth="1"/>
    <col min="3842" max="3842" width="14.140625" customWidth="1"/>
    <col min="3843" max="3843" width="12.42578125" customWidth="1"/>
    <col min="3847" max="3847" width="41.42578125" customWidth="1"/>
    <col min="3848" max="3848" width="21.85546875" customWidth="1"/>
    <col min="4097" max="4097" width="73" customWidth="1"/>
    <col min="4098" max="4098" width="14.140625" customWidth="1"/>
    <col min="4099" max="4099" width="12.42578125" customWidth="1"/>
    <col min="4103" max="4103" width="41.42578125" customWidth="1"/>
    <col min="4104" max="4104" width="21.85546875" customWidth="1"/>
    <col min="4353" max="4353" width="73" customWidth="1"/>
    <col min="4354" max="4354" width="14.140625" customWidth="1"/>
    <col min="4355" max="4355" width="12.42578125" customWidth="1"/>
    <col min="4359" max="4359" width="41.42578125" customWidth="1"/>
    <col min="4360" max="4360" width="21.85546875" customWidth="1"/>
    <col min="4609" max="4609" width="73" customWidth="1"/>
    <col min="4610" max="4610" width="14.140625" customWidth="1"/>
    <col min="4611" max="4611" width="12.42578125" customWidth="1"/>
    <col min="4615" max="4615" width="41.42578125" customWidth="1"/>
    <col min="4616" max="4616" width="21.85546875" customWidth="1"/>
    <col min="4865" max="4865" width="73" customWidth="1"/>
    <col min="4866" max="4866" width="14.140625" customWidth="1"/>
    <col min="4867" max="4867" width="12.42578125" customWidth="1"/>
    <col min="4871" max="4871" width="41.42578125" customWidth="1"/>
    <col min="4872" max="4872" width="21.85546875" customWidth="1"/>
    <col min="5121" max="5121" width="73" customWidth="1"/>
    <col min="5122" max="5122" width="14.140625" customWidth="1"/>
    <col min="5123" max="5123" width="12.42578125" customWidth="1"/>
    <col min="5127" max="5127" width="41.42578125" customWidth="1"/>
    <col min="5128" max="5128" width="21.85546875" customWidth="1"/>
    <col min="5377" max="5377" width="73" customWidth="1"/>
    <col min="5378" max="5378" width="14.140625" customWidth="1"/>
    <col min="5379" max="5379" width="12.42578125" customWidth="1"/>
    <col min="5383" max="5383" width="41.42578125" customWidth="1"/>
    <col min="5384" max="5384" width="21.85546875" customWidth="1"/>
    <col min="5633" max="5633" width="73" customWidth="1"/>
    <col min="5634" max="5634" width="14.140625" customWidth="1"/>
    <col min="5635" max="5635" width="12.42578125" customWidth="1"/>
    <col min="5639" max="5639" width="41.42578125" customWidth="1"/>
    <col min="5640" max="5640" width="21.85546875" customWidth="1"/>
    <col min="5889" max="5889" width="73" customWidth="1"/>
    <col min="5890" max="5890" width="14.140625" customWidth="1"/>
    <col min="5891" max="5891" width="12.42578125" customWidth="1"/>
    <col min="5895" max="5895" width="41.42578125" customWidth="1"/>
    <col min="5896" max="5896" width="21.85546875" customWidth="1"/>
    <col min="6145" max="6145" width="73" customWidth="1"/>
    <col min="6146" max="6146" width="14.140625" customWidth="1"/>
    <col min="6147" max="6147" width="12.42578125" customWidth="1"/>
    <col min="6151" max="6151" width="41.42578125" customWidth="1"/>
    <col min="6152" max="6152" width="21.85546875" customWidth="1"/>
    <col min="6401" max="6401" width="73" customWidth="1"/>
    <col min="6402" max="6402" width="14.140625" customWidth="1"/>
    <col min="6403" max="6403" width="12.42578125" customWidth="1"/>
    <col min="6407" max="6407" width="41.42578125" customWidth="1"/>
    <col min="6408" max="6408" width="21.85546875" customWidth="1"/>
    <col min="6657" max="6657" width="73" customWidth="1"/>
    <col min="6658" max="6658" width="14.140625" customWidth="1"/>
    <col min="6659" max="6659" width="12.42578125" customWidth="1"/>
    <col min="6663" max="6663" width="41.42578125" customWidth="1"/>
    <col min="6664" max="6664" width="21.85546875" customWidth="1"/>
    <col min="6913" max="6913" width="73" customWidth="1"/>
    <col min="6914" max="6914" width="14.140625" customWidth="1"/>
    <col min="6915" max="6915" width="12.42578125" customWidth="1"/>
    <col min="6919" max="6919" width="41.42578125" customWidth="1"/>
    <col min="6920" max="6920" width="21.85546875" customWidth="1"/>
    <col min="7169" max="7169" width="73" customWidth="1"/>
    <col min="7170" max="7170" width="14.140625" customWidth="1"/>
    <col min="7171" max="7171" width="12.42578125" customWidth="1"/>
    <col min="7175" max="7175" width="41.42578125" customWidth="1"/>
    <col min="7176" max="7176" width="21.85546875" customWidth="1"/>
    <col min="7425" max="7425" width="73" customWidth="1"/>
    <col min="7426" max="7426" width="14.140625" customWidth="1"/>
    <col min="7427" max="7427" width="12.42578125" customWidth="1"/>
    <col min="7431" max="7431" width="41.42578125" customWidth="1"/>
    <col min="7432" max="7432" width="21.85546875" customWidth="1"/>
    <col min="7681" max="7681" width="73" customWidth="1"/>
    <col min="7682" max="7682" width="14.140625" customWidth="1"/>
    <col min="7683" max="7683" width="12.42578125" customWidth="1"/>
    <col min="7687" max="7687" width="41.42578125" customWidth="1"/>
    <col min="7688" max="7688" width="21.85546875" customWidth="1"/>
    <col min="7937" max="7937" width="73" customWidth="1"/>
    <col min="7938" max="7938" width="14.140625" customWidth="1"/>
    <col min="7939" max="7939" width="12.42578125" customWidth="1"/>
    <col min="7943" max="7943" width="41.42578125" customWidth="1"/>
    <col min="7944" max="7944" width="21.85546875" customWidth="1"/>
    <col min="8193" max="8193" width="73" customWidth="1"/>
    <col min="8194" max="8194" width="14.140625" customWidth="1"/>
    <col min="8195" max="8195" width="12.42578125" customWidth="1"/>
    <col min="8199" max="8199" width="41.42578125" customWidth="1"/>
    <col min="8200" max="8200" width="21.85546875" customWidth="1"/>
    <col min="8449" max="8449" width="73" customWidth="1"/>
    <col min="8450" max="8450" width="14.140625" customWidth="1"/>
    <col min="8451" max="8451" width="12.42578125" customWidth="1"/>
    <col min="8455" max="8455" width="41.42578125" customWidth="1"/>
    <col min="8456" max="8456" width="21.85546875" customWidth="1"/>
    <col min="8705" max="8705" width="73" customWidth="1"/>
    <col min="8706" max="8706" width="14.140625" customWidth="1"/>
    <col min="8707" max="8707" width="12.42578125" customWidth="1"/>
    <col min="8711" max="8711" width="41.42578125" customWidth="1"/>
    <col min="8712" max="8712" width="21.85546875" customWidth="1"/>
    <col min="8961" max="8961" width="73" customWidth="1"/>
    <col min="8962" max="8962" width="14.140625" customWidth="1"/>
    <col min="8963" max="8963" width="12.42578125" customWidth="1"/>
    <col min="8967" max="8967" width="41.42578125" customWidth="1"/>
    <col min="8968" max="8968" width="21.85546875" customWidth="1"/>
    <col min="9217" max="9217" width="73" customWidth="1"/>
    <col min="9218" max="9218" width="14.140625" customWidth="1"/>
    <col min="9219" max="9219" width="12.42578125" customWidth="1"/>
    <col min="9223" max="9223" width="41.42578125" customWidth="1"/>
    <col min="9224" max="9224" width="21.85546875" customWidth="1"/>
    <col min="9473" max="9473" width="73" customWidth="1"/>
    <col min="9474" max="9474" width="14.140625" customWidth="1"/>
    <col min="9475" max="9475" width="12.42578125" customWidth="1"/>
    <col min="9479" max="9479" width="41.42578125" customWidth="1"/>
    <col min="9480" max="9480" width="21.85546875" customWidth="1"/>
    <col min="9729" max="9729" width="73" customWidth="1"/>
    <col min="9730" max="9730" width="14.140625" customWidth="1"/>
    <col min="9731" max="9731" width="12.42578125" customWidth="1"/>
    <col min="9735" max="9735" width="41.42578125" customWidth="1"/>
    <col min="9736" max="9736" width="21.85546875" customWidth="1"/>
    <col min="9985" max="9985" width="73" customWidth="1"/>
    <col min="9986" max="9986" width="14.140625" customWidth="1"/>
    <col min="9987" max="9987" width="12.42578125" customWidth="1"/>
    <col min="9991" max="9991" width="41.42578125" customWidth="1"/>
    <col min="9992" max="9992" width="21.85546875" customWidth="1"/>
    <col min="10241" max="10241" width="73" customWidth="1"/>
    <col min="10242" max="10242" width="14.140625" customWidth="1"/>
    <col min="10243" max="10243" width="12.42578125" customWidth="1"/>
    <col min="10247" max="10247" width="41.42578125" customWidth="1"/>
    <col min="10248" max="10248" width="21.85546875" customWidth="1"/>
    <col min="10497" max="10497" width="73" customWidth="1"/>
    <col min="10498" max="10498" width="14.140625" customWidth="1"/>
    <col min="10499" max="10499" width="12.42578125" customWidth="1"/>
    <col min="10503" max="10503" width="41.42578125" customWidth="1"/>
    <col min="10504" max="10504" width="21.85546875" customWidth="1"/>
    <col min="10753" max="10753" width="73" customWidth="1"/>
    <col min="10754" max="10754" width="14.140625" customWidth="1"/>
    <col min="10755" max="10755" width="12.42578125" customWidth="1"/>
    <col min="10759" max="10759" width="41.42578125" customWidth="1"/>
    <col min="10760" max="10760" width="21.85546875" customWidth="1"/>
    <col min="11009" max="11009" width="73" customWidth="1"/>
    <col min="11010" max="11010" width="14.140625" customWidth="1"/>
    <col min="11011" max="11011" width="12.42578125" customWidth="1"/>
    <col min="11015" max="11015" width="41.42578125" customWidth="1"/>
    <col min="11016" max="11016" width="21.85546875" customWidth="1"/>
    <col min="11265" max="11265" width="73" customWidth="1"/>
    <col min="11266" max="11266" width="14.140625" customWidth="1"/>
    <col min="11267" max="11267" width="12.42578125" customWidth="1"/>
    <col min="11271" max="11271" width="41.42578125" customWidth="1"/>
    <col min="11272" max="11272" width="21.85546875" customWidth="1"/>
    <col min="11521" max="11521" width="73" customWidth="1"/>
    <col min="11522" max="11522" width="14.140625" customWidth="1"/>
    <col min="11523" max="11523" width="12.42578125" customWidth="1"/>
    <col min="11527" max="11527" width="41.42578125" customWidth="1"/>
    <col min="11528" max="11528" width="21.85546875" customWidth="1"/>
    <col min="11777" max="11777" width="73" customWidth="1"/>
    <col min="11778" max="11778" width="14.140625" customWidth="1"/>
    <col min="11779" max="11779" width="12.42578125" customWidth="1"/>
    <col min="11783" max="11783" width="41.42578125" customWidth="1"/>
    <col min="11784" max="11784" width="21.85546875" customWidth="1"/>
    <col min="12033" max="12033" width="73" customWidth="1"/>
    <col min="12034" max="12034" width="14.140625" customWidth="1"/>
    <col min="12035" max="12035" width="12.42578125" customWidth="1"/>
    <col min="12039" max="12039" width="41.42578125" customWidth="1"/>
    <col min="12040" max="12040" width="21.85546875" customWidth="1"/>
    <col min="12289" max="12289" width="73" customWidth="1"/>
    <col min="12290" max="12290" width="14.140625" customWidth="1"/>
    <col min="12291" max="12291" width="12.42578125" customWidth="1"/>
    <col min="12295" max="12295" width="41.42578125" customWidth="1"/>
    <col min="12296" max="12296" width="21.85546875" customWidth="1"/>
    <col min="12545" max="12545" width="73" customWidth="1"/>
    <col min="12546" max="12546" width="14.140625" customWidth="1"/>
    <col min="12547" max="12547" width="12.42578125" customWidth="1"/>
    <col min="12551" max="12551" width="41.42578125" customWidth="1"/>
    <col min="12552" max="12552" width="21.85546875" customWidth="1"/>
    <col min="12801" max="12801" width="73" customWidth="1"/>
    <col min="12802" max="12802" width="14.140625" customWidth="1"/>
    <col min="12803" max="12803" width="12.42578125" customWidth="1"/>
    <col min="12807" max="12807" width="41.42578125" customWidth="1"/>
    <col min="12808" max="12808" width="21.85546875" customWidth="1"/>
    <col min="13057" max="13057" width="73" customWidth="1"/>
    <col min="13058" max="13058" width="14.140625" customWidth="1"/>
    <col min="13059" max="13059" width="12.42578125" customWidth="1"/>
    <col min="13063" max="13063" width="41.42578125" customWidth="1"/>
    <col min="13064" max="13064" width="21.85546875" customWidth="1"/>
    <col min="13313" max="13313" width="73" customWidth="1"/>
    <col min="13314" max="13314" width="14.140625" customWidth="1"/>
    <col min="13315" max="13315" width="12.42578125" customWidth="1"/>
    <col min="13319" max="13319" width="41.42578125" customWidth="1"/>
    <col min="13320" max="13320" width="21.85546875" customWidth="1"/>
    <col min="13569" max="13569" width="73" customWidth="1"/>
    <col min="13570" max="13570" width="14.140625" customWidth="1"/>
    <col min="13571" max="13571" width="12.42578125" customWidth="1"/>
    <col min="13575" max="13575" width="41.42578125" customWidth="1"/>
    <col min="13576" max="13576" width="21.85546875" customWidth="1"/>
    <col min="13825" max="13825" width="73" customWidth="1"/>
    <col min="13826" max="13826" width="14.140625" customWidth="1"/>
    <col min="13827" max="13827" width="12.42578125" customWidth="1"/>
    <col min="13831" max="13831" width="41.42578125" customWidth="1"/>
    <col min="13832" max="13832" width="21.85546875" customWidth="1"/>
    <col min="14081" max="14081" width="73" customWidth="1"/>
    <col min="14082" max="14082" width="14.140625" customWidth="1"/>
    <col min="14083" max="14083" width="12.42578125" customWidth="1"/>
    <col min="14087" max="14087" width="41.42578125" customWidth="1"/>
    <col min="14088" max="14088" width="21.85546875" customWidth="1"/>
    <col min="14337" max="14337" width="73" customWidth="1"/>
    <col min="14338" max="14338" width="14.140625" customWidth="1"/>
    <col min="14339" max="14339" width="12.42578125" customWidth="1"/>
    <col min="14343" max="14343" width="41.42578125" customWidth="1"/>
    <col min="14344" max="14344" width="21.85546875" customWidth="1"/>
    <col min="14593" max="14593" width="73" customWidth="1"/>
    <col min="14594" max="14594" width="14.140625" customWidth="1"/>
    <col min="14595" max="14595" width="12.42578125" customWidth="1"/>
    <col min="14599" max="14599" width="41.42578125" customWidth="1"/>
    <col min="14600" max="14600" width="21.85546875" customWidth="1"/>
    <col min="14849" max="14849" width="73" customWidth="1"/>
    <col min="14850" max="14850" width="14.140625" customWidth="1"/>
    <col min="14851" max="14851" width="12.42578125" customWidth="1"/>
    <col min="14855" max="14855" width="41.42578125" customWidth="1"/>
    <col min="14856" max="14856" width="21.85546875" customWidth="1"/>
    <col min="15105" max="15105" width="73" customWidth="1"/>
    <col min="15106" max="15106" width="14.140625" customWidth="1"/>
    <col min="15107" max="15107" width="12.42578125" customWidth="1"/>
    <col min="15111" max="15111" width="41.42578125" customWidth="1"/>
    <col min="15112" max="15112" width="21.85546875" customWidth="1"/>
    <col min="15361" max="15361" width="73" customWidth="1"/>
    <col min="15362" max="15362" width="14.140625" customWidth="1"/>
    <col min="15363" max="15363" width="12.42578125" customWidth="1"/>
    <col min="15367" max="15367" width="41.42578125" customWidth="1"/>
    <col min="15368" max="15368" width="21.85546875" customWidth="1"/>
    <col min="15617" max="15617" width="73" customWidth="1"/>
    <col min="15618" max="15618" width="14.140625" customWidth="1"/>
    <col min="15619" max="15619" width="12.42578125" customWidth="1"/>
    <col min="15623" max="15623" width="41.42578125" customWidth="1"/>
    <col min="15624" max="15624" width="21.85546875" customWidth="1"/>
    <col min="15873" max="15873" width="73" customWidth="1"/>
    <col min="15874" max="15874" width="14.140625" customWidth="1"/>
    <col min="15875" max="15875" width="12.42578125" customWidth="1"/>
    <col min="15879" max="15879" width="41.42578125" customWidth="1"/>
    <col min="15880" max="15880" width="21.85546875" customWidth="1"/>
    <col min="16129" max="16129" width="73" customWidth="1"/>
    <col min="16130" max="16130" width="14.140625" customWidth="1"/>
    <col min="16131" max="16131" width="12.42578125" customWidth="1"/>
    <col min="16135" max="16135" width="41.42578125" customWidth="1"/>
    <col min="16136" max="16136" width="21.85546875" customWidth="1"/>
  </cols>
  <sheetData>
    <row r="1" spans="1:7" ht="16.5" customHeight="1" x14ac:dyDescent="0.2">
      <c r="A1" s="4614" t="s">
        <v>5344</v>
      </c>
      <c r="B1" s="2314"/>
      <c r="C1" s="4615" t="s">
        <v>4965</v>
      </c>
    </row>
    <row r="2" spans="1:7" ht="16.5" customHeight="1" x14ac:dyDescent="0.2">
      <c r="A2" s="4614" t="s">
        <v>5444</v>
      </c>
      <c r="B2" s="2314"/>
      <c r="C2" s="4615"/>
    </row>
    <row r="3" spans="1:7" ht="15" x14ac:dyDescent="0.2">
      <c r="A3" s="3038">
        <v>2013</v>
      </c>
      <c r="B3" s="3038"/>
      <c r="C3" s="2314"/>
    </row>
    <row r="4" spans="1:7" ht="15" x14ac:dyDescent="0.2">
      <c r="A4" s="3038"/>
      <c r="B4" s="3038"/>
      <c r="C4" s="2314"/>
    </row>
    <row r="5" spans="1:7" ht="30" customHeight="1" x14ac:dyDescent="0.2">
      <c r="A5" s="4575" t="s">
        <v>4723</v>
      </c>
      <c r="B5" s="5686" t="s">
        <v>4724</v>
      </c>
      <c r="C5" s="5686"/>
    </row>
    <row r="6" spans="1:7" ht="15.75" customHeight="1" x14ac:dyDescent="0.2">
      <c r="A6" s="4576" t="s">
        <v>31</v>
      </c>
      <c r="B6" s="4258">
        <f>SUM(B7:B15)</f>
        <v>15</v>
      </c>
      <c r="C6" s="4676"/>
    </row>
    <row r="7" spans="1:7" ht="15.75" customHeight="1" x14ac:dyDescent="0.2">
      <c r="A7" s="5482" t="s">
        <v>4725</v>
      </c>
      <c r="B7" s="5483">
        <v>1</v>
      </c>
      <c r="C7" s="5156"/>
      <c r="G7" s="4616"/>
    </row>
    <row r="8" spans="1:7" ht="15.75" customHeight="1" x14ac:dyDescent="0.2">
      <c r="A8" s="4619" t="s">
        <v>1374</v>
      </c>
      <c r="B8" s="5484">
        <v>1</v>
      </c>
      <c r="C8" s="2375"/>
    </row>
    <row r="9" spans="1:7" ht="15.75" customHeight="1" x14ac:dyDescent="0.2">
      <c r="A9" s="4619" t="s">
        <v>4726</v>
      </c>
      <c r="B9" s="5484">
        <v>1</v>
      </c>
      <c r="C9" s="2375"/>
    </row>
    <row r="10" spans="1:7" ht="15.75" customHeight="1" x14ac:dyDescent="0.2">
      <c r="A10" s="4619" t="s">
        <v>4727</v>
      </c>
      <c r="B10" s="5484">
        <v>2</v>
      </c>
      <c r="C10" s="2375"/>
    </row>
    <row r="11" spans="1:7" ht="15.75" customHeight="1" x14ac:dyDescent="0.2">
      <c r="A11" s="4619" t="s">
        <v>4728</v>
      </c>
      <c r="B11" s="5484">
        <v>2</v>
      </c>
      <c r="C11" s="2375"/>
    </row>
    <row r="12" spans="1:7" ht="15.75" customHeight="1" x14ac:dyDescent="0.2">
      <c r="A12" s="4619" t="s">
        <v>4729</v>
      </c>
      <c r="B12" s="5484">
        <v>1</v>
      </c>
      <c r="C12" s="2375"/>
    </row>
    <row r="13" spans="1:7" ht="15.75" customHeight="1" x14ac:dyDescent="0.2">
      <c r="A13" s="4619" t="s">
        <v>4730</v>
      </c>
      <c r="B13" s="5484">
        <v>1</v>
      </c>
      <c r="C13" s="2375"/>
    </row>
    <row r="14" spans="1:7" ht="15.75" customHeight="1" x14ac:dyDescent="0.2">
      <c r="A14" s="4619" t="s">
        <v>4731</v>
      </c>
      <c r="B14" s="5484">
        <v>1</v>
      </c>
      <c r="C14" s="2375"/>
    </row>
    <row r="15" spans="1:7" ht="15.75" customHeight="1" x14ac:dyDescent="0.2">
      <c r="A15" s="5485" t="s">
        <v>4732</v>
      </c>
      <c r="B15" s="5486">
        <v>5</v>
      </c>
      <c r="C15" s="5157"/>
    </row>
    <row r="16" spans="1:7" x14ac:dyDescent="0.2">
      <c r="A16" s="4617"/>
      <c r="B16" s="4618"/>
      <c r="C16" s="2314"/>
    </row>
    <row r="17" spans="1:1" x14ac:dyDescent="0.2">
      <c r="A17" s="4619" t="s">
        <v>4651</v>
      </c>
    </row>
  </sheetData>
  <mergeCells count="1">
    <mergeCell ref="B5:C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&amp;R&amp;"Tahoma,Normal"245</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EB700B"/>
  </sheetPr>
  <dimension ref="A1:F12"/>
  <sheetViews>
    <sheetView showGridLines="0" view="pageBreakPreview" zoomScaleNormal="100" zoomScaleSheetLayoutView="100" workbookViewId="0">
      <selection activeCell="A10" sqref="A10"/>
    </sheetView>
  </sheetViews>
  <sheetFormatPr baseColWidth="10" defaultRowHeight="12.75" x14ac:dyDescent="0.2"/>
  <cols>
    <col min="1" max="1" width="56.42578125" customWidth="1"/>
    <col min="2" max="2" width="22.140625" customWidth="1"/>
    <col min="3" max="3" width="20.85546875" customWidth="1"/>
    <col min="4" max="4" width="15.5703125" customWidth="1"/>
    <col min="257" max="257" width="56.42578125" customWidth="1"/>
    <col min="258" max="258" width="22.140625" customWidth="1"/>
    <col min="259" max="259" width="20.85546875" customWidth="1"/>
    <col min="260" max="260" width="15.5703125" customWidth="1"/>
    <col min="513" max="513" width="56.42578125" customWidth="1"/>
    <col min="514" max="514" width="22.140625" customWidth="1"/>
    <col min="515" max="515" width="20.85546875" customWidth="1"/>
    <col min="516" max="516" width="15.5703125" customWidth="1"/>
    <col min="769" max="769" width="56.42578125" customWidth="1"/>
    <col min="770" max="770" width="22.140625" customWidth="1"/>
    <col min="771" max="771" width="20.85546875" customWidth="1"/>
    <col min="772" max="772" width="15.5703125" customWidth="1"/>
    <col min="1025" max="1025" width="56.42578125" customWidth="1"/>
    <col min="1026" max="1026" width="22.140625" customWidth="1"/>
    <col min="1027" max="1027" width="20.85546875" customWidth="1"/>
    <col min="1028" max="1028" width="15.5703125" customWidth="1"/>
    <col min="1281" max="1281" width="56.42578125" customWidth="1"/>
    <col min="1282" max="1282" width="22.140625" customWidth="1"/>
    <col min="1283" max="1283" width="20.85546875" customWidth="1"/>
    <col min="1284" max="1284" width="15.5703125" customWidth="1"/>
    <col min="1537" max="1537" width="56.42578125" customWidth="1"/>
    <col min="1538" max="1538" width="22.140625" customWidth="1"/>
    <col min="1539" max="1539" width="20.85546875" customWidth="1"/>
    <col min="1540" max="1540" width="15.5703125" customWidth="1"/>
    <col min="1793" max="1793" width="56.42578125" customWidth="1"/>
    <col min="1794" max="1794" width="22.140625" customWidth="1"/>
    <col min="1795" max="1795" width="20.85546875" customWidth="1"/>
    <col min="1796" max="1796" width="15.5703125" customWidth="1"/>
    <col min="2049" max="2049" width="56.42578125" customWidth="1"/>
    <col min="2050" max="2050" width="22.140625" customWidth="1"/>
    <col min="2051" max="2051" width="20.85546875" customWidth="1"/>
    <col min="2052" max="2052" width="15.5703125" customWidth="1"/>
    <col min="2305" max="2305" width="56.42578125" customWidth="1"/>
    <col min="2306" max="2306" width="22.140625" customWidth="1"/>
    <col min="2307" max="2307" width="20.85546875" customWidth="1"/>
    <col min="2308" max="2308" width="15.5703125" customWidth="1"/>
    <col min="2561" max="2561" width="56.42578125" customWidth="1"/>
    <col min="2562" max="2562" width="22.140625" customWidth="1"/>
    <col min="2563" max="2563" width="20.85546875" customWidth="1"/>
    <col min="2564" max="2564" width="15.5703125" customWidth="1"/>
    <col min="2817" max="2817" width="56.42578125" customWidth="1"/>
    <col min="2818" max="2818" width="22.140625" customWidth="1"/>
    <col min="2819" max="2819" width="20.85546875" customWidth="1"/>
    <col min="2820" max="2820" width="15.5703125" customWidth="1"/>
    <col min="3073" max="3073" width="56.42578125" customWidth="1"/>
    <col min="3074" max="3074" width="22.140625" customWidth="1"/>
    <col min="3075" max="3075" width="20.85546875" customWidth="1"/>
    <col min="3076" max="3076" width="15.5703125" customWidth="1"/>
    <col min="3329" max="3329" width="56.42578125" customWidth="1"/>
    <col min="3330" max="3330" width="22.140625" customWidth="1"/>
    <col min="3331" max="3331" width="20.85546875" customWidth="1"/>
    <col min="3332" max="3332" width="15.5703125" customWidth="1"/>
    <col min="3585" max="3585" width="56.42578125" customWidth="1"/>
    <col min="3586" max="3586" width="22.140625" customWidth="1"/>
    <col min="3587" max="3587" width="20.85546875" customWidth="1"/>
    <col min="3588" max="3588" width="15.5703125" customWidth="1"/>
    <col min="3841" max="3841" width="56.42578125" customWidth="1"/>
    <col min="3842" max="3842" width="22.140625" customWidth="1"/>
    <col min="3843" max="3843" width="20.85546875" customWidth="1"/>
    <col min="3844" max="3844" width="15.5703125" customWidth="1"/>
    <col min="4097" max="4097" width="56.42578125" customWidth="1"/>
    <col min="4098" max="4098" width="22.140625" customWidth="1"/>
    <col min="4099" max="4099" width="20.85546875" customWidth="1"/>
    <col min="4100" max="4100" width="15.5703125" customWidth="1"/>
    <col min="4353" max="4353" width="56.42578125" customWidth="1"/>
    <col min="4354" max="4354" width="22.140625" customWidth="1"/>
    <col min="4355" max="4355" width="20.85546875" customWidth="1"/>
    <col min="4356" max="4356" width="15.5703125" customWidth="1"/>
    <col min="4609" max="4609" width="56.42578125" customWidth="1"/>
    <col min="4610" max="4610" width="22.140625" customWidth="1"/>
    <col min="4611" max="4611" width="20.85546875" customWidth="1"/>
    <col min="4612" max="4612" width="15.5703125" customWidth="1"/>
    <col min="4865" max="4865" width="56.42578125" customWidth="1"/>
    <col min="4866" max="4866" width="22.140625" customWidth="1"/>
    <col min="4867" max="4867" width="20.85546875" customWidth="1"/>
    <col min="4868" max="4868" width="15.5703125" customWidth="1"/>
    <col min="5121" max="5121" width="56.42578125" customWidth="1"/>
    <col min="5122" max="5122" width="22.140625" customWidth="1"/>
    <col min="5123" max="5123" width="20.85546875" customWidth="1"/>
    <col min="5124" max="5124" width="15.5703125" customWidth="1"/>
    <col min="5377" max="5377" width="56.42578125" customWidth="1"/>
    <col min="5378" max="5378" width="22.140625" customWidth="1"/>
    <col min="5379" max="5379" width="20.85546875" customWidth="1"/>
    <col min="5380" max="5380" width="15.5703125" customWidth="1"/>
    <col min="5633" max="5633" width="56.42578125" customWidth="1"/>
    <col min="5634" max="5634" width="22.140625" customWidth="1"/>
    <col min="5635" max="5635" width="20.85546875" customWidth="1"/>
    <col min="5636" max="5636" width="15.5703125" customWidth="1"/>
    <col min="5889" max="5889" width="56.42578125" customWidth="1"/>
    <col min="5890" max="5890" width="22.140625" customWidth="1"/>
    <col min="5891" max="5891" width="20.85546875" customWidth="1"/>
    <col min="5892" max="5892" width="15.5703125" customWidth="1"/>
    <col min="6145" max="6145" width="56.42578125" customWidth="1"/>
    <col min="6146" max="6146" width="22.140625" customWidth="1"/>
    <col min="6147" max="6147" width="20.85546875" customWidth="1"/>
    <col min="6148" max="6148" width="15.5703125" customWidth="1"/>
    <col min="6401" max="6401" width="56.42578125" customWidth="1"/>
    <col min="6402" max="6402" width="22.140625" customWidth="1"/>
    <col min="6403" max="6403" width="20.85546875" customWidth="1"/>
    <col min="6404" max="6404" width="15.5703125" customWidth="1"/>
    <col min="6657" max="6657" width="56.42578125" customWidth="1"/>
    <col min="6658" max="6658" width="22.140625" customWidth="1"/>
    <col min="6659" max="6659" width="20.85546875" customWidth="1"/>
    <col min="6660" max="6660" width="15.5703125" customWidth="1"/>
    <col min="6913" max="6913" width="56.42578125" customWidth="1"/>
    <col min="6914" max="6914" width="22.140625" customWidth="1"/>
    <col min="6915" max="6915" width="20.85546875" customWidth="1"/>
    <col min="6916" max="6916" width="15.5703125" customWidth="1"/>
    <col min="7169" max="7169" width="56.42578125" customWidth="1"/>
    <col min="7170" max="7170" width="22.140625" customWidth="1"/>
    <col min="7171" max="7171" width="20.85546875" customWidth="1"/>
    <col min="7172" max="7172" width="15.5703125" customWidth="1"/>
    <col min="7425" max="7425" width="56.42578125" customWidth="1"/>
    <col min="7426" max="7426" width="22.140625" customWidth="1"/>
    <col min="7427" max="7427" width="20.85546875" customWidth="1"/>
    <col min="7428" max="7428" width="15.5703125" customWidth="1"/>
    <col min="7681" max="7681" width="56.42578125" customWidth="1"/>
    <col min="7682" max="7682" width="22.140625" customWidth="1"/>
    <col min="7683" max="7683" width="20.85546875" customWidth="1"/>
    <col min="7684" max="7684" width="15.5703125" customWidth="1"/>
    <col min="7937" max="7937" width="56.42578125" customWidth="1"/>
    <col min="7938" max="7938" width="22.140625" customWidth="1"/>
    <col min="7939" max="7939" width="20.85546875" customWidth="1"/>
    <col min="7940" max="7940" width="15.5703125" customWidth="1"/>
    <col min="8193" max="8193" width="56.42578125" customWidth="1"/>
    <col min="8194" max="8194" width="22.140625" customWidth="1"/>
    <col min="8195" max="8195" width="20.85546875" customWidth="1"/>
    <col min="8196" max="8196" width="15.5703125" customWidth="1"/>
    <col min="8449" max="8449" width="56.42578125" customWidth="1"/>
    <col min="8450" max="8450" width="22.140625" customWidth="1"/>
    <col min="8451" max="8451" width="20.85546875" customWidth="1"/>
    <col min="8452" max="8452" width="15.5703125" customWidth="1"/>
    <col min="8705" max="8705" width="56.42578125" customWidth="1"/>
    <col min="8706" max="8706" width="22.140625" customWidth="1"/>
    <col min="8707" max="8707" width="20.85546875" customWidth="1"/>
    <col min="8708" max="8708" width="15.5703125" customWidth="1"/>
    <col min="8961" max="8961" width="56.42578125" customWidth="1"/>
    <col min="8962" max="8962" width="22.140625" customWidth="1"/>
    <col min="8963" max="8963" width="20.85546875" customWidth="1"/>
    <col min="8964" max="8964" width="15.5703125" customWidth="1"/>
    <col min="9217" max="9217" width="56.42578125" customWidth="1"/>
    <col min="9218" max="9218" width="22.140625" customWidth="1"/>
    <col min="9219" max="9219" width="20.85546875" customWidth="1"/>
    <col min="9220" max="9220" width="15.5703125" customWidth="1"/>
    <col min="9473" max="9473" width="56.42578125" customWidth="1"/>
    <col min="9474" max="9474" width="22.140625" customWidth="1"/>
    <col min="9475" max="9475" width="20.85546875" customWidth="1"/>
    <col min="9476" max="9476" width="15.5703125" customWidth="1"/>
    <col min="9729" max="9729" width="56.42578125" customWidth="1"/>
    <col min="9730" max="9730" width="22.140625" customWidth="1"/>
    <col min="9731" max="9731" width="20.85546875" customWidth="1"/>
    <col min="9732" max="9732" width="15.5703125" customWidth="1"/>
    <col min="9985" max="9985" width="56.42578125" customWidth="1"/>
    <col min="9986" max="9986" width="22.140625" customWidth="1"/>
    <col min="9987" max="9987" width="20.85546875" customWidth="1"/>
    <col min="9988" max="9988" width="15.5703125" customWidth="1"/>
    <col min="10241" max="10241" width="56.42578125" customWidth="1"/>
    <col min="10242" max="10242" width="22.140625" customWidth="1"/>
    <col min="10243" max="10243" width="20.85546875" customWidth="1"/>
    <col min="10244" max="10244" width="15.5703125" customWidth="1"/>
    <col min="10497" max="10497" width="56.42578125" customWidth="1"/>
    <col min="10498" max="10498" width="22.140625" customWidth="1"/>
    <col min="10499" max="10499" width="20.85546875" customWidth="1"/>
    <col min="10500" max="10500" width="15.5703125" customWidth="1"/>
    <col min="10753" max="10753" width="56.42578125" customWidth="1"/>
    <col min="10754" max="10754" width="22.140625" customWidth="1"/>
    <col min="10755" max="10755" width="20.85546875" customWidth="1"/>
    <col min="10756" max="10756" width="15.5703125" customWidth="1"/>
    <col min="11009" max="11009" width="56.42578125" customWidth="1"/>
    <col min="11010" max="11010" width="22.140625" customWidth="1"/>
    <col min="11011" max="11011" width="20.85546875" customWidth="1"/>
    <col min="11012" max="11012" width="15.5703125" customWidth="1"/>
    <col min="11265" max="11265" width="56.42578125" customWidth="1"/>
    <col min="11266" max="11266" width="22.140625" customWidth="1"/>
    <col min="11267" max="11267" width="20.85546875" customWidth="1"/>
    <col min="11268" max="11268" width="15.5703125" customWidth="1"/>
    <col min="11521" max="11521" width="56.42578125" customWidth="1"/>
    <col min="11522" max="11522" width="22.140625" customWidth="1"/>
    <col min="11523" max="11523" width="20.85546875" customWidth="1"/>
    <col min="11524" max="11524" width="15.5703125" customWidth="1"/>
    <col min="11777" max="11777" width="56.42578125" customWidth="1"/>
    <col min="11778" max="11778" width="22.140625" customWidth="1"/>
    <col min="11779" max="11779" width="20.85546875" customWidth="1"/>
    <col min="11780" max="11780" width="15.5703125" customWidth="1"/>
    <col min="12033" max="12033" width="56.42578125" customWidth="1"/>
    <col min="12034" max="12034" width="22.140625" customWidth="1"/>
    <col min="12035" max="12035" width="20.85546875" customWidth="1"/>
    <col min="12036" max="12036" width="15.5703125" customWidth="1"/>
    <col min="12289" max="12289" width="56.42578125" customWidth="1"/>
    <col min="12290" max="12290" width="22.140625" customWidth="1"/>
    <col min="12291" max="12291" width="20.85546875" customWidth="1"/>
    <col min="12292" max="12292" width="15.5703125" customWidth="1"/>
    <col min="12545" max="12545" width="56.42578125" customWidth="1"/>
    <col min="12546" max="12546" width="22.140625" customWidth="1"/>
    <col min="12547" max="12547" width="20.85546875" customWidth="1"/>
    <col min="12548" max="12548" width="15.5703125" customWidth="1"/>
    <col min="12801" max="12801" width="56.42578125" customWidth="1"/>
    <col min="12802" max="12802" width="22.140625" customWidth="1"/>
    <col min="12803" max="12803" width="20.85546875" customWidth="1"/>
    <col min="12804" max="12804" width="15.5703125" customWidth="1"/>
    <col min="13057" max="13057" width="56.42578125" customWidth="1"/>
    <col min="13058" max="13058" width="22.140625" customWidth="1"/>
    <col min="13059" max="13059" width="20.85546875" customWidth="1"/>
    <col min="13060" max="13060" width="15.5703125" customWidth="1"/>
    <col min="13313" max="13313" width="56.42578125" customWidth="1"/>
    <col min="13314" max="13314" width="22.140625" customWidth="1"/>
    <col min="13315" max="13315" width="20.85546875" customWidth="1"/>
    <col min="13316" max="13316" width="15.5703125" customWidth="1"/>
    <col min="13569" max="13569" width="56.42578125" customWidth="1"/>
    <col min="13570" max="13570" width="22.140625" customWidth="1"/>
    <col min="13571" max="13571" width="20.85546875" customWidth="1"/>
    <col min="13572" max="13572" width="15.5703125" customWidth="1"/>
    <col min="13825" max="13825" width="56.42578125" customWidth="1"/>
    <col min="13826" max="13826" width="22.140625" customWidth="1"/>
    <col min="13827" max="13827" width="20.85546875" customWidth="1"/>
    <col min="13828" max="13828" width="15.5703125" customWidth="1"/>
    <col min="14081" max="14081" width="56.42578125" customWidth="1"/>
    <col min="14082" max="14082" width="22.140625" customWidth="1"/>
    <col min="14083" max="14083" width="20.85546875" customWidth="1"/>
    <col min="14084" max="14084" width="15.5703125" customWidth="1"/>
    <col min="14337" max="14337" width="56.42578125" customWidth="1"/>
    <col min="14338" max="14338" width="22.140625" customWidth="1"/>
    <col min="14339" max="14339" width="20.85546875" customWidth="1"/>
    <col min="14340" max="14340" width="15.5703125" customWidth="1"/>
    <col min="14593" max="14593" width="56.42578125" customWidth="1"/>
    <col min="14594" max="14594" width="22.140625" customWidth="1"/>
    <col min="14595" max="14595" width="20.85546875" customWidth="1"/>
    <col min="14596" max="14596" width="15.5703125" customWidth="1"/>
    <col min="14849" max="14849" width="56.42578125" customWidth="1"/>
    <col min="14850" max="14850" width="22.140625" customWidth="1"/>
    <col min="14851" max="14851" width="20.85546875" customWidth="1"/>
    <col min="14852" max="14852" width="15.5703125" customWidth="1"/>
    <col min="15105" max="15105" width="56.42578125" customWidth="1"/>
    <col min="15106" max="15106" width="22.140625" customWidth="1"/>
    <col min="15107" max="15107" width="20.85546875" customWidth="1"/>
    <col min="15108" max="15108" width="15.5703125" customWidth="1"/>
    <col min="15361" max="15361" width="56.42578125" customWidth="1"/>
    <col min="15362" max="15362" width="22.140625" customWidth="1"/>
    <col min="15363" max="15363" width="20.85546875" customWidth="1"/>
    <col min="15364" max="15364" width="15.5703125" customWidth="1"/>
    <col min="15617" max="15617" width="56.42578125" customWidth="1"/>
    <col min="15618" max="15618" width="22.140625" customWidth="1"/>
    <col min="15619" max="15619" width="20.85546875" customWidth="1"/>
    <col min="15620" max="15620" width="15.5703125" customWidth="1"/>
    <col min="15873" max="15873" width="56.42578125" customWidth="1"/>
    <col min="15874" max="15874" width="22.140625" customWidth="1"/>
    <col min="15875" max="15875" width="20.85546875" customWidth="1"/>
    <col min="15876" max="15876" width="15.5703125" customWidth="1"/>
    <col min="16129" max="16129" width="56.42578125" customWidth="1"/>
    <col min="16130" max="16130" width="22.140625" customWidth="1"/>
    <col min="16131" max="16131" width="20.85546875" customWidth="1"/>
    <col min="16132" max="16132" width="15.5703125" customWidth="1"/>
  </cols>
  <sheetData>
    <row r="1" spans="1:6" ht="15" x14ac:dyDescent="0.2">
      <c r="A1" s="3011" t="s">
        <v>5471</v>
      </c>
      <c r="B1" s="2125"/>
      <c r="C1" s="2996" t="s">
        <v>4966</v>
      </c>
    </row>
    <row r="2" spans="1:6" ht="15" x14ac:dyDescent="0.2">
      <c r="A2" s="3011" t="s">
        <v>5442</v>
      </c>
      <c r="B2" s="2125"/>
      <c r="C2" s="2125"/>
    </row>
    <row r="3" spans="1:6" ht="15" x14ac:dyDescent="0.2">
      <c r="A3" s="3024">
        <v>2013</v>
      </c>
      <c r="B3" s="2125"/>
      <c r="C3" s="2125"/>
    </row>
    <row r="4" spans="1:6" ht="15" x14ac:dyDescent="0.2">
      <c r="A4" s="3011"/>
      <c r="B4" s="2125"/>
      <c r="C4" s="2125"/>
    </row>
    <row r="5" spans="1:6" ht="29.25" customHeight="1" x14ac:dyDescent="0.2">
      <c r="A5" s="4620" t="s">
        <v>4733</v>
      </c>
      <c r="B5" s="5677" t="s">
        <v>4734</v>
      </c>
      <c r="C5" s="5677"/>
    </row>
    <row r="6" spans="1:6" ht="14.25" x14ac:dyDescent="0.2">
      <c r="A6" s="5481" t="s">
        <v>4735</v>
      </c>
      <c r="B6" s="5146">
        <v>3</v>
      </c>
      <c r="C6" s="5146"/>
    </row>
    <row r="7" spans="1:6" ht="14.25" x14ac:dyDescent="0.2">
      <c r="A7" s="5480" t="s">
        <v>4736</v>
      </c>
      <c r="B7" s="5155">
        <v>12</v>
      </c>
      <c r="C7" s="5155"/>
    </row>
    <row r="8" spans="1:6" x14ac:dyDescent="0.2">
      <c r="A8" s="4621"/>
      <c r="B8" s="4622"/>
      <c r="C8" s="4622"/>
    </row>
    <row r="9" spans="1:6" x14ac:dyDescent="0.2">
      <c r="A9" s="2125"/>
      <c r="B9" s="2125"/>
      <c r="C9" s="2125"/>
    </row>
    <row r="10" spans="1:6" ht="24.75" customHeight="1" x14ac:dyDescent="0.2">
      <c r="A10" s="5696" t="s">
        <v>5472</v>
      </c>
      <c r="B10" s="5696"/>
      <c r="C10" s="5696"/>
      <c r="D10" s="4623"/>
      <c r="E10" s="4623"/>
      <c r="F10" s="4623"/>
    </row>
    <row r="11" spans="1:6" ht="24.75" customHeight="1" x14ac:dyDescent="0.2">
      <c r="A11" s="5696" t="s">
        <v>4737</v>
      </c>
      <c r="B11" s="5696"/>
      <c r="C11" s="5696"/>
      <c r="D11" s="4623"/>
      <c r="E11" s="4623"/>
      <c r="F11" s="4623"/>
    </row>
    <row r="12" spans="1:6" x14ac:dyDescent="0.2">
      <c r="A12" s="2125" t="s">
        <v>4651</v>
      </c>
      <c r="B12" s="2125"/>
      <c r="C12" s="2125"/>
    </row>
  </sheetData>
  <mergeCells count="3">
    <mergeCell ref="B5:C5"/>
    <mergeCell ref="A10:C10"/>
    <mergeCell ref="A11:C11"/>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&amp;L&amp;"Tahoma,Normal"246</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I77"/>
  <sheetViews>
    <sheetView topLeftCell="A14" workbookViewId="0">
      <selection activeCell="A13" sqref="A13:XFD13"/>
    </sheetView>
  </sheetViews>
  <sheetFormatPr baseColWidth="10" defaultColWidth="11.42578125" defaultRowHeight="12.75" x14ac:dyDescent="0.2"/>
  <cols>
    <col min="1" max="1" width="0.85546875" style="972" customWidth="1"/>
    <col min="2" max="2" width="8.5703125" style="972" customWidth="1"/>
    <col min="3" max="9" width="13.42578125" style="972" customWidth="1"/>
    <col min="10" max="16384" width="11.42578125" style="972"/>
  </cols>
  <sheetData>
    <row r="1" spans="2:9" ht="24.75" customHeight="1" x14ac:dyDescent="0.2">
      <c r="B1" s="5607" t="s">
        <v>703</v>
      </c>
      <c r="C1" s="5607"/>
      <c r="D1" s="5607"/>
      <c r="E1" s="5607"/>
      <c r="F1" s="5607"/>
      <c r="G1" s="5607"/>
      <c r="H1" s="5607"/>
      <c r="I1" s="5607"/>
    </row>
    <row r="2" spans="2:9" ht="6" customHeight="1" x14ac:dyDescent="0.2">
      <c r="B2" s="973"/>
      <c r="C2" s="973"/>
      <c r="D2" s="973"/>
      <c r="E2" s="973"/>
      <c r="F2" s="973"/>
      <c r="G2" s="973"/>
      <c r="H2" s="973"/>
      <c r="I2" s="973"/>
    </row>
    <row r="3" spans="2:9" ht="27" customHeight="1" x14ac:dyDescent="0.2">
      <c r="B3" s="974" t="s">
        <v>704</v>
      </c>
      <c r="C3" s="5605" t="s">
        <v>705</v>
      </c>
      <c r="D3" s="5608"/>
      <c r="E3" s="5608"/>
      <c r="F3" s="5608"/>
      <c r="G3" s="5608"/>
      <c r="H3" s="5608"/>
      <c r="I3" s="5609"/>
    </row>
    <row r="4" spans="2:9" ht="5.0999999999999996" customHeight="1" x14ac:dyDescent="0.2">
      <c r="B4" s="975"/>
      <c r="C4" s="976"/>
      <c r="D4" s="977"/>
      <c r="E4" s="977"/>
      <c r="F4" s="977"/>
      <c r="G4" s="977"/>
      <c r="H4" s="977"/>
      <c r="I4" s="977"/>
    </row>
    <row r="5" spans="2:9" ht="16.5" customHeight="1" x14ac:dyDescent="0.2">
      <c r="B5" s="974" t="s">
        <v>706</v>
      </c>
      <c r="C5" s="5605" t="s">
        <v>707</v>
      </c>
      <c r="D5" s="5608"/>
      <c r="E5" s="5608"/>
      <c r="F5" s="5608"/>
      <c r="G5" s="5608"/>
      <c r="H5" s="5608"/>
      <c r="I5" s="5609"/>
    </row>
    <row r="6" spans="2:9" ht="24.95" customHeight="1" x14ac:dyDescent="0.2">
      <c r="B6" s="978"/>
      <c r="D6" s="979" t="s">
        <v>834</v>
      </c>
      <c r="E6" s="980" t="s">
        <v>840</v>
      </c>
      <c r="F6" s="981" t="s">
        <v>841</v>
      </c>
      <c r="G6" s="982"/>
      <c r="H6" s="982"/>
    </row>
    <row r="7" spans="2:9" ht="24.95" customHeight="1" x14ac:dyDescent="0.2">
      <c r="B7" s="973"/>
      <c r="C7" s="983"/>
      <c r="D7" s="984" t="s">
        <v>842</v>
      </c>
      <c r="E7" s="985" t="s">
        <v>843</v>
      </c>
      <c r="F7" s="986" t="s">
        <v>844</v>
      </c>
      <c r="G7" s="987" t="s">
        <v>845</v>
      </c>
      <c r="I7" s="988"/>
    </row>
    <row r="8" spans="2:9" ht="39.75" customHeight="1" x14ac:dyDescent="0.2">
      <c r="B8" s="973"/>
      <c r="C8" s="5608" t="s">
        <v>708</v>
      </c>
      <c r="D8" s="5608"/>
      <c r="E8" s="5608"/>
      <c r="F8" s="5608"/>
      <c r="G8" s="5608"/>
      <c r="H8" s="5608"/>
      <c r="I8" s="5609"/>
    </row>
    <row r="9" spans="2:9" ht="50.25" customHeight="1" x14ac:dyDescent="0.2">
      <c r="B9" s="973"/>
      <c r="C9" s="989" t="s">
        <v>709</v>
      </c>
      <c r="D9" s="990" t="s">
        <v>710</v>
      </c>
      <c r="E9" s="991" t="s">
        <v>296</v>
      </c>
      <c r="F9" s="992" t="s">
        <v>291</v>
      </c>
      <c r="G9" s="993" t="s">
        <v>711</v>
      </c>
      <c r="H9" s="5610" t="s">
        <v>712</v>
      </c>
      <c r="I9" s="5611"/>
    </row>
    <row r="10" spans="2:9" ht="5.0999999999999996" customHeight="1" x14ac:dyDescent="0.2">
      <c r="B10" s="994"/>
      <c r="C10" s="995"/>
      <c r="D10" s="977"/>
      <c r="E10" s="977"/>
      <c r="F10" s="977"/>
      <c r="G10" s="977"/>
      <c r="H10" s="977"/>
      <c r="I10" s="989"/>
    </row>
    <row r="11" spans="2:9" ht="17.25" customHeight="1" x14ac:dyDescent="0.2">
      <c r="B11" s="974" t="s">
        <v>713</v>
      </c>
      <c r="C11" s="5605" t="s">
        <v>714</v>
      </c>
      <c r="D11" s="5605"/>
      <c r="E11" s="5605"/>
      <c r="F11" s="5605"/>
      <c r="G11" s="5605"/>
      <c r="H11" s="5605"/>
      <c r="I11" s="5606"/>
    </row>
    <row r="12" spans="2:9" ht="12.75" customHeight="1" x14ac:dyDescent="0.2">
      <c r="B12" s="996" t="s">
        <v>44</v>
      </c>
      <c r="C12" s="997">
        <v>2012</v>
      </c>
      <c r="D12" s="997">
        <v>2013</v>
      </c>
      <c r="E12" s="997">
        <v>2014</v>
      </c>
      <c r="F12" s="997">
        <v>2015</v>
      </c>
      <c r="G12" s="997">
        <v>2016</v>
      </c>
      <c r="H12" s="997">
        <v>2017</v>
      </c>
      <c r="I12" s="997">
        <v>2012</v>
      </c>
    </row>
    <row r="13" spans="2:9" ht="24.95" customHeight="1" x14ac:dyDescent="0.2">
      <c r="B13" s="998" t="s">
        <v>715</v>
      </c>
      <c r="C13" s="999" t="s">
        <v>716</v>
      </c>
      <c r="D13" s="999" t="s">
        <v>717</v>
      </c>
      <c r="E13" s="999" t="s">
        <v>718</v>
      </c>
      <c r="F13" s="999" t="s">
        <v>719</v>
      </c>
      <c r="G13" s="1000" t="s">
        <v>720</v>
      </c>
      <c r="H13" s="999" t="s">
        <v>721</v>
      </c>
      <c r="I13" s="999" t="s">
        <v>213</v>
      </c>
    </row>
    <row r="14" spans="2:9" ht="24.95" customHeight="1" x14ac:dyDescent="0.2">
      <c r="B14" s="998" t="s">
        <v>722</v>
      </c>
      <c r="C14" s="999" t="s">
        <v>696</v>
      </c>
      <c r="D14" s="999" t="s">
        <v>723</v>
      </c>
      <c r="E14" s="999" t="s">
        <v>724</v>
      </c>
      <c r="F14" s="999" t="s">
        <v>725</v>
      </c>
      <c r="G14" s="999" t="s">
        <v>726</v>
      </c>
      <c r="H14" s="999" t="s">
        <v>727</v>
      </c>
      <c r="I14" s="999" t="s">
        <v>728</v>
      </c>
    </row>
    <row r="15" spans="2:9" ht="14.25" customHeight="1" x14ac:dyDescent="0.2">
      <c r="B15" s="1001"/>
      <c r="C15" s="1002"/>
      <c r="D15" s="5612" t="s">
        <v>729</v>
      </c>
      <c r="E15" s="5612"/>
      <c r="F15" s="5612"/>
      <c r="G15" s="5612"/>
      <c r="H15" s="5612"/>
      <c r="I15" s="1003"/>
    </row>
    <row r="16" spans="2:9" ht="14.25" customHeight="1" x14ac:dyDescent="0.2">
      <c r="B16" s="1001"/>
      <c r="C16" s="1004"/>
      <c r="D16" s="1005" t="s">
        <v>730</v>
      </c>
      <c r="E16" s="1006" t="s">
        <v>731</v>
      </c>
      <c r="F16" s="1007" t="s">
        <v>701</v>
      </c>
      <c r="G16" s="597" t="s">
        <v>298</v>
      </c>
      <c r="H16" s="590" t="s">
        <v>300</v>
      </c>
      <c r="I16" s="1008"/>
    </row>
    <row r="17" spans="2:9" ht="41.25" customHeight="1" x14ac:dyDescent="0.2">
      <c r="B17" s="1001"/>
      <c r="C17" s="1004"/>
      <c r="D17" s="1009" t="s">
        <v>732</v>
      </c>
      <c r="E17" s="1006" t="s">
        <v>733</v>
      </c>
      <c r="F17" s="1007" t="s">
        <v>734</v>
      </c>
      <c r="G17" s="597" t="s">
        <v>735</v>
      </c>
      <c r="H17" s="590" t="s">
        <v>736</v>
      </c>
      <c r="I17" s="1008"/>
    </row>
    <row r="18" spans="2:9" ht="24" customHeight="1" x14ac:dyDescent="0.2">
      <c r="B18" s="1001"/>
      <c r="C18" s="1004"/>
      <c r="D18" s="1005" t="s">
        <v>730</v>
      </c>
      <c r="E18" s="1010" t="s">
        <v>737</v>
      </c>
      <c r="F18" s="1011" t="s">
        <v>738</v>
      </c>
      <c r="G18" s="1012" t="s">
        <v>739</v>
      </c>
      <c r="H18" s="1013" t="s">
        <v>740</v>
      </c>
      <c r="I18" s="1008"/>
    </row>
    <row r="19" spans="2:9" ht="24.95" customHeight="1" x14ac:dyDescent="0.2">
      <c r="B19" s="1001"/>
      <c r="C19" s="983"/>
      <c r="D19" s="1009" t="s">
        <v>732</v>
      </c>
      <c r="E19" s="1014" t="s">
        <v>733</v>
      </c>
      <c r="F19" s="1015" t="s">
        <v>734</v>
      </c>
      <c r="G19" s="1016" t="s">
        <v>735</v>
      </c>
      <c r="H19" s="1017" t="s">
        <v>736</v>
      </c>
      <c r="I19" s="1018"/>
    </row>
    <row r="20" spans="2:9" ht="27" customHeight="1" x14ac:dyDescent="0.2">
      <c r="B20" s="1001"/>
      <c r="C20" s="983"/>
      <c r="D20" s="5613" t="s">
        <v>741</v>
      </c>
      <c r="E20" s="5614"/>
      <c r="F20" s="5614"/>
      <c r="G20" s="5614"/>
      <c r="H20" s="5615"/>
      <c r="I20" s="1019"/>
    </row>
    <row r="21" spans="2:9" ht="14.25" customHeight="1" x14ac:dyDescent="0.2">
      <c r="B21" s="1001"/>
      <c r="C21" s="5605"/>
      <c r="D21" s="5605"/>
      <c r="E21" s="5605"/>
      <c r="F21" s="5605"/>
      <c r="G21" s="5605"/>
      <c r="H21" s="5605"/>
      <c r="I21" s="5606"/>
    </row>
    <row r="22" spans="2:9" ht="5.0999999999999996" customHeight="1" x14ac:dyDescent="0.2">
      <c r="B22" s="994"/>
      <c r="C22" s="1020"/>
      <c r="D22" s="1021"/>
      <c r="E22" s="1021"/>
      <c r="F22" s="1021"/>
      <c r="G22" s="1022"/>
      <c r="H22" s="1021"/>
      <c r="I22" s="1023"/>
    </row>
    <row r="23" spans="2:9" ht="41.25" customHeight="1" x14ac:dyDescent="0.2">
      <c r="B23" s="974" t="s">
        <v>742</v>
      </c>
      <c r="C23" s="5605" t="s">
        <v>743</v>
      </c>
      <c r="D23" s="5605"/>
      <c r="E23" s="5605"/>
      <c r="F23" s="5605"/>
      <c r="G23" s="5605"/>
      <c r="H23" s="5605"/>
      <c r="I23" s="5606"/>
    </row>
    <row r="24" spans="2:9" ht="13.5" x14ac:dyDescent="0.25">
      <c r="C24" s="5616" t="s">
        <v>128</v>
      </c>
      <c r="D24" s="5617"/>
      <c r="E24" s="5617"/>
      <c r="F24" s="1024"/>
      <c r="G24" s="5618" t="s">
        <v>6</v>
      </c>
      <c r="H24" s="5619"/>
      <c r="I24" s="5620"/>
    </row>
    <row r="25" spans="2:9" ht="24.95" customHeight="1" x14ac:dyDescent="0.25">
      <c r="C25" s="5621" t="s">
        <v>744</v>
      </c>
      <c r="D25" s="5622"/>
      <c r="E25" s="5623"/>
      <c r="F25" s="1024"/>
      <c r="G25" s="5624" t="s">
        <v>745</v>
      </c>
      <c r="H25" s="5625"/>
      <c r="I25" s="5626"/>
    </row>
    <row r="26" spans="2:9" ht="24.95" customHeight="1" x14ac:dyDescent="0.25">
      <c r="C26" s="5624" t="s">
        <v>746</v>
      </c>
      <c r="D26" s="5625"/>
      <c r="E26" s="5626"/>
      <c r="F26" s="1024"/>
      <c r="G26" s="5624" t="s">
        <v>747</v>
      </c>
      <c r="H26" s="5622"/>
      <c r="I26" s="5623"/>
    </row>
    <row r="27" spans="2:9" ht="24.95" customHeight="1" x14ac:dyDescent="0.25">
      <c r="C27" s="5624" t="s">
        <v>745</v>
      </c>
      <c r="D27" s="5625"/>
      <c r="E27" s="5626"/>
      <c r="F27" s="1024"/>
      <c r="G27" s="5624" t="s">
        <v>748</v>
      </c>
      <c r="H27" s="5622"/>
      <c r="I27" s="5623"/>
    </row>
    <row r="28" spans="2:9" ht="42" customHeight="1" x14ac:dyDescent="0.25">
      <c r="C28" s="5624" t="s">
        <v>749</v>
      </c>
      <c r="D28" s="5625"/>
      <c r="E28" s="5626"/>
      <c r="F28" s="1024"/>
      <c r="G28" s="5624" t="s">
        <v>750</v>
      </c>
      <c r="H28" s="5622"/>
      <c r="I28" s="5623"/>
    </row>
    <row r="29" spans="2:9" ht="13.5" x14ac:dyDescent="0.25">
      <c r="C29" s="5624" t="s">
        <v>751</v>
      </c>
      <c r="D29" s="5625"/>
      <c r="E29" s="5626"/>
      <c r="F29" s="1024"/>
      <c r="G29" s="5627" t="s">
        <v>752</v>
      </c>
      <c r="H29" s="5628"/>
      <c r="I29" s="5629"/>
    </row>
    <row r="30" spans="2:9" ht="13.5" x14ac:dyDescent="0.25">
      <c r="C30" s="5624" t="s">
        <v>753</v>
      </c>
      <c r="D30" s="5625"/>
      <c r="E30" s="5626"/>
      <c r="F30" s="1024"/>
      <c r="G30" s="5624" t="s">
        <v>754</v>
      </c>
      <c r="H30" s="5622"/>
      <c r="I30" s="5623"/>
    </row>
    <row r="31" spans="2:9" ht="13.5" x14ac:dyDescent="0.25">
      <c r="C31" s="5624" t="s">
        <v>755</v>
      </c>
      <c r="D31" s="5622"/>
      <c r="E31" s="5623"/>
      <c r="F31" s="1024"/>
      <c r="G31" s="5627" t="s">
        <v>756</v>
      </c>
      <c r="H31" s="5628"/>
      <c r="I31" s="5629"/>
    </row>
    <row r="32" spans="2:9" ht="13.5" x14ac:dyDescent="0.25">
      <c r="C32" s="5624" t="s">
        <v>757</v>
      </c>
      <c r="D32" s="5625"/>
      <c r="E32" s="5626"/>
      <c r="F32" s="1024"/>
      <c r="G32" s="5624" t="s">
        <v>758</v>
      </c>
      <c r="H32" s="5622"/>
      <c r="I32" s="5623"/>
    </row>
    <row r="33" spans="2:9" ht="13.5" customHeight="1" x14ac:dyDescent="0.25">
      <c r="C33" s="5624" t="s">
        <v>759</v>
      </c>
      <c r="D33" s="5625"/>
      <c r="E33" s="5626"/>
      <c r="F33" s="1024"/>
      <c r="G33" s="5624" t="s">
        <v>760</v>
      </c>
      <c r="H33" s="5622"/>
      <c r="I33" s="5623"/>
    </row>
    <row r="34" spans="2:9" ht="13.5" customHeight="1" x14ac:dyDescent="0.25">
      <c r="C34" s="5624" t="s">
        <v>761</v>
      </c>
      <c r="D34" s="5625"/>
      <c r="E34" s="5626"/>
      <c r="F34" s="1024"/>
      <c r="G34" s="5624" t="s">
        <v>762</v>
      </c>
      <c r="H34" s="5625"/>
      <c r="I34" s="5626"/>
    </row>
    <row r="35" spans="2:9" ht="15" customHeight="1" x14ac:dyDescent="0.25">
      <c r="C35" s="5624" t="s">
        <v>763</v>
      </c>
      <c r="D35" s="5625"/>
      <c r="E35" s="5626"/>
      <c r="F35" s="1024"/>
      <c r="G35" s="5624" t="s">
        <v>764</v>
      </c>
      <c r="H35" s="5625"/>
      <c r="I35" s="5626"/>
    </row>
    <row r="36" spans="2:9" ht="15" customHeight="1" x14ac:dyDescent="0.25">
      <c r="C36" s="5624" t="s">
        <v>765</v>
      </c>
      <c r="D36" s="5625"/>
      <c r="E36" s="5626"/>
      <c r="F36" s="1024"/>
      <c r="G36" s="5624" t="s">
        <v>766</v>
      </c>
      <c r="H36" s="5625"/>
      <c r="I36" s="5626"/>
    </row>
    <row r="37" spans="2:9" ht="13.5" x14ac:dyDescent="0.25">
      <c r="C37" s="5624" t="s">
        <v>767</v>
      </c>
      <c r="D37" s="5625"/>
      <c r="E37" s="5626"/>
      <c r="F37" s="1024"/>
      <c r="G37" s="5624" t="s">
        <v>757</v>
      </c>
      <c r="H37" s="5632"/>
      <c r="I37" s="5633"/>
    </row>
    <row r="38" spans="2:9" ht="13.5" x14ac:dyDescent="0.25">
      <c r="C38" s="5624" t="s">
        <v>768</v>
      </c>
      <c r="D38" s="5622"/>
      <c r="E38" s="5623"/>
      <c r="F38" s="1024"/>
      <c r="G38" s="5624"/>
      <c r="H38" s="5622"/>
      <c r="I38" s="5623"/>
    </row>
    <row r="39" spans="2:9" ht="24.75" customHeight="1" x14ac:dyDescent="0.25">
      <c r="C39" s="5624" t="s">
        <v>769</v>
      </c>
      <c r="D39" s="5625"/>
      <c r="E39" s="5626"/>
      <c r="F39" s="1024"/>
      <c r="G39" s="5624"/>
      <c r="H39" s="5622"/>
      <c r="I39" s="5623"/>
    </row>
    <row r="40" spans="2:9" ht="24.75" customHeight="1" x14ac:dyDescent="0.25">
      <c r="C40" s="5624" t="s">
        <v>770</v>
      </c>
      <c r="D40" s="5625"/>
      <c r="E40" s="5626"/>
      <c r="F40" s="1024"/>
      <c r="G40" s="5624"/>
      <c r="H40" s="5622"/>
      <c r="I40" s="5623"/>
    </row>
    <row r="41" spans="2:9" ht="5.0999999999999996" customHeight="1" x14ac:dyDescent="0.2">
      <c r="C41" s="1025"/>
      <c r="D41" s="1026"/>
      <c r="E41" s="1026"/>
      <c r="G41" s="1025"/>
      <c r="H41" s="1026"/>
      <c r="I41" s="1026"/>
    </row>
    <row r="42" spans="2:9" ht="77.25" customHeight="1" x14ac:dyDescent="0.2">
      <c r="B42" s="974" t="s">
        <v>771</v>
      </c>
      <c r="C42" s="5605" t="s">
        <v>772</v>
      </c>
      <c r="D42" s="5605"/>
      <c r="E42" s="5605"/>
      <c r="F42" s="5605"/>
      <c r="G42" s="5605"/>
      <c r="H42" s="5605"/>
      <c r="I42" s="5606"/>
    </row>
    <row r="43" spans="2:9" ht="5.0999999999999996" customHeight="1" x14ac:dyDescent="0.25">
      <c r="B43" s="1027"/>
      <c r="C43" s="1028"/>
      <c r="D43" s="1029"/>
      <c r="E43" s="1029"/>
      <c r="F43" s="1029"/>
      <c r="G43" s="1029"/>
      <c r="H43" s="1029"/>
      <c r="I43" s="1028"/>
    </row>
    <row r="44" spans="2:9" ht="40.5" customHeight="1" x14ac:dyDescent="0.2">
      <c r="B44" s="974" t="s">
        <v>773</v>
      </c>
      <c r="C44" s="5608" t="s">
        <v>774</v>
      </c>
      <c r="D44" s="5608"/>
      <c r="E44" s="5608"/>
      <c r="F44" s="5608"/>
      <c r="G44" s="5608"/>
      <c r="H44" s="5608"/>
      <c r="I44" s="5609"/>
    </row>
    <row r="45" spans="2:9" ht="5.0999999999999996" customHeight="1" x14ac:dyDescent="0.25">
      <c r="B45" s="1027"/>
      <c r="C45" s="1028"/>
      <c r="D45" s="1029"/>
      <c r="E45" s="1029"/>
      <c r="F45" s="1029"/>
      <c r="G45" s="1029"/>
      <c r="H45" s="1029"/>
      <c r="I45" s="1028"/>
    </row>
    <row r="46" spans="2:9" ht="55.5" customHeight="1" x14ac:dyDescent="0.2">
      <c r="B46" s="974" t="s">
        <v>775</v>
      </c>
      <c r="C46" s="5634" t="s">
        <v>776</v>
      </c>
      <c r="D46" s="5634"/>
      <c r="E46" s="5634"/>
      <c r="F46" s="5634"/>
      <c r="G46" s="5634"/>
      <c r="H46" s="5634"/>
      <c r="I46" s="5635"/>
    </row>
    <row r="47" spans="2:9" ht="5.0999999999999996" customHeight="1" x14ac:dyDescent="0.2">
      <c r="B47" s="1030"/>
      <c r="C47" s="1031"/>
      <c r="D47" s="1031"/>
      <c r="E47" s="1032"/>
      <c r="F47" s="1032"/>
      <c r="G47" s="1031"/>
      <c r="H47" s="1031"/>
      <c r="I47" s="1032"/>
    </row>
    <row r="48" spans="2:9" ht="30.75" customHeight="1" x14ac:dyDescent="0.2">
      <c r="B48" s="974" t="s">
        <v>777</v>
      </c>
      <c r="C48" s="5630" t="s">
        <v>778</v>
      </c>
      <c r="D48" s="5630"/>
      <c r="E48" s="5630"/>
      <c r="F48" s="5630"/>
      <c r="G48" s="5630"/>
      <c r="H48" s="5630"/>
      <c r="I48" s="5631"/>
    </row>
    <row r="49" spans="2:9" ht="5.0999999999999996" customHeight="1" x14ac:dyDescent="0.2">
      <c r="B49" s="1030"/>
      <c r="C49" s="1031"/>
      <c r="D49" s="1031"/>
      <c r="E49" s="1032"/>
      <c r="F49" s="1032"/>
      <c r="G49" s="1031"/>
      <c r="H49" s="1031"/>
      <c r="I49" s="1032"/>
    </row>
    <row r="50" spans="2:9" ht="30.75" customHeight="1" x14ac:dyDescent="0.2">
      <c r="B50" s="974" t="s">
        <v>779</v>
      </c>
      <c r="C50" s="5640" t="s">
        <v>780</v>
      </c>
      <c r="D50" s="5640"/>
      <c r="E50" s="5640"/>
      <c r="F50" s="5640"/>
      <c r="G50" s="5640"/>
      <c r="H50" s="5640"/>
      <c r="I50" s="5641"/>
    </row>
    <row r="51" spans="2:9" ht="5.0999999999999996" customHeight="1" x14ac:dyDescent="0.2">
      <c r="B51" s="1030"/>
      <c r="C51" s="1031"/>
      <c r="D51" s="1031"/>
      <c r="E51" s="1032"/>
      <c r="F51" s="1032"/>
      <c r="G51" s="1031"/>
      <c r="H51" s="1031"/>
      <c r="I51" s="1032"/>
    </row>
    <row r="52" spans="2:9" ht="25.5" customHeight="1" x14ac:dyDescent="0.2">
      <c r="B52" s="974" t="s">
        <v>781</v>
      </c>
      <c r="C52" s="5642" t="s">
        <v>782</v>
      </c>
      <c r="D52" s="5642"/>
      <c r="E52" s="5642"/>
      <c r="F52" s="5642"/>
      <c r="G52" s="5642"/>
      <c r="H52" s="5642"/>
      <c r="I52" s="5643"/>
    </row>
    <row r="53" spans="2:9" ht="5.0999999999999996" customHeight="1" x14ac:dyDescent="0.2">
      <c r="B53" s="1030"/>
      <c r="C53" s="1031"/>
      <c r="D53" s="1031"/>
      <c r="E53" s="1032"/>
      <c r="F53" s="1032"/>
      <c r="G53" s="1031"/>
      <c r="H53" s="1031"/>
      <c r="I53" s="1032"/>
    </row>
    <row r="54" spans="2:9" ht="26.25" customHeight="1" x14ac:dyDescent="0.2">
      <c r="B54" s="974" t="s">
        <v>783</v>
      </c>
      <c r="C54" s="5644" t="s">
        <v>784</v>
      </c>
      <c r="D54" s="5644"/>
      <c r="E54" s="5644"/>
      <c r="F54" s="5644"/>
      <c r="G54" s="5644"/>
      <c r="H54" s="5644"/>
      <c r="I54" s="5645"/>
    </row>
    <row r="55" spans="2:9" ht="5.0999999999999996" customHeight="1" x14ac:dyDescent="0.2">
      <c r="B55" s="1030"/>
      <c r="C55" s="1031"/>
      <c r="D55" s="1031"/>
      <c r="E55" s="1032"/>
      <c r="F55" s="1032"/>
      <c r="G55" s="1031"/>
      <c r="H55" s="1031"/>
      <c r="I55" s="1032"/>
    </row>
    <row r="56" spans="2:9" ht="26.25" customHeight="1" x14ac:dyDescent="0.2">
      <c r="B56" s="974" t="s">
        <v>785</v>
      </c>
      <c r="C56" s="5646" t="s">
        <v>786</v>
      </c>
      <c r="D56" s="5646"/>
      <c r="E56" s="5646"/>
      <c r="F56" s="5646"/>
      <c r="G56" s="5646"/>
      <c r="H56" s="5646"/>
      <c r="I56" s="5647"/>
    </row>
    <row r="57" spans="2:9" ht="5.0999999999999996" customHeight="1" x14ac:dyDescent="0.2">
      <c r="B57" s="1001"/>
      <c r="C57" s="1031"/>
      <c r="D57" s="1031"/>
      <c r="E57" s="1032"/>
      <c r="F57" s="1032"/>
      <c r="G57" s="1031"/>
      <c r="H57" s="1031"/>
      <c r="I57" s="1032"/>
    </row>
    <row r="58" spans="2:9" ht="24.75" customHeight="1" x14ac:dyDescent="0.2">
      <c r="B58" s="974" t="s">
        <v>787</v>
      </c>
      <c r="C58" s="5648" t="s">
        <v>788</v>
      </c>
      <c r="D58" s="5648"/>
      <c r="E58" s="5648"/>
      <c r="F58" s="5648"/>
      <c r="G58" s="5648"/>
      <c r="H58" s="5648"/>
      <c r="I58" s="5649"/>
    </row>
    <row r="59" spans="2:9" ht="4.5" customHeight="1" x14ac:dyDescent="0.2">
      <c r="B59" s="1001"/>
      <c r="C59" s="1031"/>
      <c r="D59" s="1031"/>
      <c r="E59" s="1032"/>
      <c r="F59" s="1032"/>
      <c r="G59" s="1031"/>
      <c r="H59" s="1031"/>
      <c r="I59" s="1032"/>
    </row>
    <row r="60" spans="2:9" ht="27.75" customHeight="1" x14ac:dyDescent="0.2">
      <c r="B60" s="974" t="s">
        <v>789</v>
      </c>
      <c r="C60" s="5650" t="s">
        <v>790</v>
      </c>
      <c r="D60" s="5650"/>
      <c r="E60" s="5650"/>
      <c r="F60" s="5650"/>
      <c r="G60" s="5650"/>
      <c r="H60" s="5650"/>
      <c r="I60" s="5651"/>
    </row>
    <row r="61" spans="2:9" ht="5.0999999999999996" customHeight="1" x14ac:dyDescent="0.2">
      <c r="B61" s="1001"/>
    </row>
    <row r="62" spans="2:9" ht="25.5" customHeight="1" x14ac:dyDescent="0.2">
      <c r="B62" s="974" t="s">
        <v>791</v>
      </c>
      <c r="C62" s="5636" t="s">
        <v>792</v>
      </c>
      <c r="D62" s="5636"/>
      <c r="E62" s="5636"/>
      <c r="F62" s="5636"/>
      <c r="G62" s="5636"/>
      <c r="H62" s="5636"/>
      <c r="I62" s="5637"/>
    </row>
    <row r="63" spans="2:9" ht="5.0999999999999996" customHeight="1" x14ac:dyDescent="0.2">
      <c r="B63" s="1001"/>
      <c r="C63" s="1033"/>
      <c r="D63" s="1033"/>
      <c r="E63" s="1033"/>
      <c r="F63" s="1033"/>
      <c r="G63" s="1033"/>
      <c r="H63" s="1033"/>
      <c r="I63" s="1033"/>
    </row>
    <row r="64" spans="2:9" ht="30.75" customHeight="1" x14ac:dyDescent="0.2">
      <c r="B64" s="974" t="s">
        <v>793</v>
      </c>
      <c r="C64" s="5638" t="s">
        <v>794</v>
      </c>
      <c r="D64" s="5638"/>
      <c r="E64" s="5638"/>
      <c r="F64" s="5638"/>
      <c r="G64" s="5638"/>
      <c r="H64" s="5638"/>
      <c r="I64" s="5639"/>
    </row>
    <row r="65" spans="2:9" ht="5.0999999999999996" customHeight="1" x14ac:dyDescent="0.2"/>
    <row r="66" spans="2:9" ht="17.25" customHeight="1" x14ac:dyDescent="0.2"/>
    <row r="67" spans="2:9" ht="17.25" customHeight="1" x14ac:dyDescent="0.2">
      <c r="B67" s="974"/>
    </row>
    <row r="68" spans="2:9" ht="17.25" customHeight="1" x14ac:dyDescent="0.2"/>
    <row r="69" spans="2:9" ht="17.25" customHeight="1" x14ac:dyDescent="0.2">
      <c r="B69" s="974"/>
    </row>
    <row r="70" spans="2:9" ht="17.25" customHeight="1" x14ac:dyDescent="0.2"/>
    <row r="71" spans="2:9" ht="17.25" customHeight="1" x14ac:dyDescent="0.2">
      <c r="B71" s="974"/>
    </row>
    <row r="72" spans="2:9" ht="17.25" customHeight="1" x14ac:dyDescent="0.2"/>
    <row r="73" spans="2:9" ht="17.25" customHeight="1" x14ac:dyDescent="0.2">
      <c r="B73" s="974"/>
    </row>
    <row r="74" spans="2:9" ht="17.25" customHeight="1" x14ac:dyDescent="0.2"/>
    <row r="75" spans="2:9" ht="17.25" customHeight="1" x14ac:dyDescent="0.2"/>
    <row r="76" spans="2:9" ht="39.75" hidden="1" customHeight="1" x14ac:dyDescent="0.2">
      <c r="C76" s="5634" t="s">
        <v>795</v>
      </c>
      <c r="D76" s="5634"/>
      <c r="E76" s="5634"/>
      <c r="F76" s="5634"/>
      <c r="G76" s="5634"/>
      <c r="H76" s="5634"/>
      <c r="I76" s="5635"/>
    </row>
    <row r="77" spans="2:9" x14ac:dyDescent="0.2">
      <c r="C77" s="5630"/>
      <c r="D77" s="5630"/>
      <c r="E77" s="5630"/>
      <c r="F77" s="5630"/>
      <c r="G77" s="5630"/>
      <c r="H77" s="5630"/>
      <c r="I77" s="5631"/>
    </row>
  </sheetData>
  <mergeCells count="58">
    <mergeCell ref="C62:I62"/>
    <mergeCell ref="C64:I64"/>
    <mergeCell ref="C76:I76"/>
    <mergeCell ref="C77:I77"/>
    <mergeCell ref="C50:I50"/>
    <mergeCell ref="C52:I52"/>
    <mergeCell ref="C54:I54"/>
    <mergeCell ref="C56:I56"/>
    <mergeCell ref="C58:I58"/>
    <mergeCell ref="C60:I60"/>
    <mergeCell ref="C48:I48"/>
    <mergeCell ref="C37:E37"/>
    <mergeCell ref="G37:I37"/>
    <mergeCell ref="C38:E38"/>
    <mergeCell ref="G38:I38"/>
    <mergeCell ref="C39:E39"/>
    <mergeCell ref="G39:I39"/>
    <mergeCell ref="C40:E40"/>
    <mergeCell ref="G40:I40"/>
    <mergeCell ref="C42:I42"/>
    <mergeCell ref="C44:I44"/>
    <mergeCell ref="C46:I46"/>
    <mergeCell ref="C34:E34"/>
    <mergeCell ref="G34:I34"/>
    <mergeCell ref="C35:E35"/>
    <mergeCell ref="G35:I35"/>
    <mergeCell ref="C36:E36"/>
    <mergeCell ref="G36:I36"/>
    <mergeCell ref="C31:E31"/>
    <mergeCell ref="G31:I31"/>
    <mergeCell ref="C32:E32"/>
    <mergeCell ref="G32:I32"/>
    <mergeCell ref="C33:E33"/>
    <mergeCell ref="G33:I33"/>
    <mergeCell ref="C28:E28"/>
    <mergeCell ref="G28:I28"/>
    <mergeCell ref="C29:E29"/>
    <mergeCell ref="G29:I29"/>
    <mergeCell ref="C30:E30"/>
    <mergeCell ref="G30:I30"/>
    <mergeCell ref="C25:E25"/>
    <mergeCell ref="G25:I25"/>
    <mergeCell ref="C26:E26"/>
    <mergeCell ref="G26:I26"/>
    <mergeCell ref="C27:E27"/>
    <mergeCell ref="G27:I27"/>
    <mergeCell ref="D15:H15"/>
    <mergeCell ref="D20:H20"/>
    <mergeCell ref="C21:I21"/>
    <mergeCell ref="C23:I23"/>
    <mergeCell ref="C24:E24"/>
    <mergeCell ref="G24:I24"/>
    <mergeCell ref="C11:I11"/>
    <mergeCell ref="B1:I1"/>
    <mergeCell ref="C3:I3"/>
    <mergeCell ref="C5:I5"/>
    <mergeCell ref="C8:I8"/>
    <mergeCell ref="H9:I9"/>
  </mergeCells>
  <pageMargins left="0.7" right="0.7" top="0.75" bottom="0.75" header="0.3" footer="0.3"/>
  <pageSetup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EB700B"/>
  </sheetPr>
  <dimension ref="A1:G25"/>
  <sheetViews>
    <sheetView showGridLines="0" view="pageBreakPreview" zoomScaleNormal="100" zoomScaleSheetLayoutView="100" workbookViewId="0">
      <selection activeCell="A10" sqref="A10"/>
    </sheetView>
  </sheetViews>
  <sheetFormatPr baseColWidth="10" defaultRowHeight="12.75" x14ac:dyDescent="0.2"/>
  <cols>
    <col min="1" max="1" width="55.5703125" customWidth="1"/>
    <col min="2" max="2" width="6.85546875" customWidth="1"/>
    <col min="3" max="3" width="5.85546875" customWidth="1"/>
    <col min="4" max="4" width="39.5703125" customWidth="1"/>
    <col min="5" max="5" width="7.28515625" customWidth="1"/>
    <col min="6" max="6" width="6" customWidth="1"/>
    <col min="7" max="7" width="20.7109375" customWidth="1"/>
    <col min="257" max="257" width="55.5703125" customWidth="1"/>
    <col min="258" max="258" width="6.85546875" customWidth="1"/>
    <col min="259" max="259" width="6.140625" customWidth="1"/>
    <col min="260" max="260" width="40.85546875" customWidth="1"/>
    <col min="261" max="261" width="6.7109375" customWidth="1"/>
    <col min="262" max="262" width="6" customWidth="1"/>
    <col min="263" max="263" width="20.7109375" customWidth="1"/>
    <col min="513" max="513" width="55.5703125" customWidth="1"/>
    <col min="514" max="514" width="6.85546875" customWidth="1"/>
    <col min="515" max="515" width="6.140625" customWidth="1"/>
    <col min="516" max="516" width="40.85546875" customWidth="1"/>
    <col min="517" max="517" width="6.7109375" customWidth="1"/>
    <col min="518" max="518" width="6" customWidth="1"/>
    <col min="519" max="519" width="20.7109375" customWidth="1"/>
    <col min="769" max="769" width="55.5703125" customWidth="1"/>
    <col min="770" max="770" width="6.85546875" customWidth="1"/>
    <col min="771" max="771" width="6.140625" customWidth="1"/>
    <col min="772" max="772" width="40.85546875" customWidth="1"/>
    <col min="773" max="773" width="6.7109375" customWidth="1"/>
    <col min="774" max="774" width="6" customWidth="1"/>
    <col min="775" max="775" width="20.7109375" customWidth="1"/>
    <col min="1025" max="1025" width="55.5703125" customWidth="1"/>
    <col min="1026" max="1026" width="6.85546875" customWidth="1"/>
    <col min="1027" max="1027" width="6.140625" customWidth="1"/>
    <col min="1028" max="1028" width="40.85546875" customWidth="1"/>
    <col min="1029" max="1029" width="6.7109375" customWidth="1"/>
    <col min="1030" max="1030" width="6" customWidth="1"/>
    <col min="1031" max="1031" width="20.7109375" customWidth="1"/>
    <col min="1281" max="1281" width="55.5703125" customWidth="1"/>
    <col min="1282" max="1282" width="6.85546875" customWidth="1"/>
    <col min="1283" max="1283" width="6.140625" customWidth="1"/>
    <col min="1284" max="1284" width="40.85546875" customWidth="1"/>
    <col min="1285" max="1285" width="6.7109375" customWidth="1"/>
    <col min="1286" max="1286" width="6" customWidth="1"/>
    <col min="1287" max="1287" width="20.7109375" customWidth="1"/>
    <col min="1537" max="1537" width="55.5703125" customWidth="1"/>
    <col min="1538" max="1538" width="6.85546875" customWidth="1"/>
    <col min="1539" max="1539" width="6.140625" customWidth="1"/>
    <col min="1540" max="1540" width="40.85546875" customWidth="1"/>
    <col min="1541" max="1541" width="6.7109375" customWidth="1"/>
    <col min="1542" max="1542" width="6" customWidth="1"/>
    <col min="1543" max="1543" width="20.7109375" customWidth="1"/>
    <col min="1793" max="1793" width="55.5703125" customWidth="1"/>
    <col min="1794" max="1794" width="6.85546875" customWidth="1"/>
    <col min="1795" max="1795" width="6.140625" customWidth="1"/>
    <col min="1796" max="1796" width="40.85546875" customWidth="1"/>
    <col min="1797" max="1797" width="6.7109375" customWidth="1"/>
    <col min="1798" max="1798" width="6" customWidth="1"/>
    <col min="1799" max="1799" width="20.7109375" customWidth="1"/>
    <col min="2049" max="2049" width="55.5703125" customWidth="1"/>
    <col min="2050" max="2050" width="6.85546875" customWidth="1"/>
    <col min="2051" max="2051" width="6.140625" customWidth="1"/>
    <col min="2052" max="2052" width="40.85546875" customWidth="1"/>
    <col min="2053" max="2053" width="6.7109375" customWidth="1"/>
    <col min="2054" max="2054" width="6" customWidth="1"/>
    <col min="2055" max="2055" width="20.7109375" customWidth="1"/>
    <col min="2305" max="2305" width="55.5703125" customWidth="1"/>
    <col min="2306" max="2306" width="6.85546875" customWidth="1"/>
    <col min="2307" max="2307" width="6.140625" customWidth="1"/>
    <col min="2308" max="2308" width="40.85546875" customWidth="1"/>
    <col min="2309" max="2309" width="6.7109375" customWidth="1"/>
    <col min="2310" max="2310" width="6" customWidth="1"/>
    <col min="2311" max="2311" width="20.7109375" customWidth="1"/>
    <col min="2561" max="2561" width="55.5703125" customWidth="1"/>
    <col min="2562" max="2562" width="6.85546875" customWidth="1"/>
    <col min="2563" max="2563" width="6.140625" customWidth="1"/>
    <col min="2564" max="2564" width="40.85546875" customWidth="1"/>
    <col min="2565" max="2565" width="6.7109375" customWidth="1"/>
    <col min="2566" max="2566" width="6" customWidth="1"/>
    <col min="2567" max="2567" width="20.7109375" customWidth="1"/>
    <col min="2817" max="2817" width="55.5703125" customWidth="1"/>
    <col min="2818" max="2818" width="6.85546875" customWidth="1"/>
    <col min="2819" max="2819" width="6.140625" customWidth="1"/>
    <col min="2820" max="2820" width="40.85546875" customWidth="1"/>
    <col min="2821" max="2821" width="6.7109375" customWidth="1"/>
    <col min="2822" max="2822" width="6" customWidth="1"/>
    <col min="2823" max="2823" width="20.7109375" customWidth="1"/>
    <col min="3073" max="3073" width="55.5703125" customWidth="1"/>
    <col min="3074" max="3074" width="6.85546875" customWidth="1"/>
    <col min="3075" max="3075" width="6.140625" customWidth="1"/>
    <col min="3076" max="3076" width="40.85546875" customWidth="1"/>
    <col min="3077" max="3077" width="6.7109375" customWidth="1"/>
    <col min="3078" max="3078" width="6" customWidth="1"/>
    <col min="3079" max="3079" width="20.7109375" customWidth="1"/>
    <col min="3329" max="3329" width="55.5703125" customWidth="1"/>
    <col min="3330" max="3330" width="6.85546875" customWidth="1"/>
    <col min="3331" max="3331" width="6.140625" customWidth="1"/>
    <col min="3332" max="3332" width="40.85546875" customWidth="1"/>
    <col min="3333" max="3333" width="6.7109375" customWidth="1"/>
    <col min="3334" max="3334" width="6" customWidth="1"/>
    <col min="3335" max="3335" width="20.7109375" customWidth="1"/>
    <col min="3585" max="3585" width="55.5703125" customWidth="1"/>
    <col min="3586" max="3586" width="6.85546875" customWidth="1"/>
    <col min="3587" max="3587" width="6.140625" customWidth="1"/>
    <col min="3588" max="3588" width="40.85546875" customWidth="1"/>
    <col min="3589" max="3589" width="6.7109375" customWidth="1"/>
    <col min="3590" max="3590" width="6" customWidth="1"/>
    <col min="3591" max="3591" width="20.7109375" customWidth="1"/>
    <col min="3841" max="3841" width="55.5703125" customWidth="1"/>
    <col min="3842" max="3842" width="6.85546875" customWidth="1"/>
    <col min="3843" max="3843" width="6.140625" customWidth="1"/>
    <col min="3844" max="3844" width="40.85546875" customWidth="1"/>
    <col min="3845" max="3845" width="6.7109375" customWidth="1"/>
    <col min="3846" max="3846" width="6" customWidth="1"/>
    <col min="3847" max="3847" width="20.7109375" customWidth="1"/>
    <col min="4097" max="4097" width="55.5703125" customWidth="1"/>
    <col min="4098" max="4098" width="6.85546875" customWidth="1"/>
    <col min="4099" max="4099" width="6.140625" customWidth="1"/>
    <col min="4100" max="4100" width="40.85546875" customWidth="1"/>
    <col min="4101" max="4101" width="6.7109375" customWidth="1"/>
    <col min="4102" max="4102" width="6" customWidth="1"/>
    <col min="4103" max="4103" width="20.7109375" customWidth="1"/>
    <col min="4353" max="4353" width="55.5703125" customWidth="1"/>
    <col min="4354" max="4354" width="6.85546875" customWidth="1"/>
    <col min="4355" max="4355" width="6.140625" customWidth="1"/>
    <col min="4356" max="4356" width="40.85546875" customWidth="1"/>
    <col min="4357" max="4357" width="6.7109375" customWidth="1"/>
    <col min="4358" max="4358" width="6" customWidth="1"/>
    <col min="4359" max="4359" width="20.7109375" customWidth="1"/>
    <col min="4609" max="4609" width="55.5703125" customWidth="1"/>
    <col min="4610" max="4610" width="6.85546875" customWidth="1"/>
    <col min="4611" max="4611" width="6.140625" customWidth="1"/>
    <col min="4612" max="4612" width="40.85546875" customWidth="1"/>
    <col min="4613" max="4613" width="6.7109375" customWidth="1"/>
    <col min="4614" max="4614" width="6" customWidth="1"/>
    <col min="4615" max="4615" width="20.7109375" customWidth="1"/>
    <col min="4865" max="4865" width="55.5703125" customWidth="1"/>
    <col min="4866" max="4866" width="6.85546875" customWidth="1"/>
    <col min="4867" max="4867" width="6.140625" customWidth="1"/>
    <col min="4868" max="4868" width="40.85546875" customWidth="1"/>
    <col min="4869" max="4869" width="6.7109375" customWidth="1"/>
    <col min="4870" max="4870" width="6" customWidth="1"/>
    <col min="4871" max="4871" width="20.7109375" customWidth="1"/>
    <col min="5121" max="5121" width="55.5703125" customWidth="1"/>
    <col min="5122" max="5122" width="6.85546875" customWidth="1"/>
    <col min="5123" max="5123" width="6.140625" customWidth="1"/>
    <col min="5124" max="5124" width="40.85546875" customWidth="1"/>
    <col min="5125" max="5125" width="6.7109375" customWidth="1"/>
    <col min="5126" max="5126" width="6" customWidth="1"/>
    <col min="5127" max="5127" width="20.7109375" customWidth="1"/>
    <col min="5377" max="5377" width="55.5703125" customWidth="1"/>
    <col min="5378" max="5378" width="6.85546875" customWidth="1"/>
    <col min="5379" max="5379" width="6.140625" customWidth="1"/>
    <col min="5380" max="5380" width="40.85546875" customWidth="1"/>
    <col min="5381" max="5381" width="6.7109375" customWidth="1"/>
    <col min="5382" max="5382" width="6" customWidth="1"/>
    <col min="5383" max="5383" width="20.7109375" customWidth="1"/>
    <col min="5633" max="5633" width="55.5703125" customWidth="1"/>
    <col min="5634" max="5634" width="6.85546875" customWidth="1"/>
    <col min="5635" max="5635" width="6.140625" customWidth="1"/>
    <col min="5636" max="5636" width="40.85546875" customWidth="1"/>
    <col min="5637" max="5637" width="6.7109375" customWidth="1"/>
    <col min="5638" max="5638" width="6" customWidth="1"/>
    <col min="5639" max="5639" width="20.7109375" customWidth="1"/>
    <col min="5889" max="5889" width="55.5703125" customWidth="1"/>
    <col min="5890" max="5890" width="6.85546875" customWidth="1"/>
    <col min="5891" max="5891" width="6.140625" customWidth="1"/>
    <col min="5892" max="5892" width="40.85546875" customWidth="1"/>
    <col min="5893" max="5893" width="6.7109375" customWidth="1"/>
    <col min="5894" max="5894" width="6" customWidth="1"/>
    <col min="5895" max="5895" width="20.7109375" customWidth="1"/>
    <col min="6145" max="6145" width="55.5703125" customWidth="1"/>
    <col min="6146" max="6146" width="6.85546875" customWidth="1"/>
    <col min="6147" max="6147" width="6.140625" customWidth="1"/>
    <col min="6148" max="6148" width="40.85546875" customWidth="1"/>
    <col min="6149" max="6149" width="6.7109375" customWidth="1"/>
    <col min="6150" max="6150" width="6" customWidth="1"/>
    <col min="6151" max="6151" width="20.7109375" customWidth="1"/>
    <col min="6401" max="6401" width="55.5703125" customWidth="1"/>
    <col min="6402" max="6402" width="6.85546875" customWidth="1"/>
    <col min="6403" max="6403" width="6.140625" customWidth="1"/>
    <col min="6404" max="6404" width="40.85546875" customWidth="1"/>
    <col min="6405" max="6405" width="6.7109375" customWidth="1"/>
    <col min="6406" max="6406" width="6" customWidth="1"/>
    <col min="6407" max="6407" width="20.7109375" customWidth="1"/>
    <col min="6657" max="6657" width="55.5703125" customWidth="1"/>
    <col min="6658" max="6658" width="6.85546875" customWidth="1"/>
    <col min="6659" max="6659" width="6.140625" customWidth="1"/>
    <col min="6660" max="6660" width="40.85546875" customWidth="1"/>
    <col min="6661" max="6661" width="6.7109375" customWidth="1"/>
    <col min="6662" max="6662" width="6" customWidth="1"/>
    <col min="6663" max="6663" width="20.7109375" customWidth="1"/>
    <col min="6913" max="6913" width="55.5703125" customWidth="1"/>
    <col min="6914" max="6914" width="6.85546875" customWidth="1"/>
    <col min="6915" max="6915" width="6.140625" customWidth="1"/>
    <col min="6916" max="6916" width="40.85546875" customWidth="1"/>
    <col min="6917" max="6917" width="6.7109375" customWidth="1"/>
    <col min="6918" max="6918" width="6" customWidth="1"/>
    <col min="6919" max="6919" width="20.7109375" customWidth="1"/>
    <col min="7169" max="7169" width="55.5703125" customWidth="1"/>
    <col min="7170" max="7170" width="6.85546875" customWidth="1"/>
    <col min="7171" max="7171" width="6.140625" customWidth="1"/>
    <col min="7172" max="7172" width="40.85546875" customWidth="1"/>
    <col min="7173" max="7173" width="6.7109375" customWidth="1"/>
    <col min="7174" max="7174" width="6" customWidth="1"/>
    <col min="7175" max="7175" width="20.7109375" customWidth="1"/>
    <col min="7425" max="7425" width="55.5703125" customWidth="1"/>
    <col min="7426" max="7426" width="6.85546875" customWidth="1"/>
    <col min="7427" max="7427" width="6.140625" customWidth="1"/>
    <col min="7428" max="7428" width="40.85546875" customWidth="1"/>
    <col min="7429" max="7429" width="6.7109375" customWidth="1"/>
    <col min="7430" max="7430" width="6" customWidth="1"/>
    <col min="7431" max="7431" width="20.7109375" customWidth="1"/>
    <col min="7681" max="7681" width="55.5703125" customWidth="1"/>
    <col min="7682" max="7682" width="6.85546875" customWidth="1"/>
    <col min="7683" max="7683" width="6.140625" customWidth="1"/>
    <col min="7684" max="7684" width="40.85546875" customWidth="1"/>
    <col min="7685" max="7685" width="6.7109375" customWidth="1"/>
    <col min="7686" max="7686" width="6" customWidth="1"/>
    <col min="7687" max="7687" width="20.7109375" customWidth="1"/>
    <col min="7937" max="7937" width="55.5703125" customWidth="1"/>
    <col min="7938" max="7938" width="6.85546875" customWidth="1"/>
    <col min="7939" max="7939" width="6.140625" customWidth="1"/>
    <col min="7940" max="7940" width="40.85546875" customWidth="1"/>
    <col min="7941" max="7941" width="6.7109375" customWidth="1"/>
    <col min="7942" max="7942" width="6" customWidth="1"/>
    <col min="7943" max="7943" width="20.7109375" customWidth="1"/>
    <col min="8193" max="8193" width="55.5703125" customWidth="1"/>
    <col min="8194" max="8194" width="6.85546875" customWidth="1"/>
    <col min="8195" max="8195" width="6.140625" customWidth="1"/>
    <col min="8196" max="8196" width="40.85546875" customWidth="1"/>
    <col min="8197" max="8197" width="6.7109375" customWidth="1"/>
    <col min="8198" max="8198" width="6" customWidth="1"/>
    <col min="8199" max="8199" width="20.7109375" customWidth="1"/>
    <col min="8449" max="8449" width="55.5703125" customWidth="1"/>
    <col min="8450" max="8450" width="6.85546875" customWidth="1"/>
    <col min="8451" max="8451" width="6.140625" customWidth="1"/>
    <col min="8452" max="8452" width="40.85546875" customWidth="1"/>
    <col min="8453" max="8453" width="6.7109375" customWidth="1"/>
    <col min="8454" max="8454" width="6" customWidth="1"/>
    <col min="8455" max="8455" width="20.7109375" customWidth="1"/>
    <col min="8705" max="8705" width="55.5703125" customWidth="1"/>
    <col min="8706" max="8706" width="6.85546875" customWidth="1"/>
    <col min="8707" max="8707" width="6.140625" customWidth="1"/>
    <col min="8708" max="8708" width="40.85546875" customWidth="1"/>
    <col min="8709" max="8709" width="6.7109375" customWidth="1"/>
    <col min="8710" max="8710" width="6" customWidth="1"/>
    <col min="8711" max="8711" width="20.7109375" customWidth="1"/>
    <col min="8961" max="8961" width="55.5703125" customWidth="1"/>
    <col min="8962" max="8962" width="6.85546875" customWidth="1"/>
    <col min="8963" max="8963" width="6.140625" customWidth="1"/>
    <col min="8964" max="8964" width="40.85546875" customWidth="1"/>
    <col min="8965" max="8965" width="6.7109375" customWidth="1"/>
    <col min="8966" max="8966" width="6" customWidth="1"/>
    <col min="8967" max="8967" width="20.7109375" customWidth="1"/>
    <col min="9217" max="9217" width="55.5703125" customWidth="1"/>
    <col min="9218" max="9218" width="6.85546875" customWidth="1"/>
    <col min="9219" max="9219" width="6.140625" customWidth="1"/>
    <col min="9220" max="9220" width="40.85546875" customWidth="1"/>
    <col min="9221" max="9221" width="6.7109375" customWidth="1"/>
    <col min="9222" max="9222" width="6" customWidth="1"/>
    <col min="9223" max="9223" width="20.7109375" customWidth="1"/>
    <col min="9473" max="9473" width="55.5703125" customWidth="1"/>
    <col min="9474" max="9474" width="6.85546875" customWidth="1"/>
    <col min="9475" max="9475" width="6.140625" customWidth="1"/>
    <col min="9476" max="9476" width="40.85546875" customWidth="1"/>
    <col min="9477" max="9477" width="6.7109375" customWidth="1"/>
    <col min="9478" max="9478" width="6" customWidth="1"/>
    <col min="9479" max="9479" width="20.7109375" customWidth="1"/>
    <col min="9729" max="9729" width="55.5703125" customWidth="1"/>
    <col min="9730" max="9730" width="6.85546875" customWidth="1"/>
    <col min="9731" max="9731" width="6.140625" customWidth="1"/>
    <col min="9732" max="9732" width="40.85546875" customWidth="1"/>
    <col min="9733" max="9733" width="6.7109375" customWidth="1"/>
    <col min="9734" max="9734" width="6" customWidth="1"/>
    <col min="9735" max="9735" width="20.7109375" customWidth="1"/>
    <col min="9985" max="9985" width="55.5703125" customWidth="1"/>
    <col min="9986" max="9986" width="6.85546875" customWidth="1"/>
    <col min="9987" max="9987" width="6.140625" customWidth="1"/>
    <col min="9988" max="9988" width="40.85546875" customWidth="1"/>
    <col min="9989" max="9989" width="6.7109375" customWidth="1"/>
    <col min="9990" max="9990" width="6" customWidth="1"/>
    <col min="9991" max="9991" width="20.7109375" customWidth="1"/>
    <col min="10241" max="10241" width="55.5703125" customWidth="1"/>
    <col min="10242" max="10242" width="6.85546875" customWidth="1"/>
    <col min="10243" max="10243" width="6.140625" customWidth="1"/>
    <col min="10244" max="10244" width="40.85546875" customWidth="1"/>
    <col min="10245" max="10245" width="6.7109375" customWidth="1"/>
    <col min="10246" max="10246" width="6" customWidth="1"/>
    <col min="10247" max="10247" width="20.7109375" customWidth="1"/>
    <col min="10497" max="10497" width="55.5703125" customWidth="1"/>
    <col min="10498" max="10498" width="6.85546875" customWidth="1"/>
    <col min="10499" max="10499" width="6.140625" customWidth="1"/>
    <col min="10500" max="10500" width="40.85546875" customWidth="1"/>
    <col min="10501" max="10501" width="6.7109375" customWidth="1"/>
    <col min="10502" max="10502" width="6" customWidth="1"/>
    <col min="10503" max="10503" width="20.7109375" customWidth="1"/>
    <col min="10753" max="10753" width="55.5703125" customWidth="1"/>
    <col min="10754" max="10754" width="6.85546875" customWidth="1"/>
    <col min="10755" max="10755" width="6.140625" customWidth="1"/>
    <col min="10756" max="10756" width="40.85546875" customWidth="1"/>
    <col min="10757" max="10757" width="6.7109375" customWidth="1"/>
    <col min="10758" max="10758" width="6" customWidth="1"/>
    <col min="10759" max="10759" width="20.7109375" customWidth="1"/>
    <col min="11009" max="11009" width="55.5703125" customWidth="1"/>
    <col min="11010" max="11010" width="6.85546875" customWidth="1"/>
    <col min="11011" max="11011" width="6.140625" customWidth="1"/>
    <col min="11012" max="11012" width="40.85546875" customWidth="1"/>
    <col min="11013" max="11013" width="6.7109375" customWidth="1"/>
    <col min="11014" max="11014" width="6" customWidth="1"/>
    <col min="11015" max="11015" width="20.7109375" customWidth="1"/>
    <col min="11265" max="11265" width="55.5703125" customWidth="1"/>
    <col min="11266" max="11266" width="6.85546875" customWidth="1"/>
    <col min="11267" max="11267" width="6.140625" customWidth="1"/>
    <col min="11268" max="11268" width="40.85546875" customWidth="1"/>
    <col min="11269" max="11269" width="6.7109375" customWidth="1"/>
    <col min="11270" max="11270" width="6" customWidth="1"/>
    <col min="11271" max="11271" width="20.7109375" customWidth="1"/>
    <col min="11521" max="11521" width="55.5703125" customWidth="1"/>
    <col min="11522" max="11522" width="6.85546875" customWidth="1"/>
    <col min="11523" max="11523" width="6.140625" customWidth="1"/>
    <col min="11524" max="11524" width="40.85546875" customWidth="1"/>
    <col min="11525" max="11525" width="6.7109375" customWidth="1"/>
    <col min="11526" max="11526" width="6" customWidth="1"/>
    <col min="11527" max="11527" width="20.7109375" customWidth="1"/>
    <col min="11777" max="11777" width="55.5703125" customWidth="1"/>
    <col min="11778" max="11778" width="6.85546875" customWidth="1"/>
    <col min="11779" max="11779" width="6.140625" customWidth="1"/>
    <col min="11780" max="11780" width="40.85546875" customWidth="1"/>
    <col min="11781" max="11781" width="6.7109375" customWidth="1"/>
    <col min="11782" max="11782" width="6" customWidth="1"/>
    <col min="11783" max="11783" width="20.7109375" customWidth="1"/>
    <col min="12033" max="12033" width="55.5703125" customWidth="1"/>
    <col min="12034" max="12034" width="6.85546875" customWidth="1"/>
    <col min="12035" max="12035" width="6.140625" customWidth="1"/>
    <col min="12036" max="12036" width="40.85546875" customWidth="1"/>
    <col min="12037" max="12037" width="6.7109375" customWidth="1"/>
    <col min="12038" max="12038" width="6" customWidth="1"/>
    <col min="12039" max="12039" width="20.7109375" customWidth="1"/>
    <col min="12289" max="12289" width="55.5703125" customWidth="1"/>
    <col min="12290" max="12290" width="6.85546875" customWidth="1"/>
    <col min="12291" max="12291" width="6.140625" customWidth="1"/>
    <col min="12292" max="12292" width="40.85546875" customWidth="1"/>
    <col min="12293" max="12293" width="6.7109375" customWidth="1"/>
    <col min="12294" max="12294" width="6" customWidth="1"/>
    <col min="12295" max="12295" width="20.7109375" customWidth="1"/>
    <col min="12545" max="12545" width="55.5703125" customWidth="1"/>
    <col min="12546" max="12546" width="6.85546875" customWidth="1"/>
    <col min="12547" max="12547" width="6.140625" customWidth="1"/>
    <col min="12548" max="12548" width="40.85546875" customWidth="1"/>
    <col min="12549" max="12549" width="6.7109375" customWidth="1"/>
    <col min="12550" max="12550" width="6" customWidth="1"/>
    <col min="12551" max="12551" width="20.7109375" customWidth="1"/>
    <col min="12801" max="12801" width="55.5703125" customWidth="1"/>
    <col min="12802" max="12802" width="6.85546875" customWidth="1"/>
    <col min="12803" max="12803" width="6.140625" customWidth="1"/>
    <col min="12804" max="12804" width="40.85546875" customWidth="1"/>
    <col min="12805" max="12805" width="6.7109375" customWidth="1"/>
    <col min="12806" max="12806" width="6" customWidth="1"/>
    <col min="12807" max="12807" width="20.7109375" customWidth="1"/>
    <col min="13057" max="13057" width="55.5703125" customWidth="1"/>
    <col min="13058" max="13058" width="6.85546875" customWidth="1"/>
    <col min="13059" max="13059" width="6.140625" customWidth="1"/>
    <col min="13060" max="13060" width="40.85546875" customWidth="1"/>
    <col min="13061" max="13061" width="6.7109375" customWidth="1"/>
    <col min="13062" max="13062" width="6" customWidth="1"/>
    <col min="13063" max="13063" width="20.7109375" customWidth="1"/>
    <col min="13313" max="13313" width="55.5703125" customWidth="1"/>
    <col min="13314" max="13314" width="6.85546875" customWidth="1"/>
    <col min="13315" max="13315" width="6.140625" customWidth="1"/>
    <col min="13316" max="13316" width="40.85546875" customWidth="1"/>
    <col min="13317" max="13317" width="6.7109375" customWidth="1"/>
    <col min="13318" max="13318" width="6" customWidth="1"/>
    <col min="13319" max="13319" width="20.7109375" customWidth="1"/>
    <col min="13569" max="13569" width="55.5703125" customWidth="1"/>
    <col min="13570" max="13570" width="6.85546875" customWidth="1"/>
    <col min="13571" max="13571" width="6.140625" customWidth="1"/>
    <col min="13572" max="13572" width="40.85546875" customWidth="1"/>
    <col min="13573" max="13573" width="6.7109375" customWidth="1"/>
    <col min="13574" max="13574" width="6" customWidth="1"/>
    <col min="13575" max="13575" width="20.7109375" customWidth="1"/>
    <col min="13825" max="13825" width="55.5703125" customWidth="1"/>
    <col min="13826" max="13826" width="6.85546875" customWidth="1"/>
    <col min="13827" max="13827" width="6.140625" customWidth="1"/>
    <col min="13828" max="13828" width="40.85546875" customWidth="1"/>
    <col min="13829" max="13829" width="6.7109375" customWidth="1"/>
    <col min="13830" max="13830" width="6" customWidth="1"/>
    <col min="13831" max="13831" width="20.7109375" customWidth="1"/>
    <col min="14081" max="14081" width="55.5703125" customWidth="1"/>
    <col min="14082" max="14082" width="6.85546875" customWidth="1"/>
    <col min="14083" max="14083" width="6.140625" customWidth="1"/>
    <col min="14084" max="14084" width="40.85546875" customWidth="1"/>
    <col min="14085" max="14085" width="6.7109375" customWidth="1"/>
    <col min="14086" max="14086" width="6" customWidth="1"/>
    <col min="14087" max="14087" width="20.7109375" customWidth="1"/>
    <col min="14337" max="14337" width="55.5703125" customWidth="1"/>
    <col min="14338" max="14338" width="6.85546875" customWidth="1"/>
    <col min="14339" max="14339" width="6.140625" customWidth="1"/>
    <col min="14340" max="14340" width="40.85546875" customWidth="1"/>
    <col min="14341" max="14341" width="6.7109375" customWidth="1"/>
    <col min="14342" max="14342" width="6" customWidth="1"/>
    <col min="14343" max="14343" width="20.7109375" customWidth="1"/>
    <col min="14593" max="14593" width="55.5703125" customWidth="1"/>
    <col min="14594" max="14594" width="6.85546875" customWidth="1"/>
    <col min="14595" max="14595" width="6.140625" customWidth="1"/>
    <col min="14596" max="14596" width="40.85546875" customWidth="1"/>
    <col min="14597" max="14597" width="6.7109375" customWidth="1"/>
    <col min="14598" max="14598" width="6" customWidth="1"/>
    <col min="14599" max="14599" width="20.7109375" customWidth="1"/>
    <col min="14849" max="14849" width="55.5703125" customWidth="1"/>
    <col min="14850" max="14850" width="6.85546875" customWidth="1"/>
    <col min="14851" max="14851" width="6.140625" customWidth="1"/>
    <col min="14852" max="14852" width="40.85546875" customWidth="1"/>
    <col min="14853" max="14853" width="6.7109375" customWidth="1"/>
    <col min="14854" max="14854" width="6" customWidth="1"/>
    <col min="14855" max="14855" width="20.7109375" customWidth="1"/>
    <col min="15105" max="15105" width="55.5703125" customWidth="1"/>
    <col min="15106" max="15106" width="6.85546875" customWidth="1"/>
    <col min="15107" max="15107" width="6.140625" customWidth="1"/>
    <col min="15108" max="15108" width="40.85546875" customWidth="1"/>
    <col min="15109" max="15109" width="6.7109375" customWidth="1"/>
    <col min="15110" max="15110" width="6" customWidth="1"/>
    <col min="15111" max="15111" width="20.7109375" customWidth="1"/>
    <col min="15361" max="15361" width="55.5703125" customWidth="1"/>
    <col min="15362" max="15362" width="6.85546875" customWidth="1"/>
    <col min="15363" max="15363" width="6.140625" customWidth="1"/>
    <col min="15364" max="15364" width="40.85546875" customWidth="1"/>
    <col min="15365" max="15365" width="6.7109375" customWidth="1"/>
    <col min="15366" max="15366" width="6" customWidth="1"/>
    <col min="15367" max="15367" width="20.7109375" customWidth="1"/>
    <col min="15617" max="15617" width="55.5703125" customWidth="1"/>
    <col min="15618" max="15618" width="6.85546875" customWidth="1"/>
    <col min="15619" max="15619" width="6.140625" customWidth="1"/>
    <col min="15620" max="15620" width="40.85546875" customWidth="1"/>
    <col min="15621" max="15621" width="6.7109375" customWidth="1"/>
    <col min="15622" max="15622" width="6" customWidth="1"/>
    <col min="15623" max="15623" width="20.7109375" customWidth="1"/>
    <col min="15873" max="15873" width="55.5703125" customWidth="1"/>
    <col min="15874" max="15874" width="6.85546875" customWidth="1"/>
    <col min="15875" max="15875" width="6.140625" customWidth="1"/>
    <col min="15876" max="15876" width="40.85546875" customWidth="1"/>
    <col min="15877" max="15877" width="6.7109375" customWidth="1"/>
    <col min="15878" max="15878" width="6" customWidth="1"/>
    <col min="15879" max="15879" width="20.7109375" customWidth="1"/>
    <col min="16129" max="16129" width="55.5703125" customWidth="1"/>
    <col min="16130" max="16130" width="6.85546875" customWidth="1"/>
    <col min="16131" max="16131" width="6.140625" customWidth="1"/>
    <col min="16132" max="16132" width="40.85546875" customWidth="1"/>
    <col min="16133" max="16133" width="6.7109375" customWidth="1"/>
    <col min="16134" max="16134" width="6" customWidth="1"/>
    <col min="16135" max="16135" width="20.7109375" customWidth="1"/>
  </cols>
  <sheetData>
    <row r="1" spans="1:7" ht="15" x14ac:dyDescent="0.2">
      <c r="A1" s="3011" t="s">
        <v>5345</v>
      </c>
      <c r="B1" s="3011"/>
      <c r="C1" s="3011"/>
      <c r="D1" s="2125"/>
      <c r="F1" s="4934" t="s">
        <v>4967</v>
      </c>
    </row>
    <row r="2" spans="1:7" ht="15" x14ac:dyDescent="0.2">
      <c r="A2" s="3011" t="s">
        <v>5442</v>
      </c>
      <c r="B2" s="3011"/>
      <c r="C2" s="3011"/>
      <c r="D2" s="2125"/>
      <c r="E2" s="2125"/>
      <c r="F2" s="2125"/>
      <c r="G2" s="2994"/>
    </row>
    <row r="3" spans="1:7" ht="15" x14ac:dyDescent="0.2">
      <c r="A3" s="3024">
        <v>2013</v>
      </c>
      <c r="B3" s="3011"/>
      <c r="C3" s="3011"/>
      <c r="D3" s="2125"/>
      <c r="E3" s="2125"/>
      <c r="F3" s="2125"/>
      <c r="G3" s="2994"/>
    </row>
    <row r="4" spans="1:7" ht="15" x14ac:dyDescent="0.2">
      <c r="A4" s="3011"/>
      <c r="B4" s="3011"/>
      <c r="C4" s="3011"/>
      <c r="D4" s="2125"/>
      <c r="E4" s="2125"/>
      <c r="F4" s="2125"/>
    </row>
    <row r="5" spans="1:7" ht="35.25" customHeight="1" x14ac:dyDescent="0.2">
      <c r="A5" s="4543" t="s">
        <v>4738</v>
      </c>
      <c r="B5" s="5677" t="s">
        <v>4734</v>
      </c>
      <c r="C5" s="5677"/>
      <c r="D5" s="4543" t="s">
        <v>4739</v>
      </c>
      <c r="E5" s="5677" t="s">
        <v>4734</v>
      </c>
      <c r="F5" s="5677"/>
    </row>
    <row r="6" spans="1:7" ht="18" customHeight="1" x14ac:dyDescent="0.2">
      <c r="A6" s="4984" t="s">
        <v>31</v>
      </c>
      <c r="B6" s="4985">
        <f>SUM(B7:B18)</f>
        <v>26</v>
      </c>
      <c r="C6" s="4986"/>
      <c r="D6" s="4986"/>
      <c r="E6" s="4985">
        <f>SUM(E7:E18)</f>
        <v>3</v>
      </c>
      <c r="F6" s="4984"/>
    </row>
    <row r="7" spans="1:7" ht="17.25" customHeight="1" x14ac:dyDescent="0.2">
      <c r="A7" s="5476" t="s">
        <v>4740</v>
      </c>
      <c r="B7" s="5477">
        <v>7</v>
      </c>
      <c r="C7" s="5478"/>
      <c r="D7" s="5710" t="s">
        <v>4742</v>
      </c>
      <c r="E7" s="5707">
        <v>1</v>
      </c>
      <c r="F7" s="2241"/>
    </row>
    <row r="8" spans="1:7" ht="17.25" customHeight="1" x14ac:dyDescent="0.2">
      <c r="A8" s="5058" t="s">
        <v>4741</v>
      </c>
      <c r="B8" s="4622">
        <v>1</v>
      </c>
      <c r="C8" s="4621"/>
      <c r="D8" s="5704"/>
      <c r="E8" s="5706"/>
    </row>
    <row r="9" spans="1:7" ht="26.25" customHeight="1" x14ac:dyDescent="0.2">
      <c r="A9" s="5058" t="s">
        <v>3958</v>
      </c>
      <c r="B9" s="4622">
        <v>1</v>
      </c>
      <c r="C9" s="4621"/>
      <c r="D9" s="5704"/>
      <c r="E9" s="5706"/>
    </row>
    <row r="10" spans="1:7" ht="17.25" customHeight="1" x14ac:dyDescent="0.2">
      <c r="A10" s="5058" t="s">
        <v>4743</v>
      </c>
      <c r="B10" s="4622">
        <v>1</v>
      </c>
      <c r="C10" s="4621"/>
      <c r="D10" s="5704"/>
      <c r="E10" s="5706"/>
    </row>
    <row r="11" spans="1:7" ht="28.5" customHeight="1" x14ac:dyDescent="0.2">
      <c r="A11" s="5058" t="s">
        <v>4745</v>
      </c>
      <c r="B11" s="4622">
        <v>1</v>
      </c>
      <c r="C11" s="4621"/>
      <c r="D11" s="5704" t="s">
        <v>4744</v>
      </c>
      <c r="E11" s="5706">
        <v>1</v>
      </c>
      <c r="F11" s="2241"/>
    </row>
    <row r="12" spans="1:7" ht="28.5" customHeight="1" x14ac:dyDescent="0.2">
      <c r="A12" s="5058" t="s">
        <v>4746</v>
      </c>
      <c r="B12" s="4622">
        <v>1</v>
      </c>
      <c r="C12" s="4621"/>
      <c r="D12" s="5704"/>
      <c r="E12" s="5706"/>
    </row>
    <row r="13" spans="1:7" ht="18" customHeight="1" x14ac:dyDescent="0.2">
      <c r="A13" s="5058" t="s">
        <v>4748</v>
      </c>
      <c r="B13" s="4622">
        <v>9</v>
      </c>
      <c r="C13" s="4621"/>
      <c r="D13" s="5704"/>
      <c r="E13" s="5706"/>
      <c r="F13" s="2241"/>
    </row>
    <row r="14" spans="1:7" ht="18" customHeight="1" x14ac:dyDescent="0.2">
      <c r="A14" s="5058" t="s">
        <v>4749</v>
      </c>
      <c r="B14" s="4624">
        <v>1</v>
      </c>
      <c r="C14" s="2042"/>
      <c r="D14" s="2241"/>
      <c r="E14" s="4622"/>
      <c r="F14" s="2241"/>
    </row>
    <row r="15" spans="1:7" ht="24.75" customHeight="1" x14ac:dyDescent="0.2">
      <c r="A15" s="5058" t="s">
        <v>4750</v>
      </c>
      <c r="B15" s="4624">
        <v>1</v>
      </c>
      <c r="C15" s="2042"/>
      <c r="D15" s="5704" t="s">
        <v>4747</v>
      </c>
      <c r="E15" s="5708">
        <v>1</v>
      </c>
      <c r="F15" s="2241"/>
    </row>
    <row r="16" spans="1:7" ht="18" customHeight="1" x14ac:dyDescent="0.2">
      <c r="A16" s="5058" t="s">
        <v>4751</v>
      </c>
      <c r="B16" s="4624">
        <v>1</v>
      </c>
      <c r="C16" s="2042"/>
      <c r="D16" s="5704"/>
      <c r="E16" s="5708"/>
      <c r="F16" s="2241"/>
    </row>
    <row r="17" spans="1:6" ht="18" customHeight="1" x14ac:dyDescent="0.2">
      <c r="A17" s="5058" t="s">
        <v>4752</v>
      </c>
      <c r="B17" s="4622">
        <v>1</v>
      </c>
      <c r="C17" s="4621"/>
      <c r="D17" s="5704"/>
      <c r="E17" s="5708"/>
      <c r="F17" s="2241"/>
    </row>
    <row r="18" spans="1:6" ht="18" customHeight="1" x14ac:dyDescent="0.2">
      <c r="A18" s="5479" t="s">
        <v>4753</v>
      </c>
      <c r="B18" s="5155">
        <v>1</v>
      </c>
      <c r="C18" s="5480"/>
      <c r="D18" s="5705"/>
      <c r="E18" s="5709"/>
      <c r="F18" s="5295"/>
    </row>
    <row r="19" spans="1:6" ht="18" customHeight="1" x14ac:dyDescent="0.2">
      <c r="A19" s="2160"/>
      <c r="B19" s="4622"/>
      <c r="C19" s="4621"/>
      <c r="D19" s="2222"/>
      <c r="E19" s="4624"/>
      <c r="F19" s="2241"/>
    </row>
    <row r="20" spans="1:6" x14ac:dyDescent="0.2">
      <c r="A20" s="2125" t="s">
        <v>4651</v>
      </c>
      <c r="B20" s="2125"/>
      <c r="C20" s="2125"/>
      <c r="D20" s="2125"/>
      <c r="E20" s="2125"/>
      <c r="F20" s="2125"/>
    </row>
    <row r="21" spans="1:6" x14ac:dyDescent="0.2">
      <c r="A21" s="2125"/>
      <c r="B21" s="2125"/>
      <c r="C21" s="2125"/>
      <c r="D21" s="2125"/>
      <c r="E21" s="2125"/>
      <c r="F21" s="2125"/>
    </row>
    <row r="22" spans="1:6" x14ac:dyDescent="0.2">
      <c r="A22" s="2125"/>
      <c r="B22" s="2125"/>
      <c r="C22" s="2125"/>
      <c r="D22" s="2125"/>
      <c r="E22" s="2125"/>
      <c r="F22" s="2125"/>
    </row>
    <row r="23" spans="1:6" x14ac:dyDescent="0.2">
      <c r="A23" s="2125"/>
      <c r="B23" s="2125"/>
      <c r="C23" s="2125"/>
      <c r="D23" s="2125"/>
      <c r="E23" s="2125"/>
      <c r="F23" s="2125"/>
    </row>
    <row r="24" spans="1:6" x14ac:dyDescent="0.2">
      <c r="A24" s="2125"/>
      <c r="B24" s="2125"/>
      <c r="C24" s="2125"/>
      <c r="D24" s="2125"/>
      <c r="E24" s="2125"/>
      <c r="F24" s="2125"/>
    </row>
    <row r="25" spans="1:6" x14ac:dyDescent="0.2">
      <c r="A25" s="2125"/>
      <c r="B25" s="2125"/>
      <c r="C25" s="2125"/>
      <c r="D25" s="2125"/>
      <c r="E25" s="2125"/>
      <c r="F25" s="2125"/>
    </row>
  </sheetData>
  <mergeCells count="8">
    <mergeCell ref="D15:D18"/>
    <mergeCell ref="E11:E13"/>
    <mergeCell ref="E7:E10"/>
    <mergeCell ref="E15:E18"/>
    <mergeCell ref="B5:C5"/>
    <mergeCell ref="E5:F5"/>
    <mergeCell ref="D7:D10"/>
    <mergeCell ref="D11:D13"/>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&amp;R&amp;"Tahoma,Normal"247</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EB700B"/>
  </sheetPr>
  <dimension ref="A1:I14"/>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8.85546875" style="2314" customWidth="1"/>
    <col min="2" max="2" width="6.28515625" style="2314" customWidth="1"/>
    <col min="3" max="3" width="49.42578125" style="2314" customWidth="1"/>
    <col min="4" max="4" width="21" style="2314" customWidth="1"/>
    <col min="5" max="5" width="6.28515625" style="2314" customWidth="1"/>
    <col min="6" max="256" width="9.140625" style="2314"/>
    <col min="257" max="257" width="8.85546875" style="2314" customWidth="1"/>
    <col min="258" max="258" width="6.28515625" style="2314" customWidth="1"/>
    <col min="259" max="259" width="49.42578125" style="2314" customWidth="1"/>
    <col min="260" max="260" width="19.28515625" style="2314" customWidth="1"/>
    <col min="261" max="261" width="3" style="2314" customWidth="1"/>
    <col min="262" max="512" width="9.140625" style="2314"/>
    <col min="513" max="513" width="8.85546875" style="2314" customWidth="1"/>
    <col min="514" max="514" width="6.28515625" style="2314" customWidth="1"/>
    <col min="515" max="515" width="49.42578125" style="2314" customWidth="1"/>
    <col min="516" max="516" width="19.28515625" style="2314" customWidth="1"/>
    <col min="517" max="517" width="3" style="2314" customWidth="1"/>
    <col min="518" max="768" width="9.140625" style="2314"/>
    <col min="769" max="769" width="8.85546875" style="2314" customWidth="1"/>
    <col min="770" max="770" width="6.28515625" style="2314" customWidth="1"/>
    <col min="771" max="771" width="49.42578125" style="2314" customWidth="1"/>
    <col min="772" max="772" width="19.28515625" style="2314" customWidth="1"/>
    <col min="773" max="773" width="3" style="2314" customWidth="1"/>
    <col min="774" max="1024" width="9.140625" style="2314"/>
    <col min="1025" max="1025" width="8.85546875" style="2314" customWidth="1"/>
    <col min="1026" max="1026" width="6.28515625" style="2314" customWidth="1"/>
    <col min="1027" max="1027" width="49.42578125" style="2314" customWidth="1"/>
    <col min="1028" max="1028" width="19.28515625" style="2314" customWidth="1"/>
    <col min="1029" max="1029" width="3" style="2314" customWidth="1"/>
    <col min="1030" max="1280" width="9.140625" style="2314"/>
    <col min="1281" max="1281" width="8.85546875" style="2314" customWidth="1"/>
    <col min="1282" max="1282" width="6.28515625" style="2314" customWidth="1"/>
    <col min="1283" max="1283" width="49.42578125" style="2314" customWidth="1"/>
    <col min="1284" max="1284" width="19.28515625" style="2314" customWidth="1"/>
    <col min="1285" max="1285" width="3" style="2314" customWidth="1"/>
    <col min="1286" max="1536" width="9.140625" style="2314"/>
    <col min="1537" max="1537" width="8.85546875" style="2314" customWidth="1"/>
    <col min="1538" max="1538" width="6.28515625" style="2314" customWidth="1"/>
    <col min="1539" max="1539" width="49.42578125" style="2314" customWidth="1"/>
    <col min="1540" max="1540" width="19.28515625" style="2314" customWidth="1"/>
    <col min="1541" max="1541" width="3" style="2314" customWidth="1"/>
    <col min="1542" max="1792" width="9.140625" style="2314"/>
    <col min="1793" max="1793" width="8.85546875" style="2314" customWidth="1"/>
    <col min="1794" max="1794" width="6.28515625" style="2314" customWidth="1"/>
    <col min="1795" max="1795" width="49.42578125" style="2314" customWidth="1"/>
    <col min="1796" max="1796" width="19.28515625" style="2314" customWidth="1"/>
    <col min="1797" max="1797" width="3" style="2314" customWidth="1"/>
    <col min="1798" max="2048" width="9.140625" style="2314"/>
    <col min="2049" max="2049" width="8.85546875" style="2314" customWidth="1"/>
    <col min="2050" max="2050" width="6.28515625" style="2314" customWidth="1"/>
    <col min="2051" max="2051" width="49.42578125" style="2314" customWidth="1"/>
    <col min="2052" max="2052" width="19.28515625" style="2314" customWidth="1"/>
    <col min="2053" max="2053" width="3" style="2314" customWidth="1"/>
    <col min="2054" max="2304" width="9.140625" style="2314"/>
    <col min="2305" max="2305" width="8.85546875" style="2314" customWidth="1"/>
    <col min="2306" max="2306" width="6.28515625" style="2314" customWidth="1"/>
    <col min="2307" max="2307" width="49.42578125" style="2314" customWidth="1"/>
    <col min="2308" max="2308" width="19.28515625" style="2314" customWidth="1"/>
    <col min="2309" max="2309" width="3" style="2314" customWidth="1"/>
    <col min="2310" max="2560" width="9.140625" style="2314"/>
    <col min="2561" max="2561" width="8.85546875" style="2314" customWidth="1"/>
    <col min="2562" max="2562" width="6.28515625" style="2314" customWidth="1"/>
    <col min="2563" max="2563" width="49.42578125" style="2314" customWidth="1"/>
    <col min="2564" max="2564" width="19.28515625" style="2314" customWidth="1"/>
    <col min="2565" max="2565" width="3" style="2314" customWidth="1"/>
    <col min="2566" max="2816" width="9.140625" style="2314"/>
    <col min="2817" max="2817" width="8.85546875" style="2314" customWidth="1"/>
    <col min="2818" max="2818" width="6.28515625" style="2314" customWidth="1"/>
    <col min="2819" max="2819" width="49.42578125" style="2314" customWidth="1"/>
    <col min="2820" max="2820" width="19.28515625" style="2314" customWidth="1"/>
    <col min="2821" max="2821" width="3" style="2314" customWidth="1"/>
    <col min="2822" max="3072" width="9.140625" style="2314"/>
    <col min="3073" max="3073" width="8.85546875" style="2314" customWidth="1"/>
    <col min="3074" max="3074" width="6.28515625" style="2314" customWidth="1"/>
    <col min="3075" max="3075" width="49.42578125" style="2314" customWidth="1"/>
    <col min="3076" max="3076" width="19.28515625" style="2314" customWidth="1"/>
    <col min="3077" max="3077" width="3" style="2314" customWidth="1"/>
    <col min="3078" max="3328" width="9.140625" style="2314"/>
    <col min="3329" max="3329" width="8.85546875" style="2314" customWidth="1"/>
    <col min="3330" max="3330" width="6.28515625" style="2314" customWidth="1"/>
    <col min="3331" max="3331" width="49.42578125" style="2314" customWidth="1"/>
    <col min="3332" max="3332" width="19.28515625" style="2314" customWidth="1"/>
    <col min="3333" max="3333" width="3" style="2314" customWidth="1"/>
    <col min="3334" max="3584" width="9.140625" style="2314"/>
    <col min="3585" max="3585" width="8.85546875" style="2314" customWidth="1"/>
    <col min="3586" max="3586" width="6.28515625" style="2314" customWidth="1"/>
    <col min="3587" max="3587" width="49.42578125" style="2314" customWidth="1"/>
    <col min="3588" max="3588" width="19.28515625" style="2314" customWidth="1"/>
    <col min="3589" max="3589" width="3" style="2314" customWidth="1"/>
    <col min="3590" max="3840" width="9.140625" style="2314"/>
    <col min="3841" max="3841" width="8.85546875" style="2314" customWidth="1"/>
    <col min="3842" max="3842" width="6.28515625" style="2314" customWidth="1"/>
    <col min="3843" max="3843" width="49.42578125" style="2314" customWidth="1"/>
    <col min="3844" max="3844" width="19.28515625" style="2314" customWidth="1"/>
    <col min="3845" max="3845" width="3" style="2314" customWidth="1"/>
    <col min="3846" max="4096" width="9.140625" style="2314"/>
    <col min="4097" max="4097" width="8.85546875" style="2314" customWidth="1"/>
    <col min="4098" max="4098" width="6.28515625" style="2314" customWidth="1"/>
    <col min="4099" max="4099" width="49.42578125" style="2314" customWidth="1"/>
    <col min="4100" max="4100" width="19.28515625" style="2314" customWidth="1"/>
    <col min="4101" max="4101" width="3" style="2314" customWidth="1"/>
    <col min="4102" max="4352" width="9.140625" style="2314"/>
    <col min="4353" max="4353" width="8.85546875" style="2314" customWidth="1"/>
    <col min="4354" max="4354" width="6.28515625" style="2314" customWidth="1"/>
    <col min="4355" max="4355" width="49.42578125" style="2314" customWidth="1"/>
    <col min="4356" max="4356" width="19.28515625" style="2314" customWidth="1"/>
    <col min="4357" max="4357" width="3" style="2314" customWidth="1"/>
    <col min="4358" max="4608" width="9.140625" style="2314"/>
    <col min="4609" max="4609" width="8.85546875" style="2314" customWidth="1"/>
    <col min="4610" max="4610" width="6.28515625" style="2314" customWidth="1"/>
    <col min="4611" max="4611" width="49.42578125" style="2314" customWidth="1"/>
    <col min="4612" max="4612" width="19.28515625" style="2314" customWidth="1"/>
    <col min="4613" max="4613" width="3" style="2314" customWidth="1"/>
    <col min="4614" max="4864" width="9.140625" style="2314"/>
    <col min="4865" max="4865" width="8.85546875" style="2314" customWidth="1"/>
    <col min="4866" max="4866" width="6.28515625" style="2314" customWidth="1"/>
    <col min="4867" max="4867" width="49.42578125" style="2314" customWidth="1"/>
    <col min="4868" max="4868" width="19.28515625" style="2314" customWidth="1"/>
    <col min="4869" max="4869" width="3" style="2314" customWidth="1"/>
    <col min="4870" max="5120" width="9.140625" style="2314"/>
    <col min="5121" max="5121" width="8.85546875" style="2314" customWidth="1"/>
    <col min="5122" max="5122" width="6.28515625" style="2314" customWidth="1"/>
    <col min="5123" max="5123" width="49.42578125" style="2314" customWidth="1"/>
    <col min="5124" max="5124" width="19.28515625" style="2314" customWidth="1"/>
    <col min="5125" max="5125" width="3" style="2314" customWidth="1"/>
    <col min="5126" max="5376" width="9.140625" style="2314"/>
    <col min="5377" max="5377" width="8.85546875" style="2314" customWidth="1"/>
    <col min="5378" max="5378" width="6.28515625" style="2314" customWidth="1"/>
    <col min="5379" max="5379" width="49.42578125" style="2314" customWidth="1"/>
    <col min="5380" max="5380" width="19.28515625" style="2314" customWidth="1"/>
    <col min="5381" max="5381" width="3" style="2314" customWidth="1"/>
    <col min="5382" max="5632" width="9.140625" style="2314"/>
    <col min="5633" max="5633" width="8.85546875" style="2314" customWidth="1"/>
    <col min="5634" max="5634" width="6.28515625" style="2314" customWidth="1"/>
    <col min="5635" max="5635" width="49.42578125" style="2314" customWidth="1"/>
    <col min="5636" max="5636" width="19.28515625" style="2314" customWidth="1"/>
    <col min="5637" max="5637" width="3" style="2314" customWidth="1"/>
    <col min="5638" max="5888" width="9.140625" style="2314"/>
    <col min="5889" max="5889" width="8.85546875" style="2314" customWidth="1"/>
    <col min="5890" max="5890" width="6.28515625" style="2314" customWidth="1"/>
    <col min="5891" max="5891" width="49.42578125" style="2314" customWidth="1"/>
    <col min="5892" max="5892" width="19.28515625" style="2314" customWidth="1"/>
    <col min="5893" max="5893" width="3" style="2314" customWidth="1"/>
    <col min="5894" max="6144" width="9.140625" style="2314"/>
    <col min="6145" max="6145" width="8.85546875" style="2314" customWidth="1"/>
    <col min="6146" max="6146" width="6.28515625" style="2314" customWidth="1"/>
    <col min="6147" max="6147" width="49.42578125" style="2314" customWidth="1"/>
    <col min="6148" max="6148" width="19.28515625" style="2314" customWidth="1"/>
    <col min="6149" max="6149" width="3" style="2314" customWidth="1"/>
    <col min="6150" max="6400" width="9.140625" style="2314"/>
    <col min="6401" max="6401" width="8.85546875" style="2314" customWidth="1"/>
    <col min="6402" max="6402" width="6.28515625" style="2314" customWidth="1"/>
    <col min="6403" max="6403" width="49.42578125" style="2314" customWidth="1"/>
    <col min="6404" max="6404" width="19.28515625" style="2314" customWidth="1"/>
    <col min="6405" max="6405" width="3" style="2314" customWidth="1"/>
    <col min="6406" max="6656" width="9.140625" style="2314"/>
    <col min="6657" max="6657" width="8.85546875" style="2314" customWidth="1"/>
    <col min="6658" max="6658" width="6.28515625" style="2314" customWidth="1"/>
    <col min="6659" max="6659" width="49.42578125" style="2314" customWidth="1"/>
    <col min="6660" max="6660" width="19.28515625" style="2314" customWidth="1"/>
    <col min="6661" max="6661" width="3" style="2314" customWidth="1"/>
    <col min="6662" max="6912" width="9.140625" style="2314"/>
    <col min="6913" max="6913" width="8.85546875" style="2314" customWidth="1"/>
    <col min="6914" max="6914" width="6.28515625" style="2314" customWidth="1"/>
    <col min="6915" max="6915" width="49.42578125" style="2314" customWidth="1"/>
    <col min="6916" max="6916" width="19.28515625" style="2314" customWidth="1"/>
    <col min="6917" max="6917" width="3" style="2314" customWidth="1"/>
    <col min="6918" max="7168" width="9.140625" style="2314"/>
    <col min="7169" max="7169" width="8.85546875" style="2314" customWidth="1"/>
    <col min="7170" max="7170" width="6.28515625" style="2314" customWidth="1"/>
    <col min="7171" max="7171" width="49.42578125" style="2314" customWidth="1"/>
    <col min="7172" max="7172" width="19.28515625" style="2314" customWidth="1"/>
    <col min="7173" max="7173" width="3" style="2314" customWidth="1"/>
    <col min="7174" max="7424" width="9.140625" style="2314"/>
    <col min="7425" max="7425" width="8.85546875" style="2314" customWidth="1"/>
    <col min="7426" max="7426" width="6.28515625" style="2314" customWidth="1"/>
    <col min="7427" max="7427" width="49.42578125" style="2314" customWidth="1"/>
    <col min="7428" max="7428" width="19.28515625" style="2314" customWidth="1"/>
    <col min="7429" max="7429" width="3" style="2314" customWidth="1"/>
    <col min="7430" max="7680" width="9.140625" style="2314"/>
    <col min="7681" max="7681" width="8.85546875" style="2314" customWidth="1"/>
    <col min="7682" max="7682" width="6.28515625" style="2314" customWidth="1"/>
    <col min="7683" max="7683" width="49.42578125" style="2314" customWidth="1"/>
    <col min="7684" max="7684" width="19.28515625" style="2314" customWidth="1"/>
    <col min="7685" max="7685" width="3" style="2314" customWidth="1"/>
    <col min="7686" max="7936" width="9.140625" style="2314"/>
    <col min="7937" max="7937" width="8.85546875" style="2314" customWidth="1"/>
    <col min="7938" max="7938" width="6.28515625" style="2314" customWidth="1"/>
    <col min="7939" max="7939" width="49.42578125" style="2314" customWidth="1"/>
    <col min="7940" max="7940" width="19.28515625" style="2314" customWidth="1"/>
    <col min="7941" max="7941" width="3" style="2314" customWidth="1"/>
    <col min="7942" max="8192" width="9.140625" style="2314"/>
    <col min="8193" max="8193" width="8.85546875" style="2314" customWidth="1"/>
    <col min="8194" max="8194" width="6.28515625" style="2314" customWidth="1"/>
    <col min="8195" max="8195" width="49.42578125" style="2314" customWidth="1"/>
    <col min="8196" max="8196" width="19.28515625" style="2314" customWidth="1"/>
    <col min="8197" max="8197" width="3" style="2314" customWidth="1"/>
    <col min="8198" max="8448" width="9.140625" style="2314"/>
    <col min="8449" max="8449" width="8.85546875" style="2314" customWidth="1"/>
    <col min="8450" max="8450" width="6.28515625" style="2314" customWidth="1"/>
    <col min="8451" max="8451" width="49.42578125" style="2314" customWidth="1"/>
    <col min="8452" max="8452" width="19.28515625" style="2314" customWidth="1"/>
    <col min="8453" max="8453" width="3" style="2314" customWidth="1"/>
    <col min="8454" max="8704" width="9.140625" style="2314"/>
    <col min="8705" max="8705" width="8.85546875" style="2314" customWidth="1"/>
    <col min="8706" max="8706" width="6.28515625" style="2314" customWidth="1"/>
    <col min="8707" max="8707" width="49.42578125" style="2314" customWidth="1"/>
    <col min="8708" max="8708" width="19.28515625" style="2314" customWidth="1"/>
    <col min="8709" max="8709" width="3" style="2314" customWidth="1"/>
    <col min="8710" max="8960" width="9.140625" style="2314"/>
    <col min="8961" max="8961" width="8.85546875" style="2314" customWidth="1"/>
    <col min="8962" max="8962" width="6.28515625" style="2314" customWidth="1"/>
    <col min="8963" max="8963" width="49.42578125" style="2314" customWidth="1"/>
    <col min="8964" max="8964" width="19.28515625" style="2314" customWidth="1"/>
    <col min="8965" max="8965" width="3" style="2314" customWidth="1"/>
    <col min="8966" max="9216" width="9.140625" style="2314"/>
    <col min="9217" max="9217" width="8.85546875" style="2314" customWidth="1"/>
    <col min="9218" max="9218" width="6.28515625" style="2314" customWidth="1"/>
    <col min="9219" max="9219" width="49.42578125" style="2314" customWidth="1"/>
    <col min="9220" max="9220" width="19.28515625" style="2314" customWidth="1"/>
    <col min="9221" max="9221" width="3" style="2314" customWidth="1"/>
    <col min="9222" max="9472" width="9.140625" style="2314"/>
    <col min="9473" max="9473" width="8.85546875" style="2314" customWidth="1"/>
    <col min="9474" max="9474" width="6.28515625" style="2314" customWidth="1"/>
    <col min="9475" max="9475" width="49.42578125" style="2314" customWidth="1"/>
    <col min="9476" max="9476" width="19.28515625" style="2314" customWidth="1"/>
    <col min="9477" max="9477" width="3" style="2314" customWidth="1"/>
    <col min="9478" max="9728" width="9.140625" style="2314"/>
    <col min="9729" max="9729" width="8.85546875" style="2314" customWidth="1"/>
    <col min="9730" max="9730" width="6.28515625" style="2314" customWidth="1"/>
    <col min="9731" max="9731" width="49.42578125" style="2314" customWidth="1"/>
    <col min="9732" max="9732" width="19.28515625" style="2314" customWidth="1"/>
    <col min="9733" max="9733" width="3" style="2314" customWidth="1"/>
    <col min="9734" max="9984" width="9.140625" style="2314"/>
    <col min="9985" max="9985" width="8.85546875" style="2314" customWidth="1"/>
    <col min="9986" max="9986" width="6.28515625" style="2314" customWidth="1"/>
    <col min="9987" max="9987" width="49.42578125" style="2314" customWidth="1"/>
    <col min="9988" max="9988" width="19.28515625" style="2314" customWidth="1"/>
    <col min="9989" max="9989" width="3" style="2314" customWidth="1"/>
    <col min="9990" max="10240" width="9.140625" style="2314"/>
    <col min="10241" max="10241" width="8.85546875" style="2314" customWidth="1"/>
    <col min="10242" max="10242" width="6.28515625" style="2314" customWidth="1"/>
    <col min="10243" max="10243" width="49.42578125" style="2314" customWidth="1"/>
    <col min="10244" max="10244" width="19.28515625" style="2314" customWidth="1"/>
    <col min="10245" max="10245" width="3" style="2314" customWidth="1"/>
    <col min="10246" max="10496" width="9.140625" style="2314"/>
    <col min="10497" max="10497" width="8.85546875" style="2314" customWidth="1"/>
    <col min="10498" max="10498" width="6.28515625" style="2314" customWidth="1"/>
    <col min="10499" max="10499" width="49.42578125" style="2314" customWidth="1"/>
    <col min="10500" max="10500" width="19.28515625" style="2314" customWidth="1"/>
    <col min="10501" max="10501" width="3" style="2314" customWidth="1"/>
    <col min="10502" max="10752" width="9.140625" style="2314"/>
    <col min="10753" max="10753" width="8.85546875" style="2314" customWidth="1"/>
    <col min="10754" max="10754" width="6.28515625" style="2314" customWidth="1"/>
    <col min="10755" max="10755" width="49.42578125" style="2314" customWidth="1"/>
    <col min="10756" max="10756" width="19.28515625" style="2314" customWidth="1"/>
    <col min="10757" max="10757" width="3" style="2314" customWidth="1"/>
    <col min="10758" max="11008" width="9.140625" style="2314"/>
    <col min="11009" max="11009" width="8.85546875" style="2314" customWidth="1"/>
    <col min="11010" max="11010" width="6.28515625" style="2314" customWidth="1"/>
    <col min="11011" max="11011" width="49.42578125" style="2314" customWidth="1"/>
    <col min="11012" max="11012" width="19.28515625" style="2314" customWidth="1"/>
    <col min="11013" max="11013" width="3" style="2314" customWidth="1"/>
    <col min="11014" max="11264" width="9.140625" style="2314"/>
    <col min="11265" max="11265" width="8.85546875" style="2314" customWidth="1"/>
    <col min="11266" max="11266" width="6.28515625" style="2314" customWidth="1"/>
    <col min="11267" max="11267" width="49.42578125" style="2314" customWidth="1"/>
    <col min="11268" max="11268" width="19.28515625" style="2314" customWidth="1"/>
    <col min="11269" max="11269" width="3" style="2314" customWidth="1"/>
    <col min="11270" max="11520" width="9.140625" style="2314"/>
    <col min="11521" max="11521" width="8.85546875" style="2314" customWidth="1"/>
    <col min="11522" max="11522" width="6.28515625" style="2314" customWidth="1"/>
    <col min="11523" max="11523" width="49.42578125" style="2314" customWidth="1"/>
    <col min="11524" max="11524" width="19.28515625" style="2314" customWidth="1"/>
    <col min="11525" max="11525" width="3" style="2314" customWidth="1"/>
    <col min="11526" max="11776" width="9.140625" style="2314"/>
    <col min="11777" max="11777" width="8.85546875" style="2314" customWidth="1"/>
    <col min="11778" max="11778" width="6.28515625" style="2314" customWidth="1"/>
    <col min="11779" max="11779" width="49.42578125" style="2314" customWidth="1"/>
    <col min="11780" max="11780" width="19.28515625" style="2314" customWidth="1"/>
    <col min="11781" max="11781" width="3" style="2314" customWidth="1"/>
    <col min="11782" max="12032" width="9.140625" style="2314"/>
    <col min="12033" max="12033" width="8.85546875" style="2314" customWidth="1"/>
    <col min="12034" max="12034" width="6.28515625" style="2314" customWidth="1"/>
    <col min="12035" max="12035" width="49.42578125" style="2314" customWidth="1"/>
    <col min="12036" max="12036" width="19.28515625" style="2314" customWidth="1"/>
    <col min="12037" max="12037" width="3" style="2314" customWidth="1"/>
    <col min="12038" max="12288" width="9.140625" style="2314"/>
    <col min="12289" max="12289" width="8.85546875" style="2314" customWidth="1"/>
    <col min="12290" max="12290" width="6.28515625" style="2314" customWidth="1"/>
    <col min="12291" max="12291" width="49.42578125" style="2314" customWidth="1"/>
    <col min="12292" max="12292" width="19.28515625" style="2314" customWidth="1"/>
    <col min="12293" max="12293" width="3" style="2314" customWidth="1"/>
    <col min="12294" max="12544" width="9.140625" style="2314"/>
    <col min="12545" max="12545" width="8.85546875" style="2314" customWidth="1"/>
    <col min="12546" max="12546" width="6.28515625" style="2314" customWidth="1"/>
    <col min="12547" max="12547" width="49.42578125" style="2314" customWidth="1"/>
    <col min="12548" max="12548" width="19.28515625" style="2314" customWidth="1"/>
    <col min="12549" max="12549" width="3" style="2314" customWidth="1"/>
    <col min="12550" max="12800" width="9.140625" style="2314"/>
    <col min="12801" max="12801" width="8.85546875" style="2314" customWidth="1"/>
    <col min="12802" max="12802" width="6.28515625" style="2314" customWidth="1"/>
    <col min="12803" max="12803" width="49.42578125" style="2314" customWidth="1"/>
    <col min="12804" max="12804" width="19.28515625" style="2314" customWidth="1"/>
    <col min="12805" max="12805" width="3" style="2314" customWidth="1"/>
    <col min="12806" max="13056" width="9.140625" style="2314"/>
    <col min="13057" max="13057" width="8.85546875" style="2314" customWidth="1"/>
    <col min="13058" max="13058" width="6.28515625" style="2314" customWidth="1"/>
    <col min="13059" max="13059" width="49.42578125" style="2314" customWidth="1"/>
    <col min="13060" max="13060" width="19.28515625" style="2314" customWidth="1"/>
    <col min="13061" max="13061" width="3" style="2314" customWidth="1"/>
    <col min="13062" max="13312" width="9.140625" style="2314"/>
    <col min="13313" max="13313" width="8.85546875" style="2314" customWidth="1"/>
    <col min="13314" max="13314" width="6.28515625" style="2314" customWidth="1"/>
    <col min="13315" max="13315" width="49.42578125" style="2314" customWidth="1"/>
    <col min="13316" max="13316" width="19.28515625" style="2314" customWidth="1"/>
    <col min="13317" max="13317" width="3" style="2314" customWidth="1"/>
    <col min="13318" max="13568" width="9.140625" style="2314"/>
    <col min="13569" max="13569" width="8.85546875" style="2314" customWidth="1"/>
    <col min="13570" max="13570" width="6.28515625" style="2314" customWidth="1"/>
    <col min="13571" max="13571" width="49.42578125" style="2314" customWidth="1"/>
    <col min="13572" max="13572" width="19.28515625" style="2314" customWidth="1"/>
    <col min="13573" max="13573" width="3" style="2314" customWidth="1"/>
    <col min="13574" max="13824" width="9.140625" style="2314"/>
    <col min="13825" max="13825" width="8.85546875" style="2314" customWidth="1"/>
    <col min="13826" max="13826" width="6.28515625" style="2314" customWidth="1"/>
    <col min="13827" max="13827" width="49.42578125" style="2314" customWidth="1"/>
    <col min="13828" max="13828" width="19.28515625" style="2314" customWidth="1"/>
    <col min="13829" max="13829" width="3" style="2314" customWidth="1"/>
    <col min="13830" max="14080" width="9.140625" style="2314"/>
    <col min="14081" max="14081" width="8.85546875" style="2314" customWidth="1"/>
    <col min="14082" max="14082" width="6.28515625" style="2314" customWidth="1"/>
    <col min="14083" max="14083" width="49.42578125" style="2314" customWidth="1"/>
    <col min="14084" max="14084" width="19.28515625" style="2314" customWidth="1"/>
    <col min="14085" max="14085" width="3" style="2314" customWidth="1"/>
    <col min="14086" max="14336" width="9.140625" style="2314"/>
    <col min="14337" max="14337" width="8.85546875" style="2314" customWidth="1"/>
    <col min="14338" max="14338" width="6.28515625" style="2314" customWidth="1"/>
    <col min="14339" max="14339" width="49.42578125" style="2314" customWidth="1"/>
    <col min="14340" max="14340" width="19.28515625" style="2314" customWidth="1"/>
    <col min="14341" max="14341" width="3" style="2314" customWidth="1"/>
    <col min="14342" max="14592" width="9.140625" style="2314"/>
    <col min="14593" max="14593" width="8.85546875" style="2314" customWidth="1"/>
    <col min="14594" max="14594" width="6.28515625" style="2314" customWidth="1"/>
    <col min="14595" max="14595" width="49.42578125" style="2314" customWidth="1"/>
    <col min="14596" max="14596" width="19.28515625" style="2314" customWidth="1"/>
    <col min="14597" max="14597" width="3" style="2314" customWidth="1"/>
    <col min="14598" max="14848" width="9.140625" style="2314"/>
    <col min="14849" max="14849" width="8.85546875" style="2314" customWidth="1"/>
    <col min="14850" max="14850" width="6.28515625" style="2314" customWidth="1"/>
    <col min="14851" max="14851" width="49.42578125" style="2314" customWidth="1"/>
    <col min="14852" max="14852" width="19.28515625" style="2314" customWidth="1"/>
    <col min="14853" max="14853" width="3" style="2314" customWidth="1"/>
    <col min="14854" max="15104" width="9.140625" style="2314"/>
    <col min="15105" max="15105" width="8.85546875" style="2314" customWidth="1"/>
    <col min="15106" max="15106" width="6.28515625" style="2314" customWidth="1"/>
    <col min="15107" max="15107" width="49.42578125" style="2314" customWidth="1"/>
    <col min="15108" max="15108" width="19.28515625" style="2314" customWidth="1"/>
    <col min="15109" max="15109" width="3" style="2314" customWidth="1"/>
    <col min="15110" max="15360" width="9.140625" style="2314"/>
    <col min="15361" max="15361" width="8.85546875" style="2314" customWidth="1"/>
    <col min="15362" max="15362" width="6.28515625" style="2314" customWidth="1"/>
    <col min="15363" max="15363" width="49.42578125" style="2314" customWidth="1"/>
    <col min="15364" max="15364" width="19.28515625" style="2314" customWidth="1"/>
    <col min="15365" max="15365" width="3" style="2314" customWidth="1"/>
    <col min="15366" max="15616" width="9.140625" style="2314"/>
    <col min="15617" max="15617" width="8.85546875" style="2314" customWidth="1"/>
    <col min="15618" max="15618" width="6.28515625" style="2314" customWidth="1"/>
    <col min="15619" max="15619" width="49.42578125" style="2314" customWidth="1"/>
    <col min="15620" max="15620" width="19.28515625" style="2314" customWidth="1"/>
    <col min="15621" max="15621" width="3" style="2314" customWidth="1"/>
    <col min="15622" max="15872" width="9.140625" style="2314"/>
    <col min="15873" max="15873" width="8.85546875" style="2314" customWidth="1"/>
    <col min="15874" max="15874" width="6.28515625" style="2314" customWidth="1"/>
    <col min="15875" max="15875" width="49.42578125" style="2314" customWidth="1"/>
    <col min="15876" max="15876" width="19.28515625" style="2314" customWidth="1"/>
    <col min="15877" max="15877" width="3" style="2314" customWidth="1"/>
    <col min="15878" max="16128" width="9.140625" style="2314"/>
    <col min="16129" max="16129" width="8.85546875" style="2314" customWidth="1"/>
    <col min="16130" max="16130" width="6.28515625" style="2314" customWidth="1"/>
    <col min="16131" max="16131" width="49.42578125" style="2314" customWidth="1"/>
    <col min="16132" max="16132" width="19.28515625" style="2314" customWidth="1"/>
    <col min="16133" max="16133" width="3" style="2314" customWidth="1"/>
    <col min="16134" max="16384" width="9.140625" style="2314"/>
  </cols>
  <sheetData>
    <row r="1" spans="1:9" ht="15" x14ac:dyDescent="0.2">
      <c r="A1" s="4955" t="s">
        <v>5346</v>
      </c>
      <c r="B1" s="2352"/>
      <c r="C1" s="2352"/>
      <c r="D1" s="2125"/>
      <c r="E1" s="4934" t="s">
        <v>4968</v>
      </c>
    </row>
    <row r="2" spans="1:9" ht="15" x14ac:dyDescent="0.2">
      <c r="A2" s="1655" t="s">
        <v>5347</v>
      </c>
      <c r="B2" s="4987"/>
      <c r="C2" s="4987"/>
      <c r="D2" s="2352"/>
      <c r="E2" s="4677"/>
    </row>
    <row r="3" spans="1:9" ht="15" x14ac:dyDescent="0.2">
      <c r="A3" s="5049">
        <v>2013</v>
      </c>
      <c r="B3" s="4987"/>
      <c r="C3" s="4987"/>
      <c r="D3" s="2352"/>
      <c r="E3" s="4677"/>
    </row>
    <row r="4" spans="1:9" ht="15" x14ac:dyDescent="0.2">
      <c r="A4" s="4988"/>
      <c r="B4" s="4988"/>
      <c r="C4" s="4988"/>
      <c r="D4" s="2352"/>
      <c r="E4" s="4677"/>
    </row>
    <row r="5" spans="1:9" ht="21" customHeight="1" x14ac:dyDescent="0.2">
      <c r="A5" s="5714" t="s">
        <v>2927</v>
      </c>
      <c r="B5" s="5714"/>
      <c r="C5" s="5714"/>
      <c r="D5" s="5714">
        <v>2013</v>
      </c>
      <c r="E5" s="5714"/>
    </row>
    <row r="6" spans="1:9" x14ac:dyDescent="0.2">
      <c r="A6" s="5715" t="s">
        <v>31</v>
      </c>
      <c r="B6" s="5715"/>
      <c r="C6" s="5715"/>
      <c r="D6" s="4626">
        <v>6990545.4400000004</v>
      </c>
      <c r="E6" s="4626"/>
    </row>
    <row r="7" spans="1:9" ht="14.25" customHeight="1" x14ac:dyDescent="0.2">
      <c r="A7" s="5716" t="s">
        <v>5348</v>
      </c>
      <c r="B7" s="5716"/>
      <c r="C7" s="5716"/>
      <c r="D7" s="5474">
        <v>4358200</v>
      </c>
      <c r="E7" s="5474"/>
    </row>
    <row r="8" spans="1:9" ht="14.25" customHeight="1" x14ac:dyDescent="0.2">
      <c r="A8" s="5717" t="s">
        <v>5349</v>
      </c>
      <c r="B8" s="5717"/>
      <c r="C8" s="5717"/>
      <c r="D8" s="5475">
        <v>1867800</v>
      </c>
      <c r="E8" s="5475"/>
    </row>
    <row r="9" spans="1:9" ht="14.25" customHeight="1" x14ac:dyDescent="0.2">
      <c r="A9" s="4621"/>
      <c r="B9" s="4621"/>
      <c r="C9" s="4621"/>
      <c r="D9" s="4989"/>
      <c r="E9" s="4989"/>
    </row>
    <row r="10" spans="1:9" ht="33" customHeight="1" x14ac:dyDescent="0.2">
      <c r="A10" s="5712" t="s">
        <v>5204</v>
      </c>
      <c r="B10" s="5712"/>
      <c r="C10" s="5712"/>
      <c r="D10" s="5712"/>
      <c r="E10" s="5712"/>
    </row>
    <row r="11" spans="1:9" ht="15.75" customHeight="1" x14ac:dyDescent="0.2">
      <c r="A11" s="5712" t="s">
        <v>4754</v>
      </c>
      <c r="B11" s="5712"/>
      <c r="C11" s="5712"/>
      <c r="D11" s="5712"/>
      <c r="E11" s="5712"/>
    </row>
    <row r="12" spans="1:9" ht="15.75" customHeight="1" x14ac:dyDescent="0.2">
      <c r="A12" s="5713" t="s">
        <v>4755</v>
      </c>
      <c r="B12" s="5713"/>
      <c r="C12" s="5713"/>
      <c r="D12" s="4935"/>
      <c r="E12" s="4935"/>
    </row>
    <row r="13" spans="1:9" ht="15.75" customHeight="1" x14ac:dyDescent="0.2">
      <c r="A13" s="5711" t="s">
        <v>5466</v>
      </c>
      <c r="B13" s="5711"/>
      <c r="C13" s="5711"/>
      <c r="D13" s="5711"/>
      <c r="E13" s="5711"/>
    </row>
    <row r="14" spans="1:9" s="4628" customFormat="1" ht="18" x14ac:dyDescent="0.25">
      <c r="A14" s="4627"/>
      <c r="B14" s="4627"/>
      <c r="C14" s="4627"/>
      <c r="D14" s="2314"/>
      <c r="E14" s="2314"/>
      <c r="F14" s="2314"/>
      <c r="G14" s="2314"/>
      <c r="H14" s="2314"/>
      <c r="I14" s="2314"/>
    </row>
  </sheetData>
  <mergeCells count="9">
    <mergeCell ref="A13:E13"/>
    <mergeCell ref="A10:E10"/>
    <mergeCell ref="A11:E11"/>
    <mergeCell ref="A12:C12"/>
    <mergeCell ref="A5:C5"/>
    <mergeCell ref="D5:E5"/>
    <mergeCell ref="A6:C6"/>
    <mergeCell ref="A7:C7"/>
    <mergeCell ref="A8:C8"/>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&amp;L&amp;"Tahoma,Normal"248</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EB700B"/>
  </sheetPr>
  <dimension ref="A1:U41"/>
  <sheetViews>
    <sheetView showGridLines="0" view="pageBreakPreview" zoomScaleNormal="50" zoomScaleSheetLayoutView="100" workbookViewId="0">
      <selection activeCell="A10" sqref="A10"/>
    </sheetView>
  </sheetViews>
  <sheetFormatPr baseColWidth="10" defaultColWidth="9.140625" defaultRowHeight="12.75" x14ac:dyDescent="0.2"/>
  <cols>
    <col min="1" max="1" width="8.85546875" style="2314" customWidth="1"/>
    <col min="2" max="8" width="9.140625" style="2314" customWidth="1"/>
    <col min="9" max="9" width="7.28515625" style="2314" customWidth="1"/>
    <col min="10" max="10" width="5.5703125" style="2314" bestFit="1" customWidth="1"/>
    <col min="11" max="16384" width="9.140625" style="2314"/>
  </cols>
  <sheetData>
    <row r="1" spans="1:17" ht="15" x14ac:dyDescent="0.2">
      <c r="A1" s="1655" t="s">
        <v>5350</v>
      </c>
      <c r="B1" s="2352"/>
      <c r="C1" s="2352"/>
      <c r="D1" s="2352"/>
      <c r="E1" s="2352"/>
      <c r="F1" s="2352"/>
      <c r="G1" s="2352"/>
      <c r="H1" s="2352"/>
      <c r="I1" s="2352"/>
      <c r="J1" s="2352"/>
      <c r="K1" s="4677"/>
      <c r="M1" s="4934" t="s">
        <v>4969</v>
      </c>
      <c r="N1" s="4625"/>
      <c r="O1" s="4625"/>
      <c r="P1" s="4625"/>
      <c r="Q1" s="4625"/>
    </row>
    <row r="2" spans="1:17" x14ac:dyDescent="0.2">
      <c r="A2" s="2352"/>
      <c r="B2" s="2352"/>
      <c r="C2" s="2352"/>
      <c r="D2" s="2352"/>
      <c r="E2" s="2352"/>
      <c r="F2" s="2352"/>
      <c r="G2" s="2352"/>
      <c r="H2" s="2352"/>
      <c r="I2" s="2352"/>
      <c r="J2" s="2352"/>
      <c r="K2" s="4677"/>
      <c r="L2" s="4677"/>
      <c r="M2" s="4677"/>
      <c r="N2" s="4625"/>
      <c r="O2" s="4625"/>
      <c r="P2" s="4625"/>
      <c r="Q2" s="4625"/>
    </row>
    <row r="3" spans="1:17" x14ac:dyDescent="0.2">
      <c r="A3" s="4678"/>
      <c r="B3" s="4678"/>
      <c r="C3" s="4678"/>
      <c r="D3" s="4678"/>
      <c r="E3" s="4678"/>
      <c r="F3" s="4678"/>
      <c r="G3" s="4678"/>
      <c r="H3" s="4678"/>
      <c r="I3" s="4678"/>
      <c r="J3" s="2352"/>
      <c r="K3" s="4677"/>
      <c r="L3" s="4677"/>
      <c r="M3" s="4677"/>
      <c r="N3" s="4625"/>
      <c r="O3" s="4625"/>
      <c r="P3" s="4625"/>
      <c r="Q3" s="4625"/>
    </row>
    <row r="4" spans="1:17" ht="21" customHeight="1" x14ac:dyDescent="0.2">
      <c r="A4" s="5722" t="s">
        <v>2927</v>
      </c>
      <c r="B4" s="5723"/>
      <c r="C4" s="5723"/>
      <c r="D4" s="5723"/>
      <c r="E4" s="5723"/>
      <c r="F4" s="5723"/>
      <c r="G4" s="5723"/>
      <c r="H4" s="5723"/>
      <c r="I4" s="5724"/>
      <c r="J4" s="5714">
        <v>2013</v>
      </c>
      <c r="K4" s="5714"/>
      <c r="L4" s="5714"/>
      <c r="M4" s="5714"/>
      <c r="N4" s="4625"/>
      <c r="O4" s="4625"/>
      <c r="P4" s="4625"/>
      <c r="Q4" s="4625"/>
    </row>
    <row r="5" spans="1:17" x14ac:dyDescent="0.2">
      <c r="A5" s="5725" t="s">
        <v>31</v>
      </c>
      <c r="B5" s="5725"/>
      <c r="C5" s="5725"/>
      <c r="D5" s="5725"/>
      <c r="E5" s="5725"/>
      <c r="F5" s="5725"/>
      <c r="G5" s="5725"/>
      <c r="H5" s="5725"/>
      <c r="I5" s="5725"/>
      <c r="J5" s="5726">
        <f>SUM(J6:M8)</f>
        <v>73</v>
      </c>
      <c r="K5" s="5726"/>
      <c r="L5" s="5726"/>
      <c r="M5" s="5726"/>
      <c r="N5" s="4625"/>
      <c r="O5" s="4625"/>
      <c r="P5" s="4625"/>
      <c r="Q5" s="4625"/>
    </row>
    <row r="6" spans="1:17" ht="20.25" customHeight="1" x14ac:dyDescent="0.2">
      <c r="A6" s="5727" t="s">
        <v>4773</v>
      </c>
      <c r="B6" s="5727"/>
      <c r="C6" s="5727"/>
      <c r="D6" s="5727"/>
      <c r="E6" s="5727"/>
      <c r="F6" s="5727"/>
      <c r="G6" s="5727"/>
      <c r="H6" s="5727"/>
      <c r="I6" s="5727"/>
      <c r="J6" s="5728">
        <v>12</v>
      </c>
      <c r="K6" s="5728"/>
      <c r="L6" s="5728"/>
      <c r="M6" s="5728"/>
      <c r="N6" s="4625"/>
      <c r="O6" s="4625"/>
      <c r="P6" s="4625"/>
      <c r="Q6" s="4625"/>
    </row>
    <row r="7" spans="1:17" ht="20.25" customHeight="1" x14ac:dyDescent="0.2">
      <c r="A7" s="5718" t="s">
        <v>4774</v>
      </c>
      <c r="B7" s="5718"/>
      <c r="C7" s="5718"/>
      <c r="D7" s="5718"/>
      <c r="E7" s="5718"/>
      <c r="F7" s="5718"/>
      <c r="G7" s="5718"/>
      <c r="H7" s="5718"/>
      <c r="I7" s="5718"/>
      <c r="J7" s="5719">
        <v>12</v>
      </c>
      <c r="K7" s="5719"/>
      <c r="L7" s="5719"/>
      <c r="M7" s="5719"/>
      <c r="N7" s="4625"/>
      <c r="O7" s="4625"/>
      <c r="P7" s="4625"/>
      <c r="Q7" s="4625"/>
    </row>
    <row r="8" spans="1:17" ht="21" customHeight="1" x14ac:dyDescent="0.2">
      <c r="A8" s="5720" t="s">
        <v>4775</v>
      </c>
      <c r="B8" s="5720"/>
      <c r="C8" s="5720"/>
      <c r="D8" s="5720"/>
      <c r="E8" s="5720"/>
      <c r="F8" s="5720"/>
      <c r="G8" s="5720"/>
      <c r="H8" s="5720"/>
      <c r="I8" s="5720"/>
      <c r="J8" s="5721">
        <v>49</v>
      </c>
      <c r="K8" s="5721"/>
      <c r="L8" s="5721"/>
      <c r="M8" s="5721"/>
      <c r="N8" s="4625"/>
      <c r="O8" s="4625"/>
      <c r="P8" s="4625"/>
      <c r="Q8" s="4625"/>
    </row>
    <row r="9" spans="1:17" x14ac:dyDescent="0.2">
      <c r="A9" s="2352"/>
      <c r="B9" s="2352"/>
      <c r="C9" s="2352"/>
      <c r="D9" s="2352"/>
      <c r="E9" s="2352"/>
      <c r="F9" s="2352"/>
      <c r="G9" s="2352"/>
      <c r="H9" s="2352"/>
      <c r="I9" s="2352"/>
      <c r="J9" s="2352"/>
      <c r="K9" s="4677"/>
      <c r="L9" s="4677"/>
      <c r="M9" s="4677"/>
      <c r="N9" s="4625"/>
      <c r="O9" s="4625"/>
      <c r="P9" s="4625"/>
      <c r="Q9" s="4625"/>
    </row>
    <row r="10" spans="1:17" ht="28.5" customHeight="1" x14ac:dyDescent="0.2">
      <c r="A10" s="5713" t="s">
        <v>5467</v>
      </c>
      <c r="B10" s="5713"/>
      <c r="C10" s="5713"/>
      <c r="D10" s="5713"/>
      <c r="E10" s="5713"/>
      <c r="F10" s="5713"/>
      <c r="G10" s="5713"/>
      <c r="H10" s="5713"/>
      <c r="I10" s="5713"/>
      <c r="J10" s="5713"/>
      <c r="K10" s="5713"/>
      <c r="L10" s="5713"/>
      <c r="M10" s="5713"/>
      <c r="N10" s="4625"/>
      <c r="O10" s="4625"/>
      <c r="P10" s="4625"/>
      <c r="Q10" s="4625"/>
    </row>
    <row r="11" spans="1:17" ht="27" customHeight="1" x14ac:dyDescent="0.2">
      <c r="A11" s="5713" t="s">
        <v>5468</v>
      </c>
      <c r="B11" s="5713"/>
      <c r="C11" s="5713"/>
      <c r="D11" s="5713"/>
      <c r="E11" s="5713"/>
      <c r="F11" s="5713"/>
      <c r="G11" s="5713"/>
      <c r="H11" s="5713"/>
      <c r="I11" s="5713"/>
      <c r="J11" s="5713"/>
      <c r="K11" s="5713"/>
      <c r="L11" s="5713"/>
      <c r="M11" s="5713"/>
      <c r="N11" s="4625"/>
      <c r="O11" s="4641"/>
      <c r="P11" s="4625"/>
      <c r="Q11" s="4625"/>
    </row>
    <row r="12" spans="1:17" ht="14.25" customHeight="1" x14ac:dyDescent="0.2">
      <c r="A12" s="5713" t="s">
        <v>5469</v>
      </c>
      <c r="B12" s="5713"/>
      <c r="C12" s="5713"/>
      <c r="D12" s="5713"/>
      <c r="E12" s="5713"/>
      <c r="F12" s="5713"/>
      <c r="G12" s="5713"/>
      <c r="H12" s="5713"/>
      <c r="I12" s="5713"/>
      <c r="J12" s="5713"/>
      <c r="K12" s="5713"/>
      <c r="L12" s="5713"/>
      <c r="M12" s="5713"/>
      <c r="N12" s="4625"/>
      <c r="O12" s="4625"/>
      <c r="P12" s="4625"/>
      <c r="Q12" s="4625"/>
    </row>
    <row r="13" spans="1:17" x14ac:dyDescent="0.2">
      <c r="A13" s="5713"/>
      <c r="B13" s="5713"/>
      <c r="C13" s="5713"/>
      <c r="D13" s="5713"/>
      <c r="E13" s="5713"/>
      <c r="F13" s="5713"/>
      <c r="G13" s="5713"/>
      <c r="H13" s="5713"/>
      <c r="I13" s="5713"/>
      <c r="J13" s="5713"/>
      <c r="K13" s="5713"/>
      <c r="L13" s="5713"/>
      <c r="M13" s="5713"/>
      <c r="N13" s="4625"/>
      <c r="O13" s="4625"/>
      <c r="P13" s="4625"/>
      <c r="Q13" s="4625"/>
    </row>
    <row r="14" spans="1:17" ht="12.75" customHeight="1" x14ac:dyDescent="0.2">
      <c r="A14" s="5713" t="s">
        <v>5470</v>
      </c>
      <c r="B14" s="5713"/>
      <c r="C14" s="5713"/>
      <c r="D14" s="5713"/>
      <c r="E14" s="5713"/>
      <c r="F14" s="5713"/>
      <c r="G14" s="5713"/>
      <c r="H14" s="5713"/>
      <c r="I14" s="5713"/>
      <c r="J14" s="5713"/>
      <c r="K14" s="5713"/>
      <c r="L14" s="5713"/>
      <c r="M14" s="5713"/>
      <c r="N14" s="4642"/>
      <c r="O14" s="4642"/>
      <c r="P14" s="4642"/>
      <c r="Q14" s="4625"/>
    </row>
    <row r="15" spans="1:17" x14ac:dyDescent="0.2">
      <c r="A15" s="5713"/>
      <c r="B15" s="5713"/>
      <c r="C15" s="5713"/>
      <c r="D15" s="5713"/>
      <c r="E15" s="5713"/>
      <c r="F15" s="5713"/>
      <c r="G15" s="5713"/>
      <c r="H15" s="5713"/>
      <c r="I15" s="5713"/>
      <c r="J15" s="5713"/>
      <c r="K15" s="5713"/>
      <c r="L15" s="5713"/>
      <c r="M15" s="5713"/>
      <c r="N15" s="4642"/>
      <c r="O15" s="4642"/>
      <c r="P15" s="4642"/>
      <c r="Q15" s="4625"/>
    </row>
    <row r="16" spans="1:17" ht="16.5" customHeight="1" x14ac:dyDescent="0.2">
      <c r="A16" s="5711" t="s">
        <v>4651</v>
      </c>
      <c r="B16" s="5711"/>
      <c r="C16" s="5711"/>
      <c r="D16" s="5711"/>
      <c r="E16" s="5711"/>
      <c r="F16" s="5711"/>
      <c r="G16" s="5711"/>
      <c r="H16" s="5711"/>
      <c r="I16" s="5711"/>
      <c r="J16" s="5711"/>
      <c r="K16" s="5711"/>
      <c r="L16" s="5711"/>
      <c r="M16" s="5711"/>
      <c r="N16" s="4625"/>
      <c r="O16" s="4625"/>
      <c r="P16" s="4625"/>
      <c r="Q16" s="4625"/>
    </row>
    <row r="17" spans="1:21" s="4628" customFormat="1" ht="18" x14ac:dyDescent="0.25">
      <c r="A17" s="4643"/>
      <c r="B17" s="4643"/>
      <c r="C17" s="4643"/>
      <c r="D17" s="4643"/>
      <c r="E17" s="4643"/>
      <c r="F17" s="4643"/>
      <c r="G17" s="4643"/>
      <c r="H17" s="4643"/>
      <c r="I17" s="4643"/>
      <c r="J17" s="4643"/>
      <c r="K17" s="4644"/>
      <c r="L17" s="4644"/>
      <c r="M17" s="4644"/>
      <c r="N17" s="4644"/>
      <c r="O17" s="4644"/>
      <c r="P17" s="4644"/>
      <c r="Q17" s="4644"/>
    </row>
    <row r="18" spans="1:21" s="4628" customFormat="1" ht="18" x14ac:dyDescent="0.25">
      <c r="A18" s="4643"/>
      <c r="B18" s="4643"/>
      <c r="C18" s="4643"/>
      <c r="D18" s="4643"/>
      <c r="E18" s="4643"/>
      <c r="F18" s="4643"/>
      <c r="G18" s="4643"/>
      <c r="H18" s="4643"/>
      <c r="I18" s="4643"/>
      <c r="J18" s="4643"/>
      <c r="K18" s="4644"/>
      <c r="L18" s="4644"/>
      <c r="M18" s="4644"/>
      <c r="N18" s="4644"/>
      <c r="O18" s="4644"/>
      <c r="P18" s="4644"/>
      <c r="Q18" s="4644"/>
    </row>
    <row r="19" spans="1:21" x14ac:dyDescent="0.2">
      <c r="A19" s="2344"/>
      <c r="B19" s="2344"/>
      <c r="C19" s="2344"/>
      <c r="D19" s="2344"/>
      <c r="E19" s="2344"/>
      <c r="F19" s="2344"/>
      <c r="G19" s="2344"/>
      <c r="H19" s="2344"/>
      <c r="I19" s="2344"/>
      <c r="J19" s="2344"/>
      <c r="K19" s="4625"/>
      <c r="L19" s="4625"/>
      <c r="M19" s="4625"/>
      <c r="N19" s="4625"/>
      <c r="O19" s="4625"/>
      <c r="P19" s="4625"/>
      <c r="Q19" s="4625"/>
    </row>
    <row r="20" spans="1:21" x14ac:dyDescent="0.2">
      <c r="A20" s="2344"/>
      <c r="B20" s="2344"/>
      <c r="C20" s="2344"/>
      <c r="D20" s="2344"/>
      <c r="E20" s="2344"/>
      <c r="F20" s="2344"/>
      <c r="G20" s="2344"/>
      <c r="H20" s="2344"/>
      <c r="I20" s="2344"/>
      <c r="J20" s="2344"/>
      <c r="K20" s="4625"/>
      <c r="L20" s="4625"/>
      <c r="M20" s="4625"/>
      <c r="N20" s="4625"/>
      <c r="O20" s="4625"/>
      <c r="P20" s="4625"/>
      <c r="Q20" s="4625"/>
    </row>
    <row r="21" spans="1:21" x14ac:dyDescent="0.2">
      <c r="A21" s="2344"/>
      <c r="B21" s="2344"/>
      <c r="C21" s="2344"/>
      <c r="D21" s="2344"/>
      <c r="E21" s="2344"/>
      <c r="F21" s="2344"/>
      <c r="G21" s="2344"/>
      <c r="H21" s="2344"/>
      <c r="I21" s="2344"/>
      <c r="J21" s="2344"/>
      <c r="K21" s="4625"/>
      <c r="L21" s="4625"/>
      <c r="M21" s="4625"/>
      <c r="N21" s="4625"/>
      <c r="O21" s="4625"/>
      <c r="P21" s="4625"/>
      <c r="Q21" s="4625"/>
    </row>
    <row r="22" spans="1:21" x14ac:dyDescent="0.2">
      <c r="A22" s="2344"/>
      <c r="B22" s="2344"/>
      <c r="C22" s="2344"/>
      <c r="D22" s="2344"/>
      <c r="E22" s="2344"/>
      <c r="F22" s="2344"/>
      <c r="G22" s="2344"/>
      <c r="H22" s="2344"/>
      <c r="I22" s="2344"/>
      <c r="J22" s="2344"/>
      <c r="K22" s="4625"/>
      <c r="L22" s="4625"/>
      <c r="M22" s="4625"/>
      <c r="N22" s="4625"/>
      <c r="O22" s="4625"/>
      <c r="P22" s="4625"/>
      <c r="Q22" s="4625"/>
    </row>
    <row r="23" spans="1:21" x14ac:dyDescent="0.2">
      <c r="A23" s="2344"/>
      <c r="B23" s="2344"/>
      <c r="C23" s="2344"/>
      <c r="D23" s="2344"/>
      <c r="E23" s="2344"/>
      <c r="F23" s="2344"/>
      <c r="G23" s="2344"/>
      <c r="H23" s="2344"/>
      <c r="I23" s="2344"/>
      <c r="J23" s="2344"/>
      <c r="K23" s="4625"/>
      <c r="L23" s="4625"/>
      <c r="M23" s="4625"/>
      <c r="N23" s="4625"/>
      <c r="O23" s="4625"/>
      <c r="P23" s="4625"/>
      <c r="Q23" s="4625"/>
    </row>
    <row r="24" spans="1:21" x14ac:dyDescent="0.2">
      <c r="A24" s="2344"/>
      <c r="B24" s="2344"/>
      <c r="C24" s="2344"/>
      <c r="D24" s="2344"/>
      <c r="E24" s="2344"/>
      <c r="F24" s="2344"/>
      <c r="G24" s="2344"/>
      <c r="H24" s="2344"/>
      <c r="I24" s="2344"/>
      <c r="J24" s="2344"/>
      <c r="K24" s="4625"/>
      <c r="L24" s="4625"/>
      <c r="M24" s="4625"/>
      <c r="N24" s="4625"/>
      <c r="O24" s="4625"/>
      <c r="P24" s="4625"/>
      <c r="Q24" s="4625"/>
    </row>
    <row r="25" spans="1:21" ht="13.5" customHeight="1" x14ac:dyDescent="0.2">
      <c r="A25" s="2344"/>
      <c r="B25" s="2344"/>
      <c r="C25" s="2344"/>
      <c r="D25" s="2344"/>
      <c r="E25" s="2344"/>
      <c r="F25" s="2344"/>
      <c r="G25" s="2344"/>
      <c r="H25" s="2344"/>
      <c r="I25" s="2344"/>
      <c r="J25" s="2344"/>
      <c r="K25" s="4625"/>
      <c r="L25" s="4625"/>
      <c r="M25" s="4625"/>
      <c r="N25" s="4625"/>
      <c r="O25" s="4625"/>
      <c r="P25" s="4625"/>
      <c r="Q25" s="4625"/>
    </row>
    <row r="26" spans="1:21" x14ac:dyDescent="0.2">
      <c r="A26" s="2344"/>
      <c r="B26" s="2344"/>
      <c r="C26" s="2344"/>
      <c r="D26" s="2344"/>
      <c r="E26" s="2344"/>
      <c r="F26" s="2344"/>
      <c r="G26" s="2344"/>
      <c r="H26" s="2344"/>
      <c r="I26" s="2344"/>
      <c r="J26" s="2344"/>
      <c r="K26" s="4625"/>
      <c r="L26" s="4625"/>
      <c r="M26" s="4625"/>
      <c r="N26" s="4625"/>
      <c r="O26" s="4625"/>
      <c r="P26" s="4625"/>
      <c r="Q26" s="4625"/>
    </row>
    <row r="27" spans="1:21" x14ac:dyDescent="0.2">
      <c r="A27" s="2344"/>
      <c r="B27" s="2344"/>
      <c r="C27" s="2344"/>
      <c r="D27" s="2344"/>
      <c r="E27" s="2344"/>
      <c r="F27" s="2344"/>
      <c r="G27" s="2344"/>
      <c r="H27" s="2344"/>
      <c r="I27" s="2344"/>
      <c r="J27" s="2344"/>
      <c r="K27" s="4625"/>
      <c r="L27" s="4625"/>
      <c r="M27" s="4625"/>
      <c r="N27" s="4625"/>
      <c r="O27" s="4625"/>
      <c r="P27" s="4625"/>
      <c r="Q27" s="4625"/>
      <c r="U27" s="4625"/>
    </row>
    <row r="28" spans="1:21" x14ac:dyDescent="0.2">
      <c r="J28" s="4625"/>
      <c r="K28" s="4625"/>
      <c r="L28" s="4625"/>
      <c r="M28" s="4625"/>
      <c r="N28" s="4625"/>
      <c r="O28" s="4625"/>
      <c r="P28" s="4625"/>
      <c r="Q28" s="4625"/>
    </row>
    <row r="29" spans="1:21" x14ac:dyDescent="0.2">
      <c r="J29" s="4625"/>
      <c r="K29" s="4625"/>
      <c r="L29" s="4625"/>
      <c r="M29" s="4625"/>
      <c r="N29" s="4625"/>
      <c r="O29" s="4625"/>
      <c r="P29" s="4625"/>
      <c r="Q29" s="4625"/>
    </row>
    <row r="30" spans="1:21" x14ac:dyDescent="0.2">
      <c r="J30" s="4625"/>
      <c r="K30" s="4625"/>
      <c r="L30" s="4625"/>
      <c r="M30" s="4625"/>
      <c r="N30" s="4625"/>
      <c r="O30" s="4625"/>
      <c r="P30" s="4625"/>
      <c r="Q30" s="4625"/>
    </row>
    <row r="31" spans="1:21" x14ac:dyDescent="0.2">
      <c r="J31" s="4625"/>
      <c r="K31" s="4625"/>
      <c r="L31" s="4625"/>
      <c r="M31" s="4625"/>
      <c r="N31" s="4625"/>
      <c r="O31" s="4625"/>
      <c r="P31" s="4625"/>
      <c r="Q31" s="4625"/>
    </row>
    <row r="32" spans="1:21" ht="19.5" customHeight="1" x14ac:dyDescent="0.2">
      <c r="J32" s="4625"/>
      <c r="K32" s="4625"/>
      <c r="L32" s="4625"/>
      <c r="M32" s="4625"/>
      <c r="N32" s="4625"/>
      <c r="O32" s="4625"/>
      <c r="P32" s="4625"/>
      <c r="Q32" s="4625"/>
    </row>
    <row r="33" spans="10:17" ht="0.75" customHeight="1" x14ac:dyDescent="0.2">
      <c r="J33" s="4625"/>
      <c r="K33" s="4625"/>
      <c r="L33" s="4625"/>
      <c r="M33" s="4625"/>
      <c r="N33" s="4625"/>
      <c r="O33" s="4625"/>
      <c r="P33" s="4625"/>
      <c r="Q33" s="4625"/>
    </row>
    <row r="34" spans="10:17" x14ac:dyDescent="0.2">
      <c r="J34" s="4625"/>
      <c r="K34" s="4625"/>
      <c r="L34" s="4625"/>
      <c r="M34" s="4625"/>
      <c r="N34" s="4625"/>
      <c r="O34" s="4625"/>
      <c r="P34" s="4625"/>
      <c r="Q34" s="4625"/>
    </row>
    <row r="35" spans="10:17" x14ac:dyDescent="0.2">
      <c r="J35" s="4625"/>
      <c r="K35" s="4625"/>
      <c r="L35" s="4625"/>
      <c r="M35" s="4625"/>
      <c r="N35" s="4625"/>
      <c r="O35" s="4625"/>
      <c r="P35" s="4625"/>
      <c r="Q35" s="4625"/>
    </row>
    <row r="36" spans="10:17" x14ac:dyDescent="0.2">
      <c r="J36" s="4625"/>
      <c r="K36" s="4625"/>
      <c r="L36" s="4625"/>
      <c r="N36" s="4625"/>
      <c r="O36" s="4625"/>
      <c r="P36" s="4625"/>
      <c r="Q36" s="4625"/>
    </row>
    <row r="37" spans="10:17" x14ac:dyDescent="0.2">
      <c r="J37" s="4625"/>
      <c r="K37" s="4625"/>
      <c r="L37" s="4625"/>
      <c r="M37" s="4625"/>
      <c r="N37" s="4625"/>
      <c r="O37" s="4625"/>
      <c r="P37" s="4625"/>
      <c r="Q37" s="4625"/>
    </row>
    <row r="38" spans="10:17" x14ac:dyDescent="0.2">
      <c r="J38" s="4625"/>
      <c r="K38" s="4625"/>
      <c r="L38" s="4625"/>
      <c r="M38" s="4625"/>
      <c r="N38" s="4625"/>
      <c r="O38" s="4625"/>
      <c r="P38" s="4625"/>
      <c r="Q38" s="4625"/>
    </row>
    <row r="39" spans="10:17" x14ac:dyDescent="0.2">
      <c r="J39" s="4625"/>
      <c r="K39" s="4625"/>
      <c r="L39" s="4625"/>
      <c r="M39" s="4625"/>
      <c r="N39" s="4625"/>
      <c r="O39" s="4625"/>
      <c r="P39" s="4625"/>
      <c r="Q39" s="4625"/>
    </row>
    <row r="40" spans="10:17" x14ac:dyDescent="0.2">
      <c r="J40" s="4625"/>
      <c r="K40" s="4625"/>
      <c r="L40" s="4625"/>
      <c r="M40" s="4625"/>
      <c r="N40" s="4625"/>
      <c r="O40" s="4625"/>
      <c r="P40" s="4625"/>
      <c r="Q40" s="4625"/>
    </row>
    <row r="41" spans="10:17" x14ac:dyDescent="0.2">
      <c r="J41" s="4625"/>
      <c r="K41" s="4625"/>
      <c r="L41" s="4625"/>
      <c r="M41" s="4625"/>
      <c r="N41" s="4625"/>
      <c r="O41" s="4625"/>
      <c r="P41" s="4625"/>
      <c r="Q41" s="4625"/>
    </row>
  </sheetData>
  <mergeCells count="15">
    <mergeCell ref="A4:I4"/>
    <mergeCell ref="J4:M4"/>
    <mergeCell ref="A5:I5"/>
    <mergeCell ref="J5:M5"/>
    <mergeCell ref="A6:I6"/>
    <mergeCell ref="J6:M6"/>
    <mergeCell ref="A16:M16"/>
    <mergeCell ref="A12:M13"/>
    <mergeCell ref="A14:M15"/>
    <mergeCell ref="A7:I7"/>
    <mergeCell ref="J7:M7"/>
    <mergeCell ref="A8:I8"/>
    <mergeCell ref="J8:M8"/>
    <mergeCell ref="A11:M11"/>
    <mergeCell ref="A10:M10"/>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&amp;R&amp;"Tahoma,Normal"249</oddFooter>
  </headerFooter>
  <colBreaks count="1" manualBreakCount="1">
    <brk id="15"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EB700B"/>
  </sheetPr>
  <dimension ref="A1:Z188"/>
  <sheetViews>
    <sheetView showGridLines="0" view="pageBreakPreview" zoomScaleNormal="50" zoomScaleSheetLayoutView="100" workbookViewId="0">
      <selection activeCell="A10" sqref="A10"/>
    </sheetView>
  </sheetViews>
  <sheetFormatPr baseColWidth="10" defaultColWidth="9.140625" defaultRowHeight="12.75" x14ac:dyDescent="0.2"/>
  <cols>
    <col min="1" max="1" width="9.140625" style="2314" customWidth="1"/>
    <col min="2" max="2" width="8.85546875" style="2314" customWidth="1"/>
    <col min="3" max="9" width="9.140625" style="2314" customWidth="1"/>
    <col min="10" max="10" width="7.28515625" style="2314" customWidth="1"/>
    <col min="11" max="11" width="5.5703125" style="2314" bestFit="1" customWidth="1"/>
    <col min="12" max="16384" width="9.140625" style="2314"/>
  </cols>
  <sheetData>
    <row r="1" spans="1:26" ht="15" customHeight="1" x14ac:dyDescent="0.2">
      <c r="A1" s="4990" t="s">
        <v>5405</v>
      </c>
      <c r="B1" s="4990"/>
      <c r="C1" s="4990"/>
      <c r="D1" s="4990"/>
      <c r="E1" s="4990"/>
      <c r="F1" s="4990"/>
      <c r="G1" s="4990"/>
      <c r="H1" s="2344"/>
      <c r="I1" s="2344"/>
      <c r="J1" s="2344"/>
      <c r="K1" s="2344"/>
      <c r="L1" s="4625"/>
      <c r="M1" s="5731" t="s">
        <v>5351</v>
      </c>
      <c r="N1" s="5731"/>
      <c r="O1" s="4625"/>
      <c r="P1" s="4625"/>
      <c r="Q1" s="4625"/>
      <c r="R1" s="4625"/>
    </row>
    <row r="2" spans="1:26" ht="15" x14ac:dyDescent="0.2">
      <c r="A2" s="4645">
        <v>2013</v>
      </c>
      <c r="B2" s="2395"/>
      <c r="C2" s="2395"/>
      <c r="D2" s="2395"/>
      <c r="E2" s="2395"/>
      <c r="F2" s="2395"/>
      <c r="G2" s="2395"/>
      <c r="H2" s="2395"/>
      <c r="I2" s="2395"/>
      <c r="J2" s="2395"/>
      <c r="K2" s="2395"/>
      <c r="L2" s="2395"/>
      <c r="M2" s="2395"/>
      <c r="N2" s="2395"/>
      <c r="O2" s="4625"/>
      <c r="P2" s="4625"/>
      <c r="Q2" s="4625"/>
      <c r="R2" s="4625"/>
    </row>
    <row r="3" spans="1:26" x14ac:dyDescent="0.2">
      <c r="A3" s="2344"/>
      <c r="B3" s="2395"/>
      <c r="C3" s="2395"/>
      <c r="D3" s="2395"/>
      <c r="E3" s="2395"/>
      <c r="F3" s="2395"/>
      <c r="G3" s="2395"/>
      <c r="H3" s="2395"/>
      <c r="I3" s="2395"/>
      <c r="J3" s="2395"/>
      <c r="K3" s="2395"/>
      <c r="L3" s="2395"/>
      <c r="M3" s="2395"/>
      <c r="N3" s="2395"/>
      <c r="O3" s="4625"/>
      <c r="P3" s="4625"/>
      <c r="Q3" s="4625"/>
      <c r="R3" s="4625"/>
    </row>
    <row r="4" spans="1:26" ht="21" customHeight="1" x14ac:dyDescent="0.2">
      <c r="A4" s="2344"/>
      <c r="B4" s="5732"/>
      <c r="C4" s="5732"/>
      <c r="D4" s="5732"/>
      <c r="E4" s="5732"/>
      <c r="F4" s="5732"/>
      <c r="G4" s="5732"/>
      <c r="H4" s="5732"/>
      <c r="I4" s="5732"/>
      <c r="J4" s="5732"/>
      <c r="K4" s="5733"/>
      <c r="L4" s="5733"/>
      <c r="M4" s="5733"/>
      <c r="N4" s="5733"/>
      <c r="O4" s="4625"/>
      <c r="P4" s="4625"/>
      <c r="Q4" s="4625"/>
      <c r="R4" s="4625"/>
    </row>
    <row r="5" spans="1:26" x14ac:dyDescent="0.2">
      <c r="A5" s="2344"/>
      <c r="B5" s="5729"/>
      <c r="C5" s="5729"/>
      <c r="D5" s="5729"/>
      <c r="E5" s="5729"/>
      <c r="F5" s="5729"/>
      <c r="G5" s="5729"/>
      <c r="H5" s="5729"/>
      <c r="I5" s="5729"/>
      <c r="J5" s="5729"/>
      <c r="K5" s="5730"/>
      <c r="L5" s="5730"/>
      <c r="M5" s="5730"/>
      <c r="N5" s="5730"/>
      <c r="O5" s="4625"/>
      <c r="P5" s="4625"/>
      <c r="Q5" s="4625"/>
      <c r="R5" s="4625"/>
    </row>
    <row r="6" spans="1:26" x14ac:dyDescent="0.2">
      <c r="A6" s="2344"/>
      <c r="B6" s="4646"/>
      <c r="C6" s="2395"/>
      <c r="D6" s="2395"/>
      <c r="E6" s="2395"/>
      <c r="F6" s="2395"/>
      <c r="G6" s="2395"/>
      <c r="H6" s="2395"/>
      <c r="I6" s="2395"/>
      <c r="J6" s="2395"/>
      <c r="K6" s="5737"/>
      <c r="L6" s="5737"/>
      <c r="M6" s="5738"/>
      <c r="N6" s="5738"/>
      <c r="O6" s="4625"/>
      <c r="P6" s="5734"/>
      <c r="Q6" s="5734"/>
      <c r="R6" s="5734"/>
      <c r="S6" s="5734"/>
      <c r="T6" s="5734"/>
      <c r="U6" s="5734"/>
      <c r="V6" s="5734"/>
      <c r="W6" s="5734"/>
      <c r="X6" s="5734"/>
      <c r="Y6" s="5735"/>
      <c r="Z6" s="5735"/>
    </row>
    <row r="7" spans="1:26" x14ac:dyDescent="0.2">
      <c r="A7" s="2344"/>
      <c r="B7" s="4646"/>
      <c r="C7" s="2395"/>
      <c r="D7" s="2395"/>
      <c r="E7" s="2395"/>
      <c r="F7" s="2395"/>
      <c r="G7" s="2395"/>
      <c r="H7" s="2395"/>
      <c r="I7" s="2395"/>
      <c r="J7" s="2395"/>
      <c r="K7" s="5737"/>
      <c r="L7" s="5737"/>
      <c r="M7" s="5738"/>
      <c r="N7" s="5738"/>
      <c r="O7" s="4625"/>
      <c r="P7" s="5734"/>
      <c r="Q7" s="5734"/>
      <c r="R7" s="5734"/>
      <c r="S7" s="5734"/>
      <c r="T7" s="5734"/>
      <c r="U7" s="5734"/>
      <c r="V7" s="5734"/>
      <c r="W7" s="5734"/>
      <c r="X7" s="5734"/>
      <c r="Y7" s="5735"/>
      <c r="Z7" s="5735"/>
    </row>
    <row r="8" spans="1:26" x14ac:dyDescent="0.2">
      <c r="A8" s="2344"/>
      <c r="B8" s="4646"/>
      <c r="C8" s="2395"/>
      <c r="D8" s="2395"/>
      <c r="E8" s="2395"/>
      <c r="F8" s="2395"/>
      <c r="G8" s="2395"/>
      <c r="H8" s="2395"/>
      <c r="I8" s="2395"/>
      <c r="J8" s="2395"/>
      <c r="K8" s="5737"/>
      <c r="L8" s="5737"/>
      <c r="M8" s="5738"/>
      <c r="N8" s="5738"/>
      <c r="O8" s="4625"/>
      <c r="P8" s="5734"/>
      <c r="Q8" s="5734"/>
      <c r="R8" s="5734"/>
      <c r="S8" s="5734"/>
      <c r="T8" s="5734"/>
      <c r="U8" s="5734"/>
      <c r="V8" s="5734"/>
      <c r="W8" s="5734"/>
      <c r="X8" s="5734"/>
      <c r="Y8" s="5735"/>
      <c r="Z8" s="5735"/>
    </row>
    <row r="9" spans="1:26" x14ac:dyDescent="0.2">
      <c r="A9" s="2344"/>
      <c r="B9" s="2395"/>
      <c r="C9" s="2395"/>
      <c r="D9" s="2395"/>
      <c r="E9" s="2395"/>
      <c r="F9" s="2395"/>
      <c r="G9" s="2395"/>
      <c r="H9" s="2395"/>
      <c r="I9" s="2395"/>
      <c r="J9" s="2395"/>
      <c r="K9" s="2395"/>
      <c r="L9" s="2395"/>
      <c r="M9" s="2395"/>
      <c r="N9" s="2395"/>
      <c r="O9" s="4625"/>
      <c r="P9" s="4647"/>
      <c r="Q9" s="4647"/>
      <c r="R9" s="4647"/>
      <c r="S9" s="2375"/>
      <c r="T9" s="2375"/>
      <c r="U9" s="2375"/>
      <c r="V9" s="2375"/>
      <c r="W9" s="2375"/>
      <c r="X9" s="2375"/>
      <c r="Y9" s="2375"/>
      <c r="Z9" s="2375"/>
    </row>
    <row r="10" spans="1:26" x14ac:dyDescent="0.2">
      <c r="A10" s="2344"/>
      <c r="B10" s="2395"/>
      <c r="C10" s="2395"/>
      <c r="D10" s="2395"/>
      <c r="E10" s="2395"/>
      <c r="F10" s="2395"/>
      <c r="G10" s="2395"/>
      <c r="H10" s="2395"/>
      <c r="I10" s="2395"/>
      <c r="J10" s="2395"/>
      <c r="K10" s="2395"/>
      <c r="L10" s="2395"/>
      <c r="M10" s="2395"/>
      <c r="N10" s="2395"/>
      <c r="O10" s="4625"/>
      <c r="P10" s="4625"/>
      <c r="Q10" s="4625"/>
      <c r="R10" s="4625"/>
    </row>
    <row r="11" spans="1:26" x14ac:dyDescent="0.2">
      <c r="A11" s="2344"/>
      <c r="B11" s="5736"/>
      <c r="C11" s="5736"/>
      <c r="D11" s="5736"/>
      <c r="E11" s="5736"/>
      <c r="F11" s="5736"/>
      <c r="G11" s="5736"/>
      <c r="H11" s="5736"/>
      <c r="I11" s="5736"/>
      <c r="J11" s="5736"/>
      <c r="K11" s="5736"/>
      <c r="L11" s="5736"/>
      <c r="M11" s="5736"/>
      <c r="N11" s="5736"/>
      <c r="O11" s="4625"/>
      <c r="P11" s="4625" t="s">
        <v>4776</v>
      </c>
      <c r="Q11" s="4625">
        <v>12</v>
      </c>
      <c r="R11" s="4625"/>
    </row>
    <row r="12" spans="1:26" x14ac:dyDescent="0.2">
      <c r="A12" s="2344"/>
      <c r="B12" s="5736"/>
      <c r="C12" s="5736"/>
      <c r="D12" s="5736"/>
      <c r="E12" s="5736"/>
      <c r="F12" s="5736"/>
      <c r="G12" s="5736"/>
      <c r="H12" s="5736"/>
      <c r="I12" s="5736"/>
      <c r="J12" s="5736"/>
      <c r="K12" s="5736"/>
      <c r="L12" s="5736"/>
      <c r="M12" s="5736"/>
      <c r="N12" s="5736"/>
      <c r="O12" s="4625"/>
      <c r="P12" s="4625" t="s">
        <v>4777</v>
      </c>
      <c r="Q12" s="4625">
        <v>12</v>
      </c>
      <c r="R12" s="4625"/>
    </row>
    <row r="13" spans="1:26" x14ac:dyDescent="0.2">
      <c r="A13" s="2344"/>
      <c r="B13" s="2395"/>
      <c r="C13" s="2395"/>
      <c r="D13" s="2395"/>
      <c r="E13" s="2395"/>
      <c r="F13" s="2395"/>
      <c r="G13" s="2395"/>
      <c r="H13" s="2395"/>
      <c r="I13" s="2395"/>
      <c r="J13" s="2395"/>
      <c r="K13" s="2395"/>
      <c r="L13" s="2395"/>
      <c r="M13" s="2395"/>
      <c r="N13" s="2395"/>
      <c r="O13" s="4625"/>
      <c r="P13" s="4625" t="s">
        <v>4778</v>
      </c>
      <c r="Q13" s="4625">
        <v>49</v>
      </c>
      <c r="R13" s="4625"/>
    </row>
    <row r="14" spans="1:26" ht="27" customHeight="1" x14ac:dyDescent="0.2">
      <c r="A14" s="2344"/>
      <c r="B14" s="5736"/>
      <c r="C14" s="5736"/>
      <c r="D14" s="5736"/>
      <c r="E14" s="5736"/>
      <c r="F14" s="5736"/>
      <c r="G14" s="5736"/>
      <c r="H14" s="5736"/>
      <c r="I14" s="5736"/>
      <c r="J14" s="5736"/>
      <c r="K14" s="5736"/>
      <c r="L14" s="5736"/>
      <c r="M14" s="5736"/>
      <c r="N14" s="5736"/>
      <c r="O14" s="4625"/>
      <c r="P14" s="4641"/>
      <c r="Q14" s="4625"/>
      <c r="R14" s="4625"/>
    </row>
    <row r="15" spans="1:26" ht="14.25" customHeight="1" x14ac:dyDescent="0.2">
      <c r="A15" s="2344"/>
      <c r="B15" s="5736"/>
      <c r="C15" s="5736"/>
      <c r="D15" s="5736"/>
      <c r="E15" s="5736"/>
      <c r="F15" s="5736"/>
      <c r="G15" s="5736"/>
      <c r="H15" s="5736"/>
      <c r="I15" s="5736"/>
      <c r="J15" s="5736"/>
      <c r="K15" s="5736"/>
      <c r="L15" s="5736"/>
      <c r="M15" s="5736"/>
      <c r="N15" s="5736"/>
      <c r="O15" s="4625"/>
      <c r="P15" s="4625"/>
      <c r="Q15" s="4625"/>
      <c r="R15" s="4625"/>
    </row>
    <row r="16" spans="1:26" x14ac:dyDescent="0.2">
      <c r="A16" s="2344"/>
      <c r="B16" s="5736"/>
      <c r="C16" s="5736"/>
      <c r="D16" s="5736"/>
      <c r="E16" s="5736"/>
      <c r="F16" s="5736"/>
      <c r="G16" s="5736"/>
      <c r="H16" s="5736"/>
      <c r="I16" s="5736"/>
      <c r="J16" s="5736"/>
      <c r="K16" s="5736"/>
      <c r="L16" s="5736"/>
      <c r="M16" s="5736"/>
      <c r="N16" s="5736"/>
      <c r="O16" s="4625"/>
      <c r="P16" s="4625"/>
      <c r="Q16" s="4625"/>
      <c r="R16" s="4625"/>
    </row>
    <row r="17" spans="1:22" ht="12.75" customHeight="1" x14ac:dyDescent="0.2">
      <c r="A17" s="2344"/>
      <c r="B17" s="5736"/>
      <c r="C17" s="5736"/>
      <c r="D17" s="5736"/>
      <c r="E17" s="5736"/>
      <c r="F17" s="5736"/>
      <c r="G17" s="5736"/>
      <c r="H17" s="5736"/>
      <c r="I17" s="5736"/>
      <c r="J17" s="5736"/>
      <c r="K17" s="5736"/>
      <c r="L17" s="5736"/>
      <c r="M17" s="5736"/>
      <c r="N17" s="5736"/>
      <c r="O17" s="4642"/>
      <c r="P17" s="4642"/>
      <c r="Q17" s="4642"/>
      <c r="R17" s="4625"/>
    </row>
    <row r="18" spans="1:22" x14ac:dyDescent="0.2">
      <c r="A18" s="2344"/>
      <c r="B18" s="5736"/>
      <c r="C18" s="5736"/>
      <c r="D18" s="5736"/>
      <c r="E18" s="5736"/>
      <c r="F18" s="5736"/>
      <c r="G18" s="5736"/>
      <c r="H18" s="5736"/>
      <c r="I18" s="5736"/>
      <c r="J18" s="5736"/>
      <c r="K18" s="5736"/>
      <c r="L18" s="5736"/>
      <c r="M18" s="5736"/>
      <c r="N18" s="5736"/>
      <c r="O18" s="4642"/>
      <c r="P18" s="4642"/>
      <c r="Q18" s="4642"/>
      <c r="R18" s="4625"/>
    </row>
    <row r="19" spans="1:22" x14ac:dyDescent="0.2">
      <c r="A19" s="2344"/>
      <c r="B19" s="2395"/>
      <c r="C19" s="2395"/>
      <c r="D19" s="2395"/>
      <c r="E19" s="2395"/>
      <c r="F19" s="2395"/>
      <c r="G19" s="2395"/>
      <c r="H19" s="2395"/>
      <c r="I19" s="2395"/>
      <c r="J19" s="2395"/>
      <c r="K19" s="2395"/>
      <c r="L19" s="2395"/>
      <c r="M19" s="2395"/>
      <c r="N19" s="2395"/>
      <c r="O19" s="4625"/>
      <c r="P19" s="4625"/>
      <c r="Q19" s="4625"/>
      <c r="R19" s="4625"/>
    </row>
    <row r="20" spans="1:22" x14ac:dyDescent="0.2">
      <c r="A20" s="2344"/>
      <c r="B20" s="2395"/>
      <c r="C20" s="2395"/>
      <c r="D20" s="2395"/>
      <c r="E20" s="2395"/>
      <c r="F20" s="2395"/>
      <c r="G20" s="2395"/>
      <c r="H20" s="2395"/>
      <c r="I20" s="2395"/>
      <c r="J20" s="2395"/>
      <c r="K20" s="2395"/>
      <c r="L20" s="2395"/>
      <c r="M20" s="2395"/>
      <c r="N20" s="2395"/>
      <c r="O20" s="4625"/>
      <c r="P20" s="4625"/>
      <c r="Q20" s="4625"/>
      <c r="R20" s="4625"/>
    </row>
    <row r="21" spans="1:22" s="4628" customFormat="1" ht="18" x14ac:dyDescent="0.25">
      <c r="A21" s="4643"/>
      <c r="B21" s="4648"/>
      <c r="C21" s="4648"/>
      <c r="D21" s="4648"/>
      <c r="E21" s="4648"/>
      <c r="F21" s="4648"/>
      <c r="G21" s="4648"/>
      <c r="H21" s="4648"/>
      <c r="I21" s="4648"/>
      <c r="J21" s="4648"/>
      <c r="K21" s="4648"/>
      <c r="L21" s="4648"/>
      <c r="M21" s="4648"/>
      <c r="N21" s="4648"/>
      <c r="O21" s="4644"/>
      <c r="P21" s="4644"/>
      <c r="Q21" s="4644"/>
      <c r="R21" s="4644"/>
    </row>
    <row r="22" spans="1:22" s="4628" customFormat="1" ht="18" x14ac:dyDescent="0.25">
      <c r="A22" s="4643"/>
      <c r="B22" s="4648"/>
      <c r="C22" s="4648"/>
      <c r="D22" s="4648"/>
      <c r="E22" s="4648"/>
      <c r="F22" s="4648"/>
      <c r="G22" s="4648"/>
      <c r="H22" s="4648"/>
      <c r="I22" s="4648"/>
      <c r="J22" s="4648"/>
      <c r="K22" s="4648"/>
      <c r="L22" s="4648"/>
      <c r="M22" s="4648"/>
      <c r="N22" s="4648"/>
      <c r="O22" s="4644"/>
      <c r="P22" s="4644"/>
      <c r="Q22" s="4644"/>
      <c r="R22" s="4644"/>
    </row>
    <row r="23" spans="1:22" s="4628" customFormat="1" ht="18" x14ac:dyDescent="0.25">
      <c r="A23" s="4643"/>
      <c r="B23" s="4648"/>
      <c r="C23" s="4648"/>
      <c r="D23" s="4648"/>
      <c r="E23" s="4648"/>
      <c r="F23" s="4648"/>
      <c r="G23" s="4648"/>
      <c r="H23" s="4648"/>
      <c r="I23" s="4648"/>
      <c r="J23" s="4648"/>
      <c r="K23" s="4648"/>
      <c r="L23" s="4648"/>
      <c r="M23" s="4648"/>
      <c r="N23" s="4648"/>
      <c r="O23" s="4644"/>
      <c r="P23" s="4644"/>
      <c r="Q23" s="4644"/>
      <c r="R23" s="4644"/>
    </row>
    <row r="24" spans="1:22" ht="33" customHeight="1" x14ac:dyDescent="0.2">
      <c r="A24" s="5713" t="s">
        <v>5489</v>
      </c>
      <c r="B24" s="5713"/>
      <c r="C24" s="5713"/>
      <c r="D24" s="5713"/>
      <c r="E24" s="5713"/>
      <c r="F24" s="5713"/>
      <c r="G24" s="5713"/>
      <c r="H24" s="5713"/>
      <c r="I24" s="5713"/>
      <c r="J24" s="5713"/>
      <c r="K24" s="5713"/>
      <c r="L24" s="5713"/>
      <c r="M24" s="5713"/>
      <c r="N24" s="5713"/>
      <c r="O24" s="4625"/>
      <c r="P24" s="4625"/>
      <c r="Q24" s="4625"/>
      <c r="R24" s="4625"/>
    </row>
    <row r="25" spans="1:22" x14ac:dyDescent="0.2">
      <c r="A25" s="2344" t="s">
        <v>4651</v>
      </c>
      <c r="B25" s="2344"/>
      <c r="C25" s="2344"/>
      <c r="D25" s="2344"/>
      <c r="E25" s="2344"/>
      <c r="F25" s="2344"/>
      <c r="G25" s="2344"/>
      <c r="H25" s="2344"/>
      <c r="I25" s="2344"/>
      <c r="J25" s="2344"/>
      <c r="K25" s="2344"/>
      <c r="L25" s="4625"/>
      <c r="M25" s="4625"/>
      <c r="N25" s="4625"/>
      <c r="O25" s="4625"/>
      <c r="P25" s="4625"/>
      <c r="Q25" s="4625"/>
      <c r="R25" s="4625"/>
    </row>
    <row r="26" spans="1:22" ht="13.5" customHeight="1" x14ac:dyDescent="0.2">
      <c r="A26" s="2344"/>
      <c r="B26" s="2344"/>
      <c r="C26" s="2344"/>
      <c r="D26" s="2344"/>
      <c r="E26" s="2344"/>
      <c r="F26" s="2344"/>
      <c r="G26" s="2344"/>
      <c r="H26" s="2344"/>
      <c r="I26" s="2344"/>
      <c r="J26" s="2344"/>
      <c r="K26" s="2344"/>
      <c r="L26" s="4625"/>
      <c r="M26" s="4625"/>
      <c r="N26" s="4625"/>
      <c r="O26" s="4625"/>
      <c r="P26" s="4625"/>
      <c r="Q26" s="4625"/>
      <c r="R26" s="4625"/>
    </row>
    <row r="27" spans="1:22" x14ac:dyDescent="0.2">
      <c r="A27" s="2344"/>
      <c r="B27" s="2344"/>
      <c r="C27" s="2344"/>
      <c r="D27" s="2344"/>
      <c r="E27" s="2344"/>
      <c r="F27" s="2344"/>
      <c r="G27" s="2344"/>
      <c r="H27" s="2344"/>
      <c r="I27" s="2344"/>
      <c r="J27" s="2344"/>
      <c r="K27" s="2344"/>
      <c r="L27" s="4625"/>
      <c r="M27" s="4625"/>
      <c r="N27" s="4625"/>
      <c r="O27" s="4625"/>
      <c r="P27" s="4625"/>
      <c r="Q27" s="4625"/>
      <c r="R27" s="4625"/>
    </row>
    <row r="28" spans="1:22" x14ac:dyDescent="0.2">
      <c r="A28" s="2344"/>
      <c r="B28" s="2344"/>
      <c r="C28" s="2344"/>
      <c r="D28" s="2344"/>
      <c r="E28" s="2344"/>
      <c r="F28" s="2344"/>
      <c r="G28" s="2344"/>
      <c r="H28" s="2344"/>
      <c r="I28" s="2344"/>
      <c r="J28" s="2344"/>
      <c r="K28" s="2344"/>
      <c r="L28" s="4625"/>
      <c r="M28" s="4625"/>
      <c r="N28" s="4625"/>
      <c r="O28" s="4625"/>
      <c r="P28" s="4625"/>
      <c r="Q28" s="4625"/>
      <c r="R28" s="4625"/>
      <c r="V28" s="4625"/>
    </row>
    <row r="29" spans="1:22" x14ac:dyDescent="0.2">
      <c r="K29" s="4625"/>
      <c r="L29" s="4625"/>
      <c r="M29" s="4625"/>
      <c r="N29" s="4625"/>
      <c r="O29" s="4625"/>
      <c r="P29" s="4625"/>
      <c r="Q29" s="4625"/>
      <c r="R29" s="4625"/>
    </row>
    <row r="30" spans="1:22" x14ac:dyDescent="0.2">
      <c r="K30" s="4625"/>
      <c r="L30" s="4625"/>
      <c r="M30" s="4625"/>
      <c r="N30" s="4625"/>
      <c r="O30" s="4625"/>
      <c r="P30" s="4625"/>
      <c r="Q30" s="4625"/>
      <c r="R30" s="4625"/>
    </row>
    <row r="31" spans="1:22" x14ac:dyDescent="0.2">
      <c r="K31" s="4625"/>
      <c r="L31" s="4625"/>
      <c r="M31" s="4625"/>
      <c r="N31" s="4625"/>
      <c r="O31" s="4625"/>
      <c r="P31" s="4625"/>
      <c r="Q31" s="4625"/>
      <c r="R31" s="4625"/>
    </row>
    <row r="32" spans="1:22" x14ac:dyDescent="0.2">
      <c r="K32" s="4625"/>
      <c r="L32" s="4625"/>
      <c r="M32" s="4625"/>
      <c r="N32" s="4625"/>
      <c r="O32" s="4625"/>
      <c r="P32" s="4625"/>
      <c r="Q32" s="4625"/>
      <c r="R32" s="4625"/>
    </row>
    <row r="33" spans="11:18" ht="19.5" customHeight="1" x14ac:dyDescent="0.2">
      <c r="K33" s="4625"/>
      <c r="L33" s="4625"/>
      <c r="M33" s="4625"/>
      <c r="N33" s="4625"/>
      <c r="O33" s="4625"/>
      <c r="P33" s="4625"/>
      <c r="Q33" s="4625"/>
      <c r="R33" s="4625"/>
    </row>
    <row r="34" spans="11:18" ht="0.75" customHeight="1" x14ac:dyDescent="0.2">
      <c r="K34" s="4625"/>
      <c r="L34" s="4625"/>
      <c r="M34" s="4625"/>
      <c r="N34" s="4625"/>
      <c r="O34" s="4625"/>
      <c r="P34" s="4625"/>
      <c r="Q34" s="4625"/>
      <c r="R34" s="4625"/>
    </row>
    <row r="35" spans="11:18" x14ac:dyDescent="0.2">
      <c r="K35" s="4625"/>
      <c r="L35" s="4625"/>
      <c r="M35" s="4625"/>
      <c r="N35" s="4625"/>
      <c r="O35" s="4625"/>
      <c r="P35" s="4625"/>
      <c r="Q35" s="4625"/>
      <c r="R35" s="4625"/>
    </row>
    <row r="36" spans="11:18" x14ac:dyDescent="0.2">
      <c r="K36" s="4625"/>
      <c r="L36" s="4625"/>
      <c r="M36" s="4625"/>
      <c r="N36" s="4625"/>
      <c r="O36" s="4625"/>
      <c r="P36" s="4625"/>
      <c r="Q36" s="4625"/>
      <c r="R36" s="4625"/>
    </row>
    <row r="37" spans="11:18" x14ac:dyDescent="0.2">
      <c r="K37" s="4625"/>
      <c r="L37" s="4625"/>
      <c r="M37" s="4625"/>
      <c r="O37" s="4625"/>
      <c r="P37" s="4625"/>
      <c r="Q37" s="4625"/>
      <c r="R37" s="4625"/>
    </row>
    <row r="38" spans="11:18" x14ac:dyDescent="0.2">
      <c r="K38" s="4625"/>
      <c r="L38" s="4625"/>
      <c r="M38" s="4625"/>
      <c r="N38" s="4625"/>
      <c r="O38" s="4625"/>
      <c r="P38" s="4625"/>
      <c r="Q38" s="4625"/>
      <c r="R38" s="4625"/>
    </row>
    <row r="39" spans="11:18" x14ac:dyDescent="0.2">
      <c r="K39" s="4625"/>
      <c r="L39" s="4625"/>
      <c r="M39" s="4625"/>
      <c r="N39" s="4625"/>
      <c r="O39" s="4625"/>
      <c r="P39" s="4625"/>
      <c r="Q39" s="4625"/>
      <c r="R39" s="4625"/>
    </row>
    <row r="40" spans="11:18" x14ac:dyDescent="0.2">
      <c r="K40" s="4625"/>
      <c r="L40" s="4625"/>
      <c r="M40" s="4625"/>
      <c r="N40" s="4625"/>
      <c r="O40" s="4625"/>
      <c r="P40" s="4625"/>
      <c r="Q40" s="4625"/>
      <c r="R40" s="4625"/>
    </row>
    <row r="41" spans="11:18" x14ac:dyDescent="0.2">
      <c r="K41" s="4625"/>
      <c r="L41" s="4625"/>
      <c r="M41" s="4625"/>
      <c r="N41" s="4625"/>
      <c r="O41" s="4625"/>
      <c r="P41" s="4625"/>
      <c r="Q41" s="4625"/>
      <c r="R41" s="4625"/>
    </row>
    <row r="42" spans="11:18" x14ac:dyDescent="0.2">
      <c r="K42" s="4625"/>
      <c r="L42" s="4625"/>
      <c r="M42" s="4625"/>
      <c r="N42" s="4625"/>
      <c r="O42" s="4625"/>
      <c r="P42" s="4625"/>
      <c r="Q42" s="4625"/>
      <c r="R42" s="4625"/>
    </row>
    <row r="184" spans="1:1" x14ac:dyDescent="0.2">
      <c r="A184" s="2314" t="s">
        <v>4779</v>
      </c>
    </row>
    <row r="185" spans="1:1" x14ac:dyDescent="0.2">
      <c r="A185" s="2409"/>
    </row>
    <row r="186" spans="1:1" x14ac:dyDescent="0.2">
      <c r="A186" s="2314" t="s">
        <v>4780</v>
      </c>
    </row>
    <row r="187" spans="1:1" x14ac:dyDescent="0.2">
      <c r="A187" s="2314" t="s">
        <v>4781</v>
      </c>
    </row>
    <row r="188" spans="1:1" x14ac:dyDescent="0.2">
      <c r="A188" s="2314" t="s">
        <v>4782</v>
      </c>
    </row>
  </sheetData>
  <mergeCells count="24">
    <mergeCell ref="B15:N16"/>
    <mergeCell ref="B17:N18"/>
    <mergeCell ref="K8:L8"/>
    <mergeCell ref="M8:N8"/>
    <mergeCell ref="A24:N24"/>
    <mergeCell ref="P8:X8"/>
    <mergeCell ref="Y8:Z8"/>
    <mergeCell ref="B11:N12"/>
    <mergeCell ref="B14:N14"/>
    <mergeCell ref="K6:L6"/>
    <mergeCell ref="M6:N6"/>
    <mergeCell ref="P6:X6"/>
    <mergeCell ref="Y6:Z6"/>
    <mergeCell ref="K7:L7"/>
    <mergeCell ref="M7:N7"/>
    <mergeCell ref="P7:X7"/>
    <mergeCell ref="Y7:Z7"/>
    <mergeCell ref="B5:J5"/>
    <mergeCell ref="K5:L5"/>
    <mergeCell ref="M5:N5"/>
    <mergeCell ref="M1:N1"/>
    <mergeCell ref="B4:J4"/>
    <mergeCell ref="K4:L4"/>
    <mergeCell ref="M4:N4"/>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&amp;L&amp;"Tahoma,Normal"250</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EB700B"/>
  </sheetPr>
  <dimension ref="A1:U42"/>
  <sheetViews>
    <sheetView showGridLines="0" view="pageBreakPreview" zoomScaleNormal="50" zoomScaleSheetLayoutView="100" workbookViewId="0">
      <selection activeCell="A10" sqref="A10"/>
    </sheetView>
  </sheetViews>
  <sheetFormatPr baseColWidth="10" defaultColWidth="9.140625" defaultRowHeight="12.75" x14ac:dyDescent="0.2"/>
  <cols>
    <col min="1" max="1" width="8.85546875" style="2314" customWidth="1"/>
    <col min="2" max="8" width="9.140625" style="2314" customWidth="1"/>
    <col min="9" max="9" width="7.28515625" style="2314" customWidth="1"/>
    <col min="10" max="10" width="5.5703125" style="2314" bestFit="1" customWidth="1"/>
    <col min="11" max="16384" width="9.140625" style="2314"/>
  </cols>
  <sheetData>
    <row r="1" spans="1:17" ht="15" x14ac:dyDescent="0.2">
      <c r="A1" s="4649" t="s">
        <v>5404</v>
      </c>
      <c r="B1" s="2395"/>
      <c r="C1" s="2395"/>
      <c r="D1" s="2395"/>
      <c r="E1" s="2395"/>
      <c r="F1" s="2395"/>
      <c r="G1" s="2395"/>
      <c r="H1" s="2395"/>
      <c r="I1" s="2395"/>
      <c r="J1" s="2395"/>
      <c r="K1" s="4647"/>
      <c r="M1" s="4937" t="s">
        <v>4970</v>
      </c>
      <c r="N1" s="4625"/>
      <c r="O1" s="4625"/>
      <c r="P1" s="4625"/>
      <c r="Q1" s="4625"/>
    </row>
    <row r="2" spans="1:17" ht="15" x14ac:dyDescent="0.2">
      <c r="A2" s="4650">
        <v>2013</v>
      </c>
      <c r="B2" s="2395"/>
      <c r="C2" s="2395"/>
      <c r="D2" s="2395"/>
      <c r="E2" s="2395"/>
      <c r="F2" s="2395"/>
      <c r="G2" s="2395"/>
      <c r="H2" s="2395"/>
      <c r="I2" s="2395"/>
      <c r="J2" s="2395"/>
      <c r="K2" s="4647"/>
      <c r="L2" s="4647"/>
      <c r="M2" s="4647"/>
      <c r="N2" s="4625"/>
      <c r="O2" s="4625"/>
      <c r="P2" s="4625"/>
      <c r="Q2" s="4625"/>
    </row>
    <row r="3" spans="1:17" x14ac:dyDescent="0.2">
      <c r="A3" s="4651"/>
      <c r="B3" s="4651"/>
      <c r="C3" s="4651"/>
      <c r="D3" s="4651"/>
      <c r="E3" s="4651"/>
      <c r="F3" s="4651"/>
      <c r="G3" s="4651"/>
      <c r="H3" s="4651"/>
      <c r="I3" s="4651"/>
      <c r="J3" s="2395"/>
      <c r="K3" s="4647"/>
      <c r="L3" s="4647"/>
      <c r="M3" s="4647"/>
      <c r="N3" s="4625"/>
      <c r="O3" s="4625"/>
      <c r="P3" s="4625"/>
      <c r="Q3" s="4625"/>
    </row>
    <row r="4" spans="1:17" ht="21" customHeight="1" x14ac:dyDescent="0.2">
      <c r="A4" s="5714" t="s">
        <v>2927</v>
      </c>
      <c r="B4" s="5714"/>
      <c r="C4" s="5714"/>
      <c r="D4" s="5714"/>
      <c r="E4" s="5714"/>
      <c r="F4" s="5714"/>
      <c r="G4" s="5714"/>
      <c r="H4" s="5714"/>
      <c r="I4" s="5714"/>
      <c r="J4" s="5741">
        <v>2013</v>
      </c>
      <c r="K4" s="5742"/>
      <c r="L4" s="5742"/>
      <c r="M4" s="5743"/>
      <c r="N4" s="4625"/>
      <c r="O4" s="4625"/>
      <c r="P4" s="4625"/>
      <c r="Q4" s="4625"/>
    </row>
    <row r="5" spans="1:17" ht="14.25" customHeight="1" x14ac:dyDescent="0.2">
      <c r="A5" s="5744" t="s">
        <v>31</v>
      </c>
      <c r="B5" s="5744"/>
      <c r="C5" s="5744"/>
      <c r="D5" s="5744"/>
      <c r="E5" s="5744"/>
      <c r="F5" s="5744"/>
      <c r="G5" s="5744"/>
      <c r="H5" s="5744"/>
      <c r="I5" s="5744"/>
      <c r="J5" s="5745">
        <v>4</v>
      </c>
      <c r="K5" s="5745"/>
      <c r="L5" s="5745"/>
      <c r="M5" s="5745"/>
      <c r="N5" s="4625"/>
      <c r="O5" s="4625"/>
      <c r="P5" s="4625"/>
      <c r="Q5" s="4625"/>
    </row>
    <row r="6" spans="1:17" ht="14.25" x14ac:dyDescent="0.2">
      <c r="A6" s="5739" t="s">
        <v>4783</v>
      </c>
      <c r="B6" s="5739"/>
      <c r="C6" s="5739"/>
      <c r="D6" s="5739"/>
      <c r="E6" s="5739"/>
      <c r="F6" s="5739"/>
      <c r="G6" s="5739"/>
      <c r="H6" s="5739"/>
      <c r="I6" s="5739"/>
      <c r="J6" s="5740">
        <v>1</v>
      </c>
      <c r="K6" s="5740"/>
      <c r="L6" s="5740"/>
      <c r="M6" s="5740"/>
      <c r="N6" s="4625"/>
      <c r="O6" s="4625"/>
      <c r="P6" s="4625"/>
      <c r="Q6" s="4625"/>
    </row>
    <row r="7" spans="1:17" ht="14.25" x14ac:dyDescent="0.2">
      <c r="A7" s="5746" t="s">
        <v>4784</v>
      </c>
      <c r="B7" s="5746"/>
      <c r="C7" s="5746"/>
      <c r="D7" s="5746"/>
      <c r="E7" s="5746"/>
      <c r="F7" s="5746"/>
      <c r="G7" s="5746"/>
      <c r="H7" s="5746"/>
      <c r="I7" s="5746"/>
      <c r="J7" s="5747">
        <v>1</v>
      </c>
      <c r="K7" s="5747"/>
      <c r="L7" s="5747"/>
      <c r="M7" s="5747"/>
      <c r="N7" s="4625"/>
      <c r="O7" s="4625"/>
      <c r="P7" s="4625"/>
      <c r="Q7" s="4625"/>
    </row>
    <row r="8" spans="1:17" ht="14.25" x14ac:dyDescent="0.2">
      <c r="A8" s="5174" t="s">
        <v>4785</v>
      </c>
      <c r="B8" s="5174"/>
      <c r="C8" s="5174"/>
      <c r="D8" s="5174"/>
      <c r="E8" s="5174"/>
      <c r="F8" s="5174"/>
      <c r="G8" s="5174"/>
      <c r="H8" s="5174"/>
      <c r="I8" s="5174"/>
      <c r="J8" s="5747">
        <v>1</v>
      </c>
      <c r="K8" s="5747"/>
      <c r="L8" s="5747"/>
      <c r="M8" s="5747"/>
      <c r="N8" s="4625"/>
      <c r="O8" s="4625"/>
      <c r="P8" s="4625"/>
      <c r="Q8" s="4625"/>
    </row>
    <row r="9" spans="1:17" ht="14.25" x14ac:dyDescent="0.2">
      <c r="A9" s="5748" t="s">
        <v>5473</v>
      </c>
      <c r="B9" s="5748"/>
      <c r="C9" s="5748"/>
      <c r="D9" s="5748"/>
      <c r="E9" s="5748"/>
      <c r="F9" s="5748"/>
      <c r="G9" s="5748"/>
      <c r="H9" s="5748"/>
      <c r="I9" s="5748"/>
      <c r="J9" s="5749">
        <v>1</v>
      </c>
      <c r="K9" s="5749"/>
      <c r="L9" s="5749"/>
      <c r="M9" s="5749"/>
      <c r="N9" s="4625"/>
      <c r="O9" s="4625"/>
      <c r="P9" s="4625"/>
      <c r="Q9" s="4625"/>
    </row>
    <row r="10" spans="1:17" x14ac:dyDescent="0.2">
      <c r="A10" s="2395"/>
      <c r="B10" s="2395"/>
      <c r="C10" s="2395"/>
      <c r="D10" s="2395"/>
      <c r="E10" s="2395"/>
      <c r="F10" s="2395"/>
      <c r="G10" s="2395"/>
      <c r="H10" s="2395"/>
      <c r="I10" s="2395"/>
      <c r="J10" s="2395"/>
      <c r="K10" s="4647"/>
      <c r="L10" s="4647"/>
      <c r="M10" s="4647"/>
      <c r="N10" s="4625"/>
      <c r="O10" s="4625"/>
      <c r="P10" s="4625"/>
      <c r="Q10" s="4625"/>
    </row>
    <row r="11" spans="1:17" x14ac:dyDescent="0.2">
      <c r="A11" s="2395"/>
      <c r="B11" s="2395"/>
      <c r="C11" s="2395"/>
      <c r="D11" s="2395"/>
      <c r="E11" s="2395"/>
      <c r="F11" s="2395"/>
      <c r="G11" s="2395"/>
      <c r="H11" s="2395"/>
      <c r="I11" s="2395"/>
      <c r="J11" s="2395"/>
      <c r="K11" s="4647"/>
      <c r="L11" s="4647"/>
      <c r="M11" s="4647"/>
      <c r="N11" s="4625"/>
      <c r="O11" s="4625"/>
      <c r="P11" s="4625"/>
      <c r="Q11" s="4625"/>
    </row>
    <row r="12" spans="1:17" ht="12.75" customHeight="1" x14ac:dyDescent="0.2">
      <c r="A12" s="5736" t="s">
        <v>5474</v>
      </c>
      <c r="B12" s="5736"/>
      <c r="C12" s="5736"/>
      <c r="D12" s="5736"/>
      <c r="E12" s="5736"/>
      <c r="F12" s="5736"/>
      <c r="G12" s="5736"/>
      <c r="H12" s="5736"/>
      <c r="I12" s="5736"/>
      <c r="J12" s="5736"/>
      <c r="K12" s="5736"/>
      <c r="L12" s="5736"/>
      <c r="M12" s="5736"/>
      <c r="N12" s="4625"/>
      <c r="O12" s="4625"/>
      <c r="P12" s="4625"/>
      <c r="Q12" s="4625"/>
    </row>
    <row r="13" spans="1:17" x14ac:dyDescent="0.2">
      <c r="A13" s="5736"/>
      <c r="B13" s="5736"/>
      <c r="C13" s="5736"/>
      <c r="D13" s="5736"/>
      <c r="E13" s="5736"/>
      <c r="F13" s="5736"/>
      <c r="G13" s="5736"/>
      <c r="H13" s="5736"/>
      <c r="I13" s="5736"/>
      <c r="J13" s="5736"/>
      <c r="K13" s="5736"/>
      <c r="L13" s="5736"/>
      <c r="M13" s="5736"/>
      <c r="N13" s="4625"/>
      <c r="O13" s="4625"/>
      <c r="P13" s="4625"/>
      <c r="Q13" s="4625"/>
    </row>
    <row r="14" spans="1:17" ht="27" customHeight="1" x14ac:dyDescent="0.2">
      <c r="A14" s="5736" t="s">
        <v>4786</v>
      </c>
      <c r="B14" s="5736"/>
      <c r="C14" s="5736"/>
      <c r="D14" s="5736"/>
      <c r="E14" s="5736"/>
      <c r="F14" s="5736"/>
      <c r="G14" s="5736"/>
      <c r="H14" s="5736"/>
      <c r="I14" s="5736"/>
      <c r="J14" s="5736"/>
      <c r="K14" s="5736"/>
      <c r="L14" s="5736"/>
      <c r="M14" s="5736"/>
      <c r="N14" s="4625"/>
      <c r="O14" s="4641"/>
      <c r="P14" s="4625"/>
      <c r="Q14" s="4625"/>
    </row>
    <row r="15" spans="1:17" ht="14.25" customHeight="1" x14ac:dyDescent="0.2">
      <c r="A15" s="5736" t="s">
        <v>5491</v>
      </c>
      <c r="B15" s="5736"/>
      <c r="C15" s="5736"/>
      <c r="D15" s="5736"/>
      <c r="E15" s="5736"/>
      <c r="F15" s="5736"/>
      <c r="G15" s="5736"/>
      <c r="H15" s="5736"/>
      <c r="I15" s="5736"/>
      <c r="J15" s="5736"/>
      <c r="K15" s="5736"/>
      <c r="L15" s="5736"/>
      <c r="M15" s="5736"/>
      <c r="N15" s="4625"/>
      <c r="O15" s="4625"/>
      <c r="P15" s="4625"/>
      <c r="Q15" s="4625"/>
    </row>
    <row r="16" spans="1:17" x14ac:dyDescent="0.2">
      <c r="A16" s="5736"/>
      <c r="B16" s="5736"/>
      <c r="C16" s="5736"/>
      <c r="D16" s="5736"/>
      <c r="E16" s="5736"/>
      <c r="F16" s="5736"/>
      <c r="G16" s="5736"/>
      <c r="H16" s="5736"/>
      <c r="I16" s="5736"/>
      <c r="J16" s="5736"/>
      <c r="K16" s="5736"/>
      <c r="L16" s="5736"/>
      <c r="M16" s="5736"/>
      <c r="N16" s="4625"/>
      <c r="O16" s="4625"/>
      <c r="P16" s="4625"/>
      <c r="Q16" s="4625"/>
    </row>
    <row r="17" spans="1:21" ht="12.75" customHeight="1" x14ac:dyDescent="0.2">
      <c r="A17" s="5736" t="s">
        <v>4787</v>
      </c>
      <c r="B17" s="5736"/>
      <c r="C17" s="5736"/>
      <c r="D17" s="5736"/>
      <c r="E17" s="5736"/>
      <c r="F17" s="5736"/>
      <c r="G17" s="5736"/>
      <c r="H17" s="5736"/>
      <c r="I17" s="5736"/>
      <c r="J17" s="5736"/>
      <c r="K17" s="5736"/>
      <c r="L17" s="5736"/>
      <c r="M17" s="5736"/>
      <c r="N17" s="4642"/>
      <c r="O17" s="4642"/>
      <c r="P17" s="4642"/>
      <c r="Q17" s="4625"/>
    </row>
    <row r="18" spans="1:21" ht="27" customHeight="1" x14ac:dyDescent="0.2">
      <c r="A18" s="5736"/>
      <c r="B18" s="5736"/>
      <c r="C18" s="5736"/>
      <c r="D18" s="5736"/>
      <c r="E18" s="5736"/>
      <c r="F18" s="5736"/>
      <c r="G18" s="5736"/>
      <c r="H18" s="5736"/>
      <c r="I18" s="5736"/>
      <c r="J18" s="5736"/>
      <c r="K18" s="5736"/>
      <c r="L18" s="5736"/>
      <c r="M18" s="5736"/>
      <c r="N18" s="4642"/>
      <c r="O18" s="4642"/>
      <c r="P18" s="4642"/>
      <c r="Q18" s="4625"/>
    </row>
    <row r="19" spans="1:21" ht="29.25" customHeight="1" x14ac:dyDescent="0.2">
      <c r="A19" s="5736" t="s">
        <v>4788</v>
      </c>
      <c r="B19" s="5736"/>
      <c r="C19" s="5736"/>
      <c r="D19" s="5736"/>
      <c r="E19" s="5736"/>
      <c r="F19" s="5736"/>
      <c r="G19" s="5736"/>
      <c r="H19" s="5736"/>
      <c r="I19" s="5736"/>
      <c r="J19" s="5736"/>
      <c r="K19" s="5736"/>
      <c r="L19" s="5736"/>
      <c r="M19" s="5736"/>
      <c r="N19" s="4625"/>
      <c r="O19" s="4625"/>
      <c r="P19" s="4625"/>
      <c r="Q19" s="4625"/>
    </row>
    <row r="20" spans="1:21" x14ac:dyDescent="0.2">
      <c r="A20" s="2395" t="s">
        <v>4651</v>
      </c>
      <c r="B20" s="2395"/>
      <c r="C20" s="2395"/>
      <c r="D20" s="2395"/>
      <c r="E20" s="2395"/>
      <c r="F20" s="2395"/>
      <c r="G20" s="2395"/>
      <c r="H20" s="2395"/>
      <c r="I20" s="2395"/>
      <c r="J20" s="2395"/>
      <c r="K20" s="4647"/>
      <c r="L20" s="4647"/>
      <c r="M20" s="4647"/>
      <c r="N20" s="4625"/>
      <c r="O20" s="4625"/>
      <c r="P20" s="4625"/>
      <c r="Q20" s="4625"/>
    </row>
    <row r="21" spans="1:21" x14ac:dyDescent="0.2">
      <c r="A21" s="2344"/>
      <c r="B21" s="2344"/>
      <c r="C21" s="2344"/>
      <c r="D21" s="2344"/>
      <c r="E21" s="2344"/>
      <c r="F21" s="2344"/>
      <c r="G21" s="2344"/>
      <c r="H21" s="2344"/>
      <c r="I21" s="2344"/>
      <c r="J21" s="2344"/>
      <c r="K21" s="4625"/>
      <c r="L21" s="4625"/>
      <c r="M21" s="4625"/>
      <c r="N21" s="4625"/>
      <c r="O21" s="4625"/>
      <c r="P21" s="4625"/>
      <c r="Q21" s="4625"/>
    </row>
    <row r="22" spans="1:21" x14ac:dyDescent="0.2">
      <c r="A22" s="2344"/>
      <c r="B22" s="2344"/>
      <c r="C22" s="2344"/>
      <c r="D22" s="2344"/>
      <c r="E22" s="2344"/>
      <c r="F22" s="2344"/>
      <c r="G22" s="2344"/>
      <c r="H22" s="2344"/>
      <c r="I22" s="2344"/>
      <c r="J22" s="2344"/>
      <c r="K22" s="4625"/>
      <c r="L22" s="4625"/>
      <c r="M22" s="4625"/>
      <c r="N22" s="4625"/>
      <c r="O22" s="4625"/>
      <c r="P22" s="4625"/>
      <c r="Q22" s="4625"/>
    </row>
    <row r="23" spans="1:21" x14ac:dyDescent="0.2">
      <c r="A23" s="2344"/>
      <c r="B23" s="2344"/>
      <c r="C23" s="2344"/>
      <c r="D23" s="2344"/>
      <c r="E23" s="2344"/>
      <c r="F23" s="2344"/>
      <c r="G23" s="2344"/>
      <c r="H23" s="2344"/>
      <c r="I23" s="2344"/>
      <c r="J23" s="2344"/>
      <c r="K23" s="4625"/>
      <c r="L23" s="4625"/>
      <c r="M23" s="4625"/>
      <c r="N23" s="4625"/>
      <c r="O23" s="4625"/>
      <c r="P23" s="4625"/>
      <c r="Q23" s="4625"/>
    </row>
    <row r="24" spans="1:21" x14ac:dyDescent="0.2">
      <c r="A24" s="2344"/>
      <c r="B24" s="2344"/>
      <c r="C24" s="2344"/>
      <c r="D24" s="2344"/>
      <c r="E24" s="2344"/>
      <c r="F24" s="2344"/>
      <c r="G24" s="2344"/>
      <c r="H24" s="2344"/>
      <c r="I24" s="2344"/>
      <c r="J24" s="2344"/>
      <c r="K24" s="4625"/>
      <c r="L24" s="4625"/>
      <c r="M24" s="4625"/>
      <c r="N24" s="4625"/>
      <c r="O24" s="4625"/>
      <c r="P24" s="4625"/>
      <c r="Q24" s="4625"/>
    </row>
    <row r="25" spans="1:21" x14ac:dyDescent="0.2">
      <c r="A25" s="2344"/>
      <c r="B25" s="2344"/>
      <c r="C25" s="2344"/>
      <c r="D25" s="2344"/>
      <c r="E25" s="2344"/>
      <c r="F25" s="2344"/>
      <c r="G25" s="2344"/>
      <c r="H25" s="2344"/>
      <c r="I25" s="2344"/>
      <c r="J25" s="2344"/>
      <c r="K25" s="4625"/>
      <c r="L25" s="4625"/>
      <c r="M25" s="4625"/>
      <c r="N25" s="4625"/>
      <c r="O25" s="4625"/>
      <c r="P25" s="4625"/>
      <c r="Q25" s="4625"/>
    </row>
    <row r="26" spans="1:21" ht="13.5" customHeight="1" x14ac:dyDescent="0.2">
      <c r="A26" s="2344"/>
      <c r="B26" s="2344"/>
      <c r="C26" s="2344"/>
      <c r="D26" s="2344"/>
      <c r="E26" s="2344"/>
      <c r="F26" s="2344"/>
      <c r="G26" s="2344"/>
      <c r="H26" s="2344"/>
      <c r="I26" s="2344"/>
      <c r="J26" s="2344"/>
      <c r="K26" s="4625"/>
      <c r="L26" s="4625"/>
      <c r="M26" s="4625"/>
      <c r="N26" s="4625"/>
      <c r="O26" s="4625"/>
      <c r="P26" s="4625"/>
      <c r="Q26" s="4625"/>
    </row>
    <row r="27" spans="1:21" x14ac:dyDescent="0.2">
      <c r="A27" s="2344"/>
      <c r="B27" s="2344"/>
      <c r="C27" s="2344"/>
      <c r="D27" s="2344"/>
      <c r="E27" s="2344"/>
      <c r="F27" s="2344"/>
      <c r="G27" s="2344"/>
      <c r="H27" s="2344"/>
      <c r="I27" s="2344"/>
      <c r="J27" s="2344"/>
      <c r="K27" s="4625"/>
      <c r="L27" s="4625"/>
      <c r="M27" s="4625"/>
      <c r="N27" s="4625"/>
      <c r="O27" s="4625"/>
      <c r="P27" s="4625"/>
      <c r="Q27" s="4625"/>
    </row>
    <row r="28" spans="1:21" x14ac:dyDescent="0.2">
      <c r="A28" s="2344"/>
      <c r="B28" s="2344"/>
      <c r="C28" s="2344"/>
      <c r="D28" s="2344"/>
      <c r="E28" s="2344"/>
      <c r="F28" s="2344"/>
      <c r="G28" s="2344"/>
      <c r="H28" s="2344"/>
      <c r="I28" s="2344"/>
      <c r="J28" s="2344"/>
      <c r="K28" s="4625"/>
      <c r="L28" s="4625"/>
      <c r="M28" s="4625"/>
      <c r="N28" s="4625"/>
      <c r="O28" s="4625"/>
      <c r="P28" s="4625"/>
      <c r="Q28" s="4625"/>
      <c r="U28" s="4625"/>
    </row>
    <row r="29" spans="1:21" x14ac:dyDescent="0.2">
      <c r="J29" s="4625"/>
      <c r="K29" s="4625"/>
      <c r="L29" s="4625"/>
      <c r="M29" s="4625"/>
      <c r="N29" s="4625"/>
      <c r="O29" s="4625"/>
      <c r="P29" s="4625"/>
      <c r="Q29" s="4625"/>
    </row>
    <row r="30" spans="1:21" x14ac:dyDescent="0.2">
      <c r="J30" s="4625"/>
      <c r="K30" s="4625"/>
      <c r="L30" s="4625"/>
      <c r="M30" s="4625"/>
      <c r="N30" s="4625"/>
      <c r="O30" s="4625"/>
      <c r="P30" s="4625"/>
      <c r="Q30" s="4625"/>
    </row>
    <row r="31" spans="1:21" x14ac:dyDescent="0.2">
      <c r="J31" s="4625"/>
      <c r="K31" s="4625"/>
      <c r="L31" s="4625"/>
      <c r="M31" s="4625"/>
      <c r="N31" s="4625"/>
      <c r="O31" s="4625"/>
      <c r="P31" s="4625"/>
      <c r="Q31" s="4625"/>
    </row>
    <row r="32" spans="1:21" x14ac:dyDescent="0.2">
      <c r="J32" s="4625"/>
      <c r="K32" s="4625"/>
      <c r="L32" s="4625"/>
      <c r="M32" s="4625"/>
      <c r="N32" s="4625"/>
      <c r="O32" s="4625"/>
      <c r="P32" s="4625"/>
      <c r="Q32" s="4625"/>
    </row>
    <row r="33" spans="10:17" ht="19.5" customHeight="1" x14ac:dyDescent="0.2">
      <c r="J33" s="4625"/>
      <c r="K33" s="4625"/>
      <c r="L33" s="4625"/>
      <c r="M33" s="4625"/>
      <c r="N33" s="4625"/>
      <c r="O33" s="4625"/>
      <c r="P33" s="4625"/>
      <c r="Q33" s="4625"/>
    </row>
    <row r="34" spans="10:17" ht="0.75" customHeight="1" x14ac:dyDescent="0.2">
      <c r="J34" s="4625"/>
      <c r="K34" s="4625"/>
      <c r="L34" s="4625"/>
      <c r="M34" s="4625"/>
      <c r="N34" s="4625"/>
      <c r="O34" s="4625"/>
      <c r="P34" s="4625"/>
      <c r="Q34" s="4625"/>
    </row>
    <row r="35" spans="10:17" x14ac:dyDescent="0.2">
      <c r="J35" s="4625"/>
      <c r="K35" s="4625"/>
      <c r="L35" s="4625"/>
      <c r="M35" s="4625"/>
      <c r="N35" s="4625"/>
      <c r="O35" s="4625"/>
      <c r="P35" s="4625"/>
      <c r="Q35" s="4625"/>
    </row>
    <row r="36" spans="10:17" x14ac:dyDescent="0.2">
      <c r="J36" s="4625"/>
      <c r="K36" s="4625"/>
      <c r="L36" s="4625"/>
      <c r="M36" s="4625"/>
      <c r="N36" s="4625"/>
      <c r="O36" s="4625"/>
      <c r="P36" s="4625"/>
      <c r="Q36" s="4625"/>
    </row>
    <row r="37" spans="10:17" x14ac:dyDescent="0.2">
      <c r="J37" s="4625"/>
      <c r="K37" s="4625"/>
      <c r="L37" s="4625"/>
      <c r="N37" s="4625"/>
      <c r="O37" s="4625"/>
      <c r="P37" s="4625"/>
      <c r="Q37" s="4625"/>
    </row>
    <row r="38" spans="10:17" x14ac:dyDescent="0.2">
      <c r="J38" s="4625"/>
      <c r="K38" s="4625"/>
      <c r="L38" s="4625"/>
      <c r="M38" s="4625"/>
      <c r="N38" s="4625"/>
      <c r="O38" s="4625"/>
      <c r="P38" s="4625"/>
      <c r="Q38" s="4625"/>
    </row>
    <row r="39" spans="10:17" x14ac:dyDescent="0.2">
      <c r="J39" s="4625"/>
      <c r="K39" s="4625"/>
      <c r="L39" s="4625"/>
      <c r="M39" s="4625"/>
      <c r="N39" s="4625"/>
      <c r="O39" s="4625"/>
      <c r="P39" s="4625"/>
      <c r="Q39" s="4625"/>
    </row>
    <row r="40" spans="10:17" x14ac:dyDescent="0.2">
      <c r="J40" s="4625"/>
      <c r="K40" s="4625"/>
      <c r="L40" s="4625"/>
      <c r="M40" s="4625"/>
      <c r="N40" s="4625"/>
      <c r="O40" s="4625"/>
      <c r="P40" s="4625"/>
      <c r="Q40" s="4625"/>
    </row>
    <row r="41" spans="10:17" x14ac:dyDescent="0.2">
      <c r="J41" s="4625"/>
      <c r="K41" s="4625"/>
      <c r="L41" s="4625"/>
      <c r="M41" s="4625"/>
      <c r="N41" s="4625"/>
      <c r="O41" s="4625"/>
      <c r="P41" s="4625"/>
      <c r="Q41" s="4625"/>
    </row>
    <row r="42" spans="10:17" x14ac:dyDescent="0.2">
      <c r="J42" s="4625"/>
      <c r="K42" s="4625"/>
      <c r="L42" s="4625"/>
      <c r="M42" s="4625"/>
      <c r="N42" s="4625"/>
      <c r="O42" s="4625"/>
      <c r="P42" s="4625"/>
      <c r="Q42" s="4625"/>
    </row>
  </sheetData>
  <mergeCells count="16">
    <mergeCell ref="A14:M14"/>
    <mergeCell ref="A15:M16"/>
    <mergeCell ref="A17:M18"/>
    <mergeCell ref="A19:M19"/>
    <mergeCell ref="A7:I7"/>
    <mergeCell ref="J7:M7"/>
    <mergeCell ref="J8:M8"/>
    <mergeCell ref="A9:I9"/>
    <mergeCell ref="J9:M9"/>
    <mergeCell ref="A12:M13"/>
    <mergeCell ref="A6:I6"/>
    <mergeCell ref="J6:M6"/>
    <mergeCell ref="A4:I4"/>
    <mergeCell ref="J4:M4"/>
    <mergeCell ref="A5:I5"/>
    <mergeCell ref="J5:M5"/>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&amp;R&amp;"Tahoma,Normal"251</oddFooter>
  </headerFooter>
  <colBreaks count="1" manualBreakCount="1">
    <brk id="15"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EB700B"/>
  </sheetPr>
  <dimension ref="A1:AA19"/>
  <sheetViews>
    <sheetView showGridLines="0" view="pageBreakPreview" topLeftCell="A13" zoomScaleNormal="100" zoomScaleSheetLayoutView="100" workbookViewId="0">
      <selection activeCell="A10" sqref="A10"/>
    </sheetView>
  </sheetViews>
  <sheetFormatPr baseColWidth="10" defaultRowHeight="15" x14ac:dyDescent="0.25"/>
  <cols>
    <col min="1" max="1" width="17.7109375" style="3042" customWidth="1"/>
    <col min="2" max="2" width="5.85546875" style="3050" customWidth="1"/>
    <col min="3" max="3" width="2" style="3042" customWidth="1"/>
    <col min="4" max="4" width="5.5703125" style="3050" customWidth="1"/>
    <col min="5" max="5" width="3.140625" style="3042" customWidth="1"/>
    <col min="6" max="6" width="5.140625" style="3050" customWidth="1"/>
    <col min="7" max="7" width="2.140625" style="3042" customWidth="1"/>
    <col min="8" max="8" width="5.85546875" style="3050" customWidth="1"/>
    <col min="9" max="9" width="2" style="3042" customWidth="1"/>
    <col min="10" max="10" width="5.7109375" style="3050" customWidth="1"/>
    <col min="11" max="11" width="2.7109375" style="3042" customWidth="1"/>
    <col min="12" max="12" width="5.140625" style="3050" customWidth="1"/>
    <col min="13" max="13" width="3" style="3042" customWidth="1"/>
    <col min="14" max="14" width="5.140625" style="3050" customWidth="1"/>
    <col min="15" max="15" width="2" style="3042" customWidth="1"/>
    <col min="16" max="16" width="5.42578125" style="3050" customWidth="1"/>
    <col min="17" max="17" width="2.42578125" style="3042" customWidth="1"/>
    <col min="18" max="18" width="7.42578125" style="3050" customWidth="1"/>
    <col min="19" max="19" width="4.28515625" style="3042" customWidth="1"/>
    <col min="20" max="20" width="5.85546875" style="3050" customWidth="1"/>
    <col min="21" max="21" width="2.5703125" style="3042" customWidth="1"/>
    <col min="22" max="22" width="7" style="3050" customWidth="1"/>
    <col min="23" max="23" width="3.85546875" style="3042" customWidth="1"/>
    <col min="24" max="24" width="6.5703125" style="3050" customWidth="1"/>
    <col min="25" max="25" width="4.28515625" style="3042" customWidth="1"/>
    <col min="26" max="26" width="6.85546875" style="3050" customWidth="1"/>
    <col min="27" max="27" width="2" style="3042" customWidth="1"/>
    <col min="28" max="16384" width="11.42578125" style="3042"/>
  </cols>
  <sheetData>
    <row r="1" spans="1:27" x14ac:dyDescent="0.25">
      <c r="A1" s="3039" t="s">
        <v>2741</v>
      </c>
      <c r="B1" s="3040"/>
      <c r="C1" s="3041"/>
      <c r="D1" s="3040"/>
      <c r="E1" s="3041"/>
      <c r="F1" s="3040"/>
      <c r="G1" s="3041"/>
      <c r="H1" s="3040"/>
      <c r="I1" s="3041"/>
      <c r="J1" s="3040"/>
      <c r="K1" s="3041"/>
      <c r="L1" s="3040"/>
      <c r="M1" s="3041"/>
      <c r="N1" s="3040"/>
      <c r="O1" s="3041"/>
      <c r="P1" s="3040"/>
      <c r="Q1" s="3041"/>
      <c r="R1" s="3040"/>
      <c r="S1" s="3041"/>
      <c r="T1" s="3040"/>
      <c r="U1" s="3041"/>
      <c r="V1" s="3040"/>
      <c r="W1" s="3041"/>
      <c r="X1" s="3040"/>
      <c r="Z1" s="4824"/>
      <c r="AA1" s="4938" t="s">
        <v>4971</v>
      </c>
    </row>
    <row r="2" spans="1:27" x14ac:dyDescent="0.25">
      <c r="A2" s="3039" t="s">
        <v>877</v>
      </c>
      <c r="B2" s="3040"/>
      <c r="C2" s="3041"/>
      <c r="D2" s="3040"/>
      <c r="E2" s="3041"/>
      <c r="F2" s="3040"/>
      <c r="G2" s="3041"/>
      <c r="H2" s="3040"/>
      <c r="I2" s="3041"/>
      <c r="J2" s="3040"/>
      <c r="K2" s="3041"/>
      <c r="L2" s="3040"/>
      <c r="M2" s="3041"/>
      <c r="N2" s="3040"/>
      <c r="O2" s="3041"/>
      <c r="P2" s="3040"/>
      <c r="Q2" s="3041"/>
      <c r="R2" s="3040"/>
      <c r="S2" s="3041"/>
      <c r="T2" s="3040"/>
      <c r="U2" s="3041"/>
      <c r="V2" s="3040"/>
      <c r="W2" s="3041"/>
      <c r="X2" s="3040"/>
      <c r="Y2" s="3041"/>
      <c r="Z2" s="3040"/>
      <c r="AA2" s="3043"/>
    </row>
    <row r="3" spans="1:27" x14ac:dyDescent="0.25">
      <c r="A3" s="3044"/>
      <c r="B3" s="3044"/>
      <c r="C3" s="3044"/>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3"/>
    </row>
    <row r="4" spans="1:27" ht="25.5" customHeight="1" x14ac:dyDescent="0.25">
      <c r="A4" s="3045" t="s">
        <v>112</v>
      </c>
      <c r="B4" s="5752" t="s">
        <v>2742</v>
      </c>
      <c r="C4" s="5752"/>
      <c r="D4" s="5752" t="s">
        <v>2743</v>
      </c>
      <c r="E4" s="5752"/>
      <c r="F4" s="5752" t="s">
        <v>2744</v>
      </c>
      <c r="G4" s="5752"/>
      <c r="H4" s="5752" t="s">
        <v>2745</v>
      </c>
      <c r="I4" s="5752"/>
      <c r="J4" s="5752" t="s">
        <v>2746</v>
      </c>
      <c r="K4" s="5752"/>
      <c r="L4" s="5752" t="s">
        <v>2747</v>
      </c>
      <c r="M4" s="5752"/>
      <c r="N4" s="5752" t="s">
        <v>2748</v>
      </c>
      <c r="O4" s="5752"/>
      <c r="P4" s="5752" t="s">
        <v>2749</v>
      </c>
      <c r="Q4" s="5752"/>
      <c r="R4" s="5752" t="s">
        <v>2750</v>
      </c>
      <c r="S4" s="5752"/>
      <c r="T4" s="5752" t="s">
        <v>2751</v>
      </c>
      <c r="U4" s="5752"/>
      <c r="V4" s="5752" t="s">
        <v>2752</v>
      </c>
      <c r="W4" s="5752"/>
      <c r="X4" s="5752" t="s">
        <v>2753</v>
      </c>
      <c r="Y4" s="5752"/>
      <c r="Z4" s="5753" t="s">
        <v>31</v>
      </c>
      <c r="AA4" s="5753"/>
    </row>
    <row r="5" spans="1:27" ht="25.5" x14ac:dyDescent="0.25">
      <c r="A5" s="5460" t="s">
        <v>2754</v>
      </c>
      <c r="B5" s="5461">
        <v>53</v>
      </c>
      <c r="C5" s="5461"/>
      <c r="D5" s="5461">
        <v>38</v>
      </c>
      <c r="E5" s="5461"/>
      <c r="F5" s="5461">
        <v>44</v>
      </c>
      <c r="G5" s="5461"/>
      <c r="H5" s="5461">
        <v>35</v>
      </c>
      <c r="I5" s="5461"/>
      <c r="J5" s="5461">
        <v>46</v>
      </c>
      <c r="K5" s="5461"/>
      <c r="L5" s="5461">
        <v>23</v>
      </c>
      <c r="M5" s="5461"/>
      <c r="N5" s="5461">
        <v>32</v>
      </c>
      <c r="O5" s="5461"/>
      <c r="P5" s="5461">
        <v>23</v>
      </c>
      <c r="Q5" s="5461"/>
      <c r="R5" s="5461">
        <v>47</v>
      </c>
      <c r="S5" s="5461"/>
      <c r="T5" s="5461">
        <v>89</v>
      </c>
      <c r="U5" s="5461"/>
      <c r="V5" s="5461">
        <v>72</v>
      </c>
      <c r="W5" s="5461"/>
      <c r="X5" s="5461">
        <v>32</v>
      </c>
      <c r="Y5" s="5461"/>
      <c r="Z5" s="5462">
        <f>SUM(B5:X5)</f>
        <v>534</v>
      </c>
      <c r="AA5" s="5463"/>
    </row>
    <row r="6" spans="1:27" x14ac:dyDescent="0.25">
      <c r="A6" s="5464" t="s">
        <v>2755</v>
      </c>
      <c r="B6" s="5465">
        <v>0</v>
      </c>
      <c r="C6" s="5465"/>
      <c r="D6" s="5465">
        <v>0</v>
      </c>
      <c r="E6" s="5465"/>
      <c r="F6" s="5465">
        <v>2</v>
      </c>
      <c r="G6" s="5465"/>
      <c r="H6" s="5465">
        <v>0</v>
      </c>
      <c r="I6" s="5465"/>
      <c r="J6" s="5465">
        <v>0</v>
      </c>
      <c r="K6" s="5465"/>
      <c r="L6" s="5465">
        <v>0</v>
      </c>
      <c r="M6" s="5465"/>
      <c r="N6" s="5465">
        <v>0</v>
      </c>
      <c r="O6" s="5465"/>
      <c r="P6" s="5465">
        <v>0</v>
      </c>
      <c r="Q6" s="5465"/>
      <c r="R6" s="5465">
        <v>0</v>
      </c>
      <c r="S6" s="5465"/>
      <c r="T6" s="5465">
        <v>0</v>
      </c>
      <c r="U6" s="5465"/>
      <c r="V6" s="5465">
        <v>0</v>
      </c>
      <c r="W6" s="5465"/>
      <c r="X6" s="5465">
        <v>0</v>
      </c>
      <c r="Y6" s="5465"/>
      <c r="Z6" s="5466">
        <f>SUM(B6:X6)</f>
        <v>2</v>
      </c>
      <c r="AA6" s="5467"/>
    </row>
    <row r="7" spans="1:27" ht="38.25" x14ac:dyDescent="0.25">
      <c r="A7" s="5464" t="s">
        <v>2756</v>
      </c>
      <c r="B7" s="5465">
        <v>18</v>
      </c>
      <c r="C7" s="5465"/>
      <c r="D7" s="5465">
        <v>19</v>
      </c>
      <c r="E7" s="5465"/>
      <c r="F7" s="5465">
        <v>16</v>
      </c>
      <c r="G7" s="5465"/>
      <c r="H7" s="5465">
        <v>17</v>
      </c>
      <c r="I7" s="5465"/>
      <c r="J7" s="5465">
        <v>34</v>
      </c>
      <c r="K7" s="5465"/>
      <c r="L7" s="5465">
        <v>25</v>
      </c>
      <c r="M7" s="5465"/>
      <c r="N7" s="5465">
        <v>22</v>
      </c>
      <c r="O7" s="5465"/>
      <c r="P7" s="5465">
        <v>28</v>
      </c>
      <c r="Q7" s="5465"/>
      <c r="R7" s="5465">
        <v>18</v>
      </c>
      <c r="S7" s="5465"/>
      <c r="T7" s="5465">
        <v>30</v>
      </c>
      <c r="U7" s="5465"/>
      <c r="V7" s="5465">
        <v>28</v>
      </c>
      <c r="W7" s="5465"/>
      <c r="X7" s="5465">
        <v>5</v>
      </c>
      <c r="Y7" s="5465"/>
      <c r="Z7" s="5466">
        <f t="shared" ref="Z7:Z16" si="0">SUM(B7:X7)</f>
        <v>260</v>
      </c>
      <c r="AA7" s="5467"/>
    </row>
    <row r="8" spans="1:27" ht="25.5" x14ac:dyDescent="0.25">
      <c r="A8" s="5464" t="s">
        <v>2757</v>
      </c>
      <c r="B8" s="5465">
        <v>0</v>
      </c>
      <c r="C8" s="5465"/>
      <c r="D8" s="5465">
        <v>1</v>
      </c>
      <c r="E8" s="5465"/>
      <c r="F8" s="5465">
        <v>0</v>
      </c>
      <c r="G8" s="5465"/>
      <c r="H8" s="5465">
        <v>0</v>
      </c>
      <c r="I8" s="5465"/>
      <c r="J8" s="5465">
        <v>0</v>
      </c>
      <c r="K8" s="5465"/>
      <c r="L8" s="5465">
        <v>1</v>
      </c>
      <c r="M8" s="5465"/>
      <c r="N8" s="5465">
        <v>0</v>
      </c>
      <c r="O8" s="5465"/>
      <c r="P8" s="5465">
        <v>0</v>
      </c>
      <c r="Q8" s="5465"/>
      <c r="R8" s="5465">
        <v>1</v>
      </c>
      <c r="S8" s="5465"/>
      <c r="T8" s="5465">
        <v>1</v>
      </c>
      <c r="U8" s="5465"/>
      <c r="V8" s="5465">
        <v>0</v>
      </c>
      <c r="W8" s="5465"/>
      <c r="X8" s="5465">
        <v>0</v>
      </c>
      <c r="Y8" s="5465"/>
      <c r="Z8" s="5466">
        <f t="shared" si="0"/>
        <v>4</v>
      </c>
      <c r="AA8" s="5467"/>
    </row>
    <row r="9" spans="1:27" x14ac:dyDescent="0.25">
      <c r="A9" s="5464" t="s">
        <v>2758</v>
      </c>
      <c r="B9" s="5465" t="s">
        <v>2759</v>
      </c>
      <c r="C9" s="5465"/>
      <c r="D9" s="5465">
        <v>1</v>
      </c>
      <c r="E9" s="5465"/>
      <c r="F9" s="5465">
        <v>0</v>
      </c>
      <c r="G9" s="5465"/>
      <c r="H9" s="5465">
        <v>0</v>
      </c>
      <c r="I9" s="5465"/>
      <c r="J9" s="5465">
        <v>0</v>
      </c>
      <c r="K9" s="5465"/>
      <c r="L9" s="5465">
        <v>1</v>
      </c>
      <c r="M9" s="5465"/>
      <c r="N9" s="5465">
        <v>0</v>
      </c>
      <c r="O9" s="5465"/>
      <c r="P9" s="5465">
        <v>0</v>
      </c>
      <c r="Q9" s="5465"/>
      <c r="R9" s="5465">
        <v>1</v>
      </c>
      <c r="S9" s="5465"/>
      <c r="T9" s="5465">
        <v>0</v>
      </c>
      <c r="U9" s="5465"/>
      <c r="V9" s="5465">
        <v>0</v>
      </c>
      <c r="W9" s="5465"/>
      <c r="X9" s="5465">
        <v>0</v>
      </c>
      <c r="Y9" s="5465"/>
      <c r="Z9" s="5466">
        <f t="shared" si="0"/>
        <v>3</v>
      </c>
      <c r="AA9" s="5467"/>
    </row>
    <row r="10" spans="1:27" x14ac:dyDescent="0.25">
      <c r="A10" s="5464" t="s">
        <v>2760</v>
      </c>
      <c r="B10" s="5465">
        <v>1</v>
      </c>
      <c r="C10" s="5465"/>
      <c r="D10" s="5465">
        <v>1</v>
      </c>
      <c r="E10" s="5465"/>
      <c r="F10" s="5465">
        <v>1</v>
      </c>
      <c r="G10" s="5465"/>
      <c r="H10" s="5465">
        <v>0</v>
      </c>
      <c r="I10" s="5465"/>
      <c r="J10" s="5465">
        <v>1</v>
      </c>
      <c r="K10" s="5465"/>
      <c r="L10" s="5465">
        <v>0</v>
      </c>
      <c r="M10" s="5465"/>
      <c r="N10" s="5465">
        <v>1</v>
      </c>
      <c r="O10" s="5465"/>
      <c r="P10" s="5465">
        <v>0</v>
      </c>
      <c r="Q10" s="5465"/>
      <c r="R10" s="5465">
        <v>0</v>
      </c>
      <c r="S10" s="5465"/>
      <c r="T10" s="5465">
        <v>0</v>
      </c>
      <c r="U10" s="5465"/>
      <c r="V10" s="5465">
        <v>1</v>
      </c>
      <c r="W10" s="5465"/>
      <c r="X10" s="5465">
        <v>0</v>
      </c>
      <c r="Y10" s="5465"/>
      <c r="Z10" s="5466">
        <f t="shared" si="0"/>
        <v>6</v>
      </c>
      <c r="AA10" s="5467"/>
    </row>
    <row r="11" spans="1:27" ht="15" customHeight="1" x14ac:dyDescent="0.25">
      <c r="A11" s="5754" t="s">
        <v>2761</v>
      </c>
      <c r="B11" s="5754"/>
      <c r="C11" s="5754"/>
      <c r="D11" s="5754"/>
      <c r="E11" s="5754"/>
      <c r="F11" s="5754"/>
      <c r="G11" s="5754"/>
      <c r="H11" s="5754"/>
      <c r="I11" s="5754"/>
      <c r="J11" s="5754"/>
      <c r="K11" s="5754"/>
      <c r="L11" s="5754"/>
      <c r="M11" s="5754"/>
      <c r="N11" s="5754"/>
      <c r="O11" s="5754"/>
      <c r="P11" s="5754"/>
      <c r="Q11" s="5754"/>
      <c r="R11" s="5754"/>
      <c r="S11" s="5754"/>
      <c r="T11" s="5754"/>
      <c r="U11" s="5754"/>
      <c r="V11" s="5754"/>
      <c r="W11" s="5754"/>
      <c r="X11" s="5754"/>
      <c r="Y11" s="5754"/>
      <c r="Z11" s="5754"/>
      <c r="AA11" s="5467"/>
    </row>
    <row r="12" spans="1:27" ht="25.5" x14ac:dyDescent="0.25">
      <c r="A12" s="5464" t="s">
        <v>2762</v>
      </c>
      <c r="B12" s="5465">
        <v>340</v>
      </c>
      <c r="C12" s="5465"/>
      <c r="D12" s="5465">
        <v>342</v>
      </c>
      <c r="E12" s="5465"/>
      <c r="F12" s="5465">
        <v>295</v>
      </c>
      <c r="G12" s="5465"/>
      <c r="H12" s="5465">
        <v>274</v>
      </c>
      <c r="I12" s="5465"/>
      <c r="J12" s="5468">
        <v>51</v>
      </c>
      <c r="K12" s="5468"/>
      <c r="L12" s="5468">
        <v>42</v>
      </c>
      <c r="M12" s="5468"/>
      <c r="N12" s="5468">
        <v>38</v>
      </c>
      <c r="O12" s="5468"/>
      <c r="P12" s="5468">
        <v>43</v>
      </c>
      <c r="Q12" s="5468"/>
      <c r="R12" s="5468">
        <v>44</v>
      </c>
      <c r="S12" s="5468"/>
      <c r="T12" s="5468">
        <v>40</v>
      </c>
      <c r="U12" s="5468"/>
      <c r="V12" s="5468">
        <v>51</v>
      </c>
      <c r="W12" s="5468"/>
      <c r="X12" s="5468">
        <v>46</v>
      </c>
      <c r="Y12" s="5468"/>
      <c r="Z12" s="5466">
        <f>SUM(B12:X12)</f>
        <v>1606</v>
      </c>
      <c r="AA12" s="5467"/>
    </row>
    <row r="13" spans="1:27" ht="25.5" x14ac:dyDescent="0.25">
      <c r="A13" s="5464" t="s">
        <v>2763</v>
      </c>
      <c r="B13" s="5465">
        <v>0</v>
      </c>
      <c r="C13" s="5465"/>
      <c r="D13" s="5465">
        <v>1</v>
      </c>
      <c r="E13" s="5465"/>
      <c r="F13" s="5465">
        <v>1</v>
      </c>
      <c r="G13" s="5465"/>
      <c r="H13" s="5465">
        <v>0</v>
      </c>
      <c r="I13" s="5465"/>
      <c r="J13" s="5468">
        <v>1</v>
      </c>
      <c r="K13" s="5468"/>
      <c r="L13" s="5468">
        <v>0</v>
      </c>
      <c r="M13" s="5468"/>
      <c r="N13" s="5468">
        <v>1</v>
      </c>
      <c r="O13" s="5468"/>
      <c r="P13" s="5468">
        <v>0</v>
      </c>
      <c r="Q13" s="5468"/>
      <c r="R13" s="5468">
        <v>2</v>
      </c>
      <c r="S13" s="5468"/>
      <c r="T13" s="5468">
        <v>1</v>
      </c>
      <c r="U13" s="5468"/>
      <c r="V13" s="5468">
        <v>1</v>
      </c>
      <c r="W13" s="5468"/>
      <c r="X13" s="5468">
        <v>1</v>
      </c>
      <c r="Y13" s="5468"/>
      <c r="Z13" s="5466">
        <f t="shared" si="0"/>
        <v>9</v>
      </c>
      <c r="AA13" s="5467"/>
    </row>
    <row r="14" spans="1:27" ht="25.5" x14ac:dyDescent="0.25">
      <c r="A14" s="5464" t="s">
        <v>2764</v>
      </c>
      <c r="B14" s="5465">
        <v>90</v>
      </c>
      <c r="C14" s="5465"/>
      <c r="D14" s="5465">
        <v>121</v>
      </c>
      <c r="E14" s="5465"/>
      <c r="F14" s="5465">
        <v>88</v>
      </c>
      <c r="G14" s="5465"/>
      <c r="H14" s="5465">
        <v>78</v>
      </c>
      <c r="I14" s="5465"/>
      <c r="J14" s="5468">
        <v>77</v>
      </c>
      <c r="K14" s="5468"/>
      <c r="L14" s="5468">
        <v>59</v>
      </c>
      <c r="M14" s="5468"/>
      <c r="N14" s="5468">
        <v>46</v>
      </c>
      <c r="O14" s="5468"/>
      <c r="P14" s="5468">
        <v>61</v>
      </c>
      <c r="Q14" s="5468"/>
      <c r="R14" s="5468">
        <v>65</v>
      </c>
      <c r="S14" s="5468"/>
      <c r="T14" s="5468">
        <v>98</v>
      </c>
      <c r="U14" s="5468"/>
      <c r="V14" s="5468">
        <v>62</v>
      </c>
      <c r="W14" s="5468"/>
      <c r="X14" s="5468">
        <v>41</v>
      </c>
      <c r="Y14" s="5468"/>
      <c r="Z14" s="5466">
        <f t="shared" si="0"/>
        <v>886</v>
      </c>
      <c r="AA14" s="5467"/>
    </row>
    <row r="15" spans="1:27" ht="25.5" x14ac:dyDescent="0.25">
      <c r="A15" s="5464" t="s">
        <v>2765</v>
      </c>
      <c r="B15" s="5465">
        <v>22</v>
      </c>
      <c r="C15" s="5465"/>
      <c r="D15" s="5465">
        <v>34</v>
      </c>
      <c r="E15" s="5465"/>
      <c r="F15" s="5465">
        <v>22</v>
      </c>
      <c r="G15" s="5465"/>
      <c r="H15" s="5465">
        <v>35</v>
      </c>
      <c r="I15" s="5465"/>
      <c r="J15" s="5468">
        <v>259</v>
      </c>
      <c r="K15" s="5468"/>
      <c r="L15" s="5468">
        <v>209</v>
      </c>
      <c r="M15" s="5468"/>
      <c r="N15" s="5468">
        <v>159</v>
      </c>
      <c r="O15" s="5468"/>
      <c r="P15" s="5468">
        <v>246</v>
      </c>
      <c r="Q15" s="5468"/>
      <c r="R15" s="5468">
        <v>208</v>
      </c>
      <c r="S15" s="5468"/>
      <c r="T15" s="5468">
        <v>226</v>
      </c>
      <c r="U15" s="5468"/>
      <c r="V15" s="5468">
        <v>176</v>
      </c>
      <c r="W15" s="5468"/>
      <c r="X15" s="5468">
        <v>137</v>
      </c>
      <c r="Y15" s="5468"/>
      <c r="Z15" s="5466">
        <f>SUM(B15:X15)</f>
        <v>1733</v>
      </c>
      <c r="AA15" s="5467"/>
    </row>
    <row r="16" spans="1:27" ht="27" x14ac:dyDescent="0.25">
      <c r="A16" s="5469" t="s">
        <v>2766</v>
      </c>
      <c r="B16" s="5470">
        <v>0</v>
      </c>
      <c r="C16" s="5470"/>
      <c r="D16" s="5470">
        <v>0</v>
      </c>
      <c r="E16" s="5470"/>
      <c r="F16" s="5470">
        <v>0</v>
      </c>
      <c r="G16" s="5470"/>
      <c r="H16" s="5470">
        <v>0</v>
      </c>
      <c r="I16" s="5470"/>
      <c r="J16" s="5471">
        <v>162</v>
      </c>
      <c r="K16" s="5471"/>
      <c r="L16" s="5471">
        <v>107</v>
      </c>
      <c r="M16" s="5471"/>
      <c r="N16" s="5471">
        <v>79</v>
      </c>
      <c r="O16" s="5471"/>
      <c r="P16" s="5471">
        <v>135</v>
      </c>
      <c r="Q16" s="5471"/>
      <c r="R16" s="5471">
        <v>110</v>
      </c>
      <c r="S16" s="5471"/>
      <c r="T16" s="5471">
        <v>117</v>
      </c>
      <c r="U16" s="5471"/>
      <c r="V16" s="5471">
        <v>95</v>
      </c>
      <c r="W16" s="5471"/>
      <c r="X16" s="5471">
        <v>90</v>
      </c>
      <c r="Y16" s="5471"/>
      <c r="Z16" s="5472">
        <f t="shared" si="0"/>
        <v>895</v>
      </c>
      <c r="AA16" s="5473"/>
    </row>
    <row r="17" spans="1:27" x14ac:dyDescent="0.25">
      <c r="A17" s="3046"/>
      <c r="B17" s="3047"/>
      <c r="C17" s="3046"/>
      <c r="D17" s="3047"/>
      <c r="E17" s="3046"/>
      <c r="F17" s="3047"/>
      <c r="G17" s="3046"/>
      <c r="H17" s="3047"/>
      <c r="I17" s="3046"/>
      <c r="J17" s="3047"/>
      <c r="K17" s="3046"/>
      <c r="L17" s="3047"/>
      <c r="M17" s="3046"/>
      <c r="N17" s="3047"/>
      <c r="O17" s="3046"/>
      <c r="P17" s="3047"/>
      <c r="Q17" s="3046"/>
      <c r="R17" s="3047"/>
      <c r="S17" s="3046"/>
      <c r="T17" s="3047"/>
      <c r="U17" s="3046"/>
      <c r="V17" s="3047"/>
      <c r="W17" s="3046"/>
      <c r="X17" s="3047"/>
      <c r="Y17" s="3046"/>
      <c r="Z17" s="3047"/>
      <c r="AA17" s="3043"/>
    </row>
    <row r="18" spans="1:27" x14ac:dyDescent="0.25">
      <c r="A18" s="5755" t="s">
        <v>2767</v>
      </c>
      <c r="B18" s="5755"/>
      <c r="C18" s="5755"/>
      <c r="D18" s="5755"/>
      <c r="E18" s="5755"/>
      <c r="F18" s="5755"/>
      <c r="G18" s="5755"/>
      <c r="H18" s="5755"/>
      <c r="I18" s="5755"/>
      <c r="J18" s="5755"/>
      <c r="K18" s="5755"/>
      <c r="L18" s="5755"/>
      <c r="M18" s="5755"/>
      <c r="N18" s="5755"/>
      <c r="O18" s="5755"/>
      <c r="P18" s="5755"/>
      <c r="Q18" s="5755"/>
      <c r="R18" s="5755"/>
      <c r="S18" s="5755"/>
      <c r="T18" s="5755"/>
      <c r="U18" s="5755"/>
      <c r="V18" s="5755"/>
      <c r="W18" s="3048"/>
      <c r="X18" s="3047"/>
      <c r="Y18" s="3046"/>
      <c r="Z18" s="3047"/>
      <c r="AA18" s="3043"/>
    </row>
    <row r="19" spans="1:27" x14ac:dyDescent="0.25">
      <c r="A19" s="5750" t="s">
        <v>2768</v>
      </c>
      <c r="B19" s="5751"/>
      <c r="C19" s="5751"/>
      <c r="D19" s="5751"/>
      <c r="E19" s="5751"/>
      <c r="F19" s="5751"/>
      <c r="G19" s="5751"/>
      <c r="H19" s="5751"/>
      <c r="I19" s="5751"/>
      <c r="J19" s="5751"/>
      <c r="K19" s="5751"/>
      <c r="L19" s="5751"/>
      <c r="M19" s="5751"/>
      <c r="N19" s="5751"/>
      <c r="O19" s="5751"/>
      <c r="P19" s="5751"/>
      <c r="Q19" s="5751"/>
      <c r="R19" s="5751"/>
      <c r="S19" s="5751"/>
      <c r="T19" s="5751"/>
      <c r="U19" s="3049"/>
      <c r="V19" s="3047"/>
      <c r="W19" s="3046"/>
      <c r="X19" s="3047"/>
      <c r="Y19" s="3046"/>
      <c r="Z19" s="3047"/>
      <c r="AA19" s="3043"/>
    </row>
  </sheetData>
  <mergeCells count="16">
    <mergeCell ref="V4:W4"/>
    <mergeCell ref="X4:Y4"/>
    <mergeCell ref="Z4:AA4"/>
    <mergeCell ref="A11:Z11"/>
    <mergeCell ref="A18:V18"/>
    <mergeCell ref="L4:M4"/>
    <mergeCell ref="N4:O4"/>
    <mergeCell ref="P4:Q4"/>
    <mergeCell ref="R4:S4"/>
    <mergeCell ref="A19:T19"/>
    <mergeCell ref="T4:U4"/>
    <mergeCell ref="B4:C4"/>
    <mergeCell ref="D4:E4"/>
    <mergeCell ref="F4:G4"/>
    <mergeCell ref="H4:I4"/>
    <mergeCell ref="J4:K4"/>
  </mergeCells>
  <printOptions horizontalCentered="1" verticalCentered="1"/>
  <pageMargins left="0.98425196850393704" right="0.39370078740157483" top="0.39370078740157483" bottom="0.39370078740157483" header="0" footer="0.59055118110236227"/>
  <pageSetup scale="90" orientation="landscape" r:id="rId1"/>
  <headerFooter>
    <oddFooter>&amp;L&amp;"Tahoma,Normal"252</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EB700B"/>
  </sheetPr>
  <dimension ref="A1:AE38"/>
  <sheetViews>
    <sheetView showGridLines="0" view="pageBreakPreview" topLeftCell="A10" zoomScaleNormal="80" zoomScaleSheetLayoutView="100" workbookViewId="0">
      <selection activeCell="A10" sqref="A10"/>
    </sheetView>
  </sheetViews>
  <sheetFormatPr baseColWidth="10" defaultColWidth="9.140625" defaultRowHeight="15" x14ac:dyDescent="0.25"/>
  <cols>
    <col min="1" max="1" width="36" style="3042" customWidth="1"/>
    <col min="2" max="2" width="11.42578125" style="3042" customWidth="1"/>
    <col min="3" max="3" width="2.140625" style="3042" customWidth="1"/>
    <col min="4" max="4" width="10.140625" style="3042" bestFit="1" customWidth="1"/>
    <col min="5" max="5" width="1.28515625" style="3042" customWidth="1"/>
    <col min="6" max="6" width="10.5703125" style="3042" customWidth="1"/>
    <col min="7" max="7" width="1.7109375" style="3042" customWidth="1"/>
    <col min="8" max="8" width="10.140625" style="3042" bestFit="1" customWidth="1"/>
    <col min="9" max="9" width="1.42578125" style="3042" customWidth="1"/>
    <col min="10" max="10" width="8.28515625" style="3042" customWidth="1"/>
    <col min="11" max="11" width="1.28515625" style="3042" customWidth="1"/>
    <col min="12" max="12" width="9.28515625" style="3042" customWidth="1"/>
    <col min="13" max="13" width="1.7109375" style="3042" customWidth="1"/>
    <col min="14" max="14" width="8.42578125" style="3042" customWidth="1"/>
    <col min="15" max="15" width="1.28515625" style="3042" customWidth="1"/>
    <col min="16" max="16" width="7.7109375" style="3042" customWidth="1"/>
    <col min="17" max="17" width="1.7109375" style="3042" customWidth="1"/>
    <col min="18" max="18" width="4.85546875" style="3042" customWidth="1"/>
    <col min="19" max="19" width="1.85546875" style="3042" customWidth="1"/>
    <col min="20" max="20" width="4.28515625" style="3042" customWidth="1"/>
    <col min="21" max="21" width="2.42578125" style="3042" customWidth="1"/>
    <col min="22" max="22" width="5" style="3042" bestFit="1" customWidth="1"/>
    <col min="23" max="23" width="2.42578125" style="3042" customWidth="1"/>
    <col min="24" max="24" width="5" style="3042" bestFit="1" customWidth="1"/>
    <col min="25" max="25" width="2" style="3042" customWidth="1"/>
    <col min="26" max="26" width="31.85546875" style="3042" customWidth="1"/>
    <col min="27" max="27" width="15.42578125" style="3042" customWidth="1"/>
    <col min="28" max="29" width="9.140625" style="3042"/>
    <col min="30" max="30" width="9.5703125" style="3042" customWidth="1"/>
    <col min="31" max="16384" width="9.140625" style="3042"/>
  </cols>
  <sheetData>
    <row r="1" spans="1:31" ht="15.75" customHeight="1" x14ac:dyDescent="0.25">
      <c r="A1" s="3051" t="s">
        <v>2769</v>
      </c>
      <c r="B1" s="3051"/>
      <c r="C1" s="3051"/>
      <c r="D1" s="3051"/>
      <c r="E1" s="3051"/>
      <c r="F1" s="3051"/>
      <c r="G1" s="3051"/>
      <c r="H1" s="3051"/>
      <c r="I1" s="3051"/>
      <c r="J1" s="3052"/>
      <c r="K1" s="3052"/>
      <c r="L1" s="3052"/>
      <c r="M1" s="3052"/>
      <c r="N1" s="3043"/>
      <c r="O1" s="3043"/>
      <c r="P1" s="3043"/>
      <c r="Q1" s="3043"/>
      <c r="R1" s="3043"/>
      <c r="S1" s="3043"/>
      <c r="T1" s="3043"/>
      <c r="V1" s="4991"/>
      <c r="W1" s="4991"/>
      <c r="X1" s="4991"/>
      <c r="Y1" s="4939" t="s">
        <v>4972</v>
      </c>
      <c r="AA1" s="3053"/>
    </row>
    <row r="2" spans="1:31" ht="15.75" customHeight="1" x14ac:dyDescent="0.25">
      <c r="A2" s="3051" t="s">
        <v>4673</v>
      </c>
      <c r="B2" s="3051"/>
      <c r="C2" s="3051"/>
      <c r="D2" s="3051"/>
      <c r="E2" s="3051"/>
      <c r="F2" s="3051"/>
      <c r="G2" s="3051"/>
      <c r="H2" s="3051"/>
      <c r="I2" s="3051"/>
      <c r="J2" s="3052"/>
      <c r="K2" s="3052"/>
      <c r="L2" s="3052"/>
      <c r="M2" s="3052"/>
      <c r="N2" s="3052"/>
      <c r="O2" s="3052"/>
      <c r="P2" s="3052"/>
      <c r="Q2" s="3052"/>
      <c r="R2" s="3052"/>
      <c r="S2" s="3052"/>
      <c r="T2" s="3052"/>
      <c r="U2" s="3052"/>
      <c r="V2" s="3052"/>
      <c r="W2" s="3052"/>
      <c r="X2" s="3054"/>
      <c r="Y2" s="3054"/>
      <c r="Z2" s="3053"/>
      <c r="AA2" s="3053"/>
    </row>
    <row r="3" spans="1:31" ht="9" customHeight="1" x14ac:dyDescent="0.25">
      <c r="A3" s="3055"/>
      <c r="B3" s="3055"/>
      <c r="C3" s="3055"/>
      <c r="D3" s="3055"/>
      <c r="E3" s="3055"/>
      <c r="F3" s="3055"/>
      <c r="G3" s="3055"/>
      <c r="H3" s="3055"/>
      <c r="I3" s="3055"/>
      <c r="J3" s="3055"/>
      <c r="K3" s="3055"/>
      <c r="L3" s="3055"/>
      <c r="M3" s="3055"/>
      <c r="N3" s="3055"/>
      <c r="O3" s="3055"/>
      <c r="P3" s="3055"/>
      <c r="Q3" s="3055"/>
      <c r="R3" s="3055"/>
      <c r="S3" s="3055"/>
      <c r="T3" s="3055"/>
      <c r="U3" s="3055"/>
      <c r="V3" s="3055"/>
      <c r="W3" s="3055"/>
      <c r="X3" s="3056"/>
      <c r="Y3" s="3056"/>
      <c r="Z3" s="3053"/>
      <c r="AA3" s="3053"/>
    </row>
    <row r="4" spans="1:31" ht="14.25" customHeight="1" x14ac:dyDescent="0.25">
      <c r="A4" s="5756" t="s">
        <v>139</v>
      </c>
      <c r="B4" s="5757" t="s">
        <v>2672</v>
      </c>
      <c r="C4" s="5757"/>
      <c r="D4" s="5757"/>
      <c r="E4" s="5757"/>
      <c r="F4" s="5757"/>
      <c r="G4" s="5757"/>
      <c r="H4" s="5757"/>
      <c r="I4" s="3057"/>
      <c r="J4" s="5757" t="s">
        <v>2770</v>
      </c>
      <c r="K4" s="5757"/>
      <c r="L4" s="5757"/>
      <c r="M4" s="5757"/>
      <c r="N4" s="5757"/>
      <c r="O4" s="5757"/>
      <c r="P4" s="5757"/>
      <c r="Q4" s="3057"/>
      <c r="R4" s="5757" t="s">
        <v>2685</v>
      </c>
      <c r="S4" s="5757"/>
      <c r="T4" s="5757"/>
      <c r="U4" s="5757"/>
      <c r="V4" s="5757"/>
      <c r="W4" s="5757"/>
      <c r="X4" s="5757"/>
      <c r="Y4" s="3058"/>
      <c r="Z4" s="3053"/>
    </row>
    <row r="5" spans="1:31" ht="16.5" customHeight="1" x14ac:dyDescent="0.25">
      <c r="A5" s="5756"/>
      <c r="B5" s="5756" t="s">
        <v>2771</v>
      </c>
      <c r="C5" s="5756"/>
      <c r="D5" s="5756"/>
      <c r="E5" s="3059"/>
      <c r="F5" s="5756" t="s">
        <v>2772</v>
      </c>
      <c r="G5" s="5756"/>
      <c r="H5" s="5756"/>
      <c r="I5" s="3059"/>
      <c r="J5" s="5756" t="s">
        <v>2771</v>
      </c>
      <c r="K5" s="5756"/>
      <c r="L5" s="5756"/>
      <c r="M5" s="3059"/>
      <c r="N5" s="5756" t="s">
        <v>2772</v>
      </c>
      <c r="O5" s="5756"/>
      <c r="P5" s="5756"/>
      <c r="Q5" s="3059"/>
      <c r="R5" s="5756" t="s">
        <v>2771</v>
      </c>
      <c r="S5" s="5756"/>
      <c r="T5" s="5756"/>
      <c r="U5" s="3059"/>
      <c r="V5" s="5756" t="s">
        <v>2772</v>
      </c>
      <c r="W5" s="5756"/>
      <c r="X5" s="5756"/>
      <c r="Y5" s="3060"/>
      <c r="Z5" s="3053"/>
    </row>
    <row r="6" spans="1:31" ht="14.25" customHeight="1" x14ac:dyDescent="0.25">
      <c r="A6" s="5756"/>
      <c r="B6" s="5756">
        <v>2012</v>
      </c>
      <c r="C6" s="5756"/>
      <c r="D6" s="5756">
        <v>2013</v>
      </c>
      <c r="E6" s="5756"/>
      <c r="F6" s="5756">
        <v>2012</v>
      </c>
      <c r="G6" s="5756"/>
      <c r="H6" s="5756">
        <v>2013</v>
      </c>
      <c r="I6" s="5756"/>
      <c r="J6" s="5756">
        <v>2012</v>
      </c>
      <c r="K6" s="5756"/>
      <c r="L6" s="3059">
        <v>2013</v>
      </c>
      <c r="M6" s="3061"/>
      <c r="N6" s="5756">
        <v>2012</v>
      </c>
      <c r="O6" s="5756"/>
      <c r="P6" s="5756">
        <v>2013</v>
      </c>
      <c r="Q6" s="5756"/>
      <c r="R6" s="5756">
        <v>2012</v>
      </c>
      <c r="S6" s="5756"/>
      <c r="T6" s="5756">
        <v>2013</v>
      </c>
      <c r="U6" s="5756"/>
      <c r="V6" s="5756">
        <v>2012</v>
      </c>
      <c r="W6" s="5756"/>
      <c r="X6" s="5756">
        <v>2013</v>
      </c>
      <c r="Y6" s="5756"/>
      <c r="Z6" s="3053"/>
    </row>
    <row r="7" spans="1:31" ht="14.25" customHeight="1" x14ac:dyDescent="0.25">
      <c r="A7" s="3062" t="s">
        <v>31</v>
      </c>
      <c r="B7" s="3063">
        <f>B8+B17+B22+B27+B28</f>
        <v>4477181</v>
      </c>
      <c r="C7" s="3063"/>
      <c r="D7" s="3063">
        <f>D8+D17+D22+D27+D28</f>
        <v>4894695</v>
      </c>
      <c r="E7" s="3063"/>
      <c r="F7" s="3063">
        <f>F8+F17+F22+F27+F28</f>
        <v>1219231</v>
      </c>
      <c r="G7" s="3063"/>
      <c r="H7" s="3063">
        <f>H8+H17+H22+H27+H28</f>
        <v>1371007</v>
      </c>
      <c r="I7" s="3063"/>
      <c r="J7" s="3063">
        <f>J8+J17+J22+J27+J28</f>
        <v>83082</v>
      </c>
      <c r="K7" s="3063"/>
      <c r="L7" s="3063">
        <f>L8+L17+L22+L27+L28</f>
        <v>102124</v>
      </c>
      <c r="M7" s="3063"/>
      <c r="N7" s="3063">
        <f>N8+N17+N22+N27+N28</f>
        <v>22098</v>
      </c>
      <c r="O7" s="3063"/>
      <c r="P7" s="3063">
        <f>P8+P17+P22+P27+P28</f>
        <v>27816</v>
      </c>
      <c r="Q7" s="3063"/>
      <c r="R7" s="3063">
        <f>J7/B7*100</f>
        <v>1.8556765965012361</v>
      </c>
      <c r="S7" s="3063" t="e">
        <f t="shared" ref="S7" si="0">K7/C7*100</f>
        <v>#DIV/0!</v>
      </c>
      <c r="T7" s="3063">
        <f>SUM(T28,T27,T22,T17,T8)/5</f>
        <v>3.8599999999999994</v>
      </c>
      <c r="U7" s="3063"/>
      <c r="V7" s="3063">
        <f>SUM(V8,V17,V22,V27,V28)/5</f>
        <v>5.3450000000000006</v>
      </c>
      <c r="W7" s="3063"/>
      <c r="X7" s="3063">
        <f>SUM(X8,X17,X22,X27,X28)/5</f>
        <v>2.9449999999999998</v>
      </c>
      <c r="Y7" s="3064"/>
      <c r="Z7" s="3065"/>
      <c r="AE7" s="3066"/>
    </row>
    <row r="8" spans="1:31" ht="14.25" customHeight="1" x14ac:dyDescent="0.25">
      <c r="A8" s="5450" t="s">
        <v>2773</v>
      </c>
      <c r="B8" s="5331">
        <f>SUM(B9:B16)</f>
        <v>3983157</v>
      </c>
      <c r="C8" s="5331"/>
      <c r="D8" s="5331">
        <f>SUM(D9:D16)</f>
        <v>4393020</v>
      </c>
      <c r="E8" s="5331"/>
      <c r="F8" s="5331">
        <f>SUM(F9:F16)</f>
        <v>887209</v>
      </c>
      <c r="G8" s="5331"/>
      <c r="H8" s="5331">
        <f>SUM(H9:H12)</f>
        <v>1031824</v>
      </c>
      <c r="I8" s="5331"/>
      <c r="J8" s="5331">
        <f>SUM(J9:J16)</f>
        <v>69459</v>
      </c>
      <c r="K8" s="5331"/>
      <c r="L8" s="5451">
        <f>SUM(L9:L16)</f>
        <v>88336</v>
      </c>
      <c r="M8" s="5451"/>
      <c r="N8" s="5331">
        <f>SUM(N9:N12)</f>
        <v>13056</v>
      </c>
      <c r="O8" s="5331"/>
      <c r="P8" s="5451">
        <f>SUM(P9:P16)</f>
        <v>16168</v>
      </c>
      <c r="Q8" s="5451"/>
      <c r="R8" s="5572">
        <f>SUM(R9:R16)/8</f>
        <v>2.2749999999999999</v>
      </c>
      <c r="S8" s="5572">
        <f t="shared" ref="S8:X8" si="1">SUM(S9:S16)/8</f>
        <v>0</v>
      </c>
      <c r="T8" s="5572">
        <f t="shared" si="1"/>
        <v>2.4499999999999997</v>
      </c>
      <c r="U8" s="5572"/>
      <c r="V8" s="5572">
        <f t="shared" si="1"/>
        <v>1.1499999999999999</v>
      </c>
      <c r="W8" s="5572"/>
      <c r="X8" s="5572">
        <f t="shared" si="1"/>
        <v>1.175</v>
      </c>
      <c r="Y8" s="5452"/>
      <c r="Z8" s="3067"/>
    </row>
    <row r="9" spans="1:31" ht="14.25" customHeight="1" x14ac:dyDescent="0.25">
      <c r="A9" s="5453" t="s">
        <v>2774</v>
      </c>
      <c r="B9" s="5333">
        <v>978255</v>
      </c>
      <c r="C9" s="5333"/>
      <c r="D9" s="5333">
        <v>1150438</v>
      </c>
      <c r="E9" s="5333"/>
      <c r="F9" s="5333">
        <v>388612</v>
      </c>
      <c r="G9" s="5333"/>
      <c r="H9" s="5333">
        <v>459806</v>
      </c>
      <c r="I9" s="5333"/>
      <c r="J9" s="5333">
        <v>11590</v>
      </c>
      <c r="K9" s="5333"/>
      <c r="L9" s="5454">
        <v>20211</v>
      </c>
      <c r="M9" s="5455"/>
      <c r="N9" s="5333">
        <v>4068</v>
      </c>
      <c r="O9" s="5333"/>
      <c r="P9" s="5454">
        <v>5838</v>
      </c>
      <c r="Q9" s="5455"/>
      <c r="R9" s="5566">
        <v>1.2</v>
      </c>
      <c r="S9" s="5333"/>
      <c r="T9" s="5566">
        <v>1.7</v>
      </c>
      <c r="U9" s="5333"/>
      <c r="V9" s="5566">
        <v>1</v>
      </c>
      <c r="W9" s="5566"/>
      <c r="X9" s="5566">
        <v>1.2</v>
      </c>
      <c r="Y9" s="5456"/>
      <c r="Z9" s="3068"/>
    </row>
    <row r="10" spans="1:31" ht="14.25" customHeight="1" x14ac:dyDescent="0.25">
      <c r="A10" s="5453" t="s">
        <v>2775</v>
      </c>
      <c r="B10" s="5333">
        <v>434216</v>
      </c>
      <c r="C10" s="5333"/>
      <c r="D10" s="5333">
        <v>446821</v>
      </c>
      <c r="E10" s="5333"/>
      <c r="F10" s="5333">
        <v>166873</v>
      </c>
      <c r="G10" s="5333"/>
      <c r="H10" s="5333">
        <v>156070</v>
      </c>
      <c r="I10" s="5333"/>
      <c r="J10" s="5333">
        <v>7862</v>
      </c>
      <c r="K10" s="5333"/>
      <c r="L10" s="5454">
        <v>8557</v>
      </c>
      <c r="M10" s="5455"/>
      <c r="N10" s="5333">
        <v>3671</v>
      </c>
      <c r="O10" s="5333"/>
      <c r="P10" s="5454">
        <v>3803</v>
      </c>
      <c r="Q10" s="5455"/>
      <c r="R10" s="5566">
        <v>1.8</v>
      </c>
      <c r="S10" s="5333"/>
      <c r="T10" s="5566">
        <v>1.9</v>
      </c>
      <c r="U10" s="5333"/>
      <c r="V10" s="5566">
        <v>2.2000000000000002</v>
      </c>
      <c r="W10" s="5566"/>
      <c r="X10" s="5566">
        <v>2.4</v>
      </c>
      <c r="Y10" s="5456"/>
      <c r="Z10" s="3069"/>
    </row>
    <row r="11" spans="1:31" ht="25.5" x14ac:dyDescent="0.25">
      <c r="A11" s="5453" t="s">
        <v>2776</v>
      </c>
      <c r="B11" s="5333">
        <v>18064</v>
      </c>
      <c r="C11" s="5333"/>
      <c r="D11" s="5333">
        <v>19343</v>
      </c>
      <c r="E11" s="5333"/>
      <c r="F11" s="5333">
        <v>17626</v>
      </c>
      <c r="G11" s="5333"/>
      <c r="H11" s="5333">
        <v>18502</v>
      </c>
      <c r="I11" s="5333"/>
      <c r="J11" s="5333">
        <v>824</v>
      </c>
      <c r="K11" s="5333"/>
      <c r="L11" s="5454">
        <v>832</v>
      </c>
      <c r="M11" s="5455"/>
      <c r="N11" s="5333">
        <v>803</v>
      </c>
      <c r="O11" s="5333"/>
      <c r="P11" s="5454">
        <v>816</v>
      </c>
      <c r="Q11" s="5455"/>
      <c r="R11" s="5566">
        <v>4.5999999999999996</v>
      </c>
      <c r="S11" s="5333"/>
      <c r="T11" s="5566">
        <v>4.3</v>
      </c>
      <c r="U11" s="5333"/>
      <c r="V11" s="5566">
        <v>4.5999999999999996</v>
      </c>
      <c r="W11" s="5566"/>
      <c r="X11" s="5566">
        <v>4.4000000000000004</v>
      </c>
      <c r="Y11" s="5456"/>
      <c r="Z11" s="3070"/>
    </row>
    <row r="12" spans="1:31" ht="12.75" customHeight="1" x14ac:dyDescent="0.25">
      <c r="A12" s="5453" t="s">
        <v>2777</v>
      </c>
      <c r="B12" s="5333">
        <v>1767160</v>
      </c>
      <c r="C12" s="5333"/>
      <c r="D12" s="5333">
        <v>1987230</v>
      </c>
      <c r="E12" s="5333"/>
      <c r="F12" s="5333">
        <v>314098</v>
      </c>
      <c r="G12" s="5333"/>
      <c r="H12" s="5333">
        <v>397446</v>
      </c>
      <c r="I12" s="5333"/>
      <c r="J12" s="5333">
        <v>30191</v>
      </c>
      <c r="K12" s="5333"/>
      <c r="L12" s="5454">
        <v>37405</v>
      </c>
      <c r="M12" s="5455"/>
      <c r="N12" s="5333">
        <v>4514</v>
      </c>
      <c r="O12" s="5333"/>
      <c r="P12" s="5454">
        <v>5711</v>
      </c>
      <c r="Q12" s="5455"/>
      <c r="R12" s="5566">
        <v>1.7</v>
      </c>
      <c r="S12" s="5333"/>
      <c r="T12" s="5566">
        <v>1.8</v>
      </c>
      <c r="U12" s="5333"/>
      <c r="V12" s="5566">
        <v>1.4</v>
      </c>
      <c r="W12" s="5566"/>
      <c r="X12" s="5566">
        <v>1.4</v>
      </c>
      <c r="Y12" s="5456"/>
      <c r="Z12" s="3071"/>
    </row>
    <row r="13" spans="1:31" ht="12.75" customHeight="1" x14ac:dyDescent="0.25">
      <c r="A13" s="5453" t="s">
        <v>2778</v>
      </c>
      <c r="B13" s="5333">
        <v>160729</v>
      </c>
      <c r="C13" s="5333"/>
      <c r="D13" s="5333">
        <v>156596</v>
      </c>
      <c r="E13" s="5333"/>
      <c r="F13" s="5333" t="s">
        <v>645</v>
      </c>
      <c r="G13" s="5333"/>
      <c r="H13" s="5333" t="s">
        <v>645</v>
      </c>
      <c r="I13" s="5333"/>
      <c r="J13" s="5333">
        <v>6182</v>
      </c>
      <c r="K13" s="5333"/>
      <c r="L13" s="5454">
        <v>4507</v>
      </c>
      <c r="M13" s="5455"/>
      <c r="N13" s="5333" t="s">
        <v>645</v>
      </c>
      <c r="O13" s="5333"/>
      <c r="P13" s="5454" t="s">
        <v>645</v>
      </c>
      <c r="Q13" s="5455"/>
      <c r="R13" s="5566">
        <v>3.8</v>
      </c>
      <c r="S13" s="5333"/>
      <c r="T13" s="5566">
        <v>2.8</v>
      </c>
      <c r="U13" s="5333"/>
      <c r="V13" s="5566">
        <v>0</v>
      </c>
      <c r="W13" s="5566"/>
      <c r="X13" s="5566">
        <v>0</v>
      </c>
      <c r="Y13" s="5456"/>
    </row>
    <row r="14" spans="1:31" ht="12.75" customHeight="1" x14ac:dyDescent="0.25">
      <c r="A14" s="5453" t="s">
        <v>2779</v>
      </c>
      <c r="B14" s="5333">
        <v>70933</v>
      </c>
      <c r="C14" s="5333"/>
      <c r="D14" s="5333">
        <v>73031</v>
      </c>
      <c r="E14" s="5333"/>
      <c r="F14" s="5333" t="s">
        <v>645</v>
      </c>
      <c r="G14" s="5333"/>
      <c r="H14" s="5333" t="s">
        <v>645</v>
      </c>
      <c r="I14" s="5333"/>
      <c r="J14" s="5333">
        <v>669</v>
      </c>
      <c r="K14" s="5333"/>
      <c r="L14" s="5454">
        <v>850</v>
      </c>
      <c r="M14" s="5455"/>
      <c r="N14" s="5333" t="s">
        <v>645</v>
      </c>
      <c r="O14" s="5333"/>
      <c r="P14" s="5454" t="s">
        <v>645</v>
      </c>
      <c r="Q14" s="5455"/>
      <c r="R14" s="5566">
        <v>0.9</v>
      </c>
      <c r="S14" s="5333"/>
      <c r="T14" s="5566">
        <v>1.1000000000000001</v>
      </c>
      <c r="U14" s="5333"/>
      <c r="V14" s="5566">
        <v>0</v>
      </c>
      <c r="W14" s="5566"/>
      <c r="X14" s="5566">
        <v>0</v>
      </c>
      <c r="Y14" s="5456"/>
      <c r="Z14" s="3072"/>
    </row>
    <row r="15" spans="1:31" ht="12.75" customHeight="1" x14ac:dyDescent="0.25">
      <c r="A15" s="5453" t="s">
        <v>2780</v>
      </c>
      <c r="B15" s="5333">
        <v>125871</v>
      </c>
      <c r="C15" s="5333"/>
      <c r="D15" s="5333">
        <v>175232</v>
      </c>
      <c r="E15" s="5333"/>
      <c r="F15" s="5333" t="s">
        <v>645</v>
      </c>
      <c r="G15" s="5333"/>
      <c r="H15" s="5333" t="s">
        <v>645</v>
      </c>
      <c r="I15" s="5333"/>
      <c r="J15" s="5333">
        <v>2407</v>
      </c>
      <c r="K15" s="5333"/>
      <c r="L15" s="5454">
        <v>6467</v>
      </c>
      <c r="M15" s="5455"/>
      <c r="N15" s="5333" t="s">
        <v>645</v>
      </c>
      <c r="O15" s="5333"/>
      <c r="P15" s="5454" t="s">
        <v>645</v>
      </c>
      <c r="Q15" s="5455"/>
      <c r="R15" s="5566">
        <v>1.9</v>
      </c>
      <c r="S15" s="5333"/>
      <c r="T15" s="5566">
        <v>3.6</v>
      </c>
      <c r="U15" s="5333"/>
      <c r="V15" s="5566">
        <v>0</v>
      </c>
      <c r="W15" s="5566"/>
      <c r="X15" s="5566">
        <v>0</v>
      </c>
      <c r="Y15" s="5456"/>
      <c r="Z15" s="3073"/>
    </row>
    <row r="16" spans="1:31" ht="12.75" customHeight="1" x14ac:dyDescent="0.25">
      <c r="A16" s="5453" t="s">
        <v>2781</v>
      </c>
      <c r="B16" s="5333">
        <v>427929</v>
      </c>
      <c r="C16" s="5333"/>
      <c r="D16" s="5333">
        <v>384329</v>
      </c>
      <c r="E16" s="5333"/>
      <c r="F16" s="5333" t="s">
        <v>645</v>
      </c>
      <c r="G16" s="5333"/>
      <c r="H16" s="5333" t="s">
        <v>645</v>
      </c>
      <c r="I16" s="5333"/>
      <c r="J16" s="5333">
        <v>9734</v>
      </c>
      <c r="K16" s="5333"/>
      <c r="L16" s="5454">
        <v>9507</v>
      </c>
      <c r="M16" s="5455"/>
      <c r="N16" s="5333" t="s">
        <v>645</v>
      </c>
      <c r="O16" s="5333"/>
      <c r="P16" s="5454" t="s">
        <v>645</v>
      </c>
      <c r="Q16" s="5455"/>
      <c r="R16" s="5566">
        <v>2.2999999999999998</v>
      </c>
      <c r="S16" s="5333"/>
      <c r="T16" s="5566">
        <v>2.4</v>
      </c>
      <c r="U16" s="5333"/>
      <c r="V16" s="5566">
        <v>0</v>
      </c>
      <c r="W16" s="5566"/>
      <c r="X16" s="5566">
        <v>0</v>
      </c>
      <c r="Y16" s="5456"/>
    </row>
    <row r="17" spans="1:28" ht="25.5" x14ac:dyDescent="0.25">
      <c r="A17" s="3079" t="s">
        <v>2782</v>
      </c>
      <c r="B17" s="5334">
        <f>SUM(B18:B21)</f>
        <v>391266</v>
      </c>
      <c r="C17" s="5334"/>
      <c r="D17" s="5334">
        <f>SUM(D18:D21)</f>
        <v>390217</v>
      </c>
      <c r="E17" s="5334"/>
      <c r="F17" s="5334">
        <f>SUM(F18:F21)</f>
        <v>267320</v>
      </c>
      <c r="G17" s="5334"/>
      <c r="H17" s="5334">
        <f>SUM(H18:H21)</f>
        <v>246801</v>
      </c>
      <c r="I17" s="5334"/>
      <c r="J17" s="5334">
        <f t="shared" ref="J17:L17" si="2">SUM(J18:J21)</f>
        <v>8530</v>
      </c>
      <c r="K17" s="5334">
        <f t="shared" si="2"/>
        <v>0</v>
      </c>
      <c r="L17" s="5457">
        <f t="shared" si="2"/>
        <v>10891</v>
      </c>
      <c r="M17" s="5457"/>
      <c r="N17" s="5334">
        <f t="shared" ref="N17:P17" si="3">SUM(N18:N21)</f>
        <v>5193</v>
      </c>
      <c r="O17" s="5334">
        <f t="shared" si="3"/>
        <v>0</v>
      </c>
      <c r="P17" s="5457">
        <f t="shared" si="3"/>
        <v>9067</v>
      </c>
      <c r="Q17" s="5457"/>
      <c r="R17" s="5567">
        <f>SUM(R9:R16)/4</f>
        <v>4.55</v>
      </c>
      <c r="S17" s="5567">
        <f t="shared" ref="S17:X17" si="4">SUM(S9:S16)/4</f>
        <v>0</v>
      </c>
      <c r="T17" s="5567">
        <f t="shared" si="4"/>
        <v>4.8999999999999995</v>
      </c>
      <c r="U17" s="5567"/>
      <c r="V17" s="5567">
        <f t="shared" si="4"/>
        <v>2.2999999999999998</v>
      </c>
      <c r="W17" s="5567"/>
      <c r="X17" s="5567">
        <f t="shared" si="4"/>
        <v>2.35</v>
      </c>
      <c r="Y17" s="5456"/>
      <c r="Z17" s="3074"/>
    </row>
    <row r="18" spans="1:28" ht="12.75" customHeight="1" x14ac:dyDescent="0.25">
      <c r="A18" s="5453" t="s">
        <v>2783</v>
      </c>
      <c r="B18" s="5333">
        <v>216982</v>
      </c>
      <c r="C18" s="5333"/>
      <c r="D18" s="5333">
        <v>259950</v>
      </c>
      <c r="E18" s="5333"/>
      <c r="F18" s="5333">
        <v>169787</v>
      </c>
      <c r="G18" s="5333"/>
      <c r="H18" s="5333">
        <v>143826</v>
      </c>
      <c r="I18" s="5333"/>
      <c r="J18" s="5333">
        <v>4702</v>
      </c>
      <c r="K18" s="5333"/>
      <c r="L18" s="5454">
        <v>8241</v>
      </c>
      <c r="M18" s="5455"/>
      <c r="N18" s="5333">
        <v>3817</v>
      </c>
      <c r="O18" s="5333"/>
      <c r="P18" s="5454">
        <v>6627</v>
      </c>
      <c r="Q18" s="5455"/>
      <c r="R18" s="5566">
        <v>2.2000000000000002</v>
      </c>
      <c r="S18" s="5333"/>
      <c r="T18" s="5566">
        <v>3.1</v>
      </c>
      <c r="U18" s="5333"/>
      <c r="V18" s="5566">
        <v>2.2000000000000002</v>
      </c>
      <c r="W18" s="5566"/>
      <c r="X18" s="5566">
        <v>4.5999999999999996</v>
      </c>
      <c r="Y18" s="5456"/>
      <c r="Z18" s="3074"/>
    </row>
    <row r="19" spans="1:28" ht="12.75" customHeight="1" x14ac:dyDescent="0.25">
      <c r="A19" s="5453" t="s">
        <v>2784</v>
      </c>
      <c r="B19" s="5333">
        <v>8020</v>
      </c>
      <c r="C19" s="5333"/>
      <c r="D19" s="5333">
        <v>9951</v>
      </c>
      <c r="E19" s="5333"/>
      <c r="F19" s="5333">
        <v>8020</v>
      </c>
      <c r="G19" s="5333"/>
      <c r="H19" s="5333">
        <v>6506</v>
      </c>
      <c r="I19" s="5333"/>
      <c r="J19" s="5333">
        <v>132</v>
      </c>
      <c r="K19" s="5333"/>
      <c r="L19" s="5454">
        <v>207</v>
      </c>
      <c r="M19" s="5455"/>
      <c r="N19" s="5333">
        <v>132</v>
      </c>
      <c r="O19" s="5333"/>
      <c r="P19" s="5454">
        <v>207</v>
      </c>
      <c r="Q19" s="5455"/>
      <c r="R19" s="5566">
        <v>1.6</v>
      </c>
      <c r="S19" s="5333"/>
      <c r="T19" s="5566">
        <v>2</v>
      </c>
      <c r="U19" s="5333"/>
      <c r="V19" s="5566">
        <v>1.6</v>
      </c>
      <c r="W19" s="5566"/>
      <c r="X19" s="5566">
        <v>3.1</v>
      </c>
      <c r="Y19" s="5456"/>
      <c r="Z19" s="3053"/>
    </row>
    <row r="20" spans="1:28" ht="12.75" customHeight="1" x14ac:dyDescent="0.25">
      <c r="A20" s="5453" t="s">
        <v>2785</v>
      </c>
      <c r="B20" s="5333">
        <v>142209</v>
      </c>
      <c r="C20" s="5333"/>
      <c r="D20" s="5333">
        <v>115435</v>
      </c>
      <c r="E20" s="5333"/>
      <c r="F20" s="5333">
        <v>89221</v>
      </c>
      <c r="G20" s="5333"/>
      <c r="H20" s="5333">
        <v>96469</v>
      </c>
      <c r="I20" s="5333"/>
      <c r="J20" s="5333">
        <v>3565</v>
      </c>
      <c r="K20" s="5333"/>
      <c r="L20" s="5454">
        <v>2305</v>
      </c>
      <c r="M20" s="5455"/>
      <c r="N20" s="5333">
        <v>1221</v>
      </c>
      <c r="O20" s="5333"/>
      <c r="P20" s="5454">
        <v>2233</v>
      </c>
      <c r="Q20" s="5455"/>
      <c r="R20" s="5566">
        <v>2.5</v>
      </c>
      <c r="S20" s="5333"/>
      <c r="T20" s="5566">
        <v>1.9</v>
      </c>
      <c r="U20" s="5333"/>
      <c r="V20" s="5566">
        <v>1.4</v>
      </c>
      <c r="W20" s="5566"/>
      <c r="X20" s="5566">
        <v>2.2999999999999998</v>
      </c>
      <c r="Y20" s="5456"/>
      <c r="Z20" s="3053"/>
    </row>
    <row r="21" spans="1:28" ht="12.75" customHeight="1" x14ac:dyDescent="0.25">
      <c r="A21" s="5453" t="s">
        <v>2786</v>
      </c>
      <c r="B21" s="5333">
        <v>24055</v>
      </c>
      <c r="C21" s="5333"/>
      <c r="D21" s="5333">
        <v>4881</v>
      </c>
      <c r="E21" s="5333"/>
      <c r="F21" s="5333">
        <v>292</v>
      </c>
      <c r="G21" s="5333"/>
      <c r="H21" s="5333">
        <v>0</v>
      </c>
      <c r="I21" s="5333"/>
      <c r="J21" s="5333">
        <v>131</v>
      </c>
      <c r="K21" s="5333"/>
      <c r="L21" s="5454">
        <v>138</v>
      </c>
      <c r="M21" s="5455"/>
      <c r="N21" s="5333">
        <v>23</v>
      </c>
      <c r="O21" s="5333"/>
      <c r="P21" s="5458">
        <v>0</v>
      </c>
      <c r="Q21" s="5457"/>
      <c r="R21" s="5566">
        <v>0.5</v>
      </c>
      <c r="S21" s="5333"/>
      <c r="T21" s="5566">
        <v>2.8</v>
      </c>
      <c r="U21" s="5333"/>
      <c r="V21" s="5566">
        <v>7.9</v>
      </c>
      <c r="W21" s="5566"/>
      <c r="X21" s="5566">
        <v>0</v>
      </c>
      <c r="Y21" s="5456"/>
      <c r="Z21" s="3053"/>
    </row>
    <row r="22" spans="1:28" ht="25.5" x14ac:dyDescent="0.25">
      <c r="A22" s="3079" t="s">
        <v>2787</v>
      </c>
      <c r="B22" s="5334">
        <f>SUM(B23:B26)</f>
        <v>65515</v>
      </c>
      <c r="C22" s="5334"/>
      <c r="D22" s="5334">
        <f>SUM(D23:D26)</f>
        <v>62195</v>
      </c>
      <c r="E22" s="5334"/>
      <c r="F22" s="5334">
        <f>SUM(F23:F26)</f>
        <v>46942</v>
      </c>
      <c r="G22" s="5334"/>
      <c r="H22" s="5334">
        <f>SUM(H23:H26)</f>
        <v>46021</v>
      </c>
      <c r="I22" s="5334"/>
      <c r="J22" s="5334">
        <f>SUM(J23:J26)</f>
        <v>638</v>
      </c>
      <c r="K22" s="5334"/>
      <c r="L22" s="5455">
        <f>SUM(L23:L26)</f>
        <v>1681</v>
      </c>
      <c r="M22" s="5454"/>
      <c r="N22" s="5334">
        <f>SUM(N23:N26)</f>
        <v>609</v>
      </c>
      <c r="O22" s="5334"/>
      <c r="P22" s="5334">
        <f>SUM(P23:P26)</f>
        <v>1606</v>
      </c>
      <c r="Q22" s="5334"/>
      <c r="R22" s="5567">
        <f>SUM(R18:R21)/4</f>
        <v>1.7000000000000002</v>
      </c>
      <c r="S22" s="5567">
        <f t="shared" ref="S22:X22" si="5">SUM(S18:S21)/4</f>
        <v>0</v>
      </c>
      <c r="T22" s="5567">
        <f t="shared" si="5"/>
        <v>2.4500000000000002</v>
      </c>
      <c r="U22" s="5567"/>
      <c r="V22" s="5567">
        <f t="shared" si="5"/>
        <v>3.2750000000000004</v>
      </c>
      <c r="W22" s="5567"/>
      <c r="X22" s="5567">
        <f t="shared" si="5"/>
        <v>2.5</v>
      </c>
      <c r="Y22" s="5456"/>
      <c r="Z22" s="3075"/>
      <c r="AA22" s="3076"/>
    </row>
    <row r="23" spans="1:28" ht="12.75" customHeight="1" x14ac:dyDescent="0.25">
      <c r="A23" s="5453" t="s">
        <v>2783</v>
      </c>
      <c r="B23" s="5333">
        <v>54482</v>
      </c>
      <c r="C23" s="5333"/>
      <c r="D23" s="5333">
        <v>47709</v>
      </c>
      <c r="E23" s="5333"/>
      <c r="F23" s="5333">
        <v>45103</v>
      </c>
      <c r="G23" s="5333"/>
      <c r="H23" s="5333">
        <v>39062</v>
      </c>
      <c r="I23" s="5333"/>
      <c r="J23" s="5333">
        <v>609</v>
      </c>
      <c r="K23" s="5333"/>
      <c r="L23" s="5333">
        <v>1524</v>
      </c>
      <c r="M23" s="5333"/>
      <c r="N23" s="5333">
        <v>580</v>
      </c>
      <c r="O23" s="5333"/>
      <c r="P23" s="5333">
        <v>1449</v>
      </c>
      <c r="Q23" s="5333"/>
      <c r="R23" s="5566">
        <v>1.1000000000000001</v>
      </c>
      <c r="S23" s="5333"/>
      <c r="T23" s="5566">
        <v>3.1</v>
      </c>
      <c r="U23" s="5333"/>
      <c r="V23" s="5566">
        <v>1.3</v>
      </c>
      <c r="W23" s="5566"/>
      <c r="X23" s="5566">
        <v>3.7</v>
      </c>
      <c r="Y23" s="5456"/>
      <c r="Z23" s="3053"/>
    </row>
    <row r="24" spans="1:28" ht="12.75" customHeight="1" x14ac:dyDescent="0.25">
      <c r="A24" s="5453" t="s">
        <v>2784</v>
      </c>
      <c r="B24" s="5333">
        <v>3639</v>
      </c>
      <c r="C24" s="5333"/>
      <c r="D24" s="5333">
        <v>5311</v>
      </c>
      <c r="E24" s="5333"/>
      <c r="F24" s="5333">
        <v>0</v>
      </c>
      <c r="G24" s="5333"/>
      <c r="H24" s="5333">
        <v>5311</v>
      </c>
      <c r="I24" s="5333"/>
      <c r="J24" s="5333">
        <v>29</v>
      </c>
      <c r="K24" s="5333"/>
      <c r="L24" s="5333">
        <v>157</v>
      </c>
      <c r="M24" s="5333"/>
      <c r="N24" s="5333">
        <v>29</v>
      </c>
      <c r="O24" s="5333"/>
      <c r="P24" s="5333">
        <v>157</v>
      </c>
      <c r="Q24" s="5333"/>
      <c r="R24" s="5566">
        <v>1.8</v>
      </c>
      <c r="S24" s="5333"/>
      <c r="T24" s="5566">
        <v>2.9</v>
      </c>
      <c r="U24" s="5333"/>
      <c r="V24" s="5566">
        <v>2.2000000000000002</v>
      </c>
      <c r="W24" s="5566"/>
      <c r="X24" s="5566">
        <v>2.9</v>
      </c>
      <c r="Y24" s="5456"/>
      <c r="Z24" s="3053"/>
    </row>
    <row r="25" spans="1:28" ht="12.75" customHeight="1" x14ac:dyDescent="0.25">
      <c r="A25" s="5453" t="s">
        <v>2785</v>
      </c>
      <c r="B25" s="5333">
        <v>4961</v>
      </c>
      <c r="C25" s="5333"/>
      <c r="D25" s="5333">
        <v>3913</v>
      </c>
      <c r="E25" s="5333"/>
      <c r="F25" s="5333">
        <v>1838</v>
      </c>
      <c r="G25" s="5333"/>
      <c r="H25" s="5333">
        <v>1648</v>
      </c>
      <c r="I25" s="5333"/>
      <c r="J25" s="5333">
        <v>0</v>
      </c>
      <c r="K25" s="5333"/>
      <c r="L25" s="5333">
        <v>0</v>
      </c>
      <c r="M25" s="5333"/>
      <c r="N25" s="5333">
        <v>0</v>
      </c>
      <c r="O25" s="5333"/>
      <c r="P25" s="5333">
        <v>0</v>
      </c>
      <c r="Q25" s="5333"/>
      <c r="R25" s="5566">
        <v>0</v>
      </c>
      <c r="S25" s="5333"/>
      <c r="T25" s="5566">
        <v>0</v>
      </c>
      <c r="U25" s="5333"/>
      <c r="V25" s="5566">
        <v>0</v>
      </c>
      <c r="W25" s="5566"/>
      <c r="X25" s="5566">
        <v>0</v>
      </c>
      <c r="Y25" s="5456"/>
      <c r="Z25" s="3053"/>
    </row>
    <row r="26" spans="1:28" ht="12.75" customHeight="1" x14ac:dyDescent="0.25">
      <c r="A26" s="5453" t="s">
        <v>2786</v>
      </c>
      <c r="B26" s="5333">
        <v>2433</v>
      </c>
      <c r="C26" s="5333"/>
      <c r="D26" s="5333">
        <v>5262</v>
      </c>
      <c r="E26" s="5333"/>
      <c r="F26" s="5333">
        <v>1</v>
      </c>
      <c r="G26" s="5333"/>
      <c r="H26" s="5333">
        <v>0</v>
      </c>
      <c r="I26" s="5333"/>
      <c r="J26" s="5333">
        <v>0</v>
      </c>
      <c r="K26" s="5333"/>
      <c r="L26" s="5333">
        <v>0</v>
      </c>
      <c r="M26" s="5333"/>
      <c r="N26" s="5333">
        <v>0</v>
      </c>
      <c r="O26" s="5333"/>
      <c r="P26" s="5333">
        <v>0</v>
      </c>
      <c r="Q26" s="5333"/>
      <c r="R26" s="5566">
        <v>0</v>
      </c>
      <c r="S26" s="5333"/>
      <c r="T26" s="5566">
        <v>0</v>
      </c>
      <c r="U26" s="5333"/>
      <c r="V26" s="5566">
        <v>0</v>
      </c>
      <c r="W26" s="5566"/>
      <c r="X26" s="5566">
        <v>0</v>
      </c>
      <c r="Y26" s="5456"/>
      <c r="Z26" s="3077"/>
      <c r="AA26" s="3078"/>
      <c r="AB26" s="3078"/>
    </row>
    <row r="27" spans="1:28" ht="27" x14ac:dyDescent="0.25">
      <c r="A27" s="3079" t="s">
        <v>2788</v>
      </c>
      <c r="B27" s="5334">
        <v>18531</v>
      </c>
      <c r="C27" s="5334"/>
      <c r="D27" s="5334">
        <v>36513</v>
      </c>
      <c r="E27" s="5334"/>
      <c r="F27" s="5334">
        <v>1553</v>
      </c>
      <c r="G27" s="5334"/>
      <c r="H27" s="5334">
        <v>35212</v>
      </c>
      <c r="I27" s="5334"/>
      <c r="J27" s="5334">
        <v>0</v>
      </c>
      <c r="K27" s="5334"/>
      <c r="L27" s="5334">
        <v>0</v>
      </c>
      <c r="M27" s="5334"/>
      <c r="N27" s="5334">
        <v>0</v>
      </c>
      <c r="O27" s="5334"/>
      <c r="P27" s="5334">
        <v>0</v>
      </c>
      <c r="Q27" s="5334"/>
      <c r="R27" s="5567">
        <v>0</v>
      </c>
      <c r="S27" s="5334"/>
      <c r="T27" s="5567">
        <v>0</v>
      </c>
      <c r="U27" s="5334"/>
      <c r="V27" s="5567">
        <v>0</v>
      </c>
      <c r="W27" s="5566"/>
      <c r="X27" s="5567">
        <v>0</v>
      </c>
      <c r="Y27" s="5456"/>
      <c r="Z27" s="3077"/>
      <c r="AA27" s="3078"/>
      <c r="AB27" s="3078"/>
    </row>
    <row r="28" spans="1:28" x14ac:dyDescent="0.25">
      <c r="A28" s="5459" t="s">
        <v>2789</v>
      </c>
      <c r="B28" s="5340">
        <v>18712</v>
      </c>
      <c r="C28" s="5340"/>
      <c r="D28" s="5340">
        <v>12750</v>
      </c>
      <c r="E28" s="5340"/>
      <c r="F28" s="5340">
        <v>16207</v>
      </c>
      <c r="G28" s="5340"/>
      <c r="H28" s="5340">
        <v>11149</v>
      </c>
      <c r="I28" s="5340"/>
      <c r="J28" s="5340">
        <v>4455</v>
      </c>
      <c r="K28" s="5340"/>
      <c r="L28" s="5340">
        <v>1216</v>
      </c>
      <c r="M28" s="5340"/>
      <c r="N28" s="5340">
        <v>3240</v>
      </c>
      <c r="O28" s="5340"/>
      <c r="P28" s="5340">
        <v>975</v>
      </c>
      <c r="Q28" s="5340"/>
      <c r="R28" s="5568">
        <v>23.8</v>
      </c>
      <c r="S28" s="5340"/>
      <c r="T28" s="5569">
        <v>9.5</v>
      </c>
      <c r="U28" s="5340"/>
      <c r="V28" s="5569">
        <v>20</v>
      </c>
      <c r="W28" s="5570"/>
      <c r="X28" s="5569">
        <v>8.6999999999999993</v>
      </c>
      <c r="Y28" s="5571"/>
      <c r="Z28" s="3077"/>
      <c r="AA28" s="3077"/>
      <c r="AB28" s="3078"/>
    </row>
    <row r="29" spans="1:28" ht="15.75" customHeight="1" x14ac:dyDescent="0.25">
      <c r="A29" s="3079"/>
      <c r="B29" s="3080"/>
      <c r="C29" s="3080"/>
      <c r="D29" s="3080"/>
      <c r="E29" s="3080"/>
      <c r="F29" s="3080"/>
      <c r="G29" s="3080"/>
      <c r="H29" s="3080"/>
      <c r="I29" s="3080"/>
      <c r="J29" s="3080"/>
      <c r="K29" s="3080"/>
      <c r="L29" s="3080"/>
      <c r="M29" s="3080"/>
      <c r="N29" s="3080"/>
      <c r="O29" s="3080"/>
      <c r="P29" s="3080"/>
      <c r="Q29" s="3080"/>
      <c r="R29" s="3079"/>
      <c r="S29" s="3079"/>
      <c r="T29" s="3079"/>
      <c r="U29" s="3079"/>
      <c r="V29" s="3079"/>
      <c r="W29" s="3079"/>
      <c r="X29" s="3079"/>
      <c r="Y29" s="3081"/>
      <c r="Z29" s="3077"/>
      <c r="AA29" s="3077"/>
      <c r="AB29" s="3078"/>
    </row>
    <row r="30" spans="1:28" ht="23.25" customHeight="1" x14ac:dyDescent="0.25">
      <c r="A30" s="5758" t="s">
        <v>2796</v>
      </c>
      <c r="B30" s="5758"/>
      <c r="C30" s="5758"/>
      <c r="D30" s="5758"/>
      <c r="E30" s="5758"/>
      <c r="F30" s="5758"/>
      <c r="G30" s="5758"/>
      <c r="H30" s="5758"/>
      <c r="I30" s="5758"/>
      <c r="J30" s="5758"/>
      <c r="K30" s="5758"/>
      <c r="L30" s="5758"/>
      <c r="M30" s="5758"/>
      <c r="N30" s="5758"/>
      <c r="O30" s="5758"/>
      <c r="P30" s="5758"/>
      <c r="Q30" s="5758"/>
      <c r="R30" s="5758"/>
      <c r="S30" s="5758"/>
      <c r="T30" s="5758"/>
      <c r="U30" s="5758"/>
      <c r="V30" s="5758"/>
      <c r="W30" s="5758"/>
      <c r="X30" s="5758"/>
      <c r="Y30" s="3081"/>
      <c r="Z30" s="3077"/>
      <c r="AA30" s="3077"/>
      <c r="AB30" s="3078"/>
    </row>
    <row r="31" spans="1:28" ht="13.5" customHeight="1" x14ac:dyDescent="0.25">
      <c r="A31" s="5759" t="s">
        <v>2790</v>
      </c>
      <c r="B31" s="5759"/>
      <c r="C31" s="5759"/>
      <c r="D31" s="5759"/>
      <c r="E31" s="5759"/>
      <c r="F31" s="5759"/>
      <c r="G31" s="5759"/>
      <c r="H31" s="5759"/>
      <c r="I31" s="5759"/>
      <c r="J31" s="5759"/>
      <c r="K31" s="5759"/>
      <c r="L31" s="5759"/>
      <c r="M31" s="5759"/>
      <c r="N31" s="5759"/>
      <c r="O31" s="5759"/>
      <c r="P31" s="5759"/>
      <c r="Q31" s="5759"/>
      <c r="R31" s="5759"/>
      <c r="S31" s="5759"/>
      <c r="T31" s="5759"/>
      <c r="U31" s="5759"/>
      <c r="V31" s="5759"/>
      <c r="W31" s="5759"/>
      <c r="X31" s="5759"/>
      <c r="Y31" s="3081"/>
      <c r="Z31" s="3077"/>
      <c r="AA31" s="3077"/>
      <c r="AB31" s="3078"/>
    </row>
    <row r="32" spans="1:28" ht="24.75" customHeight="1" x14ac:dyDescent="0.25">
      <c r="A32" s="5758" t="s">
        <v>2791</v>
      </c>
      <c r="B32" s="5758"/>
      <c r="C32" s="5758"/>
      <c r="D32" s="5758"/>
      <c r="E32" s="5758"/>
      <c r="F32" s="5758"/>
      <c r="G32" s="5758"/>
      <c r="H32" s="5758"/>
      <c r="I32" s="5758"/>
      <c r="J32" s="5758"/>
      <c r="K32" s="5758"/>
      <c r="L32" s="5758"/>
      <c r="M32" s="5758"/>
      <c r="N32" s="5758"/>
      <c r="O32" s="5758"/>
      <c r="P32" s="5758"/>
      <c r="Q32" s="5758"/>
      <c r="R32" s="5758"/>
      <c r="S32" s="5758"/>
      <c r="T32" s="5758"/>
      <c r="U32" s="5758"/>
      <c r="V32" s="5758"/>
      <c r="W32" s="5758"/>
      <c r="X32" s="5758"/>
      <c r="Y32" s="3081"/>
      <c r="Z32" s="3077"/>
      <c r="AA32" s="3077"/>
      <c r="AB32" s="3078"/>
    </row>
    <row r="33" spans="1:27" ht="15.75" customHeight="1" x14ac:dyDescent="0.25">
      <c r="A33" s="5758" t="s">
        <v>2792</v>
      </c>
      <c r="B33" s="5758"/>
      <c r="C33" s="5758"/>
      <c r="D33" s="5758"/>
      <c r="E33" s="5758"/>
      <c r="F33" s="5758"/>
      <c r="G33" s="5758"/>
      <c r="H33" s="5758"/>
      <c r="I33" s="5758"/>
      <c r="J33" s="5758"/>
      <c r="K33" s="5758"/>
      <c r="L33" s="5758"/>
      <c r="M33" s="5758"/>
      <c r="N33" s="5758"/>
      <c r="O33" s="5758"/>
      <c r="P33" s="5758"/>
      <c r="Q33" s="5758"/>
      <c r="R33" s="5758"/>
      <c r="S33" s="5758"/>
      <c r="T33" s="5758"/>
      <c r="U33" s="5758"/>
      <c r="V33" s="5758"/>
      <c r="W33" s="5758"/>
      <c r="X33" s="5758"/>
      <c r="Y33" s="3082"/>
      <c r="Z33" s="3053"/>
      <c r="AA33" s="3053"/>
    </row>
    <row r="34" spans="1:27" ht="28.5" customHeight="1" x14ac:dyDescent="0.25">
      <c r="A34" s="5758" t="s">
        <v>2793</v>
      </c>
      <c r="B34" s="5758"/>
      <c r="C34" s="5758"/>
      <c r="D34" s="5758"/>
      <c r="E34" s="5758"/>
      <c r="F34" s="5758"/>
      <c r="G34" s="5758"/>
      <c r="H34" s="5758"/>
      <c r="I34" s="5758"/>
      <c r="J34" s="5758"/>
      <c r="K34" s="5758"/>
      <c r="L34" s="5758"/>
      <c r="M34" s="5758"/>
      <c r="N34" s="5758"/>
      <c r="O34" s="5758"/>
      <c r="P34" s="5758"/>
      <c r="Q34" s="5758"/>
      <c r="R34" s="5758"/>
      <c r="S34" s="5758"/>
      <c r="T34" s="5758"/>
      <c r="U34" s="5758"/>
      <c r="V34" s="5758"/>
      <c r="W34" s="5758"/>
      <c r="X34" s="5758"/>
      <c r="Y34" s="3082"/>
      <c r="Z34" s="3053"/>
      <c r="AA34" s="3053"/>
    </row>
    <row r="35" spans="1:27" ht="15" customHeight="1" x14ac:dyDescent="0.25">
      <c r="A35" s="5758" t="s">
        <v>2794</v>
      </c>
      <c r="B35" s="5758"/>
      <c r="C35" s="5758"/>
      <c r="D35" s="5758"/>
      <c r="E35" s="5758"/>
      <c r="F35" s="5758"/>
      <c r="G35" s="5758"/>
      <c r="H35" s="5758"/>
      <c r="I35" s="5758"/>
      <c r="J35" s="5758"/>
      <c r="K35" s="5758"/>
      <c r="L35" s="5758"/>
      <c r="M35" s="5758"/>
      <c r="N35" s="5758"/>
      <c r="O35" s="5758"/>
      <c r="P35" s="5758"/>
      <c r="Q35" s="5758"/>
      <c r="R35" s="5758"/>
      <c r="S35" s="5758"/>
      <c r="T35" s="5758"/>
      <c r="U35" s="5758"/>
      <c r="V35" s="5758"/>
      <c r="W35" s="5758"/>
      <c r="X35" s="5758"/>
      <c r="Y35" s="3082"/>
      <c r="Z35" s="3053"/>
      <c r="AA35" s="3053"/>
    </row>
    <row r="36" spans="1:27" ht="14.25" customHeight="1" x14ac:dyDescent="0.25">
      <c r="A36" s="3083" t="s">
        <v>2795</v>
      </c>
      <c r="B36" s="3083"/>
      <c r="C36" s="3083"/>
      <c r="D36" s="3083"/>
      <c r="E36" s="3083"/>
      <c r="F36" s="3083"/>
      <c r="G36" s="3083"/>
      <c r="H36" s="3083"/>
      <c r="I36" s="3083"/>
      <c r="J36" s="3083"/>
      <c r="K36" s="3083"/>
      <c r="L36" s="3083"/>
      <c r="M36" s="3083"/>
      <c r="N36" s="3083"/>
      <c r="O36" s="3083"/>
      <c r="P36" s="3083"/>
      <c r="Q36" s="3083"/>
      <c r="R36" s="3083"/>
      <c r="S36" s="3083"/>
      <c r="T36" s="3083"/>
      <c r="U36" s="3083"/>
      <c r="V36" s="3083"/>
      <c r="W36" s="3083"/>
      <c r="X36" s="3083"/>
      <c r="Y36" s="3082"/>
      <c r="Z36" s="3053"/>
      <c r="AA36" s="3053"/>
    </row>
    <row r="37" spans="1:27" x14ac:dyDescent="0.25">
      <c r="A37" s="5758" t="s">
        <v>2797</v>
      </c>
      <c r="B37" s="5758"/>
      <c r="C37" s="5758"/>
      <c r="D37" s="5758"/>
      <c r="E37" s="5758"/>
      <c r="F37" s="5758"/>
      <c r="G37" s="5758"/>
      <c r="H37" s="5758"/>
      <c r="I37" s="5758"/>
      <c r="J37" s="5758"/>
      <c r="K37" s="5758"/>
      <c r="L37" s="5758"/>
      <c r="M37" s="5758"/>
      <c r="N37" s="5758"/>
      <c r="O37" s="5758"/>
      <c r="P37" s="5758"/>
      <c r="Q37" s="5758"/>
      <c r="R37" s="5758"/>
      <c r="S37" s="5758"/>
      <c r="T37" s="5758"/>
      <c r="U37" s="5758"/>
      <c r="V37" s="5758"/>
      <c r="W37" s="5758"/>
      <c r="X37" s="5758"/>
      <c r="Y37" s="3082"/>
      <c r="Z37" s="3053"/>
      <c r="AA37" s="3053"/>
    </row>
    <row r="38" spans="1:27" x14ac:dyDescent="0.25">
      <c r="A38" s="3053"/>
      <c r="B38" s="3053"/>
      <c r="C38" s="3053"/>
      <c r="D38" s="3053"/>
      <c r="E38" s="3053"/>
      <c r="F38" s="3053"/>
      <c r="G38" s="3053"/>
      <c r="H38" s="3053"/>
      <c r="I38" s="3053"/>
      <c r="J38" s="3053"/>
      <c r="K38" s="3053"/>
      <c r="L38" s="3053"/>
      <c r="M38" s="3053"/>
      <c r="N38" s="3053"/>
      <c r="O38" s="3053"/>
      <c r="P38" s="3053"/>
      <c r="Q38" s="3053"/>
      <c r="R38" s="3053"/>
      <c r="S38" s="3053"/>
      <c r="T38" s="3053"/>
      <c r="U38" s="3053"/>
      <c r="V38" s="3053"/>
      <c r="W38" s="3053"/>
      <c r="X38" s="3053"/>
      <c r="Y38" s="3053"/>
      <c r="Z38" s="3053"/>
      <c r="AA38" s="3053"/>
    </row>
  </sheetData>
  <mergeCells count="28">
    <mergeCell ref="A30:X30"/>
    <mergeCell ref="A37:X37"/>
    <mergeCell ref="V6:W6"/>
    <mergeCell ref="X6:Y6"/>
    <mergeCell ref="A31:X31"/>
    <mergeCell ref="A32:X32"/>
    <mergeCell ref="A33:X33"/>
    <mergeCell ref="A34:X34"/>
    <mergeCell ref="N6:O6"/>
    <mergeCell ref="P6:Q6"/>
    <mergeCell ref="R6:S6"/>
    <mergeCell ref="T6:U6"/>
    <mergeCell ref="A35:X35"/>
    <mergeCell ref="A4:A6"/>
    <mergeCell ref="B4:H4"/>
    <mergeCell ref="J4:P4"/>
    <mergeCell ref="R4:X4"/>
    <mergeCell ref="B5:D5"/>
    <mergeCell ref="F5:H5"/>
    <mergeCell ref="J5:L5"/>
    <mergeCell ref="N5:P5"/>
    <mergeCell ref="R5:T5"/>
    <mergeCell ref="V5:X5"/>
    <mergeCell ref="B6:C6"/>
    <mergeCell ref="D6:E6"/>
    <mergeCell ref="F6:G6"/>
    <mergeCell ref="H6:I6"/>
    <mergeCell ref="J6:K6"/>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&amp;R&amp;"Tahoma,Normal"253</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EB700B"/>
  </sheetPr>
  <dimension ref="A1:Z42"/>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19.28515625" style="3042" customWidth="1"/>
    <col min="2" max="2" width="13.5703125" style="3042" customWidth="1"/>
    <col min="3" max="3" width="1.85546875" style="3042" customWidth="1"/>
    <col min="4" max="4" width="12.5703125" style="3042" customWidth="1"/>
    <col min="5" max="5" width="1.85546875" style="3042" customWidth="1"/>
    <col min="6" max="6" width="5.5703125" style="3042" customWidth="1"/>
    <col min="7" max="7" width="3" style="3042" customWidth="1"/>
    <col min="8" max="8" width="12.5703125" style="3042" customWidth="1"/>
    <col min="9" max="9" width="1.85546875" style="3042" customWidth="1"/>
    <col min="10" max="10" width="5.140625" style="3042" customWidth="1"/>
    <col min="11" max="11" width="0.85546875" style="3042" customWidth="1"/>
    <col min="12" max="12" width="1" style="3042" customWidth="1"/>
    <col min="13" max="13" width="11.42578125" style="3042" customWidth="1"/>
    <col min="14" max="14" width="1.7109375" style="3042" customWidth="1"/>
    <col min="15" max="15" width="10.28515625" style="3042" customWidth="1"/>
    <col min="16" max="16" width="2" style="3042" customWidth="1"/>
    <col min="17" max="17" width="5.28515625" style="3042" customWidth="1"/>
    <col min="18" max="18" width="2" style="3042" customWidth="1"/>
    <col min="19" max="19" width="10.42578125" style="3042" customWidth="1"/>
    <col min="20" max="20" width="2" style="3042" customWidth="1"/>
    <col min="21" max="21" width="6.5703125" style="3042" customWidth="1"/>
    <col min="22" max="22" width="3.140625" style="3042" customWidth="1"/>
    <col min="23" max="23" width="8.42578125" style="3042" customWidth="1"/>
    <col min="24" max="24" width="6.85546875" style="3042" customWidth="1"/>
    <col min="25" max="267" width="15" style="3042" customWidth="1"/>
    <col min="268" max="16384" width="9.140625" style="3042"/>
  </cols>
  <sheetData>
    <row r="1" spans="1:26" ht="15.75" customHeight="1" x14ac:dyDescent="0.25">
      <c r="A1" s="3051" t="s">
        <v>5445</v>
      </c>
      <c r="B1" s="3051"/>
      <c r="C1" s="3051"/>
      <c r="D1" s="3051"/>
      <c r="E1" s="3051"/>
      <c r="F1" s="3052"/>
      <c r="G1" s="3052"/>
      <c r="H1" s="3043"/>
      <c r="I1" s="3043"/>
      <c r="J1" s="3043"/>
      <c r="K1" s="3043"/>
      <c r="L1" s="3043"/>
      <c r="M1" s="3043"/>
      <c r="N1" s="3043"/>
      <c r="O1" s="3043"/>
      <c r="P1" s="3043"/>
      <c r="Q1" s="3084"/>
      <c r="R1" s="3084"/>
      <c r="S1" s="3043"/>
      <c r="T1" s="3043"/>
      <c r="U1" s="3043"/>
      <c r="V1" s="3043"/>
      <c r="W1" s="5760" t="s">
        <v>4973</v>
      </c>
      <c r="X1" s="5760"/>
    </row>
    <row r="2" spans="1:26" ht="15.75" customHeight="1" x14ac:dyDescent="0.25">
      <c r="A2" s="3051" t="s">
        <v>5406</v>
      </c>
      <c r="B2" s="3051"/>
      <c r="C2" s="3051"/>
      <c r="D2" s="3051"/>
      <c r="E2" s="3051"/>
      <c r="F2" s="3052"/>
      <c r="G2" s="3052"/>
      <c r="H2" s="3052"/>
      <c r="I2" s="3052"/>
      <c r="J2" s="3052"/>
      <c r="K2" s="3052"/>
      <c r="L2" s="3052"/>
      <c r="M2" s="3054"/>
      <c r="N2" s="3054"/>
      <c r="O2" s="3084"/>
      <c r="P2" s="3084"/>
      <c r="Q2" s="3084"/>
      <c r="R2" s="3084"/>
      <c r="S2" s="3043"/>
      <c r="T2" s="3043"/>
      <c r="U2" s="3043"/>
      <c r="V2" s="3043"/>
      <c r="W2" s="3043"/>
      <c r="X2" s="3043"/>
    </row>
    <row r="3" spans="1:26" ht="18" customHeight="1" x14ac:dyDescent="0.25">
      <c r="A3" s="3055"/>
      <c r="B3" s="3055"/>
      <c r="C3" s="3055"/>
      <c r="D3" s="3055"/>
      <c r="E3" s="3055"/>
      <c r="F3" s="3055"/>
      <c r="G3" s="3055"/>
      <c r="H3" s="3055"/>
      <c r="I3" s="3055"/>
      <c r="J3" s="3055"/>
      <c r="K3" s="3055"/>
      <c r="L3" s="3055"/>
      <c r="M3" s="3056"/>
      <c r="N3" s="3056"/>
      <c r="O3" s="3084"/>
      <c r="P3" s="3084"/>
      <c r="Q3" s="3084"/>
      <c r="R3" s="3084"/>
      <c r="S3" s="3043"/>
      <c r="T3" s="3043"/>
      <c r="U3" s="3043"/>
      <c r="V3" s="3043"/>
      <c r="W3" s="3043"/>
      <c r="X3" s="3043"/>
    </row>
    <row r="4" spans="1:26" ht="18.75" customHeight="1" x14ac:dyDescent="0.25">
      <c r="A4" s="5761" t="s">
        <v>112</v>
      </c>
      <c r="B4" s="5757" t="s">
        <v>2672</v>
      </c>
      <c r="C4" s="5757"/>
      <c r="D4" s="5757"/>
      <c r="E4" s="5757"/>
      <c r="F4" s="5757"/>
      <c r="G4" s="5757"/>
      <c r="H4" s="5757"/>
      <c r="I4" s="5757"/>
      <c r="J4" s="5757"/>
      <c r="K4" s="3057"/>
      <c r="L4" s="3085"/>
      <c r="M4" s="5757" t="s">
        <v>2770</v>
      </c>
      <c r="N4" s="5757"/>
      <c r="O4" s="5757"/>
      <c r="P4" s="5757"/>
      <c r="Q4" s="5757"/>
      <c r="R4" s="5757"/>
      <c r="S4" s="5757"/>
      <c r="T4" s="5757"/>
      <c r="U4" s="5757"/>
      <c r="V4" s="3057"/>
      <c r="W4" s="5761" t="s">
        <v>2798</v>
      </c>
      <c r="X4" s="5761"/>
    </row>
    <row r="5" spans="1:26" ht="25.5" customHeight="1" x14ac:dyDescent="0.25">
      <c r="A5" s="5761"/>
      <c r="B5" s="5761" t="s">
        <v>2799</v>
      </c>
      <c r="C5" s="5761"/>
      <c r="D5" s="5761" t="s">
        <v>2800</v>
      </c>
      <c r="E5" s="5761"/>
      <c r="F5" s="5761" t="s">
        <v>2801</v>
      </c>
      <c r="G5" s="5761"/>
      <c r="H5" s="5761" t="s">
        <v>2802</v>
      </c>
      <c r="I5" s="5761"/>
      <c r="J5" s="5761" t="s">
        <v>2803</v>
      </c>
      <c r="K5" s="5761"/>
      <c r="L5" s="3086"/>
      <c r="M5" s="5761" t="s">
        <v>2799</v>
      </c>
      <c r="N5" s="5761"/>
      <c r="O5" s="5761" t="s">
        <v>2804</v>
      </c>
      <c r="P5" s="5761"/>
      <c r="Q5" s="5761" t="s">
        <v>2803</v>
      </c>
      <c r="R5" s="5761"/>
      <c r="S5" s="5761" t="s">
        <v>2805</v>
      </c>
      <c r="T5" s="5761"/>
      <c r="U5" s="5761" t="s">
        <v>2801</v>
      </c>
      <c r="V5" s="5761"/>
      <c r="W5" s="5761"/>
      <c r="X5" s="5761"/>
    </row>
    <row r="6" spans="1:26" ht="18.75" customHeight="1" x14ac:dyDescent="0.25">
      <c r="A6" s="3087" t="s">
        <v>2806</v>
      </c>
      <c r="B6" s="3088">
        <v>115639915</v>
      </c>
      <c r="C6" s="3088"/>
      <c r="D6" s="3088">
        <f t="shared" ref="D6:D12" si="0">B6*F6/100</f>
        <v>55969718.859999999</v>
      </c>
      <c r="E6" s="3088"/>
      <c r="F6" s="3088">
        <v>48.4</v>
      </c>
      <c r="G6" s="3088"/>
      <c r="H6" s="3088">
        <f t="shared" ref="H6:H12" si="1">B6*J6/100</f>
        <v>59670196.140000001</v>
      </c>
      <c r="I6" s="3088"/>
      <c r="J6" s="3088">
        <v>51.6</v>
      </c>
      <c r="K6" s="3088"/>
      <c r="L6" s="3088"/>
      <c r="M6" s="3088">
        <f>SUM(M7+M8)</f>
        <v>1824843</v>
      </c>
      <c r="N6" s="3088"/>
      <c r="O6" s="3088">
        <f t="shared" ref="O6:O12" si="2">M6*Q6/100</f>
        <v>877749.48300000001</v>
      </c>
      <c r="P6" s="3088"/>
      <c r="Q6" s="3088">
        <v>48.1</v>
      </c>
      <c r="R6" s="3088"/>
      <c r="S6" s="3088">
        <f t="shared" ref="S6:S12" si="3">M6*U6/100</f>
        <v>947093.51699999999</v>
      </c>
      <c r="T6" s="3088"/>
      <c r="U6" s="3088">
        <v>51.9</v>
      </c>
      <c r="V6" s="3088"/>
      <c r="W6" s="3088">
        <v>1.6</v>
      </c>
      <c r="X6" s="3089"/>
      <c r="Y6" s="3090"/>
    </row>
    <row r="7" spans="1:26" ht="25.5" x14ac:dyDescent="0.25">
      <c r="A7" s="5447" t="s">
        <v>2807</v>
      </c>
      <c r="B7" s="5441">
        <v>29558300</v>
      </c>
      <c r="C7" s="5441"/>
      <c r="D7" s="5441">
        <f t="shared" si="0"/>
        <v>15045174.699999999</v>
      </c>
      <c r="E7" s="5441"/>
      <c r="F7" s="5441">
        <v>50.9</v>
      </c>
      <c r="G7" s="5441"/>
      <c r="H7" s="5441">
        <f t="shared" si="1"/>
        <v>14513125.300000001</v>
      </c>
      <c r="I7" s="5441"/>
      <c r="J7" s="5441">
        <v>49.1</v>
      </c>
      <c r="K7" s="5441"/>
      <c r="L7" s="5441"/>
      <c r="M7" s="5441">
        <v>450356</v>
      </c>
      <c r="N7" s="5441"/>
      <c r="O7" s="5441">
        <f t="shared" si="2"/>
        <v>225628.35600000003</v>
      </c>
      <c r="P7" s="5441"/>
      <c r="Q7" s="5441">
        <v>50.1</v>
      </c>
      <c r="R7" s="5441"/>
      <c r="S7" s="5441">
        <f t="shared" si="3"/>
        <v>224727.64399999997</v>
      </c>
      <c r="T7" s="5441"/>
      <c r="U7" s="5441">
        <v>49.9</v>
      </c>
      <c r="V7" s="5441"/>
      <c r="W7" s="5441">
        <v>1.5</v>
      </c>
      <c r="X7" s="5332"/>
    </row>
    <row r="8" spans="1:26" ht="28.5" customHeight="1" x14ac:dyDescent="0.25">
      <c r="A8" s="5448" t="s">
        <v>2808</v>
      </c>
      <c r="B8" s="5443">
        <v>86081615</v>
      </c>
      <c r="C8" s="5443"/>
      <c r="D8" s="5443">
        <f t="shared" si="0"/>
        <v>40888767.125</v>
      </c>
      <c r="E8" s="5443"/>
      <c r="F8" s="5443">
        <v>47.5</v>
      </c>
      <c r="G8" s="5443"/>
      <c r="H8" s="5443">
        <f t="shared" si="1"/>
        <v>45192847.875</v>
      </c>
      <c r="I8" s="5443"/>
      <c r="J8" s="5443">
        <v>52.5</v>
      </c>
      <c r="K8" s="5443"/>
      <c r="L8" s="5443"/>
      <c r="M8" s="5443">
        <v>1374487</v>
      </c>
      <c r="N8" s="5443"/>
      <c r="O8" s="5443">
        <f t="shared" si="2"/>
        <v>652881.32499999995</v>
      </c>
      <c r="P8" s="5443"/>
      <c r="Q8" s="5443">
        <v>47.5</v>
      </c>
      <c r="R8" s="5443"/>
      <c r="S8" s="5444">
        <f t="shared" si="3"/>
        <v>721605.67500000005</v>
      </c>
      <c r="T8" s="5444"/>
      <c r="U8" s="5443">
        <v>52.5</v>
      </c>
      <c r="V8" s="5443"/>
      <c r="W8" s="5443">
        <v>1.6</v>
      </c>
      <c r="X8" s="5335"/>
      <c r="Y8" s="3091"/>
    </row>
    <row r="9" spans="1:26" ht="39.75" customHeight="1" x14ac:dyDescent="0.25">
      <c r="A9" s="5446" t="s">
        <v>2809</v>
      </c>
      <c r="B9" s="5437">
        <v>35388309</v>
      </c>
      <c r="C9" s="5437"/>
      <c r="D9" s="5437">
        <f t="shared" si="0"/>
        <v>9590231.7390000001</v>
      </c>
      <c r="E9" s="5437"/>
      <c r="F9" s="5437">
        <v>27.1</v>
      </c>
      <c r="G9" s="5437"/>
      <c r="H9" s="5437">
        <f t="shared" si="1"/>
        <v>25798077.261000004</v>
      </c>
      <c r="I9" s="5437"/>
      <c r="J9" s="5437">
        <v>72.900000000000006</v>
      </c>
      <c r="K9" s="5437"/>
      <c r="L9" s="5437"/>
      <c r="M9" s="5437">
        <v>581311</v>
      </c>
      <c r="N9" s="5437"/>
      <c r="O9" s="5437">
        <f t="shared" si="2"/>
        <v>169742.81200000001</v>
      </c>
      <c r="P9" s="5437"/>
      <c r="Q9" s="5437">
        <v>29.2</v>
      </c>
      <c r="R9" s="5437"/>
      <c r="S9" s="5445">
        <f t="shared" si="3"/>
        <v>411568.18799999997</v>
      </c>
      <c r="T9" s="5445"/>
      <c r="U9" s="5437">
        <v>70.8</v>
      </c>
      <c r="V9" s="5437"/>
      <c r="W9" s="5437">
        <v>1.6</v>
      </c>
      <c r="X9" s="5335"/>
    </row>
    <row r="10" spans="1:26" ht="39.75" customHeight="1" x14ac:dyDescent="0.25">
      <c r="A10" s="5446" t="s">
        <v>2810</v>
      </c>
      <c r="B10" s="5437">
        <v>50693306</v>
      </c>
      <c r="C10" s="5437"/>
      <c r="D10" s="5437">
        <f t="shared" si="0"/>
        <v>31328463.107999995</v>
      </c>
      <c r="E10" s="5437"/>
      <c r="F10" s="5437">
        <v>61.8</v>
      </c>
      <c r="G10" s="5437"/>
      <c r="H10" s="5437">
        <f t="shared" si="1"/>
        <v>19364842.892000001</v>
      </c>
      <c r="I10" s="5437"/>
      <c r="J10" s="5437">
        <v>38.200000000000003</v>
      </c>
      <c r="K10" s="5437"/>
      <c r="L10" s="5437"/>
      <c r="M10" s="5437">
        <v>793176</v>
      </c>
      <c r="N10" s="5437"/>
      <c r="O10" s="5437">
        <f t="shared" si="2"/>
        <v>482251.00799999997</v>
      </c>
      <c r="P10" s="5437"/>
      <c r="Q10" s="5437">
        <v>60.8</v>
      </c>
      <c r="R10" s="5437"/>
      <c r="S10" s="5445">
        <f t="shared" si="3"/>
        <v>310924.99200000003</v>
      </c>
      <c r="T10" s="5445"/>
      <c r="U10" s="5437">
        <v>39.200000000000003</v>
      </c>
      <c r="V10" s="5437"/>
      <c r="W10" s="5437">
        <v>1.6</v>
      </c>
      <c r="X10" s="5335"/>
      <c r="Y10" s="3092"/>
      <c r="Z10" s="3092"/>
    </row>
    <row r="11" spans="1:26" ht="15.75" customHeight="1" x14ac:dyDescent="0.25">
      <c r="A11" s="5446" t="s">
        <v>2811</v>
      </c>
      <c r="B11" s="5437">
        <v>48203851</v>
      </c>
      <c r="C11" s="5437"/>
      <c r="D11" s="5437">
        <f t="shared" si="0"/>
        <v>29789979.917999998</v>
      </c>
      <c r="E11" s="5437"/>
      <c r="F11" s="5437">
        <v>61.8</v>
      </c>
      <c r="G11" s="5437"/>
      <c r="H11" s="5437">
        <f t="shared" si="1"/>
        <v>18413871.082000002</v>
      </c>
      <c r="I11" s="5437"/>
      <c r="J11" s="5437">
        <v>38.200000000000003</v>
      </c>
      <c r="K11" s="5437"/>
      <c r="L11" s="5437"/>
      <c r="M11" s="5437">
        <v>759972</v>
      </c>
      <c r="N11" s="5437"/>
      <c r="O11" s="5437">
        <f t="shared" si="2"/>
        <v>458263.11600000004</v>
      </c>
      <c r="P11" s="5437"/>
      <c r="Q11" s="5437">
        <v>60.3</v>
      </c>
      <c r="R11" s="5437"/>
      <c r="S11" s="5445">
        <f t="shared" si="3"/>
        <v>301708.88400000002</v>
      </c>
      <c r="T11" s="5445"/>
      <c r="U11" s="5437">
        <v>39.700000000000003</v>
      </c>
      <c r="V11" s="5437"/>
      <c r="W11" s="5437">
        <v>1.6</v>
      </c>
      <c r="X11" s="5335"/>
    </row>
    <row r="12" spans="1:26" ht="15.75" customHeight="1" x14ac:dyDescent="0.25">
      <c r="A12" s="5446" t="s">
        <v>2812</v>
      </c>
      <c r="B12" s="5437">
        <v>2489455</v>
      </c>
      <c r="C12" s="5437"/>
      <c r="D12" s="5437">
        <f t="shared" si="0"/>
        <v>1540972.645</v>
      </c>
      <c r="E12" s="5437"/>
      <c r="F12" s="5437">
        <v>61.9</v>
      </c>
      <c r="G12" s="5437"/>
      <c r="H12" s="5437">
        <f t="shared" si="1"/>
        <v>948482.35499999998</v>
      </c>
      <c r="I12" s="5437"/>
      <c r="J12" s="5437">
        <v>38.1</v>
      </c>
      <c r="K12" s="5437"/>
      <c r="L12" s="5437"/>
      <c r="M12" s="5437">
        <v>33204</v>
      </c>
      <c r="N12" s="5437"/>
      <c r="O12" s="5437">
        <f t="shared" si="2"/>
        <v>24072.9</v>
      </c>
      <c r="P12" s="5437"/>
      <c r="Q12" s="5437">
        <v>72.5</v>
      </c>
      <c r="R12" s="5437"/>
      <c r="S12" s="5445">
        <f t="shared" si="3"/>
        <v>9131.1</v>
      </c>
      <c r="T12" s="5445"/>
      <c r="U12" s="5437">
        <v>27.5</v>
      </c>
      <c r="V12" s="5437"/>
      <c r="W12" s="5437">
        <v>1.3</v>
      </c>
      <c r="X12" s="5335"/>
    </row>
    <row r="13" spans="1:26" ht="25.5" customHeight="1" x14ac:dyDescent="0.25">
      <c r="A13" s="5762" t="s">
        <v>2813</v>
      </c>
      <c r="B13" s="5762"/>
      <c r="C13" s="5762"/>
      <c r="D13" s="5762"/>
      <c r="E13" s="5443"/>
      <c r="F13" s="5443"/>
      <c r="G13" s="5443"/>
      <c r="H13" s="5443"/>
      <c r="I13" s="5443"/>
      <c r="J13" s="5443"/>
      <c r="K13" s="5443"/>
      <c r="L13" s="5443"/>
      <c r="M13" s="5443"/>
      <c r="N13" s="5443"/>
      <c r="O13" s="5443"/>
      <c r="P13" s="5443"/>
      <c r="Q13" s="5443"/>
      <c r="R13" s="5443"/>
      <c r="S13" s="5443"/>
      <c r="T13" s="5443"/>
      <c r="U13" s="5443"/>
      <c r="V13" s="5443"/>
      <c r="W13" s="5443"/>
      <c r="X13" s="5335"/>
    </row>
    <row r="14" spans="1:26" ht="40.5" customHeight="1" x14ac:dyDescent="0.25">
      <c r="A14" s="5446" t="s">
        <v>2814</v>
      </c>
      <c r="B14" s="5437">
        <v>0.57999999999999996</v>
      </c>
      <c r="C14" s="5437"/>
      <c r="D14" s="5437">
        <v>0.77</v>
      </c>
      <c r="E14" s="5437"/>
      <c r="F14" s="5437">
        <v>132.80000000000001</v>
      </c>
      <c r="G14" s="5437"/>
      <c r="H14" s="5437">
        <v>0.43</v>
      </c>
      <c r="I14" s="5437"/>
      <c r="J14" s="5437">
        <v>74.099999999999994</v>
      </c>
      <c r="K14" s="5437"/>
      <c r="L14" s="5437"/>
      <c r="M14" s="5437">
        <v>0.56999999999999995</v>
      </c>
      <c r="N14" s="5437"/>
      <c r="O14" s="5437">
        <v>0.74</v>
      </c>
      <c r="P14" s="5437"/>
      <c r="Q14" s="5437">
        <v>129.80000000000001</v>
      </c>
      <c r="R14" s="5437"/>
      <c r="S14" s="5437">
        <f>S10/S8</f>
        <v>0.4308793608087963</v>
      </c>
      <c r="T14" s="5437"/>
      <c r="U14" s="5437">
        <v>75.5</v>
      </c>
      <c r="V14" s="5437"/>
      <c r="W14" s="5437">
        <v>98.2</v>
      </c>
      <c r="X14" s="5335"/>
    </row>
    <row r="15" spans="1:26" ht="39.75" customHeight="1" x14ac:dyDescent="0.25">
      <c r="A15" s="5449" t="s">
        <v>2815</v>
      </c>
      <c r="B15" s="5439">
        <v>0.04</v>
      </c>
      <c r="C15" s="5439"/>
      <c r="D15" s="5439">
        <v>0.05</v>
      </c>
      <c r="E15" s="5439"/>
      <c r="F15" s="5439">
        <v>125</v>
      </c>
      <c r="G15" s="5439"/>
      <c r="H15" s="5439">
        <v>0.05</v>
      </c>
      <c r="I15" s="5439"/>
      <c r="J15" s="5439">
        <v>125</v>
      </c>
      <c r="K15" s="5439"/>
      <c r="L15" s="5439"/>
      <c r="M15" s="5439">
        <v>0.04</v>
      </c>
      <c r="N15" s="5439"/>
      <c r="O15" s="5439">
        <v>0.05</v>
      </c>
      <c r="P15" s="5439"/>
      <c r="Q15" s="5439">
        <v>125</v>
      </c>
      <c r="R15" s="5439"/>
      <c r="S15" s="5439">
        <f>S12/S10</f>
        <v>2.9367533118727231E-2</v>
      </c>
      <c r="T15" s="5439"/>
      <c r="U15" s="5439">
        <v>73.400000000000006</v>
      </c>
      <c r="V15" s="5439"/>
      <c r="W15" s="5439">
        <f>M15/B15*100</f>
        <v>100</v>
      </c>
      <c r="X15" s="5339"/>
    </row>
    <row r="16" spans="1:26" ht="18" customHeight="1" x14ac:dyDescent="0.25">
      <c r="A16" s="3093"/>
      <c r="B16" s="3093"/>
      <c r="C16" s="3093"/>
      <c r="D16" s="3093"/>
      <c r="E16" s="3093"/>
      <c r="F16" s="3093"/>
      <c r="G16" s="3093"/>
      <c r="H16" s="3093"/>
      <c r="I16" s="3093"/>
      <c r="J16" s="3093"/>
      <c r="K16" s="3093"/>
      <c r="L16" s="3093"/>
      <c r="M16" s="3094"/>
      <c r="N16" s="3094"/>
      <c r="O16" s="3082"/>
      <c r="P16" s="3082"/>
      <c r="Q16" s="3082"/>
      <c r="R16" s="3082"/>
      <c r="S16" s="3095"/>
      <c r="T16" s="3095"/>
      <c r="U16" s="3095"/>
      <c r="V16" s="3095"/>
      <c r="W16" s="3095"/>
      <c r="X16" s="3095"/>
    </row>
    <row r="17" spans="1:24" ht="15" customHeight="1" x14ac:dyDescent="0.25">
      <c r="A17" s="5758" t="s">
        <v>2816</v>
      </c>
      <c r="B17" s="5758"/>
      <c r="C17" s="5758"/>
      <c r="D17" s="5758"/>
      <c r="E17" s="5758"/>
      <c r="F17" s="5758"/>
      <c r="G17" s="5758"/>
      <c r="H17" s="5758"/>
      <c r="I17" s="5758"/>
      <c r="J17" s="5758"/>
      <c r="K17" s="5758"/>
      <c r="L17" s="5758"/>
      <c r="M17" s="5758"/>
      <c r="N17" s="5758"/>
      <c r="O17" s="5758"/>
      <c r="P17" s="5758"/>
      <c r="Q17" s="5758"/>
      <c r="R17" s="5758"/>
      <c r="S17" s="5758"/>
      <c r="T17" s="5758"/>
      <c r="U17" s="5758"/>
      <c r="V17" s="5758"/>
      <c r="W17" s="5758"/>
      <c r="X17" s="3095"/>
    </row>
    <row r="18" spans="1:24" ht="12.75" customHeight="1" x14ac:dyDescent="0.25">
      <c r="A18" s="3053"/>
      <c r="B18" s="3053"/>
      <c r="C18" s="3053"/>
      <c r="D18" s="3053"/>
      <c r="E18" s="3053"/>
      <c r="F18" s="3053"/>
      <c r="G18" s="3053"/>
      <c r="H18" s="3053"/>
      <c r="I18" s="3053"/>
      <c r="J18" s="3053"/>
      <c r="K18" s="3053"/>
      <c r="L18" s="3053"/>
      <c r="M18" s="3096"/>
      <c r="N18" s="3096"/>
      <c r="O18" s="3053"/>
      <c r="P18" s="3053"/>
    </row>
    <row r="19" spans="1:24" ht="12.75" customHeight="1" x14ac:dyDescent="0.25">
      <c r="F19" s="3053"/>
      <c r="G19" s="3053"/>
      <c r="M19" s="3096"/>
      <c r="N19" s="3096"/>
      <c r="O19" s="3053"/>
      <c r="P19" s="3053"/>
    </row>
    <row r="20" spans="1:24" ht="12.75" customHeight="1" x14ac:dyDescent="0.25">
      <c r="M20" s="3096"/>
      <c r="N20" s="3096"/>
      <c r="O20" s="3053"/>
      <c r="P20" s="3053"/>
    </row>
    <row r="21" spans="1:24" ht="12.75" customHeight="1" x14ac:dyDescent="0.25">
      <c r="M21" s="3096"/>
      <c r="N21" s="3096"/>
      <c r="O21" s="3053"/>
      <c r="P21" s="3053"/>
      <c r="U21" s="3097"/>
      <c r="V21" s="3097"/>
    </row>
    <row r="22" spans="1:24" ht="12.75" customHeight="1" x14ac:dyDescent="0.25">
      <c r="M22" s="3096"/>
      <c r="N22" s="3096"/>
      <c r="O22" s="3053"/>
      <c r="P22" s="3053"/>
    </row>
    <row r="23" spans="1:24" x14ac:dyDescent="0.25">
      <c r="M23" s="3096"/>
      <c r="N23" s="3096"/>
      <c r="O23" s="3053"/>
      <c r="P23" s="3053"/>
    </row>
    <row r="24" spans="1:24" ht="12.75" customHeight="1" x14ac:dyDescent="0.25">
      <c r="M24" s="3096"/>
      <c r="N24" s="3096"/>
      <c r="O24" s="3053"/>
      <c r="P24" s="3053"/>
    </row>
    <row r="25" spans="1:24" ht="12.75" customHeight="1" x14ac:dyDescent="0.25">
      <c r="M25" s="3096"/>
      <c r="N25" s="3096"/>
      <c r="O25" s="3053"/>
      <c r="P25" s="3053"/>
    </row>
    <row r="26" spans="1:24" ht="12.75" customHeight="1" x14ac:dyDescent="0.25">
      <c r="M26" s="3096"/>
      <c r="N26" s="3096"/>
      <c r="O26" s="3053"/>
      <c r="P26" s="3053"/>
    </row>
    <row r="27" spans="1:24" ht="12.75" customHeight="1" x14ac:dyDescent="0.25">
      <c r="M27" s="3096"/>
      <c r="N27" s="3096"/>
      <c r="O27" s="3053"/>
      <c r="P27" s="3053"/>
    </row>
    <row r="28" spans="1:24" x14ac:dyDescent="0.25">
      <c r="M28" s="3096"/>
      <c r="N28" s="3096"/>
      <c r="O28" s="3053"/>
      <c r="P28" s="3053"/>
    </row>
    <row r="29" spans="1:24" ht="12.75" customHeight="1" x14ac:dyDescent="0.25">
      <c r="M29" s="3096"/>
      <c r="N29" s="3096"/>
      <c r="O29" s="3053"/>
      <c r="P29" s="3053"/>
    </row>
    <row r="30" spans="1:24" ht="12.75" customHeight="1" x14ac:dyDescent="0.25">
      <c r="M30" s="3096"/>
      <c r="N30" s="3096"/>
      <c r="O30" s="3053"/>
      <c r="P30" s="3053"/>
    </row>
    <row r="31" spans="1:24" ht="12.75" customHeight="1" x14ac:dyDescent="0.25">
      <c r="M31" s="3096"/>
      <c r="N31" s="3096"/>
      <c r="O31" s="3053"/>
      <c r="P31" s="3053"/>
    </row>
    <row r="32" spans="1:24" ht="12.75" customHeight="1" x14ac:dyDescent="0.25">
      <c r="M32" s="3098"/>
      <c r="N32" s="3098"/>
      <c r="O32" s="3077"/>
      <c r="P32" s="3077"/>
      <c r="Q32" s="3078"/>
      <c r="R32" s="3078"/>
      <c r="S32" s="3078"/>
      <c r="T32" s="3078"/>
    </row>
    <row r="33" spans="13:20" x14ac:dyDescent="0.25">
      <c r="M33" s="3098"/>
      <c r="N33" s="3098"/>
      <c r="O33" s="3077"/>
      <c r="P33" s="3077"/>
      <c r="Q33" s="3078"/>
      <c r="R33" s="3078"/>
      <c r="S33" s="3078"/>
      <c r="T33" s="3078"/>
    </row>
    <row r="34" spans="13:20" x14ac:dyDescent="0.25">
      <c r="M34" s="3077"/>
      <c r="N34" s="3077"/>
      <c r="O34" s="3077"/>
      <c r="P34" s="3077"/>
      <c r="Q34" s="3077"/>
      <c r="R34" s="3077"/>
      <c r="S34" s="3078"/>
      <c r="T34" s="3078"/>
    </row>
    <row r="35" spans="13:20" x14ac:dyDescent="0.25">
      <c r="M35" s="3077"/>
      <c r="N35" s="3077"/>
      <c r="O35" s="3077"/>
      <c r="P35" s="3077"/>
      <c r="Q35" s="3077"/>
      <c r="R35" s="3077"/>
      <c r="S35" s="3078"/>
      <c r="T35" s="3078"/>
    </row>
    <row r="36" spans="13:20" x14ac:dyDescent="0.25">
      <c r="M36" s="3077"/>
      <c r="N36" s="3077"/>
      <c r="O36" s="3077"/>
      <c r="P36" s="3077"/>
      <c r="Q36" s="3077"/>
      <c r="R36" s="3077"/>
      <c r="S36" s="3078"/>
      <c r="T36" s="3078"/>
    </row>
    <row r="37" spans="13:20" ht="40.5" customHeight="1" x14ac:dyDescent="0.25">
      <c r="M37" s="3077"/>
      <c r="N37" s="3077"/>
      <c r="O37" s="3077"/>
      <c r="P37" s="3077"/>
      <c r="Q37" s="3077"/>
      <c r="R37" s="3077"/>
      <c r="S37" s="3078"/>
      <c r="T37" s="3078"/>
    </row>
    <row r="38" spans="13:20" x14ac:dyDescent="0.25">
      <c r="M38" s="3053"/>
      <c r="N38" s="3053"/>
      <c r="O38" s="3053"/>
      <c r="P38" s="3053"/>
      <c r="Q38" s="3053"/>
      <c r="R38" s="3053"/>
    </row>
    <row r="39" spans="13:20" ht="28.5" customHeight="1" x14ac:dyDescent="0.25">
      <c r="M39" s="3053"/>
      <c r="N39" s="3053"/>
      <c r="O39" s="3053"/>
      <c r="P39" s="3053"/>
      <c r="Q39" s="3053"/>
      <c r="R39" s="3053"/>
    </row>
    <row r="40" spans="13:20" x14ac:dyDescent="0.25">
      <c r="M40" s="3053"/>
      <c r="N40" s="3053"/>
      <c r="O40" s="3053"/>
      <c r="P40" s="3053"/>
      <c r="Q40" s="3053"/>
      <c r="R40" s="3053"/>
    </row>
    <row r="41" spans="13:20" x14ac:dyDescent="0.25">
      <c r="M41" s="3053"/>
      <c r="N41" s="3053"/>
      <c r="O41" s="3053"/>
      <c r="P41" s="3053"/>
      <c r="Q41" s="3053"/>
      <c r="R41" s="3053"/>
    </row>
    <row r="42" spans="13:20" x14ac:dyDescent="0.25">
      <c r="M42" s="3053"/>
      <c r="N42" s="3053"/>
      <c r="O42" s="3053"/>
      <c r="P42" s="3053"/>
      <c r="Q42" s="3053"/>
      <c r="R42" s="3053"/>
    </row>
  </sheetData>
  <mergeCells count="17">
    <mergeCell ref="A17:W17"/>
    <mergeCell ref="M5:N5"/>
    <mergeCell ref="O5:P5"/>
    <mergeCell ref="Q5:R5"/>
    <mergeCell ref="S5:T5"/>
    <mergeCell ref="U5:V5"/>
    <mergeCell ref="A13:D13"/>
    <mergeCell ref="W1:X1"/>
    <mergeCell ref="A4:A5"/>
    <mergeCell ref="B4:J4"/>
    <mergeCell ref="M4:U4"/>
    <mergeCell ref="W4:X5"/>
    <mergeCell ref="B5:C5"/>
    <mergeCell ref="D5:E5"/>
    <mergeCell ref="F5:G5"/>
    <mergeCell ref="H5:I5"/>
    <mergeCell ref="J5:K5"/>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&amp;L&amp;"Tahoma,Normal"254</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EB700B"/>
  </sheetPr>
  <dimension ref="A1:Z42"/>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18.42578125" style="3042" customWidth="1"/>
    <col min="2" max="2" width="13.85546875" style="3042" customWidth="1"/>
    <col min="3" max="3" width="1.85546875" style="3042" customWidth="1"/>
    <col min="4" max="4" width="13.140625" style="3042" customWidth="1"/>
    <col min="5" max="5" width="1.85546875" style="3042" customWidth="1"/>
    <col min="6" max="6" width="6.140625" style="3042" customWidth="1"/>
    <col min="7" max="7" width="1.5703125" style="3042" customWidth="1"/>
    <col min="8" max="8" width="12.7109375" style="3042" customWidth="1"/>
    <col min="9" max="9" width="1.42578125" style="3042" customWidth="1"/>
    <col min="10" max="10" width="6.140625" style="3042" customWidth="1"/>
    <col min="11" max="11" width="0.7109375" style="3042" customWidth="1"/>
    <col min="12" max="12" width="1.28515625" style="3042" customWidth="1"/>
    <col min="13" max="13" width="11.7109375" style="3042" customWidth="1"/>
    <col min="14" max="14" width="1.85546875" style="3042" customWidth="1"/>
    <col min="15" max="15" width="10.5703125" style="3042" customWidth="1"/>
    <col min="16" max="16" width="1.85546875" style="3042" customWidth="1"/>
    <col min="17" max="17" width="7.42578125" style="3042" customWidth="1"/>
    <col min="18" max="18" width="1.85546875" style="3042" customWidth="1"/>
    <col min="19" max="19" width="11" style="3042" customWidth="1"/>
    <col min="20" max="20" width="1.85546875" style="3042" customWidth="1"/>
    <col min="21" max="21" width="7" style="3042" customWidth="1"/>
    <col min="22" max="22" width="1.85546875" style="3042" customWidth="1"/>
    <col min="23" max="23" width="8.28515625" style="3042" customWidth="1"/>
    <col min="24" max="24" width="5.7109375" style="3042" customWidth="1"/>
    <col min="25" max="266" width="14.42578125" style="3042" customWidth="1"/>
    <col min="267" max="16384" width="9.140625" style="3042"/>
  </cols>
  <sheetData>
    <row r="1" spans="1:26" ht="15.75" customHeight="1" x14ac:dyDescent="0.25">
      <c r="A1" s="3051" t="s">
        <v>5445</v>
      </c>
      <c r="B1" s="3051"/>
      <c r="C1" s="3051"/>
      <c r="D1" s="3051"/>
      <c r="E1" s="3051"/>
      <c r="F1" s="3052"/>
      <c r="G1" s="3052"/>
      <c r="H1" s="3104"/>
      <c r="I1" s="3104"/>
      <c r="J1" s="3104"/>
      <c r="K1" s="3104"/>
      <c r="L1" s="3104"/>
      <c r="M1" s="3104"/>
      <c r="N1" s="3104"/>
      <c r="O1" s="3104"/>
      <c r="P1" s="3104"/>
      <c r="Q1" s="4992"/>
      <c r="R1" s="4992"/>
      <c r="S1" s="3104"/>
      <c r="T1" s="3104"/>
      <c r="U1" s="3104"/>
      <c r="V1" s="3104"/>
      <c r="W1" s="3104"/>
      <c r="X1" s="4939" t="s">
        <v>4974</v>
      </c>
    </row>
    <row r="2" spans="1:26" ht="15.75" customHeight="1" x14ac:dyDescent="0.25">
      <c r="A2" s="3051" t="s">
        <v>5407</v>
      </c>
      <c r="B2" s="3051"/>
      <c r="C2" s="3051"/>
      <c r="D2" s="3051"/>
      <c r="E2" s="3051"/>
      <c r="F2" s="3052"/>
      <c r="G2" s="3052"/>
      <c r="H2" s="3052"/>
      <c r="I2" s="3052"/>
      <c r="J2" s="3052"/>
      <c r="K2" s="3052"/>
      <c r="L2" s="3054"/>
      <c r="M2" s="3054"/>
      <c r="N2" s="3054"/>
      <c r="O2" s="4992"/>
      <c r="P2" s="4992"/>
      <c r="Q2" s="4992"/>
      <c r="R2" s="4992"/>
      <c r="S2" s="3104"/>
      <c r="T2" s="3104"/>
      <c r="U2" s="3104"/>
      <c r="V2" s="3104"/>
      <c r="W2" s="3104"/>
      <c r="X2" s="3104"/>
    </row>
    <row r="3" spans="1:26" ht="18" customHeight="1" x14ac:dyDescent="0.25">
      <c r="A3" s="4573"/>
      <c r="B3" s="4573"/>
      <c r="C3" s="4573"/>
      <c r="D3" s="4573"/>
      <c r="E3" s="4573"/>
      <c r="F3" s="4573"/>
      <c r="G3" s="4573"/>
      <c r="H3" s="4573"/>
      <c r="I3" s="4573"/>
      <c r="J3" s="4573"/>
      <c r="K3" s="4573"/>
      <c r="L3" s="4574"/>
      <c r="M3" s="4574"/>
      <c r="N3" s="4574"/>
      <c r="O3" s="4992"/>
      <c r="P3" s="4992"/>
      <c r="Q3" s="4992"/>
      <c r="R3" s="4992"/>
      <c r="S3" s="3104"/>
      <c r="T3" s="3104"/>
      <c r="U3" s="3104"/>
      <c r="V3" s="3104"/>
      <c r="W3" s="3104"/>
      <c r="X3" s="3104"/>
    </row>
    <row r="4" spans="1:26" ht="18.75" customHeight="1" x14ac:dyDescent="0.25">
      <c r="A4" s="5763" t="s">
        <v>112</v>
      </c>
      <c r="B4" s="5757" t="s">
        <v>2672</v>
      </c>
      <c r="C4" s="5757"/>
      <c r="D4" s="5757"/>
      <c r="E4" s="5757"/>
      <c r="F4" s="5757"/>
      <c r="G4" s="5757"/>
      <c r="H4" s="5757"/>
      <c r="I4" s="5757"/>
      <c r="J4" s="5757"/>
      <c r="K4" s="4940"/>
      <c r="L4" s="3085"/>
      <c r="M4" s="5757" t="s">
        <v>2770</v>
      </c>
      <c r="N4" s="5757"/>
      <c r="O4" s="5757"/>
      <c r="P4" s="5757"/>
      <c r="Q4" s="5757"/>
      <c r="R4" s="5757"/>
      <c r="S4" s="5757"/>
      <c r="T4" s="5757"/>
      <c r="U4" s="5757"/>
      <c r="V4" s="4940"/>
      <c r="W4" s="5763" t="s">
        <v>2798</v>
      </c>
      <c r="X4" s="5763"/>
    </row>
    <row r="5" spans="1:26" ht="37.5" customHeight="1" x14ac:dyDescent="0.25">
      <c r="A5" s="5764"/>
      <c r="B5" s="5763" t="s">
        <v>2799</v>
      </c>
      <c r="C5" s="5763"/>
      <c r="D5" s="5763" t="s">
        <v>2800</v>
      </c>
      <c r="E5" s="5763"/>
      <c r="F5" s="5763" t="s">
        <v>2801</v>
      </c>
      <c r="G5" s="5763"/>
      <c r="H5" s="5763" t="s">
        <v>2802</v>
      </c>
      <c r="I5" s="5763"/>
      <c r="J5" s="5764" t="s">
        <v>2803</v>
      </c>
      <c r="K5" s="5764"/>
      <c r="L5" s="4941"/>
      <c r="M5" s="5763" t="s">
        <v>2799</v>
      </c>
      <c r="N5" s="5763"/>
      <c r="O5" s="5763" t="s">
        <v>2804</v>
      </c>
      <c r="P5" s="5763"/>
      <c r="Q5" s="5763" t="s">
        <v>2803</v>
      </c>
      <c r="R5" s="5763"/>
      <c r="S5" s="5763" t="s">
        <v>2805</v>
      </c>
      <c r="T5" s="5763"/>
      <c r="U5" s="5764" t="s">
        <v>2801</v>
      </c>
      <c r="V5" s="5764"/>
      <c r="W5" s="5765"/>
      <c r="X5" s="5765"/>
    </row>
    <row r="6" spans="1:26" ht="27.75" customHeight="1" x14ac:dyDescent="0.25">
      <c r="A6" s="3102" t="s">
        <v>2806</v>
      </c>
      <c r="B6" s="3063">
        <f>SUM(D6+H6)</f>
        <v>119224847</v>
      </c>
      <c r="C6" s="3063"/>
      <c r="D6" s="3063">
        <v>57734965</v>
      </c>
      <c r="E6" s="3063"/>
      <c r="F6" s="3063">
        <v>48.4</v>
      </c>
      <c r="G6" s="3063"/>
      <c r="H6" s="3063">
        <v>61489882</v>
      </c>
      <c r="I6" s="3063"/>
      <c r="J6" s="3063">
        <v>51.5</v>
      </c>
      <c r="K6" s="3063"/>
      <c r="L6" s="3063"/>
      <c r="M6" s="3063">
        <f>SUM(O6+S6)</f>
        <v>1882985</v>
      </c>
      <c r="N6" s="3063"/>
      <c r="O6" s="3063">
        <v>894333</v>
      </c>
      <c r="P6" s="3063"/>
      <c r="Q6" s="3063">
        <v>47.5</v>
      </c>
      <c r="R6" s="3063"/>
      <c r="S6" s="3063">
        <v>988652</v>
      </c>
      <c r="T6" s="3063"/>
      <c r="U6" s="3063">
        <v>52.5</v>
      </c>
      <c r="V6" s="3063"/>
      <c r="W6" s="3063">
        <v>1.5</v>
      </c>
      <c r="X6" s="4993"/>
    </row>
    <row r="7" spans="1:26" ht="38.25" x14ac:dyDescent="0.25">
      <c r="A7" s="5440" t="s">
        <v>2807</v>
      </c>
      <c r="B7" s="5441">
        <f>SUM(D7+H7)</f>
        <v>30629018</v>
      </c>
      <c r="C7" s="5441"/>
      <c r="D7" s="5441">
        <f>+D6-D8</f>
        <v>15625332</v>
      </c>
      <c r="E7" s="5441"/>
      <c r="F7" s="5441">
        <v>51</v>
      </c>
      <c r="G7" s="5441"/>
      <c r="H7" s="5441">
        <f>+H6-H8</f>
        <v>15003686</v>
      </c>
      <c r="I7" s="5441"/>
      <c r="J7" s="5441">
        <v>49</v>
      </c>
      <c r="K7" s="5441"/>
      <c r="L7" s="5441"/>
      <c r="M7" s="5441">
        <f>SUM(O7+S7)</f>
        <v>455824</v>
      </c>
      <c r="N7" s="5441"/>
      <c r="O7" s="5441">
        <v>235211</v>
      </c>
      <c r="P7" s="5441"/>
      <c r="Q7" s="5441">
        <v>51.6</v>
      </c>
      <c r="R7" s="5441"/>
      <c r="S7" s="5441">
        <v>220613</v>
      </c>
      <c r="T7" s="5441"/>
      <c r="U7" s="5441">
        <v>48.4</v>
      </c>
      <c r="V7" s="5441"/>
      <c r="W7" s="5441">
        <v>1.4</v>
      </c>
      <c r="X7" s="5332"/>
    </row>
    <row r="8" spans="1:26" ht="39.75" customHeight="1" x14ac:dyDescent="0.25">
      <c r="A8" s="5442" t="s">
        <v>2808</v>
      </c>
      <c r="B8" s="5443">
        <f>SUM(D8+H8)</f>
        <v>88595829</v>
      </c>
      <c r="C8" s="5443"/>
      <c r="D8" s="5443">
        <v>42109633</v>
      </c>
      <c r="E8" s="5443"/>
      <c r="F8" s="5443">
        <v>47.5</v>
      </c>
      <c r="G8" s="5443"/>
      <c r="H8" s="5443">
        <v>46486196</v>
      </c>
      <c r="I8" s="5443"/>
      <c r="J8" s="5443">
        <v>52.5</v>
      </c>
      <c r="K8" s="5443"/>
      <c r="L8" s="5443"/>
      <c r="M8" s="5443">
        <f>SUM(O8+S8)</f>
        <v>1427161</v>
      </c>
      <c r="N8" s="5443"/>
      <c r="O8" s="5443">
        <v>659122</v>
      </c>
      <c r="P8" s="5443"/>
      <c r="Q8" s="5443">
        <v>46.2</v>
      </c>
      <c r="R8" s="5443"/>
      <c r="S8" s="5444">
        <v>768039</v>
      </c>
      <c r="T8" s="5444"/>
      <c r="U8" s="5443">
        <v>53.8</v>
      </c>
      <c r="V8" s="5443"/>
      <c r="W8" s="5443">
        <v>1.61</v>
      </c>
      <c r="X8" s="5335"/>
    </row>
    <row r="9" spans="1:26" ht="39" customHeight="1" x14ac:dyDescent="0.25">
      <c r="A9" s="5436" t="s">
        <v>2809</v>
      </c>
      <c r="B9" s="5437">
        <f t="shared" ref="B9:B12" si="0">SUM(D9+H9)</f>
        <v>36805192</v>
      </c>
      <c r="C9" s="5437"/>
      <c r="D9" s="5437">
        <v>9938451</v>
      </c>
      <c r="E9" s="5437"/>
      <c r="F9" s="5437">
        <v>27</v>
      </c>
      <c r="G9" s="5437"/>
      <c r="H9" s="5437">
        <v>26866741</v>
      </c>
      <c r="I9" s="5437"/>
      <c r="J9" s="5437">
        <v>73</v>
      </c>
      <c r="K9" s="5437"/>
      <c r="L9" s="5437"/>
      <c r="M9" s="5437">
        <f t="shared" ref="M9:M12" si="1">SUM(O9+S9)</f>
        <v>597417</v>
      </c>
      <c r="N9" s="5437"/>
      <c r="O9" s="5437">
        <v>177760</v>
      </c>
      <c r="P9" s="5437"/>
      <c r="Q9" s="5437">
        <v>29.8</v>
      </c>
      <c r="R9" s="5437"/>
      <c r="S9" s="5445">
        <v>419657</v>
      </c>
      <c r="T9" s="5445"/>
      <c r="U9" s="5437">
        <v>70.2</v>
      </c>
      <c r="V9" s="5437"/>
      <c r="W9" s="5437">
        <v>1.62</v>
      </c>
      <c r="X9" s="5335"/>
    </row>
    <row r="10" spans="1:26" ht="37.5" customHeight="1" x14ac:dyDescent="0.25">
      <c r="A10" s="5436" t="s">
        <v>2810</v>
      </c>
      <c r="B10" s="5437">
        <f t="shared" si="0"/>
        <v>51790637</v>
      </c>
      <c r="C10" s="5437"/>
      <c r="D10" s="5437">
        <v>32171182</v>
      </c>
      <c r="E10" s="5437"/>
      <c r="F10" s="5437">
        <v>62.1</v>
      </c>
      <c r="G10" s="5437"/>
      <c r="H10" s="5437">
        <v>19619455</v>
      </c>
      <c r="I10" s="5437"/>
      <c r="J10" s="5437">
        <v>37.9</v>
      </c>
      <c r="K10" s="5437"/>
      <c r="L10" s="5437"/>
      <c r="M10" s="5437">
        <f t="shared" si="1"/>
        <v>829744</v>
      </c>
      <c r="N10" s="5437"/>
      <c r="O10" s="5437">
        <v>481362</v>
      </c>
      <c r="P10" s="5437"/>
      <c r="Q10" s="5437">
        <v>58.1</v>
      </c>
      <c r="R10" s="5437"/>
      <c r="S10" s="5445">
        <v>348382</v>
      </c>
      <c r="T10" s="5445"/>
      <c r="U10" s="5437">
        <v>41.9</v>
      </c>
      <c r="V10" s="5437"/>
      <c r="W10" s="5437">
        <v>1.6</v>
      </c>
      <c r="X10" s="5335"/>
      <c r="Y10" s="3092"/>
      <c r="Z10" s="3092"/>
    </row>
    <row r="11" spans="1:26" x14ac:dyDescent="0.25">
      <c r="A11" s="5446" t="s">
        <v>2811</v>
      </c>
      <c r="B11" s="5437">
        <f t="shared" si="0"/>
        <v>49305839</v>
      </c>
      <c r="C11" s="5437"/>
      <c r="D11" s="5437">
        <v>30645359</v>
      </c>
      <c r="E11" s="5437"/>
      <c r="F11" s="5437">
        <v>62.1</v>
      </c>
      <c r="G11" s="5437"/>
      <c r="H11" s="5437">
        <v>18660480</v>
      </c>
      <c r="I11" s="5437"/>
      <c r="J11" s="5437">
        <v>37.799999999999997</v>
      </c>
      <c r="K11" s="5437"/>
      <c r="L11" s="5437"/>
      <c r="M11" s="5437">
        <f t="shared" si="1"/>
        <v>794071</v>
      </c>
      <c r="N11" s="5437"/>
      <c r="O11" s="5437">
        <v>459057</v>
      </c>
      <c r="P11" s="5437"/>
      <c r="Q11" s="5437">
        <v>57.8</v>
      </c>
      <c r="R11" s="5437"/>
      <c r="S11" s="5445">
        <v>335014</v>
      </c>
      <c r="T11" s="5445"/>
      <c r="U11" s="5437">
        <v>42.2</v>
      </c>
      <c r="V11" s="5437"/>
      <c r="W11" s="5437">
        <v>1.61</v>
      </c>
      <c r="X11" s="5335"/>
    </row>
    <row r="12" spans="1:26" x14ac:dyDescent="0.25">
      <c r="A12" s="5446" t="s">
        <v>2812</v>
      </c>
      <c r="B12" s="5437">
        <f t="shared" si="0"/>
        <v>2484798</v>
      </c>
      <c r="C12" s="5437"/>
      <c r="D12" s="5437">
        <v>1525823</v>
      </c>
      <c r="E12" s="5437"/>
      <c r="F12" s="5437">
        <v>61.4</v>
      </c>
      <c r="G12" s="5437"/>
      <c r="H12" s="5437">
        <v>958975</v>
      </c>
      <c r="I12" s="5437"/>
      <c r="J12" s="5437">
        <v>38.6</v>
      </c>
      <c r="K12" s="5437"/>
      <c r="L12" s="5437"/>
      <c r="M12" s="5437">
        <f t="shared" si="1"/>
        <v>35673</v>
      </c>
      <c r="N12" s="5437"/>
      <c r="O12" s="5437">
        <v>22305</v>
      </c>
      <c r="P12" s="5437"/>
      <c r="Q12" s="5437">
        <v>62.6</v>
      </c>
      <c r="R12" s="5437"/>
      <c r="S12" s="5445">
        <v>13368</v>
      </c>
      <c r="T12" s="5445"/>
      <c r="U12" s="5437">
        <v>37.4</v>
      </c>
      <c r="V12" s="5437"/>
      <c r="W12" s="5437">
        <v>1.43</v>
      </c>
      <c r="X12" s="5335"/>
    </row>
    <row r="13" spans="1:26" ht="28.5" customHeight="1" x14ac:dyDescent="0.25">
      <c r="A13" s="5442" t="s">
        <v>2813</v>
      </c>
      <c r="B13" s="5437"/>
      <c r="C13" s="5437"/>
      <c r="D13" s="5437"/>
      <c r="E13" s="5437"/>
      <c r="F13" s="5437"/>
      <c r="G13" s="5437"/>
      <c r="H13" s="5437"/>
      <c r="I13" s="5437"/>
      <c r="J13" s="5437"/>
      <c r="K13" s="5437"/>
      <c r="L13" s="5443"/>
      <c r="M13" s="5437"/>
      <c r="N13" s="5437"/>
      <c r="O13" s="5437"/>
      <c r="P13" s="5437"/>
      <c r="Q13" s="5437"/>
      <c r="R13" s="5437"/>
      <c r="S13" s="5437"/>
      <c r="T13" s="5437"/>
      <c r="U13" s="5437"/>
      <c r="V13" s="5437"/>
      <c r="W13" s="5437"/>
      <c r="X13" s="5335"/>
    </row>
    <row r="14" spans="1:26" ht="37.5" customHeight="1" x14ac:dyDescent="0.25">
      <c r="A14" s="5436" t="s">
        <v>2814</v>
      </c>
      <c r="B14" s="5437">
        <v>0.57999999999999996</v>
      </c>
      <c r="C14" s="5437"/>
      <c r="D14" s="5437">
        <v>0.76</v>
      </c>
      <c r="E14" s="5437"/>
      <c r="F14" s="5437">
        <v>131</v>
      </c>
      <c r="G14" s="5437"/>
      <c r="H14" s="5437">
        <v>0.42</v>
      </c>
      <c r="I14" s="5437"/>
      <c r="J14" s="5437">
        <v>72.400000000000006</v>
      </c>
      <c r="K14" s="5437"/>
      <c r="L14" s="5437"/>
      <c r="M14" s="5437">
        <v>0.57999999999999996</v>
      </c>
      <c r="N14" s="5437"/>
      <c r="O14" s="5437">
        <v>0.73</v>
      </c>
      <c r="P14" s="5437"/>
      <c r="Q14" s="5437">
        <v>125.8</v>
      </c>
      <c r="R14" s="5437"/>
      <c r="S14" s="5437">
        <v>0.45</v>
      </c>
      <c r="T14" s="5437"/>
      <c r="U14" s="5437">
        <v>77.5</v>
      </c>
      <c r="V14" s="5437"/>
      <c r="W14" s="5437">
        <v>100</v>
      </c>
      <c r="X14" s="5335"/>
    </row>
    <row r="15" spans="1:26" ht="50.25" customHeight="1" x14ac:dyDescent="0.25">
      <c r="A15" s="5438" t="s">
        <v>2815</v>
      </c>
      <c r="B15" s="5439">
        <v>0.05</v>
      </c>
      <c r="C15" s="5439"/>
      <c r="D15" s="5439">
        <v>0.05</v>
      </c>
      <c r="E15" s="5439"/>
      <c r="F15" s="5439">
        <v>100</v>
      </c>
      <c r="G15" s="5439"/>
      <c r="H15" s="5439">
        <v>0.05</v>
      </c>
      <c r="I15" s="5439"/>
      <c r="J15" s="5439">
        <v>100</v>
      </c>
      <c r="K15" s="5439"/>
      <c r="L15" s="5439"/>
      <c r="M15" s="5439">
        <v>0.04</v>
      </c>
      <c r="N15" s="5439"/>
      <c r="O15" s="5439">
        <v>0.05</v>
      </c>
      <c r="P15" s="5439"/>
      <c r="Q15" s="5439">
        <v>125</v>
      </c>
      <c r="R15" s="5439"/>
      <c r="S15" s="5439">
        <v>0.04</v>
      </c>
      <c r="T15" s="5439"/>
      <c r="U15" s="5439">
        <v>100</v>
      </c>
      <c r="V15" s="5439"/>
      <c r="W15" s="5439">
        <v>80</v>
      </c>
      <c r="X15" s="5339"/>
    </row>
    <row r="16" spans="1:26" ht="18" customHeight="1" x14ac:dyDescent="0.25">
      <c r="A16" s="4573"/>
      <c r="B16" s="4573"/>
      <c r="C16" s="4573"/>
      <c r="D16" s="4573"/>
      <c r="E16" s="4573"/>
      <c r="F16" s="4573"/>
      <c r="G16" s="4573"/>
      <c r="H16" s="4573"/>
      <c r="I16" s="4573"/>
      <c r="J16" s="4573"/>
      <c r="K16" s="4573"/>
      <c r="L16" s="4574"/>
      <c r="M16" s="4574"/>
      <c r="N16" s="4574"/>
      <c r="O16" s="4992"/>
      <c r="P16" s="4992"/>
      <c r="Q16" s="4992"/>
      <c r="R16" s="4992"/>
      <c r="S16" s="3104"/>
      <c r="T16" s="3104"/>
      <c r="U16" s="3104"/>
      <c r="V16" s="3104"/>
      <c r="W16" s="3104"/>
      <c r="X16" s="3104"/>
    </row>
    <row r="17" spans="1:24" ht="15" customHeight="1" x14ac:dyDescent="0.25">
      <c r="A17" s="5758" t="s">
        <v>2816</v>
      </c>
      <c r="B17" s="5758"/>
      <c r="C17" s="5758"/>
      <c r="D17" s="5758"/>
      <c r="E17" s="5758"/>
      <c r="F17" s="5758"/>
      <c r="G17" s="5758"/>
      <c r="H17" s="5758"/>
      <c r="I17" s="5758"/>
      <c r="J17" s="5758"/>
      <c r="K17" s="5758"/>
      <c r="L17" s="5758"/>
      <c r="M17" s="5758"/>
      <c r="N17" s="5758"/>
      <c r="O17" s="5758"/>
      <c r="P17" s="5758"/>
      <c r="Q17" s="5758"/>
      <c r="R17" s="5758"/>
      <c r="S17" s="5758"/>
      <c r="T17" s="5758"/>
      <c r="U17" s="5758"/>
      <c r="V17" s="5758"/>
      <c r="W17" s="5758"/>
      <c r="X17" s="3104"/>
    </row>
    <row r="18" spans="1:24" ht="12.75" customHeight="1" x14ac:dyDescent="0.25">
      <c r="A18" s="4992"/>
      <c r="B18" s="4992"/>
      <c r="C18" s="4992"/>
      <c r="D18" s="4992"/>
      <c r="E18" s="4992"/>
      <c r="F18" s="4992"/>
      <c r="G18" s="4992"/>
      <c r="H18" s="4992"/>
      <c r="I18" s="4992"/>
      <c r="J18" s="4992"/>
      <c r="K18" s="4992"/>
      <c r="L18" s="4992"/>
      <c r="M18" s="4595"/>
      <c r="N18" s="4595"/>
      <c r="O18" s="4992"/>
      <c r="P18" s="4992"/>
      <c r="Q18" s="3104"/>
      <c r="R18" s="3104"/>
      <c r="S18" s="3104"/>
      <c r="T18" s="3104"/>
      <c r="U18" s="3104"/>
      <c r="V18" s="3104"/>
      <c r="W18" s="3104"/>
      <c r="X18" s="3104"/>
    </row>
    <row r="19" spans="1:24" ht="12.75" customHeight="1" x14ac:dyDescent="0.25">
      <c r="A19" s="3104"/>
      <c r="B19" s="3104"/>
      <c r="C19" s="3104"/>
      <c r="D19" s="3104"/>
      <c r="E19" s="3104"/>
      <c r="F19" s="3104"/>
      <c r="G19" s="3104"/>
      <c r="H19" s="3104"/>
      <c r="I19" s="3104"/>
      <c r="J19" s="3104"/>
      <c r="K19" s="3104"/>
      <c r="L19" s="3104"/>
      <c r="M19" s="4595"/>
      <c r="N19" s="4595"/>
      <c r="O19" s="4992"/>
      <c r="P19" s="4992"/>
      <c r="Q19" s="3104"/>
      <c r="R19" s="3104"/>
      <c r="S19" s="3104"/>
      <c r="T19" s="3104"/>
      <c r="U19" s="3104"/>
      <c r="V19" s="3104"/>
      <c r="W19" s="3104"/>
      <c r="X19" s="3104"/>
    </row>
    <row r="20" spans="1:24" ht="12.75" customHeight="1" x14ac:dyDescent="0.25">
      <c r="A20" s="3104"/>
      <c r="B20" s="3104"/>
      <c r="C20" s="3104"/>
      <c r="D20" s="3104"/>
      <c r="E20" s="3104"/>
      <c r="F20" s="3104"/>
      <c r="G20" s="3104"/>
      <c r="H20" s="3104"/>
      <c r="I20" s="3104"/>
      <c r="J20" s="3104"/>
      <c r="K20" s="3104"/>
      <c r="L20" s="3104"/>
      <c r="M20" s="4595"/>
      <c r="N20" s="4595"/>
      <c r="O20" s="4992"/>
      <c r="P20" s="4992"/>
      <c r="Q20" s="3104"/>
      <c r="R20" s="3104"/>
      <c r="S20" s="3104"/>
      <c r="T20" s="3104"/>
      <c r="U20" s="3104"/>
      <c r="V20" s="3104"/>
      <c r="W20" s="3104"/>
      <c r="X20" s="3104"/>
    </row>
    <row r="21" spans="1:24" ht="12.75" customHeight="1" x14ac:dyDescent="0.25">
      <c r="A21" s="3104"/>
      <c r="B21" s="3104"/>
      <c r="C21" s="3104"/>
      <c r="D21" s="3104"/>
      <c r="E21" s="3104"/>
      <c r="F21" s="3104"/>
      <c r="G21" s="3104"/>
      <c r="H21" s="3104"/>
      <c r="I21" s="3104"/>
      <c r="J21" s="3104"/>
      <c r="K21" s="3104"/>
      <c r="L21" s="3104"/>
      <c r="M21" s="4595"/>
      <c r="N21" s="4595"/>
      <c r="O21" s="4992"/>
      <c r="P21" s="4992"/>
      <c r="Q21" s="3104"/>
      <c r="R21" s="3104"/>
      <c r="S21" s="3104"/>
      <c r="T21" s="3104"/>
      <c r="U21" s="3104"/>
      <c r="V21" s="3104"/>
      <c r="W21" s="3104"/>
      <c r="X21" s="3104"/>
    </row>
    <row r="22" spans="1:24" ht="12.75" customHeight="1" x14ac:dyDescent="0.25">
      <c r="A22" s="3104"/>
      <c r="B22" s="3104"/>
      <c r="C22" s="3104"/>
      <c r="D22" s="3104"/>
      <c r="E22" s="3104"/>
      <c r="F22" s="3104"/>
      <c r="G22" s="3104"/>
      <c r="H22" s="3104"/>
      <c r="I22" s="3104"/>
      <c r="J22" s="3104"/>
      <c r="K22" s="3104"/>
      <c r="L22" s="3104"/>
      <c r="M22" s="4595"/>
      <c r="N22" s="4595"/>
      <c r="O22" s="4992"/>
      <c r="P22" s="4992"/>
      <c r="Q22" s="3104"/>
      <c r="R22" s="3104"/>
      <c r="S22" s="3104"/>
      <c r="T22" s="3104"/>
      <c r="U22" s="3104"/>
      <c r="V22" s="3104"/>
      <c r="W22" s="3104"/>
      <c r="X22" s="3104"/>
    </row>
    <row r="23" spans="1:24" x14ac:dyDescent="0.25">
      <c r="A23" s="3104"/>
      <c r="B23" s="3104"/>
      <c r="C23" s="3104"/>
      <c r="D23" s="3104"/>
      <c r="E23" s="3104"/>
      <c r="F23" s="3104"/>
      <c r="G23" s="3104"/>
      <c r="H23" s="3104"/>
      <c r="I23" s="3104"/>
      <c r="J23" s="3104"/>
      <c r="K23" s="3104"/>
      <c r="L23" s="3104"/>
      <c r="M23" s="4595"/>
      <c r="N23" s="4595"/>
      <c r="O23" s="4992"/>
      <c r="P23" s="4992"/>
      <c r="Q23" s="3104"/>
      <c r="R23" s="3104"/>
      <c r="S23" s="3104"/>
      <c r="T23" s="3104"/>
      <c r="U23" s="3104"/>
      <c r="V23" s="3104"/>
      <c r="W23" s="3104"/>
      <c r="X23" s="3104"/>
    </row>
    <row r="24" spans="1:24" ht="12.75" customHeight="1" x14ac:dyDescent="0.25">
      <c r="A24" s="3104"/>
      <c r="B24" s="3104"/>
      <c r="C24" s="3104"/>
      <c r="D24" s="3104"/>
      <c r="E24" s="3104"/>
      <c r="F24" s="3104"/>
      <c r="G24" s="3104"/>
      <c r="H24" s="3104"/>
      <c r="I24" s="3104"/>
      <c r="J24" s="3104"/>
      <c r="K24" s="3104"/>
      <c r="L24" s="3104"/>
      <c r="M24" s="4595"/>
      <c r="N24" s="4595"/>
      <c r="O24" s="4992"/>
      <c r="P24" s="4992"/>
      <c r="Q24" s="3104"/>
      <c r="R24" s="3104"/>
      <c r="S24" s="3104"/>
      <c r="T24" s="3104"/>
      <c r="U24" s="3104"/>
      <c r="V24" s="3104"/>
      <c r="W24" s="3104"/>
      <c r="X24" s="3104"/>
    </row>
    <row r="25" spans="1:24" ht="12.75" customHeight="1" x14ac:dyDescent="0.25">
      <c r="A25" s="3104"/>
      <c r="B25" s="3104"/>
      <c r="C25" s="3104"/>
      <c r="D25" s="3104"/>
      <c r="E25" s="3104"/>
      <c r="F25" s="3104"/>
      <c r="G25" s="3104"/>
      <c r="H25" s="3104"/>
      <c r="I25" s="3104"/>
      <c r="J25" s="3104"/>
      <c r="K25" s="3104"/>
      <c r="L25" s="3104"/>
      <c r="M25" s="4595"/>
      <c r="N25" s="4595"/>
      <c r="O25" s="4992"/>
      <c r="P25" s="4992"/>
      <c r="Q25" s="3104"/>
      <c r="R25" s="3104"/>
      <c r="S25" s="3104"/>
      <c r="T25" s="3104"/>
      <c r="U25" s="3104"/>
      <c r="V25" s="3104"/>
      <c r="W25" s="3104"/>
      <c r="X25" s="3104"/>
    </row>
    <row r="26" spans="1:24" ht="12.75" customHeight="1" x14ac:dyDescent="0.25">
      <c r="A26" s="3104"/>
      <c r="B26" s="3104"/>
      <c r="C26" s="3104"/>
      <c r="D26" s="3104"/>
      <c r="E26" s="3104"/>
      <c r="F26" s="3104"/>
      <c r="G26" s="3104"/>
      <c r="H26" s="3104"/>
      <c r="I26" s="3104"/>
      <c r="J26" s="3104"/>
      <c r="K26" s="3104"/>
      <c r="L26" s="3104"/>
      <c r="M26" s="4595"/>
      <c r="N26" s="4595"/>
      <c r="O26" s="4992"/>
      <c r="P26" s="4992"/>
      <c r="Q26" s="3104"/>
      <c r="R26" s="3104"/>
      <c r="S26" s="3104"/>
      <c r="T26" s="3104"/>
      <c r="U26" s="3104"/>
      <c r="V26" s="3104"/>
      <c r="W26" s="3104"/>
      <c r="X26" s="3104"/>
    </row>
    <row r="27" spans="1:24" ht="12.75" customHeight="1" x14ac:dyDescent="0.25">
      <c r="A27" s="3104"/>
      <c r="B27" s="3104"/>
      <c r="C27" s="3104"/>
      <c r="D27" s="3104"/>
      <c r="E27" s="3104"/>
      <c r="F27" s="3104"/>
      <c r="G27" s="3104"/>
      <c r="H27" s="3104"/>
      <c r="I27" s="3104"/>
      <c r="J27" s="3104"/>
      <c r="K27" s="3104"/>
      <c r="L27" s="3104"/>
      <c r="M27" s="4595"/>
      <c r="N27" s="4595"/>
      <c r="O27" s="4992"/>
      <c r="P27" s="4992"/>
      <c r="Q27" s="3104"/>
      <c r="R27" s="3104"/>
      <c r="S27" s="3104"/>
      <c r="T27" s="3104"/>
      <c r="U27" s="3104"/>
      <c r="V27" s="3104"/>
      <c r="W27" s="3104"/>
      <c r="X27" s="3104"/>
    </row>
    <row r="28" spans="1:24" x14ac:dyDescent="0.25">
      <c r="A28" s="3104"/>
      <c r="B28" s="3104"/>
      <c r="C28" s="3104"/>
      <c r="D28" s="3104"/>
      <c r="E28" s="3104"/>
      <c r="F28" s="3104"/>
      <c r="G28" s="3104"/>
      <c r="H28" s="3104"/>
      <c r="I28" s="3104"/>
      <c r="J28" s="3104"/>
      <c r="K28" s="3104"/>
      <c r="L28" s="3104"/>
      <c r="M28" s="4595"/>
      <c r="N28" s="4595"/>
      <c r="O28" s="4992"/>
      <c r="P28" s="4992"/>
      <c r="Q28" s="3104"/>
      <c r="R28" s="3104"/>
      <c r="S28" s="3104"/>
      <c r="T28" s="3104"/>
      <c r="U28" s="3104"/>
      <c r="V28" s="3104"/>
      <c r="W28" s="3104"/>
      <c r="X28" s="3104"/>
    </row>
    <row r="29" spans="1:24" ht="12.75" customHeight="1" x14ac:dyDescent="0.25">
      <c r="M29" s="3096"/>
      <c r="N29" s="3096"/>
      <c r="O29" s="3053"/>
      <c r="P29" s="3053"/>
    </row>
    <row r="30" spans="1:24" ht="12.75" customHeight="1" x14ac:dyDescent="0.25">
      <c r="M30" s="3096"/>
      <c r="N30" s="3096"/>
      <c r="O30" s="3053"/>
      <c r="P30" s="3053"/>
    </row>
    <row r="31" spans="1:24" ht="12.75" customHeight="1" x14ac:dyDescent="0.25">
      <c r="M31" s="3096"/>
      <c r="N31" s="3096"/>
      <c r="O31" s="3053"/>
      <c r="P31" s="3053"/>
    </row>
    <row r="32" spans="1:24" ht="12.75" customHeight="1" x14ac:dyDescent="0.25">
      <c r="M32" s="3098"/>
      <c r="N32" s="3098"/>
      <c r="O32" s="3077"/>
      <c r="P32" s="3077"/>
      <c r="Q32" s="3078"/>
      <c r="R32" s="3078"/>
      <c r="S32" s="3078"/>
      <c r="T32" s="3078"/>
    </row>
    <row r="33" spans="13:20" x14ac:dyDescent="0.25">
      <c r="M33" s="3098"/>
      <c r="N33" s="3098"/>
      <c r="O33" s="3077"/>
      <c r="P33" s="3077"/>
      <c r="Q33" s="3078"/>
      <c r="R33" s="3078"/>
      <c r="S33" s="3078"/>
      <c r="T33" s="3078"/>
    </row>
    <row r="34" spans="13:20" x14ac:dyDescent="0.25">
      <c r="M34" s="3077"/>
      <c r="N34" s="3077"/>
      <c r="O34" s="3077"/>
      <c r="P34" s="3077"/>
      <c r="Q34" s="3077"/>
      <c r="R34" s="3077"/>
      <c r="S34" s="3078"/>
      <c r="T34" s="3078"/>
    </row>
    <row r="35" spans="13:20" x14ac:dyDescent="0.25">
      <c r="M35" s="3077"/>
      <c r="N35" s="3077"/>
      <c r="O35" s="3077"/>
      <c r="P35" s="3077"/>
      <c r="Q35" s="3077"/>
      <c r="R35" s="3077"/>
      <c r="S35" s="3078"/>
      <c r="T35" s="3078"/>
    </row>
    <row r="36" spans="13:20" x14ac:dyDescent="0.25">
      <c r="M36" s="3077"/>
      <c r="N36" s="3077"/>
      <c r="O36" s="3077"/>
      <c r="P36" s="3077"/>
      <c r="Q36" s="3077"/>
      <c r="R36" s="3077"/>
      <c r="S36" s="3078"/>
      <c r="T36" s="3078"/>
    </row>
    <row r="37" spans="13:20" ht="40.5" customHeight="1" x14ac:dyDescent="0.25">
      <c r="M37" s="3077"/>
      <c r="N37" s="3077"/>
      <c r="O37" s="3077"/>
      <c r="P37" s="3077"/>
      <c r="Q37" s="3077"/>
      <c r="R37" s="3077"/>
      <c r="S37" s="3078"/>
      <c r="T37" s="3078"/>
    </row>
    <row r="38" spans="13:20" x14ac:dyDescent="0.25">
      <c r="M38" s="3053"/>
      <c r="N38" s="3053"/>
      <c r="O38" s="3053"/>
      <c r="P38" s="3053"/>
      <c r="Q38" s="3053"/>
      <c r="R38" s="3053"/>
    </row>
    <row r="39" spans="13:20" ht="28.5" customHeight="1" x14ac:dyDescent="0.25">
      <c r="M39" s="3053"/>
      <c r="N39" s="3053"/>
      <c r="O39" s="3053"/>
      <c r="P39" s="3053"/>
      <c r="Q39" s="3053"/>
      <c r="R39" s="3053"/>
    </row>
    <row r="40" spans="13:20" x14ac:dyDescent="0.25">
      <c r="M40" s="3053"/>
      <c r="N40" s="3053"/>
      <c r="O40" s="3053"/>
      <c r="P40" s="3053"/>
      <c r="Q40" s="3053"/>
      <c r="R40" s="3053"/>
    </row>
    <row r="41" spans="13:20" x14ac:dyDescent="0.25">
      <c r="M41" s="3053"/>
      <c r="N41" s="3053"/>
      <c r="O41" s="3053"/>
      <c r="P41" s="3053"/>
      <c r="Q41" s="3053"/>
      <c r="R41" s="3053"/>
    </row>
    <row r="42" spans="13:20" x14ac:dyDescent="0.25">
      <c r="M42" s="3053"/>
      <c r="N42" s="3053"/>
      <c r="O42" s="3053"/>
      <c r="P42" s="3053"/>
      <c r="Q42" s="3053"/>
      <c r="R42" s="3053"/>
    </row>
  </sheetData>
  <mergeCells count="15">
    <mergeCell ref="A17:W17"/>
    <mergeCell ref="A4:A5"/>
    <mergeCell ref="B4:J4"/>
    <mergeCell ref="M4:U4"/>
    <mergeCell ref="W4:X5"/>
    <mergeCell ref="B5:C5"/>
    <mergeCell ref="D5:E5"/>
    <mergeCell ref="F5:G5"/>
    <mergeCell ref="H5:I5"/>
    <mergeCell ref="J5:K5"/>
    <mergeCell ref="M5:N5"/>
    <mergeCell ref="O5:P5"/>
    <mergeCell ref="Q5:R5"/>
    <mergeCell ref="S5:T5"/>
    <mergeCell ref="U5:V5"/>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&amp;R&amp;"Tahoma,Normal"255</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rgb="FFEB700B"/>
  </sheetPr>
  <dimension ref="A1:X37"/>
  <sheetViews>
    <sheetView showGridLines="0" view="pageBreakPreview" zoomScaleNormal="107" zoomScaleSheetLayoutView="100" workbookViewId="0">
      <selection activeCell="A10" sqref="A10"/>
    </sheetView>
  </sheetViews>
  <sheetFormatPr baseColWidth="10" defaultColWidth="9.140625" defaultRowHeight="14.25" x14ac:dyDescent="0.2"/>
  <cols>
    <col min="1" max="1" width="33.42578125" style="3106" customWidth="1"/>
    <col min="2" max="2" width="12.7109375" style="3106" customWidth="1"/>
    <col min="3" max="3" width="1.42578125" style="3106" customWidth="1"/>
    <col min="4" max="4" width="12.28515625" style="3106" customWidth="1"/>
    <col min="5" max="5" width="1.85546875" style="3106" customWidth="1"/>
    <col min="6" max="6" width="4.7109375" style="3106" customWidth="1"/>
    <col min="7" max="7" width="1.5703125" style="3106" customWidth="1"/>
    <col min="8" max="8" width="12.140625" style="3106" customWidth="1"/>
    <col min="9" max="9" width="1" style="3106" customWidth="1"/>
    <col min="10" max="10" width="4.7109375" style="3106" customWidth="1"/>
    <col min="11" max="11" width="1.140625" style="3106" customWidth="1"/>
    <col min="12" max="12" width="1.42578125" style="3113" customWidth="1"/>
    <col min="13" max="13" width="9.7109375" style="3106" customWidth="1"/>
    <col min="14" max="14" width="1.42578125" style="3106" customWidth="1"/>
    <col min="15" max="15" width="9.5703125" style="3106" bestFit="1" customWidth="1"/>
    <col min="16" max="16" width="1.85546875" style="3106" customWidth="1"/>
    <col min="17" max="17" width="4.7109375" style="3106" customWidth="1"/>
    <col min="18" max="18" width="1" style="3106" customWidth="1"/>
    <col min="19" max="19" width="10" style="3106" customWidth="1"/>
    <col min="20" max="20" width="1.5703125" style="3106" customWidth="1"/>
    <col min="21" max="21" width="4.5703125" style="3106" customWidth="1"/>
    <col min="22" max="22" width="1.140625" style="3106" customWidth="1"/>
    <col min="23" max="23" width="9.28515625" style="3106" customWidth="1"/>
    <col min="24" max="24" width="5.7109375" style="3106" customWidth="1"/>
    <col min="25" max="16384" width="9.140625" style="3106"/>
  </cols>
  <sheetData>
    <row r="1" spans="1:24" ht="15.75" customHeight="1" x14ac:dyDescent="0.2">
      <c r="A1" s="3103" t="s">
        <v>2817</v>
      </c>
      <c r="B1" s="3104"/>
      <c r="C1" s="3104"/>
      <c r="D1" s="3104"/>
      <c r="E1" s="3104"/>
      <c r="F1" s="3104"/>
      <c r="G1" s="3104"/>
      <c r="H1" s="3104"/>
      <c r="I1" s="3104"/>
      <c r="J1" s="3104"/>
      <c r="K1" s="3104"/>
      <c r="L1" s="3105"/>
      <c r="M1" s="3104"/>
      <c r="N1" s="3104"/>
      <c r="O1" s="3104"/>
      <c r="P1" s="3104"/>
      <c r="Q1" s="3104"/>
      <c r="R1" s="3104"/>
      <c r="S1" s="3104"/>
      <c r="T1" s="3104"/>
      <c r="U1" s="3104"/>
      <c r="W1" s="4991"/>
      <c r="X1" s="4939" t="s">
        <v>4975</v>
      </c>
    </row>
    <row r="2" spans="1:24" ht="15" x14ac:dyDescent="0.2">
      <c r="A2" s="3107">
        <v>2012</v>
      </c>
      <c r="B2" s="3104"/>
      <c r="C2" s="3104"/>
      <c r="D2" s="3104"/>
      <c r="E2" s="3104"/>
      <c r="F2" s="3104"/>
      <c r="G2" s="3104"/>
      <c r="H2" s="3104"/>
      <c r="I2" s="3104"/>
      <c r="J2" s="3104"/>
      <c r="K2" s="3104"/>
      <c r="L2" s="3105"/>
      <c r="M2" s="3104"/>
      <c r="N2" s="3104"/>
      <c r="O2" s="3104"/>
      <c r="P2" s="3104"/>
      <c r="Q2" s="3104"/>
      <c r="R2" s="3104"/>
      <c r="S2" s="3104"/>
      <c r="T2" s="3104"/>
      <c r="U2" s="3104"/>
      <c r="V2" s="3104"/>
      <c r="W2" s="3108"/>
      <c r="X2" s="3104"/>
    </row>
    <row r="3" spans="1:24" x14ac:dyDescent="0.2">
      <c r="A3" s="3109"/>
      <c r="B3" s="3104"/>
      <c r="C3" s="3104"/>
      <c r="D3" s="3104"/>
      <c r="E3" s="3104"/>
      <c r="F3" s="3109"/>
      <c r="G3" s="3109"/>
      <c r="H3" s="3109"/>
      <c r="I3" s="3109"/>
      <c r="J3" s="3109"/>
      <c r="K3" s="3109"/>
      <c r="L3" s="3110"/>
      <c r="M3" s="3109"/>
      <c r="N3" s="3109"/>
      <c r="O3" s="3109"/>
      <c r="P3" s="3109"/>
      <c r="Q3" s="3109"/>
      <c r="R3" s="3109"/>
      <c r="S3" s="3109"/>
      <c r="T3" s="3109"/>
      <c r="U3" s="3109"/>
      <c r="V3" s="3109"/>
      <c r="W3" s="3104"/>
      <c r="X3" s="3104"/>
    </row>
    <row r="4" spans="1:24" ht="20.25" customHeight="1" x14ac:dyDescent="0.2">
      <c r="A4" s="5763" t="s">
        <v>112</v>
      </c>
      <c r="B4" s="5757" t="s">
        <v>2672</v>
      </c>
      <c r="C4" s="5757"/>
      <c r="D4" s="5757"/>
      <c r="E4" s="5757"/>
      <c r="F4" s="5757"/>
      <c r="G4" s="5757"/>
      <c r="H4" s="5757"/>
      <c r="I4" s="5757"/>
      <c r="J4" s="5757"/>
      <c r="K4" s="5757"/>
      <c r="L4" s="3085"/>
      <c r="M4" s="5757" t="s">
        <v>2770</v>
      </c>
      <c r="N4" s="5757"/>
      <c r="O4" s="5757"/>
      <c r="P4" s="5757"/>
      <c r="Q4" s="5757"/>
      <c r="R4" s="5757"/>
      <c r="S4" s="5757"/>
      <c r="T4" s="5757"/>
      <c r="U4" s="5757"/>
      <c r="V4" s="5757"/>
      <c r="W4" s="5763" t="s">
        <v>2798</v>
      </c>
      <c r="X4" s="5763"/>
    </row>
    <row r="5" spans="1:24" ht="30" customHeight="1" x14ac:dyDescent="0.2">
      <c r="A5" s="5764"/>
      <c r="B5" s="5764" t="s">
        <v>2799</v>
      </c>
      <c r="C5" s="5764"/>
      <c r="D5" s="5764" t="s">
        <v>2804</v>
      </c>
      <c r="E5" s="5764"/>
      <c r="F5" s="5764" t="s">
        <v>2803</v>
      </c>
      <c r="G5" s="5764"/>
      <c r="H5" s="5764" t="s">
        <v>2802</v>
      </c>
      <c r="I5" s="5764"/>
      <c r="J5" s="5764" t="s">
        <v>2803</v>
      </c>
      <c r="K5" s="5764"/>
      <c r="L5" s="3086"/>
      <c r="M5" s="5764" t="s">
        <v>2799</v>
      </c>
      <c r="N5" s="5764"/>
      <c r="O5" s="5764" t="s">
        <v>2804</v>
      </c>
      <c r="P5" s="5764"/>
      <c r="Q5" s="5764" t="s">
        <v>2803</v>
      </c>
      <c r="R5" s="5764"/>
      <c r="S5" s="5764" t="s">
        <v>2802</v>
      </c>
      <c r="T5" s="5764"/>
      <c r="U5" s="5764" t="s">
        <v>2803</v>
      </c>
      <c r="V5" s="5764"/>
      <c r="W5" s="5765"/>
      <c r="X5" s="5765"/>
    </row>
    <row r="6" spans="1:24" ht="25.5" x14ac:dyDescent="0.2">
      <c r="A6" s="4994" t="s">
        <v>2818</v>
      </c>
      <c r="B6" s="4995">
        <v>48203851</v>
      </c>
      <c r="C6" s="4995"/>
      <c r="D6" s="4995">
        <f>B6*F6/100</f>
        <v>29789979.917999998</v>
      </c>
      <c r="E6" s="4995"/>
      <c r="F6" s="4995">
        <v>61.8</v>
      </c>
      <c r="G6" s="4995"/>
      <c r="H6" s="4995">
        <f t="shared" ref="H6:H34" si="0">B6*J6/100</f>
        <v>18413871.082000002</v>
      </c>
      <c r="I6" s="4995"/>
      <c r="J6" s="4995">
        <v>38.200000000000003</v>
      </c>
      <c r="K6" s="4995"/>
      <c r="L6" s="4995"/>
      <c r="M6" s="4995">
        <v>759972</v>
      </c>
      <c r="N6" s="4995"/>
      <c r="O6" s="4995">
        <f>M6*Q6/100</f>
        <v>458263.11600000004</v>
      </c>
      <c r="P6" s="4995"/>
      <c r="Q6" s="4995">
        <v>60.3</v>
      </c>
      <c r="R6" s="4995"/>
      <c r="S6" s="4995">
        <f>M6*U6/100</f>
        <v>301708.88400000002</v>
      </c>
      <c r="T6" s="4995"/>
      <c r="U6" s="4995">
        <v>39.700000000000003</v>
      </c>
      <c r="V6" s="4995"/>
      <c r="W6" s="4995">
        <v>1.6</v>
      </c>
      <c r="X6" s="4996"/>
    </row>
    <row r="7" spans="1:24" x14ac:dyDescent="0.2">
      <c r="A7" s="5428" t="s">
        <v>2819</v>
      </c>
      <c r="B7" s="5429">
        <v>6893742</v>
      </c>
      <c r="C7" s="5429"/>
      <c r="D7" s="5429">
        <f t="shared" ref="D7:D23" si="1">B7*F7/100</f>
        <v>6073386.7019999996</v>
      </c>
      <c r="E7" s="5429"/>
      <c r="F7" s="5429">
        <v>88.1</v>
      </c>
      <c r="G7" s="5429"/>
      <c r="H7" s="5429">
        <f t="shared" si="0"/>
        <v>820355.29799999995</v>
      </c>
      <c r="I7" s="5429"/>
      <c r="J7" s="5429">
        <v>11.9</v>
      </c>
      <c r="K7" s="5429"/>
      <c r="L7" s="5429"/>
      <c r="M7" s="5429">
        <v>97875</v>
      </c>
      <c r="N7" s="5429"/>
      <c r="O7" s="5429">
        <f t="shared" ref="O7:O34" si="2">M7*Q7/100</f>
        <v>89751.375</v>
      </c>
      <c r="P7" s="5429"/>
      <c r="Q7" s="5429">
        <v>91.7</v>
      </c>
      <c r="R7" s="5429"/>
      <c r="S7" s="5429">
        <f>M7*U7/100</f>
        <v>8123.6250000000009</v>
      </c>
      <c r="T7" s="5429"/>
      <c r="U7" s="5429">
        <v>8.3000000000000007</v>
      </c>
      <c r="V7" s="5429"/>
      <c r="W7" s="5429">
        <v>1.4</v>
      </c>
      <c r="X7" s="5430"/>
    </row>
    <row r="8" spans="1:24" x14ac:dyDescent="0.2">
      <c r="A8" s="5431" t="s">
        <v>2820</v>
      </c>
      <c r="B8" s="5424">
        <v>7431599</v>
      </c>
      <c r="C8" s="5424"/>
      <c r="D8" s="5424">
        <f t="shared" si="1"/>
        <v>4674475.7709999997</v>
      </c>
      <c r="E8" s="5424"/>
      <c r="F8" s="5424">
        <v>62.9</v>
      </c>
      <c r="G8" s="5424"/>
      <c r="H8" s="5424">
        <f t="shared" si="0"/>
        <v>2757123.2290000003</v>
      </c>
      <c r="I8" s="5424"/>
      <c r="J8" s="5424">
        <v>37.1</v>
      </c>
      <c r="K8" s="5424"/>
      <c r="L8" s="5424"/>
      <c r="M8" s="5424">
        <v>85961</v>
      </c>
      <c r="N8" s="5424"/>
      <c r="O8" s="5424">
        <f t="shared" si="2"/>
        <v>55702.727999999996</v>
      </c>
      <c r="P8" s="5424"/>
      <c r="Q8" s="5424">
        <v>64.8</v>
      </c>
      <c r="R8" s="5424"/>
      <c r="S8" s="5424">
        <f t="shared" ref="S8:S34" si="3">M8*U8/100</f>
        <v>30258.272000000001</v>
      </c>
      <c r="T8" s="5424"/>
      <c r="U8" s="5424">
        <v>35.200000000000003</v>
      </c>
      <c r="V8" s="5424"/>
      <c r="W8" s="5424">
        <v>1.2</v>
      </c>
      <c r="X8" s="5432"/>
    </row>
    <row r="9" spans="1:24" x14ac:dyDescent="0.2">
      <c r="A9" s="5431" t="s">
        <v>2821</v>
      </c>
      <c r="B9" s="5424">
        <v>429329</v>
      </c>
      <c r="C9" s="5424"/>
      <c r="D9" s="5424">
        <f t="shared" si="1"/>
        <v>366646.96600000001</v>
      </c>
      <c r="E9" s="5424"/>
      <c r="F9" s="5424">
        <v>85.4</v>
      </c>
      <c r="G9" s="5424"/>
      <c r="H9" s="5424">
        <f t="shared" si="0"/>
        <v>62682.033999999992</v>
      </c>
      <c r="I9" s="5424"/>
      <c r="J9" s="5424">
        <v>14.6</v>
      </c>
      <c r="K9" s="5424"/>
      <c r="L9" s="5424"/>
      <c r="M9" s="5424">
        <v>2812</v>
      </c>
      <c r="N9" s="5424"/>
      <c r="O9" s="5424">
        <f t="shared" si="2"/>
        <v>2246.788</v>
      </c>
      <c r="P9" s="5424"/>
      <c r="Q9" s="5424">
        <v>79.900000000000006</v>
      </c>
      <c r="R9" s="5424"/>
      <c r="S9" s="5424">
        <f t="shared" si="3"/>
        <v>565.21199999999999</v>
      </c>
      <c r="T9" s="5424"/>
      <c r="U9" s="5424">
        <v>20.100000000000001</v>
      </c>
      <c r="V9" s="5424"/>
      <c r="W9" s="5424">
        <v>0.7</v>
      </c>
      <c r="X9" s="5432"/>
    </row>
    <row r="10" spans="1:24" x14ac:dyDescent="0.2">
      <c r="A10" s="5431" t="s">
        <v>289</v>
      </c>
      <c r="B10" s="5424">
        <v>3517161</v>
      </c>
      <c r="C10" s="5424"/>
      <c r="D10" s="5424">
        <f t="shared" si="1"/>
        <v>3401094.6869999999</v>
      </c>
      <c r="E10" s="5424"/>
      <c r="F10" s="5424">
        <v>96.7</v>
      </c>
      <c r="G10" s="5424"/>
      <c r="H10" s="5424">
        <f t="shared" si="0"/>
        <v>116066.31299999999</v>
      </c>
      <c r="I10" s="5424"/>
      <c r="J10" s="5424">
        <v>3.3</v>
      </c>
      <c r="K10" s="5424"/>
      <c r="L10" s="5424"/>
      <c r="M10" s="5424">
        <v>64339</v>
      </c>
      <c r="N10" s="5424"/>
      <c r="O10" s="5424">
        <f t="shared" si="2"/>
        <v>62794.863999999994</v>
      </c>
      <c r="P10" s="5424"/>
      <c r="Q10" s="5424">
        <v>97.6</v>
      </c>
      <c r="R10" s="5424"/>
      <c r="S10" s="5424">
        <f t="shared" si="3"/>
        <v>1544.136</v>
      </c>
      <c r="T10" s="5424"/>
      <c r="U10" s="5424">
        <v>2.4</v>
      </c>
      <c r="V10" s="5424"/>
      <c r="W10" s="5424">
        <v>1.8</v>
      </c>
      <c r="X10" s="5432"/>
    </row>
    <row r="11" spans="1:24" x14ac:dyDescent="0.2">
      <c r="A11" s="5431" t="s">
        <v>2822</v>
      </c>
      <c r="B11" s="5424">
        <v>9335904</v>
      </c>
      <c r="C11" s="5424"/>
      <c r="D11" s="5424">
        <f t="shared" si="1"/>
        <v>4509241.6320000002</v>
      </c>
      <c r="E11" s="5424"/>
      <c r="F11" s="5424">
        <v>48.3</v>
      </c>
      <c r="G11" s="5424"/>
      <c r="H11" s="5424">
        <f t="shared" si="0"/>
        <v>4826662.3679999998</v>
      </c>
      <c r="I11" s="5424"/>
      <c r="J11" s="5424">
        <v>51.7</v>
      </c>
      <c r="K11" s="5424"/>
      <c r="L11" s="5424"/>
      <c r="M11" s="5424">
        <v>155496</v>
      </c>
      <c r="N11" s="5424"/>
      <c r="O11" s="5424">
        <f t="shared" si="2"/>
        <v>73705.103999999992</v>
      </c>
      <c r="P11" s="5424"/>
      <c r="Q11" s="5424">
        <v>47.4</v>
      </c>
      <c r="R11" s="5424"/>
      <c r="S11" s="5424">
        <f t="shared" si="3"/>
        <v>81790.896000000008</v>
      </c>
      <c r="T11" s="5424"/>
      <c r="U11" s="5424">
        <v>52.6</v>
      </c>
      <c r="V11" s="5424"/>
      <c r="W11" s="5424">
        <v>1.7</v>
      </c>
      <c r="X11" s="5432"/>
    </row>
    <row r="12" spans="1:24" x14ac:dyDescent="0.2">
      <c r="A12" s="5431" t="s">
        <v>2823</v>
      </c>
      <c r="B12" s="5424">
        <v>2318181</v>
      </c>
      <c r="C12" s="5424"/>
      <c r="D12" s="5424">
        <f t="shared" si="1"/>
        <v>2037681.0990000002</v>
      </c>
      <c r="E12" s="5424"/>
      <c r="F12" s="5424">
        <v>87.9</v>
      </c>
      <c r="G12" s="5424"/>
      <c r="H12" s="5424">
        <f t="shared" si="0"/>
        <v>280499.90099999995</v>
      </c>
      <c r="I12" s="5424"/>
      <c r="J12" s="5424">
        <v>12.1</v>
      </c>
      <c r="K12" s="5424"/>
      <c r="L12" s="5424"/>
      <c r="M12" s="5424">
        <v>39698</v>
      </c>
      <c r="N12" s="5424"/>
      <c r="O12" s="5424">
        <f t="shared" si="2"/>
        <v>35886.991999999998</v>
      </c>
      <c r="P12" s="5424"/>
      <c r="Q12" s="5424">
        <v>90.4</v>
      </c>
      <c r="R12" s="5424"/>
      <c r="S12" s="5424">
        <f t="shared" si="3"/>
        <v>3811.0079999999998</v>
      </c>
      <c r="T12" s="5424"/>
      <c r="U12" s="5424">
        <v>9.6</v>
      </c>
      <c r="V12" s="5424"/>
      <c r="W12" s="5424">
        <v>1.7</v>
      </c>
      <c r="X12" s="5432"/>
    </row>
    <row r="13" spans="1:24" x14ac:dyDescent="0.2">
      <c r="A13" s="5431" t="s">
        <v>2824</v>
      </c>
      <c r="B13" s="5424">
        <v>15606773</v>
      </c>
      <c r="C13" s="5424"/>
      <c r="D13" s="5424">
        <f t="shared" si="1"/>
        <v>7007441.0769999996</v>
      </c>
      <c r="E13" s="5424"/>
      <c r="F13" s="5424">
        <v>44.9</v>
      </c>
      <c r="G13" s="5424"/>
      <c r="H13" s="5424">
        <f t="shared" si="0"/>
        <v>8599331.9230000004</v>
      </c>
      <c r="I13" s="5424"/>
      <c r="J13" s="5424">
        <v>55.1</v>
      </c>
      <c r="K13" s="5424"/>
      <c r="L13" s="5424"/>
      <c r="M13" s="5424">
        <v>272192</v>
      </c>
      <c r="N13" s="5424"/>
      <c r="O13" s="5424">
        <f t="shared" si="2"/>
        <v>113776.25599999999</v>
      </c>
      <c r="P13" s="5424"/>
      <c r="Q13" s="5424">
        <v>41.8</v>
      </c>
      <c r="R13" s="5424"/>
      <c r="S13" s="5424">
        <f t="shared" si="3"/>
        <v>158415.74400000001</v>
      </c>
      <c r="T13" s="5424"/>
      <c r="U13" s="5424">
        <v>58.2</v>
      </c>
      <c r="V13" s="5424"/>
      <c r="W13" s="5424">
        <v>1.7</v>
      </c>
      <c r="X13" s="5432"/>
    </row>
    <row r="14" spans="1:24" x14ac:dyDescent="0.2">
      <c r="A14" s="5431" t="s">
        <v>2825</v>
      </c>
      <c r="B14" s="5424">
        <v>2353192</v>
      </c>
      <c r="C14" s="5424"/>
      <c r="D14" s="5424">
        <f t="shared" si="1"/>
        <v>1491923.7279999999</v>
      </c>
      <c r="E14" s="5424"/>
      <c r="F14" s="5424">
        <v>63.4</v>
      </c>
      <c r="G14" s="5424"/>
      <c r="H14" s="5424">
        <f t="shared" si="0"/>
        <v>861268.272</v>
      </c>
      <c r="I14" s="5424"/>
      <c r="J14" s="5424">
        <v>36.6</v>
      </c>
      <c r="K14" s="5424"/>
      <c r="L14" s="5424"/>
      <c r="M14" s="5424">
        <v>38824</v>
      </c>
      <c r="N14" s="5424"/>
      <c r="O14" s="5424">
        <f t="shared" si="2"/>
        <v>22013.208000000002</v>
      </c>
      <c r="P14" s="5424"/>
      <c r="Q14" s="5424">
        <v>56.7</v>
      </c>
      <c r="R14" s="5424"/>
      <c r="S14" s="5424">
        <f t="shared" si="3"/>
        <v>16810.792000000001</v>
      </c>
      <c r="T14" s="5424"/>
      <c r="U14" s="5424">
        <v>43.3</v>
      </c>
      <c r="V14" s="5424"/>
      <c r="W14" s="5424">
        <v>1.6</v>
      </c>
      <c r="X14" s="5432"/>
    </row>
    <row r="15" spans="1:24" x14ac:dyDescent="0.2">
      <c r="A15" s="5433" t="s">
        <v>2826</v>
      </c>
      <c r="B15" s="5427">
        <v>317970</v>
      </c>
      <c r="C15" s="5427"/>
      <c r="D15" s="5427">
        <f t="shared" si="1"/>
        <v>214947.72</v>
      </c>
      <c r="E15" s="5427"/>
      <c r="F15" s="5427">
        <v>67.599999999999994</v>
      </c>
      <c r="G15" s="5427"/>
      <c r="H15" s="5427">
        <f t="shared" si="0"/>
        <v>103022.28</v>
      </c>
      <c r="I15" s="5427"/>
      <c r="J15" s="5427">
        <v>32.4</v>
      </c>
      <c r="K15" s="5427"/>
      <c r="L15" s="5427"/>
      <c r="M15" s="5427">
        <v>2775</v>
      </c>
      <c r="N15" s="5427"/>
      <c r="O15" s="5427">
        <f t="shared" si="2"/>
        <v>2195.0249999999996</v>
      </c>
      <c r="P15" s="5427"/>
      <c r="Q15" s="5427">
        <v>79.099999999999994</v>
      </c>
      <c r="R15" s="5427"/>
      <c r="S15" s="5427">
        <f t="shared" si="3"/>
        <v>579.97499999999991</v>
      </c>
      <c r="T15" s="5427"/>
      <c r="U15" s="5427">
        <v>20.9</v>
      </c>
      <c r="V15" s="5427"/>
      <c r="W15" s="5427">
        <v>0.9</v>
      </c>
      <c r="X15" s="5434"/>
    </row>
    <row r="16" spans="1:24" x14ac:dyDescent="0.2">
      <c r="A16" s="3111" t="s">
        <v>2827</v>
      </c>
      <c r="B16" s="3063">
        <v>48203851</v>
      </c>
      <c r="C16" s="3063"/>
      <c r="D16" s="3063">
        <f t="shared" si="1"/>
        <v>29789979.917999998</v>
      </c>
      <c r="E16" s="3063"/>
      <c r="F16" s="3063">
        <v>61.8</v>
      </c>
      <c r="G16" s="3063"/>
      <c r="H16" s="3063">
        <f t="shared" si="0"/>
        <v>18413871.082000002</v>
      </c>
      <c r="I16" s="3063"/>
      <c r="J16" s="3063">
        <v>38.200000000000003</v>
      </c>
      <c r="K16" s="3063"/>
      <c r="L16" s="3063"/>
      <c r="M16" s="3063">
        <v>759972</v>
      </c>
      <c r="N16" s="3063"/>
      <c r="O16" s="3063">
        <f t="shared" si="2"/>
        <v>458263.11600000004</v>
      </c>
      <c r="P16" s="3063"/>
      <c r="Q16" s="3063">
        <v>60.3</v>
      </c>
      <c r="R16" s="3063"/>
      <c r="S16" s="3063">
        <f t="shared" si="3"/>
        <v>301708.88400000002</v>
      </c>
      <c r="T16" s="3063"/>
      <c r="U16" s="3063">
        <v>39.700000000000003</v>
      </c>
      <c r="V16" s="3063"/>
      <c r="W16" s="3063">
        <v>1.6</v>
      </c>
      <c r="X16" s="3112"/>
    </row>
    <row r="17" spans="1:24" x14ac:dyDescent="0.2">
      <c r="A17" s="5428" t="s">
        <v>2828</v>
      </c>
      <c r="B17" s="5429">
        <v>4051982</v>
      </c>
      <c r="C17" s="5429"/>
      <c r="D17" s="5429">
        <f t="shared" si="1"/>
        <v>2394721.3620000002</v>
      </c>
      <c r="E17" s="5429"/>
      <c r="F17" s="5429">
        <v>59.1</v>
      </c>
      <c r="G17" s="5429"/>
      <c r="H17" s="5429">
        <f t="shared" si="0"/>
        <v>1657260.6379999998</v>
      </c>
      <c r="I17" s="5429"/>
      <c r="J17" s="5429">
        <v>40.9</v>
      </c>
      <c r="K17" s="5429"/>
      <c r="L17" s="5429"/>
      <c r="M17" s="5429">
        <v>43994</v>
      </c>
      <c r="N17" s="5429"/>
      <c r="O17" s="5429">
        <f t="shared" si="2"/>
        <v>21953.006000000001</v>
      </c>
      <c r="P17" s="5429"/>
      <c r="Q17" s="5429">
        <v>49.9</v>
      </c>
      <c r="R17" s="5429"/>
      <c r="S17" s="5429">
        <f t="shared" si="3"/>
        <v>22040.993999999999</v>
      </c>
      <c r="T17" s="5429"/>
      <c r="U17" s="5429">
        <v>50.1</v>
      </c>
      <c r="V17" s="5429"/>
      <c r="W17" s="5429">
        <v>1.1000000000000001</v>
      </c>
      <c r="X17" s="5430"/>
    </row>
    <row r="18" spans="1:24" x14ac:dyDescent="0.2">
      <c r="A18" s="5431" t="s">
        <v>2829</v>
      </c>
      <c r="B18" s="5424">
        <v>5920117</v>
      </c>
      <c r="C18" s="5424"/>
      <c r="D18" s="5424">
        <f t="shared" si="1"/>
        <v>2729173.9369999999</v>
      </c>
      <c r="E18" s="5424"/>
      <c r="F18" s="5424">
        <v>46.1</v>
      </c>
      <c r="G18" s="5424"/>
      <c r="H18" s="5424">
        <f t="shared" si="0"/>
        <v>3190943.0630000001</v>
      </c>
      <c r="I18" s="5424"/>
      <c r="J18" s="5424">
        <v>53.9</v>
      </c>
      <c r="K18" s="5424"/>
      <c r="L18" s="5424"/>
      <c r="M18" s="5424">
        <v>76686</v>
      </c>
      <c r="N18" s="5424"/>
      <c r="O18" s="5424">
        <f t="shared" si="2"/>
        <v>26916.786</v>
      </c>
      <c r="P18" s="5424"/>
      <c r="Q18" s="5424">
        <v>35.1</v>
      </c>
      <c r="R18" s="5424"/>
      <c r="S18" s="5424">
        <f t="shared" si="3"/>
        <v>49769.214000000007</v>
      </c>
      <c r="T18" s="5424"/>
      <c r="U18" s="5424">
        <v>64.900000000000006</v>
      </c>
      <c r="V18" s="5424"/>
      <c r="W18" s="5424">
        <v>1.3</v>
      </c>
      <c r="X18" s="5432"/>
    </row>
    <row r="19" spans="1:24" x14ac:dyDescent="0.2">
      <c r="A19" s="5431" t="s">
        <v>2830</v>
      </c>
      <c r="B19" s="5424">
        <v>11515928</v>
      </c>
      <c r="C19" s="5424"/>
      <c r="D19" s="5424">
        <f t="shared" si="1"/>
        <v>6471951.5360000003</v>
      </c>
      <c r="E19" s="5424"/>
      <c r="F19" s="5424">
        <v>56.2</v>
      </c>
      <c r="G19" s="5424"/>
      <c r="H19" s="5424">
        <f t="shared" si="0"/>
        <v>5043976.4639999997</v>
      </c>
      <c r="I19" s="5424"/>
      <c r="J19" s="5424">
        <v>43.8</v>
      </c>
      <c r="K19" s="5424"/>
      <c r="L19" s="5424"/>
      <c r="M19" s="5424">
        <v>145126</v>
      </c>
      <c r="N19" s="5424"/>
      <c r="O19" s="5424">
        <f t="shared" si="2"/>
        <v>74594.763999999996</v>
      </c>
      <c r="P19" s="5424"/>
      <c r="Q19" s="5424">
        <v>51.4</v>
      </c>
      <c r="R19" s="5424"/>
      <c r="S19" s="5424">
        <f t="shared" si="3"/>
        <v>70531.236000000004</v>
      </c>
      <c r="T19" s="5424"/>
      <c r="U19" s="5424">
        <v>48.6</v>
      </c>
      <c r="V19" s="5424"/>
      <c r="W19" s="5424">
        <v>1.3</v>
      </c>
      <c r="X19" s="5432"/>
    </row>
    <row r="20" spans="1:24" x14ac:dyDescent="0.2">
      <c r="A20" s="5431" t="s">
        <v>2831</v>
      </c>
      <c r="B20" s="5424">
        <v>17793024</v>
      </c>
      <c r="C20" s="5424"/>
      <c r="D20" s="5424">
        <f t="shared" si="1"/>
        <v>12223807.488</v>
      </c>
      <c r="E20" s="5424"/>
      <c r="F20" s="5424">
        <v>68.7</v>
      </c>
      <c r="G20" s="5424"/>
      <c r="H20" s="5424">
        <f t="shared" si="0"/>
        <v>5569216.5120000001</v>
      </c>
      <c r="I20" s="5424"/>
      <c r="J20" s="5424">
        <v>31.3</v>
      </c>
      <c r="K20" s="5424"/>
      <c r="L20" s="5424"/>
      <c r="M20" s="5424">
        <v>211546</v>
      </c>
      <c r="N20" s="5424"/>
      <c r="O20" s="5424">
        <f t="shared" si="2"/>
        <v>152736.212</v>
      </c>
      <c r="P20" s="5424"/>
      <c r="Q20" s="5424">
        <v>72.2</v>
      </c>
      <c r="R20" s="5424"/>
      <c r="S20" s="5424">
        <f t="shared" si="3"/>
        <v>58809.788</v>
      </c>
      <c r="T20" s="5424"/>
      <c r="U20" s="5424">
        <v>27.8</v>
      </c>
      <c r="V20" s="5424"/>
      <c r="W20" s="5424">
        <v>1.2</v>
      </c>
      <c r="X20" s="5432"/>
    </row>
    <row r="21" spans="1:24" x14ac:dyDescent="0.2">
      <c r="A21" s="5431" t="s">
        <v>2832</v>
      </c>
      <c r="B21" s="5424">
        <v>2988720</v>
      </c>
      <c r="C21" s="5424"/>
      <c r="D21" s="5424">
        <f t="shared" si="1"/>
        <v>2026352.16</v>
      </c>
      <c r="E21" s="5424"/>
      <c r="F21" s="5424">
        <v>67.8</v>
      </c>
      <c r="G21" s="5424"/>
      <c r="H21" s="5424">
        <f t="shared" si="0"/>
        <v>962367.8400000002</v>
      </c>
      <c r="I21" s="5424"/>
      <c r="J21" s="5424">
        <v>32.200000000000003</v>
      </c>
      <c r="K21" s="5424"/>
      <c r="L21" s="5424"/>
      <c r="M21" s="5424">
        <v>22774</v>
      </c>
      <c r="N21" s="5424"/>
      <c r="O21" s="5424">
        <f t="shared" si="2"/>
        <v>14643.681999999999</v>
      </c>
      <c r="P21" s="5424"/>
      <c r="Q21" s="5424">
        <v>64.3</v>
      </c>
      <c r="R21" s="5424"/>
      <c r="S21" s="5424">
        <f t="shared" si="3"/>
        <v>8130.3180000000002</v>
      </c>
      <c r="T21" s="5424"/>
      <c r="U21" s="5424">
        <v>35.700000000000003</v>
      </c>
      <c r="V21" s="5424"/>
      <c r="W21" s="5424">
        <v>0.8</v>
      </c>
      <c r="X21" s="5432"/>
    </row>
    <row r="22" spans="1:24" x14ac:dyDescent="0.2">
      <c r="A22" s="5431" t="s">
        <v>2833</v>
      </c>
      <c r="B22" s="5424">
        <v>868602</v>
      </c>
      <c r="C22" s="5424"/>
      <c r="D22" s="5424">
        <f t="shared" si="1"/>
        <v>657531.71400000004</v>
      </c>
      <c r="E22" s="5424"/>
      <c r="F22" s="5424">
        <v>75.7</v>
      </c>
      <c r="G22" s="5424"/>
      <c r="H22" s="5424">
        <f t="shared" si="0"/>
        <v>211070.28600000002</v>
      </c>
      <c r="I22" s="5424"/>
      <c r="J22" s="5424">
        <v>24.3</v>
      </c>
      <c r="K22" s="5424"/>
      <c r="L22" s="5424"/>
      <c r="M22" s="5424">
        <v>5267</v>
      </c>
      <c r="N22" s="5424"/>
      <c r="O22" s="5424">
        <f t="shared" si="2"/>
        <v>3860.7109999999998</v>
      </c>
      <c r="P22" s="5424"/>
      <c r="Q22" s="5424">
        <v>73.3</v>
      </c>
      <c r="R22" s="5424"/>
      <c r="S22" s="5424">
        <f t="shared" si="3"/>
        <v>1406.289</v>
      </c>
      <c r="T22" s="5424"/>
      <c r="U22" s="5424">
        <v>26.7</v>
      </c>
      <c r="V22" s="5424"/>
      <c r="W22" s="5424">
        <v>0.6</v>
      </c>
      <c r="X22" s="5432"/>
    </row>
    <row r="23" spans="1:24" x14ac:dyDescent="0.2">
      <c r="A23" s="5433" t="s">
        <v>2826</v>
      </c>
      <c r="B23" s="5427">
        <v>5065478</v>
      </c>
      <c r="C23" s="5427"/>
      <c r="D23" s="5427">
        <f t="shared" si="1"/>
        <v>3287495.2220000005</v>
      </c>
      <c r="E23" s="5427"/>
      <c r="F23" s="5427">
        <v>64.900000000000006</v>
      </c>
      <c r="G23" s="5427"/>
      <c r="H23" s="5427">
        <f t="shared" si="0"/>
        <v>1777982.7780000002</v>
      </c>
      <c r="I23" s="5427"/>
      <c r="J23" s="5427">
        <v>35.1</v>
      </c>
      <c r="K23" s="5427"/>
      <c r="L23" s="5427"/>
      <c r="M23" s="5427">
        <v>254579</v>
      </c>
      <c r="N23" s="5427"/>
      <c r="O23" s="5427">
        <f t="shared" si="2"/>
        <v>163185.139</v>
      </c>
      <c r="P23" s="5427"/>
      <c r="Q23" s="5427">
        <v>64.099999999999994</v>
      </c>
      <c r="R23" s="5427"/>
      <c r="S23" s="5427">
        <f t="shared" si="3"/>
        <v>91393.86099999999</v>
      </c>
      <c r="T23" s="5427"/>
      <c r="U23" s="5427">
        <v>35.9</v>
      </c>
      <c r="V23" s="5427"/>
      <c r="W23" s="5427">
        <v>5</v>
      </c>
      <c r="X23" s="5434"/>
    </row>
    <row r="24" spans="1:24" x14ac:dyDescent="0.2">
      <c r="A24" s="3102" t="s">
        <v>2834</v>
      </c>
      <c r="B24" s="3063">
        <v>48203851</v>
      </c>
      <c r="C24" s="3063"/>
      <c r="D24" s="3063">
        <f>B24*F24/100</f>
        <v>29789979.917999998</v>
      </c>
      <c r="E24" s="3063"/>
      <c r="F24" s="3063">
        <v>61.8</v>
      </c>
      <c r="G24" s="3063"/>
      <c r="H24" s="3063">
        <f t="shared" si="0"/>
        <v>18413871.082000002</v>
      </c>
      <c r="I24" s="3063"/>
      <c r="J24" s="3063">
        <v>38.200000000000003</v>
      </c>
      <c r="K24" s="3063"/>
      <c r="L24" s="3063"/>
      <c r="M24" s="3063">
        <v>759972</v>
      </c>
      <c r="N24" s="3063"/>
      <c r="O24" s="3063">
        <f t="shared" si="2"/>
        <v>458263.11600000004</v>
      </c>
      <c r="P24" s="3063"/>
      <c r="Q24" s="3063">
        <v>60.3</v>
      </c>
      <c r="R24" s="3063"/>
      <c r="S24" s="3063">
        <f t="shared" si="3"/>
        <v>301708.88400000002</v>
      </c>
      <c r="T24" s="3063"/>
      <c r="U24" s="3063">
        <v>39.700000000000003</v>
      </c>
      <c r="V24" s="3063"/>
      <c r="W24" s="3063">
        <v>1.6</v>
      </c>
      <c r="X24" s="3112"/>
    </row>
    <row r="25" spans="1:24" x14ac:dyDescent="0.2">
      <c r="A25" s="5435" t="s">
        <v>2835</v>
      </c>
      <c r="B25" s="5422">
        <v>2115652</v>
      </c>
      <c r="C25" s="5422"/>
      <c r="D25" s="5422">
        <f t="shared" ref="D25:D34" si="4">B25*F25/100</f>
        <v>1311704.24</v>
      </c>
      <c r="E25" s="5422"/>
      <c r="F25" s="5422">
        <v>62</v>
      </c>
      <c r="G25" s="5422"/>
      <c r="H25" s="5422">
        <f t="shared" si="0"/>
        <v>803947.76</v>
      </c>
      <c r="I25" s="5422"/>
      <c r="J25" s="5422">
        <v>38</v>
      </c>
      <c r="K25" s="5422"/>
      <c r="L25" s="5422"/>
      <c r="M25" s="5422">
        <v>35405</v>
      </c>
      <c r="N25" s="5422"/>
      <c r="O25" s="5422">
        <f t="shared" si="2"/>
        <v>18800.055</v>
      </c>
      <c r="P25" s="5422"/>
      <c r="Q25" s="5422">
        <v>53.1</v>
      </c>
      <c r="R25" s="5422"/>
      <c r="S25" s="5422">
        <f t="shared" si="3"/>
        <v>16604.945</v>
      </c>
      <c r="T25" s="5422"/>
      <c r="U25" s="5422">
        <v>46.9</v>
      </c>
      <c r="V25" s="5422"/>
      <c r="W25" s="5422">
        <v>1.7</v>
      </c>
      <c r="X25" s="5430"/>
    </row>
    <row r="26" spans="1:24" x14ac:dyDescent="0.2">
      <c r="A26" s="5436" t="s">
        <v>2836</v>
      </c>
      <c r="B26" s="5437">
        <v>14796283</v>
      </c>
      <c r="C26" s="5437"/>
      <c r="D26" s="5437">
        <f t="shared" si="4"/>
        <v>9617583.9499999993</v>
      </c>
      <c r="E26" s="5437"/>
      <c r="F26" s="5437">
        <v>65</v>
      </c>
      <c r="G26" s="5437"/>
      <c r="H26" s="5437">
        <f t="shared" si="0"/>
        <v>5178699.05</v>
      </c>
      <c r="I26" s="5437"/>
      <c r="J26" s="5437">
        <v>35</v>
      </c>
      <c r="K26" s="5437"/>
      <c r="L26" s="5437"/>
      <c r="M26" s="5437">
        <v>207424</v>
      </c>
      <c r="N26" s="5437"/>
      <c r="O26" s="5437">
        <f t="shared" si="2"/>
        <v>135033.02399999998</v>
      </c>
      <c r="P26" s="5437"/>
      <c r="Q26" s="5437">
        <v>65.099999999999994</v>
      </c>
      <c r="R26" s="5437"/>
      <c r="S26" s="5437">
        <f t="shared" si="3"/>
        <v>72390.975999999995</v>
      </c>
      <c r="T26" s="5437"/>
      <c r="U26" s="5437">
        <v>34.9</v>
      </c>
      <c r="V26" s="5437"/>
      <c r="W26" s="5437">
        <v>1.4</v>
      </c>
      <c r="X26" s="5432"/>
    </row>
    <row r="27" spans="1:24" x14ac:dyDescent="0.2">
      <c r="A27" s="5436" t="s">
        <v>2837</v>
      </c>
      <c r="B27" s="5437">
        <v>22596480</v>
      </c>
      <c r="C27" s="5437"/>
      <c r="D27" s="5437">
        <f t="shared" si="4"/>
        <v>13806449.279999999</v>
      </c>
      <c r="E27" s="5437"/>
      <c r="F27" s="5437">
        <v>61.1</v>
      </c>
      <c r="G27" s="5437"/>
      <c r="H27" s="5437">
        <f t="shared" si="0"/>
        <v>8790030.7200000007</v>
      </c>
      <c r="I27" s="5437"/>
      <c r="J27" s="5437">
        <v>38.9</v>
      </c>
      <c r="K27" s="5437"/>
      <c r="L27" s="5437"/>
      <c r="M27" s="5437">
        <v>391114</v>
      </c>
      <c r="N27" s="5437"/>
      <c r="O27" s="5437">
        <f t="shared" si="2"/>
        <v>236623.97</v>
      </c>
      <c r="P27" s="5437"/>
      <c r="Q27" s="5437">
        <v>60.5</v>
      </c>
      <c r="R27" s="5437"/>
      <c r="S27" s="5437">
        <f t="shared" si="3"/>
        <v>154490.03</v>
      </c>
      <c r="T27" s="5437"/>
      <c r="U27" s="5437">
        <v>39.5</v>
      </c>
      <c r="V27" s="5437"/>
      <c r="W27" s="5437">
        <v>1.7</v>
      </c>
      <c r="X27" s="5432"/>
    </row>
    <row r="28" spans="1:24" x14ac:dyDescent="0.2">
      <c r="A28" s="5436" t="s">
        <v>2838</v>
      </c>
      <c r="B28" s="5437">
        <v>8671429</v>
      </c>
      <c r="C28" s="5437"/>
      <c r="D28" s="5437">
        <f t="shared" si="4"/>
        <v>5020757.3909999998</v>
      </c>
      <c r="E28" s="5437"/>
      <c r="F28" s="5437">
        <v>57.9</v>
      </c>
      <c r="G28" s="5437"/>
      <c r="H28" s="5437">
        <f t="shared" si="0"/>
        <v>3650671.6090000002</v>
      </c>
      <c r="I28" s="5437"/>
      <c r="J28" s="5437">
        <v>42.1</v>
      </c>
      <c r="K28" s="5437"/>
      <c r="L28" s="5437"/>
      <c r="M28" s="5437">
        <v>125378</v>
      </c>
      <c r="N28" s="5437"/>
      <c r="O28" s="5437">
        <f t="shared" si="2"/>
        <v>67327.986000000004</v>
      </c>
      <c r="P28" s="5437"/>
      <c r="Q28" s="5437">
        <v>53.7</v>
      </c>
      <c r="R28" s="5437"/>
      <c r="S28" s="5437">
        <f t="shared" si="3"/>
        <v>58050.013999999996</v>
      </c>
      <c r="T28" s="5437"/>
      <c r="U28" s="5437">
        <v>46.3</v>
      </c>
      <c r="V28" s="5437"/>
      <c r="W28" s="5437">
        <v>1.4</v>
      </c>
      <c r="X28" s="5432"/>
    </row>
    <row r="29" spans="1:24" x14ac:dyDescent="0.2">
      <c r="A29" s="5438" t="s">
        <v>2826</v>
      </c>
      <c r="B29" s="5439">
        <v>24007</v>
      </c>
      <c r="C29" s="5439"/>
      <c r="D29" s="5439">
        <f t="shared" si="4"/>
        <v>16684.865000000002</v>
      </c>
      <c r="E29" s="5439"/>
      <c r="F29" s="5439">
        <v>69.5</v>
      </c>
      <c r="G29" s="5439"/>
      <c r="H29" s="5439">
        <f t="shared" si="0"/>
        <v>7322.1350000000002</v>
      </c>
      <c r="I29" s="5439"/>
      <c r="J29" s="5439">
        <v>30.5</v>
      </c>
      <c r="K29" s="5439"/>
      <c r="L29" s="5439"/>
      <c r="M29" s="5439">
        <v>651</v>
      </c>
      <c r="N29" s="5439"/>
      <c r="O29" s="5439">
        <f t="shared" si="2"/>
        <v>499.96799999999996</v>
      </c>
      <c r="P29" s="5439"/>
      <c r="Q29" s="5439">
        <v>76.8</v>
      </c>
      <c r="R29" s="5439"/>
      <c r="S29" s="5439">
        <f t="shared" si="3"/>
        <v>151.03199999999998</v>
      </c>
      <c r="T29" s="5439"/>
      <c r="U29" s="5439">
        <v>23.2</v>
      </c>
      <c r="V29" s="5439"/>
      <c r="W29" s="5439">
        <v>2.7</v>
      </c>
      <c r="X29" s="5434"/>
    </row>
    <row r="30" spans="1:24" ht="25.5" x14ac:dyDescent="0.2">
      <c r="A30" s="3102" t="s">
        <v>2839</v>
      </c>
      <c r="B30" s="3063">
        <v>48203851</v>
      </c>
      <c r="C30" s="3063"/>
      <c r="D30" s="3063">
        <f t="shared" si="4"/>
        <v>29789979.917999998</v>
      </c>
      <c r="E30" s="3063"/>
      <c r="F30" s="3063">
        <v>61.8</v>
      </c>
      <c r="G30" s="3063"/>
      <c r="H30" s="3063">
        <f t="shared" si="0"/>
        <v>18413871.082000002</v>
      </c>
      <c r="I30" s="3063"/>
      <c r="J30" s="3063">
        <v>38.200000000000003</v>
      </c>
      <c r="K30" s="3063"/>
      <c r="L30" s="3063"/>
      <c r="M30" s="3063">
        <v>759972</v>
      </c>
      <c r="N30" s="3063"/>
      <c r="O30" s="3063">
        <f t="shared" si="2"/>
        <v>458263.11600000004</v>
      </c>
      <c r="P30" s="3063"/>
      <c r="Q30" s="3063">
        <v>60.3</v>
      </c>
      <c r="R30" s="3063"/>
      <c r="S30" s="3063">
        <f t="shared" si="3"/>
        <v>301708.88400000002</v>
      </c>
      <c r="T30" s="3063"/>
      <c r="U30" s="3063">
        <v>39.700000000000003</v>
      </c>
      <c r="V30" s="3063"/>
      <c r="W30" s="3063">
        <v>1.6</v>
      </c>
      <c r="X30" s="3112"/>
    </row>
    <row r="31" spans="1:24" x14ac:dyDescent="0.2">
      <c r="A31" s="5435" t="s">
        <v>2840</v>
      </c>
      <c r="B31" s="5422">
        <v>1875528</v>
      </c>
      <c r="C31" s="5422"/>
      <c r="D31" s="5422">
        <f t="shared" si="4"/>
        <v>1477916.064</v>
      </c>
      <c r="E31" s="5422"/>
      <c r="F31" s="5422">
        <v>78.8</v>
      </c>
      <c r="G31" s="5422"/>
      <c r="H31" s="5422">
        <f t="shared" si="0"/>
        <v>397611.93599999999</v>
      </c>
      <c r="I31" s="5422"/>
      <c r="J31" s="5422">
        <v>21.2</v>
      </c>
      <c r="K31" s="5422"/>
      <c r="L31" s="5422"/>
      <c r="M31" s="5422">
        <v>28630</v>
      </c>
      <c r="N31" s="5422"/>
      <c r="O31" s="5422">
        <f t="shared" si="2"/>
        <v>21644.28</v>
      </c>
      <c r="P31" s="5422"/>
      <c r="Q31" s="5422">
        <v>75.599999999999994</v>
      </c>
      <c r="R31" s="5422"/>
      <c r="S31" s="5422">
        <f t="shared" si="3"/>
        <v>6985.72</v>
      </c>
      <c r="T31" s="5422"/>
      <c r="U31" s="5422">
        <v>24.4</v>
      </c>
      <c r="V31" s="5422"/>
      <c r="W31" s="5422">
        <v>1.5</v>
      </c>
      <c r="X31" s="5430"/>
    </row>
    <row r="32" spans="1:24" x14ac:dyDescent="0.2">
      <c r="A32" s="5436" t="s">
        <v>2841</v>
      </c>
      <c r="B32" s="5437">
        <v>33443220</v>
      </c>
      <c r="C32" s="5437"/>
      <c r="D32" s="5437">
        <f t="shared" si="4"/>
        <v>21002342.16</v>
      </c>
      <c r="E32" s="5437"/>
      <c r="F32" s="5437">
        <v>62.8</v>
      </c>
      <c r="G32" s="5437"/>
      <c r="H32" s="5437">
        <f t="shared" si="0"/>
        <v>12440877.84</v>
      </c>
      <c r="I32" s="5437"/>
      <c r="J32" s="5437">
        <v>37.200000000000003</v>
      </c>
      <c r="K32" s="5437"/>
      <c r="L32" s="5437"/>
      <c r="M32" s="5437">
        <v>533874</v>
      </c>
      <c r="N32" s="5437"/>
      <c r="O32" s="5437">
        <f t="shared" si="2"/>
        <v>331535.75400000002</v>
      </c>
      <c r="P32" s="5437"/>
      <c r="Q32" s="5437">
        <v>62.1</v>
      </c>
      <c r="R32" s="5437"/>
      <c r="S32" s="5437">
        <f t="shared" si="3"/>
        <v>202338.24599999998</v>
      </c>
      <c r="T32" s="5437"/>
      <c r="U32" s="5437">
        <v>37.9</v>
      </c>
      <c r="V32" s="5437"/>
      <c r="W32" s="5437">
        <v>1.6</v>
      </c>
      <c r="X32" s="5432"/>
    </row>
    <row r="33" spans="1:24" x14ac:dyDescent="0.2">
      <c r="A33" s="5436" t="s">
        <v>2842</v>
      </c>
      <c r="B33" s="5437">
        <v>9806999</v>
      </c>
      <c r="C33" s="5437"/>
      <c r="D33" s="5437">
        <f t="shared" si="4"/>
        <v>5815550.4069999997</v>
      </c>
      <c r="E33" s="5437"/>
      <c r="F33" s="5437">
        <v>59.3</v>
      </c>
      <c r="G33" s="5437"/>
      <c r="H33" s="5437">
        <f t="shared" si="0"/>
        <v>3991448.5930000003</v>
      </c>
      <c r="I33" s="5437"/>
      <c r="J33" s="5437">
        <v>40.700000000000003</v>
      </c>
      <c r="K33" s="5437"/>
      <c r="L33" s="5437"/>
      <c r="M33" s="5437">
        <v>155987</v>
      </c>
      <c r="N33" s="5437"/>
      <c r="O33" s="5437">
        <f t="shared" si="2"/>
        <v>85480.875999999989</v>
      </c>
      <c r="P33" s="5437"/>
      <c r="Q33" s="5437">
        <v>54.8</v>
      </c>
      <c r="R33" s="5437"/>
      <c r="S33" s="5437">
        <f t="shared" si="3"/>
        <v>70506.124000000011</v>
      </c>
      <c r="T33" s="5437"/>
      <c r="U33" s="5437">
        <v>45.2</v>
      </c>
      <c r="V33" s="5437"/>
      <c r="W33" s="5437">
        <v>1.6</v>
      </c>
      <c r="X33" s="5432"/>
    </row>
    <row r="34" spans="1:24" x14ac:dyDescent="0.2">
      <c r="A34" s="5436" t="s">
        <v>2843</v>
      </c>
      <c r="B34" s="5437">
        <v>3078104</v>
      </c>
      <c r="C34" s="5437"/>
      <c r="D34" s="5437">
        <f t="shared" si="4"/>
        <v>1471333.7119999998</v>
      </c>
      <c r="E34" s="5437"/>
      <c r="F34" s="5437">
        <v>47.8</v>
      </c>
      <c r="G34" s="5437"/>
      <c r="H34" s="5437">
        <f t="shared" si="0"/>
        <v>1606770.2880000002</v>
      </c>
      <c r="I34" s="5437"/>
      <c r="J34" s="5437">
        <v>52.2</v>
      </c>
      <c r="K34" s="5437"/>
      <c r="L34" s="5437"/>
      <c r="M34" s="5437">
        <v>41481</v>
      </c>
      <c r="N34" s="5437"/>
      <c r="O34" s="5437">
        <f t="shared" si="2"/>
        <v>19620.512999999999</v>
      </c>
      <c r="P34" s="5437"/>
      <c r="Q34" s="5437">
        <v>47.3</v>
      </c>
      <c r="R34" s="5437"/>
      <c r="S34" s="5437">
        <f t="shared" si="3"/>
        <v>21860.487000000001</v>
      </c>
      <c r="T34" s="5437"/>
      <c r="U34" s="5437">
        <v>52.7</v>
      </c>
      <c r="V34" s="5437"/>
      <c r="W34" s="5437">
        <v>1.3</v>
      </c>
      <c r="X34" s="5432"/>
    </row>
    <row r="35" spans="1:24" x14ac:dyDescent="0.2">
      <c r="A35" s="5438" t="s">
        <v>2844</v>
      </c>
      <c r="B35" s="5439">
        <v>0</v>
      </c>
      <c r="C35" s="5439"/>
      <c r="D35" s="5439">
        <v>0</v>
      </c>
      <c r="E35" s="5439"/>
      <c r="F35" s="5439">
        <v>0</v>
      </c>
      <c r="G35" s="5439"/>
      <c r="H35" s="5439">
        <v>0</v>
      </c>
      <c r="I35" s="5439"/>
      <c r="J35" s="5439">
        <v>0</v>
      </c>
      <c r="K35" s="5439"/>
      <c r="L35" s="5439"/>
      <c r="M35" s="5439">
        <v>0</v>
      </c>
      <c r="N35" s="5439"/>
      <c r="O35" s="5439">
        <v>0</v>
      </c>
      <c r="P35" s="5439"/>
      <c r="Q35" s="5439">
        <v>0</v>
      </c>
      <c r="R35" s="5439"/>
      <c r="S35" s="5439">
        <v>0</v>
      </c>
      <c r="T35" s="5439"/>
      <c r="U35" s="5439">
        <v>0</v>
      </c>
      <c r="V35" s="5439"/>
      <c r="W35" s="5439">
        <v>0</v>
      </c>
      <c r="X35" s="5434"/>
    </row>
    <row r="36" spans="1:24" x14ac:dyDescent="0.2">
      <c r="A36" s="3104"/>
      <c r="B36" s="3104"/>
      <c r="C36" s="3104"/>
      <c r="D36" s="3104"/>
      <c r="E36" s="3104"/>
      <c r="F36" s="3104"/>
      <c r="G36" s="3104"/>
      <c r="H36" s="3104"/>
      <c r="I36" s="3104"/>
      <c r="J36" s="3104"/>
      <c r="K36" s="3104"/>
      <c r="L36" s="3105"/>
      <c r="M36" s="3104"/>
      <c r="N36" s="3104"/>
      <c r="O36" s="3104"/>
      <c r="P36" s="3104"/>
      <c r="Q36" s="3104"/>
      <c r="R36" s="3104"/>
      <c r="S36" s="3104"/>
      <c r="T36" s="3104"/>
      <c r="U36" s="3104"/>
      <c r="V36" s="3104"/>
      <c r="W36" s="3104"/>
      <c r="X36" s="3104"/>
    </row>
    <row r="37" spans="1:24" x14ac:dyDescent="0.2">
      <c r="A37" s="3095" t="s">
        <v>2845</v>
      </c>
      <c r="B37" s="3104"/>
      <c r="C37" s="3104"/>
      <c r="D37" s="3104"/>
      <c r="E37" s="3104"/>
      <c r="F37" s="3104"/>
      <c r="G37" s="3104"/>
      <c r="H37" s="3104"/>
      <c r="I37" s="3104"/>
      <c r="J37" s="3104"/>
      <c r="K37" s="3104"/>
      <c r="L37" s="3105"/>
      <c r="M37" s="3104"/>
      <c r="N37" s="3104"/>
      <c r="O37" s="3104"/>
      <c r="P37" s="3104"/>
      <c r="Q37" s="3104"/>
      <c r="R37" s="3104"/>
      <c r="S37" s="3104"/>
      <c r="T37" s="3104"/>
      <c r="U37" s="3104"/>
      <c r="V37" s="3104"/>
      <c r="W37" s="3104"/>
      <c r="X37" s="3104"/>
    </row>
  </sheetData>
  <mergeCells count="14">
    <mergeCell ref="A4:A5"/>
    <mergeCell ref="B4:K4"/>
    <mergeCell ref="M4:V4"/>
    <mergeCell ref="W4:X5"/>
    <mergeCell ref="B5:C5"/>
    <mergeCell ref="D5:E5"/>
    <mergeCell ref="F5:G5"/>
    <mergeCell ref="H5:I5"/>
    <mergeCell ref="J5:K5"/>
    <mergeCell ref="M5:N5"/>
    <mergeCell ref="O5:P5"/>
    <mergeCell ref="Q5:R5"/>
    <mergeCell ref="S5:T5"/>
    <mergeCell ref="U5:V5"/>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&amp;L&amp;"Tahoma,Normal"256</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EB700B"/>
  </sheetPr>
  <dimension ref="A1:R191"/>
  <sheetViews>
    <sheetView showGridLines="0" view="pageBreakPreview" topLeftCell="A13" zoomScaleNormal="50" zoomScaleSheetLayoutView="100" workbookViewId="0">
      <selection activeCell="A10" sqref="A10"/>
    </sheetView>
  </sheetViews>
  <sheetFormatPr baseColWidth="10" defaultRowHeight="12.75" x14ac:dyDescent="0.2"/>
  <cols>
    <col min="1" max="9" width="11.42578125" style="4664"/>
    <col min="10" max="10" width="7.28515625" style="4664" customWidth="1"/>
    <col min="11" max="11" width="4.42578125" style="4664" customWidth="1"/>
    <col min="12" max="265" width="11.42578125" style="4664"/>
    <col min="266" max="266" width="7.28515625" style="4664" customWidth="1"/>
    <col min="267" max="267" width="4.42578125" style="4664" customWidth="1"/>
    <col min="268" max="521" width="11.42578125" style="4664"/>
    <col min="522" max="522" width="7.28515625" style="4664" customWidth="1"/>
    <col min="523" max="523" width="4.42578125" style="4664" customWidth="1"/>
    <col min="524" max="777" width="11.42578125" style="4664"/>
    <col min="778" max="778" width="7.28515625" style="4664" customWidth="1"/>
    <col min="779" max="779" width="4.42578125" style="4664" customWidth="1"/>
    <col min="780" max="1033" width="11.42578125" style="4664"/>
    <col min="1034" max="1034" width="7.28515625" style="4664" customWidth="1"/>
    <col min="1035" max="1035" width="4.42578125" style="4664" customWidth="1"/>
    <col min="1036" max="1289" width="11.42578125" style="4664"/>
    <col min="1290" max="1290" width="7.28515625" style="4664" customWidth="1"/>
    <col min="1291" max="1291" width="4.42578125" style="4664" customWidth="1"/>
    <col min="1292" max="1545" width="11.42578125" style="4664"/>
    <col min="1546" max="1546" width="7.28515625" style="4664" customWidth="1"/>
    <col min="1547" max="1547" width="4.42578125" style="4664" customWidth="1"/>
    <col min="1548" max="1801" width="11.42578125" style="4664"/>
    <col min="1802" max="1802" width="7.28515625" style="4664" customWidth="1"/>
    <col min="1803" max="1803" width="4.42578125" style="4664" customWidth="1"/>
    <col min="1804" max="2057" width="11.42578125" style="4664"/>
    <col min="2058" max="2058" width="7.28515625" style="4664" customWidth="1"/>
    <col min="2059" max="2059" width="4.42578125" style="4664" customWidth="1"/>
    <col min="2060" max="2313" width="11.42578125" style="4664"/>
    <col min="2314" max="2314" width="7.28515625" style="4664" customWidth="1"/>
    <col min="2315" max="2315" width="4.42578125" style="4664" customWidth="1"/>
    <col min="2316" max="2569" width="11.42578125" style="4664"/>
    <col min="2570" max="2570" width="7.28515625" style="4664" customWidth="1"/>
    <col min="2571" max="2571" width="4.42578125" style="4664" customWidth="1"/>
    <col min="2572" max="2825" width="11.42578125" style="4664"/>
    <col min="2826" max="2826" width="7.28515625" style="4664" customWidth="1"/>
    <col min="2827" max="2827" width="4.42578125" style="4664" customWidth="1"/>
    <col min="2828" max="3081" width="11.42578125" style="4664"/>
    <col min="3082" max="3082" width="7.28515625" style="4664" customWidth="1"/>
    <col min="3083" max="3083" width="4.42578125" style="4664" customWidth="1"/>
    <col min="3084" max="3337" width="11.42578125" style="4664"/>
    <col min="3338" max="3338" width="7.28515625" style="4664" customWidth="1"/>
    <col min="3339" max="3339" width="4.42578125" style="4664" customWidth="1"/>
    <col min="3340" max="3593" width="11.42578125" style="4664"/>
    <col min="3594" max="3594" width="7.28515625" style="4664" customWidth="1"/>
    <col min="3595" max="3595" width="4.42578125" style="4664" customWidth="1"/>
    <col min="3596" max="3849" width="11.42578125" style="4664"/>
    <col min="3850" max="3850" width="7.28515625" style="4664" customWidth="1"/>
    <col min="3851" max="3851" width="4.42578125" style="4664" customWidth="1"/>
    <col min="3852" max="4105" width="11.42578125" style="4664"/>
    <col min="4106" max="4106" width="7.28515625" style="4664" customWidth="1"/>
    <col min="4107" max="4107" width="4.42578125" style="4664" customWidth="1"/>
    <col min="4108" max="4361" width="11.42578125" style="4664"/>
    <col min="4362" max="4362" width="7.28515625" style="4664" customWidth="1"/>
    <col min="4363" max="4363" width="4.42578125" style="4664" customWidth="1"/>
    <col min="4364" max="4617" width="11.42578125" style="4664"/>
    <col min="4618" max="4618" width="7.28515625" style="4664" customWidth="1"/>
    <col min="4619" max="4619" width="4.42578125" style="4664" customWidth="1"/>
    <col min="4620" max="4873" width="11.42578125" style="4664"/>
    <col min="4874" max="4874" width="7.28515625" style="4664" customWidth="1"/>
    <col min="4875" max="4875" width="4.42578125" style="4664" customWidth="1"/>
    <col min="4876" max="5129" width="11.42578125" style="4664"/>
    <col min="5130" max="5130" width="7.28515625" style="4664" customWidth="1"/>
    <col min="5131" max="5131" width="4.42578125" style="4664" customWidth="1"/>
    <col min="5132" max="5385" width="11.42578125" style="4664"/>
    <col min="5386" max="5386" width="7.28515625" style="4664" customWidth="1"/>
    <col min="5387" max="5387" width="4.42578125" style="4664" customWidth="1"/>
    <col min="5388" max="5641" width="11.42578125" style="4664"/>
    <col min="5642" max="5642" width="7.28515625" style="4664" customWidth="1"/>
    <col min="5643" max="5643" width="4.42578125" style="4664" customWidth="1"/>
    <col min="5644" max="5897" width="11.42578125" style="4664"/>
    <col min="5898" max="5898" width="7.28515625" style="4664" customWidth="1"/>
    <col min="5899" max="5899" width="4.42578125" style="4664" customWidth="1"/>
    <col min="5900" max="6153" width="11.42578125" style="4664"/>
    <col min="6154" max="6154" width="7.28515625" style="4664" customWidth="1"/>
    <col min="6155" max="6155" width="4.42578125" style="4664" customWidth="1"/>
    <col min="6156" max="6409" width="11.42578125" style="4664"/>
    <col min="6410" max="6410" width="7.28515625" style="4664" customWidth="1"/>
    <col min="6411" max="6411" width="4.42578125" style="4664" customWidth="1"/>
    <col min="6412" max="6665" width="11.42578125" style="4664"/>
    <col min="6666" max="6666" width="7.28515625" style="4664" customWidth="1"/>
    <col min="6667" max="6667" width="4.42578125" style="4664" customWidth="1"/>
    <col min="6668" max="6921" width="11.42578125" style="4664"/>
    <col min="6922" max="6922" width="7.28515625" style="4664" customWidth="1"/>
    <col min="6923" max="6923" width="4.42578125" style="4664" customWidth="1"/>
    <col min="6924" max="7177" width="11.42578125" style="4664"/>
    <col min="7178" max="7178" width="7.28515625" style="4664" customWidth="1"/>
    <col min="7179" max="7179" width="4.42578125" style="4664" customWidth="1"/>
    <col min="7180" max="7433" width="11.42578125" style="4664"/>
    <col min="7434" max="7434" width="7.28515625" style="4664" customWidth="1"/>
    <col min="7435" max="7435" width="4.42578125" style="4664" customWidth="1"/>
    <col min="7436" max="7689" width="11.42578125" style="4664"/>
    <col min="7690" max="7690" width="7.28515625" style="4664" customWidth="1"/>
    <col min="7691" max="7691" width="4.42578125" style="4664" customWidth="1"/>
    <col min="7692" max="7945" width="11.42578125" style="4664"/>
    <col min="7946" max="7946" width="7.28515625" style="4664" customWidth="1"/>
    <col min="7947" max="7947" width="4.42578125" style="4664" customWidth="1"/>
    <col min="7948" max="8201" width="11.42578125" style="4664"/>
    <col min="8202" max="8202" width="7.28515625" style="4664" customWidth="1"/>
    <col min="8203" max="8203" width="4.42578125" style="4664" customWidth="1"/>
    <col min="8204" max="8457" width="11.42578125" style="4664"/>
    <col min="8458" max="8458" width="7.28515625" style="4664" customWidth="1"/>
    <col min="8459" max="8459" width="4.42578125" style="4664" customWidth="1"/>
    <col min="8460" max="8713" width="11.42578125" style="4664"/>
    <col min="8714" max="8714" width="7.28515625" style="4664" customWidth="1"/>
    <col min="8715" max="8715" width="4.42578125" style="4664" customWidth="1"/>
    <col min="8716" max="8969" width="11.42578125" style="4664"/>
    <col min="8970" max="8970" width="7.28515625" style="4664" customWidth="1"/>
    <col min="8971" max="8971" width="4.42578125" style="4664" customWidth="1"/>
    <col min="8972" max="9225" width="11.42578125" style="4664"/>
    <col min="9226" max="9226" width="7.28515625" style="4664" customWidth="1"/>
    <col min="9227" max="9227" width="4.42578125" style="4664" customWidth="1"/>
    <col min="9228" max="9481" width="11.42578125" style="4664"/>
    <col min="9482" max="9482" width="7.28515625" style="4664" customWidth="1"/>
    <col min="9483" max="9483" width="4.42578125" style="4664" customWidth="1"/>
    <col min="9484" max="9737" width="11.42578125" style="4664"/>
    <col min="9738" max="9738" width="7.28515625" style="4664" customWidth="1"/>
    <col min="9739" max="9739" width="4.42578125" style="4664" customWidth="1"/>
    <col min="9740" max="9993" width="11.42578125" style="4664"/>
    <col min="9994" max="9994" width="7.28515625" style="4664" customWidth="1"/>
    <col min="9995" max="9995" width="4.42578125" style="4664" customWidth="1"/>
    <col min="9996" max="10249" width="11.42578125" style="4664"/>
    <col min="10250" max="10250" width="7.28515625" style="4664" customWidth="1"/>
    <col min="10251" max="10251" width="4.42578125" style="4664" customWidth="1"/>
    <col min="10252" max="10505" width="11.42578125" style="4664"/>
    <col min="10506" max="10506" width="7.28515625" style="4664" customWidth="1"/>
    <col min="10507" max="10507" width="4.42578125" style="4664" customWidth="1"/>
    <col min="10508" max="10761" width="11.42578125" style="4664"/>
    <col min="10762" max="10762" width="7.28515625" style="4664" customWidth="1"/>
    <col min="10763" max="10763" width="4.42578125" style="4664" customWidth="1"/>
    <col min="10764" max="11017" width="11.42578125" style="4664"/>
    <col min="11018" max="11018" width="7.28515625" style="4664" customWidth="1"/>
    <col min="11019" max="11019" width="4.42578125" style="4664" customWidth="1"/>
    <col min="11020" max="11273" width="11.42578125" style="4664"/>
    <col min="11274" max="11274" width="7.28515625" style="4664" customWidth="1"/>
    <col min="11275" max="11275" width="4.42578125" style="4664" customWidth="1"/>
    <col min="11276" max="11529" width="11.42578125" style="4664"/>
    <col min="11530" max="11530" width="7.28515625" style="4664" customWidth="1"/>
    <col min="11531" max="11531" width="4.42578125" style="4664" customWidth="1"/>
    <col min="11532" max="11785" width="11.42578125" style="4664"/>
    <col min="11786" max="11786" width="7.28515625" style="4664" customWidth="1"/>
    <col min="11787" max="11787" width="4.42578125" style="4664" customWidth="1"/>
    <col min="11788" max="12041" width="11.42578125" style="4664"/>
    <col min="12042" max="12042" width="7.28515625" style="4664" customWidth="1"/>
    <col min="12043" max="12043" width="4.42578125" style="4664" customWidth="1"/>
    <col min="12044" max="12297" width="11.42578125" style="4664"/>
    <col min="12298" max="12298" width="7.28515625" style="4664" customWidth="1"/>
    <col min="12299" max="12299" width="4.42578125" style="4664" customWidth="1"/>
    <col min="12300" max="12553" width="11.42578125" style="4664"/>
    <col min="12554" max="12554" width="7.28515625" style="4664" customWidth="1"/>
    <col min="12555" max="12555" width="4.42578125" style="4664" customWidth="1"/>
    <col min="12556" max="12809" width="11.42578125" style="4664"/>
    <col min="12810" max="12810" width="7.28515625" style="4664" customWidth="1"/>
    <col min="12811" max="12811" width="4.42578125" style="4664" customWidth="1"/>
    <col min="12812" max="13065" width="11.42578125" style="4664"/>
    <col min="13066" max="13066" width="7.28515625" style="4664" customWidth="1"/>
    <col min="13067" max="13067" width="4.42578125" style="4664" customWidth="1"/>
    <col min="13068" max="13321" width="11.42578125" style="4664"/>
    <col min="13322" max="13322" width="7.28515625" style="4664" customWidth="1"/>
    <col min="13323" max="13323" width="4.42578125" style="4664" customWidth="1"/>
    <col min="13324" max="13577" width="11.42578125" style="4664"/>
    <col min="13578" max="13578" width="7.28515625" style="4664" customWidth="1"/>
    <col min="13579" max="13579" width="4.42578125" style="4664" customWidth="1"/>
    <col min="13580" max="13833" width="11.42578125" style="4664"/>
    <col min="13834" max="13834" width="7.28515625" style="4664" customWidth="1"/>
    <col min="13835" max="13835" width="4.42578125" style="4664" customWidth="1"/>
    <col min="13836" max="14089" width="11.42578125" style="4664"/>
    <col min="14090" max="14090" width="7.28515625" style="4664" customWidth="1"/>
    <col min="14091" max="14091" width="4.42578125" style="4664" customWidth="1"/>
    <col min="14092" max="14345" width="11.42578125" style="4664"/>
    <col min="14346" max="14346" width="7.28515625" style="4664" customWidth="1"/>
    <col min="14347" max="14347" width="4.42578125" style="4664" customWidth="1"/>
    <col min="14348" max="14601" width="11.42578125" style="4664"/>
    <col min="14602" max="14602" width="7.28515625" style="4664" customWidth="1"/>
    <col min="14603" max="14603" width="4.42578125" style="4664" customWidth="1"/>
    <col min="14604" max="14857" width="11.42578125" style="4664"/>
    <col min="14858" max="14858" width="7.28515625" style="4664" customWidth="1"/>
    <col min="14859" max="14859" width="4.42578125" style="4664" customWidth="1"/>
    <col min="14860" max="15113" width="11.42578125" style="4664"/>
    <col min="15114" max="15114" width="7.28515625" style="4664" customWidth="1"/>
    <col min="15115" max="15115" width="4.42578125" style="4664" customWidth="1"/>
    <col min="15116" max="15369" width="11.42578125" style="4664"/>
    <col min="15370" max="15370" width="7.28515625" style="4664" customWidth="1"/>
    <col min="15371" max="15371" width="4.42578125" style="4664" customWidth="1"/>
    <col min="15372" max="15625" width="11.42578125" style="4664"/>
    <col min="15626" max="15626" width="7.28515625" style="4664" customWidth="1"/>
    <col min="15627" max="15627" width="4.42578125" style="4664" customWidth="1"/>
    <col min="15628" max="15881" width="11.42578125" style="4664"/>
    <col min="15882" max="15882" width="7.28515625" style="4664" customWidth="1"/>
    <col min="15883" max="15883" width="4.42578125" style="4664" customWidth="1"/>
    <col min="15884" max="16137" width="11.42578125" style="4664"/>
    <col min="16138" max="16138" width="7.28515625" style="4664" customWidth="1"/>
    <col min="16139" max="16139" width="4.42578125" style="4664" customWidth="1"/>
    <col min="16140" max="16384" width="11.42578125" style="4664"/>
  </cols>
  <sheetData>
    <row r="1" spans="1:18" x14ac:dyDescent="0.2">
      <c r="A1" s="4662"/>
      <c r="B1" s="4662"/>
      <c r="C1" s="4662"/>
      <c r="D1" s="4662"/>
      <c r="E1" s="4662"/>
      <c r="F1" s="4662"/>
      <c r="G1" s="4662"/>
      <c r="H1" s="4662"/>
      <c r="I1" s="4662"/>
      <c r="J1" s="4662"/>
      <c r="K1" s="4662"/>
      <c r="L1" s="4662"/>
      <c r="M1" s="4663"/>
      <c r="N1" s="4663"/>
      <c r="O1" s="4663"/>
      <c r="P1" s="4663"/>
      <c r="Q1" s="4663"/>
      <c r="R1" s="4663"/>
    </row>
    <row r="2" spans="1:18" x14ac:dyDescent="0.2">
      <c r="A2" s="4662"/>
      <c r="B2" s="4662"/>
      <c r="C2" s="4662"/>
      <c r="D2" s="4662"/>
      <c r="E2" s="4662"/>
      <c r="F2" s="4662"/>
      <c r="G2" s="4662"/>
      <c r="H2" s="4662"/>
      <c r="I2" s="4662"/>
      <c r="J2" s="4662"/>
      <c r="K2" s="4662"/>
      <c r="L2" s="4662"/>
      <c r="M2" s="4663"/>
      <c r="N2" s="4663"/>
      <c r="O2" s="4663"/>
      <c r="P2" s="4663"/>
      <c r="Q2" s="4663"/>
      <c r="R2" s="4663"/>
    </row>
    <row r="3" spans="1:18" x14ac:dyDescent="0.2">
      <c r="A3" s="4662"/>
      <c r="B3" s="4662"/>
      <c r="C3" s="4662"/>
      <c r="D3" s="4662"/>
      <c r="E3" s="4662"/>
      <c r="F3" s="4662"/>
      <c r="G3" s="4662"/>
      <c r="H3" s="4662"/>
      <c r="I3" s="4662"/>
      <c r="J3" s="4662"/>
      <c r="K3" s="4662"/>
      <c r="L3" s="4662"/>
      <c r="M3" s="4663"/>
      <c r="N3" s="4663"/>
      <c r="O3" s="4663"/>
      <c r="P3" s="4663"/>
      <c r="Q3" s="4663"/>
      <c r="R3" s="4663"/>
    </row>
    <row r="4" spans="1:18" x14ac:dyDescent="0.2">
      <c r="A4" s="4662"/>
      <c r="B4" s="4662"/>
      <c r="C4" s="4662"/>
      <c r="D4" s="4662"/>
      <c r="E4" s="4662"/>
      <c r="F4" s="4662"/>
      <c r="G4" s="4662"/>
      <c r="H4" s="4662"/>
      <c r="I4" s="4662"/>
      <c r="J4" s="4662"/>
      <c r="K4" s="4662"/>
      <c r="L4" s="4662"/>
      <c r="M4" s="4663"/>
      <c r="N4" s="4663"/>
      <c r="O4" s="4663"/>
      <c r="P4" s="4663"/>
      <c r="Q4" s="4663"/>
      <c r="R4" s="4663"/>
    </row>
    <row r="5" spans="1:18" x14ac:dyDescent="0.2">
      <c r="A5" s="4662"/>
      <c r="B5" s="4662"/>
      <c r="C5" s="4662"/>
      <c r="D5" s="4662"/>
      <c r="E5" s="4662"/>
      <c r="F5" s="4662"/>
      <c r="G5" s="4662"/>
      <c r="H5" s="4662"/>
      <c r="I5" s="4662"/>
      <c r="J5" s="4662"/>
      <c r="K5" s="4662"/>
      <c r="L5" s="4662"/>
      <c r="M5" s="4663"/>
      <c r="N5" s="4663"/>
      <c r="O5" s="4663"/>
      <c r="P5" s="4663"/>
      <c r="Q5" s="4663"/>
      <c r="R5" s="4663"/>
    </row>
    <row r="6" spans="1:18" x14ac:dyDescent="0.2">
      <c r="A6" s="4662"/>
      <c r="B6" s="4662"/>
      <c r="C6" s="4662"/>
      <c r="D6" s="4662"/>
      <c r="E6" s="4662"/>
      <c r="F6" s="4662"/>
      <c r="G6" s="4662"/>
      <c r="H6" s="4662"/>
      <c r="I6" s="4662"/>
      <c r="J6" s="4662"/>
      <c r="K6" s="4662"/>
      <c r="L6" s="4662"/>
      <c r="M6" s="4663"/>
      <c r="N6" s="4663"/>
      <c r="O6" s="4663"/>
      <c r="P6" s="4663"/>
      <c r="Q6" s="4663"/>
      <c r="R6" s="4663"/>
    </row>
    <row r="7" spans="1:18" x14ac:dyDescent="0.2">
      <c r="A7" s="4662"/>
      <c r="B7" s="4662"/>
      <c r="C7" s="4662"/>
      <c r="D7" s="4662"/>
      <c r="E7" s="4662"/>
      <c r="F7" s="4662"/>
      <c r="G7" s="4662"/>
      <c r="H7" s="4662"/>
      <c r="I7" s="4662"/>
      <c r="J7" s="4662"/>
      <c r="K7" s="4662"/>
      <c r="L7" s="4662"/>
      <c r="M7" s="4663"/>
      <c r="N7" s="4663"/>
      <c r="O7" s="4663"/>
      <c r="P7" s="4663"/>
      <c r="Q7" s="4663"/>
      <c r="R7" s="4663"/>
    </row>
    <row r="8" spans="1:18" x14ac:dyDescent="0.2">
      <c r="A8" s="4662"/>
      <c r="B8" s="4662"/>
      <c r="C8" s="4662"/>
      <c r="D8" s="4662"/>
      <c r="E8" s="4662"/>
      <c r="F8" s="4662"/>
      <c r="G8" s="4662"/>
      <c r="H8" s="4662"/>
      <c r="I8" s="4662"/>
      <c r="J8" s="4662"/>
      <c r="K8" s="4662"/>
      <c r="L8" s="4662"/>
      <c r="M8" s="4663"/>
      <c r="N8" s="4663"/>
      <c r="O8" s="4663"/>
      <c r="P8" s="4663"/>
      <c r="Q8" s="4663"/>
      <c r="R8" s="4663"/>
    </row>
    <row r="9" spans="1:18" x14ac:dyDescent="0.2">
      <c r="A9" s="4662"/>
      <c r="B9" s="4662"/>
      <c r="C9" s="4662"/>
      <c r="D9" s="4662"/>
      <c r="E9" s="4662"/>
      <c r="F9" s="4662"/>
      <c r="G9" s="4662"/>
      <c r="H9" s="4662"/>
      <c r="I9" s="4662"/>
      <c r="J9" s="4662"/>
      <c r="K9" s="4662"/>
      <c r="L9" s="4662"/>
      <c r="M9" s="4663"/>
      <c r="N9" s="4663"/>
      <c r="O9" s="4663"/>
      <c r="P9" s="4663"/>
      <c r="Q9" s="4663"/>
      <c r="R9" s="4663"/>
    </row>
    <row r="10" spans="1:18" x14ac:dyDescent="0.2">
      <c r="A10" s="4662"/>
      <c r="B10" s="4662"/>
      <c r="C10" s="4662"/>
      <c r="D10" s="4662"/>
      <c r="E10" s="4662"/>
      <c r="F10" s="4662"/>
      <c r="G10" s="4662"/>
      <c r="H10" s="4662"/>
      <c r="I10" s="4662"/>
      <c r="J10" s="4662"/>
      <c r="K10" s="4662"/>
      <c r="L10" s="4662"/>
      <c r="M10" s="4663"/>
      <c r="N10" s="4663"/>
      <c r="O10" s="4663"/>
      <c r="P10" s="4663"/>
      <c r="Q10" s="4663"/>
      <c r="R10" s="4663"/>
    </row>
    <row r="11" spans="1:18" x14ac:dyDescent="0.2">
      <c r="A11" s="4662"/>
      <c r="B11" s="4662"/>
      <c r="C11" s="4662"/>
      <c r="D11" s="4662"/>
      <c r="E11" s="4662"/>
      <c r="F11" s="4662"/>
      <c r="G11" s="4662"/>
      <c r="H11" s="4662"/>
      <c r="I11" s="4662"/>
      <c r="J11" s="4662"/>
      <c r="K11" s="4662"/>
      <c r="L11" s="4662"/>
      <c r="M11" s="4663"/>
      <c r="N11" s="4663"/>
      <c r="O11" s="4663"/>
      <c r="P11" s="4663"/>
      <c r="Q11" s="4663"/>
      <c r="R11" s="4663"/>
    </row>
    <row r="12" spans="1:18" x14ac:dyDescent="0.2">
      <c r="A12" s="4662"/>
      <c r="B12" s="4662"/>
      <c r="C12" s="4662"/>
      <c r="D12" s="4662"/>
      <c r="E12" s="4662"/>
      <c r="F12" s="4662"/>
      <c r="G12" s="4662"/>
      <c r="H12" s="4662"/>
      <c r="I12" s="4662"/>
      <c r="J12" s="4662"/>
      <c r="K12" s="4662"/>
      <c r="L12" s="4662"/>
      <c r="M12" s="4663"/>
      <c r="N12" s="4663"/>
      <c r="O12" s="4663"/>
      <c r="P12" s="4663"/>
      <c r="Q12" s="4663"/>
      <c r="R12" s="4663"/>
    </row>
    <row r="13" spans="1:18" x14ac:dyDescent="0.2">
      <c r="A13" s="4662"/>
      <c r="B13" s="4662"/>
      <c r="C13" s="4662"/>
      <c r="D13" s="4662"/>
      <c r="E13" s="4662"/>
      <c r="F13" s="4662"/>
      <c r="G13" s="4662"/>
      <c r="H13" s="4662"/>
      <c r="I13" s="4662"/>
      <c r="J13" s="4662"/>
      <c r="K13" s="4662"/>
      <c r="L13" s="4662"/>
      <c r="M13" s="4663"/>
      <c r="N13" s="4663"/>
      <c r="O13" s="4663"/>
      <c r="P13" s="4663"/>
      <c r="Q13" s="4663"/>
      <c r="R13" s="4663"/>
    </row>
    <row r="14" spans="1:18" x14ac:dyDescent="0.2">
      <c r="A14" s="4662"/>
      <c r="B14" s="4662"/>
      <c r="C14" s="4662"/>
      <c r="D14" s="4662"/>
      <c r="E14" s="4662"/>
      <c r="F14" s="4662"/>
      <c r="G14" s="4662"/>
      <c r="H14" s="4662"/>
      <c r="I14" s="4662"/>
      <c r="J14" s="4662"/>
      <c r="K14" s="4662"/>
      <c r="L14" s="4662"/>
      <c r="M14" s="4663"/>
      <c r="N14" s="4663"/>
      <c r="O14" s="4663"/>
      <c r="P14" s="4663"/>
      <c r="Q14" s="4663"/>
      <c r="R14" s="4663"/>
    </row>
    <row r="15" spans="1:18" x14ac:dyDescent="0.2">
      <c r="A15" s="4662"/>
      <c r="B15" s="4662"/>
      <c r="C15" s="4662"/>
      <c r="D15" s="4662"/>
      <c r="E15" s="4662"/>
      <c r="F15" s="4662"/>
      <c r="G15" s="4662"/>
      <c r="H15" s="4662"/>
      <c r="I15" s="4662"/>
      <c r="J15" s="4662"/>
      <c r="K15" s="4662"/>
      <c r="L15" s="4662"/>
      <c r="M15" s="4663"/>
      <c r="N15" s="4663"/>
      <c r="O15" s="4663"/>
      <c r="P15" s="4663"/>
      <c r="Q15" s="4663"/>
      <c r="R15" s="4663"/>
    </row>
    <row r="16" spans="1:18" x14ac:dyDescent="0.2">
      <c r="A16" s="4662"/>
      <c r="B16" s="4662"/>
      <c r="C16" s="4662"/>
      <c r="D16" s="4662"/>
      <c r="E16" s="4662"/>
      <c r="F16" s="4662"/>
      <c r="G16" s="4662"/>
      <c r="H16" s="4662"/>
      <c r="I16" s="4662"/>
      <c r="J16" s="4662" t="s">
        <v>2900</v>
      </c>
      <c r="K16" s="4662"/>
      <c r="L16" s="4662"/>
      <c r="M16" s="4663"/>
      <c r="N16" s="4663"/>
      <c r="O16" s="4663"/>
      <c r="P16" s="4663"/>
      <c r="Q16" s="4663"/>
      <c r="R16" s="4663"/>
    </row>
    <row r="17" spans="1:18" x14ac:dyDescent="0.2">
      <c r="A17" s="4662"/>
      <c r="B17" s="4662"/>
      <c r="C17" s="4662"/>
      <c r="D17" s="4662"/>
      <c r="E17" s="4662"/>
      <c r="F17" s="4662"/>
      <c r="G17" s="4662"/>
      <c r="H17" s="4662"/>
      <c r="I17" s="4662"/>
      <c r="J17" s="4662"/>
      <c r="K17" s="4662"/>
      <c r="L17" s="4662"/>
      <c r="M17" s="4663"/>
      <c r="N17" s="4663"/>
      <c r="O17" s="4663"/>
      <c r="P17" s="4663"/>
      <c r="Q17" s="4663"/>
      <c r="R17" s="4663"/>
    </row>
    <row r="18" spans="1:18" x14ac:dyDescent="0.2">
      <c r="A18" s="4662"/>
      <c r="B18" s="4662"/>
      <c r="C18" s="4662"/>
      <c r="D18" s="4662"/>
      <c r="E18" s="4662"/>
      <c r="F18" s="4662"/>
      <c r="G18" s="4662"/>
      <c r="H18" s="4662"/>
      <c r="I18" s="4662"/>
      <c r="J18" s="4662"/>
      <c r="K18" s="4662"/>
      <c r="L18" s="4662"/>
      <c r="M18" s="4663"/>
      <c r="N18" s="4663"/>
      <c r="O18" s="4663"/>
      <c r="P18" s="4663"/>
      <c r="Q18" s="4663"/>
      <c r="R18" s="4663"/>
    </row>
    <row r="19" spans="1:18" x14ac:dyDescent="0.2">
      <c r="A19" s="4662"/>
      <c r="B19" s="4662"/>
      <c r="C19" s="4662"/>
      <c r="D19" s="4662"/>
      <c r="E19" s="4662"/>
      <c r="F19" s="4662"/>
      <c r="G19" s="4662"/>
      <c r="H19" s="4662"/>
      <c r="I19" s="4662"/>
      <c r="J19" s="4662"/>
      <c r="K19" s="4662"/>
      <c r="L19" s="4662"/>
      <c r="M19" s="4663"/>
      <c r="N19" s="4663"/>
      <c r="O19" s="4663"/>
      <c r="P19" s="4663"/>
      <c r="Q19" s="4663"/>
      <c r="R19" s="4663"/>
    </row>
    <row r="20" spans="1:18" x14ac:dyDescent="0.2">
      <c r="A20" s="4662"/>
      <c r="B20" s="4662"/>
      <c r="C20" s="4662"/>
      <c r="D20" s="4662"/>
      <c r="E20" s="4662"/>
      <c r="F20" s="4662"/>
      <c r="G20" s="4662"/>
      <c r="H20" s="4662"/>
      <c r="I20" s="4662"/>
      <c r="J20" s="4662"/>
      <c r="K20" s="4662"/>
      <c r="L20" s="4662"/>
      <c r="M20" s="4663"/>
      <c r="N20" s="4663"/>
      <c r="O20" s="4663"/>
      <c r="P20" s="4663"/>
      <c r="Q20" s="4663"/>
      <c r="R20" s="4663"/>
    </row>
    <row r="21" spans="1:18" s="4667" customFormat="1" ht="18" x14ac:dyDescent="0.25">
      <c r="A21" s="4665"/>
      <c r="B21" s="4665"/>
      <c r="C21" s="4665"/>
      <c r="D21" s="4665"/>
      <c r="E21" s="4665"/>
      <c r="F21" s="4665"/>
      <c r="G21" s="4665"/>
      <c r="H21" s="4665"/>
      <c r="I21" s="4665"/>
      <c r="J21" s="4665"/>
      <c r="K21" s="4665"/>
      <c r="L21" s="4665"/>
      <c r="M21" s="4666"/>
      <c r="N21" s="4666"/>
      <c r="O21" s="4666"/>
      <c r="P21" s="4666"/>
      <c r="Q21" s="4666"/>
      <c r="R21" s="4666"/>
    </row>
    <row r="22" spans="1:18" s="4667" customFormat="1" ht="18" x14ac:dyDescent="0.25">
      <c r="A22" s="4665"/>
      <c r="B22" s="4665"/>
      <c r="C22" s="4665"/>
      <c r="D22" s="4665"/>
      <c r="E22" s="4665"/>
      <c r="F22" s="4665"/>
      <c r="G22" s="4665"/>
      <c r="H22" s="4665"/>
      <c r="I22" s="4665"/>
      <c r="J22" s="4665"/>
      <c r="K22" s="4665"/>
      <c r="L22" s="4665"/>
      <c r="M22" s="4666"/>
      <c r="N22" s="4666"/>
      <c r="O22" s="4666"/>
      <c r="P22" s="4666"/>
      <c r="Q22" s="4666"/>
      <c r="R22" s="4666"/>
    </row>
    <row r="23" spans="1:18" x14ac:dyDescent="0.2">
      <c r="A23" s="4662"/>
      <c r="B23" s="4662"/>
      <c r="C23" s="4662"/>
      <c r="D23" s="4662"/>
      <c r="E23" s="4662"/>
      <c r="F23" s="4662"/>
      <c r="G23" s="4662"/>
      <c r="H23" s="4662"/>
      <c r="I23" s="4662"/>
      <c r="J23" s="4662"/>
      <c r="K23" s="4662"/>
      <c r="L23" s="4662"/>
      <c r="M23" s="4663"/>
      <c r="N23" s="4663"/>
      <c r="O23" s="4663"/>
      <c r="P23" s="4663"/>
      <c r="Q23" s="4663"/>
      <c r="R23" s="4663"/>
    </row>
    <row r="24" spans="1:18" x14ac:dyDescent="0.2">
      <c r="A24" s="4662"/>
      <c r="B24" s="4662"/>
      <c r="C24" s="4662"/>
      <c r="D24" s="4662"/>
      <c r="E24" s="4662"/>
      <c r="F24" s="4662"/>
      <c r="G24" s="4662"/>
      <c r="H24" s="4662"/>
      <c r="I24" s="4662"/>
      <c r="J24" s="4662"/>
      <c r="K24" s="4662"/>
      <c r="L24" s="4662"/>
      <c r="M24" s="4663"/>
      <c r="N24" s="4663"/>
      <c r="O24" s="4663"/>
      <c r="P24" s="4663"/>
      <c r="Q24" s="4663"/>
      <c r="R24" s="4663"/>
    </row>
    <row r="25" spans="1:18" x14ac:dyDescent="0.2">
      <c r="A25" s="4662"/>
      <c r="B25" s="4662"/>
      <c r="C25" s="4662"/>
      <c r="D25" s="4662"/>
      <c r="E25" s="4662"/>
      <c r="F25" s="4662"/>
      <c r="G25" s="4662"/>
      <c r="H25" s="4662"/>
      <c r="I25" s="4662"/>
      <c r="J25" s="4662"/>
      <c r="K25" s="4662"/>
      <c r="L25" s="4662"/>
      <c r="M25" s="4663"/>
      <c r="N25" s="4663"/>
      <c r="O25" s="4663"/>
      <c r="P25" s="4663"/>
      <c r="Q25" s="4663"/>
      <c r="R25" s="4663"/>
    </row>
    <row r="26" spans="1:18" x14ac:dyDescent="0.2">
      <c r="A26" s="4662"/>
      <c r="B26" s="4662"/>
      <c r="C26" s="4662"/>
      <c r="D26" s="4662"/>
      <c r="E26" s="4662"/>
      <c r="F26" s="4662"/>
      <c r="G26" s="4662"/>
      <c r="H26" s="4662"/>
      <c r="I26" s="4662"/>
      <c r="J26" s="4662"/>
      <c r="K26" s="4662"/>
      <c r="L26" s="4662"/>
      <c r="M26" s="4663"/>
      <c r="N26" s="4663"/>
      <c r="O26" s="4663"/>
      <c r="P26" s="4663"/>
      <c r="Q26" s="4663"/>
      <c r="R26" s="4663"/>
    </row>
    <row r="27" spans="1:18" x14ac:dyDescent="0.2">
      <c r="A27" s="4662"/>
      <c r="B27" s="4662"/>
      <c r="C27" s="4662"/>
      <c r="D27" s="4662"/>
      <c r="E27" s="4662"/>
      <c r="F27" s="4662"/>
      <c r="G27" s="4662"/>
      <c r="H27" s="4662"/>
      <c r="I27" s="4662"/>
      <c r="J27" s="4662"/>
      <c r="K27" s="4662"/>
      <c r="L27" s="4662"/>
      <c r="M27" s="4663"/>
      <c r="N27" s="4663"/>
      <c r="O27" s="4663"/>
      <c r="P27" s="4663"/>
      <c r="Q27" s="4663"/>
      <c r="R27" s="4663"/>
    </row>
    <row r="28" spans="1:18" ht="21" customHeight="1" x14ac:dyDescent="0.2">
      <c r="A28" s="4662"/>
      <c r="B28" s="4662"/>
      <c r="C28" s="4662"/>
      <c r="D28" s="4662"/>
      <c r="E28" s="4662"/>
      <c r="F28" s="4662"/>
      <c r="G28" s="4662"/>
      <c r="H28" s="4662"/>
      <c r="I28" s="4662"/>
      <c r="J28" s="4662"/>
      <c r="K28" s="4662"/>
      <c r="L28" s="4662"/>
      <c r="M28" s="4663"/>
      <c r="N28" s="4663"/>
      <c r="O28" s="4663"/>
      <c r="P28" s="4663"/>
      <c r="Q28" s="4663"/>
      <c r="R28" s="4663"/>
    </row>
    <row r="29" spans="1:18" ht="13.5" customHeight="1" x14ac:dyDescent="0.2">
      <c r="A29" s="4662"/>
      <c r="B29" s="4662"/>
      <c r="C29" s="4662"/>
      <c r="D29" s="4662"/>
      <c r="E29" s="4662"/>
      <c r="F29" s="4662"/>
      <c r="G29" s="4662"/>
      <c r="H29" s="4662"/>
      <c r="I29" s="4662"/>
      <c r="J29" s="4662"/>
      <c r="K29" s="4662"/>
      <c r="L29" s="4662"/>
      <c r="M29" s="4663"/>
      <c r="N29" s="4663"/>
      <c r="O29" s="4663"/>
      <c r="P29" s="4663"/>
      <c r="Q29" s="4663"/>
      <c r="R29" s="4663"/>
    </row>
    <row r="30" spans="1:18" x14ac:dyDescent="0.2">
      <c r="I30" s="4662"/>
      <c r="J30" s="4662"/>
      <c r="K30" s="4662"/>
      <c r="L30" s="4662"/>
      <c r="M30" s="4663"/>
      <c r="N30" s="4663"/>
      <c r="O30" s="4663"/>
      <c r="P30" s="4663"/>
      <c r="Q30" s="4663"/>
      <c r="R30" s="4663"/>
    </row>
    <row r="31" spans="1:18" x14ac:dyDescent="0.2">
      <c r="I31" s="4662"/>
      <c r="J31" s="4662"/>
      <c r="K31" s="4662"/>
      <c r="L31" s="4662"/>
      <c r="M31" s="4663"/>
      <c r="N31" s="4663"/>
      <c r="O31" s="4663"/>
      <c r="P31" s="4663"/>
      <c r="Q31" s="4663"/>
      <c r="R31" s="4663"/>
    </row>
    <row r="32" spans="1:18" x14ac:dyDescent="0.2">
      <c r="I32" s="4662"/>
      <c r="J32" s="4662"/>
      <c r="K32" s="4662"/>
      <c r="L32" s="4662"/>
      <c r="M32" s="4663"/>
      <c r="N32" s="4663"/>
      <c r="O32" s="4663"/>
      <c r="P32" s="4663"/>
      <c r="Q32" s="4663"/>
      <c r="R32" s="4663"/>
    </row>
    <row r="33" spans="9:18" x14ac:dyDescent="0.2">
      <c r="I33" s="4662"/>
      <c r="J33" s="4662"/>
      <c r="K33" s="4662"/>
      <c r="L33" s="4662"/>
      <c r="M33" s="4663"/>
      <c r="N33" s="4663"/>
      <c r="O33" s="4663"/>
      <c r="P33" s="4663"/>
      <c r="Q33" s="4663"/>
      <c r="R33" s="4663"/>
    </row>
    <row r="34" spans="9:18" x14ac:dyDescent="0.2">
      <c r="I34" s="4662"/>
      <c r="J34" s="4662"/>
      <c r="K34" s="4662"/>
      <c r="L34" s="4662"/>
      <c r="M34" s="4663"/>
      <c r="N34" s="4663"/>
      <c r="O34" s="4663"/>
      <c r="P34" s="4663"/>
      <c r="Q34" s="4663"/>
      <c r="R34" s="4663"/>
    </row>
    <row r="35" spans="9:18" x14ac:dyDescent="0.2">
      <c r="I35" s="4662"/>
      <c r="J35" s="4662"/>
      <c r="K35" s="4662"/>
      <c r="L35" s="4662"/>
      <c r="M35" s="4663"/>
      <c r="N35" s="4663"/>
      <c r="O35" s="4663"/>
      <c r="P35" s="4663"/>
      <c r="Q35" s="4663"/>
      <c r="R35" s="4663"/>
    </row>
    <row r="36" spans="9:18" x14ac:dyDescent="0.2">
      <c r="I36" s="4662"/>
      <c r="J36" s="4662"/>
      <c r="K36" s="4662"/>
      <c r="L36" s="4662"/>
      <c r="M36" s="4663"/>
      <c r="N36" s="4663"/>
      <c r="O36" s="4663"/>
      <c r="P36" s="4663"/>
      <c r="Q36" s="4663"/>
      <c r="R36" s="4663"/>
    </row>
    <row r="37" spans="9:18" x14ac:dyDescent="0.2">
      <c r="I37" s="4662"/>
      <c r="J37" s="4662"/>
      <c r="K37" s="4662"/>
      <c r="L37" s="4662"/>
      <c r="M37" s="4663"/>
      <c r="N37" s="4663"/>
      <c r="O37" s="4663"/>
      <c r="P37" s="4663"/>
      <c r="Q37" s="4663"/>
      <c r="R37" s="4663"/>
    </row>
    <row r="38" spans="9:18" x14ac:dyDescent="0.2">
      <c r="K38" s="4663"/>
      <c r="L38" s="4663"/>
      <c r="M38" s="4663"/>
      <c r="N38" s="4663"/>
      <c r="O38" s="4663"/>
      <c r="P38" s="4663"/>
      <c r="Q38" s="4663"/>
      <c r="R38" s="4663"/>
    </row>
    <row r="39" spans="9:18" x14ac:dyDescent="0.2">
      <c r="K39" s="4663"/>
      <c r="L39" s="4663"/>
      <c r="M39" s="4663"/>
      <c r="N39" s="4663"/>
      <c r="O39" s="4663"/>
      <c r="P39" s="4663"/>
      <c r="Q39" s="4663"/>
      <c r="R39" s="4663"/>
    </row>
    <row r="40" spans="9:18" x14ac:dyDescent="0.2">
      <c r="K40" s="4663"/>
      <c r="L40" s="4663"/>
      <c r="M40" s="4663"/>
      <c r="N40" s="4663"/>
      <c r="O40" s="4663"/>
      <c r="P40" s="4663"/>
      <c r="Q40" s="4663"/>
      <c r="R40" s="4663"/>
    </row>
    <row r="41" spans="9:18" x14ac:dyDescent="0.2">
      <c r="K41" s="4663"/>
      <c r="L41" s="4663"/>
      <c r="M41" s="4663"/>
      <c r="N41" s="4663"/>
      <c r="O41" s="4663"/>
      <c r="P41" s="4663"/>
      <c r="Q41" s="4663"/>
      <c r="R41" s="4663"/>
    </row>
    <row r="42" spans="9:18" x14ac:dyDescent="0.2">
      <c r="K42" s="4663"/>
      <c r="L42" s="4663"/>
      <c r="M42" s="4663"/>
      <c r="N42" s="4663"/>
      <c r="O42" s="4663"/>
      <c r="P42" s="4663"/>
      <c r="Q42" s="4663"/>
      <c r="R42" s="4663"/>
    </row>
    <row r="43" spans="9:18" x14ac:dyDescent="0.2">
      <c r="K43" s="4663"/>
      <c r="L43" s="4663"/>
      <c r="M43" s="4663"/>
      <c r="N43" s="4663"/>
      <c r="O43" s="4663"/>
      <c r="P43" s="4663"/>
      <c r="Q43" s="4663"/>
      <c r="R43" s="4663"/>
    </row>
    <row r="44" spans="9:18" x14ac:dyDescent="0.2">
      <c r="K44" s="4663"/>
      <c r="L44" s="4663"/>
      <c r="M44" s="4663"/>
      <c r="N44" s="4663"/>
      <c r="O44" s="4663"/>
      <c r="P44" s="4663"/>
      <c r="Q44" s="4663"/>
      <c r="R44" s="4663"/>
    </row>
    <row r="45" spans="9:18" x14ac:dyDescent="0.2">
      <c r="K45" s="4663"/>
      <c r="L45" s="4663"/>
      <c r="M45" s="4663"/>
      <c r="N45" s="4663"/>
      <c r="O45" s="4663"/>
      <c r="P45" s="4663"/>
      <c r="Q45" s="4663"/>
      <c r="R45" s="4663"/>
    </row>
    <row r="187" spans="1:1" x14ac:dyDescent="0.2">
      <c r="A187" s="4664" t="s">
        <v>4779</v>
      </c>
    </row>
    <row r="188" spans="1:1" x14ac:dyDescent="0.2">
      <c r="A188" s="4668"/>
    </row>
    <row r="189" spans="1:1" x14ac:dyDescent="0.2">
      <c r="A189" s="4664" t="s">
        <v>4780</v>
      </c>
    </row>
    <row r="190" spans="1:1" x14ac:dyDescent="0.2">
      <c r="A190" s="4664" t="s">
        <v>4781</v>
      </c>
    </row>
    <row r="191" spans="1:1" x14ac:dyDescent="0.2">
      <c r="A191" s="4664" t="s">
        <v>4782</v>
      </c>
    </row>
  </sheetData>
  <printOptions horizontalCentered="1" verticalCentered="1"/>
  <pageMargins left="0.98425196850393704" right="0.39370078740157483" top="0.39370078740157483" bottom="0.39370078740157483" header="0" footer="0.59055118110236227"/>
  <pageSetup scale="97"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EB700B"/>
  </sheetPr>
  <dimension ref="A1:AN36"/>
  <sheetViews>
    <sheetView showGridLines="0" view="pageBreakPreview" zoomScaleNormal="85" zoomScaleSheetLayoutView="100" workbookViewId="0">
      <selection activeCell="A10" sqref="A10"/>
    </sheetView>
  </sheetViews>
  <sheetFormatPr baseColWidth="10" defaultColWidth="9.140625" defaultRowHeight="14.25" x14ac:dyDescent="0.2"/>
  <cols>
    <col min="1" max="1" width="33.42578125" style="3106" customWidth="1"/>
    <col min="2" max="2" width="11.42578125" style="3106" customWidth="1"/>
    <col min="3" max="3" width="2.28515625" style="3106" customWidth="1"/>
    <col min="4" max="4" width="11.28515625" style="3106" customWidth="1"/>
    <col min="5" max="5" width="2.28515625" style="3106" customWidth="1"/>
    <col min="6" max="6" width="5.28515625" style="3106" customWidth="1"/>
    <col min="7" max="7" width="1.7109375" style="3106" customWidth="1"/>
    <col min="8" max="8" width="11.5703125" style="3106" customWidth="1"/>
    <col min="9" max="9" width="2.28515625" style="3106" customWidth="1"/>
    <col min="10" max="10" width="4.7109375" style="3106" customWidth="1"/>
    <col min="11" max="11" width="1" style="3113" customWidth="1"/>
    <col min="12" max="12" width="1.140625" style="3113" customWidth="1"/>
    <col min="13" max="13" width="9" style="3106" customWidth="1"/>
    <col min="14" max="14" width="1" style="3106" customWidth="1"/>
    <col min="15" max="15" width="9.140625" style="3106" customWidth="1"/>
    <col min="16" max="16" width="2" style="3106" customWidth="1"/>
    <col min="17" max="17" width="4.5703125" style="3106" customWidth="1"/>
    <col min="18" max="18" width="1.42578125" style="3106" customWidth="1"/>
    <col min="19" max="19" width="10" style="3106" customWidth="1"/>
    <col min="20" max="20" width="1.5703125" style="3106" customWidth="1"/>
    <col min="21" max="21" width="4.5703125" style="3106" customWidth="1"/>
    <col min="22" max="22" width="1.85546875" style="3106" customWidth="1"/>
    <col min="23" max="23" width="8.42578125" style="3106" customWidth="1"/>
    <col min="24" max="24" width="6.140625" style="3106" customWidth="1"/>
    <col min="25" max="16384" width="9.140625" style="3106"/>
  </cols>
  <sheetData>
    <row r="1" spans="1:24" ht="15" x14ac:dyDescent="0.2">
      <c r="A1" s="3103" t="s">
        <v>2817</v>
      </c>
      <c r="B1" s="3104"/>
      <c r="C1" s="3104"/>
      <c r="D1" s="3104"/>
      <c r="E1" s="3104"/>
      <c r="F1" s="3104"/>
      <c r="G1" s="3104"/>
      <c r="H1" s="3104"/>
      <c r="I1" s="3104"/>
      <c r="J1" s="3104"/>
      <c r="K1" s="3105"/>
      <c r="L1" s="3105"/>
      <c r="M1" s="3104"/>
      <c r="N1" s="3104"/>
      <c r="O1" s="3104"/>
      <c r="P1" s="3104"/>
      <c r="Q1" s="3104"/>
      <c r="R1" s="3104"/>
      <c r="S1" s="3104"/>
      <c r="T1" s="3104"/>
      <c r="U1" s="3104"/>
      <c r="W1" s="4991"/>
      <c r="X1" s="4939" t="s">
        <v>4976</v>
      </c>
    </row>
    <row r="2" spans="1:24" ht="15" x14ac:dyDescent="0.2">
      <c r="A2" s="3107">
        <v>2013</v>
      </c>
      <c r="B2" s="3104"/>
      <c r="C2" s="3104"/>
      <c r="D2" s="3104"/>
      <c r="E2" s="3104"/>
      <c r="F2" s="3104"/>
      <c r="G2" s="3104"/>
      <c r="H2" s="3104"/>
      <c r="I2" s="3104"/>
      <c r="J2" s="3104"/>
      <c r="K2" s="3105"/>
      <c r="L2" s="3105"/>
      <c r="M2" s="3104"/>
      <c r="N2" s="3104"/>
      <c r="O2" s="3104"/>
      <c r="P2" s="3104"/>
      <c r="Q2" s="3104"/>
      <c r="R2" s="3104"/>
      <c r="S2" s="3104"/>
      <c r="T2" s="3104"/>
      <c r="U2" s="3104"/>
      <c r="V2" s="3104"/>
      <c r="W2" s="3108"/>
      <c r="X2" s="3104"/>
    </row>
    <row r="3" spans="1:24" x14ac:dyDescent="0.2">
      <c r="A3" s="3109"/>
      <c r="B3" s="3104"/>
      <c r="C3" s="3104"/>
      <c r="D3" s="3104"/>
      <c r="E3" s="3104"/>
      <c r="F3" s="3109"/>
      <c r="G3" s="3109"/>
      <c r="H3" s="3109"/>
      <c r="I3" s="3109"/>
      <c r="J3" s="3109"/>
      <c r="K3" s="3110"/>
      <c r="L3" s="3110"/>
      <c r="M3" s="3109"/>
      <c r="N3" s="3109"/>
      <c r="O3" s="3109"/>
      <c r="P3" s="3109"/>
      <c r="Q3" s="3109"/>
      <c r="R3" s="3109"/>
      <c r="S3" s="3109"/>
      <c r="T3" s="3109"/>
      <c r="U3" s="3109"/>
      <c r="V3" s="3109"/>
      <c r="W3" s="3104"/>
      <c r="X3" s="3104"/>
    </row>
    <row r="4" spans="1:24" ht="26.25" customHeight="1" x14ac:dyDescent="0.2">
      <c r="A4" s="5763" t="s">
        <v>112</v>
      </c>
      <c r="B4" s="5757" t="s">
        <v>2672</v>
      </c>
      <c r="C4" s="5757"/>
      <c r="D4" s="5757"/>
      <c r="E4" s="5757"/>
      <c r="F4" s="5757"/>
      <c r="G4" s="5757"/>
      <c r="H4" s="5757"/>
      <c r="I4" s="5757"/>
      <c r="J4" s="5757"/>
      <c r="K4" s="5757"/>
      <c r="L4" s="3085"/>
      <c r="M4" s="5757" t="s">
        <v>2770</v>
      </c>
      <c r="N4" s="5757"/>
      <c r="O4" s="5757"/>
      <c r="P4" s="5757"/>
      <c r="Q4" s="5757"/>
      <c r="R4" s="5757"/>
      <c r="S4" s="5757"/>
      <c r="T4" s="5757"/>
      <c r="U4" s="5757"/>
      <c r="V4" s="5757"/>
      <c r="W4" s="5763" t="s">
        <v>2798</v>
      </c>
      <c r="X4" s="5763"/>
    </row>
    <row r="5" spans="1:24" ht="24.75" customHeight="1" x14ac:dyDescent="0.2">
      <c r="A5" s="5765"/>
      <c r="B5" s="5761" t="s">
        <v>2799</v>
      </c>
      <c r="C5" s="5761"/>
      <c r="D5" s="5761" t="s">
        <v>2804</v>
      </c>
      <c r="E5" s="5761"/>
      <c r="F5" s="5761" t="s">
        <v>2803</v>
      </c>
      <c r="G5" s="5761"/>
      <c r="H5" s="5761" t="s">
        <v>2802</v>
      </c>
      <c r="I5" s="5761"/>
      <c r="J5" s="5765" t="s">
        <v>2803</v>
      </c>
      <c r="K5" s="5765"/>
      <c r="L5" s="3086"/>
      <c r="M5" s="5765" t="s">
        <v>2799</v>
      </c>
      <c r="N5" s="5765"/>
      <c r="O5" s="5765" t="s">
        <v>2804</v>
      </c>
      <c r="P5" s="5765"/>
      <c r="Q5" s="5765" t="s">
        <v>2803</v>
      </c>
      <c r="R5" s="5765"/>
      <c r="S5" s="5765" t="s">
        <v>2802</v>
      </c>
      <c r="T5" s="5765"/>
      <c r="U5" s="5765" t="s">
        <v>2803</v>
      </c>
      <c r="V5" s="5765"/>
      <c r="W5" s="5765"/>
      <c r="X5" s="5765"/>
    </row>
    <row r="6" spans="1:24" ht="25.5" x14ac:dyDescent="0.2">
      <c r="A6" s="3111" t="s">
        <v>2818</v>
      </c>
      <c r="B6" s="3063">
        <f>SUM(D6+H6)</f>
        <v>50243493</v>
      </c>
      <c r="C6" s="3063"/>
      <c r="D6" s="3063">
        <v>30974359</v>
      </c>
      <c r="E6" s="3063"/>
      <c r="F6" s="3063">
        <v>61.6</v>
      </c>
      <c r="G6" s="3063"/>
      <c r="H6" s="3063">
        <v>19269134</v>
      </c>
      <c r="I6" s="3063"/>
      <c r="J6" s="3063">
        <v>38.299999999999997</v>
      </c>
      <c r="K6" s="3063"/>
      <c r="L6" s="3063"/>
      <c r="M6" s="3063">
        <f>O6+S6</f>
        <v>794071</v>
      </c>
      <c r="N6" s="3063"/>
      <c r="O6" s="3063">
        <v>459057</v>
      </c>
      <c r="P6" s="3063"/>
      <c r="Q6" s="3063">
        <v>57.8</v>
      </c>
      <c r="R6" s="3063"/>
      <c r="S6" s="3063">
        <v>335014</v>
      </c>
      <c r="T6" s="3063"/>
      <c r="U6" s="3063">
        <v>42.1</v>
      </c>
      <c r="V6" s="3063"/>
      <c r="W6" s="3063">
        <v>1.5</v>
      </c>
      <c r="X6" s="3114"/>
    </row>
    <row r="7" spans="1:24" x14ac:dyDescent="0.2">
      <c r="A7" s="5428" t="s">
        <v>2819</v>
      </c>
      <c r="B7" s="5429">
        <f>SUM(D7+H7)</f>
        <v>6979357</v>
      </c>
      <c r="C7" s="5429"/>
      <c r="D7" s="5429">
        <v>6153303</v>
      </c>
      <c r="E7" s="5429"/>
      <c r="F7" s="5429">
        <v>88.1</v>
      </c>
      <c r="G7" s="5429"/>
      <c r="H7" s="5429">
        <v>826054</v>
      </c>
      <c r="I7" s="5429"/>
      <c r="J7" s="5429">
        <v>11.8</v>
      </c>
      <c r="K7" s="5429"/>
      <c r="L7" s="5429"/>
      <c r="M7" s="5429">
        <v>88418</v>
      </c>
      <c r="N7" s="5429"/>
      <c r="O7" s="5429">
        <v>81185</v>
      </c>
      <c r="P7" s="5429"/>
      <c r="Q7" s="5429">
        <v>91.8</v>
      </c>
      <c r="R7" s="5429"/>
      <c r="S7" s="5429">
        <v>7233</v>
      </c>
      <c r="T7" s="5429"/>
      <c r="U7" s="5429">
        <v>8.1</v>
      </c>
      <c r="V7" s="5429"/>
      <c r="W7" s="5429">
        <v>1.2</v>
      </c>
      <c r="X7" s="5430"/>
    </row>
    <row r="8" spans="1:24" x14ac:dyDescent="0.2">
      <c r="A8" s="5431" t="s">
        <v>2820</v>
      </c>
      <c r="B8" s="5424">
        <f>SUM(D8+H8)</f>
        <v>7952494</v>
      </c>
      <c r="C8" s="5424"/>
      <c r="D8" s="5424">
        <v>5003811</v>
      </c>
      <c r="E8" s="5424"/>
      <c r="F8" s="5424">
        <v>62.9</v>
      </c>
      <c r="G8" s="5424"/>
      <c r="H8" s="5424">
        <v>2948683</v>
      </c>
      <c r="I8" s="5424"/>
      <c r="J8" s="5424">
        <v>37</v>
      </c>
      <c r="K8" s="5424"/>
      <c r="L8" s="5424"/>
      <c r="M8" s="5424">
        <v>95937</v>
      </c>
      <c r="N8" s="5424"/>
      <c r="O8" s="5424">
        <v>57783</v>
      </c>
      <c r="P8" s="5424"/>
      <c r="Q8" s="5424">
        <v>60.2</v>
      </c>
      <c r="R8" s="5424"/>
      <c r="S8" s="5424">
        <v>38154</v>
      </c>
      <c r="T8" s="5424"/>
      <c r="U8" s="5424">
        <v>39.700000000000003</v>
      </c>
      <c r="V8" s="5424"/>
      <c r="W8" s="5424">
        <v>1.2</v>
      </c>
      <c r="X8" s="5432"/>
    </row>
    <row r="9" spans="1:24" x14ac:dyDescent="0.2">
      <c r="A9" s="5431" t="s">
        <v>2821</v>
      </c>
      <c r="B9" s="5424">
        <f t="shared" ref="B9:B15" si="0">SUM(D9+H9)</f>
        <v>442154</v>
      </c>
      <c r="C9" s="5424"/>
      <c r="D9" s="5424">
        <v>370432</v>
      </c>
      <c r="E9" s="5424"/>
      <c r="F9" s="5424">
        <v>83.7</v>
      </c>
      <c r="G9" s="5424"/>
      <c r="H9" s="5424">
        <v>71722</v>
      </c>
      <c r="I9" s="5424"/>
      <c r="J9" s="5424">
        <v>16.2</v>
      </c>
      <c r="K9" s="5424"/>
      <c r="L9" s="5424"/>
      <c r="M9" s="5424">
        <v>3785</v>
      </c>
      <c r="N9" s="5424"/>
      <c r="O9" s="5424">
        <v>3402</v>
      </c>
      <c r="P9" s="5424"/>
      <c r="Q9" s="5424">
        <v>89.8</v>
      </c>
      <c r="R9" s="5424"/>
      <c r="S9" s="5424">
        <v>383</v>
      </c>
      <c r="T9" s="5424"/>
      <c r="U9" s="5424">
        <v>10.1</v>
      </c>
      <c r="V9" s="5424"/>
      <c r="W9" s="5424">
        <v>0.8</v>
      </c>
      <c r="X9" s="5432"/>
    </row>
    <row r="10" spans="1:24" x14ac:dyDescent="0.2">
      <c r="A10" s="5431" t="s">
        <v>289</v>
      </c>
      <c r="B10" s="5424">
        <f t="shared" si="0"/>
        <v>3656367</v>
      </c>
      <c r="C10" s="5424"/>
      <c r="D10" s="5424">
        <v>3548063</v>
      </c>
      <c r="E10" s="5424"/>
      <c r="F10" s="5424">
        <v>97</v>
      </c>
      <c r="G10" s="5424"/>
      <c r="H10" s="5424">
        <v>108304</v>
      </c>
      <c r="I10" s="5424"/>
      <c r="J10" s="5424">
        <v>2.9</v>
      </c>
      <c r="K10" s="5424"/>
      <c r="L10" s="5424"/>
      <c r="M10" s="5424">
        <v>65538</v>
      </c>
      <c r="N10" s="5424"/>
      <c r="O10" s="5424">
        <v>64403</v>
      </c>
      <c r="P10" s="5424"/>
      <c r="Q10" s="5424">
        <v>98.2</v>
      </c>
      <c r="R10" s="5424"/>
      <c r="S10" s="5424">
        <v>1135</v>
      </c>
      <c r="T10" s="5424"/>
      <c r="U10" s="5424">
        <v>1.7</v>
      </c>
      <c r="V10" s="5424"/>
      <c r="W10" s="5424">
        <v>1.7</v>
      </c>
      <c r="X10" s="5432"/>
    </row>
    <row r="11" spans="1:24" x14ac:dyDescent="0.2">
      <c r="A11" s="5431" t="s">
        <v>2822</v>
      </c>
      <c r="B11" s="5424">
        <f t="shared" si="0"/>
        <v>9881916</v>
      </c>
      <c r="C11" s="5424"/>
      <c r="D11" s="5424">
        <v>4777871</v>
      </c>
      <c r="E11" s="5424"/>
      <c r="F11" s="5424">
        <v>48.3</v>
      </c>
      <c r="G11" s="5424"/>
      <c r="H11" s="5424">
        <v>5104045</v>
      </c>
      <c r="I11" s="5424"/>
      <c r="J11" s="5424">
        <v>51.6</v>
      </c>
      <c r="K11" s="5424"/>
      <c r="L11" s="5424"/>
      <c r="M11" s="5424">
        <v>166015</v>
      </c>
      <c r="N11" s="5424"/>
      <c r="O11" s="5424">
        <v>74401</v>
      </c>
      <c r="P11" s="5424"/>
      <c r="Q11" s="5424">
        <v>44.8</v>
      </c>
      <c r="R11" s="5424"/>
      <c r="S11" s="5424">
        <v>91614</v>
      </c>
      <c r="T11" s="5424"/>
      <c r="U11" s="5424">
        <v>55.1</v>
      </c>
      <c r="V11" s="5424"/>
      <c r="W11" s="5424">
        <v>1.6</v>
      </c>
      <c r="X11" s="5432"/>
    </row>
    <row r="12" spans="1:24" x14ac:dyDescent="0.2">
      <c r="A12" s="5431" t="s">
        <v>2823</v>
      </c>
      <c r="B12" s="5424">
        <f t="shared" si="0"/>
        <v>2465670</v>
      </c>
      <c r="C12" s="5424"/>
      <c r="D12" s="5424">
        <v>2189424</v>
      </c>
      <c r="E12" s="5424"/>
      <c r="F12" s="5424">
        <v>88.7</v>
      </c>
      <c r="G12" s="5424"/>
      <c r="H12" s="5424">
        <v>276246</v>
      </c>
      <c r="I12" s="5424"/>
      <c r="J12" s="5424">
        <v>11.2</v>
      </c>
      <c r="K12" s="5424"/>
      <c r="L12" s="5424"/>
      <c r="M12" s="5424">
        <v>39496</v>
      </c>
      <c r="N12" s="5424"/>
      <c r="O12" s="5424">
        <v>36669</v>
      </c>
      <c r="P12" s="5424"/>
      <c r="Q12" s="5424">
        <v>92.8</v>
      </c>
      <c r="R12" s="5424"/>
      <c r="S12" s="5424">
        <v>2827</v>
      </c>
      <c r="T12" s="5424"/>
      <c r="U12" s="5424">
        <v>7.1</v>
      </c>
      <c r="V12" s="5424"/>
      <c r="W12" s="5424">
        <v>1.6</v>
      </c>
      <c r="X12" s="5432"/>
    </row>
    <row r="13" spans="1:24" x14ac:dyDescent="0.2">
      <c r="A13" s="5431" t="s">
        <v>2824</v>
      </c>
      <c r="B13" s="5424">
        <f t="shared" si="0"/>
        <v>16195272</v>
      </c>
      <c r="C13" s="5424"/>
      <c r="D13" s="5424">
        <v>7259693</v>
      </c>
      <c r="E13" s="5424"/>
      <c r="F13" s="5424">
        <v>44.8</v>
      </c>
      <c r="G13" s="5424"/>
      <c r="H13" s="5424">
        <v>8935579</v>
      </c>
      <c r="I13" s="5424"/>
      <c r="J13" s="5424">
        <v>55.1</v>
      </c>
      <c r="K13" s="5424"/>
      <c r="L13" s="5424"/>
      <c r="M13" s="5424">
        <v>42655</v>
      </c>
      <c r="N13" s="5424"/>
      <c r="O13" s="5424">
        <v>26599</v>
      </c>
      <c r="P13" s="5424"/>
      <c r="Q13" s="5424">
        <v>62.3</v>
      </c>
      <c r="R13" s="5424"/>
      <c r="S13" s="5424">
        <v>16056</v>
      </c>
      <c r="T13" s="5424"/>
      <c r="U13" s="5424">
        <v>37.6</v>
      </c>
      <c r="V13" s="5424"/>
      <c r="W13" s="5424">
        <v>0.2</v>
      </c>
      <c r="X13" s="5432"/>
    </row>
    <row r="14" spans="1:24" x14ac:dyDescent="0.2">
      <c r="A14" s="5431" t="s">
        <v>2825</v>
      </c>
      <c r="B14" s="5424">
        <f t="shared" si="0"/>
        <v>2383118</v>
      </c>
      <c r="C14" s="5424"/>
      <c r="D14" s="5424">
        <v>1477959</v>
      </c>
      <c r="E14" s="5424"/>
      <c r="F14" s="5424">
        <v>62</v>
      </c>
      <c r="G14" s="5424"/>
      <c r="H14" s="5424">
        <v>905159</v>
      </c>
      <c r="I14" s="5424"/>
      <c r="J14" s="5424">
        <v>37.9</v>
      </c>
      <c r="K14" s="5424"/>
      <c r="L14" s="5424"/>
      <c r="M14" s="5424">
        <v>290802</v>
      </c>
      <c r="N14" s="5424"/>
      <c r="O14" s="5424">
        <v>113524</v>
      </c>
      <c r="P14" s="5424"/>
      <c r="Q14" s="5424">
        <v>39</v>
      </c>
      <c r="R14" s="5424"/>
      <c r="S14" s="5424">
        <v>177278</v>
      </c>
      <c r="T14" s="5424"/>
      <c r="U14" s="5424">
        <v>60.9</v>
      </c>
      <c r="V14" s="5424"/>
      <c r="W14" s="5424">
        <v>12.2</v>
      </c>
      <c r="X14" s="5432"/>
    </row>
    <row r="15" spans="1:24" x14ac:dyDescent="0.2">
      <c r="A15" s="5433" t="s">
        <v>2826</v>
      </c>
      <c r="B15" s="5427">
        <f t="shared" si="0"/>
        <v>0</v>
      </c>
      <c r="C15" s="5427"/>
      <c r="D15" s="5427">
        <v>0</v>
      </c>
      <c r="E15" s="5427"/>
      <c r="F15" s="5427">
        <v>0</v>
      </c>
      <c r="G15" s="5427"/>
      <c r="H15" s="5427">
        <v>0</v>
      </c>
      <c r="I15" s="5427"/>
      <c r="J15" s="5427">
        <v>0</v>
      </c>
      <c r="K15" s="5427"/>
      <c r="L15" s="5427"/>
      <c r="M15" s="5427">
        <v>0</v>
      </c>
      <c r="N15" s="5427"/>
      <c r="O15" s="5427">
        <v>0</v>
      </c>
      <c r="P15" s="5427"/>
      <c r="Q15" s="5427">
        <v>0</v>
      </c>
      <c r="R15" s="5427"/>
      <c r="S15" s="5427">
        <v>0</v>
      </c>
      <c r="T15" s="5427"/>
      <c r="U15" s="5427">
        <v>0</v>
      </c>
      <c r="V15" s="5427"/>
      <c r="W15" s="5427">
        <v>0</v>
      </c>
      <c r="X15" s="5434"/>
    </row>
    <row r="16" spans="1:24" x14ac:dyDescent="0.2">
      <c r="A16" s="3111" t="s">
        <v>2827</v>
      </c>
      <c r="B16" s="3063">
        <f>SUM(D16+H16)</f>
        <v>50243493</v>
      </c>
      <c r="C16" s="3063"/>
      <c r="D16" s="3063">
        <v>30974359</v>
      </c>
      <c r="E16" s="3063"/>
      <c r="F16" s="3063">
        <v>61.6</v>
      </c>
      <c r="G16" s="3063"/>
      <c r="H16" s="3063">
        <v>19269134</v>
      </c>
      <c r="I16" s="3063"/>
      <c r="J16" s="3063">
        <v>38.299999999999997</v>
      </c>
      <c r="K16" s="3063"/>
      <c r="L16" s="3063"/>
      <c r="M16" s="3063">
        <f>SUM(O16+S16)</f>
        <v>794071</v>
      </c>
      <c r="N16" s="3063"/>
      <c r="O16" s="3063">
        <v>459057</v>
      </c>
      <c r="P16" s="3063"/>
      <c r="Q16" s="3063">
        <v>57.8</v>
      </c>
      <c r="R16" s="3063"/>
      <c r="S16" s="3063">
        <v>335014</v>
      </c>
      <c r="T16" s="3063"/>
      <c r="U16" s="3063">
        <v>42.1</v>
      </c>
      <c r="V16" s="3063"/>
      <c r="W16" s="3063">
        <v>1.5</v>
      </c>
      <c r="X16" s="3112"/>
    </row>
    <row r="17" spans="1:40" x14ac:dyDescent="0.2">
      <c r="A17" s="5428" t="s">
        <v>2828</v>
      </c>
      <c r="B17" s="5429">
        <v>4058706</v>
      </c>
      <c r="C17" s="5429"/>
      <c r="D17" s="5429">
        <v>2337477</v>
      </c>
      <c r="E17" s="5429"/>
      <c r="F17" s="5429">
        <v>57.5</v>
      </c>
      <c r="G17" s="5429"/>
      <c r="H17" s="5429">
        <v>1721229</v>
      </c>
      <c r="I17" s="5429"/>
      <c r="J17" s="5429">
        <v>42.4</v>
      </c>
      <c r="K17" s="5429"/>
      <c r="L17" s="5429"/>
      <c r="M17" s="5429">
        <v>47715</v>
      </c>
      <c r="N17" s="5429"/>
      <c r="O17" s="5429">
        <v>18696</v>
      </c>
      <c r="P17" s="5429"/>
      <c r="Q17" s="5429">
        <v>39.1</v>
      </c>
      <c r="R17" s="5429"/>
      <c r="S17" s="5429">
        <v>29019</v>
      </c>
      <c r="T17" s="5429"/>
      <c r="U17" s="5429">
        <v>60.8</v>
      </c>
      <c r="V17" s="5429"/>
      <c r="W17" s="5429">
        <v>1.1000000000000001</v>
      </c>
      <c r="X17" s="5430"/>
    </row>
    <row r="18" spans="1:40" x14ac:dyDescent="0.2">
      <c r="A18" s="5431" t="s">
        <v>2829</v>
      </c>
      <c r="B18" s="5424">
        <v>6886960</v>
      </c>
      <c r="C18" s="5424"/>
      <c r="D18" s="5424">
        <v>3285617</v>
      </c>
      <c r="E18" s="5424"/>
      <c r="F18" s="5424">
        <v>47.7</v>
      </c>
      <c r="G18" s="5424"/>
      <c r="H18" s="5424">
        <v>3601343</v>
      </c>
      <c r="I18" s="5424"/>
      <c r="J18" s="5424">
        <v>52.2</v>
      </c>
      <c r="K18" s="5424"/>
      <c r="L18" s="5424"/>
      <c r="M18" s="5424">
        <v>95422</v>
      </c>
      <c r="N18" s="5424"/>
      <c r="O18" s="5424">
        <v>35109</v>
      </c>
      <c r="P18" s="5424"/>
      <c r="Q18" s="5424">
        <v>36.700000000000003</v>
      </c>
      <c r="R18" s="5424"/>
      <c r="S18" s="5424">
        <v>60313</v>
      </c>
      <c r="T18" s="5424"/>
      <c r="U18" s="5424">
        <v>63.2</v>
      </c>
      <c r="V18" s="5424"/>
      <c r="W18" s="5424">
        <v>1.3</v>
      </c>
      <c r="X18" s="5432"/>
    </row>
    <row r="19" spans="1:40" x14ac:dyDescent="0.2">
      <c r="A19" s="5431" t="s">
        <v>2830</v>
      </c>
      <c r="B19" s="5424">
        <v>11745969</v>
      </c>
      <c r="C19" s="5424"/>
      <c r="D19" s="5424">
        <v>6532528</v>
      </c>
      <c r="E19" s="5424"/>
      <c r="F19" s="5424">
        <v>55.6</v>
      </c>
      <c r="G19" s="5424"/>
      <c r="H19" s="5424">
        <v>5213441</v>
      </c>
      <c r="I19" s="5424"/>
      <c r="J19" s="5424">
        <v>44.3</v>
      </c>
      <c r="K19" s="5424"/>
      <c r="L19" s="5424"/>
      <c r="M19" s="5424">
        <v>145945</v>
      </c>
      <c r="N19" s="5424"/>
      <c r="O19" s="5424">
        <v>74455</v>
      </c>
      <c r="P19" s="5424"/>
      <c r="Q19" s="5424">
        <v>51</v>
      </c>
      <c r="R19" s="5424"/>
      <c r="S19" s="5424">
        <v>71490</v>
      </c>
      <c r="T19" s="5424"/>
      <c r="U19" s="5424">
        <v>48.9</v>
      </c>
      <c r="V19" s="5424"/>
      <c r="W19" s="5424">
        <v>1.2</v>
      </c>
      <c r="X19" s="5432"/>
    </row>
    <row r="20" spans="1:40" x14ac:dyDescent="0.2">
      <c r="A20" s="5431" t="s">
        <v>2831</v>
      </c>
      <c r="B20" s="5424">
        <v>18333607</v>
      </c>
      <c r="C20" s="5424"/>
      <c r="D20" s="5424">
        <v>12719804</v>
      </c>
      <c r="E20" s="5424"/>
      <c r="F20" s="5424">
        <v>69.3</v>
      </c>
      <c r="G20" s="5424"/>
      <c r="H20" s="5424">
        <v>5613803</v>
      </c>
      <c r="I20" s="5424"/>
      <c r="J20" s="5424">
        <v>30.6</v>
      </c>
      <c r="K20" s="5424"/>
      <c r="L20" s="5424"/>
      <c r="M20" s="5424">
        <v>203698</v>
      </c>
      <c r="N20" s="5424"/>
      <c r="O20" s="5424">
        <v>145227</v>
      </c>
      <c r="P20" s="5424"/>
      <c r="Q20" s="5424">
        <v>71.2</v>
      </c>
      <c r="R20" s="5424"/>
      <c r="S20" s="5424">
        <v>58471</v>
      </c>
      <c r="T20" s="5424"/>
      <c r="U20" s="5424">
        <v>28.7</v>
      </c>
      <c r="V20" s="5424"/>
      <c r="W20" s="5424">
        <v>1.1000000000000001</v>
      </c>
      <c r="X20" s="5432"/>
    </row>
    <row r="21" spans="1:40" x14ac:dyDescent="0.2">
      <c r="A21" s="5431" t="s">
        <v>2846</v>
      </c>
      <c r="B21" s="5424">
        <v>3656915</v>
      </c>
      <c r="C21" s="5424"/>
      <c r="D21" s="5424">
        <v>2569814</v>
      </c>
      <c r="E21" s="5424"/>
      <c r="F21" s="5424">
        <v>70.2</v>
      </c>
      <c r="G21" s="5424"/>
      <c r="H21" s="5424">
        <v>1087101</v>
      </c>
      <c r="I21" s="5424"/>
      <c r="J21" s="5424">
        <v>29.72</v>
      </c>
      <c r="K21" s="5424"/>
      <c r="L21" s="5424"/>
      <c r="M21" s="5424">
        <v>21782</v>
      </c>
      <c r="N21" s="5424"/>
      <c r="O21" s="5424">
        <v>13683</v>
      </c>
      <c r="P21" s="5424"/>
      <c r="Q21" s="5424">
        <v>62.8</v>
      </c>
      <c r="R21" s="5424"/>
      <c r="S21" s="5424">
        <v>8099</v>
      </c>
      <c r="T21" s="5424"/>
      <c r="U21" s="5424">
        <v>37.1</v>
      </c>
      <c r="V21" s="5424"/>
      <c r="W21" s="5424">
        <v>0.5</v>
      </c>
      <c r="X21" s="5432"/>
    </row>
    <row r="22" spans="1:40" x14ac:dyDescent="0.2">
      <c r="A22" s="5433" t="s">
        <v>2826</v>
      </c>
      <c r="B22" s="5427">
        <v>5561336</v>
      </c>
      <c r="C22" s="5427"/>
      <c r="D22" s="5427">
        <v>3529119</v>
      </c>
      <c r="E22" s="5427"/>
      <c r="F22" s="5427">
        <v>63.4</v>
      </c>
      <c r="G22" s="5427"/>
      <c r="H22" s="5427">
        <v>2032217</v>
      </c>
      <c r="I22" s="5427"/>
      <c r="J22" s="5427">
        <v>36.5</v>
      </c>
      <c r="K22" s="5427"/>
      <c r="L22" s="5427"/>
      <c r="M22" s="5427">
        <v>279509</v>
      </c>
      <c r="N22" s="5427"/>
      <c r="O22" s="5427">
        <v>171887</v>
      </c>
      <c r="P22" s="5427"/>
      <c r="Q22" s="5427">
        <v>61.4</v>
      </c>
      <c r="R22" s="5427"/>
      <c r="S22" s="5427">
        <v>107622</v>
      </c>
      <c r="T22" s="5427"/>
      <c r="U22" s="5427">
        <v>38.5</v>
      </c>
      <c r="V22" s="5427"/>
      <c r="W22" s="5427">
        <v>5</v>
      </c>
      <c r="X22" s="5434"/>
    </row>
    <row r="23" spans="1:40" x14ac:dyDescent="0.2">
      <c r="A23" s="3102" t="s">
        <v>2834</v>
      </c>
      <c r="B23" s="3063">
        <f>SUM(B24:B28)</f>
        <v>4112658</v>
      </c>
      <c r="C23" s="3063"/>
      <c r="D23" s="3063">
        <v>263275.804</v>
      </c>
      <c r="E23" s="3063"/>
      <c r="F23" s="3063">
        <v>63.8</v>
      </c>
      <c r="G23" s="3063"/>
      <c r="H23" s="3063">
        <v>263275.804</v>
      </c>
      <c r="I23" s="3063"/>
      <c r="J23" s="3063">
        <v>63.8</v>
      </c>
      <c r="K23" s="3063"/>
      <c r="L23" s="3063"/>
      <c r="M23" s="3063">
        <f>SUM(M24:M28)</f>
        <v>36928</v>
      </c>
      <c r="N23" s="3063">
        <f>SUM(N24:N28)</f>
        <v>36928</v>
      </c>
      <c r="O23" s="3063">
        <v>23560.064000000002</v>
      </c>
      <c r="P23" s="3063"/>
      <c r="Q23" s="3063">
        <v>63.8</v>
      </c>
      <c r="R23" s="3063"/>
      <c r="S23" s="3063">
        <v>23560.064000000002</v>
      </c>
      <c r="T23" s="3063"/>
      <c r="U23" s="3063">
        <v>63.8</v>
      </c>
      <c r="V23" s="3063"/>
      <c r="W23" s="3063">
        <v>8.9488147570142829</v>
      </c>
      <c r="X23" s="3112"/>
      <c r="Z23" s="5768"/>
      <c r="AA23" s="5768"/>
      <c r="AB23" s="5768"/>
      <c r="AC23" s="5768"/>
      <c r="AD23" s="5768"/>
      <c r="AE23" s="5768"/>
      <c r="AF23" s="5768"/>
      <c r="AG23" s="5768"/>
      <c r="AH23" s="5768"/>
      <c r="AI23" s="5768"/>
      <c r="AJ23" s="5768"/>
      <c r="AK23" s="5768"/>
      <c r="AL23" s="5768"/>
      <c r="AM23" s="5768"/>
      <c r="AN23" s="5768"/>
    </row>
    <row r="24" spans="1:40" x14ac:dyDescent="0.2">
      <c r="A24" s="5435" t="s">
        <v>2835</v>
      </c>
      <c r="B24" s="5422">
        <v>758232</v>
      </c>
      <c r="C24" s="5422"/>
      <c r="D24" s="5422">
        <v>477686.16</v>
      </c>
      <c r="E24" s="5422"/>
      <c r="F24" s="5422">
        <v>63</v>
      </c>
      <c r="G24" s="5422"/>
      <c r="H24" s="5422">
        <v>280545.84000000003</v>
      </c>
      <c r="I24" s="5422"/>
      <c r="J24" s="5422">
        <v>37</v>
      </c>
      <c r="K24" s="5422"/>
      <c r="L24" s="5422"/>
      <c r="M24" s="5422">
        <v>6068</v>
      </c>
      <c r="N24" s="5422">
        <v>6068</v>
      </c>
      <c r="O24" s="5422">
        <v>3822.84</v>
      </c>
      <c r="P24" s="5422"/>
      <c r="Q24" s="5422">
        <v>63</v>
      </c>
      <c r="R24" s="5422"/>
      <c r="S24" s="5422">
        <v>2245.16</v>
      </c>
      <c r="T24" s="5422"/>
      <c r="U24" s="5422">
        <v>37</v>
      </c>
      <c r="V24" s="5422"/>
      <c r="W24" s="5422">
        <v>0.80028276305932744</v>
      </c>
      <c r="X24" s="5430"/>
    </row>
    <row r="25" spans="1:40" x14ac:dyDescent="0.2">
      <c r="A25" s="5436" t="s">
        <v>2836</v>
      </c>
      <c r="B25" s="5437">
        <v>1000297</v>
      </c>
      <c r="C25" s="5437"/>
      <c r="D25" s="5437">
        <v>620184.14</v>
      </c>
      <c r="E25" s="5437"/>
      <c r="F25" s="5437">
        <v>62</v>
      </c>
      <c r="G25" s="5437"/>
      <c r="H25" s="5437">
        <v>380112.86</v>
      </c>
      <c r="I25" s="5437"/>
      <c r="J25" s="5437">
        <v>38</v>
      </c>
      <c r="K25" s="5437"/>
      <c r="L25" s="5437"/>
      <c r="M25" s="5437">
        <v>8069</v>
      </c>
      <c r="N25" s="5437">
        <v>8069</v>
      </c>
      <c r="O25" s="5437">
        <v>5002.78</v>
      </c>
      <c r="P25" s="5437"/>
      <c r="Q25" s="5437">
        <v>62</v>
      </c>
      <c r="R25" s="5437"/>
      <c r="S25" s="5437">
        <v>3066.2200000000003</v>
      </c>
      <c r="T25" s="5437"/>
      <c r="U25" s="5437">
        <v>38</v>
      </c>
      <c r="V25" s="5437"/>
      <c r="W25" s="5437">
        <v>0.80666042185470921</v>
      </c>
      <c r="X25" s="5432"/>
      <c r="Z25" s="5766"/>
      <c r="AA25" s="5766"/>
      <c r="AB25" s="5766"/>
      <c r="AC25" s="5766"/>
      <c r="AD25" s="5766"/>
      <c r="AE25" s="5766"/>
      <c r="AF25" s="5766"/>
      <c r="AG25" s="5766"/>
      <c r="AH25" s="5766"/>
      <c r="AI25" s="5766"/>
      <c r="AJ25" s="5766"/>
      <c r="AK25" s="5766"/>
    </row>
    <row r="26" spans="1:40" x14ac:dyDescent="0.2">
      <c r="A26" s="5436" t="s">
        <v>2847</v>
      </c>
      <c r="B26" s="5437">
        <v>1408976</v>
      </c>
      <c r="C26" s="5437"/>
      <c r="D26" s="5437">
        <v>817206.08</v>
      </c>
      <c r="E26" s="5437"/>
      <c r="F26" s="5437">
        <v>58</v>
      </c>
      <c r="G26" s="5437"/>
      <c r="H26" s="5437">
        <v>591769.91999999993</v>
      </c>
      <c r="I26" s="5437"/>
      <c r="J26" s="5437">
        <v>42</v>
      </c>
      <c r="K26" s="5437"/>
      <c r="L26" s="5437"/>
      <c r="M26" s="5437">
        <v>13800</v>
      </c>
      <c r="N26" s="5437">
        <v>13800</v>
      </c>
      <c r="O26" s="5437">
        <v>8003.9999999999991</v>
      </c>
      <c r="P26" s="5437"/>
      <c r="Q26" s="5437">
        <v>58</v>
      </c>
      <c r="R26" s="5437"/>
      <c r="S26" s="5437">
        <v>5796</v>
      </c>
      <c r="T26" s="5437"/>
      <c r="U26" s="5437">
        <v>42</v>
      </c>
      <c r="V26" s="5437"/>
      <c r="W26" s="5437">
        <v>0.97943471003054705</v>
      </c>
      <c r="X26" s="5432"/>
    </row>
    <row r="27" spans="1:40" x14ac:dyDescent="0.2">
      <c r="A27" s="5436" t="s">
        <v>2848</v>
      </c>
      <c r="B27" s="5437">
        <v>944014</v>
      </c>
      <c r="C27" s="5437"/>
      <c r="D27" s="5437">
        <v>604168.95999999996</v>
      </c>
      <c r="E27" s="5437"/>
      <c r="F27" s="5437">
        <v>64</v>
      </c>
      <c r="G27" s="5437"/>
      <c r="H27" s="5437">
        <v>339845.04</v>
      </c>
      <c r="I27" s="5437"/>
      <c r="J27" s="5437">
        <v>36</v>
      </c>
      <c r="K27" s="5437"/>
      <c r="L27" s="5437"/>
      <c r="M27" s="5437">
        <v>8991</v>
      </c>
      <c r="N27" s="5437">
        <v>8991</v>
      </c>
      <c r="O27" s="5437">
        <v>5754.24</v>
      </c>
      <c r="P27" s="5437"/>
      <c r="Q27" s="5437">
        <v>64</v>
      </c>
      <c r="R27" s="5437"/>
      <c r="S27" s="5437">
        <v>3236.7599999999998</v>
      </c>
      <c r="T27" s="5437"/>
      <c r="U27" s="5437">
        <v>36</v>
      </c>
      <c r="V27" s="5437"/>
      <c r="W27" s="5437">
        <v>0.95242231577074066</v>
      </c>
      <c r="X27" s="5432"/>
    </row>
    <row r="28" spans="1:40" x14ac:dyDescent="0.2">
      <c r="A28" s="5438" t="s">
        <v>2826</v>
      </c>
      <c r="B28" s="5439">
        <v>1139</v>
      </c>
      <c r="C28" s="5439"/>
      <c r="D28" s="5439">
        <v>820.07999999999993</v>
      </c>
      <c r="E28" s="5439"/>
      <c r="F28" s="5439">
        <v>72</v>
      </c>
      <c r="G28" s="5439"/>
      <c r="H28" s="5439">
        <v>318.92</v>
      </c>
      <c r="I28" s="5439"/>
      <c r="J28" s="5439">
        <v>28</v>
      </c>
      <c r="K28" s="5439"/>
      <c r="L28" s="5439"/>
      <c r="M28" s="5439">
        <v>0</v>
      </c>
      <c r="N28" s="5439">
        <v>0</v>
      </c>
      <c r="O28" s="5439">
        <v>0</v>
      </c>
      <c r="P28" s="5439"/>
      <c r="Q28" s="5439">
        <v>72</v>
      </c>
      <c r="R28" s="5439"/>
      <c r="S28" s="5439">
        <v>0</v>
      </c>
      <c r="T28" s="5439"/>
      <c r="U28" s="5439">
        <v>28</v>
      </c>
      <c r="V28" s="5439"/>
      <c r="W28" s="5439">
        <v>0</v>
      </c>
      <c r="X28" s="5434"/>
    </row>
    <row r="29" spans="1:40" ht="25.5" x14ac:dyDescent="0.2">
      <c r="A29" s="3102" t="s">
        <v>2839</v>
      </c>
      <c r="B29" s="3063">
        <f>SUM(D29+H29)</f>
        <v>50243493</v>
      </c>
      <c r="C29" s="3063"/>
      <c r="D29" s="3063">
        <v>30974359</v>
      </c>
      <c r="E29" s="3063"/>
      <c r="F29" s="3063">
        <v>61.6</v>
      </c>
      <c r="G29" s="3063"/>
      <c r="H29" s="3063">
        <v>19269134</v>
      </c>
      <c r="I29" s="3063"/>
      <c r="J29" s="3063">
        <v>38.4</v>
      </c>
      <c r="K29" s="3063"/>
      <c r="L29" s="3063"/>
      <c r="M29" s="3063">
        <f>SUM(O29+S29)</f>
        <v>794071</v>
      </c>
      <c r="N29" s="3063"/>
      <c r="O29" s="3063">
        <v>459057</v>
      </c>
      <c r="P29" s="3063"/>
      <c r="Q29" s="3063">
        <v>57.8</v>
      </c>
      <c r="R29" s="3063"/>
      <c r="S29" s="3063">
        <v>335014</v>
      </c>
      <c r="T29" s="3063"/>
      <c r="U29" s="3063">
        <v>42.2</v>
      </c>
      <c r="V29" s="3063"/>
      <c r="W29" s="3063">
        <v>1.5</v>
      </c>
      <c r="X29" s="3112"/>
      <c r="Z29" s="5767"/>
      <c r="AA29" s="5767"/>
      <c r="AB29" s="5767"/>
      <c r="AC29" s="5767"/>
      <c r="AD29" s="5767"/>
      <c r="AE29" s="5767"/>
      <c r="AF29" s="5767"/>
      <c r="AG29" s="5767"/>
      <c r="AH29" s="5767"/>
      <c r="AI29" s="5767"/>
      <c r="AJ29" s="5767"/>
      <c r="AK29" s="5767"/>
    </row>
    <row r="30" spans="1:40" x14ac:dyDescent="0.2">
      <c r="A30" s="5435" t="s">
        <v>2840</v>
      </c>
      <c r="B30" s="5422">
        <v>2293118</v>
      </c>
      <c r="C30" s="5422"/>
      <c r="D30" s="5422">
        <v>1849270</v>
      </c>
      <c r="E30" s="5422"/>
      <c r="F30" s="5422">
        <v>80.599999999999994</v>
      </c>
      <c r="G30" s="5422"/>
      <c r="H30" s="5422">
        <v>443848</v>
      </c>
      <c r="I30" s="5422"/>
      <c r="J30" s="5422">
        <v>19.399999999999999</v>
      </c>
      <c r="K30" s="5422"/>
      <c r="L30" s="5422"/>
      <c r="M30" s="5422">
        <v>32628</v>
      </c>
      <c r="N30" s="5422"/>
      <c r="O30" s="5422">
        <v>22457</v>
      </c>
      <c r="P30" s="5422"/>
      <c r="Q30" s="5422">
        <v>68.8</v>
      </c>
      <c r="R30" s="5422"/>
      <c r="S30" s="5422">
        <v>10171</v>
      </c>
      <c r="T30" s="5422"/>
      <c r="U30" s="5422">
        <v>31.2</v>
      </c>
      <c r="V30" s="5422"/>
      <c r="W30" s="5422">
        <v>1.4</v>
      </c>
      <c r="X30" s="5430"/>
    </row>
    <row r="31" spans="1:40" x14ac:dyDescent="0.2">
      <c r="A31" s="5436" t="s">
        <v>2841</v>
      </c>
      <c r="B31" s="5437">
        <v>31643595</v>
      </c>
      <c r="C31" s="5437"/>
      <c r="D31" s="5437">
        <v>19268998</v>
      </c>
      <c r="E31" s="5437"/>
      <c r="F31" s="5437">
        <v>60.9</v>
      </c>
      <c r="G31" s="5437"/>
      <c r="H31" s="5437">
        <v>12374597</v>
      </c>
      <c r="I31" s="5437"/>
      <c r="J31" s="5437">
        <v>39.1</v>
      </c>
      <c r="K31" s="5437"/>
      <c r="L31" s="5437"/>
      <c r="M31" s="5437">
        <v>492109</v>
      </c>
      <c r="N31" s="5437"/>
      <c r="O31" s="5437">
        <v>284664</v>
      </c>
      <c r="P31" s="5437"/>
      <c r="Q31" s="5437">
        <v>57.8</v>
      </c>
      <c r="R31" s="5437"/>
      <c r="S31" s="5437">
        <v>207445</v>
      </c>
      <c r="T31" s="5437"/>
      <c r="U31" s="5437">
        <v>42.2</v>
      </c>
      <c r="V31" s="5437"/>
      <c r="W31" s="5437">
        <v>1.5</v>
      </c>
      <c r="X31" s="5432"/>
    </row>
    <row r="32" spans="1:40" x14ac:dyDescent="0.2">
      <c r="A32" s="5436" t="s">
        <v>2842</v>
      </c>
      <c r="B32" s="5437">
        <v>11105353</v>
      </c>
      <c r="C32" s="5437"/>
      <c r="D32" s="5437">
        <v>6751223</v>
      </c>
      <c r="E32" s="5437"/>
      <c r="F32" s="5437">
        <v>60.8</v>
      </c>
      <c r="G32" s="5437"/>
      <c r="H32" s="5437">
        <v>4354130</v>
      </c>
      <c r="I32" s="5437"/>
      <c r="J32" s="5437">
        <v>39.200000000000003</v>
      </c>
      <c r="K32" s="5437"/>
      <c r="L32" s="5437"/>
      <c r="M32" s="5437">
        <v>189043</v>
      </c>
      <c r="N32" s="5437"/>
      <c r="O32" s="5437">
        <v>104627</v>
      </c>
      <c r="P32" s="5437"/>
      <c r="Q32" s="5437">
        <v>55.3</v>
      </c>
      <c r="R32" s="5437"/>
      <c r="S32" s="5437">
        <v>84416</v>
      </c>
      <c r="T32" s="5437"/>
      <c r="U32" s="5437">
        <v>44.7</v>
      </c>
      <c r="V32" s="5437"/>
      <c r="W32" s="5437">
        <v>1.7</v>
      </c>
      <c r="X32" s="5432"/>
    </row>
    <row r="33" spans="1:24" x14ac:dyDescent="0.2">
      <c r="A33" s="5436" t="s">
        <v>2843</v>
      </c>
      <c r="B33" s="5437">
        <v>3099331</v>
      </c>
      <c r="C33" s="5437"/>
      <c r="D33" s="5437">
        <v>1425202</v>
      </c>
      <c r="E33" s="5437"/>
      <c r="F33" s="5437">
        <v>46</v>
      </c>
      <c r="G33" s="5437"/>
      <c r="H33" s="5437">
        <v>1674129</v>
      </c>
      <c r="I33" s="5437"/>
      <c r="J33" s="5437">
        <v>54</v>
      </c>
      <c r="K33" s="5437"/>
      <c r="L33" s="5437"/>
      <c r="M33" s="5437">
        <v>46844</v>
      </c>
      <c r="N33" s="5437"/>
      <c r="O33" s="5437">
        <v>17825</v>
      </c>
      <c r="P33" s="5437"/>
      <c r="Q33" s="5437">
        <v>38.1</v>
      </c>
      <c r="R33" s="5437"/>
      <c r="S33" s="5437">
        <v>29019</v>
      </c>
      <c r="T33" s="5437"/>
      <c r="U33" s="5437">
        <v>61.9</v>
      </c>
      <c r="V33" s="5437"/>
      <c r="W33" s="5437">
        <v>1.5</v>
      </c>
      <c r="X33" s="5432"/>
    </row>
    <row r="34" spans="1:24" x14ac:dyDescent="0.2">
      <c r="A34" s="5438" t="s">
        <v>2844</v>
      </c>
      <c r="B34" s="5439">
        <v>0</v>
      </c>
      <c r="C34" s="5439"/>
      <c r="D34" s="5439">
        <v>0</v>
      </c>
      <c r="E34" s="5439"/>
      <c r="F34" s="5439">
        <v>0</v>
      </c>
      <c r="G34" s="5439"/>
      <c r="H34" s="5439">
        <v>0</v>
      </c>
      <c r="I34" s="5439"/>
      <c r="J34" s="5439">
        <v>0</v>
      </c>
      <c r="K34" s="5439"/>
      <c r="L34" s="5439"/>
      <c r="M34" s="5439">
        <v>0</v>
      </c>
      <c r="N34" s="5439"/>
      <c r="O34" s="5439">
        <v>0</v>
      </c>
      <c r="P34" s="5439"/>
      <c r="Q34" s="5439">
        <v>0</v>
      </c>
      <c r="R34" s="5439"/>
      <c r="S34" s="5439">
        <v>0</v>
      </c>
      <c r="T34" s="5439"/>
      <c r="U34" s="5439">
        <v>0</v>
      </c>
      <c r="V34" s="5439"/>
      <c r="W34" s="5439">
        <v>0</v>
      </c>
      <c r="X34" s="5434"/>
    </row>
    <row r="35" spans="1:24" x14ac:dyDescent="0.2">
      <c r="A35" s="3104"/>
      <c r="B35" s="3104"/>
      <c r="C35" s="3104"/>
      <c r="D35" s="3104"/>
      <c r="E35" s="3104"/>
      <c r="F35" s="3104"/>
      <c r="G35" s="3104"/>
      <c r="H35" s="3104"/>
      <c r="I35" s="3104"/>
      <c r="J35" s="3104"/>
      <c r="K35" s="3105"/>
      <c r="L35" s="3105"/>
      <c r="M35" s="3104"/>
      <c r="N35" s="3104"/>
      <c r="O35" s="3104"/>
      <c r="P35" s="3104"/>
      <c r="Q35" s="3104"/>
      <c r="R35" s="3104"/>
      <c r="S35" s="3104"/>
      <c r="T35" s="3104"/>
      <c r="U35" s="3104"/>
      <c r="V35" s="3104"/>
      <c r="W35" s="3104"/>
      <c r="X35" s="3104"/>
    </row>
    <row r="36" spans="1:24" x14ac:dyDescent="0.2">
      <c r="A36" s="3095" t="s">
        <v>2845</v>
      </c>
      <c r="B36" s="3104"/>
      <c r="C36" s="3104"/>
      <c r="D36" s="3104"/>
      <c r="E36" s="3104"/>
      <c r="F36" s="3104"/>
      <c r="G36" s="3104"/>
      <c r="H36" s="3104"/>
      <c r="I36" s="3104"/>
      <c r="J36" s="3104"/>
      <c r="K36" s="3105"/>
      <c r="L36" s="3105"/>
      <c r="M36" s="3104"/>
      <c r="N36" s="3104"/>
      <c r="O36" s="3104"/>
      <c r="P36" s="3104"/>
      <c r="Q36" s="3104"/>
      <c r="R36" s="3104"/>
      <c r="S36" s="3104"/>
      <c r="T36" s="3104"/>
      <c r="U36" s="3104"/>
      <c r="V36" s="3104"/>
      <c r="W36" s="3104"/>
      <c r="X36" s="3104"/>
    </row>
  </sheetData>
  <mergeCells count="17">
    <mergeCell ref="Z25:AK25"/>
    <mergeCell ref="Z29:AK29"/>
    <mergeCell ref="M5:N5"/>
    <mergeCell ref="O5:P5"/>
    <mergeCell ref="Q5:R5"/>
    <mergeCell ref="S5:T5"/>
    <mergeCell ref="U5:V5"/>
    <mergeCell ref="Z23:AN23"/>
    <mergeCell ref="A4:A5"/>
    <mergeCell ref="B4:K4"/>
    <mergeCell ref="M4:V4"/>
    <mergeCell ref="W4:X5"/>
    <mergeCell ref="B5:C5"/>
    <mergeCell ref="D5:E5"/>
    <mergeCell ref="F5:G5"/>
    <mergeCell ref="H5:I5"/>
    <mergeCell ref="J5:K5"/>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&amp;R&amp;"Tahoma,Normal"257</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rgb="FFEB700B"/>
  </sheetPr>
  <dimension ref="A1:I29"/>
  <sheetViews>
    <sheetView showGridLines="0" view="pageBreakPreview" topLeftCell="A10" zoomScaleNormal="100" zoomScaleSheetLayoutView="100" workbookViewId="0">
      <selection activeCell="A10" sqref="A10"/>
    </sheetView>
  </sheetViews>
  <sheetFormatPr baseColWidth="10" defaultColWidth="9.140625" defaultRowHeight="14.25" x14ac:dyDescent="0.2"/>
  <cols>
    <col min="1" max="1" width="61.7109375" style="3117" customWidth="1"/>
    <col min="2" max="2" width="11.7109375" style="3106" customWidth="1"/>
    <col min="3" max="3" width="3.7109375" style="3113" customWidth="1"/>
    <col min="4" max="4" width="10.42578125" style="3106" customWidth="1"/>
    <col min="5" max="5" width="2.85546875" style="3113" customWidth="1"/>
    <col min="6" max="6" width="10.28515625" style="3106" customWidth="1"/>
    <col min="7" max="7" width="3.140625" style="3113" customWidth="1"/>
    <col min="8" max="8" width="11.7109375" style="3106" customWidth="1"/>
    <col min="9" max="9" width="5.7109375" style="3113" customWidth="1"/>
    <col min="10" max="16384" width="9.140625" style="3106"/>
  </cols>
  <sheetData>
    <row r="1" spans="1:9" ht="15" x14ac:dyDescent="0.2">
      <c r="A1" s="3115" t="s">
        <v>2849</v>
      </c>
      <c r="H1" s="5770" t="s">
        <v>4977</v>
      </c>
      <c r="I1" s="5770"/>
    </row>
    <row r="2" spans="1:9" ht="15" x14ac:dyDescent="0.2">
      <c r="A2" s="3116">
        <v>2013</v>
      </c>
    </row>
    <row r="3" spans="1:9" ht="15.75" customHeight="1" x14ac:dyDescent="0.2"/>
    <row r="4" spans="1:9" ht="16.5" customHeight="1" x14ac:dyDescent="0.2">
      <c r="A4" s="5771" t="s">
        <v>112</v>
      </c>
      <c r="B4" s="5757" t="s">
        <v>2672</v>
      </c>
      <c r="C4" s="5757"/>
      <c r="D4" s="5757"/>
      <c r="E4" s="5757"/>
      <c r="F4" s="5773" t="s">
        <v>2770</v>
      </c>
      <c r="G4" s="5773"/>
      <c r="H4" s="5773"/>
      <c r="I4" s="5773"/>
    </row>
    <row r="5" spans="1:9" ht="16.5" customHeight="1" x14ac:dyDescent="0.2">
      <c r="A5" s="5772"/>
      <c r="B5" s="5773">
        <v>2012</v>
      </c>
      <c r="C5" s="5773"/>
      <c r="D5" s="5773">
        <v>2013</v>
      </c>
      <c r="E5" s="5773"/>
      <c r="F5" s="5773">
        <v>2012</v>
      </c>
      <c r="G5" s="5773"/>
      <c r="H5" s="5773">
        <v>2013</v>
      </c>
      <c r="I5" s="5773"/>
    </row>
    <row r="6" spans="1:9" x14ac:dyDescent="0.2">
      <c r="A6" s="5421" t="s">
        <v>2850</v>
      </c>
      <c r="B6" s="5422">
        <v>16062043</v>
      </c>
      <c r="C6" s="5422"/>
      <c r="D6" s="5422">
        <v>16525061</v>
      </c>
      <c r="E6" s="5422"/>
      <c r="F6" s="5422">
        <v>193841</v>
      </c>
      <c r="G6" s="5422"/>
      <c r="H6" s="5332">
        <v>219469</v>
      </c>
      <c r="I6" s="5396"/>
    </row>
    <row r="7" spans="1:9" x14ac:dyDescent="0.2">
      <c r="A7" s="5423" t="s">
        <v>2851</v>
      </c>
      <c r="B7" s="5424">
        <v>4.5</v>
      </c>
      <c r="C7" s="5424"/>
      <c r="D7" s="5424">
        <v>4.5999999999999996</v>
      </c>
      <c r="E7" s="5424"/>
      <c r="F7" s="5424">
        <v>4.0999999999999996</v>
      </c>
      <c r="G7" s="5424"/>
      <c r="H7" s="5335">
        <v>4.3</v>
      </c>
      <c r="I7" s="3120"/>
    </row>
    <row r="8" spans="1:9" x14ac:dyDescent="0.2">
      <c r="A8" s="5425" t="s">
        <v>2852</v>
      </c>
      <c r="B8" s="5424">
        <v>537</v>
      </c>
      <c r="C8" s="5424"/>
      <c r="D8" s="5424">
        <v>711</v>
      </c>
      <c r="E8" s="5424"/>
      <c r="F8" s="5424">
        <v>3</v>
      </c>
      <c r="G8" s="5424"/>
      <c r="H8" s="5335">
        <v>21</v>
      </c>
      <c r="I8" s="3120"/>
    </row>
    <row r="9" spans="1:9" x14ac:dyDescent="0.2">
      <c r="A9" s="5425" t="s">
        <v>2853</v>
      </c>
      <c r="B9" s="5424">
        <v>2</v>
      </c>
      <c r="C9" s="5424"/>
      <c r="D9" s="5424">
        <v>18</v>
      </c>
      <c r="E9" s="5424"/>
      <c r="F9" s="5424">
        <v>1</v>
      </c>
      <c r="G9" s="5424"/>
      <c r="H9" s="5335">
        <v>1</v>
      </c>
      <c r="I9" s="3120"/>
    </row>
    <row r="10" spans="1:9" ht="25.5" x14ac:dyDescent="0.2">
      <c r="A10" s="5423" t="s">
        <v>2854</v>
      </c>
      <c r="B10" s="5424">
        <v>1.2</v>
      </c>
      <c r="C10" s="5424"/>
      <c r="D10" s="5424">
        <v>0.7</v>
      </c>
      <c r="E10" s="5424"/>
      <c r="F10" s="5424">
        <v>0.8</v>
      </c>
      <c r="G10" s="5424"/>
      <c r="H10" s="5335">
        <v>1</v>
      </c>
      <c r="I10" s="3120"/>
    </row>
    <row r="11" spans="1:9" x14ac:dyDescent="0.2">
      <c r="A11" s="5423" t="s">
        <v>2855</v>
      </c>
      <c r="B11" s="5424">
        <v>7862.1</v>
      </c>
      <c r="C11" s="5424"/>
      <c r="D11" s="5424">
        <v>8042.78</v>
      </c>
      <c r="E11" s="5424"/>
      <c r="F11" s="5424">
        <v>7750.4</v>
      </c>
      <c r="G11" s="5424"/>
      <c r="H11" s="5424">
        <v>7922.1</v>
      </c>
      <c r="I11" s="3120"/>
    </row>
    <row r="12" spans="1:9" ht="25.5" x14ac:dyDescent="0.2">
      <c r="A12" s="5423" t="s">
        <v>2856</v>
      </c>
      <c r="B12" s="5424">
        <v>31404</v>
      </c>
      <c r="C12" s="5424"/>
      <c r="D12" s="5424">
        <v>33670</v>
      </c>
      <c r="E12" s="5424"/>
      <c r="F12" s="5424">
        <v>7750.4</v>
      </c>
      <c r="G12" s="5424"/>
      <c r="H12" s="5424">
        <v>8250</v>
      </c>
      <c r="I12" s="3120"/>
    </row>
    <row r="13" spans="1:9" x14ac:dyDescent="0.2">
      <c r="A13" s="5423" t="s">
        <v>2857</v>
      </c>
      <c r="B13" s="5424">
        <v>171345</v>
      </c>
      <c r="C13" s="5424"/>
      <c r="D13" s="5424">
        <v>177342</v>
      </c>
      <c r="E13" s="5424"/>
      <c r="F13" s="5424">
        <v>1168</v>
      </c>
      <c r="G13" s="5424"/>
      <c r="H13" s="5424">
        <v>816</v>
      </c>
      <c r="I13" s="3120"/>
    </row>
    <row r="14" spans="1:9" x14ac:dyDescent="0.2">
      <c r="A14" s="5423" t="s">
        <v>2858</v>
      </c>
      <c r="B14" s="5424">
        <v>4914</v>
      </c>
      <c r="C14" s="5424"/>
      <c r="D14" s="5424">
        <v>7595</v>
      </c>
      <c r="E14" s="5424"/>
      <c r="F14" s="5424">
        <v>36</v>
      </c>
      <c r="G14" s="5424"/>
      <c r="H14" s="5424">
        <v>164</v>
      </c>
      <c r="I14" s="3120"/>
    </row>
    <row r="15" spans="1:9" x14ac:dyDescent="0.2">
      <c r="A15" s="5423" t="s">
        <v>2859</v>
      </c>
      <c r="B15" s="5424">
        <v>31404</v>
      </c>
      <c r="C15" s="5424"/>
      <c r="D15" s="5424">
        <v>23228</v>
      </c>
      <c r="E15" s="5424"/>
      <c r="F15" s="5424">
        <v>192</v>
      </c>
      <c r="G15" s="5424"/>
      <c r="H15" s="5424">
        <v>267</v>
      </c>
      <c r="I15" s="3120"/>
    </row>
    <row r="16" spans="1:9" x14ac:dyDescent="0.2">
      <c r="A16" s="5423" t="s">
        <v>2860</v>
      </c>
      <c r="B16" s="5424">
        <v>466</v>
      </c>
      <c r="C16" s="5424"/>
      <c r="D16" s="5424">
        <v>756</v>
      </c>
      <c r="E16" s="5424"/>
      <c r="F16" s="5424">
        <v>0</v>
      </c>
      <c r="G16" s="5424"/>
      <c r="H16" s="5424">
        <v>267</v>
      </c>
      <c r="I16" s="3120"/>
    </row>
    <row r="17" spans="1:9" ht="26.25" customHeight="1" x14ac:dyDescent="0.2">
      <c r="A17" s="5423" t="s">
        <v>2861</v>
      </c>
      <c r="B17" s="5424">
        <v>1538399</v>
      </c>
      <c r="C17" s="5424"/>
      <c r="D17" s="5424">
        <v>2106912</v>
      </c>
      <c r="E17" s="5424"/>
      <c r="F17" s="5424">
        <v>14212</v>
      </c>
      <c r="G17" s="5424"/>
      <c r="H17" s="5424">
        <v>18161</v>
      </c>
      <c r="I17" s="3120"/>
    </row>
    <row r="18" spans="1:9" x14ac:dyDescent="0.2">
      <c r="A18" s="3121" t="s">
        <v>2862</v>
      </c>
      <c r="B18" s="5424">
        <v>1035641</v>
      </c>
      <c r="C18" s="5424"/>
      <c r="D18" s="5424">
        <v>1455988</v>
      </c>
      <c r="E18" s="5424"/>
      <c r="F18" s="5424">
        <v>9317</v>
      </c>
      <c r="G18" s="5424"/>
      <c r="H18" s="5424">
        <v>12776</v>
      </c>
      <c r="I18" s="3120"/>
    </row>
    <row r="19" spans="1:9" x14ac:dyDescent="0.2">
      <c r="A19" s="5423" t="s">
        <v>2863</v>
      </c>
      <c r="B19" s="5424">
        <v>502758</v>
      </c>
      <c r="C19" s="5424"/>
      <c r="D19" s="5424">
        <v>650924</v>
      </c>
      <c r="E19" s="5424"/>
      <c r="F19" s="5424">
        <v>4895</v>
      </c>
      <c r="G19" s="5424"/>
      <c r="H19" s="5424">
        <v>5385</v>
      </c>
      <c r="I19" s="3120"/>
    </row>
    <row r="20" spans="1:9" x14ac:dyDescent="0.2">
      <c r="A20" s="5423" t="s">
        <v>2864</v>
      </c>
      <c r="B20" s="5424">
        <v>8550851</v>
      </c>
      <c r="C20" s="5424"/>
      <c r="D20" s="5424">
        <v>10523239</v>
      </c>
      <c r="E20" s="5424"/>
      <c r="F20" s="5424">
        <v>78915</v>
      </c>
      <c r="G20" s="5424"/>
      <c r="H20" s="5424">
        <v>96854</v>
      </c>
      <c r="I20" s="3120"/>
    </row>
    <row r="21" spans="1:9" x14ac:dyDescent="0.2">
      <c r="A21" s="5423" t="s">
        <v>2862</v>
      </c>
      <c r="B21" s="5424">
        <v>5745898</v>
      </c>
      <c r="C21" s="5424"/>
      <c r="D21" s="5424">
        <v>7032389</v>
      </c>
      <c r="E21" s="5424"/>
      <c r="F21" s="5424">
        <v>53234</v>
      </c>
      <c r="G21" s="5424"/>
      <c r="H21" s="5424">
        <v>66461</v>
      </c>
      <c r="I21" s="3120"/>
    </row>
    <row r="22" spans="1:9" x14ac:dyDescent="0.2">
      <c r="A22" s="5426" t="s">
        <v>2863</v>
      </c>
      <c r="B22" s="5427">
        <v>2804953</v>
      </c>
      <c r="C22" s="5427"/>
      <c r="D22" s="5427">
        <v>3490850</v>
      </c>
      <c r="E22" s="5427"/>
      <c r="F22" s="5427">
        <v>25681</v>
      </c>
      <c r="G22" s="5427"/>
      <c r="H22" s="5427">
        <v>30394</v>
      </c>
      <c r="I22" s="5372"/>
    </row>
    <row r="23" spans="1:9" ht="15.75" customHeight="1" x14ac:dyDescent="0.2">
      <c r="A23" s="3118"/>
      <c r="B23" s="3119"/>
      <c r="C23" s="3120"/>
      <c r="D23" s="3119"/>
      <c r="E23" s="3120"/>
      <c r="F23" s="3119"/>
      <c r="G23" s="3120"/>
      <c r="H23" s="3119"/>
      <c r="I23" s="3120"/>
    </row>
    <row r="24" spans="1:9" ht="14.25" customHeight="1" x14ac:dyDescent="0.2">
      <c r="A24" s="5769" t="s">
        <v>5475</v>
      </c>
      <c r="B24" s="5755"/>
      <c r="C24" s="5755"/>
      <c r="D24" s="5755"/>
      <c r="E24" s="5755"/>
      <c r="F24" s="5755"/>
      <c r="G24" s="3121"/>
      <c r="H24" s="3119"/>
      <c r="I24" s="3120"/>
    </row>
    <row r="25" spans="1:9" ht="15" customHeight="1" x14ac:dyDescent="0.2">
      <c r="A25" s="5755" t="s">
        <v>2865</v>
      </c>
      <c r="B25" s="5755"/>
      <c r="C25" s="5755"/>
      <c r="D25" s="5755"/>
      <c r="E25" s="5755"/>
      <c r="F25" s="5755"/>
      <c r="G25" s="3121"/>
      <c r="H25" s="3119"/>
      <c r="I25" s="3120"/>
    </row>
    <row r="26" spans="1:9" ht="29.25" customHeight="1" x14ac:dyDescent="0.2">
      <c r="A26" s="5755" t="s">
        <v>2866</v>
      </c>
      <c r="B26" s="5755"/>
      <c r="C26" s="5755"/>
      <c r="D26" s="5755"/>
      <c r="E26" s="5755"/>
      <c r="F26" s="5755"/>
      <c r="G26" s="5755"/>
      <c r="H26" s="5755"/>
      <c r="I26" s="5755"/>
    </row>
    <row r="27" spans="1:9" ht="24" customHeight="1" x14ac:dyDescent="0.2"/>
    <row r="28" spans="1:9" ht="24" customHeight="1" x14ac:dyDescent="0.2"/>
    <row r="29" spans="1:9" ht="15" customHeight="1" x14ac:dyDescent="0.2"/>
  </sheetData>
  <mergeCells count="11">
    <mergeCell ref="A24:F24"/>
    <mergeCell ref="A25:F25"/>
    <mergeCell ref="A26:I26"/>
    <mergeCell ref="H1:I1"/>
    <mergeCell ref="A4:A5"/>
    <mergeCell ref="B4:E4"/>
    <mergeCell ref="F4:I4"/>
    <mergeCell ref="B5:C5"/>
    <mergeCell ref="D5:E5"/>
    <mergeCell ref="F5:G5"/>
    <mergeCell ref="H5:I5"/>
  </mergeCells>
  <printOptions horizontalCentered="1" verticalCentered="1"/>
  <pageMargins left="0.98425196850393704" right="0.39370078740157483" top="0.39370078740157483" bottom="0.39370078740157483" header="0" footer="0.59055118110236227"/>
  <pageSetup scale="95" orientation="landscape" r:id="rId1"/>
  <headerFooter>
    <oddFooter>&amp;L&amp;"Tahoma,Normal"258</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EB700B"/>
  </sheetPr>
  <dimension ref="A1:F18"/>
  <sheetViews>
    <sheetView showGridLines="0" view="pageBreakPreview" zoomScaleNormal="100" zoomScaleSheetLayoutView="100" workbookViewId="0">
      <selection activeCell="A10" sqref="A10"/>
    </sheetView>
  </sheetViews>
  <sheetFormatPr baseColWidth="10" defaultRowHeight="15" x14ac:dyDescent="0.25"/>
  <cols>
    <col min="1" max="1" width="68.7109375" style="3042" customWidth="1"/>
    <col min="2" max="2" width="8" style="3042" customWidth="1"/>
    <col min="3" max="3" width="3" style="3042" customWidth="1"/>
    <col min="4" max="4" width="8.28515625" style="3042" customWidth="1"/>
    <col min="5" max="5" width="3.28515625" style="3042" customWidth="1"/>
    <col min="6" max="16384" width="11.42578125" style="3042"/>
  </cols>
  <sheetData>
    <row r="1" spans="1:6" ht="15.75" customHeight="1" x14ac:dyDescent="0.25">
      <c r="A1" s="3122" t="s">
        <v>5352</v>
      </c>
      <c r="B1" s="3123"/>
      <c r="C1" s="5775" t="s">
        <v>4978</v>
      </c>
      <c r="D1" s="5775"/>
      <c r="E1" s="5775"/>
      <c r="F1" s="3043"/>
    </row>
    <row r="2" spans="1:6" ht="15.75" customHeight="1" x14ac:dyDescent="0.25">
      <c r="A2" s="3122" t="s">
        <v>5353</v>
      </c>
      <c r="B2" s="3123"/>
      <c r="C2" s="4942"/>
      <c r="D2" s="4942"/>
      <c r="E2" s="4942"/>
      <c r="F2" s="3043"/>
    </row>
    <row r="3" spans="1:6" ht="15.75" customHeight="1" x14ac:dyDescent="0.25">
      <c r="A3" s="3123" t="s">
        <v>5354</v>
      </c>
      <c r="B3" s="3123"/>
      <c r="C3" s="3123"/>
      <c r="D3" s="3124"/>
      <c r="E3" s="3043"/>
      <c r="F3" s="3043"/>
    </row>
    <row r="4" spans="1:6" x14ac:dyDescent="0.25">
      <c r="A4" s="3125"/>
      <c r="B4" s="3125"/>
      <c r="C4" s="3125"/>
      <c r="D4" s="3126"/>
      <c r="E4" s="3043"/>
      <c r="F4" s="3043"/>
    </row>
    <row r="5" spans="1:6" ht="15" customHeight="1" x14ac:dyDescent="0.25">
      <c r="A5" s="5776" t="s">
        <v>2867</v>
      </c>
      <c r="B5" s="5778" t="s">
        <v>2868</v>
      </c>
      <c r="C5" s="5778"/>
      <c r="D5" s="5778"/>
      <c r="E5" s="5778"/>
      <c r="F5" s="3043"/>
    </row>
    <row r="6" spans="1:6" x14ac:dyDescent="0.25">
      <c r="A6" s="5777"/>
      <c r="B6" s="5779">
        <v>2012</v>
      </c>
      <c r="C6" s="5779"/>
      <c r="D6" s="5779">
        <v>2013</v>
      </c>
      <c r="E6" s="5779"/>
      <c r="F6" s="3043"/>
    </row>
    <row r="7" spans="1:6" x14ac:dyDescent="0.25">
      <c r="A7" s="3127" t="s">
        <v>31</v>
      </c>
      <c r="B7" s="3128">
        <f>SUM(B8:B15)</f>
        <v>2521</v>
      </c>
      <c r="C7" s="3128"/>
      <c r="D7" s="3128">
        <f>SUM(D8:D15)</f>
        <v>4633</v>
      </c>
      <c r="E7" s="3129"/>
      <c r="F7" s="3043"/>
    </row>
    <row r="8" spans="1:6" ht="25.5" customHeight="1" x14ac:dyDescent="0.25">
      <c r="A8" s="5142" t="s">
        <v>2869</v>
      </c>
      <c r="B8" s="5403">
        <v>27</v>
      </c>
      <c r="C8" s="5403"/>
      <c r="D8" s="5416">
        <v>261</v>
      </c>
      <c r="E8" s="5417"/>
      <c r="F8" s="3043"/>
    </row>
    <row r="9" spans="1:6" ht="21.75" customHeight="1" x14ac:dyDescent="0.25">
      <c r="A9" s="5418" t="s">
        <v>2870</v>
      </c>
      <c r="B9" s="5408">
        <v>66</v>
      </c>
      <c r="C9" s="5408"/>
      <c r="D9" s="5408">
        <v>106</v>
      </c>
      <c r="E9" s="3050"/>
      <c r="F9" s="3043"/>
    </row>
    <row r="10" spans="1:6" ht="23.25" customHeight="1" x14ac:dyDescent="0.25">
      <c r="A10" s="5419" t="s">
        <v>2871</v>
      </c>
      <c r="B10" s="5408">
        <v>93</v>
      </c>
      <c r="C10" s="5408"/>
      <c r="D10" s="5408">
        <v>166</v>
      </c>
      <c r="E10" s="3050"/>
      <c r="F10" s="3043"/>
    </row>
    <row r="11" spans="1:6" ht="47.25" customHeight="1" x14ac:dyDescent="0.25">
      <c r="A11" s="5419" t="s">
        <v>2872</v>
      </c>
      <c r="B11" s="5408">
        <v>0</v>
      </c>
      <c r="C11" s="5408"/>
      <c r="D11" s="5408">
        <v>1278</v>
      </c>
      <c r="E11" s="3050"/>
      <c r="F11" s="3043"/>
    </row>
    <row r="12" spans="1:6" ht="23.25" customHeight="1" x14ac:dyDescent="0.25">
      <c r="A12" s="5410" t="s">
        <v>2873</v>
      </c>
      <c r="B12" s="5408">
        <v>96</v>
      </c>
      <c r="C12" s="5408"/>
      <c r="D12" s="5408">
        <v>180</v>
      </c>
      <c r="E12" s="3050"/>
      <c r="F12" s="3043"/>
    </row>
    <row r="13" spans="1:6" ht="21" customHeight="1" x14ac:dyDescent="0.25">
      <c r="A13" s="5410" t="s">
        <v>2874</v>
      </c>
      <c r="B13" s="5408">
        <v>335</v>
      </c>
      <c r="C13" s="5408"/>
      <c r="D13" s="5408">
        <v>380</v>
      </c>
      <c r="E13" s="3050"/>
      <c r="F13" s="3043"/>
    </row>
    <row r="14" spans="1:6" ht="24" customHeight="1" x14ac:dyDescent="0.25">
      <c r="A14" s="5410" t="s">
        <v>2875</v>
      </c>
      <c r="B14" s="5408">
        <v>85</v>
      </c>
      <c r="C14" s="5408"/>
      <c r="D14" s="5408">
        <v>120</v>
      </c>
      <c r="E14" s="3050"/>
      <c r="F14" s="3043"/>
    </row>
    <row r="15" spans="1:6" ht="21.75" customHeight="1" x14ac:dyDescent="0.25">
      <c r="A15" s="5411" t="s">
        <v>2876</v>
      </c>
      <c r="B15" s="5414">
        <v>1819</v>
      </c>
      <c r="C15" s="5414"/>
      <c r="D15" s="5414">
        <v>2142</v>
      </c>
      <c r="E15" s="5420"/>
      <c r="F15" s="3043"/>
    </row>
    <row r="16" spans="1:6" x14ac:dyDescent="0.25">
      <c r="A16" s="3130"/>
      <c r="B16" s="3130"/>
      <c r="C16" s="3130"/>
      <c r="D16" s="3130"/>
      <c r="E16" s="3043"/>
      <c r="F16" s="3043"/>
    </row>
    <row r="17" spans="1:6" x14ac:dyDescent="0.25">
      <c r="A17" s="5774" t="s">
        <v>2877</v>
      </c>
      <c r="B17" s="5774"/>
      <c r="C17" s="5774"/>
      <c r="D17" s="5774"/>
      <c r="E17" s="5774"/>
      <c r="F17" s="5774"/>
    </row>
    <row r="18" spans="1:6" x14ac:dyDescent="0.25">
      <c r="A18" s="3131"/>
      <c r="B18" s="3131"/>
      <c r="C18" s="3131"/>
      <c r="D18" s="3132"/>
    </row>
  </sheetData>
  <mergeCells count="6">
    <mergeCell ref="A17:F17"/>
    <mergeCell ref="C1:E1"/>
    <mergeCell ref="A5:A6"/>
    <mergeCell ref="B5:E5"/>
    <mergeCell ref="B6:C6"/>
    <mergeCell ref="D6:E6"/>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&amp;R&amp;"Tahoma,Normal"259</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EB700B"/>
  </sheetPr>
  <dimension ref="A1:Q21"/>
  <sheetViews>
    <sheetView showGridLines="0" view="pageBreakPreview" zoomScaleNormal="100" zoomScaleSheetLayoutView="100" workbookViewId="0">
      <selection activeCell="A10" sqref="A10"/>
    </sheetView>
  </sheetViews>
  <sheetFormatPr baseColWidth="10" defaultRowHeight="15" x14ac:dyDescent="0.25"/>
  <cols>
    <col min="1" max="1" width="14.5703125" style="3042" customWidth="1"/>
    <col min="2" max="2" width="9.7109375" style="3042" customWidth="1"/>
    <col min="3" max="3" width="2.7109375" style="3042" customWidth="1"/>
    <col min="4" max="4" width="10.5703125" style="3042" customWidth="1"/>
    <col min="5" max="5" width="3" style="3042" customWidth="1"/>
    <col min="6" max="6" width="0.85546875" style="3042" customWidth="1"/>
    <col min="7" max="7" width="1.5703125" style="3042" customWidth="1"/>
    <col min="8" max="8" width="9.5703125" style="3042" customWidth="1"/>
    <col min="9" max="9" width="3" style="3042" customWidth="1"/>
    <col min="10" max="10" width="9.28515625" style="3042" customWidth="1"/>
    <col min="11" max="11" width="3.140625" style="3042" customWidth="1"/>
    <col min="12" max="12" width="1.85546875" style="3042" customWidth="1"/>
    <col min="13" max="13" width="1.7109375" style="3042" customWidth="1"/>
    <col min="14" max="14" width="13.85546875" style="3042" customWidth="1"/>
    <col min="15" max="15" width="2.7109375" style="3042" customWidth="1"/>
    <col min="16" max="16" width="13.42578125" style="3042" customWidth="1"/>
    <col min="17" max="17" width="2.7109375" style="3042" customWidth="1"/>
    <col min="18" max="16384" width="11.42578125" style="3042"/>
  </cols>
  <sheetData>
    <row r="1" spans="1:17" ht="15.75" x14ac:dyDescent="0.25">
      <c r="A1" s="3123" t="s">
        <v>2878</v>
      </c>
      <c r="B1" s="3123"/>
      <c r="C1" s="3123"/>
      <c r="D1" s="3123"/>
      <c r="E1" s="3123"/>
      <c r="F1" s="3123"/>
      <c r="G1" s="3123"/>
      <c r="H1" s="3123"/>
      <c r="I1" s="3123"/>
      <c r="J1" s="3123"/>
      <c r="K1" s="3123"/>
      <c r="L1" s="3123"/>
      <c r="M1" s="3123"/>
      <c r="N1" s="3123"/>
      <c r="O1" s="3123"/>
      <c r="P1" s="5770" t="s">
        <v>4979</v>
      </c>
      <c r="Q1" s="5770"/>
    </row>
    <row r="2" spans="1:17" x14ac:dyDescent="0.25">
      <c r="A2" s="3123">
        <v>2013</v>
      </c>
      <c r="B2" s="3123"/>
      <c r="C2" s="3123"/>
      <c r="D2" s="3123"/>
      <c r="E2" s="3123"/>
      <c r="F2" s="3123"/>
      <c r="G2" s="3123"/>
      <c r="H2" s="3123"/>
      <c r="I2" s="3123"/>
      <c r="J2" s="3123"/>
      <c r="K2" s="3123"/>
      <c r="L2" s="3123"/>
      <c r="M2" s="3123"/>
      <c r="N2" s="3123"/>
      <c r="O2" s="3123"/>
      <c r="P2" s="3124"/>
    </row>
    <row r="3" spans="1:17" ht="15.75" x14ac:dyDescent="0.25">
      <c r="A3" s="3133"/>
      <c r="B3" s="3133"/>
      <c r="C3" s="3133"/>
      <c r="D3" s="3133"/>
      <c r="E3" s="3133"/>
      <c r="F3" s="3133"/>
      <c r="G3" s="3133"/>
      <c r="H3" s="3133"/>
      <c r="I3" s="3133"/>
      <c r="J3" s="3133"/>
      <c r="K3" s="3133"/>
      <c r="L3" s="3133"/>
      <c r="M3" s="3133"/>
      <c r="N3" s="3133"/>
      <c r="O3" s="3133"/>
      <c r="P3" s="3134"/>
    </row>
    <row r="4" spans="1:17" ht="69.75" customHeight="1" x14ac:dyDescent="0.25">
      <c r="A4" s="5776" t="s">
        <v>2867</v>
      </c>
      <c r="B4" s="5782" t="s">
        <v>2879</v>
      </c>
      <c r="C4" s="5782"/>
      <c r="D4" s="5782"/>
      <c r="E4" s="5782"/>
      <c r="F4" s="3135"/>
      <c r="G4" s="3135"/>
      <c r="H4" s="5782" t="s">
        <v>2880</v>
      </c>
      <c r="I4" s="5782"/>
      <c r="J4" s="5782"/>
      <c r="K4" s="5782"/>
      <c r="L4" s="3135"/>
      <c r="M4" s="3135"/>
      <c r="N4" s="5778" t="s">
        <v>2881</v>
      </c>
      <c r="O4" s="5778"/>
      <c r="P4" s="5778"/>
      <c r="Q4" s="5778"/>
    </row>
    <row r="5" spans="1:17" ht="18" customHeight="1" x14ac:dyDescent="0.25">
      <c r="A5" s="5781"/>
      <c r="B5" s="5776">
        <v>2012</v>
      </c>
      <c r="C5" s="5776"/>
      <c r="D5" s="5776">
        <v>2013</v>
      </c>
      <c r="E5" s="5776"/>
      <c r="F5" s="3136"/>
      <c r="G5" s="3136"/>
      <c r="H5" s="5781">
        <v>2012</v>
      </c>
      <c r="I5" s="5781"/>
      <c r="J5" s="5781">
        <v>2013</v>
      </c>
      <c r="K5" s="5781"/>
      <c r="L5" s="3136"/>
      <c r="M5" s="3136"/>
      <c r="N5" s="5781">
        <v>2012</v>
      </c>
      <c r="O5" s="5781"/>
      <c r="P5" s="5781">
        <v>2013</v>
      </c>
      <c r="Q5" s="5781"/>
    </row>
    <row r="6" spans="1:17" ht="26.25" customHeight="1" x14ac:dyDescent="0.25">
      <c r="A6" s="3127" t="s">
        <v>31</v>
      </c>
      <c r="B6" s="3128">
        <f>SUM(B7:B18)</f>
        <v>698346.29</v>
      </c>
      <c r="C6" s="3128"/>
      <c r="D6" s="3128">
        <f>SUM(D7:D18)</f>
        <v>1447937</v>
      </c>
      <c r="E6" s="3128"/>
      <c r="F6" s="3128"/>
      <c r="G6" s="3128"/>
      <c r="H6" s="3128">
        <f>SUM(H7:H18)</f>
        <v>21380</v>
      </c>
      <c r="I6" s="3128"/>
      <c r="J6" s="3128">
        <f>SUM(J7:J18)</f>
        <v>20119</v>
      </c>
      <c r="K6" s="3128"/>
      <c r="L6" s="3128"/>
      <c r="M6" s="3128"/>
      <c r="N6" s="3128">
        <f>SUM(N7:N18)</f>
        <v>364725097.40000004</v>
      </c>
      <c r="O6" s="3128"/>
      <c r="P6" s="3128">
        <f>SUM(P7:P18)</f>
        <v>59281873</v>
      </c>
      <c r="Q6" s="3137"/>
    </row>
    <row r="7" spans="1:17" x14ac:dyDescent="0.25">
      <c r="A7" s="5142" t="s">
        <v>2742</v>
      </c>
      <c r="B7" s="5402">
        <v>123288.97</v>
      </c>
      <c r="C7" s="5402"/>
      <c r="D7" s="5402">
        <v>90779</v>
      </c>
      <c r="E7" s="5402"/>
      <c r="F7" s="5402"/>
      <c r="G7" s="5402"/>
      <c r="H7" s="5402">
        <v>1084</v>
      </c>
      <c r="I7" s="5402"/>
      <c r="J7" s="5402">
        <v>1008</v>
      </c>
      <c r="K7" s="5402"/>
      <c r="L7" s="5402"/>
      <c r="M7" s="5402"/>
      <c r="N7" s="5403">
        <v>64247234.670000002</v>
      </c>
      <c r="O7" s="5403"/>
      <c r="P7" s="5403">
        <v>5211934</v>
      </c>
      <c r="Q7" s="5404"/>
    </row>
    <row r="8" spans="1:17" x14ac:dyDescent="0.25">
      <c r="A8" s="5405" t="s">
        <v>2743</v>
      </c>
      <c r="B8" s="5406">
        <v>32659</v>
      </c>
      <c r="C8" s="5406"/>
      <c r="D8" s="5406">
        <v>164282</v>
      </c>
      <c r="E8" s="5406"/>
      <c r="F8" s="5406"/>
      <c r="G8" s="5406"/>
      <c r="H8" s="5407">
        <v>912</v>
      </c>
      <c r="I8" s="5407"/>
      <c r="J8" s="5406">
        <v>560</v>
      </c>
      <c r="K8" s="5406"/>
      <c r="L8" s="5406"/>
      <c r="M8" s="5406"/>
      <c r="N8" s="5408">
        <v>64120805</v>
      </c>
      <c r="O8" s="5408"/>
      <c r="P8" s="5408">
        <v>2790858</v>
      </c>
      <c r="Q8" s="5409"/>
    </row>
    <row r="9" spans="1:17" x14ac:dyDescent="0.25">
      <c r="A9" s="5410" t="s">
        <v>2744</v>
      </c>
      <c r="B9" s="5406">
        <v>134719.20000000001</v>
      </c>
      <c r="C9" s="5406"/>
      <c r="D9" s="5406">
        <v>15774</v>
      </c>
      <c r="E9" s="5406"/>
      <c r="F9" s="5406"/>
      <c r="G9" s="5406"/>
      <c r="H9" s="5407">
        <v>1462</v>
      </c>
      <c r="I9" s="5407"/>
      <c r="J9" s="5406">
        <v>1647</v>
      </c>
      <c r="K9" s="5406"/>
      <c r="L9" s="5406"/>
      <c r="M9" s="5406"/>
      <c r="N9" s="5408">
        <v>3863002</v>
      </c>
      <c r="O9" s="5408"/>
      <c r="P9" s="5408">
        <v>4080533</v>
      </c>
      <c r="Q9" s="5409"/>
    </row>
    <row r="10" spans="1:17" x14ac:dyDescent="0.25">
      <c r="A10" s="5410" t="s">
        <v>2745</v>
      </c>
      <c r="B10" s="5406">
        <v>51133.2</v>
      </c>
      <c r="C10" s="5406"/>
      <c r="D10" s="5406">
        <v>224151</v>
      </c>
      <c r="E10" s="5406"/>
      <c r="F10" s="5406"/>
      <c r="G10" s="5406"/>
      <c r="H10" s="5407">
        <v>862</v>
      </c>
      <c r="I10" s="5407"/>
      <c r="J10" s="5406">
        <v>2037</v>
      </c>
      <c r="K10" s="5406"/>
      <c r="L10" s="5406"/>
      <c r="M10" s="5406"/>
      <c r="N10" s="5408">
        <v>12544018</v>
      </c>
      <c r="O10" s="5408"/>
      <c r="P10" s="5408">
        <v>1275881</v>
      </c>
      <c r="Q10" s="5409"/>
    </row>
    <row r="11" spans="1:17" x14ac:dyDescent="0.25">
      <c r="A11" s="5410" t="s">
        <v>2746</v>
      </c>
      <c r="B11" s="5406">
        <v>16875.599999999999</v>
      </c>
      <c r="C11" s="5406"/>
      <c r="D11" s="5406">
        <v>189019</v>
      </c>
      <c r="E11" s="5406"/>
      <c r="F11" s="5406"/>
      <c r="G11" s="5406"/>
      <c r="H11" s="5407">
        <v>631</v>
      </c>
      <c r="I11" s="5407"/>
      <c r="J11" s="5406">
        <v>2415</v>
      </c>
      <c r="K11" s="5406"/>
      <c r="L11" s="5406"/>
      <c r="M11" s="5406"/>
      <c r="N11" s="5408">
        <v>45102208</v>
      </c>
      <c r="O11" s="5408"/>
      <c r="P11" s="5408">
        <v>1416217</v>
      </c>
      <c r="Q11" s="5409"/>
    </row>
    <row r="12" spans="1:17" x14ac:dyDescent="0.25">
      <c r="A12" s="5410" t="s">
        <v>2747</v>
      </c>
      <c r="B12" s="5406">
        <v>45297.84</v>
      </c>
      <c r="C12" s="5406"/>
      <c r="D12" s="5406">
        <v>64760</v>
      </c>
      <c r="E12" s="5406"/>
      <c r="F12" s="5406"/>
      <c r="G12" s="5406"/>
      <c r="H12" s="5407">
        <v>3333</v>
      </c>
      <c r="I12" s="5407"/>
      <c r="J12" s="5406">
        <v>1945</v>
      </c>
      <c r="K12" s="5406"/>
      <c r="L12" s="5406"/>
      <c r="M12" s="5406"/>
      <c r="N12" s="5408">
        <v>140175633.63</v>
      </c>
      <c r="O12" s="5408"/>
      <c r="P12" s="5408">
        <v>13571176</v>
      </c>
      <c r="Q12" s="5409"/>
    </row>
    <row r="13" spans="1:17" x14ac:dyDescent="0.25">
      <c r="A13" s="5410" t="s">
        <v>2748</v>
      </c>
      <c r="B13" s="5406">
        <v>9811.2000000000007</v>
      </c>
      <c r="C13" s="5406"/>
      <c r="D13" s="5406">
        <v>93902</v>
      </c>
      <c r="E13" s="5406"/>
      <c r="F13" s="5406"/>
      <c r="G13" s="5406"/>
      <c r="H13" s="5407">
        <v>83</v>
      </c>
      <c r="I13" s="5407"/>
      <c r="J13" s="5406">
        <v>3214</v>
      </c>
      <c r="K13" s="5406"/>
      <c r="L13" s="5406"/>
      <c r="M13" s="5406"/>
      <c r="N13" s="5408">
        <v>235173</v>
      </c>
      <c r="O13" s="5408"/>
      <c r="P13" s="5408">
        <v>6887797</v>
      </c>
      <c r="Q13" s="5409"/>
    </row>
    <row r="14" spans="1:17" x14ac:dyDescent="0.25">
      <c r="A14" s="5410" t="s">
        <v>2749</v>
      </c>
      <c r="B14" s="5406">
        <v>100436</v>
      </c>
      <c r="C14" s="5406"/>
      <c r="D14" s="5406" t="s">
        <v>2244</v>
      </c>
      <c r="E14" s="5406"/>
      <c r="F14" s="5406"/>
      <c r="G14" s="5406"/>
      <c r="H14" s="5407">
        <v>11816</v>
      </c>
      <c r="I14" s="5407"/>
      <c r="J14" s="5406">
        <v>2066</v>
      </c>
      <c r="K14" s="5406"/>
      <c r="L14" s="5406"/>
      <c r="M14" s="5406"/>
      <c r="N14" s="5408">
        <v>8405044</v>
      </c>
      <c r="O14" s="5408"/>
      <c r="P14" s="5408">
        <v>4054236</v>
      </c>
      <c r="Q14" s="5409"/>
    </row>
    <row r="15" spans="1:17" x14ac:dyDescent="0.25">
      <c r="A15" s="5410" t="s">
        <v>2750</v>
      </c>
      <c r="B15" s="5406">
        <v>13738.56</v>
      </c>
      <c r="C15" s="5406"/>
      <c r="D15" s="5406">
        <v>51696</v>
      </c>
      <c r="E15" s="5406"/>
      <c r="F15" s="5406"/>
      <c r="G15" s="5406"/>
      <c r="H15" s="5407">
        <v>797</v>
      </c>
      <c r="I15" s="5407"/>
      <c r="J15" s="5406">
        <v>1419</v>
      </c>
      <c r="K15" s="5406"/>
      <c r="L15" s="5406"/>
      <c r="M15" s="5406"/>
      <c r="N15" s="5408">
        <v>24572311</v>
      </c>
      <c r="O15" s="5408"/>
      <c r="P15" s="5408">
        <v>13722788</v>
      </c>
      <c r="Q15" s="5409"/>
    </row>
    <row r="16" spans="1:17" x14ac:dyDescent="0.25">
      <c r="A16" s="5410" t="s">
        <v>2751</v>
      </c>
      <c r="B16" s="5406">
        <v>159043.35999999999</v>
      </c>
      <c r="C16" s="5406"/>
      <c r="D16" s="5406">
        <v>326914</v>
      </c>
      <c r="E16" s="5406"/>
      <c r="F16" s="5406"/>
      <c r="G16" s="5406"/>
      <c r="H16" s="5407">
        <v>292</v>
      </c>
      <c r="I16" s="5407"/>
      <c r="J16" s="5406">
        <v>464</v>
      </c>
      <c r="K16" s="5406"/>
      <c r="L16" s="5406"/>
      <c r="M16" s="5406"/>
      <c r="N16" s="5408">
        <v>1015986</v>
      </c>
      <c r="O16" s="5408"/>
      <c r="P16" s="5408">
        <v>18000</v>
      </c>
      <c r="Q16" s="5409"/>
    </row>
    <row r="17" spans="1:17" x14ac:dyDescent="0.25">
      <c r="A17" s="5410" t="s">
        <v>2752</v>
      </c>
      <c r="B17" s="5406">
        <v>3190.32</v>
      </c>
      <c r="C17" s="5406"/>
      <c r="D17" s="5406">
        <v>126282</v>
      </c>
      <c r="E17" s="5406"/>
      <c r="F17" s="5406"/>
      <c r="G17" s="5406"/>
      <c r="H17" s="5407">
        <v>97</v>
      </c>
      <c r="I17" s="5407"/>
      <c r="J17" s="5406">
        <v>2434</v>
      </c>
      <c r="K17" s="5406"/>
      <c r="L17" s="5406"/>
      <c r="M17" s="5406"/>
      <c r="N17" s="5408">
        <v>188413.1</v>
      </c>
      <c r="O17" s="5408"/>
      <c r="P17" s="5408">
        <v>661907</v>
      </c>
      <c r="Q17" s="5409"/>
    </row>
    <row r="18" spans="1:17" x14ac:dyDescent="0.25">
      <c r="A18" s="5411" t="s">
        <v>2753</v>
      </c>
      <c r="B18" s="5412">
        <v>8153.04</v>
      </c>
      <c r="C18" s="5412"/>
      <c r="D18" s="5412">
        <v>100378</v>
      </c>
      <c r="E18" s="5412"/>
      <c r="F18" s="5412"/>
      <c r="G18" s="5412"/>
      <c r="H18" s="5413">
        <v>11</v>
      </c>
      <c r="I18" s="5413"/>
      <c r="J18" s="5412">
        <v>910</v>
      </c>
      <c r="K18" s="5412"/>
      <c r="L18" s="5412"/>
      <c r="M18" s="5412"/>
      <c r="N18" s="5414">
        <v>255269</v>
      </c>
      <c r="O18" s="5414"/>
      <c r="P18" s="5414">
        <v>5590546</v>
      </c>
      <c r="Q18" s="5415"/>
    </row>
    <row r="19" spans="1:17" x14ac:dyDescent="0.25">
      <c r="A19" s="5410"/>
      <c r="B19" s="5406"/>
      <c r="C19" s="5406"/>
      <c r="D19" s="5406"/>
      <c r="E19" s="5406"/>
      <c r="F19" s="5406"/>
      <c r="G19" s="5406"/>
      <c r="H19" s="5407"/>
      <c r="I19" s="5407"/>
      <c r="J19" s="5406"/>
      <c r="K19" s="5406"/>
      <c r="L19" s="5406"/>
      <c r="M19" s="5406"/>
      <c r="N19" s="5408"/>
      <c r="O19" s="5408"/>
      <c r="P19" s="5408"/>
      <c r="Q19" s="5409"/>
    </row>
    <row r="20" spans="1:17" ht="13.5" customHeight="1" x14ac:dyDescent="0.25">
      <c r="A20" s="5780" t="s">
        <v>2740</v>
      </c>
      <c r="B20" s="5780"/>
      <c r="C20" s="5780"/>
      <c r="D20" s="5780"/>
      <c r="E20" s="5780"/>
      <c r="F20" s="5780"/>
      <c r="G20" s="5780"/>
      <c r="H20" s="5780"/>
      <c r="I20" s="5780"/>
      <c r="J20" s="5780"/>
      <c r="K20" s="5780"/>
      <c r="L20" s="5780"/>
      <c r="M20" s="5780"/>
      <c r="N20" s="5780"/>
      <c r="O20" s="5780"/>
      <c r="P20" s="5780"/>
      <c r="Q20" s="5780"/>
    </row>
    <row r="21" spans="1:17" x14ac:dyDescent="0.25">
      <c r="A21" s="3138" t="s">
        <v>2877</v>
      </c>
      <c r="B21" s="3138"/>
      <c r="C21" s="3138"/>
      <c r="D21" s="3138"/>
      <c r="E21" s="3138"/>
      <c r="F21" s="3138"/>
      <c r="G21" s="3138"/>
      <c r="H21" s="3138"/>
      <c r="I21" s="3138"/>
      <c r="J21" s="3138"/>
      <c r="K21" s="3138"/>
      <c r="L21" s="3138"/>
      <c r="M21" s="3138"/>
      <c r="N21" s="3138"/>
      <c r="O21" s="3138"/>
      <c r="P21" s="3139"/>
    </row>
  </sheetData>
  <mergeCells count="12">
    <mergeCell ref="A20:Q20"/>
    <mergeCell ref="P5:Q5"/>
    <mergeCell ref="P1:Q1"/>
    <mergeCell ref="A4:A5"/>
    <mergeCell ref="B4:E4"/>
    <mergeCell ref="H4:K4"/>
    <mergeCell ref="N4:Q4"/>
    <mergeCell ref="B5:C5"/>
    <mergeCell ref="D5:E5"/>
    <mergeCell ref="H5:I5"/>
    <mergeCell ref="J5:K5"/>
    <mergeCell ref="N5:O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&amp;L&amp;"Tahoma,Normal"260</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EB700B"/>
  </sheetPr>
  <dimension ref="A1:S22"/>
  <sheetViews>
    <sheetView showGridLines="0" view="pageBreakPreview" zoomScaleNormal="100" zoomScaleSheetLayoutView="100" workbookViewId="0">
      <selection activeCell="A10" sqref="A10"/>
    </sheetView>
  </sheetViews>
  <sheetFormatPr baseColWidth="10" defaultColWidth="11.5703125" defaultRowHeight="14.25" x14ac:dyDescent="0.2"/>
  <cols>
    <col min="1" max="1" width="14.42578125" style="3106" customWidth="1"/>
    <col min="2" max="2" width="7.28515625" style="3106" customWidth="1"/>
    <col min="3" max="3" width="3" style="3106" customWidth="1"/>
    <col min="4" max="4" width="7.5703125" style="3106" customWidth="1"/>
    <col min="5" max="5" width="3.5703125" style="3106" customWidth="1"/>
    <col min="6" max="6" width="11.28515625" style="3106" customWidth="1"/>
    <col min="7" max="7" width="3.7109375" style="3106" customWidth="1"/>
    <col min="8" max="8" width="13.7109375" style="3106" customWidth="1"/>
    <col min="9" max="9" width="2.7109375" style="3106" customWidth="1"/>
    <col min="10" max="11" width="2.42578125" style="3106" customWidth="1"/>
    <col min="12" max="12" width="9" style="3106" customWidth="1"/>
    <col min="13" max="13" width="2.85546875" style="3106" customWidth="1"/>
    <col min="14" max="14" width="8.85546875" style="3106" customWidth="1"/>
    <col min="15" max="15" width="2.42578125" style="3106" customWidth="1"/>
    <col min="16" max="16" width="12.5703125" style="3106" customWidth="1"/>
    <col min="17" max="17" width="2.42578125" style="3106" customWidth="1"/>
    <col min="18" max="18" width="13.42578125" style="3106" customWidth="1"/>
    <col min="19" max="19" width="2.42578125" style="3106" customWidth="1"/>
    <col min="20" max="264" width="14.42578125" style="3106" customWidth="1"/>
    <col min="265" max="16384" width="11.5703125" style="3106"/>
  </cols>
  <sheetData>
    <row r="1" spans="1:19" ht="15" x14ac:dyDescent="0.2">
      <c r="A1" s="3052" t="s">
        <v>2882</v>
      </c>
      <c r="R1" s="5770" t="s">
        <v>4980</v>
      </c>
      <c r="S1" s="5770"/>
    </row>
    <row r="2" spans="1:19" ht="15" x14ac:dyDescent="0.2">
      <c r="A2" s="3052">
        <v>2013</v>
      </c>
    </row>
    <row r="3" spans="1:19" ht="15" x14ac:dyDescent="0.2">
      <c r="A3" s="3052"/>
    </row>
    <row r="4" spans="1:19" ht="16.5" customHeight="1" x14ac:dyDescent="0.2">
      <c r="A4" s="5783" t="s">
        <v>2867</v>
      </c>
      <c r="B4" s="5785" t="s">
        <v>2883</v>
      </c>
      <c r="C4" s="5785"/>
      <c r="D4" s="5785"/>
      <c r="E4" s="5785"/>
      <c r="F4" s="5785"/>
      <c r="G4" s="5785"/>
      <c r="H4" s="5785"/>
      <c r="I4" s="5785"/>
      <c r="J4" s="4679"/>
      <c r="K4" s="5785" t="s">
        <v>2884</v>
      </c>
      <c r="L4" s="5785"/>
      <c r="M4" s="5785"/>
      <c r="N4" s="5785"/>
      <c r="O4" s="5785"/>
      <c r="P4" s="5785"/>
      <c r="Q4" s="5785"/>
      <c r="R4" s="5785"/>
      <c r="S4" s="5785"/>
    </row>
    <row r="5" spans="1:19" ht="39.75" customHeight="1" x14ac:dyDescent="0.2">
      <c r="A5" s="5784"/>
      <c r="B5" s="5786" t="s">
        <v>2885</v>
      </c>
      <c r="C5" s="5786"/>
      <c r="D5" s="5786"/>
      <c r="E5" s="5786"/>
      <c r="F5" s="5787" t="s">
        <v>2886</v>
      </c>
      <c r="G5" s="5787"/>
      <c r="H5" s="5787"/>
      <c r="I5" s="5787"/>
      <c r="J5" s="4680"/>
      <c r="K5" s="4681"/>
      <c r="L5" s="5788" t="s">
        <v>2885</v>
      </c>
      <c r="M5" s="5788"/>
      <c r="N5" s="5788"/>
      <c r="O5" s="5788"/>
      <c r="P5" s="5785" t="s">
        <v>2886</v>
      </c>
      <c r="Q5" s="5785"/>
      <c r="R5" s="5785"/>
      <c r="S5" s="5785"/>
    </row>
    <row r="6" spans="1:19" ht="15.75" customHeight="1" x14ac:dyDescent="0.2">
      <c r="A6" s="5784"/>
      <c r="B6" s="5789">
        <v>2012</v>
      </c>
      <c r="C6" s="5789"/>
      <c r="D6" s="5790">
        <v>2013</v>
      </c>
      <c r="E6" s="5790"/>
      <c r="F6" s="5789">
        <v>2012</v>
      </c>
      <c r="G6" s="5789"/>
      <c r="H6" s="5790">
        <v>2013</v>
      </c>
      <c r="I6" s="5790"/>
      <c r="J6" s="4682"/>
      <c r="K6" s="4683"/>
      <c r="L6" s="5789">
        <v>2012</v>
      </c>
      <c r="M6" s="5789"/>
      <c r="N6" s="5790">
        <v>2013</v>
      </c>
      <c r="O6" s="5790"/>
      <c r="P6" s="5792">
        <v>2012</v>
      </c>
      <c r="Q6" s="5792"/>
      <c r="R6" s="5793">
        <v>2013</v>
      </c>
      <c r="S6" s="5793"/>
    </row>
    <row r="7" spans="1:19" ht="18.75" customHeight="1" x14ac:dyDescent="0.2">
      <c r="A7" s="3140" t="s">
        <v>2799</v>
      </c>
      <c r="B7" s="3063">
        <f>SUM(B8:B19)</f>
        <v>328</v>
      </c>
      <c r="C7" s="3063"/>
      <c r="D7" s="3063">
        <f>SUM(D8:D19)</f>
        <v>208</v>
      </c>
      <c r="E7" s="3063"/>
      <c r="F7" s="3063">
        <f>SUM(F8:F19)</f>
        <v>8035149.0900000008</v>
      </c>
      <c r="G7" s="3063"/>
      <c r="H7" s="3063">
        <f>SUM(H8:H19)</f>
        <v>39385942</v>
      </c>
      <c r="I7" s="3063"/>
      <c r="J7" s="3063"/>
      <c r="K7" s="3063"/>
      <c r="L7" s="3063">
        <f>SUM(L8:L19)</f>
        <v>2125</v>
      </c>
      <c r="M7" s="3063"/>
      <c r="N7" s="3063">
        <f>SUM(N8:N19)</f>
        <v>1430</v>
      </c>
      <c r="O7" s="3063"/>
      <c r="P7" s="3063">
        <f>SUM(P8:P19)</f>
        <v>31576696.030000001</v>
      </c>
      <c r="Q7" s="3063"/>
      <c r="R7" s="3063">
        <f>SUM(R8:R19)</f>
        <v>23944964</v>
      </c>
      <c r="S7" s="3141"/>
    </row>
    <row r="8" spans="1:19" ht="14.45" customHeight="1" x14ac:dyDescent="0.2">
      <c r="A8" s="5385" t="s">
        <v>2742</v>
      </c>
      <c r="B8" s="5386">
        <v>24</v>
      </c>
      <c r="C8" s="5386"/>
      <c r="D8" s="5386">
        <v>9</v>
      </c>
      <c r="E8" s="5386"/>
      <c r="F8" s="5386">
        <v>753979.27</v>
      </c>
      <c r="G8" s="5386"/>
      <c r="H8" s="5386">
        <v>1148303</v>
      </c>
      <c r="I8" s="5386"/>
      <c r="J8" s="5386"/>
      <c r="K8" s="5386"/>
      <c r="L8" s="5386">
        <v>248</v>
      </c>
      <c r="M8" s="5386"/>
      <c r="N8" s="5386">
        <v>204</v>
      </c>
      <c r="O8" s="5386"/>
      <c r="P8" s="5386">
        <v>2511181.87</v>
      </c>
      <c r="Q8" s="5386"/>
      <c r="R8" s="5386">
        <v>4315692</v>
      </c>
      <c r="S8" s="5399"/>
    </row>
    <row r="9" spans="1:19" x14ac:dyDescent="0.2">
      <c r="A9" s="5388" t="s">
        <v>2743</v>
      </c>
      <c r="B9" s="5389">
        <v>28</v>
      </c>
      <c r="C9" s="5389"/>
      <c r="D9" s="5389">
        <v>16</v>
      </c>
      <c r="E9" s="5389"/>
      <c r="F9" s="5389">
        <v>548683</v>
      </c>
      <c r="G9" s="5389"/>
      <c r="H9" s="5389">
        <v>485944</v>
      </c>
      <c r="I9" s="5389"/>
      <c r="J9" s="5389"/>
      <c r="K9" s="5389"/>
      <c r="L9" s="5389">
        <v>214</v>
      </c>
      <c r="M9" s="5389"/>
      <c r="N9" s="5389">
        <v>183</v>
      </c>
      <c r="O9" s="5389"/>
      <c r="P9" s="5389">
        <v>1220028.32</v>
      </c>
      <c r="Q9" s="5389"/>
      <c r="R9" s="5389">
        <v>2540941</v>
      </c>
      <c r="S9" s="5400"/>
    </row>
    <row r="10" spans="1:19" x14ac:dyDescent="0.2">
      <c r="A10" s="5388" t="s">
        <v>2744</v>
      </c>
      <c r="B10" s="5389">
        <v>69</v>
      </c>
      <c r="C10" s="5389"/>
      <c r="D10" s="5389">
        <v>24</v>
      </c>
      <c r="E10" s="5389"/>
      <c r="F10" s="5389">
        <v>1904408.37</v>
      </c>
      <c r="G10" s="5389"/>
      <c r="H10" s="5389">
        <v>735300</v>
      </c>
      <c r="I10" s="5389"/>
      <c r="J10" s="5389"/>
      <c r="K10" s="5389"/>
      <c r="L10" s="5389">
        <v>177</v>
      </c>
      <c r="M10" s="5389"/>
      <c r="N10" s="5389">
        <v>93</v>
      </c>
      <c r="O10" s="5389"/>
      <c r="P10" s="5389">
        <v>2260460.31</v>
      </c>
      <c r="Q10" s="5389"/>
      <c r="R10" s="5389">
        <v>1721175</v>
      </c>
      <c r="S10" s="5400"/>
    </row>
    <row r="11" spans="1:19" x14ac:dyDescent="0.2">
      <c r="A11" s="5388" t="s">
        <v>2745</v>
      </c>
      <c r="B11" s="5389">
        <v>39</v>
      </c>
      <c r="C11" s="5389"/>
      <c r="D11" s="5389">
        <v>9</v>
      </c>
      <c r="E11" s="5389"/>
      <c r="F11" s="5389">
        <v>531500</v>
      </c>
      <c r="G11" s="5389"/>
      <c r="H11" s="5389">
        <v>515829</v>
      </c>
      <c r="I11" s="5389"/>
      <c r="J11" s="5389"/>
      <c r="K11" s="5389"/>
      <c r="L11" s="5389">
        <v>173</v>
      </c>
      <c r="M11" s="5389"/>
      <c r="N11" s="5389">
        <v>124</v>
      </c>
      <c r="O11" s="5389"/>
      <c r="P11" s="5389">
        <v>3260037.48</v>
      </c>
      <c r="Q11" s="5389"/>
      <c r="R11" s="5389">
        <v>1095890</v>
      </c>
      <c r="S11" s="5400"/>
    </row>
    <row r="12" spans="1:19" x14ac:dyDescent="0.2">
      <c r="A12" s="5388" t="s">
        <v>2746</v>
      </c>
      <c r="B12" s="5389">
        <v>27</v>
      </c>
      <c r="C12" s="5389"/>
      <c r="D12" s="5389">
        <v>18</v>
      </c>
      <c r="E12" s="5389"/>
      <c r="F12" s="5389">
        <v>414101.09</v>
      </c>
      <c r="G12" s="5389"/>
      <c r="H12" s="5389">
        <v>6289000</v>
      </c>
      <c r="I12" s="5389"/>
      <c r="J12" s="5389"/>
      <c r="K12" s="5389"/>
      <c r="L12" s="5389">
        <v>166</v>
      </c>
      <c r="M12" s="5389"/>
      <c r="N12" s="5389">
        <v>37</v>
      </c>
      <c r="O12" s="5389"/>
      <c r="P12" s="5389">
        <v>2126337.2400000002</v>
      </c>
      <c r="Q12" s="5389"/>
      <c r="R12" s="5389">
        <v>659758</v>
      </c>
      <c r="S12" s="5400"/>
    </row>
    <row r="13" spans="1:19" x14ac:dyDescent="0.2">
      <c r="A13" s="5388" t="s">
        <v>2747</v>
      </c>
      <c r="B13" s="5389">
        <v>34</v>
      </c>
      <c r="C13" s="5389"/>
      <c r="D13" s="5389">
        <v>55</v>
      </c>
      <c r="E13" s="5389"/>
      <c r="F13" s="5389">
        <v>1063636.98</v>
      </c>
      <c r="G13" s="5389"/>
      <c r="H13" s="5389">
        <v>12039524</v>
      </c>
      <c r="I13" s="5389"/>
      <c r="J13" s="5389"/>
      <c r="K13" s="5389"/>
      <c r="L13" s="5389">
        <v>162</v>
      </c>
      <c r="M13" s="5389"/>
      <c r="N13" s="5389">
        <v>61</v>
      </c>
      <c r="O13" s="5389"/>
      <c r="P13" s="5389">
        <v>1791028.39</v>
      </c>
      <c r="Q13" s="5389"/>
      <c r="R13" s="5389">
        <v>1023864</v>
      </c>
      <c r="S13" s="5400"/>
    </row>
    <row r="14" spans="1:19" x14ac:dyDescent="0.2">
      <c r="A14" s="5388" t="s">
        <v>2748</v>
      </c>
      <c r="B14" s="5389">
        <v>14</v>
      </c>
      <c r="C14" s="5389"/>
      <c r="D14" s="5389">
        <v>48</v>
      </c>
      <c r="E14" s="5389"/>
      <c r="F14" s="5389">
        <v>266165.58</v>
      </c>
      <c r="G14" s="5389"/>
      <c r="H14" s="5389">
        <v>7684321</v>
      </c>
      <c r="I14" s="5389"/>
      <c r="J14" s="5389"/>
      <c r="K14" s="5389"/>
      <c r="L14" s="5389">
        <v>117</v>
      </c>
      <c r="M14" s="5389"/>
      <c r="N14" s="5389">
        <v>86</v>
      </c>
      <c r="O14" s="5389"/>
      <c r="P14" s="5389">
        <v>1469792.66</v>
      </c>
      <c r="Q14" s="5389"/>
      <c r="R14" s="5389">
        <v>2649425</v>
      </c>
      <c r="S14" s="5400"/>
    </row>
    <row r="15" spans="1:19" x14ac:dyDescent="0.2">
      <c r="A15" s="5388" t="s">
        <v>2749</v>
      </c>
      <c r="B15" s="5389">
        <v>21</v>
      </c>
      <c r="C15" s="5389"/>
      <c r="D15" s="5389">
        <v>12</v>
      </c>
      <c r="E15" s="5389"/>
      <c r="F15" s="5389">
        <v>351831.94</v>
      </c>
      <c r="G15" s="5389"/>
      <c r="H15" s="5389">
        <v>9003350</v>
      </c>
      <c r="I15" s="5389"/>
      <c r="J15" s="5389"/>
      <c r="K15" s="5389"/>
      <c r="L15" s="5389">
        <v>209</v>
      </c>
      <c r="M15" s="5389"/>
      <c r="N15" s="5389">
        <v>95</v>
      </c>
      <c r="O15" s="5389"/>
      <c r="P15" s="5389">
        <v>2220124.85</v>
      </c>
      <c r="Q15" s="5389"/>
      <c r="R15" s="5389">
        <v>1139537</v>
      </c>
      <c r="S15" s="5400"/>
    </row>
    <row r="16" spans="1:19" x14ac:dyDescent="0.2">
      <c r="A16" s="5388" t="s">
        <v>2750</v>
      </c>
      <c r="B16" s="5389">
        <v>20</v>
      </c>
      <c r="C16" s="5389"/>
      <c r="D16" s="5389">
        <v>11</v>
      </c>
      <c r="E16" s="5389"/>
      <c r="F16" s="5389">
        <v>591000</v>
      </c>
      <c r="G16" s="5389"/>
      <c r="H16" s="5389">
        <v>795326</v>
      </c>
      <c r="I16" s="5389"/>
      <c r="J16" s="5389"/>
      <c r="K16" s="5389"/>
      <c r="L16" s="5389">
        <v>170</v>
      </c>
      <c r="M16" s="5389"/>
      <c r="N16" s="5389">
        <v>98</v>
      </c>
      <c r="O16" s="5389"/>
      <c r="P16" s="5389">
        <v>2599710.4</v>
      </c>
      <c r="Q16" s="5389"/>
      <c r="R16" s="5389">
        <v>1315564</v>
      </c>
      <c r="S16" s="5400"/>
    </row>
    <row r="17" spans="1:19" x14ac:dyDescent="0.2">
      <c r="A17" s="5388" t="s">
        <v>2751</v>
      </c>
      <c r="B17" s="5389">
        <v>22</v>
      </c>
      <c r="C17" s="5389"/>
      <c r="D17" s="5389">
        <v>4</v>
      </c>
      <c r="E17" s="5389"/>
      <c r="F17" s="5389">
        <v>351663.73</v>
      </c>
      <c r="G17" s="5389"/>
      <c r="H17" s="5389">
        <v>56787</v>
      </c>
      <c r="I17" s="5389"/>
      <c r="J17" s="5389"/>
      <c r="K17" s="5389"/>
      <c r="L17" s="5389">
        <v>205</v>
      </c>
      <c r="M17" s="5389"/>
      <c r="N17" s="5389">
        <v>120</v>
      </c>
      <c r="O17" s="5389"/>
      <c r="P17" s="5389">
        <v>5519362.7999999998</v>
      </c>
      <c r="Q17" s="5389"/>
      <c r="R17" s="5389">
        <v>1384565</v>
      </c>
      <c r="S17" s="5400"/>
    </row>
    <row r="18" spans="1:19" x14ac:dyDescent="0.2">
      <c r="A18" s="5388" t="s">
        <v>2752</v>
      </c>
      <c r="B18" s="5389">
        <v>23</v>
      </c>
      <c r="C18" s="5389"/>
      <c r="D18" s="5389">
        <v>2</v>
      </c>
      <c r="E18" s="5389"/>
      <c r="F18" s="5389">
        <v>760679.13</v>
      </c>
      <c r="G18" s="5389"/>
      <c r="H18" s="5389">
        <v>632258</v>
      </c>
      <c r="I18" s="5389"/>
      <c r="J18" s="5389"/>
      <c r="K18" s="5389"/>
      <c r="L18" s="5389">
        <v>115</v>
      </c>
      <c r="M18" s="5389"/>
      <c r="N18" s="5389">
        <v>187</v>
      </c>
      <c r="O18" s="5389"/>
      <c r="P18" s="5389">
        <v>2009661.46</v>
      </c>
      <c r="Q18" s="5389"/>
      <c r="R18" s="5389">
        <v>5252420</v>
      </c>
      <c r="S18" s="5400"/>
    </row>
    <row r="19" spans="1:19" x14ac:dyDescent="0.2">
      <c r="A19" s="5391" t="s">
        <v>2753</v>
      </c>
      <c r="B19" s="5392">
        <v>7</v>
      </c>
      <c r="C19" s="5392"/>
      <c r="D19" s="5392">
        <v>0</v>
      </c>
      <c r="E19" s="5392"/>
      <c r="F19" s="5392">
        <v>497500</v>
      </c>
      <c r="G19" s="5392"/>
      <c r="H19" s="5392">
        <v>0</v>
      </c>
      <c r="I19" s="5392"/>
      <c r="J19" s="5392"/>
      <c r="K19" s="5392"/>
      <c r="L19" s="5392">
        <v>169</v>
      </c>
      <c r="M19" s="5392"/>
      <c r="N19" s="5392">
        <v>142</v>
      </c>
      <c r="O19" s="5392"/>
      <c r="P19" s="5392">
        <v>4588970.25</v>
      </c>
      <c r="Q19" s="5392"/>
      <c r="R19" s="5392">
        <v>846133</v>
      </c>
      <c r="S19" s="5401"/>
    </row>
    <row r="20" spans="1:19" x14ac:dyDescent="0.2">
      <c r="A20" s="3119"/>
      <c r="B20" s="3119"/>
      <c r="C20" s="3119"/>
      <c r="D20" s="3119"/>
      <c r="E20" s="3119"/>
      <c r="F20" s="3119"/>
      <c r="G20" s="3119"/>
      <c r="H20" s="3119"/>
      <c r="I20" s="3119"/>
      <c r="J20" s="3119"/>
      <c r="K20" s="3119"/>
      <c r="L20" s="3119"/>
      <c r="M20" s="3119"/>
      <c r="N20" s="3120"/>
      <c r="O20" s="3119"/>
      <c r="P20" s="3119"/>
      <c r="Q20" s="3119"/>
      <c r="R20" s="3119"/>
    </row>
    <row r="21" spans="1:19" x14ac:dyDescent="0.2">
      <c r="A21" s="3119" t="s">
        <v>2887</v>
      </c>
      <c r="B21" s="3119"/>
      <c r="C21" s="3119"/>
      <c r="D21" s="3119"/>
      <c r="E21" s="3119"/>
      <c r="F21" s="3119"/>
      <c r="G21" s="3119"/>
      <c r="H21" s="3119"/>
      <c r="I21" s="3119"/>
      <c r="J21" s="3119"/>
      <c r="K21" s="3119"/>
      <c r="L21" s="3119"/>
      <c r="M21" s="3119"/>
      <c r="N21" s="3119"/>
      <c r="O21" s="3119"/>
      <c r="P21" s="3119"/>
      <c r="Q21" s="3119"/>
      <c r="R21" s="3119"/>
    </row>
    <row r="22" spans="1:19" x14ac:dyDescent="0.2">
      <c r="A22" s="5791" t="s">
        <v>2888</v>
      </c>
      <c r="B22" s="5791"/>
      <c r="C22" s="5791"/>
      <c r="D22" s="5791"/>
      <c r="E22" s="5791"/>
      <c r="F22" s="5791"/>
      <c r="G22" s="5791"/>
      <c r="H22" s="5791"/>
      <c r="I22" s="5791"/>
      <c r="J22" s="5791"/>
      <c r="K22" s="5791"/>
      <c r="L22" s="5791"/>
      <c r="M22" s="5791"/>
      <c r="N22" s="5791"/>
      <c r="O22" s="5791"/>
      <c r="P22" s="5791"/>
      <c r="Q22" s="5791"/>
      <c r="R22" s="5791"/>
    </row>
  </sheetData>
  <mergeCells count="17">
    <mergeCell ref="A22:R22"/>
    <mergeCell ref="F6:G6"/>
    <mergeCell ref="H6:I6"/>
    <mergeCell ref="L6:M6"/>
    <mergeCell ref="N6:O6"/>
    <mergeCell ref="P6:Q6"/>
    <mergeCell ref="R6:S6"/>
    <mergeCell ref="R1:S1"/>
    <mergeCell ref="A4:A6"/>
    <mergeCell ref="B4:I4"/>
    <mergeCell ref="K4:S4"/>
    <mergeCell ref="B5:E5"/>
    <mergeCell ref="F5:I5"/>
    <mergeCell ref="L5:O5"/>
    <mergeCell ref="P5:S5"/>
    <mergeCell ref="B6:C6"/>
    <mergeCell ref="D6:E6"/>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&amp;R&amp;"Tahoma,Normal"261</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EB700B"/>
  </sheetPr>
  <dimension ref="A1:AA22"/>
  <sheetViews>
    <sheetView showGridLines="0" view="pageBreakPreview" zoomScaleNormal="100" zoomScaleSheetLayoutView="100" workbookViewId="0">
      <selection activeCell="A10" sqref="A10"/>
    </sheetView>
  </sheetViews>
  <sheetFormatPr baseColWidth="10" defaultColWidth="9.140625" defaultRowHeight="15" x14ac:dyDescent="0.25"/>
  <cols>
    <col min="1" max="1" width="9.85546875" style="3042" customWidth="1"/>
    <col min="2" max="2" width="6.42578125" style="3042" bestFit="1" customWidth="1"/>
    <col min="3" max="3" width="2.28515625" style="3042" customWidth="1"/>
    <col min="4" max="4" width="8.28515625" style="3042" bestFit="1" customWidth="1"/>
    <col min="5" max="5" width="2" style="3042" customWidth="1"/>
    <col min="6" max="6" width="6.42578125" style="3042" bestFit="1" customWidth="1"/>
    <col min="7" max="7" width="2.140625" style="3042" customWidth="1"/>
    <col min="8" max="8" width="6.42578125" style="3042" bestFit="1" customWidth="1"/>
    <col min="9" max="9" width="1.85546875" style="3042" customWidth="1"/>
    <col min="10" max="10" width="6.42578125" style="3042" bestFit="1" customWidth="1"/>
    <col min="11" max="11" width="2.42578125" style="3042" customWidth="1"/>
    <col min="12" max="12" width="6.42578125" style="3042" bestFit="1" customWidth="1"/>
    <col min="13" max="13" width="2.42578125" style="3042" customWidth="1"/>
    <col min="14" max="14" width="6.42578125" style="3042" bestFit="1" customWidth="1"/>
    <col min="15" max="15" width="2.42578125" style="3042" customWidth="1"/>
    <col min="16" max="16" width="7.85546875" style="3042" bestFit="1" customWidth="1"/>
    <col min="17" max="17" width="2.42578125" style="3042" customWidth="1"/>
    <col min="18" max="18" width="11.28515625" style="3042" customWidth="1"/>
    <col min="19" max="19" width="1" style="3042" customWidth="1"/>
    <col min="20" max="20" width="8.5703125" style="3042" bestFit="1" customWidth="1"/>
    <col min="21" max="21" width="1.85546875" style="3042" customWidth="1"/>
    <col min="22" max="22" width="10.7109375" style="3042" customWidth="1"/>
    <col min="23" max="23" width="2" style="3042" customWidth="1"/>
    <col min="24" max="24" width="9.7109375" style="3042" customWidth="1"/>
    <col min="25" max="25" width="2.85546875" style="3042" customWidth="1"/>
    <col min="26" max="26" width="7.7109375" style="3042" bestFit="1" customWidth="1"/>
    <col min="27" max="27" width="2.42578125" style="3042" customWidth="1"/>
    <col min="28" max="16384" width="9.140625" style="3042"/>
  </cols>
  <sheetData>
    <row r="1" spans="1:27" ht="15" customHeight="1" x14ac:dyDescent="0.25">
      <c r="A1" s="3142" t="s">
        <v>2889</v>
      </c>
      <c r="B1" s="3143"/>
      <c r="C1" s="3143"/>
      <c r="D1" s="3143"/>
      <c r="E1" s="3143"/>
      <c r="F1" s="3143"/>
      <c r="G1" s="3143"/>
      <c r="H1" s="3143"/>
      <c r="I1" s="3143"/>
      <c r="J1" s="3144"/>
      <c r="K1" s="3144"/>
      <c r="L1" s="3144"/>
      <c r="M1" s="3144"/>
      <c r="N1" s="3144"/>
      <c r="O1" s="3144"/>
      <c r="P1" s="3144"/>
      <c r="Q1" s="3144"/>
      <c r="R1" s="3144"/>
      <c r="S1" s="3144"/>
      <c r="T1" s="3144"/>
      <c r="U1" s="3144"/>
      <c r="V1" s="3144"/>
      <c r="W1" s="3144"/>
      <c r="X1" s="3144"/>
      <c r="Y1" s="5770" t="s">
        <v>4981</v>
      </c>
      <c r="Z1" s="5770"/>
      <c r="AA1" s="5770"/>
    </row>
    <row r="2" spans="1:27" x14ac:dyDescent="0.25">
      <c r="A2" s="3107">
        <v>2012</v>
      </c>
      <c r="B2" s="3143"/>
      <c r="C2" s="3143"/>
      <c r="D2" s="3143"/>
      <c r="E2" s="3143"/>
      <c r="F2" s="3143"/>
      <c r="G2" s="3143"/>
      <c r="H2" s="3143"/>
      <c r="I2" s="3143"/>
      <c r="J2" s="3144"/>
      <c r="K2" s="3144"/>
      <c r="L2" s="3144"/>
      <c r="M2" s="3144"/>
      <c r="N2" s="3144"/>
      <c r="O2" s="3144"/>
      <c r="P2" s="3144"/>
      <c r="Q2" s="3144"/>
      <c r="R2" s="3144"/>
      <c r="S2" s="3144"/>
      <c r="T2" s="3144"/>
      <c r="U2" s="3144"/>
      <c r="V2" s="3144"/>
      <c r="W2" s="3144"/>
      <c r="X2" s="3144"/>
      <c r="Y2" s="3144"/>
    </row>
    <row r="3" spans="1:27" ht="15.75" x14ac:dyDescent="0.25">
      <c r="A3" s="3145"/>
      <c r="B3" s="3146"/>
      <c r="C3" s="3146"/>
      <c r="D3" s="3146"/>
      <c r="E3" s="3146"/>
      <c r="F3" s="3146"/>
      <c r="G3" s="3146"/>
      <c r="H3" s="3146"/>
      <c r="I3" s="3146"/>
      <c r="J3" s="3147"/>
      <c r="K3" s="3147"/>
      <c r="L3" s="3147"/>
      <c r="M3" s="3147"/>
      <c r="N3" s="3147"/>
      <c r="O3" s="3147"/>
      <c r="P3" s="3147"/>
      <c r="Q3" s="3147"/>
      <c r="R3" s="3147"/>
      <c r="S3" s="3147"/>
      <c r="T3" s="3147"/>
      <c r="U3" s="3147"/>
      <c r="V3" s="3147"/>
      <c r="W3" s="3147"/>
      <c r="X3" s="3147"/>
      <c r="Y3" s="3147"/>
    </row>
    <row r="4" spans="1:27" ht="25.5" customHeight="1" x14ac:dyDescent="0.25">
      <c r="A4" s="3059" t="s">
        <v>2890</v>
      </c>
      <c r="B4" s="5756" t="s">
        <v>2742</v>
      </c>
      <c r="C4" s="5756"/>
      <c r="D4" s="5756" t="s">
        <v>2743</v>
      </c>
      <c r="E4" s="5756"/>
      <c r="F4" s="5756" t="s">
        <v>2744</v>
      </c>
      <c r="G4" s="5756"/>
      <c r="H4" s="3059" t="s">
        <v>2745</v>
      </c>
      <c r="I4" s="3059"/>
      <c r="J4" s="5756" t="s">
        <v>2746</v>
      </c>
      <c r="K4" s="5756"/>
      <c r="L4" s="5756" t="s">
        <v>2747</v>
      </c>
      <c r="M4" s="5756"/>
      <c r="N4" s="5756" t="s">
        <v>2748</v>
      </c>
      <c r="O4" s="5756"/>
      <c r="P4" s="5756" t="s">
        <v>2749</v>
      </c>
      <c r="Q4" s="5756"/>
      <c r="R4" s="5756" t="s">
        <v>2750</v>
      </c>
      <c r="S4" s="5756"/>
      <c r="T4" s="5756" t="s">
        <v>2751</v>
      </c>
      <c r="U4" s="5756"/>
      <c r="V4" s="5756" t="s">
        <v>2752</v>
      </c>
      <c r="W4" s="5756"/>
      <c r="X4" s="5756" t="s">
        <v>2753</v>
      </c>
      <c r="Y4" s="5756"/>
      <c r="Z4" s="5756" t="s">
        <v>31</v>
      </c>
      <c r="AA4" s="5756"/>
    </row>
    <row r="5" spans="1:27" ht="17.25" customHeight="1" x14ac:dyDescent="0.25">
      <c r="A5" s="3111" t="s">
        <v>31</v>
      </c>
      <c r="B5" s="3148">
        <f>SUM(B6:B7)</f>
        <v>374</v>
      </c>
      <c r="C5" s="3148"/>
      <c r="D5" s="3148">
        <f>SUM(D6:D7)</f>
        <v>261</v>
      </c>
      <c r="E5" s="3148"/>
      <c r="F5" s="3148">
        <f t="shared" ref="F5:X5" si="0">SUM(F6:F7)</f>
        <v>192</v>
      </c>
      <c r="G5" s="3148"/>
      <c r="H5" s="3148">
        <f t="shared" si="0"/>
        <v>163</v>
      </c>
      <c r="I5" s="3148"/>
      <c r="J5" s="3148">
        <f t="shared" si="0"/>
        <v>177</v>
      </c>
      <c r="K5" s="3148"/>
      <c r="L5" s="3148">
        <f t="shared" si="0"/>
        <v>173</v>
      </c>
      <c r="M5" s="3148"/>
      <c r="N5" s="3148">
        <f t="shared" si="0"/>
        <v>130</v>
      </c>
      <c r="O5" s="3148"/>
      <c r="P5" s="3148">
        <f t="shared" si="0"/>
        <v>211</v>
      </c>
      <c r="Q5" s="3148"/>
      <c r="R5" s="3148">
        <f t="shared" si="0"/>
        <v>179</v>
      </c>
      <c r="S5" s="3148"/>
      <c r="T5" s="3148">
        <f t="shared" si="0"/>
        <v>232</v>
      </c>
      <c r="U5" s="3148"/>
      <c r="V5" s="3148">
        <f t="shared" si="0"/>
        <v>230</v>
      </c>
      <c r="W5" s="3148"/>
      <c r="X5" s="3148">
        <f t="shared" si="0"/>
        <v>138</v>
      </c>
      <c r="Y5" s="3148"/>
      <c r="Z5" s="3148">
        <f>SUM(B5:X5)</f>
        <v>2460</v>
      </c>
      <c r="AA5" s="3149"/>
    </row>
    <row r="6" spans="1:27" ht="17.25" customHeight="1" x14ac:dyDescent="0.25">
      <c r="A6" s="5394" t="s">
        <v>2804</v>
      </c>
      <c r="B6" s="5395">
        <v>282</v>
      </c>
      <c r="C6" s="5395"/>
      <c r="D6" s="5395">
        <v>163</v>
      </c>
      <c r="E6" s="5395"/>
      <c r="F6" s="5395">
        <v>129</v>
      </c>
      <c r="G6" s="5395"/>
      <c r="H6" s="5395">
        <v>115</v>
      </c>
      <c r="I6" s="5395"/>
      <c r="J6" s="5395">
        <v>119</v>
      </c>
      <c r="K6" s="5395"/>
      <c r="L6" s="5395">
        <v>109</v>
      </c>
      <c r="M6" s="5395"/>
      <c r="N6" s="5395">
        <v>65</v>
      </c>
      <c r="O6" s="5395"/>
      <c r="P6" s="5395">
        <v>124</v>
      </c>
      <c r="Q6" s="5395"/>
      <c r="R6" s="5395">
        <v>97</v>
      </c>
      <c r="S6" s="5395"/>
      <c r="T6" s="5395">
        <v>157</v>
      </c>
      <c r="U6" s="5395"/>
      <c r="V6" s="5395">
        <v>153</v>
      </c>
      <c r="W6" s="5395"/>
      <c r="X6" s="5395">
        <v>83</v>
      </c>
      <c r="Y6" s="5395"/>
      <c r="Z6" s="5395">
        <f>SUM(B6:X6)</f>
        <v>1596</v>
      </c>
      <c r="AA6" s="5396"/>
    </row>
    <row r="7" spans="1:27" ht="17.25" customHeight="1" x14ac:dyDescent="0.25">
      <c r="A7" s="5397" t="s">
        <v>2802</v>
      </c>
      <c r="B7" s="5398">
        <v>92</v>
      </c>
      <c r="C7" s="5398"/>
      <c r="D7" s="5398">
        <v>98</v>
      </c>
      <c r="E7" s="5398"/>
      <c r="F7" s="5398">
        <v>63</v>
      </c>
      <c r="G7" s="5398"/>
      <c r="H7" s="5398">
        <v>48</v>
      </c>
      <c r="I7" s="5398"/>
      <c r="J7" s="5398">
        <v>58</v>
      </c>
      <c r="K7" s="5398"/>
      <c r="L7" s="5398">
        <v>64</v>
      </c>
      <c r="M7" s="5398"/>
      <c r="N7" s="5398">
        <v>65</v>
      </c>
      <c r="O7" s="5398"/>
      <c r="P7" s="5398">
        <v>87</v>
      </c>
      <c r="Q7" s="5398"/>
      <c r="R7" s="5398">
        <v>82</v>
      </c>
      <c r="S7" s="5398"/>
      <c r="T7" s="5398">
        <v>75</v>
      </c>
      <c r="U7" s="5398"/>
      <c r="V7" s="5398">
        <v>77</v>
      </c>
      <c r="W7" s="5398"/>
      <c r="X7" s="5398">
        <v>55</v>
      </c>
      <c r="Y7" s="5398"/>
      <c r="Z7" s="5398">
        <f>SUM(B7:X7)</f>
        <v>864</v>
      </c>
      <c r="AA7" s="5372"/>
    </row>
    <row r="8" spans="1:27" x14ac:dyDescent="0.25">
      <c r="A8" s="3119"/>
      <c r="B8" s="3119"/>
      <c r="C8" s="3119"/>
      <c r="D8" s="3119"/>
      <c r="E8" s="3119"/>
      <c r="F8" s="3119"/>
      <c r="G8" s="3119"/>
      <c r="H8" s="3119"/>
      <c r="I8" s="3119"/>
      <c r="J8" s="3119"/>
      <c r="K8" s="3119"/>
      <c r="L8" s="3119"/>
      <c r="M8" s="3119"/>
      <c r="N8" s="3119"/>
      <c r="O8" s="3119"/>
      <c r="P8" s="3119"/>
      <c r="Q8" s="3119"/>
      <c r="R8" s="3119"/>
      <c r="S8" s="3119"/>
      <c r="T8" s="3119"/>
      <c r="U8" s="3119"/>
      <c r="V8" s="3119"/>
      <c r="W8" s="3119"/>
      <c r="X8" s="3119"/>
      <c r="Y8" s="3119"/>
      <c r="Z8" s="3119"/>
      <c r="AA8" s="3119"/>
    </row>
    <row r="9" spans="1:27" x14ac:dyDescent="0.25">
      <c r="A9" s="5791" t="s">
        <v>2888</v>
      </c>
      <c r="B9" s="5791"/>
      <c r="C9" s="5791"/>
      <c r="D9" s="5791"/>
      <c r="E9" s="5791"/>
      <c r="F9" s="5791"/>
      <c r="G9" s="5791"/>
      <c r="H9" s="5791"/>
      <c r="I9" s="5791"/>
      <c r="J9" s="5791"/>
      <c r="K9" s="5791"/>
      <c r="L9" s="5791"/>
      <c r="M9" s="5791"/>
      <c r="N9" s="5791"/>
      <c r="O9" s="5791"/>
      <c r="P9" s="5791"/>
      <c r="Q9" s="5791"/>
      <c r="R9" s="5791"/>
      <c r="S9" s="5791"/>
      <c r="T9" s="5791"/>
      <c r="U9" s="5791"/>
      <c r="V9" s="5791"/>
      <c r="W9" s="5791"/>
      <c r="X9" s="5791"/>
      <c r="Y9" s="3150"/>
      <c r="Z9" s="3119"/>
      <c r="AA9" s="3119"/>
    </row>
    <row r="10" spans="1:27" x14ac:dyDescent="0.25">
      <c r="A10" s="3119"/>
      <c r="B10" s="3119"/>
      <c r="C10" s="3119"/>
      <c r="D10" s="3119"/>
      <c r="E10" s="3119"/>
      <c r="F10" s="3119"/>
      <c r="G10" s="3119"/>
      <c r="H10" s="3119"/>
      <c r="I10" s="3119"/>
      <c r="J10" s="3119"/>
      <c r="K10" s="3119"/>
      <c r="L10" s="3119"/>
      <c r="M10" s="3119"/>
      <c r="N10" s="3119"/>
      <c r="O10" s="3119"/>
      <c r="P10" s="3119"/>
      <c r="Q10" s="3119"/>
      <c r="R10" s="3119"/>
      <c r="S10" s="3119"/>
      <c r="T10" s="3119"/>
      <c r="U10" s="3119"/>
      <c r="V10" s="3119"/>
      <c r="W10" s="3119"/>
      <c r="X10" s="3119"/>
      <c r="Y10" s="3119"/>
      <c r="Z10" s="3119"/>
      <c r="AA10" s="3119"/>
    </row>
    <row r="11" spans="1:27" x14ac:dyDescent="0.25">
      <c r="A11" s="3119"/>
      <c r="B11" s="3119"/>
      <c r="C11" s="3119"/>
      <c r="D11" s="3119"/>
      <c r="E11" s="3119"/>
      <c r="F11" s="3119"/>
      <c r="G11" s="3119"/>
      <c r="H11" s="3119"/>
      <c r="I11" s="3119"/>
      <c r="J11" s="3119"/>
      <c r="K11" s="3119"/>
      <c r="L11" s="3119"/>
      <c r="M11" s="3119"/>
      <c r="N11" s="3119"/>
      <c r="O11" s="3119"/>
      <c r="P11" s="3119"/>
      <c r="Q11" s="3119"/>
      <c r="R11" s="3119"/>
      <c r="S11" s="3119"/>
      <c r="T11" s="3119"/>
      <c r="U11" s="3119"/>
      <c r="V11" s="3119"/>
      <c r="W11" s="3119"/>
      <c r="X11" s="3119"/>
      <c r="Y11" s="3119"/>
      <c r="Z11" s="3119"/>
      <c r="AA11" s="3119"/>
    </row>
    <row r="12" spans="1:27" x14ac:dyDescent="0.25">
      <c r="A12" s="3119"/>
      <c r="B12" s="3119"/>
      <c r="C12" s="3119"/>
      <c r="D12" s="3119"/>
      <c r="E12" s="3119"/>
      <c r="F12" s="3119"/>
      <c r="G12" s="3119"/>
      <c r="H12" s="3119"/>
      <c r="I12" s="3119"/>
      <c r="J12" s="3119"/>
      <c r="K12" s="3119"/>
      <c r="L12" s="3119"/>
      <c r="M12" s="3119"/>
      <c r="N12" s="3119"/>
      <c r="O12" s="3119"/>
      <c r="P12" s="3119"/>
      <c r="Q12" s="3119"/>
      <c r="R12" s="3119"/>
      <c r="S12" s="3119"/>
      <c r="T12" s="3119"/>
      <c r="U12" s="3119"/>
      <c r="V12" s="3119"/>
      <c r="W12" s="3119"/>
      <c r="X12" s="3119"/>
      <c r="Y12" s="3119"/>
      <c r="Z12" s="3119"/>
      <c r="AA12" s="3119"/>
    </row>
    <row r="13" spans="1:27" ht="15.75" x14ac:dyDescent="0.25">
      <c r="A13" s="3142" t="s">
        <v>2889</v>
      </c>
      <c r="B13" s="3143"/>
      <c r="C13" s="3143"/>
      <c r="D13" s="3143"/>
      <c r="E13" s="3143"/>
      <c r="F13" s="3143"/>
      <c r="G13" s="3151"/>
      <c r="H13" s="3151"/>
      <c r="I13" s="3151"/>
      <c r="J13" s="3152"/>
      <c r="K13" s="3152"/>
      <c r="L13" s="3152"/>
      <c r="M13" s="3152"/>
      <c r="N13" s="3152"/>
      <c r="O13" s="3152"/>
      <c r="P13" s="3152"/>
      <c r="Q13" s="3152"/>
      <c r="R13" s="3152"/>
      <c r="S13" s="3152"/>
      <c r="T13" s="3152"/>
      <c r="U13" s="3152"/>
      <c r="V13" s="3152"/>
      <c r="W13" s="3152"/>
      <c r="X13" s="3152"/>
      <c r="Y13" s="5770" t="s">
        <v>4982</v>
      </c>
      <c r="Z13" s="5770"/>
      <c r="AA13" s="5770"/>
    </row>
    <row r="14" spans="1:27" x14ac:dyDescent="0.25">
      <c r="A14" s="3107">
        <v>2013</v>
      </c>
      <c r="B14" s="3143"/>
      <c r="C14" s="3143"/>
      <c r="D14" s="3143"/>
      <c r="E14" s="3143"/>
      <c r="F14" s="3143"/>
      <c r="G14" s="3151"/>
      <c r="H14" s="3151"/>
      <c r="I14" s="3151"/>
      <c r="J14" s="3152"/>
      <c r="K14" s="3152"/>
      <c r="L14" s="3152"/>
      <c r="M14" s="3152"/>
      <c r="N14" s="3152"/>
      <c r="O14" s="3152"/>
      <c r="P14" s="3152"/>
      <c r="Q14" s="3152"/>
      <c r="R14" s="3152"/>
      <c r="S14" s="3152"/>
      <c r="T14" s="3152"/>
      <c r="U14" s="3152"/>
      <c r="V14" s="3152"/>
      <c r="W14" s="3152"/>
      <c r="X14" s="3152"/>
      <c r="Y14" s="3152"/>
      <c r="Z14" s="3119"/>
      <c r="AA14" s="3119"/>
    </row>
    <row r="15" spans="1:27" x14ac:dyDescent="0.25">
      <c r="A15" s="3153"/>
      <c r="B15" s="3154"/>
      <c r="C15" s="3154"/>
      <c r="D15" s="3154"/>
      <c r="E15" s="3154"/>
      <c r="F15" s="3154"/>
      <c r="G15" s="3154"/>
      <c r="H15" s="3154"/>
      <c r="I15" s="3154"/>
      <c r="J15" s="3155"/>
      <c r="K15" s="3155"/>
      <c r="L15" s="3155"/>
      <c r="M15" s="3155"/>
      <c r="N15" s="3155"/>
      <c r="O15" s="3155"/>
      <c r="P15" s="3155"/>
      <c r="Q15" s="3155"/>
      <c r="R15" s="3155"/>
      <c r="S15" s="3155"/>
      <c r="T15" s="3155"/>
      <c r="U15" s="3155"/>
      <c r="V15" s="3155"/>
      <c r="W15" s="3155"/>
      <c r="X15" s="3155"/>
      <c r="Y15" s="3155"/>
      <c r="Z15" s="3119"/>
      <c r="AA15" s="3119"/>
    </row>
    <row r="16" spans="1:27" ht="25.5" customHeight="1" x14ac:dyDescent="0.25">
      <c r="A16" s="3059" t="s">
        <v>2890</v>
      </c>
      <c r="B16" s="5756" t="s">
        <v>2742</v>
      </c>
      <c r="C16" s="5756"/>
      <c r="D16" s="5756" t="s">
        <v>2743</v>
      </c>
      <c r="E16" s="5756"/>
      <c r="F16" s="5756" t="s">
        <v>2744</v>
      </c>
      <c r="G16" s="5756"/>
      <c r="H16" s="5756" t="s">
        <v>2745</v>
      </c>
      <c r="I16" s="5756"/>
      <c r="J16" s="5756" t="s">
        <v>2746</v>
      </c>
      <c r="K16" s="5756"/>
      <c r="L16" s="5756" t="s">
        <v>2747</v>
      </c>
      <c r="M16" s="5756"/>
      <c r="N16" s="5756" t="s">
        <v>2748</v>
      </c>
      <c r="O16" s="5756"/>
      <c r="P16" s="5756" t="s">
        <v>2749</v>
      </c>
      <c r="Q16" s="5756"/>
      <c r="R16" s="5756" t="s">
        <v>2750</v>
      </c>
      <c r="S16" s="5756"/>
      <c r="T16" s="5756" t="s">
        <v>2751</v>
      </c>
      <c r="U16" s="5756"/>
      <c r="V16" s="5756" t="s">
        <v>2752</v>
      </c>
      <c r="W16" s="5756"/>
      <c r="X16" s="5756" t="s">
        <v>2753</v>
      </c>
      <c r="Y16" s="5756"/>
      <c r="Z16" s="5756" t="s">
        <v>31</v>
      </c>
      <c r="AA16" s="5756"/>
    </row>
    <row r="17" spans="1:27" x14ac:dyDescent="0.25">
      <c r="A17" s="3111" t="s">
        <v>31</v>
      </c>
      <c r="B17" s="3148">
        <f>SUM(B18:B19)</f>
        <v>214</v>
      </c>
      <c r="C17" s="3148"/>
      <c r="D17" s="3148">
        <f>SUM(D18:D19)</f>
        <v>196</v>
      </c>
      <c r="E17" s="3148"/>
      <c r="F17" s="3148">
        <f t="shared" ref="F17:V17" si="1">SUM(F18:F19)</f>
        <v>176</v>
      </c>
      <c r="G17" s="3148"/>
      <c r="H17" s="3148">
        <f t="shared" si="1"/>
        <v>217</v>
      </c>
      <c r="I17" s="3148"/>
      <c r="J17" s="3148">
        <f t="shared" si="1"/>
        <v>167</v>
      </c>
      <c r="K17" s="3148"/>
      <c r="L17" s="3148">
        <f t="shared" si="1"/>
        <v>198</v>
      </c>
      <c r="M17" s="3148"/>
      <c r="N17" s="3148">
        <f t="shared" si="1"/>
        <v>124</v>
      </c>
      <c r="O17" s="3148"/>
      <c r="P17" s="3148">
        <f t="shared" si="1"/>
        <v>228</v>
      </c>
      <c r="Q17" s="3148"/>
      <c r="R17" s="3148">
        <f t="shared" si="1"/>
        <v>186</v>
      </c>
      <c r="S17" s="3148"/>
      <c r="T17" s="3148">
        <f t="shared" si="1"/>
        <v>244</v>
      </c>
      <c r="U17" s="3148"/>
      <c r="V17" s="3148">
        <f t="shared" si="1"/>
        <v>221</v>
      </c>
      <c r="W17" s="3148"/>
      <c r="X17" s="3148">
        <f>SUM(X18:X19)</f>
        <v>193</v>
      </c>
      <c r="Y17" s="3148"/>
      <c r="Z17" s="3148">
        <f>SUM(B17:X17)</f>
        <v>2364</v>
      </c>
      <c r="AA17" s="3149"/>
    </row>
    <row r="18" spans="1:27" x14ac:dyDescent="0.25">
      <c r="A18" s="5394" t="s">
        <v>2804</v>
      </c>
      <c r="B18" s="5395">
        <v>139</v>
      </c>
      <c r="C18" s="5395"/>
      <c r="D18" s="5395">
        <v>111</v>
      </c>
      <c r="E18" s="5395"/>
      <c r="F18" s="5395">
        <v>97</v>
      </c>
      <c r="G18" s="5395"/>
      <c r="H18" s="5395">
        <v>135</v>
      </c>
      <c r="I18" s="5395"/>
      <c r="J18" s="5395">
        <v>114</v>
      </c>
      <c r="K18" s="5395"/>
      <c r="L18" s="5395">
        <v>127</v>
      </c>
      <c r="M18" s="5395"/>
      <c r="N18" s="5395">
        <v>78</v>
      </c>
      <c r="O18" s="5395"/>
      <c r="P18" s="5395">
        <v>150</v>
      </c>
      <c r="Q18" s="5395"/>
      <c r="R18" s="5395">
        <v>120</v>
      </c>
      <c r="S18" s="5395"/>
      <c r="T18" s="5395">
        <v>168</v>
      </c>
      <c r="U18" s="5395"/>
      <c r="V18" s="5395">
        <v>151</v>
      </c>
      <c r="W18" s="5395"/>
      <c r="X18" s="5395">
        <v>129</v>
      </c>
      <c r="Y18" s="5395"/>
      <c r="Z18" s="5395">
        <f>SUM(B18:X18)</f>
        <v>1519</v>
      </c>
      <c r="AA18" s="5396"/>
    </row>
    <row r="19" spans="1:27" x14ac:dyDescent="0.25">
      <c r="A19" s="5397" t="s">
        <v>2802</v>
      </c>
      <c r="B19" s="5398">
        <v>75</v>
      </c>
      <c r="C19" s="5398"/>
      <c r="D19" s="5398">
        <v>85</v>
      </c>
      <c r="E19" s="5398"/>
      <c r="F19" s="5398">
        <v>79</v>
      </c>
      <c r="G19" s="5398"/>
      <c r="H19" s="5398">
        <v>82</v>
      </c>
      <c r="I19" s="5398"/>
      <c r="J19" s="5398">
        <v>53</v>
      </c>
      <c r="K19" s="5398"/>
      <c r="L19" s="5398">
        <v>71</v>
      </c>
      <c r="M19" s="5398"/>
      <c r="N19" s="5398">
        <v>46</v>
      </c>
      <c r="O19" s="5398"/>
      <c r="P19" s="5398">
        <v>78</v>
      </c>
      <c r="Q19" s="5398"/>
      <c r="R19" s="5398">
        <v>66</v>
      </c>
      <c r="S19" s="5398"/>
      <c r="T19" s="5398">
        <v>76</v>
      </c>
      <c r="U19" s="5398"/>
      <c r="V19" s="5398">
        <v>70</v>
      </c>
      <c r="W19" s="5398"/>
      <c r="X19" s="5398">
        <v>64</v>
      </c>
      <c r="Y19" s="5398"/>
      <c r="Z19" s="5398">
        <f>SUM(B19:X19)</f>
        <v>845</v>
      </c>
      <c r="AA19" s="5372"/>
    </row>
    <row r="20" spans="1:27" x14ac:dyDescent="0.25">
      <c r="A20" s="3119"/>
      <c r="B20" s="3119"/>
      <c r="C20" s="3119"/>
      <c r="D20" s="3119"/>
      <c r="E20" s="3119"/>
      <c r="F20" s="3119"/>
      <c r="G20" s="3119"/>
      <c r="H20" s="3119"/>
      <c r="I20" s="3119"/>
      <c r="J20" s="3119"/>
      <c r="K20" s="3119"/>
      <c r="L20" s="3119"/>
      <c r="M20" s="3119"/>
      <c r="N20" s="3119"/>
      <c r="O20" s="3119"/>
      <c r="P20" s="3119"/>
      <c r="Q20" s="3119"/>
      <c r="R20" s="3119"/>
      <c r="S20" s="3119"/>
      <c r="T20" s="3119"/>
      <c r="U20" s="3119"/>
      <c r="V20" s="3119"/>
      <c r="W20" s="3119"/>
      <c r="X20" s="3119"/>
      <c r="Y20" s="3119"/>
      <c r="Z20" s="3119"/>
      <c r="AA20" s="3119"/>
    </row>
    <row r="21" spans="1:27" ht="29.25" customHeight="1" x14ac:dyDescent="0.25">
      <c r="A21" s="5755" t="s">
        <v>2891</v>
      </c>
      <c r="B21" s="5755"/>
      <c r="C21" s="5755"/>
      <c r="D21" s="5755"/>
      <c r="E21" s="5755"/>
      <c r="F21" s="5755"/>
      <c r="G21" s="5755"/>
      <c r="H21" s="5755"/>
      <c r="I21" s="5755"/>
      <c r="J21" s="5755"/>
      <c r="K21" s="5755"/>
      <c r="L21" s="5755"/>
      <c r="M21" s="5755"/>
      <c r="N21" s="5755"/>
      <c r="O21" s="5755"/>
      <c r="P21" s="5755"/>
      <c r="Q21" s="5755"/>
      <c r="R21" s="5755"/>
      <c r="S21" s="5755"/>
      <c r="T21" s="5755"/>
      <c r="U21" s="5755"/>
      <c r="V21" s="5755"/>
      <c r="W21" s="5755"/>
      <c r="X21" s="5755"/>
      <c r="Y21" s="5755"/>
      <c r="Z21" s="5755"/>
      <c r="AA21" s="5755"/>
    </row>
    <row r="22" spans="1:27" ht="15" customHeight="1" x14ac:dyDescent="0.25">
      <c r="A22" s="5791" t="s">
        <v>2888</v>
      </c>
      <c r="B22" s="5791"/>
      <c r="C22" s="5791"/>
      <c r="D22" s="5791"/>
      <c r="E22" s="5791"/>
      <c r="F22" s="5791"/>
      <c r="G22" s="5791"/>
      <c r="H22" s="5791"/>
      <c r="I22" s="5791"/>
      <c r="J22" s="5791"/>
      <c r="K22" s="5791"/>
      <c r="L22" s="5791"/>
      <c r="M22" s="5791"/>
      <c r="N22" s="5791"/>
      <c r="O22" s="5791"/>
      <c r="P22" s="5791"/>
      <c r="Q22" s="5791"/>
      <c r="R22" s="5791"/>
      <c r="S22" s="3156"/>
      <c r="T22" s="3156"/>
      <c r="U22" s="3156"/>
      <c r="V22" s="3156"/>
      <c r="W22" s="3156"/>
      <c r="X22" s="3156"/>
      <c r="Y22" s="3150"/>
      <c r="Z22" s="3119"/>
      <c r="AA22" s="3119"/>
    </row>
  </sheetData>
  <mergeCells count="30">
    <mergeCell ref="A22:R22"/>
    <mergeCell ref="L16:M16"/>
    <mergeCell ref="N16:O16"/>
    <mergeCell ref="P16:Q16"/>
    <mergeCell ref="R16:S16"/>
    <mergeCell ref="B16:C16"/>
    <mergeCell ref="D16:E16"/>
    <mergeCell ref="F16:G16"/>
    <mergeCell ref="H16:I16"/>
    <mergeCell ref="J16:K16"/>
    <mergeCell ref="A9:X9"/>
    <mergeCell ref="Y13:AA13"/>
    <mergeCell ref="X16:Y16"/>
    <mergeCell ref="Z16:AA16"/>
    <mergeCell ref="A21:AA21"/>
    <mergeCell ref="T16:U16"/>
    <mergeCell ref="V16:W16"/>
    <mergeCell ref="Y1:AA1"/>
    <mergeCell ref="B4:C4"/>
    <mergeCell ref="D4:E4"/>
    <mergeCell ref="F4:G4"/>
    <mergeCell ref="J4:K4"/>
    <mergeCell ref="L4:M4"/>
    <mergeCell ref="N4:O4"/>
    <mergeCell ref="P4:Q4"/>
    <mergeCell ref="R4:S4"/>
    <mergeCell ref="T4:U4"/>
    <mergeCell ref="V4:W4"/>
    <mergeCell ref="X4:Y4"/>
    <mergeCell ref="Z4:AA4"/>
  </mergeCells>
  <printOptions horizontalCentered="1" verticalCentered="1"/>
  <pageMargins left="0.98425196850393704" right="0.39370078740157483" top="0.39370078740157483" bottom="0.39370078740157483" header="0" footer="0.59055118110236227"/>
  <pageSetup scale="85" orientation="landscape" r:id="rId1"/>
  <headerFooter>
    <oddFooter>&amp;L&amp;"Tahoma,Normal"262</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EB700B"/>
  </sheetPr>
  <dimension ref="A1:O23"/>
  <sheetViews>
    <sheetView showGridLines="0" view="pageBreakPreview" zoomScaleNormal="100" zoomScaleSheetLayoutView="100" workbookViewId="0">
      <selection activeCell="A10" sqref="A10"/>
    </sheetView>
  </sheetViews>
  <sheetFormatPr baseColWidth="10" defaultRowHeight="15" x14ac:dyDescent="0.25"/>
  <cols>
    <col min="1" max="1" width="11.42578125" style="3042"/>
    <col min="2" max="2" width="7" style="3042" customWidth="1"/>
    <col min="3" max="3" width="4.5703125" style="3042" customWidth="1"/>
    <col min="4" max="4" width="7" style="3042" customWidth="1"/>
    <col min="5" max="5" width="4.42578125" style="3042" customWidth="1"/>
    <col min="6" max="6" width="7" style="3042" customWidth="1"/>
    <col min="7" max="7" width="4.42578125" style="3042" customWidth="1"/>
    <col min="8" max="8" width="7" style="3042" customWidth="1"/>
    <col min="9" max="9" width="11.42578125" style="3042" hidden="1" customWidth="1"/>
    <col min="10" max="10" width="4.42578125" style="3042" customWidth="1"/>
    <col min="11" max="11" width="7" style="3042" customWidth="1"/>
    <col min="12" max="12" width="4.42578125" style="3042" customWidth="1"/>
    <col min="13" max="13" width="7" style="3042" customWidth="1"/>
    <col min="14" max="14" width="4.42578125" style="3042" customWidth="1"/>
    <col min="15" max="16384" width="11.42578125" style="3042"/>
  </cols>
  <sheetData>
    <row r="1" spans="1:15" ht="15.75" x14ac:dyDescent="0.25">
      <c r="A1" s="3052" t="s">
        <v>5205</v>
      </c>
      <c r="B1" s="3157"/>
      <c r="C1" s="3157"/>
      <c r="D1" s="3157"/>
      <c r="E1" s="3157"/>
      <c r="F1" s="3157"/>
      <c r="G1" s="3157"/>
      <c r="H1" s="3157"/>
      <c r="I1" s="3157"/>
      <c r="J1" s="3157"/>
      <c r="K1" s="3158"/>
      <c r="L1" s="5796" t="s">
        <v>4983</v>
      </c>
      <c r="M1" s="5796"/>
      <c r="N1" s="5796"/>
    </row>
    <row r="2" spans="1:15" ht="15.75" x14ac:dyDescent="0.25">
      <c r="A2" s="3052">
        <v>2013</v>
      </c>
      <c r="B2" s="3157"/>
      <c r="C2" s="3157"/>
      <c r="D2" s="3157"/>
      <c r="E2" s="3157"/>
      <c r="F2" s="3157"/>
      <c r="G2" s="3157"/>
      <c r="H2" s="3157"/>
      <c r="I2" s="3157"/>
      <c r="J2" s="3157"/>
      <c r="K2" s="3158"/>
      <c r="L2" s="3158"/>
      <c r="M2" s="3158"/>
      <c r="N2" s="3158"/>
    </row>
    <row r="3" spans="1:15" ht="15.75" x14ac:dyDescent="0.25">
      <c r="A3" s="3052"/>
      <c r="B3" s="3157"/>
      <c r="C3" s="3157"/>
      <c r="D3" s="3157"/>
      <c r="E3" s="3157"/>
      <c r="F3" s="3157"/>
      <c r="G3" s="3157"/>
      <c r="H3" s="3157"/>
      <c r="I3" s="3157"/>
      <c r="J3" s="3157"/>
      <c r="K3" s="3158"/>
      <c r="L3" s="3158"/>
      <c r="M3" s="3158"/>
      <c r="N3" s="3158"/>
    </row>
    <row r="4" spans="1:15" ht="28.5" customHeight="1" x14ac:dyDescent="0.25">
      <c r="A4" s="5783" t="s">
        <v>2867</v>
      </c>
      <c r="B4" s="5785" t="s">
        <v>2892</v>
      </c>
      <c r="C4" s="5785"/>
      <c r="D4" s="5785"/>
      <c r="E4" s="5785"/>
      <c r="F4" s="5785" t="s">
        <v>2893</v>
      </c>
      <c r="G4" s="5785"/>
      <c r="H4" s="5785"/>
      <c r="I4" s="5785"/>
      <c r="J4" s="5785"/>
      <c r="K4" s="5785" t="s">
        <v>2894</v>
      </c>
      <c r="L4" s="5785"/>
      <c r="M4" s="5785"/>
      <c r="N4" s="5785"/>
      <c r="O4" s="3119"/>
    </row>
    <row r="5" spans="1:15" ht="15" customHeight="1" x14ac:dyDescent="0.25">
      <c r="A5" s="5784"/>
      <c r="B5" s="5788" t="s">
        <v>2885</v>
      </c>
      <c r="C5" s="5788"/>
      <c r="D5" s="5788"/>
      <c r="E5" s="5788"/>
      <c r="F5" s="5788" t="s">
        <v>2895</v>
      </c>
      <c r="G5" s="5788"/>
      <c r="H5" s="5788"/>
      <c r="I5" s="5788"/>
      <c r="J5" s="5788"/>
      <c r="K5" s="5786" t="s">
        <v>2885</v>
      </c>
      <c r="L5" s="5786"/>
      <c r="M5" s="5786"/>
      <c r="N5" s="5786"/>
      <c r="O5" s="3119"/>
    </row>
    <row r="6" spans="1:15" x14ac:dyDescent="0.25">
      <c r="A6" s="5784"/>
      <c r="B6" s="5794">
        <v>2013</v>
      </c>
      <c r="C6" s="5794"/>
      <c r="D6" s="5794">
        <v>2014</v>
      </c>
      <c r="E6" s="5794"/>
      <c r="F6" s="5794">
        <v>2013</v>
      </c>
      <c r="G6" s="5794"/>
      <c r="H6" s="4701">
        <v>2014</v>
      </c>
      <c r="I6" s="4701"/>
      <c r="J6" s="4701"/>
      <c r="K6" s="5795">
        <v>2013</v>
      </c>
      <c r="L6" s="5795"/>
      <c r="M6" s="5795">
        <v>2014</v>
      </c>
      <c r="N6" s="5795"/>
      <c r="O6" s="3119"/>
    </row>
    <row r="7" spans="1:15" x14ac:dyDescent="0.25">
      <c r="A7" s="3140" t="s">
        <v>2799</v>
      </c>
      <c r="B7" s="3159">
        <f>SUM(B8:B19)</f>
        <v>469</v>
      </c>
      <c r="C7" s="3159"/>
      <c r="D7" s="3159">
        <f t="shared" ref="D7:M7" si="0">SUM(D8:D19)</f>
        <v>102</v>
      </c>
      <c r="E7" s="3159"/>
      <c r="F7" s="3159">
        <f t="shared" si="0"/>
        <v>300</v>
      </c>
      <c r="G7" s="3159"/>
      <c r="H7" s="3159">
        <f t="shared" si="0"/>
        <v>87</v>
      </c>
      <c r="I7" s="3159">
        <f t="shared" si="0"/>
        <v>0</v>
      </c>
      <c r="J7" s="3159"/>
      <c r="K7" s="3159">
        <f t="shared" si="0"/>
        <v>24</v>
      </c>
      <c r="L7" s="3159"/>
      <c r="M7" s="3159">
        <f t="shared" si="0"/>
        <v>1</v>
      </c>
      <c r="N7" s="3159"/>
      <c r="O7" s="3119"/>
    </row>
    <row r="8" spans="1:15" x14ac:dyDescent="0.25">
      <c r="A8" s="5385" t="s">
        <v>2742</v>
      </c>
      <c r="B8" s="5386">
        <v>83</v>
      </c>
      <c r="C8" s="5386"/>
      <c r="D8" s="5386">
        <v>43</v>
      </c>
      <c r="E8" s="5386"/>
      <c r="F8" s="5386">
        <v>42</v>
      </c>
      <c r="G8" s="5386"/>
      <c r="H8" s="5386">
        <v>35</v>
      </c>
      <c r="I8" s="5386"/>
      <c r="J8" s="5386"/>
      <c r="K8" s="5386">
        <v>0</v>
      </c>
      <c r="L8" s="5386"/>
      <c r="M8" s="5386">
        <v>1</v>
      </c>
      <c r="N8" s="5387"/>
      <c r="O8" s="3119"/>
    </row>
    <row r="9" spans="1:15" x14ac:dyDescent="0.25">
      <c r="A9" s="5388" t="s">
        <v>2743</v>
      </c>
      <c r="B9" s="5389">
        <v>33</v>
      </c>
      <c r="C9" s="5389"/>
      <c r="D9" s="5389">
        <v>38</v>
      </c>
      <c r="E9" s="5389"/>
      <c r="F9" s="5389">
        <v>33</v>
      </c>
      <c r="G9" s="5389"/>
      <c r="H9" s="5389">
        <v>28</v>
      </c>
      <c r="I9" s="5389"/>
      <c r="J9" s="5389"/>
      <c r="K9" s="5389">
        <v>2</v>
      </c>
      <c r="L9" s="5389"/>
      <c r="M9" s="5389">
        <v>0</v>
      </c>
      <c r="N9" s="5390"/>
      <c r="O9" s="3119"/>
    </row>
    <row r="10" spans="1:15" x14ac:dyDescent="0.25">
      <c r="A10" s="5388" t="s">
        <v>2744</v>
      </c>
      <c r="B10" s="5389">
        <v>24</v>
      </c>
      <c r="C10" s="5389"/>
      <c r="D10" s="5389">
        <v>21</v>
      </c>
      <c r="E10" s="5389"/>
      <c r="F10" s="5389">
        <v>19</v>
      </c>
      <c r="G10" s="5389"/>
      <c r="H10" s="5389">
        <v>24</v>
      </c>
      <c r="I10" s="5389"/>
      <c r="J10" s="5389"/>
      <c r="K10" s="5389">
        <v>4</v>
      </c>
      <c r="L10" s="5389"/>
      <c r="M10" s="5389">
        <v>0</v>
      </c>
      <c r="N10" s="5390"/>
      <c r="O10" s="3119"/>
    </row>
    <row r="11" spans="1:15" x14ac:dyDescent="0.25">
      <c r="A11" s="5388" t="s">
        <v>2745</v>
      </c>
      <c r="B11" s="5389">
        <v>23</v>
      </c>
      <c r="C11" s="5389"/>
      <c r="D11" s="5389" t="s">
        <v>2244</v>
      </c>
      <c r="E11" s="5389"/>
      <c r="F11" s="5389">
        <v>25</v>
      </c>
      <c r="G11" s="5389"/>
      <c r="H11" s="5389" t="s">
        <v>2244</v>
      </c>
      <c r="I11" s="5389"/>
      <c r="J11" s="5389"/>
      <c r="K11" s="5389">
        <v>5</v>
      </c>
      <c r="L11" s="5389"/>
      <c r="M11" s="5389" t="s">
        <v>2244</v>
      </c>
      <c r="N11" s="5390"/>
      <c r="O11" s="3119"/>
    </row>
    <row r="12" spans="1:15" x14ac:dyDescent="0.25">
      <c r="A12" s="5388" t="s">
        <v>2746</v>
      </c>
      <c r="B12" s="5389">
        <v>48</v>
      </c>
      <c r="C12" s="5389"/>
      <c r="D12" s="5389" t="s">
        <v>2244</v>
      </c>
      <c r="E12" s="5389"/>
      <c r="F12" s="5389">
        <v>21</v>
      </c>
      <c r="G12" s="5389"/>
      <c r="H12" s="5389" t="s">
        <v>2244</v>
      </c>
      <c r="I12" s="5389"/>
      <c r="J12" s="5389"/>
      <c r="K12" s="5389">
        <v>6</v>
      </c>
      <c r="L12" s="5389"/>
      <c r="M12" s="5389" t="s">
        <v>2244</v>
      </c>
      <c r="N12" s="5390"/>
      <c r="O12" s="3119"/>
    </row>
    <row r="13" spans="1:15" x14ac:dyDescent="0.25">
      <c r="A13" s="5388" t="s">
        <v>2747</v>
      </c>
      <c r="B13" s="5389">
        <v>38</v>
      </c>
      <c r="C13" s="5389"/>
      <c r="D13" s="5389" t="s">
        <v>2244</v>
      </c>
      <c r="E13" s="5389"/>
      <c r="F13" s="5389">
        <v>10</v>
      </c>
      <c r="G13" s="5389"/>
      <c r="H13" s="5389" t="s">
        <v>2244</v>
      </c>
      <c r="I13" s="5389"/>
      <c r="J13" s="5389"/>
      <c r="K13" s="5389">
        <v>3</v>
      </c>
      <c r="L13" s="5389"/>
      <c r="M13" s="5389" t="s">
        <v>2244</v>
      </c>
      <c r="N13" s="5390"/>
      <c r="O13" s="3119"/>
    </row>
    <row r="14" spans="1:15" x14ac:dyDescent="0.25">
      <c r="A14" s="5388" t="s">
        <v>2748</v>
      </c>
      <c r="B14" s="5389">
        <v>20</v>
      </c>
      <c r="C14" s="5389"/>
      <c r="D14" s="5389" t="s">
        <v>2244</v>
      </c>
      <c r="E14" s="5389"/>
      <c r="F14" s="5389">
        <v>36</v>
      </c>
      <c r="G14" s="5389"/>
      <c r="H14" s="5389" t="s">
        <v>2244</v>
      </c>
      <c r="I14" s="5389"/>
      <c r="J14" s="5389"/>
      <c r="K14" s="5389">
        <v>0</v>
      </c>
      <c r="L14" s="5389"/>
      <c r="M14" s="5389" t="s">
        <v>2244</v>
      </c>
      <c r="N14" s="5390"/>
      <c r="O14" s="3119"/>
    </row>
    <row r="15" spans="1:15" x14ac:dyDescent="0.25">
      <c r="A15" s="5388" t="s">
        <v>2749</v>
      </c>
      <c r="B15" s="5389">
        <v>62</v>
      </c>
      <c r="C15" s="5389"/>
      <c r="D15" s="5389" t="s">
        <v>2244</v>
      </c>
      <c r="E15" s="5389"/>
      <c r="F15" s="5389">
        <v>16</v>
      </c>
      <c r="G15" s="5389"/>
      <c r="H15" s="5389" t="s">
        <v>2244</v>
      </c>
      <c r="I15" s="5389"/>
      <c r="J15" s="5389"/>
      <c r="K15" s="5389">
        <v>0</v>
      </c>
      <c r="L15" s="5389"/>
      <c r="M15" s="5389" t="s">
        <v>2244</v>
      </c>
      <c r="N15" s="5390"/>
      <c r="O15" s="3119"/>
    </row>
    <row r="16" spans="1:15" x14ac:dyDescent="0.25">
      <c r="A16" s="5388" t="s">
        <v>2750</v>
      </c>
      <c r="B16" s="5389">
        <v>40</v>
      </c>
      <c r="C16" s="5389"/>
      <c r="D16" s="5389" t="s">
        <v>2244</v>
      </c>
      <c r="E16" s="5389"/>
      <c r="F16" s="5389">
        <v>23</v>
      </c>
      <c r="G16" s="5389"/>
      <c r="H16" s="5389" t="s">
        <v>2244</v>
      </c>
      <c r="I16" s="5389"/>
      <c r="J16" s="5389"/>
      <c r="K16" s="5389">
        <v>0</v>
      </c>
      <c r="L16" s="5389"/>
      <c r="M16" s="5389" t="s">
        <v>2244</v>
      </c>
      <c r="N16" s="5390"/>
      <c r="O16" s="3119"/>
    </row>
    <row r="17" spans="1:15" x14ac:dyDescent="0.25">
      <c r="A17" s="5388" t="s">
        <v>2751</v>
      </c>
      <c r="B17" s="5389">
        <v>55</v>
      </c>
      <c r="C17" s="5389"/>
      <c r="D17" s="5389" t="s">
        <v>2244</v>
      </c>
      <c r="E17" s="5389"/>
      <c r="F17" s="5389">
        <v>21</v>
      </c>
      <c r="G17" s="5389"/>
      <c r="H17" s="5389" t="s">
        <v>2244</v>
      </c>
      <c r="I17" s="5389"/>
      <c r="J17" s="5389"/>
      <c r="K17" s="5389">
        <v>2</v>
      </c>
      <c r="L17" s="5389"/>
      <c r="M17" s="5389" t="s">
        <v>2244</v>
      </c>
      <c r="N17" s="5390"/>
      <c r="O17" s="3119"/>
    </row>
    <row r="18" spans="1:15" x14ac:dyDescent="0.25">
      <c r="A18" s="5388" t="s">
        <v>2752</v>
      </c>
      <c r="B18" s="5389">
        <v>22</v>
      </c>
      <c r="C18" s="5389"/>
      <c r="D18" s="5389" t="s">
        <v>2244</v>
      </c>
      <c r="E18" s="5389"/>
      <c r="F18" s="5389">
        <v>35</v>
      </c>
      <c r="G18" s="5389"/>
      <c r="H18" s="5389" t="s">
        <v>2244</v>
      </c>
      <c r="I18" s="5389"/>
      <c r="J18" s="5389"/>
      <c r="K18" s="5389">
        <v>1</v>
      </c>
      <c r="L18" s="5389"/>
      <c r="M18" s="5389" t="s">
        <v>2244</v>
      </c>
      <c r="N18" s="5390"/>
      <c r="O18" s="3119"/>
    </row>
    <row r="19" spans="1:15" x14ac:dyDescent="0.25">
      <c r="A19" s="5391" t="s">
        <v>2753</v>
      </c>
      <c r="B19" s="5392">
        <v>21</v>
      </c>
      <c r="C19" s="5392"/>
      <c r="D19" s="5392" t="s">
        <v>2244</v>
      </c>
      <c r="E19" s="5392"/>
      <c r="F19" s="5392">
        <v>19</v>
      </c>
      <c r="G19" s="5392"/>
      <c r="H19" s="5392" t="s">
        <v>2244</v>
      </c>
      <c r="I19" s="5392"/>
      <c r="J19" s="5392"/>
      <c r="K19" s="5392">
        <v>1</v>
      </c>
      <c r="L19" s="5392"/>
      <c r="M19" s="5392" t="s">
        <v>2244</v>
      </c>
      <c r="N19" s="5393"/>
      <c r="O19" s="3119"/>
    </row>
    <row r="20" spans="1:15" x14ac:dyDescent="0.25">
      <c r="A20" s="3119"/>
      <c r="B20" s="3119"/>
      <c r="C20" s="3119"/>
      <c r="D20" s="3119"/>
      <c r="E20" s="3119"/>
      <c r="F20" s="3119"/>
      <c r="G20" s="3119"/>
      <c r="H20" s="3119"/>
      <c r="I20" s="3119"/>
      <c r="J20" s="3119"/>
      <c r="K20" s="3119"/>
      <c r="L20" s="3119"/>
      <c r="M20" s="3119"/>
      <c r="N20" s="3119"/>
      <c r="O20" s="3119"/>
    </row>
    <row r="21" spans="1:15" x14ac:dyDescent="0.25">
      <c r="A21" s="3119" t="s">
        <v>2896</v>
      </c>
      <c r="B21" s="3119"/>
      <c r="C21" s="3119"/>
      <c r="D21" s="3119"/>
      <c r="E21" s="3119"/>
      <c r="F21" s="3119"/>
      <c r="G21" s="3119"/>
      <c r="H21" s="3119"/>
      <c r="I21" s="3119"/>
      <c r="J21" s="3119"/>
      <c r="K21" s="3119"/>
      <c r="L21" s="3119"/>
      <c r="M21" s="3119"/>
      <c r="N21" s="3119"/>
      <c r="O21" s="3119"/>
    </row>
    <row r="22" spans="1:15" x14ac:dyDescent="0.25">
      <c r="A22" s="3119" t="s">
        <v>2740</v>
      </c>
      <c r="B22" s="3119"/>
      <c r="C22" s="3119"/>
      <c r="D22" s="3119"/>
      <c r="E22" s="3119"/>
      <c r="F22" s="3119"/>
      <c r="G22" s="3119"/>
      <c r="H22" s="3119"/>
      <c r="I22" s="3119"/>
      <c r="J22" s="3119"/>
      <c r="K22" s="3119"/>
      <c r="L22" s="3119"/>
      <c r="M22" s="3119"/>
      <c r="N22" s="3119"/>
      <c r="O22" s="3119"/>
    </row>
    <row r="23" spans="1:15" x14ac:dyDescent="0.25">
      <c r="A23" s="5791" t="s">
        <v>2897</v>
      </c>
      <c r="B23" s="5791"/>
      <c r="C23" s="5791"/>
      <c r="D23" s="5791"/>
      <c r="E23" s="5791"/>
      <c r="F23" s="5791"/>
      <c r="G23" s="5791"/>
      <c r="H23" s="5791"/>
      <c r="I23" s="5791"/>
      <c r="J23" s="5791"/>
      <c r="K23" s="5791"/>
      <c r="L23" s="5791"/>
      <c r="M23" s="5791"/>
      <c r="N23" s="5791"/>
      <c r="O23" s="5791"/>
    </row>
  </sheetData>
  <mergeCells count="14">
    <mergeCell ref="F6:G6"/>
    <mergeCell ref="K6:L6"/>
    <mergeCell ref="M6:N6"/>
    <mergeCell ref="A23:O23"/>
    <mergeCell ref="L1:N1"/>
    <mergeCell ref="A4:A6"/>
    <mergeCell ref="B4:E4"/>
    <mergeCell ref="F4:J4"/>
    <mergeCell ref="K4:N4"/>
    <mergeCell ref="B5:E5"/>
    <mergeCell ref="F5:J5"/>
    <mergeCell ref="K5:N5"/>
    <mergeCell ref="B6:C6"/>
    <mergeCell ref="D6:E6"/>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&amp;R&amp;"Tahoma,Normal"263</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EB700B"/>
  </sheetPr>
  <dimension ref="A1:AA10"/>
  <sheetViews>
    <sheetView showGridLines="0" view="pageBreakPreview" zoomScaleNormal="100" zoomScaleSheetLayoutView="100" workbookViewId="0">
      <selection activeCell="A10" sqref="A10"/>
    </sheetView>
  </sheetViews>
  <sheetFormatPr baseColWidth="10" defaultRowHeight="15" x14ac:dyDescent="0.25"/>
  <cols>
    <col min="1" max="1" width="7.140625" style="3042" customWidth="1"/>
    <col min="2" max="2" width="7.42578125" style="3042" customWidth="1"/>
    <col min="3" max="3" width="2.85546875" style="3042" customWidth="1"/>
    <col min="4" max="4" width="7.42578125" style="3042" customWidth="1"/>
    <col min="5" max="5" width="2.85546875" style="3042" customWidth="1"/>
    <col min="6" max="6" width="7.42578125" style="3042" customWidth="1"/>
    <col min="7" max="7" width="2.85546875" style="3042" customWidth="1"/>
    <col min="8" max="8" width="7.42578125" style="3042" customWidth="1"/>
    <col min="9" max="9" width="2.85546875" style="3042" customWidth="1"/>
    <col min="10" max="10" width="7.42578125" style="3042" customWidth="1"/>
    <col min="11" max="11" width="2.85546875" style="3042" customWidth="1"/>
    <col min="12" max="12" width="7.42578125" style="3042" customWidth="1"/>
    <col min="13" max="13" width="2.85546875" style="3042" customWidth="1"/>
    <col min="14" max="14" width="7.42578125" style="3042" customWidth="1"/>
    <col min="15" max="15" width="2.85546875" style="3042" customWidth="1"/>
    <col min="16" max="16" width="7.42578125" style="3042" customWidth="1"/>
    <col min="17" max="17" width="2.85546875" style="3042" customWidth="1"/>
    <col min="18" max="18" width="8.140625" style="3042" customWidth="1"/>
    <col min="19" max="19" width="4.140625" style="3042" customWidth="1"/>
    <col min="20" max="20" width="7.42578125" style="3042" customWidth="1"/>
    <col min="21" max="21" width="2.85546875" style="3042" customWidth="1"/>
    <col min="22" max="22" width="7.42578125" style="3042" customWidth="1"/>
    <col min="23" max="23" width="3.5703125" style="3042" customWidth="1"/>
    <col min="24" max="24" width="7.42578125" style="3042" customWidth="1"/>
    <col min="25" max="25" width="2.85546875" style="3042" customWidth="1"/>
    <col min="26" max="26" width="7.42578125" style="3042" customWidth="1"/>
    <col min="27" max="27" width="2.85546875" style="3042" customWidth="1"/>
    <col min="28" max="16384" width="11.42578125" style="3042"/>
  </cols>
  <sheetData>
    <row r="1" spans="1:27" ht="16.5" customHeight="1" x14ac:dyDescent="0.25">
      <c r="A1" s="3142" t="s">
        <v>5355</v>
      </c>
      <c r="B1" s="3143"/>
      <c r="C1" s="3143"/>
      <c r="D1" s="3143"/>
      <c r="E1" s="3143"/>
      <c r="F1" s="3143"/>
      <c r="G1" s="3143"/>
      <c r="H1" s="3143"/>
      <c r="I1" s="3143"/>
      <c r="J1" s="3144"/>
      <c r="K1" s="3144"/>
      <c r="L1" s="3144"/>
      <c r="M1" s="3144"/>
      <c r="N1" s="3144"/>
      <c r="O1" s="3144"/>
      <c r="P1" s="3144"/>
      <c r="Q1" s="3144"/>
      <c r="R1" s="3144"/>
      <c r="S1" s="3144"/>
      <c r="T1" s="3144"/>
      <c r="U1" s="3144"/>
      <c r="V1" s="3144"/>
      <c r="W1" s="3144"/>
      <c r="X1" s="3144"/>
      <c r="Y1" s="5797" t="s">
        <v>4984</v>
      </c>
      <c r="Z1" s="5797"/>
      <c r="AA1" s="5797"/>
    </row>
    <row r="2" spans="1:27" ht="15.75" x14ac:dyDescent="0.25">
      <c r="A2" s="3107">
        <v>2013</v>
      </c>
      <c r="B2" s="3143"/>
      <c r="C2" s="3143"/>
      <c r="D2" s="3143"/>
      <c r="E2" s="3143"/>
      <c r="F2" s="3143"/>
      <c r="G2" s="3143"/>
      <c r="H2" s="3143"/>
      <c r="I2" s="3143"/>
      <c r="J2" s="3144"/>
      <c r="K2" s="3144"/>
      <c r="L2" s="3144"/>
      <c r="M2" s="3144"/>
      <c r="N2" s="3144"/>
      <c r="O2" s="3144"/>
      <c r="P2" s="3144"/>
      <c r="Q2" s="3144"/>
      <c r="R2" s="3144"/>
      <c r="S2" s="3144"/>
      <c r="T2" s="3144"/>
      <c r="U2" s="3144"/>
      <c r="V2" s="3144"/>
      <c r="W2" s="3144"/>
      <c r="X2" s="3144"/>
      <c r="Y2" s="3144"/>
      <c r="Z2" s="3158"/>
      <c r="AA2" s="3158"/>
    </row>
    <row r="3" spans="1:27" ht="14.25" customHeight="1" x14ac:dyDescent="0.25">
      <c r="A3" s="3145"/>
      <c r="B3" s="3146"/>
      <c r="C3" s="3146"/>
      <c r="D3" s="3146"/>
      <c r="E3" s="3146"/>
      <c r="F3" s="3146"/>
      <c r="G3" s="3146"/>
      <c r="H3" s="3146"/>
      <c r="I3" s="3146"/>
      <c r="J3" s="3147"/>
      <c r="K3" s="3147"/>
      <c r="L3" s="3147"/>
      <c r="M3" s="3147"/>
      <c r="N3" s="3147"/>
      <c r="O3" s="3147"/>
      <c r="P3" s="3147"/>
      <c r="Q3" s="3147"/>
      <c r="R3" s="3147"/>
      <c r="S3" s="3147"/>
      <c r="T3" s="3147"/>
      <c r="U3" s="3147"/>
      <c r="V3" s="3147"/>
      <c r="W3" s="3147"/>
      <c r="X3" s="3147"/>
      <c r="Y3" s="3147"/>
      <c r="Z3" s="3158"/>
      <c r="AA3" s="3158"/>
    </row>
    <row r="4" spans="1:27" ht="25.5" customHeight="1" x14ac:dyDescent="0.25">
      <c r="A4" s="3160" t="s">
        <v>2890</v>
      </c>
      <c r="B4" s="5752" t="s">
        <v>2742</v>
      </c>
      <c r="C4" s="5752"/>
      <c r="D4" s="5752" t="s">
        <v>2743</v>
      </c>
      <c r="E4" s="5752"/>
      <c r="F4" s="5752" t="s">
        <v>2898</v>
      </c>
      <c r="G4" s="5752"/>
      <c r="H4" s="5752" t="s">
        <v>2745</v>
      </c>
      <c r="I4" s="5752"/>
      <c r="J4" s="5752" t="s">
        <v>2746</v>
      </c>
      <c r="K4" s="5752"/>
      <c r="L4" s="5752" t="s">
        <v>2747</v>
      </c>
      <c r="M4" s="5752"/>
      <c r="N4" s="5752" t="s">
        <v>2748</v>
      </c>
      <c r="O4" s="5752"/>
      <c r="P4" s="5752" t="s">
        <v>2749</v>
      </c>
      <c r="Q4" s="5752"/>
      <c r="R4" s="5752" t="s">
        <v>2750</v>
      </c>
      <c r="S4" s="5752"/>
      <c r="T4" s="5752" t="s">
        <v>2751</v>
      </c>
      <c r="U4" s="5752"/>
      <c r="V4" s="5752" t="s">
        <v>2752</v>
      </c>
      <c r="W4" s="5752"/>
      <c r="X4" s="5752" t="s">
        <v>2753</v>
      </c>
      <c r="Y4" s="5752"/>
      <c r="Z4" s="5756" t="s">
        <v>31</v>
      </c>
      <c r="AA4" s="5756"/>
    </row>
    <row r="5" spans="1:27" x14ac:dyDescent="0.25">
      <c r="A5" s="3111" t="s">
        <v>31</v>
      </c>
      <c r="B5" s="3161">
        <f>SUM(B6)</f>
        <v>932</v>
      </c>
      <c r="C5" s="3161"/>
      <c r="D5" s="3161">
        <f>SUM(D6)</f>
        <v>520</v>
      </c>
      <c r="E5" s="3161"/>
      <c r="F5" s="3161">
        <f>SUM(F6)</f>
        <v>553</v>
      </c>
      <c r="G5" s="3161"/>
      <c r="H5" s="3161">
        <f>SUM(H6)</f>
        <v>519</v>
      </c>
      <c r="I5" s="3161"/>
      <c r="J5" s="3161">
        <f>SUM(J6)</f>
        <v>546</v>
      </c>
      <c r="K5" s="3161"/>
      <c r="L5" s="3161">
        <f>SUM(L6)</f>
        <v>544</v>
      </c>
      <c r="M5" s="3161"/>
      <c r="N5" s="3161">
        <f>SUM(N6)</f>
        <v>487</v>
      </c>
      <c r="O5" s="3161"/>
      <c r="P5" s="3161">
        <f>SUM(P6)</f>
        <v>476</v>
      </c>
      <c r="Q5" s="3161"/>
      <c r="R5" s="3161">
        <f>SUM(R6)</f>
        <v>425</v>
      </c>
      <c r="S5" s="3161"/>
      <c r="T5" s="3161">
        <f>SUM(T6)</f>
        <v>507</v>
      </c>
      <c r="U5" s="3161"/>
      <c r="V5" s="3161">
        <f>SUM(V6)</f>
        <v>507</v>
      </c>
      <c r="W5" s="3161"/>
      <c r="X5" s="3161">
        <f>SUM(X6)</f>
        <v>292</v>
      </c>
      <c r="Y5" s="3161"/>
      <c r="Z5" s="3161">
        <f>SUM(Z6)</f>
        <v>6308</v>
      </c>
      <c r="AA5" s="3162"/>
    </row>
    <row r="6" spans="1:27" x14ac:dyDescent="0.25">
      <c r="A6" s="5382">
        <v>2013</v>
      </c>
      <c r="B6" s="5383">
        <v>932</v>
      </c>
      <c r="C6" s="5383"/>
      <c r="D6" s="5383">
        <v>520</v>
      </c>
      <c r="E6" s="5383"/>
      <c r="F6" s="5383">
        <v>553</v>
      </c>
      <c r="G6" s="5383"/>
      <c r="H6" s="5383">
        <v>519</v>
      </c>
      <c r="I6" s="5383"/>
      <c r="J6" s="5383">
        <v>546</v>
      </c>
      <c r="K6" s="5383"/>
      <c r="L6" s="5383">
        <v>544</v>
      </c>
      <c r="M6" s="5383"/>
      <c r="N6" s="5383">
        <v>487</v>
      </c>
      <c r="O6" s="5383"/>
      <c r="P6" s="5383">
        <v>476</v>
      </c>
      <c r="Q6" s="5383"/>
      <c r="R6" s="5383">
        <v>425</v>
      </c>
      <c r="S6" s="5383"/>
      <c r="T6" s="5383">
        <v>507</v>
      </c>
      <c r="U6" s="5383"/>
      <c r="V6" s="5383">
        <v>507</v>
      </c>
      <c r="W6" s="5383"/>
      <c r="X6" s="5383">
        <v>292</v>
      </c>
      <c r="Y6" s="5383"/>
      <c r="Z6" s="5383">
        <v>6308</v>
      </c>
      <c r="AA6" s="5384"/>
    </row>
    <row r="7" spans="1:27" x14ac:dyDescent="0.25">
      <c r="A7" s="3119"/>
      <c r="B7" s="3119"/>
      <c r="C7" s="3119"/>
      <c r="D7" s="3119"/>
      <c r="E7" s="3119"/>
      <c r="F7" s="3119"/>
      <c r="G7" s="3119"/>
      <c r="H7" s="3119"/>
      <c r="I7" s="3119"/>
      <c r="J7" s="3119"/>
      <c r="K7" s="3119"/>
      <c r="L7" s="3119"/>
      <c r="M7" s="3119"/>
      <c r="N7" s="3119"/>
      <c r="O7" s="3119"/>
      <c r="P7" s="3119"/>
      <c r="Q7" s="3119"/>
      <c r="R7" s="3119"/>
      <c r="S7" s="3119"/>
      <c r="T7" s="3119"/>
      <c r="U7" s="3119"/>
      <c r="V7" s="3119"/>
      <c r="W7" s="3119"/>
      <c r="X7" s="3119"/>
      <c r="Y7" s="3119"/>
      <c r="Z7" s="3119"/>
    </row>
    <row r="8" spans="1:27" x14ac:dyDescent="0.25">
      <c r="A8" s="5791" t="s">
        <v>2899</v>
      </c>
      <c r="B8" s="5791"/>
      <c r="C8" s="5791"/>
      <c r="D8" s="5791"/>
      <c r="E8" s="5791"/>
      <c r="F8" s="5791"/>
      <c r="G8" s="5791"/>
      <c r="H8" s="5791"/>
      <c r="I8" s="5791"/>
      <c r="J8" s="5791"/>
      <c r="K8" s="5791"/>
      <c r="L8" s="5791"/>
      <c r="M8" s="5791"/>
      <c r="N8" s="5791"/>
      <c r="O8" s="5791"/>
      <c r="P8" s="5791"/>
      <c r="Q8" s="5791"/>
      <c r="R8" s="5791"/>
      <c r="S8" s="5791"/>
      <c r="T8" s="5791"/>
      <c r="U8" s="5791"/>
      <c r="V8" s="5791"/>
      <c r="W8" s="5791"/>
      <c r="X8" s="5791"/>
      <c r="Y8" s="3150"/>
      <c r="Z8" s="3119"/>
    </row>
    <row r="10" spans="1:27" x14ac:dyDescent="0.25">
      <c r="D10" s="3042" t="s">
        <v>2900</v>
      </c>
    </row>
  </sheetData>
  <mergeCells count="15">
    <mergeCell ref="A8:X8"/>
    <mergeCell ref="Y1:AA1"/>
    <mergeCell ref="B4:C4"/>
    <mergeCell ref="D4:E4"/>
    <mergeCell ref="F4:G4"/>
    <mergeCell ref="H4:I4"/>
    <mergeCell ref="J4:K4"/>
    <mergeCell ref="L4:M4"/>
    <mergeCell ref="N4:O4"/>
    <mergeCell ref="P4:Q4"/>
    <mergeCell ref="R4:S4"/>
    <mergeCell ref="T4:U4"/>
    <mergeCell ref="V4:W4"/>
    <mergeCell ref="X4:Y4"/>
    <mergeCell ref="Z4:AA4"/>
  </mergeCells>
  <printOptions horizontalCentered="1" verticalCentered="1"/>
  <pageMargins left="0.98425196850393704" right="0.39370078740157483" top="0.39370078740157483" bottom="0.39370078740157483" header="0" footer="0.59055118110236227"/>
  <pageSetup scale="85" orientation="landscape" r:id="rId1"/>
  <headerFooter>
    <oddFooter>&amp;L&amp;"Tahoma,Normal"264</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EB700B"/>
  </sheetPr>
  <dimension ref="A1:M26"/>
  <sheetViews>
    <sheetView showGridLines="0" view="pageBreakPreview" zoomScaleNormal="100" zoomScaleSheetLayoutView="100" workbookViewId="0">
      <selection activeCell="A10" sqref="A10"/>
    </sheetView>
  </sheetViews>
  <sheetFormatPr baseColWidth="10" defaultColWidth="12.42578125" defaultRowHeight="15" x14ac:dyDescent="0.2"/>
  <cols>
    <col min="1" max="1" width="17" style="3165" customWidth="1"/>
    <col min="2" max="2" width="12.140625" style="3165" customWidth="1"/>
    <col min="3" max="3" width="6.85546875" style="3165" customWidth="1"/>
    <col min="4" max="4" width="13.7109375" style="3165" customWidth="1"/>
    <col min="5" max="5" width="6.85546875" style="3165" customWidth="1"/>
    <col min="6" max="6" width="13.5703125" style="3165" customWidth="1"/>
    <col min="7" max="7" width="2.42578125" style="3165" customWidth="1"/>
    <col min="8" max="8" width="9.85546875" style="3165" customWidth="1"/>
    <col min="9" max="9" width="3.85546875" style="3165" customWidth="1"/>
    <col min="10" max="10" width="10.28515625" style="3165" customWidth="1"/>
    <col min="11" max="11" width="3.5703125" style="3165" customWidth="1"/>
    <col min="12" max="12" width="8" style="3165" customWidth="1"/>
    <col min="13" max="13" width="2.42578125" style="3165" customWidth="1"/>
    <col min="14" max="14" width="17.85546875" style="3165" customWidth="1"/>
    <col min="15" max="15" width="29.140625" style="3165" bestFit="1" customWidth="1"/>
    <col min="16" max="16" width="15.5703125" style="3165" customWidth="1"/>
    <col min="17" max="17" width="25.140625" style="3165" customWidth="1"/>
    <col min="18" max="18" width="22.42578125" style="3165" customWidth="1"/>
    <col min="19" max="21" width="12.42578125" style="3165"/>
    <col min="22" max="22" width="7.42578125" style="3165" customWidth="1"/>
    <col min="23" max="16384" width="12.42578125" style="3165"/>
  </cols>
  <sheetData>
    <row r="1" spans="1:13" x14ac:dyDescent="0.2">
      <c r="A1" s="3103" t="s">
        <v>5356</v>
      </c>
      <c r="B1" s="3164"/>
      <c r="C1" s="3164"/>
      <c r="D1" s="3164"/>
      <c r="E1" s="3164"/>
      <c r="F1" s="3164"/>
      <c r="G1" s="3164"/>
      <c r="H1" s="3164"/>
      <c r="I1" s="3164"/>
      <c r="J1" s="3164"/>
      <c r="K1" s="5798" t="s">
        <v>4985</v>
      </c>
      <c r="L1" s="5799"/>
      <c r="M1" s="5799"/>
    </row>
    <row r="2" spans="1:13" x14ac:dyDescent="0.2">
      <c r="A2" s="3103" t="s">
        <v>5206</v>
      </c>
      <c r="B2" s="3164"/>
      <c r="C2" s="3164"/>
      <c r="D2" s="3164"/>
      <c r="E2" s="3164"/>
      <c r="F2" s="3164"/>
      <c r="G2" s="3164"/>
      <c r="H2" s="3164"/>
      <c r="I2" s="3164"/>
      <c r="J2" s="3164"/>
      <c r="K2" s="3164"/>
      <c r="L2" s="3164"/>
      <c r="M2" s="3164"/>
    </row>
    <row r="3" spans="1:13" x14ac:dyDescent="0.2">
      <c r="A3" s="4818">
        <v>2013</v>
      </c>
      <c r="B3" s="3164"/>
      <c r="C3" s="3164"/>
      <c r="D3" s="3164"/>
      <c r="E3" s="3164"/>
      <c r="F3" s="3164"/>
      <c r="G3" s="3164"/>
      <c r="H3" s="3164"/>
      <c r="I3" s="3164"/>
      <c r="J3" s="3164"/>
      <c r="K3" s="3164"/>
      <c r="L3" s="3164"/>
      <c r="M3" s="3164"/>
    </row>
    <row r="4" spans="1:13" ht="17.25" customHeight="1" x14ac:dyDescent="0.2">
      <c r="A4" s="3164"/>
      <c r="B4" s="3164"/>
      <c r="C4" s="3164"/>
      <c r="D4" s="3163"/>
      <c r="E4" s="3163"/>
      <c r="F4" s="3164"/>
      <c r="G4" s="3164"/>
      <c r="H4" s="3164"/>
      <c r="I4" s="3164"/>
      <c r="J4" s="3164"/>
      <c r="K4" s="3164"/>
      <c r="L4" s="3164"/>
      <c r="M4" s="3164"/>
    </row>
    <row r="5" spans="1:13" ht="24.75" customHeight="1" x14ac:dyDescent="0.2">
      <c r="A5" s="4684" t="s">
        <v>2890</v>
      </c>
      <c r="B5" s="5753" t="s">
        <v>5476</v>
      </c>
      <c r="C5" s="5800"/>
      <c r="D5" s="5753" t="s">
        <v>5477</v>
      </c>
      <c r="E5" s="5800"/>
      <c r="F5" s="5800" t="s">
        <v>2902</v>
      </c>
      <c r="G5" s="5800"/>
      <c r="H5" s="5800" t="s">
        <v>2903</v>
      </c>
      <c r="I5" s="5800"/>
      <c r="J5" s="5800" t="s">
        <v>2802</v>
      </c>
      <c r="K5" s="5800"/>
      <c r="L5" s="5800" t="s">
        <v>2804</v>
      </c>
      <c r="M5" s="5800"/>
    </row>
    <row r="6" spans="1:13" x14ac:dyDescent="0.2">
      <c r="A6" s="4997" t="s">
        <v>31</v>
      </c>
      <c r="B6" s="4995">
        <f>SUM(B7:B18)</f>
        <v>606</v>
      </c>
      <c r="C6" s="4995"/>
      <c r="D6" s="4995">
        <f>SUM(D7:D18)</f>
        <v>9031</v>
      </c>
      <c r="E6" s="4995"/>
      <c r="F6" s="4995">
        <f>SUM(F7:F18)</f>
        <v>2233460.0699999998</v>
      </c>
      <c r="G6" s="4995"/>
      <c r="H6" s="4998">
        <f>SUM(H7:H18)</f>
        <v>1761</v>
      </c>
      <c r="I6" s="4998"/>
      <c r="J6" s="4998">
        <f>SUM(J7:J18)</f>
        <v>7364</v>
      </c>
      <c r="K6" s="4998"/>
      <c r="L6" s="4998">
        <f>SUM(L7:L18)</f>
        <v>1667</v>
      </c>
      <c r="M6" s="4999"/>
    </row>
    <row r="7" spans="1:13" ht="13.5" customHeight="1" x14ac:dyDescent="0.2">
      <c r="A7" s="5359" t="s">
        <v>2742</v>
      </c>
      <c r="B7" s="5330">
        <v>22</v>
      </c>
      <c r="C7" s="5330"/>
      <c r="D7" s="5330">
        <v>334</v>
      </c>
      <c r="E7" s="5330"/>
      <c r="F7" s="5330">
        <v>146336.71</v>
      </c>
      <c r="G7" s="5330"/>
      <c r="H7" s="5332">
        <v>61</v>
      </c>
      <c r="I7" s="5332"/>
      <c r="J7" s="5332">
        <v>324</v>
      </c>
      <c r="K7" s="5332"/>
      <c r="L7" s="5332">
        <v>10</v>
      </c>
      <c r="M7" s="5379"/>
    </row>
    <row r="8" spans="1:13" ht="13.5" customHeight="1" x14ac:dyDescent="0.2">
      <c r="A8" s="5336" t="s">
        <v>2743</v>
      </c>
      <c r="B8" s="5333">
        <v>42</v>
      </c>
      <c r="C8" s="5333"/>
      <c r="D8" s="5333">
        <v>760</v>
      </c>
      <c r="E8" s="5333"/>
      <c r="F8" s="5333">
        <v>88460.97</v>
      </c>
      <c r="G8" s="5333"/>
      <c r="H8" s="5335">
        <v>233</v>
      </c>
      <c r="I8" s="5335"/>
      <c r="J8" s="5335">
        <v>673</v>
      </c>
      <c r="K8" s="5335"/>
      <c r="L8" s="5335">
        <v>87</v>
      </c>
      <c r="M8" s="5380"/>
    </row>
    <row r="9" spans="1:13" ht="13.5" customHeight="1" x14ac:dyDescent="0.2">
      <c r="A9" s="5336" t="s">
        <v>2744</v>
      </c>
      <c r="B9" s="5333">
        <v>30</v>
      </c>
      <c r="C9" s="5333"/>
      <c r="D9" s="5333">
        <v>308</v>
      </c>
      <c r="E9" s="5333"/>
      <c r="F9" s="5333">
        <v>88356.54</v>
      </c>
      <c r="G9" s="5333"/>
      <c r="H9" s="5335">
        <v>11</v>
      </c>
      <c r="I9" s="5335"/>
      <c r="J9" s="5335">
        <v>255</v>
      </c>
      <c r="K9" s="5335"/>
      <c r="L9" s="5335">
        <v>53</v>
      </c>
      <c r="M9" s="5380"/>
    </row>
    <row r="10" spans="1:13" ht="13.5" customHeight="1" x14ac:dyDescent="0.2">
      <c r="A10" s="5336" t="s">
        <v>2745</v>
      </c>
      <c r="B10" s="5333">
        <v>25</v>
      </c>
      <c r="C10" s="5333"/>
      <c r="D10" s="5333">
        <v>417</v>
      </c>
      <c r="E10" s="5333"/>
      <c r="F10" s="5333">
        <v>62125.03</v>
      </c>
      <c r="G10" s="5333"/>
      <c r="H10" s="5335">
        <v>177</v>
      </c>
      <c r="I10" s="5335"/>
      <c r="J10" s="5335">
        <v>383</v>
      </c>
      <c r="K10" s="5335"/>
      <c r="L10" s="5335">
        <v>34</v>
      </c>
      <c r="M10" s="5380"/>
    </row>
    <row r="11" spans="1:13" ht="13.5" customHeight="1" x14ac:dyDescent="0.2">
      <c r="A11" s="5336" t="s">
        <v>2746</v>
      </c>
      <c r="B11" s="5333">
        <v>145</v>
      </c>
      <c r="C11" s="5333"/>
      <c r="D11" s="5333">
        <v>1844</v>
      </c>
      <c r="E11" s="5333"/>
      <c r="F11" s="5333">
        <v>261431.85</v>
      </c>
      <c r="G11" s="5333"/>
      <c r="H11" s="5335">
        <v>725</v>
      </c>
      <c r="I11" s="5335"/>
      <c r="J11" s="5335">
        <v>1778</v>
      </c>
      <c r="K11" s="5335"/>
      <c r="L11" s="5335">
        <v>66</v>
      </c>
      <c r="M11" s="5380"/>
    </row>
    <row r="12" spans="1:13" ht="13.5" customHeight="1" x14ac:dyDescent="0.2">
      <c r="A12" s="5336" t="s">
        <v>2747</v>
      </c>
      <c r="B12" s="5333">
        <v>33</v>
      </c>
      <c r="C12" s="5333"/>
      <c r="D12" s="5333">
        <v>354</v>
      </c>
      <c r="E12" s="5333"/>
      <c r="F12" s="5333">
        <v>133852.81</v>
      </c>
      <c r="G12" s="5333"/>
      <c r="H12" s="5335">
        <v>112</v>
      </c>
      <c r="I12" s="5335"/>
      <c r="J12" s="5335">
        <v>213</v>
      </c>
      <c r="K12" s="5335"/>
      <c r="L12" s="5335">
        <v>141</v>
      </c>
      <c r="M12" s="5380"/>
    </row>
    <row r="13" spans="1:13" ht="13.5" customHeight="1" x14ac:dyDescent="0.2">
      <c r="A13" s="5336" t="s">
        <v>2748</v>
      </c>
      <c r="B13" s="5333">
        <v>48</v>
      </c>
      <c r="C13" s="5333"/>
      <c r="D13" s="5333">
        <v>539</v>
      </c>
      <c r="E13" s="5333"/>
      <c r="F13" s="5333">
        <v>119029.71</v>
      </c>
      <c r="G13" s="5333"/>
      <c r="H13" s="5335">
        <v>62</v>
      </c>
      <c r="I13" s="5335"/>
      <c r="J13" s="5335">
        <v>295</v>
      </c>
      <c r="K13" s="5335"/>
      <c r="L13" s="5335">
        <v>244</v>
      </c>
      <c r="M13" s="5380"/>
    </row>
    <row r="14" spans="1:13" ht="13.5" customHeight="1" x14ac:dyDescent="0.2">
      <c r="A14" s="5336" t="s">
        <v>2749</v>
      </c>
      <c r="B14" s="5333">
        <v>37</v>
      </c>
      <c r="C14" s="5333"/>
      <c r="D14" s="5333">
        <v>679</v>
      </c>
      <c r="E14" s="5333"/>
      <c r="F14" s="5333">
        <v>161562.88</v>
      </c>
      <c r="G14" s="5333"/>
      <c r="H14" s="5335">
        <v>115</v>
      </c>
      <c r="I14" s="5335"/>
      <c r="J14" s="5335">
        <v>369</v>
      </c>
      <c r="K14" s="5335"/>
      <c r="L14" s="5335">
        <v>310</v>
      </c>
      <c r="M14" s="5380"/>
    </row>
    <row r="15" spans="1:13" ht="13.5" customHeight="1" x14ac:dyDescent="0.2">
      <c r="A15" s="5336" t="s">
        <v>2750</v>
      </c>
      <c r="B15" s="5333">
        <v>29</v>
      </c>
      <c r="C15" s="5333"/>
      <c r="D15" s="5333">
        <v>485</v>
      </c>
      <c r="E15" s="5333"/>
      <c r="F15" s="5333">
        <v>200238.07999999999</v>
      </c>
      <c r="G15" s="5333"/>
      <c r="H15" s="5335">
        <v>106</v>
      </c>
      <c r="I15" s="5335"/>
      <c r="J15" s="5335">
        <v>338</v>
      </c>
      <c r="K15" s="5335"/>
      <c r="L15" s="5335">
        <v>147</v>
      </c>
      <c r="M15" s="5380"/>
    </row>
    <row r="16" spans="1:13" ht="13.5" customHeight="1" x14ac:dyDescent="0.2">
      <c r="A16" s="5336" t="s">
        <v>2751</v>
      </c>
      <c r="B16" s="5333">
        <v>53</v>
      </c>
      <c r="C16" s="5333"/>
      <c r="D16" s="5333">
        <v>1017</v>
      </c>
      <c r="E16" s="5333"/>
      <c r="F16" s="5333">
        <v>422046.7</v>
      </c>
      <c r="G16" s="5333"/>
      <c r="H16" s="5335">
        <v>52</v>
      </c>
      <c r="I16" s="5335"/>
      <c r="J16" s="5335">
        <v>879</v>
      </c>
      <c r="K16" s="5335"/>
      <c r="L16" s="5335">
        <v>138</v>
      </c>
      <c r="M16" s="5380"/>
    </row>
    <row r="17" spans="1:13" ht="13.5" customHeight="1" x14ac:dyDescent="0.2">
      <c r="A17" s="5336" t="s">
        <v>2752</v>
      </c>
      <c r="B17" s="5333">
        <v>77</v>
      </c>
      <c r="C17" s="5333"/>
      <c r="D17" s="5333">
        <v>1218</v>
      </c>
      <c r="E17" s="5333"/>
      <c r="F17" s="5333">
        <v>475407.14</v>
      </c>
      <c r="G17" s="5333"/>
      <c r="H17" s="5335">
        <v>90</v>
      </c>
      <c r="I17" s="5335"/>
      <c r="J17" s="5335">
        <v>988</v>
      </c>
      <c r="K17" s="5335"/>
      <c r="L17" s="5335">
        <v>230</v>
      </c>
      <c r="M17" s="5380"/>
    </row>
    <row r="18" spans="1:13" ht="13.5" customHeight="1" x14ac:dyDescent="0.2">
      <c r="A18" s="5337" t="s">
        <v>2753</v>
      </c>
      <c r="B18" s="5338">
        <v>65</v>
      </c>
      <c r="C18" s="5338"/>
      <c r="D18" s="5338">
        <v>1076</v>
      </c>
      <c r="E18" s="5338"/>
      <c r="F18" s="5338">
        <v>74611.649999999994</v>
      </c>
      <c r="G18" s="5338"/>
      <c r="H18" s="5339">
        <v>17</v>
      </c>
      <c r="I18" s="5339"/>
      <c r="J18" s="5339">
        <v>869</v>
      </c>
      <c r="K18" s="5339"/>
      <c r="L18" s="5339">
        <v>207</v>
      </c>
      <c r="M18" s="5381"/>
    </row>
    <row r="19" spans="1:13" x14ac:dyDescent="0.2">
      <c r="A19" s="3164"/>
      <c r="B19" s="3164"/>
      <c r="C19" s="3164"/>
      <c r="D19" s="3164"/>
      <c r="E19" s="3164"/>
      <c r="F19" s="3164"/>
      <c r="G19" s="3164"/>
      <c r="H19" s="3164"/>
      <c r="I19" s="3164"/>
      <c r="J19" s="3164"/>
      <c r="K19" s="3164"/>
      <c r="L19" s="3164"/>
      <c r="M19" s="3164"/>
    </row>
    <row r="20" spans="1:13" s="3119" customFormat="1" ht="16.5" customHeight="1" x14ac:dyDescent="0.2">
      <c r="A20" s="3095" t="s">
        <v>5446</v>
      </c>
      <c r="B20" s="3095"/>
      <c r="C20" s="3095"/>
      <c r="D20" s="3095"/>
      <c r="E20" s="3095"/>
      <c r="F20" s="3095"/>
      <c r="G20" s="3095"/>
      <c r="H20" s="3095"/>
      <c r="I20" s="3095"/>
      <c r="J20" s="3095"/>
      <c r="K20" s="3095"/>
      <c r="L20" s="3095"/>
      <c r="M20" s="3095"/>
    </row>
    <row r="21" spans="1:13" x14ac:dyDescent="0.2">
      <c r="A21" s="3164"/>
      <c r="B21" s="3164"/>
      <c r="C21" s="3164"/>
      <c r="D21" s="3164"/>
      <c r="E21" s="3164"/>
      <c r="F21" s="3164"/>
      <c r="G21" s="3164"/>
      <c r="H21" s="3164"/>
      <c r="I21" s="3164"/>
      <c r="J21" s="3164"/>
      <c r="K21" s="3164"/>
      <c r="L21" s="3164"/>
      <c r="M21" s="3164"/>
    </row>
    <row r="22" spans="1:13" x14ac:dyDescent="0.2">
      <c r="A22" s="3164"/>
      <c r="B22" s="3164"/>
      <c r="C22" s="3164"/>
      <c r="D22" s="3164"/>
      <c r="E22" s="3164"/>
      <c r="F22" s="3164"/>
      <c r="G22" s="3164"/>
      <c r="H22" s="3164"/>
      <c r="I22" s="3164"/>
      <c r="J22" s="3164"/>
      <c r="K22" s="3164"/>
      <c r="L22" s="3164"/>
      <c r="M22" s="3164"/>
    </row>
    <row r="23" spans="1:13" x14ac:dyDescent="0.2">
      <c r="A23" s="3164"/>
      <c r="B23" s="3164"/>
      <c r="C23" s="3164"/>
      <c r="D23" s="3164"/>
      <c r="E23" s="3164"/>
      <c r="F23" s="3164"/>
      <c r="G23" s="3164"/>
      <c r="H23" s="3164"/>
      <c r="I23" s="3164"/>
      <c r="J23" s="3164"/>
      <c r="K23" s="3164"/>
      <c r="L23" s="3164"/>
      <c r="M23" s="3164"/>
    </row>
    <row r="24" spans="1:13" x14ac:dyDescent="0.2">
      <c r="A24" s="3164"/>
      <c r="B24" s="3164"/>
      <c r="C24" s="3164"/>
      <c r="D24" s="3164"/>
      <c r="E24" s="3164"/>
      <c r="F24" s="3164"/>
      <c r="G24" s="3164"/>
      <c r="H24" s="3164"/>
      <c r="I24" s="3164"/>
      <c r="J24" s="3164"/>
      <c r="K24" s="3164"/>
      <c r="L24" s="3164"/>
      <c r="M24" s="3164"/>
    </row>
    <row r="25" spans="1:13" x14ac:dyDescent="0.2">
      <c r="A25" s="3164"/>
      <c r="B25" s="3164"/>
      <c r="C25" s="3164"/>
      <c r="D25" s="3164"/>
      <c r="E25" s="3164"/>
      <c r="F25" s="3164"/>
      <c r="G25" s="3164"/>
      <c r="H25" s="3164"/>
      <c r="I25" s="3164"/>
      <c r="J25" s="3164"/>
      <c r="K25" s="3164"/>
      <c r="L25" s="3164"/>
      <c r="M25" s="3164"/>
    </row>
    <row r="26" spans="1:13" x14ac:dyDescent="0.2">
      <c r="A26" s="3164"/>
      <c r="B26" s="3164"/>
      <c r="C26" s="3164"/>
      <c r="D26" s="3164"/>
      <c r="E26" s="3164"/>
      <c r="F26" s="3164"/>
      <c r="G26" s="3164"/>
      <c r="H26" s="3164"/>
      <c r="I26" s="3164"/>
      <c r="J26" s="3164"/>
      <c r="K26" s="3164"/>
      <c r="L26" s="3164"/>
      <c r="M26" s="3164"/>
    </row>
  </sheetData>
  <mergeCells count="7">
    <mergeCell ref="K1:M1"/>
    <mergeCell ref="B5:C5"/>
    <mergeCell ref="D5:E5"/>
    <mergeCell ref="F5:G5"/>
    <mergeCell ref="H5:I5"/>
    <mergeCell ref="J5:K5"/>
    <mergeCell ref="L5:M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&amp;R&amp;"Tahoma,Normal"265</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EB700B"/>
  </sheetPr>
  <dimension ref="A1:T67"/>
  <sheetViews>
    <sheetView showGridLines="0" view="pageBreakPreview" zoomScaleNormal="100" zoomScaleSheetLayoutView="100" workbookViewId="0">
      <selection activeCell="A10" sqref="A10"/>
    </sheetView>
  </sheetViews>
  <sheetFormatPr baseColWidth="10" defaultRowHeight="15" x14ac:dyDescent="0.25"/>
  <cols>
    <col min="1" max="1" width="16" style="3042" customWidth="1"/>
    <col min="2" max="2" width="15.140625" style="3042" customWidth="1"/>
    <col min="3" max="3" width="6.5703125" style="3042" customWidth="1"/>
    <col min="4" max="4" width="11.140625" style="3042" customWidth="1"/>
    <col min="5" max="5" width="6.140625" style="3042" customWidth="1"/>
    <col min="6" max="6" width="15.28515625" style="3042" customWidth="1"/>
    <col min="7" max="7" width="5.140625" style="3042" customWidth="1"/>
    <col min="8" max="8" width="11.85546875" style="3042" customWidth="1"/>
    <col min="9" max="9" width="6" style="3042" customWidth="1"/>
    <col min="10" max="10" width="10.85546875" style="3042" customWidth="1"/>
    <col min="11" max="11" width="4" style="3042" customWidth="1"/>
    <col min="12" max="16384" width="11.42578125" style="3042"/>
  </cols>
  <sheetData>
    <row r="1" spans="1:20" ht="15.75" customHeight="1" x14ac:dyDescent="0.25">
      <c r="A1" s="3103" t="s">
        <v>5357</v>
      </c>
      <c r="B1" s="3103"/>
      <c r="C1" s="3103"/>
      <c r="D1" s="3103"/>
      <c r="E1" s="3103"/>
      <c r="F1" s="3103"/>
      <c r="G1" s="3103"/>
      <c r="H1" s="3103"/>
      <c r="I1" s="3103"/>
      <c r="J1" s="5802" t="s">
        <v>4986</v>
      </c>
      <c r="K1" s="5803"/>
      <c r="L1" s="3167"/>
      <c r="M1" s="3165"/>
      <c r="N1" s="3165"/>
      <c r="O1" s="3165"/>
      <c r="P1" s="3165"/>
      <c r="Q1" s="3165"/>
      <c r="R1" s="3165"/>
      <c r="S1" s="3165"/>
      <c r="T1" s="3165"/>
    </row>
    <row r="2" spans="1:20" ht="15.75" x14ac:dyDescent="0.25">
      <c r="A2" s="3103" t="s">
        <v>5207</v>
      </c>
      <c r="B2" s="3164"/>
      <c r="C2" s="3164"/>
      <c r="D2" s="3164"/>
      <c r="E2" s="3164"/>
      <c r="F2" s="3164"/>
      <c r="G2" s="3164"/>
      <c r="H2" s="3164"/>
      <c r="I2" s="3164"/>
      <c r="J2" s="3164"/>
      <c r="K2" s="3164"/>
      <c r="L2" s="3167"/>
      <c r="M2" s="3165"/>
      <c r="N2" s="3165"/>
      <c r="O2" s="3165"/>
      <c r="P2" s="3165"/>
      <c r="Q2" s="3165"/>
      <c r="R2" s="3165"/>
      <c r="S2" s="3165"/>
      <c r="T2" s="3165"/>
    </row>
    <row r="3" spans="1:20" ht="15.75" x14ac:dyDescent="0.25">
      <c r="A3" s="4819">
        <v>2013</v>
      </c>
      <c r="B3" s="3164"/>
      <c r="C3" s="3164"/>
      <c r="D3" s="3164"/>
      <c r="E3" s="3164"/>
      <c r="F3" s="3164"/>
      <c r="G3" s="3164"/>
      <c r="H3" s="3164"/>
      <c r="I3" s="3164"/>
      <c r="J3" s="3164"/>
      <c r="K3" s="3164"/>
      <c r="L3" s="3167"/>
      <c r="M3" s="3165"/>
      <c r="N3" s="3165"/>
      <c r="O3" s="3165"/>
      <c r="P3" s="3165"/>
      <c r="Q3" s="3165"/>
      <c r="R3" s="3165"/>
      <c r="S3" s="3165"/>
      <c r="T3" s="3165"/>
    </row>
    <row r="4" spans="1:20" ht="15.75" x14ac:dyDescent="0.25">
      <c r="A4" s="3164"/>
      <c r="B4" s="3164"/>
      <c r="C4" s="3164"/>
      <c r="D4" s="3164"/>
      <c r="E4" s="3164"/>
      <c r="F4" s="3164"/>
      <c r="G4" s="3164"/>
      <c r="H4" s="3164"/>
      <c r="I4" s="3164"/>
      <c r="J4" s="3164"/>
      <c r="K4" s="3164"/>
      <c r="L4" s="3165"/>
      <c r="M4" s="3165"/>
      <c r="N4" s="3165"/>
      <c r="O4" s="3165"/>
      <c r="P4" s="3165"/>
      <c r="Q4" s="3165"/>
      <c r="R4" s="3165"/>
      <c r="S4" s="3165"/>
      <c r="T4" s="3165"/>
    </row>
    <row r="5" spans="1:20" ht="26.25" customHeight="1" x14ac:dyDescent="0.25">
      <c r="A5" s="4685" t="s">
        <v>2890</v>
      </c>
      <c r="B5" s="5800" t="s">
        <v>5478</v>
      </c>
      <c r="C5" s="5804"/>
      <c r="D5" s="5804" t="s">
        <v>2904</v>
      </c>
      <c r="E5" s="5804"/>
      <c r="F5" s="5753" t="s">
        <v>5479</v>
      </c>
      <c r="G5" s="5804"/>
      <c r="H5" s="5753" t="s">
        <v>5480</v>
      </c>
      <c r="I5" s="5804"/>
      <c r="J5" s="5804" t="s">
        <v>2907</v>
      </c>
      <c r="K5" s="5804"/>
      <c r="L5" s="3165"/>
      <c r="M5" s="3165"/>
      <c r="N5" s="3165"/>
      <c r="O5" s="3165"/>
      <c r="P5" s="3165"/>
      <c r="Q5" s="3165"/>
      <c r="R5" s="3165"/>
      <c r="S5" s="3165"/>
      <c r="T5" s="3165"/>
    </row>
    <row r="6" spans="1:20" ht="15.75" x14ac:dyDescent="0.25">
      <c r="A6" s="3062" t="s">
        <v>31</v>
      </c>
      <c r="B6" s="3166">
        <f>SUM(B7:B18)</f>
        <v>1250</v>
      </c>
      <c r="C6" s="3166"/>
      <c r="D6" s="3166">
        <f>SUM(D7:D18)</f>
        <v>657</v>
      </c>
      <c r="E6" s="3166"/>
      <c r="F6" s="3166">
        <f>SUM(F7:F18)</f>
        <v>6239</v>
      </c>
      <c r="G6" s="3166"/>
      <c r="H6" s="3166">
        <f>SUM(H7:H18)</f>
        <v>1232</v>
      </c>
      <c r="I6" s="3166"/>
      <c r="J6" s="3166">
        <f>SUM(J7:J18)</f>
        <v>1460</v>
      </c>
      <c r="K6" s="3168"/>
      <c r="L6" s="3165"/>
      <c r="M6" s="3165"/>
      <c r="N6" s="3165"/>
      <c r="O6" s="3165"/>
      <c r="P6" s="3165"/>
      <c r="Q6" s="3165"/>
      <c r="R6" s="3165"/>
      <c r="S6" s="3165"/>
      <c r="T6" s="3165"/>
    </row>
    <row r="7" spans="1:20" ht="15.75" x14ac:dyDescent="0.25">
      <c r="A7" s="5341" t="s">
        <v>2742</v>
      </c>
      <c r="B7" s="5373">
        <v>26</v>
      </c>
      <c r="C7" s="5373"/>
      <c r="D7" s="5373">
        <v>46</v>
      </c>
      <c r="E7" s="5373"/>
      <c r="F7" s="5373">
        <v>231</v>
      </c>
      <c r="G7" s="5373"/>
      <c r="H7" s="5373">
        <v>20</v>
      </c>
      <c r="I7" s="5373"/>
      <c r="J7" s="5373">
        <v>83</v>
      </c>
      <c r="K7" s="5374"/>
      <c r="L7" s="3165"/>
      <c r="M7" s="3165"/>
      <c r="N7" s="3165"/>
      <c r="O7" s="3165"/>
      <c r="P7" s="3165"/>
      <c r="Q7" s="3165"/>
      <c r="R7" s="3165"/>
      <c r="S7" s="3165"/>
      <c r="T7" s="3165"/>
    </row>
    <row r="8" spans="1:20" ht="15.75" x14ac:dyDescent="0.25">
      <c r="A8" s="5345" t="s">
        <v>2743</v>
      </c>
      <c r="B8" s="5375">
        <v>125</v>
      </c>
      <c r="C8" s="5375"/>
      <c r="D8" s="5375">
        <v>31</v>
      </c>
      <c r="E8" s="5375"/>
      <c r="F8" s="5375">
        <v>491</v>
      </c>
      <c r="G8" s="5375"/>
      <c r="H8" s="5375">
        <v>133</v>
      </c>
      <c r="I8" s="5375"/>
      <c r="J8" s="5375">
        <v>136</v>
      </c>
      <c r="K8" s="5376"/>
      <c r="L8" s="3165"/>
      <c r="M8" s="3165"/>
      <c r="N8" s="3165"/>
      <c r="O8" s="3165"/>
      <c r="P8" s="3165"/>
      <c r="Q8" s="3165"/>
      <c r="R8" s="3165"/>
      <c r="S8" s="3165"/>
      <c r="T8" s="3165"/>
    </row>
    <row r="9" spans="1:20" ht="15.75" x14ac:dyDescent="0.25">
      <c r="A9" s="5345" t="s">
        <v>2744</v>
      </c>
      <c r="B9" s="5375">
        <v>132</v>
      </c>
      <c r="C9" s="5375"/>
      <c r="D9" s="5375">
        <v>30</v>
      </c>
      <c r="E9" s="5375"/>
      <c r="F9" s="5375">
        <v>231</v>
      </c>
      <c r="G9" s="5375"/>
      <c r="H9" s="5375">
        <v>30</v>
      </c>
      <c r="I9" s="5375"/>
      <c r="J9" s="5375">
        <v>47</v>
      </c>
      <c r="K9" s="5376"/>
      <c r="L9" s="3165"/>
      <c r="M9" s="3165"/>
      <c r="N9" s="3165"/>
      <c r="O9" s="3165"/>
      <c r="P9" s="3165"/>
      <c r="Q9" s="3165"/>
      <c r="R9" s="3165"/>
      <c r="S9" s="3165"/>
      <c r="T9" s="3165"/>
    </row>
    <row r="10" spans="1:20" ht="15.75" x14ac:dyDescent="0.25">
      <c r="A10" s="5345" t="s">
        <v>2745</v>
      </c>
      <c r="B10" s="5375">
        <v>123</v>
      </c>
      <c r="C10" s="5375"/>
      <c r="D10" s="5375">
        <v>25</v>
      </c>
      <c r="E10" s="5375"/>
      <c r="F10" s="5375">
        <v>269</v>
      </c>
      <c r="G10" s="5375"/>
      <c r="H10" s="5375">
        <v>64</v>
      </c>
      <c r="I10" s="5375"/>
      <c r="J10" s="5375">
        <v>84</v>
      </c>
      <c r="K10" s="5376"/>
      <c r="L10" s="3165"/>
      <c r="M10" s="3165"/>
      <c r="N10" s="3165"/>
      <c r="O10" s="3165"/>
      <c r="P10" s="3165"/>
      <c r="Q10" s="3165"/>
      <c r="R10" s="3165"/>
      <c r="S10" s="3165"/>
      <c r="T10" s="3165"/>
    </row>
    <row r="11" spans="1:20" ht="15.75" x14ac:dyDescent="0.25">
      <c r="A11" s="5345" t="s">
        <v>2746</v>
      </c>
      <c r="B11" s="5375">
        <v>428</v>
      </c>
      <c r="C11" s="5375"/>
      <c r="D11" s="5375">
        <v>178</v>
      </c>
      <c r="E11" s="5375"/>
      <c r="F11" s="5375">
        <v>1307</v>
      </c>
      <c r="G11" s="5375"/>
      <c r="H11" s="5375">
        <v>180</v>
      </c>
      <c r="I11" s="5375"/>
      <c r="J11" s="5375">
        <v>357</v>
      </c>
      <c r="K11" s="5376"/>
      <c r="L11" s="3165"/>
      <c r="M11" s="3165"/>
      <c r="N11" s="3165"/>
      <c r="O11" s="3165"/>
      <c r="P11" s="3165"/>
      <c r="Q11" s="3165"/>
      <c r="R11" s="3165"/>
      <c r="S11" s="3165"/>
      <c r="T11" s="3165"/>
    </row>
    <row r="12" spans="1:20" ht="15.75" x14ac:dyDescent="0.25">
      <c r="A12" s="5345" t="s">
        <v>2747</v>
      </c>
      <c r="B12" s="5375">
        <v>26</v>
      </c>
      <c r="C12" s="5375"/>
      <c r="D12" s="5375">
        <v>12</v>
      </c>
      <c r="E12" s="5375"/>
      <c r="F12" s="5375">
        <v>282</v>
      </c>
      <c r="G12" s="5375"/>
      <c r="H12" s="5375">
        <v>20</v>
      </c>
      <c r="I12" s="5375"/>
      <c r="J12" s="5375">
        <v>52</v>
      </c>
      <c r="K12" s="5376"/>
      <c r="L12" s="3165"/>
      <c r="M12" s="3165"/>
      <c r="N12" s="3165"/>
      <c r="O12" s="3165"/>
      <c r="P12" s="3165"/>
      <c r="Q12" s="3165"/>
      <c r="R12" s="3165"/>
      <c r="S12" s="3165"/>
      <c r="T12" s="3165"/>
    </row>
    <row r="13" spans="1:20" ht="15.75" x14ac:dyDescent="0.25">
      <c r="A13" s="5345" t="s">
        <v>2748</v>
      </c>
      <c r="B13" s="5375">
        <v>68</v>
      </c>
      <c r="C13" s="5375"/>
      <c r="D13" s="5375">
        <v>31</v>
      </c>
      <c r="E13" s="5375"/>
      <c r="F13" s="5375">
        <v>341</v>
      </c>
      <c r="G13" s="5375"/>
      <c r="H13" s="5375">
        <v>99</v>
      </c>
      <c r="I13" s="5375"/>
      <c r="J13" s="5375">
        <v>99</v>
      </c>
      <c r="K13" s="5376"/>
      <c r="L13" s="3165"/>
      <c r="M13" s="3165"/>
      <c r="N13" s="3165"/>
      <c r="O13" s="3165"/>
      <c r="P13" s="3165"/>
      <c r="Q13" s="3165"/>
      <c r="R13" s="3165"/>
      <c r="S13" s="3165"/>
      <c r="T13" s="3165"/>
    </row>
    <row r="14" spans="1:20" ht="15.75" x14ac:dyDescent="0.25">
      <c r="A14" s="5345" t="s">
        <v>2749</v>
      </c>
      <c r="B14" s="5375">
        <v>45</v>
      </c>
      <c r="C14" s="5375"/>
      <c r="D14" s="5375">
        <v>34</v>
      </c>
      <c r="E14" s="5375"/>
      <c r="F14" s="5375">
        <v>419</v>
      </c>
      <c r="G14" s="5375"/>
      <c r="H14" s="5375">
        <v>181</v>
      </c>
      <c r="I14" s="5375"/>
      <c r="J14" s="5375">
        <v>79</v>
      </c>
      <c r="K14" s="5376"/>
      <c r="L14" s="3165"/>
      <c r="M14" s="3165"/>
      <c r="N14" s="3165"/>
      <c r="O14" s="3165"/>
      <c r="P14" s="3165"/>
      <c r="Q14" s="3165"/>
      <c r="R14" s="3165"/>
      <c r="S14" s="3165"/>
      <c r="T14" s="3165"/>
    </row>
    <row r="15" spans="1:20" ht="15.75" x14ac:dyDescent="0.25">
      <c r="A15" s="5345" t="s">
        <v>2750</v>
      </c>
      <c r="B15" s="5375">
        <v>19</v>
      </c>
      <c r="C15" s="5375"/>
      <c r="D15" s="5375">
        <v>40</v>
      </c>
      <c r="E15" s="5375"/>
      <c r="F15" s="5375">
        <v>156</v>
      </c>
      <c r="G15" s="5375"/>
      <c r="H15" s="5375">
        <v>215</v>
      </c>
      <c r="I15" s="5375"/>
      <c r="J15" s="5375">
        <v>114</v>
      </c>
      <c r="K15" s="5376"/>
      <c r="L15" s="3165"/>
      <c r="M15" s="3165"/>
      <c r="N15" s="3165"/>
      <c r="O15" s="3165"/>
      <c r="P15" s="3165"/>
      <c r="Q15" s="3165"/>
      <c r="R15" s="3165"/>
      <c r="S15" s="3165"/>
      <c r="T15" s="3165"/>
    </row>
    <row r="16" spans="1:20" ht="15.75" x14ac:dyDescent="0.25">
      <c r="A16" s="5345" t="s">
        <v>2751</v>
      </c>
      <c r="B16" s="5375">
        <v>63</v>
      </c>
      <c r="C16" s="5375"/>
      <c r="D16" s="5375">
        <v>36</v>
      </c>
      <c r="E16" s="5375"/>
      <c r="F16" s="5375">
        <v>863</v>
      </c>
      <c r="G16" s="5375"/>
      <c r="H16" s="5375">
        <v>53</v>
      </c>
      <c r="I16" s="5375"/>
      <c r="J16" s="5375">
        <v>101</v>
      </c>
      <c r="K16" s="5376"/>
      <c r="L16" s="3165"/>
      <c r="M16" s="3165"/>
      <c r="N16" s="3165"/>
      <c r="O16" s="3165"/>
      <c r="P16" s="3165"/>
      <c r="Q16" s="3165"/>
      <c r="R16" s="3165"/>
      <c r="S16" s="3165"/>
      <c r="T16" s="3165"/>
    </row>
    <row r="17" spans="1:20" ht="15.75" x14ac:dyDescent="0.25">
      <c r="A17" s="5345" t="s">
        <v>2752</v>
      </c>
      <c r="B17" s="5375">
        <v>125</v>
      </c>
      <c r="C17" s="5375"/>
      <c r="D17" s="5375">
        <v>110</v>
      </c>
      <c r="E17" s="5375"/>
      <c r="F17" s="5375">
        <v>830</v>
      </c>
      <c r="G17" s="5375"/>
      <c r="H17" s="5375">
        <v>134</v>
      </c>
      <c r="I17" s="5375"/>
      <c r="J17" s="5375">
        <v>154</v>
      </c>
      <c r="K17" s="5376"/>
      <c r="L17" s="3165"/>
      <c r="M17" s="3165"/>
      <c r="N17" s="3165"/>
      <c r="O17" s="3165"/>
      <c r="P17" s="3165"/>
      <c r="Q17" s="3165"/>
      <c r="R17" s="3165"/>
      <c r="S17" s="3165"/>
      <c r="T17" s="3165"/>
    </row>
    <row r="18" spans="1:20" ht="15.75" x14ac:dyDescent="0.25">
      <c r="A18" s="5371" t="s">
        <v>2753</v>
      </c>
      <c r="B18" s="5377">
        <v>70</v>
      </c>
      <c r="C18" s="5377"/>
      <c r="D18" s="5377">
        <v>84</v>
      </c>
      <c r="E18" s="5377"/>
      <c r="F18" s="5377">
        <v>819</v>
      </c>
      <c r="G18" s="5377"/>
      <c r="H18" s="5377">
        <v>103</v>
      </c>
      <c r="I18" s="5377"/>
      <c r="J18" s="5377">
        <v>154</v>
      </c>
      <c r="K18" s="5378"/>
      <c r="L18" s="3165"/>
      <c r="M18" s="3165"/>
      <c r="N18" s="3165"/>
      <c r="O18" s="3165"/>
      <c r="P18" s="3165"/>
      <c r="Q18" s="3165"/>
      <c r="R18" s="3165"/>
      <c r="S18" s="3165"/>
      <c r="T18" s="3165"/>
    </row>
    <row r="19" spans="1:20" ht="15.75" x14ac:dyDescent="0.25">
      <c r="A19" s="3165"/>
      <c r="B19" s="3165"/>
      <c r="C19" s="3165"/>
      <c r="D19" s="3165"/>
      <c r="E19" s="3165"/>
      <c r="F19" s="3165"/>
      <c r="G19" s="3165"/>
      <c r="H19" s="3165"/>
      <c r="I19" s="3165"/>
      <c r="J19" s="3165"/>
      <c r="K19" s="3165"/>
      <c r="L19" s="3165"/>
      <c r="M19" s="3165"/>
      <c r="N19" s="3165"/>
      <c r="O19" s="3165"/>
      <c r="P19" s="3165"/>
      <c r="Q19" s="3165"/>
      <c r="R19" s="3165"/>
      <c r="S19" s="3165"/>
      <c r="T19" s="3165"/>
    </row>
    <row r="20" spans="1:20" ht="30.75" customHeight="1" x14ac:dyDescent="0.25">
      <c r="A20" s="5755" t="s">
        <v>5446</v>
      </c>
      <c r="B20" s="5801"/>
      <c r="C20" s="5801"/>
      <c r="D20" s="5801"/>
      <c r="E20" s="5801"/>
      <c r="F20" s="5801"/>
      <c r="G20" s="5801"/>
      <c r="H20" s="5801"/>
      <c r="I20" s="5801"/>
      <c r="J20" s="5801"/>
      <c r="K20" s="5801"/>
      <c r="L20" s="3165"/>
      <c r="M20" s="3165"/>
      <c r="N20" s="3165"/>
      <c r="O20" s="3165"/>
      <c r="P20" s="3165"/>
      <c r="Q20" s="3165"/>
      <c r="R20" s="3165"/>
      <c r="S20" s="3165"/>
      <c r="T20" s="3165"/>
    </row>
    <row r="21" spans="1:20" ht="15.75" x14ac:dyDescent="0.25">
      <c r="A21" s="3165"/>
      <c r="B21" s="3165"/>
      <c r="C21" s="3165"/>
      <c r="D21" s="3165"/>
      <c r="E21" s="3165"/>
      <c r="F21" s="3165"/>
      <c r="G21" s="3165"/>
      <c r="H21" s="3165"/>
      <c r="I21" s="3165"/>
      <c r="J21" s="3165"/>
      <c r="K21" s="3165"/>
      <c r="L21" s="3165"/>
      <c r="M21" s="3165"/>
      <c r="N21" s="3165"/>
      <c r="O21" s="3165"/>
      <c r="P21" s="3165"/>
      <c r="Q21" s="3165"/>
      <c r="R21" s="3165"/>
      <c r="S21" s="3165"/>
      <c r="T21" s="3165"/>
    </row>
    <row r="22" spans="1:20" ht="15.75" x14ac:dyDescent="0.25">
      <c r="A22" s="3165"/>
      <c r="B22" s="3165"/>
      <c r="C22" s="3165"/>
      <c r="D22" s="3165"/>
      <c r="E22" s="3165"/>
      <c r="F22" s="3165"/>
      <c r="G22" s="3165"/>
      <c r="H22" s="3165"/>
      <c r="I22" s="3165"/>
      <c r="J22" s="3165"/>
      <c r="K22" s="3165"/>
      <c r="L22" s="3165"/>
      <c r="M22" s="3165"/>
      <c r="N22" s="3165"/>
      <c r="O22" s="3165"/>
      <c r="P22" s="3165"/>
      <c r="Q22" s="3165"/>
      <c r="R22" s="3165"/>
      <c r="S22" s="3165"/>
      <c r="T22" s="3165"/>
    </row>
    <row r="23" spans="1:20" ht="15.75" x14ac:dyDescent="0.25">
      <c r="A23" s="3165"/>
      <c r="B23" s="3165"/>
      <c r="C23" s="3165"/>
      <c r="D23" s="3165"/>
      <c r="E23" s="3165"/>
      <c r="F23" s="3165"/>
      <c r="G23" s="3165"/>
      <c r="H23" s="3165"/>
      <c r="I23" s="3165"/>
      <c r="J23" s="3165"/>
      <c r="K23" s="3165"/>
      <c r="L23" s="3165"/>
      <c r="M23" s="3165"/>
      <c r="N23" s="3165"/>
      <c r="O23" s="3165"/>
      <c r="P23" s="3165"/>
      <c r="Q23" s="3165"/>
      <c r="R23" s="3165"/>
      <c r="S23" s="3165"/>
      <c r="T23" s="3165"/>
    </row>
    <row r="24" spans="1:20" ht="15.75" x14ac:dyDescent="0.25">
      <c r="A24" s="3165"/>
      <c r="B24" s="3165"/>
      <c r="C24" s="3165"/>
      <c r="D24" s="3165"/>
      <c r="E24" s="3165"/>
      <c r="F24" s="3165"/>
      <c r="G24" s="3165"/>
      <c r="H24" s="3165"/>
      <c r="I24" s="3165"/>
      <c r="J24" s="3165"/>
      <c r="K24" s="3165"/>
      <c r="L24" s="3165"/>
      <c r="M24" s="3165"/>
      <c r="N24" s="3165"/>
      <c r="O24" s="3165"/>
      <c r="P24" s="3165"/>
      <c r="Q24" s="3165"/>
      <c r="R24" s="3165"/>
      <c r="S24" s="3165"/>
      <c r="T24" s="3165"/>
    </row>
    <row r="25" spans="1:20" ht="15.75" x14ac:dyDescent="0.25">
      <c r="A25" s="3165"/>
      <c r="B25" s="3165"/>
      <c r="C25" s="3165"/>
      <c r="D25" s="3165"/>
      <c r="E25" s="3165"/>
      <c r="F25" s="3165"/>
      <c r="G25" s="3165"/>
      <c r="H25" s="3165"/>
      <c r="I25" s="3165"/>
      <c r="J25" s="3165"/>
      <c r="K25" s="3165"/>
      <c r="L25" s="3165"/>
      <c r="M25" s="3165"/>
      <c r="N25" s="3165"/>
      <c r="O25" s="3165"/>
      <c r="P25" s="3165"/>
      <c r="Q25" s="3165"/>
      <c r="R25" s="3165"/>
      <c r="S25" s="3165"/>
      <c r="T25" s="3165"/>
    </row>
    <row r="26" spans="1:20" ht="15.75" x14ac:dyDescent="0.25">
      <c r="A26" s="3165"/>
      <c r="B26" s="3165"/>
      <c r="C26" s="3165"/>
      <c r="D26" s="3165"/>
      <c r="E26" s="3165"/>
      <c r="F26" s="3165"/>
      <c r="G26" s="3165"/>
      <c r="H26" s="3165"/>
      <c r="I26" s="3165"/>
      <c r="J26" s="3165"/>
      <c r="K26" s="3165"/>
      <c r="L26" s="3165"/>
      <c r="M26" s="3165"/>
      <c r="N26" s="3165"/>
      <c r="O26" s="3165"/>
      <c r="P26" s="3165"/>
      <c r="Q26" s="3165"/>
      <c r="R26" s="3165"/>
      <c r="S26" s="3165"/>
      <c r="T26" s="3165"/>
    </row>
    <row r="27" spans="1:20" ht="15.75" x14ac:dyDescent="0.25">
      <c r="A27" s="3165"/>
      <c r="B27" s="3165"/>
      <c r="C27" s="3165"/>
      <c r="D27" s="3165"/>
      <c r="E27" s="3165"/>
      <c r="F27" s="3165"/>
      <c r="G27" s="3165"/>
      <c r="H27" s="3165"/>
      <c r="I27" s="3165"/>
      <c r="J27" s="3165"/>
      <c r="K27" s="3165"/>
      <c r="L27" s="3165"/>
      <c r="M27" s="3165"/>
      <c r="N27" s="3165"/>
      <c r="O27" s="3165"/>
      <c r="P27" s="3165"/>
      <c r="Q27" s="3165"/>
      <c r="R27" s="3165"/>
      <c r="S27" s="3165"/>
      <c r="T27" s="3165"/>
    </row>
    <row r="28" spans="1:20" ht="15.75" x14ac:dyDescent="0.25">
      <c r="A28" s="3165"/>
      <c r="B28" s="3165"/>
      <c r="C28" s="3165"/>
      <c r="D28" s="3165"/>
      <c r="E28" s="3165"/>
      <c r="F28" s="3165"/>
      <c r="G28" s="3165"/>
      <c r="H28" s="3165"/>
      <c r="I28" s="3165"/>
      <c r="J28" s="3165"/>
      <c r="K28" s="3165"/>
      <c r="L28" s="3165"/>
      <c r="M28" s="3165"/>
      <c r="N28" s="3165"/>
      <c r="O28" s="3165"/>
      <c r="P28" s="3165"/>
      <c r="Q28" s="3165"/>
      <c r="R28" s="3165"/>
      <c r="S28" s="3165"/>
      <c r="T28" s="3165"/>
    </row>
    <row r="29" spans="1:20" ht="15.75" x14ac:dyDescent="0.25">
      <c r="A29" s="3165"/>
      <c r="B29" s="3165"/>
      <c r="C29" s="3165"/>
      <c r="D29" s="3165"/>
      <c r="E29" s="3165"/>
      <c r="F29" s="3165"/>
      <c r="G29" s="3165"/>
      <c r="H29" s="3165"/>
      <c r="I29" s="3165"/>
      <c r="J29" s="3165"/>
      <c r="K29" s="3165"/>
      <c r="L29" s="3165"/>
      <c r="M29" s="3165"/>
      <c r="N29" s="3165"/>
      <c r="O29" s="3165"/>
      <c r="P29" s="3165"/>
      <c r="Q29" s="3165"/>
      <c r="R29" s="3165"/>
      <c r="S29" s="3165"/>
      <c r="T29" s="3165"/>
    </row>
    <row r="30" spans="1:20" ht="15.75" x14ac:dyDescent="0.25">
      <c r="A30" s="3165"/>
      <c r="B30" s="3165"/>
      <c r="C30" s="3165"/>
      <c r="D30" s="3165"/>
      <c r="E30" s="3165"/>
      <c r="F30" s="3165"/>
      <c r="G30" s="3165"/>
      <c r="H30" s="3165"/>
      <c r="I30" s="3165"/>
      <c r="J30" s="3165"/>
      <c r="K30" s="3165"/>
      <c r="L30" s="3165"/>
      <c r="M30" s="3165"/>
      <c r="N30" s="3165"/>
      <c r="O30" s="3165"/>
      <c r="P30" s="3165"/>
      <c r="Q30" s="3165"/>
      <c r="R30" s="3165"/>
      <c r="S30" s="3165"/>
      <c r="T30" s="3165"/>
    </row>
    <row r="31" spans="1:20" ht="15.75" x14ac:dyDescent="0.25">
      <c r="A31" s="3165"/>
      <c r="B31" s="3165"/>
      <c r="C31" s="3165"/>
      <c r="D31" s="3165"/>
      <c r="E31" s="3165"/>
      <c r="F31" s="3165"/>
      <c r="G31" s="3165"/>
      <c r="H31" s="3165"/>
      <c r="I31" s="3165"/>
      <c r="J31" s="3165"/>
      <c r="K31" s="3165"/>
      <c r="L31" s="3165"/>
      <c r="M31" s="3165"/>
      <c r="N31" s="3165"/>
      <c r="O31" s="3165"/>
      <c r="P31" s="3165"/>
      <c r="Q31" s="3165"/>
      <c r="R31" s="3165"/>
      <c r="S31" s="3165"/>
      <c r="T31" s="3165"/>
    </row>
    <row r="32" spans="1:20" ht="15.75" x14ac:dyDescent="0.25">
      <c r="A32" s="3165"/>
      <c r="B32" s="3165"/>
      <c r="C32" s="3165"/>
      <c r="D32" s="3165"/>
      <c r="E32" s="3165"/>
      <c r="F32" s="3165"/>
      <c r="G32" s="3165"/>
      <c r="H32" s="3165"/>
      <c r="I32" s="3165"/>
      <c r="J32" s="3165"/>
      <c r="K32" s="3165"/>
      <c r="L32" s="3165"/>
      <c r="M32" s="3165"/>
      <c r="N32" s="3165"/>
      <c r="O32" s="3165"/>
      <c r="P32" s="3165"/>
      <c r="Q32" s="3165"/>
      <c r="R32" s="3165"/>
      <c r="S32" s="3165"/>
      <c r="T32" s="3165"/>
    </row>
    <row r="33" spans="1:20" ht="15.75" x14ac:dyDescent="0.25">
      <c r="A33" s="3165"/>
      <c r="B33" s="3165"/>
      <c r="C33" s="3165"/>
      <c r="D33" s="3165"/>
      <c r="E33" s="3165"/>
      <c r="F33" s="3165"/>
      <c r="G33" s="3165"/>
      <c r="H33" s="3165"/>
      <c r="I33" s="3165"/>
      <c r="J33" s="3169"/>
      <c r="K33" s="3165"/>
      <c r="L33" s="3165"/>
      <c r="M33" s="3165"/>
      <c r="N33" s="3165"/>
      <c r="O33" s="3165"/>
      <c r="P33" s="3165"/>
      <c r="Q33" s="3165"/>
      <c r="R33" s="3165"/>
      <c r="S33" s="3165"/>
      <c r="T33" s="3169"/>
    </row>
    <row r="34" spans="1:20" ht="15.75" x14ac:dyDescent="0.25">
      <c r="A34" s="3167"/>
      <c r="B34" s="3165"/>
      <c r="C34" s="3165"/>
      <c r="D34" s="3165"/>
      <c r="E34" s="3165"/>
      <c r="F34" s="3165"/>
      <c r="G34" s="3165"/>
      <c r="H34" s="3165"/>
      <c r="I34" s="3165"/>
      <c r="J34" s="3165"/>
      <c r="K34" s="3165"/>
      <c r="L34" s="3167"/>
      <c r="M34" s="3165"/>
      <c r="N34" s="3165"/>
      <c r="O34" s="3165"/>
      <c r="P34" s="3165"/>
      <c r="Q34" s="3165"/>
      <c r="R34" s="3165"/>
      <c r="S34" s="3165"/>
      <c r="T34" s="3165"/>
    </row>
    <row r="35" spans="1:20" ht="15.75" x14ac:dyDescent="0.25">
      <c r="A35" s="3167"/>
      <c r="B35" s="3165"/>
      <c r="C35" s="3165"/>
      <c r="D35" s="3165"/>
      <c r="E35" s="3165"/>
      <c r="F35" s="3165"/>
      <c r="G35" s="3165"/>
      <c r="H35" s="3165"/>
      <c r="I35" s="3165"/>
      <c r="J35" s="3165"/>
      <c r="K35" s="3165"/>
      <c r="L35" s="3167"/>
      <c r="M35" s="3165"/>
      <c r="N35" s="3165"/>
      <c r="O35" s="3165"/>
      <c r="P35" s="3165"/>
      <c r="Q35" s="3165"/>
      <c r="R35" s="3165"/>
      <c r="S35" s="3165"/>
      <c r="T35" s="3165"/>
    </row>
    <row r="36" spans="1:20" ht="15.75" x14ac:dyDescent="0.25">
      <c r="A36" s="3167"/>
      <c r="B36" s="3165"/>
      <c r="C36" s="3165"/>
      <c r="D36" s="3165"/>
      <c r="E36" s="3165"/>
      <c r="F36" s="3165"/>
      <c r="G36" s="3165"/>
      <c r="H36" s="3165"/>
      <c r="I36" s="3165"/>
      <c r="J36" s="3165"/>
      <c r="K36" s="3165"/>
      <c r="L36" s="3167"/>
      <c r="M36" s="3165"/>
      <c r="N36" s="3165"/>
      <c r="O36" s="3165"/>
      <c r="P36" s="3165"/>
      <c r="Q36" s="3165"/>
      <c r="R36" s="3165"/>
      <c r="S36" s="3165"/>
      <c r="T36" s="3165"/>
    </row>
    <row r="37" spans="1:20" ht="15.75" x14ac:dyDescent="0.25">
      <c r="A37" s="3165"/>
      <c r="B37" s="3165"/>
      <c r="C37" s="3165"/>
      <c r="D37" s="3165"/>
      <c r="E37" s="3165"/>
      <c r="F37" s="3165"/>
      <c r="G37" s="3165"/>
      <c r="H37" s="3165"/>
      <c r="I37" s="3165"/>
      <c r="J37" s="3165"/>
      <c r="K37" s="3165"/>
      <c r="L37" s="3165"/>
      <c r="M37" s="3165"/>
      <c r="N37" s="3165"/>
      <c r="O37" s="3165"/>
      <c r="P37" s="3165"/>
      <c r="Q37" s="3165"/>
      <c r="R37" s="3165"/>
      <c r="S37" s="3165"/>
      <c r="T37" s="3165"/>
    </row>
    <row r="38" spans="1:20" ht="15.75" x14ac:dyDescent="0.25">
      <c r="A38" s="3165"/>
      <c r="B38" s="3165"/>
      <c r="C38" s="3165"/>
      <c r="D38" s="3165"/>
      <c r="E38" s="3165"/>
      <c r="F38" s="3165"/>
      <c r="G38" s="3165"/>
      <c r="H38" s="3165"/>
      <c r="I38" s="3165"/>
      <c r="J38" s="3165"/>
      <c r="K38" s="3165"/>
      <c r="L38" s="3165"/>
      <c r="M38" s="3165"/>
      <c r="N38" s="3165"/>
      <c r="O38" s="3165"/>
      <c r="P38" s="3165"/>
      <c r="Q38" s="3165"/>
      <c r="R38" s="3165"/>
      <c r="S38" s="3165"/>
      <c r="T38" s="3165"/>
    </row>
    <row r="39" spans="1:20" ht="15.75" x14ac:dyDescent="0.25">
      <c r="A39" s="3165"/>
      <c r="B39" s="3165"/>
      <c r="C39" s="3165"/>
      <c r="D39" s="3165"/>
      <c r="E39" s="3165"/>
      <c r="F39" s="3165"/>
      <c r="G39" s="3165"/>
      <c r="H39" s="3165"/>
      <c r="I39" s="3165"/>
      <c r="J39" s="3165"/>
      <c r="K39" s="3165"/>
      <c r="L39" s="3165"/>
      <c r="M39" s="3165"/>
      <c r="N39" s="3165"/>
      <c r="O39" s="3165"/>
      <c r="P39" s="3165"/>
      <c r="Q39" s="3165"/>
      <c r="R39" s="3165"/>
      <c r="S39" s="3165"/>
      <c r="T39" s="3165"/>
    </row>
    <row r="40" spans="1:20" ht="15.75" x14ac:dyDescent="0.25">
      <c r="A40" s="3165"/>
      <c r="B40" s="3165"/>
      <c r="C40" s="3165"/>
      <c r="D40" s="3165"/>
      <c r="E40" s="3165"/>
      <c r="F40" s="3165"/>
      <c r="G40" s="3165"/>
      <c r="H40" s="3165"/>
      <c r="I40" s="3165"/>
      <c r="J40" s="3165"/>
      <c r="K40" s="3165"/>
      <c r="L40" s="3165"/>
      <c r="M40" s="3165"/>
      <c r="N40" s="3165"/>
      <c r="O40" s="3165"/>
      <c r="P40" s="3165"/>
      <c r="Q40" s="3165"/>
      <c r="R40" s="3165"/>
      <c r="S40" s="3165"/>
      <c r="T40" s="3165"/>
    </row>
    <row r="41" spans="1:20" ht="15.75" x14ac:dyDescent="0.25">
      <c r="A41" s="3165"/>
      <c r="B41" s="3165"/>
      <c r="C41" s="3165"/>
      <c r="D41" s="3165"/>
      <c r="E41" s="3165"/>
      <c r="F41" s="3165"/>
      <c r="G41" s="3165"/>
      <c r="H41" s="3165"/>
      <c r="I41" s="3165"/>
      <c r="J41" s="3165"/>
      <c r="K41" s="3165"/>
      <c r="L41" s="3165"/>
      <c r="M41" s="3165"/>
      <c r="N41" s="3165"/>
      <c r="O41" s="3165"/>
      <c r="P41" s="3165"/>
      <c r="Q41" s="3165"/>
      <c r="R41" s="3165"/>
      <c r="S41" s="3165"/>
      <c r="T41" s="3165"/>
    </row>
    <row r="42" spans="1:20" ht="15.75" x14ac:dyDescent="0.25">
      <c r="A42" s="3165"/>
      <c r="B42" s="3165"/>
      <c r="C42" s="3165"/>
      <c r="D42" s="3165"/>
      <c r="E42" s="3165"/>
      <c r="F42" s="3165"/>
      <c r="G42" s="3165"/>
      <c r="H42" s="3165"/>
      <c r="I42" s="3165"/>
      <c r="J42" s="3165"/>
      <c r="K42" s="3165"/>
      <c r="L42" s="3165"/>
      <c r="M42" s="3165"/>
      <c r="N42" s="3165"/>
      <c r="O42" s="3165"/>
      <c r="P42" s="3165"/>
      <c r="Q42" s="3165"/>
      <c r="R42" s="3165"/>
      <c r="S42" s="3165"/>
      <c r="T42" s="3165"/>
    </row>
    <row r="43" spans="1:20" ht="15.75" x14ac:dyDescent="0.25">
      <c r="A43" s="3165"/>
      <c r="B43" s="3165"/>
      <c r="C43" s="3165"/>
      <c r="D43" s="3165"/>
      <c r="E43" s="3165"/>
      <c r="F43" s="3165"/>
      <c r="G43" s="3165"/>
      <c r="H43" s="3165"/>
      <c r="I43" s="3165"/>
      <c r="J43" s="3165"/>
      <c r="K43" s="3165"/>
      <c r="L43" s="3165"/>
      <c r="M43" s="3165"/>
      <c r="N43" s="3165"/>
      <c r="O43" s="3165"/>
      <c r="P43" s="3165"/>
      <c r="Q43" s="3165"/>
      <c r="R43" s="3165"/>
      <c r="S43" s="3165"/>
      <c r="T43" s="3165"/>
    </row>
    <row r="44" spans="1:20" ht="15.75" x14ac:dyDescent="0.25">
      <c r="A44" s="3165"/>
      <c r="B44" s="3165"/>
      <c r="C44" s="3165"/>
      <c r="D44" s="3165"/>
      <c r="E44" s="3165"/>
      <c r="F44" s="3165"/>
      <c r="G44" s="3165"/>
      <c r="H44" s="3165"/>
      <c r="I44" s="3165"/>
      <c r="J44" s="3165"/>
      <c r="K44" s="3165"/>
      <c r="L44" s="3165"/>
      <c r="M44" s="3165"/>
      <c r="N44" s="3165"/>
      <c r="O44" s="3165"/>
      <c r="P44" s="3165"/>
      <c r="Q44" s="3165"/>
      <c r="R44" s="3165"/>
      <c r="S44" s="3165"/>
      <c r="T44" s="3165"/>
    </row>
    <row r="45" spans="1:20" ht="15.75" x14ac:dyDescent="0.25">
      <c r="A45" s="3165"/>
      <c r="B45" s="3165"/>
      <c r="C45" s="3165"/>
      <c r="D45" s="3165"/>
      <c r="E45" s="3165"/>
      <c r="F45" s="3165"/>
      <c r="G45" s="3165"/>
      <c r="H45" s="3165"/>
      <c r="I45" s="3165"/>
      <c r="J45" s="3165"/>
      <c r="K45" s="3165"/>
      <c r="L45" s="3165"/>
      <c r="M45" s="3165"/>
      <c r="N45" s="3165"/>
      <c r="O45" s="3165"/>
      <c r="P45" s="3165"/>
      <c r="Q45" s="3165"/>
      <c r="R45" s="3165"/>
      <c r="S45" s="3165"/>
      <c r="T45" s="3165"/>
    </row>
    <row r="46" spans="1:20" ht="15.75" x14ac:dyDescent="0.25">
      <c r="A46" s="3165"/>
      <c r="B46" s="3165"/>
      <c r="C46" s="3165"/>
      <c r="D46" s="3165"/>
      <c r="E46" s="3165"/>
      <c r="F46" s="3165"/>
      <c r="G46" s="3165"/>
      <c r="H46" s="3165"/>
      <c r="I46" s="3165"/>
      <c r="J46" s="3165"/>
      <c r="K46" s="3165"/>
      <c r="L46" s="3165"/>
      <c r="M46" s="3165"/>
      <c r="N46" s="3165"/>
      <c r="O46" s="3165"/>
      <c r="P46" s="3165"/>
      <c r="Q46" s="3165"/>
      <c r="R46" s="3165"/>
      <c r="S46" s="3165"/>
      <c r="T46" s="3165"/>
    </row>
    <row r="47" spans="1:20" ht="15.75" x14ac:dyDescent="0.25">
      <c r="A47" s="3165"/>
      <c r="B47" s="3165"/>
      <c r="C47" s="3165"/>
      <c r="D47" s="3165"/>
      <c r="E47" s="3165"/>
      <c r="F47" s="3165"/>
      <c r="G47" s="3165"/>
      <c r="H47" s="3165"/>
      <c r="I47" s="3165"/>
      <c r="J47" s="3165"/>
      <c r="K47" s="3165"/>
      <c r="L47" s="3165"/>
      <c r="M47" s="3165"/>
      <c r="N47" s="3165"/>
      <c r="O47" s="3165"/>
      <c r="P47" s="3165"/>
      <c r="Q47" s="3165"/>
      <c r="R47" s="3165"/>
      <c r="S47" s="3165"/>
      <c r="T47" s="3165"/>
    </row>
    <row r="48" spans="1:20" ht="15.75" x14ac:dyDescent="0.25">
      <c r="A48" s="3165"/>
      <c r="B48" s="3165"/>
      <c r="C48" s="3165"/>
      <c r="D48" s="3165"/>
      <c r="E48" s="3165"/>
      <c r="F48" s="3165"/>
      <c r="G48" s="3165"/>
      <c r="H48" s="3165"/>
      <c r="I48" s="3165"/>
      <c r="J48" s="3165"/>
      <c r="K48" s="3165"/>
      <c r="L48" s="3165"/>
      <c r="M48" s="3165"/>
      <c r="N48" s="3165"/>
      <c r="O48" s="3165"/>
      <c r="P48" s="3165"/>
      <c r="Q48" s="3165"/>
      <c r="R48" s="3165"/>
      <c r="S48" s="3165"/>
      <c r="T48" s="3165"/>
    </row>
    <row r="49" spans="1:20" ht="15.75" x14ac:dyDescent="0.25">
      <c r="A49" s="3165"/>
      <c r="B49" s="3165"/>
      <c r="C49" s="3165"/>
      <c r="D49" s="3165"/>
      <c r="E49" s="3165"/>
      <c r="F49" s="3165"/>
      <c r="G49" s="3165"/>
      <c r="H49" s="3165"/>
      <c r="I49" s="3165"/>
      <c r="J49" s="3165"/>
      <c r="K49" s="3165"/>
      <c r="L49" s="3165"/>
      <c r="M49" s="3165"/>
      <c r="N49" s="3165"/>
      <c r="O49" s="3165"/>
      <c r="P49" s="3165"/>
      <c r="Q49" s="3165"/>
      <c r="R49" s="3165"/>
      <c r="S49" s="3165"/>
      <c r="T49" s="3165"/>
    </row>
    <row r="50" spans="1:20" ht="15.75" x14ac:dyDescent="0.25">
      <c r="A50" s="3165"/>
      <c r="B50" s="3165"/>
      <c r="C50" s="3165"/>
      <c r="D50" s="3165"/>
      <c r="E50" s="3165"/>
      <c r="F50" s="3165"/>
      <c r="G50" s="3165"/>
      <c r="H50" s="3165"/>
      <c r="I50" s="3165"/>
      <c r="J50" s="3165"/>
      <c r="K50" s="3165"/>
      <c r="L50" s="3165"/>
      <c r="M50" s="3165"/>
      <c r="N50" s="3165"/>
      <c r="O50" s="3165"/>
      <c r="P50" s="3165"/>
      <c r="Q50" s="3165"/>
      <c r="R50" s="3165"/>
      <c r="S50" s="3165"/>
      <c r="T50" s="3165"/>
    </row>
    <row r="51" spans="1:20" ht="15.75" x14ac:dyDescent="0.25">
      <c r="A51" s="3165"/>
      <c r="B51" s="3165"/>
      <c r="C51" s="3165"/>
      <c r="D51" s="3165"/>
      <c r="E51" s="3165"/>
      <c r="F51" s="3165"/>
      <c r="G51" s="3165"/>
      <c r="H51" s="3165"/>
      <c r="I51" s="3165"/>
      <c r="J51" s="3165"/>
      <c r="K51" s="3165"/>
      <c r="L51" s="3165"/>
      <c r="M51" s="3165"/>
      <c r="N51" s="3165"/>
      <c r="O51" s="3165"/>
      <c r="P51" s="3165"/>
      <c r="Q51" s="3165"/>
      <c r="R51" s="3165"/>
      <c r="S51" s="3165"/>
      <c r="T51" s="3165"/>
    </row>
    <row r="52" spans="1:20" ht="15.75" x14ac:dyDescent="0.25">
      <c r="A52" s="3165"/>
      <c r="B52" s="3165"/>
      <c r="C52" s="3165"/>
      <c r="D52" s="3165"/>
      <c r="E52" s="3165"/>
      <c r="F52" s="3165"/>
      <c r="G52" s="3165"/>
      <c r="H52" s="3165"/>
      <c r="I52" s="3165"/>
      <c r="J52" s="3165"/>
      <c r="K52" s="3165"/>
      <c r="L52" s="3165"/>
      <c r="M52" s="3165"/>
      <c r="N52" s="3165"/>
      <c r="O52" s="3165"/>
      <c r="P52" s="3165"/>
      <c r="Q52" s="3165"/>
      <c r="R52" s="3165"/>
      <c r="S52" s="3165"/>
      <c r="T52" s="3165"/>
    </row>
    <row r="53" spans="1:20" ht="15.75" x14ac:dyDescent="0.25">
      <c r="A53" s="3165"/>
      <c r="B53" s="3165"/>
      <c r="C53" s="3165"/>
      <c r="D53" s="3165"/>
      <c r="E53" s="3165"/>
      <c r="F53" s="3165"/>
      <c r="G53" s="3165"/>
      <c r="H53" s="3165"/>
      <c r="I53" s="3165"/>
      <c r="J53" s="3165"/>
      <c r="K53" s="3165"/>
      <c r="L53" s="3165"/>
      <c r="M53" s="3165"/>
      <c r="N53" s="3165"/>
      <c r="O53" s="3165"/>
      <c r="P53" s="3165"/>
      <c r="Q53" s="3165"/>
      <c r="R53" s="3165"/>
      <c r="S53" s="3165"/>
      <c r="T53" s="3165"/>
    </row>
    <row r="54" spans="1:20" ht="15.75" x14ac:dyDescent="0.25">
      <c r="A54" s="3165"/>
      <c r="B54" s="3165"/>
      <c r="C54" s="3165"/>
      <c r="D54" s="3165"/>
      <c r="E54" s="3165"/>
      <c r="F54" s="3165"/>
      <c r="G54" s="3165"/>
      <c r="H54" s="3165"/>
      <c r="I54" s="3165"/>
      <c r="J54" s="3165"/>
      <c r="K54" s="3165"/>
      <c r="L54" s="3165"/>
      <c r="M54" s="3165"/>
      <c r="N54" s="3165"/>
      <c r="O54" s="3165"/>
      <c r="P54" s="3165"/>
      <c r="Q54" s="3165"/>
      <c r="R54" s="3165"/>
      <c r="S54" s="3165"/>
      <c r="T54" s="3165"/>
    </row>
    <row r="55" spans="1:20" ht="15.75" x14ac:dyDescent="0.25">
      <c r="A55" s="3165"/>
      <c r="B55" s="3165"/>
      <c r="C55" s="3165"/>
      <c r="D55" s="3165"/>
      <c r="E55" s="3165"/>
      <c r="F55" s="3165"/>
      <c r="G55" s="3165"/>
      <c r="H55" s="3165"/>
      <c r="I55" s="3165"/>
      <c r="J55" s="3165"/>
      <c r="K55" s="3165"/>
      <c r="L55" s="3165"/>
      <c r="M55" s="3165"/>
      <c r="N55" s="3165"/>
      <c r="O55" s="3165"/>
      <c r="P55" s="3165"/>
      <c r="Q55" s="3165"/>
      <c r="R55" s="3165"/>
      <c r="S55" s="3165"/>
      <c r="T55" s="3165"/>
    </row>
    <row r="56" spans="1:20" ht="15.75" x14ac:dyDescent="0.25">
      <c r="A56" s="3165"/>
      <c r="B56" s="3165"/>
      <c r="C56" s="3165"/>
      <c r="D56" s="3165"/>
      <c r="E56" s="3165"/>
      <c r="F56" s="3165"/>
      <c r="G56" s="3165"/>
      <c r="H56" s="3165"/>
      <c r="I56" s="3165"/>
      <c r="J56" s="3165"/>
      <c r="K56" s="3165"/>
      <c r="L56" s="3165"/>
      <c r="M56" s="3165"/>
      <c r="N56" s="3165"/>
      <c r="O56" s="3165"/>
      <c r="P56" s="3165"/>
      <c r="Q56" s="3165"/>
      <c r="R56" s="3165"/>
      <c r="S56" s="3165"/>
      <c r="T56" s="3165"/>
    </row>
    <row r="57" spans="1:20" ht="15.75" x14ac:dyDescent="0.25">
      <c r="A57" s="3165"/>
      <c r="B57" s="3165"/>
      <c r="C57" s="3165"/>
      <c r="D57" s="3165"/>
      <c r="E57" s="3165"/>
      <c r="F57" s="3165"/>
      <c r="G57" s="3165"/>
      <c r="H57" s="3165"/>
      <c r="I57" s="3165"/>
      <c r="J57" s="3165"/>
      <c r="K57" s="3165"/>
      <c r="L57" s="3165"/>
      <c r="M57" s="3165"/>
      <c r="N57" s="3165"/>
      <c r="O57" s="3165"/>
      <c r="P57" s="3165"/>
      <c r="Q57" s="3165"/>
      <c r="R57" s="3165"/>
      <c r="S57" s="3165"/>
      <c r="T57" s="3165"/>
    </row>
    <row r="58" spans="1:20" ht="15.75" x14ac:dyDescent="0.25">
      <c r="A58" s="3165"/>
      <c r="B58" s="3165"/>
      <c r="C58" s="3165"/>
      <c r="D58" s="3165"/>
      <c r="E58" s="3165"/>
      <c r="F58" s="3165"/>
      <c r="G58" s="3165"/>
      <c r="H58" s="3165"/>
      <c r="I58" s="3165"/>
      <c r="J58" s="3165"/>
      <c r="K58" s="3165"/>
      <c r="L58" s="3165"/>
      <c r="M58" s="3165"/>
      <c r="N58" s="3165"/>
      <c r="O58" s="3165"/>
      <c r="P58" s="3165"/>
      <c r="Q58" s="3165"/>
      <c r="R58" s="3165"/>
      <c r="S58" s="3165"/>
      <c r="T58" s="3165"/>
    </row>
    <row r="59" spans="1:20" ht="15.75" x14ac:dyDescent="0.25">
      <c r="A59" s="3165"/>
      <c r="B59" s="3165"/>
      <c r="C59" s="3165"/>
      <c r="D59" s="3165"/>
      <c r="E59" s="3165"/>
      <c r="F59" s="3165"/>
      <c r="G59" s="3165"/>
      <c r="H59" s="3165"/>
      <c r="I59" s="3165"/>
      <c r="J59" s="3165"/>
      <c r="K59" s="3165"/>
      <c r="L59" s="3165"/>
      <c r="M59" s="3165"/>
      <c r="N59" s="3165"/>
      <c r="O59" s="3165"/>
      <c r="P59" s="3165"/>
      <c r="Q59" s="3165"/>
      <c r="R59" s="3165"/>
      <c r="S59" s="3165"/>
      <c r="T59" s="3165"/>
    </row>
    <row r="60" spans="1:20" ht="15.75" x14ac:dyDescent="0.25">
      <c r="A60" s="3165"/>
      <c r="B60" s="3165"/>
      <c r="C60" s="3165"/>
      <c r="D60" s="3165"/>
      <c r="E60" s="3165"/>
      <c r="F60" s="3165"/>
      <c r="G60" s="3165"/>
      <c r="H60" s="3165"/>
      <c r="I60" s="3165"/>
      <c r="J60" s="3165"/>
      <c r="K60" s="3165"/>
      <c r="L60" s="3165"/>
      <c r="M60" s="3165"/>
      <c r="N60" s="3165"/>
      <c r="O60" s="3165"/>
      <c r="P60" s="3165"/>
      <c r="Q60" s="3165"/>
      <c r="R60" s="3165"/>
      <c r="S60" s="3165"/>
      <c r="T60" s="3165"/>
    </row>
    <row r="61" spans="1:20" ht="15.75" x14ac:dyDescent="0.25">
      <c r="A61" s="3165"/>
      <c r="B61" s="3165"/>
      <c r="C61" s="3165"/>
      <c r="D61" s="3165"/>
      <c r="E61" s="3165"/>
      <c r="F61" s="3165"/>
      <c r="G61" s="3165"/>
      <c r="H61" s="3165"/>
      <c r="I61" s="3165"/>
      <c r="J61" s="3165"/>
      <c r="K61" s="3165"/>
      <c r="L61" s="3165"/>
      <c r="M61" s="3165"/>
      <c r="N61" s="3165"/>
      <c r="O61" s="3165"/>
      <c r="P61" s="3165"/>
      <c r="Q61" s="3165"/>
      <c r="R61" s="3165"/>
      <c r="S61" s="3165"/>
      <c r="T61" s="3165"/>
    </row>
    <row r="62" spans="1:20" ht="15.75" x14ac:dyDescent="0.25">
      <c r="A62" s="3165"/>
      <c r="B62" s="3165"/>
      <c r="C62" s="3165"/>
      <c r="D62" s="3165"/>
      <c r="E62" s="3165"/>
      <c r="F62" s="3165"/>
      <c r="G62" s="3165"/>
      <c r="H62" s="3165"/>
      <c r="I62" s="3165"/>
      <c r="J62" s="3165"/>
      <c r="K62" s="3165"/>
      <c r="L62" s="3165"/>
      <c r="M62" s="3165"/>
      <c r="N62" s="3165"/>
      <c r="O62" s="3165"/>
      <c r="P62" s="3165"/>
      <c r="Q62" s="3165"/>
      <c r="R62" s="3165"/>
      <c r="S62" s="3165"/>
      <c r="T62" s="3165"/>
    </row>
    <row r="63" spans="1:20" ht="15.75" x14ac:dyDescent="0.25">
      <c r="A63" s="3165"/>
      <c r="B63" s="3165"/>
      <c r="C63" s="3165"/>
      <c r="D63" s="3165"/>
      <c r="E63" s="3165"/>
      <c r="F63" s="3165"/>
      <c r="G63" s="3165"/>
      <c r="H63" s="3165"/>
      <c r="I63" s="3165"/>
      <c r="J63" s="3165"/>
      <c r="K63" s="3165"/>
      <c r="L63" s="3165"/>
      <c r="M63" s="3165"/>
      <c r="N63" s="3165"/>
      <c r="O63" s="3165"/>
      <c r="P63" s="3165"/>
      <c r="Q63" s="3165"/>
      <c r="R63" s="3165"/>
      <c r="S63" s="3165"/>
      <c r="T63" s="3165"/>
    </row>
    <row r="64" spans="1:20" ht="15.75" x14ac:dyDescent="0.25">
      <c r="A64" s="3165"/>
      <c r="B64" s="3165"/>
      <c r="C64" s="3165"/>
      <c r="D64" s="3165"/>
      <c r="E64" s="3165"/>
      <c r="F64" s="3165"/>
      <c r="G64" s="3165"/>
      <c r="H64" s="3165"/>
      <c r="I64" s="3165"/>
      <c r="J64" s="3165"/>
      <c r="K64" s="3165"/>
      <c r="L64" s="3165"/>
      <c r="M64" s="3165"/>
      <c r="N64" s="3165"/>
      <c r="O64" s="3165"/>
      <c r="P64" s="3165"/>
      <c r="Q64" s="3165"/>
      <c r="R64" s="3165"/>
      <c r="S64" s="3165"/>
      <c r="T64" s="3165"/>
    </row>
    <row r="65" spans="1:20" ht="15.75" x14ac:dyDescent="0.25">
      <c r="A65" s="3165"/>
      <c r="B65" s="3165"/>
      <c r="C65" s="3165"/>
      <c r="D65" s="3165"/>
      <c r="E65" s="3165"/>
      <c r="F65" s="3165"/>
      <c r="G65" s="3165"/>
      <c r="H65" s="3165"/>
      <c r="I65" s="3165"/>
      <c r="J65" s="3165"/>
      <c r="K65" s="3165"/>
      <c r="L65" s="3165"/>
      <c r="M65" s="3165"/>
      <c r="N65" s="3165"/>
      <c r="O65" s="3165"/>
      <c r="P65" s="3165"/>
      <c r="Q65" s="3165"/>
      <c r="R65" s="3165"/>
      <c r="S65" s="3165"/>
      <c r="T65" s="3165"/>
    </row>
    <row r="66" spans="1:20" ht="15.75" x14ac:dyDescent="0.25">
      <c r="A66" s="3165"/>
      <c r="B66" s="3165"/>
      <c r="C66" s="3165"/>
      <c r="D66" s="3165"/>
      <c r="E66" s="3165"/>
      <c r="F66" s="3165"/>
      <c r="G66" s="3165"/>
      <c r="H66" s="3165"/>
      <c r="I66" s="3165"/>
      <c r="J66" s="3165"/>
      <c r="K66" s="3165"/>
      <c r="L66" s="3165"/>
      <c r="M66" s="3165"/>
      <c r="N66" s="3165"/>
      <c r="O66" s="3165"/>
      <c r="P66" s="3165"/>
      <c r="Q66" s="3165"/>
      <c r="R66" s="3165"/>
      <c r="S66" s="3165"/>
      <c r="T66" s="3165"/>
    </row>
    <row r="67" spans="1:20" ht="15.75" x14ac:dyDescent="0.25">
      <c r="A67" s="3165"/>
      <c r="B67" s="3165"/>
      <c r="C67" s="3165"/>
      <c r="D67" s="3165"/>
      <c r="E67" s="3165"/>
      <c r="F67" s="3165"/>
      <c r="G67" s="3165"/>
      <c r="H67" s="3165"/>
      <c r="I67" s="3165"/>
      <c r="J67" s="3165"/>
      <c r="K67" s="3165"/>
      <c r="L67" s="3165"/>
      <c r="M67" s="3165"/>
      <c r="N67" s="3165"/>
      <c r="O67" s="3165"/>
      <c r="P67" s="3165"/>
      <c r="Q67" s="3165"/>
      <c r="R67" s="3165"/>
      <c r="S67" s="3165"/>
      <c r="T67" s="3165"/>
    </row>
  </sheetData>
  <mergeCells count="7">
    <mergeCell ref="A20:K20"/>
    <mergeCell ref="J1:K1"/>
    <mergeCell ref="B5:C5"/>
    <mergeCell ref="D5:E5"/>
    <mergeCell ref="F5:G5"/>
    <mergeCell ref="H5:I5"/>
    <mergeCell ref="J5:K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&amp;L&amp;"Tahoma,Normal"266</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EB700B"/>
  </sheetPr>
  <dimension ref="A1:R191"/>
  <sheetViews>
    <sheetView showGridLines="0" view="pageBreakPreview" zoomScaleNormal="50" zoomScaleSheetLayoutView="100" workbookViewId="0">
      <selection activeCell="A10" sqref="A10"/>
    </sheetView>
  </sheetViews>
  <sheetFormatPr baseColWidth="10" defaultRowHeight="12.75" x14ac:dyDescent="0.2"/>
  <cols>
    <col min="1" max="9" width="11.42578125" style="4664"/>
    <col min="10" max="10" width="7.28515625" style="4664" customWidth="1"/>
    <col min="11" max="11" width="4.42578125" style="4664" customWidth="1"/>
    <col min="12" max="265" width="11.42578125" style="4664"/>
    <col min="266" max="266" width="7.28515625" style="4664" customWidth="1"/>
    <col min="267" max="267" width="4.42578125" style="4664" customWidth="1"/>
    <col min="268" max="521" width="11.42578125" style="4664"/>
    <col min="522" max="522" width="7.28515625" style="4664" customWidth="1"/>
    <col min="523" max="523" width="4.42578125" style="4664" customWidth="1"/>
    <col min="524" max="777" width="11.42578125" style="4664"/>
    <col min="778" max="778" width="7.28515625" style="4664" customWidth="1"/>
    <col min="779" max="779" width="4.42578125" style="4664" customWidth="1"/>
    <col min="780" max="1033" width="11.42578125" style="4664"/>
    <col min="1034" max="1034" width="7.28515625" style="4664" customWidth="1"/>
    <col min="1035" max="1035" width="4.42578125" style="4664" customWidth="1"/>
    <col min="1036" max="1289" width="11.42578125" style="4664"/>
    <col min="1290" max="1290" width="7.28515625" style="4664" customWidth="1"/>
    <col min="1291" max="1291" width="4.42578125" style="4664" customWidth="1"/>
    <col min="1292" max="1545" width="11.42578125" style="4664"/>
    <col min="1546" max="1546" width="7.28515625" style="4664" customWidth="1"/>
    <col min="1547" max="1547" width="4.42578125" style="4664" customWidth="1"/>
    <col min="1548" max="1801" width="11.42578125" style="4664"/>
    <col min="1802" max="1802" width="7.28515625" style="4664" customWidth="1"/>
    <col min="1803" max="1803" width="4.42578125" style="4664" customWidth="1"/>
    <col min="1804" max="2057" width="11.42578125" style="4664"/>
    <col min="2058" max="2058" width="7.28515625" style="4664" customWidth="1"/>
    <col min="2059" max="2059" width="4.42578125" style="4664" customWidth="1"/>
    <col min="2060" max="2313" width="11.42578125" style="4664"/>
    <col min="2314" max="2314" width="7.28515625" style="4664" customWidth="1"/>
    <col min="2315" max="2315" width="4.42578125" style="4664" customWidth="1"/>
    <col min="2316" max="2569" width="11.42578125" style="4664"/>
    <col min="2570" max="2570" width="7.28515625" style="4664" customWidth="1"/>
    <col min="2571" max="2571" width="4.42578125" style="4664" customWidth="1"/>
    <col min="2572" max="2825" width="11.42578125" style="4664"/>
    <col min="2826" max="2826" width="7.28515625" style="4664" customWidth="1"/>
    <col min="2827" max="2827" width="4.42578125" style="4664" customWidth="1"/>
    <col min="2828" max="3081" width="11.42578125" style="4664"/>
    <col min="3082" max="3082" width="7.28515625" style="4664" customWidth="1"/>
    <col min="3083" max="3083" width="4.42578125" style="4664" customWidth="1"/>
    <col min="3084" max="3337" width="11.42578125" style="4664"/>
    <col min="3338" max="3338" width="7.28515625" style="4664" customWidth="1"/>
    <col min="3339" max="3339" width="4.42578125" style="4664" customWidth="1"/>
    <col min="3340" max="3593" width="11.42578125" style="4664"/>
    <col min="3594" max="3594" width="7.28515625" style="4664" customWidth="1"/>
    <col min="3595" max="3595" width="4.42578125" style="4664" customWidth="1"/>
    <col min="3596" max="3849" width="11.42578125" style="4664"/>
    <col min="3850" max="3850" width="7.28515625" style="4664" customWidth="1"/>
    <col min="3851" max="3851" width="4.42578125" style="4664" customWidth="1"/>
    <col min="3852" max="4105" width="11.42578125" style="4664"/>
    <col min="4106" max="4106" width="7.28515625" style="4664" customWidth="1"/>
    <col min="4107" max="4107" width="4.42578125" style="4664" customWidth="1"/>
    <col min="4108" max="4361" width="11.42578125" style="4664"/>
    <col min="4362" max="4362" width="7.28515625" style="4664" customWidth="1"/>
    <col min="4363" max="4363" width="4.42578125" style="4664" customWidth="1"/>
    <col min="4364" max="4617" width="11.42578125" style="4664"/>
    <col min="4618" max="4618" width="7.28515625" style="4664" customWidth="1"/>
    <col min="4619" max="4619" width="4.42578125" style="4664" customWidth="1"/>
    <col min="4620" max="4873" width="11.42578125" style="4664"/>
    <col min="4874" max="4874" width="7.28515625" style="4664" customWidth="1"/>
    <col min="4875" max="4875" width="4.42578125" style="4664" customWidth="1"/>
    <col min="4876" max="5129" width="11.42578125" style="4664"/>
    <col min="5130" max="5130" width="7.28515625" style="4664" customWidth="1"/>
    <col min="5131" max="5131" width="4.42578125" style="4664" customWidth="1"/>
    <col min="5132" max="5385" width="11.42578125" style="4664"/>
    <col min="5386" max="5386" width="7.28515625" style="4664" customWidth="1"/>
    <col min="5387" max="5387" width="4.42578125" style="4664" customWidth="1"/>
    <col min="5388" max="5641" width="11.42578125" style="4664"/>
    <col min="5642" max="5642" width="7.28515625" style="4664" customWidth="1"/>
    <col min="5643" max="5643" width="4.42578125" style="4664" customWidth="1"/>
    <col min="5644" max="5897" width="11.42578125" style="4664"/>
    <col min="5898" max="5898" width="7.28515625" style="4664" customWidth="1"/>
    <col min="5899" max="5899" width="4.42578125" style="4664" customWidth="1"/>
    <col min="5900" max="6153" width="11.42578125" style="4664"/>
    <col min="6154" max="6154" width="7.28515625" style="4664" customWidth="1"/>
    <col min="6155" max="6155" width="4.42578125" style="4664" customWidth="1"/>
    <col min="6156" max="6409" width="11.42578125" style="4664"/>
    <col min="6410" max="6410" width="7.28515625" style="4664" customWidth="1"/>
    <col min="6411" max="6411" width="4.42578125" style="4664" customWidth="1"/>
    <col min="6412" max="6665" width="11.42578125" style="4664"/>
    <col min="6666" max="6666" width="7.28515625" style="4664" customWidth="1"/>
    <col min="6667" max="6667" width="4.42578125" style="4664" customWidth="1"/>
    <col min="6668" max="6921" width="11.42578125" style="4664"/>
    <col min="6922" max="6922" width="7.28515625" style="4664" customWidth="1"/>
    <col min="6923" max="6923" width="4.42578125" style="4664" customWidth="1"/>
    <col min="6924" max="7177" width="11.42578125" style="4664"/>
    <col min="7178" max="7178" width="7.28515625" style="4664" customWidth="1"/>
    <col min="7179" max="7179" width="4.42578125" style="4664" customWidth="1"/>
    <col min="7180" max="7433" width="11.42578125" style="4664"/>
    <col min="7434" max="7434" width="7.28515625" style="4664" customWidth="1"/>
    <col min="7435" max="7435" width="4.42578125" style="4664" customWidth="1"/>
    <col min="7436" max="7689" width="11.42578125" style="4664"/>
    <col min="7690" max="7690" width="7.28515625" style="4664" customWidth="1"/>
    <col min="7691" max="7691" width="4.42578125" style="4664" customWidth="1"/>
    <col min="7692" max="7945" width="11.42578125" style="4664"/>
    <col min="7946" max="7946" width="7.28515625" style="4664" customWidth="1"/>
    <col min="7947" max="7947" width="4.42578125" style="4664" customWidth="1"/>
    <col min="7948" max="8201" width="11.42578125" style="4664"/>
    <col min="8202" max="8202" width="7.28515625" style="4664" customWidth="1"/>
    <col min="8203" max="8203" width="4.42578125" style="4664" customWidth="1"/>
    <col min="8204" max="8457" width="11.42578125" style="4664"/>
    <col min="8458" max="8458" width="7.28515625" style="4664" customWidth="1"/>
    <col min="8459" max="8459" width="4.42578125" style="4664" customWidth="1"/>
    <col min="8460" max="8713" width="11.42578125" style="4664"/>
    <col min="8714" max="8714" width="7.28515625" style="4664" customWidth="1"/>
    <col min="8715" max="8715" width="4.42578125" style="4664" customWidth="1"/>
    <col min="8716" max="8969" width="11.42578125" style="4664"/>
    <col min="8970" max="8970" width="7.28515625" style="4664" customWidth="1"/>
    <col min="8971" max="8971" width="4.42578125" style="4664" customWidth="1"/>
    <col min="8972" max="9225" width="11.42578125" style="4664"/>
    <col min="9226" max="9226" width="7.28515625" style="4664" customWidth="1"/>
    <col min="9227" max="9227" width="4.42578125" style="4664" customWidth="1"/>
    <col min="9228" max="9481" width="11.42578125" style="4664"/>
    <col min="9482" max="9482" width="7.28515625" style="4664" customWidth="1"/>
    <col min="9483" max="9483" width="4.42578125" style="4664" customWidth="1"/>
    <col min="9484" max="9737" width="11.42578125" style="4664"/>
    <col min="9738" max="9738" width="7.28515625" style="4664" customWidth="1"/>
    <col min="9739" max="9739" width="4.42578125" style="4664" customWidth="1"/>
    <col min="9740" max="9993" width="11.42578125" style="4664"/>
    <col min="9994" max="9994" width="7.28515625" style="4664" customWidth="1"/>
    <col min="9995" max="9995" width="4.42578125" style="4664" customWidth="1"/>
    <col min="9996" max="10249" width="11.42578125" style="4664"/>
    <col min="10250" max="10250" width="7.28515625" style="4664" customWidth="1"/>
    <col min="10251" max="10251" width="4.42578125" style="4664" customWidth="1"/>
    <col min="10252" max="10505" width="11.42578125" style="4664"/>
    <col min="10506" max="10506" width="7.28515625" style="4664" customWidth="1"/>
    <col min="10507" max="10507" width="4.42578125" style="4664" customWidth="1"/>
    <col min="10508" max="10761" width="11.42578125" style="4664"/>
    <col min="10762" max="10762" width="7.28515625" style="4664" customWidth="1"/>
    <col min="10763" max="10763" width="4.42578125" style="4664" customWidth="1"/>
    <col min="10764" max="11017" width="11.42578125" style="4664"/>
    <col min="11018" max="11018" width="7.28515625" style="4664" customWidth="1"/>
    <col min="11019" max="11019" width="4.42578125" style="4664" customWidth="1"/>
    <col min="11020" max="11273" width="11.42578125" style="4664"/>
    <col min="11274" max="11274" width="7.28515625" style="4664" customWidth="1"/>
    <col min="11275" max="11275" width="4.42578125" style="4664" customWidth="1"/>
    <col min="11276" max="11529" width="11.42578125" style="4664"/>
    <col min="11530" max="11530" width="7.28515625" style="4664" customWidth="1"/>
    <col min="11531" max="11531" width="4.42578125" style="4664" customWidth="1"/>
    <col min="11532" max="11785" width="11.42578125" style="4664"/>
    <col min="11786" max="11786" width="7.28515625" style="4664" customWidth="1"/>
    <col min="11787" max="11787" width="4.42578125" style="4664" customWidth="1"/>
    <col min="11788" max="12041" width="11.42578125" style="4664"/>
    <col min="12042" max="12042" width="7.28515625" style="4664" customWidth="1"/>
    <col min="12043" max="12043" width="4.42578125" style="4664" customWidth="1"/>
    <col min="12044" max="12297" width="11.42578125" style="4664"/>
    <col min="12298" max="12298" width="7.28515625" style="4664" customWidth="1"/>
    <col min="12299" max="12299" width="4.42578125" style="4664" customWidth="1"/>
    <col min="12300" max="12553" width="11.42578125" style="4664"/>
    <col min="12554" max="12554" width="7.28515625" style="4664" customWidth="1"/>
    <col min="12555" max="12555" width="4.42578125" style="4664" customWidth="1"/>
    <col min="12556" max="12809" width="11.42578125" style="4664"/>
    <col min="12810" max="12810" width="7.28515625" style="4664" customWidth="1"/>
    <col min="12811" max="12811" width="4.42578125" style="4664" customWidth="1"/>
    <col min="12812" max="13065" width="11.42578125" style="4664"/>
    <col min="13066" max="13066" width="7.28515625" style="4664" customWidth="1"/>
    <col min="13067" max="13067" width="4.42578125" style="4664" customWidth="1"/>
    <col min="13068" max="13321" width="11.42578125" style="4664"/>
    <col min="13322" max="13322" width="7.28515625" style="4664" customWidth="1"/>
    <col min="13323" max="13323" width="4.42578125" style="4664" customWidth="1"/>
    <col min="13324" max="13577" width="11.42578125" style="4664"/>
    <col min="13578" max="13578" width="7.28515625" style="4664" customWidth="1"/>
    <col min="13579" max="13579" width="4.42578125" style="4664" customWidth="1"/>
    <col min="13580" max="13833" width="11.42578125" style="4664"/>
    <col min="13834" max="13834" width="7.28515625" style="4664" customWidth="1"/>
    <col min="13835" max="13835" width="4.42578125" style="4664" customWidth="1"/>
    <col min="13836" max="14089" width="11.42578125" style="4664"/>
    <col min="14090" max="14090" width="7.28515625" style="4664" customWidth="1"/>
    <col min="14091" max="14091" width="4.42578125" style="4664" customWidth="1"/>
    <col min="14092" max="14345" width="11.42578125" style="4664"/>
    <col min="14346" max="14346" width="7.28515625" style="4664" customWidth="1"/>
    <col min="14347" max="14347" width="4.42578125" style="4664" customWidth="1"/>
    <col min="14348" max="14601" width="11.42578125" style="4664"/>
    <col min="14602" max="14602" width="7.28515625" style="4664" customWidth="1"/>
    <col min="14603" max="14603" width="4.42578125" style="4664" customWidth="1"/>
    <col min="14604" max="14857" width="11.42578125" style="4664"/>
    <col min="14858" max="14858" width="7.28515625" style="4664" customWidth="1"/>
    <col min="14859" max="14859" width="4.42578125" style="4664" customWidth="1"/>
    <col min="14860" max="15113" width="11.42578125" style="4664"/>
    <col min="15114" max="15114" width="7.28515625" style="4664" customWidth="1"/>
    <col min="15115" max="15115" width="4.42578125" style="4664" customWidth="1"/>
    <col min="15116" max="15369" width="11.42578125" style="4664"/>
    <col min="15370" max="15370" width="7.28515625" style="4664" customWidth="1"/>
    <col min="15371" max="15371" width="4.42578125" style="4664" customWidth="1"/>
    <col min="15372" max="15625" width="11.42578125" style="4664"/>
    <col min="15626" max="15626" width="7.28515625" style="4664" customWidth="1"/>
    <col min="15627" max="15627" width="4.42578125" style="4664" customWidth="1"/>
    <col min="15628" max="15881" width="11.42578125" style="4664"/>
    <col min="15882" max="15882" width="7.28515625" style="4664" customWidth="1"/>
    <col min="15883" max="15883" width="4.42578125" style="4664" customWidth="1"/>
    <col min="15884" max="16137" width="11.42578125" style="4664"/>
    <col min="16138" max="16138" width="7.28515625" style="4664" customWidth="1"/>
    <col min="16139" max="16139" width="4.42578125" style="4664" customWidth="1"/>
    <col min="16140" max="16384" width="11.42578125" style="4664"/>
  </cols>
  <sheetData>
    <row r="1" spans="1:18" x14ac:dyDescent="0.2">
      <c r="A1" s="4662"/>
      <c r="B1" s="4662"/>
      <c r="C1" s="4662"/>
      <c r="D1" s="4662"/>
      <c r="E1" s="4662"/>
      <c r="F1" s="4662"/>
      <c r="G1" s="4662"/>
      <c r="H1" s="4662"/>
      <c r="I1" s="4662"/>
      <c r="J1" s="4662"/>
      <c r="K1" s="4662"/>
      <c r="L1" s="4662"/>
      <c r="M1" s="4663"/>
      <c r="N1" s="4663"/>
      <c r="O1" s="4663"/>
      <c r="P1" s="4663"/>
      <c r="Q1" s="4663"/>
      <c r="R1" s="4663"/>
    </row>
    <row r="2" spans="1:18" x14ac:dyDescent="0.2">
      <c r="A2" s="4662"/>
      <c r="B2" s="4662"/>
      <c r="C2" s="4662"/>
      <c r="D2" s="4662"/>
      <c r="E2" s="4662"/>
      <c r="F2" s="4662"/>
      <c r="G2" s="4662"/>
      <c r="H2" s="4662"/>
      <c r="I2" s="4662"/>
      <c r="J2" s="4662"/>
      <c r="K2" s="4662"/>
      <c r="L2" s="4662"/>
      <c r="M2" s="4663"/>
      <c r="N2" s="4663"/>
      <c r="O2" s="4663"/>
      <c r="P2" s="4663"/>
      <c r="Q2" s="4663"/>
      <c r="R2" s="4663"/>
    </row>
    <row r="3" spans="1:18" x14ac:dyDescent="0.2">
      <c r="A3" s="4662"/>
      <c r="B3" s="4662"/>
      <c r="C3" s="4662"/>
      <c r="D3" s="4662"/>
      <c r="E3" s="4662"/>
      <c r="F3" s="4662"/>
      <c r="G3" s="4662"/>
      <c r="H3" s="4662"/>
      <c r="I3" s="4662"/>
      <c r="J3" s="4662"/>
      <c r="K3" s="4662"/>
      <c r="L3" s="4662"/>
      <c r="M3" s="4663"/>
      <c r="N3" s="4663"/>
      <c r="O3" s="4663"/>
      <c r="P3" s="4663"/>
      <c r="Q3" s="4663"/>
      <c r="R3" s="4663"/>
    </row>
    <row r="4" spans="1:18" x14ac:dyDescent="0.2">
      <c r="A4" s="4662"/>
      <c r="B4" s="4662"/>
      <c r="C4" s="4662"/>
      <c r="D4" s="4662"/>
      <c r="E4" s="4662"/>
      <c r="F4" s="4662"/>
      <c r="G4" s="4662"/>
      <c r="H4" s="4662"/>
      <c r="I4" s="4662"/>
      <c r="J4" s="4662"/>
      <c r="K4" s="4662"/>
      <c r="L4" s="4662"/>
      <c r="M4" s="4663"/>
      <c r="N4" s="4663"/>
      <c r="O4" s="4663"/>
      <c r="P4" s="4663"/>
      <c r="Q4" s="4663"/>
      <c r="R4" s="4663"/>
    </row>
    <row r="5" spans="1:18" x14ac:dyDescent="0.2">
      <c r="A5" s="4662"/>
      <c r="B5" s="4662"/>
      <c r="C5" s="4662"/>
      <c r="D5" s="4662"/>
      <c r="E5" s="4662"/>
      <c r="F5" s="4662"/>
      <c r="G5" s="4662"/>
      <c r="H5" s="4662"/>
      <c r="I5" s="4662"/>
      <c r="J5" s="4662"/>
      <c r="K5" s="4662"/>
      <c r="L5" s="4662"/>
      <c r="M5" s="4663"/>
      <c r="N5" s="4663"/>
      <c r="O5" s="4663"/>
      <c r="P5" s="4663"/>
      <c r="Q5" s="4663"/>
      <c r="R5" s="4663"/>
    </row>
    <row r="6" spans="1:18" x14ac:dyDescent="0.2">
      <c r="A6" s="4662"/>
      <c r="B6" s="4662"/>
      <c r="C6" s="4662"/>
      <c r="D6" s="4662"/>
      <c r="E6" s="4662"/>
      <c r="F6" s="4662"/>
      <c r="G6" s="4662"/>
      <c r="H6" s="4662"/>
      <c r="I6" s="4662"/>
      <c r="J6" s="4662"/>
      <c r="K6" s="4662"/>
      <c r="L6" s="4662"/>
      <c r="M6" s="4663"/>
      <c r="N6" s="4663"/>
      <c r="O6" s="4663"/>
      <c r="P6" s="4663"/>
      <c r="Q6" s="4663"/>
      <c r="R6" s="4663"/>
    </row>
    <row r="7" spans="1:18" x14ac:dyDescent="0.2">
      <c r="A7" s="4662"/>
      <c r="B7" s="4662"/>
      <c r="C7" s="4662"/>
      <c r="D7" s="4662"/>
      <c r="E7" s="4662"/>
      <c r="F7" s="4662"/>
      <c r="G7" s="4662"/>
      <c r="H7" s="4662"/>
      <c r="I7" s="4662"/>
      <c r="J7" s="4662"/>
      <c r="K7" s="4662"/>
      <c r="L7" s="4662"/>
      <c r="M7" s="4663"/>
      <c r="N7" s="4663"/>
      <c r="O7" s="4663"/>
      <c r="P7" s="4663"/>
      <c r="Q7" s="4663"/>
      <c r="R7" s="4663"/>
    </row>
    <row r="8" spans="1:18" x14ac:dyDescent="0.2">
      <c r="A8" s="4662"/>
      <c r="B8" s="4662"/>
      <c r="C8" s="4662"/>
      <c r="D8" s="4662"/>
      <c r="E8" s="4662"/>
      <c r="F8" s="4662"/>
      <c r="G8" s="4662"/>
      <c r="H8" s="4662"/>
      <c r="I8" s="4662"/>
      <c r="J8" s="4662"/>
      <c r="K8" s="4662"/>
      <c r="L8" s="4662"/>
      <c r="M8" s="4663"/>
      <c r="N8" s="4663"/>
      <c r="O8" s="4663"/>
      <c r="P8" s="4663"/>
      <c r="Q8" s="4663"/>
      <c r="R8" s="4663"/>
    </row>
    <row r="9" spans="1:18" x14ac:dyDescent="0.2">
      <c r="A9" s="4662"/>
      <c r="B9" s="4662"/>
      <c r="C9" s="4662"/>
      <c r="D9" s="4662"/>
      <c r="E9" s="4662"/>
      <c r="F9" s="4662"/>
      <c r="G9" s="4662"/>
      <c r="H9" s="4662"/>
      <c r="I9" s="4662"/>
      <c r="J9" s="4662"/>
      <c r="K9" s="4662"/>
      <c r="L9" s="4662"/>
      <c r="M9" s="4663"/>
      <c r="N9" s="4663"/>
      <c r="O9" s="4663"/>
      <c r="P9" s="4663"/>
      <c r="Q9" s="4663"/>
      <c r="R9" s="4663"/>
    </row>
    <row r="10" spans="1:18" x14ac:dyDescent="0.2">
      <c r="A10" s="4662"/>
      <c r="B10" s="4662"/>
      <c r="C10" s="4662"/>
      <c r="D10" s="4662"/>
      <c r="E10" s="4662"/>
      <c r="F10" s="4662"/>
      <c r="G10" s="4662"/>
      <c r="H10" s="4662"/>
      <c r="I10" s="4662"/>
      <c r="J10" s="4662"/>
      <c r="K10" s="4662"/>
      <c r="L10" s="4662"/>
      <c r="M10" s="4663"/>
      <c r="N10" s="4663"/>
      <c r="O10" s="4663"/>
      <c r="P10" s="4663"/>
      <c r="Q10" s="4663"/>
      <c r="R10" s="4663"/>
    </row>
    <row r="11" spans="1:18" x14ac:dyDescent="0.2">
      <c r="A11" s="4662"/>
      <c r="B11" s="4662"/>
      <c r="C11" s="4662"/>
      <c r="D11" s="4662"/>
      <c r="E11" s="4662"/>
      <c r="F11" s="4662"/>
      <c r="G11" s="4662"/>
      <c r="H11" s="4662"/>
      <c r="I11" s="4662"/>
      <c r="J11" s="4662"/>
      <c r="K11" s="4662"/>
      <c r="L11" s="4662"/>
      <c r="M11" s="4663"/>
      <c r="N11" s="4663"/>
      <c r="O11" s="4663"/>
      <c r="P11" s="4663"/>
      <c r="Q11" s="4663"/>
      <c r="R11" s="4663"/>
    </row>
    <row r="12" spans="1:18" x14ac:dyDescent="0.2">
      <c r="A12" s="4662"/>
      <c r="B12" s="4662"/>
      <c r="C12" s="4662"/>
      <c r="D12" s="4662"/>
      <c r="E12" s="4662"/>
      <c r="F12" s="4662"/>
      <c r="G12" s="4662"/>
      <c r="H12" s="4662"/>
      <c r="I12" s="4662"/>
      <c r="J12" s="4662"/>
      <c r="K12" s="4662"/>
      <c r="L12" s="4662"/>
      <c r="M12" s="4663"/>
      <c r="N12" s="4663"/>
      <c r="O12" s="4663"/>
      <c r="P12" s="4663"/>
      <c r="Q12" s="4663"/>
      <c r="R12" s="4663"/>
    </row>
    <row r="13" spans="1:18" x14ac:dyDescent="0.2">
      <c r="A13" s="4662"/>
      <c r="B13" s="4662"/>
      <c r="C13" s="4662"/>
      <c r="D13" s="4662"/>
      <c r="E13" s="4662"/>
      <c r="F13" s="4662"/>
      <c r="G13" s="4662"/>
      <c r="H13" s="4662"/>
      <c r="I13" s="4662"/>
      <c r="J13" s="4662"/>
      <c r="K13" s="4662"/>
      <c r="L13" s="4662"/>
      <c r="M13" s="4663"/>
      <c r="N13" s="4663"/>
      <c r="O13" s="4663"/>
      <c r="P13" s="4663"/>
      <c r="Q13" s="4663"/>
      <c r="R13" s="4663"/>
    </row>
    <row r="14" spans="1:18" x14ac:dyDescent="0.2">
      <c r="A14" s="4662"/>
      <c r="B14" s="4662"/>
      <c r="C14" s="4662"/>
      <c r="D14" s="4662"/>
      <c r="E14" s="4662"/>
      <c r="F14" s="4662"/>
      <c r="G14" s="4662"/>
      <c r="H14" s="4662"/>
      <c r="I14" s="4662"/>
      <c r="J14" s="4662"/>
      <c r="K14" s="4662"/>
      <c r="L14" s="4662"/>
      <c r="M14" s="4663"/>
      <c r="N14" s="4663"/>
      <c r="O14" s="4663"/>
      <c r="P14" s="4663"/>
      <c r="Q14" s="4663"/>
      <c r="R14" s="4663"/>
    </row>
    <row r="15" spans="1:18" x14ac:dyDescent="0.2">
      <c r="A15" s="4662"/>
      <c r="B15" s="4662"/>
      <c r="C15" s="4662"/>
      <c r="D15" s="4662"/>
      <c r="E15" s="4662"/>
      <c r="F15" s="4662"/>
      <c r="G15" s="4662"/>
      <c r="H15" s="4662"/>
      <c r="I15" s="4662"/>
      <c r="J15" s="4662"/>
      <c r="K15" s="4662"/>
      <c r="L15" s="4662"/>
      <c r="M15" s="4663"/>
      <c r="N15" s="4663"/>
      <c r="O15" s="4663"/>
      <c r="P15" s="4663"/>
      <c r="Q15" s="4663"/>
      <c r="R15" s="4663"/>
    </row>
    <row r="16" spans="1:18" x14ac:dyDescent="0.2">
      <c r="A16" s="4662"/>
      <c r="B16" s="4662"/>
      <c r="C16" s="4662"/>
      <c r="D16" s="4662"/>
      <c r="E16" s="4662"/>
      <c r="F16" s="4662"/>
      <c r="G16" s="4662"/>
      <c r="H16" s="4662"/>
      <c r="I16" s="4662"/>
      <c r="J16" s="4662" t="s">
        <v>2900</v>
      </c>
      <c r="K16" s="4662"/>
      <c r="L16" s="4662"/>
      <c r="M16" s="4663"/>
      <c r="N16" s="4663"/>
      <c r="O16" s="4663"/>
      <c r="P16" s="4663"/>
      <c r="Q16" s="4663"/>
      <c r="R16" s="4663"/>
    </row>
    <row r="17" spans="1:18" x14ac:dyDescent="0.2">
      <c r="A17" s="4662"/>
      <c r="B17" s="4662"/>
      <c r="C17" s="4662"/>
      <c r="D17" s="4662"/>
      <c r="E17" s="4662"/>
      <c r="F17" s="4662"/>
      <c r="G17" s="4662"/>
      <c r="H17" s="4662"/>
      <c r="I17" s="4662"/>
      <c r="J17" s="4662"/>
      <c r="K17" s="4662"/>
      <c r="L17" s="4662"/>
      <c r="M17" s="4663"/>
      <c r="N17" s="4663"/>
      <c r="O17" s="4663"/>
      <c r="P17" s="4663"/>
      <c r="Q17" s="4663"/>
      <c r="R17" s="4663"/>
    </row>
    <row r="18" spans="1:18" x14ac:dyDescent="0.2">
      <c r="A18" s="4662"/>
      <c r="B18" s="4662"/>
      <c r="C18" s="4662"/>
      <c r="D18" s="4662"/>
      <c r="E18" s="4662"/>
      <c r="F18" s="4662"/>
      <c r="G18" s="4662"/>
      <c r="H18" s="4662"/>
      <c r="I18" s="4662"/>
      <c r="J18" s="4662"/>
      <c r="K18" s="4662"/>
      <c r="L18" s="4662"/>
      <c r="M18" s="4663"/>
      <c r="N18" s="4663"/>
      <c r="O18" s="4663"/>
      <c r="P18" s="4663"/>
      <c r="Q18" s="4663"/>
      <c r="R18" s="4663"/>
    </row>
    <row r="19" spans="1:18" x14ac:dyDescent="0.2">
      <c r="A19" s="4662"/>
      <c r="B19" s="4662"/>
      <c r="C19" s="4662"/>
      <c r="D19" s="4662"/>
      <c r="E19" s="4662"/>
      <c r="F19" s="4662"/>
      <c r="G19" s="4662"/>
      <c r="H19" s="4662"/>
      <c r="I19" s="4662"/>
      <c r="J19" s="4662"/>
      <c r="K19" s="4662"/>
      <c r="L19" s="4662"/>
      <c r="M19" s="4663"/>
      <c r="N19" s="4663"/>
      <c r="O19" s="4663"/>
      <c r="P19" s="4663"/>
      <c r="Q19" s="4663"/>
      <c r="R19" s="4663"/>
    </row>
    <row r="20" spans="1:18" x14ac:dyDescent="0.2">
      <c r="A20" s="4662"/>
      <c r="B20" s="4662"/>
      <c r="C20" s="4662"/>
      <c r="D20" s="4662"/>
      <c r="E20" s="4662"/>
      <c r="F20" s="4662"/>
      <c r="G20" s="4662"/>
      <c r="H20" s="4662"/>
      <c r="I20" s="4662"/>
      <c r="J20" s="4662"/>
      <c r="K20" s="4662"/>
      <c r="L20" s="4662"/>
      <c r="M20" s="4663"/>
      <c r="N20" s="4663"/>
      <c r="O20" s="4663"/>
      <c r="P20" s="4663"/>
      <c r="Q20" s="4663"/>
      <c r="R20" s="4663"/>
    </row>
    <row r="21" spans="1:18" s="4667" customFormat="1" ht="18" x14ac:dyDescent="0.25">
      <c r="A21" s="4665"/>
      <c r="B21" s="4665"/>
      <c r="C21" s="4665"/>
      <c r="D21" s="4665"/>
      <c r="E21" s="4665"/>
      <c r="F21" s="4665"/>
      <c r="G21" s="4665"/>
      <c r="H21" s="4665"/>
      <c r="I21" s="4665"/>
      <c r="J21" s="4665"/>
      <c r="K21" s="4665"/>
      <c r="L21" s="4665"/>
      <c r="M21" s="4666"/>
      <c r="N21" s="4666"/>
      <c r="O21" s="4666"/>
      <c r="P21" s="4666"/>
      <c r="Q21" s="4666"/>
      <c r="R21" s="4666"/>
    </row>
    <row r="22" spans="1:18" s="4667" customFormat="1" ht="18" x14ac:dyDescent="0.25">
      <c r="A22" s="4665"/>
      <c r="B22" s="4665"/>
      <c r="C22" s="4665"/>
      <c r="D22" s="4665"/>
      <c r="E22" s="4665"/>
      <c r="F22" s="4665"/>
      <c r="G22" s="4665"/>
      <c r="H22" s="4665"/>
      <c r="I22" s="4665"/>
      <c r="J22" s="4665"/>
      <c r="K22" s="4665"/>
      <c r="L22" s="4665"/>
      <c r="M22" s="4666"/>
      <c r="N22" s="4666"/>
      <c r="O22" s="4666"/>
      <c r="P22" s="4666"/>
      <c r="Q22" s="4666"/>
      <c r="R22" s="4666"/>
    </row>
    <row r="23" spans="1:18" x14ac:dyDescent="0.2">
      <c r="A23" s="4662"/>
      <c r="B23" s="4662"/>
      <c r="C23" s="4662"/>
      <c r="D23" s="4662"/>
      <c r="E23" s="4662"/>
      <c r="F23" s="4662"/>
      <c r="G23" s="4662"/>
      <c r="H23" s="4662"/>
      <c r="I23" s="4662"/>
      <c r="J23" s="4662"/>
      <c r="K23" s="4662"/>
      <c r="L23" s="4662"/>
      <c r="M23" s="4663"/>
      <c r="N23" s="4663"/>
      <c r="O23" s="4663"/>
      <c r="P23" s="4663"/>
      <c r="Q23" s="4663"/>
      <c r="R23" s="4663"/>
    </row>
    <row r="24" spans="1:18" x14ac:dyDescent="0.2">
      <c r="A24" s="4662"/>
      <c r="B24" s="4662"/>
      <c r="C24" s="4662"/>
      <c r="D24" s="4662"/>
      <c r="E24" s="4662"/>
      <c r="F24" s="4662"/>
      <c r="G24" s="4662"/>
      <c r="H24" s="4662"/>
      <c r="I24" s="4662"/>
      <c r="J24" s="4662"/>
      <c r="K24" s="4662"/>
      <c r="L24" s="4662"/>
      <c r="M24" s="4663"/>
      <c r="N24" s="4663"/>
      <c r="O24" s="4663"/>
      <c r="P24" s="4663"/>
      <c r="Q24" s="4663"/>
      <c r="R24" s="4663"/>
    </row>
    <row r="25" spans="1:18" x14ac:dyDescent="0.2">
      <c r="A25" s="4662"/>
      <c r="B25" s="4662"/>
      <c r="C25" s="4662"/>
      <c r="D25" s="4662"/>
      <c r="E25" s="4662"/>
      <c r="F25" s="4662"/>
      <c r="G25" s="4662"/>
      <c r="H25" s="4662"/>
      <c r="I25" s="4662"/>
      <c r="J25" s="4662"/>
      <c r="K25" s="4662"/>
      <c r="L25" s="4662"/>
      <c r="M25" s="4663"/>
      <c r="N25" s="4663"/>
      <c r="O25" s="4663"/>
      <c r="P25" s="4663"/>
      <c r="Q25" s="4663"/>
      <c r="R25" s="4663"/>
    </row>
    <row r="26" spans="1:18" x14ac:dyDescent="0.2">
      <c r="A26" s="4662"/>
      <c r="B26" s="4662"/>
      <c r="C26" s="4662"/>
      <c r="D26" s="4662"/>
      <c r="E26" s="4662"/>
      <c r="F26" s="4662"/>
      <c r="G26" s="4662"/>
      <c r="H26" s="4662"/>
      <c r="I26" s="4662"/>
      <c r="J26" s="4662"/>
      <c r="K26" s="4662"/>
      <c r="L26" s="4662"/>
      <c r="M26" s="4663"/>
      <c r="N26" s="4663"/>
      <c r="O26" s="4663"/>
      <c r="P26" s="4663"/>
      <c r="Q26" s="4663"/>
      <c r="R26" s="4663"/>
    </row>
    <row r="27" spans="1:18" x14ac:dyDescent="0.2">
      <c r="A27" s="4662"/>
      <c r="B27" s="4662"/>
      <c r="C27" s="4662"/>
      <c r="D27" s="4662"/>
      <c r="E27" s="4662"/>
      <c r="F27" s="4662"/>
      <c r="G27" s="4662"/>
      <c r="H27" s="4662"/>
      <c r="I27" s="4662"/>
      <c r="J27" s="4662"/>
      <c r="K27" s="4662"/>
      <c r="L27" s="4662"/>
      <c r="M27" s="4663"/>
      <c r="N27" s="4663"/>
      <c r="O27" s="4663"/>
      <c r="P27" s="4663"/>
      <c r="Q27" s="4663"/>
      <c r="R27" s="4663"/>
    </row>
    <row r="28" spans="1:18" ht="21" customHeight="1" x14ac:dyDescent="0.2">
      <c r="A28" s="4662"/>
      <c r="B28" s="4662"/>
      <c r="C28" s="4662"/>
      <c r="D28" s="4662"/>
      <c r="E28" s="4662"/>
      <c r="F28" s="4662"/>
      <c r="G28" s="4662"/>
      <c r="H28" s="4662"/>
      <c r="I28" s="4662"/>
      <c r="J28" s="4662"/>
      <c r="K28" s="4662"/>
      <c r="L28" s="4662"/>
      <c r="M28" s="4663"/>
      <c r="N28" s="4663"/>
      <c r="O28" s="4663"/>
      <c r="P28" s="4663"/>
      <c r="Q28" s="4663"/>
      <c r="R28" s="4663"/>
    </row>
    <row r="29" spans="1:18" ht="13.5" customHeight="1" x14ac:dyDescent="0.2">
      <c r="A29" s="4662"/>
      <c r="B29" s="4662"/>
      <c r="C29" s="4662"/>
      <c r="D29" s="4662"/>
      <c r="E29" s="4662"/>
      <c r="F29" s="4662"/>
      <c r="G29" s="4662"/>
      <c r="H29" s="4662"/>
      <c r="I29" s="4662"/>
      <c r="J29" s="4662"/>
      <c r="K29" s="4662"/>
      <c r="L29" s="4662"/>
      <c r="M29" s="4663"/>
      <c r="N29" s="4663"/>
      <c r="O29" s="4663"/>
      <c r="P29" s="4663"/>
      <c r="Q29" s="4663"/>
      <c r="R29" s="4663"/>
    </row>
    <row r="30" spans="1:18" x14ac:dyDescent="0.2">
      <c r="I30" s="4662"/>
      <c r="J30" s="4662"/>
      <c r="K30" s="4662"/>
      <c r="L30" s="4662"/>
      <c r="M30" s="4663"/>
      <c r="N30" s="4663"/>
      <c r="O30" s="4663"/>
      <c r="P30" s="4663"/>
      <c r="Q30" s="4663"/>
      <c r="R30" s="4663"/>
    </row>
    <row r="31" spans="1:18" x14ac:dyDescent="0.2">
      <c r="I31" s="4662"/>
      <c r="J31" s="4662"/>
      <c r="K31" s="4662"/>
      <c r="L31" s="4662"/>
      <c r="M31" s="4663"/>
      <c r="N31" s="4663"/>
      <c r="O31" s="4663"/>
      <c r="P31" s="4663"/>
      <c r="Q31" s="4663"/>
      <c r="R31" s="4663"/>
    </row>
    <row r="32" spans="1:18" x14ac:dyDescent="0.2">
      <c r="I32" s="4662"/>
      <c r="J32" s="4662"/>
      <c r="K32" s="4662"/>
      <c r="L32" s="4662"/>
      <c r="M32" s="4663"/>
      <c r="N32" s="4663"/>
      <c r="O32" s="4663"/>
      <c r="P32" s="4663"/>
      <c r="Q32" s="4663"/>
      <c r="R32" s="4663"/>
    </row>
    <row r="33" spans="9:18" x14ac:dyDescent="0.2">
      <c r="I33" s="4662"/>
      <c r="J33" s="4662"/>
      <c r="K33" s="4662"/>
      <c r="L33" s="4662"/>
      <c r="M33" s="4663"/>
      <c r="N33" s="4663"/>
      <c r="O33" s="4663"/>
      <c r="P33" s="4663"/>
      <c r="Q33" s="4663"/>
      <c r="R33" s="4663"/>
    </row>
    <row r="34" spans="9:18" x14ac:dyDescent="0.2">
      <c r="I34" s="4662"/>
      <c r="J34" s="4662"/>
      <c r="K34" s="4662"/>
      <c r="L34" s="4662"/>
      <c r="M34" s="4663"/>
      <c r="N34" s="4663"/>
      <c r="O34" s="4663"/>
      <c r="P34" s="4663"/>
      <c r="Q34" s="4663"/>
      <c r="R34" s="4663"/>
    </row>
    <row r="35" spans="9:18" x14ac:dyDescent="0.2">
      <c r="I35" s="4662"/>
      <c r="J35" s="4662"/>
      <c r="K35" s="4662"/>
      <c r="L35" s="4662"/>
      <c r="M35" s="4663"/>
      <c r="N35" s="4663"/>
      <c r="O35" s="4663"/>
      <c r="P35" s="4663"/>
      <c r="Q35" s="4663"/>
      <c r="R35" s="4663"/>
    </row>
    <row r="36" spans="9:18" x14ac:dyDescent="0.2">
      <c r="I36" s="4662"/>
      <c r="J36" s="4662"/>
      <c r="K36" s="4662"/>
      <c r="L36" s="4662"/>
      <c r="M36" s="4663"/>
      <c r="N36" s="4663"/>
      <c r="O36" s="4663"/>
      <c r="P36" s="4663"/>
      <c r="Q36" s="4663"/>
      <c r="R36" s="4663"/>
    </row>
    <row r="37" spans="9:18" x14ac:dyDescent="0.2">
      <c r="I37" s="4662"/>
      <c r="J37" s="4662"/>
      <c r="K37" s="4662"/>
      <c r="L37" s="4662"/>
      <c r="M37" s="4663"/>
      <c r="N37" s="4663"/>
      <c r="O37" s="4663"/>
      <c r="P37" s="4663"/>
      <c r="Q37" s="4663"/>
      <c r="R37" s="4663"/>
    </row>
    <row r="38" spans="9:18" x14ac:dyDescent="0.2">
      <c r="K38" s="4663"/>
      <c r="L38" s="4663"/>
      <c r="M38" s="4663"/>
      <c r="N38" s="4663"/>
      <c r="O38" s="4663"/>
      <c r="P38" s="4663"/>
      <c r="Q38" s="4663"/>
      <c r="R38" s="4663"/>
    </row>
    <row r="39" spans="9:18" x14ac:dyDescent="0.2">
      <c r="K39" s="4663"/>
      <c r="L39" s="4663"/>
      <c r="M39" s="4663"/>
      <c r="N39" s="4663"/>
      <c r="O39" s="4663"/>
      <c r="P39" s="4663"/>
      <c r="Q39" s="4663"/>
      <c r="R39" s="4663"/>
    </row>
    <row r="40" spans="9:18" x14ac:dyDescent="0.2">
      <c r="K40" s="4663"/>
      <c r="L40" s="4663"/>
      <c r="M40" s="4663"/>
      <c r="N40" s="4663"/>
      <c r="O40" s="4663"/>
      <c r="P40" s="4663"/>
      <c r="Q40" s="4663"/>
      <c r="R40" s="4663"/>
    </row>
    <row r="41" spans="9:18" x14ac:dyDescent="0.2">
      <c r="K41" s="4663"/>
      <c r="L41" s="4663"/>
      <c r="M41" s="4663"/>
      <c r="N41" s="4663"/>
      <c r="O41" s="4663"/>
      <c r="P41" s="4663"/>
      <c r="Q41" s="4663"/>
      <c r="R41" s="4663"/>
    </row>
    <row r="42" spans="9:18" x14ac:dyDescent="0.2">
      <c r="K42" s="4663"/>
      <c r="L42" s="4663"/>
      <c r="M42" s="4663"/>
      <c r="N42" s="4663"/>
      <c r="O42" s="4663"/>
      <c r="P42" s="4663"/>
      <c r="Q42" s="4663"/>
      <c r="R42" s="4663"/>
    </row>
    <row r="43" spans="9:18" x14ac:dyDescent="0.2">
      <c r="K43" s="4663"/>
      <c r="L43" s="4663"/>
      <c r="M43" s="4663"/>
      <c r="N43" s="4663"/>
      <c r="O43" s="4663"/>
      <c r="P43" s="4663"/>
      <c r="Q43" s="4663"/>
      <c r="R43" s="4663"/>
    </row>
    <row r="44" spans="9:18" x14ac:dyDescent="0.2">
      <c r="K44" s="4663"/>
      <c r="L44" s="4663"/>
      <c r="M44" s="4663"/>
      <c r="N44" s="4663"/>
      <c r="O44" s="4663"/>
      <c r="P44" s="4663"/>
      <c r="Q44" s="4663"/>
      <c r="R44" s="4663"/>
    </row>
    <row r="45" spans="9:18" x14ac:dyDescent="0.2">
      <c r="K45" s="4663"/>
      <c r="L45" s="4663"/>
      <c r="M45" s="4663"/>
      <c r="N45" s="4663"/>
      <c r="O45" s="4663"/>
      <c r="P45" s="4663"/>
      <c r="Q45" s="4663"/>
      <c r="R45" s="4663"/>
    </row>
    <row r="187" spans="1:1" x14ac:dyDescent="0.2">
      <c r="A187" s="4664" t="s">
        <v>4779</v>
      </c>
    </row>
    <row r="188" spans="1:1" x14ac:dyDescent="0.2">
      <c r="A188" s="4668"/>
    </row>
    <row r="189" spans="1:1" x14ac:dyDescent="0.2">
      <c r="A189" s="4664" t="s">
        <v>4780</v>
      </c>
    </row>
    <row r="190" spans="1:1" x14ac:dyDescent="0.2">
      <c r="A190" s="4664" t="s">
        <v>4781</v>
      </c>
    </row>
    <row r="191" spans="1:1" x14ac:dyDescent="0.2">
      <c r="A191" s="4664" t="s">
        <v>4782</v>
      </c>
    </row>
  </sheetData>
  <printOptions horizontalCentered="1" verticalCentered="1"/>
  <pageMargins left="0.98425196850393704" right="0.39370078740157483" top="0.39370078740157483" bottom="0.39370078740157483" header="0" footer="0.59055118110236215"/>
  <pageSetup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rgb="FFEB700B"/>
  </sheetPr>
  <dimension ref="A1:U35"/>
  <sheetViews>
    <sheetView showGridLines="0" view="pageBreakPreview" zoomScaleNormal="100" zoomScaleSheetLayoutView="100" workbookViewId="0">
      <selection activeCell="A10" sqref="A10"/>
    </sheetView>
  </sheetViews>
  <sheetFormatPr baseColWidth="10" defaultColWidth="12.42578125" defaultRowHeight="15" x14ac:dyDescent="0.2"/>
  <cols>
    <col min="1" max="1" width="12.42578125" style="3165"/>
    <col min="2" max="2" width="9.5703125" style="3165" customWidth="1"/>
    <col min="3" max="3" width="7.42578125" style="3165" customWidth="1"/>
    <col min="4" max="4" width="12.5703125" style="3165" customWidth="1"/>
    <col min="5" max="5" width="5.5703125" style="3165" customWidth="1"/>
    <col min="6" max="6" width="14" style="3165" customWidth="1"/>
    <col min="7" max="7" width="3.85546875" style="3165" customWidth="1"/>
    <col min="8" max="8" width="11.28515625" style="3165" customWidth="1"/>
    <col min="9" max="9" width="5.5703125" style="3165" customWidth="1"/>
    <col min="10" max="10" width="11.85546875" style="3165" customWidth="1"/>
    <col min="11" max="11" width="6.7109375" style="3165" customWidth="1"/>
    <col min="12" max="12" width="8.140625" style="3165" customWidth="1"/>
    <col min="13" max="13" width="3.28515625" style="3165" customWidth="1"/>
    <col min="14" max="14" width="4.140625" style="3165" customWidth="1"/>
    <col min="15" max="15" width="11" style="3165" customWidth="1"/>
    <col min="16" max="16" width="29.140625" style="3165" bestFit="1" customWidth="1"/>
    <col min="17" max="17" width="25.5703125" style="3165" bestFit="1" customWidth="1"/>
    <col min="18" max="18" width="24" style="3165" customWidth="1"/>
    <col min="19" max="19" width="21.85546875" style="3165" customWidth="1"/>
    <col min="20" max="16384" width="12.42578125" style="3165"/>
  </cols>
  <sheetData>
    <row r="1" spans="1:21" ht="15.75" customHeight="1" x14ac:dyDescent="0.2">
      <c r="A1" s="4820" t="s">
        <v>5356</v>
      </c>
      <c r="K1" s="5798" t="s">
        <v>4987</v>
      </c>
      <c r="L1" s="5798"/>
      <c r="M1" s="5798"/>
    </row>
    <row r="2" spans="1:21" x14ac:dyDescent="0.2">
      <c r="A2" s="4820" t="s">
        <v>5358</v>
      </c>
      <c r="U2" s="3167"/>
    </row>
    <row r="3" spans="1:21" x14ac:dyDescent="0.2">
      <c r="A3" s="4818">
        <v>2013</v>
      </c>
      <c r="U3" s="3167"/>
    </row>
    <row r="4" spans="1:21" x14ac:dyDescent="0.2">
      <c r="U4" s="3167"/>
    </row>
    <row r="5" spans="1:21" ht="29.25" customHeight="1" x14ac:dyDescent="0.2">
      <c r="A5" s="4686" t="s">
        <v>2890</v>
      </c>
      <c r="B5" s="5753" t="s">
        <v>2901</v>
      </c>
      <c r="C5" s="5804"/>
      <c r="D5" s="5753" t="s">
        <v>2908</v>
      </c>
      <c r="E5" s="5804"/>
      <c r="F5" s="5804" t="s">
        <v>2902</v>
      </c>
      <c r="G5" s="5804"/>
      <c r="H5" s="5804" t="s">
        <v>2903</v>
      </c>
      <c r="I5" s="5804"/>
      <c r="J5" s="5804" t="s">
        <v>2802</v>
      </c>
      <c r="K5" s="5804"/>
      <c r="L5" s="5804" t="s">
        <v>2804</v>
      </c>
      <c r="M5" s="5804"/>
    </row>
    <row r="6" spans="1:21" x14ac:dyDescent="0.2">
      <c r="A6" s="3062" t="s">
        <v>31</v>
      </c>
      <c r="B6" s="3063">
        <f>SUM( B7:B18)</f>
        <v>438</v>
      </c>
      <c r="C6" s="3063"/>
      <c r="D6" s="3063">
        <f t="shared" ref="D6" si="0">SUM( D7:D18)</f>
        <v>6939</v>
      </c>
      <c r="E6" s="3063"/>
      <c r="F6" s="3063">
        <f ca="1">SUM(F6:F18)</f>
        <v>1283076.1399999999</v>
      </c>
      <c r="G6" s="3063"/>
      <c r="H6" s="3166">
        <f ca="1">SUM(H6:H18)</f>
        <v>1641</v>
      </c>
      <c r="I6" s="3166"/>
      <c r="J6" s="3166">
        <f>SUM(J7:J18)</f>
        <v>5567</v>
      </c>
      <c r="K6" s="3166"/>
      <c r="L6" s="3166">
        <f>SUM(L7:L18)</f>
        <v>1372</v>
      </c>
      <c r="M6" s="3168"/>
    </row>
    <row r="7" spans="1:21" x14ac:dyDescent="0.2">
      <c r="A7" s="5369" t="s">
        <v>2742</v>
      </c>
      <c r="B7" s="5330">
        <v>24</v>
      </c>
      <c r="C7" s="5330"/>
      <c r="D7" s="5330">
        <v>316</v>
      </c>
      <c r="E7" s="5330"/>
      <c r="F7" s="5330">
        <v>57995</v>
      </c>
      <c r="G7" s="5330"/>
      <c r="H7" s="5370">
        <v>20</v>
      </c>
      <c r="I7" s="5370"/>
      <c r="J7" s="5370">
        <v>270</v>
      </c>
      <c r="K7" s="5370"/>
      <c r="L7" s="5370">
        <v>46</v>
      </c>
      <c r="M7" s="5370"/>
      <c r="N7" s="3147"/>
    </row>
    <row r="8" spans="1:21" x14ac:dyDescent="0.2">
      <c r="A8" s="5345" t="s">
        <v>2743</v>
      </c>
      <c r="B8" s="5346">
        <v>20</v>
      </c>
      <c r="C8" s="5346"/>
      <c r="D8" s="5346">
        <v>268</v>
      </c>
      <c r="E8" s="5346"/>
      <c r="F8" s="5346">
        <v>124446.22</v>
      </c>
      <c r="G8" s="5346"/>
      <c r="H8" s="3120">
        <v>0</v>
      </c>
      <c r="I8" s="5361"/>
      <c r="J8" s="5361">
        <v>195</v>
      </c>
      <c r="K8" s="5361"/>
      <c r="L8" s="5361">
        <v>73</v>
      </c>
      <c r="M8" s="5335"/>
    </row>
    <row r="9" spans="1:21" x14ac:dyDescent="0.2">
      <c r="A9" s="5345" t="s">
        <v>2744</v>
      </c>
      <c r="B9" s="5346">
        <v>12</v>
      </c>
      <c r="C9" s="5346"/>
      <c r="D9" s="5346">
        <v>188</v>
      </c>
      <c r="E9" s="5346"/>
      <c r="F9" s="5346">
        <v>90330.28</v>
      </c>
      <c r="G9" s="5346"/>
      <c r="H9" s="5361">
        <v>27</v>
      </c>
      <c r="I9" s="5361"/>
      <c r="J9" s="5361">
        <v>114</v>
      </c>
      <c r="K9" s="5361"/>
      <c r="L9" s="5361">
        <v>74</v>
      </c>
      <c r="M9" s="5335"/>
    </row>
    <row r="10" spans="1:21" x14ac:dyDescent="0.2">
      <c r="A10" s="5345" t="s">
        <v>2745</v>
      </c>
      <c r="B10" s="5346">
        <v>22</v>
      </c>
      <c r="C10" s="5346"/>
      <c r="D10" s="5346">
        <v>434</v>
      </c>
      <c r="E10" s="5346"/>
      <c r="F10" s="5346">
        <v>41982.78</v>
      </c>
      <c r="G10" s="5346"/>
      <c r="H10" s="5361">
        <v>42</v>
      </c>
      <c r="I10" s="5361"/>
      <c r="J10" s="5361">
        <v>360</v>
      </c>
      <c r="K10" s="5361"/>
      <c r="L10" s="5361">
        <v>74</v>
      </c>
      <c r="M10" s="5335"/>
    </row>
    <row r="11" spans="1:21" x14ac:dyDescent="0.2">
      <c r="A11" s="5345" t="s">
        <v>2746</v>
      </c>
      <c r="B11" s="5346">
        <v>56</v>
      </c>
      <c r="C11" s="5346"/>
      <c r="D11" s="5346">
        <v>781</v>
      </c>
      <c r="E11" s="5346"/>
      <c r="F11" s="5346">
        <v>152844.69</v>
      </c>
      <c r="G11" s="5346"/>
      <c r="H11" s="5361">
        <v>296</v>
      </c>
      <c r="I11" s="5361"/>
      <c r="J11" s="5361">
        <v>687</v>
      </c>
      <c r="K11" s="5361"/>
      <c r="L11" s="5361">
        <v>94</v>
      </c>
      <c r="M11" s="5335"/>
      <c r="P11" s="3170"/>
    </row>
    <row r="12" spans="1:21" x14ac:dyDescent="0.2">
      <c r="A12" s="5345" t="s">
        <v>2747</v>
      </c>
      <c r="B12" s="5346">
        <v>49</v>
      </c>
      <c r="C12" s="5346"/>
      <c r="D12" s="5346">
        <v>551</v>
      </c>
      <c r="E12" s="5346"/>
      <c r="F12" s="5346">
        <v>100321.27</v>
      </c>
      <c r="G12" s="5346"/>
      <c r="H12" s="5361">
        <v>30</v>
      </c>
      <c r="I12" s="5361"/>
      <c r="J12" s="5361">
        <v>371</v>
      </c>
      <c r="K12" s="5361"/>
      <c r="L12" s="5361">
        <v>180</v>
      </c>
      <c r="M12" s="5335"/>
    </row>
    <row r="13" spans="1:21" x14ac:dyDescent="0.2">
      <c r="A13" s="5345" t="s">
        <v>2748</v>
      </c>
      <c r="B13" s="5346">
        <v>23</v>
      </c>
      <c r="C13" s="5346"/>
      <c r="D13" s="5346">
        <v>411</v>
      </c>
      <c r="E13" s="5346"/>
      <c r="F13" s="5346">
        <v>86643.06</v>
      </c>
      <c r="G13" s="5346"/>
      <c r="H13" s="5361">
        <v>178</v>
      </c>
      <c r="I13" s="5361"/>
      <c r="J13" s="5361">
        <v>376</v>
      </c>
      <c r="K13" s="5361"/>
      <c r="L13" s="5361">
        <v>35</v>
      </c>
      <c r="M13" s="5335"/>
    </row>
    <row r="14" spans="1:21" x14ac:dyDescent="0.2">
      <c r="A14" s="5345" t="s">
        <v>2749</v>
      </c>
      <c r="B14" s="5346">
        <v>38</v>
      </c>
      <c r="C14" s="5346"/>
      <c r="D14" s="5346">
        <v>631</v>
      </c>
      <c r="E14" s="5346"/>
      <c r="F14" s="5346">
        <v>108829.83</v>
      </c>
      <c r="G14" s="5346"/>
      <c r="H14" s="5361">
        <v>310</v>
      </c>
      <c r="I14" s="5361"/>
      <c r="J14" s="5361">
        <v>543</v>
      </c>
      <c r="K14" s="5361"/>
      <c r="L14" s="5361">
        <v>88</v>
      </c>
      <c r="M14" s="5335"/>
    </row>
    <row r="15" spans="1:21" x14ac:dyDescent="0.2">
      <c r="A15" s="5345" t="s">
        <v>2750</v>
      </c>
      <c r="B15" s="5346">
        <v>34</v>
      </c>
      <c r="C15" s="5346"/>
      <c r="D15" s="5346">
        <v>554</v>
      </c>
      <c r="E15" s="5346"/>
      <c r="F15" s="5346">
        <v>129904.37</v>
      </c>
      <c r="G15" s="5346"/>
      <c r="H15" s="5361">
        <v>67</v>
      </c>
      <c r="I15" s="5361"/>
      <c r="J15" s="5361">
        <v>414</v>
      </c>
      <c r="K15" s="5361"/>
      <c r="L15" s="5361">
        <v>140</v>
      </c>
      <c r="M15" s="5335"/>
    </row>
    <row r="16" spans="1:21" x14ac:dyDescent="0.2">
      <c r="A16" s="5345" t="s">
        <v>2751</v>
      </c>
      <c r="B16" s="5346">
        <v>76</v>
      </c>
      <c r="C16" s="5346"/>
      <c r="D16" s="5346">
        <v>1364</v>
      </c>
      <c r="E16" s="5346"/>
      <c r="F16" s="5346">
        <v>233824.61</v>
      </c>
      <c r="G16" s="5346"/>
      <c r="H16" s="5361">
        <v>174</v>
      </c>
      <c r="I16" s="5361"/>
      <c r="J16" s="5361">
        <v>918</v>
      </c>
      <c r="K16" s="5361"/>
      <c r="L16" s="5361">
        <v>446</v>
      </c>
      <c r="M16" s="5335"/>
    </row>
    <row r="17" spans="1:21" x14ac:dyDescent="0.2">
      <c r="A17" s="5345" t="s">
        <v>2752</v>
      </c>
      <c r="B17" s="5346">
        <v>61</v>
      </c>
      <c r="C17" s="5346"/>
      <c r="D17" s="5346">
        <v>1053</v>
      </c>
      <c r="E17" s="5346"/>
      <c r="F17" s="5346">
        <v>110575.5</v>
      </c>
      <c r="G17" s="5346"/>
      <c r="H17" s="5361">
        <v>435</v>
      </c>
      <c r="I17" s="5361"/>
      <c r="J17" s="5361">
        <v>981</v>
      </c>
      <c r="K17" s="5361"/>
      <c r="L17" s="5361">
        <v>72</v>
      </c>
      <c r="M17" s="5335"/>
    </row>
    <row r="18" spans="1:21" x14ac:dyDescent="0.2">
      <c r="A18" s="5371" t="s">
        <v>2753</v>
      </c>
      <c r="B18" s="5350">
        <v>23</v>
      </c>
      <c r="C18" s="5350"/>
      <c r="D18" s="5350">
        <v>388</v>
      </c>
      <c r="E18" s="5350"/>
      <c r="F18" s="5350">
        <v>45378.91</v>
      </c>
      <c r="G18" s="5350"/>
      <c r="H18" s="5362">
        <v>62</v>
      </c>
      <c r="I18" s="5372"/>
      <c r="J18" s="5372">
        <v>338</v>
      </c>
      <c r="K18" s="5372"/>
      <c r="L18" s="5372">
        <v>50</v>
      </c>
      <c r="M18" s="5372"/>
    </row>
    <row r="20" spans="1:21" x14ac:dyDescent="0.2">
      <c r="A20" s="3171" t="s">
        <v>5446</v>
      </c>
      <c r="C20" s="3171"/>
      <c r="D20" s="3171"/>
      <c r="E20" s="3171"/>
      <c r="F20" s="3171"/>
      <c r="G20" s="3171"/>
      <c r="H20" s="3171"/>
      <c r="I20" s="3171"/>
      <c r="J20" s="3171"/>
      <c r="K20" s="3171"/>
      <c r="L20" s="3171"/>
      <c r="M20" s="3171"/>
    </row>
    <row r="21" spans="1:21" x14ac:dyDescent="0.2">
      <c r="A21" s="3171"/>
      <c r="B21" s="3171"/>
      <c r="C21" s="3171"/>
      <c r="D21" s="3171"/>
      <c r="E21" s="3171"/>
      <c r="F21" s="3171"/>
      <c r="G21" s="3171"/>
    </row>
    <row r="22" spans="1:21" x14ac:dyDescent="0.2">
      <c r="B22" s="3171"/>
    </row>
    <row r="32" spans="1:21" x14ac:dyDescent="0.2">
      <c r="O32" s="3167"/>
      <c r="U32" s="3167"/>
    </row>
    <row r="33" spans="1:21" x14ac:dyDescent="0.2">
      <c r="A33" s="3167"/>
      <c r="O33" s="3167"/>
      <c r="U33" s="3167"/>
    </row>
    <row r="34" spans="1:21" x14ac:dyDescent="0.2">
      <c r="A34" s="3167"/>
      <c r="O34" s="3167"/>
      <c r="U34" s="3167"/>
    </row>
    <row r="35" spans="1:21" x14ac:dyDescent="0.2">
      <c r="A35" s="3167"/>
    </row>
  </sheetData>
  <mergeCells count="7">
    <mergeCell ref="K1:M1"/>
    <mergeCell ref="B5:C5"/>
    <mergeCell ref="D5:E5"/>
    <mergeCell ref="F5:G5"/>
    <mergeCell ref="H5:I5"/>
    <mergeCell ref="J5:K5"/>
    <mergeCell ref="L5:M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&amp;R&amp;"Tahoma,Normal"267</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EB700B"/>
  </sheetPr>
  <dimension ref="A1:N20"/>
  <sheetViews>
    <sheetView showGridLines="0" view="pageBreakPreview" zoomScaleNormal="100" zoomScaleSheetLayoutView="100" workbookViewId="0">
      <selection activeCell="A10" sqref="A10"/>
    </sheetView>
  </sheetViews>
  <sheetFormatPr baseColWidth="10" defaultRowHeight="15" x14ac:dyDescent="0.25"/>
  <cols>
    <col min="1" max="1" width="19.5703125" style="3042" customWidth="1"/>
    <col min="2" max="2" width="10.42578125" style="3042" customWidth="1"/>
    <col min="3" max="3" width="5.85546875" style="3042" customWidth="1"/>
    <col min="4" max="4" width="10.85546875" style="3042" customWidth="1"/>
    <col min="5" max="5" width="4.5703125" style="3042" customWidth="1"/>
    <col min="6" max="6" width="15.85546875" style="3042" customWidth="1"/>
    <col min="7" max="7" width="5.28515625" style="3042" customWidth="1"/>
    <col min="8" max="8" width="12" style="3042" customWidth="1"/>
    <col min="9" max="9" width="5.42578125" style="3042" customWidth="1"/>
    <col min="10" max="10" width="10.140625" style="3042" customWidth="1"/>
    <col min="11" max="11" width="4.28515625" style="3042" customWidth="1"/>
    <col min="12" max="16384" width="11.42578125" style="3042"/>
  </cols>
  <sheetData>
    <row r="1" spans="1:11" x14ac:dyDescent="0.25">
      <c r="A1" s="3103" t="s">
        <v>5486</v>
      </c>
      <c r="B1" s="4821"/>
      <c r="C1" s="4821"/>
      <c r="D1" s="4821"/>
      <c r="E1" s="4821"/>
      <c r="F1" s="4821"/>
      <c r="G1" s="4821"/>
      <c r="H1" s="4821"/>
      <c r="I1" s="4821"/>
      <c r="J1" s="5798" t="s">
        <v>4988</v>
      </c>
      <c r="K1" s="5798"/>
    </row>
    <row r="2" spans="1:11" x14ac:dyDescent="0.25">
      <c r="A2" s="3103" t="s">
        <v>5208</v>
      </c>
      <c r="B2" s="3180"/>
      <c r="C2" s="3180"/>
      <c r="D2" s="3180"/>
      <c r="E2" s="3180"/>
      <c r="F2" s="3180"/>
      <c r="G2" s="3180"/>
      <c r="H2" s="3180"/>
      <c r="I2" s="3180"/>
      <c r="J2" s="3180"/>
      <c r="K2" s="3104"/>
    </row>
    <row r="3" spans="1:11" x14ac:dyDescent="0.25">
      <c r="A3" s="4822">
        <v>2013</v>
      </c>
      <c r="B3" s="3180"/>
      <c r="C3" s="3180"/>
      <c r="D3" s="3180"/>
      <c r="E3" s="3180"/>
      <c r="F3" s="3180"/>
      <c r="G3" s="3180"/>
      <c r="H3" s="3180"/>
      <c r="I3" s="3180"/>
      <c r="J3" s="3180"/>
      <c r="K3" s="3104"/>
    </row>
    <row r="4" spans="1:11" x14ac:dyDescent="0.25">
      <c r="A4" s="3180"/>
      <c r="B4" s="3180"/>
      <c r="C4" s="3180"/>
      <c r="D4" s="3180"/>
      <c r="E4" s="3180"/>
      <c r="F4" s="3180"/>
      <c r="G4" s="3180"/>
      <c r="H4" s="3180"/>
      <c r="I4" s="3180"/>
      <c r="J4" s="3180"/>
      <c r="K4" s="3104"/>
    </row>
    <row r="5" spans="1:11" ht="32.25" customHeight="1" x14ac:dyDescent="0.25">
      <c r="A5" s="5000" t="s">
        <v>2890</v>
      </c>
      <c r="B5" s="5805" t="s">
        <v>2909</v>
      </c>
      <c r="C5" s="5805"/>
      <c r="D5" s="5806" t="s">
        <v>2904</v>
      </c>
      <c r="E5" s="5806"/>
      <c r="F5" s="5783" t="s">
        <v>2905</v>
      </c>
      <c r="G5" s="5807"/>
      <c r="H5" s="5783" t="s">
        <v>2906</v>
      </c>
      <c r="I5" s="5807"/>
      <c r="J5" s="5800" t="s">
        <v>2907</v>
      </c>
      <c r="K5" s="5800"/>
    </row>
    <row r="6" spans="1:11" x14ac:dyDescent="0.25">
      <c r="A6" s="3062" t="s">
        <v>31</v>
      </c>
      <c r="B6" s="4687">
        <f>SUM(B7:B18)</f>
        <v>481</v>
      </c>
      <c r="C6" s="4688"/>
      <c r="D6" s="4687">
        <f>SUM(D7:D18)</f>
        <v>326</v>
      </c>
      <c r="E6" s="4688"/>
      <c r="F6" s="4687">
        <f>SUM(F7:F18)</f>
        <v>5527</v>
      </c>
      <c r="G6" s="4688"/>
      <c r="H6" s="4687">
        <f>SUM(H7:H18)</f>
        <v>441</v>
      </c>
      <c r="I6" s="4688"/>
      <c r="J6" s="4687">
        <f>SUM(J7:J18)</f>
        <v>971</v>
      </c>
      <c r="K6" s="5001"/>
    </row>
    <row r="7" spans="1:11" x14ac:dyDescent="0.25">
      <c r="A7" s="5359" t="s">
        <v>2742</v>
      </c>
      <c r="B7" s="5363">
        <v>32</v>
      </c>
      <c r="C7" s="5363"/>
      <c r="D7" s="5363">
        <v>16</v>
      </c>
      <c r="E7" s="5363"/>
      <c r="F7" s="5363">
        <v>245</v>
      </c>
      <c r="G7" s="5363"/>
      <c r="H7" s="5363">
        <v>23</v>
      </c>
      <c r="I7" s="5363"/>
      <c r="J7" s="5363">
        <v>48</v>
      </c>
      <c r="K7" s="5364"/>
    </row>
    <row r="8" spans="1:11" x14ac:dyDescent="0.25">
      <c r="A8" s="5336" t="s">
        <v>2743</v>
      </c>
      <c r="B8" s="5365">
        <v>23</v>
      </c>
      <c r="C8" s="5365"/>
      <c r="D8" s="5365">
        <v>13</v>
      </c>
      <c r="E8" s="5365"/>
      <c r="F8" s="5365">
        <v>217</v>
      </c>
      <c r="G8" s="5365"/>
      <c r="H8" s="5365">
        <v>15</v>
      </c>
      <c r="I8" s="5365"/>
      <c r="J8" s="5365">
        <v>36</v>
      </c>
      <c r="K8" s="5366"/>
    </row>
    <row r="9" spans="1:11" x14ac:dyDescent="0.25">
      <c r="A9" s="5336" t="s">
        <v>2744</v>
      </c>
      <c r="B9" s="5365">
        <v>6</v>
      </c>
      <c r="C9" s="5365"/>
      <c r="D9" s="5365">
        <v>3</v>
      </c>
      <c r="E9" s="5365"/>
      <c r="F9" s="5365">
        <v>102</v>
      </c>
      <c r="G9" s="5365"/>
      <c r="H9" s="5365">
        <v>50</v>
      </c>
      <c r="I9" s="5365"/>
      <c r="J9" s="5365">
        <v>36</v>
      </c>
      <c r="K9" s="5366"/>
    </row>
    <row r="10" spans="1:11" x14ac:dyDescent="0.25">
      <c r="A10" s="5336" t="s">
        <v>2745</v>
      </c>
      <c r="B10" s="5365">
        <v>39</v>
      </c>
      <c r="C10" s="5365"/>
      <c r="D10" s="5365">
        <v>9</v>
      </c>
      <c r="E10" s="5365"/>
      <c r="F10" s="5365">
        <v>336</v>
      </c>
      <c r="G10" s="5365"/>
      <c r="H10" s="5365">
        <v>22</v>
      </c>
      <c r="I10" s="5365"/>
      <c r="J10" s="5365">
        <v>76</v>
      </c>
      <c r="K10" s="5366"/>
    </row>
    <row r="11" spans="1:11" x14ac:dyDescent="0.25">
      <c r="A11" s="5336" t="s">
        <v>2746</v>
      </c>
      <c r="B11" s="5365">
        <v>29</v>
      </c>
      <c r="C11" s="5365"/>
      <c r="D11" s="5365">
        <v>29</v>
      </c>
      <c r="E11" s="5365"/>
      <c r="F11" s="5365">
        <v>598</v>
      </c>
      <c r="G11" s="5365"/>
      <c r="H11" s="5365">
        <v>105</v>
      </c>
      <c r="I11" s="5365"/>
      <c r="J11" s="5365">
        <v>78</v>
      </c>
      <c r="K11" s="5366"/>
    </row>
    <row r="12" spans="1:11" x14ac:dyDescent="0.25">
      <c r="A12" s="5336" t="s">
        <v>2747</v>
      </c>
      <c r="B12" s="5365">
        <v>15</v>
      </c>
      <c r="C12" s="5365"/>
      <c r="D12" s="5365">
        <v>16</v>
      </c>
      <c r="E12" s="5365"/>
      <c r="F12" s="5365">
        <v>455</v>
      </c>
      <c r="G12" s="5365"/>
      <c r="H12" s="5365">
        <v>44</v>
      </c>
      <c r="I12" s="5365"/>
      <c r="J12" s="5365">
        <v>52</v>
      </c>
      <c r="K12" s="5366"/>
    </row>
    <row r="13" spans="1:11" x14ac:dyDescent="0.25">
      <c r="A13" s="5336" t="s">
        <v>2748</v>
      </c>
      <c r="B13" s="5365">
        <v>0</v>
      </c>
      <c r="C13" s="5365"/>
      <c r="D13" s="5365">
        <v>27</v>
      </c>
      <c r="E13" s="5365"/>
      <c r="F13" s="5365">
        <v>354</v>
      </c>
      <c r="G13" s="5365"/>
      <c r="H13" s="5365">
        <v>30</v>
      </c>
      <c r="I13" s="5365"/>
      <c r="J13" s="5365">
        <v>27</v>
      </c>
      <c r="K13" s="5366"/>
    </row>
    <row r="14" spans="1:11" x14ac:dyDescent="0.25">
      <c r="A14" s="5336" t="s">
        <v>2749</v>
      </c>
      <c r="B14" s="5365">
        <v>44</v>
      </c>
      <c r="C14" s="5365"/>
      <c r="D14" s="5365">
        <v>9</v>
      </c>
      <c r="E14" s="5365"/>
      <c r="F14" s="5365">
        <v>570</v>
      </c>
      <c r="G14" s="5365"/>
      <c r="H14" s="5365">
        <v>7</v>
      </c>
      <c r="I14" s="5365"/>
      <c r="J14" s="5365">
        <v>54</v>
      </c>
      <c r="K14" s="5366"/>
    </row>
    <row r="15" spans="1:11" x14ac:dyDescent="0.25">
      <c r="A15" s="5336" t="s">
        <v>2750</v>
      </c>
      <c r="B15" s="5365">
        <v>0</v>
      </c>
      <c r="C15" s="5365"/>
      <c r="D15" s="5365">
        <v>13</v>
      </c>
      <c r="E15" s="5365"/>
      <c r="F15" s="5365">
        <v>485</v>
      </c>
      <c r="G15" s="5365"/>
      <c r="H15" s="5365">
        <v>54</v>
      </c>
      <c r="I15" s="5365"/>
      <c r="J15" s="5365">
        <v>15</v>
      </c>
      <c r="K15" s="5366"/>
    </row>
    <row r="16" spans="1:11" x14ac:dyDescent="0.25">
      <c r="A16" s="5336" t="s">
        <v>2751</v>
      </c>
      <c r="B16" s="5365">
        <v>97</v>
      </c>
      <c r="C16" s="5365"/>
      <c r="D16" s="5365">
        <v>112</v>
      </c>
      <c r="E16" s="5365"/>
      <c r="F16" s="5365">
        <v>1069</v>
      </c>
      <c r="G16" s="5365"/>
      <c r="H16" s="5365">
        <v>42</v>
      </c>
      <c r="I16" s="5365"/>
      <c r="J16" s="5365">
        <v>253</v>
      </c>
      <c r="K16" s="5366"/>
    </row>
    <row r="17" spans="1:14" x14ac:dyDescent="0.25">
      <c r="A17" s="5336" t="s">
        <v>2752</v>
      </c>
      <c r="B17" s="5365">
        <v>109</v>
      </c>
      <c r="C17" s="5365"/>
      <c r="D17" s="5365">
        <v>45</v>
      </c>
      <c r="E17" s="5365"/>
      <c r="F17" s="5365">
        <v>856</v>
      </c>
      <c r="G17" s="5365"/>
      <c r="H17" s="5365">
        <v>41</v>
      </c>
      <c r="I17" s="5365"/>
      <c r="J17" s="5365">
        <v>156</v>
      </c>
      <c r="K17" s="5366"/>
    </row>
    <row r="18" spans="1:14" x14ac:dyDescent="0.25">
      <c r="A18" s="5337" t="s">
        <v>2753</v>
      </c>
      <c r="B18" s="5367">
        <v>87</v>
      </c>
      <c r="C18" s="5367"/>
      <c r="D18" s="5367">
        <v>34</v>
      </c>
      <c r="E18" s="5367"/>
      <c r="F18" s="5367">
        <v>240</v>
      </c>
      <c r="G18" s="5367"/>
      <c r="H18" s="5367">
        <v>8</v>
      </c>
      <c r="I18" s="5367"/>
      <c r="J18" s="5367">
        <v>140</v>
      </c>
      <c r="K18" s="5368"/>
    </row>
    <row r="19" spans="1:14" x14ac:dyDescent="0.25">
      <c r="A19" s="3180"/>
      <c r="B19" s="3180"/>
      <c r="C19" s="3180"/>
      <c r="D19" s="3180"/>
      <c r="E19" s="3180"/>
      <c r="F19" s="3180"/>
      <c r="G19" s="3180"/>
      <c r="H19" s="3180"/>
      <c r="I19" s="3180"/>
      <c r="J19" s="3180"/>
      <c r="K19" s="3104"/>
    </row>
    <row r="20" spans="1:14" ht="18" customHeight="1" x14ac:dyDescent="0.25">
      <c r="A20" s="5755" t="s">
        <v>5446</v>
      </c>
      <c r="B20" s="5755"/>
      <c r="C20" s="5755"/>
      <c r="D20" s="5755"/>
      <c r="E20" s="5755"/>
      <c r="F20" s="5755"/>
      <c r="G20" s="5755"/>
      <c r="H20" s="5755"/>
      <c r="I20" s="5755"/>
      <c r="J20" s="5755"/>
      <c r="K20" s="5755"/>
      <c r="L20" s="3095"/>
      <c r="M20" s="3095"/>
      <c r="N20" s="3095"/>
    </row>
  </sheetData>
  <mergeCells count="7">
    <mergeCell ref="A20:K20"/>
    <mergeCell ref="J1:K1"/>
    <mergeCell ref="B5:C5"/>
    <mergeCell ref="D5:E5"/>
    <mergeCell ref="F5:G5"/>
    <mergeCell ref="H5:I5"/>
    <mergeCell ref="J5:K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&amp;L&amp;"Tahoma,Normal"268</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rgb="FFEB700B"/>
  </sheetPr>
  <dimension ref="A1:U32"/>
  <sheetViews>
    <sheetView showGridLines="0" view="pageBreakPreview" zoomScaleNormal="100" zoomScaleSheetLayoutView="100" workbookViewId="0">
      <selection activeCell="A10" sqref="A10"/>
    </sheetView>
  </sheetViews>
  <sheetFormatPr baseColWidth="10" defaultColWidth="12.42578125" defaultRowHeight="15" x14ac:dyDescent="0.2"/>
  <cols>
    <col min="1" max="1" width="12.42578125" style="3165"/>
    <col min="2" max="2" width="13.42578125" style="3165" customWidth="1"/>
    <col min="3" max="3" width="4" style="3165" customWidth="1"/>
    <col min="4" max="4" width="15.7109375" style="3165" customWidth="1"/>
    <col min="5" max="5" width="4.5703125" style="3165" customWidth="1"/>
    <col min="6" max="6" width="14.85546875" style="3165" customWidth="1"/>
    <col min="7" max="7" width="3" style="3165" customWidth="1"/>
    <col min="8" max="8" width="11.85546875" style="3165" customWidth="1"/>
    <col min="9" max="9" width="3" style="3165" customWidth="1"/>
    <col min="10" max="10" width="12.140625" style="3165" customWidth="1"/>
    <col min="11" max="11" width="2.7109375" style="3165" customWidth="1"/>
    <col min="12" max="12" width="9.7109375" style="3165" customWidth="1"/>
    <col min="13" max="13" width="2.7109375" style="3165" customWidth="1"/>
    <col min="14" max="14" width="13.7109375" style="3165" customWidth="1"/>
    <col min="15" max="15" width="20.5703125" style="3165" customWidth="1"/>
    <col min="16" max="16" width="19.28515625" style="3165" customWidth="1"/>
    <col min="17" max="17" width="25.5703125" style="3165" customWidth="1"/>
    <col min="18" max="18" width="22.28515625" style="3165" customWidth="1"/>
    <col min="19" max="19" width="11.85546875" style="3165" bestFit="1" customWidth="1"/>
    <col min="20" max="16384" width="12.42578125" style="3165"/>
  </cols>
  <sheetData>
    <row r="1" spans="1:21" x14ac:dyDescent="0.2">
      <c r="A1" s="3103" t="s">
        <v>5356</v>
      </c>
      <c r="B1" s="3164"/>
      <c r="C1" s="3164"/>
      <c r="D1" s="3164"/>
      <c r="E1" s="3164"/>
      <c r="F1" s="3164"/>
      <c r="G1" s="3164"/>
      <c r="H1" s="3164"/>
      <c r="I1" s="3164"/>
      <c r="J1" s="3164"/>
      <c r="K1" s="5798" t="s">
        <v>4989</v>
      </c>
      <c r="L1" s="5799"/>
      <c r="M1" s="5799"/>
      <c r="U1" s="3167"/>
    </row>
    <row r="2" spans="1:21" x14ac:dyDescent="0.2">
      <c r="A2" s="3103" t="s">
        <v>5359</v>
      </c>
      <c r="B2" s="3164"/>
      <c r="C2" s="3164"/>
      <c r="D2" s="3164"/>
      <c r="E2" s="3164"/>
      <c r="F2" s="3164"/>
      <c r="G2" s="3164"/>
      <c r="H2" s="3164"/>
      <c r="I2" s="3164"/>
      <c r="J2" s="3164"/>
      <c r="K2" s="3164"/>
      <c r="L2" s="3164"/>
      <c r="M2" s="3164"/>
      <c r="U2" s="3167"/>
    </row>
    <row r="3" spans="1:21" x14ac:dyDescent="0.2">
      <c r="A3" s="4819">
        <v>2013</v>
      </c>
      <c r="B3" s="3164"/>
      <c r="C3" s="3164"/>
      <c r="D3" s="3164"/>
      <c r="E3" s="3164"/>
      <c r="F3" s="3164"/>
      <c r="G3" s="3164"/>
      <c r="H3" s="3164"/>
      <c r="I3" s="3164"/>
      <c r="J3" s="3164"/>
      <c r="K3" s="3164"/>
      <c r="L3" s="3164"/>
      <c r="M3" s="3164"/>
      <c r="U3" s="3167"/>
    </row>
    <row r="4" spans="1:21" x14ac:dyDescent="0.2">
      <c r="A4" s="3164"/>
      <c r="B4" s="3164"/>
      <c r="C4" s="3164"/>
      <c r="D4" s="3163"/>
      <c r="E4" s="3163"/>
      <c r="F4" s="3164"/>
      <c r="G4" s="3164"/>
      <c r="H4" s="3164"/>
      <c r="I4" s="3164"/>
      <c r="J4" s="3164"/>
      <c r="K4" s="3164"/>
      <c r="L4" s="3164"/>
      <c r="M4" s="3164"/>
    </row>
    <row r="5" spans="1:21" ht="25.5" customHeight="1" x14ac:dyDescent="0.2">
      <c r="A5" s="4652" t="s">
        <v>2890</v>
      </c>
      <c r="B5" s="5753" t="s">
        <v>2901</v>
      </c>
      <c r="C5" s="5800"/>
      <c r="D5" s="5753" t="s">
        <v>2910</v>
      </c>
      <c r="E5" s="5800"/>
      <c r="F5" s="5800" t="s">
        <v>2902</v>
      </c>
      <c r="G5" s="5800"/>
      <c r="H5" s="5800" t="s">
        <v>2903</v>
      </c>
      <c r="I5" s="5800"/>
      <c r="J5" s="5800" t="s">
        <v>2802</v>
      </c>
      <c r="K5" s="5800"/>
      <c r="L5" s="5800" t="s">
        <v>2804</v>
      </c>
      <c r="M5" s="5800"/>
    </row>
    <row r="6" spans="1:21" x14ac:dyDescent="0.2">
      <c r="A6" s="3062" t="s">
        <v>31</v>
      </c>
      <c r="B6" s="3172">
        <f>SUM(B7:B18)</f>
        <v>329</v>
      </c>
      <c r="C6" s="3172"/>
      <c r="D6" s="3172">
        <f t="shared" ref="D6" si="0">SUM(D7:D18)</f>
        <v>5522</v>
      </c>
      <c r="E6" s="3063"/>
      <c r="F6" s="3063">
        <f>SUM(F7:F18)</f>
        <v>1141899.94</v>
      </c>
      <c r="G6" s="3063"/>
      <c r="H6" s="3166">
        <f>SUM(H7:H18)</f>
        <v>1647</v>
      </c>
      <c r="I6" s="3166"/>
      <c r="J6" s="3166">
        <f>SUM(J7:J18)</f>
        <v>4671</v>
      </c>
      <c r="K6" s="3166"/>
      <c r="L6" s="3166">
        <f>SUM(L7:L18)</f>
        <v>851</v>
      </c>
      <c r="M6" s="3064"/>
      <c r="N6" s="3173"/>
      <c r="O6" s="3174"/>
    </row>
    <row r="7" spans="1:21" x14ac:dyDescent="0.2">
      <c r="A7" s="5359" t="s">
        <v>2742</v>
      </c>
      <c r="B7" s="5330">
        <v>17</v>
      </c>
      <c r="C7" s="5330"/>
      <c r="D7" s="5330">
        <v>293</v>
      </c>
      <c r="E7" s="5330"/>
      <c r="F7" s="5330">
        <v>36803.49</v>
      </c>
      <c r="G7" s="5330"/>
      <c r="H7" s="5360">
        <v>146</v>
      </c>
      <c r="I7" s="5360"/>
      <c r="J7" s="5360">
        <v>162</v>
      </c>
      <c r="K7" s="5360"/>
      <c r="L7" s="5360">
        <v>131</v>
      </c>
      <c r="M7" s="5332"/>
    </row>
    <row r="8" spans="1:21" x14ac:dyDescent="0.2">
      <c r="A8" s="5336" t="s">
        <v>2743</v>
      </c>
      <c r="B8" s="5333">
        <v>14</v>
      </c>
      <c r="C8" s="5333"/>
      <c r="D8" s="5333">
        <v>212</v>
      </c>
      <c r="E8" s="5333"/>
      <c r="F8" s="5333">
        <v>84504.92</v>
      </c>
      <c r="G8" s="5333"/>
      <c r="H8" s="5361">
        <v>13</v>
      </c>
      <c r="I8" s="5361"/>
      <c r="J8" s="5361">
        <v>205</v>
      </c>
      <c r="K8" s="5361"/>
      <c r="L8" s="5361">
        <v>7</v>
      </c>
      <c r="M8" s="5335"/>
    </row>
    <row r="9" spans="1:21" x14ac:dyDescent="0.2">
      <c r="A9" s="5336" t="s">
        <v>2744</v>
      </c>
      <c r="B9" s="5333">
        <v>14</v>
      </c>
      <c r="C9" s="5333"/>
      <c r="D9" s="5333">
        <v>179</v>
      </c>
      <c r="E9" s="5333"/>
      <c r="F9" s="5333">
        <v>19205.79</v>
      </c>
      <c r="G9" s="5333"/>
      <c r="H9" s="5361">
        <v>89</v>
      </c>
      <c r="I9" s="5361"/>
      <c r="J9" s="5361">
        <v>128</v>
      </c>
      <c r="K9" s="5361"/>
      <c r="L9" s="5361">
        <v>51</v>
      </c>
      <c r="M9" s="5335"/>
    </row>
    <row r="10" spans="1:21" x14ac:dyDescent="0.2">
      <c r="A10" s="5336" t="s">
        <v>2745</v>
      </c>
      <c r="B10" s="5333">
        <v>25</v>
      </c>
      <c r="C10" s="5333"/>
      <c r="D10" s="5333">
        <v>427</v>
      </c>
      <c r="E10" s="5333"/>
      <c r="F10" s="5333">
        <v>63132.29</v>
      </c>
      <c r="G10" s="5333"/>
      <c r="H10" s="5361">
        <v>21</v>
      </c>
      <c r="I10" s="5361"/>
      <c r="J10" s="5361">
        <v>388</v>
      </c>
      <c r="K10" s="5361"/>
      <c r="L10" s="5361">
        <v>39</v>
      </c>
      <c r="M10" s="5335"/>
    </row>
    <row r="11" spans="1:21" x14ac:dyDescent="0.2">
      <c r="A11" s="5336" t="s">
        <v>2746</v>
      </c>
      <c r="B11" s="5333">
        <v>37</v>
      </c>
      <c r="C11" s="5333"/>
      <c r="D11" s="5333">
        <v>650</v>
      </c>
      <c r="E11" s="5333"/>
      <c r="F11" s="5333">
        <v>113904.32000000001</v>
      </c>
      <c r="G11" s="5333"/>
      <c r="H11" s="5361">
        <v>204</v>
      </c>
      <c r="I11" s="5361"/>
      <c r="J11" s="5361">
        <v>590</v>
      </c>
      <c r="K11" s="5361"/>
      <c r="L11" s="5361">
        <v>60</v>
      </c>
      <c r="M11" s="5335"/>
    </row>
    <row r="12" spans="1:21" x14ac:dyDescent="0.2">
      <c r="A12" s="5336" t="s">
        <v>2747</v>
      </c>
      <c r="B12" s="5333">
        <v>23</v>
      </c>
      <c r="C12" s="5333"/>
      <c r="D12" s="5333">
        <v>382</v>
      </c>
      <c r="E12" s="5333"/>
      <c r="F12" s="5333">
        <v>55935.88</v>
      </c>
      <c r="G12" s="5333"/>
      <c r="H12" s="5361">
        <v>81</v>
      </c>
      <c r="I12" s="5361"/>
      <c r="J12" s="5361">
        <v>300</v>
      </c>
      <c r="K12" s="5361"/>
      <c r="L12" s="5361">
        <v>82</v>
      </c>
      <c r="M12" s="5335"/>
    </row>
    <row r="13" spans="1:21" x14ac:dyDescent="0.2">
      <c r="A13" s="5336" t="s">
        <v>2748</v>
      </c>
      <c r="B13" s="5333">
        <v>14</v>
      </c>
      <c r="C13" s="5333"/>
      <c r="D13" s="5333">
        <v>320</v>
      </c>
      <c r="E13" s="5333"/>
      <c r="F13" s="5333">
        <v>63644.480000000003</v>
      </c>
      <c r="G13" s="5333"/>
      <c r="H13" s="5361">
        <v>82</v>
      </c>
      <c r="I13" s="5361"/>
      <c r="J13" s="5361">
        <v>223</v>
      </c>
      <c r="K13" s="5361"/>
      <c r="L13" s="5361">
        <v>97</v>
      </c>
      <c r="M13" s="5335"/>
    </row>
    <row r="14" spans="1:21" x14ac:dyDescent="0.2">
      <c r="A14" s="5336" t="s">
        <v>2749</v>
      </c>
      <c r="B14" s="5333">
        <v>35</v>
      </c>
      <c r="C14" s="5333"/>
      <c r="D14" s="5333">
        <v>610</v>
      </c>
      <c r="E14" s="5333"/>
      <c r="F14" s="5333">
        <v>73469.39</v>
      </c>
      <c r="G14" s="5333"/>
      <c r="H14" s="5361">
        <v>368</v>
      </c>
      <c r="I14" s="5361"/>
      <c r="J14" s="5361">
        <v>557</v>
      </c>
      <c r="K14" s="5361"/>
      <c r="L14" s="5361">
        <v>53</v>
      </c>
      <c r="M14" s="5335"/>
    </row>
    <row r="15" spans="1:21" x14ac:dyDescent="0.2">
      <c r="A15" s="5336" t="s">
        <v>2750</v>
      </c>
      <c r="B15" s="5333">
        <v>26</v>
      </c>
      <c r="C15" s="5333"/>
      <c r="D15" s="5333">
        <v>396</v>
      </c>
      <c r="E15" s="5333"/>
      <c r="F15" s="5333">
        <v>98739.31</v>
      </c>
      <c r="G15" s="5333"/>
      <c r="H15" s="5361">
        <v>39</v>
      </c>
      <c r="I15" s="5361"/>
      <c r="J15" s="5361">
        <v>282</v>
      </c>
      <c r="K15" s="5361"/>
      <c r="L15" s="5361">
        <v>114</v>
      </c>
      <c r="M15" s="5335"/>
    </row>
    <row r="16" spans="1:21" x14ac:dyDescent="0.2">
      <c r="A16" s="5336" t="s">
        <v>2751</v>
      </c>
      <c r="B16" s="5333">
        <v>42</v>
      </c>
      <c r="C16" s="5333"/>
      <c r="D16" s="5333">
        <v>726</v>
      </c>
      <c r="E16" s="5333"/>
      <c r="F16" s="5333">
        <v>115079.47</v>
      </c>
      <c r="G16" s="5333"/>
      <c r="H16" s="5361">
        <v>148</v>
      </c>
      <c r="I16" s="5361"/>
      <c r="J16" s="5361">
        <v>638</v>
      </c>
      <c r="K16" s="5361"/>
      <c r="L16" s="5361">
        <v>88</v>
      </c>
      <c r="M16" s="5335"/>
    </row>
    <row r="17" spans="1:21" x14ac:dyDescent="0.2">
      <c r="A17" s="5336" t="s">
        <v>2752</v>
      </c>
      <c r="B17" s="5333">
        <v>49</v>
      </c>
      <c r="C17" s="5333"/>
      <c r="D17" s="5333">
        <v>878</v>
      </c>
      <c r="E17" s="5333"/>
      <c r="F17" s="5333">
        <v>328090.59999999998</v>
      </c>
      <c r="G17" s="5333"/>
      <c r="H17" s="5361">
        <v>308</v>
      </c>
      <c r="I17" s="5361"/>
      <c r="J17" s="5361">
        <v>773</v>
      </c>
      <c r="K17" s="5361"/>
      <c r="L17" s="5361">
        <v>105</v>
      </c>
      <c r="M17" s="5335"/>
    </row>
    <row r="18" spans="1:21" x14ac:dyDescent="0.2">
      <c r="A18" s="5337" t="s">
        <v>2753</v>
      </c>
      <c r="B18" s="5338">
        <v>33</v>
      </c>
      <c r="C18" s="5338"/>
      <c r="D18" s="5338">
        <v>449</v>
      </c>
      <c r="E18" s="5338"/>
      <c r="F18" s="5338">
        <v>89390</v>
      </c>
      <c r="G18" s="5338"/>
      <c r="H18" s="5362">
        <v>148</v>
      </c>
      <c r="I18" s="5362"/>
      <c r="J18" s="5362">
        <v>425</v>
      </c>
      <c r="K18" s="5362"/>
      <c r="L18" s="5362">
        <v>24</v>
      </c>
      <c r="M18" s="5339"/>
    </row>
    <row r="19" spans="1:21" x14ac:dyDescent="0.2">
      <c r="A19" s="3164"/>
      <c r="B19" s="3164"/>
      <c r="C19" s="3164"/>
      <c r="D19" s="3164"/>
      <c r="E19" s="3164"/>
      <c r="F19" s="3164"/>
      <c r="G19" s="3164"/>
      <c r="H19" s="3164"/>
      <c r="I19" s="3164"/>
      <c r="J19" s="3164"/>
      <c r="K19" s="3164"/>
      <c r="L19" s="3164"/>
      <c r="M19" s="3164"/>
    </row>
    <row r="20" spans="1:21" ht="12.75" customHeight="1" x14ac:dyDescent="0.2">
      <c r="A20" s="5755" t="s">
        <v>5446</v>
      </c>
      <c r="B20" s="5801"/>
      <c r="C20" s="5801"/>
      <c r="D20" s="5801"/>
      <c r="E20" s="5801"/>
      <c r="F20" s="5801"/>
      <c r="G20" s="5801"/>
      <c r="H20" s="5801"/>
      <c r="I20" s="5801"/>
      <c r="J20" s="5801"/>
      <c r="K20" s="5801"/>
      <c r="L20" s="5801"/>
      <c r="M20" s="5801"/>
    </row>
    <row r="30" spans="1:21" x14ac:dyDescent="0.2">
      <c r="A30" s="3167"/>
      <c r="N30" s="3167"/>
      <c r="U30" s="3167"/>
    </row>
    <row r="31" spans="1:21" x14ac:dyDescent="0.2">
      <c r="A31" s="3167"/>
      <c r="N31" s="3167"/>
      <c r="U31" s="3167"/>
    </row>
    <row r="32" spans="1:21" x14ac:dyDescent="0.2">
      <c r="A32" s="3167"/>
      <c r="N32" s="3167"/>
      <c r="U32" s="3167"/>
    </row>
  </sheetData>
  <mergeCells count="8">
    <mergeCell ref="A20:M20"/>
    <mergeCell ref="K1:M1"/>
    <mergeCell ref="B5:C5"/>
    <mergeCell ref="D5:E5"/>
    <mergeCell ref="F5:G5"/>
    <mergeCell ref="H5:I5"/>
    <mergeCell ref="J5:K5"/>
    <mergeCell ref="L5:M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&amp;R&amp;"Tahoma,Normal"269</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rgb="FFEB700B"/>
  </sheetPr>
  <dimension ref="A1:L22"/>
  <sheetViews>
    <sheetView showGridLines="0" view="pageBreakPreview" zoomScaleNormal="100" zoomScaleSheetLayoutView="100" workbookViewId="0">
      <selection activeCell="A10" sqref="A10"/>
    </sheetView>
  </sheetViews>
  <sheetFormatPr baseColWidth="10" defaultRowHeight="15" x14ac:dyDescent="0.25"/>
  <cols>
    <col min="1" max="1" width="18.140625" style="3042" customWidth="1"/>
    <col min="2" max="2" width="9.5703125" style="3042" customWidth="1"/>
    <col min="3" max="3" width="5.7109375" style="3042" customWidth="1"/>
    <col min="4" max="4" width="10" style="3042" customWidth="1"/>
    <col min="5" max="5" width="5.42578125" style="3042" customWidth="1"/>
    <col min="6" max="6" width="10.5703125" style="3042" customWidth="1"/>
    <col min="7" max="7" width="4.5703125" style="3042" customWidth="1"/>
    <col min="8" max="8" width="9.85546875" style="3042" customWidth="1"/>
    <col min="9" max="9" width="6" style="3042" customWidth="1"/>
    <col min="10" max="10" width="9.5703125" style="3042" customWidth="1"/>
    <col min="11" max="11" width="4.42578125" style="3042" customWidth="1"/>
    <col min="12" max="16384" width="11.42578125" style="3042"/>
  </cols>
  <sheetData>
    <row r="1" spans="1:12" x14ac:dyDescent="0.25">
      <c r="A1" s="4822" t="s">
        <v>5485</v>
      </c>
      <c r="B1" s="3103"/>
      <c r="C1" s="3103"/>
      <c r="D1" s="3103"/>
      <c r="E1" s="3103"/>
      <c r="F1" s="3103"/>
      <c r="G1" s="3103"/>
      <c r="H1" s="3103"/>
      <c r="I1" s="3103"/>
      <c r="J1" s="5798" t="s">
        <v>4990</v>
      </c>
      <c r="K1" s="5798"/>
    </row>
    <row r="2" spans="1:12" x14ac:dyDescent="0.25">
      <c r="A2" s="3103" t="s">
        <v>5209</v>
      </c>
      <c r="B2" s="3180"/>
      <c r="C2" s="3180"/>
      <c r="D2" s="3180"/>
      <c r="E2" s="3180"/>
      <c r="F2" s="3180"/>
      <c r="G2" s="3180"/>
      <c r="H2" s="3180"/>
      <c r="I2" s="3180"/>
      <c r="J2" s="3180"/>
      <c r="K2" s="3180"/>
    </row>
    <row r="3" spans="1:12" x14ac:dyDescent="0.25">
      <c r="A3" s="4822">
        <v>2013</v>
      </c>
      <c r="B3" s="3180"/>
      <c r="C3" s="3180"/>
      <c r="D3" s="3180"/>
      <c r="E3" s="3180"/>
      <c r="F3" s="3180"/>
      <c r="G3" s="3180"/>
      <c r="H3" s="3180"/>
      <c r="I3" s="3180"/>
      <c r="J3" s="3180"/>
      <c r="K3" s="3180"/>
    </row>
    <row r="4" spans="1:12" x14ac:dyDescent="0.25">
      <c r="A4" s="3180"/>
      <c r="B4" s="3180"/>
      <c r="C4" s="3180"/>
      <c r="D4" s="3180"/>
      <c r="E4" s="3180"/>
      <c r="F4" s="3180"/>
      <c r="G4" s="3180"/>
      <c r="H4" s="3180"/>
      <c r="I4" s="3180"/>
      <c r="J4" s="3180"/>
      <c r="K4" s="3180"/>
    </row>
    <row r="5" spans="1:12" ht="26.25" customHeight="1" x14ac:dyDescent="0.25">
      <c r="A5" s="4684" t="s">
        <v>2890</v>
      </c>
      <c r="B5" s="5753" t="s">
        <v>2911</v>
      </c>
      <c r="C5" s="5800"/>
      <c r="D5" s="5800" t="s">
        <v>2904</v>
      </c>
      <c r="E5" s="5800"/>
      <c r="F5" s="5753" t="s">
        <v>2905</v>
      </c>
      <c r="G5" s="5800"/>
      <c r="H5" s="5753" t="s">
        <v>2906</v>
      </c>
      <c r="I5" s="5800"/>
      <c r="J5" s="5800" t="s">
        <v>2907</v>
      </c>
      <c r="K5" s="5800"/>
      <c r="L5" s="3175"/>
    </row>
    <row r="6" spans="1:12" x14ac:dyDescent="0.25">
      <c r="A6" s="3062" t="s">
        <v>31</v>
      </c>
      <c r="B6" s="3166">
        <f>SUM(B7:B18)</f>
        <v>14</v>
      </c>
      <c r="C6" s="3166"/>
      <c r="D6" s="3166">
        <f>SUM(D7:D18)</f>
        <v>331</v>
      </c>
      <c r="E6" s="3166"/>
      <c r="F6" s="3166">
        <f>SUM(F7:F18)</f>
        <v>5103</v>
      </c>
      <c r="G6" s="3166"/>
      <c r="H6" s="3166">
        <f>SUM(H7:H18)</f>
        <v>203</v>
      </c>
      <c r="I6" s="3166"/>
      <c r="J6" s="3166">
        <f>SUM(J7:J18)</f>
        <v>216</v>
      </c>
      <c r="K6" s="3064"/>
      <c r="L6" s="3175"/>
    </row>
    <row r="7" spans="1:12" x14ac:dyDescent="0.25">
      <c r="A7" s="5359" t="s">
        <v>2742</v>
      </c>
      <c r="B7" s="5360">
        <v>2</v>
      </c>
      <c r="C7" s="5360"/>
      <c r="D7" s="5332">
        <v>0</v>
      </c>
      <c r="E7" s="5332"/>
      <c r="F7" s="5332">
        <v>246</v>
      </c>
      <c r="G7" s="5332"/>
      <c r="H7" s="5332">
        <v>46</v>
      </c>
      <c r="I7" s="5332"/>
      <c r="J7" s="5332">
        <v>1</v>
      </c>
      <c r="K7" s="5332"/>
      <c r="L7" s="3175"/>
    </row>
    <row r="8" spans="1:12" x14ac:dyDescent="0.25">
      <c r="A8" s="5336" t="s">
        <v>2743</v>
      </c>
      <c r="B8" s="5361">
        <v>0</v>
      </c>
      <c r="C8" s="5361"/>
      <c r="D8" s="5335">
        <v>4</v>
      </c>
      <c r="E8" s="5335"/>
      <c r="F8" s="5335">
        <v>189</v>
      </c>
      <c r="G8" s="5335"/>
      <c r="H8" s="5335">
        <v>23</v>
      </c>
      <c r="I8" s="5335"/>
      <c r="J8" s="5335">
        <v>0</v>
      </c>
      <c r="K8" s="5335"/>
      <c r="L8" s="3175"/>
    </row>
    <row r="9" spans="1:12" x14ac:dyDescent="0.25">
      <c r="A9" s="5336" t="s">
        <v>2744</v>
      </c>
      <c r="B9" s="5361">
        <v>9</v>
      </c>
      <c r="C9" s="5361"/>
      <c r="D9" s="5335">
        <v>0</v>
      </c>
      <c r="E9" s="5335"/>
      <c r="F9" s="5335">
        <v>147</v>
      </c>
      <c r="G9" s="5335"/>
      <c r="H9" s="5335">
        <v>32</v>
      </c>
      <c r="I9" s="5335"/>
      <c r="J9" s="5335">
        <v>0</v>
      </c>
      <c r="K9" s="5335"/>
      <c r="L9" s="3175"/>
    </row>
    <row r="10" spans="1:12" x14ac:dyDescent="0.25">
      <c r="A10" s="5336" t="s">
        <v>2745</v>
      </c>
      <c r="B10" s="5361">
        <v>0</v>
      </c>
      <c r="C10" s="5361"/>
      <c r="D10" s="5335">
        <v>0</v>
      </c>
      <c r="E10" s="5335"/>
      <c r="F10" s="5335">
        <v>407</v>
      </c>
      <c r="G10" s="5335"/>
      <c r="H10" s="5335">
        <v>20</v>
      </c>
      <c r="I10" s="5335"/>
      <c r="J10" s="5335">
        <v>0</v>
      </c>
      <c r="K10" s="5335"/>
      <c r="L10" s="3175"/>
    </row>
    <row r="11" spans="1:12" x14ac:dyDescent="0.25">
      <c r="A11" s="5336" t="s">
        <v>2746</v>
      </c>
      <c r="B11" s="5361">
        <v>0</v>
      </c>
      <c r="C11" s="5361"/>
      <c r="D11" s="5335">
        <v>0</v>
      </c>
      <c r="E11" s="5335"/>
      <c r="F11" s="5335">
        <v>634</v>
      </c>
      <c r="G11" s="5335"/>
      <c r="H11" s="5335">
        <v>16</v>
      </c>
      <c r="I11" s="5335"/>
      <c r="J11" s="5335">
        <v>0</v>
      </c>
      <c r="K11" s="5335"/>
      <c r="L11" s="3175"/>
    </row>
    <row r="12" spans="1:12" x14ac:dyDescent="0.25">
      <c r="A12" s="5336" t="s">
        <v>2747</v>
      </c>
      <c r="B12" s="5361">
        <v>0</v>
      </c>
      <c r="C12" s="5361"/>
      <c r="D12" s="5335">
        <v>86</v>
      </c>
      <c r="E12" s="5335"/>
      <c r="F12" s="5335">
        <v>382</v>
      </c>
      <c r="G12" s="5335"/>
      <c r="H12" s="5335">
        <v>0</v>
      </c>
      <c r="I12" s="5335"/>
      <c r="J12" s="5335">
        <v>0</v>
      </c>
      <c r="K12" s="5335"/>
      <c r="L12" s="3175"/>
    </row>
    <row r="13" spans="1:12" x14ac:dyDescent="0.25">
      <c r="A13" s="5336" t="s">
        <v>2748</v>
      </c>
      <c r="B13" s="5361">
        <v>0</v>
      </c>
      <c r="C13" s="5361"/>
      <c r="D13" s="5335">
        <v>7</v>
      </c>
      <c r="E13" s="5335"/>
      <c r="F13" s="5335">
        <v>303</v>
      </c>
      <c r="G13" s="5335"/>
      <c r="H13" s="5335">
        <v>17</v>
      </c>
      <c r="I13" s="5335"/>
      <c r="J13" s="5335">
        <v>0</v>
      </c>
      <c r="K13" s="5335"/>
      <c r="L13" s="3175"/>
    </row>
    <row r="14" spans="1:12" x14ac:dyDescent="0.25">
      <c r="A14" s="5336" t="s">
        <v>2749</v>
      </c>
      <c r="B14" s="5361">
        <v>0</v>
      </c>
      <c r="C14" s="5361"/>
      <c r="D14" s="5335">
        <v>0</v>
      </c>
      <c r="E14" s="5335"/>
      <c r="F14" s="5335">
        <v>579</v>
      </c>
      <c r="G14" s="5335"/>
      <c r="H14" s="5335">
        <v>31</v>
      </c>
      <c r="I14" s="5335"/>
      <c r="J14" s="5335">
        <v>0</v>
      </c>
      <c r="K14" s="5335"/>
      <c r="L14" s="3175"/>
    </row>
    <row r="15" spans="1:12" x14ac:dyDescent="0.25">
      <c r="A15" s="5336" t="s">
        <v>2750</v>
      </c>
      <c r="B15" s="5361">
        <v>1</v>
      </c>
      <c r="C15" s="5361"/>
      <c r="D15" s="5335">
        <v>39</v>
      </c>
      <c r="E15" s="5335"/>
      <c r="F15" s="5335">
        <v>382</v>
      </c>
      <c r="G15" s="5335"/>
      <c r="H15" s="5335">
        <v>1</v>
      </c>
      <c r="I15" s="5335"/>
      <c r="J15" s="5335">
        <v>13</v>
      </c>
      <c r="K15" s="5335"/>
      <c r="L15" s="3175"/>
    </row>
    <row r="16" spans="1:12" x14ac:dyDescent="0.25">
      <c r="A16" s="5336" t="s">
        <v>2751</v>
      </c>
      <c r="B16" s="5361">
        <v>2</v>
      </c>
      <c r="C16" s="5361"/>
      <c r="D16" s="5335">
        <v>56</v>
      </c>
      <c r="E16" s="5335"/>
      <c r="F16" s="5335">
        <v>668</v>
      </c>
      <c r="G16" s="5335"/>
      <c r="H16" s="5335">
        <v>0</v>
      </c>
      <c r="I16" s="5335"/>
      <c r="J16" s="5335">
        <v>58</v>
      </c>
      <c r="K16" s="5335"/>
      <c r="L16" s="3175"/>
    </row>
    <row r="17" spans="1:12" x14ac:dyDescent="0.25">
      <c r="A17" s="5336" t="s">
        <v>2752</v>
      </c>
      <c r="B17" s="5335">
        <v>0</v>
      </c>
      <c r="C17" s="5335"/>
      <c r="D17" s="5335">
        <v>86</v>
      </c>
      <c r="E17" s="5335"/>
      <c r="F17" s="5335">
        <v>814</v>
      </c>
      <c r="G17" s="5335"/>
      <c r="H17" s="5335">
        <v>10</v>
      </c>
      <c r="I17" s="5335"/>
      <c r="J17" s="5335">
        <v>54</v>
      </c>
      <c r="K17" s="5335"/>
      <c r="L17" s="3175"/>
    </row>
    <row r="18" spans="1:12" x14ac:dyDescent="0.25">
      <c r="A18" s="5337" t="s">
        <v>2753</v>
      </c>
      <c r="B18" s="5362">
        <v>0</v>
      </c>
      <c r="C18" s="5362"/>
      <c r="D18" s="5339">
        <v>53</v>
      </c>
      <c r="E18" s="5339"/>
      <c r="F18" s="5339">
        <v>352</v>
      </c>
      <c r="G18" s="5339"/>
      <c r="H18" s="5339">
        <v>7</v>
      </c>
      <c r="I18" s="5339"/>
      <c r="J18" s="5339">
        <v>90</v>
      </c>
      <c r="K18" s="5339"/>
      <c r="L18" s="3175"/>
    </row>
    <row r="19" spans="1:12" x14ac:dyDescent="0.25">
      <c r="A19" s="3095"/>
      <c r="B19" s="3095"/>
      <c r="C19" s="3095"/>
      <c r="D19" s="3095"/>
      <c r="E19" s="3095"/>
      <c r="F19" s="3095"/>
      <c r="G19" s="3095"/>
      <c r="H19" s="3095"/>
      <c r="I19" s="3095"/>
      <c r="J19" s="3095"/>
      <c r="K19" s="3095"/>
      <c r="L19" s="3175"/>
    </row>
    <row r="20" spans="1:12" x14ac:dyDescent="0.25">
      <c r="A20" s="5755" t="s">
        <v>5446</v>
      </c>
      <c r="B20" s="5801"/>
      <c r="C20" s="5801"/>
      <c r="D20" s="5801"/>
      <c r="E20" s="5801"/>
      <c r="F20" s="5801"/>
      <c r="G20" s="5801"/>
      <c r="H20" s="5801"/>
      <c r="I20" s="5801"/>
      <c r="J20" s="5801"/>
      <c r="K20" s="5801"/>
      <c r="L20" s="3175"/>
    </row>
    <row r="21" spans="1:12" x14ac:dyDescent="0.25">
      <c r="A21" s="3175"/>
      <c r="B21" s="3175"/>
      <c r="C21" s="3175"/>
      <c r="D21" s="3175"/>
      <c r="E21" s="3175"/>
      <c r="F21" s="3175"/>
      <c r="G21" s="3175"/>
      <c r="H21" s="3175"/>
      <c r="I21" s="3175"/>
      <c r="J21" s="3175"/>
      <c r="K21" s="3175"/>
      <c r="L21" s="3175"/>
    </row>
    <row r="22" spans="1:12" x14ac:dyDescent="0.25">
      <c r="A22" s="3175"/>
      <c r="B22" s="3175"/>
      <c r="C22" s="3175"/>
      <c r="D22" s="3175"/>
      <c r="E22" s="3175"/>
      <c r="F22" s="3175"/>
      <c r="G22" s="3175"/>
      <c r="H22" s="3175"/>
      <c r="I22" s="3175"/>
      <c r="J22" s="3175"/>
      <c r="K22" s="3175"/>
      <c r="L22" s="3175"/>
    </row>
  </sheetData>
  <mergeCells count="7">
    <mergeCell ref="A20:K20"/>
    <mergeCell ref="J1:K1"/>
    <mergeCell ref="B5:C5"/>
    <mergeCell ref="D5:E5"/>
    <mergeCell ref="F5:G5"/>
    <mergeCell ref="H5:I5"/>
    <mergeCell ref="J5:K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&amp;L&amp;"Tahoma,Normal"270</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rgb="FFEB700B"/>
  </sheetPr>
  <dimension ref="A1:AB19"/>
  <sheetViews>
    <sheetView showGridLines="0" view="pageBreakPreview" zoomScaleNormal="100" zoomScaleSheetLayoutView="100" workbookViewId="0">
      <selection activeCell="A10" sqref="A10"/>
    </sheetView>
  </sheetViews>
  <sheetFormatPr baseColWidth="10" defaultColWidth="12.42578125" defaultRowHeight="15" x14ac:dyDescent="0.2"/>
  <cols>
    <col min="1" max="1" width="15.5703125" style="3165" customWidth="1"/>
    <col min="2" max="2" width="6.28515625" style="3165" customWidth="1"/>
    <col min="3" max="3" width="2.5703125" style="3165" customWidth="1"/>
    <col min="4" max="4" width="6.7109375" style="3165" customWidth="1"/>
    <col min="5" max="5" width="2.5703125" style="3165" customWidth="1"/>
    <col min="6" max="6" width="6.140625" style="3165" customWidth="1"/>
    <col min="7" max="7" width="2.5703125" style="3165" customWidth="1"/>
    <col min="8" max="8" width="6.140625" style="3165" customWidth="1"/>
    <col min="9" max="9" width="2" style="3165" customWidth="1"/>
    <col min="10" max="10" width="7.42578125" style="3165" customWidth="1"/>
    <col min="11" max="11" width="1.28515625" style="3165" customWidth="1"/>
    <col min="12" max="12" width="6" style="3165" customWidth="1"/>
    <col min="13" max="13" width="2" style="3165" customWidth="1"/>
    <col min="14" max="14" width="5.7109375" style="3165" customWidth="1"/>
    <col min="15" max="15" width="1.42578125" style="3165" customWidth="1"/>
    <col min="16" max="16" width="6.7109375" style="3165" customWidth="1"/>
    <col min="17" max="17" width="2.140625" style="3165" customWidth="1"/>
    <col min="18" max="18" width="9.140625" style="3165" customWidth="1"/>
    <col min="19" max="19" width="3.42578125" style="3165" customWidth="1"/>
    <col min="20" max="20" width="7.7109375" style="3165" customWidth="1"/>
    <col min="21" max="21" width="1.42578125" style="3165" customWidth="1"/>
    <col min="22" max="22" width="10.28515625" style="3165" customWidth="1"/>
    <col min="23" max="23" width="2" style="3165" customWidth="1"/>
    <col min="24" max="24" width="8.140625" style="3165" customWidth="1"/>
    <col min="25" max="25" width="2" style="3165" customWidth="1"/>
    <col min="26" max="26" width="7.5703125" style="3165" customWidth="1"/>
    <col min="27" max="27" width="2" style="3165" customWidth="1"/>
    <col min="28" max="16384" width="12.42578125" style="3165"/>
  </cols>
  <sheetData>
    <row r="1" spans="1:28" x14ac:dyDescent="0.2">
      <c r="A1" s="4820" t="s">
        <v>5210</v>
      </c>
      <c r="B1" s="3167"/>
      <c r="C1" s="3167"/>
      <c r="Z1" s="4823"/>
      <c r="AA1" s="4764" t="s">
        <v>4991</v>
      </c>
      <c r="AB1" s="4823"/>
    </row>
    <row r="2" spans="1:28" x14ac:dyDescent="0.2">
      <c r="A2" s="4820" t="s">
        <v>5211</v>
      </c>
      <c r="B2" s="3167"/>
      <c r="C2" s="3167"/>
      <c r="AA2" s="3167"/>
      <c r="AB2" s="3167"/>
    </row>
    <row r="3" spans="1:28" x14ac:dyDescent="0.2">
      <c r="A3" s="4818">
        <v>2013</v>
      </c>
      <c r="B3" s="3167"/>
      <c r="C3" s="3167"/>
      <c r="AA3" s="3167"/>
      <c r="AB3" s="3167"/>
    </row>
    <row r="4" spans="1:28" x14ac:dyDescent="0.2">
      <c r="A4" s="3167"/>
      <c r="B4" s="3167"/>
      <c r="C4" s="3167"/>
    </row>
    <row r="5" spans="1:28" ht="35.1" customHeight="1" x14ac:dyDescent="0.2">
      <c r="A5" s="4689" t="s">
        <v>2912</v>
      </c>
      <c r="B5" s="5809" t="s">
        <v>2742</v>
      </c>
      <c r="C5" s="5809"/>
      <c r="D5" s="5809" t="s">
        <v>2743</v>
      </c>
      <c r="E5" s="5809"/>
      <c r="F5" s="5809" t="s">
        <v>2744</v>
      </c>
      <c r="G5" s="5809"/>
      <c r="H5" s="5809" t="s">
        <v>2745</v>
      </c>
      <c r="I5" s="5809"/>
      <c r="J5" s="5809" t="s">
        <v>2913</v>
      </c>
      <c r="K5" s="5809"/>
      <c r="L5" s="5809" t="s">
        <v>2747</v>
      </c>
      <c r="M5" s="5809"/>
      <c r="N5" s="5809" t="s">
        <v>2914</v>
      </c>
      <c r="O5" s="5809"/>
      <c r="P5" s="5808" t="s">
        <v>2915</v>
      </c>
      <c r="Q5" s="5808"/>
      <c r="R5" s="5808" t="s">
        <v>2916</v>
      </c>
      <c r="S5" s="5808"/>
      <c r="T5" s="5808" t="s">
        <v>2917</v>
      </c>
      <c r="U5" s="5808"/>
      <c r="V5" s="5808" t="s">
        <v>2918</v>
      </c>
      <c r="W5" s="5808"/>
      <c r="X5" s="5808" t="s">
        <v>2753</v>
      </c>
      <c r="Y5" s="5808"/>
      <c r="Z5" s="5809" t="s">
        <v>2919</v>
      </c>
      <c r="AA5" s="5809"/>
    </row>
    <row r="6" spans="1:28" x14ac:dyDescent="0.2">
      <c r="A6" s="3111" t="s">
        <v>31</v>
      </c>
      <c r="B6" s="3063">
        <f t="shared" ref="B6:Z6" si="0">SUM(B7:B17)</f>
        <v>334</v>
      </c>
      <c r="C6" s="3063"/>
      <c r="D6" s="3063">
        <f t="shared" si="0"/>
        <v>760</v>
      </c>
      <c r="E6" s="3063"/>
      <c r="F6" s="3063">
        <f t="shared" si="0"/>
        <v>308</v>
      </c>
      <c r="G6" s="3063"/>
      <c r="H6" s="3063">
        <f t="shared" si="0"/>
        <v>417</v>
      </c>
      <c r="I6" s="3063"/>
      <c r="J6" s="3063">
        <f t="shared" si="0"/>
        <v>1844</v>
      </c>
      <c r="K6" s="3063"/>
      <c r="L6" s="3063">
        <f t="shared" si="0"/>
        <v>354</v>
      </c>
      <c r="M6" s="3063"/>
      <c r="N6" s="3063">
        <f t="shared" si="0"/>
        <v>539</v>
      </c>
      <c r="O6" s="3063"/>
      <c r="P6" s="3063">
        <f t="shared" si="0"/>
        <v>679</v>
      </c>
      <c r="Q6" s="3063"/>
      <c r="R6" s="3063">
        <f t="shared" si="0"/>
        <v>485</v>
      </c>
      <c r="S6" s="3063"/>
      <c r="T6" s="3063">
        <f t="shared" si="0"/>
        <v>1017</v>
      </c>
      <c r="U6" s="3063"/>
      <c r="V6" s="3063">
        <f t="shared" si="0"/>
        <v>1218</v>
      </c>
      <c r="W6" s="3063"/>
      <c r="X6" s="3063">
        <f t="shared" si="0"/>
        <v>1076</v>
      </c>
      <c r="Y6" s="3063"/>
      <c r="Z6" s="3063">
        <f t="shared" si="0"/>
        <v>9031</v>
      </c>
      <c r="AA6" s="3176"/>
    </row>
    <row r="7" spans="1:28" x14ac:dyDescent="0.2">
      <c r="A7" s="5353" t="s">
        <v>290</v>
      </c>
      <c r="B7" s="5342">
        <v>152</v>
      </c>
      <c r="C7" s="5342"/>
      <c r="D7" s="5342">
        <v>397</v>
      </c>
      <c r="E7" s="5342"/>
      <c r="F7" s="5342">
        <v>104</v>
      </c>
      <c r="G7" s="5342"/>
      <c r="H7" s="5342">
        <v>122</v>
      </c>
      <c r="I7" s="5342"/>
      <c r="J7" s="5342">
        <v>782</v>
      </c>
      <c r="K7" s="5342"/>
      <c r="L7" s="5342">
        <v>278</v>
      </c>
      <c r="M7" s="5342"/>
      <c r="N7" s="5342">
        <v>303</v>
      </c>
      <c r="O7" s="5342"/>
      <c r="P7" s="5342">
        <v>422</v>
      </c>
      <c r="Q7" s="5342"/>
      <c r="R7" s="5342">
        <v>274</v>
      </c>
      <c r="S7" s="5342"/>
      <c r="T7" s="5342">
        <v>198</v>
      </c>
      <c r="U7" s="5342"/>
      <c r="V7" s="5342">
        <v>767</v>
      </c>
      <c r="W7" s="5342"/>
      <c r="X7" s="5342">
        <v>817</v>
      </c>
      <c r="Y7" s="5342"/>
      <c r="Z7" s="5343">
        <f>SUM(B7:X7)</f>
        <v>4616</v>
      </c>
      <c r="AA7" s="5354"/>
    </row>
    <row r="8" spans="1:28" x14ac:dyDescent="0.2">
      <c r="A8" s="5355" t="s">
        <v>292</v>
      </c>
      <c r="B8" s="5346">
        <v>63</v>
      </c>
      <c r="C8" s="5346"/>
      <c r="D8" s="5346">
        <v>67</v>
      </c>
      <c r="E8" s="5346"/>
      <c r="F8" s="5346">
        <v>108</v>
      </c>
      <c r="G8" s="5346"/>
      <c r="H8" s="5346">
        <v>73</v>
      </c>
      <c r="I8" s="5346"/>
      <c r="J8" s="5346">
        <v>589</v>
      </c>
      <c r="K8" s="5346"/>
      <c r="L8" s="5346">
        <v>47</v>
      </c>
      <c r="M8" s="5346"/>
      <c r="N8" s="5346">
        <v>133</v>
      </c>
      <c r="O8" s="5346"/>
      <c r="P8" s="5346">
        <v>189</v>
      </c>
      <c r="Q8" s="5346"/>
      <c r="R8" s="5346">
        <v>120</v>
      </c>
      <c r="S8" s="5346"/>
      <c r="T8" s="5346">
        <v>304</v>
      </c>
      <c r="U8" s="5346"/>
      <c r="V8" s="5346">
        <v>316</v>
      </c>
      <c r="W8" s="5346"/>
      <c r="X8" s="5346">
        <v>173</v>
      </c>
      <c r="Y8" s="5346"/>
      <c r="Z8" s="5347">
        <f t="shared" ref="Z8:Z17" si="1">SUM(B8:X8)</f>
        <v>2182</v>
      </c>
      <c r="AA8" s="5356"/>
    </row>
    <row r="9" spans="1:28" x14ac:dyDescent="0.2">
      <c r="A9" s="5355" t="s">
        <v>319</v>
      </c>
      <c r="B9" s="5346">
        <v>62</v>
      </c>
      <c r="C9" s="5346"/>
      <c r="D9" s="5346">
        <v>263</v>
      </c>
      <c r="E9" s="5346"/>
      <c r="F9" s="5346">
        <v>0</v>
      </c>
      <c r="G9" s="5346"/>
      <c r="H9" s="5346">
        <v>91</v>
      </c>
      <c r="I9" s="5346"/>
      <c r="J9" s="5346">
        <v>124</v>
      </c>
      <c r="K9" s="5346"/>
      <c r="L9" s="5346">
        <v>14</v>
      </c>
      <c r="M9" s="5346"/>
      <c r="N9" s="5346">
        <v>35</v>
      </c>
      <c r="O9" s="5346"/>
      <c r="P9" s="5346">
        <v>0</v>
      </c>
      <c r="Q9" s="5346"/>
      <c r="R9" s="5346">
        <v>15</v>
      </c>
      <c r="S9" s="5346"/>
      <c r="T9" s="5346">
        <v>413</v>
      </c>
      <c r="U9" s="5346"/>
      <c r="V9" s="5346">
        <v>103</v>
      </c>
      <c r="W9" s="5346"/>
      <c r="X9" s="5346">
        <v>31</v>
      </c>
      <c r="Y9" s="5346"/>
      <c r="Z9" s="5347">
        <f t="shared" si="1"/>
        <v>1151</v>
      </c>
      <c r="AA9" s="5356"/>
    </row>
    <row r="10" spans="1:28" x14ac:dyDescent="0.2">
      <c r="A10" s="5355" t="s">
        <v>317</v>
      </c>
      <c r="B10" s="5346">
        <v>12</v>
      </c>
      <c r="C10" s="5346"/>
      <c r="D10" s="5346">
        <v>0</v>
      </c>
      <c r="E10" s="5346"/>
      <c r="F10" s="5346">
        <v>63</v>
      </c>
      <c r="G10" s="5346"/>
      <c r="H10" s="5346">
        <v>39</v>
      </c>
      <c r="I10" s="5346"/>
      <c r="J10" s="5346">
        <v>30</v>
      </c>
      <c r="K10" s="5346"/>
      <c r="L10" s="5346">
        <v>0</v>
      </c>
      <c r="M10" s="5346"/>
      <c r="N10" s="5346">
        <v>43</v>
      </c>
      <c r="O10" s="5346"/>
      <c r="P10" s="5346">
        <v>25</v>
      </c>
      <c r="Q10" s="5346"/>
      <c r="R10" s="5346">
        <v>76</v>
      </c>
      <c r="S10" s="5346"/>
      <c r="T10" s="5346">
        <v>38</v>
      </c>
      <c r="U10" s="5346"/>
      <c r="V10" s="5346">
        <v>19</v>
      </c>
      <c r="W10" s="5346"/>
      <c r="X10" s="5346">
        <v>15</v>
      </c>
      <c r="Y10" s="5346"/>
      <c r="Z10" s="5347">
        <f t="shared" si="1"/>
        <v>360</v>
      </c>
      <c r="AA10" s="5356"/>
    </row>
    <row r="11" spans="1:28" x14ac:dyDescent="0.2">
      <c r="A11" s="5355" t="s">
        <v>303</v>
      </c>
      <c r="B11" s="5346">
        <v>0</v>
      </c>
      <c r="C11" s="5346"/>
      <c r="D11" s="5346">
        <v>0</v>
      </c>
      <c r="E11" s="5346"/>
      <c r="F11" s="5346">
        <v>0</v>
      </c>
      <c r="G11" s="5346"/>
      <c r="H11" s="5346">
        <v>0</v>
      </c>
      <c r="I11" s="5346"/>
      <c r="J11" s="5346">
        <v>11</v>
      </c>
      <c r="K11" s="5346"/>
      <c r="L11" s="5346">
        <v>0</v>
      </c>
      <c r="M11" s="5346"/>
      <c r="N11" s="5346">
        <v>0</v>
      </c>
      <c r="O11" s="5346"/>
      <c r="P11" s="5346">
        <v>0</v>
      </c>
      <c r="Q11" s="5346"/>
      <c r="R11" s="5346">
        <v>0</v>
      </c>
      <c r="S11" s="5346"/>
      <c r="T11" s="5346">
        <v>0</v>
      </c>
      <c r="U11" s="5346"/>
      <c r="V11" s="5346">
        <v>0</v>
      </c>
      <c r="W11" s="5346"/>
      <c r="X11" s="5346">
        <v>0</v>
      </c>
      <c r="Y11" s="5346"/>
      <c r="Z11" s="5347">
        <f t="shared" si="1"/>
        <v>11</v>
      </c>
      <c r="AA11" s="5356"/>
    </row>
    <row r="12" spans="1:28" x14ac:dyDescent="0.2">
      <c r="A12" s="5355" t="s">
        <v>335</v>
      </c>
      <c r="B12" s="5346">
        <v>0</v>
      </c>
      <c r="C12" s="5346"/>
      <c r="D12" s="5346">
        <v>0</v>
      </c>
      <c r="E12" s="5346"/>
      <c r="F12" s="5346">
        <v>0</v>
      </c>
      <c r="G12" s="5346"/>
      <c r="H12" s="5346">
        <v>70</v>
      </c>
      <c r="I12" s="5346"/>
      <c r="J12" s="5346">
        <v>144</v>
      </c>
      <c r="K12" s="5346"/>
      <c r="L12" s="5346">
        <v>15</v>
      </c>
      <c r="M12" s="5346"/>
      <c r="N12" s="5346">
        <v>0</v>
      </c>
      <c r="O12" s="5346"/>
      <c r="P12" s="5346">
        <v>43</v>
      </c>
      <c r="Q12" s="5346"/>
      <c r="R12" s="5346">
        <v>0</v>
      </c>
      <c r="S12" s="5346"/>
      <c r="T12" s="5346">
        <v>16</v>
      </c>
      <c r="U12" s="5346"/>
      <c r="V12" s="5346">
        <v>13</v>
      </c>
      <c r="W12" s="5346"/>
      <c r="X12" s="5346">
        <v>15</v>
      </c>
      <c r="Y12" s="5346"/>
      <c r="Z12" s="5347">
        <f t="shared" si="1"/>
        <v>316</v>
      </c>
      <c r="AA12" s="5356"/>
    </row>
    <row r="13" spans="1:28" x14ac:dyDescent="0.2">
      <c r="A13" s="5355" t="s">
        <v>288</v>
      </c>
      <c r="B13" s="5346">
        <v>0</v>
      </c>
      <c r="C13" s="5346"/>
      <c r="D13" s="5346">
        <v>0</v>
      </c>
      <c r="E13" s="5346"/>
      <c r="F13" s="5346">
        <v>15</v>
      </c>
      <c r="G13" s="5346"/>
      <c r="H13" s="5346">
        <v>22</v>
      </c>
      <c r="I13" s="5346"/>
      <c r="J13" s="5346">
        <v>82</v>
      </c>
      <c r="K13" s="5346"/>
      <c r="L13" s="5346">
        <v>0</v>
      </c>
      <c r="M13" s="5346"/>
      <c r="N13" s="5346">
        <v>25</v>
      </c>
      <c r="O13" s="5346"/>
      <c r="P13" s="5346">
        <v>0</v>
      </c>
      <c r="Q13" s="5346"/>
      <c r="R13" s="5346">
        <v>0</v>
      </c>
      <c r="S13" s="5346"/>
      <c r="T13" s="5346">
        <v>34</v>
      </c>
      <c r="U13" s="5346"/>
      <c r="V13" s="5346">
        <v>0</v>
      </c>
      <c r="W13" s="5346"/>
      <c r="X13" s="5346">
        <v>25</v>
      </c>
      <c r="Y13" s="5346"/>
      <c r="Z13" s="5347">
        <f t="shared" si="1"/>
        <v>203</v>
      </c>
      <c r="AA13" s="5356"/>
    </row>
    <row r="14" spans="1:28" x14ac:dyDescent="0.2">
      <c r="A14" s="5355" t="s">
        <v>309</v>
      </c>
      <c r="B14" s="5346">
        <v>0</v>
      </c>
      <c r="C14" s="5346"/>
      <c r="D14" s="5346">
        <v>0</v>
      </c>
      <c r="E14" s="5346"/>
      <c r="F14" s="5346">
        <v>18</v>
      </c>
      <c r="G14" s="5346"/>
      <c r="H14" s="5346">
        <v>0</v>
      </c>
      <c r="I14" s="5346"/>
      <c r="J14" s="5346">
        <v>15</v>
      </c>
      <c r="K14" s="5346"/>
      <c r="L14" s="5346">
        <v>0</v>
      </c>
      <c r="M14" s="5346"/>
      <c r="N14" s="5346">
        <v>0</v>
      </c>
      <c r="O14" s="5346"/>
      <c r="P14" s="5346">
        <v>0</v>
      </c>
      <c r="Q14" s="5346"/>
      <c r="R14" s="5346">
        <v>0</v>
      </c>
      <c r="S14" s="5346"/>
      <c r="T14" s="5346">
        <v>0</v>
      </c>
      <c r="U14" s="5346"/>
      <c r="V14" s="5346">
        <v>0</v>
      </c>
      <c r="W14" s="5346"/>
      <c r="X14" s="5346">
        <v>0</v>
      </c>
      <c r="Y14" s="5346"/>
      <c r="Z14" s="5347">
        <f t="shared" si="1"/>
        <v>33</v>
      </c>
      <c r="AA14" s="5356"/>
    </row>
    <row r="15" spans="1:28" x14ac:dyDescent="0.2">
      <c r="A15" s="5355" t="s">
        <v>312</v>
      </c>
      <c r="B15" s="5346">
        <v>31</v>
      </c>
      <c r="C15" s="5346"/>
      <c r="D15" s="5346">
        <v>0</v>
      </c>
      <c r="E15" s="5346"/>
      <c r="F15" s="5346">
        <v>0</v>
      </c>
      <c r="G15" s="5346"/>
      <c r="H15" s="5346">
        <v>0</v>
      </c>
      <c r="I15" s="5346"/>
      <c r="J15" s="5346">
        <v>0</v>
      </c>
      <c r="K15" s="5346"/>
      <c r="L15" s="5346">
        <v>0</v>
      </c>
      <c r="M15" s="5346"/>
      <c r="N15" s="5346">
        <v>0</v>
      </c>
      <c r="O15" s="5346"/>
      <c r="P15" s="5346">
        <v>0</v>
      </c>
      <c r="Q15" s="5346"/>
      <c r="R15" s="5346">
        <v>0</v>
      </c>
      <c r="S15" s="5346"/>
      <c r="T15" s="5346">
        <v>0</v>
      </c>
      <c r="U15" s="5346"/>
      <c r="V15" s="5346">
        <v>0</v>
      </c>
      <c r="W15" s="5346"/>
      <c r="X15" s="5346">
        <v>0</v>
      </c>
      <c r="Y15" s="5346"/>
      <c r="Z15" s="5347">
        <f t="shared" si="1"/>
        <v>31</v>
      </c>
      <c r="AA15" s="5356"/>
    </row>
    <row r="16" spans="1:28" x14ac:dyDescent="0.2">
      <c r="A16" s="5355" t="s">
        <v>2673</v>
      </c>
      <c r="B16" s="5346">
        <v>14</v>
      </c>
      <c r="C16" s="5346"/>
      <c r="D16" s="5346">
        <v>17</v>
      </c>
      <c r="E16" s="5346"/>
      <c r="F16" s="5346">
        <v>0</v>
      </c>
      <c r="G16" s="5346"/>
      <c r="H16" s="5346">
        <v>0</v>
      </c>
      <c r="I16" s="5346"/>
      <c r="J16" s="5346">
        <v>67</v>
      </c>
      <c r="K16" s="5346"/>
      <c r="L16" s="5346">
        <v>0</v>
      </c>
      <c r="M16" s="5346"/>
      <c r="N16" s="5346">
        <v>0</v>
      </c>
      <c r="O16" s="5346"/>
      <c r="P16" s="5346">
        <v>0</v>
      </c>
      <c r="Q16" s="5346"/>
      <c r="R16" s="5346">
        <v>0</v>
      </c>
      <c r="S16" s="5346"/>
      <c r="T16" s="5346">
        <v>14</v>
      </c>
      <c r="U16" s="5346"/>
      <c r="V16" s="5346">
        <v>0</v>
      </c>
      <c r="W16" s="5346"/>
      <c r="X16" s="5346">
        <v>0</v>
      </c>
      <c r="Y16" s="5346"/>
      <c r="Z16" s="5347">
        <f t="shared" si="1"/>
        <v>112</v>
      </c>
      <c r="AA16" s="5356"/>
    </row>
    <row r="17" spans="1:27" x14ac:dyDescent="0.2">
      <c r="A17" s="5357" t="s">
        <v>307</v>
      </c>
      <c r="B17" s="5350">
        <v>0</v>
      </c>
      <c r="C17" s="5350"/>
      <c r="D17" s="5350">
        <v>16</v>
      </c>
      <c r="E17" s="5350"/>
      <c r="F17" s="5350">
        <v>0</v>
      </c>
      <c r="G17" s="5350"/>
      <c r="H17" s="5350">
        <v>0</v>
      </c>
      <c r="I17" s="5350"/>
      <c r="J17" s="5350">
        <v>0</v>
      </c>
      <c r="K17" s="5350"/>
      <c r="L17" s="5350">
        <v>0</v>
      </c>
      <c r="M17" s="5350"/>
      <c r="N17" s="5350">
        <v>0</v>
      </c>
      <c r="O17" s="5350"/>
      <c r="P17" s="5350">
        <v>0</v>
      </c>
      <c r="Q17" s="5350"/>
      <c r="R17" s="5350">
        <v>0</v>
      </c>
      <c r="S17" s="5350"/>
      <c r="T17" s="5350">
        <v>0</v>
      </c>
      <c r="U17" s="5350"/>
      <c r="V17" s="5350">
        <v>0</v>
      </c>
      <c r="W17" s="5350"/>
      <c r="X17" s="5350">
        <v>0</v>
      </c>
      <c r="Y17" s="5350"/>
      <c r="Z17" s="5351">
        <f t="shared" si="1"/>
        <v>16</v>
      </c>
      <c r="AA17" s="5358"/>
    </row>
    <row r="19" spans="1:27" x14ac:dyDescent="0.2">
      <c r="A19" s="5801" t="s">
        <v>5446</v>
      </c>
      <c r="B19" s="5801"/>
      <c r="C19" s="5801"/>
      <c r="D19" s="5801"/>
      <c r="E19" s="5801"/>
      <c r="F19" s="5801"/>
      <c r="G19" s="5801"/>
      <c r="H19" s="5801"/>
      <c r="I19" s="5801"/>
      <c r="J19" s="5801"/>
      <c r="K19" s="5801"/>
      <c r="L19" s="5801"/>
      <c r="M19" s="5801"/>
      <c r="N19" s="5801"/>
      <c r="O19" s="5801"/>
      <c r="P19" s="5801"/>
      <c r="Q19" s="5801"/>
      <c r="R19" s="5801"/>
      <c r="S19" s="5801"/>
      <c r="T19" s="5801"/>
      <c r="U19" s="5801"/>
      <c r="V19" s="5801"/>
    </row>
  </sheetData>
  <mergeCells count="14">
    <mergeCell ref="X5:Y5"/>
    <mergeCell ref="Z5:AA5"/>
    <mergeCell ref="A19:V19"/>
    <mergeCell ref="B5:C5"/>
    <mergeCell ref="D5:E5"/>
    <mergeCell ref="F5:G5"/>
    <mergeCell ref="H5:I5"/>
    <mergeCell ref="J5:K5"/>
    <mergeCell ref="L5:M5"/>
    <mergeCell ref="N5:O5"/>
    <mergeCell ref="P5:Q5"/>
    <mergeCell ref="R5:S5"/>
    <mergeCell ref="T5:U5"/>
    <mergeCell ref="V5:W5"/>
  </mergeCells>
  <printOptions horizontalCentered="1" verticalCentered="1"/>
  <pageMargins left="0.98425196850393704" right="0.39370078740157483" top="0.39370078740157483" bottom="0.39370078740157483" header="0" footer="0.59055118110236227"/>
  <pageSetup scale="85" orientation="landscape" r:id="rId1"/>
  <headerFooter>
    <oddFooter>&amp;R&amp;"Tahoma,Normal"271</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rgb="FFEB700B"/>
  </sheetPr>
  <dimension ref="A1:AA25"/>
  <sheetViews>
    <sheetView showGridLines="0" view="pageBreakPreview" topLeftCell="A13" zoomScaleNormal="100" zoomScaleSheetLayoutView="100" workbookViewId="0">
      <selection activeCell="A10" sqref="A10"/>
    </sheetView>
  </sheetViews>
  <sheetFormatPr baseColWidth="10" defaultColWidth="12.42578125" defaultRowHeight="15" x14ac:dyDescent="0.2"/>
  <cols>
    <col min="1" max="1" width="18.5703125" style="3165" customWidth="1"/>
    <col min="2" max="2" width="6.28515625" style="3165" customWidth="1"/>
    <col min="3" max="3" width="2.85546875" style="3165" customWidth="1"/>
    <col min="4" max="4" width="6.5703125" style="3165" customWidth="1"/>
    <col min="5" max="5" width="2.85546875" style="3165" customWidth="1"/>
    <col min="6" max="6" width="6.85546875" style="3165" customWidth="1"/>
    <col min="7" max="7" width="3.140625" style="3165" customWidth="1"/>
    <col min="8" max="8" width="5.85546875" style="3165" customWidth="1"/>
    <col min="9" max="9" width="2.85546875" style="3165" customWidth="1"/>
    <col min="10" max="10" width="6.85546875" style="3165" customWidth="1"/>
    <col min="11" max="11" width="2.85546875" style="3165" customWidth="1"/>
    <col min="12" max="12" width="6" style="3165" customWidth="1"/>
    <col min="13" max="13" width="2.140625" style="3165" customWidth="1"/>
    <col min="14" max="14" width="6" style="3165" customWidth="1"/>
    <col min="15" max="15" width="2.28515625" style="3165" customWidth="1"/>
    <col min="16" max="16" width="6.28515625" style="3165" customWidth="1"/>
    <col min="17" max="17" width="2.85546875" style="3165" customWidth="1"/>
    <col min="18" max="18" width="9.42578125" style="3165" customWidth="1"/>
    <col min="19" max="19" width="2.28515625" style="3165" customWidth="1"/>
    <col min="20" max="20" width="9.140625" style="3165" customWidth="1"/>
    <col min="21" max="21" width="2.85546875" style="3165" customWidth="1"/>
    <col min="22" max="22" width="8.28515625" style="3165" customWidth="1"/>
    <col min="23" max="23" width="3.140625" style="3165" customWidth="1"/>
    <col min="24" max="24" width="8.42578125" style="3165" customWidth="1"/>
    <col min="25" max="25" width="2.7109375" style="3165" customWidth="1"/>
    <col min="26" max="26" width="8.140625" style="3165" bestFit="1" customWidth="1"/>
    <col min="27" max="27" width="2.85546875" style="3165" customWidth="1"/>
    <col min="28" max="16384" width="12.42578125" style="3165"/>
  </cols>
  <sheetData>
    <row r="1" spans="1:27" x14ac:dyDescent="0.2">
      <c r="A1" s="3103" t="s">
        <v>5210</v>
      </c>
      <c r="B1" s="3163"/>
      <c r="C1" s="3163"/>
      <c r="D1" s="3164"/>
      <c r="E1" s="3164"/>
      <c r="F1" s="3164"/>
      <c r="G1" s="3164"/>
      <c r="H1" s="3164"/>
      <c r="I1" s="3164"/>
      <c r="J1" s="3164"/>
      <c r="K1" s="3164"/>
      <c r="L1" s="3164"/>
      <c r="M1" s="3164"/>
      <c r="N1" s="3164"/>
      <c r="O1" s="3164"/>
      <c r="P1" s="3164"/>
      <c r="Q1" s="3164"/>
      <c r="R1" s="3164"/>
      <c r="S1" s="3164"/>
      <c r="T1" s="3164"/>
      <c r="U1" s="3164"/>
      <c r="V1" s="3164"/>
      <c r="W1" s="3164"/>
      <c r="X1" s="3164"/>
      <c r="Y1" s="5798" t="s">
        <v>4992</v>
      </c>
      <c r="Z1" s="5799"/>
      <c r="AA1" s="5799"/>
    </row>
    <row r="2" spans="1:27" x14ac:dyDescent="0.2">
      <c r="A2" s="3103" t="s">
        <v>5212</v>
      </c>
      <c r="B2" s="3163"/>
      <c r="C2" s="3163"/>
      <c r="D2" s="3164"/>
      <c r="E2" s="3164"/>
      <c r="F2" s="3164"/>
      <c r="G2" s="3164"/>
      <c r="H2" s="3164"/>
      <c r="I2" s="3164"/>
      <c r="J2" s="3164"/>
      <c r="K2" s="3164"/>
      <c r="L2" s="3164"/>
      <c r="M2" s="3164"/>
      <c r="N2" s="3164"/>
      <c r="O2" s="3164"/>
      <c r="P2" s="3164"/>
      <c r="Q2" s="3164"/>
      <c r="R2" s="3164"/>
      <c r="S2" s="3164"/>
      <c r="T2" s="3164"/>
      <c r="U2" s="3164"/>
      <c r="V2" s="3164"/>
      <c r="W2" s="3164"/>
      <c r="X2" s="3164"/>
      <c r="Y2" s="3164"/>
      <c r="Z2" s="3164"/>
      <c r="AA2" s="3163"/>
    </row>
    <row r="3" spans="1:27" x14ac:dyDescent="0.2">
      <c r="A3" s="4822">
        <v>2013</v>
      </c>
      <c r="B3" s="3163"/>
      <c r="C3" s="3163"/>
      <c r="D3" s="3164"/>
      <c r="E3" s="3164"/>
      <c r="F3" s="3164"/>
      <c r="G3" s="3164"/>
      <c r="H3" s="3164"/>
      <c r="I3" s="3164"/>
      <c r="J3" s="3164"/>
      <c r="K3" s="3164"/>
      <c r="L3" s="3164"/>
      <c r="M3" s="3164"/>
      <c r="N3" s="3164"/>
      <c r="O3" s="3164"/>
      <c r="P3" s="3164"/>
      <c r="Q3" s="3164"/>
      <c r="R3" s="3164"/>
      <c r="S3" s="3164"/>
      <c r="T3" s="3164"/>
      <c r="U3" s="3164"/>
      <c r="V3" s="3164"/>
      <c r="W3" s="3164"/>
      <c r="X3" s="3164"/>
      <c r="Y3" s="3164"/>
      <c r="Z3" s="3164"/>
      <c r="AA3" s="3163"/>
    </row>
    <row r="4" spans="1:27" x14ac:dyDescent="0.2">
      <c r="A4" s="3163"/>
      <c r="B4" s="3163"/>
      <c r="C4" s="3163"/>
      <c r="D4" s="3164"/>
      <c r="E4" s="3164"/>
      <c r="F4" s="3164"/>
      <c r="G4" s="3164"/>
      <c r="H4" s="3164"/>
      <c r="I4" s="3164"/>
      <c r="J4" s="3164"/>
      <c r="K4" s="3164"/>
      <c r="L4" s="3164"/>
      <c r="M4" s="3164"/>
      <c r="N4" s="3164"/>
      <c r="O4" s="3164"/>
      <c r="P4" s="3164"/>
      <c r="Q4" s="3164"/>
      <c r="R4" s="3164"/>
      <c r="S4" s="3164"/>
      <c r="T4" s="3164"/>
      <c r="U4" s="3164"/>
      <c r="V4" s="3164"/>
      <c r="W4" s="3164"/>
      <c r="X4" s="3164"/>
      <c r="Y4" s="3164"/>
      <c r="Z4" s="3164"/>
      <c r="AA4" s="3164"/>
    </row>
    <row r="5" spans="1:27" ht="35.1" customHeight="1" x14ac:dyDescent="0.2">
      <c r="A5" s="4690" t="s">
        <v>2912</v>
      </c>
      <c r="B5" s="5810" t="s">
        <v>2742</v>
      </c>
      <c r="C5" s="5810"/>
      <c r="D5" s="5810" t="s">
        <v>2743</v>
      </c>
      <c r="E5" s="5810"/>
      <c r="F5" s="5810" t="s">
        <v>2744</v>
      </c>
      <c r="G5" s="5810"/>
      <c r="H5" s="5810" t="s">
        <v>2745</v>
      </c>
      <c r="I5" s="5810"/>
      <c r="J5" s="5810" t="s">
        <v>2913</v>
      </c>
      <c r="K5" s="5810"/>
      <c r="L5" s="5810" t="s">
        <v>2747</v>
      </c>
      <c r="M5" s="5810"/>
      <c r="N5" s="5810" t="s">
        <v>2914</v>
      </c>
      <c r="O5" s="5810"/>
      <c r="P5" s="5811" t="s">
        <v>2915</v>
      </c>
      <c r="Q5" s="5811"/>
      <c r="R5" s="5811" t="s">
        <v>2916</v>
      </c>
      <c r="S5" s="5811"/>
      <c r="T5" s="5811" t="s">
        <v>2917</v>
      </c>
      <c r="U5" s="5811"/>
      <c r="V5" s="5811" t="s">
        <v>2918</v>
      </c>
      <c r="W5" s="5811"/>
      <c r="X5" s="5811" t="s">
        <v>2753</v>
      </c>
      <c r="Y5" s="5811"/>
      <c r="Z5" s="5810" t="s">
        <v>2919</v>
      </c>
      <c r="AA5" s="5810"/>
    </row>
    <row r="6" spans="1:27" x14ac:dyDescent="0.2">
      <c r="A6" s="4691" t="s">
        <v>31</v>
      </c>
      <c r="B6" s="4692">
        <f>SUM(B7:B22)</f>
        <v>316</v>
      </c>
      <c r="C6" s="4692"/>
      <c r="D6" s="4692">
        <f>SUM(D7:D22)</f>
        <v>268</v>
      </c>
      <c r="E6" s="4692"/>
      <c r="F6" s="4692">
        <f>SUM(F7:F22)</f>
        <v>188</v>
      </c>
      <c r="G6" s="4692"/>
      <c r="H6" s="4692">
        <f>SUM(H7:H22)</f>
        <v>434</v>
      </c>
      <c r="I6" s="4692"/>
      <c r="J6" s="4692">
        <f>SUM(J7:J22)</f>
        <v>781</v>
      </c>
      <c r="K6" s="4692"/>
      <c r="L6" s="4692">
        <f>SUM(L7:L22)</f>
        <v>551</v>
      </c>
      <c r="M6" s="4692"/>
      <c r="N6" s="4692">
        <f>SUM(N7:N22)</f>
        <v>411</v>
      </c>
      <c r="O6" s="4692"/>
      <c r="P6" s="4692">
        <f>SUM(P7:P22)</f>
        <v>631</v>
      </c>
      <c r="Q6" s="4692"/>
      <c r="R6" s="4692">
        <f>SUM(R7:R22)</f>
        <v>554</v>
      </c>
      <c r="S6" s="4692"/>
      <c r="T6" s="4692">
        <f>SUM(T7:T22)</f>
        <v>1364</v>
      </c>
      <c r="U6" s="4692"/>
      <c r="V6" s="4692">
        <f>SUM(V7:V22)</f>
        <v>1053</v>
      </c>
      <c r="W6" s="4692"/>
      <c r="X6" s="4692">
        <f>SUM(X7:X22)</f>
        <v>388</v>
      </c>
      <c r="Y6" s="4692"/>
      <c r="Z6" s="3088">
        <f>SUM(Z7:Z22)</f>
        <v>6939</v>
      </c>
      <c r="AA6" s="3177"/>
    </row>
    <row r="7" spans="1:27" x14ac:dyDescent="0.2">
      <c r="A7" s="5341" t="s">
        <v>338</v>
      </c>
      <c r="B7" s="5342">
        <v>0</v>
      </c>
      <c r="C7" s="5342"/>
      <c r="D7" s="5342">
        <v>30</v>
      </c>
      <c r="E7" s="5342"/>
      <c r="F7" s="5342">
        <v>43</v>
      </c>
      <c r="G7" s="5342"/>
      <c r="H7" s="5342">
        <v>0</v>
      </c>
      <c r="I7" s="5342"/>
      <c r="J7" s="5342">
        <v>20</v>
      </c>
      <c r="K7" s="5342"/>
      <c r="L7" s="5342">
        <v>60</v>
      </c>
      <c r="M7" s="5342"/>
      <c r="N7" s="5342">
        <v>34</v>
      </c>
      <c r="O7" s="5342"/>
      <c r="P7" s="5342">
        <v>39</v>
      </c>
      <c r="Q7" s="5342"/>
      <c r="R7" s="5342">
        <v>15</v>
      </c>
      <c r="S7" s="5342"/>
      <c r="T7" s="5342">
        <v>43</v>
      </c>
      <c r="U7" s="5342"/>
      <c r="V7" s="5342">
        <v>15</v>
      </c>
      <c r="W7" s="5342"/>
      <c r="X7" s="5342">
        <v>0</v>
      </c>
      <c r="Y7" s="5342"/>
      <c r="Z7" s="5343">
        <f>SUM(B7:X7)</f>
        <v>299</v>
      </c>
      <c r="AA7" s="5344"/>
    </row>
    <row r="8" spans="1:27" x14ac:dyDescent="0.2">
      <c r="A8" s="5345" t="s">
        <v>310</v>
      </c>
      <c r="B8" s="5346">
        <v>74</v>
      </c>
      <c r="C8" s="5346"/>
      <c r="D8" s="5346">
        <v>27</v>
      </c>
      <c r="E8" s="5346"/>
      <c r="F8" s="5346">
        <v>0</v>
      </c>
      <c r="G8" s="5346"/>
      <c r="H8" s="5346">
        <v>29</v>
      </c>
      <c r="I8" s="5346"/>
      <c r="J8" s="5346">
        <v>50</v>
      </c>
      <c r="K8" s="5346"/>
      <c r="L8" s="5346">
        <v>63</v>
      </c>
      <c r="M8" s="5346"/>
      <c r="N8" s="5346">
        <v>13</v>
      </c>
      <c r="O8" s="5346"/>
      <c r="P8" s="5346">
        <v>25</v>
      </c>
      <c r="Q8" s="5346"/>
      <c r="R8" s="5346">
        <v>64</v>
      </c>
      <c r="S8" s="5346"/>
      <c r="T8" s="5346">
        <v>318</v>
      </c>
      <c r="U8" s="5346"/>
      <c r="V8" s="5346">
        <v>14</v>
      </c>
      <c r="W8" s="5346"/>
      <c r="X8" s="5346">
        <v>15</v>
      </c>
      <c r="Y8" s="5346"/>
      <c r="Z8" s="5347">
        <f>SUM(B8:X8)</f>
        <v>692</v>
      </c>
      <c r="AA8" s="3179"/>
    </row>
    <row r="9" spans="1:27" x14ac:dyDescent="0.2">
      <c r="A9" s="5345" t="s">
        <v>305</v>
      </c>
      <c r="B9" s="5346">
        <v>16</v>
      </c>
      <c r="C9" s="5346"/>
      <c r="D9" s="5346">
        <v>86</v>
      </c>
      <c r="E9" s="5346"/>
      <c r="F9" s="5346">
        <v>83</v>
      </c>
      <c r="G9" s="5346"/>
      <c r="H9" s="5346">
        <v>132</v>
      </c>
      <c r="I9" s="5346"/>
      <c r="J9" s="5346">
        <v>218</v>
      </c>
      <c r="K9" s="5346"/>
      <c r="L9" s="5346">
        <v>183</v>
      </c>
      <c r="M9" s="5346"/>
      <c r="N9" s="5346">
        <v>91</v>
      </c>
      <c r="O9" s="5346"/>
      <c r="P9" s="5346">
        <v>60</v>
      </c>
      <c r="Q9" s="5346"/>
      <c r="R9" s="5346">
        <v>57</v>
      </c>
      <c r="S9" s="5346"/>
      <c r="T9" s="5346">
        <v>61</v>
      </c>
      <c r="U9" s="5346"/>
      <c r="V9" s="5346">
        <v>294</v>
      </c>
      <c r="W9" s="5346"/>
      <c r="X9" s="5346">
        <v>21</v>
      </c>
      <c r="Y9" s="5346"/>
      <c r="Z9" s="5347">
        <f t="shared" ref="Z9:Z22" si="0">SUM(B9:X9)</f>
        <v>1302</v>
      </c>
      <c r="AA9" s="3179"/>
    </row>
    <row r="10" spans="1:27" x14ac:dyDescent="0.2">
      <c r="A10" s="5345" t="s">
        <v>303</v>
      </c>
      <c r="B10" s="5346">
        <v>164</v>
      </c>
      <c r="C10" s="5346"/>
      <c r="D10" s="5346">
        <v>23</v>
      </c>
      <c r="E10" s="5346"/>
      <c r="F10" s="5346">
        <v>33</v>
      </c>
      <c r="G10" s="5346"/>
      <c r="H10" s="5346">
        <v>37</v>
      </c>
      <c r="I10" s="5346"/>
      <c r="J10" s="5346">
        <v>93</v>
      </c>
      <c r="K10" s="5346"/>
      <c r="L10" s="5346">
        <v>66</v>
      </c>
      <c r="M10" s="5346"/>
      <c r="N10" s="5346">
        <v>91</v>
      </c>
      <c r="O10" s="5346"/>
      <c r="P10" s="5346">
        <v>67</v>
      </c>
      <c r="Q10" s="5346"/>
      <c r="R10" s="5346">
        <v>310</v>
      </c>
      <c r="S10" s="5346"/>
      <c r="T10" s="5346">
        <v>144</v>
      </c>
      <c r="U10" s="5346"/>
      <c r="V10" s="5346">
        <v>427</v>
      </c>
      <c r="W10" s="5346"/>
      <c r="X10" s="5346">
        <v>252</v>
      </c>
      <c r="Y10" s="5346"/>
      <c r="Z10" s="5347">
        <f t="shared" si="0"/>
        <v>1707</v>
      </c>
      <c r="AA10" s="3179"/>
    </row>
    <row r="11" spans="1:27" x14ac:dyDescent="0.2">
      <c r="A11" s="5348" t="s">
        <v>1579</v>
      </c>
      <c r="B11" s="5346">
        <v>0</v>
      </c>
      <c r="C11" s="5346"/>
      <c r="D11" s="5346">
        <v>0</v>
      </c>
      <c r="E11" s="5346"/>
      <c r="F11" s="5346">
        <v>0</v>
      </c>
      <c r="G11" s="5346"/>
      <c r="H11" s="5346">
        <v>0</v>
      </c>
      <c r="I11" s="5346"/>
      <c r="J11" s="5346">
        <v>20</v>
      </c>
      <c r="K11" s="5346"/>
      <c r="L11" s="5346">
        <v>0</v>
      </c>
      <c r="M11" s="5346"/>
      <c r="N11" s="5346">
        <v>0</v>
      </c>
      <c r="O11" s="5346"/>
      <c r="P11" s="5346">
        <v>143</v>
      </c>
      <c r="Q11" s="5346"/>
      <c r="R11" s="5346">
        <v>0</v>
      </c>
      <c r="S11" s="5346"/>
      <c r="T11" s="5346">
        <v>30</v>
      </c>
      <c r="U11" s="5346"/>
      <c r="V11" s="5346">
        <v>0</v>
      </c>
      <c r="W11" s="5346"/>
      <c r="X11" s="5346">
        <v>0</v>
      </c>
      <c r="Y11" s="5346"/>
      <c r="Z11" s="5347">
        <f t="shared" si="0"/>
        <v>193</v>
      </c>
      <c r="AA11" s="3179"/>
    </row>
    <row r="12" spans="1:27" x14ac:dyDescent="0.2">
      <c r="A12" s="5348" t="s">
        <v>354</v>
      </c>
      <c r="B12" s="5346">
        <v>0</v>
      </c>
      <c r="C12" s="5346"/>
      <c r="D12" s="5346">
        <v>0</v>
      </c>
      <c r="E12" s="5346"/>
      <c r="F12" s="5346">
        <v>0</v>
      </c>
      <c r="G12" s="5346"/>
      <c r="H12" s="5346">
        <v>27</v>
      </c>
      <c r="I12" s="5346"/>
      <c r="J12" s="5346">
        <v>19</v>
      </c>
      <c r="K12" s="5346"/>
      <c r="L12" s="5346">
        <v>45</v>
      </c>
      <c r="M12" s="5346"/>
      <c r="N12" s="5346">
        <v>23</v>
      </c>
      <c r="O12" s="5346"/>
      <c r="P12" s="5346">
        <v>20</v>
      </c>
      <c r="Q12" s="5346"/>
      <c r="R12" s="5346">
        <v>50</v>
      </c>
      <c r="S12" s="5346"/>
      <c r="T12" s="5346">
        <v>189</v>
      </c>
      <c r="U12" s="5346"/>
      <c r="V12" s="5346">
        <v>29</v>
      </c>
      <c r="W12" s="5346"/>
      <c r="X12" s="5346">
        <v>0</v>
      </c>
      <c r="Y12" s="5346"/>
      <c r="Z12" s="5347">
        <f t="shared" si="0"/>
        <v>402</v>
      </c>
      <c r="AA12" s="3179"/>
    </row>
    <row r="13" spans="1:27" x14ac:dyDescent="0.2">
      <c r="A13" s="5345" t="s">
        <v>320</v>
      </c>
      <c r="B13" s="5346">
        <v>0</v>
      </c>
      <c r="C13" s="5346"/>
      <c r="D13" s="5346">
        <v>0</v>
      </c>
      <c r="E13" s="5346"/>
      <c r="F13" s="5346">
        <v>0</v>
      </c>
      <c r="G13" s="5346"/>
      <c r="H13" s="5346">
        <v>0</v>
      </c>
      <c r="I13" s="5346"/>
      <c r="J13" s="5346">
        <v>40</v>
      </c>
      <c r="K13" s="5346"/>
      <c r="L13" s="5346">
        <v>0</v>
      </c>
      <c r="M13" s="5346"/>
      <c r="N13" s="5346">
        <v>0</v>
      </c>
      <c r="O13" s="5346"/>
      <c r="P13" s="5346">
        <v>0</v>
      </c>
      <c r="Q13" s="5346"/>
      <c r="R13" s="5346">
        <v>0</v>
      </c>
      <c r="S13" s="5346"/>
      <c r="T13" s="5346">
        <v>0</v>
      </c>
      <c r="U13" s="5346"/>
      <c r="V13" s="5346">
        <v>25</v>
      </c>
      <c r="W13" s="5346"/>
      <c r="X13" s="5346">
        <v>0</v>
      </c>
      <c r="Y13" s="5346"/>
      <c r="Z13" s="5347">
        <f t="shared" si="0"/>
        <v>65</v>
      </c>
      <c r="AA13" s="3179"/>
    </row>
    <row r="14" spans="1:27" x14ac:dyDescent="0.2">
      <c r="A14" s="5348" t="s">
        <v>318</v>
      </c>
      <c r="B14" s="5346">
        <v>0</v>
      </c>
      <c r="C14" s="5346"/>
      <c r="D14" s="5346">
        <v>43</v>
      </c>
      <c r="E14" s="5346"/>
      <c r="F14" s="5346">
        <v>14</v>
      </c>
      <c r="G14" s="5346"/>
      <c r="H14" s="5346">
        <v>0</v>
      </c>
      <c r="I14" s="5346"/>
      <c r="J14" s="5346">
        <v>0</v>
      </c>
      <c r="K14" s="5346"/>
      <c r="L14" s="5346">
        <v>20</v>
      </c>
      <c r="M14" s="5346"/>
      <c r="N14" s="5346">
        <v>29</v>
      </c>
      <c r="O14" s="5346"/>
      <c r="P14" s="5346">
        <v>14</v>
      </c>
      <c r="Q14" s="5346"/>
      <c r="R14" s="5346">
        <v>0</v>
      </c>
      <c r="S14" s="5346"/>
      <c r="T14" s="5346">
        <v>140</v>
      </c>
      <c r="U14" s="5346"/>
      <c r="V14" s="5346">
        <v>0</v>
      </c>
      <c r="W14" s="5346"/>
      <c r="X14" s="5346">
        <v>14</v>
      </c>
      <c r="Y14" s="5346"/>
      <c r="Z14" s="5347">
        <f t="shared" si="0"/>
        <v>274</v>
      </c>
      <c r="AA14" s="3179"/>
    </row>
    <row r="15" spans="1:27" ht="15.95" customHeight="1" x14ac:dyDescent="0.2">
      <c r="A15" s="5348" t="s">
        <v>316</v>
      </c>
      <c r="B15" s="5346">
        <v>0</v>
      </c>
      <c r="C15" s="5346"/>
      <c r="D15" s="5346">
        <v>0</v>
      </c>
      <c r="E15" s="5346"/>
      <c r="F15" s="5346">
        <v>0</v>
      </c>
      <c r="G15" s="5346"/>
      <c r="H15" s="5346">
        <v>40</v>
      </c>
      <c r="I15" s="5346"/>
      <c r="J15" s="5346">
        <v>0</v>
      </c>
      <c r="K15" s="5346"/>
      <c r="L15" s="5346">
        <v>50</v>
      </c>
      <c r="M15" s="5346"/>
      <c r="N15" s="5346">
        <v>0</v>
      </c>
      <c r="O15" s="5346"/>
      <c r="P15" s="5346">
        <v>61</v>
      </c>
      <c r="Q15" s="5346"/>
      <c r="R15" s="5346">
        <v>25</v>
      </c>
      <c r="S15" s="5346"/>
      <c r="T15" s="5346">
        <v>25</v>
      </c>
      <c r="U15" s="5346"/>
      <c r="V15" s="5346">
        <v>15</v>
      </c>
      <c r="W15" s="5346"/>
      <c r="X15" s="5346">
        <v>42</v>
      </c>
      <c r="Y15" s="5346"/>
      <c r="Z15" s="5347">
        <f t="shared" si="0"/>
        <v>258</v>
      </c>
      <c r="AA15" s="3179"/>
    </row>
    <row r="16" spans="1:27" x14ac:dyDescent="0.2">
      <c r="A16" s="5348" t="s">
        <v>1583</v>
      </c>
      <c r="B16" s="5346">
        <v>0</v>
      </c>
      <c r="C16" s="5346"/>
      <c r="D16" s="5346">
        <v>0</v>
      </c>
      <c r="E16" s="5346"/>
      <c r="F16" s="5346">
        <v>0</v>
      </c>
      <c r="G16" s="5346"/>
      <c r="H16" s="5346">
        <v>0</v>
      </c>
      <c r="I16" s="5346"/>
      <c r="J16" s="5346">
        <v>0</v>
      </c>
      <c r="K16" s="5346"/>
      <c r="L16" s="5346">
        <v>0</v>
      </c>
      <c r="M16" s="5346"/>
      <c r="N16" s="5346">
        <v>25</v>
      </c>
      <c r="O16" s="5346"/>
      <c r="P16" s="5346">
        <v>14</v>
      </c>
      <c r="Q16" s="5346"/>
      <c r="R16" s="5346">
        <v>0</v>
      </c>
      <c r="S16" s="5346"/>
      <c r="T16" s="5346">
        <v>25</v>
      </c>
      <c r="U16" s="5346"/>
      <c r="V16" s="5346">
        <v>15</v>
      </c>
      <c r="W16" s="5346"/>
      <c r="X16" s="5346">
        <v>0</v>
      </c>
      <c r="Y16" s="5346"/>
      <c r="Z16" s="5347">
        <f t="shared" si="0"/>
        <v>79</v>
      </c>
      <c r="AA16" s="3179"/>
    </row>
    <row r="17" spans="1:27" x14ac:dyDescent="0.2">
      <c r="A17" s="5348" t="s">
        <v>315</v>
      </c>
      <c r="B17" s="5346">
        <v>0</v>
      </c>
      <c r="C17" s="5346"/>
      <c r="D17" s="5346">
        <v>0</v>
      </c>
      <c r="E17" s="5346"/>
      <c r="F17" s="5346">
        <v>0</v>
      </c>
      <c r="G17" s="5346"/>
      <c r="H17" s="5346">
        <v>0</v>
      </c>
      <c r="I17" s="5346"/>
      <c r="J17" s="5346">
        <v>0</v>
      </c>
      <c r="K17" s="5346"/>
      <c r="L17" s="5346">
        <v>0</v>
      </c>
      <c r="M17" s="5346"/>
      <c r="N17" s="5346">
        <v>0</v>
      </c>
      <c r="O17" s="5346"/>
      <c r="P17" s="5346">
        <v>0</v>
      </c>
      <c r="Q17" s="5346"/>
      <c r="R17" s="5346">
        <v>0</v>
      </c>
      <c r="S17" s="5346"/>
      <c r="T17" s="5346">
        <v>86</v>
      </c>
      <c r="U17" s="5346"/>
      <c r="V17" s="5346">
        <v>174</v>
      </c>
      <c r="W17" s="5346"/>
      <c r="X17" s="5346">
        <v>0</v>
      </c>
      <c r="Y17" s="5346"/>
      <c r="Z17" s="5347">
        <f t="shared" si="0"/>
        <v>260</v>
      </c>
      <c r="AA17" s="3179"/>
    </row>
    <row r="18" spans="1:27" x14ac:dyDescent="0.2">
      <c r="A18" s="5348" t="s">
        <v>314</v>
      </c>
      <c r="B18" s="5346">
        <v>0</v>
      </c>
      <c r="C18" s="5346"/>
      <c r="D18" s="5346">
        <v>0</v>
      </c>
      <c r="E18" s="5346"/>
      <c r="F18" s="5346">
        <v>0</v>
      </c>
      <c r="G18" s="5346"/>
      <c r="H18" s="5346">
        <v>23</v>
      </c>
      <c r="I18" s="5346"/>
      <c r="J18" s="5346">
        <v>63</v>
      </c>
      <c r="K18" s="5346"/>
      <c r="L18" s="5346">
        <v>25</v>
      </c>
      <c r="M18" s="5346"/>
      <c r="N18" s="5346">
        <v>20</v>
      </c>
      <c r="O18" s="5346"/>
      <c r="P18" s="5346">
        <v>0</v>
      </c>
      <c r="Q18" s="5346"/>
      <c r="R18" s="5346">
        <v>0</v>
      </c>
      <c r="S18" s="5346"/>
      <c r="T18" s="5346">
        <v>0</v>
      </c>
      <c r="U18" s="5346"/>
      <c r="V18" s="5346">
        <v>0</v>
      </c>
      <c r="W18" s="5346"/>
      <c r="X18" s="5346">
        <v>0</v>
      </c>
      <c r="Y18" s="5346"/>
      <c r="Z18" s="5347">
        <f t="shared" si="0"/>
        <v>131</v>
      </c>
      <c r="AA18" s="3179"/>
    </row>
    <row r="19" spans="1:27" x14ac:dyDescent="0.2">
      <c r="A19" s="5348" t="s">
        <v>313</v>
      </c>
      <c r="B19" s="5346">
        <v>0</v>
      </c>
      <c r="C19" s="5346"/>
      <c r="D19" s="5346">
        <v>0</v>
      </c>
      <c r="E19" s="5346"/>
      <c r="F19" s="5346">
        <v>0</v>
      </c>
      <c r="G19" s="5346"/>
      <c r="H19" s="5346">
        <v>0</v>
      </c>
      <c r="I19" s="5346"/>
      <c r="J19" s="5346">
        <v>20</v>
      </c>
      <c r="K19" s="5346"/>
      <c r="L19" s="5346">
        <v>24</v>
      </c>
      <c r="M19" s="5346"/>
      <c r="N19" s="5346">
        <v>15</v>
      </c>
      <c r="O19" s="5346"/>
      <c r="P19" s="5346">
        <v>95</v>
      </c>
      <c r="Q19" s="5346"/>
      <c r="R19" s="5346">
        <v>0</v>
      </c>
      <c r="S19" s="5346"/>
      <c r="T19" s="5346">
        <v>0</v>
      </c>
      <c r="U19" s="5346"/>
      <c r="V19" s="5346">
        <v>15</v>
      </c>
      <c r="W19" s="5346"/>
      <c r="X19" s="5346">
        <v>0</v>
      </c>
      <c r="Y19" s="5346"/>
      <c r="Z19" s="5347">
        <f t="shared" si="0"/>
        <v>169</v>
      </c>
      <c r="AA19" s="3179"/>
    </row>
    <row r="20" spans="1:27" x14ac:dyDescent="0.2">
      <c r="A20" s="5348" t="s">
        <v>312</v>
      </c>
      <c r="B20" s="5346">
        <v>30</v>
      </c>
      <c r="C20" s="5346"/>
      <c r="D20" s="5346">
        <v>46</v>
      </c>
      <c r="E20" s="5346"/>
      <c r="F20" s="5346">
        <v>0</v>
      </c>
      <c r="G20" s="5346"/>
      <c r="H20" s="5346">
        <v>40</v>
      </c>
      <c r="I20" s="5346"/>
      <c r="J20" s="5346">
        <v>185</v>
      </c>
      <c r="K20" s="5346"/>
      <c r="L20" s="5346">
        <v>15</v>
      </c>
      <c r="M20" s="5346"/>
      <c r="N20" s="5346">
        <v>24</v>
      </c>
      <c r="O20" s="5346"/>
      <c r="P20" s="5346">
        <v>68</v>
      </c>
      <c r="Q20" s="5346"/>
      <c r="R20" s="5346">
        <v>0</v>
      </c>
      <c r="S20" s="5346"/>
      <c r="T20" s="5346">
        <v>273</v>
      </c>
      <c r="U20" s="5346"/>
      <c r="V20" s="5346">
        <v>15</v>
      </c>
      <c r="W20" s="5346"/>
      <c r="X20" s="5346">
        <v>44</v>
      </c>
      <c r="Y20" s="5346"/>
      <c r="Z20" s="5347">
        <f t="shared" si="0"/>
        <v>740</v>
      </c>
      <c r="AA20" s="3179"/>
    </row>
    <row r="21" spans="1:27" x14ac:dyDescent="0.2">
      <c r="A21" s="5348" t="s">
        <v>311</v>
      </c>
      <c r="B21" s="5346">
        <v>32</v>
      </c>
      <c r="C21" s="5346"/>
      <c r="D21" s="5346">
        <v>13</v>
      </c>
      <c r="E21" s="5346"/>
      <c r="F21" s="5346">
        <v>0</v>
      </c>
      <c r="G21" s="5346"/>
      <c r="H21" s="5346">
        <v>81</v>
      </c>
      <c r="I21" s="5346"/>
      <c r="J21" s="5346">
        <v>53</v>
      </c>
      <c r="K21" s="5346"/>
      <c r="L21" s="5346">
        <v>0</v>
      </c>
      <c r="M21" s="5346"/>
      <c r="N21" s="5346">
        <v>46</v>
      </c>
      <c r="O21" s="5346"/>
      <c r="P21" s="5349">
        <v>0</v>
      </c>
      <c r="Q21" s="5349"/>
      <c r="R21" s="5346">
        <v>15</v>
      </c>
      <c r="S21" s="5346"/>
      <c r="T21" s="5346">
        <v>30</v>
      </c>
      <c r="U21" s="5346"/>
      <c r="V21" s="5346">
        <v>0</v>
      </c>
      <c r="W21" s="5346"/>
      <c r="X21" s="5346">
        <v>0</v>
      </c>
      <c r="Y21" s="5346"/>
      <c r="Z21" s="5347">
        <f t="shared" si="0"/>
        <v>270</v>
      </c>
      <c r="AA21" s="3179"/>
    </row>
    <row r="22" spans="1:27" x14ac:dyDescent="0.2">
      <c r="A22" s="5337" t="s">
        <v>2611</v>
      </c>
      <c r="B22" s="5350">
        <v>0</v>
      </c>
      <c r="C22" s="5350"/>
      <c r="D22" s="5350">
        <v>0</v>
      </c>
      <c r="E22" s="5350"/>
      <c r="F22" s="5350">
        <v>15</v>
      </c>
      <c r="G22" s="5350"/>
      <c r="H22" s="5350">
        <v>25</v>
      </c>
      <c r="I22" s="5350"/>
      <c r="J22" s="5350">
        <v>0</v>
      </c>
      <c r="K22" s="5350"/>
      <c r="L22" s="5350">
        <v>0</v>
      </c>
      <c r="M22" s="5350"/>
      <c r="N22" s="5350">
        <v>0</v>
      </c>
      <c r="O22" s="5350"/>
      <c r="P22" s="5350">
        <v>25</v>
      </c>
      <c r="Q22" s="5350"/>
      <c r="R22" s="5350">
        <v>18</v>
      </c>
      <c r="S22" s="5350"/>
      <c r="T22" s="5350">
        <v>0</v>
      </c>
      <c r="U22" s="5350"/>
      <c r="V22" s="5350">
        <v>15</v>
      </c>
      <c r="W22" s="5350"/>
      <c r="X22" s="5350">
        <v>0</v>
      </c>
      <c r="Y22" s="5350"/>
      <c r="Z22" s="5351">
        <f t="shared" si="0"/>
        <v>98</v>
      </c>
      <c r="AA22" s="5352"/>
    </row>
    <row r="23" spans="1:27" x14ac:dyDescent="0.2">
      <c r="A23" s="3164"/>
      <c r="B23" s="3164"/>
      <c r="C23" s="3164"/>
      <c r="D23" s="3164"/>
      <c r="E23" s="3164"/>
      <c r="F23" s="3164"/>
      <c r="G23" s="3164"/>
      <c r="H23" s="3164"/>
      <c r="I23" s="3164"/>
      <c r="J23" s="3164"/>
      <c r="K23" s="3164"/>
      <c r="L23" s="3164"/>
      <c r="M23" s="3164"/>
      <c r="N23" s="3164"/>
      <c r="O23" s="3164"/>
      <c r="P23" s="3164"/>
      <c r="Q23" s="3164"/>
      <c r="R23" s="3164"/>
      <c r="S23" s="3164"/>
      <c r="T23" s="3164"/>
      <c r="U23" s="3164"/>
      <c r="V23" s="3164"/>
      <c r="W23" s="3178"/>
      <c r="X23" s="3178"/>
      <c r="Y23" s="3178"/>
      <c r="Z23" s="3179"/>
      <c r="AA23" s="3164"/>
    </row>
    <row r="24" spans="1:27" ht="18" customHeight="1" x14ac:dyDescent="0.2">
      <c r="A24" s="3095" t="s">
        <v>5446</v>
      </c>
      <c r="B24" s="3095"/>
      <c r="C24" s="3095"/>
      <c r="D24" s="3095"/>
      <c r="E24" s="3095"/>
      <c r="F24" s="3095"/>
      <c r="G24" s="3095"/>
      <c r="H24" s="3095"/>
      <c r="I24" s="3095"/>
      <c r="J24" s="3095"/>
      <c r="K24" s="3095"/>
      <c r="L24" s="3095"/>
      <c r="M24" s="3095"/>
      <c r="N24" s="3095"/>
      <c r="O24" s="3095"/>
      <c r="P24" s="3095"/>
      <c r="Q24" s="3095"/>
      <c r="R24" s="3095"/>
      <c r="S24" s="3095"/>
      <c r="T24" s="3095"/>
      <c r="U24" s="3095"/>
      <c r="V24" s="3095"/>
      <c r="W24" s="3164"/>
      <c r="X24" s="3164"/>
      <c r="Y24" s="3164"/>
      <c r="Z24" s="3164"/>
      <c r="AA24" s="3164"/>
    </row>
    <row r="25" spans="1:27" ht="24" customHeight="1" x14ac:dyDescent="0.2">
      <c r="A25" s="3095"/>
      <c r="B25" s="3095"/>
      <c r="C25" s="3095"/>
      <c r="D25" s="3095"/>
      <c r="E25" s="3095"/>
      <c r="F25" s="3095"/>
      <c r="G25" s="3095"/>
      <c r="H25" s="3095"/>
      <c r="I25" s="3095"/>
      <c r="J25" s="3095"/>
      <c r="K25" s="3095"/>
      <c r="L25" s="3095"/>
      <c r="M25" s="3095"/>
      <c r="N25" s="3095"/>
      <c r="O25" s="3095"/>
      <c r="P25" s="3095"/>
      <c r="Q25" s="3095"/>
      <c r="R25" s="3095"/>
      <c r="S25" s="3095"/>
      <c r="T25" s="3095"/>
      <c r="U25" s="3095"/>
      <c r="V25" s="3095"/>
      <c r="W25" s="3164"/>
      <c r="X25" s="3164"/>
      <c r="Y25" s="3164"/>
      <c r="Z25" s="3164"/>
      <c r="AA25" s="3164"/>
    </row>
  </sheetData>
  <mergeCells count="14">
    <mergeCell ref="Y1:AA1"/>
    <mergeCell ref="B5:C5"/>
    <mergeCell ref="D5:E5"/>
    <mergeCell ref="F5:G5"/>
    <mergeCell ref="H5:I5"/>
    <mergeCell ref="J5:K5"/>
    <mergeCell ref="L5:M5"/>
    <mergeCell ref="N5:O5"/>
    <mergeCell ref="P5:Q5"/>
    <mergeCell ref="R5:S5"/>
    <mergeCell ref="T5:U5"/>
    <mergeCell ref="V5:W5"/>
    <mergeCell ref="X5:Y5"/>
    <mergeCell ref="Z5:AA5"/>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&amp;L&amp;"Tahoma,Normal"272</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EB700B"/>
  </sheetPr>
  <dimension ref="A1:AA21"/>
  <sheetViews>
    <sheetView showGridLines="0" view="pageBreakPreview" zoomScaleNormal="84" zoomScaleSheetLayoutView="100" workbookViewId="0">
      <selection activeCell="A10" sqref="A10"/>
    </sheetView>
  </sheetViews>
  <sheetFormatPr baseColWidth="10" defaultColWidth="12.42578125" defaultRowHeight="15" x14ac:dyDescent="0.2"/>
  <cols>
    <col min="1" max="1" width="20" style="3165" customWidth="1"/>
    <col min="2" max="2" width="6.28515625" style="3165" customWidth="1"/>
    <col min="3" max="3" width="1.7109375" style="3165" customWidth="1"/>
    <col min="4" max="4" width="6.42578125" style="3165" customWidth="1"/>
    <col min="5" max="5" width="2.5703125" style="3165" customWidth="1"/>
    <col min="6" max="6" width="6.28515625" style="3165" customWidth="1"/>
    <col min="7" max="7" width="1.5703125" style="3165" customWidth="1"/>
    <col min="8" max="8" width="5.85546875" style="3165" customWidth="1"/>
    <col min="9" max="9" width="2.140625" style="3165" customWidth="1"/>
    <col min="10" max="10" width="5.7109375" style="3165" customWidth="1"/>
    <col min="11" max="11" width="1.85546875" style="3165" customWidth="1"/>
    <col min="12" max="12" width="5.7109375" style="3165" customWidth="1"/>
    <col min="13" max="13" width="2.140625" style="3165" customWidth="1"/>
    <col min="14" max="14" width="5.7109375" style="3165" customWidth="1"/>
    <col min="15" max="15" width="2" style="3165" customWidth="1"/>
    <col min="16" max="16" width="6.42578125" style="3165" customWidth="1"/>
    <col min="17" max="17" width="1.7109375" style="3165" customWidth="1"/>
    <col min="18" max="18" width="8.28515625" style="3165" customWidth="1"/>
    <col min="19" max="19" width="3" style="3165" customWidth="1"/>
    <col min="20" max="20" width="7.7109375" style="3165" customWidth="1"/>
    <col min="21" max="21" width="2.7109375" style="3165" customWidth="1"/>
    <col min="22" max="22" width="8.7109375" style="3165" customWidth="1"/>
    <col min="23" max="23" width="2.42578125" style="3165" customWidth="1"/>
    <col min="24" max="24" width="8.42578125" style="3165" customWidth="1"/>
    <col min="25" max="25" width="2.28515625" style="3165" customWidth="1"/>
    <col min="26" max="26" width="8.28515625" style="3165" customWidth="1"/>
    <col min="27" max="27" width="2.5703125" style="3165" customWidth="1"/>
    <col min="28" max="16384" width="12.42578125" style="3165"/>
  </cols>
  <sheetData>
    <row r="1" spans="1:27" x14ac:dyDescent="0.2">
      <c r="A1" s="3103" t="s">
        <v>5210</v>
      </c>
      <c r="B1" s="3103"/>
      <c r="C1" s="3103"/>
      <c r="D1" s="3180"/>
      <c r="E1" s="3180"/>
      <c r="F1" s="3180"/>
      <c r="G1" s="3180"/>
      <c r="H1" s="3180"/>
      <c r="I1" s="3180"/>
      <c r="J1" s="3180"/>
      <c r="K1" s="3180"/>
      <c r="L1" s="3180"/>
      <c r="M1" s="3180"/>
      <c r="N1" s="3180"/>
      <c r="O1" s="3180"/>
      <c r="P1" s="3180"/>
      <c r="Q1" s="3180"/>
      <c r="R1" s="3180"/>
      <c r="S1" s="3180"/>
      <c r="T1" s="3180"/>
      <c r="U1" s="3180"/>
      <c r="V1" s="3180"/>
      <c r="W1" s="3180"/>
      <c r="X1" s="3180"/>
      <c r="Y1" s="5798" t="s">
        <v>4993</v>
      </c>
      <c r="Z1" s="5798"/>
      <c r="AA1" s="5798"/>
    </row>
    <row r="2" spans="1:27" x14ac:dyDescent="0.2">
      <c r="A2" s="3103" t="s">
        <v>5360</v>
      </c>
      <c r="B2" s="3103"/>
      <c r="C2" s="3103"/>
      <c r="D2" s="3180"/>
      <c r="E2" s="3180"/>
      <c r="F2" s="3180"/>
      <c r="G2" s="3180"/>
      <c r="H2" s="3180"/>
      <c r="I2" s="3180"/>
      <c r="J2" s="3180"/>
      <c r="K2" s="3180"/>
      <c r="L2" s="3180"/>
      <c r="M2" s="3180"/>
      <c r="N2" s="3180"/>
      <c r="O2" s="3180"/>
      <c r="P2" s="3180"/>
      <c r="Q2" s="3180"/>
      <c r="R2" s="3180"/>
      <c r="S2" s="3180"/>
      <c r="T2" s="3180"/>
      <c r="U2" s="3180"/>
      <c r="V2" s="3180"/>
      <c r="W2" s="3180"/>
      <c r="X2" s="3180"/>
      <c r="Y2" s="3180"/>
      <c r="Z2" s="3180"/>
      <c r="AA2" s="3103"/>
    </row>
    <row r="3" spans="1:27" x14ac:dyDescent="0.2">
      <c r="A3" s="4822">
        <v>2013</v>
      </c>
      <c r="B3" s="3103"/>
      <c r="C3" s="3103"/>
      <c r="D3" s="3180"/>
      <c r="E3" s="3180"/>
      <c r="F3" s="3180"/>
      <c r="G3" s="3180"/>
      <c r="H3" s="3180"/>
      <c r="I3" s="3180"/>
      <c r="J3" s="3180"/>
      <c r="K3" s="3180"/>
      <c r="L3" s="3180"/>
      <c r="M3" s="3180"/>
      <c r="N3" s="3180"/>
      <c r="O3" s="3180"/>
      <c r="P3" s="3180"/>
      <c r="Q3" s="3180"/>
      <c r="R3" s="3180"/>
      <c r="S3" s="3180"/>
      <c r="T3" s="3180"/>
      <c r="U3" s="3180"/>
      <c r="V3" s="3180"/>
      <c r="W3" s="3180"/>
      <c r="X3" s="3180"/>
      <c r="Y3" s="3180"/>
      <c r="Z3" s="3180"/>
      <c r="AA3" s="3103"/>
    </row>
    <row r="4" spans="1:27" x14ac:dyDescent="0.2">
      <c r="A4" s="3163"/>
      <c r="B4" s="3163"/>
      <c r="C4" s="3163"/>
      <c r="D4" s="3164"/>
      <c r="E4" s="3164"/>
      <c r="F4" s="3164"/>
      <c r="G4" s="3164"/>
      <c r="H4" s="3164"/>
      <c r="I4" s="3164"/>
      <c r="J4" s="3164"/>
      <c r="K4" s="3164"/>
      <c r="L4" s="3164"/>
      <c r="M4" s="3164"/>
      <c r="N4" s="3164"/>
      <c r="O4" s="3164"/>
      <c r="P4" s="3164"/>
      <c r="Q4" s="3164"/>
      <c r="R4" s="3164"/>
      <c r="S4" s="3164"/>
      <c r="T4" s="3164"/>
      <c r="U4" s="3164"/>
      <c r="V4" s="3164"/>
      <c r="W4" s="3164"/>
      <c r="X4" s="3164"/>
      <c r="Y4" s="3164"/>
      <c r="Z4" s="3164"/>
      <c r="AA4" s="3164"/>
    </row>
    <row r="5" spans="1:27" ht="35.1" customHeight="1" x14ac:dyDescent="0.2">
      <c r="A5" s="4693" t="s">
        <v>2912</v>
      </c>
      <c r="B5" s="5756" t="s">
        <v>2742</v>
      </c>
      <c r="C5" s="5756"/>
      <c r="D5" s="5756" t="s">
        <v>2743</v>
      </c>
      <c r="E5" s="5756"/>
      <c r="F5" s="5756" t="s">
        <v>2744</v>
      </c>
      <c r="G5" s="5756"/>
      <c r="H5" s="5756" t="s">
        <v>2745</v>
      </c>
      <c r="I5" s="5756"/>
      <c r="J5" s="5756" t="s">
        <v>2913</v>
      </c>
      <c r="K5" s="5756"/>
      <c r="L5" s="5756" t="s">
        <v>2747</v>
      </c>
      <c r="M5" s="5756"/>
      <c r="N5" s="5756" t="s">
        <v>2914</v>
      </c>
      <c r="O5" s="5756"/>
      <c r="P5" s="5812" t="s">
        <v>2915</v>
      </c>
      <c r="Q5" s="5812"/>
      <c r="R5" s="5812" t="s">
        <v>2916</v>
      </c>
      <c r="S5" s="5812"/>
      <c r="T5" s="5812" t="s">
        <v>2917</v>
      </c>
      <c r="U5" s="5812"/>
      <c r="V5" s="5812" t="s">
        <v>2918</v>
      </c>
      <c r="W5" s="5812"/>
      <c r="X5" s="5812" t="s">
        <v>2753</v>
      </c>
      <c r="Y5" s="5812"/>
      <c r="Z5" s="5756" t="s">
        <v>2919</v>
      </c>
      <c r="AA5" s="5756"/>
    </row>
    <row r="6" spans="1:27" x14ac:dyDescent="0.2">
      <c r="A6" s="3111" t="s">
        <v>31</v>
      </c>
      <c r="B6" s="3063">
        <f>SUM(B7:B18)</f>
        <v>293</v>
      </c>
      <c r="C6" s="3063"/>
      <c r="D6" s="3063">
        <f>SUM(D7:D18)</f>
        <v>212</v>
      </c>
      <c r="E6" s="3063"/>
      <c r="F6" s="3063">
        <f>SUM(F7:F18)</f>
        <v>179</v>
      </c>
      <c r="G6" s="3063"/>
      <c r="H6" s="3063">
        <f>SUM(H7:H18)</f>
        <v>427</v>
      </c>
      <c r="I6" s="3063"/>
      <c r="J6" s="3063">
        <f>SUM(J7:J18)</f>
        <v>650</v>
      </c>
      <c r="K6" s="3063"/>
      <c r="L6" s="3063">
        <f>SUM(L7:L18)</f>
        <v>382</v>
      </c>
      <c r="M6" s="3063"/>
      <c r="N6" s="3063">
        <f>SUM(N7:N18)</f>
        <v>320</v>
      </c>
      <c r="O6" s="3063"/>
      <c r="P6" s="3063">
        <f>SUM(P7:P18)</f>
        <v>610</v>
      </c>
      <c r="Q6" s="3063"/>
      <c r="R6" s="3063">
        <f>SUM(R7:R18)</f>
        <v>396</v>
      </c>
      <c r="S6" s="3063"/>
      <c r="T6" s="3063">
        <f>SUM(T7:T18)</f>
        <v>726</v>
      </c>
      <c r="U6" s="3063"/>
      <c r="V6" s="3063">
        <f>SUM(V7:V18)</f>
        <v>878</v>
      </c>
      <c r="W6" s="3063"/>
      <c r="X6" s="3063">
        <f>SUM(X7:X18)</f>
        <v>449</v>
      </c>
      <c r="Y6" s="3063"/>
      <c r="Z6" s="3063">
        <f>SUM(Z7:Z18)</f>
        <v>5522</v>
      </c>
      <c r="AA6" s="3064"/>
    </row>
    <row r="7" spans="1:27" x14ac:dyDescent="0.2">
      <c r="A7" s="5329" t="s">
        <v>324</v>
      </c>
      <c r="B7" s="5330">
        <v>29</v>
      </c>
      <c r="C7" s="5330"/>
      <c r="D7" s="5330">
        <v>17</v>
      </c>
      <c r="E7" s="5330"/>
      <c r="F7" s="5330">
        <v>0</v>
      </c>
      <c r="G7" s="5330"/>
      <c r="H7" s="5330">
        <v>0</v>
      </c>
      <c r="I7" s="5330"/>
      <c r="J7" s="5330">
        <v>0</v>
      </c>
      <c r="K7" s="5330"/>
      <c r="L7" s="5330">
        <v>38</v>
      </c>
      <c r="M7" s="5330"/>
      <c r="N7" s="5330">
        <v>0</v>
      </c>
      <c r="O7" s="5330"/>
      <c r="P7" s="5330">
        <v>25</v>
      </c>
      <c r="Q7" s="5330"/>
      <c r="R7" s="5330">
        <v>76</v>
      </c>
      <c r="S7" s="5330"/>
      <c r="T7" s="5330">
        <v>40</v>
      </c>
      <c r="U7" s="5330"/>
      <c r="V7" s="5330">
        <v>24</v>
      </c>
      <c r="W7" s="5330"/>
      <c r="X7" s="5330">
        <v>15</v>
      </c>
      <c r="Y7" s="5330"/>
      <c r="Z7" s="5331">
        <f>SUM(B7:X7)</f>
        <v>264</v>
      </c>
      <c r="AA7" s="5332"/>
    </row>
    <row r="8" spans="1:27" x14ac:dyDescent="0.2">
      <c r="A8" s="3121" t="s">
        <v>323</v>
      </c>
      <c r="B8" s="5333">
        <v>19</v>
      </c>
      <c r="C8" s="5333"/>
      <c r="D8" s="5333">
        <v>0</v>
      </c>
      <c r="E8" s="5333"/>
      <c r="F8" s="5333">
        <v>0</v>
      </c>
      <c r="G8" s="5333"/>
      <c r="H8" s="5333">
        <v>25</v>
      </c>
      <c r="I8" s="5333"/>
      <c r="J8" s="5333">
        <v>45</v>
      </c>
      <c r="K8" s="5333"/>
      <c r="L8" s="5333">
        <v>0</v>
      </c>
      <c r="M8" s="5333"/>
      <c r="N8" s="5333">
        <v>15</v>
      </c>
      <c r="O8" s="5333"/>
      <c r="P8" s="5333">
        <v>15</v>
      </c>
      <c r="Q8" s="5333"/>
      <c r="R8" s="5333">
        <v>0</v>
      </c>
      <c r="S8" s="5333"/>
      <c r="T8" s="5333">
        <v>0</v>
      </c>
      <c r="U8" s="5333"/>
      <c r="V8" s="5333">
        <v>19</v>
      </c>
      <c r="W8" s="5333"/>
      <c r="X8" s="5333">
        <v>0</v>
      </c>
      <c r="Y8" s="5333"/>
      <c r="Z8" s="5334">
        <f t="shared" ref="Z8:Z18" si="0">SUM(B8:X8)</f>
        <v>138</v>
      </c>
      <c r="AA8" s="5335"/>
    </row>
    <row r="9" spans="1:27" x14ac:dyDescent="0.2">
      <c r="A9" s="5336" t="s">
        <v>309</v>
      </c>
      <c r="B9" s="5333">
        <v>39</v>
      </c>
      <c r="C9" s="5333"/>
      <c r="D9" s="5333">
        <v>46</v>
      </c>
      <c r="E9" s="5333"/>
      <c r="F9" s="5333">
        <v>47</v>
      </c>
      <c r="G9" s="5333"/>
      <c r="H9" s="5333">
        <v>52</v>
      </c>
      <c r="I9" s="5333"/>
      <c r="J9" s="5333">
        <v>186</v>
      </c>
      <c r="K9" s="5333"/>
      <c r="L9" s="5333">
        <v>115</v>
      </c>
      <c r="M9" s="5333"/>
      <c r="N9" s="5333">
        <v>56</v>
      </c>
      <c r="O9" s="5333"/>
      <c r="P9" s="5335">
        <v>130</v>
      </c>
      <c r="Q9" s="5335"/>
      <c r="R9" s="5333">
        <v>0</v>
      </c>
      <c r="S9" s="5333"/>
      <c r="T9" s="5333">
        <v>136</v>
      </c>
      <c r="U9" s="5333"/>
      <c r="V9" s="5333">
        <v>285</v>
      </c>
      <c r="W9" s="5333"/>
      <c r="X9" s="5333">
        <v>128</v>
      </c>
      <c r="Y9" s="5333"/>
      <c r="Z9" s="5334">
        <f t="shared" si="0"/>
        <v>1220</v>
      </c>
      <c r="AA9" s="5335"/>
    </row>
    <row r="10" spans="1:27" x14ac:dyDescent="0.2">
      <c r="A10" s="3121" t="s">
        <v>350</v>
      </c>
      <c r="B10" s="5333">
        <v>0</v>
      </c>
      <c r="C10" s="5333"/>
      <c r="D10" s="5333">
        <v>14</v>
      </c>
      <c r="E10" s="5333"/>
      <c r="F10" s="5333">
        <v>0</v>
      </c>
      <c r="G10" s="5333"/>
      <c r="H10" s="5333">
        <v>0</v>
      </c>
      <c r="I10" s="5333"/>
      <c r="J10" s="5333">
        <v>0</v>
      </c>
      <c r="K10" s="5333"/>
      <c r="L10" s="5333" t="s">
        <v>2920</v>
      </c>
      <c r="M10" s="5333"/>
      <c r="N10" s="5333">
        <v>25</v>
      </c>
      <c r="O10" s="5333"/>
      <c r="P10" s="5333">
        <v>47</v>
      </c>
      <c r="Q10" s="5333"/>
      <c r="R10" s="5333">
        <v>0</v>
      </c>
      <c r="S10" s="5333"/>
      <c r="T10" s="5333">
        <v>22</v>
      </c>
      <c r="U10" s="5333"/>
      <c r="V10" s="5333">
        <v>0</v>
      </c>
      <c r="W10" s="5333"/>
      <c r="X10" s="5333">
        <v>0</v>
      </c>
      <c r="Y10" s="5333"/>
      <c r="Z10" s="5334">
        <f t="shared" si="0"/>
        <v>108</v>
      </c>
      <c r="AA10" s="5335"/>
    </row>
    <row r="11" spans="1:27" x14ac:dyDescent="0.2">
      <c r="A11" s="5336" t="s">
        <v>321</v>
      </c>
      <c r="B11" s="5333">
        <v>30</v>
      </c>
      <c r="C11" s="5333"/>
      <c r="D11" s="5333">
        <v>30</v>
      </c>
      <c r="E11" s="5333"/>
      <c r="F11" s="5333">
        <v>18</v>
      </c>
      <c r="G11" s="5333"/>
      <c r="H11" s="5333">
        <v>50</v>
      </c>
      <c r="I11" s="5333"/>
      <c r="J11" s="5333">
        <v>14</v>
      </c>
      <c r="K11" s="5333"/>
      <c r="L11" s="5333">
        <v>54</v>
      </c>
      <c r="M11" s="5333"/>
      <c r="N11" s="5333">
        <v>17</v>
      </c>
      <c r="O11" s="5333"/>
      <c r="P11" s="5333">
        <v>0</v>
      </c>
      <c r="Q11" s="5333"/>
      <c r="R11" s="5333">
        <v>35</v>
      </c>
      <c r="S11" s="5333"/>
      <c r="T11" s="5333">
        <v>54</v>
      </c>
      <c r="U11" s="5333"/>
      <c r="V11" s="5333">
        <v>107</v>
      </c>
      <c r="W11" s="5333"/>
      <c r="X11" s="5333">
        <v>57</v>
      </c>
      <c r="Y11" s="5333"/>
      <c r="Z11" s="5334">
        <f>SUM(B11:X11)</f>
        <v>466</v>
      </c>
      <c r="AA11" s="5335"/>
    </row>
    <row r="12" spans="1:27" x14ac:dyDescent="0.2">
      <c r="A12" s="5336" t="s">
        <v>302</v>
      </c>
      <c r="B12" s="5333">
        <v>82</v>
      </c>
      <c r="C12" s="5333"/>
      <c r="D12" s="5333">
        <v>76</v>
      </c>
      <c r="E12" s="5333"/>
      <c r="F12" s="5333">
        <v>44</v>
      </c>
      <c r="G12" s="5333"/>
      <c r="H12" s="5333">
        <v>187</v>
      </c>
      <c r="I12" s="5333"/>
      <c r="J12" s="5333">
        <v>222</v>
      </c>
      <c r="K12" s="5333"/>
      <c r="L12" s="5333">
        <v>100</v>
      </c>
      <c r="M12" s="5333"/>
      <c r="N12" s="5333">
        <v>151</v>
      </c>
      <c r="O12" s="5333"/>
      <c r="P12" s="5333">
        <v>153</v>
      </c>
      <c r="Q12" s="5333"/>
      <c r="R12" s="5333">
        <v>143</v>
      </c>
      <c r="S12" s="5333"/>
      <c r="T12" s="5333">
        <v>152</v>
      </c>
      <c r="U12" s="5333"/>
      <c r="V12" s="5333">
        <v>255</v>
      </c>
      <c r="W12" s="5333"/>
      <c r="X12" s="5333">
        <v>60</v>
      </c>
      <c r="Y12" s="5333"/>
      <c r="Z12" s="5334">
        <f t="shared" si="0"/>
        <v>1625</v>
      </c>
      <c r="AA12" s="5335"/>
    </row>
    <row r="13" spans="1:27" ht="15.95" customHeight="1" x14ac:dyDescent="0.2">
      <c r="A13" s="3121" t="s">
        <v>1809</v>
      </c>
      <c r="B13" s="5333">
        <v>0</v>
      </c>
      <c r="C13" s="5333"/>
      <c r="D13" s="5333">
        <v>0</v>
      </c>
      <c r="E13" s="5333"/>
      <c r="F13" s="5333">
        <v>0</v>
      </c>
      <c r="G13" s="5333"/>
      <c r="H13" s="5333">
        <v>25</v>
      </c>
      <c r="I13" s="5333"/>
      <c r="J13" s="5333">
        <v>0</v>
      </c>
      <c r="K13" s="5333"/>
      <c r="L13" s="5333">
        <v>50</v>
      </c>
      <c r="M13" s="5333"/>
      <c r="N13" s="5333">
        <v>0</v>
      </c>
      <c r="O13" s="5333"/>
      <c r="P13" s="5333">
        <v>25</v>
      </c>
      <c r="Q13" s="5333"/>
      <c r="R13" s="5333">
        <v>60</v>
      </c>
      <c r="S13" s="5333"/>
      <c r="T13" s="5333">
        <v>30</v>
      </c>
      <c r="U13" s="5333"/>
      <c r="V13" s="5333">
        <v>0</v>
      </c>
      <c r="W13" s="5333"/>
      <c r="X13" s="5333">
        <v>0</v>
      </c>
      <c r="Y13" s="5333"/>
      <c r="Z13" s="5334">
        <f t="shared" si="0"/>
        <v>190</v>
      </c>
      <c r="AA13" s="5335"/>
    </row>
    <row r="14" spans="1:27" x14ac:dyDescent="0.2">
      <c r="A14" s="3121" t="s">
        <v>2921</v>
      </c>
      <c r="B14" s="5333">
        <v>0</v>
      </c>
      <c r="C14" s="5333"/>
      <c r="D14" s="5333">
        <v>0</v>
      </c>
      <c r="E14" s="5333"/>
      <c r="F14" s="5333">
        <v>25</v>
      </c>
      <c r="G14" s="5333"/>
      <c r="H14" s="5333">
        <v>0</v>
      </c>
      <c r="I14" s="5333"/>
      <c r="J14" s="5333">
        <v>0</v>
      </c>
      <c r="K14" s="5333"/>
      <c r="L14" s="5333">
        <v>0</v>
      </c>
      <c r="M14" s="5333"/>
      <c r="N14" s="5333">
        <v>44</v>
      </c>
      <c r="O14" s="5333"/>
      <c r="P14" s="5333">
        <v>47</v>
      </c>
      <c r="Q14" s="5333"/>
      <c r="R14" s="5333">
        <v>0</v>
      </c>
      <c r="S14" s="5333"/>
      <c r="T14" s="5333">
        <v>16</v>
      </c>
      <c r="U14" s="5333"/>
      <c r="V14" s="5333">
        <v>20</v>
      </c>
      <c r="W14" s="5333"/>
      <c r="X14" s="5333">
        <v>95</v>
      </c>
      <c r="Y14" s="5333"/>
      <c r="Z14" s="5334">
        <f t="shared" si="0"/>
        <v>247</v>
      </c>
      <c r="AA14" s="5335"/>
    </row>
    <row r="15" spans="1:27" x14ac:dyDescent="0.2">
      <c r="A15" s="3121" t="s">
        <v>328</v>
      </c>
      <c r="B15" s="5333">
        <v>0</v>
      </c>
      <c r="C15" s="5333"/>
      <c r="D15" s="5333">
        <v>15</v>
      </c>
      <c r="E15" s="5333"/>
      <c r="F15" s="5333">
        <v>0</v>
      </c>
      <c r="G15" s="5333"/>
      <c r="H15" s="5333">
        <v>24</v>
      </c>
      <c r="I15" s="5333"/>
      <c r="J15" s="5333">
        <v>101</v>
      </c>
      <c r="K15" s="5333"/>
      <c r="L15" s="5333">
        <v>0</v>
      </c>
      <c r="M15" s="5333"/>
      <c r="N15" s="5333">
        <v>0</v>
      </c>
      <c r="O15" s="5333"/>
      <c r="P15" s="5333">
        <v>75</v>
      </c>
      <c r="Q15" s="5333"/>
      <c r="R15" s="5333">
        <v>0</v>
      </c>
      <c r="S15" s="5333"/>
      <c r="T15" s="5333">
        <v>25</v>
      </c>
      <c r="U15" s="5333"/>
      <c r="V15" s="5333">
        <v>21</v>
      </c>
      <c r="W15" s="5333"/>
      <c r="X15" s="5333">
        <v>64</v>
      </c>
      <c r="Y15" s="5333"/>
      <c r="Z15" s="5334">
        <f t="shared" si="0"/>
        <v>325</v>
      </c>
      <c r="AA15" s="5335"/>
    </row>
    <row r="16" spans="1:27" x14ac:dyDescent="0.2">
      <c r="A16" s="5336" t="s">
        <v>307</v>
      </c>
      <c r="B16" s="5333">
        <v>94</v>
      </c>
      <c r="C16" s="5333"/>
      <c r="D16" s="5333">
        <v>14</v>
      </c>
      <c r="E16" s="5333"/>
      <c r="F16" s="5333">
        <v>14</v>
      </c>
      <c r="G16" s="5333"/>
      <c r="H16" s="5333">
        <v>15</v>
      </c>
      <c r="I16" s="5333"/>
      <c r="J16" s="5333">
        <v>40</v>
      </c>
      <c r="K16" s="5333"/>
      <c r="L16" s="5333">
        <v>25</v>
      </c>
      <c r="M16" s="5333"/>
      <c r="N16" s="5333">
        <v>12</v>
      </c>
      <c r="O16" s="5333"/>
      <c r="P16" s="5333">
        <v>44</v>
      </c>
      <c r="Q16" s="5333"/>
      <c r="R16" s="5333">
        <v>82</v>
      </c>
      <c r="S16" s="5333"/>
      <c r="T16" s="5333">
        <v>175</v>
      </c>
      <c r="U16" s="5333"/>
      <c r="V16" s="5333">
        <v>49</v>
      </c>
      <c r="W16" s="5333"/>
      <c r="X16" s="5333">
        <v>0</v>
      </c>
      <c r="Y16" s="5333"/>
      <c r="Z16" s="5334">
        <f t="shared" si="0"/>
        <v>564</v>
      </c>
      <c r="AA16" s="5335"/>
    </row>
    <row r="17" spans="1:27" x14ac:dyDescent="0.2">
      <c r="A17" s="5336" t="s">
        <v>1901</v>
      </c>
      <c r="B17" s="5333">
        <v>0</v>
      </c>
      <c r="C17" s="5333"/>
      <c r="D17" s="5333">
        <v>0</v>
      </c>
      <c r="E17" s="5333"/>
      <c r="F17" s="5333">
        <v>16</v>
      </c>
      <c r="G17" s="5333"/>
      <c r="H17" s="5333">
        <v>37</v>
      </c>
      <c r="I17" s="5333"/>
      <c r="J17" s="5333">
        <v>20</v>
      </c>
      <c r="K17" s="5333"/>
      <c r="L17" s="5333">
        <v>0</v>
      </c>
      <c r="M17" s="5333"/>
      <c r="N17" s="5335">
        <v>0</v>
      </c>
      <c r="O17" s="5335"/>
      <c r="P17" s="5333">
        <v>49</v>
      </c>
      <c r="Q17" s="5333"/>
      <c r="R17" s="5333">
        <v>0</v>
      </c>
      <c r="S17" s="5333"/>
      <c r="T17" s="5333">
        <v>45</v>
      </c>
      <c r="U17" s="5333"/>
      <c r="V17" s="5333">
        <v>83</v>
      </c>
      <c r="W17" s="5333"/>
      <c r="X17" s="5333">
        <v>30</v>
      </c>
      <c r="Y17" s="5333"/>
      <c r="Z17" s="5334">
        <f t="shared" si="0"/>
        <v>280</v>
      </c>
      <c r="AA17" s="5335"/>
    </row>
    <row r="18" spans="1:27" x14ac:dyDescent="0.2">
      <c r="A18" s="5337" t="s">
        <v>2922</v>
      </c>
      <c r="B18" s="5338">
        <v>0</v>
      </c>
      <c r="C18" s="5338"/>
      <c r="D18" s="5338">
        <v>0</v>
      </c>
      <c r="E18" s="5338"/>
      <c r="F18" s="5338">
        <v>15</v>
      </c>
      <c r="G18" s="5338"/>
      <c r="H18" s="5338">
        <v>12</v>
      </c>
      <c r="I18" s="5338"/>
      <c r="J18" s="5338">
        <v>22</v>
      </c>
      <c r="K18" s="5338"/>
      <c r="L18" s="5338">
        <v>0</v>
      </c>
      <c r="M18" s="5338"/>
      <c r="N18" s="5338">
        <v>0</v>
      </c>
      <c r="O18" s="5338"/>
      <c r="P18" s="5338">
        <v>0</v>
      </c>
      <c r="Q18" s="5338"/>
      <c r="R18" s="5338">
        <v>0</v>
      </c>
      <c r="S18" s="5338"/>
      <c r="T18" s="5338">
        <v>31</v>
      </c>
      <c r="U18" s="5338"/>
      <c r="V18" s="5338">
        <v>15</v>
      </c>
      <c r="W18" s="5338"/>
      <c r="X18" s="5339">
        <v>0</v>
      </c>
      <c r="Y18" s="5339"/>
      <c r="Z18" s="5340">
        <f t="shared" si="0"/>
        <v>95</v>
      </c>
      <c r="AA18" s="5339"/>
    </row>
    <row r="19" spans="1:27" ht="18" customHeight="1" x14ac:dyDescent="0.2">
      <c r="A19" s="3164"/>
      <c r="B19" s="3164"/>
      <c r="C19" s="3164"/>
      <c r="D19" s="3164"/>
      <c r="E19" s="3164"/>
      <c r="F19" s="3164"/>
      <c r="G19" s="3164"/>
      <c r="H19" s="3164"/>
      <c r="I19" s="3164"/>
      <c r="J19" s="3164"/>
      <c r="K19" s="3164"/>
      <c r="L19" s="3164"/>
      <c r="M19" s="3164"/>
      <c r="N19" s="3164"/>
      <c r="O19" s="3164"/>
      <c r="P19" s="3164"/>
      <c r="Q19" s="3164"/>
      <c r="R19" s="3164"/>
      <c r="S19" s="3164"/>
      <c r="T19" s="3164"/>
      <c r="U19" s="3164"/>
      <c r="V19" s="3164"/>
      <c r="W19" s="3164"/>
      <c r="X19" s="3164"/>
      <c r="Y19" s="3164"/>
      <c r="Z19" s="3164"/>
      <c r="AA19" s="3164"/>
    </row>
    <row r="20" spans="1:27" ht="15.75" customHeight="1" x14ac:dyDescent="0.2">
      <c r="A20" s="3095" t="s">
        <v>5446</v>
      </c>
      <c r="B20" s="3095"/>
      <c r="C20" s="3095"/>
      <c r="D20" s="3095"/>
      <c r="E20" s="3095"/>
      <c r="F20" s="3095"/>
      <c r="G20" s="3095"/>
      <c r="H20" s="3095"/>
      <c r="I20" s="3095"/>
      <c r="J20" s="3095"/>
      <c r="K20" s="3095"/>
      <c r="L20" s="3095"/>
      <c r="M20" s="3095"/>
      <c r="N20" s="3095"/>
      <c r="O20" s="3095"/>
      <c r="P20" s="3095"/>
      <c r="Q20" s="3095"/>
      <c r="R20" s="3095"/>
      <c r="S20" s="3095"/>
      <c r="T20" s="3095"/>
      <c r="U20" s="3164"/>
      <c r="V20" s="3164"/>
      <c r="W20" s="3164"/>
      <c r="X20" s="3164"/>
      <c r="Y20" s="3164"/>
      <c r="Z20" s="3164"/>
      <c r="AA20" s="3164"/>
    </row>
    <row r="21" spans="1:27" ht="15.75" customHeight="1" x14ac:dyDescent="0.2">
      <c r="A21" s="3095"/>
      <c r="B21" s="3095"/>
      <c r="C21" s="3095"/>
      <c r="D21" s="3095"/>
      <c r="E21" s="3095"/>
      <c r="F21" s="3095"/>
      <c r="G21" s="3095"/>
      <c r="H21" s="3095"/>
      <c r="I21" s="3095"/>
      <c r="J21" s="3095"/>
      <c r="K21" s="3095"/>
      <c r="L21" s="3095"/>
      <c r="M21" s="3095"/>
      <c r="N21" s="3095"/>
      <c r="O21" s="3095"/>
      <c r="P21" s="3095"/>
      <c r="Q21" s="3095"/>
      <c r="R21" s="3095"/>
      <c r="S21" s="3095"/>
      <c r="T21" s="3095"/>
      <c r="U21" s="3164"/>
      <c r="V21" s="3164"/>
      <c r="W21" s="3164"/>
      <c r="X21" s="3164"/>
      <c r="Y21" s="3164"/>
      <c r="Z21" s="3164"/>
      <c r="AA21" s="3164"/>
    </row>
  </sheetData>
  <mergeCells count="14">
    <mergeCell ref="Y1:AA1"/>
    <mergeCell ref="B5:C5"/>
    <mergeCell ref="D5:E5"/>
    <mergeCell ref="F5:G5"/>
    <mergeCell ref="H5:I5"/>
    <mergeCell ref="J5:K5"/>
    <mergeCell ref="L5:M5"/>
    <mergeCell ref="N5:O5"/>
    <mergeCell ref="P5:Q5"/>
    <mergeCell ref="R5:S5"/>
    <mergeCell ref="T5:U5"/>
    <mergeCell ref="V5:W5"/>
    <mergeCell ref="X5:Y5"/>
    <mergeCell ref="Z5:AA5"/>
  </mergeCells>
  <printOptions horizontalCentered="1" verticalCentered="1"/>
  <pageMargins left="0.98425196850393704" right="0.39370078740157483" top="0.39370078740157483" bottom="0.39370078740157483" header="0" footer="0.59055118110236227"/>
  <pageSetup scale="85" orientation="landscape" r:id="rId1"/>
  <headerFooter>
    <oddFooter>&amp;R&amp;"Tahoma,Normal"273</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rgb="FFEB700B"/>
  </sheetPr>
  <dimension ref="A1:I1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9" customWidth="1"/>
    <col min="2" max="4" width="12.7109375" customWidth="1"/>
    <col min="5" max="5" width="16.7109375" customWidth="1"/>
    <col min="6" max="6" width="11.7109375" customWidth="1"/>
    <col min="7" max="7" width="15.140625" customWidth="1"/>
    <col min="8" max="8" width="9" customWidth="1"/>
  </cols>
  <sheetData>
    <row r="1" spans="1:9" ht="15" x14ac:dyDescent="0.2">
      <c r="A1" s="3007" t="s">
        <v>5361</v>
      </c>
      <c r="B1" s="3008"/>
      <c r="C1" s="3008"/>
      <c r="D1" s="3008"/>
      <c r="E1" s="3008"/>
      <c r="F1" s="2125"/>
      <c r="G1" s="3008"/>
      <c r="H1" s="3009" t="s">
        <v>4994</v>
      </c>
      <c r="I1" s="3010"/>
    </row>
    <row r="2" spans="1:9" ht="15" x14ac:dyDescent="0.2">
      <c r="A2" s="3011" t="s">
        <v>2684</v>
      </c>
      <c r="B2" s="3008"/>
      <c r="C2" s="3008"/>
      <c r="D2" s="3008"/>
      <c r="E2" s="3008"/>
      <c r="F2" s="2125"/>
      <c r="G2" s="3008"/>
      <c r="H2" s="3012"/>
      <c r="I2" s="3010"/>
    </row>
    <row r="3" spans="1:9" ht="14.25" x14ac:dyDescent="0.2">
      <c r="A3" s="3008"/>
      <c r="B3" s="3008"/>
      <c r="C3" s="3008"/>
      <c r="D3" s="3008"/>
      <c r="E3" s="3008"/>
      <c r="F3" s="3008"/>
      <c r="G3" s="3008"/>
      <c r="H3" s="3008"/>
      <c r="I3" s="3010"/>
    </row>
    <row r="4" spans="1:9" ht="27.75" customHeight="1" x14ac:dyDescent="0.2">
      <c r="A4" s="5814" t="s">
        <v>2671</v>
      </c>
      <c r="B4" s="5814"/>
      <c r="C4" s="5814"/>
      <c r="D4" s="5814"/>
      <c r="E4" s="5814">
        <v>2012</v>
      </c>
      <c r="F4" s="5814"/>
      <c r="G4" s="5814">
        <v>2013</v>
      </c>
      <c r="H4" s="5814"/>
      <c r="I4" s="3010"/>
    </row>
    <row r="5" spans="1:9" ht="14.25" x14ac:dyDescent="0.2">
      <c r="A5" s="5815" t="s">
        <v>2672</v>
      </c>
      <c r="B5" s="5815"/>
      <c r="C5" s="5815"/>
      <c r="D5" s="5815"/>
      <c r="E5" s="5269">
        <v>17669</v>
      </c>
      <c r="F5" s="5269"/>
      <c r="G5" s="5269">
        <v>18199</v>
      </c>
      <c r="H5" s="5293"/>
      <c r="I5" s="3010"/>
    </row>
    <row r="6" spans="1:9" ht="14.25" x14ac:dyDescent="0.2">
      <c r="A6" s="5816" t="s">
        <v>2673</v>
      </c>
      <c r="B6" s="5816"/>
      <c r="C6" s="5816"/>
      <c r="D6" s="5816"/>
      <c r="E6" s="3035">
        <v>603</v>
      </c>
      <c r="F6" s="3035"/>
      <c r="G6" s="3035">
        <v>605</v>
      </c>
      <c r="H6" s="2241"/>
      <c r="I6" s="3010"/>
    </row>
    <row r="7" spans="1:9" ht="14.25" x14ac:dyDescent="0.2">
      <c r="A7" s="5816" t="s">
        <v>2674</v>
      </c>
      <c r="B7" s="5816"/>
      <c r="C7" s="5816"/>
      <c r="D7" s="5816"/>
      <c r="E7" s="3036">
        <v>501</v>
      </c>
      <c r="F7" s="3035"/>
      <c r="G7" s="3036">
        <v>567</v>
      </c>
      <c r="H7" s="2241"/>
      <c r="I7" s="3010"/>
    </row>
    <row r="8" spans="1:9" ht="14.25" x14ac:dyDescent="0.2">
      <c r="A8" s="5816" t="s">
        <v>2675</v>
      </c>
      <c r="B8" s="5816"/>
      <c r="C8" s="5816"/>
      <c r="D8" s="5816"/>
      <c r="E8" s="3035">
        <v>682</v>
      </c>
      <c r="F8" s="3035"/>
      <c r="G8" s="3035">
        <v>696</v>
      </c>
      <c r="H8" s="2241"/>
      <c r="I8" s="3010"/>
    </row>
    <row r="9" spans="1:9" ht="14.25" x14ac:dyDescent="0.2">
      <c r="A9" s="5817" t="s">
        <v>2676</v>
      </c>
      <c r="B9" s="5817"/>
      <c r="C9" s="5817"/>
      <c r="D9" s="5817"/>
      <c r="E9" s="5277">
        <v>417</v>
      </c>
      <c r="F9" s="5277"/>
      <c r="G9" s="5277">
        <v>402</v>
      </c>
      <c r="H9" s="5328"/>
      <c r="I9" s="3010"/>
    </row>
    <row r="10" spans="1:9" ht="14.25" x14ac:dyDescent="0.2">
      <c r="A10" s="5816" t="s">
        <v>2677</v>
      </c>
      <c r="B10" s="5816"/>
      <c r="C10" s="5816"/>
      <c r="D10" s="5816"/>
      <c r="E10" s="3035">
        <v>552</v>
      </c>
      <c r="F10" s="3035"/>
      <c r="G10" s="3035">
        <v>582</v>
      </c>
      <c r="H10" s="2241"/>
      <c r="I10" s="3010"/>
    </row>
    <row r="11" spans="1:9" ht="14.25" x14ac:dyDescent="0.2">
      <c r="A11" s="5816" t="s">
        <v>2678</v>
      </c>
      <c r="B11" s="5816"/>
      <c r="C11" s="5816"/>
      <c r="D11" s="5816"/>
      <c r="E11" s="3035">
        <v>212</v>
      </c>
      <c r="F11" s="3035"/>
      <c r="G11" s="3035">
        <v>223</v>
      </c>
      <c r="H11" s="2241"/>
      <c r="I11" s="3010"/>
    </row>
    <row r="12" spans="1:9" ht="14.25" x14ac:dyDescent="0.2">
      <c r="A12" s="5818" t="s">
        <v>2679</v>
      </c>
      <c r="B12" s="5818"/>
      <c r="C12" s="5818"/>
      <c r="D12" s="5818"/>
      <c r="E12" s="5268">
        <v>309</v>
      </c>
      <c r="F12" s="5268"/>
      <c r="G12" s="5268">
        <v>323</v>
      </c>
      <c r="H12" s="5295"/>
      <c r="I12" s="3010"/>
    </row>
    <row r="13" spans="1:9" ht="18" customHeight="1" x14ac:dyDescent="0.2">
      <c r="A13" s="3013"/>
      <c r="B13" s="3014"/>
      <c r="C13" s="3014"/>
      <c r="D13" s="3014"/>
      <c r="E13" s="3014"/>
      <c r="F13" s="3014"/>
      <c r="G13" s="3014"/>
      <c r="H13" s="3014"/>
      <c r="I13" s="3010"/>
    </row>
    <row r="14" spans="1:9" ht="14.25" x14ac:dyDescent="0.2">
      <c r="A14" s="5813" t="s">
        <v>2680</v>
      </c>
      <c r="B14" s="5813"/>
      <c r="C14" s="5813"/>
      <c r="D14" s="5813"/>
      <c r="E14" s="5813"/>
      <c r="F14" s="5813"/>
      <c r="G14" s="5813"/>
      <c r="H14" s="5813"/>
      <c r="I14" s="3010"/>
    </row>
    <row r="15" spans="1:9" ht="14.25" x14ac:dyDescent="0.2">
      <c r="A15" s="5813"/>
      <c r="B15" s="5813"/>
      <c r="C15" s="5813"/>
      <c r="D15" s="5813"/>
      <c r="E15" s="5813"/>
      <c r="F15" s="5813"/>
      <c r="G15" s="5813"/>
      <c r="H15" s="5813"/>
      <c r="I15" s="3010"/>
    </row>
  </sheetData>
  <mergeCells count="12">
    <mergeCell ref="A14:H15"/>
    <mergeCell ref="A4:D4"/>
    <mergeCell ref="E4:F4"/>
    <mergeCell ref="G4:H4"/>
    <mergeCell ref="A5:D5"/>
    <mergeCell ref="A6:D6"/>
    <mergeCell ref="A7:D7"/>
    <mergeCell ref="A8:D8"/>
    <mergeCell ref="A9:D9"/>
    <mergeCell ref="A10:D10"/>
    <mergeCell ref="A11:D11"/>
    <mergeCell ref="A12:D12"/>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&amp;L&amp;"Tahoma,Normal"274</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rgb="FFEB700B"/>
  </sheetPr>
  <dimension ref="A1:I1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9" customWidth="1"/>
    <col min="2" max="4" width="12.7109375" customWidth="1"/>
    <col min="5" max="5" width="13" customWidth="1"/>
    <col min="6" max="6" width="8.7109375" customWidth="1"/>
    <col min="7" max="7" width="14.140625" customWidth="1"/>
    <col min="8" max="8" width="8.42578125" customWidth="1"/>
  </cols>
  <sheetData>
    <row r="1" spans="1:9" ht="15" x14ac:dyDescent="0.2">
      <c r="A1" s="3016" t="s">
        <v>2681</v>
      </c>
      <c r="B1" s="3017"/>
      <c r="C1" s="3017"/>
      <c r="D1" s="3017"/>
      <c r="E1" s="3017"/>
      <c r="G1" s="3017"/>
      <c r="H1" s="3018" t="s">
        <v>4995</v>
      </c>
      <c r="I1" s="3010"/>
    </row>
    <row r="2" spans="1:9" ht="15" x14ac:dyDescent="0.2">
      <c r="A2" s="3019" t="s">
        <v>2684</v>
      </c>
      <c r="B2" s="3017"/>
      <c r="C2" s="3017"/>
      <c r="D2" s="3017"/>
      <c r="E2" s="3017"/>
      <c r="G2" s="3017"/>
      <c r="H2" s="3020"/>
      <c r="I2" s="3010"/>
    </row>
    <row r="3" spans="1:9" ht="14.25" x14ac:dyDescent="0.2">
      <c r="A3" s="3017"/>
      <c r="B3" s="3017"/>
      <c r="C3" s="3017"/>
      <c r="D3" s="3017"/>
      <c r="E3" s="3017"/>
      <c r="F3" s="3017"/>
      <c r="G3" s="3017"/>
      <c r="H3" s="3017"/>
      <c r="I3" s="3010"/>
    </row>
    <row r="4" spans="1:9" ht="19.5" customHeight="1" x14ac:dyDescent="0.2">
      <c r="A4" s="3021" t="s">
        <v>2671</v>
      </c>
      <c r="B4" s="3022"/>
      <c r="C4" s="3022"/>
      <c r="D4" s="3022"/>
      <c r="E4" s="5814">
        <v>2012</v>
      </c>
      <c r="F4" s="5814"/>
      <c r="G4" s="5814">
        <v>2013</v>
      </c>
      <c r="H4" s="5814"/>
      <c r="I4" s="3010"/>
    </row>
    <row r="5" spans="1:9" ht="20.100000000000001" customHeight="1" x14ac:dyDescent="0.2">
      <c r="A5" s="5815" t="s">
        <v>2672</v>
      </c>
      <c r="B5" s="5815"/>
      <c r="C5" s="5815"/>
      <c r="D5" s="5815"/>
      <c r="E5" s="5269">
        <v>660546</v>
      </c>
      <c r="F5" s="5269"/>
      <c r="G5" s="5269">
        <v>672296</v>
      </c>
      <c r="H5" s="5269"/>
      <c r="I5" s="3010"/>
    </row>
    <row r="6" spans="1:9" ht="20.100000000000001" customHeight="1" x14ac:dyDescent="0.2">
      <c r="A6" s="5816" t="s">
        <v>2673</v>
      </c>
      <c r="B6" s="5816"/>
      <c r="C6" s="5816"/>
      <c r="D6" s="5816"/>
      <c r="E6" s="3035">
        <v>49194</v>
      </c>
      <c r="F6" s="3035"/>
      <c r="G6" s="3035">
        <v>48844</v>
      </c>
      <c r="H6" s="3035"/>
      <c r="I6" s="3010"/>
    </row>
    <row r="7" spans="1:9" ht="20.100000000000001" customHeight="1" x14ac:dyDescent="0.2">
      <c r="A7" s="5816" t="s">
        <v>2674</v>
      </c>
      <c r="B7" s="5816"/>
      <c r="C7" s="5816"/>
      <c r="D7" s="5816"/>
      <c r="E7" s="3036">
        <v>9743</v>
      </c>
      <c r="F7" s="3036"/>
      <c r="G7" s="3035">
        <v>11383</v>
      </c>
      <c r="H7" s="3036"/>
      <c r="I7" s="3010"/>
    </row>
    <row r="8" spans="1:9" ht="20.100000000000001" customHeight="1" x14ac:dyDescent="0.2">
      <c r="A8" s="5816" t="s">
        <v>2675</v>
      </c>
      <c r="B8" s="5816"/>
      <c r="C8" s="5816"/>
      <c r="D8" s="5816"/>
      <c r="E8" s="3035">
        <v>23570</v>
      </c>
      <c r="F8" s="3035"/>
      <c r="G8" s="3035">
        <v>23670</v>
      </c>
      <c r="H8" s="3035"/>
      <c r="I8" s="3010"/>
    </row>
    <row r="9" spans="1:9" ht="20.100000000000001" customHeight="1" x14ac:dyDescent="0.2">
      <c r="A9" s="5817" t="s">
        <v>2676</v>
      </c>
      <c r="B9" s="5817"/>
      <c r="C9" s="5817"/>
      <c r="D9" s="5817"/>
      <c r="E9" s="5277">
        <v>9185</v>
      </c>
      <c r="F9" s="5277"/>
      <c r="G9" s="5277">
        <v>9495</v>
      </c>
      <c r="H9" s="5277"/>
      <c r="I9" s="3010"/>
    </row>
    <row r="10" spans="1:9" ht="20.100000000000001" customHeight="1" x14ac:dyDescent="0.2">
      <c r="A10" s="5816" t="s">
        <v>2677</v>
      </c>
      <c r="B10" s="5816"/>
      <c r="C10" s="5816"/>
      <c r="D10" s="5816"/>
      <c r="E10" s="3035">
        <v>16576</v>
      </c>
      <c r="F10" s="3035"/>
      <c r="G10" s="3035">
        <v>17244</v>
      </c>
      <c r="H10" s="3035"/>
      <c r="I10" s="3010"/>
    </row>
    <row r="11" spans="1:9" ht="20.100000000000001" customHeight="1" x14ac:dyDescent="0.2">
      <c r="A11" s="5816" t="s">
        <v>2678</v>
      </c>
      <c r="B11" s="5816"/>
      <c r="C11" s="5816"/>
      <c r="D11" s="5816"/>
      <c r="E11" s="3035">
        <v>3809</v>
      </c>
      <c r="F11" s="3035"/>
      <c r="G11" s="3035">
        <v>3952</v>
      </c>
      <c r="H11" s="3035"/>
      <c r="I11" s="3010"/>
    </row>
    <row r="12" spans="1:9" ht="20.100000000000001" customHeight="1" x14ac:dyDescent="0.2">
      <c r="A12" s="5818" t="s">
        <v>2679</v>
      </c>
      <c r="B12" s="5818"/>
      <c r="C12" s="5818"/>
      <c r="D12" s="5818"/>
      <c r="E12" s="5268">
        <v>10810</v>
      </c>
      <c r="F12" s="5268"/>
      <c r="G12" s="5268">
        <v>11424</v>
      </c>
      <c r="H12" s="5268"/>
      <c r="I12" s="3010"/>
    </row>
    <row r="13" spans="1:9" ht="14.25" x14ac:dyDescent="0.2">
      <c r="A13" s="3013"/>
      <c r="B13" s="3014"/>
      <c r="C13" s="3014"/>
      <c r="D13" s="3014"/>
      <c r="E13" s="3014"/>
      <c r="F13" s="3014"/>
      <c r="G13" s="3014"/>
      <c r="H13" s="3014"/>
      <c r="I13" s="3010"/>
    </row>
    <row r="14" spans="1:9" ht="27" customHeight="1" x14ac:dyDescent="0.2">
      <c r="A14" s="5819" t="s">
        <v>2680</v>
      </c>
      <c r="B14" s="5819"/>
      <c r="C14" s="5819"/>
      <c r="D14" s="5819"/>
      <c r="E14" s="5819"/>
      <c r="F14" s="5819"/>
      <c r="G14" s="5819"/>
      <c r="H14" s="5819"/>
      <c r="I14" s="3010"/>
    </row>
    <row r="15" spans="1:9" ht="14.25" x14ac:dyDescent="0.2">
      <c r="A15" s="4925"/>
      <c r="B15" s="4925"/>
      <c r="C15" s="4925"/>
      <c r="D15" s="4925"/>
      <c r="E15" s="4925"/>
      <c r="F15" s="4925"/>
      <c r="G15" s="4925"/>
      <c r="H15" s="4925"/>
      <c r="I15" s="3010"/>
    </row>
  </sheetData>
  <mergeCells count="11">
    <mergeCell ref="A9:D9"/>
    <mergeCell ref="A10:D10"/>
    <mergeCell ref="A11:D11"/>
    <mergeCell ref="A12:D12"/>
    <mergeCell ref="A14:H14"/>
    <mergeCell ref="A8:D8"/>
    <mergeCell ref="E4:F4"/>
    <mergeCell ref="G4:H4"/>
    <mergeCell ref="A5:D5"/>
    <mergeCell ref="A6:D6"/>
    <mergeCell ref="A7:D7"/>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&amp;R&amp;"Tahoma,Normal"275</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EB700B"/>
  </sheetPr>
  <dimension ref="A1:I17"/>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36.42578125" customWidth="1"/>
    <col min="2" max="2" width="11" customWidth="1"/>
    <col min="3" max="3" width="4.85546875" customWidth="1"/>
    <col min="4" max="4" width="10.140625" customWidth="1"/>
    <col min="5" max="5" width="3.28515625" customWidth="1"/>
    <col min="6" max="6" width="7.42578125" customWidth="1"/>
    <col min="7" max="7" width="4.28515625" customWidth="1"/>
    <col min="8" max="8" width="9.42578125" customWidth="1"/>
    <col min="9" max="9" width="7.42578125" customWidth="1"/>
  </cols>
  <sheetData>
    <row r="1" spans="1:9" ht="15" x14ac:dyDescent="0.2">
      <c r="A1" s="3007" t="s">
        <v>2682</v>
      </c>
      <c r="B1" s="3008"/>
      <c r="C1" s="3008"/>
      <c r="D1" s="3008"/>
      <c r="E1" s="3008"/>
      <c r="F1" s="3008"/>
      <c r="G1" s="3008"/>
      <c r="H1" s="5820" t="s">
        <v>4996</v>
      </c>
      <c r="I1" s="5820"/>
    </row>
    <row r="2" spans="1:9" ht="15" x14ac:dyDescent="0.2">
      <c r="A2" s="3007" t="s">
        <v>2683</v>
      </c>
      <c r="B2" s="3008"/>
      <c r="C2" s="3008"/>
      <c r="D2" s="3008"/>
      <c r="E2" s="3008"/>
      <c r="F2" s="3008"/>
      <c r="G2" s="3008"/>
      <c r="H2" s="3009"/>
      <c r="I2" s="3023"/>
    </row>
    <row r="3" spans="1:9" ht="15" x14ac:dyDescent="0.2">
      <c r="A3" s="3024" t="s">
        <v>2684</v>
      </c>
      <c r="B3" s="3008"/>
      <c r="C3" s="3008"/>
      <c r="D3" s="3008"/>
      <c r="E3" s="3008"/>
      <c r="F3" s="3008"/>
      <c r="G3" s="3008"/>
      <c r="H3" s="3008"/>
      <c r="I3" s="3023"/>
    </row>
    <row r="4" spans="1:9" ht="12.75" customHeight="1" x14ac:dyDescent="0.2">
      <c r="A4" s="3008"/>
      <c r="B4" s="3008"/>
      <c r="C4" s="3008"/>
      <c r="D4" s="3008"/>
      <c r="E4" s="3008"/>
      <c r="F4" s="3008"/>
      <c r="G4" s="3008"/>
      <c r="H4" s="3008"/>
      <c r="I4" s="3023"/>
    </row>
    <row r="5" spans="1:9" ht="18.75" customHeight="1" x14ac:dyDescent="0.2">
      <c r="A5" s="5821" t="s">
        <v>2671</v>
      </c>
      <c r="B5" s="5814" t="s">
        <v>2685</v>
      </c>
      <c r="C5" s="5814"/>
      <c r="D5" s="5814"/>
      <c r="E5" s="5814"/>
      <c r="F5" s="5814" t="s">
        <v>2686</v>
      </c>
      <c r="G5" s="5814"/>
      <c r="H5" s="5814"/>
      <c r="I5" s="5814"/>
    </row>
    <row r="6" spans="1:9" ht="22.5" customHeight="1" x14ac:dyDescent="0.2">
      <c r="A6" s="5822"/>
      <c r="B6" s="5814">
        <v>2012</v>
      </c>
      <c r="C6" s="5814"/>
      <c r="D6" s="5814">
        <v>2013</v>
      </c>
      <c r="E6" s="5814"/>
      <c r="F6" s="5814">
        <v>2012</v>
      </c>
      <c r="G6" s="5814"/>
      <c r="H6" s="5814">
        <v>2013</v>
      </c>
      <c r="I6" s="5814"/>
    </row>
    <row r="7" spans="1:9" ht="20.100000000000001" customHeight="1" x14ac:dyDescent="0.2">
      <c r="A7" s="5271" t="s">
        <v>2672</v>
      </c>
      <c r="B7" s="5320">
        <v>17669</v>
      </c>
      <c r="C7" s="5320"/>
      <c r="D7" s="5320">
        <v>18199</v>
      </c>
      <c r="E7" s="5320"/>
      <c r="F7" s="5320">
        <v>100</v>
      </c>
      <c r="G7" s="5320"/>
      <c r="H7" s="5320">
        <v>100</v>
      </c>
      <c r="I7" s="5321"/>
    </row>
    <row r="8" spans="1:9" ht="20.100000000000001" customHeight="1" x14ac:dyDescent="0.2">
      <c r="A8" s="3013" t="s">
        <v>2675</v>
      </c>
      <c r="B8" s="5322">
        <v>682</v>
      </c>
      <c r="C8" s="5322"/>
      <c r="D8" s="5322">
        <v>696</v>
      </c>
      <c r="E8" s="5322"/>
      <c r="F8" s="5322">
        <v>3.8598675646612715</v>
      </c>
      <c r="G8" s="5322"/>
      <c r="H8" s="5322">
        <v>3.8</v>
      </c>
      <c r="I8" s="5323"/>
    </row>
    <row r="9" spans="1:9" ht="20.100000000000001" customHeight="1" x14ac:dyDescent="0.2">
      <c r="A9" s="3013" t="s">
        <v>2673</v>
      </c>
      <c r="B9" s="5322">
        <v>603</v>
      </c>
      <c r="C9" s="5322"/>
      <c r="D9" s="5322">
        <v>605</v>
      </c>
      <c r="E9" s="5322"/>
      <c r="F9" s="5322">
        <v>3.4127568057049071</v>
      </c>
      <c r="G9" s="5322"/>
      <c r="H9" s="5322">
        <v>3.3</v>
      </c>
      <c r="I9" s="5323"/>
    </row>
    <row r="10" spans="1:9" ht="20.100000000000001" customHeight="1" x14ac:dyDescent="0.2">
      <c r="A10" s="3013" t="s">
        <v>2677</v>
      </c>
      <c r="B10" s="5322">
        <v>552</v>
      </c>
      <c r="C10" s="5322"/>
      <c r="D10" s="5322">
        <v>582</v>
      </c>
      <c r="E10" s="5322"/>
      <c r="F10" s="5322">
        <v>3.1241156828343426</v>
      </c>
      <c r="G10" s="5322"/>
      <c r="H10" s="5322">
        <v>3.2</v>
      </c>
      <c r="I10" s="5323"/>
    </row>
    <row r="11" spans="1:9" ht="20.100000000000001" customHeight="1" x14ac:dyDescent="0.2">
      <c r="A11" s="3013" t="s">
        <v>2674</v>
      </c>
      <c r="B11" s="5324">
        <v>501</v>
      </c>
      <c r="C11" s="5324"/>
      <c r="D11" s="5324">
        <v>567</v>
      </c>
      <c r="E11" s="5324"/>
      <c r="F11" s="5324">
        <v>2.8354745599637785</v>
      </c>
      <c r="G11" s="5324"/>
      <c r="H11" s="5324">
        <v>3.1</v>
      </c>
      <c r="I11" s="5323"/>
    </row>
    <row r="12" spans="1:9" ht="20.100000000000001" customHeight="1" x14ac:dyDescent="0.2">
      <c r="A12" s="5276" t="s">
        <v>2676</v>
      </c>
      <c r="B12" s="5325">
        <v>417</v>
      </c>
      <c r="C12" s="5325"/>
      <c r="D12" s="5325">
        <v>402</v>
      </c>
      <c r="E12" s="5325"/>
      <c r="F12" s="5325">
        <v>2.3600656517063787</v>
      </c>
      <c r="G12" s="5325"/>
      <c r="H12" s="5325">
        <v>2.2000000000000002</v>
      </c>
      <c r="I12" s="5323"/>
    </row>
    <row r="13" spans="1:9" ht="20.100000000000001" customHeight="1" x14ac:dyDescent="0.2">
      <c r="A13" s="3013" t="s">
        <v>2679</v>
      </c>
      <c r="B13" s="5324">
        <v>309</v>
      </c>
      <c r="C13" s="5324"/>
      <c r="D13" s="5324">
        <v>323</v>
      </c>
      <c r="E13" s="5324"/>
      <c r="F13" s="5324">
        <v>1.748825626804007</v>
      </c>
      <c r="G13" s="5324"/>
      <c r="H13" s="5324">
        <v>1.8</v>
      </c>
      <c r="I13" s="5323"/>
    </row>
    <row r="14" spans="1:9" ht="20.100000000000001" customHeight="1" x14ac:dyDescent="0.2">
      <c r="A14" s="5317" t="s">
        <v>2678</v>
      </c>
      <c r="B14" s="5326">
        <v>212</v>
      </c>
      <c r="C14" s="5326"/>
      <c r="D14" s="5326">
        <v>223</v>
      </c>
      <c r="E14" s="5326"/>
      <c r="F14" s="5326">
        <v>1.1998415303639143</v>
      </c>
      <c r="G14" s="5326"/>
      <c r="H14" s="5326">
        <v>1.2</v>
      </c>
      <c r="I14" s="5327"/>
    </row>
    <row r="15" spans="1:9" ht="14.25" x14ac:dyDescent="0.2">
      <c r="A15" s="3013"/>
      <c r="B15" s="3014"/>
      <c r="C15" s="3014"/>
      <c r="D15" s="3014"/>
      <c r="E15" s="3014"/>
      <c r="F15" s="3014"/>
      <c r="G15" s="3014"/>
      <c r="H15" s="3014"/>
      <c r="I15" s="3023"/>
    </row>
    <row r="16" spans="1:9" ht="24.75" customHeight="1" x14ac:dyDescent="0.2">
      <c r="A16" s="5819" t="s">
        <v>2680</v>
      </c>
      <c r="B16" s="5819"/>
      <c r="C16" s="5819"/>
      <c r="D16" s="5819"/>
      <c r="E16" s="5819"/>
      <c r="F16" s="5819"/>
      <c r="G16" s="5819"/>
      <c r="H16" s="5819"/>
      <c r="I16" s="5819"/>
    </row>
    <row r="17" spans="1:9" ht="14.25" customHeight="1" x14ac:dyDescent="0.2">
      <c r="A17" s="4925"/>
      <c r="B17" s="4925"/>
      <c r="C17" s="4925"/>
      <c r="D17" s="4925"/>
      <c r="E17" s="4925"/>
      <c r="F17" s="4925"/>
      <c r="G17" s="4925"/>
      <c r="H17" s="4925"/>
      <c r="I17" s="4925"/>
    </row>
  </sheetData>
  <mergeCells count="9">
    <mergeCell ref="A16:I16"/>
    <mergeCell ref="H1:I1"/>
    <mergeCell ref="A5:A6"/>
    <mergeCell ref="B5:E5"/>
    <mergeCell ref="F5:I5"/>
    <mergeCell ref="B6:C6"/>
    <mergeCell ref="D6:E6"/>
    <mergeCell ref="F6:G6"/>
    <mergeCell ref="H6:I6"/>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&amp;L&amp;"Tahoma,Normal"276</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700B"/>
  </sheetPr>
  <dimension ref="A1:E36"/>
  <sheetViews>
    <sheetView showGridLines="0" view="pageBreakPreview" topLeftCell="A16" zoomScaleNormal="100" zoomScaleSheetLayoutView="100" workbookViewId="0">
      <selection activeCell="A10" sqref="A10"/>
    </sheetView>
  </sheetViews>
  <sheetFormatPr baseColWidth="10" defaultRowHeight="15" x14ac:dyDescent="0.25"/>
  <cols>
    <col min="1" max="1" width="41" style="4903" customWidth="1"/>
    <col min="2" max="2" width="20.85546875" style="4903" customWidth="1"/>
    <col min="3" max="3" width="7.140625" style="4903" customWidth="1"/>
    <col min="4" max="4" width="19.7109375" style="4903" customWidth="1"/>
    <col min="5" max="5" width="5.7109375" style="4903" customWidth="1"/>
    <col min="6" max="16384" width="11.42578125" style="4903"/>
  </cols>
  <sheetData>
    <row r="1" spans="1:5" ht="18.75" customHeight="1" x14ac:dyDescent="0.25">
      <c r="A1" s="4901" t="s">
        <v>5408</v>
      </c>
      <c r="B1" s="4901"/>
      <c r="C1" s="4901"/>
      <c r="D1" s="4901"/>
      <c r="E1" s="4902" t="s">
        <v>2924</v>
      </c>
    </row>
    <row r="2" spans="1:5" ht="12" customHeight="1" x14ac:dyDescent="0.25">
      <c r="A2" s="4901" t="s">
        <v>5219</v>
      </c>
      <c r="B2" s="4904"/>
      <c r="C2" s="4904"/>
      <c r="D2" s="4904"/>
      <c r="E2" s="4905"/>
    </row>
    <row r="3" spans="1:5" x14ac:dyDescent="0.25">
      <c r="A3" s="4905" t="s">
        <v>4645</v>
      </c>
      <c r="B3" s="4905"/>
      <c r="C3" s="4905"/>
      <c r="D3" s="4905"/>
      <c r="E3" s="4905"/>
    </row>
    <row r="4" spans="1:5" s="4906" customFormat="1" ht="15" customHeight="1" x14ac:dyDescent="0.25">
      <c r="A4" s="4964"/>
      <c r="B4" s="4964"/>
      <c r="C4" s="4964"/>
      <c r="D4" s="4964"/>
      <c r="E4" s="4964"/>
    </row>
    <row r="5" spans="1:5" s="4908" customFormat="1" ht="21" customHeight="1" x14ac:dyDescent="0.25">
      <c r="A5" s="4907" t="s">
        <v>33</v>
      </c>
      <c r="B5" s="5653">
        <v>2012</v>
      </c>
      <c r="C5" s="5653"/>
      <c r="D5" s="5653">
        <v>2013</v>
      </c>
      <c r="E5" s="5653"/>
    </row>
    <row r="6" spans="1:5" s="4908" customFormat="1" ht="15" customHeight="1" x14ac:dyDescent="0.25">
      <c r="A6" s="4966" t="s">
        <v>31</v>
      </c>
      <c r="B6" s="4967">
        <f>SUM(B7:B10)</f>
        <v>127005183</v>
      </c>
      <c r="C6" s="4968"/>
      <c r="D6" s="4968">
        <f>SUM(D7:D10)</f>
        <v>160254412</v>
      </c>
      <c r="E6" s="4968">
        <f>SUM(E7:E32,'PROYECTOS 2013 (2)'!E7:E17)</f>
        <v>0</v>
      </c>
    </row>
    <row r="7" spans="1:5" s="4909" customFormat="1" ht="15.75" x14ac:dyDescent="0.2">
      <c r="A7" s="5059" t="s">
        <v>5226</v>
      </c>
      <c r="B7" s="5072">
        <v>126993262</v>
      </c>
      <c r="C7" s="5073"/>
      <c r="D7" s="5072">
        <v>160241481</v>
      </c>
      <c r="E7" s="5062"/>
    </row>
    <row r="8" spans="1:5" s="4909" customFormat="1" ht="15.75" x14ac:dyDescent="0.2">
      <c r="A8" s="5052" t="s">
        <v>5227</v>
      </c>
      <c r="B8" s="4910">
        <v>4238</v>
      </c>
      <c r="C8" s="4915"/>
      <c r="D8" s="4910">
        <v>4937</v>
      </c>
      <c r="E8" s="4912"/>
    </row>
    <row r="9" spans="1:5" s="4909" customFormat="1" ht="18.75" customHeight="1" x14ac:dyDescent="0.2">
      <c r="A9" s="5052" t="s">
        <v>5228</v>
      </c>
      <c r="B9" s="4910">
        <v>37</v>
      </c>
      <c r="C9" s="4915"/>
      <c r="D9" s="4910">
        <v>58</v>
      </c>
      <c r="E9" s="4912"/>
    </row>
    <row r="10" spans="1:5" s="4909" customFormat="1" ht="18" customHeight="1" x14ac:dyDescent="0.2">
      <c r="A10" s="5068" t="s">
        <v>5229</v>
      </c>
      <c r="B10" s="5074">
        <v>7646</v>
      </c>
      <c r="C10" s="5075"/>
      <c r="D10" s="5074">
        <v>7936</v>
      </c>
      <c r="E10" s="5076"/>
    </row>
    <row r="11" spans="1:5" s="4909" customFormat="1" ht="15.75" x14ac:dyDescent="0.2">
      <c r="A11" s="4928"/>
      <c r="B11" s="4910"/>
      <c r="C11" s="4911"/>
      <c r="D11" s="4910"/>
      <c r="E11" s="4912"/>
    </row>
    <row r="12" spans="1:5" s="4909" customFormat="1" ht="15.75" x14ac:dyDescent="0.2">
      <c r="A12" s="4928" t="s">
        <v>5230</v>
      </c>
      <c r="B12" s="4910"/>
      <c r="C12" s="4911"/>
      <c r="D12" s="4910"/>
      <c r="E12" s="4912"/>
    </row>
    <row r="13" spans="1:5" s="4909" customFormat="1" ht="14.25" customHeight="1" x14ac:dyDescent="0.2">
      <c r="A13" s="5654" t="s">
        <v>5225</v>
      </c>
      <c r="B13" s="5654"/>
      <c r="C13" s="5654"/>
      <c r="D13" s="5654"/>
      <c r="E13" s="5654"/>
    </row>
    <row r="14" spans="1:5" s="4909" customFormat="1" ht="15.75" x14ac:dyDescent="0.2">
      <c r="A14" s="4928"/>
      <c r="B14" s="4910"/>
      <c r="C14" s="4911"/>
      <c r="D14" s="4910"/>
      <c r="E14" s="4912"/>
    </row>
    <row r="15" spans="1:5" s="4909" customFormat="1" ht="15.75" x14ac:dyDescent="0.2">
      <c r="A15" s="4913" t="s">
        <v>5231</v>
      </c>
      <c r="B15" s="4910"/>
      <c r="C15" s="4911"/>
      <c r="D15" s="4910"/>
      <c r="E15" s="4902" t="s">
        <v>4792</v>
      </c>
    </row>
    <row r="16" spans="1:5" s="4909" customFormat="1" ht="15.75" x14ac:dyDescent="0.2">
      <c r="A16" s="4913" t="s">
        <v>5219</v>
      </c>
      <c r="B16" s="4910"/>
      <c r="C16" s="4911"/>
      <c r="D16" s="4910"/>
      <c r="E16" s="4912"/>
    </row>
    <row r="17" spans="1:5" s="4909" customFormat="1" ht="15.75" x14ac:dyDescent="0.2">
      <c r="A17" s="4905" t="s">
        <v>4645</v>
      </c>
      <c r="B17" s="4910"/>
      <c r="C17" s="4911"/>
      <c r="D17" s="4910"/>
      <c r="E17" s="4912"/>
    </row>
    <row r="18" spans="1:5" s="4909" customFormat="1" ht="15" customHeight="1" x14ac:dyDescent="0.2">
      <c r="A18" s="4928"/>
      <c r="B18" s="4910"/>
      <c r="C18" s="4911"/>
      <c r="D18" s="4910"/>
      <c r="E18" s="4912"/>
    </row>
    <row r="19" spans="1:5" s="4909" customFormat="1" ht="18" customHeight="1" x14ac:dyDescent="0.2">
      <c r="A19" s="4927" t="s">
        <v>33</v>
      </c>
      <c r="B19" s="5653">
        <v>2012</v>
      </c>
      <c r="C19" s="5653"/>
      <c r="D19" s="5653">
        <v>2013</v>
      </c>
      <c r="E19" s="5653"/>
    </row>
    <row r="20" spans="1:5" s="4909" customFormat="1" ht="15" customHeight="1" x14ac:dyDescent="0.2">
      <c r="A20" s="4966" t="s">
        <v>31</v>
      </c>
      <c r="B20" s="4967">
        <f>SUM(B21:B32)</f>
        <v>126993262</v>
      </c>
      <c r="C20" s="4968"/>
      <c r="D20" s="4967">
        <f>SUM(D21:D24)</f>
        <v>85735731</v>
      </c>
      <c r="E20" s="4968">
        <f>SUM(E21:E44,'PROYECTOS 2013 (2)'!E19:E29)</f>
        <v>0</v>
      </c>
    </row>
    <row r="21" spans="1:5" s="4909" customFormat="1" ht="30" customHeight="1" x14ac:dyDescent="0.2">
      <c r="A21" s="5059" t="s">
        <v>5232</v>
      </c>
      <c r="B21" s="5060">
        <v>58890762</v>
      </c>
      <c r="C21" s="5061"/>
      <c r="D21" s="5060">
        <v>54992601</v>
      </c>
      <c r="E21" s="5062"/>
    </row>
    <row r="22" spans="1:5" s="4909" customFormat="1" ht="15.75" x14ac:dyDescent="0.2">
      <c r="A22" s="5052" t="s">
        <v>5233</v>
      </c>
      <c r="B22" s="5063">
        <v>36200000</v>
      </c>
      <c r="C22" s="4911"/>
      <c r="D22" s="5064">
        <v>8180000</v>
      </c>
      <c r="E22" s="4912"/>
    </row>
    <row r="23" spans="1:5" s="4909" customFormat="1" ht="15.75" x14ac:dyDescent="0.2">
      <c r="A23" s="4914" t="s">
        <v>5234</v>
      </c>
      <c r="B23" s="5065">
        <v>9500000</v>
      </c>
      <c r="C23" s="4911"/>
      <c r="D23" s="5064">
        <v>8000000</v>
      </c>
      <c r="E23" s="4912"/>
    </row>
    <row r="24" spans="1:5" s="4909" customFormat="1" ht="25.5" x14ac:dyDescent="0.2">
      <c r="A24" s="5052" t="s">
        <v>5235</v>
      </c>
      <c r="B24" s="5065">
        <v>7690000</v>
      </c>
      <c r="C24" s="4911"/>
      <c r="D24" s="5064">
        <v>14563130</v>
      </c>
      <c r="E24" s="4912"/>
    </row>
    <row r="25" spans="1:5" s="4909" customFormat="1" ht="15.75" x14ac:dyDescent="0.2">
      <c r="A25" s="5052" t="s">
        <v>5236</v>
      </c>
      <c r="B25" s="5065">
        <v>7374000</v>
      </c>
      <c r="C25" s="4911"/>
      <c r="D25" s="5064">
        <v>3496000</v>
      </c>
      <c r="E25" s="4912"/>
    </row>
    <row r="26" spans="1:5" s="4909" customFormat="1" ht="15.75" x14ac:dyDescent="0.2">
      <c r="A26" s="5052" t="s">
        <v>5237</v>
      </c>
      <c r="B26" s="5065">
        <v>6338500</v>
      </c>
      <c r="C26" s="4915"/>
      <c r="D26" s="5064">
        <v>7140400</v>
      </c>
      <c r="E26" s="4912"/>
    </row>
    <row r="27" spans="1:5" s="4909" customFormat="1" ht="15.75" x14ac:dyDescent="0.2">
      <c r="A27" s="5052" t="s">
        <v>5238</v>
      </c>
      <c r="B27" s="5065">
        <v>700000</v>
      </c>
      <c r="C27" s="4911"/>
      <c r="D27" s="5064">
        <v>260000</v>
      </c>
      <c r="E27" s="4912"/>
    </row>
    <row r="28" spans="1:5" s="4909" customFormat="1" ht="15.75" x14ac:dyDescent="0.2">
      <c r="A28" s="5052" t="s">
        <v>5239</v>
      </c>
      <c r="B28" s="5065">
        <v>300000</v>
      </c>
      <c r="C28" s="4915"/>
      <c r="D28" s="5066">
        <v>0</v>
      </c>
      <c r="E28" s="4912"/>
    </row>
    <row r="29" spans="1:5" s="4909" customFormat="1" ht="15.75" x14ac:dyDescent="0.2">
      <c r="A29" s="5052" t="s">
        <v>5240</v>
      </c>
      <c r="B29" s="5066">
        <v>0</v>
      </c>
      <c r="C29" s="4915"/>
      <c r="D29" s="5064">
        <v>31179500</v>
      </c>
      <c r="E29" s="4912"/>
    </row>
    <row r="30" spans="1:5" s="4909" customFormat="1" ht="15.75" x14ac:dyDescent="0.2">
      <c r="A30" s="5052" t="s">
        <v>5241</v>
      </c>
      <c r="B30" s="5066">
        <v>0</v>
      </c>
      <c r="C30" s="4915"/>
      <c r="D30" s="5064">
        <v>14615000</v>
      </c>
      <c r="E30" s="4912"/>
    </row>
    <row r="31" spans="1:5" s="4909" customFormat="1" ht="15.75" x14ac:dyDescent="0.2">
      <c r="A31" s="5067" t="s">
        <v>5242</v>
      </c>
      <c r="B31" s="5066">
        <v>0</v>
      </c>
      <c r="C31" s="4915"/>
      <c r="D31" s="5064">
        <v>17369850</v>
      </c>
      <c r="E31" s="4912"/>
    </row>
    <row r="32" spans="1:5" s="4909" customFormat="1" ht="15.75" x14ac:dyDescent="0.2">
      <c r="A32" s="5068" t="s">
        <v>5243</v>
      </c>
      <c r="B32" s="5069">
        <v>0</v>
      </c>
      <c r="C32" s="5070"/>
      <c r="D32" s="5071">
        <v>445000</v>
      </c>
      <c r="E32" s="5070"/>
    </row>
    <row r="33" spans="1:5" s="4909" customFormat="1" ht="15.75" x14ac:dyDescent="0.2">
      <c r="A33" s="4928"/>
      <c r="B33" s="4928"/>
      <c r="C33" s="4915"/>
      <c r="D33" s="4916"/>
      <c r="E33" s="4912"/>
    </row>
    <row r="34" spans="1:5" ht="13.5" customHeight="1" x14ac:dyDescent="0.25">
      <c r="A34" s="4917" t="s">
        <v>5225</v>
      </c>
      <c r="B34" s="4928"/>
      <c r="C34" s="4965"/>
      <c r="D34" s="4917"/>
      <c r="E34" s="4917"/>
    </row>
    <row r="35" spans="1:5" x14ac:dyDescent="0.25">
      <c r="A35" s="5652"/>
      <c r="B35" s="5652"/>
      <c r="C35" s="5652"/>
      <c r="D35" s="5652"/>
      <c r="E35" s="5652"/>
    </row>
    <row r="36" spans="1:5" x14ac:dyDescent="0.25">
      <c r="C36" s="4918"/>
      <c r="D36" s="4918"/>
      <c r="E36" s="4918"/>
    </row>
  </sheetData>
  <mergeCells count="6">
    <mergeCell ref="A35:E35"/>
    <mergeCell ref="B5:C5"/>
    <mergeCell ref="D5:E5"/>
    <mergeCell ref="A13:E13"/>
    <mergeCell ref="B19:C19"/>
    <mergeCell ref="D19:E19"/>
  </mergeCells>
  <printOptions horizontalCentered="1" verticalCentered="1"/>
  <pageMargins left="0.98425196850393704" right="0.39370078740157483" top="0.39370078740157483" bottom="0.39370078740157483" header="0" footer="0.59055118110236227"/>
  <pageSetup scale="80" fitToWidth="0" orientation="landscape" r:id="rId1"/>
  <headerFooter>
    <oddFooter>&amp;L&amp;"Tahoma,Normal"214</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EB700B"/>
  </sheetPr>
  <dimension ref="A1:I17"/>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36.42578125" customWidth="1"/>
    <col min="2" max="2" width="11.5703125" customWidth="1"/>
    <col min="3" max="3" width="4.42578125" customWidth="1"/>
    <col min="4" max="4" width="11.28515625" customWidth="1"/>
    <col min="5" max="5" width="3.42578125" customWidth="1"/>
    <col min="6" max="6" width="10" customWidth="1"/>
    <col min="7" max="7" width="3.7109375" customWidth="1"/>
    <col min="8" max="8" width="9.140625" customWidth="1"/>
    <col min="9" max="9" width="4.5703125" customWidth="1"/>
  </cols>
  <sheetData>
    <row r="1" spans="1:9" ht="15" x14ac:dyDescent="0.2">
      <c r="A1" s="3007" t="s">
        <v>2687</v>
      </c>
      <c r="B1" s="3008"/>
      <c r="C1" s="3008"/>
      <c r="D1" s="3008"/>
      <c r="E1" s="3008"/>
      <c r="F1" s="3008"/>
      <c r="G1" s="3008"/>
      <c r="H1" s="5820" t="s">
        <v>4997</v>
      </c>
      <c r="I1" s="5820"/>
    </row>
    <row r="2" spans="1:9" ht="15" x14ac:dyDescent="0.2">
      <c r="A2" s="3007" t="s">
        <v>2683</v>
      </c>
      <c r="B2" s="3008"/>
      <c r="C2" s="3008"/>
      <c r="D2" s="3008"/>
      <c r="E2" s="3008"/>
      <c r="F2" s="3008"/>
      <c r="G2" s="3008"/>
      <c r="H2" s="3009"/>
      <c r="I2" s="3023"/>
    </row>
    <row r="3" spans="1:9" ht="15" x14ac:dyDescent="0.2">
      <c r="A3" s="3024" t="s">
        <v>2684</v>
      </c>
      <c r="B3" s="3008"/>
      <c r="C3" s="3008"/>
      <c r="D3" s="3008"/>
      <c r="E3" s="3008"/>
      <c r="F3" s="3008"/>
      <c r="G3" s="3008"/>
      <c r="H3" s="3008"/>
      <c r="I3" s="3023"/>
    </row>
    <row r="4" spans="1:9" ht="14.25" x14ac:dyDescent="0.2">
      <c r="A4" s="3008"/>
      <c r="B4" s="3008"/>
      <c r="C4" s="3008"/>
      <c r="D4" s="3008"/>
      <c r="E4" s="3008"/>
      <c r="F4" s="3008"/>
      <c r="G4" s="3008"/>
      <c r="H4" s="3008"/>
      <c r="I4" s="3023"/>
    </row>
    <row r="5" spans="1:9" ht="22.5" customHeight="1" x14ac:dyDescent="0.2">
      <c r="A5" s="5814" t="s">
        <v>2671</v>
      </c>
      <c r="B5" s="5814" t="s">
        <v>2685</v>
      </c>
      <c r="C5" s="5814"/>
      <c r="D5" s="5814"/>
      <c r="E5" s="5814"/>
      <c r="F5" s="5814" t="s">
        <v>2686</v>
      </c>
      <c r="G5" s="5814"/>
      <c r="H5" s="5814"/>
      <c r="I5" s="5814"/>
    </row>
    <row r="6" spans="1:9" ht="18" customHeight="1" x14ac:dyDescent="0.2">
      <c r="A6" s="5814"/>
      <c r="B6" s="5814">
        <v>2012</v>
      </c>
      <c r="C6" s="5814"/>
      <c r="D6" s="5814">
        <v>2013</v>
      </c>
      <c r="E6" s="5814"/>
      <c r="F6" s="5814">
        <v>2012</v>
      </c>
      <c r="G6" s="5814"/>
      <c r="H6" s="5814">
        <v>2013</v>
      </c>
      <c r="I6" s="5814"/>
    </row>
    <row r="7" spans="1:9" ht="20.100000000000001" customHeight="1" x14ac:dyDescent="0.2">
      <c r="A7" s="5271" t="s">
        <v>2672</v>
      </c>
      <c r="B7" s="5281">
        <v>660546</v>
      </c>
      <c r="C7" s="5281"/>
      <c r="D7" s="5281">
        <v>672296</v>
      </c>
      <c r="E7" s="5281"/>
      <c r="F7" s="5281">
        <v>100</v>
      </c>
      <c r="G7" s="5281"/>
      <c r="H7" s="5281">
        <v>100</v>
      </c>
      <c r="I7" s="5314"/>
    </row>
    <row r="8" spans="1:9" ht="20.100000000000001" customHeight="1" x14ac:dyDescent="0.2">
      <c r="A8" s="3013" t="s">
        <v>2673</v>
      </c>
      <c r="B8" s="5315">
        <v>49194</v>
      </c>
      <c r="C8" s="5315"/>
      <c r="D8" s="5315">
        <v>48844</v>
      </c>
      <c r="E8" s="5315"/>
      <c r="F8" s="5315">
        <v>7.4474752704580762</v>
      </c>
      <c r="G8" s="5315"/>
      <c r="H8" s="5315">
        <v>7.3</v>
      </c>
      <c r="I8" s="5316"/>
    </row>
    <row r="9" spans="1:9" ht="20.100000000000001" customHeight="1" x14ac:dyDescent="0.2">
      <c r="A9" s="3013" t="s">
        <v>2675</v>
      </c>
      <c r="B9" s="5315">
        <v>23570</v>
      </c>
      <c r="C9" s="5315"/>
      <c r="D9" s="5315">
        <v>23670</v>
      </c>
      <c r="E9" s="5315"/>
      <c r="F9" s="5315">
        <v>3.5682601968674401</v>
      </c>
      <c r="G9" s="5315"/>
      <c r="H9" s="5315">
        <v>3.5</v>
      </c>
      <c r="I9" s="5316"/>
    </row>
    <row r="10" spans="1:9" ht="20.100000000000001" customHeight="1" x14ac:dyDescent="0.2">
      <c r="A10" s="3013" t="s">
        <v>2677</v>
      </c>
      <c r="B10" s="5315">
        <v>16576</v>
      </c>
      <c r="C10" s="5315"/>
      <c r="D10" s="5315">
        <v>17244</v>
      </c>
      <c r="E10" s="5315"/>
      <c r="F10" s="5315">
        <v>2.5094391609365587</v>
      </c>
      <c r="G10" s="5315"/>
      <c r="H10" s="5315">
        <v>2.6</v>
      </c>
      <c r="I10" s="5316"/>
    </row>
    <row r="11" spans="1:9" ht="20.100000000000001" customHeight="1" x14ac:dyDescent="0.2">
      <c r="A11" s="3013" t="s">
        <v>2679</v>
      </c>
      <c r="B11" s="5315">
        <v>10810</v>
      </c>
      <c r="C11" s="5315"/>
      <c r="D11" s="5284">
        <v>11424</v>
      </c>
      <c r="E11" s="5284"/>
      <c r="F11" s="5315">
        <v>1.6365249354322031</v>
      </c>
      <c r="G11" s="5315"/>
      <c r="H11" s="5284">
        <v>1.7</v>
      </c>
      <c r="I11" s="5316"/>
    </row>
    <row r="12" spans="1:9" ht="20.100000000000001" customHeight="1" x14ac:dyDescent="0.2">
      <c r="A12" s="3013" t="s">
        <v>2674</v>
      </c>
      <c r="B12" s="5284">
        <v>9743</v>
      </c>
      <c r="C12" s="5284"/>
      <c r="D12" s="5284">
        <v>11383</v>
      </c>
      <c r="E12" s="5296"/>
      <c r="F12" s="5284">
        <v>1.4749919006397738</v>
      </c>
      <c r="G12" s="5284"/>
      <c r="H12" s="5284">
        <v>1.7</v>
      </c>
      <c r="I12" s="5316"/>
    </row>
    <row r="13" spans="1:9" ht="20.100000000000001" customHeight="1" x14ac:dyDescent="0.2">
      <c r="A13" s="5276" t="s">
        <v>2676</v>
      </c>
      <c r="B13" s="5296">
        <v>9185</v>
      </c>
      <c r="C13" s="5296"/>
      <c r="D13" s="5296">
        <v>9495</v>
      </c>
      <c r="E13" s="5284"/>
      <c r="F13" s="5296">
        <v>1.3905163304296748</v>
      </c>
      <c r="G13" s="5296"/>
      <c r="H13" s="5296">
        <v>1.4</v>
      </c>
      <c r="I13" s="5316"/>
    </row>
    <row r="14" spans="1:9" ht="20.100000000000001" customHeight="1" x14ac:dyDescent="0.2">
      <c r="A14" s="5317" t="s">
        <v>2678</v>
      </c>
      <c r="B14" s="5318">
        <v>3809</v>
      </c>
      <c r="C14" s="5318"/>
      <c r="D14" s="5318">
        <v>3952</v>
      </c>
      <c r="E14" s="5318"/>
      <c r="F14" s="5318">
        <v>0.57664417012592617</v>
      </c>
      <c r="G14" s="5318"/>
      <c r="H14" s="5318">
        <v>0.6</v>
      </c>
      <c r="I14" s="5319"/>
    </row>
    <row r="15" spans="1:9" ht="14.25" x14ac:dyDescent="0.2">
      <c r="A15" s="3013"/>
      <c r="B15" s="3014"/>
      <c r="C15" s="3014"/>
      <c r="D15" s="3014"/>
      <c r="E15" s="3014"/>
      <c r="F15" s="3014"/>
      <c r="G15" s="3014"/>
      <c r="H15" s="3014"/>
      <c r="I15" s="3023"/>
    </row>
    <row r="16" spans="1:9" ht="27" customHeight="1" x14ac:dyDescent="0.2">
      <c r="A16" s="5819" t="s">
        <v>2680</v>
      </c>
      <c r="B16" s="5819"/>
      <c r="C16" s="5819"/>
      <c r="D16" s="5819"/>
      <c r="E16" s="5819"/>
      <c r="F16" s="5819"/>
      <c r="G16" s="5819"/>
      <c r="H16" s="5819"/>
      <c r="I16" s="5819"/>
    </row>
    <row r="17" spans="1:9" ht="14.25" customHeight="1" x14ac:dyDescent="0.2">
      <c r="A17" s="4925"/>
      <c r="B17" s="4925"/>
      <c r="C17" s="4925"/>
      <c r="D17" s="4925"/>
      <c r="E17" s="4925"/>
      <c r="F17" s="4925"/>
      <c r="G17" s="4925"/>
      <c r="H17" s="4925"/>
      <c r="I17" s="4925"/>
    </row>
  </sheetData>
  <mergeCells count="9">
    <mergeCell ref="A16:I16"/>
    <mergeCell ref="H1:I1"/>
    <mergeCell ref="A5:A6"/>
    <mergeCell ref="B5:E5"/>
    <mergeCell ref="F5:I5"/>
    <mergeCell ref="B6:C6"/>
    <mergeCell ref="D6:E6"/>
    <mergeCell ref="F6:G6"/>
    <mergeCell ref="H6:I6"/>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&amp;R&amp;"Tahoma,Normal"277</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EB700B"/>
  </sheetPr>
  <dimension ref="A1:E17"/>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40.140625" customWidth="1"/>
    <col min="2" max="2" width="11.85546875" customWidth="1"/>
    <col min="3" max="3" width="9.140625" customWidth="1"/>
    <col min="4" max="4" width="13.28515625" customWidth="1"/>
    <col min="5" max="5" width="10.42578125" customWidth="1"/>
  </cols>
  <sheetData>
    <row r="1" spans="1:5" ht="15" x14ac:dyDescent="0.2">
      <c r="A1" s="3007" t="s">
        <v>2688</v>
      </c>
      <c r="B1" s="3008"/>
      <c r="C1" s="3008"/>
      <c r="D1" s="5820" t="s">
        <v>4998</v>
      </c>
      <c r="E1" s="5820"/>
    </row>
    <row r="2" spans="1:5" ht="15" x14ac:dyDescent="0.2">
      <c r="A2" s="3007" t="s">
        <v>2683</v>
      </c>
      <c r="B2" s="3008"/>
      <c r="C2" s="3008"/>
      <c r="D2" s="3009"/>
      <c r="E2" s="3023"/>
    </row>
    <row r="3" spans="1:5" ht="15" x14ac:dyDescent="0.2">
      <c r="A3" s="3024" t="s">
        <v>2684</v>
      </c>
      <c r="B3" s="3008"/>
      <c r="C3" s="3008"/>
      <c r="D3" s="3008"/>
      <c r="E3" s="3023"/>
    </row>
    <row r="4" spans="1:5" ht="14.25" x14ac:dyDescent="0.2">
      <c r="A4" s="3008"/>
      <c r="B4" s="3008"/>
      <c r="C4" s="3008"/>
      <c r="D4" s="3008"/>
      <c r="E4" s="3023"/>
    </row>
    <row r="5" spans="1:5" ht="21" customHeight="1" x14ac:dyDescent="0.2">
      <c r="A5" s="5821" t="s">
        <v>2671</v>
      </c>
      <c r="B5" s="5814" t="s">
        <v>2689</v>
      </c>
      <c r="C5" s="5814"/>
      <c r="D5" s="5814"/>
      <c r="E5" s="3025"/>
    </row>
    <row r="6" spans="1:5" ht="23.25" customHeight="1" x14ac:dyDescent="0.2">
      <c r="A6" s="5822"/>
      <c r="B6" s="5814">
        <v>2012</v>
      </c>
      <c r="C6" s="5814"/>
      <c r="D6" s="5814">
        <v>2013</v>
      </c>
      <c r="E6" s="5814"/>
    </row>
    <row r="7" spans="1:5" ht="20.100000000000001" customHeight="1" x14ac:dyDescent="0.2">
      <c r="A7" s="5271" t="s">
        <v>2672</v>
      </c>
      <c r="B7" s="5281">
        <v>50.205105148546977</v>
      </c>
      <c r="C7" s="5281"/>
      <c r="D7" s="5281">
        <v>51.76</v>
      </c>
      <c r="E7" s="5314"/>
    </row>
    <row r="8" spans="1:5" ht="20.100000000000001" customHeight="1" x14ac:dyDescent="0.2">
      <c r="A8" s="3013" t="s">
        <v>2673</v>
      </c>
      <c r="B8" s="5315">
        <v>62.451779031118591</v>
      </c>
      <c r="C8" s="5315"/>
      <c r="D8" s="5315">
        <v>64.790000000000006</v>
      </c>
      <c r="E8" s="5316"/>
    </row>
    <row r="9" spans="1:5" ht="20.100000000000001" customHeight="1" x14ac:dyDescent="0.2">
      <c r="A9" s="3013" t="s">
        <v>2677</v>
      </c>
      <c r="B9" s="5315">
        <v>53.149243956432223</v>
      </c>
      <c r="C9" s="5315"/>
      <c r="D9" s="5315">
        <v>60.85</v>
      </c>
      <c r="E9" s="5316"/>
    </row>
    <row r="10" spans="1:5" ht="20.100000000000001" customHeight="1" x14ac:dyDescent="0.2">
      <c r="A10" s="3013" t="s">
        <v>2679</v>
      </c>
      <c r="B10" s="5315">
        <v>52.484956824411277</v>
      </c>
      <c r="C10" s="5315"/>
      <c r="D10" s="5315">
        <v>54.4</v>
      </c>
      <c r="E10" s="5316"/>
    </row>
    <row r="11" spans="1:5" ht="20.100000000000001" customHeight="1" x14ac:dyDescent="0.2">
      <c r="A11" s="3013" t="s">
        <v>2674</v>
      </c>
      <c r="B11" s="5284">
        <v>48.006040951457337</v>
      </c>
      <c r="C11" s="5284"/>
      <c r="D11" s="5284">
        <v>50.22</v>
      </c>
      <c r="E11" s="5316"/>
    </row>
    <row r="12" spans="1:5" ht="20.100000000000001" customHeight="1" x14ac:dyDescent="0.2">
      <c r="A12" s="5276" t="s">
        <v>2676</v>
      </c>
      <c r="B12" s="5296">
        <v>36.719355720195004</v>
      </c>
      <c r="C12" s="5296"/>
      <c r="D12" s="5296">
        <v>38.369999999999997</v>
      </c>
      <c r="E12" s="5316"/>
    </row>
    <row r="13" spans="1:5" ht="20.100000000000001" customHeight="1" x14ac:dyDescent="0.2">
      <c r="A13" s="3013" t="s">
        <v>2675</v>
      </c>
      <c r="B13" s="5284">
        <v>35.522763889863697</v>
      </c>
      <c r="C13" s="5284"/>
      <c r="D13" s="5284">
        <v>34.57</v>
      </c>
      <c r="E13" s="5316"/>
    </row>
    <row r="14" spans="1:5" ht="20.100000000000001" customHeight="1" x14ac:dyDescent="0.2">
      <c r="A14" s="5317" t="s">
        <v>2678</v>
      </c>
      <c r="B14" s="5318">
        <v>34.32796185891133</v>
      </c>
      <c r="C14" s="5318"/>
      <c r="D14" s="5318">
        <v>32.369999999999997</v>
      </c>
      <c r="E14" s="5319"/>
    </row>
    <row r="15" spans="1:5" ht="14.25" x14ac:dyDescent="0.2">
      <c r="A15" s="3013"/>
      <c r="B15" s="3014"/>
      <c r="C15" s="3014"/>
      <c r="D15" s="3014"/>
      <c r="E15" s="3023"/>
    </row>
    <row r="16" spans="1:5" ht="15" customHeight="1" x14ac:dyDescent="0.2">
      <c r="A16" s="5819" t="s">
        <v>2680</v>
      </c>
      <c r="B16" s="5819"/>
      <c r="C16" s="5819"/>
      <c r="D16" s="5819"/>
      <c r="E16" s="5819"/>
    </row>
    <row r="17" spans="1:5" ht="14.25" customHeight="1" x14ac:dyDescent="0.2">
      <c r="A17" s="5819"/>
      <c r="B17" s="5819"/>
      <c r="C17" s="5819"/>
      <c r="D17" s="5819"/>
      <c r="E17" s="5819"/>
    </row>
  </sheetData>
  <mergeCells count="6">
    <mergeCell ref="A16:E17"/>
    <mergeCell ref="D1:E1"/>
    <mergeCell ref="A5:A6"/>
    <mergeCell ref="B5:D5"/>
    <mergeCell ref="B6:C6"/>
    <mergeCell ref="D6:E6"/>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&amp;L&amp;"Tahoma,Normal"278</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EB700B"/>
  </sheetPr>
  <dimension ref="A1:M16"/>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9" customWidth="1"/>
    <col min="2" max="2" width="12.7109375" customWidth="1"/>
    <col min="3" max="3" width="2.5703125" customWidth="1"/>
    <col min="4" max="4" width="13" customWidth="1"/>
    <col min="5" max="5" width="2.5703125" customWidth="1"/>
    <col min="6" max="6" width="11.7109375" customWidth="1"/>
    <col min="7" max="7" width="2.5703125" customWidth="1"/>
    <col min="8" max="8" width="11.42578125" customWidth="1"/>
    <col min="9" max="9" width="2.5703125" customWidth="1"/>
    <col min="10" max="10" width="12.42578125" customWidth="1"/>
    <col min="11" max="11" width="2.5703125" customWidth="1"/>
    <col min="12" max="12" width="12" customWidth="1"/>
    <col min="13" max="13" width="2.5703125" customWidth="1"/>
  </cols>
  <sheetData>
    <row r="1" spans="1:13" ht="15" x14ac:dyDescent="0.2">
      <c r="A1" s="3007" t="s">
        <v>2690</v>
      </c>
      <c r="B1" s="3008"/>
      <c r="C1" s="3008"/>
      <c r="D1" s="3008"/>
      <c r="E1" s="3008"/>
      <c r="F1" s="3008"/>
      <c r="G1" s="3008"/>
      <c r="H1" s="3008"/>
      <c r="I1" s="3008"/>
      <c r="J1" s="3026"/>
      <c r="K1" s="3026"/>
      <c r="L1" s="5820" t="s">
        <v>4999</v>
      </c>
      <c r="M1" s="5820"/>
    </row>
    <row r="2" spans="1:13" ht="15" x14ac:dyDescent="0.2">
      <c r="A2" s="3024" t="s">
        <v>2684</v>
      </c>
      <c r="B2" s="3008"/>
      <c r="C2" s="3008"/>
      <c r="D2" s="3008"/>
      <c r="E2" s="3008"/>
      <c r="F2" s="3008"/>
      <c r="G2" s="3008"/>
      <c r="H2" s="3008"/>
      <c r="I2" s="3008"/>
      <c r="J2" s="3026"/>
      <c r="K2" s="3026"/>
      <c r="L2" s="3008"/>
      <c r="M2" s="3023"/>
    </row>
    <row r="3" spans="1:13" ht="14.25" x14ac:dyDescent="0.2">
      <c r="A3" s="3008"/>
      <c r="B3" s="3008"/>
      <c r="C3" s="3008"/>
      <c r="D3" s="3008"/>
      <c r="E3" s="3008"/>
      <c r="F3" s="3008"/>
      <c r="G3" s="3008"/>
      <c r="H3" s="3008"/>
      <c r="I3" s="3008"/>
      <c r="J3" s="3008"/>
      <c r="K3" s="3008"/>
      <c r="L3" s="3008"/>
      <c r="M3" s="3023"/>
    </row>
    <row r="4" spans="1:13" ht="20.25" customHeight="1" x14ac:dyDescent="0.2">
      <c r="A4" s="5821" t="s">
        <v>112</v>
      </c>
      <c r="B4" s="5814" t="s">
        <v>31</v>
      </c>
      <c r="C4" s="5814"/>
      <c r="D4" s="5814"/>
      <c r="E4" s="3027"/>
      <c r="F4" s="5814" t="s">
        <v>2691</v>
      </c>
      <c r="G4" s="5814"/>
      <c r="H4" s="5814"/>
      <c r="I4" s="3027"/>
      <c r="J4" s="5814" t="s">
        <v>2692</v>
      </c>
      <c r="K4" s="5814"/>
      <c r="L4" s="5814"/>
      <c r="M4" s="3025"/>
    </row>
    <row r="5" spans="1:13" ht="19.5" customHeight="1" x14ac:dyDescent="0.2">
      <c r="A5" s="5822"/>
      <c r="B5" s="5814">
        <v>2012</v>
      </c>
      <c r="C5" s="5814"/>
      <c r="D5" s="5814">
        <v>2013</v>
      </c>
      <c r="E5" s="5814"/>
      <c r="F5" s="5814">
        <v>2012</v>
      </c>
      <c r="G5" s="5814"/>
      <c r="H5" s="5814">
        <v>2013</v>
      </c>
      <c r="I5" s="5814"/>
      <c r="J5" s="5814">
        <v>2012</v>
      </c>
      <c r="K5" s="5814"/>
      <c r="L5" s="5814">
        <v>2013</v>
      </c>
      <c r="M5" s="5814"/>
    </row>
    <row r="6" spans="1:13" ht="20.100000000000001" customHeight="1" x14ac:dyDescent="0.2">
      <c r="A6" s="5271" t="s">
        <v>2672</v>
      </c>
      <c r="B6" s="5269">
        <v>90411004.298619956</v>
      </c>
      <c r="C6" s="5269"/>
      <c r="D6" s="5269">
        <v>97118874</v>
      </c>
      <c r="E6" s="5269"/>
      <c r="F6" s="5269">
        <v>74957231.089600787</v>
      </c>
      <c r="G6" s="5269"/>
      <c r="H6" s="5269">
        <v>79971949</v>
      </c>
      <c r="I6" s="5269"/>
      <c r="J6" s="5269">
        <v>15453773.209019177</v>
      </c>
      <c r="K6" s="5269"/>
      <c r="L6" s="5269">
        <v>17146925</v>
      </c>
      <c r="M6" s="5273"/>
    </row>
    <row r="7" spans="1:13" ht="20.100000000000001" customHeight="1" x14ac:dyDescent="0.2">
      <c r="A7" s="3013" t="s">
        <v>2673</v>
      </c>
      <c r="B7" s="3035">
        <v>11859457</v>
      </c>
      <c r="C7" s="3035"/>
      <c r="D7" s="3035">
        <v>12022748</v>
      </c>
      <c r="E7" s="3035"/>
      <c r="F7" s="3035">
        <v>9662201</v>
      </c>
      <c r="G7" s="3035"/>
      <c r="H7" s="3035">
        <v>9942827</v>
      </c>
      <c r="I7" s="3035"/>
      <c r="J7" s="3035">
        <v>2197256</v>
      </c>
      <c r="K7" s="3035"/>
      <c r="L7" s="3035">
        <v>2079921</v>
      </c>
      <c r="M7" s="5275"/>
    </row>
    <row r="8" spans="1:13" ht="20.100000000000001" customHeight="1" x14ac:dyDescent="0.2">
      <c r="A8" s="3013" t="s">
        <v>2677</v>
      </c>
      <c r="B8" s="3035">
        <v>2854942.9999999995</v>
      </c>
      <c r="C8" s="3035"/>
      <c r="D8" s="3035">
        <v>3436313</v>
      </c>
      <c r="E8" s="3035"/>
      <c r="F8" s="3035">
        <v>2553158.0031999997</v>
      </c>
      <c r="G8" s="3035"/>
      <c r="H8" s="3035">
        <v>3035498</v>
      </c>
      <c r="I8" s="3035"/>
      <c r="J8" s="3035">
        <v>301784.99679999996</v>
      </c>
      <c r="K8" s="3035"/>
      <c r="L8" s="3035">
        <v>400815</v>
      </c>
      <c r="M8" s="5275"/>
    </row>
    <row r="9" spans="1:13" ht="20.100000000000001" customHeight="1" x14ac:dyDescent="0.2">
      <c r="A9" s="3013" t="s">
        <v>2675</v>
      </c>
      <c r="B9" s="3035">
        <v>2606733.5073133758</v>
      </c>
      <c r="C9" s="3035"/>
      <c r="D9" s="3035">
        <v>2742850</v>
      </c>
      <c r="E9" s="3035"/>
      <c r="F9" s="3035">
        <v>2351124.8537521465</v>
      </c>
      <c r="G9" s="3035"/>
      <c r="H9" s="3035">
        <v>2592548</v>
      </c>
      <c r="I9" s="3035"/>
      <c r="J9" s="3035">
        <v>255608.65356122944</v>
      </c>
      <c r="K9" s="3035"/>
      <c r="L9" s="3035">
        <v>150302</v>
      </c>
      <c r="M9" s="5275"/>
    </row>
    <row r="10" spans="1:13" ht="20.100000000000001" customHeight="1" x14ac:dyDescent="0.2">
      <c r="A10" s="3013" t="s">
        <v>2674</v>
      </c>
      <c r="B10" s="3035">
        <v>1798323</v>
      </c>
      <c r="C10" s="3035"/>
      <c r="D10" s="3035">
        <v>2092989</v>
      </c>
      <c r="E10" s="3035"/>
      <c r="F10" s="3035">
        <v>1786875</v>
      </c>
      <c r="G10" s="3035"/>
      <c r="H10" s="3035">
        <v>2087305</v>
      </c>
      <c r="I10" s="3035"/>
      <c r="J10" s="3035">
        <v>11448</v>
      </c>
      <c r="K10" s="3035"/>
      <c r="L10" s="3035">
        <v>5684</v>
      </c>
      <c r="M10" s="5275"/>
    </row>
    <row r="11" spans="1:13" ht="20.100000000000001" customHeight="1" x14ac:dyDescent="0.2">
      <c r="A11" s="5276" t="s">
        <v>2676</v>
      </c>
      <c r="B11" s="5277">
        <v>1304322.2328811891</v>
      </c>
      <c r="C11" s="5277"/>
      <c r="D11" s="5277">
        <v>1302052</v>
      </c>
      <c r="E11" s="5277"/>
      <c r="F11" s="5277">
        <v>1190549.5392763289</v>
      </c>
      <c r="G11" s="5277"/>
      <c r="H11" s="5277">
        <v>1163268</v>
      </c>
      <c r="I11" s="5277"/>
      <c r="J11" s="5277">
        <v>113772.69360486025</v>
      </c>
      <c r="K11" s="5277"/>
      <c r="L11" s="5277">
        <v>138784</v>
      </c>
      <c r="M11" s="5275"/>
    </row>
    <row r="12" spans="1:13" ht="20.100000000000001" customHeight="1" x14ac:dyDescent="0.2">
      <c r="A12" s="3013" t="s">
        <v>2679</v>
      </c>
      <c r="B12" s="3035">
        <v>1513352</v>
      </c>
      <c r="C12" s="3035"/>
      <c r="D12" s="3035">
        <v>1741291</v>
      </c>
      <c r="E12" s="3035"/>
      <c r="F12" s="3035">
        <v>1432374.9999999998</v>
      </c>
      <c r="G12" s="3035"/>
      <c r="H12" s="3035">
        <v>1641015</v>
      </c>
      <c r="I12" s="3035"/>
      <c r="J12" s="3035">
        <v>80976.999999999971</v>
      </c>
      <c r="K12" s="3035"/>
      <c r="L12" s="3035">
        <v>100276</v>
      </c>
      <c r="M12" s="5275"/>
    </row>
    <row r="13" spans="1:13" ht="20.100000000000001" customHeight="1" x14ac:dyDescent="0.2">
      <c r="A13" s="5278" t="s">
        <v>2678</v>
      </c>
      <c r="B13" s="5268">
        <v>291730</v>
      </c>
      <c r="C13" s="5268"/>
      <c r="D13" s="5268">
        <v>278956</v>
      </c>
      <c r="E13" s="5268"/>
      <c r="F13" s="5268">
        <v>284389</v>
      </c>
      <c r="G13" s="5268"/>
      <c r="H13" s="5268">
        <v>274034</v>
      </c>
      <c r="I13" s="5268"/>
      <c r="J13" s="5268">
        <v>7341</v>
      </c>
      <c r="K13" s="5268"/>
      <c r="L13" s="5268">
        <v>4922</v>
      </c>
      <c r="M13" s="5280"/>
    </row>
    <row r="14" spans="1:13" ht="14.25" x14ac:dyDescent="0.2">
      <c r="A14" s="3013"/>
      <c r="B14" s="3014"/>
      <c r="C14" s="3014"/>
      <c r="D14" s="3014"/>
      <c r="E14" s="3014"/>
      <c r="F14" s="3014"/>
      <c r="G14" s="3014"/>
      <c r="H14" s="3014"/>
      <c r="I14" s="3014"/>
      <c r="J14" s="3014"/>
      <c r="K14" s="3014"/>
      <c r="L14" s="3014"/>
      <c r="M14" s="3023"/>
    </row>
    <row r="15" spans="1:13" ht="31.5" customHeight="1" x14ac:dyDescent="0.2">
      <c r="A15" s="5819" t="s">
        <v>2680</v>
      </c>
      <c r="B15" s="5819"/>
      <c r="C15" s="5819"/>
      <c r="D15" s="5819"/>
      <c r="E15" s="5819"/>
      <c r="F15" s="5819"/>
      <c r="G15" s="5819"/>
      <c r="H15" s="5819"/>
      <c r="I15" s="5819"/>
      <c r="J15" s="5819"/>
      <c r="K15" s="5819"/>
      <c r="L15" s="5819"/>
      <c r="M15" s="5819"/>
    </row>
    <row r="16" spans="1:13" ht="14.25" customHeight="1" x14ac:dyDescent="0.2">
      <c r="A16" s="4925"/>
      <c r="B16" s="4925"/>
      <c r="C16" s="4925"/>
      <c r="D16" s="4925"/>
      <c r="E16" s="4925"/>
      <c r="F16" s="4925"/>
      <c r="G16" s="4925"/>
      <c r="H16" s="4925"/>
      <c r="I16" s="4925"/>
      <c r="J16" s="4925"/>
      <c r="K16" s="4925"/>
      <c r="L16" s="4925"/>
      <c r="M16" s="4925"/>
    </row>
  </sheetData>
  <mergeCells count="12">
    <mergeCell ref="A15:M15"/>
    <mergeCell ref="L5:M5"/>
    <mergeCell ref="L1:M1"/>
    <mergeCell ref="A4:A5"/>
    <mergeCell ref="B4:D4"/>
    <mergeCell ref="F4:H4"/>
    <mergeCell ref="J4:L4"/>
    <mergeCell ref="B5:C5"/>
    <mergeCell ref="D5:E5"/>
    <mergeCell ref="F5:G5"/>
    <mergeCell ref="H5:I5"/>
    <mergeCell ref="J5:K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&amp;R&amp;"Tahoma,Normal"279</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rgb="FFEB700B"/>
  </sheetPr>
  <dimension ref="A1:M16"/>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9" customWidth="1"/>
    <col min="2" max="2" width="13.28515625" customWidth="1"/>
    <col min="3" max="3" width="2.5703125" customWidth="1"/>
    <col min="4" max="4" width="12.7109375" customWidth="1"/>
    <col min="5" max="5" width="2.5703125" customWidth="1"/>
    <col min="6" max="6" width="14.140625" customWidth="1"/>
    <col min="7" max="7" width="2.5703125" customWidth="1"/>
    <col min="8" max="8" width="12" customWidth="1"/>
    <col min="9" max="9" width="2.5703125" customWidth="1"/>
    <col min="10" max="10" width="12.7109375" customWidth="1"/>
    <col min="11" max="11" width="2.5703125" customWidth="1"/>
    <col min="12" max="12" width="12.28515625" customWidth="1"/>
    <col min="13" max="13" width="2.5703125" customWidth="1"/>
  </cols>
  <sheetData>
    <row r="1" spans="1:13" ht="15" x14ac:dyDescent="0.2">
      <c r="A1" s="3007" t="s">
        <v>2693</v>
      </c>
      <c r="B1" s="3008"/>
      <c r="C1" s="3008"/>
      <c r="D1" s="3008"/>
      <c r="E1" s="3008"/>
      <c r="F1" s="3008"/>
      <c r="G1" s="3008"/>
      <c r="H1" s="3008"/>
      <c r="I1" s="3008"/>
      <c r="J1" s="3026"/>
      <c r="K1" s="3026"/>
      <c r="L1" s="5820" t="s">
        <v>5000</v>
      </c>
      <c r="M1" s="5820"/>
    </row>
    <row r="2" spans="1:13" ht="15" x14ac:dyDescent="0.2">
      <c r="A2" s="3024" t="s">
        <v>2684</v>
      </c>
      <c r="B2" s="3008"/>
      <c r="C2" s="3008"/>
      <c r="D2" s="3008"/>
      <c r="E2" s="3008"/>
      <c r="F2" s="3008"/>
      <c r="G2" s="3008"/>
      <c r="H2" s="3008"/>
      <c r="I2" s="3008"/>
      <c r="J2" s="3026"/>
      <c r="K2" s="3026"/>
      <c r="L2" s="3008"/>
      <c r="M2" s="3023"/>
    </row>
    <row r="3" spans="1:13" ht="14.25" x14ac:dyDescent="0.2">
      <c r="A3" s="3008"/>
      <c r="B3" s="3008"/>
      <c r="C3" s="3008"/>
      <c r="D3" s="3008"/>
      <c r="E3" s="3008"/>
      <c r="F3" s="3008"/>
      <c r="G3" s="3008"/>
      <c r="H3" s="3008"/>
      <c r="I3" s="3008"/>
      <c r="J3" s="3008"/>
      <c r="K3" s="3008"/>
      <c r="L3" s="3008"/>
      <c r="M3" s="3023"/>
    </row>
    <row r="4" spans="1:13" ht="21" customHeight="1" x14ac:dyDescent="0.2">
      <c r="A4" s="5821" t="s">
        <v>112</v>
      </c>
      <c r="B4" s="5814" t="s">
        <v>31</v>
      </c>
      <c r="C4" s="5814"/>
      <c r="D4" s="5814"/>
      <c r="E4" s="3027"/>
      <c r="F4" s="5814" t="s">
        <v>2691</v>
      </c>
      <c r="G4" s="5814"/>
      <c r="H4" s="5814"/>
      <c r="I4" s="3027"/>
      <c r="J4" s="5814" t="s">
        <v>2692</v>
      </c>
      <c r="K4" s="5814"/>
      <c r="L4" s="5814"/>
      <c r="M4" s="3025"/>
    </row>
    <row r="5" spans="1:13" ht="20.25" customHeight="1" x14ac:dyDescent="0.2">
      <c r="A5" s="5822"/>
      <c r="B5" s="5814">
        <v>2012</v>
      </c>
      <c r="C5" s="5814"/>
      <c r="D5" s="5814">
        <v>2013</v>
      </c>
      <c r="E5" s="5814"/>
      <c r="F5" s="5814">
        <v>2012</v>
      </c>
      <c r="G5" s="5814"/>
      <c r="H5" s="5814">
        <v>2013</v>
      </c>
      <c r="I5" s="5814"/>
      <c r="J5" s="5814">
        <v>2012</v>
      </c>
      <c r="K5" s="5814"/>
      <c r="L5" s="5814">
        <v>2013</v>
      </c>
      <c r="M5" s="5814"/>
    </row>
    <row r="6" spans="1:13" ht="20.100000000000001" customHeight="1" x14ac:dyDescent="0.2">
      <c r="A6" s="5271" t="s">
        <v>2672</v>
      </c>
      <c r="B6" s="5307">
        <v>184460667.76044431</v>
      </c>
      <c r="C6" s="5307"/>
      <c r="D6" s="5307">
        <v>195252685</v>
      </c>
      <c r="E6" s="5307"/>
      <c r="F6" s="5307">
        <v>126933473.59503505</v>
      </c>
      <c r="G6" s="5307"/>
      <c r="H6" s="5307">
        <v>131663236</v>
      </c>
      <c r="I6" s="5307"/>
      <c r="J6" s="5307">
        <v>57527194.165409282</v>
      </c>
      <c r="K6" s="5307"/>
      <c r="L6" s="5307">
        <v>63589449</v>
      </c>
      <c r="M6" s="5308"/>
    </row>
    <row r="7" spans="1:13" ht="20.100000000000001" customHeight="1" x14ac:dyDescent="0.2">
      <c r="A7" s="3013" t="s">
        <v>2673</v>
      </c>
      <c r="B7" s="5309">
        <v>23801610</v>
      </c>
      <c r="C7" s="5309"/>
      <c r="D7" s="5309">
        <v>22362311</v>
      </c>
      <c r="E7" s="5309"/>
      <c r="F7" s="5309">
        <v>19026862</v>
      </c>
      <c r="G7" s="5309"/>
      <c r="H7" s="5309">
        <v>18050363</v>
      </c>
      <c r="I7" s="5309"/>
      <c r="J7" s="5309">
        <v>4774748</v>
      </c>
      <c r="K7" s="5309"/>
      <c r="L7" s="5309">
        <v>4311948</v>
      </c>
      <c r="M7" s="5310"/>
    </row>
    <row r="8" spans="1:13" ht="20.100000000000001" customHeight="1" x14ac:dyDescent="0.2">
      <c r="A8" s="3013" t="s">
        <v>2677</v>
      </c>
      <c r="B8" s="5309">
        <v>4080374.279265983</v>
      </c>
      <c r="C8" s="5309"/>
      <c r="D8" s="5309">
        <v>5618016</v>
      </c>
      <c r="E8" s="5309"/>
      <c r="F8" s="5309">
        <v>3541129.0679639853</v>
      </c>
      <c r="G8" s="5309"/>
      <c r="H8" s="5309">
        <v>4884123</v>
      </c>
      <c r="I8" s="5309"/>
      <c r="J8" s="5309">
        <v>539245.21130199777</v>
      </c>
      <c r="K8" s="5309"/>
      <c r="L8" s="5309">
        <v>733893</v>
      </c>
      <c r="M8" s="5310"/>
    </row>
    <row r="9" spans="1:13" ht="20.100000000000001" customHeight="1" x14ac:dyDescent="0.2">
      <c r="A9" s="3013" t="s">
        <v>2675</v>
      </c>
      <c r="B9" s="5309">
        <v>3755386.0476184818</v>
      </c>
      <c r="C9" s="5309"/>
      <c r="D9" s="5309">
        <v>3551911</v>
      </c>
      <c r="E9" s="5309"/>
      <c r="F9" s="5309">
        <v>3210023.9544517719</v>
      </c>
      <c r="G9" s="5309"/>
      <c r="H9" s="5309">
        <v>3237713</v>
      </c>
      <c r="I9" s="5309"/>
      <c r="J9" s="5309">
        <v>545362.09316670999</v>
      </c>
      <c r="K9" s="5309"/>
      <c r="L9" s="5309">
        <v>314198</v>
      </c>
      <c r="M9" s="5310"/>
    </row>
    <row r="10" spans="1:13" ht="20.100000000000001" customHeight="1" x14ac:dyDescent="0.2">
      <c r="A10" s="3013" t="s">
        <v>2679</v>
      </c>
      <c r="B10" s="5309">
        <v>2669222</v>
      </c>
      <c r="C10" s="5309"/>
      <c r="D10" s="5309">
        <v>3149859</v>
      </c>
      <c r="E10" s="5309"/>
      <c r="F10" s="5309">
        <v>2482724.9999999995</v>
      </c>
      <c r="G10" s="5309"/>
      <c r="H10" s="5309">
        <v>2930972</v>
      </c>
      <c r="I10" s="5309"/>
      <c r="J10" s="5309">
        <v>186497.00000000006</v>
      </c>
      <c r="K10" s="5309"/>
      <c r="L10" s="5309">
        <v>218888</v>
      </c>
      <c r="M10" s="5310"/>
    </row>
    <row r="11" spans="1:13" ht="20.100000000000001" customHeight="1" x14ac:dyDescent="0.2">
      <c r="A11" s="3013" t="s">
        <v>2674</v>
      </c>
      <c r="B11" s="5309">
        <v>2263776</v>
      </c>
      <c r="C11" s="5309"/>
      <c r="D11" s="5309">
        <v>2460768</v>
      </c>
      <c r="E11" s="5309"/>
      <c r="F11" s="5309">
        <v>2251190</v>
      </c>
      <c r="G11" s="5309"/>
      <c r="H11" s="5309">
        <v>2451794</v>
      </c>
      <c r="I11" s="5309"/>
      <c r="J11" s="5309">
        <v>12586</v>
      </c>
      <c r="K11" s="5309"/>
      <c r="L11" s="5309">
        <v>8974</v>
      </c>
      <c r="M11" s="5310"/>
    </row>
    <row r="12" spans="1:13" ht="20.100000000000001" customHeight="1" x14ac:dyDescent="0.2">
      <c r="A12" s="5276" t="s">
        <v>2676</v>
      </c>
      <c r="B12" s="5311">
        <v>1813415.9216861825</v>
      </c>
      <c r="C12" s="5311"/>
      <c r="D12" s="5311">
        <v>1882253</v>
      </c>
      <c r="E12" s="5311"/>
      <c r="F12" s="5311">
        <v>1685860.9114320255</v>
      </c>
      <c r="G12" s="5311"/>
      <c r="H12" s="5311">
        <v>1730331</v>
      </c>
      <c r="I12" s="5311"/>
      <c r="J12" s="5311">
        <v>127555.01025415707</v>
      </c>
      <c r="K12" s="5311"/>
      <c r="L12" s="5311">
        <v>151922</v>
      </c>
      <c r="M12" s="5310"/>
    </row>
    <row r="13" spans="1:13" ht="20.100000000000001" customHeight="1" x14ac:dyDescent="0.2">
      <c r="A13" s="5278" t="s">
        <v>2678</v>
      </c>
      <c r="B13" s="5312">
        <v>361922.40554789104</v>
      </c>
      <c r="C13" s="5312"/>
      <c r="D13" s="5312">
        <v>387516</v>
      </c>
      <c r="E13" s="5312"/>
      <c r="F13" s="5312">
        <v>350628.34598699718</v>
      </c>
      <c r="G13" s="5312"/>
      <c r="H13" s="5312">
        <v>378839</v>
      </c>
      <c r="I13" s="5312"/>
      <c r="J13" s="5312">
        <v>11294.059560893849</v>
      </c>
      <c r="K13" s="5312"/>
      <c r="L13" s="5312">
        <v>8677</v>
      </c>
      <c r="M13" s="5313"/>
    </row>
    <row r="14" spans="1:13" ht="14.25" x14ac:dyDescent="0.2">
      <c r="A14" s="3013"/>
      <c r="B14" s="3014"/>
      <c r="C14" s="3014"/>
      <c r="D14" s="3014"/>
      <c r="E14" s="3014"/>
      <c r="F14" s="3014"/>
      <c r="G14" s="3014"/>
      <c r="H14" s="3014"/>
      <c r="I14" s="3014"/>
      <c r="J14" s="3014"/>
      <c r="K14" s="3014"/>
      <c r="L14" s="3014"/>
      <c r="M14" s="3023"/>
    </row>
    <row r="15" spans="1:13" ht="14.25" customHeight="1" x14ac:dyDescent="0.2">
      <c r="A15" s="5819" t="s">
        <v>2680</v>
      </c>
      <c r="B15" s="5819"/>
      <c r="C15" s="5819"/>
      <c r="D15" s="5819"/>
      <c r="E15" s="5819"/>
      <c r="F15" s="5819"/>
      <c r="G15" s="5819"/>
      <c r="H15" s="5819"/>
      <c r="I15" s="5819"/>
      <c r="J15" s="5819"/>
      <c r="K15" s="5819"/>
      <c r="L15" s="5819"/>
      <c r="M15" s="5819"/>
    </row>
    <row r="16" spans="1:13" ht="14.25" customHeight="1" x14ac:dyDescent="0.2">
      <c r="A16" s="5819"/>
      <c r="B16" s="5819"/>
      <c r="C16" s="5819"/>
      <c r="D16" s="5819"/>
      <c r="E16" s="5819"/>
      <c r="F16" s="5819"/>
      <c r="G16" s="5819"/>
      <c r="H16" s="5819"/>
      <c r="I16" s="5819"/>
      <c r="J16" s="5819"/>
      <c r="K16" s="5819"/>
      <c r="L16" s="5819"/>
      <c r="M16" s="5819"/>
    </row>
  </sheetData>
  <mergeCells count="12">
    <mergeCell ref="L5:M5"/>
    <mergeCell ref="A15:M16"/>
    <mergeCell ref="L1:M1"/>
    <mergeCell ref="A4:A5"/>
    <mergeCell ref="B4:D4"/>
    <mergeCell ref="F4:H4"/>
    <mergeCell ref="J4:L4"/>
    <mergeCell ref="B5:C5"/>
    <mergeCell ref="D5:E5"/>
    <mergeCell ref="F5:G5"/>
    <mergeCell ref="H5:I5"/>
    <mergeCell ref="J5:K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&amp;L&amp;"Tahoma,Normal"280</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rgb="FFEB700B"/>
  </sheetPr>
  <dimension ref="A1:M16"/>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9" customWidth="1"/>
    <col min="2" max="2" width="7" customWidth="1"/>
    <col min="3" max="3" width="5.28515625" customWidth="1"/>
    <col min="4" max="4" width="7.140625" customWidth="1"/>
    <col min="5" max="5" width="4.85546875" customWidth="1"/>
    <col min="6" max="6" width="7" customWidth="1"/>
    <col min="7" max="7" width="5.140625" customWidth="1"/>
    <col min="8" max="8" width="6.28515625" customWidth="1"/>
    <col min="9" max="9" width="4.85546875" customWidth="1"/>
    <col min="10" max="10" width="6.28515625" customWidth="1"/>
    <col min="11" max="11" width="3.85546875" customWidth="1"/>
    <col min="12" max="12" width="6.140625" customWidth="1"/>
    <col min="13" max="13" width="4.5703125" customWidth="1"/>
  </cols>
  <sheetData>
    <row r="1" spans="1:13" ht="15" x14ac:dyDescent="0.2">
      <c r="A1" s="3007" t="s">
        <v>2694</v>
      </c>
      <c r="B1" s="3008"/>
      <c r="C1" s="3008"/>
      <c r="D1" s="3008"/>
      <c r="E1" s="3008"/>
      <c r="F1" s="3008"/>
      <c r="G1" s="3008"/>
      <c r="H1" s="3008"/>
      <c r="I1" s="3008"/>
      <c r="J1" s="3026"/>
      <c r="K1" s="5820" t="s">
        <v>5001</v>
      </c>
      <c r="L1" s="5820"/>
      <c r="M1" s="5820"/>
    </row>
    <row r="2" spans="1:13" ht="15" x14ac:dyDescent="0.2">
      <c r="A2" s="3024" t="s">
        <v>2684</v>
      </c>
      <c r="B2" s="3008"/>
      <c r="C2" s="3008"/>
      <c r="D2" s="3008"/>
      <c r="E2" s="3008"/>
      <c r="F2" s="3008"/>
      <c r="G2" s="3008"/>
      <c r="H2" s="3008"/>
      <c r="I2" s="3008"/>
      <c r="J2" s="3026"/>
      <c r="K2" s="3026"/>
      <c r="L2" s="3008"/>
      <c r="M2" s="3023"/>
    </row>
    <row r="3" spans="1:13" ht="14.25" x14ac:dyDescent="0.2">
      <c r="A3" s="3008"/>
      <c r="B3" s="3008"/>
      <c r="C3" s="3008"/>
      <c r="D3" s="3008"/>
      <c r="E3" s="3008"/>
      <c r="F3" s="3008"/>
      <c r="G3" s="3008"/>
      <c r="H3" s="3008"/>
      <c r="I3" s="3008"/>
      <c r="J3" s="3008"/>
      <c r="K3" s="3008"/>
      <c r="L3" s="3008"/>
      <c r="M3" s="3023"/>
    </row>
    <row r="4" spans="1:13" ht="18.75" customHeight="1" x14ac:dyDescent="0.2">
      <c r="A4" s="5821" t="s">
        <v>112</v>
      </c>
      <c r="B4" s="5814" t="s">
        <v>31</v>
      </c>
      <c r="C4" s="5814"/>
      <c r="D4" s="5814"/>
      <c r="E4" s="3027"/>
      <c r="F4" s="5814" t="s">
        <v>2691</v>
      </c>
      <c r="G4" s="5814"/>
      <c r="H4" s="5814"/>
      <c r="I4" s="3027"/>
      <c r="J4" s="5814" t="s">
        <v>2692</v>
      </c>
      <c r="K4" s="5814"/>
      <c r="L4" s="5814"/>
      <c r="M4" s="3025"/>
    </row>
    <row r="5" spans="1:13" ht="21" customHeight="1" x14ac:dyDescent="0.2">
      <c r="A5" s="5822"/>
      <c r="B5" s="5814">
        <v>2012</v>
      </c>
      <c r="C5" s="5814"/>
      <c r="D5" s="5814">
        <v>2013</v>
      </c>
      <c r="E5" s="5814"/>
      <c r="F5" s="5814">
        <v>2012</v>
      </c>
      <c r="G5" s="5814"/>
      <c r="H5" s="5814">
        <v>2013</v>
      </c>
      <c r="I5" s="5814"/>
      <c r="J5" s="5814">
        <v>2012</v>
      </c>
      <c r="K5" s="5814"/>
      <c r="L5" s="5814">
        <v>2013</v>
      </c>
      <c r="M5" s="5814"/>
    </row>
    <row r="6" spans="1:13" ht="20.100000000000001" customHeight="1" x14ac:dyDescent="0.2">
      <c r="A6" s="5271" t="s">
        <v>2672</v>
      </c>
      <c r="B6" s="5298">
        <v>2.0402457553859952</v>
      </c>
      <c r="C6" s="5298"/>
      <c r="D6" s="5298">
        <v>2.0099999999999998</v>
      </c>
      <c r="E6" s="5298"/>
      <c r="F6" s="5298">
        <v>1.693411986407342</v>
      </c>
      <c r="G6" s="5298"/>
      <c r="H6" s="5298">
        <v>1.65</v>
      </c>
      <c r="I6" s="5298"/>
      <c r="J6" s="5298">
        <v>3.7225338684170084</v>
      </c>
      <c r="K6" s="5298"/>
      <c r="L6" s="5298">
        <v>3.71</v>
      </c>
      <c r="M6" s="5299"/>
    </row>
    <row r="7" spans="1:13" ht="20.100000000000001" customHeight="1" x14ac:dyDescent="0.2">
      <c r="A7" s="3013" t="s">
        <v>2673</v>
      </c>
      <c r="B7" s="5300">
        <v>2.0069730005345101</v>
      </c>
      <c r="C7" s="5300"/>
      <c r="D7" s="5300">
        <v>1.86</v>
      </c>
      <c r="E7" s="5300"/>
      <c r="F7" s="5300">
        <v>1.9692057741295177</v>
      </c>
      <c r="G7" s="5300"/>
      <c r="H7" s="5300">
        <v>1.82</v>
      </c>
      <c r="I7" s="5300"/>
      <c r="J7" s="5300">
        <v>2.1730503864820485</v>
      </c>
      <c r="K7" s="5300"/>
      <c r="L7" s="5300">
        <v>2.0699999999999998</v>
      </c>
      <c r="M7" s="5301"/>
    </row>
    <row r="8" spans="1:13" ht="20.100000000000001" customHeight="1" x14ac:dyDescent="0.2">
      <c r="A8" s="3013" t="s">
        <v>2679</v>
      </c>
      <c r="B8" s="5300">
        <v>1.7637813278074104</v>
      </c>
      <c r="C8" s="5300"/>
      <c r="D8" s="5300">
        <v>1.81</v>
      </c>
      <c r="E8" s="5300"/>
      <c r="F8" s="5300">
        <v>1.7332926084300551</v>
      </c>
      <c r="G8" s="5300"/>
      <c r="H8" s="5300">
        <v>1.79</v>
      </c>
      <c r="I8" s="5300"/>
      <c r="J8" s="5300">
        <v>2.3030860614742457</v>
      </c>
      <c r="K8" s="5300"/>
      <c r="L8" s="5300">
        <v>2.1800000000000002</v>
      </c>
      <c r="M8" s="5301"/>
    </row>
    <row r="9" spans="1:13" ht="20.100000000000001" customHeight="1" x14ac:dyDescent="0.2">
      <c r="A9" s="3013" t="s">
        <v>2675</v>
      </c>
      <c r="B9" s="5300">
        <v>1.440648243129756</v>
      </c>
      <c r="C9" s="5300"/>
      <c r="D9" s="5300">
        <v>1.29</v>
      </c>
      <c r="E9" s="5300"/>
      <c r="F9" s="5300">
        <v>1.3653141173378833</v>
      </c>
      <c r="G9" s="5300"/>
      <c r="H9" s="5300">
        <v>1.25</v>
      </c>
      <c r="I9" s="5300"/>
      <c r="J9" s="5300">
        <v>2.1335822773154742</v>
      </c>
      <c r="K9" s="5300"/>
      <c r="L9" s="5300">
        <v>2.09</v>
      </c>
      <c r="M9" s="5301"/>
    </row>
    <row r="10" spans="1:13" ht="20.100000000000001" customHeight="1" x14ac:dyDescent="0.2">
      <c r="A10" s="3013" t="s">
        <v>2677</v>
      </c>
      <c r="B10" s="5300">
        <v>1.4292314344860768</v>
      </c>
      <c r="C10" s="5300"/>
      <c r="D10" s="5300">
        <v>1.63</v>
      </c>
      <c r="E10" s="5300"/>
      <c r="F10" s="5300">
        <v>1.3869604088449334</v>
      </c>
      <c r="G10" s="5300"/>
      <c r="H10" s="5300">
        <v>1.61</v>
      </c>
      <c r="I10" s="5300"/>
      <c r="J10" s="5300">
        <v>1.786852285633564</v>
      </c>
      <c r="K10" s="5300"/>
      <c r="L10" s="5300">
        <v>1.83</v>
      </c>
      <c r="M10" s="5301"/>
    </row>
    <row r="11" spans="1:13" ht="20.100000000000001" customHeight="1" x14ac:dyDescent="0.2">
      <c r="A11" s="5276" t="s">
        <v>2676</v>
      </c>
      <c r="B11" s="5302">
        <v>1.390312819923669</v>
      </c>
      <c r="C11" s="5302"/>
      <c r="D11" s="5302">
        <v>1.45</v>
      </c>
      <c r="E11" s="5302"/>
      <c r="F11" s="5302">
        <v>1.4160359193929635</v>
      </c>
      <c r="G11" s="5302"/>
      <c r="H11" s="5302">
        <v>1.49</v>
      </c>
      <c r="I11" s="5302"/>
      <c r="J11" s="5302">
        <v>1.1211390555379104</v>
      </c>
      <c r="K11" s="5302"/>
      <c r="L11" s="5302">
        <v>1.0900000000000001</v>
      </c>
      <c r="M11" s="5303"/>
    </row>
    <row r="12" spans="1:13" ht="20.100000000000001" customHeight="1" x14ac:dyDescent="0.2">
      <c r="A12" s="3013" t="s">
        <v>2674</v>
      </c>
      <c r="B12" s="5304">
        <v>1.2588261396868081</v>
      </c>
      <c r="C12" s="5304"/>
      <c r="D12" s="5304">
        <v>1.18</v>
      </c>
      <c r="E12" s="5304"/>
      <c r="F12" s="5304">
        <v>1.2598474991255684</v>
      </c>
      <c r="G12" s="5304"/>
      <c r="H12" s="5304">
        <v>1.17</v>
      </c>
      <c r="I12" s="5304"/>
      <c r="J12" s="5304">
        <v>1.0994060097833682</v>
      </c>
      <c r="K12" s="5304"/>
      <c r="L12" s="5304">
        <v>1.583</v>
      </c>
      <c r="M12" s="5301"/>
    </row>
    <row r="13" spans="1:13" ht="20.100000000000001" customHeight="1" x14ac:dyDescent="0.2">
      <c r="A13" s="5278" t="s">
        <v>2678</v>
      </c>
      <c r="B13" s="5305">
        <v>1.2406074299794023</v>
      </c>
      <c r="C13" s="5305"/>
      <c r="D13" s="5305">
        <v>1.45</v>
      </c>
      <c r="E13" s="5305"/>
      <c r="F13" s="5305">
        <v>1.2329181015686161</v>
      </c>
      <c r="G13" s="5305"/>
      <c r="H13" s="5305">
        <v>1.44</v>
      </c>
      <c r="I13" s="5305"/>
      <c r="J13" s="5305">
        <v>1.5384906090306292</v>
      </c>
      <c r="K13" s="5305"/>
      <c r="L13" s="5305">
        <v>1.76</v>
      </c>
      <c r="M13" s="5306"/>
    </row>
    <row r="14" spans="1:13" ht="14.25" x14ac:dyDescent="0.2">
      <c r="A14" s="3013"/>
      <c r="B14" s="3014"/>
      <c r="C14" s="3014"/>
      <c r="D14" s="3014"/>
      <c r="E14" s="3014"/>
      <c r="F14" s="3014"/>
      <c r="G14" s="3014"/>
      <c r="H14" s="3014"/>
      <c r="I14" s="3014"/>
      <c r="J14" s="3014"/>
      <c r="K14" s="3014"/>
      <c r="L14" s="3014"/>
      <c r="M14" s="3023"/>
    </row>
    <row r="15" spans="1:13" ht="30.75" customHeight="1" x14ac:dyDescent="0.2">
      <c r="A15" s="5819" t="s">
        <v>2680</v>
      </c>
      <c r="B15" s="5819"/>
      <c r="C15" s="5819"/>
      <c r="D15" s="5819"/>
      <c r="E15" s="5819"/>
      <c r="F15" s="5819"/>
      <c r="G15" s="5819"/>
      <c r="H15" s="5819"/>
      <c r="I15" s="5819"/>
      <c r="J15" s="5819"/>
      <c r="K15" s="5819"/>
      <c r="L15" s="5819"/>
      <c r="M15" s="5819"/>
    </row>
    <row r="16" spans="1:13" ht="14.25" x14ac:dyDescent="0.2">
      <c r="A16" s="4925"/>
      <c r="B16" s="4925"/>
      <c r="C16" s="4925"/>
      <c r="D16" s="4925"/>
      <c r="E16" s="4925"/>
      <c r="F16" s="4925"/>
      <c r="G16" s="4925"/>
      <c r="H16" s="4925"/>
      <c r="I16" s="4925"/>
      <c r="J16" s="4925"/>
      <c r="K16" s="4925"/>
      <c r="L16" s="4925"/>
      <c r="M16" s="3023"/>
    </row>
  </sheetData>
  <mergeCells count="12">
    <mergeCell ref="A15:M15"/>
    <mergeCell ref="L5:M5"/>
    <mergeCell ref="K1:M1"/>
    <mergeCell ref="A4:A5"/>
    <mergeCell ref="B4:D4"/>
    <mergeCell ref="F4:H4"/>
    <mergeCell ref="J4:L4"/>
    <mergeCell ref="B5:C5"/>
    <mergeCell ref="D5:E5"/>
    <mergeCell ref="F5:G5"/>
    <mergeCell ref="H5:I5"/>
    <mergeCell ref="J5:K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&amp;R&amp;"Tahoma,Normal"281</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rgb="FFEB700B"/>
  </sheetPr>
  <dimension ref="A1:F1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39.28515625" customWidth="1"/>
    <col min="2" max="2" width="14.5703125" customWidth="1"/>
    <col min="3" max="3" width="14.42578125" customWidth="1"/>
    <col min="4" max="4" width="15.42578125" customWidth="1"/>
    <col min="5" max="5" width="11" customWidth="1"/>
  </cols>
  <sheetData>
    <row r="1" spans="1:6" ht="15" x14ac:dyDescent="0.2">
      <c r="A1" s="3007" t="s">
        <v>5213</v>
      </c>
      <c r="B1" s="3008"/>
      <c r="C1" s="3008"/>
      <c r="D1" s="4824"/>
      <c r="E1" s="4763" t="s">
        <v>5002</v>
      </c>
      <c r="F1" s="3010"/>
    </row>
    <row r="2" spans="1:6" ht="15" x14ac:dyDescent="0.2">
      <c r="A2" s="3024" t="s">
        <v>2684</v>
      </c>
      <c r="B2" s="3008"/>
      <c r="C2" s="3008"/>
      <c r="D2" s="3008"/>
      <c r="E2" s="3008"/>
      <c r="F2" s="3010"/>
    </row>
    <row r="3" spans="1:6" ht="14.25" x14ac:dyDescent="0.2">
      <c r="A3" s="3008"/>
      <c r="B3" s="3008"/>
      <c r="C3" s="3008"/>
      <c r="D3" s="3008"/>
      <c r="E3" s="3008"/>
      <c r="F3" s="3010"/>
    </row>
    <row r="4" spans="1:6" ht="24.75" customHeight="1" x14ac:dyDescent="0.2">
      <c r="A4" s="5821" t="s">
        <v>112</v>
      </c>
      <c r="B4" s="5814" t="s">
        <v>2695</v>
      </c>
      <c r="C4" s="5814"/>
      <c r="D4" s="5814"/>
      <c r="E4" s="5814"/>
      <c r="F4" s="3010"/>
    </row>
    <row r="5" spans="1:6" ht="21" customHeight="1" x14ac:dyDescent="0.2">
      <c r="A5" s="5822"/>
      <c r="B5" s="5814">
        <v>2012</v>
      </c>
      <c r="C5" s="5814"/>
      <c r="D5" s="5814">
        <v>2013</v>
      </c>
      <c r="E5" s="5814"/>
      <c r="F5" s="3010"/>
    </row>
    <row r="6" spans="1:6" ht="20.100000000000001" customHeight="1" x14ac:dyDescent="0.2">
      <c r="A6" s="5271" t="s">
        <v>2672</v>
      </c>
      <c r="B6" s="5281">
        <v>1.91979667462272</v>
      </c>
      <c r="C6" s="5281"/>
      <c r="D6" s="5281">
        <v>1.93</v>
      </c>
      <c r="E6" s="5281"/>
      <c r="F6" s="3010"/>
    </row>
    <row r="7" spans="1:6" ht="20.100000000000001" customHeight="1" x14ac:dyDescent="0.2">
      <c r="A7" s="3013" t="s">
        <v>2673</v>
      </c>
      <c r="B7" s="5284">
        <v>2.2290845703369557</v>
      </c>
      <c r="C7" s="5284"/>
      <c r="D7" s="5284">
        <v>1.98</v>
      </c>
      <c r="E7" s="5284"/>
      <c r="F7" s="3010"/>
    </row>
    <row r="8" spans="1:6" ht="20.100000000000001" customHeight="1" x14ac:dyDescent="0.2">
      <c r="A8" s="3013" t="s">
        <v>2675</v>
      </c>
      <c r="B8" s="5284">
        <v>2.0114387267577487</v>
      </c>
      <c r="C8" s="5284"/>
      <c r="D8" s="5284">
        <v>1.87</v>
      </c>
      <c r="E8" s="5284"/>
      <c r="F8" s="3010"/>
    </row>
    <row r="9" spans="1:6" ht="20.100000000000001" customHeight="1" x14ac:dyDescent="0.2">
      <c r="A9" s="5276" t="s">
        <v>2676</v>
      </c>
      <c r="B9" s="5296">
        <v>1.8948097010882845</v>
      </c>
      <c r="C9" s="5296"/>
      <c r="D9" s="5296">
        <v>1.93</v>
      </c>
      <c r="E9" s="5296"/>
      <c r="F9" s="3010"/>
    </row>
    <row r="10" spans="1:6" ht="20.100000000000001" customHeight="1" x14ac:dyDescent="0.2">
      <c r="A10" s="3013" t="s">
        <v>2674</v>
      </c>
      <c r="B10" s="5284">
        <v>1.7636670453004997</v>
      </c>
      <c r="C10" s="5284"/>
      <c r="D10" s="5284">
        <v>1.83</v>
      </c>
      <c r="E10" s="5284"/>
      <c r="F10" s="3010"/>
    </row>
    <row r="11" spans="1:6" ht="20.100000000000001" customHeight="1" x14ac:dyDescent="0.2">
      <c r="A11" s="3013" t="s">
        <v>2679</v>
      </c>
      <c r="B11" s="5297">
        <v>1.7156572824453769</v>
      </c>
      <c r="C11" s="5297"/>
      <c r="D11" s="5297">
        <v>1.7</v>
      </c>
      <c r="E11" s="5297"/>
      <c r="F11" s="3010"/>
    </row>
    <row r="12" spans="1:6" ht="20.100000000000001" customHeight="1" x14ac:dyDescent="0.2">
      <c r="A12" s="3013" t="s">
        <v>2677</v>
      </c>
      <c r="B12" s="5297">
        <v>1.6641812662773734</v>
      </c>
      <c r="C12" s="5297"/>
      <c r="D12" s="5297">
        <v>1.91</v>
      </c>
      <c r="E12" s="5297"/>
      <c r="F12" s="3010"/>
    </row>
    <row r="13" spans="1:6" ht="20.100000000000001" customHeight="1" x14ac:dyDescent="0.2">
      <c r="A13" s="5278" t="s">
        <v>2678</v>
      </c>
      <c r="B13" s="5289">
        <v>1.5341217964573912</v>
      </c>
      <c r="C13" s="5289"/>
      <c r="D13" s="5289">
        <v>1.76</v>
      </c>
      <c r="E13" s="5289"/>
      <c r="F13" s="3010"/>
    </row>
    <row r="14" spans="1:6" ht="14.25" x14ac:dyDescent="0.2">
      <c r="A14" s="3013"/>
      <c r="B14" s="3014"/>
      <c r="C14" s="3014"/>
      <c r="D14" s="3014"/>
      <c r="E14" s="3014"/>
      <c r="F14" s="3010"/>
    </row>
    <row r="15" spans="1:6" ht="33" customHeight="1" x14ac:dyDescent="0.2">
      <c r="A15" s="5819" t="s">
        <v>2680</v>
      </c>
      <c r="B15" s="5819"/>
      <c r="C15" s="5819"/>
      <c r="D15" s="5819"/>
      <c r="E15" s="5819"/>
      <c r="F15" s="3010"/>
    </row>
  </sheetData>
  <mergeCells count="5">
    <mergeCell ref="A15:E15"/>
    <mergeCell ref="A4:A5"/>
    <mergeCell ref="B4:E4"/>
    <mergeCell ref="B5:C5"/>
    <mergeCell ref="D5:E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&amp;L&amp;"Tahoma,Normal"282</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rgb="FFEB700B"/>
  </sheetPr>
  <dimension ref="A1:AG13"/>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7" customWidth="1"/>
    <col min="2" max="2" width="7.42578125" customWidth="1"/>
    <col min="3" max="3" width="2" customWidth="1"/>
    <col min="4" max="4" width="6.140625" customWidth="1"/>
    <col min="5" max="5" width="1.7109375" customWidth="1"/>
    <col min="6" max="6" width="5.7109375" customWidth="1"/>
    <col min="7" max="7" width="2.42578125" customWidth="1"/>
    <col min="8" max="8" width="6.5703125" customWidth="1"/>
    <col min="9" max="9" width="2.42578125" customWidth="1"/>
    <col min="10" max="10" width="6.28515625" customWidth="1"/>
    <col min="11" max="11" width="2.42578125" customWidth="1"/>
    <col min="12" max="12" width="6.7109375" customWidth="1"/>
    <col min="13" max="13" width="2.42578125" customWidth="1"/>
    <col min="14" max="14" width="7" customWidth="1"/>
    <col min="15" max="15" width="2" customWidth="1"/>
    <col min="16" max="16" width="6.28515625" customWidth="1"/>
    <col min="17" max="17" width="2" customWidth="1"/>
    <col min="18" max="18" width="7" customWidth="1"/>
    <col min="19" max="19" width="3.28515625" customWidth="1"/>
    <col min="20" max="20" width="6.7109375" customWidth="1"/>
    <col min="21" max="21" width="2.140625" customWidth="1"/>
    <col min="22" max="22" width="5.85546875" customWidth="1"/>
    <col min="23" max="23" width="1.85546875" customWidth="1"/>
    <col min="24" max="24" width="6.5703125" customWidth="1"/>
    <col min="25" max="25" width="2.42578125" customWidth="1"/>
    <col min="26" max="26" width="7.140625" customWidth="1"/>
    <col min="27" max="27" width="1.7109375" customWidth="1"/>
    <col min="28" max="28" width="7.42578125" bestFit="1" customWidth="1"/>
    <col min="29" max="29" width="2.42578125" customWidth="1"/>
    <col min="30" max="30" width="9.5703125" customWidth="1"/>
    <col min="31" max="31" width="2.42578125" customWidth="1"/>
    <col min="32" max="32" width="7.42578125" bestFit="1" customWidth="1"/>
    <col min="33" max="33" width="2.42578125" customWidth="1"/>
  </cols>
  <sheetData>
    <row r="1" spans="1:33" ht="15" x14ac:dyDescent="0.2">
      <c r="A1" s="3007" t="s">
        <v>2696</v>
      </c>
      <c r="B1" s="3008"/>
      <c r="C1" s="3008"/>
      <c r="D1" s="3008"/>
      <c r="E1" s="3008"/>
      <c r="F1" s="3008"/>
      <c r="G1" s="3008"/>
      <c r="H1" s="3008"/>
      <c r="I1" s="3008"/>
      <c r="J1" s="3008"/>
      <c r="K1" s="3008"/>
      <c r="L1" s="3008"/>
      <c r="M1" s="3008"/>
      <c r="N1" s="3008"/>
      <c r="O1" s="3008"/>
      <c r="P1" s="3008"/>
      <c r="Q1" s="3008"/>
      <c r="R1" s="3026"/>
      <c r="S1" s="3026"/>
      <c r="T1" s="3026"/>
      <c r="U1" s="3026"/>
      <c r="V1" s="3008"/>
      <c r="W1" s="3008"/>
      <c r="X1" s="3008"/>
      <c r="Y1" s="3008"/>
      <c r="Z1" s="3026"/>
      <c r="AA1" s="3026"/>
      <c r="AB1" s="3009"/>
      <c r="AC1" s="3009"/>
      <c r="AD1" s="5820" t="s">
        <v>5003</v>
      </c>
      <c r="AE1" s="5820"/>
      <c r="AF1" s="5820"/>
      <c r="AG1" s="5820"/>
    </row>
    <row r="2" spans="1:33" ht="15" x14ac:dyDescent="0.2">
      <c r="A2" s="3011" t="s">
        <v>2684</v>
      </c>
      <c r="B2" s="3028"/>
      <c r="C2" s="3028"/>
      <c r="D2" s="3008"/>
      <c r="E2" s="3008"/>
      <c r="F2" s="3008"/>
      <c r="G2" s="3008"/>
      <c r="H2" s="3008"/>
      <c r="I2" s="3008"/>
      <c r="J2" s="3008"/>
      <c r="K2" s="3008"/>
      <c r="L2" s="3008"/>
      <c r="M2" s="3008"/>
      <c r="N2" s="3008"/>
      <c r="O2" s="3008"/>
      <c r="P2" s="3008"/>
      <c r="Q2" s="3008"/>
      <c r="R2" s="3026"/>
      <c r="S2" s="3026"/>
      <c r="T2" s="3026"/>
      <c r="U2" s="3026"/>
      <c r="V2" s="3008"/>
      <c r="W2" s="3008"/>
      <c r="X2" s="3008"/>
      <c r="Y2" s="3008"/>
      <c r="Z2" s="3012"/>
      <c r="AA2" s="3012"/>
      <c r="AB2" s="3012"/>
      <c r="AC2" s="3012"/>
      <c r="AD2" s="3023"/>
      <c r="AE2" s="3023"/>
      <c r="AF2" s="3026"/>
      <c r="AG2" s="3026"/>
    </row>
    <row r="3" spans="1:33" ht="14.25" x14ac:dyDescent="0.2">
      <c r="A3" s="3008"/>
      <c r="B3" s="3008"/>
      <c r="C3" s="3008"/>
      <c r="D3" s="3008"/>
      <c r="E3" s="3008"/>
      <c r="F3" s="3008"/>
      <c r="G3" s="3008"/>
      <c r="H3" s="3008"/>
      <c r="I3" s="3008"/>
      <c r="J3" s="3008"/>
      <c r="K3" s="3008"/>
      <c r="L3" s="3008"/>
      <c r="M3" s="3008"/>
      <c r="N3" s="3008"/>
      <c r="O3" s="3008"/>
      <c r="P3" s="3008"/>
      <c r="Q3" s="3008"/>
      <c r="R3" s="3008"/>
      <c r="S3" s="3008"/>
      <c r="T3" s="3008"/>
      <c r="U3" s="3008"/>
      <c r="V3" s="3008"/>
      <c r="W3" s="3008"/>
      <c r="X3" s="3008"/>
      <c r="Y3" s="3008"/>
      <c r="Z3" s="3008"/>
      <c r="AA3" s="3008"/>
      <c r="AB3" s="3008"/>
      <c r="AC3" s="3008"/>
      <c r="AD3" s="3023"/>
      <c r="AE3" s="3023"/>
      <c r="AF3" s="3026"/>
      <c r="AG3" s="3026"/>
    </row>
    <row r="4" spans="1:33" ht="20.100000000000001" customHeight="1" x14ac:dyDescent="0.2">
      <c r="A4" s="3021" t="s">
        <v>2698</v>
      </c>
      <c r="B4" s="5821" t="s">
        <v>2672</v>
      </c>
      <c r="C4" s="5821"/>
      <c r="D4" s="5821" t="s">
        <v>2699</v>
      </c>
      <c r="E4" s="5821"/>
      <c r="F4" s="5821" t="s">
        <v>2700</v>
      </c>
      <c r="G4" s="5821"/>
      <c r="H4" s="5821" t="s">
        <v>2699</v>
      </c>
      <c r="I4" s="5821"/>
      <c r="J4" s="5821" t="s">
        <v>2674</v>
      </c>
      <c r="K4" s="5821"/>
      <c r="L4" s="5821" t="s">
        <v>2699</v>
      </c>
      <c r="M4" s="5821"/>
      <c r="N4" s="5821" t="s">
        <v>2701</v>
      </c>
      <c r="O4" s="5821"/>
      <c r="P4" s="5821" t="s">
        <v>2699</v>
      </c>
      <c r="Q4" s="5821"/>
      <c r="R4" s="5821" t="s">
        <v>2676</v>
      </c>
      <c r="S4" s="5821"/>
      <c r="T4" s="5821" t="s">
        <v>2699</v>
      </c>
      <c r="U4" s="5821"/>
      <c r="V4" s="5821" t="s">
        <v>2677</v>
      </c>
      <c r="W4" s="5821"/>
      <c r="X4" s="5821" t="s">
        <v>2699</v>
      </c>
      <c r="Y4" s="5821"/>
      <c r="Z4" s="5821" t="s">
        <v>2678</v>
      </c>
      <c r="AA4" s="5821"/>
      <c r="AB4" s="5821" t="s">
        <v>2699</v>
      </c>
      <c r="AC4" s="5821"/>
      <c r="AD4" s="5821" t="s">
        <v>2679</v>
      </c>
      <c r="AE4" s="5821"/>
      <c r="AF4" s="5814" t="s">
        <v>2699</v>
      </c>
      <c r="AG4" s="5814"/>
    </row>
    <row r="5" spans="1:33" ht="20.100000000000001" customHeight="1" x14ac:dyDescent="0.2">
      <c r="A5" s="5265">
        <v>2012</v>
      </c>
      <c r="B5" s="5266">
        <v>17669</v>
      </c>
      <c r="C5" s="5266"/>
      <c r="D5" s="5292">
        <v>2.1223611975776784</v>
      </c>
      <c r="E5" s="5292"/>
      <c r="F5" s="5266">
        <v>603</v>
      </c>
      <c r="G5" s="5266"/>
      <c r="H5" s="5292">
        <v>-7.9601990049751246</v>
      </c>
      <c r="I5" s="5292"/>
      <c r="J5" s="5266">
        <v>501</v>
      </c>
      <c r="K5" s="5266"/>
      <c r="L5" s="5292">
        <v>5.3892215568862278</v>
      </c>
      <c r="M5" s="5292"/>
      <c r="N5" s="5266">
        <v>682</v>
      </c>
      <c r="O5" s="5266"/>
      <c r="P5" s="5292">
        <v>2.4926686217008798</v>
      </c>
      <c r="Q5" s="5292"/>
      <c r="R5" s="5266">
        <v>417</v>
      </c>
      <c r="S5" s="5266"/>
      <c r="T5" s="5292">
        <v>18.225419664268586</v>
      </c>
      <c r="U5" s="5292"/>
      <c r="V5" s="5266">
        <v>552</v>
      </c>
      <c r="W5" s="5266"/>
      <c r="X5" s="5292">
        <v>6.7028985507246377</v>
      </c>
      <c r="Y5" s="5292"/>
      <c r="Z5" s="5266">
        <v>212</v>
      </c>
      <c r="AA5" s="5266"/>
      <c r="AB5" s="5292">
        <v>2.358490566037736</v>
      </c>
      <c r="AC5" s="5292"/>
      <c r="AD5" s="5266">
        <v>309</v>
      </c>
      <c r="AE5" s="5266"/>
      <c r="AF5" s="5292">
        <v>2.5889967637540452</v>
      </c>
      <c r="AG5" s="5579"/>
    </row>
    <row r="6" spans="1:33" ht="20.100000000000001" customHeight="1" x14ac:dyDescent="0.2">
      <c r="A6" s="5267">
        <v>2013</v>
      </c>
      <c r="B6" s="5268">
        <v>18199</v>
      </c>
      <c r="C6" s="5268"/>
      <c r="D6" s="5294">
        <v>2.9</v>
      </c>
      <c r="E6" s="5294"/>
      <c r="F6" s="5268">
        <v>605</v>
      </c>
      <c r="G6" s="5268"/>
      <c r="H6" s="5294">
        <v>0.3</v>
      </c>
      <c r="I6" s="5294"/>
      <c r="J6" s="5268">
        <v>567</v>
      </c>
      <c r="K6" s="5268"/>
      <c r="L6" s="5294">
        <v>11.6</v>
      </c>
      <c r="M6" s="5294"/>
      <c r="N6" s="5268">
        <v>696</v>
      </c>
      <c r="O6" s="5268"/>
      <c r="P6" s="5294">
        <v>2</v>
      </c>
      <c r="Q6" s="5294"/>
      <c r="R6" s="5268">
        <v>402</v>
      </c>
      <c r="S6" s="5268"/>
      <c r="T6" s="5294">
        <v>-3.6</v>
      </c>
      <c r="U6" s="5294"/>
      <c r="V6" s="5268">
        <v>582</v>
      </c>
      <c r="W6" s="5268"/>
      <c r="X6" s="5294">
        <v>5.2</v>
      </c>
      <c r="Y6" s="5294"/>
      <c r="Z6" s="5268">
        <v>223</v>
      </c>
      <c r="AA6" s="5268"/>
      <c r="AB6" s="5294">
        <v>4.9000000000000004</v>
      </c>
      <c r="AC6" s="5294"/>
      <c r="AD6" s="5268">
        <v>323</v>
      </c>
      <c r="AE6" s="5268"/>
      <c r="AF6" s="5294">
        <v>4.3</v>
      </c>
      <c r="AG6" s="5580"/>
    </row>
    <row r="7" spans="1:33" ht="15" customHeight="1" x14ac:dyDescent="0.2">
      <c r="A7" s="3013"/>
      <c r="B7" s="3014"/>
      <c r="C7" s="3014"/>
      <c r="D7" s="3014"/>
      <c r="E7" s="3014"/>
      <c r="F7" s="3014"/>
      <c r="G7" s="3014"/>
      <c r="H7" s="3014"/>
      <c r="I7" s="3014"/>
      <c r="J7" s="3014"/>
      <c r="K7" s="3014"/>
      <c r="L7" s="3014"/>
      <c r="M7" s="3014"/>
      <c r="N7" s="3014"/>
      <c r="O7" s="3014"/>
      <c r="P7" s="3029"/>
      <c r="Q7" s="3029"/>
      <c r="R7" s="3014"/>
      <c r="S7" s="3014"/>
      <c r="T7" s="3014"/>
      <c r="U7" s="3014"/>
      <c r="V7" s="3014"/>
      <c r="W7" s="3014"/>
      <c r="X7" s="3014"/>
      <c r="Y7" s="3014"/>
      <c r="Z7" s="3014"/>
      <c r="AA7" s="3014"/>
      <c r="AB7" s="3014"/>
      <c r="AC7" s="3014"/>
      <c r="AD7" s="3015"/>
      <c r="AE7" s="3015"/>
      <c r="AF7" s="3030"/>
      <c r="AG7" s="3030"/>
    </row>
    <row r="8" spans="1:33" ht="17.25" customHeight="1" x14ac:dyDescent="0.2">
      <c r="A8" s="5823" t="s">
        <v>2702</v>
      </c>
      <c r="B8" s="5823"/>
      <c r="C8" s="5823"/>
      <c r="D8" s="5823"/>
      <c r="E8" s="5823"/>
      <c r="F8" s="5823"/>
      <c r="G8" s="5823"/>
      <c r="H8" s="5823"/>
      <c r="I8" s="5823"/>
      <c r="J8" s="5823"/>
      <c r="K8" s="5823"/>
      <c r="L8" s="5823"/>
      <c r="M8" s="5823"/>
      <c r="N8" s="5823"/>
      <c r="O8" s="5823"/>
      <c r="P8" s="5823"/>
      <c r="Q8" s="5823"/>
      <c r="R8" s="5823"/>
      <c r="S8" s="5823"/>
      <c r="T8" s="5823"/>
      <c r="U8" s="5823"/>
      <c r="V8" s="5823"/>
      <c r="W8" s="5823"/>
      <c r="X8" s="5823"/>
      <c r="Y8" s="5823"/>
      <c r="Z8" s="5823"/>
      <c r="AA8" s="5823"/>
      <c r="AB8" s="5823"/>
      <c r="AC8" s="5823"/>
      <c r="AD8" s="5823"/>
      <c r="AE8" s="5823"/>
      <c r="AF8" s="5823"/>
      <c r="AG8" s="5823"/>
    </row>
    <row r="9" spans="1:33" ht="15" customHeight="1" x14ac:dyDescent="0.2"/>
    <row r="10" spans="1:33" ht="15" customHeight="1" x14ac:dyDescent="0.2"/>
    <row r="13" spans="1:33" ht="27.75" customHeight="1" x14ac:dyDescent="0.2"/>
  </sheetData>
  <mergeCells count="18">
    <mergeCell ref="Z4:AA4"/>
    <mergeCell ref="AB4:AC4"/>
    <mergeCell ref="AD4:AE4"/>
    <mergeCell ref="A8:AG8"/>
    <mergeCell ref="AD1:AG1"/>
    <mergeCell ref="B4:C4"/>
    <mergeCell ref="D4:E4"/>
    <mergeCell ref="F4:G4"/>
    <mergeCell ref="H4:I4"/>
    <mergeCell ref="J4:K4"/>
    <mergeCell ref="L4:M4"/>
    <mergeCell ref="N4:O4"/>
    <mergeCell ref="P4:Q4"/>
    <mergeCell ref="R4:S4"/>
    <mergeCell ref="AF4:AG4"/>
    <mergeCell ref="T4:U4"/>
    <mergeCell ref="V4:W4"/>
    <mergeCell ref="X4:Y4"/>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&amp;R&amp;"Tahoma,Normal"283</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rgb="FFEB700B"/>
  </sheetPr>
  <dimension ref="A1:AG9"/>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6.28515625" customWidth="1"/>
    <col min="2" max="2" width="9" customWidth="1"/>
    <col min="3" max="3" width="1.5703125" customWidth="1"/>
    <col min="4" max="4" width="6.42578125" customWidth="1"/>
    <col min="5" max="5" width="1.28515625" customWidth="1"/>
    <col min="6" max="6" width="7.42578125" customWidth="1"/>
    <col min="7" max="7" width="1.42578125" customWidth="1"/>
    <col min="8" max="8" width="6.85546875" customWidth="1"/>
    <col min="9" max="9" width="3" customWidth="1"/>
    <col min="10" max="10" width="7.5703125" customWidth="1"/>
    <col min="11" max="11" width="2" customWidth="1"/>
    <col min="12" max="12" width="6.140625" customWidth="1"/>
    <col min="13" max="13" width="2.85546875" customWidth="1"/>
    <col min="14" max="14" width="7.5703125" customWidth="1"/>
    <col min="15" max="15" width="2.140625" customWidth="1"/>
    <col min="16" max="16" width="6.5703125" customWidth="1"/>
    <col min="17" max="17" width="1.7109375" customWidth="1"/>
    <col min="18" max="18" width="7.7109375" customWidth="1"/>
    <col min="19" max="19" width="2.28515625" customWidth="1"/>
    <col min="20" max="20" width="6.28515625" customWidth="1"/>
    <col min="21" max="21" width="1.7109375" customWidth="1"/>
    <col min="22" max="22" width="7.85546875" customWidth="1"/>
    <col min="23" max="23" width="1.5703125" customWidth="1"/>
    <col min="24" max="24" width="6" customWidth="1"/>
    <col min="25" max="25" width="1.5703125" customWidth="1"/>
    <col min="26" max="26" width="7.42578125" customWidth="1"/>
    <col min="27" max="27" width="1.140625" customWidth="1"/>
    <col min="28" max="28" width="6.140625" customWidth="1"/>
    <col min="29" max="29" width="1.140625" customWidth="1"/>
    <col min="30" max="30" width="8.85546875" customWidth="1"/>
    <col min="31" max="31" width="1.140625" customWidth="1"/>
    <col min="32" max="32" width="6.42578125" customWidth="1"/>
    <col min="33" max="33" width="2.42578125" customWidth="1"/>
  </cols>
  <sheetData>
    <row r="1" spans="1:33" ht="15" x14ac:dyDescent="0.2">
      <c r="A1" s="3007" t="s">
        <v>2703</v>
      </c>
      <c r="B1" s="3008"/>
      <c r="C1" s="3008"/>
      <c r="D1" s="3008"/>
      <c r="E1" s="3008"/>
      <c r="F1" s="3008"/>
      <c r="G1" s="3008"/>
      <c r="H1" s="3008"/>
      <c r="I1" s="3008"/>
      <c r="J1" s="3008"/>
      <c r="K1" s="3008"/>
      <c r="L1" s="3008"/>
      <c r="M1" s="3008"/>
      <c r="N1" s="3008"/>
      <c r="O1" s="3008"/>
      <c r="P1" s="3008"/>
      <c r="Q1" s="3008"/>
      <c r="R1" s="2125"/>
      <c r="S1" s="2125"/>
      <c r="T1" s="2125"/>
      <c r="U1" s="2125"/>
      <c r="V1" s="3008"/>
      <c r="W1" s="3008"/>
      <c r="X1" s="3008"/>
      <c r="Y1" s="3008"/>
      <c r="Z1" s="2125"/>
      <c r="AA1" s="2125"/>
      <c r="AB1" s="4938"/>
      <c r="AC1" s="4938"/>
      <c r="AD1" s="5820" t="s">
        <v>5004</v>
      </c>
      <c r="AE1" s="5820"/>
      <c r="AF1" s="5820"/>
      <c r="AG1" s="5820"/>
    </row>
    <row r="2" spans="1:33" ht="15" x14ac:dyDescent="0.2">
      <c r="A2" s="3011" t="s">
        <v>2684</v>
      </c>
      <c r="B2" s="3031"/>
      <c r="C2" s="3031"/>
      <c r="D2" s="3008"/>
      <c r="E2" s="3008"/>
      <c r="F2" s="3008"/>
      <c r="G2" s="3008"/>
      <c r="H2" s="3008"/>
      <c r="I2" s="3008"/>
      <c r="J2" s="3008"/>
      <c r="K2" s="3008"/>
      <c r="L2" s="3008"/>
      <c r="M2" s="3008"/>
      <c r="N2" s="3008"/>
      <c r="O2" s="3008"/>
      <c r="P2" s="3008"/>
      <c r="Q2" s="3008"/>
      <c r="R2" s="2125"/>
      <c r="S2" s="2125"/>
      <c r="T2" s="2125"/>
      <c r="U2" s="2125"/>
      <c r="V2" s="3008"/>
      <c r="W2" s="3008"/>
      <c r="X2" s="3008"/>
      <c r="Y2" s="3008"/>
      <c r="Z2" s="3012"/>
      <c r="AA2" s="3012"/>
      <c r="AB2" s="3012"/>
      <c r="AC2" s="3012"/>
      <c r="AD2" s="3023"/>
      <c r="AE2" s="3023"/>
      <c r="AF2" s="2125"/>
      <c r="AG2" s="2125"/>
    </row>
    <row r="3" spans="1:33" ht="13.5" customHeight="1" x14ac:dyDescent="0.2">
      <c r="A3" s="3008"/>
      <c r="B3" s="3008"/>
      <c r="C3" s="3008"/>
      <c r="D3" s="3008"/>
      <c r="E3" s="3008"/>
      <c r="F3" s="3008"/>
      <c r="G3" s="3008"/>
      <c r="H3" s="3008"/>
      <c r="I3" s="3008"/>
      <c r="J3" s="3008"/>
      <c r="K3" s="3008"/>
      <c r="L3" s="3008"/>
      <c r="M3" s="3008"/>
      <c r="N3" s="3008"/>
      <c r="O3" s="3008"/>
      <c r="P3" s="3008"/>
      <c r="Q3" s="3008"/>
      <c r="R3" s="3008"/>
      <c r="S3" s="3008"/>
      <c r="T3" s="3008"/>
      <c r="U3" s="3008"/>
      <c r="V3" s="3008"/>
      <c r="W3" s="3008"/>
      <c r="X3" s="3008"/>
      <c r="Y3" s="3008"/>
      <c r="Z3" s="3008"/>
      <c r="AA3" s="3008"/>
      <c r="AB3" s="3008"/>
      <c r="AC3" s="3008"/>
      <c r="AD3" s="3023"/>
      <c r="AE3" s="3023"/>
      <c r="AF3" s="2125"/>
      <c r="AG3" s="2125"/>
    </row>
    <row r="4" spans="1:33" ht="18.75" customHeight="1" x14ac:dyDescent="0.2">
      <c r="A4" s="4943" t="s">
        <v>2698</v>
      </c>
      <c r="B4" s="5814" t="s">
        <v>2672</v>
      </c>
      <c r="C4" s="5814"/>
      <c r="D4" s="5814" t="s">
        <v>2699</v>
      </c>
      <c r="E4" s="5814"/>
      <c r="F4" s="5814" t="s">
        <v>2700</v>
      </c>
      <c r="G4" s="5814"/>
      <c r="H4" s="5814" t="s">
        <v>2699</v>
      </c>
      <c r="I4" s="5814"/>
      <c r="J4" s="5814" t="s">
        <v>2674</v>
      </c>
      <c r="K4" s="5814"/>
      <c r="L4" s="5814" t="s">
        <v>2699</v>
      </c>
      <c r="M4" s="5814"/>
      <c r="N4" s="5814" t="s">
        <v>2701</v>
      </c>
      <c r="O4" s="5814"/>
      <c r="P4" s="5814" t="s">
        <v>2699</v>
      </c>
      <c r="Q4" s="5814"/>
      <c r="R4" s="5814" t="s">
        <v>2676</v>
      </c>
      <c r="S4" s="5814"/>
      <c r="T4" s="5814" t="s">
        <v>2699</v>
      </c>
      <c r="U4" s="5814"/>
      <c r="V4" s="5814" t="s">
        <v>2677</v>
      </c>
      <c r="W4" s="5814"/>
      <c r="X4" s="5814" t="s">
        <v>2699</v>
      </c>
      <c r="Y4" s="5814"/>
      <c r="Z4" s="5814" t="s">
        <v>2678</v>
      </c>
      <c r="AA4" s="5814"/>
      <c r="AB4" s="5814" t="s">
        <v>2699</v>
      </c>
      <c r="AC4" s="5814"/>
      <c r="AD4" s="5814" t="s">
        <v>2679</v>
      </c>
      <c r="AE4" s="5814"/>
      <c r="AF4" s="5814" t="s">
        <v>2699</v>
      </c>
      <c r="AG4" s="5814"/>
    </row>
    <row r="5" spans="1:33" ht="24.75" customHeight="1" x14ac:dyDescent="0.2">
      <c r="A5" s="5265">
        <v>2012</v>
      </c>
      <c r="B5" s="5576">
        <v>660546</v>
      </c>
      <c r="C5" s="5576"/>
      <c r="D5" s="5577">
        <v>1.4209457024946031</v>
      </c>
      <c r="E5" s="5577"/>
      <c r="F5" s="5576">
        <v>49194</v>
      </c>
      <c r="G5" s="5576"/>
      <c r="H5" s="5577">
        <v>0.62202707647274058</v>
      </c>
      <c r="I5" s="5577"/>
      <c r="J5" s="5576">
        <v>9743</v>
      </c>
      <c r="K5" s="5576"/>
      <c r="L5" s="5577">
        <v>-3.1509801909062918</v>
      </c>
      <c r="M5" s="5577"/>
      <c r="N5" s="5576">
        <v>23570</v>
      </c>
      <c r="O5" s="5576"/>
      <c r="P5" s="5577">
        <v>0.53033517182859569</v>
      </c>
      <c r="Q5" s="5577"/>
      <c r="R5" s="5576">
        <v>9185</v>
      </c>
      <c r="S5" s="5576"/>
      <c r="T5" s="5577">
        <v>11.867174741426238</v>
      </c>
      <c r="U5" s="5577"/>
      <c r="V5" s="5576">
        <v>16576</v>
      </c>
      <c r="W5" s="5576"/>
      <c r="X5" s="5577">
        <v>5.5381274131274134</v>
      </c>
      <c r="Y5" s="5577"/>
      <c r="Z5" s="5576">
        <v>3809</v>
      </c>
      <c r="AA5" s="5576"/>
      <c r="AB5" s="5577">
        <v>-0.10501443948542925</v>
      </c>
      <c r="AC5" s="5577"/>
      <c r="AD5" s="5576">
        <v>10810</v>
      </c>
      <c r="AE5" s="5576"/>
      <c r="AF5" s="5577">
        <v>3.7187789084181313</v>
      </c>
      <c r="AG5" s="5293"/>
    </row>
    <row r="6" spans="1:33" ht="27" customHeight="1" x14ac:dyDescent="0.2">
      <c r="A6" s="5267">
        <v>2013</v>
      </c>
      <c r="B6" s="5289">
        <v>672296</v>
      </c>
      <c r="C6" s="5289"/>
      <c r="D6" s="5578">
        <v>1.7</v>
      </c>
      <c r="E6" s="5578"/>
      <c r="F6" s="5289">
        <v>48844</v>
      </c>
      <c r="G6" s="5289"/>
      <c r="H6" s="5578">
        <v>0.7</v>
      </c>
      <c r="I6" s="5578"/>
      <c r="J6" s="5289">
        <v>11383</v>
      </c>
      <c r="K6" s="5289"/>
      <c r="L6" s="5578">
        <v>14.4</v>
      </c>
      <c r="M6" s="5578"/>
      <c r="N6" s="5289">
        <v>23670</v>
      </c>
      <c r="O6" s="5289"/>
      <c r="P6" s="5578">
        <v>0.4</v>
      </c>
      <c r="Q6" s="5578"/>
      <c r="R6" s="5289">
        <v>9495</v>
      </c>
      <c r="S6" s="5289"/>
      <c r="T6" s="5578">
        <v>3.3</v>
      </c>
      <c r="U6" s="5578"/>
      <c r="V6" s="5289">
        <v>17244</v>
      </c>
      <c r="W6" s="5289"/>
      <c r="X6" s="5578">
        <v>3.9</v>
      </c>
      <c r="Y6" s="5578"/>
      <c r="Z6" s="5289">
        <v>3952</v>
      </c>
      <c r="AA6" s="5289"/>
      <c r="AB6" s="5578">
        <v>3.6</v>
      </c>
      <c r="AC6" s="5578"/>
      <c r="AD6" s="5289">
        <v>11424</v>
      </c>
      <c r="AE6" s="5289"/>
      <c r="AF6" s="5578">
        <v>5.4</v>
      </c>
      <c r="AG6" s="5295"/>
    </row>
    <row r="7" spans="1:33" ht="14.25" x14ac:dyDescent="0.2">
      <c r="A7" s="3013"/>
      <c r="B7" s="3014"/>
      <c r="C7" s="3014"/>
      <c r="D7" s="3014"/>
      <c r="E7" s="3014"/>
      <c r="F7" s="3014"/>
      <c r="G7" s="3014"/>
      <c r="H7" s="3014"/>
      <c r="I7" s="3014"/>
      <c r="J7" s="3014"/>
      <c r="K7" s="3014"/>
      <c r="L7" s="3014"/>
      <c r="M7" s="3014"/>
      <c r="N7" s="3014"/>
      <c r="O7" s="3014"/>
      <c r="P7" s="3014"/>
      <c r="Q7" s="3014"/>
      <c r="R7" s="3014"/>
      <c r="S7" s="3014"/>
      <c r="T7" s="3014"/>
      <c r="U7" s="3014"/>
      <c r="V7" s="3014"/>
      <c r="W7" s="3014"/>
      <c r="X7" s="3014"/>
      <c r="Y7" s="3014"/>
      <c r="Z7" s="3014"/>
      <c r="AA7" s="3014"/>
      <c r="AB7" s="3014"/>
      <c r="AC7" s="3014"/>
      <c r="AD7" s="3023"/>
      <c r="AE7" s="3023"/>
      <c r="AF7" s="2125"/>
      <c r="AG7" s="2125"/>
    </row>
    <row r="8" spans="1:33" ht="14.25" customHeight="1" x14ac:dyDescent="0.2">
      <c r="A8" s="5819" t="s">
        <v>2680</v>
      </c>
      <c r="B8" s="5819"/>
      <c r="C8" s="5819"/>
      <c r="D8" s="5819"/>
      <c r="E8" s="5819"/>
      <c r="F8" s="5819"/>
      <c r="G8" s="5819"/>
      <c r="H8" s="5819"/>
      <c r="I8" s="5819"/>
      <c r="J8" s="5819"/>
      <c r="K8" s="5819"/>
      <c r="L8" s="5819"/>
      <c r="M8" s="5819"/>
      <c r="N8" s="5819"/>
      <c r="O8" s="5819"/>
      <c r="P8" s="5819"/>
      <c r="Q8" s="5819"/>
      <c r="R8" s="5819"/>
      <c r="S8" s="5819"/>
      <c r="T8" s="5819"/>
      <c r="U8" s="5819"/>
      <c r="V8" s="5819"/>
      <c r="W8" s="5819"/>
      <c r="X8" s="5819"/>
      <c r="Y8" s="5819"/>
      <c r="Z8" s="5819"/>
      <c r="AA8" s="5819"/>
      <c r="AB8" s="5819"/>
      <c r="AC8" s="5819"/>
      <c r="AD8" s="5819"/>
      <c r="AE8" s="5819"/>
      <c r="AF8" s="5819"/>
      <c r="AG8" s="2125"/>
    </row>
    <row r="9" spans="1:33" ht="14.25" customHeight="1" x14ac:dyDescent="0.2">
      <c r="A9" s="5819"/>
      <c r="B9" s="5819"/>
      <c r="C9" s="5819"/>
      <c r="D9" s="5819"/>
      <c r="E9" s="5819"/>
      <c r="F9" s="5819"/>
      <c r="G9" s="5819"/>
      <c r="H9" s="5819"/>
      <c r="I9" s="5819"/>
      <c r="J9" s="5819"/>
      <c r="K9" s="5819"/>
      <c r="L9" s="5819"/>
      <c r="M9" s="5819"/>
      <c r="N9" s="5819"/>
      <c r="O9" s="5819"/>
      <c r="P9" s="5819"/>
      <c r="Q9" s="5819"/>
      <c r="R9" s="5819"/>
      <c r="S9" s="5819"/>
      <c r="T9" s="5819"/>
      <c r="U9" s="5819"/>
      <c r="V9" s="5819"/>
      <c r="W9" s="5819"/>
      <c r="X9" s="5819"/>
      <c r="Y9" s="5819"/>
      <c r="Z9" s="5819"/>
      <c r="AA9" s="5819"/>
      <c r="AB9" s="5819"/>
      <c r="AC9" s="5819"/>
      <c r="AD9" s="5819"/>
      <c r="AE9" s="5819"/>
      <c r="AF9" s="5819"/>
      <c r="AG9" s="2125"/>
    </row>
  </sheetData>
  <mergeCells count="18">
    <mergeCell ref="A8:AF9"/>
    <mergeCell ref="T4:U4"/>
    <mergeCell ref="V4:W4"/>
    <mergeCell ref="X4:Y4"/>
    <mergeCell ref="Z4:AA4"/>
    <mergeCell ref="AB4:AC4"/>
    <mergeCell ref="AD4:AE4"/>
    <mergeCell ref="AD1:AG1"/>
    <mergeCell ref="B4:C4"/>
    <mergeCell ref="D4:E4"/>
    <mergeCell ref="F4:G4"/>
    <mergeCell ref="H4:I4"/>
    <mergeCell ref="J4:K4"/>
    <mergeCell ref="L4:M4"/>
    <mergeCell ref="N4:O4"/>
    <mergeCell ref="P4:Q4"/>
    <mergeCell ref="R4:S4"/>
    <mergeCell ref="AF4:AG4"/>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&amp;L&amp;"Tahoma,Normal"284</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EB700B"/>
  </sheetPr>
  <dimension ref="A1:AA1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7.28515625" customWidth="1"/>
    <col min="2" max="2" width="6.7109375" customWidth="1"/>
    <col min="3" max="3" width="3" customWidth="1"/>
    <col min="4" max="4" width="5" customWidth="1"/>
    <col min="5" max="5" width="2.7109375" customWidth="1"/>
    <col min="6" max="6" width="7.85546875" customWidth="1"/>
    <col min="7" max="7" width="2.7109375" customWidth="1"/>
    <col min="8" max="8" width="5" bestFit="1" customWidth="1"/>
    <col min="9" max="9" width="2.42578125" customWidth="1"/>
    <col min="10" max="10" width="7.42578125" customWidth="1"/>
    <col min="11" max="11" width="4.42578125" customWidth="1"/>
    <col min="12" max="12" width="5.140625" customWidth="1"/>
    <col min="13" max="13" width="2.42578125" customWidth="1"/>
    <col min="14" max="14" width="7.28515625" customWidth="1"/>
    <col min="15" max="15" width="2.7109375" customWidth="1"/>
    <col min="16" max="16" width="4.85546875" bestFit="1" customWidth="1"/>
    <col min="17" max="17" width="2.42578125" customWidth="1"/>
    <col min="18" max="18" width="6.5703125" customWidth="1"/>
    <col min="19" max="19" width="2.140625" customWidth="1"/>
    <col min="20" max="20" width="4.85546875" bestFit="1" customWidth="1"/>
    <col min="21" max="21" width="2.42578125" customWidth="1"/>
    <col min="22" max="22" width="7.140625" customWidth="1"/>
    <col min="23" max="23" width="1.85546875" customWidth="1"/>
    <col min="24" max="24" width="5" bestFit="1" customWidth="1"/>
    <col min="25" max="25" width="2.28515625" customWidth="1"/>
    <col min="26" max="26" width="10" customWidth="1"/>
    <col min="27" max="27" width="4.28515625" customWidth="1"/>
  </cols>
  <sheetData>
    <row r="1" spans="1:27" ht="15" x14ac:dyDescent="0.2">
      <c r="A1" s="3007" t="s">
        <v>2704</v>
      </c>
      <c r="B1" s="3008"/>
      <c r="C1" s="3008"/>
      <c r="D1" s="3008"/>
      <c r="E1" s="3008"/>
      <c r="F1" s="3008"/>
      <c r="G1" s="3008"/>
      <c r="H1" s="3008"/>
      <c r="I1" s="3008"/>
      <c r="J1" s="2125"/>
      <c r="K1" s="2125"/>
      <c r="L1" s="2125"/>
      <c r="M1" s="2125"/>
      <c r="N1" s="2125"/>
      <c r="O1" s="2125"/>
      <c r="P1" s="2125"/>
      <c r="Q1" s="2125"/>
      <c r="R1" s="2125"/>
      <c r="S1" s="2125"/>
      <c r="T1" s="2125"/>
      <c r="U1" s="2125"/>
      <c r="V1" s="2125"/>
      <c r="W1" s="2125"/>
      <c r="X1" s="2125"/>
      <c r="Y1" s="2125"/>
      <c r="Z1" s="5820" t="s">
        <v>5005</v>
      </c>
      <c r="AA1" s="5820"/>
    </row>
    <row r="2" spans="1:27" ht="15" x14ac:dyDescent="0.2">
      <c r="A2" s="3024">
        <v>2012</v>
      </c>
      <c r="B2" s="3008"/>
      <c r="C2" s="3008"/>
      <c r="D2" s="3008"/>
      <c r="E2" s="3008"/>
      <c r="F2" s="3008"/>
      <c r="G2" s="3008"/>
      <c r="H2" s="3008"/>
      <c r="I2" s="3008"/>
      <c r="J2" s="2125"/>
      <c r="K2" s="2125"/>
      <c r="L2" s="2125"/>
      <c r="M2" s="2125"/>
      <c r="N2" s="2125"/>
      <c r="O2" s="2125"/>
      <c r="P2" s="2125"/>
      <c r="Q2" s="2125"/>
      <c r="R2" s="2125"/>
      <c r="S2" s="2125"/>
      <c r="T2" s="2125"/>
      <c r="U2" s="2125"/>
      <c r="V2" s="2125"/>
      <c r="W2" s="2125"/>
      <c r="X2" s="2125"/>
      <c r="Y2" s="2125"/>
      <c r="Z2" s="2125"/>
      <c r="AA2" s="3023"/>
    </row>
    <row r="3" spans="1:27" ht="14.25" x14ac:dyDescent="0.2">
      <c r="A3" s="3008"/>
      <c r="B3" s="3008"/>
      <c r="C3" s="3008"/>
      <c r="D3" s="3008"/>
      <c r="E3" s="3008"/>
      <c r="F3" s="3008"/>
      <c r="G3" s="3008"/>
      <c r="H3" s="3008"/>
      <c r="I3" s="3008"/>
      <c r="J3" s="3008"/>
      <c r="K3" s="3008"/>
      <c r="L3" s="3008"/>
      <c r="M3" s="3008"/>
      <c r="N3" s="3008"/>
      <c r="O3" s="3008"/>
      <c r="P3" s="3008"/>
      <c r="Q3" s="3008"/>
      <c r="R3" s="3008"/>
      <c r="S3" s="3008"/>
      <c r="T3" s="3008"/>
      <c r="U3" s="3008"/>
      <c r="V3" s="3008"/>
      <c r="W3" s="3008"/>
      <c r="X3" s="3008"/>
      <c r="Y3" s="3008"/>
      <c r="Z3" s="3008"/>
      <c r="AA3" s="3023"/>
    </row>
    <row r="4" spans="1:27" ht="20.100000000000001" customHeight="1" x14ac:dyDescent="0.2">
      <c r="A4" s="3032" t="s">
        <v>112</v>
      </c>
      <c r="B4" s="5814" t="s">
        <v>2705</v>
      </c>
      <c r="C4" s="5814"/>
      <c r="D4" s="5814" t="s">
        <v>2706</v>
      </c>
      <c r="E4" s="5814"/>
      <c r="F4" s="5814" t="s">
        <v>2707</v>
      </c>
      <c r="G4" s="5814"/>
      <c r="H4" s="5814" t="s">
        <v>2706</v>
      </c>
      <c r="I4" s="5814"/>
      <c r="J4" s="5814" t="s">
        <v>2708</v>
      </c>
      <c r="K4" s="5814"/>
      <c r="L4" s="5814" t="s">
        <v>2706</v>
      </c>
      <c r="M4" s="5814"/>
      <c r="N4" s="5814" t="s">
        <v>2709</v>
      </c>
      <c r="O4" s="5814"/>
      <c r="P4" s="5814" t="s">
        <v>2706</v>
      </c>
      <c r="Q4" s="5814"/>
      <c r="R4" s="5814" t="s">
        <v>2710</v>
      </c>
      <c r="S4" s="5814"/>
      <c r="T4" s="5814" t="s">
        <v>2706</v>
      </c>
      <c r="U4" s="5814"/>
      <c r="V4" s="5814" t="s">
        <v>2711</v>
      </c>
      <c r="W4" s="5814"/>
      <c r="X4" s="5814" t="s">
        <v>2706</v>
      </c>
      <c r="Y4" s="5814"/>
      <c r="Z4" s="5814" t="s">
        <v>31</v>
      </c>
      <c r="AA4" s="5814"/>
    </row>
    <row r="5" spans="1:27" ht="20.100000000000001" customHeight="1" x14ac:dyDescent="0.2">
      <c r="A5" s="5271" t="s">
        <v>2672</v>
      </c>
      <c r="B5" s="5269">
        <v>1198</v>
      </c>
      <c r="C5" s="5269"/>
      <c r="D5" s="5269">
        <v>6.7802365725281559</v>
      </c>
      <c r="E5" s="5269"/>
      <c r="F5" s="5269">
        <v>1929</v>
      </c>
      <c r="G5" s="5269"/>
      <c r="H5" s="5269">
        <v>10.917426000339578</v>
      </c>
      <c r="I5" s="5269"/>
      <c r="J5" s="5269">
        <v>3163</v>
      </c>
      <c r="K5" s="5269"/>
      <c r="L5" s="5269">
        <v>17.901409247835193</v>
      </c>
      <c r="M5" s="5269"/>
      <c r="N5" s="5269">
        <v>2391</v>
      </c>
      <c r="O5" s="5269"/>
      <c r="P5" s="5269">
        <v>13.532174995755279</v>
      </c>
      <c r="Q5" s="5269"/>
      <c r="R5" s="5269">
        <v>2679</v>
      </c>
      <c r="S5" s="5269"/>
      <c r="T5" s="5269">
        <v>15.162148395494935</v>
      </c>
      <c r="U5" s="5269"/>
      <c r="V5" s="5269">
        <v>6309</v>
      </c>
      <c r="W5" s="5269"/>
      <c r="X5" s="5269">
        <v>35.706604788046867</v>
      </c>
      <c r="Y5" s="5269"/>
      <c r="Z5" s="5272">
        <f>B5+F5+J5+N5+R5+V5</f>
        <v>17669</v>
      </c>
      <c r="AA5" s="5273"/>
    </row>
    <row r="6" spans="1:27" ht="20.100000000000001" customHeight="1" x14ac:dyDescent="0.2">
      <c r="A6" s="3013" t="s">
        <v>2673</v>
      </c>
      <c r="B6" s="3035">
        <v>89</v>
      </c>
      <c r="C6" s="3035"/>
      <c r="D6" s="3035">
        <v>14.759535655058043</v>
      </c>
      <c r="E6" s="3035"/>
      <c r="F6" s="3035">
        <v>119</v>
      </c>
      <c r="G6" s="3035"/>
      <c r="H6" s="3035">
        <v>19.734660033167494</v>
      </c>
      <c r="I6" s="3035"/>
      <c r="J6" s="3035">
        <v>140</v>
      </c>
      <c r="K6" s="3035"/>
      <c r="L6" s="3035">
        <v>23.217247097844112</v>
      </c>
      <c r="M6" s="3035"/>
      <c r="N6" s="3035">
        <v>106</v>
      </c>
      <c r="O6" s="3035"/>
      <c r="P6" s="3035">
        <v>17.5787728026534</v>
      </c>
      <c r="Q6" s="3035"/>
      <c r="R6" s="3035">
        <v>96</v>
      </c>
      <c r="S6" s="3035"/>
      <c r="T6" s="3035">
        <v>15.920398009950249</v>
      </c>
      <c r="U6" s="3035"/>
      <c r="V6" s="3035">
        <v>53</v>
      </c>
      <c r="W6" s="3035"/>
      <c r="X6" s="3035">
        <v>8.7893864013267002</v>
      </c>
      <c r="Y6" s="3035"/>
      <c r="Z6" s="5274">
        <f>B6+F6+J6+N6+R6+V6</f>
        <v>603</v>
      </c>
      <c r="AA6" s="5275"/>
    </row>
    <row r="7" spans="1:27" ht="20.100000000000001" customHeight="1" x14ac:dyDescent="0.2">
      <c r="A7" s="3013" t="s">
        <v>2675</v>
      </c>
      <c r="B7" s="3035">
        <v>40</v>
      </c>
      <c r="C7" s="3035"/>
      <c r="D7" s="3035">
        <v>5.8651026392961878</v>
      </c>
      <c r="E7" s="3035"/>
      <c r="F7" s="3035">
        <v>52</v>
      </c>
      <c r="G7" s="3035"/>
      <c r="H7" s="3035">
        <v>7.6246334310850443</v>
      </c>
      <c r="I7" s="3035"/>
      <c r="J7" s="3035">
        <v>72</v>
      </c>
      <c r="K7" s="3035"/>
      <c r="L7" s="3035">
        <v>10.557184750733137</v>
      </c>
      <c r="M7" s="3035"/>
      <c r="N7" s="3035">
        <v>51</v>
      </c>
      <c r="O7" s="3035"/>
      <c r="P7" s="3035">
        <v>7.4780058651026398</v>
      </c>
      <c r="Q7" s="3035"/>
      <c r="R7" s="3035">
        <v>110</v>
      </c>
      <c r="S7" s="3035"/>
      <c r="T7" s="3035">
        <v>16.129032258064516</v>
      </c>
      <c r="U7" s="3035"/>
      <c r="V7" s="3035">
        <v>357</v>
      </c>
      <c r="W7" s="3035"/>
      <c r="X7" s="3035">
        <v>52.346041055718473</v>
      </c>
      <c r="Y7" s="3035"/>
      <c r="Z7" s="5274">
        <f t="shared" ref="Z7:Z12" si="0">B7+F7+J7+N7+R7+V7</f>
        <v>682</v>
      </c>
      <c r="AA7" s="5275"/>
    </row>
    <row r="8" spans="1:27" ht="20.100000000000001" customHeight="1" x14ac:dyDescent="0.2">
      <c r="A8" s="3013" t="s">
        <v>2677</v>
      </c>
      <c r="B8" s="3035">
        <v>43</v>
      </c>
      <c r="C8" s="3035"/>
      <c r="D8" s="3035">
        <v>7.7898550724637676</v>
      </c>
      <c r="E8" s="3035"/>
      <c r="F8" s="3035">
        <v>58</v>
      </c>
      <c r="G8" s="3035"/>
      <c r="H8" s="3035">
        <v>10.507246376811594</v>
      </c>
      <c r="I8" s="3035"/>
      <c r="J8" s="3035">
        <v>122</v>
      </c>
      <c r="K8" s="3035"/>
      <c r="L8" s="3035">
        <v>22.10144927536232</v>
      </c>
      <c r="M8" s="3035"/>
      <c r="N8" s="3035">
        <v>75</v>
      </c>
      <c r="O8" s="3035"/>
      <c r="P8" s="3035">
        <v>13.586956521739129</v>
      </c>
      <c r="Q8" s="3035"/>
      <c r="R8" s="3035">
        <v>88</v>
      </c>
      <c r="S8" s="3035"/>
      <c r="T8" s="3035">
        <v>15.942028985507244</v>
      </c>
      <c r="U8" s="3035"/>
      <c r="V8" s="3035">
        <v>166</v>
      </c>
      <c r="W8" s="3035"/>
      <c r="X8" s="3035">
        <v>30.072463768115941</v>
      </c>
      <c r="Y8" s="3035"/>
      <c r="Z8" s="5274">
        <f t="shared" si="0"/>
        <v>552</v>
      </c>
      <c r="AA8" s="5275"/>
    </row>
    <row r="9" spans="1:27" ht="20.100000000000001" customHeight="1" x14ac:dyDescent="0.2">
      <c r="A9" s="3013" t="s">
        <v>2679</v>
      </c>
      <c r="B9" s="3035">
        <v>43</v>
      </c>
      <c r="C9" s="3035"/>
      <c r="D9" s="3035">
        <v>13.915857605177994</v>
      </c>
      <c r="E9" s="3035"/>
      <c r="F9" s="3035">
        <v>48</v>
      </c>
      <c r="G9" s="3035"/>
      <c r="H9" s="3035">
        <v>15.53398058252427</v>
      </c>
      <c r="I9" s="3035"/>
      <c r="J9" s="3035">
        <v>42</v>
      </c>
      <c r="K9" s="3035"/>
      <c r="L9" s="3035">
        <v>13.592233009708737</v>
      </c>
      <c r="M9" s="3035"/>
      <c r="N9" s="3035">
        <v>56</v>
      </c>
      <c r="O9" s="3035"/>
      <c r="P9" s="3035">
        <v>18.122977346278319</v>
      </c>
      <c r="Q9" s="3035"/>
      <c r="R9" s="3035">
        <v>28</v>
      </c>
      <c r="S9" s="3035"/>
      <c r="T9" s="3035">
        <v>9.0614886731391593</v>
      </c>
      <c r="U9" s="3035"/>
      <c r="V9" s="3035">
        <v>92</v>
      </c>
      <c r="W9" s="3035"/>
      <c r="X9" s="3035">
        <v>29.773462783171524</v>
      </c>
      <c r="Y9" s="3035"/>
      <c r="Z9" s="5274">
        <f t="shared" si="0"/>
        <v>309</v>
      </c>
      <c r="AA9" s="5275"/>
    </row>
    <row r="10" spans="1:27" ht="20.100000000000001" customHeight="1" x14ac:dyDescent="0.2">
      <c r="A10" s="3013" t="s">
        <v>2674</v>
      </c>
      <c r="B10" s="3035">
        <v>9</v>
      </c>
      <c r="C10" s="3035"/>
      <c r="D10" s="3035">
        <v>1.7964071856287425</v>
      </c>
      <c r="E10" s="3035"/>
      <c r="F10" s="3035">
        <v>29</v>
      </c>
      <c r="G10" s="3035"/>
      <c r="H10" s="3035">
        <v>5.788423153692615</v>
      </c>
      <c r="I10" s="3035"/>
      <c r="J10" s="3035">
        <v>110</v>
      </c>
      <c r="K10" s="3035"/>
      <c r="L10" s="3035">
        <v>21.956087824351297</v>
      </c>
      <c r="M10" s="3035"/>
      <c r="N10" s="3035">
        <v>94</v>
      </c>
      <c r="O10" s="3035"/>
      <c r="P10" s="3035">
        <v>18.7624750499002</v>
      </c>
      <c r="Q10" s="3035"/>
      <c r="R10" s="3035">
        <v>57</v>
      </c>
      <c r="S10" s="3035"/>
      <c r="T10" s="3035">
        <v>11.377245508982035</v>
      </c>
      <c r="U10" s="3035"/>
      <c r="V10" s="3035">
        <v>202</v>
      </c>
      <c r="W10" s="3035"/>
      <c r="X10" s="3035">
        <v>40.319361277445111</v>
      </c>
      <c r="Y10" s="3035"/>
      <c r="Z10" s="5274">
        <f t="shared" si="0"/>
        <v>501</v>
      </c>
      <c r="AA10" s="5275"/>
    </row>
    <row r="11" spans="1:27" ht="20.100000000000001" customHeight="1" x14ac:dyDescent="0.2">
      <c r="A11" s="5276" t="s">
        <v>2676</v>
      </c>
      <c r="B11" s="5277">
        <v>46</v>
      </c>
      <c r="C11" s="5277"/>
      <c r="D11" s="5277">
        <v>11.031175059952037</v>
      </c>
      <c r="E11" s="5277"/>
      <c r="F11" s="5277">
        <v>43</v>
      </c>
      <c r="G11" s="5277"/>
      <c r="H11" s="5277">
        <v>10.311750599520384</v>
      </c>
      <c r="I11" s="5277"/>
      <c r="J11" s="5277">
        <v>70</v>
      </c>
      <c r="K11" s="5277"/>
      <c r="L11" s="5277">
        <v>16.786570743405278</v>
      </c>
      <c r="M11" s="5277"/>
      <c r="N11" s="5277">
        <v>36</v>
      </c>
      <c r="O11" s="5277"/>
      <c r="P11" s="5277">
        <v>8.6330935251798557</v>
      </c>
      <c r="Q11" s="5277"/>
      <c r="R11" s="5277">
        <v>34</v>
      </c>
      <c r="S11" s="5277"/>
      <c r="T11" s="5277">
        <v>8.1534772182254205</v>
      </c>
      <c r="U11" s="5277"/>
      <c r="V11" s="5277">
        <v>188</v>
      </c>
      <c r="W11" s="5277"/>
      <c r="X11" s="5277">
        <v>45.083932853717023</v>
      </c>
      <c r="Y11" s="5277"/>
      <c r="Z11" s="5274">
        <f t="shared" si="0"/>
        <v>417</v>
      </c>
      <c r="AA11" s="5275"/>
    </row>
    <row r="12" spans="1:27" ht="20.100000000000001" customHeight="1" x14ac:dyDescent="0.2">
      <c r="A12" s="5278" t="s">
        <v>2678</v>
      </c>
      <c r="B12" s="5268">
        <v>3</v>
      </c>
      <c r="C12" s="5268"/>
      <c r="D12" s="5268">
        <v>1.4150943396226416</v>
      </c>
      <c r="E12" s="5268"/>
      <c r="F12" s="5268">
        <v>6</v>
      </c>
      <c r="G12" s="5268"/>
      <c r="H12" s="5268">
        <v>2.8301886792452833</v>
      </c>
      <c r="I12" s="5268"/>
      <c r="J12" s="5268">
        <v>21</v>
      </c>
      <c r="K12" s="5268"/>
      <c r="L12" s="5268">
        <v>9.9056603773584904</v>
      </c>
      <c r="M12" s="5268"/>
      <c r="N12" s="5268">
        <v>20</v>
      </c>
      <c r="O12" s="5268"/>
      <c r="P12" s="5268">
        <v>9.433962264150944</v>
      </c>
      <c r="Q12" s="5268"/>
      <c r="R12" s="5268">
        <v>30</v>
      </c>
      <c r="S12" s="5268"/>
      <c r="T12" s="5268">
        <v>14.150943396226415</v>
      </c>
      <c r="U12" s="5268"/>
      <c r="V12" s="5268">
        <v>132</v>
      </c>
      <c r="W12" s="5268"/>
      <c r="X12" s="5268">
        <v>62.264150943396224</v>
      </c>
      <c r="Y12" s="5268"/>
      <c r="Z12" s="5279">
        <f t="shared" si="0"/>
        <v>212</v>
      </c>
      <c r="AA12" s="5280"/>
    </row>
    <row r="13" spans="1:27" ht="14.25" x14ac:dyDescent="0.2">
      <c r="A13" s="3013"/>
      <c r="B13" s="3014"/>
      <c r="C13" s="3014"/>
      <c r="D13" s="3014"/>
      <c r="E13" s="3014"/>
      <c r="F13" s="3014"/>
      <c r="G13" s="3014"/>
      <c r="H13" s="3014"/>
      <c r="I13" s="3014"/>
      <c r="J13" s="3014"/>
      <c r="K13" s="3014"/>
      <c r="L13" s="3014"/>
      <c r="M13" s="3014"/>
      <c r="N13" s="3014"/>
      <c r="O13" s="3014"/>
      <c r="P13" s="3014"/>
      <c r="Q13" s="3014"/>
      <c r="R13" s="3014"/>
      <c r="S13" s="3014"/>
      <c r="T13" s="3014"/>
      <c r="U13" s="3014"/>
      <c r="V13" s="3014"/>
      <c r="W13" s="3014"/>
      <c r="X13" s="3014"/>
      <c r="Y13" s="3014"/>
      <c r="Z13" s="3014"/>
      <c r="AA13" s="3023"/>
    </row>
    <row r="14" spans="1:27" ht="14.25" x14ac:dyDescent="0.2">
      <c r="A14" s="5813" t="s">
        <v>2680</v>
      </c>
      <c r="B14" s="5813"/>
      <c r="C14" s="5813"/>
      <c r="D14" s="5813"/>
      <c r="E14" s="5813"/>
      <c r="F14" s="5813"/>
      <c r="G14" s="5813"/>
      <c r="H14" s="5813"/>
      <c r="I14" s="5813"/>
      <c r="J14" s="5813"/>
      <c r="K14" s="5813"/>
      <c r="L14" s="5813"/>
      <c r="M14" s="5813"/>
      <c r="N14" s="5813"/>
      <c r="O14" s="5813"/>
      <c r="P14" s="5813"/>
      <c r="Q14" s="5813"/>
      <c r="R14" s="5813"/>
      <c r="S14" s="5813"/>
      <c r="T14" s="5813"/>
      <c r="U14" s="5813"/>
      <c r="V14" s="5813"/>
      <c r="W14" s="5813"/>
      <c r="X14" s="5813"/>
      <c r="Y14" s="5813"/>
      <c r="Z14" s="5813"/>
      <c r="AA14" s="3023"/>
    </row>
    <row r="15" spans="1:27" ht="14.25" x14ac:dyDescent="0.2">
      <c r="A15" s="5813"/>
      <c r="B15" s="5813"/>
      <c r="C15" s="5813"/>
      <c r="D15" s="5813"/>
      <c r="E15" s="5813"/>
      <c r="F15" s="5813"/>
      <c r="G15" s="5813"/>
      <c r="H15" s="5813"/>
      <c r="I15" s="5813"/>
      <c r="J15" s="5813"/>
      <c r="K15" s="5813"/>
      <c r="L15" s="5813"/>
      <c r="M15" s="5813"/>
      <c r="N15" s="5813"/>
      <c r="O15" s="5813"/>
      <c r="P15" s="5813"/>
      <c r="Q15" s="5813"/>
      <c r="R15" s="5813"/>
      <c r="S15" s="5813"/>
      <c r="T15" s="5813"/>
      <c r="U15" s="5813"/>
      <c r="V15" s="5813"/>
      <c r="W15" s="5813"/>
      <c r="X15" s="5813"/>
      <c r="Y15" s="5813"/>
      <c r="Z15" s="5813"/>
      <c r="AA15" s="3023"/>
    </row>
  </sheetData>
  <mergeCells count="15">
    <mergeCell ref="A14:Z15"/>
    <mergeCell ref="Z1:AA1"/>
    <mergeCell ref="B4:C4"/>
    <mergeCell ref="D4:E4"/>
    <mergeCell ref="F4:G4"/>
    <mergeCell ref="H4:I4"/>
    <mergeCell ref="J4:K4"/>
    <mergeCell ref="L4:M4"/>
    <mergeCell ref="N4:O4"/>
    <mergeCell ref="P4:Q4"/>
    <mergeCell ref="R4:S4"/>
    <mergeCell ref="T4:U4"/>
    <mergeCell ref="V4:W4"/>
    <mergeCell ref="X4:Y4"/>
    <mergeCell ref="Z4:AA4"/>
  </mergeCells>
  <printOptions horizontalCentered="1" verticalCentered="1"/>
  <pageMargins left="0.98425196850393704" right="0.39370078740157483" top="0.39370078740157483" bottom="0.39370078740157483" header="0" footer="0.59055118110236227"/>
  <pageSetup scale="90" orientation="landscape" r:id="rId1"/>
  <headerFooter>
    <oddFooter>&amp;R&amp;"Tahoma,Normal"285</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EB700B"/>
  </sheetPr>
  <dimension ref="A1:AA1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7.28515625" customWidth="1"/>
    <col min="2" max="2" width="6.42578125" customWidth="1"/>
    <col min="3" max="3" width="3.42578125" customWidth="1"/>
    <col min="4" max="4" width="5" customWidth="1"/>
    <col min="5" max="5" width="2.42578125" customWidth="1"/>
    <col min="6" max="6" width="6.5703125" customWidth="1"/>
    <col min="7" max="7" width="4.28515625" customWidth="1"/>
    <col min="8" max="8" width="4.7109375" bestFit="1" customWidth="1"/>
    <col min="9" max="9" width="2.28515625" customWidth="1"/>
    <col min="10" max="10" width="6.42578125" customWidth="1"/>
    <col min="11" max="11" width="2.85546875" customWidth="1"/>
    <col min="12" max="12" width="5" customWidth="1"/>
    <col min="13" max="13" width="2.5703125" customWidth="1"/>
    <col min="14" max="14" width="7.28515625" customWidth="1"/>
    <col min="15" max="15" width="2.42578125" customWidth="1"/>
    <col min="16" max="16" width="4.7109375" bestFit="1" customWidth="1"/>
    <col min="17" max="17" width="2.5703125" customWidth="1"/>
    <col min="18" max="18" width="6.7109375" customWidth="1"/>
    <col min="19" max="19" width="2.5703125" customWidth="1"/>
    <col min="20" max="20" width="4.7109375" bestFit="1" customWidth="1"/>
    <col min="21" max="21" width="2.42578125" customWidth="1"/>
    <col min="22" max="22" width="7.28515625" customWidth="1"/>
    <col min="23" max="23" width="2.5703125" customWidth="1"/>
    <col min="24" max="24" width="4.7109375" bestFit="1" customWidth="1"/>
    <col min="25" max="25" width="1.5703125" customWidth="1"/>
    <col min="26" max="26" width="8.5703125" customWidth="1"/>
    <col min="27" max="27" width="2" customWidth="1"/>
  </cols>
  <sheetData>
    <row r="1" spans="1:27" ht="15" x14ac:dyDescent="0.2">
      <c r="A1" s="3016" t="s">
        <v>2704</v>
      </c>
      <c r="B1" s="3017"/>
      <c r="C1" s="3017"/>
      <c r="D1" s="3017"/>
      <c r="E1" s="3017"/>
      <c r="F1" s="3017"/>
      <c r="G1" s="3017"/>
      <c r="H1" s="3017"/>
      <c r="I1" s="3017"/>
      <c r="X1" s="5820" t="s">
        <v>5006</v>
      </c>
      <c r="Y1" s="5820"/>
      <c r="Z1" s="5820"/>
      <c r="AA1" s="5820"/>
    </row>
    <row r="2" spans="1:27" ht="15" x14ac:dyDescent="0.2">
      <c r="A2" s="3033">
        <v>2013</v>
      </c>
      <c r="B2" s="3017"/>
      <c r="C2" s="3017"/>
      <c r="D2" s="3017"/>
      <c r="E2" s="3017"/>
      <c r="F2" s="3017"/>
      <c r="G2" s="3017"/>
      <c r="H2" s="3017"/>
      <c r="I2" s="3017"/>
      <c r="AA2" s="3010"/>
    </row>
    <row r="3" spans="1:27" ht="14.25" x14ac:dyDescent="0.2">
      <c r="A3" s="3017"/>
      <c r="B3" s="3017"/>
      <c r="C3" s="3017"/>
      <c r="D3" s="3017"/>
      <c r="E3" s="3017"/>
      <c r="F3" s="3017"/>
      <c r="G3" s="3017"/>
      <c r="H3" s="3017"/>
      <c r="I3" s="3017"/>
      <c r="J3" s="3017"/>
      <c r="K3" s="3017"/>
      <c r="L3" s="3017"/>
      <c r="M3" s="3017"/>
      <c r="N3" s="3017"/>
      <c r="O3" s="3017"/>
      <c r="P3" s="3017"/>
      <c r="Q3" s="3017"/>
      <c r="R3" s="3017"/>
      <c r="S3" s="3017"/>
      <c r="T3" s="3017"/>
      <c r="U3" s="3017"/>
      <c r="V3" s="3017"/>
      <c r="W3" s="3017"/>
      <c r="X3" s="3017"/>
      <c r="Y3" s="3017"/>
      <c r="Z3" s="3017"/>
      <c r="AA3" s="3010"/>
    </row>
    <row r="4" spans="1:27" ht="20.100000000000001" customHeight="1" x14ac:dyDescent="0.2">
      <c r="A4" s="3027" t="s">
        <v>112</v>
      </c>
      <c r="B4" s="5814" t="s">
        <v>2705</v>
      </c>
      <c r="C4" s="5814"/>
      <c r="D4" s="5814" t="s">
        <v>2706</v>
      </c>
      <c r="E4" s="5814"/>
      <c r="F4" s="5814" t="s">
        <v>2707</v>
      </c>
      <c r="G4" s="5814"/>
      <c r="H4" s="5814" t="s">
        <v>2706</v>
      </c>
      <c r="I4" s="5814"/>
      <c r="J4" s="5814" t="s">
        <v>2708</v>
      </c>
      <c r="K4" s="5814"/>
      <c r="L4" s="5814" t="s">
        <v>2706</v>
      </c>
      <c r="M4" s="5814"/>
      <c r="N4" s="5814" t="s">
        <v>2709</v>
      </c>
      <c r="O4" s="5814"/>
      <c r="P4" s="5814" t="s">
        <v>2706</v>
      </c>
      <c r="Q4" s="5814"/>
      <c r="R4" s="5814" t="s">
        <v>2710</v>
      </c>
      <c r="S4" s="5814"/>
      <c r="T4" s="5814" t="s">
        <v>2706</v>
      </c>
      <c r="U4" s="5814"/>
      <c r="V4" s="5814" t="s">
        <v>2711</v>
      </c>
      <c r="W4" s="5814"/>
      <c r="X4" s="5814" t="s">
        <v>2706</v>
      </c>
      <c r="Y4" s="5814"/>
      <c r="Z4" s="5814" t="s">
        <v>31</v>
      </c>
      <c r="AA4" s="5814"/>
    </row>
    <row r="5" spans="1:27" ht="20.100000000000001" customHeight="1" x14ac:dyDescent="0.2">
      <c r="A5" s="5271" t="s">
        <v>2672</v>
      </c>
      <c r="B5" s="5281">
        <v>1232</v>
      </c>
      <c r="C5" s="5281"/>
      <c r="D5" s="5281">
        <v>7</v>
      </c>
      <c r="E5" s="5281"/>
      <c r="F5" s="5281">
        <v>2025</v>
      </c>
      <c r="G5" s="5281"/>
      <c r="H5" s="5281">
        <v>11</v>
      </c>
      <c r="I5" s="5281"/>
      <c r="J5" s="5281">
        <v>3253</v>
      </c>
      <c r="K5" s="5281"/>
      <c r="L5" s="5281">
        <v>18</v>
      </c>
      <c r="M5" s="5281"/>
      <c r="N5" s="5281">
        <v>2388</v>
      </c>
      <c r="O5" s="5281"/>
      <c r="P5" s="5281">
        <v>13</v>
      </c>
      <c r="Q5" s="5281"/>
      <c r="R5" s="5281">
        <v>2687</v>
      </c>
      <c r="S5" s="5281"/>
      <c r="T5" s="5281">
        <v>15</v>
      </c>
      <c r="U5" s="5281"/>
      <c r="V5" s="5281">
        <v>6614</v>
      </c>
      <c r="W5" s="5281"/>
      <c r="X5" s="5281">
        <v>36</v>
      </c>
      <c r="Y5" s="5281"/>
      <c r="Z5" s="5282">
        <f>V5+R5+N5+J5+F5+B5</f>
        <v>18199</v>
      </c>
      <c r="AA5" s="5283"/>
    </row>
    <row r="6" spans="1:27" ht="20.100000000000001" customHeight="1" x14ac:dyDescent="0.2">
      <c r="A6" s="3013" t="s">
        <v>2673</v>
      </c>
      <c r="B6" s="5284">
        <v>93</v>
      </c>
      <c r="C6" s="5284"/>
      <c r="D6" s="5284">
        <v>15</v>
      </c>
      <c r="E6" s="5284"/>
      <c r="F6" s="5284">
        <v>120</v>
      </c>
      <c r="G6" s="5284"/>
      <c r="H6" s="5284">
        <v>20</v>
      </c>
      <c r="I6" s="5284"/>
      <c r="J6" s="5284">
        <v>139</v>
      </c>
      <c r="K6" s="5284"/>
      <c r="L6" s="5284">
        <v>23</v>
      </c>
      <c r="M6" s="5284"/>
      <c r="N6" s="5284">
        <v>105</v>
      </c>
      <c r="O6" s="5284"/>
      <c r="P6" s="5284">
        <v>17</v>
      </c>
      <c r="Q6" s="5284"/>
      <c r="R6" s="5284">
        <v>96</v>
      </c>
      <c r="S6" s="5284"/>
      <c r="T6" s="5284">
        <v>16</v>
      </c>
      <c r="U6" s="5284"/>
      <c r="V6" s="5284">
        <v>52</v>
      </c>
      <c r="W6" s="5284"/>
      <c r="X6" s="5284">
        <v>9</v>
      </c>
      <c r="Y6" s="5284"/>
      <c r="Z6" s="5285">
        <f t="shared" ref="Z6:Z12" si="0">V6+R6+N6+J6+F6+B6</f>
        <v>605</v>
      </c>
      <c r="AA6" s="5286"/>
    </row>
    <row r="7" spans="1:27" ht="20.100000000000001" customHeight="1" x14ac:dyDescent="0.2">
      <c r="A7" s="3013" t="s">
        <v>2675</v>
      </c>
      <c r="B7" s="5284">
        <v>40</v>
      </c>
      <c r="C7" s="5284"/>
      <c r="D7" s="5284">
        <v>6</v>
      </c>
      <c r="E7" s="5284"/>
      <c r="F7" s="5284">
        <v>53</v>
      </c>
      <c r="G7" s="5284"/>
      <c r="H7" s="5284">
        <v>8</v>
      </c>
      <c r="I7" s="5284"/>
      <c r="J7" s="5284">
        <v>73</v>
      </c>
      <c r="K7" s="5284"/>
      <c r="L7" s="5284">
        <v>10</v>
      </c>
      <c r="M7" s="5284"/>
      <c r="N7" s="5284">
        <v>51</v>
      </c>
      <c r="O7" s="5284"/>
      <c r="P7" s="5284">
        <v>7</v>
      </c>
      <c r="Q7" s="5284"/>
      <c r="R7" s="5284">
        <v>114</v>
      </c>
      <c r="S7" s="5284"/>
      <c r="T7" s="5284">
        <v>16</v>
      </c>
      <c r="U7" s="5284"/>
      <c r="V7" s="5284">
        <v>365</v>
      </c>
      <c r="W7" s="5284"/>
      <c r="X7" s="5284">
        <v>52</v>
      </c>
      <c r="Y7" s="5284"/>
      <c r="Z7" s="5285">
        <f t="shared" si="0"/>
        <v>696</v>
      </c>
      <c r="AA7" s="5286"/>
    </row>
    <row r="8" spans="1:27" ht="20.100000000000001" customHeight="1" x14ac:dyDescent="0.2">
      <c r="A8" s="3013" t="s">
        <v>2677</v>
      </c>
      <c r="B8" s="5284">
        <v>46</v>
      </c>
      <c r="C8" s="5284"/>
      <c r="D8" s="5284">
        <v>8</v>
      </c>
      <c r="E8" s="5284"/>
      <c r="F8" s="5284">
        <v>66</v>
      </c>
      <c r="G8" s="5284"/>
      <c r="H8" s="5284">
        <v>11</v>
      </c>
      <c r="I8" s="5284"/>
      <c r="J8" s="5284">
        <v>135</v>
      </c>
      <c r="K8" s="5284"/>
      <c r="L8" s="5284">
        <v>23</v>
      </c>
      <c r="M8" s="5284"/>
      <c r="N8" s="5284">
        <v>77</v>
      </c>
      <c r="O8" s="5284"/>
      <c r="P8" s="5284">
        <v>13</v>
      </c>
      <c r="Q8" s="5284"/>
      <c r="R8" s="5284">
        <v>91</v>
      </c>
      <c r="S8" s="5284"/>
      <c r="T8" s="5284">
        <v>16</v>
      </c>
      <c r="U8" s="5284"/>
      <c r="V8" s="5284">
        <v>167</v>
      </c>
      <c r="W8" s="5284"/>
      <c r="X8" s="5284">
        <v>29</v>
      </c>
      <c r="Y8" s="5284"/>
      <c r="Z8" s="5285">
        <f t="shared" si="0"/>
        <v>582</v>
      </c>
      <c r="AA8" s="5286"/>
    </row>
    <row r="9" spans="1:27" ht="20.100000000000001" customHeight="1" x14ac:dyDescent="0.2">
      <c r="A9" s="3013" t="s">
        <v>2679</v>
      </c>
      <c r="B9" s="5284">
        <v>44</v>
      </c>
      <c r="C9" s="5284"/>
      <c r="D9" s="5284">
        <v>14</v>
      </c>
      <c r="E9" s="5284"/>
      <c r="F9" s="5284">
        <v>54</v>
      </c>
      <c r="G9" s="5284"/>
      <c r="H9" s="5284">
        <v>17</v>
      </c>
      <c r="I9" s="5284"/>
      <c r="J9" s="5284">
        <v>40</v>
      </c>
      <c r="K9" s="5284"/>
      <c r="L9" s="5284">
        <v>12</v>
      </c>
      <c r="M9" s="5284"/>
      <c r="N9" s="5284">
        <v>55</v>
      </c>
      <c r="O9" s="5284"/>
      <c r="P9" s="5284">
        <v>17</v>
      </c>
      <c r="Q9" s="5284"/>
      <c r="R9" s="5284">
        <v>33</v>
      </c>
      <c r="S9" s="5284"/>
      <c r="T9" s="5284">
        <v>10</v>
      </c>
      <c r="U9" s="5284"/>
      <c r="V9" s="5284">
        <v>97</v>
      </c>
      <c r="W9" s="5284"/>
      <c r="X9" s="5284">
        <v>30</v>
      </c>
      <c r="Y9" s="5284"/>
      <c r="Z9" s="5285">
        <f t="shared" si="0"/>
        <v>323</v>
      </c>
      <c r="AA9" s="5286"/>
    </row>
    <row r="10" spans="1:27" ht="20.100000000000001" customHeight="1" x14ac:dyDescent="0.2">
      <c r="A10" s="3013" t="s">
        <v>2674</v>
      </c>
      <c r="B10" s="5284">
        <v>11</v>
      </c>
      <c r="C10" s="5284"/>
      <c r="D10" s="5284">
        <v>2</v>
      </c>
      <c r="E10" s="5284"/>
      <c r="F10" s="5284">
        <v>42</v>
      </c>
      <c r="G10" s="5284"/>
      <c r="H10" s="5284">
        <v>7</v>
      </c>
      <c r="I10" s="5284"/>
      <c r="J10" s="5284">
        <v>97</v>
      </c>
      <c r="K10" s="5284"/>
      <c r="L10" s="5284">
        <v>17</v>
      </c>
      <c r="M10" s="5284"/>
      <c r="N10" s="5284">
        <v>79</v>
      </c>
      <c r="O10" s="5284"/>
      <c r="P10" s="5284">
        <v>14</v>
      </c>
      <c r="Q10" s="5284"/>
      <c r="R10" s="5284">
        <v>46</v>
      </c>
      <c r="S10" s="5284"/>
      <c r="T10" s="5284">
        <v>8</v>
      </c>
      <c r="U10" s="5284"/>
      <c r="V10" s="5284">
        <v>292</v>
      </c>
      <c r="W10" s="5284"/>
      <c r="X10" s="5284">
        <v>51</v>
      </c>
      <c r="Y10" s="5284"/>
      <c r="Z10" s="5285">
        <f t="shared" si="0"/>
        <v>567</v>
      </c>
      <c r="AA10" s="5286"/>
    </row>
    <row r="11" spans="1:27" ht="20.100000000000001" customHeight="1" x14ac:dyDescent="0.2">
      <c r="A11" s="5276" t="s">
        <v>2676</v>
      </c>
      <c r="B11" s="5287">
        <v>45</v>
      </c>
      <c r="C11" s="5287"/>
      <c r="D11" s="5287">
        <v>11</v>
      </c>
      <c r="E11" s="5287"/>
      <c r="F11" s="5287">
        <v>45</v>
      </c>
      <c r="G11" s="5287"/>
      <c r="H11" s="5287">
        <v>11</v>
      </c>
      <c r="I11" s="5287"/>
      <c r="J11" s="5287">
        <v>58</v>
      </c>
      <c r="K11" s="5287"/>
      <c r="L11" s="5287">
        <v>14</v>
      </c>
      <c r="M11" s="5287"/>
      <c r="N11" s="5287">
        <v>36</v>
      </c>
      <c r="O11" s="5287"/>
      <c r="P11" s="5287">
        <v>9</v>
      </c>
      <c r="Q11" s="5287"/>
      <c r="R11" s="5287">
        <v>35</v>
      </c>
      <c r="S11" s="5287"/>
      <c r="T11" s="5287">
        <v>9</v>
      </c>
      <c r="U11" s="5287"/>
      <c r="V11" s="5287">
        <v>183</v>
      </c>
      <c r="W11" s="5287"/>
      <c r="X11" s="5287">
        <v>46</v>
      </c>
      <c r="Y11" s="5287"/>
      <c r="Z11" s="5285">
        <f t="shared" si="0"/>
        <v>402</v>
      </c>
      <c r="AA11" s="5288"/>
    </row>
    <row r="12" spans="1:27" ht="20.100000000000001" customHeight="1" x14ac:dyDescent="0.2">
      <c r="A12" s="5278" t="s">
        <v>2678</v>
      </c>
      <c r="B12" s="5289">
        <v>3</v>
      </c>
      <c r="C12" s="5289"/>
      <c r="D12" s="5289">
        <v>1</v>
      </c>
      <c r="E12" s="5289"/>
      <c r="F12" s="5289">
        <v>7</v>
      </c>
      <c r="G12" s="5289"/>
      <c r="H12" s="5289">
        <v>3</v>
      </c>
      <c r="I12" s="5289"/>
      <c r="J12" s="5289">
        <v>21</v>
      </c>
      <c r="K12" s="5289"/>
      <c r="L12" s="5289">
        <v>9</v>
      </c>
      <c r="M12" s="5289"/>
      <c r="N12" s="5289">
        <v>18</v>
      </c>
      <c r="O12" s="5289"/>
      <c r="P12" s="5289">
        <v>8</v>
      </c>
      <c r="Q12" s="5289"/>
      <c r="R12" s="5289">
        <v>31</v>
      </c>
      <c r="S12" s="5289"/>
      <c r="T12" s="5289">
        <v>14</v>
      </c>
      <c r="U12" s="5289"/>
      <c r="V12" s="5289">
        <v>143</v>
      </c>
      <c r="W12" s="5289"/>
      <c r="X12" s="5289">
        <v>64</v>
      </c>
      <c r="Y12" s="5289"/>
      <c r="Z12" s="5290">
        <f t="shared" si="0"/>
        <v>223</v>
      </c>
      <c r="AA12" s="5291"/>
    </row>
    <row r="13" spans="1:27" ht="14.25" x14ac:dyDescent="0.2">
      <c r="A13" s="3013"/>
      <c r="B13" s="3014"/>
      <c r="C13" s="3014"/>
      <c r="D13" s="3014"/>
      <c r="E13" s="3014"/>
      <c r="F13" s="3014"/>
      <c r="G13" s="3014"/>
      <c r="H13" s="3014"/>
      <c r="I13" s="3014"/>
      <c r="J13" s="3014"/>
      <c r="K13" s="3014"/>
      <c r="L13" s="3014"/>
      <c r="M13" s="3014"/>
      <c r="N13" s="3014"/>
      <c r="O13" s="3014"/>
      <c r="P13" s="3014"/>
      <c r="Q13" s="3014"/>
      <c r="R13" s="3014"/>
      <c r="S13" s="3014"/>
      <c r="T13" s="3014"/>
      <c r="U13" s="3014"/>
      <c r="V13" s="3014"/>
      <c r="W13" s="3014"/>
      <c r="X13" s="3014"/>
      <c r="Y13" s="3014"/>
      <c r="Z13" s="3014"/>
      <c r="AA13" s="3010"/>
    </row>
    <row r="14" spans="1:27" ht="14.25" x14ac:dyDescent="0.2">
      <c r="A14" s="5813" t="s">
        <v>2680</v>
      </c>
      <c r="B14" s="5813"/>
      <c r="C14" s="5813"/>
      <c r="D14" s="5813"/>
      <c r="E14" s="5813"/>
      <c r="F14" s="5813"/>
      <c r="G14" s="5813"/>
      <c r="H14" s="5813"/>
      <c r="I14" s="5813"/>
      <c r="J14" s="5813"/>
      <c r="K14" s="5813"/>
      <c r="L14" s="5813"/>
      <c r="M14" s="5813"/>
      <c r="N14" s="5813"/>
      <c r="O14" s="5813"/>
      <c r="P14" s="5813"/>
      <c r="Q14" s="5813"/>
      <c r="R14" s="5813"/>
      <c r="S14" s="5813"/>
      <c r="T14" s="5813"/>
      <c r="U14" s="5813"/>
      <c r="V14" s="5813"/>
      <c r="W14" s="5813"/>
      <c r="X14" s="5813"/>
      <c r="Y14" s="5813"/>
      <c r="Z14" s="5813"/>
      <c r="AA14" s="3010"/>
    </row>
    <row r="15" spans="1:27" ht="14.25" x14ac:dyDescent="0.2">
      <c r="A15" s="5813"/>
      <c r="B15" s="5813"/>
      <c r="C15" s="5813"/>
      <c r="D15" s="5813"/>
      <c r="E15" s="5813"/>
      <c r="F15" s="5813"/>
      <c r="G15" s="5813"/>
      <c r="H15" s="5813"/>
      <c r="I15" s="5813"/>
      <c r="J15" s="5813"/>
      <c r="K15" s="5813"/>
      <c r="L15" s="5813"/>
      <c r="M15" s="5813"/>
      <c r="N15" s="5813"/>
      <c r="O15" s="5813"/>
      <c r="P15" s="5813"/>
      <c r="Q15" s="5813"/>
      <c r="R15" s="5813"/>
      <c r="S15" s="5813"/>
      <c r="T15" s="5813"/>
      <c r="U15" s="5813"/>
      <c r="V15" s="5813"/>
      <c r="W15" s="5813"/>
      <c r="X15" s="5813"/>
      <c r="Y15" s="5813"/>
      <c r="Z15" s="5813"/>
      <c r="AA15" s="3010"/>
    </row>
  </sheetData>
  <mergeCells count="15">
    <mergeCell ref="A14:Z15"/>
    <mergeCell ref="X1:AA1"/>
    <mergeCell ref="B4:C4"/>
    <mergeCell ref="D4:E4"/>
    <mergeCell ref="F4:G4"/>
    <mergeCell ref="H4:I4"/>
    <mergeCell ref="J4:K4"/>
    <mergeCell ref="L4:M4"/>
    <mergeCell ref="N4:O4"/>
    <mergeCell ref="P4:Q4"/>
    <mergeCell ref="R4:S4"/>
    <mergeCell ref="T4:U4"/>
    <mergeCell ref="V4:W4"/>
    <mergeCell ref="X4:Y4"/>
    <mergeCell ref="Z4:AA4"/>
  </mergeCells>
  <printOptions horizontalCentered="1" verticalCentered="1"/>
  <pageMargins left="0.98425196850393704" right="0.39370078740157483" top="0.39370078740157483" bottom="0.39370078740157483" header="0" footer="0.59055118110236227"/>
  <pageSetup scale="95" orientation="landscape" r:id="rId1"/>
  <headerFooter>
    <oddFooter>&amp;L&amp;"Tahoma,Normal"286</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B700B"/>
  </sheetPr>
  <dimension ref="A1:L48"/>
  <sheetViews>
    <sheetView showGridLines="0" view="pageBreakPreview" topLeftCell="A16" zoomScaleNormal="75" zoomScaleSheetLayoutView="100" workbookViewId="0">
      <selection activeCell="A10" sqref="A10"/>
    </sheetView>
  </sheetViews>
  <sheetFormatPr baseColWidth="10" defaultRowHeight="12.75" x14ac:dyDescent="0.2"/>
  <cols>
    <col min="1" max="1" width="14.140625" style="4879" bestFit="1" customWidth="1"/>
    <col min="2" max="2" width="9.42578125" style="4879" customWidth="1"/>
    <col min="3" max="3" width="7.85546875" style="4879" customWidth="1"/>
    <col min="4" max="4" width="9" style="4879" customWidth="1"/>
    <col min="5" max="5" width="4.7109375" style="4879" customWidth="1"/>
    <col min="6" max="6" width="21.85546875" style="4879" customWidth="1"/>
    <col min="7" max="7" width="17.28515625" style="4879" customWidth="1"/>
    <col min="8" max="8" width="7.42578125" style="4899" customWidth="1"/>
    <col min="9" max="9" width="13.7109375" style="4879" customWidth="1"/>
    <col min="10" max="10" width="14.85546875" style="4879" customWidth="1"/>
    <col min="11" max="256" width="11.42578125" style="4879"/>
    <col min="257" max="257" width="14.140625" style="4879" bestFit="1" customWidth="1"/>
    <col min="258" max="258" width="9.42578125" style="4879" customWidth="1"/>
    <col min="259" max="259" width="7.85546875" style="4879" customWidth="1"/>
    <col min="260" max="260" width="9" style="4879" customWidth="1"/>
    <col min="261" max="261" width="4.7109375" style="4879" customWidth="1"/>
    <col min="262" max="262" width="21.85546875" style="4879" customWidth="1"/>
    <col min="263" max="263" width="17.28515625" style="4879" customWidth="1"/>
    <col min="264" max="264" width="7.42578125" style="4879" customWidth="1"/>
    <col min="265" max="265" width="13.7109375" style="4879" customWidth="1"/>
    <col min="266" max="266" width="14.85546875" style="4879" customWidth="1"/>
    <col min="267" max="512" width="11.42578125" style="4879"/>
    <col min="513" max="513" width="14.140625" style="4879" bestFit="1" customWidth="1"/>
    <col min="514" max="514" width="9.42578125" style="4879" customWidth="1"/>
    <col min="515" max="515" width="7.85546875" style="4879" customWidth="1"/>
    <col min="516" max="516" width="9" style="4879" customWidth="1"/>
    <col min="517" max="517" width="4.7109375" style="4879" customWidth="1"/>
    <col min="518" max="518" width="21.85546875" style="4879" customWidth="1"/>
    <col min="519" max="519" width="17.28515625" style="4879" customWidth="1"/>
    <col min="520" max="520" width="7.42578125" style="4879" customWidth="1"/>
    <col min="521" max="521" width="13.7109375" style="4879" customWidth="1"/>
    <col min="522" max="522" width="14.85546875" style="4879" customWidth="1"/>
    <col min="523" max="768" width="11.42578125" style="4879"/>
    <col min="769" max="769" width="14.140625" style="4879" bestFit="1" customWidth="1"/>
    <col min="770" max="770" width="9.42578125" style="4879" customWidth="1"/>
    <col min="771" max="771" width="7.85546875" style="4879" customWidth="1"/>
    <col min="772" max="772" width="9" style="4879" customWidth="1"/>
    <col min="773" max="773" width="4.7109375" style="4879" customWidth="1"/>
    <col min="774" max="774" width="21.85546875" style="4879" customWidth="1"/>
    <col min="775" max="775" width="17.28515625" style="4879" customWidth="1"/>
    <col min="776" max="776" width="7.42578125" style="4879" customWidth="1"/>
    <col min="777" max="777" width="13.7109375" style="4879" customWidth="1"/>
    <col min="778" max="778" width="14.85546875" style="4879" customWidth="1"/>
    <col min="779" max="1024" width="11.42578125" style="4879"/>
    <col min="1025" max="1025" width="14.140625" style="4879" bestFit="1" customWidth="1"/>
    <col min="1026" max="1026" width="9.42578125" style="4879" customWidth="1"/>
    <col min="1027" max="1027" width="7.85546875" style="4879" customWidth="1"/>
    <col min="1028" max="1028" width="9" style="4879" customWidth="1"/>
    <col min="1029" max="1029" width="4.7109375" style="4879" customWidth="1"/>
    <col min="1030" max="1030" width="21.85546875" style="4879" customWidth="1"/>
    <col min="1031" max="1031" width="17.28515625" style="4879" customWidth="1"/>
    <col min="1032" max="1032" width="7.42578125" style="4879" customWidth="1"/>
    <col min="1033" max="1033" width="13.7109375" style="4879" customWidth="1"/>
    <col min="1034" max="1034" width="14.85546875" style="4879" customWidth="1"/>
    <col min="1035" max="1280" width="11.42578125" style="4879"/>
    <col min="1281" max="1281" width="14.140625" style="4879" bestFit="1" customWidth="1"/>
    <col min="1282" max="1282" width="9.42578125" style="4879" customWidth="1"/>
    <col min="1283" max="1283" width="7.85546875" style="4879" customWidth="1"/>
    <col min="1284" max="1284" width="9" style="4879" customWidth="1"/>
    <col min="1285" max="1285" width="4.7109375" style="4879" customWidth="1"/>
    <col min="1286" max="1286" width="21.85546875" style="4879" customWidth="1"/>
    <col min="1287" max="1287" width="17.28515625" style="4879" customWidth="1"/>
    <col min="1288" max="1288" width="7.42578125" style="4879" customWidth="1"/>
    <col min="1289" max="1289" width="13.7109375" style="4879" customWidth="1"/>
    <col min="1290" max="1290" width="14.85546875" style="4879" customWidth="1"/>
    <col min="1291" max="1536" width="11.42578125" style="4879"/>
    <col min="1537" max="1537" width="14.140625" style="4879" bestFit="1" customWidth="1"/>
    <col min="1538" max="1538" width="9.42578125" style="4879" customWidth="1"/>
    <col min="1539" max="1539" width="7.85546875" style="4879" customWidth="1"/>
    <col min="1540" max="1540" width="9" style="4879" customWidth="1"/>
    <col min="1541" max="1541" width="4.7109375" style="4879" customWidth="1"/>
    <col min="1542" max="1542" width="21.85546875" style="4879" customWidth="1"/>
    <col min="1543" max="1543" width="17.28515625" style="4879" customWidth="1"/>
    <col min="1544" max="1544" width="7.42578125" style="4879" customWidth="1"/>
    <col min="1545" max="1545" width="13.7109375" style="4879" customWidth="1"/>
    <col min="1546" max="1546" width="14.85546875" style="4879" customWidth="1"/>
    <col min="1547" max="1792" width="11.42578125" style="4879"/>
    <col min="1793" max="1793" width="14.140625" style="4879" bestFit="1" customWidth="1"/>
    <col min="1794" max="1794" width="9.42578125" style="4879" customWidth="1"/>
    <col min="1795" max="1795" width="7.85546875" style="4879" customWidth="1"/>
    <col min="1796" max="1796" width="9" style="4879" customWidth="1"/>
    <col min="1797" max="1797" width="4.7109375" style="4879" customWidth="1"/>
    <col min="1798" max="1798" width="21.85546875" style="4879" customWidth="1"/>
    <col min="1799" max="1799" width="17.28515625" style="4879" customWidth="1"/>
    <col min="1800" max="1800" width="7.42578125" style="4879" customWidth="1"/>
    <col min="1801" max="1801" width="13.7109375" style="4879" customWidth="1"/>
    <col min="1802" max="1802" width="14.85546875" style="4879" customWidth="1"/>
    <col min="1803" max="2048" width="11.42578125" style="4879"/>
    <col min="2049" max="2049" width="14.140625" style="4879" bestFit="1" customWidth="1"/>
    <col min="2050" max="2050" width="9.42578125" style="4879" customWidth="1"/>
    <col min="2051" max="2051" width="7.85546875" style="4879" customWidth="1"/>
    <col min="2052" max="2052" width="9" style="4879" customWidth="1"/>
    <col min="2053" max="2053" width="4.7109375" style="4879" customWidth="1"/>
    <col min="2054" max="2054" width="21.85546875" style="4879" customWidth="1"/>
    <col min="2055" max="2055" width="17.28515625" style="4879" customWidth="1"/>
    <col min="2056" max="2056" width="7.42578125" style="4879" customWidth="1"/>
    <col min="2057" max="2057" width="13.7109375" style="4879" customWidth="1"/>
    <col min="2058" max="2058" width="14.85546875" style="4879" customWidth="1"/>
    <col min="2059" max="2304" width="11.42578125" style="4879"/>
    <col min="2305" max="2305" width="14.140625" style="4879" bestFit="1" customWidth="1"/>
    <col min="2306" max="2306" width="9.42578125" style="4879" customWidth="1"/>
    <col min="2307" max="2307" width="7.85546875" style="4879" customWidth="1"/>
    <col min="2308" max="2308" width="9" style="4879" customWidth="1"/>
    <col min="2309" max="2309" width="4.7109375" style="4879" customWidth="1"/>
    <col min="2310" max="2310" width="21.85546875" style="4879" customWidth="1"/>
    <col min="2311" max="2311" width="17.28515625" style="4879" customWidth="1"/>
    <col min="2312" max="2312" width="7.42578125" style="4879" customWidth="1"/>
    <col min="2313" max="2313" width="13.7109375" style="4879" customWidth="1"/>
    <col min="2314" max="2314" width="14.85546875" style="4879" customWidth="1"/>
    <col min="2315" max="2560" width="11.42578125" style="4879"/>
    <col min="2561" max="2561" width="14.140625" style="4879" bestFit="1" customWidth="1"/>
    <col min="2562" max="2562" width="9.42578125" style="4879" customWidth="1"/>
    <col min="2563" max="2563" width="7.85546875" style="4879" customWidth="1"/>
    <col min="2564" max="2564" width="9" style="4879" customWidth="1"/>
    <col min="2565" max="2565" width="4.7109375" style="4879" customWidth="1"/>
    <col min="2566" max="2566" width="21.85546875" style="4879" customWidth="1"/>
    <col min="2567" max="2567" width="17.28515625" style="4879" customWidth="1"/>
    <col min="2568" max="2568" width="7.42578125" style="4879" customWidth="1"/>
    <col min="2569" max="2569" width="13.7109375" style="4879" customWidth="1"/>
    <col min="2570" max="2570" width="14.85546875" style="4879" customWidth="1"/>
    <col min="2571" max="2816" width="11.42578125" style="4879"/>
    <col min="2817" max="2817" width="14.140625" style="4879" bestFit="1" customWidth="1"/>
    <col min="2818" max="2818" width="9.42578125" style="4879" customWidth="1"/>
    <col min="2819" max="2819" width="7.85546875" style="4879" customWidth="1"/>
    <col min="2820" max="2820" width="9" style="4879" customWidth="1"/>
    <col min="2821" max="2821" width="4.7109375" style="4879" customWidth="1"/>
    <col min="2822" max="2822" width="21.85546875" style="4879" customWidth="1"/>
    <col min="2823" max="2823" width="17.28515625" style="4879" customWidth="1"/>
    <col min="2824" max="2824" width="7.42578125" style="4879" customWidth="1"/>
    <col min="2825" max="2825" width="13.7109375" style="4879" customWidth="1"/>
    <col min="2826" max="2826" width="14.85546875" style="4879" customWidth="1"/>
    <col min="2827" max="3072" width="11.42578125" style="4879"/>
    <col min="3073" max="3073" width="14.140625" style="4879" bestFit="1" customWidth="1"/>
    <col min="3074" max="3074" width="9.42578125" style="4879" customWidth="1"/>
    <col min="3075" max="3075" width="7.85546875" style="4879" customWidth="1"/>
    <col min="3076" max="3076" width="9" style="4879" customWidth="1"/>
    <col min="3077" max="3077" width="4.7109375" style="4879" customWidth="1"/>
    <col min="3078" max="3078" width="21.85546875" style="4879" customWidth="1"/>
    <col min="3079" max="3079" width="17.28515625" style="4879" customWidth="1"/>
    <col min="3080" max="3080" width="7.42578125" style="4879" customWidth="1"/>
    <col min="3081" max="3081" width="13.7109375" style="4879" customWidth="1"/>
    <col min="3082" max="3082" width="14.85546875" style="4879" customWidth="1"/>
    <col min="3083" max="3328" width="11.42578125" style="4879"/>
    <col min="3329" max="3329" width="14.140625" style="4879" bestFit="1" customWidth="1"/>
    <col min="3330" max="3330" width="9.42578125" style="4879" customWidth="1"/>
    <col min="3331" max="3331" width="7.85546875" style="4879" customWidth="1"/>
    <col min="3332" max="3332" width="9" style="4879" customWidth="1"/>
    <col min="3333" max="3333" width="4.7109375" style="4879" customWidth="1"/>
    <col min="3334" max="3334" width="21.85546875" style="4879" customWidth="1"/>
    <col min="3335" max="3335" width="17.28515625" style="4879" customWidth="1"/>
    <col min="3336" max="3336" width="7.42578125" style="4879" customWidth="1"/>
    <col min="3337" max="3337" width="13.7109375" style="4879" customWidth="1"/>
    <col min="3338" max="3338" width="14.85546875" style="4879" customWidth="1"/>
    <col min="3339" max="3584" width="11.42578125" style="4879"/>
    <col min="3585" max="3585" width="14.140625" style="4879" bestFit="1" customWidth="1"/>
    <col min="3586" max="3586" width="9.42578125" style="4879" customWidth="1"/>
    <col min="3587" max="3587" width="7.85546875" style="4879" customWidth="1"/>
    <col min="3588" max="3588" width="9" style="4879" customWidth="1"/>
    <col min="3589" max="3589" width="4.7109375" style="4879" customWidth="1"/>
    <col min="3590" max="3590" width="21.85546875" style="4879" customWidth="1"/>
    <col min="3591" max="3591" width="17.28515625" style="4879" customWidth="1"/>
    <col min="3592" max="3592" width="7.42578125" style="4879" customWidth="1"/>
    <col min="3593" max="3593" width="13.7109375" style="4879" customWidth="1"/>
    <col min="3594" max="3594" width="14.85546875" style="4879" customWidth="1"/>
    <col min="3595" max="3840" width="11.42578125" style="4879"/>
    <col min="3841" max="3841" width="14.140625" style="4879" bestFit="1" customWidth="1"/>
    <col min="3842" max="3842" width="9.42578125" style="4879" customWidth="1"/>
    <col min="3843" max="3843" width="7.85546875" style="4879" customWidth="1"/>
    <col min="3844" max="3844" width="9" style="4879" customWidth="1"/>
    <col min="3845" max="3845" width="4.7109375" style="4879" customWidth="1"/>
    <col min="3846" max="3846" width="21.85546875" style="4879" customWidth="1"/>
    <col min="3847" max="3847" width="17.28515625" style="4879" customWidth="1"/>
    <col min="3848" max="3848" width="7.42578125" style="4879" customWidth="1"/>
    <col min="3849" max="3849" width="13.7109375" style="4879" customWidth="1"/>
    <col min="3850" max="3850" width="14.85546875" style="4879" customWidth="1"/>
    <col min="3851" max="4096" width="11.42578125" style="4879"/>
    <col min="4097" max="4097" width="14.140625" style="4879" bestFit="1" customWidth="1"/>
    <col min="4098" max="4098" width="9.42578125" style="4879" customWidth="1"/>
    <col min="4099" max="4099" width="7.85546875" style="4879" customWidth="1"/>
    <col min="4100" max="4100" width="9" style="4879" customWidth="1"/>
    <col min="4101" max="4101" width="4.7109375" style="4879" customWidth="1"/>
    <col min="4102" max="4102" width="21.85546875" style="4879" customWidth="1"/>
    <col min="4103" max="4103" width="17.28515625" style="4879" customWidth="1"/>
    <col min="4104" max="4104" width="7.42578125" style="4879" customWidth="1"/>
    <col min="4105" max="4105" width="13.7109375" style="4879" customWidth="1"/>
    <col min="4106" max="4106" width="14.85546875" style="4879" customWidth="1"/>
    <col min="4107" max="4352" width="11.42578125" style="4879"/>
    <col min="4353" max="4353" width="14.140625" style="4879" bestFit="1" customWidth="1"/>
    <col min="4354" max="4354" width="9.42578125" style="4879" customWidth="1"/>
    <col min="4355" max="4355" width="7.85546875" style="4879" customWidth="1"/>
    <col min="4356" max="4356" width="9" style="4879" customWidth="1"/>
    <col min="4357" max="4357" width="4.7109375" style="4879" customWidth="1"/>
    <col min="4358" max="4358" width="21.85546875" style="4879" customWidth="1"/>
    <col min="4359" max="4359" width="17.28515625" style="4879" customWidth="1"/>
    <col min="4360" max="4360" width="7.42578125" style="4879" customWidth="1"/>
    <col min="4361" max="4361" width="13.7109375" style="4879" customWidth="1"/>
    <col min="4362" max="4362" width="14.85546875" style="4879" customWidth="1"/>
    <col min="4363" max="4608" width="11.42578125" style="4879"/>
    <col min="4609" max="4609" width="14.140625" style="4879" bestFit="1" customWidth="1"/>
    <col min="4610" max="4610" width="9.42578125" style="4879" customWidth="1"/>
    <col min="4611" max="4611" width="7.85546875" style="4879" customWidth="1"/>
    <col min="4612" max="4612" width="9" style="4879" customWidth="1"/>
    <col min="4613" max="4613" width="4.7109375" style="4879" customWidth="1"/>
    <col min="4614" max="4614" width="21.85546875" style="4879" customWidth="1"/>
    <col min="4615" max="4615" width="17.28515625" style="4879" customWidth="1"/>
    <col min="4616" max="4616" width="7.42578125" style="4879" customWidth="1"/>
    <col min="4617" max="4617" width="13.7109375" style="4879" customWidth="1"/>
    <col min="4618" max="4618" width="14.85546875" style="4879" customWidth="1"/>
    <col min="4619" max="4864" width="11.42578125" style="4879"/>
    <col min="4865" max="4865" width="14.140625" style="4879" bestFit="1" customWidth="1"/>
    <col min="4866" max="4866" width="9.42578125" style="4879" customWidth="1"/>
    <col min="4867" max="4867" width="7.85546875" style="4879" customWidth="1"/>
    <col min="4868" max="4868" width="9" style="4879" customWidth="1"/>
    <col min="4869" max="4869" width="4.7109375" style="4879" customWidth="1"/>
    <col min="4870" max="4870" width="21.85546875" style="4879" customWidth="1"/>
    <col min="4871" max="4871" width="17.28515625" style="4879" customWidth="1"/>
    <col min="4872" max="4872" width="7.42578125" style="4879" customWidth="1"/>
    <col min="4873" max="4873" width="13.7109375" style="4879" customWidth="1"/>
    <col min="4874" max="4874" width="14.85546875" style="4879" customWidth="1"/>
    <col min="4875" max="5120" width="11.42578125" style="4879"/>
    <col min="5121" max="5121" width="14.140625" style="4879" bestFit="1" customWidth="1"/>
    <col min="5122" max="5122" width="9.42578125" style="4879" customWidth="1"/>
    <col min="5123" max="5123" width="7.85546875" style="4879" customWidth="1"/>
    <col min="5124" max="5124" width="9" style="4879" customWidth="1"/>
    <col min="5125" max="5125" width="4.7109375" style="4879" customWidth="1"/>
    <col min="5126" max="5126" width="21.85546875" style="4879" customWidth="1"/>
    <col min="5127" max="5127" width="17.28515625" style="4879" customWidth="1"/>
    <col min="5128" max="5128" width="7.42578125" style="4879" customWidth="1"/>
    <col min="5129" max="5129" width="13.7109375" style="4879" customWidth="1"/>
    <col min="5130" max="5130" width="14.85546875" style="4879" customWidth="1"/>
    <col min="5131" max="5376" width="11.42578125" style="4879"/>
    <col min="5377" max="5377" width="14.140625" style="4879" bestFit="1" customWidth="1"/>
    <col min="5378" max="5378" width="9.42578125" style="4879" customWidth="1"/>
    <col min="5379" max="5379" width="7.85546875" style="4879" customWidth="1"/>
    <col min="5380" max="5380" width="9" style="4879" customWidth="1"/>
    <col min="5381" max="5381" width="4.7109375" style="4879" customWidth="1"/>
    <col min="5382" max="5382" width="21.85546875" style="4879" customWidth="1"/>
    <col min="5383" max="5383" width="17.28515625" style="4879" customWidth="1"/>
    <col min="5384" max="5384" width="7.42578125" style="4879" customWidth="1"/>
    <col min="5385" max="5385" width="13.7109375" style="4879" customWidth="1"/>
    <col min="5386" max="5386" width="14.85546875" style="4879" customWidth="1"/>
    <col min="5387" max="5632" width="11.42578125" style="4879"/>
    <col min="5633" max="5633" width="14.140625" style="4879" bestFit="1" customWidth="1"/>
    <col min="5634" max="5634" width="9.42578125" style="4879" customWidth="1"/>
    <col min="5635" max="5635" width="7.85546875" style="4879" customWidth="1"/>
    <col min="5636" max="5636" width="9" style="4879" customWidth="1"/>
    <col min="5637" max="5637" width="4.7109375" style="4879" customWidth="1"/>
    <col min="5638" max="5638" width="21.85546875" style="4879" customWidth="1"/>
    <col min="5639" max="5639" width="17.28515625" style="4879" customWidth="1"/>
    <col min="5640" max="5640" width="7.42578125" style="4879" customWidth="1"/>
    <col min="5641" max="5641" width="13.7109375" style="4879" customWidth="1"/>
    <col min="5642" max="5642" width="14.85546875" style="4879" customWidth="1"/>
    <col min="5643" max="5888" width="11.42578125" style="4879"/>
    <col min="5889" max="5889" width="14.140625" style="4879" bestFit="1" customWidth="1"/>
    <col min="5890" max="5890" width="9.42578125" style="4879" customWidth="1"/>
    <col min="5891" max="5891" width="7.85546875" style="4879" customWidth="1"/>
    <col min="5892" max="5892" width="9" style="4879" customWidth="1"/>
    <col min="5893" max="5893" width="4.7109375" style="4879" customWidth="1"/>
    <col min="5894" max="5894" width="21.85546875" style="4879" customWidth="1"/>
    <col min="5895" max="5895" width="17.28515625" style="4879" customWidth="1"/>
    <col min="5896" max="5896" width="7.42578125" style="4879" customWidth="1"/>
    <col min="5897" max="5897" width="13.7109375" style="4879" customWidth="1"/>
    <col min="5898" max="5898" width="14.85546875" style="4879" customWidth="1"/>
    <col min="5899" max="6144" width="11.42578125" style="4879"/>
    <col min="6145" max="6145" width="14.140625" style="4879" bestFit="1" customWidth="1"/>
    <col min="6146" max="6146" width="9.42578125" style="4879" customWidth="1"/>
    <col min="6147" max="6147" width="7.85546875" style="4879" customWidth="1"/>
    <col min="6148" max="6148" width="9" style="4879" customWidth="1"/>
    <col min="6149" max="6149" width="4.7109375" style="4879" customWidth="1"/>
    <col min="6150" max="6150" width="21.85546875" style="4879" customWidth="1"/>
    <col min="6151" max="6151" width="17.28515625" style="4879" customWidth="1"/>
    <col min="6152" max="6152" width="7.42578125" style="4879" customWidth="1"/>
    <col min="6153" max="6153" width="13.7109375" style="4879" customWidth="1"/>
    <col min="6154" max="6154" width="14.85546875" style="4879" customWidth="1"/>
    <col min="6155" max="6400" width="11.42578125" style="4879"/>
    <col min="6401" max="6401" width="14.140625" style="4879" bestFit="1" customWidth="1"/>
    <col min="6402" max="6402" width="9.42578125" style="4879" customWidth="1"/>
    <col min="6403" max="6403" width="7.85546875" style="4879" customWidth="1"/>
    <col min="6404" max="6404" width="9" style="4879" customWidth="1"/>
    <col min="6405" max="6405" width="4.7109375" style="4879" customWidth="1"/>
    <col min="6406" max="6406" width="21.85546875" style="4879" customWidth="1"/>
    <col min="6407" max="6407" width="17.28515625" style="4879" customWidth="1"/>
    <col min="6408" max="6408" width="7.42578125" style="4879" customWidth="1"/>
    <col min="6409" max="6409" width="13.7109375" style="4879" customWidth="1"/>
    <col min="6410" max="6410" width="14.85546875" style="4879" customWidth="1"/>
    <col min="6411" max="6656" width="11.42578125" style="4879"/>
    <col min="6657" max="6657" width="14.140625" style="4879" bestFit="1" customWidth="1"/>
    <col min="6658" max="6658" width="9.42578125" style="4879" customWidth="1"/>
    <col min="6659" max="6659" width="7.85546875" style="4879" customWidth="1"/>
    <col min="6660" max="6660" width="9" style="4879" customWidth="1"/>
    <col min="6661" max="6661" width="4.7109375" style="4879" customWidth="1"/>
    <col min="6662" max="6662" width="21.85546875" style="4879" customWidth="1"/>
    <col min="6663" max="6663" width="17.28515625" style="4879" customWidth="1"/>
    <col min="6664" max="6664" width="7.42578125" style="4879" customWidth="1"/>
    <col min="6665" max="6665" width="13.7109375" style="4879" customWidth="1"/>
    <col min="6666" max="6666" width="14.85546875" style="4879" customWidth="1"/>
    <col min="6667" max="6912" width="11.42578125" style="4879"/>
    <col min="6913" max="6913" width="14.140625" style="4879" bestFit="1" customWidth="1"/>
    <col min="6914" max="6914" width="9.42578125" style="4879" customWidth="1"/>
    <col min="6915" max="6915" width="7.85546875" style="4879" customWidth="1"/>
    <col min="6916" max="6916" width="9" style="4879" customWidth="1"/>
    <col min="6917" max="6917" width="4.7109375" style="4879" customWidth="1"/>
    <col min="6918" max="6918" width="21.85546875" style="4879" customWidth="1"/>
    <col min="6919" max="6919" width="17.28515625" style="4879" customWidth="1"/>
    <col min="6920" max="6920" width="7.42578125" style="4879" customWidth="1"/>
    <col min="6921" max="6921" width="13.7109375" style="4879" customWidth="1"/>
    <col min="6922" max="6922" width="14.85546875" style="4879" customWidth="1"/>
    <col min="6923" max="7168" width="11.42578125" style="4879"/>
    <col min="7169" max="7169" width="14.140625" style="4879" bestFit="1" customWidth="1"/>
    <col min="7170" max="7170" width="9.42578125" style="4879" customWidth="1"/>
    <col min="7171" max="7171" width="7.85546875" style="4879" customWidth="1"/>
    <col min="7172" max="7172" width="9" style="4879" customWidth="1"/>
    <col min="7173" max="7173" width="4.7109375" style="4879" customWidth="1"/>
    <col min="7174" max="7174" width="21.85546875" style="4879" customWidth="1"/>
    <col min="7175" max="7175" width="17.28515625" style="4879" customWidth="1"/>
    <col min="7176" max="7176" width="7.42578125" style="4879" customWidth="1"/>
    <col min="7177" max="7177" width="13.7109375" style="4879" customWidth="1"/>
    <col min="7178" max="7178" width="14.85546875" style="4879" customWidth="1"/>
    <col min="7179" max="7424" width="11.42578125" style="4879"/>
    <col min="7425" max="7425" width="14.140625" style="4879" bestFit="1" customWidth="1"/>
    <col min="7426" max="7426" width="9.42578125" style="4879" customWidth="1"/>
    <col min="7427" max="7427" width="7.85546875" style="4879" customWidth="1"/>
    <col min="7428" max="7428" width="9" style="4879" customWidth="1"/>
    <col min="7429" max="7429" width="4.7109375" style="4879" customWidth="1"/>
    <col min="7430" max="7430" width="21.85546875" style="4879" customWidth="1"/>
    <col min="7431" max="7431" width="17.28515625" style="4879" customWidth="1"/>
    <col min="7432" max="7432" width="7.42578125" style="4879" customWidth="1"/>
    <col min="7433" max="7433" width="13.7109375" style="4879" customWidth="1"/>
    <col min="7434" max="7434" width="14.85546875" style="4879" customWidth="1"/>
    <col min="7435" max="7680" width="11.42578125" style="4879"/>
    <col min="7681" max="7681" width="14.140625" style="4879" bestFit="1" customWidth="1"/>
    <col min="7682" max="7682" width="9.42578125" style="4879" customWidth="1"/>
    <col min="7683" max="7683" width="7.85546875" style="4879" customWidth="1"/>
    <col min="7684" max="7684" width="9" style="4879" customWidth="1"/>
    <col min="7685" max="7685" width="4.7109375" style="4879" customWidth="1"/>
    <col min="7686" max="7686" width="21.85546875" style="4879" customWidth="1"/>
    <col min="7687" max="7687" width="17.28515625" style="4879" customWidth="1"/>
    <col min="7688" max="7688" width="7.42578125" style="4879" customWidth="1"/>
    <col min="7689" max="7689" width="13.7109375" style="4879" customWidth="1"/>
    <col min="7690" max="7690" width="14.85546875" style="4879" customWidth="1"/>
    <col min="7691" max="7936" width="11.42578125" style="4879"/>
    <col min="7937" max="7937" width="14.140625" style="4879" bestFit="1" customWidth="1"/>
    <col min="7938" max="7938" width="9.42578125" style="4879" customWidth="1"/>
    <col min="7939" max="7939" width="7.85546875" style="4879" customWidth="1"/>
    <col min="7940" max="7940" width="9" style="4879" customWidth="1"/>
    <col min="7941" max="7941" width="4.7109375" style="4879" customWidth="1"/>
    <col min="7942" max="7942" width="21.85546875" style="4879" customWidth="1"/>
    <col min="7943" max="7943" width="17.28515625" style="4879" customWidth="1"/>
    <col min="7944" max="7944" width="7.42578125" style="4879" customWidth="1"/>
    <col min="7945" max="7945" width="13.7109375" style="4879" customWidth="1"/>
    <col min="7946" max="7946" width="14.85546875" style="4879" customWidth="1"/>
    <col min="7947" max="8192" width="11.42578125" style="4879"/>
    <col min="8193" max="8193" width="14.140625" style="4879" bestFit="1" customWidth="1"/>
    <col min="8194" max="8194" width="9.42578125" style="4879" customWidth="1"/>
    <col min="8195" max="8195" width="7.85546875" style="4879" customWidth="1"/>
    <col min="8196" max="8196" width="9" style="4879" customWidth="1"/>
    <col min="8197" max="8197" width="4.7109375" style="4879" customWidth="1"/>
    <col min="8198" max="8198" width="21.85546875" style="4879" customWidth="1"/>
    <col min="8199" max="8199" width="17.28515625" style="4879" customWidth="1"/>
    <col min="8200" max="8200" width="7.42578125" style="4879" customWidth="1"/>
    <col min="8201" max="8201" width="13.7109375" style="4879" customWidth="1"/>
    <col min="8202" max="8202" width="14.85546875" style="4879" customWidth="1"/>
    <col min="8203" max="8448" width="11.42578125" style="4879"/>
    <col min="8449" max="8449" width="14.140625" style="4879" bestFit="1" customWidth="1"/>
    <col min="8450" max="8450" width="9.42578125" style="4879" customWidth="1"/>
    <col min="8451" max="8451" width="7.85546875" style="4879" customWidth="1"/>
    <col min="8452" max="8452" width="9" style="4879" customWidth="1"/>
    <col min="8453" max="8453" width="4.7109375" style="4879" customWidth="1"/>
    <col min="8454" max="8454" width="21.85546875" style="4879" customWidth="1"/>
    <col min="8455" max="8455" width="17.28515625" style="4879" customWidth="1"/>
    <col min="8456" max="8456" width="7.42578125" style="4879" customWidth="1"/>
    <col min="8457" max="8457" width="13.7109375" style="4879" customWidth="1"/>
    <col min="8458" max="8458" width="14.85546875" style="4879" customWidth="1"/>
    <col min="8459" max="8704" width="11.42578125" style="4879"/>
    <col min="8705" max="8705" width="14.140625" style="4879" bestFit="1" customWidth="1"/>
    <col min="8706" max="8706" width="9.42578125" style="4879" customWidth="1"/>
    <col min="8707" max="8707" width="7.85546875" style="4879" customWidth="1"/>
    <col min="8708" max="8708" width="9" style="4879" customWidth="1"/>
    <col min="8709" max="8709" width="4.7109375" style="4879" customWidth="1"/>
    <col min="8710" max="8710" width="21.85546875" style="4879" customWidth="1"/>
    <col min="8711" max="8711" width="17.28515625" style="4879" customWidth="1"/>
    <col min="8712" max="8712" width="7.42578125" style="4879" customWidth="1"/>
    <col min="8713" max="8713" width="13.7109375" style="4879" customWidth="1"/>
    <col min="8714" max="8714" width="14.85546875" style="4879" customWidth="1"/>
    <col min="8715" max="8960" width="11.42578125" style="4879"/>
    <col min="8961" max="8961" width="14.140625" style="4879" bestFit="1" customWidth="1"/>
    <col min="8962" max="8962" width="9.42578125" style="4879" customWidth="1"/>
    <col min="8963" max="8963" width="7.85546875" style="4879" customWidth="1"/>
    <col min="8964" max="8964" width="9" style="4879" customWidth="1"/>
    <col min="8965" max="8965" width="4.7109375" style="4879" customWidth="1"/>
    <col min="8966" max="8966" width="21.85546875" style="4879" customWidth="1"/>
    <col min="8967" max="8967" width="17.28515625" style="4879" customWidth="1"/>
    <col min="8968" max="8968" width="7.42578125" style="4879" customWidth="1"/>
    <col min="8969" max="8969" width="13.7109375" style="4879" customWidth="1"/>
    <col min="8970" max="8970" width="14.85546875" style="4879" customWidth="1"/>
    <col min="8971" max="9216" width="11.42578125" style="4879"/>
    <col min="9217" max="9217" width="14.140625" style="4879" bestFit="1" customWidth="1"/>
    <col min="9218" max="9218" width="9.42578125" style="4879" customWidth="1"/>
    <col min="9219" max="9219" width="7.85546875" style="4879" customWidth="1"/>
    <col min="9220" max="9220" width="9" style="4879" customWidth="1"/>
    <col min="9221" max="9221" width="4.7109375" style="4879" customWidth="1"/>
    <col min="9222" max="9222" width="21.85546875" style="4879" customWidth="1"/>
    <col min="9223" max="9223" width="17.28515625" style="4879" customWidth="1"/>
    <col min="9224" max="9224" width="7.42578125" style="4879" customWidth="1"/>
    <col min="9225" max="9225" width="13.7109375" style="4879" customWidth="1"/>
    <col min="9226" max="9226" width="14.85546875" style="4879" customWidth="1"/>
    <col min="9227" max="9472" width="11.42578125" style="4879"/>
    <col min="9473" max="9473" width="14.140625" style="4879" bestFit="1" customWidth="1"/>
    <col min="9474" max="9474" width="9.42578125" style="4879" customWidth="1"/>
    <col min="9475" max="9475" width="7.85546875" style="4879" customWidth="1"/>
    <col min="9476" max="9476" width="9" style="4879" customWidth="1"/>
    <col min="9477" max="9477" width="4.7109375" style="4879" customWidth="1"/>
    <col min="9478" max="9478" width="21.85546875" style="4879" customWidth="1"/>
    <col min="9479" max="9479" width="17.28515625" style="4879" customWidth="1"/>
    <col min="9480" max="9480" width="7.42578125" style="4879" customWidth="1"/>
    <col min="9481" max="9481" width="13.7109375" style="4879" customWidth="1"/>
    <col min="9482" max="9482" width="14.85546875" style="4879" customWidth="1"/>
    <col min="9483" max="9728" width="11.42578125" style="4879"/>
    <col min="9729" max="9729" width="14.140625" style="4879" bestFit="1" customWidth="1"/>
    <col min="9730" max="9730" width="9.42578125" style="4879" customWidth="1"/>
    <col min="9731" max="9731" width="7.85546875" style="4879" customWidth="1"/>
    <col min="9732" max="9732" width="9" style="4879" customWidth="1"/>
    <col min="9733" max="9733" width="4.7109375" style="4879" customWidth="1"/>
    <col min="9734" max="9734" width="21.85546875" style="4879" customWidth="1"/>
    <col min="9735" max="9735" width="17.28515625" style="4879" customWidth="1"/>
    <col min="9736" max="9736" width="7.42578125" style="4879" customWidth="1"/>
    <col min="9737" max="9737" width="13.7109375" style="4879" customWidth="1"/>
    <col min="9738" max="9738" width="14.85546875" style="4879" customWidth="1"/>
    <col min="9739" max="9984" width="11.42578125" style="4879"/>
    <col min="9985" max="9985" width="14.140625" style="4879" bestFit="1" customWidth="1"/>
    <col min="9986" max="9986" width="9.42578125" style="4879" customWidth="1"/>
    <col min="9987" max="9987" width="7.85546875" style="4879" customWidth="1"/>
    <col min="9988" max="9988" width="9" style="4879" customWidth="1"/>
    <col min="9989" max="9989" width="4.7109375" style="4879" customWidth="1"/>
    <col min="9990" max="9990" width="21.85546875" style="4879" customWidth="1"/>
    <col min="9991" max="9991" width="17.28515625" style="4879" customWidth="1"/>
    <col min="9992" max="9992" width="7.42578125" style="4879" customWidth="1"/>
    <col min="9993" max="9993" width="13.7109375" style="4879" customWidth="1"/>
    <col min="9994" max="9994" width="14.85546875" style="4879" customWidth="1"/>
    <col min="9995" max="10240" width="11.42578125" style="4879"/>
    <col min="10241" max="10241" width="14.140625" style="4879" bestFit="1" customWidth="1"/>
    <col min="10242" max="10242" width="9.42578125" style="4879" customWidth="1"/>
    <col min="10243" max="10243" width="7.85546875" style="4879" customWidth="1"/>
    <col min="10244" max="10244" width="9" style="4879" customWidth="1"/>
    <col min="10245" max="10245" width="4.7109375" style="4879" customWidth="1"/>
    <col min="10246" max="10246" width="21.85546875" style="4879" customWidth="1"/>
    <col min="10247" max="10247" width="17.28515625" style="4879" customWidth="1"/>
    <col min="10248" max="10248" width="7.42578125" style="4879" customWidth="1"/>
    <col min="10249" max="10249" width="13.7109375" style="4879" customWidth="1"/>
    <col min="10250" max="10250" width="14.85546875" style="4879" customWidth="1"/>
    <col min="10251" max="10496" width="11.42578125" style="4879"/>
    <col min="10497" max="10497" width="14.140625" style="4879" bestFit="1" customWidth="1"/>
    <col min="10498" max="10498" width="9.42578125" style="4879" customWidth="1"/>
    <col min="10499" max="10499" width="7.85546875" style="4879" customWidth="1"/>
    <col min="10500" max="10500" width="9" style="4879" customWidth="1"/>
    <col min="10501" max="10501" width="4.7109375" style="4879" customWidth="1"/>
    <col min="10502" max="10502" width="21.85546875" style="4879" customWidth="1"/>
    <col min="10503" max="10503" width="17.28515625" style="4879" customWidth="1"/>
    <col min="10504" max="10504" width="7.42578125" style="4879" customWidth="1"/>
    <col min="10505" max="10505" width="13.7109375" style="4879" customWidth="1"/>
    <col min="10506" max="10506" width="14.85546875" style="4879" customWidth="1"/>
    <col min="10507" max="10752" width="11.42578125" style="4879"/>
    <col min="10753" max="10753" width="14.140625" style="4879" bestFit="1" customWidth="1"/>
    <col min="10754" max="10754" width="9.42578125" style="4879" customWidth="1"/>
    <col min="10755" max="10755" width="7.85546875" style="4879" customWidth="1"/>
    <col min="10756" max="10756" width="9" style="4879" customWidth="1"/>
    <col min="10757" max="10757" width="4.7109375" style="4879" customWidth="1"/>
    <col min="10758" max="10758" width="21.85546875" style="4879" customWidth="1"/>
    <col min="10759" max="10759" width="17.28515625" style="4879" customWidth="1"/>
    <col min="10760" max="10760" width="7.42578125" style="4879" customWidth="1"/>
    <col min="10761" max="10761" width="13.7109375" style="4879" customWidth="1"/>
    <col min="10762" max="10762" width="14.85546875" style="4879" customWidth="1"/>
    <col min="10763" max="11008" width="11.42578125" style="4879"/>
    <col min="11009" max="11009" width="14.140625" style="4879" bestFit="1" customWidth="1"/>
    <col min="11010" max="11010" width="9.42578125" style="4879" customWidth="1"/>
    <col min="11011" max="11011" width="7.85546875" style="4879" customWidth="1"/>
    <col min="11012" max="11012" width="9" style="4879" customWidth="1"/>
    <col min="11013" max="11013" width="4.7109375" style="4879" customWidth="1"/>
    <col min="11014" max="11014" width="21.85546875" style="4879" customWidth="1"/>
    <col min="11015" max="11015" width="17.28515625" style="4879" customWidth="1"/>
    <col min="11016" max="11016" width="7.42578125" style="4879" customWidth="1"/>
    <col min="11017" max="11017" width="13.7109375" style="4879" customWidth="1"/>
    <col min="11018" max="11018" width="14.85546875" style="4879" customWidth="1"/>
    <col min="11019" max="11264" width="11.42578125" style="4879"/>
    <col min="11265" max="11265" width="14.140625" style="4879" bestFit="1" customWidth="1"/>
    <col min="11266" max="11266" width="9.42578125" style="4879" customWidth="1"/>
    <col min="11267" max="11267" width="7.85546875" style="4879" customWidth="1"/>
    <col min="11268" max="11268" width="9" style="4879" customWidth="1"/>
    <col min="11269" max="11269" width="4.7109375" style="4879" customWidth="1"/>
    <col min="11270" max="11270" width="21.85546875" style="4879" customWidth="1"/>
    <col min="11271" max="11271" width="17.28515625" style="4879" customWidth="1"/>
    <col min="11272" max="11272" width="7.42578125" style="4879" customWidth="1"/>
    <col min="11273" max="11273" width="13.7109375" style="4879" customWidth="1"/>
    <col min="11274" max="11274" width="14.85546875" style="4879" customWidth="1"/>
    <col min="11275" max="11520" width="11.42578125" style="4879"/>
    <col min="11521" max="11521" width="14.140625" style="4879" bestFit="1" customWidth="1"/>
    <col min="11522" max="11522" width="9.42578125" style="4879" customWidth="1"/>
    <col min="11523" max="11523" width="7.85546875" style="4879" customWidth="1"/>
    <col min="11524" max="11524" width="9" style="4879" customWidth="1"/>
    <col min="11525" max="11525" width="4.7109375" style="4879" customWidth="1"/>
    <col min="11526" max="11526" width="21.85546875" style="4879" customWidth="1"/>
    <col min="11527" max="11527" width="17.28515625" style="4879" customWidth="1"/>
    <col min="11528" max="11528" width="7.42578125" style="4879" customWidth="1"/>
    <col min="11529" max="11529" width="13.7109375" style="4879" customWidth="1"/>
    <col min="11530" max="11530" width="14.85546875" style="4879" customWidth="1"/>
    <col min="11531" max="11776" width="11.42578125" style="4879"/>
    <col min="11777" max="11777" width="14.140625" style="4879" bestFit="1" customWidth="1"/>
    <col min="11778" max="11778" width="9.42578125" style="4879" customWidth="1"/>
    <col min="11779" max="11779" width="7.85546875" style="4879" customWidth="1"/>
    <col min="11780" max="11780" width="9" style="4879" customWidth="1"/>
    <col min="11781" max="11781" width="4.7109375" style="4879" customWidth="1"/>
    <col min="11782" max="11782" width="21.85546875" style="4879" customWidth="1"/>
    <col min="11783" max="11783" width="17.28515625" style="4879" customWidth="1"/>
    <col min="11784" max="11784" width="7.42578125" style="4879" customWidth="1"/>
    <col min="11785" max="11785" width="13.7109375" style="4879" customWidth="1"/>
    <col min="11786" max="11786" width="14.85546875" style="4879" customWidth="1"/>
    <col min="11787" max="12032" width="11.42578125" style="4879"/>
    <col min="12033" max="12033" width="14.140625" style="4879" bestFit="1" customWidth="1"/>
    <col min="12034" max="12034" width="9.42578125" style="4879" customWidth="1"/>
    <col min="12035" max="12035" width="7.85546875" style="4879" customWidth="1"/>
    <col min="12036" max="12036" width="9" style="4879" customWidth="1"/>
    <col min="12037" max="12037" width="4.7109375" style="4879" customWidth="1"/>
    <col min="12038" max="12038" width="21.85546875" style="4879" customWidth="1"/>
    <col min="12039" max="12039" width="17.28515625" style="4879" customWidth="1"/>
    <col min="12040" max="12040" width="7.42578125" style="4879" customWidth="1"/>
    <col min="12041" max="12041" width="13.7109375" style="4879" customWidth="1"/>
    <col min="12042" max="12042" width="14.85546875" style="4879" customWidth="1"/>
    <col min="12043" max="12288" width="11.42578125" style="4879"/>
    <col min="12289" max="12289" width="14.140625" style="4879" bestFit="1" customWidth="1"/>
    <col min="12290" max="12290" width="9.42578125" style="4879" customWidth="1"/>
    <col min="12291" max="12291" width="7.85546875" style="4879" customWidth="1"/>
    <col min="12292" max="12292" width="9" style="4879" customWidth="1"/>
    <col min="12293" max="12293" width="4.7109375" style="4879" customWidth="1"/>
    <col min="12294" max="12294" width="21.85546875" style="4879" customWidth="1"/>
    <col min="12295" max="12295" width="17.28515625" style="4879" customWidth="1"/>
    <col min="12296" max="12296" width="7.42578125" style="4879" customWidth="1"/>
    <col min="12297" max="12297" width="13.7109375" style="4879" customWidth="1"/>
    <col min="12298" max="12298" width="14.85546875" style="4879" customWidth="1"/>
    <col min="12299" max="12544" width="11.42578125" style="4879"/>
    <col min="12545" max="12545" width="14.140625" style="4879" bestFit="1" customWidth="1"/>
    <col min="12546" max="12546" width="9.42578125" style="4879" customWidth="1"/>
    <col min="12547" max="12547" width="7.85546875" style="4879" customWidth="1"/>
    <col min="12548" max="12548" width="9" style="4879" customWidth="1"/>
    <col min="12549" max="12549" width="4.7109375" style="4879" customWidth="1"/>
    <col min="12550" max="12550" width="21.85546875" style="4879" customWidth="1"/>
    <col min="12551" max="12551" width="17.28515625" style="4879" customWidth="1"/>
    <col min="12552" max="12552" width="7.42578125" style="4879" customWidth="1"/>
    <col min="12553" max="12553" width="13.7109375" style="4879" customWidth="1"/>
    <col min="12554" max="12554" width="14.85546875" style="4879" customWidth="1"/>
    <col min="12555" max="12800" width="11.42578125" style="4879"/>
    <col min="12801" max="12801" width="14.140625" style="4879" bestFit="1" customWidth="1"/>
    <col min="12802" max="12802" width="9.42578125" style="4879" customWidth="1"/>
    <col min="12803" max="12803" width="7.85546875" style="4879" customWidth="1"/>
    <col min="12804" max="12804" width="9" style="4879" customWidth="1"/>
    <col min="12805" max="12805" width="4.7109375" style="4879" customWidth="1"/>
    <col min="12806" max="12806" width="21.85546875" style="4879" customWidth="1"/>
    <col min="12807" max="12807" width="17.28515625" style="4879" customWidth="1"/>
    <col min="12808" max="12808" width="7.42578125" style="4879" customWidth="1"/>
    <col min="12809" max="12809" width="13.7109375" style="4879" customWidth="1"/>
    <col min="12810" max="12810" width="14.85546875" style="4879" customWidth="1"/>
    <col min="12811" max="13056" width="11.42578125" style="4879"/>
    <col min="13057" max="13057" width="14.140625" style="4879" bestFit="1" customWidth="1"/>
    <col min="13058" max="13058" width="9.42578125" style="4879" customWidth="1"/>
    <col min="13059" max="13059" width="7.85546875" style="4879" customWidth="1"/>
    <col min="13060" max="13060" width="9" style="4879" customWidth="1"/>
    <col min="13061" max="13061" width="4.7109375" style="4879" customWidth="1"/>
    <col min="13062" max="13062" width="21.85546875" style="4879" customWidth="1"/>
    <col min="13063" max="13063" width="17.28515625" style="4879" customWidth="1"/>
    <col min="13064" max="13064" width="7.42578125" style="4879" customWidth="1"/>
    <col min="13065" max="13065" width="13.7109375" style="4879" customWidth="1"/>
    <col min="13066" max="13066" width="14.85546875" style="4879" customWidth="1"/>
    <col min="13067" max="13312" width="11.42578125" style="4879"/>
    <col min="13313" max="13313" width="14.140625" style="4879" bestFit="1" customWidth="1"/>
    <col min="13314" max="13314" width="9.42578125" style="4879" customWidth="1"/>
    <col min="13315" max="13315" width="7.85546875" style="4879" customWidth="1"/>
    <col min="13316" max="13316" width="9" style="4879" customWidth="1"/>
    <col min="13317" max="13317" width="4.7109375" style="4879" customWidth="1"/>
    <col min="13318" max="13318" width="21.85546875" style="4879" customWidth="1"/>
    <col min="13319" max="13319" width="17.28515625" style="4879" customWidth="1"/>
    <col min="13320" max="13320" width="7.42578125" style="4879" customWidth="1"/>
    <col min="13321" max="13321" width="13.7109375" style="4879" customWidth="1"/>
    <col min="13322" max="13322" width="14.85546875" style="4879" customWidth="1"/>
    <col min="13323" max="13568" width="11.42578125" style="4879"/>
    <col min="13569" max="13569" width="14.140625" style="4879" bestFit="1" customWidth="1"/>
    <col min="13570" max="13570" width="9.42578125" style="4879" customWidth="1"/>
    <col min="13571" max="13571" width="7.85546875" style="4879" customWidth="1"/>
    <col min="13572" max="13572" width="9" style="4879" customWidth="1"/>
    <col min="13573" max="13573" width="4.7109375" style="4879" customWidth="1"/>
    <col min="13574" max="13574" width="21.85546875" style="4879" customWidth="1"/>
    <col min="13575" max="13575" width="17.28515625" style="4879" customWidth="1"/>
    <col min="13576" max="13576" width="7.42578125" style="4879" customWidth="1"/>
    <col min="13577" max="13577" width="13.7109375" style="4879" customWidth="1"/>
    <col min="13578" max="13578" width="14.85546875" style="4879" customWidth="1"/>
    <col min="13579" max="13824" width="11.42578125" style="4879"/>
    <col min="13825" max="13825" width="14.140625" style="4879" bestFit="1" customWidth="1"/>
    <col min="13826" max="13826" width="9.42578125" style="4879" customWidth="1"/>
    <col min="13827" max="13827" width="7.85546875" style="4879" customWidth="1"/>
    <col min="13828" max="13828" width="9" style="4879" customWidth="1"/>
    <col min="13829" max="13829" width="4.7109375" style="4879" customWidth="1"/>
    <col min="13830" max="13830" width="21.85546875" style="4879" customWidth="1"/>
    <col min="13831" max="13831" width="17.28515625" style="4879" customWidth="1"/>
    <col min="13832" max="13832" width="7.42578125" style="4879" customWidth="1"/>
    <col min="13833" max="13833" width="13.7109375" style="4879" customWidth="1"/>
    <col min="13834" max="13834" width="14.85546875" style="4879" customWidth="1"/>
    <col min="13835" max="14080" width="11.42578125" style="4879"/>
    <col min="14081" max="14081" width="14.140625" style="4879" bestFit="1" customWidth="1"/>
    <col min="14082" max="14082" width="9.42578125" style="4879" customWidth="1"/>
    <col min="14083" max="14083" width="7.85546875" style="4879" customWidth="1"/>
    <col min="14084" max="14084" width="9" style="4879" customWidth="1"/>
    <col min="14085" max="14085" width="4.7109375" style="4879" customWidth="1"/>
    <col min="14086" max="14086" width="21.85546875" style="4879" customWidth="1"/>
    <col min="14087" max="14087" width="17.28515625" style="4879" customWidth="1"/>
    <col min="14088" max="14088" width="7.42578125" style="4879" customWidth="1"/>
    <col min="14089" max="14089" width="13.7109375" style="4879" customWidth="1"/>
    <col min="14090" max="14090" width="14.85546875" style="4879" customWidth="1"/>
    <col min="14091" max="14336" width="11.42578125" style="4879"/>
    <col min="14337" max="14337" width="14.140625" style="4879" bestFit="1" customWidth="1"/>
    <col min="14338" max="14338" width="9.42578125" style="4879" customWidth="1"/>
    <col min="14339" max="14339" width="7.85546875" style="4879" customWidth="1"/>
    <col min="14340" max="14340" width="9" style="4879" customWidth="1"/>
    <col min="14341" max="14341" width="4.7109375" style="4879" customWidth="1"/>
    <col min="14342" max="14342" width="21.85546875" style="4879" customWidth="1"/>
    <col min="14343" max="14343" width="17.28515625" style="4879" customWidth="1"/>
    <col min="14344" max="14344" width="7.42578125" style="4879" customWidth="1"/>
    <col min="14345" max="14345" width="13.7109375" style="4879" customWidth="1"/>
    <col min="14346" max="14346" width="14.85546875" style="4879" customWidth="1"/>
    <col min="14347" max="14592" width="11.42578125" style="4879"/>
    <col min="14593" max="14593" width="14.140625" style="4879" bestFit="1" customWidth="1"/>
    <col min="14594" max="14594" width="9.42578125" style="4879" customWidth="1"/>
    <col min="14595" max="14595" width="7.85546875" style="4879" customWidth="1"/>
    <col min="14596" max="14596" width="9" style="4879" customWidth="1"/>
    <col min="14597" max="14597" width="4.7109375" style="4879" customWidth="1"/>
    <col min="14598" max="14598" width="21.85546875" style="4879" customWidth="1"/>
    <col min="14599" max="14599" width="17.28515625" style="4879" customWidth="1"/>
    <col min="14600" max="14600" width="7.42578125" style="4879" customWidth="1"/>
    <col min="14601" max="14601" width="13.7109375" style="4879" customWidth="1"/>
    <col min="14602" max="14602" width="14.85546875" style="4879" customWidth="1"/>
    <col min="14603" max="14848" width="11.42578125" style="4879"/>
    <col min="14849" max="14849" width="14.140625" style="4879" bestFit="1" customWidth="1"/>
    <col min="14850" max="14850" width="9.42578125" style="4879" customWidth="1"/>
    <col min="14851" max="14851" width="7.85546875" style="4879" customWidth="1"/>
    <col min="14852" max="14852" width="9" style="4879" customWidth="1"/>
    <col min="14853" max="14853" width="4.7109375" style="4879" customWidth="1"/>
    <col min="14854" max="14854" width="21.85546875" style="4879" customWidth="1"/>
    <col min="14855" max="14855" width="17.28515625" style="4879" customWidth="1"/>
    <col min="14856" max="14856" width="7.42578125" style="4879" customWidth="1"/>
    <col min="14857" max="14857" width="13.7109375" style="4879" customWidth="1"/>
    <col min="14858" max="14858" width="14.85546875" style="4879" customWidth="1"/>
    <col min="14859" max="15104" width="11.42578125" style="4879"/>
    <col min="15105" max="15105" width="14.140625" style="4879" bestFit="1" customWidth="1"/>
    <col min="15106" max="15106" width="9.42578125" style="4879" customWidth="1"/>
    <col min="15107" max="15107" width="7.85546875" style="4879" customWidth="1"/>
    <col min="15108" max="15108" width="9" style="4879" customWidth="1"/>
    <col min="15109" max="15109" width="4.7109375" style="4879" customWidth="1"/>
    <col min="15110" max="15110" width="21.85546875" style="4879" customWidth="1"/>
    <col min="15111" max="15111" width="17.28515625" style="4879" customWidth="1"/>
    <col min="15112" max="15112" width="7.42578125" style="4879" customWidth="1"/>
    <col min="15113" max="15113" width="13.7109375" style="4879" customWidth="1"/>
    <col min="15114" max="15114" width="14.85546875" style="4879" customWidth="1"/>
    <col min="15115" max="15360" width="11.42578125" style="4879"/>
    <col min="15361" max="15361" width="14.140625" style="4879" bestFit="1" customWidth="1"/>
    <col min="15362" max="15362" width="9.42578125" style="4879" customWidth="1"/>
    <col min="15363" max="15363" width="7.85546875" style="4879" customWidth="1"/>
    <col min="15364" max="15364" width="9" style="4879" customWidth="1"/>
    <col min="15365" max="15365" width="4.7109375" style="4879" customWidth="1"/>
    <col min="15366" max="15366" width="21.85546875" style="4879" customWidth="1"/>
    <col min="15367" max="15367" width="17.28515625" style="4879" customWidth="1"/>
    <col min="15368" max="15368" width="7.42578125" style="4879" customWidth="1"/>
    <col min="15369" max="15369" width="13.7109375" style="4879" customWidth="1"/>
    <col min="15370" max="15370" width="14.85546875" style="4879" customWidth="1"/>
    <col min="15371" max="15616" width="11.42578125" style="4879"/>
    <col min="15617" max="15617" width="14.140625" style="4879" bestFit="1" customWidth="1"/>
    <col min="15618" max="15618" width="9.42578125" style="4879" customWidth="1"/>
    <col min="15619" max="15619" width="7.85546875" style="4879" customWidth="1"/>
    <col min="15620" max="15620" width="9" style="4879" customWidth="1"/>
    <col min="15621" max="15621" width="4.7109375" style="4879" customWidth="1"/>
    <col min="15622" max="15622" width="21.85546875" style="4879" customWidth="1"/>
    <col min="15623" max="15623" width="17.28515625" style="4879" customWidth="1"/>
    <col min="15624" max="15624" width="7.42578125" style="4879" customWidth="1"/>
    <col min="15625" max="15625" width="13.7109375" style="4879" customWidth="1"/>
    <col min="15626" max="15626" width="14.85546875" style="4879" customWidth="1"/>
    <col min="15627" max="15872" width="11.42578125" style="4879"/>
    <col min="15873" max="15873" width="14.140625" style="4879" bestFit="1" customWidth="1"/>
    <col min="15874" max="15874" width="9.42578125" style="4879" customWidth="1"/>
    <col min="15875" max="15875" width="7.85546875" style="4879" customWidth="1"/>
    <col min="15876" max="15876" width="9" style="4879" customWidth="1"/>
    <col min="15877" max="15877" width="4.7109375" style="4879" customWidth="1"/>
    <col min="15878" max="15878" width="21.85546875" style="4879" customWidth="1"/>
    <col min="15879" max="15879" width="17.28515625" style="4879" customWidth="1"/>
    <col min="15880" max="15880" width="7.42578125" style="4879" customWidth="1"/>
    <col min="15881" max="15881" width="13.7109375" style="4879" customWidth="1"/>
    <col min="15882" max="15882" width="14.85546875" style="4879" customWidth="1"/>
    <col min="15883" max="16128" width="11.42578125" style="4879"/>
    <col min="16129" max="16129" width="14.140625" style="4879" bestFit="1" customWidth="1"/>
    <col min="16130" max="16130" width="9.42578125" style="4879" customWidth="1"/>
    <col min="16131" max="16131" width="7.85546875" style="4879" customWidth="1"/>
    <col min="16132" max="16132" width="9" style="4879" customWidth="1"/>
    <col min="16133" max="16133" width="4.7109375" style="4879" customWidth="1"/>
    <col min="16134" max="16134" width="21.85546875" style="4879" customWidth="1"/>
    <col min="16135" max="16135" width="17.28515625" style="4879" customWidth="1"/>
    <col min="16136" max="16136" width="7.42578125" style="4879" customWidth="1"/>
    <col min="16137" max="16137" width="13.7109375" style="4879" customWidth="1"/>
    <col min="16138" max="16138" width="14.85546875" style="4879" customWidth="1"/>
    <col min="16139" max="16384" width="11.42578125" style="4879"/>
  </cols>
  <sheetData>
    <row r="1" spans="1:12" s="4873" customFormat="1" ht="17.25" customHeight="1" x14ac:dyDescent="0.2">
      <c r="A1" s="4872" t="s">
        <v>5218</v>
      </c>
      <c r="B1" s="4872"/>
      <c r="C1" s="4872"/>
      <c r="D1" s="4872"/>
      <c r="E1" s="4872"/>
      <c r="F1" s="4872"/>
      <c r="G1" s="4872"/>
      <c r="H1" s="4872"/>
      <c r="I1" s="4872"/>
      <c r="K1" s="4874"/>
      <c r="L1" s="4926" t="s">
        <v>4789</v>
      </c>
    </row>
    <row r="2" spans="1:12" s="4873" customFormat="1" ht="15" x14ac:dyDescent="0.2">
      <c r="A2" s="4872" t="s">
        <v>5219</v>
      </c>
      <c r="B2" s="4872"/>
      <c r="C2" s="4872"/>
      <c r="D2" s="4872"/>
      <c r="E2" s="4872"/>
      <c r="F2" s="4872"/>
      <c r="G2" s="4872"/>
      <c r="H2" s="4872"/>
      <c r="I2" s="4872"/>
      <c r="J2" s="4875"/>
    </row>
    <row r="3" spans="1:12" s="4873" customFormat="1" ht="17.25" customHeight="1" x14ac:dyDescent="0.2">
      <c r="A3" s="4876" t="s">
        <v>2684</v>
      </c>
      <c r="B3" s="4872"/>
      <c r="C3" s="4872"/>
      <c r="D3" s="4872"/>
      <c r="E3" s="4872"/>
      <c r="F3" s="4872"/>
      <c r="G3" s="4872"/>
      <c r="H3" s="4872"/>
    </row>
    <row r="4" spans="1:12" ht="23.25" customHeight="1" x14ac:dyDescent="0.2">
      <c r="A4" s="4877"/>
      <c r="B4" s="4878"/>
      <c r="C4" s="4878"/>
      <c r="D4" s="4878"/>
      <c r="E4" s="4878"/>
      <c r="F4" s="4878"/>
      <c r="G4" s="4878"/>
      <c r="H4" s="4878"/>
      <c r="I4" s="4878"/>
      <c r="J4" s="4878"/>
    </row>
    <row r="5" spans="1:12" ht="19.5" customHeight="1" x14ac:dyDescent="0.2">
      <c r="A5" s="5655" t="s">
        <v>5220</v>
      </c>
      <c r="B5" s="5655"/>
      <c r="C5" s="5655"/>
      <c r="D5" s="5655"/>
      <c r="E5" s="5655"/>
      <c r="F5" s="5655"/>
      <c r="G5" s="4880"/>
      <c r="H5" s="4880"/>
      <c r="I5" s="4880"/>
      <c r="J5" s="4880"/>
    </row>
    <row r="6" spans="1:12" ht="19.5" customHeight="1" x14ac:dyDescent="0.2">
      <c r="F6" s="4880"/>
      <c r="G6" s="4880"/>
      <c r="H6" s="4880"/>
      <c r="I6" s="4880"/>
      <c r="J6" s="4880"/>
      <c r="K6" s="4881"/>
    </row>
    <row r="7" spans="1:12" ht="19.5" customHeight="1" x14ac:dyDescent="0.2">
      <c r="A7" s="4882"/>
      <c r="B7" s="4880"/>
      <c r="C7" s="4880"/>
      <c r="D7" s="4880"/>
      <c r="E7" s="4880"/>
      <c r="F7" s="4880"/>
      <c r="G7" s="4880"/>
      <c r="H7" s="4880"/>
      <c r="I7" s="4880"/>
      <c r="J7" s="4880"/>
    </row>
    <row r="8" spans="1:12" ht="15.75" thickBot="1" x14ac:dyDescent="0.25">
      <c r="A8" s="4882"/>
      <c r="B8" s="4880"/>
      <c r="C8" s="4880"/>
      <c r="D8" s="4880"/>
      <c r="E8" s="4880"/>
      <c r="F8" s="4880"/>
      <c r="G8" s="4880"/>
      <c r="H8" s="4880"/>
      <c r="I8" s="4880"/>
      <c r="J8" s="4880"/>
    </row>
    <row r="9" spans="1:12" ht="27.75" customHeight="1" thickTop="1" thickBot="1" x14ac:dyDescent="0.25">
      <c r="A9" s="4883" t="s">
        <v>5221</v>
      </c>
      <c r="B9" s="4884">
        <v>2012</v>
      </c>
      <c r="C9" s="4885"/>
      <c r="D9" s="4884">
        <v>2013</v>
      </c>
      <c r="E9" s="4885"/>
      <c r="G9" s="4881"/>
      <c r="H9" s="4879"/>
    </row>
    <row r="10" spans="1:12" ht="13.5" thickTop="1" x14ac:dyDescent="0.2">
      <c r="A10" s="4886"/>
      <c r="B10" s="4887">
        <f>SUM(B11:B14)</f>
        <v>100.10000000000001</v>
      </c>
      <c r="C10" s="4888"/>
      <c r="D10" s="4887">
        <f>SUM(D11:D14)</f>
        <v>100</v>
      </c>
      <c r="E10" s="4888"/>
      <c r="H10" s="4879"/>
    </row>
    <row r="11" spans="1:12" x14ac:dyDescent="0.2">
      <c r="A11" s="4889"/>
      <c r="B11" s="4890"/>
      <c r="C11" s="4891"/>
      <c r="D11" s="4890"/>
      <c r="E11" s="4892"/>
      <c r="H11" s="4879"/>
    </row>
    <row r="12" spans="1:12" x14ac:dyDescent="0.2">
      <c r="A12" s="4889" t="s">
        <v>5222</v>
      </c>
      <c r="B12" s="4890">
        <v>17.2</v>
      </c>
      <c r="C12" s="4891"/>
      <c r="D12" s="4890">
        <v>11.1</v>
      </c>
      <c r="E12" s="4891"/>
      <c r="H12" s="4879"/>
    </row>
    <row r="13" spans="1:12" x14ac:dyDescent="0.2">
      <c r="A13" s="4889" t="s">
        <v>2822</v>
      </c>
      <c r="B13" s="4890">
        <v>55.2</v>
      </c>
      <c r="C13" s="4891"/>
      <c r="D13" s="4890">
        <v>55.2</v>
      </c>
      <c r="E13" s="4891"/>
      <c r="H13" s="4879"/>
    </row>
    <row r="14" spans="1:12" x14ac:dyDescent="0.2">
      <c r="A14" s="4889" t="s">
        <v>5223</v>
      </c>
      <c r="B14" s="4890">
        <v>27.7</v>
      </c>
      <c r="C14" s="4891"/>
      <c r="D14" s="4890">
        <v>33.700000000000003</v>
      </c>
      <c r="E14" s="4891"/>
      <c r="H14" s="4879"/>
    </row>
    <row r="15" spans="1:12" x14ac:dyDescent="0.2">
      <c r="H15" s="5656" t="s">
        <v>5224</v>
      </c>
      <c r="I15" s="5656"/>
      <c r="J15" s="5656"/>
      <c r="K15" s="5656"/>
    </row>
    <row r="18" spans="1:10" x14ac:dyDescent="0.2">
      <c r="H18" s="4879"/>
    </row>
    <row r="19" spans="1:10" x14ac:dyDescent="0.2">
      <c r="A19" s="4893"/>
      <c r="B19" s="4894"/>
      <c r="C19" s="4894"/>
      <c r="D19" s="4894"/>
      <c r="E19" s="4894"/>
      <c r="G19" s="4895"/>
      <c r="H19" s="4879"/>
    </row>
    <row r="20" spans="1:10" x14ac:dyDescent="0.2">
      <c r="A20" s="4893"/>
      <c r="B20" s="4894"/>
      <c r="C20" s="4894"/>
      <c r="D20" s="4894"/>
      <c r="E20" s="4894"/>
      <c r="H20" s="4879"/>
    </row>
    <row r="21" spans="1:10" x14ac:dyDescent="0.2">
      <c r="A21" s="4893"/>
      <c r="B21" s="4894"/>
      <c r="C21" s="4894"/>
      <c r="D21" s="4894"/>
      <c r="E21" s="4894"/>
      <c r="H21" s="4879"/>
    </row>
    <row r="22" spans="1:10" x14ac:dyDescent="0.2">
      <c r="A22" s="4893"/>
      <c r="B22" s="4894"/>
      <c r="C22" s="4894"/>
      <c r="D22" s="4894"/>
      <c r="E22" s="4894"/>
      <c r="H22" s="4879"/>
    </row>
    <row r="23" spans="1:10" x14ac:dyDescent="0.2">
      <c r="A23" s="4893"/>
      <c r="B23" s="4894"/>
      <c r="C23" s="4894"/>
      <c r="D23" s="4894"/>
      <c r="E23" s="4894"/>
      <c r="H23" s="4879"/>
    </row>
    <row r="24" spans="1:10" x14ac:dyDescent="0.2">
      <c r="G24" s="5655"/>
      <c r="H24" s="5655"/>
      <c r="I24" s="5655"/>
      <c r="J24" s="5655"/>
    </row>
    <row r="25" spans="1:10" x14ac:dyDescent="0.2">
      <c r="A25" s="4896"/>
      <c r="H25" s="4879"/>
    </row>
    <row r="26" spans="1:10" x14ac:dyDescent="0.2">
      <c r="H26" s="4897"/>
      <c r="I26" s="4897"/>
      <c r="J26" s="4897"/>
    </row>
    <row r="28" spans="1:10" x14ac:dyDescent="0.2">
      <c r="H28" s="4879"/>
    </row>
    <row r="29" spans="1:10" x14ac:dyDescent="0.2">
      <c r="H29" s="4879"/>
    </row>
    <row r="30" spans="1:10" x14ac:dyDescent="0.2">
      <c r="H30" s="4879"/>
    </row>
    <row r="31" spans="1:10" x14ac:dyDescent="0.2">
      <c r="H31" s="4879"/>
    </row>
    <row r="32" spans="1:10" x14ac:dyDescent="0.2">
      <c r="H32" s="4879"/>
    </row>
    <row r="33" spans="1:11" x14ac:dyDescent="0.2">
      <c r="H33" s="4879"/>
    </row>
    <row r="34" spans="1:11" x14ac:dyDescent="0.2">
      <c r="H34" s="4879"/>
    </row>
    <row r="35" spans="1:11" x14ac:dyDescent="0.2">
      <c r="A35" s="4898"/>
      <c r="B35" s="4894"/>
      <c r="C35" s="4894"/>
      <c r="D35" s="4894"/>
      <c r="E35" s="4894"/>
      <c r="H35" s="4879"/>
    </row>
    <row r="36" spans="1:11" x14ac:dyDescent="0.2">
      <c r="A36" s="4893"/>
      <c r="B36" s="4894"/>
      <c r="C36" s="4894"/>
      <c r="D36" s="4894"/>
      <c r="E36" s="4894"/>
      <c r="H36" s="4879"/>
    </row>
    <row r="41" spans="1:11" ht="18" customHeight="1" x14ac:dyDescent="0.2">
      <c r="A41" s="5657" t="s">
        <v>5225</v>
      </c>
      <c r="B41" s="5657"/>
      <c r="C41" s="5657"/>
      <c r="D41" s="5657"/>
      <c r="E41" s="5657"/>
      <c r="F41" s="5657"/>
      <c r="G41" s="5657"/>
      <c r="H41" s="5657"/>
      <c r="I41" s="5657"/>
      <c r="J41" s="5657"/>
      <c r="K41" s="5657"/>
    </row>
    <row r="47" spans="1:11" ht="27.75" customHeight="1" x14ac:dyDescent="0.2"/>
    <row r="48" spans="1:11" x14ac:dyDescent="0.2">
      <c r="A48" s="4900"/>
    </row>
  </sheetData>
  <mergeCells count="4">
    <mergeCell ref="A5:F5"/>
    <mergeCell ref="H15:K15"/>
    <mergeCell ref="G24:J24"/>
    <mergeCell ref="A41:K4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&amp;R&amp;"Tahoma,Normal"215</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EB700B"/>
  </sheetPr>
  <dimension ref="A1:AA1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9" customWidth="1"/>
    <col min="2" max="2" width="8.42578125" customWidth="1"/>
    <col min="3" max="3" width="3.28515625" customWidth="1"/>
    <col min="4" max="4" width="4.7109375" bestFit="1" customWidth="1"/>
    <col min="5" max="5" width="2.5703125" customWidth="1"/>
    <col min="6" max="6" width="8.5703125" customWidth="1"/>
    <col min="7" max="7" width="3.5703125" customWidth="1"/>
    <col min="8" max="8" width="4.7109375" bestFit="1" customWidth="1"/>
    <col min="9" max="9" width="2.5703125" customWidth="1"/>
    <col min="10" max="10" width="8.7109375" bestFit="1" customWidth="1"/>
    <col min="11" max="11" width="2.5703125" customWidth="1"/>
    <col min="12" max="12" width="4.7109375" customWidth="1"/>
    <col min="13" max="13" width="2.5703125" customWidth="1"/>
    <col min="14" max="14" width="8.28515625" customWidth="1"/>
    <col min="15" max="15" width="3.42578125" customWidth="1"/>
    <col min="16" max="16" width="4.7109375" bestFit="1" customWidth="1"/>
    <col min="17" max="17" width="2.5703125" customWidth="1"/>
    <col min="18" max="18" width="7.7109375" bestFit="1" customWidth="1"/>
    <col min="19" max="19" width="2.5703125" customWidth="1"/>
    <col min="20" max="20" width="4.7109375" bestFit="1" customWidth="1"/>
    <col min="21" max="21" width="2.5703125" customWidth="1"/>
    <col min="22" max="22" width="8.7109375" bestFit="1" customWidth="1"/>
    <col min="23" max="23" width="2.5703125" customWidth="1"/>
    <col min="24" max="24" width="4.7109375" bestFit="1" customWidth="1"/>
    <col min="25" max="25" width="2.5703125" customWidth="1"/>
    <col min="26" max="26" width="9.5703125" customWidth="1"/>
    <col min="27" max="27" width="2.5703125" customWidth="1"/>
  </cols>
  <sheetData>
    <row r="1" spans="1:27" ht="15" x14ac:dyDescent="0.2">
      <c r="A1" s="3007" t="s">
        <v>2712</v>
      </c>
      <c r="B1" s="3008"/>
      <c r="C1" s="3008"/>
      <c r="D1" s="3008"/>
      <c r="E1" s="3008"/>
      <c r="F1" s="3008"/>
      <c r="G1" s="3008"/>
      <c r="H1" s="3008"/>
      <c r="I1" s="3008"/>
      <c r="J1" s="3026"/>
      <c r="K1" s="3026"/>
      <c r="L1" s="3026"/>
      <c r="M1" s="3026"/>
      <c r="N1" s="3026"/>
      <c r="O1" s="3026"/>
      <c r="P1" s="3026"/>
      <c r="Q1" s="3026"/>
      <c r="R1" s="3026"/>
      <c r="S1" s="3026"/>
      <c r="T1" s="3026"/>
      <c r="U1" s="3026"/>
      <c r="V1" s="3026"/>
      <c r="W1" s="3026"/>
      <c r="X1" s="3026"/>
      <c r="Y1" s="5820" t="s">
        <v>2697</v>
      </c>
      <c r="Z1" s="5820"/>
      <c r="AA1" s="5820"/>
    </row>
    <row r="2" spans="1:27" ht="15" x14ac:dyDescent="0.2">
      <c r="A2" s="3024">
        <v>2012</v>
      </c>
      <c r="B2" s="3008"/>
      <c r="C2" s="3008"/>
      <c r="D2" s="3008"/>
      <c r="E2" s="3008"/>
      <c r="F2" s="3008"/>
      <c r="G2" s="3008"/>
      <c r="H2" s="3008"/>
      <c r="I2" s="3008"/>
      <c r="J2" s="3026"/>
      <c r="K2" s="3026"/>
      <c r="L2" s="3026"/>
      <c r="M2" s="3026"/>
      <c r="N2" s="3026"/>
      <c r="O2" s="3026"/>
      <c r="P2" s="3026"/>
      <c r="Q2" s="3026"/>
      <c r="R2" s="3026"/>
      <c r="S2" s="3026"/>
      <c r="T2" s="3026"/>
      <c r="U2" s="3026"/>
      <c r="V2" s="3026"/>
      <c r="W2" s="3026"/>
      <c r="X2" s="3026"/>
      <c r="Y2" s="3026"/>
      <c r="Z2" s="3026"/>
      <c r="AA2" s="3023"/>
    </row>
    <row r="3" spans="1:27" ht="14.25" x14ac:dyDescent="0.2">
      <c r="A3" s="3008"/>
      <c r="B3" s="3008"/>
      <c r="C3" s="3008"/>
      <c r="D3" s="3008"/>
      <c r="E3" s="3008"/>
      <c r="F3" s="3008"/>
      <c r="G3" s="3008"/>
      <c r="H3" s="3008"/>
      <c r="I3" s="3008"/>
      <c r="J3" s="3008"/>
      <c r="K3" s="3008"/>
      <c r="L3" s="3008"/>
      <c r="M3" s="3008"/>
      <c r="N3" s="3008"/>
      <c r="O3" s="3008"/>
      <c r="P3" s="3008"/>
      <c r="Q3" s="3008"/>
      <c r="R3" s="3008"/>
      <c r="S3" s="3008"/>
      <c r="T3" s="3008"/>
      <c r="U3" s="3008"/>
      <c r="V3" s="3008"/>
      <c r="W3" s="3008"/>
      <c r="X3" s="3008"/>
      <c r="Y3" s="3008"/>
      <c r="Z3" s="3008"/>
      <c r="AA3" s="3023"/>
    </row>
    <row r="4" spans="1:27" ht="20.100000000000001" customHeight="1" x14ac:dyDescent="0.2">
      <c r="A4" s="3027" t="s">
        <v>112</v>
      </c>
      <c r="B4" s="5814" t="s">
        <v>2705</v>
      </c>
      <c r="C4" s="5814"/>
      <c r="D4" s="5814" t="s">
        <v>2706</v>
      </c>
      <c r="E4" s="5814"/>
      <c r="F4" s="5814" t="s">
        <v>2707</v>
      </c>
      <c r="G4" s="5814"/>
      <c r="H4" s="5814" t="s">
        <v>2706</v>
      </c>
      <c r="I4" s="5814"/>
      <c r="J4" s="5814" t="s">
        <v>2708</v>
      </c>
      <c r="K4" s="5814"/>
      <c r="L4" s="5814" t="s">
        <v>2706</v>
      </c>
      <c r="M4" s="5814"/>
      <c r="N4" s="5814" t="s">
        <v>2709</v>
      </c>
      <c r="O4" s="5814"/>
      <c r="P4" s="5814" t="s">
        <v>2706</v>
      </c>
      <c r="Q4" s="5814"/>
      <c r="R4" s="5814" t="s">
        <v>2710</v>
      </c>
      <c r="S4" s="5814"/>
      <c r="T4" s="5814" t="s">
        <v>2706</v>
      </c>
      <c r="U4" s="5814"/>
      <c r="V4" s="5814" t="s">
        <v>2711</v>
      </c>
      <c r="W4" s="5814"/>
      <c r="X4" s="5814" t="s">
        <v>2706</v>
      </c>
      <c r="Y4" s="5814"/>
      <c r="Z4" s="5814" t="s">
        <v>31</v>
      </c>
      <c r="AA4" s="5814"/>
    </row>
    <row r="5" spans="1:27" ht="20.100000000000001" customHeight="1" x14ac:dyDescent="0.2">
      <c r="A5" s="5271" t="s">
        <v>2672</v>
      </c>
      <c r="B5" s="5269">
        <v>177008</v>
      </c>
      <c r="C5" s="5269"/>
      <c r="D5" s="5269">
        <v>26.797225325715392</v>
      </c>
      <c r="E5" s="5269"/>
      <c r="F5" s="5269">
        <v>132120</v>
      </c>
      <c r="G5" s="5269"/>
      <c r="H5" s="5269">
        <v>20.001635011036324</v>
      </c>
      <c r="I5" s="5269"/>
      <c r="J5" s="5269">
        <v>111683</v>
      </c>
      <c r="K5" s="5269"/>
      <c r="L5" s="5269">
        <v>16.907679404613759</v>
      </c>
      <c r="M5" s="5269"/>
      <c r="N5" s="5269">
        <v>63118</v>
      </c>
      <c r="O5" s="5269"/>
      <c r="P5" s="5269">
        <v>9.5554283880305082</v>
      </c>
      <c r="Q5" s="5269"/>
      <c r="R5" s="5269">
        <v>54111</v>
      </c>
      <c r="S5" s="5269"/>
      <c r="T5" s="5269">
        <v>8.1918594617180336</v>
      </c>
      <c r="U5" s="5269"/>
      <c r="V5" s="5269">
        <v>122506</v>
      </c>
      <c r="W5" s="5269"/>
      <c r="X5" s="5269">
        <v>18.546172408885983</v>
      </c>
      <c r="Y5" s="5269"/>
      <c r="Z5" s="5272">
        <f>B5+F5+J5+N5+R5+V5</f>
        <v>660546</v>
      </c>
      <c r="AA5" s="5273"/>
    </row>
    <row r="6" spans="1:27" ht="20.100000000000001" customHeight="1" x14ac:dyDescent="0.2">
      <c r="A6" s="3013" t="s">
        <v>2673</v>
      </c>
      <c r="B6" s="3035">
        <v>16036</v>
      </c>
      <c r="C6" s="3035"/>
      <c r="D6" s="3035">
        <v>32.597471236329632</v>
      </c>
      <c r="E6" s="3035"/>
      <c r="F6" s="3035">
        <v>11755</v>
      </c>
      <c r="G6" s="3035"/>
      <c r="H6" s="3035">
        <v>23.895190470382566</v>
      </c>
      <c r="I6" s="3035"/>
      <c r="J6" s="3035">
        <v>9569</v>
      </c>
      <c r="K6" s="3035"/>
      <c r="L6" s="3035">
        <v>19.451559133227629</v>
      </c>
      <c r="M6" s="3035"/>
      <c r="N6" s="3035">
        <v>5829</v>
      </c>
      <c r="O6" s="3035"/>
      <c r="P6" s="3035">
        <v>11.849005976338578</v>
      </c>
      <c r="Q6" s="3035"/>
      <c r="R6" s="3035">
        <v>4264</v>
      </c>
      <c r="S6" s="3035"/>
      <c r="T6" s="3035">
        <v>8.6677237061430255</v>
      </c>
      <c r="U6" s="3035"/>
      <c r="V6" s="3035">
        <v>1741</v>
      </c>
      <c r="W6" s="3035"/>
      <c r="X6" s="3035">
        <v>3.5390494775785668</v>
      </c>
      <c r="Y6" s="3035"/>
      <c r="Z6" s="5274">
        <f t="shared" ref="Z6:Z12" si="0">B6+F6+J6+N6+R6+V6</f>
        <v>49194</v>
      </c>
      <c r="AA6" s="5275"/>
    </row>
    <row r="7" spans="1:27" ht="20.100000000000001" customHeight="1" x14ac:dyDescent="0.2">
      <c r="A7" s="3013" t="s">
        <v>2675</v>
      </c>
      <c r="B7" s="3035">
        <v>3274</v>
      </c>
      <c r="C7" s="3035"/>
      <c r="D7" s="3035">
        <v>13.890538820534578</v>
      </c>
      <c r="E7" s="3035"/>
      <c r="F7" s="3035">
        <v>4118</v>
      </c>
      <c r="G7" s="3035"/>
      <c r="H7" s="3035">
        <v>17.471361900721256</v>
      </c>
      <c r="I7" s="3035"/>
      <c r="J7" s="3035">
        <v>3125</v>
      </c>
      <c r="K7" s="3035"/>
      <c r="L7" s="3035">
        <v>13.258379295714892</v>
      </c>
      <c r="M7" s="3035"/>
      <c r="N7" s="3035">
        <v>1602</v>
      </c>
      <c r="O7" s="3035"/>
      <c r="P7" s="3035">
        <v>6.7967755621552826</v>
      </c>
      <c r="Q7" s="3035"/>
      <c r="R7" s="3035">
        <v>2281</v>
      </c>
      <c r="S7" s="3035"/>
      <c r="T7" s="3035">
        <v>9.6775562155282149</v>
      </c>
      <c r="U7" s="3035"/>
      <c r="V7" s="3035">
        <v>9170</v>
      </c>
      <c r="W7" s="3035"/>
      <c r="X7" s="3035">
        <v>38.90538820534578</v>
      </c>
      <c r="Y7" s="3035"/>
      <c r="Z7" s="5274">
        <f t="shared" si="0"/>
        <v>23570</v>
      </c>
      <c r="AA7" s="5275"/>
    </row>
    <row r="8" spans="1:27" ht="20.100000000000001" customHeight="1" x14ac:dyDescent="0.2">
      <c r="A8" s="3013" t="s">
        <v>2677</v>
      </c>
      <c r="B8" s="3035">
        <v>1970</v>
      </c>
      <c r="C8" s="3035"/>
      <c r="D8" s="3035">
        <v>11.88465250965251</v>
      </c>
      <c r="E8" s="3035"/>
      <c r="F8" s="3035">
        <v>3468</v>
      </c>
      <c r="G8" s="3035"/>
      <c r="H8" s="3035">
        <v>20.921814671814673</v>
      </c>
      <c r="I8" s="3035"/>
      <c r="J8" s="3035">
        <v>3880</v>
      </c>
      <c r="K8" s="3035"/>
      <c r="L8" s="3035">
        <v>23.407335907335909</v>
      </c>
      <c r="M8" s="3035"/>
      <c r="N8" s="3035">
        <v>1550</v>
      </c>
      <c r="O8" s="3035"/>
      <c r="P8" s="3035">
        <v>9.3508687258687253</v>
      </c>
      <c r="Q8" s="3035"/>
      <c r="R8" s="3035">
        <v>1752</v>
      </c>
      <c r="S8" s="3035"/>
      <c r="T8" s="3035">
        <v>10.569498069498069</v>
      </c>
      <c r="U8" s="3035"/>
      <c r="V8" s="3035">
        <v>3956</v>
      </c>
      <c r="W8" s="3035"/>
      <c r="X8" s="3035">
        <v>23.865830115830118</v>
      </c>
      <c r="Y8" s="3035"/>
      <c r="Z8" s="5274">
        <f t="shared" si="0"/>
        <v>16576</v>
      </c>
      <c r="AA8" s="5275"/>
    </row>
    <row r="9" spans="1:27" ht="20.100000000000001" customHeight="1" x14ac:dyDescent="0.2">
      <c r="A9" s="3013" t="s">
        <v>2679</v>
      </c>
      <c r="B9" s="3035">
        <v>2929</v>
      </c>
      <c r="C9" s="3035"/>
      <c r="D9" s="3035">
        <v>27.095282146160958</v>
      </c>
      <c r="E9" s="3035"/>
      <c r="F9" s="3035">
        <v>3114</v>
      </c>
      <c r="G9" s="3035"/>
      <c r="H9" s="3035">
        <v>28.806660499537468</v>
      </c>
      <c r="I9" s="3035"/>
      <c r="J9" s="3035">
        <v>1249</v>
      </c>
      <c r="K9" s="3035"/>
      <c r="L9" s="3035">
        <v>11.554116558741907</v>
      </c>
      <c r="M9" s="3035"/>
      <c r="N9" s="3035">
        <v>1255</v>
      </c>
      <c r="O9" s="3035"/>
      <c r="P9" s="3035">
        <v>11.609620721554116</v>
      </c>
      <c r="Q9" s="3035"/>
      <c r="R9" s="3035">
        <v>562</v>
      </c>
      <c r="S9" s="3035"/>
      <c r="T9" s="3035">
        <v>5.1988899167437559</v>
      </c>
      <c r="U9" s="3035"/>
      <c r="V9" s="3035">
        <v>1701</v>
      </c>
      <c r="W9" s="3035"/>
      <c r="X9" s="3035">
        <v>15.735430157261796</v>
      </c>
      <c r="Y9" s="3035"/>
      <c r="Z9" s="5274">
        <f t="shared" si="0"/>
        <v>10810</v>
      </c>
      <c r="AA9" s="5275"/>
    </row>
    <row r="10" spans="1:27" ht="20.100000000000001" customHeight="1" x14ac:dyDescent="0.2">
      <c r="A10" s="3013" t="s">
        <v>2674</v>
      </c>
      <c r="B10" s="3035">
        <v>496</v>
      </c>
      <c r="C10" s="3035"/>
      <c r="D10" s="3035">
        <v>5.0908344452427379</v>
      </c>
      <c r="E10" s="3035"/>
      <c r="F10" s="3035">
        <v>983</v>
      </c>
      <c r="G10" s="3035"/>
      <c r="H10" s="3035">
        <v>10.089294878374218</v>
      </c>
      <c r="I10" s="3035"/>
      <c r="J10" s="3035">
        <v>3124</v>
      </c>
      <c r="K10" s="3035"/>
      <c r="L10" s="3035">
        <v>32.064045981730473</v>
      </c>
      <c r="M10" s="3035"/>
      <c r="N10" s="3035">
        <v>1998</v>
      </c>
      <c r="O10" s="3035"/>
      <c r="P10" s="3035">
        <v>20.507030688699579</v>
      </c>
      <c r="Q10" s="3035"/>
      <c r="R10" s="3035">
        <v>954</v>
      </c>
      <c r="S10" s="3035"/>
      <c r="T10" s="3035">
        <v>9.7916452837934926</v>
      </c>
      <c r="U10" s="3035"/>
      <c r="V10" s="3035">
        <v>2188</v>
      </c>
      <c r="W10" s="3035"/>
      <c r="X10" s="3035">
        <v>22.457148722159499</v>
      </c>
      <c r="Y10" s="3035"/>
      <c r="Z10" s="5274">
        <f t="shared" si="0"/>
        <v>9743</v>
      </c>
      <c r="AA10" s="5275"/>
    </row>
    <row r="11" spans="1:27" ht="20.100000000000001" customHeight="1" x14ac:dyDescent="0.2">
      <c r="A11" s="5276" t="s">
        <v>2676</v>
      </c>
      <c r="B11" s="5277">
        <v>1852</v>
      </c>
      <c r="C11" s="5277"/>
      <c r="D11" s="5277">
        <v>20.163309744148066</v>
      </c>
      <c r="E11" s="5277"/>
      <c r="F11" s="5277">
        <v>1635</v>
      </c>
      <c r="G11" s="5277"/>
      <c r="H11" s="5277">
        <v>17.800762112139356</v>
      </c>
      <c r="I11" s="5277"/>
      <c r="J11" s="5277">
        <v>1639</v>
      </c>
      <c r="K11" s="5277"/>
      <c r="L11" s="5277">
        <v>17.844311377245507</v>
      </c>
      <c r="M11" s="5277"/>
      <c r="N11" s="5277">
        <v>1138</v>
      </c>
      <c r="O11" s="5277"/>
      <c r="P11" s="5277">
        <v>12.389765922700056</v>
      </c>
      <c r="Q11" s="5277"/>
      <c r="R11" s="5277">
        <v>861</v>
      </c>
      <c r="S11" s="5277"/>
      <c r="T11" s="5277">
        <v>9.3739793140990741</v>
      </c>
      <c r="U11" s="5277"/>
      <c r="V11" s="5277">
        <v>2060</v>
      </c>
      <c r="W11" s="5277"/>
      <c r="X11" s="5277">
        <v>22.427871529667936</v>
      </c>
      <c r="Y11" s="5277"/>
      <c r="Z11" s="5274">
        <f t="shared" si="0"/>
        <v>9185</v>
      </c>
      <c r="AA11" s="5275"/>
    </row>
    <row r="12" spans="1:27" ht="20.100000000000001" customHeight="1" x14ac:dyDescent="0.2">
      <c r="A12" s="5278" t="s">
        <v>2678</v>
      </c>
      <c r="B12" s="5268">
        <v>242</v>
      </c>
      <c r="C12" s="5268"/>
      <c r="D12" s="5268">
        <v>6.353373588868469</v>
      </c>
      <c r="E12" s="5268"/>
      <c r="F12" s="5268">
        <v>312</v>
      </c>
      <c r="G12" s="5268"/>
      <c r="H12" s="5268">
        <v>8.1911262798634805</v>
      </c>
      <c r="I12" s="5268"/>
      <c r="J12" s="5268">
        <v>514</v>
      </c>
      <c r="K12" s="5268"/>
      <c r="L12" s="5268">
        <v>13.494355473877659</v>
      </c>
      <c r="M12" s="5268"/>
      <c r="N12" s="5268">
        <v>435</v>
      </c>
      <c r="O12" s="5268"/>
      <c r="P12" s="5268">
        <v>11.42032029404043</v>
      </c>
      <c r="Q12" s="5268"/>
      <c r="R12" s="5268">
        <v>393</v>
      </c>
      <c r="S12" s="5268"/>
      <c r="T12" s="5268">
        <v>10.317668679443424</v>
      </c>
      <c r="U12" s="5268"/>
      <c r="V12" s="5268">
        <v>1913</v>
      </c>
      <c r="W12" s="5268"/>
      <c r="X12" s="5268">
        <v>50.223155683906541</v>
      </c>
      <c r="Y12" s="5268"/>
      <c r="Z12" s="5279">
        <f t="shared" si="0"/>
        <v>3809</v>
      </c>
      <c r="AA12" s="5280"/>
    </row>
    <row r="13" spans="1:27" ht="14.25" x14ac:dyDescent="0.2">
      <c r="A13" s="3013"/>
      <c r="B13" s="3014"/>
      <c r="C13" s="3014"/>
      <c r="D13" s="3014"/>
      <c r="E13" s="3014"/>
      <c r="F13" s="3014"/>
      <c r="G13" s="3014"/>
      <c r="H13" s="3014"/>
      <c r="I13" s="3014"/>
      <c r="J13" s="3014"/>
      <c r="K13" s="3014"/>
      <c r="L13" s="3014"/>
      <c r="M13" s="3014"/>
      <c r="N13" s="3014"/>
      <c r="O13" s="3014"/>
      <c r="P13" s="3014"/>
      <c r="Q13" s="3014"/>
      <c r="R13" s="3014"/>
      <c r="S13" s="3014"/>
      <c r="T13" s="3014"/>
      <c r="U13" s="3014"/>
      <c r="V13" s="3014"/>
      <c r="W13" s="3014"/>
      <c r="X13" s="3014"/>
      <c r="Y13" s="3014"/>
      <c r="Z13" s="3014"/>
      <c r="AA13" s="3023"/>
    </row>
    <row r="14" spans="1:27" ht="14.25" x14ac:dyDescent="0.2">
      <c r="A14" s="5813" t="s">
        <v>2680</v>
      </c>
      <c r="B14" s="5813"/>
      <c r="C14" s="5813"/>
      <c r="D14" s="5813"/>
      <c r="E14" s="5813"/>
      <c r="F14" s="5813"/>
      <c r="G14" s="5813"/>
      <c r="H14" s="5813"/>
      <c r="I14" s="5813"/>
      <c r="J14" s="5813"/>
      <c r="K14" s="5813"/>
      <c r="L14" s="5813"/>
      <c r="M14" s="5813"/>
      <c r="N14" s="5813"/>
      <c r="O14" s="5813"/>
      <c r="P14" s="5813"/>
      <c r="Q14" s="5813"/>
      <c r="R14" s="5813"/>
      <c r="S14" s="5813"/>
      <c r="T14" s="5813"/>
      <c r="U14" s="5813"/>
      <c r="V14" s="5813"/>
      <c r="W14" s="5813"/>
      <c r="X14" s="5813"/>
      <c r="Y14" s="5813"/>
      <c r="Z14" s="5813"/>
      <c r="AA14" s="3023"/>
    </row>
    <row r="15" spans="1:27" ht="14.25" x14ac:dyDescent="0.2">
      <c r="A15" s="5813"/>
      <c r="B15" s="5813"/>
      <c r="C15" s="5813"/>
      <c r="D15" s="5813"/>
      <c r="E15" s="5813"/>
      <c r="F15" s="5813"/>
      <c r="G15" s="5813"/>
      <c r="H15" s="5813"/>
      <c r="I15" s="5813"/>
      <c r="J15" s="5813"/>
      <c r="K15" s="5813"/>
      <c r="L15" s="5813"/>
      <c r="M15" s="5813"/>
      <c r="N15" s="5813"/>
      <c r="O15" s="5813"/>
      <c r="P15" s="5813"/>
      <c r="Q15" s="5813"/>
      <c r="R15" s="5813"/>
      <c r="S15" s="5813"/>
      <c r="T15" s="5813"/>
      <c r="U15" s="5813"/>
      <c r="V15" s="5813"/>
      <c r="W15" s="5813"/>
      <c r="X15" s="5813"/>
      <c r="Y15" s="5813"/>
      <c r="Z15" s="5813"/>
      <c r="AA15" s="3023"/>
    </row>
  </sheetData>
  <mergeCells count="15">
    <mergeCell ref="A14:Z15"/>
    <mergeCell ref="Y1:AA1"/>
    <mergeCell ref="B4:C4"/>
    <mergeCell ref="D4:E4"/>
    <mergeCell ref="F4:G4"/>
    <mergeCell ref="H4:I4"/>
    <mergeCell ref="J4:K4"/>
    <mergeCell ref="L4:M4"/>
    <mergeCell ref="N4:O4"/>
    <mergeCell ref="P4:Q4"/>
    <mergeCell ref="R4:S4"/>
    <mergeCell ref="T4:U4"/>
    <mergeCell ref="V4:W4"/>
    <mergeCell ref="X4:Y4"/>
    <mergeCell ref="Z4:AA4"/>
  </mergeCells>
  <printOptions horizontalCentered="1" verticalCentered="1"/>
  <pageMargins left="0.98425196850393704" right="0.39370078740157483" top="0.39370078740157483" bottom="0.39370078740157483" header="0" footer="0.59055118110236227"/>
  <pageSetup scale="85" orientation="landscape" r:id="rId1"/>
  <headerFooter>
    <oddFooter>&amp;R&amp;"Tahoma,Normal"287</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EB700B"/>
  </sheetPr>
  <dimension ref="A1:AA1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9" customWidth="1"/>
    <col min="2" max="2" width="8.7109375" bestFit="1" customWidth="1"/>
    <col min="3" max="3" width="2.28515625" customWidth="1"/>
    <col min="4" max="4" width="4.7109375" bestFit="1" customWidth="1"/>
    <col min="5" max="5" width="2" customWidth="1"/>
    <col min="6" max="6" width="8.7109375" bestFit="1" customWidth="1"/>
    <col min="7" max="7" width="2.28515625" customWidth="1"/>
    <col min="8" max="8" width="4.7109375" bestFit="1" customWidth="1"/>
    <col min="9" max="9" width="2" customWidth="1"/>
    <col min="10" max="10" width="8.7109375" bestFit="1" customWidth="1"/>
    <col min="11" max="11" width="2.28515625" customWidth="1"/>
    <col min="12" max="12" width="4.85546875" customWidth="1"/>
    <col min="13" max="13" width="2.42578125" customWidth="1"/>
    <col min="14" max="14" width="7.7109375" bestFit="1" customWidth="1"/>
    <col min="15" max="15" width="2.28515625" customWidth="1"/>
    <col min="16" max="16" width="4.7109375" bestFit="1" customWidth="1"/>
    <col min="17" max="17" width="2.140625" customWidth="1"/>
    <col min="18" max="18" width="7.7109375" bestFit="1" customWidth="1"/>
    <col min="19" max="19" width="2.5703125" customWidth="1"/>
    <col min="20" max="20" width="4.7109375" bestFit="1" customWidth="1"/>
    <col min="21" max="21" width="2.28515625" customWidth="1"/>
    <col min="22" max="22" width="8.7109375" bestFit="1" customWidth="1"/>
    <col min="23" max="23" width="2" customWidth="1"/>
    <col min="24" max="24" width="4.7109375" bestFit="1" customWidth="1"/>
    <col min="25" max="25" width="2.28515625" customWidth="1"/>
    <col min="26" max="26" width="9.28515625" customWidth="1"/>
    <col min="27" max="27" width="2.28515625" customWidth="1"/>
  </cols>
  <sheetData>
    <row r="1" spans="1:27" ht="15" x14ac:dyDescent="0.2">
      <c r="A1" s="3007" t="s">
        <v>2712</v>
      </c>
      <c r="B1" s="3008"/>
      <c r="C1" s="3008"/>
      <c r="D1" s="3008"/>
      <c r="E1" s="3008"/>
      <c r="F1" s="3008"/>
      <c r="G1" s="3008"/>
      <c r="H1" s="3008"/>
      <c r="I1" s="3008"/>
      <c r="J1" s="3026"/>
      <c r="K1" s="3026"/>
      <c r="L1" s="3026"/>
      <c r="M1" s="3026"/>
      <c r="N1" s="3026"/>
      <c r="O1" s="3026"/>
      <c r="P1" s="3026"/>
      <c r="Q1" s="3026"/>
      <c r="R1" s="3026"/>
      <c r="S1" s="3026"/>
      <c r="T1" s="3026"/>
      <c r="U1" s="3026"/>
      <c r="V1" s="3026"/>
      <c r="W1" s="3026"/>
      <c r="X1" s="3026"/>
      <c r="Y1" s="5820" t="s">
        <v>5007</v>
      </c>
      <c r="Z1" s="5820"/>
      <c r="AA1" s="5820"/>
    </row>
    <row r="2" spans="1:27" ht="15" x14ac:dyDescent="0.2">
      <c r="A2" s="3024">
        <v>2013</v>
      </c>
      <c r="B2" s="3008"/>
      <c r="C2" s="3008"/>
      <c r="D2" s="3008"/>
      <c r="E2" s="3008"/>
      <c r="F2" s="3008"/>
      <c r="G2" s="3008"/>
      <c r="H2" s="3008"/>
      <c r="I2" s="3008"/>
      <c r="J2" s="3026"/>
      <c r="K2" s="3026"/>
      <c r="L2" s="3026"/>
      <c r="M2" s="3026"/>
      <c r="N2" s="3026"/>
      <c r="O2" s="3026"/>
      <c r="P2" s="3026"/>
      <c r="Q2" s="3026"/>
      <c r="R2" s="3026"/>
      <c r="S2" s="3026"/>
      <c r="T2" s="3026"/>
      <c r="U2" s="3026"/>
      <c r="V2" s="3026"/>
      <c r="W2" s="3026"/>
      <c r="X2" s="3026"/>
      <c r="Y2" s="3026"/>
      <c r="Z2" s="3026"/>
      <c r="AA2" s="3023"/>
    </row>
    <row r="3" spans="1:27" ht="14.25" x14ac:dyDescent="0.2">
      <c r="A3" s="3008"/>
      <c r="B3" s="3008"/>
      <c r="C3" s="3008"/>
      <c r="D3" s="3008"/>
      <c r="E3" s="3008"/>
      <c r="F3" s="3008"/>
      <c r="G3" s="3008"/>
      <c r="H3" s="3008"/>
      <c r="I3" s="3008"/>
      <c r="J3" s="3008"/>
      <c r="K3" s="3008"/>
      <c r="L3" s="3008"/>
      <c r="M3" s="3008"/>
      <c r="N3" s="3008"/>
      <c r="O3" s="3008"/>
      <c r="P3" s="3008"/>
      <c r="Q3" s="3008"/>
      <c r="R3" s="3008"/>
      <c r="S3" s="3008"/>
      <c r="T3" s="3008"/>
      <c r="U3" s="3008"/>
      <c r="V3" s="3008"/>
      <c r="W3" s="3008"/>
      <c r="X3" s="3008"/>
      <c r="Y3" s="3008"/>
      <c r="Z3" s="3008"/>
      <c r="AA3" s="3023"/>
    </row>
    <row r="4" spans="1:27" ht="20.100000000000001" customHeight="1" x14ac:dyDescent="0.2">
      <c r="A4" s="3027" t="s">
        <v>112</v>
      </c>
      <c r="B4" s="5814" t="s">
        <v>2705</v>
      </c>
      <c r="C4" s="5814"/>
      <c r="D4" s="5814" t="s">
        <v>2706</v>
      </c>
      <c r="E4" s="5814"/>
      <c r="F4" s="5814" t="s">
        <v>2707</v>
      </c>
      <c r="G4" s="5814"/>
      <c r="H4" s="5814" t="s">
        <v>2706</v>
      </c>
      <c r="I4" s="5814"/>
      <c r="J4" s="5814" t="s">
        <v>2708</v>
      </c>
      <c r="K4" s="5814"/>
      <c r="L4" s="5814" t="s">
        <v>2706</v>
      </c>
      <c r="M4" s="5814"/>
      <c r="N4" s="5814" t="s">
        <v>2709</v>
      </c>
      <c r="O4" s="5814"/>
      <c r="P4" s="5814" t="s">
        <v>2706</v>
      </c>
      <c r="Q4" s="5814"/>
      <c r="R4" s="5814" t="s">
        <v>2710</v>
      </c>
      <c r="S4" s="5814"/>
      <c r="T4" s="5814" t="s">
        <v>2706</v>
      </c>
      <c r="U4" s="5814"/>
      <c r="V4" s="5814" t="s">
        <v>2711</v>
      </c>
      <c r="W4" s="5814"/>
      <c r="X4" s="5814" t="s">
        <v>2706</v>
      </c>
      <c r="Y4" s="5814"/>
      <c r="Z4" s="5814" t="s">
        <v>31</v>
      </c>
      <c r="AA4" s="5814"/>
    </row>
    <row r="5" spans="1:27" ht="20.100000000000001" customHeight="1" x14ac:dyDescent="0.2">
      <c r="A5" s="5271" t="s">
        <v>2672</v>
      </c>
      <c r="B5" s="5269">
        <v>179968</v>
      </c>
      <c r="C5" s="5269"/>
      <c r="D5" s="5269">
        <v>27</v>
      </c>
      <c r="E5" s="5269"/>
      <c r="F5" s="5269">
        <v>135986</v>
      </c>
      <c r="G5" s="5269"/>
      <c r="H5" s="5269">
        <v>20</v>
      </c>
      <c r="I5" s="5269"/>
      <c r="J5" s="5269">
        <v>113961</v>
      </c>
      <c r="K5" s="5269"/>
      <c r="L5" s="5269">
        <v>17</v>
      </c>
      <c r="M5" s="5269"/>
      <c r="N5" s="5269">
        <v>62265</v>
      </c>
      <c r="O5" s="5269"/>
      <c r="P5" s="5269">
        <v>9</v>
      </c>
      <c r="Q5" s="5269"/>
      <c r="R5" s="5269">
        <v>53692</v>
      </c>
      <c r="S5" s="5269"/>
      <c r="T5" s="5269">
        <v>8</v>
      </c>
      <c r="U5" s="5269"/>
      <c r="V5" s="5269">
        <v>126424</v>
      </c>
      <c r="W5" s="5269"/>
      <c r="X5" s="5269">
        <v>19</v>
      </c>
      <c r="Y5" s="5269"/>
      <c r="Z5" s="5272">
        <f>SUM(B5,F5,J5,N5,R5,V5)</f>
        <v>672296</v>
      </c>
      <c r="AA5" s="5273"/>
    </row>
    <row r="6" spans="1:27" ht="20.100000000000001" customHeight="1" x14ac:dyDescent="0.2">
      <c r="A6" s="3013" t="s">
        <v>2673</v>
      </c>
      <c r="B6" s="3035">
        <v>15996</v>
      </c>
      <c r="C6" s="3035"/>
      <c r="D6" s="3035">
        <v>33</v>
      </c>
      <c r="E6" s="3035"/>
      <c r="F6" s="3035">
        <v>11690</v>
      </c>
      <c r="G6" s="3035"/>
      <c r="H6" s="3035">
        <v>24</v>
      </c>
      <c r="I6" s="3035"/>
      <c r="J6" s="3035">
        <v>9489</v>
      </c>
      <c r="K6" s="3035"/>
      <c r="L6" s="3035">
        <v>19</v>
      </c>
      <c r="M6" s="3035"/>
      <c r="N6" s="3035">
        <v>5779</v>
      </c>
      <c r="O6" s="3035"/>
      <c r="P6" s="3035">
        <v>12</v>
      </c>
      <c r="Q6" s="3035"/>
      <c r="R6" s="3035">
        <v>4181</v>
      </c>
      <c r="S6" s="3035"/>
      <c r="T6" s="3035">
        <v>9</v>
      </c>
      <c r="U6" s="3035"/>
      <c r="V6" s="3035">
        <v>1709</v>
      </c>
      <c r="W6" s="3035"/>
      <c r="X6" s="3035">
        <v>3</v>
      </c>
      <c r="Y6" s="3035"/>
      <c r="Z6" s="5274">
        <f t="shared" ref="Z6:Z12" si="0">SUM(B6,F6,J6,N6,R6,V6)</f>
        <v>48844</v>
      </c>
      <c r="AA6" s="5275"/>
    </row>
    <row r="7" spans="1:27" ht="20.100000000000001" customHeight="1" x14ac:dyDescent="0.2">
      <c r="A7" s="3013" t="s">
        <v>2675</v>
      </c>
      <c r="B7" s="3035">
        <v>3284</v>
      </c>
      <c r="C7" s="3035"/>
      <c r="D7" s="3035">
        <v>14</v>
      </c>
      <c r="E7" s="3035"/>
      <c r="F7" s="3035">
        <v>4280</v>
      </c>
      <c r="G7" s="3035"/>
      <c r="H7" s="3035">
        <v>18</v>
      </c>
      <c r="I7" s="3035"/>
      <c r="J7" s="3035">
        <v>3135</v>
      </c>
      <c r="K7" s="3035"/>
      <c r="L7" s="3035">
        <v>13</v>
      </c>
      <c r="M7" s="3035"/>
      <c r="N7" s="3035">
        <v>1447</v>
      </c>
      <c r="O7" s="3035"/>
      <c r="P7" s="3035">
        <v>6</v>
      </c>
      <c r="Q7" s="3035"/>
      <c r="R7" s="3035">
        <v>2250</v>
      </c>
      <c r="S7" s="3035"/>
      <c r="T7" s="3035">
        <v>10</v>
      </c>
      <c r="U7" s="3035"/>
      <c r="V7" s="3035">
        <v>9274</v>
      </c>
      <c r="W7" s="3035"/>
      <c r="X7" s="3035">
        <v>39</v>
      </c>
      <c r="Y7" s="3035"/>
      <c r="Z7" s="5274">
        <f t="shared" si="0"/>
        <v>23670</v>
      </c>
      <c r="AA7" s="5275"/>
    </row>
    <row r="8" spans="1:27" ht="20.100000000000001" customHeight="1" x14ac:dyDescent="0.2">
      <c r="A8" s="3013" t="s">
        <v>2677</v>
      </c>
      <c r="B8" s="3035">
        <v>2007</v>
      </c>
      <c r="C8" s="3035"/>
      <c r="D8" s="3035">
        <v>12</v>
      </c>
      <c r="E8" s="3035"/>
      <c r="F8" s="3035">
        <v>3951</v>
      </c>
      <c r="G8" s="3035"/>
      <c r="H8" s="3035">
        <v>23</v>
      </c>
      <c r="I8" s="3035"/>
      <c r="J8" s="3035">
        <v>3979</v>
      </c>
      <c r="K8" s="3035"/>
      <c r="L8" s="3035">
        <v>23</v>
      </c>
      <c r="M8" s="3035"/>
      <c r="N8" s="3035">
        <v>1495</v>
      </c>
      <c r="O8" s="3035"/>
      <c r="P8" s="3035">
        <v>9</v>
      </c>
      <c r="Q8" s="3035"/>
      <c r="R8" s="3035">
        <v>1804</v>
      </c>
      <c r="S8" s="3035"/>
      <c r="T8" s="3035">
        <v>10</v>
      </c>
      <c r="U8" s="3035"/>
      <c r="V8" s="3035">
        <v>4008</v>
      </c>
      <c r="W8" s="3035"/>
      <c r="X8" s="3035">
        <v>23</v>
      </c>
      <c r="Y8" s="3035"/>
      <c r="Z8" s="5274">
        <f t="shared" si="0"/>
        <v>17244</v>
      </c>
      <c r="AA8" s="5275"/>
    </row>
    <row r="9" spans="1:27" ht="20.100000000000001" customHeight="1" x14ac:dyDescent="0.2">
      <c r="A9" s="3013" t="s">
        <v>2679</v>
      </c>
      <c r="B9" s="3035">
        <v>3038</v>
      </c>
      <c r="C9" s="3035"/>
      <c r="D9" s="3035">
        <v>27</v>
      </c>
      <c r="E9" s="3035"/>
      <c r="F9" s="3035">
        <v>3583</v>
      </c>
      <c r="G9" s="3035"/>
      <c r="H9" s="3035">
        <v>31</v>
      </c>
      <c r="I9" s="3035"/>
      <c r="J9" s="3035">
        <v>1229</v>
      </c>
      <c r="K9" s="3035"/>
      <c r="L9" s="3035">
        <v>11</v>
      </c>
      <c r="M9" s="3035"/>
      <c r="N9" s="3035">
        <v>1264</v>
      </c>
      <c r="O9" s="3035"/>
      <c r="P9" s="3035">
        <v>11</v>
      </c>
      <c r="Q9" s="3035"/>
      <c r="R9" s="3035">
        <v>584</v>
      </c>
      <c r="S9" s="3035"/>
      <c r="T9" s="3035">
        <v>5</v>
      </c>
      <c r="U9" s="3035"/>
      <c r="V9" s="3035">
        <v>1726</v>
      </c>
      <c r="W9" s="3035"/>
      <c r="X9" s="3035">
        <v>15</v>
      </c>
      <c r="Y9" s="3035"/>
      <c r="Z9" s="5274">
        <f t="shared" si="0"/>
        <v>11424</v>
      </c>
      <c r="AA9" s="5275"/>
    </row>
    <row r="10" spans="1:27" ht="20.100000000000001" customHeight="1" x14ac:dyDescent="0.2">
      <c r="A10" s="3013" t="s">
        <v>2674</v>
      </c>
      <c r="B10" s="3035">
        <v>567</v>
      </c>
      <c r="C10" s="3035"/>
      <c r="D10" s="3035">
        <v>5</v>
      </c>
      <c r="E10" s="3035"/>
      <c r="F10" s="3035">
        <v>1389</v>
      </c>
      <c r="G10" s="3035"/>
      <c r="H10" s="3035">
        <v>12</v>
      </c>
      <c r="I10" s="3035"/>
      <c r="J10" s="3035">
        <v>2879</v>
      </c>
      <c r="K10" s="3035"/>
      <c r="L10" s="3035">
        <v>25</v>
      </c>
      <c r="M10" s="3035"/>
      <c r="N10" s="3035">
        <v>1760</v>
      </c>
      <c r="O10" s="3035"/>
      <c r="P10" s="3035">
        <v>15</v>
      </c>
      <c r="Q10" s="3035"/>
      <c r="R10" s="3035">
        <v>860</v>
      </c>
      <c r="S10" s="3035"/>
      <c r="T10" s="3035">
        <v>8</v>
      </c>
      <c r="U10" s="3035"/>
      <c r="V10" s="3035">
        <v>3928</v>
      </c>
      <c r="W10" s="3035"/>
      <c r="X10" s="3035">
        <v>35</v>
      </c>
      <c r="Y10" s="3035"/>
      <c r="Z10" s="5274">
        <f t="shared" si="0"/>
        <v>11383</v>
      </c>
      <c r="AA10" s="5275"/>
    </row>
    <row r="11" spans="1:27" ht="20.100000000000001" customHeight="1" x14ac:dyDescent="0.2">
      <c r="A11" s="5276" t="s">
        <v>2676</v>
      </c>
      <c r="B11" s="5277">
        <v>2232</v>
      </c>
      <c r="C11" s="5277"/>
      <c r="D11" s="5277">
        <v>24</v>
      </c>
      <c r="E11" s="5277"/>
      <c r="F11" s="5277">
        <v>1393</v>
      </c>
      <c r="G11" s="5277"/>
      <c r="H11" s="5277">
        <v>15</v>
      </c>
      <c r="I11" s="5277"/>
      <c r="J11" s="5277">
        <v>1585</v>
      </c>
      <c r="K11" s="5277"/>
      <c r="L11" s="5277">
        <v>17</v>
      </c>
      <c r="M11" s="5277"/>
      <c r="N11" s="5277">
        <v>803</v>
      </c>
      <c r="O11" s="5277"/>
      <c r="P11" s="5277">
        <v>8</v>
      </c>
      <c r="Q11" s="5277"/>
      <c r="R11" s="5277">
        <v>1026</v>
      </c>
      <c r="S11" s="5277"/>
      <c r="T11" s="5277">
        <v>11</v>
      </c>
      <c r="U11" s="5277"/>
      <c r="V11" s="5277">
        <v>2456</v>
      </c>
      <c r="W11" s="5277"/>
      <c r="X11" s="5277">
        <v>26</v>
      </c>
      <c r="Y11" s="5277"/>
      <c r="Z11" s="5274">
        <f t="shared" si="0"/>
        <v>9495</v>
      </c>
      <c r="AA11" s="5275"/>
    </row>
    <row r="12" spans="1:27" ht="20.100000000000001" customHeight="1" x14ac:dyDescent="0.2">
      <c r="A12" s="5278" t="s">
        <v>2678</v>
      </c>
      <c r="B12" s="5268">
        <v>242</v>
      </c>
      <c r="C12" s="5268"/>
      <c r="D12" s="5268">
        <v>6</v>
      </c>
      <c r="E12" s="5268"/>
      <c r="F12" s="5268">
        <v>347</v>
      </c>
      <c r="G12" s="5268"/>
      <c r="H12" s="5268">
        <v>9</v>
      </c>
      <c r="I12" s="5268"/>
      <c r="J12" s="5268">
        <v>531</v>
      </c>
      <c r="K12" s="5268"/>
      <c r="L12" s="5268">
        <v>13</v>
      </c>
      <c r="M12" s="5268"/>
      <c r="N12" s="5268">
        <v>391</v>
      </c>
      <c r="O12" s="5268"/>
      <c r="P12" s="5268">
        <v>10</v>
      </c>
      <c r="Q12" s="5268"/>
      <c r="R12" s="5268">
        <v>417</v>
      </c>
      <c r="S12" s="5268"/>
      <c r="T12" s="5268">
        <v>11</v>
      </c>
      <c r="U12" s="5268"/>
      <c r="V12" s="5268">
        <v>2024</v>
      </c>
      <c r="W12" s="5268"/>
      <c r="X12" s="5268">
        <v>51</v>
      </c>
      <c r="Y12" s="5268"/>
      <c r="Z12" s="5279">
        <f t="shared" si="0"/>
        <v>3952</v>
      </c>
      <c r="AA12" s="5280"/>
    </row>
    <row r="13" spans="1:27" ht="14.25" x14ac:dyDescent="0.2">
      <c r="A13" s="3013"/>
      <c r="B13" s="3014"/>
      <c r="C13" s="3014"/>
      <c r="D13" s="3014"/>
      <c r="E13" s="3014"/>
      <c r="F13" s="3014"/>
      <c r="G13" s="3014"/>
      <c r="H13" s="3014"/>
      <c r="I13" s="3014"/>
      <c r="J13" s="3014"/>
      <c r="K13" s="3014"/>
      <c r="L13" s="3014"/>
      <c r="M13" s="3014"/>
      <c r="N13" s="3014"/>
      <c r="O13" s="3014"/>
      <c r="P13" s="3014"/>
      <c r="Q13" s="3014"/>
      <c r="R13" s="3014"/>
      <c r="S13" s="3014"/>
      <c r="T13" s="3014"/>
      <c r="U13" s="3014"/>
      <c r="V13" s="3014"/>
      <c r="W13" s="3014"/>
      <c r="X13" s="3014"/>
      <c r="Y13" s="3014"/>
      <c r="Z13" s="3014"/>
      <c r="AA13" s="3023"/>
    </row>
    <row r="14" spans="1:27" ht="14.25" x14ac:dyDescent="0.2">
      <c r="A14" s="5813" t="s">
        <v>2680</v>
      </c>
      <c r="B14" s="5813"/>
      <c r="C14" s="5813"/>
      <c r="D14" s="5813"/>
      <c r="E14" s="5813"/>
      <c r="F14" s="5813"/>
      <c r="G14" s="5813"/>
      <c r="H14" s="5813"/>
      <c r="I14" s="5813"/>
      <c r="J14" s="5813"/>
      <c r="K14" s="5813"/>
      <c r="L14" s="5813"/>
      <c r="M14" s="5813"/>
      <c r="N14" s="5813"/>
      <c r="O14" s="5813"/>
      <c r="P14" s="5813"/>
      <c r="Q14" s="5813"/>
      <c r="R14" s="5813"/>
      <c r="S14" s="5813"/>
      <c r="T14" s="5813"/>
      <c r="U14" s="5813"/>
      <c r="V14" s="5813"/>
      <c r="W14" s="5813"/>
      <c r="X14" s="5813"/>
      <c r="Y14" s="5813"/>
      <c r="Z14" s="5813"/>
      <c r="AA14" s="3023"/>
    </row>
    <row r="15" spans="1:27" ht="14.25" x14ac:dyDescent="0.2">
      <c r="A15" s="5813"/>
      <c r="B15" s="5813"/>
      <c r="C15" s="5813"/>
      <c r="D15" s="5813"/>
      <c r="E15" s="5813"/>
      <c r="F15" s="5813"/>
      <c r="G15" s="5813"/>
      <c r="H15" s="5813"/>
      <c r="I15" s="5813"/>
      <c r="J15" s="5813"/>
      <c r="K15" s="5813"/>
      <c r="L15" s="5813"/>
      <c r="M15" s="5813"/>
      <c r="N15" s="5813"/>
      <c r="O15" s="5813"/>
      <c r="P15" s="5813"/>
      <c r="Q15" s="5813"/>
      <c r="R15" s="5813"/>
      <c r="S15" s="5813"/>
      <c r="T15" s="5813"/>
      <c r="U15" s="5813"/>
      <c r="V15" s="5813"/>
      <c r="W15" s="5813"/>
      <c r="X15" s="5813"/>
      <c r="Y15" s="5813"/>
      <c r="Z15" s="5813"/>
      <c r="AA15" s="3023"/>
    </row>
  </sheetData>
  <mergeCells count="15">
    <mergeCell ref="A14:Z15"/>
    <mergeCell ref="Y1:AA1"/>
    <mergeCell ref="B4:C4"/>
    <mergeCell ref="D4:E4"/>
    <mergeCell ref="F4:G4"/>
    <mergeCell ref="H4:I4"/>
    <mergeCell ref="J4:K4"/>
    <mergeCell ref="L4:M4"/>
    <mergeCell ref="N4:O4"/>
    <mergeCell ref="P4:Q4"/>
    <mergeCell ref="R4:S4"/>
    <mergeCell ref="T4:U4"/>
    <mergeCell ref="V4:W4"/>
    <mergeCell ref="X4:Y4"/>
    <mergeCell ref="Z4:AA4"/>
  </mergeCells>
  <printOptions horizontalCentered="1" verticalCentered="1"/>
  <pageMargins left="0.98425196850393704" right="0.39370078740157483" top="0.39370078740157483" bottom="0.39370078740157483" header="0" footer="0.59055118110236227"/>
  <pageSetup scale="90" orientation="landscape" r:id="rId1"/>
  <headerFooter>
    <oddFooter>&amp;L&amp;"Tahoma,Normal"288</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EB700B"/>
  </sheetPr>
  <dimension ref="A1:I13"/>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9" customWidth="1"/>
    <col min="2" max="4" width="12.7109375" customWidth="1"/>
    <col min="5" max="5" width="15.28515625" customWidth="1"/>
    <col min="6" max="6" width="9" customWidth="1"/>
    <col min="7" max="7" width="15.28515625" customWidth="1"/>
    <col min="8" max="8" width="8.42578125" customWidth="1"/>
  </cols>
  <sheetData>
    <row r="1" spans="1:9" ht="15" x14ac:dyDescent="0.2">
      <c r="A1" s="3007" t="s">
        <v>2713</v>
      </c>
      <c r="B1" s="3008"/>
      <c r="C1" s="3008"/>
      <c r="D1" s="3008"/>
      <c r="E1" s="3008"/>
      <c r="F1" s="3026"/>
      <c r="G1" s="3008"/>
      <c r="H1" s="3009" t="s">
        <v>5008</v>
      </c>
      <c r="I1" s="3010"/>
    </row>
    <row r="2" spans="1:9" ht="15" x14ac:dyDescent="0.2">
      <c r="A2" s="3011" t="s">
        <v>2684</v>
      </c>
      <c r="B2" s="3008"/>
      <c r="C2" s="3008"/>
      <c r="D2" s="3008"/>
      <c r="E2" s="3008"/>
      <c r="F2" s="3026"/>
      <c r="G2" s="3008"/>
      <c r="H2" s="3012"/>
      <c r="I2" s="3010"/>
    </row>
    <row r="3" spans="1:9" ht="14.25" x14ac:dyDescent="0.2">
      <c r="A3" s="3008"/>
      <c r="B3" s="3008"/>
      <c r="C3" s="3008"/>
      <c r="D3" s="3008"/>
      <c r="E3" s="3008"/>
      <c r="F3" s="3008"/>
      <c r="G3" s="3008"/>
      <c r="H3" s="3008"/>
      <c r="I3" s="3010"/>
    </row>
    <row r="4" spans="1:9" ht="24.75" customHeight="1" x14ac:dyDescent="0.2">
      <c r="A4" s="5814" t="s">
        <v>112</v>
      </c>
      <c r="B4" s="5814"/>
      <c r="C4" s="5814"/>
      <c r="D4" s="5814"/>
      <c r="E4" s="5814">
        <v>2012</v>
      </c>
      <c r="F4" s="5814"/>
      <c r="G4" s="5814">
        <v>2013</v>
      </c>
      <c r="H4" s="5814"/>
      <c r="I4" s="3010"/>
    </row>
    <row r="5" spans="1:9" ht="20.100000000000001" customHeight="1" x14ac:dyDescent="0.2">
      <c r="A5" s="5815" t="s">
        <v>2672</v>
      </c>
      <c r="B5" s="5815"/>
      <c r="C5" s="5815"/>
      <c r="D5" s="5815"/>
      <c r="E5" s="5269">
        <v>496375</v>
      </c>
      <c r="F5" s="5269"/>
      <c r="G5" s="5269">
        <v>377589</v>
      </c>
      <c r="H5" s="5269"/>
      <c r="I5" s="3010"/>
    </row>
    <row r="6" spans="1:9" ht="20.100000000000001" customHeight="1" x14ac:dyDescent="0.2">
      <c r="A6" s="5816" t="s">
        <v>2673</v>
      </c>
      <c r="B6" s="5816"/>
      <c r="C6" s="5816"/>
      <c r="D6" s="5816"/>
      <c r="E6" s="3035">
        <v>168356</v>
      </c>
      <c r="F6" s="3035"/>
      <c r="G6" s="3035">
        <v>127290</v>
      </c>
      <c r="H6" s="3035"/>
      <c r="I6" s="3010"/>
    </row>
    <row r="7" spans="1:9" ht="20.100000000000001" customHeight="1" x14ac:dyDescent="0.2">
      <c r="A7" s="5816" t="s">
        <v>2714</v>
      </c>
      <c r="B7" s="5816"/>
      <c r="C7" s="5816"/>
      <c r="D7" s="5816"/>
      <c r="E7" s="3036">
        <v>4814</v>
      </c>
      <c r="F7" s="3035"/>
      <c r="G7" s="3035">
        <v>6075</v>
      </c>
      <c r="H7" s="3036"/>
      <c r="I7" s="3010"/>
    </row>
    <row r="8" spans="1:9" ht="20.100000000000001" customHeight="1" x14ac:dyDescent="0.2">
      <c r="A8" s="5816" t="s">
        <v>2715</v>
      </c>
      <c r="B8" s="5816"/>
      <c r="C8" s="5816"/>
      <c r="D8" s="5816"/>
      <c r="E8" s="3035">
        <v>2785</v>
      </c>
      <c r="F8" s="3035"/>
      <c r="G8" s="3035">
        <v>1293</v>
      </c>
      <c r="H8" s="3035"/>
      <c r="I8" s="3010"/>
    </row>
    <row r="9" spans="1:9" ht="20.100000000000001" customHeight="1" x14ac:dyDescent="0.2">
      <c r="A9" s="5816" t="s">
        <v>2716</v>
      </c>
      <c r="B9" s="5816"/>
      <c r="C9" s="5816"/>
      <c r="D9" s="5816"/>
      <c r="E9" s="3036">
        <v>1503</v>
      </c>
      <c r="F9" s="3036"/>
      <c r="G9" s="3036">
        <v>1216</v>
      </c>
      <c r="H9" s="3036"/>
      <c r="I9" s="3010"/>
    </row>
    <row r="10" spans="1:9" ht="20.100000000000001" customHeight="1" x14ac:dyDescent="0.2">
      <c r="A10" s="5824" t="s">
        <v>2717</v>
      </c>
      <c r="B10" s="5824"/>
      <c r="C10" s="5824"/>
      <c r="D10" s="5824"/>
      <c r="E10" s="5268">
        <v>199</v>
      </c>
      <c r="F10" s="5268"/>
      <c r="G10" s="5268">
        <v>131</v>
      </c>
      <c r="H10" s="5268"/>
      <c r="I10" s="3010"/>
    </row>
    <row r="11" spans="1:9" ht="14.25" x14ac:dyDescent="0.2">
      <c r="A11" s="3013"/>
      <c r="B11" s="3014"/>
      <c r="C11" s="3014"/>
      <c r="D11" s="3014"/>
      <c r="E11" s="3014"/>
      <c r="F11" s="3014"/>
      <c r="G11" s="3014"/>
      <c r="H11" s="3014"/>
      <c r="I11" s="3010"/>
    </row>
    <row r="12" spans="1:9" ht="14.25" x14ac:dyDescent="0.2">
      <c r="A12" s="5813" t="s">
        <v>2680</v>
      </c>
      <c r="B12" s="5813"/>
      <c r="C12" s="5813"/>
      <c r="D12" s="5813"/>
      <c r="E12" s="5813"/>
      <c r="F12" s="5813"/>
      <c r="G12" s="5813"/>
      <c r="H12" s="5813"/>
      <c r="I12" s="3010"/>
    </row>
    <row r="13" spans="1:9" ht="14.25" x14ac:dyDescent="0.2">
      <c r="A13" s="5813"/>
      <c r="B13" s="5813"/>
      <c r="C13" s="5813"/>
      <c r="D13" s="5813"/>
      <c r="E13" s="5813"/>
      <c r="F13" s="5813"/>
      <c r="G13" s="5813"/>
      <c r="H13" s="5813"/>
      <c r="I13" s="3010"/>
    </row>
  </sheetData>
  <mergeCells count="10">
    <mergeCell ref="A8:D8"/>
    <mergeCell ref="A9:D9"/>
    <mergeCell ref="A10:D10"/>
    <mergeCell ref="A12:H13"/>
    <mergeCell ref="A4:D4"/>
    <mergeCell ref="E4:F4"/>
    <mergeCell ref="G4:H4"/>
    <mergeCell ref="A5:D5"/>
    <mergeCell ref="A6:D6"/>
    <mergeCell ref="A7:D7"/>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&amp;R&amp;"Tahoma,Normal"289</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rgb="FFEB700B"/>
  </sheetPr>
  <dimension ref="A1:I14"/>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22.85546875" customWidth="1"/>
    <col min="2" max="4" width="12.7109375" customWidth="1"/>
    <col min="5" max="5" width="15.28515625" customWidth="1"/>
    <col min="6" max="6" width="7.85546875" customWidth="1"/>
    <col min="7" max="7" width="15.140625" customWidth="1"/>
    <col min="8" max="8" width="6.85546875" customWidth="1"/>
  </cols>
  <sheetData>
    <row r="1" spans="1:9" ht="15" x14ac:dyDescent="0.2">
      <c r="A1" s="3007" t="s">
        <v>2718</v>
      </c>
      <c r="B1" s="3008"/>
      <c r="C1" s="3008"/>
      <c r="D1" s="3008"/>
      <c r="E1" s="3008"/>
      <c r="F1" s="3026"/>
      <c r="G1" s="3008"/>
      <c r="H1" s="3009" t="s">
        <v>5009</v>
      </c>
      <c r="I1" s="3010"/>
    </row>
    <row r="2" spans="1:9" ht="15" x14ac:dyDescent="0.2">
      <c r="A2" s="3011" t="s">
        <v>2684</v>
      </c>
      <c r="B2" s="3008"/>
      <c r="C2" s="3008"/>
      <c r="D2" s="3008"/>
      <c r="E2" s="3008"/>
      <c r="F2" s="3026"/>
      <c r="G2" s="3008"/>
      <c r="H2" s="3012"/>
      <c r="I2" s="3010"/>
    </row>
    <row r="3" spans="1:9" ht="14.25" x14ac:dyDescent="0.2">
      <c r="A3" s="3008"/>
      <c r="B3" s="3008"/>
      <c r="C3" s="3008"/>
      <c r="D3" s="3008"/>
      <c r="E3" s="3008"/>
      <c r="F3" s="3008"/>
      <c r="G3" s="3008"/>
      <c r="H3" s="3008"/>
      <c r="I3" s="3010"/>
    </row>
    <row r="4" spans="1:9" ht="23.25" customHeight="1" x14ac:dyDescent="0.2">
      <c r="A4" s="5814" t="s">
        <v>112</v>
      </c>
      <c r="B4" s="5814"/>
      <c r="C4" s="5814"/>
      <c r="D4" s="5814"/>
      <c r="E4" s="5814">
        <v>2012</v>
      </c>
      <c r="F4" s="5814"/>
      <c r="G4" s="5814">
        <v>2013</v>
      </c>
      <c r="H4" s="5814"/>
      <c r="I4" s="3010"/>
    </row>
    <row r="5" spans="1:9" ht="20.100000000000001" customHeight="1" x14ac:dyDescent="0.2">
      <c r="A5" s="5815" t="s">
        <v>2672</v>
      </c>
      <c r="B5" s="5815"/>
      <c r="C5" s="5815"/>
      <c r="D5" s="5815"/>
      <c r="E5" s="5269">
        <v>42609780</v>
      </c>
      <c r="F5" s="5269"/>
      <c r="G5" s="5269">
        <v>30418771</v>
      </c>
      <c r="H5" s="5269"/>
      <c r="I5" s="3010"/>
    </row>
    <row r="6" spans="1:9" ht="20.100000000000001" customHeight="1" x14ac:dyDescent="0.2">
      <c r="A6" s="5816" t="s">
        <v>2673</v>
      </c>
      <c r="B6" s="5816"/>
      <c r="C6" s="5816"/>
      <c r="D6" s="5816"/>
      <c r="E6" s="3035">
        <v>14684831</v>
      </c>
      <c r="F6" s="3035"/>
      <c r="G6" s="3035">
        <v>10386200</v>
      </c>
      <c r="H6" s="3035"/>
      <c r="I6" s="3010"/>
    </row>
    <row r="7" spans="1:9" ht="20.100000000000001" customHeight="1" x14ac:dyDescent="0.2">
      <c r="A7" s="5816" t="s">
        <v>2714</v>
      </c>
      <c r="B7" s="5816"/>
      <c r="C7" s="5816"/>
      <c r="D7" s="5816"/>
      <c r="E7" s="3036">
        <v>444700</v>
      </c>
      <c r="F7" s="3035"/>
      <c r="G7" s="3035">
        <v>492260</v>
      </c>
      <c r="H7" s="3036"/>
      <c r="I7" s="3010"/>
    </row>
    <row r="8" spans="1:9" ht="20.100000000000001" customHeight="1" x14ac:dyDescent="0.2">
      <c r="A8" s="5816" t="s">
        <v>2716</v>
      </c>
      <c r="B8" s="5816"/>
      <c r="C8" s="5816"/>
      <c r="D8" s="5816"/>
      <c r="E8" s="3035">
        <v>124194</v>
      </c>
      <c r="F8" s="3035"/>
      <c r="G8" s="3035">
        <v>116935</v>
      </c>
      <c r="H8" s="3035"/>
      <c r="I8" s="3010"/>
    </row>
    <row r="9" spans="1:9" ht="20.100000000000001" customHeight="1" x14ac:dyDescent="0.2">
      <c r="A9" s="5816" t="s">
        <v>2719</v>
      </c>
      <c r="B9" s="5816"/>
      <c r="C9" s="5816"/>
      <c r="D9" s="5816"/>
      <c r="E9" s="3036">
        <v>103507</v>
      </c>
      <c r="F9" s="3036"/>
      <c r="G9" s="3036">
        <v>74237</v>
      </c>
      <c r="H9" s="3036"/>
      <c r="I9" s="3010"/>
    </row>
    <row r="10" spans="1:9" ht="20.100000000000001" customHeight="1" x14ac:dyDescent="0.2">
      <c r="A10" s="5824" t="s">
        <v>2720</v>
      </c>
      <c r="B10" s="5824"/>
      <c r="C10" s="5824"/>
      <c r="D10" s="5824"/>
      <c r="E10" s="5268">
        <v>22975</v>
      </c>
      <c r="F10" s="5268"/>
      <c r="G10" s="5268">
        <v>13292</v>
      </c>
      <c r="H10" s="5268"/>
      <c r="I10" s="3010"/>
    </row>
    <row r="11" spans="1:9" ht="14.25" x14ac:dyDescent="0.2">
      <c r="A11" s="3034"/>
      <c r="B11" s="3035"/>
      <c r="C11" s="3035"/>
      <c r="D11" s="3035"/>
      <c r="E11" s="3035"/>
      <c r="F11" s="3035"/>
      <c r="G11" s="3035"/>
      <c r="H11" s="3035"/>
      <c r="I11" s="3010"/>
    </row>
    <row r="12" spans="1:9" ht="14.25" x14ac:dyDescent="0.2">
      <c r="A12" s="3013" t="s">
        <v>2721</v>
      </c>
      <c r="B12" s="3014"/>
      <c r="C12" s="3014"/>
      <c r="D12" s="3014"/>
      <c r="E12" s="3014"/>
      <c r="F12" s="3014"/>
      <c r="G12" s="3014"/>
      <c r="H12" s="3014"/>
      <c r="I12" s="3010"/>
    </row>
    <row r="13" spans="1:9" ht="14.25" x14ac:dyDescent="0.2">
      <c r="A13" s="5813" t="s">
        <v>2680</v>
      </c>
      <c r="B13" s="5813"/>
      <c r="C13" s="5813"/>
      <c r="D13" s="5813"/>
      <c r="E13" s="5813"/>
      <c r="F13" s="5813"/>
      <c r="G13" s="5813"/>
      <c r="H13" s="5813"/>
      <c r="I13" s="3010"/>
    </row>
    <row r="14" spans="1:9" ht="14.25" x14ac:dyDescent="0.2">
      <c r="A14" s="5813"/>
      <c r="B14" s="5813"/>
      <c r="C14" s="5813"/>
      <c r="D14" s="5813"/>
      <c r="E14" s="5813"/>
      <c r="F14" s="5813"/>
      <c r="G14" s="5813"/>
      <c r="H14" s="5813"/>
      <c r="I14" s="3010"/>
    </row>
  </sheetData>
  <mergeCells count="10">
    <mergeCell ref="A8:D8"/>
    <mergeCell ref="A9:D9"/>
    <mergeCell ref="A10:D10"/>
    <mergeCell ref="A13:H14"/>
    <mergeCell ref="A4:D4"/>
    <mergeCell ref="E4:F4"/>
    <mergeCell ref="G4:H4"/>
    <mergeCell ref="A5:D5"/>
    <mergeCell ref="A6:D6"/>
    <mergeCell ref="A7:D7"/>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&amp;L&amp;"Tahoma,Normal"290</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EB700B"/>
  </sheetPr>
  <dimension ref="A1:I17"/>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22.85546875" customWidth="1"/>
    <col min="2" max="5" width="12.7109375" customWidth="1"/>
    <col min="6" max="6" width="10.140625" customWidth="1"/>
    <col min="7" max="7" width="12.7109375" customWidth="1"/>
    <col min="8" max="8" width="8" customWidth="1"/>
  </cols>
  <sheetData>
    <row r="1" spans="1:9" ht="15" x14ac:dyDescent="0.2">
      <c r="A1" s="3007" t="s">
        <v>2722</v>
      </c>
      <c r="B1" s="3008"/>
      <c r="C1" s="3008"/>
      <c r="D1" s="3008"/>
      <c r="E1" s="3008"/>
      <c r="F1" s="3026"/>
      <c r="G1" s="3008"/>
      <c r="H1" s="3009" t="s">
        <v>5010</v>
      </c>
      <c r="I1" s="3010"/>
    </row>
    <row r="2" spans="1:9" ht="15" x14ac:dyDescent="0.2">
      <c r="A2" s="3011" t="s">
        <v>2684</v>
      </c>
      <c r="B2" s="3008"/>
      <c r="C2" s="3008"/>
      <c r="D2" s="3008"/>
      <c r="E2" s="3008"/>
      <c r="F2" s="3026"/>
      <c r="G2" s="3008"/>
      <c r="H2" s="3012"/>
      <c r="I2" s="3010"/>
    </row>
    <row r="3" spans="1:9" ht="14.25" x14ac:dyDescent="0.2">
      <c r="A3" s="3008"/>
      <c r="B3" s="3008"/>
      <c r="C3" s="3008"/>
      <c r="D3" s="3008"/>
      <c r="E3" s="3008"/>
      <c r="F3" s="3008"/>
      <c r="G3" s="3008"/>
      <c r="H3" s="3008"/>
      <c r="I3" s="3010"/>
    </row>
    <row r="4" spans="1:9" ht="26.25" customHeight="1" x14ac:dyDescent="0.2">
      <c r="A4" s="5814" t="s">
        <v>112</v>
      </c>
      <c r="B4" s="5814"/>
      <c r="C4" s="3022"/>
      <c r="D4" s="3022"/>
      <c r="E4" s="5814">
        <v>2012</v>
      </c>
      <c r="F4" s="5814"/>
      <c r="G4" s="5814">
        <v>2013</v>
      </c>
      <c r="H4" s="5814"/>
      <c r="I4" s="3010"/>
    </row>
    <row r="5" spans="1:9" ht="20.100000000000001" customHeight="1" x14ac:dyDescent="0.2">
      <c r="A5" s="5815" t="s">
        <v>2720</v>
      </c>
      <c r="B5" s="5815"/>
      <c r="C5" s="5815"/>
      <c r="D5" s="5815"/>
      <c r="E5" s="5269">
        <v>199</v>
      </c>
      <c r="F5" s="5269"/>
      <c r="G5" s="5269">
        <v>131</v>
      </c>
      <c r="H5" s="5269"/>
      <c r="I5" s="3010"/>
    </row>
    <row r="6" spans="1:9" ht="20.100000000000001" customHeight="1" x14ac:dyDescent="0.2">
      <c r="A6" s="5816" t="s">
        <v>2691</v>
      </c>
      <c r="B6" s="5816"/>
      <c r="C6" s="5816"/>
      <c r="D6" s="5816"/>
      <c r="E6" s="3035">
        <v>199</v>
      </c>
      <c r="F6" s="3035"/>
      <c r="G6" s="3035">
        <v>131</v>
      </c>
      <c r="H6" s="3035"/>
      <c r="I6" s="3010"/>
    </row>
    <row r="7" spans="1:9" ht="20.100000000000001" customHeight="1" x14ac:dyDescent="0.2">
      <c r="A7" s="5816" t="s">
        <v>2723</v>
      </c>
      <c r="B7" s="5816"/>
      <c r="C7" s="5816"/>
      <c r="D7" s="5816"/>
      <c r="E7" s="3036">
        <v>0</v>
      </c>
      <c r="F7" s="3035"/>
      <c r="G7" s="3035">
        <v>0</v>
      </c>
      <c r="H7" s="3036"/>
      <c r="I7" s="3010"/>
    </row>
    <row r="8" spans="1:9" ht="20.100000000000001" customHeight="1" x14ac:dyDescent="0.2">
      <c r="A8" s="5816" t="s">
        <v>2724</v>
      </c>
      <c r="B8" s="5816"/>
      <c r="C8" s="5816"/>
      <c r="D8" s="5816"/>
      <c r="E8" s="3035">
        <v>199</v>
      </c>
      <c r="F8" s="3035"/>
      <c r="G8" s="3035">
        <v>131</v>
      </c>
      <c r="H8" s="3035"/>
      <c r="I8" s="3010"/>
    </row>
    <row r="9" spans="1:9" ht="20.100000000000001" customHeight="1" x14ac:dyDescent="0.2">
      <c r="A9" s="5816" t="s">
        <v>2725</v>
      </c>
      <c r="B9" s="5816"/>
      <c r="C9" s="5816"/>
      <c r="D9" s="5816"/>
      <c r="E9" s="3036">
        <v>199</v>
      </c>
      <c r="F9" s="3036"/>
      <c r="G9" s="3036">
        <v>131</v>
      </c>
      <c r="H9" s="3036"/>
      <c r="I9" s="3010"/>
    </row>
    <row r="10" spans="1:9" ht="20.100000000000001" customHeight="1" x14ac:dyDescent="0.2">
      <c r="A10" s="5816" t="s">
        <v>2726</v>
      </c>
      <c r="B10" s="5816"/>
      <c r="C10" s="5816"/>
      <c r="D10" s="5816"/>
      <c r="E10" s="3036">
        <v>0</v>
      </c>
      <c r="F10" s="3036"/>
      <c r="G10" s="3036">
        <v>0</v>
      </c>
      <c r="H10" s="3036"/>
      <c r="I10" s="3010"/>
    </row>
    <row r="11" spans="1:9" ht="20.100000000000001" customHeight="1" x14ac:dyDescent="0.2">
      <c r="A11" s="5816" t="s">
        <v>2727</v>
      </c>
      <c r="B11" s="5816"/>
      <c r="C11" s="5816"/>
      <c r="D11" s="5816"/>
      <c r="E11" s="3036">
        <v>0</v>
      </c>
      <c r="F11" s="3036"/>
      <c r="G11" s="3036">
        <v>0</v>
      </c>
      <c r="H11" s="3036"/>
      <c r="I11" s="3010"/>
    </row>
    <row r="12" spans="1:9" ht="20.100000000000001" customHeight="1" x14ac:dyDescent="0.2">
      <c r="A12" s="5816" t="s">
        <v>2728</v>
      </c>
      <c r="B12" s="5816"/>
      <c r="C12" s="5816"/>
      <c r="D12" s="5816"/>
      <c r="E12" s="3036">
        <v>0</v>
      </c>
      <c r="F12" s="3036"/>
      <c r="G12" s="3036">
        <v>0</v>
      </c>
      <c r="H12" s="3036"/>
      <c r="I12" s="3010"/>
    </row>
    <row r="13" spans="1:9" ht="20.100000000000001" customHeight="1" x14ac:dyDescent="0.2">
      <c r="A13" s="5818" t="s">
        <v>2729</v>
      </c>
      <c r="B13" s="5818"/>
      <c r="C13" s="5818"/>
      <c r="D13" s="5818"/>
      <c r="E13" s="5270">
        <v>0</v>
      </c>
      <c r="F13" s="5270"/>
      <c r="G13" s="5270">
        <v>0</v>
      </c>
      <c r="H13" s="5270"/>
      <c r="I13" s="3010"/>
    </row>
    <row r="14" spans="1:9" ht="14.25" x14ac:dyDescent="0.2">
      <c r="A14" s="3034"/>
      <c r="B14" s="3035"/>
      <c r="C14" s="3035"/>
      <c r="D14" s="3035"/>
      <c r="E14" s="3035"/>
      <c r="F14" s="3035"/>
      <c r="G14" s="3035"/>
      <c r="H14" s="3035"/>
      <c r="I14" s="3010"/>
    </row>
    <row r="15" spans="1:9" ht="14.25" x14ac:dyDescent="0.2">
      <c r="A15" s="3013" t="s">
        <v>2721</v>
      </c>
      <c r="B15" s="3014"/>
      <c r="C15" s="3014"/>
      <c r="D15" s="3014"/>
      <c r="E15" s="3014"/>
      <c r="F15" s="3014"/>
      <c r="G15" s="3014"/>
      <c r="H15" s="3014"/>
      <c r="I15" s="3010"/>
    </row>
    <row r="16" spans="1:9" ht="14.25" x14ac:dyDescent="0.2">
      <c r="A16" s="5813" t="s">
        <v>2680</v>
      </c>
      <c r="B16" s="5813"/>
      <c r="C16" s="5813"/>
      <c r="D16" s="5813"/>
      <c r="E16" s="5813"/>
      <c r="F16" s="5813"/>
      <c r="G16" s="5813"/>
      <c r="H16" s="5813"/>
      <c r="I16" s="3010"/>
    </row>
    <row r="17" spans="1:9" ht="14.25" x14ac:dyDescent="0.2">
      <c r="A17" s="5813"/>
      <c r="B17" s="5813"/>
      <c r="C17" s="5813"/>
      <c r="D17" s="5813"/>
      <c r="E17" s="5813"/>
      <c r="F17" s="5813"/>
      <c r="G17" s="5813"/>
      <c r="H17" s="5813"/>
      <c r="I17" s="3010"/>
    </row>
  </sheetData>
  <mergeCells count="13">
    <mergeCell ref="A16:H17"/>
    <mergeCell ref="A8:D8"/>
    <mergeCell ref="A9:D9"/>
    <mergeCell ref="A10:D10"/>
    <mergeCell ref="A11:D11"/>
    <mergeCell ref="A12:D12"/>
    <mergeCell ref="A13:D13"/>
    <mergeCell ref="A7:D7"/>
    <mergeCell ref="A4:B4"/>
    <mergeCell ref="E4:F4"/>
    <mergeCell ref="G4:H4"/>
    <mergeCell ref="A5:D5"/>
    <mergeCell ref="A6:D6"/>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&amp;R&amp;"Tahoma,Normal"291</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EB700B"/>
  </sheetPr>
  <dimension ref="A1:I17"/>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22.85546875" customWidth="1"/>
    <col min="2" max="5" width="12.7109375" customWidth="1"/>
    <col min="6" max="6" width="9" customWidth="1"/>
    <col min="7" max="7" width="12.42578125" customWidth="1"/>
    <col min="8" max="8" width="6.85546875" customWidth="1"/>
  </cols>
  <sheetData>
    <row r="1" spans="1:9" ht="15" x14ac:dyDescent="0.2">
      <c r="A1" s="3007" t="s">
        <v>2730</v>
      </c>
      <c r="B1" s="3008"/>
      <c r="C1" s="3008"/>
      <c r="D1" s="3008"/>
      <c r="E1" s="3008"/>
      <c r="F1" s="3008"/>
      <c r="G1" s="3008"/>
      <c r="H1" s="3009" t="s">
        <v>5011</v>
      </c>
      <c r="I1" s="3010"/>
    </row>
    <row r="2" spans="1:9" ht="15" x14ac:dyDescent="0.2">
      <c r="A2" s="3011" t="s">
        <v>2684</v>
      </c>
      <c r="B2" s="3008"/>
      <c r="C2" s="3008"/>
      <c r="D2" s="3008"/>
      <c r="E2" s="3008"/>
      <c r="F2" s="3008"/>
      <c r="G2" s="3008"/>
      <c r="H2" s="3012"/>
      <c r="I2" s="3010"/>
    </row>
    <row r="3" spans="1:9" ht="14.25" x14ac:dyDescent="0.2">
      <c r="A3" s="3008"/>
      <c r="B3" s="3008"/>
      <c r="C3" s="3008"/>
      <c r="D3" s="3008"/>
      <c r="E3" s="3008"/>
      <c r="F3" s="3008"/>
      <c r="G3" s="3008"/>
      <c r="H3" s="3008"/>
      <c r="I3" s="3010"/>
    </row>
    <row r="4" spans="1:9" ht="28.5" customHeight="1" x14ac:dyDescent="0.2">
      <c r="A4" s="5814" t="s">
        <v>112</v>
      </c>
      <c r="B4" s="5814"/>
      <c r="C4" s="5814"/>
      <c r="D4" s="5814"/>
      <c r="E4" s="5814">
        <v>2012</v>
      </c>
      <c r="F4" s="5814"/>
      <c r="G4" s="5814">
        <v>2013</v>
      </c>
      <c r="H4" s="5814"/>
      <c r="I4" s="3010"/>
    </row>
    <row r="5" spans="1:9" ht="20.100000000000001" customHeight="1" x14ac:dyDescent="0.2">
      <c r="A5" s="5815" t="s">
        <v>2720</v>
      </c>
      <c r="B5" s="5815"/>
      <c r="C5" s="5815"/>
      <c r="D5" s="5815"/>
      <c r="E5" s="5269">
        <v>22975</v>
      </c>
      <c r="F5" s="5269"/>
      <c r="G5" s="5269">
        <v>13292</v>
      </c>
      <c r="H5" s="5269"/>
      <c r="I5" s="3010"/>
    </row>
    <row r="6" spans="1:9" ht="20.100000000000001" customHeight="1" x14ac:dyDescent="0.2">
      <c r="A6" s="5816" t="s">
        <v>2691</v>
      </c>
      <c r="B6" s="5816"/>
      <c r="C6" s="5816"/>
      <c r="D6" s="5816"/>
      <c r="E6" s="3035">
        <v>22975</v>
      </c>
      <c r="F6" s="3035"/>
      <c r="G6" s="3035">
        <v>13292</v>
      </c>
      <c r="H6" s="3035"/>
      <c r="I6" s="3010"/>
    </row>
    <row r="7" spans="1:9" ht="20.100000000000001" customHeight="1" x14ac:dyDescent="0.2">
      <c r="A7" s="5816" t="s">
        <v>2723</v>
      </c>
      <c r="B7" s="5816"/>
      <c r="C7" s="5816"/>
      <c r="D7" s="5816"/>
      <c r="E7" s="3036">
        <v>0</v>
      </c>
      <c r="F7" s="3036"/>
      <c r="G7" s="3035">
        <v>0</v>
      </c>
      <c r="H7" s="3036"/>
      <c r="I7" s="3010"/>
    </row>
    <row r="8" spans="1:9" ht="20.100000000000001" customHeight="1" x14ac:dyDescent="0.2">
      <c r="A8" s="5816" t="s">
        <v>2724</v>
      </c>
      <c r="B8" s="5816"/>
      <c r="C8" s="5816"/>
      <c r="D8" s="5816"/>
      <c r="E8" s="3035">
        <v>22975</v>
      </c>
      <c r="F8" s="3035"/>
      <c r="G8" s="3035">
        <v>13292</v>
      </c>
      <c r="H8" s="3035"/>
      <c r="I8" s="3010"/>
    </row>
    <row r="9" spans="1:9" ht="20.100000000000001" customHeight="1" x14ac:dyDescent="0.2">
      <c r="A9" s="5816" t="s">
        <v>2725</v>
      </c>
      <c r="B9" s="5816"/>
      <c r="C9" s="5816"/>
      <c r="D9" s="5816"/>
      <c r="E9" s="3036">
        <v>22975</v>
      </c>
      <c r="F9" s="3036"/>
      <c r="G9" s="3036">
        <v>13292</v>
      </c>
      <c r="H9" s="3036"/>
      <c r="I9" s="3010"/>
    </row>
    <row r="10" spans="1:9" ht="20.100000000000001" customHeight="1" x14ac:dyDescent="0.2">
      <c r="A10" s="5816" t="s">
        <v>2726</v>
      </c>
      <c r="B10" s="5816"/>
      <c r="C10" s="5816"/>
      <c r="D10" s="5816"/>
      <c r="E10" s="3036">
        <v>0</v>
      </c>
      <c r="F10" s="3036"/>
      <c r="G10" s="3036">
        <v>0</v>
      </c>
      <c r="H10" s="3036"/>
      <c r="I10" s="3010"/>
    </row>
    <row r="11" spans="1:9" ht="20.100000000000001" customHeight="1" x14ac:dyDescent="0.2">
      <c r="A11" s="5816" t="s">
        <v>2727</v>
      </c>
      <c r="B11" s="5816"/>
      <c r="C11" s="5816"/>
      <c r="D11" s="5816"/>
      <c r="E11" s="3036">
        <v>0</v>
      </c>
      <c r="F11" s="3036"/>
      <c r="G11" s="3036">
        <v>0</v>
      </c>
      <c r="H11" s="3036"/>
      <c r="I11" s="3010"/>
    </row>
    <row r="12" spans="1:9" ht="20.100000000000001" customHeight="1" x14ac:dyDescent="0.2">
      <c r="A12" s="5816" t="s">
        <v>2728</v>
      </c>
      <c r="B12" s="5816"/>
      <c r="C12" s="5816"/>
      <c r="D12" s="5816"/>
      <c r="E12" s="3036">
        <v>0</v>
      </c>
      <c r="F12" s="3036"/>
      <c r="G12" s="3036">
        <v>0</v>
      </c>
      <c r="H12" s="3036"/>
      <c r="I12" s="3010"/>
    </row>
    <row r="13" spans="1:9" ht="20.100000000000001" customHeight="1" x14ac:dyDescent="0.2">
      <c r="A13" s="5818" t="s">
        <v>2729</v>
      </c>
      <c r="B13" s="5818"/>
      <c r="C13" s="5818"/>
      <c r="D13" s="5818"/>
      <c r="E13" s="5270">
        <v>0</v>
      </c>
      <c r="F13" s="5270"/>
      <c r="G13" s="5270">
        <v>0</v>
      </c>
      <c r="H13" s="5270"/>
      <c r="I13" s="3010"/>
    </row>
    <row r="14" spans="1:9" ht="14.25" x14ac:dyDescent="0.2">
      <c r="A14" s="3034"/>
      <c r="B14" s="3035"/>
      <c r="C14" s="3035"/>
      <c r="D14" s="3035"/>
      <c r="E14" s="3035"/>
      <c r="F14" s="3035"/>
      <c r="G14" s="3035"/>
      <c r="H14" s="3035"/>
      <c r="I14" s="3010"/>
    </row>
    <row r="15" spans="1:9" ht="14.25" x14ac:dyDescent="0.2">
      <c r="A15" s="3013" t="s">
        <v>2721</v>
      </c>
      <c r="B15" s="3014"/>
      <c r="C15" s="3014"/>
      <c r="D15" s="3014"/>
      <c r="E15" s="3014"/>
      <c r="F15" s="3014"/>
      <c r="G15" s="3014"/>
      <c r="H15" s="3014"/>
      <c r="I15" s="3010"/>
    </row>
    <row r="16" spans="1:9" ht="14.25" x14ac:dyDescent="0.2">
      <c r="A16" s="5813" t="s">
        <v>2680</v>
      </c>
      <c r="B16" s="5813"/>
      <c r="C16" s="5813"/>
      <c r="D16" s="5813"/>
      <c r="E16" s="5813"/>
      <c r="F16" s="5813"/>
      <c r="G16" s="5813"/>
      <c r="H16" s="5813"/>
      <c r="I16" s="3010"/>
    </row>
    <row r="17" spans="1:9" ht="14.25" x14ac:dyDescent="0.2">
      <c r="A17" s="5813"/>
      <c r="B17" s="5813"/>
      <c r="C17" s="5813"/>
      <c r="D17" s="5813"/>
      <c r="E17" s="5813"/>
      <c r="F17" s="5813"/>
      <c r="G17" s="5813"/>
      <c r="H17" s="5813"/>
      <c r="I17" s="3010"/>
    </row>
  </sheetData>
  <mergeCells count="13">
    <mergeCell ref="A16:H17"/>
    <mergeCell ref="A8:D8"/>
    <mergeCell ref="A9:D9"/>
    <mergeCell ref="A10:D10"/>
    <mergeCell ref="A11:D11"/>
    <mergeCell ref="A12:D12"/>
    <mergeCell ref="A13:D13"/>
    <mergeCell ref="A7:D7"/>
    <mergeCell ref="A4:D4"/>
    <mergeCell ref="E4:F4"/>
    <mergeCell ref="G4:H4"/>
    <mergeCell ref="A5:D5"/>
    <mergeCell ref="A6:D6"/>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&amp;L&amp;"Tahoma,Normal"292</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EB700B"/>
  </sheetPr>
  <dimension ref="A1:O1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6.28515625" customWidth="1"/>
    <col min="2" max="2" width="8.5703125" customWidth="1"/>
    <col min="3" max="3" width="4.7109375" customWidth="1"/>
    <col min="4" max="4" width="7.42578125" customWidth="1"/>
    <col min="5" max="5" width="4.140625" customWidth="1"/>
    <col min="6" max="6" width="8.7109375" bestFit="1" customWidth="1"/>
    <col min="7" max="7" width="5.28515625" customWidth="1"/>
    <col min="8" max="8" width="11.42578125" customWidth="1"/>
    <col min="9" max="9" width="7.7109375" customWidth="1"/>
    <col min="10" max="10" width="6.140625" customWidth="1"/>
    <col min="11" max="11" width="5" customWidth="1"/>
    <col min="12" max="12" width="10" customWidth="1"/>
    <col min="13" max="13" width="4.5703125" customWidth="1"/>
    <col min="14" max="14" width="7.85546875" customWidth="1"/>
    <col min="15" max="15" width="5.7109375" customWidth="1"/>
  </cols>
  <sheetData>
    <row r="1" spans="1:15" ht="15" x14ac:dyDescent="0.2">
      <c r="A1" s="3007" t="s">
        <v>2736</v>
      </c>
      <c r="B1" s="3008"/>
      <c r="C1" s="3008"/>
      <c r="D1" s="3008"/>
      <c r="E1" s="3008"/>
      <c r="F1" s="3026"/>
      <c r="G1" s="3026"/>
      <c r="H1" s="3026"/>
      <c r="I1" s="3026"/>
      <c r="J1" s="3023"/>
      <c r="K1" s="3026"/>
      <c r="L1" s="3026"/>
      <c r="M1" s="3026"/>
      <c r="N1" s="3026"/>
      <c r="O1" s="3009" t="s">
        <v>5013</v>
      </c>
    </row>
    <row r="2" spans="1:15" ht="15" x14ac:dyDescent="0.2">
      <c r="A2" s="3038" t="s">
        <v>2684</v>
      </c>
      <c r="B2" s="3008"/>
      <c r="C2" s="3008"/>
      <c r="D2" s="3008"/>
      <c r="E2" s="3008"/>
      <c r="F2" s="3026"/>
      <c r="G2" s="3026"/>
      <c r="H2" s="3026"/>
      <c r="I2" s="3026"/>
      <c r="J2" s="3023"/>
      <c r="K2" s="3026"/>
      <c r="L2" s="3026"/>
      <c r="M2" s="3026"/>
      <c r="N2" s="3026"/>
      <c r="O2" s="3026"/>
    </row>
    <row r="3" spans="1:15" ht="14.25" x14ac:dyDescent="0.2">
      <c r="A3" s="3008"/>
      <c r="B3" s="3008"/>
      <c r="C3" s="3008"/>
      <c r="D3" s="3008"/>
      <c r="E3" s="3008"/>
      <c r="F3" s="3008"/>
      <c r="G3" s="3008"/>
      <c r="H3" s="3008"/>
      <c r="I3" s="3008"/>
      <c r="J3" s="3023"/>
      <c r="K3" s="3026"/>
      <c r="L3" s="3026"/>
      <c r="M3" s="3026"/>
      <c r="N3" s="3026"/>
      <c r="O3" s="3026"/>
    </row>
    <row r="4" spans="1:15" ht="14.25" customHeight="1" x14ac:dyDescent="0.2">
      <c r="A4" s="5776" t="s">
        <v>2698</v>
      </c>
      <c r="B4" s="5825" t="s">
        <v>5447</v>
      </c>
      <c r="C4" s="5825"/>
      <c r="D4" s="5825"/>
      <c r="E4" s="5825"/>
      <c r="F4" s="5825"/>
      <c r="G4" s="5825"/>
      <c r="H4" s="5825"/>
      <c r="I4" s="5825"/>
      <c r="J4" s="5776" t="s">
        <v>5449</v>
      </c>
      <c r="K4" s="5776"/>
      <c r="L4" s="5776" t="s">
        <v>5450</v>
      </c>
      <c r="M4" s="5776"/>
      <c r="N4" s="5776" t="s">
        <v>5451</v>
      </c>
      <c r="O4" s="5776"/>
    </row>
    <row r="5" spans="1:15" ht="22.5" customHeight="1" x14ac:dyDescent="0.2">
      <c r="A5" s="5777"/>
      <c r="B5" s="5777" t="s">
        <v>2737</v>
      </c>
      <c r="C5" s="5777"/>
      <c r="D5" s="5777" t="s">
        <v>2738</v>
      </c>
      <c r="E5" s="5777"/>
      <c r="F5" s="5777" t="s">
        <v>2739</v>
      </c>
      <c r="G5" s="5777"/>
      <c r="H5" s="5777" t="s">
        <v>5448</v>
      </c>
      <c r="I5" s="5777"/>
      <c r="J5" s="5777"/>
      <c r="K5" s="5777"/>
      <c r="L5" s="5777"/>
      <c r="M5" s="5777"/>
      <c r="N5" s="5777"/>
      <c r="O5" s="5777"/>
    </row>
    <row r="6" spans="1:15" ht="20.100000000000001" customHeight="1" x14ac:dyDescent="0.2">
      <c r="A6" s="5265">
        <v>2012</v>
      </c>
      <c r="B6" s="5266">
        <v>37</v>
      </c>
      <c r="C6" s="5266"/>
      <c r="D6" s="5266">
        <v>66</v>
      </c>
      <c r="E6" s="5266"/>
      <c r="F6" s="5266">
        <v>5</v>
      </c>
      <c r="G6" s="5266"/>
      <c r="H6" s="5266">
        <v>15</v>
      </c>
      <c r="I6" s="5266"/>
      <c r="J6" s="5266">
        <v>12</v>
      </c>
      <c r="K6" s="5266"/>
      <c r="L6" s="5266">
        <v>11</v>
      </c>
      <c r="M6" s="5266"/>
      <c r="N6" s="5266">
        <v>18</v>
      </c>
      <c r="O6" s="5266"/>
    </row>
    <row r="7" spans="1:15" ht="20.100000000000001" customHeight="1" x14ac:dyDescent="0.2">
      <c r="A7" s="5267">
        <v>2013</v>
      </c>
      <c r="B7" s="5268" t="s">
        <v>2244</v>
      </c>
      <c r="C7" s="5268"/>
      <c r="D7" s="5268" t="s">
        <v>2244</v>
      </c>
      <c r="E7" s="5268"/>
      <c r="F7" s="5268" t="s">
        <v>2244</v>
      </c>
      <c r="G7" s="5268"/>
      <c r="H7" s="5268">
        <v>62</v>
      </c>
      <c r="I7" s="5268"/>
      <c r="J7" s="5268">
        <v>10</v>
      </c>
      <c r="K7" s="5268"/>
      <c r="L7" s="5268">
        <v>10</v>
      </c>
      <c r="M7" s="5268"/>
      <c r="N7" s="5268">
        <v>1</v>
      </c>
      <c r="O7" s="5268"/>
    </row>
    <row r="8" spans="1:15" ht="15.75" customHeight="1" x14ac:dyDescent="0.2">
      <c r="A8" s="3013"/>
      <c r="B8" s="3014"/>
      <c r="C8" s="3014"/>
      <c r="D8" s="3014"/>
      <c r="E8" s="3014"/>
      <c r="F8" s="3014"/>
      <c r="G8" s="3014"/>
      <c r="H8" s="3014"/>
      <c r="I8" s="3014"/>
      <c r="J8" s="3023"/>
      <c r="K8" s="3026"/>
      <c r="L8" s="3026"/>
      <c r="M8" s="3026"/>
      <c r="N8" s="3026"/>
      <c r="O8" s="3026"/>
    </row>
    <row r="9" spans="1:15" ht="15.75" customHeight="1" x14ac:dyDescent="0.2">
      <c r="A9" s="3013" t="s">
        <v>2740</v>
      </c>
      <c r="B9" s="3014"/>
      <c r="C9" s="3014"/>
      <c r="D9" s="3014"/>
      <c r="E9" s="3014"/>
      <c r="F9" s="3014"/>
      <c r="G9" s="3014"/>
      <c r="H9" s="3014"/>
      <c r="I9" s="3014"/>
      <c r="J9" s="3023"/>
      <c r="K9" s="3026"/>
      <c r="L9" s="3026"/>
      <c r="M9" s="3026"/>
      <c r="N9" s="3026"/>
      <c r="O9" s="3026"/>
    </row>
    <row r="10" spans="1:15" ht="24.75" customHeight="1" x14ac:dyDescent="0.2">
      <c r="A10" s="5819" t="s">
        <v>2680</v>
      </c>
      <c r="B10" s="5819"/>
      <c r="C10" s="5819"/>
      <c r="D10" s="5819"/>
      <c r="E10" s="5819"/>
      <c r="F10" s="5819"/>
      <c r="G10" s="5819"/>
      <c r="H10" s="5819"/>
      <c r="I10" s="5819"/>
      <c r="J10" s="5819"/>
      <c r="K10" s="5819"/>
      <c r="L10" s="5819"/>
      <c r="M10" s="5819"/>
      <c r="N10" s="5819"/>
      <c r="O10" s="5819"/>
    </row>
    <row r="11" spans="1:15" ht="15.75" customHeight="1" x14ac:dyDescent="0.2"/>
    <row r="12" spans="1:15" ht="15.75" customHeight="1" x14ac:dyDescent="0.2"/>
    <row r="15" spans="1:15" ht="30.75" customHeight="1" x14ac:dyDescent="0.2"/>
  </sheetData>
  <mergeCells count="10">
    <mergeCell ref="A10:O10"/>
    <mergeCell ref="A4:A5"/>
    <mergeCell ref="B4:I4"/>
    <mergeCell ref="J4:K5"/>
    <mergeCell ref="L4:M5"/>
    <mergeCell ref="N4:O5"/>
    <mergeCell ref="B5:C5"/>
    <mergeCell ref="D5:E5"/>
    <mergeCell ref="F5:G5"/>
    <mergeCell ref="H5:I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&amp;R&amp;"Tahoma,Normal"293</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EB700B"/>
  </sheetPr>
  <dimension ref="A1:J15"/>
  <sheetViews>
    <sheetView showGridLines="0" view="pageBreakPreview" zoomScaleNormal="100" zoomScaleSheetLayoutView="100" workbookViewId="0">
      <selection activeCell="A10" sqref="A10"/>
    </sheetView>
  </sheetViews>
  <sheetFormatPr baseColWidth="10" defaultColWidth="9.140625" defaultRowHeight="12.75" x14ac:dyDescent="0.2"/>
  <cols>
    <col min="1" max="1" width="16.28515625" customWidth="1"/>
    <col min="2" max="2" width="11.42578125" customWidth="1"/>
    <col min="3" max="3" width="6.42578125" customWidth="1"/>
    <col min="4" max="4" width="9.7109375" customWidth="1"/>
    <col min="5" max="5" width="5.140625" customWidth="1"/>
    <col min="6" max="6" width="8.7109375" bestFit="1" customWidth="1"/>
    <col min="7" max="7" width="4.5703125" customWidth="1"/>
    <col min="8" max="8" width="17.42578125" customWidth="1"/>
    <col min="9" max="9" width="14.28515625" customWidth="1"/>
  </cols>
  <sheetData>
    <row r="1" spans="1:10" ht="15" x14ac:dyDescent="0.2">
      <c r="A1" s="3007" t="s">
        <v>2731</v>
      </c>
      <c r="B1" s="3008"/>
      <c r="C1" s="3008"/>
      <c r="D1" s="3008"/>
      <c r="E1" s="3008"/>
      <c r="F1" s="3026"/>
      <c r="G1" s="3026"/>
      <c r="H1" s="3026"/>
      <c r="I1" s="4938" t="s">
        <v>5014</v>
      </c>
      <c r="J1" s="3010"/>
    </row>
    <row r="2" spans="1:10" ht="15" x14ac:dyDescent="0.2">
      <c r="A2" s="3024">
        <v>2013</v>
      </c>
      <c r="B2" s="3008"/>
      <c r="C2" s="3008"/>
      <c r="D2" s="3008"/>
      <c r="E2" s="3008"/>
      <c r="F2" s="3026"/>
      <c r="G2" s="3026"/>
      <c r="H2" s="3026"/>
      <c r="I2" s="3026"/>
      <c r="J2" s="3010"/>
    </row>
    <row r="3" spans="1:10" ht="14.25" x14ac:dyDescent="0.2">
      <c r="A3" s="3008"/>
      <c r="B3" s="3008"/>
      <c r="C3" s="3008"/>
      <c r="D3" s="3008"/>
      <c r="E3" s="3008"/>
      <c r="F3" s="3008"/>
      <c r="G3" s="3008"/>
      <c r="H3" s="3008"/>
      <c r="I3" s="3008"/>
      <c r="J3" s="3010"/>
    </row>
    <row r="4" spans="1:10" ht="24" customHeight="1" x14ac:dyDescent="0.2">
      <c r="A4" s="4943" t="s">
        <v>2698</v>
      </c>
      <c r="B4" s="5814" t="s">
        <v>2732</v>
      </c>
      <c r="C4" s="5814"/>
      <c r="D4" s="5814" t="s">
        <v>2733</v>
      </c>
      <c r="E4" s="5814"/>
      <c r="F4" s="5814" t="s">
        <v>2734</v>
      </c>
      <c r="G4" s="5814"/>
      <c r="H4" s="5814" t="s">
        <v>5452</v>
      </c>
      <c r="I4" s="5814"/>
      <c r="J4" s="3010"/>
    </row>
    <row r="5" spans="1:10" ht="20.100000000000001" customHeight="1" x14ac:dyDescent="0.2">
      <c r="A5" s="5265">
        <v>2012</v>
      </c>
      <c r="B5" s="5266">
        <v>801</v>
      </c>
      <c r="C5" s="5266"/>
      <c r="D5" s="5266">
        <v>71</v>
      </c>
      <c r="E5" s="5266"/>
      <c r="F5" s="5266">
        <v>219</v>
      </c>
      <c r="G5" s="5266"/>
      <c r="H5" s="5266">
        <v>23</v>
      </c>
      <c r="I5" s="5266"/>
      <c r="J5" s="3010"/>
    </row>
    <row r="6" spans="1:10" ht="20.100000000000001" customHeight="1" x14ac:dyDescent="0.2">
      <c r="A6" s="5267">
        <v>2013</v>
      </c>
      <c r="B6" s="5268">
        <v>654</v>
      </c>
      <c r="C6" s="5268"/>
      <c r="D6" s="5268">
        <v>139</v>
      </c>
      <c r="E6" s="5268"/>
      <c r="F6" s="5268">
        <v>77</v>
      </c>
      <c r="G6" s="5268"/>
      <c r="H6" s="5268">
        <v>21</v>
      </c>
      <c r="I6" s="5268"/>
      <c r="J6" s="3010"/>
    </row>
    <row r="7" spans="1:10" ht="16.5" customHeight="1" x14ac:dyDescent="0.2">
      <c r="A7" s="3013"/>
      <c r="B7" s="3014"/>
      <c r="C7" s="3014"/>
      <c r="D7" s="3014"/>
      <c r="E7" s="3014"/>
      <c r="F7" s="3014"/>
      <c r="G7" s="3014"/>
      <c r="H7" s="3014"/>
      <c r="I7" s="3035"/>
      <c r="J7" s="3010"/>
    </row>
    <row r="8" spans="1:10" ht="20.25" customHeight="1" x14ac:dyDescent="0.2">
      <c r="A8" s="3013" t="s">
        <v>2735</v>
      </c>
      <c r="B8" s="3014"/>
      <c r="C8" s="3014"/>
      <c r="D8" s="3014"/>
      <c r="E8" s="3014"/>
      <c r="F8" s="3014"/>
      <c r="G8" s="3014"/>
      <c r="H8" s="3014"/>
      <c r="I8" s="3035"/>
      <c r="J8" s="3010"/>
    </row>
    <row r="9" spans="1:10" ht="27" customHeight="1" x14ac:dyDescent="0.2">
      <c r="A9" s="5819" t="s">
        <v>2680</v>
      </c>
      <c r="B9" s="5819"/>
      <c r="C9" s="5819"/>
      <c r="D9" s="5819"/>
      <c r="E9" s="5819"/>
      <c r="F9" s="5819"/>
      <c r="G9" s="5819"/>
      <c r="H9" s="5819"/>
      <c r="I9" s="3036"/>
      <c r="J9" s="3010"/>
    </row>
    <row r="10" spans="1:10" ht="16.5" customHeight="1" x14ac:dyDescent="0.2">
      <c r="A10" s="3037"/>
      <c r="B10" s="3037"/>
      <c r="C10" s="3037"/>
      <c r="D10" s="3037"/>
      <c r="E10" s="3037"/>
      <c r="F10" s="3037"/>
      <c r="G10" s="3037"/>
      <c r="H10" s="3037"/>
      <c r="I10" s="3035"/>
      <c r="J10" s="3010"/>
    </row>
    <row r="11" spans="1:10" ht="14.25" x14ac:dyDescent="0.2">
      <c r="I11" s="3014"/>
      <c r="J11" s="3010"/>
    </row>
    <row r="12" spans="1:10" ht="14.25" x14ac:dyDescent="0.2">
      <c r="I12" s="3014"/>
      <c r="J12" s="3010"/>
    </row>
    <row r="13" spans="1:10" ht="14.25" x14ac:dyDescent="0.2">
      <c r="I13" s="3014"/>
      <c r="J13" s="3010"/>
    </row>
    <row r="14" spans="1:10" ht="14.25" customHeight="1" x14ac:dyDescent="0.2">
      <c r="I14" s="3037"/>
      <c r="J14" s="3010"/>
    </row>
    <row r="15" spans="1:10" ht="14.25" x14ac:dyDescent="0.2">
      <c r="I15" s="3037"/>
      <c r="J15" s="3010"/>
    </row>
  </sheetData>
  <mergeCells count="5">
    <mergeCell ref="B4:C4"/>
    <mergeCell ref="D4:E4"/>
    <mergeCell ref="F4:G4"/>
    <mergeCell ref="H4:I4"/>
    <mergeCell ref="A9:H9"/>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&amp;L&amp;"Tahoma,Normal"294</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EB700B"/>
  </sheetPr>
  <dimension ref="A1:J29"/>
  <sheetViews>
    <sheetView showGridLines="0" view="pageBreakPreview" zoomScaleNormal="100" zoomScaleSheetLayoutView="100" workbookViewId="0">
      <selection activeCell="A10" sqref="A10"/>
    </sheetView>
  </sheetViews>
  <sheetFormatPr baseColWidth="10" defaultColWidth="11.42578125" defaultRowHeight="12.75" x14ac:dyDescent="0.2"/>
  <cols>
    <col min="1" max="1" width="33.140625" style="275" customWidth="1"/>
    <col min="2" max="2" width="20.140625" style="275" customWidth="1"/>
    <col min="3" max="3" width="3.7109375" style="275" customWidth="1"/>
    <col min="4" max="4" width="17.7109375" style="275" customWidth="1"/>
    <col min="5" max="5" width="5.85546875" style="275" customWidth="1"/>
    <col min="6" max="6" width="11.28515625" style="381" customWidth="1"/>
    <col min="7" max="7" width="7" style="275" customWidth="1"/>
    <col min="8" max="8" width="11.28515625" style="275" customWidth="1"/>
    <col min="9" max="9" width="6.85546875" style="275" customWidth="1"/>
    <col min="10" max="10" width="26" style="275" customWidth="1"/>
    <col min="11" max="14" width="11.42578125" style="275"/>
    <col min="15" max="15" width="18.28515625" style="275" customWidth="1"/>
    <col min="16" max="16384" width="11.42578125" style="275"/>
  </cols>
  <sheetData>
    <row r="1" spans="1:10" s="273" customFormat="1" ht="18" x14ac:dyDescent="0.25">
      <c r="A1" s="2922" t="s">
        <v>5362</v>
      </c>
      <c r="B1" s="2920"/>
      <c r="C1" s="2920"/>
      <c r="D1" s="2920"/>
      <c r="E1" s="2920"/>
      <c r="F1" s="2920"/>
      <c r="G1" s="2920"/>
      <c r="H1" s="5827" t="s">
        <v>5015</v>
      </c>
      <c r="I1" s="5827"/>
      <c r="J1" s="380"/>
    </row>
    <row r="2" spans="1:10" ht="18" x14ac:dyDescent="0.25">
      <c r="A2" s="2922">
        <v>2013</v>
      </c>
      <c r="B2" s="2921"/>
      <c r="C2" s="2921"/>
      <c r="D2" s="2921"/>
      <c r="E2" s="2921"/>
      <c r="F2" s="2921"/>
      <c r="G2" s="2921"/>
      <c r="H2" s="2921"/>
      <c r="I2" s="2914"/>
      <c r="J2" s="380"/>
    </row>
    <row r="3" spans="1:10" ht="13.5" customHeight="1" x14ac:dyDescent="0.25">
      <c r="A3" s="2922"/>
      <c r="B3" s="2921"/>
      <c r="C3" s="2921"/>
      <c r="D3" s="2921"/>
      <c r="E3" s="2921"/>
      <c r="F3" s="2921"/>
      <c r="G3" s="2921"/>
      <c r="H3" s="2921"/>
      <c r="I3" s="2914"/>
      <c r="J3" s="380"/>
    </row>
    <row r="4" spans="1:10" s="274" customFormat="1" ht="35.25" customHeight="1" x14ac:dyDescent="0.25">
      <c r="A4" s="2923" t="s">
        <v>848</v>
      </c>
      <c r="B4" s="5828" t="s">
        <v>126</v>
      </c>
      <c r="C4" s="5828"/>
      <c r="D4" s="5828" t="s">
        <v>20</v>
      </c>
      <c r="E4" s="5828"/>
      <c r="F4" s="5828" t="s">
        <v>250</v>
      </c>
      <c r="G4" s="5828"/>
      <c r="H4" s="5829" t="s">
        <v>127</v>
      </c>
      <c r="I4" s="5829"/>
      <c r="J4" s="380"/>
    </row>
    <row r="5" spans="1:10" s="274" customFormat="1" ht="20.25" customHeight="1" x14ac:dyDescent="0.25">
      <c r="A5" s="5002" t="s">
        <v>195</v>
      </c>
      <c r="B5" s="5003">
        <f>SUM(B6:B9)</f>
        <v>2838100626.3323212</v>
      </c>
      <c r="C5" s="5004"/>
      <c r="D5" s="5005" t="s">
        <v>355</v>
      </c>
      <c r="E5" s="5006"/>
      <c r="F5" s="5005">
        <f>SUM(F6:F9)</f>
        <v>608</v>
      </c>
      <c r="G5" s="5005"/>
      <c r="H5" s="5007">
        <f>SUM(H6:H9)</f>
        <v>1970</v>
      </c>
      <c r="I5" s="5008"/>
      <c r="J5" s="380"/>
    </row>
    <row r="6" spans="1:10" s="274" customFormat="1" ht="21.75" customHeight="1" x14ac:dyDescent="0.25">
      <c r="A6" s="5138" t="s">
        <v>196</v>
      </c>
      <c r="B6" s="5253">
        <f>ResObConcE381!B5</f>
        <v>723925560.13</v>
      </c>
      <c r="C6" s="5125"/>
      <c r="D6" s="5254">
        <f>ResObConcE381!D5</f>
        <v>1179549</v>
      </c>
      <c r="E6" s="5117"/>
      <c r="F6" s="5255">
        <f>ResObConcE381!F5</f>
        <v>231</v>
      </c>
      <c r="G6" s="5256"/>
      <c r="H6" s="5254">
        <f>ResObConcE381!H5</f>
        <v>601</v>
      </c>
      <c r="I6" s="5257"/>
      <c r="J6" s="5258"/>
    </row>
    <row r="7" spans="1:10" s="274" customFormat="1" ht="24" customHeight="1" x14ac:dyDescent="0.25">
      <c r="A7" s="2538" t="s">
        <v>197</v>
      </c>
      <c r="B7" s="5259">
        <f>ResObProcE382!B5</f>
        <v>1828587854.6523209</v>
      </c>
      <c r="C7" s="2157"/>
      <c r="D7" s="5227">
        <f>ResObProcE382!D5</f>
        <v>1279211</v>
      </c>
      <c r="E7" s="2141"/>
      <c r="F7" s="5260">
        <f>ResObProcE382!F5</f>
        <v>298</v>
      </c>
      <c r="G7" s="2142"/>
      <c r="H7" s="5227">
        <f>ResObProcE382!H5</f>
        <v>1105</v>
      </c>
      <c r="I7" s="2140"/>
      <c r="J7" s="5261"/>
    </row>
    <row r="8" spans="1:10" s="274" customFormat="1" ht="22.5" customHeight="1" x14ac:dyDescent="0.25">
      <c r="A8" s="2538" t="s">
        <v>2365</v>
      </c>
      <c r="B8" s="5259">
        <f>'ResObInicE382 '!B5</f>
        <v>207192848.28000003</v>
      </c>
      <c r="C8" s="2157"/>
      <c r="D8" s="5227">
        <f>'ResObInicE382 '!D5</f>
        <v>1804565</v>
      </c>
      <c r="E8" s="2141"/>
      <c r="F8" s="5260">
        <f>'ResObInicE382 '!F5</f>
        <v>62</v>
      </c>
      <c r="G8" s="2142"/>
      <c r="H8" s="5227">
        <f>'ResObInicE382 '!H5</f>
        <v>246</v>
      </c>
      <c r="I8" s="2140"/>
      <c r="J8" s="5261"/>
    </row>
    <row r="9" spans="1:10" s="274" customFormat="1" ht="23.25" customHeight="1" x14ac:dyDescent="0.25">
      <c r="A9" s="5139" t="s">
        <v>2174</v>
      </c>
      <c r="B9" s="5262">
        <f>ResInconsistentes!B5</f>
        <v>78394363.269999996</v>
      </c>
      <c r="C9" s="5263"/>
      <c r="D9" s="5231">
        <f>ResInconsistentes!D5</f>
        <v>231045</v>
      </c>
      <c r="E9" s="5263"/>
      <c r="F9" s="5264">
        <f>ResInconsistentes!F5</f>
        <v>17</v>
      </c>
      <c r="G9" s="5233"/>
      <c r="H9" s="5231">
        <f>ResInconsistentes!H5</f>
        <v>18</v>
      </c>
      <c r="I9" s="5234"/>
      <c r="J9" s="5261"/>
    </row>
    <row r="10" spans="1:10" s="274" customFormat="1" ht="15.75" customHeight="1" x14ac:dyDescent="0.25">
      <c r="A10" s="2915"/>
      <c r="B10" s="2390"/>
      <c r="C10" s="2916"/>
      <c r="D10" s="2917"/>
      <c r="E10" s="2918"/>
      <c r="F10" s="2917"/>
      <c r="G10" s="2917"/>
      <c r="H10" s="2917"/>
      <c r="I10" s="2919"/>
    </row>
    <row r="11" spans="1:10" s="17" customFormat="1" ht="30.75" customHeight="1" x14ac:dyDescent="0.25">
      <c r="A11" s="5826" t="s">
        <v>2380</v>
      </c>
      <c r="B11" s="5826"/>
      <c r="C11" s="5826"/>
      <c r="D11" s="5826"/>
      <c r="E11" s="5826"/>
      <c r="F11" s="5826"/>
      <c r="G11" s="5826"/>
      <c r="H11" s="5826"/>
      <c r="I11" s="5826"/>
    </row>
    <row r="12" spans="1:10" s="6" customFormat="1" x14ac:dyDescent="0.2">
      <c r="B12" s="1177"/>
      <c r="C12" s="1177"/>
      <c r="D12" s="1177"/>
      <c r="E12" s="1177"/>
    </row>
    <row r="13" spans="1:10" x14ac:dyDescent="0.2">
      <c r="F13" s="275"/>
    </row>
    <row r="14" spans="1:10" x14ac:dyDescent="0.2">
      <c r="F14" s="275"/>
    </row>
    <row r="15" spans="1:10" x14ac:dyDescent="0.2">
      <c r="F15" s="275"/>
    </row>
    <row r="16" spans="1:10" x14ac:dyDescent="0.2">
      <c r="F16" s="275"/>
    </row>
    <row r="17" spans="6:6" x14ac:dyDescent="0.2">
      <c r="F17" s="275"/>
    </row>
    <row r="18" spans="6:6" x14ac:dyDescent="0.2">
      <c r="F18" s="275"/>
    </row>
    <row r="19" spans="6:6" x14ac:dyDescent="0.2">
      <c r="F19" s="275"/>
    </row>
    <row r="20" spans="6:6" x14ac:dyDescent="0.2">
      <c r="F20" s="275"/>
    </row>
    <row r="21" spans="6:6" x14ac:dyDescent="0.2">
      <c r="F21" s="275"/>
    </row>
    <row r="22" spans="6:6" x14ac:dyDescent="0.2">
      <c r="F22" s="275"/>
    </row>
    <row r="23" spans="6:6" x14ac:dyDescent="0.2">
      <c r="F23" s="275"/>
    </row>
    <row r="24" spans="6:6" x14ac:dyDescent="0.2">
      <c r="F24" s="275"/>
    </row>
    <row r="25" spans="6:6" x14ac:dyDescent="0.2">
      <c r="F25" s="275"/>
    </row>
    <row r="26" spans="6:6" x14ac:dyDescent="0.2">
      <c r="F26" s="275"/>
    </row>
    <row r="27" spans="6:6" x14ac:dyDescent="0.2">
      <c r="F27" s="275"/>
    </row>
    <row r="28" spans="6:6" x14ac:dyDescent="0.2">
      <c r="F28" s="275"/>
    </row>
    <row r="29" spans="6:6" x14ac:dyDescent="0.2">
      <c r="F29" s="275"/>
    </row>
  </sheetData>
  <mergeCells count="6">
    <mergeCell ref="A11:I11"/>
    <mergeCell ref="H1:I1"/>
    <mergeCell ref="B4:C4"/>
    <mergeCell ref="D4:E4"/>
    <mergeCell ref="F4:G4"/>
    <mergeCell ref="H4:I4"/>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&amp;R&amp;"Tahoma,Normal"295</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008080"/>
  </sheetPr>
  <dimension ref="A1:AP35"/>
  <sheetViews>
    <sheetView topLeftCell="A3" zoomScale="80" zoomScaleNormal="80" workbookViewId="0">
      <pane xSplit="2" ySplit="2" topLeftCell="M17" activePane="bottomRight" state="frozen"/>
      <selection activeCell="F14" sqref="F14"/>
      <selection pane="topRight" activeCell="F14" sqref="F14"/>
      <selection pane="bottomLeft" activeCell="F14" sqref="F14"/>
      <selection pane="bottomRight" activeCell="F14" sqref="F14"/>
    </sheetView>
  </sheetViews>
  <sheetFormatPr baseColWidth="10" defaultColWidth="11.42578125" defaultRowHeight="13.5" x14ac:dyDescent="0.25"/>
  <cols>
    <col min="1" max="1" width="9.140625" style="58" customWidth="1"/>
    <col min="2" max="2" width="8.42578125" style="58" customWidth="1"/>
    <col min="3" max="3" width="11.85546875" style="58" customWidth="1"/>
    <col min="4" max="4" width="11.28515625" style="58" customWidth="1"/>
    <col min="5" max="5" width="9.42578125" style="58" customWidth="1"/>
    <col min="6" max="6" width="21.5703125" style="58" customWidth="1"/>
    <col min="7" max="7" width="15.5703125" style="58" customWidth="1"/>
    <col min="8" max="8" width="30.5703125" style="58" customWidth="1"/>
    <col min="9" max="9" width="9" style="58" customWidth="1"/>
    <col min="10" max="10" width="41.42578125" style="58" customWidth="1"/>
    <col min="11" max="11" width="15.7109375" style="58" customWidth="1"/>
    <col min="12" max="12" width="16.28515625" style="58" customWidth="1"/>
    <col min="13" max="13" width="16.140625" style="65" customWidth="1"/>
    <col min="14" max="14" width="2.85546875" style="66" customWidth="1"/>
    <col min="15" max="15" width="8.5703125" style="67" customWidth="1"/>
    <col min="16" max="16" width="2" style="66" customWidth="1"/>
    <col min="17" max="17" width="10.140625" style="58" customWidth="1"/>
    <col min="18" max="18" width="2.5703125" style="66" customWidth="1"/>
    <col min="19" max="19" width="30.85546875" style="6" customWidth="1"/>
    <col min="20" max="20" width="10" style="58" customWidth="1"/>
    <col min="21" max="21" width="11.140625" style="58" customWidth="1"/>
    <col min="22" max="22" width="13.140625" style="58" customWidth="1"/>
    <col min="23" max="23" width="8" style="58" customWidth="1"/>
    <col min="24" max="24" width="9.42578125" style="58" customWidth="1"/>
    <col min="25" max="25" width="28.5703125" style="58" customWidth="1"/>
    <col min="26" max="26" width="48.5703125" style="58" customWidth="1"/>
    <col min="27" max="27" width="31.42578125" style="58" customWidth="1"/>
    <col min="28" max="28" width="12.5703125" style="58" customWidth="1"/>
    <col min="29" max="29" width="16.7109375" style="58" customWidth="1"/>
    <col min="30" max="30" width="20.7109375" style="58" customWidth="1"/>
    <col min="31" max="31" width="14" style="58" customWidth="1"/>
    <col min="32" max="32" width="21" style="58" customWidth="1"/>
    <col min="33" max="33" width="14" style="58" customWidth="1"/>
    <col min="34" max="34" width="27.85546875" style="58" customWidth="1"/>
    <col min="35" max="16384" width="11.42578125" style="58"/>
  </cols>
  <sheetData>
    <row r="1" spans="1:42" ht="18" x14ac:dyDescent="0.25">
      <c r="J1" s="18" t="s">
        <v>121</v>
      </c>
      <c r="K1" s="18"/>
      <c r="L1" s="18"/>
      <c r="M1" s="18"/>
      <c r="N1" s="18"/>
      <c r="O1" s="18"/>
      <c r="P1" s="18"/>
      <c r="Q1" s="18"/>
      <c r="R1" s="18"/>
      <c r="S1" s="18"/>
      <c r="U1" s="84"/>
      <c r="V1" s="84"/>
    </row>
    <row r="2" spans="1:42" ht="20.25" x14ac:dyDescent="0.25">
      <c r="A2" s="479"/>
      <c r="J2" s="542" t="s">
        <v>696</v>
      </c>
      <c r="K2" s="21"/>
      <c r="L2" s="21"/>
      <c r="M2" s="21"/>
      <c r="N2" s="21"/>
      <c r="O2" s="21"/>
      <c r="P2" s="21"/>
      <c r="Q2" s="21"/>
      <c r="R2" s="21"/>
      <c r="S2" s="21"/>
      <c r="U2" s="85"/>
      <c r="V2" s="85"/>
      <c r="W2" s="86"/>
    </row>
    <row r="3" spans="1:42" ht="49.5" customHeight="1" x14ac:dyDescent="0.25">
      <c r="A3" s="332" t="s">
        <v>50</v>
      </c>
      <c r="B3" s="332" t="s">
        <v>44</v>
      </c>
      <c r="C3" s="332" t="s">
        <v>172</v>
      </c>
      <c r="D3" s="567" t="s">
        <v>261</v>
      </c>
      <c r="E3" s="332" t="s">
        <v>176</v>
      </c>
      <c r="F3" s="332" t="s">
        <v>179</v>
      </c>
      <c r="G3" s="332" t="s">
        <v>178</v>
      </c>
      <c r="H3" s="332" t="s">
        <v>174</v>
      </c>
      <c r="I3" s="332" t="s">
        <v>175</v>
      </c>
      <c r="J3" s="539" t="s">
        <v>181</v>
      </c>
      <c r="K3" s="539" t="s">
        <v>21</v>
      </c>
      <c r="L3" s="539" t="s">
        <v>29</v>
      </c>
      <c r="M3" s="5833" t="s">
        <v>258</v>
      </c>
      <c r="N3" s="5834"/>
      <c r="O3" s="5835" t="s">
        <v>182</v>
      </c>
      <c r="P3" s="5834"/>
      <c r="Q3" s="5835" t="s">
        <v>20</v>
      </c>
      <c r="R3" s="5834"/>
      <c r="S3" s="539" t="s">
        <v>30</v>
      </c>
      <c r="T3" s="329" t="s">
        <v>171</v>
      </c>
      <c r="U3" s="334" t="s">
        <v>183</v>
      </c>
      <c r="V3" s="334" t="s">
        <v>185</v>
      </c>
      <c r="W3" s="332" t="s">
        <v>26</v>
      </c>
      <c r="X3" s="332" t="s">
        <v>27</v>
      </c>
      <c r="Y3" s="336" t="s">
        <v>23</v>
      </c>
      <c r="Z3" s="337" t="s">
        <v>187</v>
      </c>
      <c r="AA3" s="337" t="s">
        <v>188</v>
      </c>
      <c r="AB3" s="327" t="s">
        <v>45</v>
      </c>
      <c r="AC3" s="332" t="s">
        <v>47</v>
      </c>
      <c r="AD3" s="338" t="s">
        <v>49</v>
      </c>
      <c r="AE3" s="338" t="s">
        <v>189</v>
      </c>
      <c r="AF3" s="339" t="s">
        <v>190</v>
      </c>
      <c r="AG3" s="338" t="s">
        <v>191</v>
      </c>
      <c r="AH3" s="332" t="s">
        <v>151</v>
      </c>
    </row>
    <row r="4" spans="1:42" s="17" customFormat="1" ht="18" x14ac:dyDescent="0.25">
      <c r="A4" s="212" t="s">
        <v>276</v>
      </c>
      <c r="B4" s="235"/>
      <c r="C4" s="235"/>
      <c r="D4" s="235"/>
      <c r="E4" s="235"/>
      <c r="F4" s="236"/>
      <c r="G4" s="236"/>
      <c r="H4" s="235"/>
      <c r="I4" s="235"/>
      <c r="J4" s="5836" t="s">
        <v>823</v>
      </c>
      <c r="K4" s="5837"/>
      <c r="L4" s="5838"/>
      <c r="M4" s="220">
        <f>SUM(M5,M10,M27)</f>
        <v>20312837.140000001</v>
      </c>
      <c r="N4" s="237"/>
      <c r="O4" s="214"/>
      <c r="P4" s="223"/>
      <c r="Q4" s="221">
        <f>SUM(Q5,Q10,Q27)</f>
        <v>24340</v>
      </c>
      <c r="R4" s="222"/>
      <c r="S4" s="224"/>
      <c r="T4" s="226"/>
      <c r="U4" s="225"/>
      <c r="V4" s="225"/>
      <c r="W4" s="226">
        <f>SUM(W5,W10,W27)</f>
        <v>17</v>
      </c>
      <c r="X4" s="226">
        <f>SUM(X5,X10,X27)</f>
        <v>18</v>
      </c>
      <c r="Y4" s="226"/>
      <c r="Z4" s="226"/>
      <c r="AA4" s="226"/>
      <c r="AB4" s="226"/>
      <c r="AC4" s="226"/>
      <c r="AD4" s="226"/>
      <c r="AE4" s="226"/>
      <c r="AF4" s="226"/>
      <c r="AG4" s="226"/>
      <c r="AH4" s="226"/>
    </row>
    <row r="5" spans="1:42" s="190" customFormat="1" ht="20.100000000000001" customHeight="1" x14ac:dyDescent="0.25">
      <c r="A5" s="489"/>
      <c r="B5" s="489"/>
      <c r="C5" s="489"/>
      <c r="D5" s="489"/>
      <c r="E5" s="489"/>
      <c r="F5" s="213"/>
      <c r="G5" s="213"/>
      <c r="H5" s="489"/>
      <c r="I5" s="489"/>
      <c r="J5" s="5839" t="s">
        <v>484</v>
      </c>
      <c r="K5" s="5839"/>
      <c r="L5" s="5839"/>
      <c r="M5" s="114">
        <f>SUM(M6,M8)</f>
        <v>3242131.54</v>
      </c>
      <c r="N5" s="217"/>
      <c r="O5" s="114"/>
      <c r="P5" s="90"/>
      <c r="Q5" s="44">
        <f>SUM(Q6,Q8)</f>
        <v>400</v>
      </c>
      <c r="R5" s="217"/>
      <c r="S5" s="44"/>
      <c r="T5" s="411"/>
      <c r="U5" s="225"/>
      <c r="V5" s="225"/>
      <c r="W5" s="45">
        <f>SUM(W6,W8)</f>
        <v>2</v>
      </c>
      <c r="X5" s="45">
        <f>SUM(X6,X8)</f>
        <v>2</v>
      </c>
      <c r="Y5" s="209"/>
      <c r="Z5" s="209"/>
      <c r="AA5" s="209"/>
      <c r="AB5" s="209"/>
      <c r="AC5" s="209"/>
      <c r="AD5" s="209"/>
      <c r="AE5" s="209"/>
      <c r="AF5" s="209"/>
      <c r="AG5" s="209"/>
      <c r="AH5" s="209"/>
    </row>
    <row r="6" spans="1:42" s="190" customFormat="1" ht="15.75" x14ac:dyDescent="0.25">
      <c r="A6" s="101"/>
      <c r="B6" s="100"/>
      <c r="C6" s="100"/>
      <c r="D6" s="96"/>
      <c r="E6" s="96"/>
      <c r="F6" s="128"/>
      <c r="G6" s="128"/>
      <c r="H6" s="96"/>
      <c r="I6" s="96"/>
      <c r="J6" s="1042" t="s">
        <v>289</v>
      </c>
      <c r="K6" s="55"/>
      <c r="L6" s="55"/>
      <c r="M6" s="203">
        <f>SUM(M7)</f>
        <v>1559063.99</v>
      </c>
      <c r="N6" s="286"/>
      <c r="O6" s="203"/>
      <c r="P6" s="284"/>
      <c r="Q6" s="229">
        <f>SUM(Q7)</f>
        <v>300</v>
      </c>
      <c r="R6" s="146"/>
      <c r="S6" s="283"/>
      <c r="T6" s="200"/>
      <c r="U6" s="59"/>
      <c r="V6" s="59"/>
      <c r="W6" s="138">
        <f>SUM(W7)</f>
        <v>1</v>
      </c>
      <c r="X6" s="138">
        <f>SUM(X7)</f>
        <v>1</v>
      </c>
      <c r="Y6" s="148"/>
      <c r="Z6" s="147"/>
      <c r="AA6" s="147"/>
      <c r="AB6" s="101"/>
      <c r="AC6" s="101"/>
      <c r="AD6" s="101"/>
      <c r="AE6" s="101"/>
      <c r="AF6" s="101"/>
      <c r="AG6" s="101"/>
      <c r="AH6" s="101"/>
    </row>
    <row r="7" spans="1:42" s="17" customFormat="1" ht="38.25" x14ac:dyDescent="0.25">
      <c r="A7" s="710" t="s">
        <v>835</v>
      </c>
      <c r="B7" s="590" t="s">
        <v>300</v>
      </c>
      <c r="C7" s="737" t="s">
        <v>285</v>
      </c>
      <c r="D7" s="699" t="s">
        <v>254</v>
      </c>
      <c r="E7" s="649" t="s">
        <v>291</v>
      </c>
      <c r="F7" s="696" t="s">
        <v>493</v>
      </c>
      <c r="G7" s="695" t="s">
        <v>289</v>
      </c>
      <c r="H7" s="694" t="s">
        <v>484</v>
      </c>
      <c r="I7" s="736">
        <v>2011</v>
      </c>
      <c r="J7" s="727" t="s">
        <v>492</v>
      </c>
      <c r="K7" s="727" t="s">
        <v>491</v>
      </c>
      <c r="L7" s="727" t="s">
        <v>341</v>
      </c>
      <c r="M7" s="640">
        <v>1559063.99</v>
      </c>
      <c r="N7" s="596"/>
      <c r="O7" s="726">
        <v>1</v>
      </c>
      <c r="P7" s="725"/>
      <c r="Q7" s="821">
        <v>300</v>
      </c>
      <c r="R7" s="723"/>
      <c r="S7" s="643" t="s">
        <v>490</v>
      </c>
      <c r="T7" s="603">
        <v>0.97</v>
      </c>
      <c r="U7" s="714">
        <v>40822</v>
      </c>
      <c r="V7" s="704">
        <v>40838</v>
      </c>
      <c r="W7" s="735">
        <v>1</v>
      </c>
      <c r="X7" s="735">
        <v>1</v>
      </c>
      <c r="Y7" s="590">
        <v>41183</v>
      </c>
      <c r="Z7" s="734"/>
      <c r="AA7" s="734"/>
      <c r="AB7" s="738" t="s">
        <v>489</v>
      </c>
      <c r="AC7" s="732" t="s">
        <v>488</v>
      </c>
      <c r="AD7" s="731" t="s">
        <v>459</v>
      </c>
      <c r="AE7" s="687" t="s">
        <v>487</v>
      </c>
      <c r="AF7" s="688" t="s">
        <v>287</v>
      </c>
      <c r="AG7" s="687" t="s">
        <v>287</v>
      </c>
      <c r="AH7" s="730" t="s">
        <v>486</v>
      </c>
      <c r="AI7" s="60"/>
      <c r="AJ7" s="60"/>
      <c r="AK7" s="60"/>
      <c r="AL7" s="60"/>
      <c r="AM7" s="60"/>
      <c r="AN7" s="60"/>
      <c r="AO7" s="60"/>
      <c r="AP7" s="60"/>
    </row>
    <row r="8" spans="1:42" s="6" customFormat="1" ht="15.75" x14ac:dyDescent="0.25">
      <c r="A8" s="101"/>
      <c r="B8" s="101"/>
      <c r="C8" s="101"/>
      <c r="D8" s="101"/>
      <c r="E8" s="101"/>
      <c r="F8" s="101"/>
      <c r="G8" s="101"/>
      <c r="H8" s="101"/>
      <c r="I8" s="101"/>
      <c r="J8" s="32" t="s">
        <v>295</v>
      </c>
      <c r="K8" s="96"/>
      <c r="L8" s="96"/>
      <c r="M8" s="203">
        <f>SUM(M9)</f>
        <v>1683067.55</v>
      </c>
      <c r="N8" s="286"/>
      <c r="O8" s="203"/>
      <c r="P8" s="284"/>
      <c r="Q8" s="229">
        <f>SUM(Q9)</f>
        <v>100</v>
      </c>
      <c r="R8" s="146"/>
      <c r="S8" s="283"/>
      <c r="T8" s="200"/>
      <c r="U8" s="59"/>
      <c r="V8" s="59"/>
      <c r="W8" s="138">
        <f>SUM(W9)</f>
        <v>1</v>
      </c>
      <c r="X8" s="138">
        <f>SUM(X9)</f>
        <v>1</v>
      </c>
      <c r="Y8" s="148"/>
      <c r="Z8" s="147"/>
      <c r="AA8" s="147"/>
      <c r="AB8" s="200"/>
      <c r="AC8" s="200"/>
      <c r="AD8" s="101"/>
      <c r="AE8" s="101"/>
      <c r="AF8" s="101"/>
      <c r="AG8" s="101"/>
      <c r="AH8" s="101"/>
      <c r="AI8" s="58"/>
      <c r="AJ8" s="58"/>
      <c r="AK8" s="58"/>
      <c r="AL8" s="58"/>
      <c r="AM8" s="58"/>
    </row>
    <row r="9" spans="1:42" s="6" customFormat="1" ht="38.25" x14ac:dyDescent="0.2">
      <c r="A9" s="710" t="s">
        <v>835</v>
      </c>
      <c r="B9" s="590" t="s">
        <v>300</v>
      </c>
      <c r="C9" s="737" t="s">
        <v>285</v>
      </c>
      <c r="D9" s="699" t="s">
        <v>254</v>
      </c>
      <c r="E9" s="649" t="s">
        <v>291</v>
      </c>
      <c r="F9" s="696" t="s">
        <v>485</v>
      </c>
      <c r="G9" s="715" t="s">
        <v>295</v>
      </c>
      <c r="H9" s="694" t="s">
        <v>484</v>
      </c>
      <c r="I9" s="736">
        <v>2011</v>
      </c>
      <c r="J9" s="727" t="s">
        <v>483</v>
      </c>
      <c r="K9" s="727" t="s">
        <v>290</v>
      </c>
      <c r="L9" s="727" t="s">
        <v>351</v>
      </c>
      <c r="M9" s="640">
        <v>1683067.55</v>
      </c>
      <c r="N9" s="596"/>
      <c r="O9" s="1037">
        <v>1</v>
      </c>
      <c r="P9" s="725"/>
      <c r="Q9" s="821">
        <v>100</v>
      </c>
      <c r="R9" s="723"/>
      <c r="S9" s="643" t="s">
        <v>482</v>
      </c>
      <c r="T9" s="603">
        <v>0.9</v>
      </c>
      <c r="U9" s="714">
        <v>40813</v>
      </c>
      <c r="V9" s="770">
        <v>40857</v>
      </c>
      <c r="W9" s="735">
        <v>1</v>
      </c>
      <c r="X9" s="735">
        <v>1</v>
      </c>
      <c r="Y9" s="606">
        <v>41183</v>
      </c>
      <c r="Z9" s="734"/>
      <c r="AA9" s="734"/>
      <c r="AB9" s="733" t="s">
        <v>481</v>
      </c>
      <c r="AC9" s="732" t="s">
        <v>480</v>
      </c>
      <c r="AD9" s="731" t="s">
        <v>479</v>
      </c>
      <c r="AE9" s="687">
        <v>40798</v>
      </c>
      <c r="AF9" s="688" t="s">
        <v>287</v>
      </c>
      <c r="AG9" s="687" t="s">
        <v>287</v>
      </c>
      <c r="AH9" s="730" t="s">
        <v>392</v>
      </c>
    </row>
    <row r="10" spans="1:42" s="6" customFormat="1" ht="20.100000000000001" customHeight="1" x14ac:dyDescent="0.2">
      <c r="A10" s="405"/>
      <c r="B10" s="406"/>
      <c r="C10" s="406"/>
      <c r="D10" s="405"/>
      <c r="E10" s="405"/>
      <c r="F10" s="474"/>
      <c r="G10" s="406"/>
      <c r="H10" s="405"/>
      <c r="I10" s="405"/>
      <c r="J10" s="5830" t="s">
        <v>365</v>
      </c>
      <c r="K10" s="5831"/>
      <c r="L10" s="5832"/>
      <c r="M10" s="114">
        <f>SUM(M11,M25)</f>
        <v>14620874.569999998</v>
      </c>
      <c r="N10" s="217"/>
      <c r="O10" s="114"/>
      <c r="P10" s="90"/>
      <c r="Q10" s="44">
        <f>SUM(Q11,Q25)</f>
        <v>13940</v>
      </c>
      <c r="R10" s="217"/>
      <c r="S10" s="44"/>
      <c r="T10" s="411"/>
      <c r="U10" s="225"/>
      <c r="V10" s="225"/>
      <c r="W10" s="45">
        <f>SUM(W11,W25)</f>
        <v>14</v>
      </c>
      <c r="X10" s="45">
        <f>SUM(X11,X25)</f>
        <v>14</v>
      </c>
      <c r="Y10" s="209"/>
      <c r="Z10" s="209"/>
      <c r="AA10" s="410"/>
      <c r="AB10" s="410"/>
      <c r="AC10" s="411"/>
      <c r="AD10" s="411"/>
      <c r="AE10" s="411"/>
      <c r="AF10" s="411"/>
      <c r="AG10" s="411"/>
      <c r="AH10" s="411"/>
      <c r="AI10" s="60"/>
      <c r="AJ10" s="60"/>
      <c r="AN10" s="60"/>
      <c r="AO10" s="60"/>
      <c r="AP10" s="60"/>
    </row>
    <row r="11" spans="1:42" s="6" customFormat="1" ht="18" x14ac:dyDescent="0.25">
      <c r="A11" s="412"/>
      <c r="B11" s="413"/>
      <c r="C11" s="413"/>
      <c r="D11" s="412"/>
      <c r="E11" s="412"/>
      <c r="F11" s="413"/>
      <c r="G11" s="413"/>
      <c r="H11" s="412"/>
      <c r="I11" s="412"/>
      <c r="J11" s="1042" t="s">
        <v>289</v>
      </c>
      <c r="K11" s="32"/>
      <c r="L11" s="51"/>
      <c r="M11" s="203">
        <f>SUM(M12:M24)</f>
        <v>14233759.379999999</v>
      </c>
      <c r="N11" s="268"/>
      <c r="O11" s="203"/>
      <c r="P11" s="204"/>
      <c r="Q11" s="229">
        <f>SUM(Q12:Q24)</f>
        <v>11440</v>
      </c>
      <c r="R11" s="146"/>
      <c r="S11" s="59"/>
      <c r="T11" s="415"/>
      <c r="U11" s="59"/>
      <c r="V11" s="59"/>
      <c r="W11" s="138">
        <f>SUM(W12:W24)</f>
        <v>13</v>
      </c>
      <c r="X11" s="138">
        <f>SUM(X12:X24)</f>
        <v>13</v>
      </c>
      <c r="Y11" s="148"/>
      <c r="Z11" s="147"/>
      <c r="AA11" s="414"/>
      <c r="AB11" s="414"/>
      <c r="AC11" s="415"/>
      <c r="AD11" s="415"/>
      <c r="AE11" s="415"/>
      <c r="AF11" s="415"/>
      <c r="AG11" s="415"/>
      <c r="AH11" s="415"/>
      <c r="AI11" s="60"/>
      <c r="AJ11" s="60"/>
      <c r="AK11" s="60"/>
      <c r="AL11" s="60"/>
      <c r="AM11" s="60"/>
      <c r="AN11" s="60"/>
      <c r="AO11" s="60"/>
      <c r="AP11" s="60"/>
    </row>
    <row r="12" spans="1:42" s="6" customFormat="1" ht="38.25" x14ac:dyDescent="0.2">
      <c r="A12" s="666" t="s">
        <v>835</v>
      </c>
      <c r="B12" s="590" t="s">
        <v>300</v>
      </c>
      <c r="C12" s="697" t="s">
        <v>285</v>
      </c>
      <c r="D12" s="699" t="s">
        <v>254</v>
      </c>
      <c r="E12" s="646" t="s">
        <v>291</v>
      </c>
      <c r="F12" s="696" t="s">
        <v>464</v>
      </c>
      <c r="G12" s="695" t="s">
        <v>289</v>
      </c>
      <c r="H12" s="694" t="s">
        <v>365</v>
      </c>
      <c r="I12" s="684">
        <v>2011</v>
      </c>
      <c r="J12" s="589" t="s">
        <v>463</v>
      </c>
      <c r="K12" s="727" t="s">
        <v>303</v>
      </c>
      <c r="L12" s="727" t="s">
        <v>462</v>
      </c>
      <c r="M12" s="640">
        <v>587421.69999999995</v>
      </c>
      <c r="N12" s="596"/>
      <c r="O12" s="726">
        <v>1</v>
      </c>
      <c r="P12" s="725"/>
      <c r="Q12" s="724">
        <v>200</v>
      </c>
      <c r="R12" s="723"/>
      <c r="S12" s="643" t="s">
        <v>342</v>
      </c>
      <c r="T12" s="957">
        <v>0.96</v>
      </c>
      <c r="U12" s="685">
        <v>40822</v>
      </c>
      <c r="V12" s="717">
        <v>40838</v>
      </c>
      <c r="W12" s="702">
        <v>1</v>
      </c>
      <c r="X12" s="702">
        <v>1</v>
      </c>
      <c r="Y12" s="674">
        <v>41183</v>
      </c>
      <c r="Z12" s="691"/>
      <c r="AA12" s="691"/>
      <c r="AB12" s="689" t="s">
        <v>461</v>
      </c>
      <c r="AC12" s="684" t="s">
        <v>460</v>
      </c>
      <c r="AD12" s="686" t="s">
        <v>459</v>
      </c>
      <c r="AE12" s="685">
        <v>40798</v>
      </c>
      <c r="AF12" s="686" t="s">
        <v>287</v>
      </c>
      <c r="AG12" s="685" t="s">
        <v>287</v>
      </c>
      <c r="AH12" s="684" t="s">
        <v>458</v>
      </c>
      <c r="AK12" s="60"/>
      <c r="AL12" s="60"/>
      <c r="AM12" s="60"/>
      <c r="AN12" s="60"/>
      <c r="AO12" s="60"/>
      <c r="AP12" s="60"/>
    </row>
    <row r="13" spans="1:42" s="6" customFormat="1" ht="38.25" x14ac:dyDescent="0.2">
      <c r="A13" s="666" t="s">
        <v>835</v>
      </c>
      <c r="B13" s="590" t="s">
        <v>300</v>
      </c>
      <c r="C13" s="697" t="s">
        <v>285</v>
      </c>
      <c r="D13" s="699" t="s">
        <v>254</v>
      </c>
      <c r="E13" s="646" t="s">
        <v>291</v>
      </c>
      <c r="F13" s="696" t="s">
        <v>457</v>
      </c>
      <c r="G13" s="695" t="s">
        <v>289</v>
      </c>
      <c r="H13" s="694" t="s">
        <v>365</v>
      </c>
      <c r="I13" s="684">
        <v>2011</v>
      </c>
      <c r="J13" s="589" t="s">
        <v>456</v>
      </c>
      <c r="K13" s="727" t="s">
        <v>303</v>
      </c>
      <c r="L13" s="727" t="s">
        <v>455</v>
      </c>
      <c r="M13" s="640">
        <v>603550.9</v>
      </c>
      <c r="N13" s="596"/>
      <c r="O13" s="726">
        <v>1</v>
      </c>
      <c r="P13" s="725"/>
      <c r="Q13" s="724">
        <v>200</v>
      </c>
      <c r="R13" s="723"/>
      <c r="S13" s="643" t="s">
        <v>342</v>
      </c>
      <c r="T13" s="866">
        <v>1</v>
      </c>
      <c r="U13" s="685">
        <v>40822</v>
      </c>
      <c r="V13" s="717">
        <v>40838</v>
      </c>
      <c r="W13" s="702">
        <v>1</v>
      </c>
      <c r="X13" s="702">
        <v>1</v>
      </c>
      <c r="Y13" s="674">
        <v>41183</v>
      </c>
      <c r="Z13" s="691"/>
      <c r="AA13" s="691"/>
      <c r="AB13" s="689" t="s">
        <v>454</v>
      </c>
      <c r="AC13" s="684" t="s">
        <v>453</v>
      </c>
      <c r="AD13" s="686" t="s">
        <v>452</v>
      </c>
      <c r="AE13" s="685">
        <v>40829</v>
      </c>
      <c r="AF13" s="686" t="s">
        <v>287</v>
      </c>
      <c r="AG13" s="685" t="s">
        <v>287</v>
      </c>
      <c r="AH13" s="684" t="s">
        <v>444</v>
      </c>
      <c r="AI13" s="60"/>
      <c r="AJ13" s="60"/>
      <c r="AK13" s="60"/>
      <c r="AL13" s="60"/>
      <c r="AM13" s="60"/>
    </row>
    <row r="14" spans="1:42" s="60" customFormat="1" ht="38.25" x14ac:dyDescent="0.2">
      <c r="A14" s="666" t="s">
        <v>835</v>
      </c>
      <c r="B14" s="590" t="s">
        <v>300</v>
      </c>
      <c r="C14" s="697" t="s">
        <v>285</v>
      </c>
      <c r="D14" s="699" t="s">
        <v>254</v>
      </c>
      <c r="E14" s="646" t="s">
        <v>291</v>
      </c>
      <c r="F14" s="696" t="s">
        <v>451</v>
      </c>
      <c r="G14" s="695" t="s">
        <v>289</v>
      </c>
      <c r="H14" s="694" t="s">
        <v>365</v>
      </c>
      <c r="I14" s="684">
        <v>2011</v>
      </c>
      <c r="J14" s="589" t="s">
        <v>450</v>
      </c>
      <c r="K14" s="727" t="s">
        <v>305</v>
      </c>
      <c r="L14" s="727" t="s">
        <v>305</v>
      </c>
      <c r="M14" s="640">
        <v>1003072.03</v>
      </c>
      <c r="N14" s="596"/>
      <c r="O14" s="726">
        <v>1</v>
      </c>
      <c r="P14" s="725"/>
      <c r="Q14" s="724">
        <v>750</v>
      </c>
      <c r="R14" s="723"/>
      <c r="S14" s="643" t="s">
        <v>449</v>
      </c>
      <c r="T14" s="641">
        <v>0.4</v>
      </c>
      <c r="U14" s="685">
        <v>40822</v>
      </c>
      <c r="V14" s="717">
        <v>40854</v>
      </c>
      <c r="W14" s="702">
        <v>1</v>
      </c>
      <c r="X14" s="702">
        <v>1</v>
      </c>
      <c r="Y14" s="674">
        <v>41183</v>
      </c>
      <c r="Z14" s="691"/>
      <c r="AA14" s="691"/>
      <c r="AB14" s="689" t="s">
        <v>448</v>
      </c>
      <c r="AC14" s="684" t="s">
        <v>447</v>
      </c>
      <c r="AD14" s="686" t="s">
        <v>446</v>
      </c>
      <c r="AE14" s="685" t="s">
        <v>445</v>
      </c>
      <c r="AF14" s="686" t="s">
        <v>287</v>
      </c>
      <c r="AG14" s="685" t="s">
        <v>287</v>
      </c>
      <c r="AH14" s="684" t="s">
        <v>444</v>
      </c>
      <c r="AK14" s="6"/>
      <c r="AL14" s="6"/>
      <c r="AM14" s="6"/>
    </row>
    <row r="15" spans="1:42" s="60" customFormat="1" ht="38.25" x14ac:dyDescent="0.2">
      <c r="A15" s="666" t="s">
        <v>835</v>
      </c>
      <c r="B15" s="590" t="s">
        <v>300</v>
      </c>
      <c r="C15" s="697" t="s">
        <v>285</v>
      </c>
      <c r="D15" s="699" t="s">
        <v>254</v>
      </c>
      <c r="E15" s="649" t="s">
        <v>291</v>
      </c>
      <c r="F15" s="696" t="s">
        <v>348</v>
      </c>
      <c r="G15" s="695" t="s">
        <v>289</v>
      </c>
      <c r="H15" s="694" t="s">
        <v>365</v>
      </c>
      <c r="I15" s="684">
        <v>2011</v>
      </c>
      <c r="J15" s="589" t="s">
        <v>347</v>
      </c>
      <c r="K15" s="727" t="s">
        <v>321</v>
      </c>
      <c r="L15" s="727" t="s">
        <v>443</v>
      </c>
      <c r="M15" s="640">
        <v>502315.81</v>
      </c>
      <c r="N15" s="596"/>
      <c r="O15" s="726">
        <v>1</v>
      </c>
      <c r="P15" s="725"/>
      <c r="Q15" s="724">
        <v>87</v>
      </c>
      <c r="R15" s="723"/>
      <c r="S15" s="643" t="s">
        <v>342</v>
      </c>
      <c r="T15" s="595">
        <v>0.85</v>
      </c>
      <c r="U15" s="685">
        <v>40800</v>
      </c>
      <c r="V15" s="703">
        <v>40829</v>
      </c>
      <c r="W15" s="702">
        <v>1</v>
      </c>
      <c r="X15" s="702">
        <v>1</v>
      </c>
      <c r="Y15" s="674">
        <v>41183</v>
      </c>
      <c r="Z15" s="691"/>
      <c r="AA15" s="691"/>
      <c r="AB15" s="689" t="s">
        <v>438</v>
      </c>
      <c r="AC15" s="700" t="s">
        <v>442</v>
      </c>
      <c r="AD15" s="688" t="s">
        <v>441</v>
      </c>
      <c r="AE15" s="687">
        <v>40764</v>
      </c>
      <c r="AF15" s="686" t="s">
        <v>287</v>
      </c>
      <c r="AG15" s="685" t="s">
        <v>287</v>
      </c>
      <c r="AH15" s="684" t="s">
        <v>436</v>
      </c>
    </row>
    <row r="16" spans="1:42" s="60" customFormat="1" ht="38.25" x14ac:dyDescent="0.2">
      <c r="A16" s="666" t="s">
        <v>835</v>
      </c>
      <c r="B16" s="590" t="s">
        <v>300</v>
      </c>
      <c r="C16" s="697" t="s">
        <v>285</v>
      </c>
      <c r="D16" s="699" t="s">
        <v>254</v>
      </c>
      <c r="E16" s="649" t="s">
        <v>291</v>
      </c>
      <c r="F16" s="696" t="s">
        <v>440</v>
      </c>
      <c r="G16" s="695" t="s">
        <v>289</v>
      </c>
      <c r="H16" s="694" t="s">
        <v>365</v>
      </c>
      <c r="I16" s="684">
        <v>2011</v>
      </c>
      <c r="J16" s="589" t="s">
        <v>439</v>
      </c>
      <c r="K16" s="727" t="s">
        <v>350</v>
      </c>
      <c r="L16" s="727" t="s">
        <v>349</v>
      </c>
      <c r="M16" s="640">
        <v>691649.69</v>
      </c>
      <c r="N16" s="596"/>
      <c r="O16" s="726">
        <v>1</v>
      </c>
      <c r="P16" s="725"/>
      <c r="Q16" s="724">
        <v>200</v>
      </c>
      <c r="R16" s="723"/>
      <c r="S16" s="643" t="s">
        <v>342</v>
      </c>
      <c r="T16" s="595">
        <v>0.84</v>
      </c>
      <c r="U16" s="685">
        <v>40800</v>
      </c>
      <c r="V16" s="703">
        <v>40843</v>
      </c>
      <c r="W16" s="702">
        <v>1</v>
      </c>
      <c r="X16" s="702">
        <v>1</v>
      </c>
      <c r="Y16" s="674">
        <v>41183</v>
      </c>
      <c r="Z16" s="691"/>
      <c r="AA16" s="691"/>
      <c r="AB16" s="689" t="s">
        <v>438</v>
      </c>
      <c r="AC16" s="700" t="s">
        <v>437</v>
      </c>
      <c r="AD16" s="688" t="s">
        <v>411</v>
      </c>
      <c r="AE16" s="687">
        <v>40764</v>
      </c>
      <c r="AF16" s="686" t="s">
        <v>287</v>
      </c>
      <c r="AG16" s="685" t="s">
        <v>287</v>
      </c>
      <c r="AH16" s="684" t="s">
        <v>436</v>
      </c>
      <c r="AI16" s="6"/>
      <c r="AJ16" s="6"/>
    </row>
    <row r="17" spans="1:35" s="60" customFormat="1" ht="38.25" x14ac:dyDescent="0.2">
      <c r="A17" s="666" t="s">
        <v>835</v>
      </c>
      <c r="B17" s="590" t="s">
        <v>300</v>
      </c>
      <c r="C17" s="697" t="s">
        <v>285</v>
      </c>
      <c r="D17" s="699" t="s">
        <v>254</v>
      </c>
      <c r="E17" s="649" t="s">
        <v>291</v>
      </c>
      <c r="F17" s="696" t="s">
        <v>435</v>
      </c>
      <c r="G17" s="695" t="s">
        <v>289</v>
      </c>
      <c r="H17" s="694" t="s">
        <v>365</v>
      </c>
      <c r="I17" s="684">
        <v>2011</v>
      </c>
      <c r="J17" s="589" t="s">
        <v>434</v>
      </c>
      <c r="K17" s="727" t="s">
        <v>317</v>
      </c>
      <c r="L17" s="727" t="s">
        <v>433</v>
      </c>
      <c r="M17" s="640">
        <v>1170068.47</v>
      </c>
      <c r="N17" s="596"/>
      <c r="O17" s="726">
        <v>1</v>
      </c>
      <c r="P17" s="725"/>
      <c r="Q17" s="821">
        <v>300</v>
      </c>
      <c r="R17" s="1089"/>
      <c r="S17" s="643" t="s">
        <v>342</v>
      </c>
      <c r="T17" s="595">
        <v>0.94</v>
      </c>
      <c r="U17" s="685">
        <v>40820</v>
      </c>
      <c r="V17" s="703">
        <v>40911</v>
      </c>
      <c r="W17" s="702">
        <v>1</v>
      </c>
      <c r="X17" s="702">
        <v>1</v>
      </c>
      <c r="Y17" s="674">
        <v>41183</v>
      </c>
      <c r="Z17" s="691"/>
      <c r="AA17" s="691"/>
      <c r="AB17" s="689" t="s">
        <v>438</v>
      </c>
      <c r="AC17" s="700" t="s">
        <v>432</v>
      </c>
      <c r="AD17" s="959" t="s">
        <v>281</v>
      </c>
      <c r="AE17" s="960" t="s">
        <v>281</v>
      </c>
      <c r="AF17" s="686" t="s">
        <v>287</v>
      </c>
      <c r="AG17" s="685" t="s">
        <v>287</v>
      </c>
      <c r="AH17" s="684" t="s">
        <v>384</v>
      </c>
    </row>
    <row r="18" spans="1:35" s="60" customFormat="1" ht="38.25" x14ac:dyDescent="0.2">
      <c r="A18" s="666" t="s">
        <v>835</v>
      </c>
      <c r="B18" s="590" t="s">
        <v>300</v>
      </c>
      <c r="C18" s="697" t="s">
        <v>285</v>
      </c>
      <c r="D18" s="699" t="s">
        <v>254</v>
      </c>
      <c r="E18" s="649" t="s">
        <v>291</v>
      </c>
      <c r="F18" s="696" t="s">
        <v>431</v>
      </c>
      <c r="G18" s="695" t="s">
        <v>289</v>
      </c>
      <c r="H18" s="694" t="s">
        <v>365</v>
      </c>
      <c r="I18" s="684">
        <v>2011</v>
      </c>
      <c r="J18" s="589" t="s">
        <v>430</v>
      </c>
      <c r="K18" s="727" t="s">
        <v>319</v>
      </c>
      <c r="L18" s="727" t="s">
        <v>429</v>
      </c>
      <c r="M18" s="640">
        <v>1055561.25</v>
      </c>
      <c r="N18" s="596"/>
      <c r="O18" s="726">
        <v>1</v>
      </c>
      <c r="P18" s="725"/>
      <c r="Q18" s="724">
        <v>250</v>
      </c>
      <c r="R18" s="723"/>
      <c r="S18" s="643" t="s">
        <v>428</v>
      </c>
      <c r="T18" s="641">
        <v>0.4</v>
      </c>
      <c r="U18" s="685">
        <v>40928</v>
      </c>
      <c r="V18" s="713">
        <v>40967</v>
      </c>
      <c r="W18" s="702">
        <v>1</v>
      </c>
      <c r="X18" s="702">
        <v>1</v>
      </c>
      <c r="Y18" s="674">
        <v>41183</v>
      </c>
      <c r="Z18" s="691"/>
      <c r="AA18" s="691"/>
      <c r="AB18" s="689" t="s">
        <v>427</v>
      </c>
      <c r="AC18" s="684" t="s">
        <v>426</v>
      </c>
      <c r="AD18" s="686" t="s">
        <v>422</v>
      </c>
      <c r="AE18" s="685">
        <v>40893</v>
      </c>
      <c r="AF18" s="686" t="s">
        <v>287</v>
      </c>
      <c r="AG18" s="685" t="s">
        <v>287</v>
      </c>
      <c r="AH18" s="684" t="s">
        <v>384</v>
      </c>
    </row>
    <row r="19" spans="1:35" s="60" customFormat="1" ht="38.25" x14ac:dyDescent="0.2">
      <c r="A19" s="666" t="s">
        <v>835</v>
      </c>
      <c r="B19" s="590" t="s">
        <v>300</v>
      </c>
      <c r="C19" s="697" t="s">
        <v>285</v>
      </c>
      <c r="D19" s="699" t="s">
        <v>254</v>
      </c>
      <c r="E19" s="649" t="s">
        <v>291</v>
      </c>
      <c r="F19" s="696" t="s">
        <v>391</v>
      </c>
      <c r="G19" s="695" t="s">
        <v>289</v>
      </c>
      <c r="H19" s="694" t="s">
        <v>365</v>
      </c>
      <c r="I19" s="684">
        <v>2011</v>
      </c>
      <c r="J19" s="589" t="s">
        <v>390</v>
      </c>
      <c r="K19" s="727" t="s">
        <v>290</v>
      </c>
      <c r="L19" s="727" t="s">
        <v>334</v>
      </c>
      <c r="M19" s="640">
        <v>3557323.56</v>
      </c>
      <c r="N19" s="596"/>
      <c r="O19" s="726">
        <v>1</v>
      </c>
      <c r="P19" s="725"/>
      <c r="Q19" s="724">
        <v>4000</v>
      </c>
      <c r="R19" s="723"/>
      <c r="S19" s="643" t="s">
        <v>425</v>
      </c>
      <c r="T19" s="641">
        <v>0.91</v>
      </c>
      <c r="U19" s="685">
        <v>40928</v>
      </c>
      <c r="V19" s="713">
        <v>40967</v>
      </c>
      <c r="W19" s="702">
        <v>1</v>
      </c>
      <c r="X19" s="702">
        <v>1</v>
      </c>
      <c r="Y19" s="674">
        <v>41183</v>
      </c>
      <c r="Z19" s="691"/>
      <c r="AA19" s="691"/>
      <c r="AB19" s="689" t="s">
        <v>424</v>
      </c>
      <c r="AC19" s="684" t="s">
        <v>423</v>
      </c>
      <c r="AD19" s="686" t="s">
        <v>422</v>
      </c>
      <c r="AE19" s="685">
        <v>40893</v>
      </c>
      <c r="AF19" s="686" t="s">
        <v>287</v>
      </c>
      <c r="AG19" s="685" t="s">
        <v>287</v>
      </c>
      <c r="AH19" s="684" t="s">
        <v>384</v>
      </c>
    </row>
    <row r="20" spans="1:35" s="60" customFormat="1" ht="38.25" x14ac:dyDescent="0.2">
      <c r="A20" s="970" t="s">
        <v>835</v>
      </c>
      <c r="B20" s="590" t="s">
        <v>300</v>
      </c>
      <c r="C20" s="697" t="s">
        <v>285</v>
      </c>
      <c r="D20" s="699" t="s">
        <v>254</v>
      </c>
      <c r="E20" s="649" t="s">
        <v>291</v>
      </c>
      <c r="F20" s="696" t="s">
        <v>421</v>
      </c>
      <c r="G20" s="695" t="s">
        <v>289</v>
      </c>
      <c r="H20" s="694" t="s">
        <v>365</v>
      </c>
      <c r="I20" s="684">
        <v>2011</v>
      </c>
      <c r="J20" s="589" t="s">
        <v>805</v>
      </c>
      <c r="K20" s="727" t="s">
        <v>312</v>
      </c>
      <c r="L20" s="727" t="s">
        <v>293</v>
      </c>
      <c r="M20" s="640">
        <v>259015.54</v>
      </c>
      <c r="N20" s="596"/>
      <c r="O20" s="726">
        <v>1</v>
      </c>
      <c r="P20" s="725"/>
      <c r="Q20" s="821">
        <v>3000</v>
      </c>
      <c r="R20" s="723"/>
      <c r="S20" s="643" t="s">
        <v>420</v>
      </c>
      <c r="T20" s="641">
        <v>0.4</v>
      </c>
      <c r="U20" s="685">
        <v>40826</v>
      </c>
      <c r="V20" s="703">
        <v>40842</v>
      </c>
      <c r="W20" s="702">
        <v>1</v>
      </c>
      <c r="X20" s="702">
        <v>1</v>
      </c>
      <c r="Y20" s="674">
        <v>41183</v>
      </c>
      <c r="Z20" s="969" t="s">
        <v>700</v>
      </c>
      <c r="AA20" s="712" t="s">
        <v>417</v>
      </c>
      <c r="AB20" s="1038" t="s">
        <v>281</v>
      </c>
      <c r="AC20" s="684" t="s">
        <v>416</v>
      </c>
      <c r="AD20" s="686" t="s">
        <v>419</v>
      </c>
      <c r="AE20" s="685">
        <v>40809</v>
      </c>
      <c r="AF20" s="686" t="s">
        <v>287</v>
      </c>
      <c r="AG20" s="685" t="s">
        <v>287</v>
      </c>
      <c r="AH20" s="684" t="s">
        <v>400</v>
      </c>
    </row>
    <row r="21" spans="1:35" s="60" customFormat="1" ht="38.25" x14ac:dyDescent="0.2">
      <c r="A21" s="718" t="s">
        <v>835</v>
      </c>
      <c r="B21" s="590" t="s">
        <v>300</v>
      </c>
      <c r="C21" s="697" t="s">
        <v>285</v>
      </c>
      <c r="D21" s="699" t="s">
        <v>254</v>
      </c>
      <c r="E21" s="649" t="s">
        <v>291</v>
      </c>
      <c r="F21" s="696" t="s">
        <v>418</v>
      </c>
      <c r="G21" s="695" t="s">
        <v>289</v>
      </c>
      <c r="H21" s="694" t="s">
        <v>365</v>
      </c>
      <c r="I21" s="684">
        <v>2011</v>
      </c>
      <c r="J21" s="589" t="s">
        <v>409</v>
      </c>
      <c r="K21" s="1090" t="s">
        <v>312</v>
      </c>
      <c r="L21" s="1090" t="s">
        <v>293</v>
      </c>
      <c r="M21" s="640">
        <v>259015.54</v>
      </c>
      <c r="N21" s="596"/>
      <c r="O21" s="1037">
        <v>1</v>
      </c>
      <c r="P21" s="1091"/>
      <c r="Q21" s="821">
        <v>300</v>
      </c>
      <c r="R21" s="593"/>
      <c r="S21" s="643" t="s">
        <v>342</v>
      </c>
      <c r="T21" s="641">
        <v>0.4</v>
      </c>
      <c r="U21" s="685">
        <v>40826</v>
      </c>
      <c r="V21" s="703">
        <v>40852</v>
      </c>
      <c r="W21" s="702">
        <v>1</v>
      </c>
      <c r="X21" s="702">
        <v>1</v>
      </c>
      <c r="Y21" s="674">
        <v>41214</v>
      </c>
      <c r="Z21" s="691"/>
      <c r="AA21" s="712" t="s">
        <v>417</v>
      </c>
      <c r="AB21" s="716" t="s">
        <v>408</v>
      </c>
      <c r="AC21" s="684" t="s">
        <v>416</v>
      </c>
      <c r="AD21" s="959" t="s">
        <v>281</v>
      </c>
      <c r="AE21" s="960" t="s">
        <v>281</v>
      </c>
      <c r="AF21" s="686" t="s">
        <v>287</v>
      </c>
      <c r="AG21" s="685" t="s">
        <v>287</v>
      </c>
      <c r="AH21" s="684" t="s">
        <v>400</v>
      </c>
    </row>
    <row r="22" spans="1:35" s="60" customFormat="1" ht="38.25" x14ac:dyDescent="0.2">
      <c r="A22" s="666" t="s">
        <v>835</v>
      </c>
      <c r="B22" s="590" t="s">
        <v>300</v>
      </c>
      <c r="C22" s="697" t="s">
        <v>285</v>
      </c>
      <c r="D22" s="699" t="s">
        <v>254</v>
      </c>
      <c r="E22" s="649" t="s">
        <v>291</v>
      </c>
      <c r="F22" s="696" t="s">
        <v>415</v>
      </c>
      <c r="G22" s="695" t="s">
        <v>289</v>
      </c>
      <c r="H22" s="694" t="s">
        <v>365</v>
      </c>
      <c r="I22" s="684">
        <v>2011</v>
      </c>
      <c r="J22" s="589" t="s">
        <v>414</v>
      </c>
      <c r="K22" s="727" t="s">
        <v>321</v>
      </c>
      <c r="L22" s="727" t="s">
        <v>343</v>
      </c>
      <c r="M22" s="640">
        <v>1117692.8700000001</v>
      </c>
      <c r="N22" s="596"/>
      <c r="O22" s="726">
        <v>1</v>
      </c>
      <c r="P22" s="725"/>
      <c r="Q22" s="724">
        <v>253</v>
      </c>
      <c r="R22" s="723"/>
      <c r="S22" s="643" t="s">
        <v>342</v>
      </c>
      <c r="T22" s="641">
        <v>0.93</v>
      </c>
      <c r="U22" s="685">
        <v>40807</v>
      </c>
      <c r="V22" s="713">
        <v>40850</v>
      </c>
      <c r="W22" s="702">
        <v>1</v>
      </c>
      <c r="X22" s="702">
        <v>1</v>
      </c>
      <c r="Y22" s="674">
        <v>41183</v>
      </c>
      <c r="Z22" s="691"/>
      <c r="AA22" s="690"/>
      <c r="AB22" s="689" t="s">
        <v>413</v>
      </c>
      <c r="AC22" s="684" t="s">
        <v>412</v>
      </c>
      <c r="AD22" s="688" t="s">
        <v>411</v>
      </c>
      <c r="AE22" s="687">
        <v>40764</v>
      </c>
      <c r="AF22" s="686" t="s">
        <v>287</v>
      </c>
      <c r="AG22" s="685" t="s">
        <v>287</v>
      </c>
      <c r="AH22" s="684" t="s">
        <v>376</v>
      </c>
    </row>
    <row r="23" spans="1:35" s="60" customFormat="1" ht="38.25" x14ac:dyDescent="0.2">
      <c r="A23" s="666" t="s">
        <v>835</v>
      </c>
      <c r="B23" s="590" t="s">
        <v>300</v>
      </c>
      <c r="C23" s="697" t="s">
        <v>285</v>
      </c>
      <c r="D23" s="699" t="s">
        <v>254</v>
      </c>
      <c r="E23" s="649" t="s">
        <v>291</v>
      </c>
      <c r="F23" s="696" t="s">
        <v>410</v>
      </c>
      <c r="G23" s="695" t="s">
        <v>289</v>
      </c>
      <c r="H23" s="694" t="s">
        <v>365</v>
      </c>
      <c r="I23" s="684">
        <v>2011</v>
      </c>
      <c r="J23" s="589" t="s">
        <v>409</v>
      </c>
      <c r="K23" s="727" t="s">
        <v>292</v>
      </c>
      <c r="L23" s="727" t="s">
        <v>292</v>
      </c>
      <c r="M23" s="640">
        <v>893097.16</v>
      </c>
      <c r="N23" s="596"/>
      <c r="O23" s="726">
        <v>1</v>
      </c>
      <c r="P23" s="725"/>
      <c r="Q23" s="724">
        <v>300</v>
      </c>
      <c r="R23" s="723"/>
      <c r="S23" s="643" t="s">
        <v>342</v>
      </c>
      <c r="T23" s="641">
        <v>0.85</v>
      </c>
      <c r="U23" s="685">
        <v>40801</v>
      </c>
      <c r="V23" s="713">
        <v>40852</v>
      </c>
      <c r="W23" s="702">
        <v>1</v>
      </c>
      <c r="X23" s="702">
        <v>1</v>
      </c>
      <c r="Y23" s="674">
        <v>41183</v>
      </c>
      <c r="Z23" s="691"/>
      <c r="AA23" s="690"/>
      <c r="AB23" s="689" t="s">
        <v>408</v>
      </c>
      <c r="AC23" s="684" t="s">
        <v>407</v>
      </c>
      <c r="AD23" s="688" t="s">
        <v>406</v>
      </c>
      <c r="AE23" s="687">
        <v>40809</v>
      </c>
      <c r="AF23" s="686" t="s">
        <v>287</v>
      </c>
      <c r="AG23" s="685" t="s">
        <v>287</v>
      </c>
      <c r="AH23" s="684" t="s">
        <v>400</v>
      </c>
    </row>
    <row r="24" spans="1:35" s="60" customFormat="1" ht="38.25" x14ac:dyDescent="0.2">
      <c r="A24" s="666" t="s">
        <v>835</v>
      </c>
      <c r="B24" s="590" t="s">
        <v>300</v>
      </c>
      <c r="C24" s="697" t="s">
        <v>285</v>
      </c>
      <c r="D24" s="699" t="s">
        <v>254</v>
      </c>
      <c r="E24" s="649" t="s">
        <v>291</v>
      </c>
      <c r="F24" s="696" t="s">
        <v>405</v>
      </c>
      <c r="G24" s="695" t="s">
        <v>289</v>
      </c>
      <c r="H24" s="694" t="s">
        <v>365</v>
      </c>
      <c r="I24" s="684">
        <v>2011</v>
      </c>
      <c r="J24" s="589" t="s">
        <v>404</v>
      </c>
      <c r="K24" s="727" t="s">
        <v>312</v>
      </c>
      <c r="L24" s="727" t="s">
        <v>312</v>
      </c>
      <c r="M24" s="640">
        <v>2533974.86</v>
      </c>
      <c r="N24" s="596"/>
      <c r="O24" s="726">
        <v>1</v>
      </c>
      <c r="P24" s="725"/>
      <c r="Q24" s="724">
        <v>1600</v>
      </c>
      <c r="R24" s="723"/>
      <c r="S24" s="643" t="s">
        <v>342</v>
      </c>
      <c r="T24" s="641">
        <v>0.4</v>
      </c>
      <c r="U24" s="685">
        <v>40801</v>
      </c>
      <c r="V24" s="812">
        <v>40858</v>
      </c>
      <c r="W24" s="702">
        <v>1</v>
      </c>
      <c r="X24" s="702">
        <v>1</v>
      </c>
      <c r="Y24" s="674">
        <v>41183</v>
      </c>
      <c r="Z24" s="691"/>
      <c r="AA24" s="690"/>
      <c r="AB24" s="689" t="s">
        <v>403</v>
      </c>
      <c r="AC24" s="684" t="s">
        <v>402</v>
      </c>
      <c r="AD24" s="686" t="s">
        <v>401</v>
      </c>
      <c r="AE24" s="685">
        <v>40799</v>
      </c>
      <c r="AF24" s="686" t="s">
        <v>287</v>
      </c>
      <c r="AG24" s="685" t="s">
        <v>287</v>
      </c>
      <c r="AH24" s="684" t="s">
        <v>400</v>
      </c>
    </row>
    <row r="25" spans="1:35" s="60" customFormat="1" ht="15.75" x14ac:dyDescent="0.25">
      <c r="A25" s="101"/>
      <c r="B25" s="101"/>
      <c r="C25" s="101"/>
      <c r="D25" s="101"/>
      <c r="E25" s="101"/>
      <c r="F25" s="101"/>
      <c r="G25" s="101"/>
      <c r="H25" s="101"/>
      <c r="I25" s="101"/>
      <c r="J25" s="32" t="s">
        <v>295</v>
      </c>
      <c r="K25" s="96"/>
      <c r="L25" s="96"/>
      <c r="M25" s="203">
        <f>SUM(M26)</f>
        <v>387115.19</v>
      </c>
      <c r="N25" s="286"/>
      <c r="O25" s="203"/>
      <c r="P25" s="284"/>
      <c r="Q25" s="229">
        <f>SUM(Q26)</f>
        <v>2500</v>
      </c>
      <c r="R25" s="146"/>
      <c r="S25" s="283"/>
      <c r="T25" s="200"/>
      <c r="U25" s="59"/>
      <c r="V25" s="59"/>
      <c r="W25" s="138">
        <f>SUM(W26)</f>
        <v>1</v>
      </c>
      <c r="X25" s="138">
        <f>SUM(X26)</f>
        <v>1</v>
      </c>
      <c r="Y25" s="148"/>
      <c r="Z25" s="147"/>
      <c r="AA25" s="147"/>
      <c r="AB25" s="200"/>
      <c r="AC25" s="200"/>
      <c r="AD25" s="101"/>
      <c r="AE25" s="101"/>
      <c r="AF25" s="101"/>
      <c r="AG25" s="101"/>
      <c r="AH25" s="101"/>
    </row>
    <row r="26" spans="1:35" s="60" customFormat="1" ht="38.25" x14ac:dyDescent="0.2">
      <c r="A26" s="666" t="s">
        <v>835</v>
      </c>
      <c r="B26" s="590" t="s">
        <v>300</v>
      </c>
      <c r="C26" s="697" t="s">
        <v>285</v>
      </c>
      <c r="D26" s="699" t="s">
        <v>254</v>
      </c>
      <c r="E26" s="649" t="s">
        <v>291</v>
      </c>
      <c r="F26" s="696" t="s">
        <v>399</v>
      </c>
      <c r="G26" s="715" t="s">
        <v>295</v>
      </c>
      <c r="H26" s="694" t="s">
        <v>365</v>
      </c>
      <c r="I26" s="684">
        <v>2011</v>
      </c>
      <c r="J26" s="589" t="s">
        <v>398</v>
      </c>
      <c r="K26" s="727" t="s">
        <v>292</v>
      </c>
      <c r="L26" s="727" t="s">
        <v>397</v>
      </c>
      <c r="M26" s="640">
        <v>387115.19</v>
      </c>
      <c r="N26" s="596"/>
      <c r="O26" s="726">
        <v>1</v>
      </c>
      <c r="P26" s="725"/>
      <c r="Q26" s="821">
        <v>2500</v>
      </c>
      <c r="R26" s="723"/>
      <c r="S26" s="643" t="s">
        <v>396</v>
      </c>
      <c r="T26" s="641">
        <v>0.4</v>
      </c>
      <c r="U26" s="714">
        <v>40928</v>
      </c>
      <c r="V26" s="713">
        <v>40951</v>
      </c>
      <c r="W26" s="702">
        <v>1</v>
      </c>
      <c r="X26" s="702">
        <v>1</v>
      </c>
      <c r="Y26" s="674">
        <v>41183</v>
      </c>
      <c r="Z26" s="691"/>
      <c r="AA26" s="712"/>
      <c r="AB26" s="711" t="s">
        <v>395</v>
      </c>
      <c r="AC26" s="684" t="s">
        <v>394</v>
      </c>
      <c r="AD26" s="686" t="s">
        <v>393</v>
      </c>
      <c r="AE26" s="685">
        <v>40893</v>
      </c>
      <c r="AF26" s="686" t="s">
        <v>287</v>
      </c>
      <c r="AG26" s="685" t="s">
        <v>287</v>
      </c>
      <c r="AH26" s="684" t="s">
        <v>392</v>
      </c>
    </row>
    <row r="27" spans="1:35" s="60" customFormat="1" ht="20.100000000000001" customHeight="1" x14ac:dyDescent="0.2">
      <c r="A27" s="405"/>
      <c r="B27" s="406"/>
      <c r="C27" s="406"/>
      <c r="D27" s="405"/>
      <c r="E27" s="405"/>
      <c r="F27" s="476"/>
      <c r="G27" s="406"/>
      <c r="H27" s="405"/>
      <c r="I27" s="405"/>
      <c r="J27" s="5830" t="s">
        <v>299</v>
      </c>
      <c r="K27" s="5831"/>
      <c r="L27" s="5832"/>
      <c r="M27" s="114">
        <f>SUM(M28,M30)</f>
        <v>2449831.0300000003</v>
      </c>
      <c r="N27" s="217"/>
      <c r="O27" s="114"/>
      <c r="P27" s="90"/>
      <c r="Q27" s="44">
        <f>SUM(Q28,Q30)</f>
        <v>10000</v>
      </c>
      <c r="R27" s="217"/>
      <c r="S27" s="44"/>
      <c r="T27" s="411"/>
      <c r="U27" s="225"/>
      <c r="V27" s="225"/>
      <c r="W27" s="45">
        <f>SUM(W28,W30)</f>
        <v>1</v>
      </c>
      <c r="X27" s="45">
        <f>SUM(X28,X30)</f>
        <v>2</v>
      </c>
      <c r="Y27" s="209"/>
      <c r="Z27" s="209"/>
      <c r="AA27" s="410"/>
      <c r="AB27" s="410"/>
      <c r="AC27" s="411"/>
      <c r="AD27" s="411"/>
      <c r="AE27" s="411"/>
      <c r="AF27" s="411"/>
      <c r="AG27" s="411"/>
      <c r="AH27" s="411"/>
    </row>
    <row r="28" spans="1:35" s="60" customFormat="1" ht="18" x14ac:dyDescent="0.25">
      <c r="A28" s="412"/>
      <c r="B28" s="413"/>
      <c r="C28" s="413"/>
      <c r="D28" s="412"/>
      <c r="E28" s="412"/>
      <c r="F28" s="413"/>
      <c r="G28" s="413"/>
      <c r="H28" s="412"/>
      <c r="I28" s="412"/>
      <c r="J28" s="1042" t="s">
        <v>289</v>
      </c>
      <c r="K28" s="32"/>
      <c r="L28" s="51"/>
      <c r="M28" s="203">
        <f>SUM(M29)</f>
        <v>1649831.03</v>
      </c>
      <c r="N28" s="286"/>
      <c r="O28" s="203"/>
      <c r="P28" s="284"/>
      <c r="Q28" s="229">
        <f>SUM(Q29)</f>
        <v>10000</v>
      </c>
      <c r="R28" s="146"/>
      <c r="S28" s="283"/>
      <c r="T28" s="200"/>
      <c r="U28" s="59"/>
      <c r="V28" s="59"/>
      <c r="W28" s="138">
        <f>SUM(W29)</f>
        <v>1</v>
      </c>
      <c r="X28" s="138">
        <f>SUM(X29)</f>
        <v>1</v>
      </c>
      <c r="Y28" s="148"/>
      <c r="Z28" s="147"/>
      <c r="AA28" s="414"/>
      <c r="AB28" s="414"/>
      <c r="AC28" s="415"/>
      <c r="AD28" s="415"/>
      <c r="AE28" s="415"/>
      <c r="AF28" s="415"/>
      <c r="AG28" s="415"/>
      <c r="AH28" s="415"/>
    </row>
    <row r="29" spans="1:35" s="60" customFormat="1" ht="38.25" x14ac:dyDescent="0.2">
      <c r="A29" s="666" t="s">
        <v>835</v>
      </c>
      <c r="B29" s="590" t="s">
        <v>300</v>
      </c>
      <c r="C29" s="697" t="s">
        <v>285</v>
      </c>
      <c r="D29" s="699" t="s">
        <v>254</v>
      </c>
      <c r="E29" s="649" t="s">
        <v>291</v>
      </c>
      <c r="F29" s="696" t="s">
        <v>383</v>
      </c>
      <c r="G29" s="695" t="s">
        <v>289</v>
      </c>
      <c r="H29" s="694" t="s">
        <v>299</v>
      </c>
      <c r="I29" s="684">
        <v>2012</v>
      </c>
      <c r="J29" s="589" t="s">
        <v>382</v>
      </c>
      <c r="K29" s="727" t="s">
        <v>381</v>
      </c>
      <c r="L29" s="727" t="s">
        <v>337</v>
      </c>
      <c r="M29" s="640">
        <v>1649831.03</v>
      </c>
      <c r="N29" s="596"/>
      <c r="O29" s="726">
        <v>1</v>
      </c>
      <c r="P29" s="725"/>
      <c r="Q29" s="821">
        <v>10000</v>
      </c>
      <c r="R29" s="723"/>
      <c r="S29" s="589" t="s">
        <v>380</v>
      </c>
      <c r="T29" s="641">
        <v>0</v>
      </c>
      <c r="U29" s="714">
        <v>41152</v>
      </c>
      <c r="V29" s="703">
        <v>41165</v>
      </c>
      <c r="W29" s="702">
        <v>1</v>
      </c>
      <c r="X29" s="702">
        <v>1</v>
      </c>
      <c r="Y29" s="674">
        <v>41183</v>
      </c>
      <c r="Z29" s="691"/>
      <c r="AA29" s="712"/>
      <c r="AB29" s="711" t="s">
        <v>379</v>
      </c>
      <c r="AC29" s="684" t="s">
        <v>378</v>
      </c>
      <c r="AD29" s="686" t="s">
        <v>377</v>
      </c>
      <c r="AE29" s="685">
        <v>41152</v>
      </c>
      <c r="AF29" s="686" t="s">
        <v>287</v>
      </c>
      <c r="AG29" s="685" t="s">
        <v>287</v>
      </c>
      <c r="AH29" s="684" t="s">
        <v>376</v>
      </c>
    </row>
    <row r="30" spans="1:35" s="60" customFormat="1" ht="15.75" x14ac:dyDescent="0.25">
      <c r="A30" s="101"/>
      <c r="B30" s="101"/>
      <c r="C30" s="101"/>
      <c r="D30" s="101"/>
      <c r="E30" s="101"/>
      <c r="F30" s="101"/>
      <c r="G30" s="101"/>
      <c r="H30" s="101"/>
      <c r="I30" s="101"/>
      <c r="J30" s="32" t="s">
        <v>295</v>
      </c>
      <c r="K30" s="96"/>
      <c r="L30" s="96"/>
      <c r="M30" s="203">
        <f>SUM(M31)</f>
        <v>800000</v>
      </c>
      <c r="N30" s="286"/>
      <c r="O30" s="203"/>
      <c r="P30" s="284"/>
      <c r="Q30" s="229">
        <f>SUM(Q31)</f>
        <v>0</v>
      </c>
      <c r="R30" s="146"/>
      <c r="S30" s="283"/>
      <c r="T30" s="200"/>
      <c r="U30" s="59"/>
      <c r="V30" s="59"/>
      <c r="W30" s="138">
        <f>SUM(W31)</f>
        <v>0</v>
      </c>
      <c r="X30" s="138">
        <f>SUM(X31)</f>
        <v>1</v>
      </c>
      <c r="Y30" s="148"/>
      <c r="Z30" s="147"/>
      <c r="AA30" s="147"/>
      <c r="AB30" s="200"/>
      <c r="AC30" s="200"/>
      <c r="AD30" s="101"/>
      <c r="AE30" s="101"/>
      <c r="AF30" s="101"/>
      <c r="AG30" s="101"/>
      <c r="AH30" s="101"/>
    </row>
    <row r="31" spans="1:35" s="60" customFormat="1" ht="78.75" x14ac:dyDescent="0.2">
      <c r="A31" s="666" t="s">
        <v>835</v>
      </c>
      <c r="B31" s="590" t="s">
        <v>300</v>
      </c>
      <c r="C31" s="697" t="s">
        <v>285</v>
      </c>
      <c r="D31" s="699" t="s">
        <v>254</v>
      </c>
      <c r="E31" s="649" t="s">
        <v>291</v>
      </c>
      <c r="F31" s="696" t="s">
        <v>391</v>
      </c>
      <c r="G31" s="715" t="s">
        <v>295</v>
      </c>
      <c r="H31" s="694" t="s">
        <v>299</v>
      </c>
      <c r="I31" s="684">
        <v>2012</v>
      </c>
      <c r="J31" s="589" t="s">
        <v>390</v>
      </c>
      <c r="K31" s="727" t="s">
        <v>292</v>
      </c>
      <c r="L31" s="727" t="s">
        <v>334</v>
      </c>
      <c r="M31" s="640">
        <v>800000</v>
      </c>
      <c r="N31" s="596"/>
      <c r="O31" s="726">
        <v>1</v>
      </c>
      <c r="P31" s="725"/>
      <c r="Q31" s="821" t="s">
        <v>389</v>
      </c>
      <c r="R31" s="723"/>
      <c r="S31" s="589" t="s">
        <v>388</v>
      </c>
      <c r="T31" s="641">
        <v>0</v>
      </c>
      <c r="U31" s="714">
        <v>41155</v>
      </c>
      <c r="V31" s="703">
        <v>41185</v>
      </c>
      <c r="W31" s="702">
        <v>0</v>
      </c>
      <c r="X31" s="702">
        <v>1</v>
      </c>
      <c r="Y31" s="674">
        <v>41183</v>
      </c>
      <c r="Z31" s="691"/>
      <c r="AA31" s="712"/>
      <c r="AB31" s="689" t="s">
        <v>387</v>
      </c>
      <c r="AC31" s="684" t="s">
        <v>386</v>
      </c>
      <c r="AD31" s="688" t="s">
        <v>385</v>
      </c>
      <c r="AE31" s="687">
        <v>41150</v>
      </c>
      <c r="AF31" s="686" t="s">
        <v>287</v>
      </c>
      <c r="AG31" s="685" t="s">
        <v>287</v>
      </c>
      <c r="AH31" s="684" t="s">
        <v>384</v>
      </c>
    </row>
    <row r="32" spans="1:35" s="129" customFormat="1" x14ac:dyDescent="0.25">
      <c r="A32" s="239"/>
      <c r="B32" s="261"/>
      <c r="C32" s="261"/>
      <c r="D32" s="240"/>
      <c r="E32" s="240"/>
      <c r="F32" s="241"/>
      <c r="G32" s="241"/>
      <c r="H32" s="240"/>
      <c r="I32" s="240"/>
      <c r="J32" s="566" t="s">
        <v>260</v>
      </c>
      <c r="K32" s="519"/>
      <c r="L32" s="519"/>
      <c r="M32" s="510"/>
      <c r="N32" s="540"/>
      <c r="O32" s="547"/>
      <c r="P32" s="540"/>
      <c r="Q32" s="519"/>
      <c r="R32" s="540"/>
      <c r="S32" s="519"/>
      <c r="T32" s="239"/>
      <c r="AB32" s="239"/>
      <c r="AI32" s="58"/>
    </row>
    <row r="33" spans="1:35" x14ac:dyDescent="0.25">
      <c r="A33" s="239"/>
      <c r="B33" s="261"/>
      <c r="C33" s="261"/>
      <c r="D33" s="240"/>
      <c r="E33" s="240"/>
      <c r="F33" s="241"/>
      <c r="G33" s="241"/>
      <c r="H33" s="240"/>
      <c r="I33" s="240"/>
      <c r="J33" s="62" t="s">
        <v>831</v>
      </c>
      <c r="K33" s="160"/>
      <c r="L33" s="160"/>
      <c r="M33" s="543"/>
      <c r="N33" s="544"/>
      <c r="O33" s="546"/>
      <c r="P33" s="544"/>
      <c r="Q33" s="160"/>
      <c r="R33" s="544"/>
      <c r="S33" s="160"/>
      <c r="T33" s="239"/>
      <c r="U33" s="129"/>
      <c r="V33" s="129"/>
      <c r="W33" s="129"/>
      <c r="X33" s="129"/>
      <c r="Y33" s="129"/>
      <c r="Z33" s="129"/>
      <c r="AA33" s="129"/>
      <c r="AB33" s="239"/>
      <c r="AC33" s="129"/>
      <c r="AD33" s="129"/>
      <c r="AE33" s="129"/>
      <c r="AF33" s="129"/>
      <c r="AG33" s="129"/>
      <c r="AH33" s="129"/>
      <c r="AI33" s="129"/>
    </row>
    <row r="34" spans="1:35" x14ac:dyDescent="0.25">
      <c r="A34" s="109"/>
      <c r="B34" s="110"/>
      <c r="C34" s="110"/>
      <c r="D34" s="111"/>
      <c r="E34" s="111"/>
      <c r="F34" s="112"/>
      <c r="G34" s="112"/>
      <c r="H34" s="111"/>
      <c r="I34" s="111"/>
      <c r="T34" s="109"/>
      <c r="AB34" s="109"/>
    </row>
    <row r="35" spans="1:35" s="129" customFormat="1" x14ac:dyDescent="0.25">
      <c r="A35" s="239"/>
      <c r="B35" s="261"/>
      <c r="C35" s="261"/>
      <c r="D35" s="240"/>
      <c r="E35" s="240"/>
      <c r="F35" s="241"/>
      <c r="G35" s="241"/>
      <c r="H35" s="240"/>
      <c r="I35" s="240"/>
      <c r="M35" s="263"/>
      <c r="N35" s="265"/>
      <c r="O35" s="341"/>
      <c r="P35" s="265"/>
      <c r="R35" s="265"/>
      <c r="S35" s="60"/>
      <c r="T35" s="239"/>
      <c r="AB35" s="239"/>
      <c r="AI35" s="58"/>
    </row>
  </sheetData>
  <mergeCells count="7">
    <mergeCell ref="J27:L27"/>
    <mergeCell ref="M3:N3"/>
    <mergeCell ref="Q3:R3"/>
    <mergeCell ref="O3:P3"/>
    <mergeCell ref="J4:L4"/>
    <mergeCell ref="J5:L5"/>
    <mergeCell ref="J10:L10"/>
  </mergeCells>
  <printOptions horizontalCentered="1"/>
  <pageMargins left="0.39370078740157483" right="0.39370078740157483" top="0.78740157480314965" bottom="0.78740157480314965" header="0.39370078740157483" footer="0.39370078740157483"/>
  <pageSetup scale="90" orientation="landscape" r:id="rId1"/>
  <headerFooter alignWithMargins="0">
    <oddFooter>&amp;R&amp;"Myriad Pro Cond,Normal"&amp;12Continúa...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EB700B"/>
  </sheetPr>
  <dimension ref="A1:J27"/>
  <sheetViews>
    <sheetView showGridLines="0" view="pageBreakPreview" topLeftCell="A19" zoomScaleNormal="100" zoomScaleSheetLayoutView="100" workbookViewId="0">
      <selection activeCell="A10" sqref="A10"/>
    </sheetView>
  </sheetViews>
  <sheetFormatPr baseColWidth="10" defaultRowHeight="15" x14ac:dyDescent="0.25"/>
  <cols>
    <col min="1" max="1" width="41" style="4707" customWidth="1"/>
    <col min="2" max="2" width="27.7109375" style="4707" customWidth="1"/>
    <col min="3" max="3" width="13.7109375" style="4707" customWidth="1"/>
    <col min="4" max="4" width="4.28515625" style="4707" customWidth="1"/>
    <col min="5" max="5" width="10.140625" style="4707" customWidth="1"/>
    <col min="6" max="6" width="4.42578125" style="4707" customWidth="1"/>
    <col min="7" max="7" width="9.7109375" style="4707" customWidth="1"/>
    <col min="8" max="8" width="4.7109375" style="4707" customWidth="1"/>
    <col min="9" max="9" width="15.7109375" style="4707" customWidth="1"/>
    <col min="10" max="10" width="5.5703125" style="4707" customWidth="1"/>
    <col min="11" max="16384" width="11.42578125" style="4707"/>
  </cols>
  <sheetData>
    <row r="1" spans="1:10" ht="18" customHeight="1" x14ac:dyDescent="0.25">
      <c r="A1" s="4730" t="s">
        <v>5409</v>
      </c>
      <c r="B1" s="4730"/>
      <c r="C1" s="4730"/>
      <c r="D1" s="4730"/>
      <c r="E1" s="4730"/>
      <c r="F1" s="4706"/>
      <c r="G1" s="4706"/>
      <c r="H1" s="4706"/>
      <c r="J1" s="4731" t="s">
        <v>4793</v>
      </c>
    </row>
    <row r="2" spans="1:10" ht="15" customHeight="1" x14ac:dyDescent="0.25">
      <c r="A2" s="4706" t="s">
        <v>5335</v>
      </c>
      <c r="B2" s="4706"/>
      <c r="C2" s="4706"/>
      <c r="D2" s="4706"/>
      <c r="E2" s="4708"/>
      <c r="F2" s="4706"/>
      <c r="G2" s="4706"/>
      <c r="H2" s="4706"/>
      <c r="I2" s="4709"/>
      <c r="J2" s="4709"/>
    </row>
    <row r="3" spans="1:10" ht="13.5" customHeight="1" x14ac:dyDescent="0.25">
      <c r="A3" s="5048">
        <v>2013</v>
      </c>
      <c r="B3" s="5048"/>
      <c r="C3" s="5048"/>
      <c r="D3" s="5048"/>
      <c r="E3" s="5048"/>
      <c r="F3" s="5048"/>
      <c r="G3" s="5048"/>
      <c r="H3" s="5048"/>
      <c r="I3" s="5048"/>
      <c r="J3" s="5048"/>
    </row>
    <row r="4" spans="1:10" s="4711" customFormat="1" ht="15.75" x14ac:dyDescent="0.25">
      <c r="A4" s="4710"/>
      <c r="B4" s="4710"/>
      <c r="C4" s="4710"/>
      <c r="D4" s="4710"/>
      <c r="E4" s="4710"/>
      <c r="F4" s="4710"/>
      <c r="G4" s="4710"/>
      <c r="H4" s="4710"/>
      <c r="I4" s="4710"/>
      <c r="J4" s="4710"/>
    </row>
    <row r="5" spans="1:10" s="4712" customFormat="1" ht="21" customHeight="1" x14ac:dyDescent="0.25">
      <c r="A5" s="5661" t="s">
        <v>4815</v>
      </c>
      <c r="B5" s="5661" t="s">
        <v>4816</v>
      </c>
      <c r="C5" s="5662" t="s">
        <v>4817</v>
      </c>
      <c r="D5" s="5662"/>
      <c r="E5" s="5662"/>
      <c r="F5" s="5662"/>
      <c r="G5" s="5662"/>
      <c r="H5" s="5662"/>
      <c r="I5" s="5661" t="s">
        <v>31</v>
      </c>
      <c r="J5" s="5661"/>
    </row>
    <row r="6" spans="1:10" s="4712" customFormat="1" ht="20.25" customHeight="1" x14ac:dyDescent="0.25">
      <c r="A6" s="5658"/>
      <c r="B6" s="5658"/>
      <c r="C6" s="5658" t="s">
        <v>4818</v>
      </c>
      <c r="D6" s="5658"/>
      <c r="E6" s="5658" t="s">
        <v>4819</v>
      </c>
      <c r="F6" s="5658"/>
      <c r="G6" s="5658" t="s">
        <v>4820</v>
      </c>
      <c r="H6" s="5658"/>
      <c r="I6" s="5658"/>
      <c r="J6" s="5658"/>
    </row>
    <row r="7" spans="1:10" s="4712" customFormat="1" ht="18.75" customHeight="1" x14ac:dyDescent="0.25">
      <c r="A7" s="5659" t="s">
        <v>31</v>
      </c>
      <c r="B7" s="5659"/>
      <c r="C7" s="4713">
        <f>SUM(C8:C23,'PROYECTOS 2013 (2)'!C7:C17)</f>
        <v>33671295.340000004</v>
      </c>
      <c r="D7" s="4714"/>
      <c r="E7" s="4713">
        <f>SUM(E8:E23,'PROYECTOS 2013 (2)'!E7:E17)</f>
        <v>1200000</v>
      </c>
      <c r="F7" s="4714"/>
      <c r="G7" s="4715">
        <f>SUM(G8:G23,'PROYECTOS 2013 (2)'!G7:G17)</f>
        <v>0</v>
      </c>
      <c r="H7" s="4714"/>
      <c r="I7" s="4713">
        <f>SUM(C7+E7+G7)</f>
        <v>34871295.340000004</v>
      </c>
      <c r="J7" s="4714"/>
    </row>
    <row r="8" spans="1:10" s="4716" customFormat="1" ht="15.75" x14ac:dyDescent="0.2">
      <c r="A8" s="5077" t="s">
        <v>4821</v>
      </c>
      <c r="B8" s="5077" t="s">
        <v>4822</v>
      </c>
      <c r="C8" s="5078">
        <v>210800</v>
      </c>
      <c r="D8" s="5079"/>
      <c r="E8" s="5080">
        <v>0</v>
      </c>
      <c r="F8" s="5079"/>
      <c r="G8" s="5080">
        <v>0</v>
      </c>
      <c r="H8" s="5081"/>
      <c r="I8" s="5078">
        <f t="shared" ref="I8:I23" si="0">SUM(C8+E8+G8)</f>
        <v>210800</v>
      </c>
      <c r="J8" s="5079"/>
    </row>
    <row r="9" spans="1:10" s="4716" customFormat="1" ht="25.5" x14ac:dyDescent="0.2">
      <c r="A9" s="4717" t="s">
        <v>4823</v>
      </c>
      <c r="B9" s="4717" t="s">
        <v>4824</v>
      </c>
      <c r="C9" s="4718">
        <v>581088.12</v>
      </c>
      <c r="D9" s="4719"/>
      <c r="E9" s="4720">
        <v>0</v>
      </c>
      <c r="F9" s="4719"/>
      <c r="G9" s="4720">
        <v>0</v>
      </c>
      <c r="H9" s="4721"/>
      <c r="I9" s="4718">
        <f t="shared" si="0"/>
        <v>581088.12</v>
      </c>
      <c r="J9" s="4719"/>
    </row>
    <row r="10" spans="1:10" s="4716" customFormat="1" ht="30" customHeight="1" x14ac:dyDescent="0.2">
      <c r="A10" s="4717" t="s">
        <v>4825</v>
      </c>
      <c r="B10" s="4717" t="s">
        <v>4826</v>
      </c>
      <c r="C10" s="4718">
        <v>150000</v>
      </c>
      <c r="D10" s="4719"/>
      <c r="E10" s="4720">
        <v>0</v>
      </c>
      <c r="F10" s="4719"/>
      <c r="G10" s="4720">
        <v>0</v>
      </c>
      <c r="H10" s="4721"/>
      <c r="I10" s="4718">
        <f t="shared" si="0"/>
        <v>150000</v>
      </c>
      <c r="J10" s="4719"/>
    </row>
    <row r="11" spans="1:10" s="4716" customFormat="1" ht="38.25" x14ac:dyDescent="0.2">
      <c r="A11" s="4717" t="s">
        <v>4827</v>
      </c>
      <c r="B11" s="4717" t="s">
        <v>4828</v>
      </c>
      <c r="C11" s="5082">
        <v>500000</v>
      </c>
      <c r="D11" s="4719"/>
      <c r="E11" s="4720">
        <v>0</v>
      </c>
      <c r="F11" s="4719"/>
      <c r="G11" s="4720">
        <v>0</v>
      </c>
      <c r="H11" s="4721"/>
      <c r="I11" s="4718">
        <f t="shared" si="0"/>
        <v>500000</v>
      </c>
      <c r="J11" s="4719"/>
    </row>
    <row r="12" spans="1:10" s="4716" customFormat="1" ht="38.25" x14ac:dyDescent="0.2">
      <c r="A12" s="4717" t="s">
        <v>4829</v>
      </c>
      <c r="B12" s="4717" t="s">
        <v>4830</v>
      </c>
      <c r="C12" s="4718">
        <v>150000</v>
      </c>
      <c r="D12" s="4719"/>
      <c r="E12" s="4720">
        <v>0</v>
      </c>
      <c r="F12" s="4719"/>
      <c r="G12" s="4720">
        <v>0</v>
      </c>
      <c r="H12" s="4721"/>
      <c r="I12" s="4718">
        <f t="shared" si="0"/>
        <v>150000</v>
      </c>
      <c r="J12" s="4719"/>
    </row>
    <row r="13" spans="1:10" s="4716" customFormat="1" ht="15.75" x14ac:dyDescent="0.2">
      <c r="A13" s="4717" t="s">
        <v>4831</v>
      </c>
      <c r="B13" s="4717" t="s">
        <v>4832</v>
      </c>
      <c r="C13" s="5082">
        <v>150000</v>
      </c>
      <c r="D13" s="4719"/>
      <c r="E13" s="4720">
        <v>0</v>
      </c>
      <c r="F13" s="4719"/>
      <c r="G13" s="4720">
        <v>0</v>
      </c>
      <c r="H13" s="4721"/>
      <c r="I13" s="4718">
        <f t="shared" si="0"/>
        <v>150000</v>
      </c>
      <c r="J13" s="4719"/>
    </row>
    <row r="14" spans="1:10" s="4716" customFormat="1" ht="25.5" x14ac:dyDescent="0.2">
      <c r="A14" s="4717" t="s">
        <v>4833</v>
      </c>
      <c r="B14" s="4717" t="s">
        <v>4834</v>
      </c>
      <c r="C14" s="4718">
        <v>158000</v>
      </c>
      <c r="D14" s="4719"/>
      <c r="E14" s="4720">
        <v>0</v>
      </c>
      <c r="F14" s="4719"/>
      <c r="G14" s="4720">
        <v>0</v>
      </c>
      <c r="H14" s="4721"/>
      <c r="I14" s="4718">
        <f t="shared" si="0"/>
        <v>158000</v>
      </c>
      <c r="J14" s="4719"/>
    </row>
    <row r="15" spans="1:10" s="4716" customFormat="1" ht="38.25" x14ac:dyDescent="0.2">
      <c r="A15" s="4717" t="s">
        <v>4835</v>
      </c>
      <c r="B15" s="4717" t="s">
        <v>4836</v>
      </c>
      <c r="C15" s="4718">
        <v>150000</v>
      </c>
      <c r="D15" s="4719"/>
      <c r="E15" s="4720">
        <v>0</v>
      </c>
      <c r="F15" s="4719"/>
      <c r="G15" s="4720">
        <v>0</v>
      </c>
      <c r="H15" s="4721"/>
      <c r="I15" s="4718">
        <f t="shared" si="0"/>
        <v>150000</v>
      </c>
      <c r="J15" s="4719"/>
    </row>
    <row r="16" spans="1:10" s="4716" customFormat="1" ht="15.75" x14ac:dyDescent="0.2">
      <c r="A16" s="4717" t="s">
        <v>4837</v>
      </c>
      <c r="B16" s="4717" t="s">
        <v>4838</v>
      </c>
      <c r="C16" s="4718">
        <v>32565</v>
      </c>
      <c r="D16" s="4719"/>
      <c r="E16" s="4720">
        <v>0</v>
      </c>
      <c r="F16" s="4719"/>
      <c r="G16" s="4720">
        <v>0</v>
      </c>
      <c r="H16" s="4721"/>
      <c r="I16" s="4718">
        <f t="shared" si="0"/>
        <v>32565</v>
      </c>
      <c r="J16" s="4719"/>
    </row>
    <row r="17" spans="1:10" s="4716" customFormat="1" ht="25.5" x14ac:dyDescent="0.2">
      <c r="A17" s="4717" t="s">
        <v>4839</v>
      </c>
      <c r="B17" s="4717" t="s">
        <v>4840</v>
      </c>
      <c r="C17" s="4718">
        <v>150000</v>
      </c>
      <c r="D17" s="4719"/>
      <c r="E17" s="4720">
        <v>0</v>
      </c>
      <c r="F17" s="4719"/>
      <c r="G17" s="4720">
        <v>0</v>
      </c>
      <c r="H17" s="4721"/>
      <c r="I17" s="4718">
        <f t="shared" si="0"/>
        <v>150000</v>
      </c>
      <c r="J17" s="4719"/>
    </row>
    <row r="18" spans="1:10" s="4716" customFormat="1" ht="25.5" x14ac:dyDescent="0.2">
      <c r="A18" s="4717" t="s">
        <v>4841</v>
      </c>
      <c r="B18" s="4717" t="s">
        <v>4842</v>
      </c>
      <c r="C18" s="4718">
        <v>900000</v>
      </c>
      <c r="D18" s="4719"/>
      <c r="E18" s="4718">
        <v>1200000</v>
      </c>
      <c r="F18" s="4719"/>
      <c r="G18" s="4720">
        <v>0</v>
      </c>
      <c r="H18" s="4721"/>
      <c r="I18" s="4718">
        <f t="shared" si="0"/>
        <v>2100000</v>
      </c>
      <c r="J18" s="4719"/>
    </row>
    <row r="19" spans="1:10" s="4716" customFormat="1" ht="25.5" x14ac:dyDescent="0.2">
      <c r="A19" s="4717" t="s">
        <v>4843</v>
      </c>
      <c r="B19" s="4717" t="s">
        <v>4840</v>
      </c>
      <c r="C19" s="4718">
        <v>1867199.88</v>
      </c>
      <c r="D19" s="4719"/>
      <c r="E19" s="4720">
        <v>0</v>
      </c>
      <c r="F19" s="4719"/>
      <c r="G19" s="4720">
        <v>0</v>
      </c>
      <c r="H19" s="4721"/>
      <c r="I19" s="4718">
        <f t="shared" si="0"/>
        <v>1867199.88</v>
      </c>
      <c r="J19" s="4719"/>
    </row>
    <row r="20" spans="1:10" s="4716" customFormat="1" ht="15.75" x14ac:dyDescent="0.2">
      <c r="A20" s="4717" t="s">
        <v>4844</v>
      </c>
      <c r="B20" s="5083" t="s">
        <v>5216</v>
      </c>
      <c r="C20" s="4718">
        <v>500000</v>
      </c>
      <c r="D20" s="4719"/>
      <c r="E20" s="4720">
        <v>0</v>
      </c>
      <c r="F20" s="4719"/>
      <c r="G20" s="4720">
        <v>0</v>
      </c>
      <c r="H20" s="4721"/>
      <c r="I20" s="4718">
        <f t="shared" si="0"/>
        <v>500000</v>
      </c>
      <c r="J20" s="4719"/>
    </row>
    <row r="21" spans="1:10" s="4716" customFormat="1" ht="25.5" x14ac:dyDescent="0.2">
      <c r="A21" s="4717" t="s">
        <v>4845</v>
      </c>
      <c r="B21" s="4717" t="s">
        <v>4846</v>
      </c>
      <c r="C21" s="4718">
        <v>2235000</v>
      </c>
      <c r="D21" s="4719"/>
      <c r="E21" s="4720">
        <v>0</v>
      </c>
      <c r="F21" s="4719"/>
      <c r="G21" s="4720">
        <v>0</v>
      </c>
      <c r="H21" s="4721"/>
      <c r="I21" s="4718">
        <f t="shared" si="0"/>
        <v>2235000</v>
      </c>
      <c r="J21" s="4719"/>
    </row>
    <row r="22" spans="1:10" s="4716" customFormat="1" ht="38.25" x14ac:dyDescent="0.2">
      <c r="A22" s="4717" t="s">
        <v>4847</v>
      </c>
      <c r="B22" s="4717" t="s">
        <v>4848</v>
      </c>
      <c r="C22" s="4718">
        <v>3997806</v>
      </c>
      <c r="D22" s="4719"/>
      <c r="E22" s="4720">
        <v>0</v>
      </c>
      <c r="F22" s="4719"/>
      <c r="G22" s="4720">
        <v>0</v>
      </c>
      <c r="H22" s="4721"/>
      <c r="I22" s="4718">
        <f t="shared" si="0"/>
        <v>3997806</v>
      </c>
      <c r="J22" s="4719"/>
    </row>
    <row r="23" spans="1:10" s="4716" customFormat="1" ht="25.5" x14ac:dyDescent="0.2">
      <c r="A23" s="5084" t="s">
        <v>4849</v>
      </c>
      <c r="B23" s="5084" t="s">
        <v>4850</v>
      </c>
      <c r="C23" s="5085">
        <v>150000</v>
      </c>
      <c r="D23" s="5086"/>
      <c r="E23" s="5087">
        <v>0</v>
      </c>
      <c r="F23" s="5086"/>
      <c r="G23" s="5087">
        <v>0</v>
      </c>
      <c r="H23" s="5088"/>
      <c r="I23" s="5085">
        <f t="shared" si="0"/>
        <v>150000</v>
      </c>
      <c r="J23" s="5086"/>
    </row>
    <row r="24" spans="1:10" s="4716" customFormat="1" ht="15.75" x14ac:dyDescent="0.2">
      <c r="A24" s="4717"/>
      <c r="B24" s="4717"/>
      <c r="C24" s="4718"/>
      <c r="D24" s="4719"/>
      <c r="E24" s="4720"/>
      <c r="F24" s="4719"/>
      <c r="G24" s="4720"/>
      <c r="H24" s="4721"/>
      <c r="I24" s="4718"/>
      <c r="J24" s="4719"/>
    </row>
    <row r="25" spans="1:10" ht="13.5" customHeight="1" x14ac:dyDescent="0.25">
      <c r="A25" s="4722"/>
      <c r="B25" s="4717"/>
      <c r="D25" s="4722"/>
      <c r="E25" s="4722"/>
      <c r="F25" s="4722"/>
      <c r="G25" s="4723"/>
      <c r="H25" s="4723"/>
      <c r="I25" s="4723"/>
      <c r="J25" s="4723"/>
    </row>
    <row r="26" spans="1:10" x14ac:dyDescent="0.25">
      <c r="A26" s="5660" t="s">
        <v>2633</v>
      </c>
      <c r="B26" s="5660"/>
      <c r="C26" s="5660"/>
      <c r="D26" s="5660"/>
      <c r="E26" s="5660"/>
      <c r="F26" s="5660"/>
      <c r="G26" s="5660"/>
      <c r="H26" s="5660"/>
      <c r="I26" s="5660"/>
      <c r="J26" s="5660"/>
    </row>
    <row r="27" spans="1:10" x14ac:dyDescent="0.25">
      <c r="C27" s="4724"/>
      <c r="D27" s="4724"/>
      <c r="E27" s="4724"/>
      <c r="F27" s="4724"/>
      <c r="G27" s="4724"/>
      <c r="H27" s="4724"/>
      <c r="I27" s="4724"/>
    </row>
  </sheetData>
  <mergeCells count="9">
    <mergeCell ref="G6:H6"/>
    <mergeCell ref="A7:B7"/>
    <mergeCell ref="A26:J26"/>
    <mergeCell ref="A5:A6"/>
    <mergeCell ref="B5:B6"/>
    <mergeCell ref="C5:H5"/>
    <mergeCell ref="I5:J6"/>
    <mergeCell ref="C6:D6"/>
    <mergeCell ref="E6:F6"/>
  </mergeCells>
  <printOptions horizontalCentered="1" verticalCentered="1"/>
  <pageMargins left="0.98425196850393704" right="0.39370078740157483" top="0.39370078740157483" bottom="0.39370078740157483" header="0" footer="0.59055118110236227"/>
  <pageSetup scale="80" fitToWidth="0" orientation="landscape" r:id="rId1"/>
  <headerFooter>
    <oddFooter>&amp;L&amp;"Tahoma,Normal"216</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008080"/>
  </sheetPr>
  <dimension ref="A1:AQ118"/>
  <sheetViews>
    <sheetView topLeftCell="A3" zoomScale="80" zoomScaleNormal="80" workbookViewId="0">
      <pane xSplit="2" ySplit="2" topLeftCell="C5" activePane="bottomRight" state="frozen"/>
      <selection activeCell="F14" sqref="F14"/>
      <selection pane="topRight" activeCell="F14" sqref="F14"/>
      <selection pane="bottomLeft" activeCell="F14" sqref="F14"/>
      <selection pane="bottomRight" activeCell="F14" sqref="F14"/>
    </sheetView>
  </sheetViews>
  <sheetFormatPr baseColWidth="10" defaultColWidth="11.42578125" defaultRowHeight="13.5" x14ac:dyDescent="0.25"/>
  <cols>
    <col min="1" max="1" width="9.140625" style="58" customWidth="1"/>
    <col min="2" max="2" width="8.42578125" style="58" customWidth="1"/>
    <col min="3" max="3" width="11.85546875" style="58" customWidth="1"/>
    <col min="4" max="4" width="11.28515625" style="58" customWidth="1"/>
    <col min="5" max="5" width="9.42578125" style="58" customWidth="1"/>
    <col min="6" max="6" width="21.5703125" style="58" customWidth="1"/>
    <col min="7" max="7" width="15.5703125" style="58" customWidth="1"/>
    <col min="8" max="8" width="30.5703125" style="58" customWidth="1"/>
    <col min="9" max="9" width="9" style="58" customWidth="1"/>
    <col min="10" max="10" width="41.42578125" style="58" customWidth="1"/>
    <col min="11" max="11" width="15.7109375" style="58" customWidth="1"/>
    <col min="12" max="12" width="16.28515625" style="58" customWidth="1"/>
    <col min="13" max="13" width="16.140625" style="65" customWidth="1"/>
    <col min="14" max="14" width="2.85546875" style="66" customWidth="1"/>
    <col min="15" max="15" width="8.5703125" style="67" customWidth="1"/>
    <col min="16" max="16" width="2" style="66" customWidth="1"/>
    <col min="17" max="17" width="10.140625" style="58" customWidth="1"/>
    <col min="18" max="18" width="2.5703125" style="66" customWidth="1"/>
    <col min="19" max="19" width="30.85546875" style="6" customWidth="1"/>
    <col min="20" max="20" width="10" style="58" customWidth="1"/>
    <col min="21" max="21" width="11.140625" style="58" customWidth="1"/>
    <col min="22" max="22" width="13.140625" style="58" customWidth="1"/>
    <col min="23" max="23" width="8" style="58" customWidth="1"/>
    <col min="24" max="24" width="9.42578125" style="58" customWidth="1"/>
    <col min="25" max="25" width="28.5703125" style="58" customWidth="1"/>
    <col min="26" max="26" width="48.5703125" style="58" customWidth="1"/>
    <col min="27" max="27" width="31.42578125" style="58" customWidth="1"/>
    <col min="28" max="28" width="41" style="58" customWidth="1"/>
    <col min="29" max="29" width="16.7109375" style="58" customWidth="1"/>
    <col min="30" max="30" width="20.7109375" style="58" customWidth="1"/>
    <col min="31" max="31" width="14" style="58" customWidth="1"/>
    <col min="32" max="32" width="21" style="58" customWidth="1"/>
    <col min="33" max="33" width="14" style="58" customWidth="1"/>
    <col min="34" max="34" width="27.85546875" style="58" customWidth="1"/>
    <col min="35" max="16384" width="11.42578125" style="58"/>
  </cols>
  <sheetData>
    <row r="1" spans="1:43" ht="18" x14ac:dyDescent="0.25">
      <c r="J1" s="18" t="s">
        <v>87</v>
      </c>
      <c r="K1" s="18"/>
      <c r="L1" s="18"/>
      <c r="M1" s="18"/>
      <c r="N1" s="18"/>
      <c r="O1" s="18"/>
      <c r="P1" s="18"/>
      <c r="Q1" s="18"/>
      <c r="R1" s="18"/>
      <c r="S1" s="18"/>
      <c r="U1" s="84"/>
      <c r="V1" s="84"/>
    </row>
    <row r="2" spans="1:43" ht="20.25" x14ac:dyDescent="0.25">
      <c r="A2" s="584"/>
      <c r="J2" s="542" t="s">
        <v>696</v>
      </c>
      <c r="K2" s="21"/>
      <c r="L2" s="21"/>
      <c r="M2" s="21"/>
      <c r="N2" s="21"/>
      <c r="O2" s="21"/>
      <c r="P2" s="21"/>
      <c r="Q2" s="21"/>
      <c r="R2" s="21"/>
      <c r="S2" s="21"/>
      <c r="U2" s="85"/>
      <c r="V2" s="85"/>
      <c r="W2" s="477"/>
    </row>
    <row r="3" spans="1:43" ht="49.5" customHeight="1" x14ac:dyDescent="0.25">
      <c r="A3" s="332" t="s">
        <v>50</v>
      </c>
      <c r="B3" s="332" t="s">
        <v>44</v>
      </c>
      <c r="C3" s="332" t="s">
        <v>172</v>
      </c>
      <c r="D3" s="567" t="s">
        <v>261</v>
      </c>
      <c r="E3" s="332" t="s">
        <v>176</v>
      </c>
      <c r="F3" s="332" t="s">
        <v>179</v>
      </c>
      <c r="G3" s="332" t="s">
        <v>178</v>
      </c>
      <c r="H3" s="332" t="s">
        <v>174</v>
      </c>
      <c r="I3" s="332" t="s">
        <v>175</v>
      </c>
      <c r="J3" s="539" t="s">
        <v>181</v>
      </c>
      <c r="K3" s="539" t="s">
        <v>21</v>
      </c>
      <c r="L3" s="539" t="s">
        <v>29</v>
      </c>
      <c r="M3" s="5833" t="s">
        <v>119</v>
      </c>
      <c r="N3" s="5834"/>
      <c r="O3" s="5835" t="s">
        <v>182</v>
      </c>
      <c r="P3" s="5834"/>
      <c r="Q3" s="5835" t="s">
        <v>20</v>
      </c>
      <c r="R3" s="5834"/>
      <c r="S3" s="539" t="s">
        <v>30</v>
      </c>
      <c r="T3" s="329" t="s">
        <v>171</v>
      </c>
      <c r="U3" s="334" t="s">
        <v>183</v>
      </c>
      <c r="V3" s="334" t="s">
        <v>185</v>
      </c>
      <c r="W3" s="332" t="s">
        <v>26</v>
      </c>
      <c r="X3" s="332" t="s">
        <v>27</v>
      </c>
      <c r="Y3" s="336" t="s">
        <v>23</v>
      </c>
      <c r="Z3" s="337" t="s">
        <v>187</v>
      </c>
      <c r="AA3" s="337" t="s">
        <v>188</v>
      </c>
      <c r="AB3" s="327" t="s">
        <v>45</v>
      </c>
      <c r="AC3" s="332" t="s">
        <v>47</v>
      </c>
      <c r="AD3" s="338" t="s">
        <v>49</v>
      </c>
      <c r="AE3" s="338" t="s">
        <v>189</v>
      </c>
      <c r="AF3" s="339" t="s">
        <v>190</v>
      </c>
      <c r="AG3" s="338" t="s">
        <v>191</v>
      </c>
      <c r="AH3" s="332" t="s">
        <v>151</v>
      </c>
    </row>
    <row r="4" spans="1:43" s="17" customFormat="1" ht="18" x14ac:dyDescent="0.25">
      <c r="A4" s="212" t="s">
        <v>274</v>
      </c>
      <c r="B4" s="235"/>
      <c r="C4" s="235"/>
      <c r="D4" s="235"/>
      <c r="E4" s="235"/>
      <c r="F4" s="236"/>
      <c r="G4" s="236"/>
      <c r="H4" s="235"/>
      <c r="I4" s="235"/>
      <c r="J4" s="5836" t="s">
        <v>823</v>
      </c>
      <c r="K4" s="5837"/>
      <c r="L4" s="5838"/>
      <c r="M4" s="481">
        <f>SUM(M5)</f>
        <v>479447.27</v>
      </c>
      <c r="N4" s="482"/>
      <c r="O4" s="485"/>
      <c r="P4" s="486"/>
      <c r="Q4" s="483">
        <f>SUM(Q5)</f>
        <v>1680</v>
      </c>
      <c r="R4" s="484"/>
      <c r="S4" s="487"/>
      <c r="T4" s="226"/>
      <c r="U4" s="480"/>
      <c r="V4" s="480"/>
      <c r="W4" s="488">
        <f>SUM(W5)</f>
        <v>2</v>
      </c>
      <c r="X4" s="488">
        <f>SUM(X5)</f>
        <v>2</v>
      </c>
      <c r="Y4" s="226"/>
      <c r="Z4" s="226"/>
      <c r="AA4" s="226"/>
      <c r="AB4" s="226"/>
      <c r="AC4" s="226"/>
      <c r="AD4" s="226"/>
      <c r="AE4" s="226"/>
      <c r="AF4" s="226"/>
      <c r="AG4" s="226"/>
      <c r="AH4" s="226"/>
    </row>
    <row r="5" spans="1:43" s="60" customFormat="1" ht="18" x14ac:dyDescent="0.25">
      <c r="A5" s="405"/>
      <c r="B5" s="406"/>
      <c r="C5" s="406"/>
      <c r="D5" s="405"/>
      <c r="E5" s="405"/>
      <c r="F5" s="476"/>
      <c r="G5" s="406"/>
      <c r="H5" s="405"/>
      <c r="I5" s="405"/>
      <c r="J5" s="5830" t="s">
        <v>365</v>
      </c>
      <c r="K5" s="5831"/>
      <c r="L5" s="5832"/>
      <c r="M5" s="114">
        <f>SUM(M6,M8)</f>
        <v>479447.27</v>
      </c>
      <c r="N5" s="23"/>
      <c r="O5" s="214"/>
      <c r="P5" s="215"/>
      <c r="Q5" s="44">
        <f>SUM(Q6,Q8)</f>
        <v>1680</v>
      </c>
      <c r="R5" s="45"/>
      <c r="S5" s="127"/>
      <c r="T5" s="209"/>
      <c r="U5" s="209"/>
      <c r="V5" s="209"/>
      <c r="W5" s="209">
        <f>SUM(W6,W8)</f>
        <v>2</v>
      </c>
      <c r="X5" s="209">
        <f>SUM(X6,X8)</f>
        <v>2</v>
      </c>
      <c r="Y5" s="209"/>
      <c r="Z5" s="209"/>
      <c r="AA5" s="410"/>
      <c r="AB5" s="410"/>
      <c r="AC5" s="411"/>
      <c r="AD5" s="411"/>
      <c r="AE5" s="411"/>
      <c r="AF5" s="411"/>
      <c r="AG5" s="411"/>
      <c r="AH5" s="411"/>
    </row>
    <row r="6" spans="1:43" s="60" customFormat="1" ht="18" x14ac:dyDescent="0.25">
      <c r="A6" s="412"/>
      <c r="B6" s="413"/>
      <c r="C6" s="413"/>
      <c r="D6" s="412"/>
      <c r="E6" s="412"/>
      <c r="F6" s="413"/>
      <c r="G6" s="413"/>
      <c r="H6" s="412"/>
      <c r="I6" s="412"/>
      <c r="J6" s="32" t="s">
        <v>289</v>
      </c>
      <c r="K6" s="32"/>
      <c r="L6" s="51"/>
      <c r="M6" s="203">
        <f>SUM(M7)</f>
        <v>129447.27</v>
      </c>
      <c r="N6" s="284"/>
      <c r="O6" s="59"/>
      <c r="P6" s="98"/>
      <c r="Q6" s="59">
        <f>SUM(Q7)</f>
        <v>300</v>
      </c>
      <c r="R6" s="285"/>
      <c r="S6" s="32"/>
      <c r="T6" s="101"/>
      <c r="U6" s="148"/>
      <c r="V6" s="205"/>
      <c r="W6" s="147">
        <f>SUM(W7)</f>
        <v>1</v>
      </c>
      <c r="X6" s="147">
        <f>SUM(X7)</f>
        <v>1</v>
      </c>
      <c r="Y6" s="148"/>
      <c r="Z6" s="147"/>
      <c r="AA6" s="414"/>
      <c r="AB6" s="414"/>
      <c r="AC6" s="415"/>
      <c r="AD6" s="415"/>
      <c r="AE6" s="415"/>
      <c r="AF6" s="415"/>
      <c r="AG6" s="415"/>
      <c r="AH6" s="415"/>
    </row>
    <row r="7" spans="1:43" s="60" customFormat="1" ht="38.25" x14ac:dyDescent="0.25">
      <c r="A7" s="666" t="s">
        <v>835</v>
      </c>
      <c r="B7" s="590" t="s">
        <v>300</v>
      </c>
      <c r="C7" s="697" t="s">
        <v>285</v>
      </c>
      <c r="D7" s="664" t="s">
        <v>194</v>
      </c>
      <c r="E7" s="649" t="s">
        <v>291</v>
      </c>
      <c r="F7" s="696" t="s">
        <v>374</v>
      </c>
      <c r="G7" s="695" t="s">
        <v>289</v>
      </c>
      <c r="H7" s="694" t="s">
        <v>365</v>
      </c>
      <c r="I7" s="684">
        <v>2011</v>
      </c>
      <c r="J7" s="589" t="s">
        <v>373</v>
      </c>
      <c r="K7" s="727" t="s">
        <v>303</v>
      </c>
      <c r="L7" s="727" t="s">
        <v>303</v>
      </c>
      <c r="M7" s="640">
        <v>129447.27</v>
      </c>
      <c r="N7" s="596"/>
      <c r="O7" s="726">
        <v>1</v>
      </c>
      <c r="P7" s="725"/>
      <c r="Q7" s="724">
        <v>300</v>
      </c>
      <c r="R7" s="723"/>
      <c r="S7" s="643" t="s">
        <v>372</v>
      </c>
      <c r="T7" s="641">
        <v>0.91</v>
      </c>
      <c r="U7" s="687">
        <v>40822</v>
      </c>
      <c r="V7" s="693">
        <v>40838</v>
      </c>
      <c r="W7" s="692">
        <v>1</v>
      </c>
      <c r="X7" s="692">
        <v>1</v>
      </c>
      <c r="Y7" s="674">
        <v>41183</v>
      </c>
      <c r="Z7" s="691"/>
      <c r="AA7" s="690"/>
      <c r="AB7" s="689" t="s">
        <v>371</v>
      </c>
      <c r="AC7" s="684" t="s">
        <v>370</v>
      </c>
      <c r="AD7" s="688" t="s">
        <v>369</v>
      </c>
      <c r="AE7" s="687">
        <v>40798</v>
      </c>
      <c r="AF7" s="686" t="s">
        <v>287</v>
      </c>
      <c r="AG7" s="685" t="s">
        <v>287</v>
      </c>
      <c r="AH7" s="684" t="s">
        <v>368</v>
      </c>
      <c r="AI7" s="129"/>
      <c r="AJ7" s="129"/>
      <c r="AK7" s="129"/>
      <c r="AL7" s="129"/>
      <c r="AM7" s="129"/>
      <c r="AN7" s="129"/>
      <c r="AO7" s="129"/>
      <c r="AP7" s="129"/>
      <c r="AQ7" s="129"/>
    </row>
    <row r="8" spans="1:43" s="60" customFormat="1" ht="18" x14ac:dyDescent="0.25">
      <c r="A8" s="412"/>
      <c r="B8" s="413"/>
      <c r="C8" s="413"/>
      <c r="D8" s="412"/>
      <c r="E8" s="412"/>
      <c r="F8" s="413"/>
      <c r="G8" s="413"/>
      <c r="H8" s="412"/>
      <c r="I8" s="412"/>
      <c r="J8" s="32" t="s">
        <v>681</v>
      </c>
      <c r="K8" s="32"/>
      <c r="L8" s="51"/>
      <c r="M8" s="203">
        <f>SUM(M9)</f>
        <v>350000</v>
      </c>
      <c r="N8" s="284"/>
      <c r="O8" s="59"/>
      <c r="P8" s="98"/>
      <c r="Q8" s="59">
        <f>SUM(Q9)</f>
        <v>1380</v>
      </c>
      <c r="R8" s="285"/>
      <c r="S8" s="32"/>
      <c r="T8" s="101"/>
      <c r="U8" s="148"/>
      <c r="V8" s="205"/>
      <c r="W8" s="147">
        <f>SUM(W9)</f>
        <v>1</v>
      </c>
      <c r="X8" s="147">
        <f>SUM(X9)</f>
        <v>1</v>
      </c>
      <c r="Y8" s="148"/>
      <c r="Z8" s="147"/>
      <c r="AA8" s="414"/>
      <c r="AB8" s="414"/>
      <c r="AC8" s="415"/>
      <c r="AD8" s="415"/>
      <c r="AE8" s="415"/>
      <c r="AF8" s="415"/>
      <c r="AG8" s="415"/>
      <c r="AH8" s="415"/>
      <c r="AN8" s="129"/>
      <c r="AO8" s="129"/>
      <c r="AP8" s="129"/>
      <c r="AQ8" s="129"/>
    </row>
    <row r="9" spans="1:43" s="129" customFormat="1" ht="63" x14ac:dyDescent="0.25">
      <c r="A9" s="740" t="s">
        <v>838</v>
      </c>
      <c r="B9" s="590" t="s">
        <v>300</v>
      </c>
      <c r="C9" s="683" t="s">
        <v>285</v>
      </c>
      <c r="D9" s="682" t="s">
        <v>194</v>
      </c>
      <c r="E9" s="649" t="s">
        <v>291</v>
      </c>
      <c r="F9" s="681" t="s">
        <v>367</v>
      </c>
      <c r="G9" s="680" t="s">
        <v>681</v>
      </c>
      <c r="H9" s="679" t="s">
        <v>365</v>
      </c>
      <c r="I9" s="678">
        <v>2011</v>
      </c>
      <c r="J9" s="589" t="s">
        <v>304</v>
      </c>
      <c r="K9" s="591" t="s">
        <v>290</v>
      </c>
      <c r="L9" s="591" t="s">
        <v>498</v>
      </c>
      <c r="M9" s="640">
        <v>350000</v>
      </c>
      <c r="N9" s="596"/>
      <c r="O9" s="1037">
        <v>1</v>
      </c>
      <c r="P9" s="725"/>
      <c r="Q9" s="594">
        <v>1380</v>
      </c>
      <c r="R9" s="723"/>
      <c r="S9" s="643" t="s">
        <v>364</v>
      </c>
      <c r="T9" s="641">
        <v>0.7</v>
      </c>
      <c r="U9" s="677">
        <v>40850</v>
      </c>
      <c r="V9" s="676">
        <v>40911</v>
      </c>
      <c r="W9" s="675">
        <v>1</v>
      </c>
      <c r="X9" s="675">
        <v>1</v>
      </c>
      <c r="Y9" s="674">
        <v>41183</v>
      </c>
      <c r="Z9" s="740"/>
      <c r="AA9" s="673"/>
      <c r="AB9" s="1102" t="s">
        <v>854</v>
      </c>
      <c r="AC9" s="672" t="s">
        <v>363</v>
      </c>
      <c r="AD9" s="671" t="s">
        <v>362</v>
      </c>
      <c r="AE9" s="670">
        <v>40820</v>
      </c>
      <c r="AF9" s="669" t="s">
        <v>281</v>
      </c>
      <c r="AG9" s="668" t="s">
        <v>281</v>
      </c>
      <c r="AH9" s="667" t="s">
        <v>361</v>
      </c>
    </row>
    <row r="10" spans="1:43" s="129" customFormat="1" x14ac:dyDescent="0.25">
      <c r="A10" s="239"/>
      <c r="B10" s="261"/>
      <c r="C10" s="261"/>
      <c r="D10" s="240"/>
      <c r="E10" s="240"/>
      <c r="F10" s="241"/>
      <c r="G10" s="241"/>
      <c r="H10" s="240"/>
      <c r="I10" s="240"/>
      <c r="J10" s="566" t="s">
        <v>260</v>
      </c>
      <c r="K10" s="267"/>
      <c r="L10" s="267"/>
      <c r="M10" s="314"/>
      <c r="N10" s="315"/>
      <c r="O10" s="342"/>
      <c r="P10" s="315"/>
      <c r="Q10" s="267"/>
      <c r="R10" s="315"/>
      <c r="S10" s="343"/>
      <c r="T10" s="239"/>
      <c r="AB10" s="239"/>
    </row>
    <row r="11" spans="1:43" x14ac:dyDescent="0.25">
      <c r="A11" s="239"/>
      <c r="B11" s="261"/>
      <c r="C11" s="261"/>
      <c r="D11" s="240"/>
      <c r="E11" s="240"/>
      <c r="F11" s="241"/>
      <c r="G11" s="241"/>
      <c r="H11" s="240"/>
      <c r="I11" s="240"/>
      <c r="J11" s="62" t="s">
        <v>831</v>
      </c>
      <c r="K11" s="129"/>
      <c r="L11" s="129"/>
      <c r="M11" s="263"/>
      <c r="N11" s="265"/>
      <c r="O11" s="341"/>
      <c r="P11" s="265"/>
      <c r="Q11" s="129"/>
      <c r="R11" s="265"/>
      <c r="S11" s="60"/>
      <c r="T11" s="239"/>
      <c r="U11" s="129"/>
      <c r="V11" s="129"/>
      <c r="W11" s="129"/>
      <c r="X11" s="129"/>
      <c r="Y11" s="129"/>
      <c r="Z11" s="129"/>
      <c r="AA11" s="129"/>
      <c r="AB11" s="239"/>
      <c r="AC11" s="129"/>
      <c r="AD11" s="129"/>
      <c r="AE11" s="129"/>
      <c r="AF11" s="129"/>
      <c r="AG11" s="129"/>
      <c r="AH11" s="129"/>
      <c r="AI11" s="129"/>
      <c r="AJ11" s="129"/>
      <c r="AK11" s="129"/>
      <c r="AL11" s="129"/>
      <c r="AM11" s="129"/>
    </row>
    <row r="12" spans="1:43" s="129" customFormat="1" x14ac:dyDescent="0.25">
      <c r="A12" s="109"/>
      <c r="B12" s="110"/>
      <c r="C12" s="110"/>
      <c r="D12" s="111"/>
      <c r="E12" s="111"/>
      <c r="F12" s="112"/>
      <c r="G12" s="112"/>
      <c r="H12" s="111"/>
      <c r="I12" s="111"/>
      <c r="J12" s="58"/>
      <c r="K12" s="58"/>
      <c r="L12" s="58"/>
      <c r="M12" s="65"/>
      <c r="N12" s="66"/>
      <c r="O12" s="67"/>
      <c r="P12" s="66"/>
      <c r="Q12" s="58"/>
      <c r="R12" s="66"/>
      <c r="S12" s="6"/>
      <c r="T12" s="109"/>
      <c r="U12" s="58"/>
      <c r="V12" s="58"/>
      <c r="W12" s="58"/>
      <c r="X12" s="58"/>
      <c r="Y12" s="58"/>
      <c r="Z12" s="58"/>
      <c r="AA12" s="58"/>
      <c r="AB12" s="109"/>
      <c r="AC12" s="58"/>
      <c r="AD12" s="58"/>
      <c r="AE12" s="58"/>
      <c r="AF12" s="58"/>
      <c r="AG12" s="58"/>
      <c r="AH12" s="58"/>
      <c r="AI12" s="58"/>
      <c r="AJ12" s="58"/>
      <c r="AK12" s="58"/>
      <c r="AL12" s="58"/>
      <c r="AM12" s="58"/>
    </row>
    <row r="13" spans="1:43" s="129" customFormat="1" x14ac:dyDescent="0.25">
      <c r="A13" s="239"/>
      <c r="B13" s="261"/>
      <c r="C13" s="261"/>
      <c r="D13" s="240"/>
      <c r="E13" s="240"/>
      <c r="F13" s="241"/>
      <c r="G13" s="241"/>
      <c r="H13" s="240"/>
      <c r="I13" s="240"/>
      <c r="M13" s="263"/>
      <c r="N13" s="265"/>
      <c r="O13" s="341"/>
      <c r="P13" s="265"/>
      <c r="R13" s="265"/>
      <c r="S13" s="60"/>
      <c r="T13" s="239"/>
      <c r="AB13" s="239"/>
    </row>
    <row r="14" spans="1:43" x14ac:dyDescent="0.25">
      <c r="A14" s="239"/>
      <c r="B14" s="261"/>
      <c r="C14" s="261"/>
      <c r="D14" s="240"/>
      <c r="E14" s="240"/>
      <c r="F14" s="241"/>
      <c r="G14" s="241"/>
      <c r="H14" s="240"/>
      <c r="I14" s="240"/>
      <c r="J14" s="129"/>
      <c r="K14" s="129"/>
      <c r="L14" s="129"/>
      <c r="M14" s="263"/>
      <c r="N14" s="265"/>
      <c r="O14" s="341"/>
      <c r="P14" s="265"/>
      <c r="Q14" s="129"/>
      <c r="R14" s="265"/>
      <c r="S14" s="60"/>
      <c r="T14" s="239"/>
      <c r="U14" s="129"/>
      <c r="V14" s="129"/>
      <c r="W14" s="129"/>
      <c r="X14" s="129"/>
      <c r="Y14" s="129"/>
      <c r="Z14" s="129"/>
      <c r="AA14" s="129"/>
      <c r="AB14" s="239"/>
      <c r="AC14" s="129"/>
      <c r="AD14" s="129"/>
      <c r="AE14" s="129"/>
      <c r="AF14" s="129"/>
      <c r="AG14" s="129"/>
      <c r="AH14" s="129"/>
      <c r="AI14" s="129"/>
      <c r="AJ14" s="129"/>
      <c r="AK14" s="129"/>
      <c r="AL14" s="129"/>
      <c r="AM14" s="129"/>
    </row>
    <row r="15" spans="1:43" ht="23.25" x14ac:dyDescent="0.35">
      <c r="A15" s="109"/>
      <c r="B15" s="110"/>
      <c r="C15" s="110"/>
      <c r="D15" s="111"/>
      <c r="E15" s="111"/>
      <c r="F15" s="112"/>
      <c r="G15" s="112"/>
      <c r="H15" s="111"/>
      <c r="I15" s="111"/>
      <c r="J15" s="541"/>
      <c r="T15" s="109"/>
      <c r="AB15" s="109"/>
    </row>
    <row r="16" spans="1:43" s="129" customFormat="1" x14ac:dyDescent="0.25">
      <c r="A16" s="109"/>
      <c r="B16" s="110"/>
      <c r="C16" s="110"/>
      <c r="D16" s="111"/>
      <c r="E16" s="111"/>
      <c r="F16" s="112"/>
      <c r="G16" s="112"/>
      <c r="H16" s="111"/>
      <c r="I16" s="111"/>
      <c r="J16" s="58"/>
      <c r="K16" s="58"/>
      <c r="L16" s="58"/>
      <c r="M16" s="65"/>
      <c r="N16" s="66"/>
      <c r="O16" s="67"/>
      <c r="P16" s="66"/>
      <c r="Q16" s="58"/>
      <c r="R16" s="66"/>
      <c r="S16" s="6"/>
      <c r="T16" s="109"/>
      <c r="U16" s="58"/>
      <c r="V16" s="58"/>
      <c r="W16" s="58"/>
      <c r="X16" s="58"/>
      <c r="Y16" s="58"/>
      <c r="Z16" s="58"/>
      <c r="AA16" s="58"/>
      <c r="AB16" s="109"/>
      <c r="AC16" s="58"/>
      <c r="AD16" s="58"/>
      <c r="AE16" s="58"/>
      <c r="AF16" s="58"/>
      <c r="AG16" s="58"/>
      <c r="AH16" s="58"/>
      <c r="AI16" s="58"/>
      <c r="AJ16" s="58"/>
      <c r="AK16" s="58"/>
      <c r="AL16" s="58"/>
      <c r="AM16" s="58"/>
    </row>
    <row r="17" spans="1:39" s="129" customFormat="1" x14ac:dyDescent="0.25">
      <c r="A17" s="239"/>
      <c r="B17" s="261"/>
      <c r="C17" s="261"/>
      <c r="D17" s="240"/>
      <c r="E17" s="240"/>
      <c r="F17" s="241"/>
      <c r="G17" s="241"/>
      <c r="H17" s="240"/>
      <c r="I17" s="240"/>
      <c r="M17" s="263"/>
      <c r="N17" s="265"/>
      <c r="O17" s="341"/>
      <c r="P17" s="265"/>
      <c r="R17" s="265"/>
      <c r="S17" s="60"/>
      <c r="T17" s="239"/>
      <c r="AB17" s="239"/>
    </row>
    <row r="18" spans="1:39" x14ac:dyDescent="0.25">
      <c r="A18" s="239"/>
      <c r="B18" s="261"/>
      <c r="C18" s="261"/>
      <c r="D18" s="240"/>
      <c r="E18" s="240"/>
      <c r="F18" s="241"/>
      <c r="G18" s="241"/>
      <c r="H18" s="240"/>
      <c r="I18" s="240"/>
      <c r="J18" s="129"/>
      <c r="K18" s="129"/>
      <c r="L18" s="129"/>
      <c r="M18" s="263"/>
      <c r="N18" s="265"/>
      <c r="O18" s="341"/>
      <c r="P18" s="265"/>
      <c r="Q18" s="129"/>
      <c r="R18" s="265"/>
      <c r="S18" s="60"/>
      <c r="T18" s="239"/>
      <c r="U18" s="129"/>
      <c r="V18" s="129"/>
      <c r="W18" s="129"/>
      <c r="X18" s="129"/>
      <c r="Y18" s="129"/>
      <c r="Z18" s="129"/>
      <c r="AA18" s="129"/>
      <c r="AB18" s="239"/>
      <c r="AC18" s="129"/>
      <c r="AD18" s="129"/>
      <c r="AE18" s="129"/>
      <c r="AF18" s="129"/>
      <c r="AG18" s="129"/>
      <c r="AH18" s="129"/>
      <c r="AI18" s="129"/>
      <c r="AJ18" s="129"/>
      <c r="AK18" s="129"/>
      <c r="AL18" s="129"/>
      <c r="AM18" s="129"/>
    </row>
    <row r="19" spans="1:39" x14ac:dyDescent="0.25">
      <c r="A19" s="109"/>
      <c r="B19" s="110"/>
      <c r="C19" s="110"/>
      <c r="D19" s="111"/>
      <c r="E19" s="111"/>
      <c r="F19" s="112"/>
      <c r="G19" s="112"/>
      <c r="H19" s="111"/>
      <c r="I19" s="111"/>
      <c r="T19" s="109"/>
      <c r="AB19" s="109"/>
    </row>
    <row r="20" spans="1:39" s="129" customFormat="1" x14ac:dyDescent="0.25">
      <c r="A20" s="109"/>
      <c r="B20" s="110"/>
      <c r="C20" s="110"/>
      <c r="D20" s="111"/>
      <c r="E20" s="111"/>
      <c r="F20" s="112"/>
      <c r="G20" s="112"/>
      <c r="H20" s="111"/>
      <c r="I20" s="111"/>
      <c r="J20" s="58"/>
      <c r="K20" s="58"/>
      <c r="L20" s="58"/>
      <c r="M20" s="65"/>
      <c r="N20" s="66"/>
      <c r="O20" s="67"/>
      <c r="P20" s="66"/>
      <c r="Q20" s="58"/>
      <c r="R20" s="66"/>
      <c r="S20" s="6"/>
      <c r="T20" s="109"/>
      <c r="U20" s="58"/>
      <c r="V20" s="58"/>
      <c r="W20" s="58"/>
      <c r="X20" s="58"/>
      <c r="Y20" s="58"/>
      <c r="Z20" s="58"/>
      <c r="AA20" s="58"/>
      <c r="AB20" s="109"/>
      <c r="AC20" s="58"/>
      <c r="AD20" s="58"/>
      <c r="AE20" s="58"/>
      <c r="AF20" s="58"/>
      <c r="AG20" s="58"/>
      <c r="AH20" s="58"/>
      <c r="AI20" s="58"/>
      <c r="AJ20" s="58"/>
      <c r="AK20" s="58"/>
      <c r="AL20" s="58"/>
      <c r="AM20" s="58"/>
    </row>
    <row r="21" spans="1:39" x14ac:dyDescent="0.25">
      <c r="A21" s="239"/>
      <c r="B21" s="60"/>
      <c r="C21" s="60"/>
      <c r="D21" s="240"/>
      <c r="E21" s="240"/>
      <c r="F21" s="241"/>
      <c r="G21" s="241"/>
      <c r="H21" s="240"/>
      <c r="I21" s="240"/>
      <c r="J21" s="129"/>
      <c r="K21" s="129"/>
      <c r="L21" s="129"/>
      <c r="M21" s="263"/>
      <c r="N21" s="265"/>
      <c r="O21" s="341"/>
      <c r="P21" s="265"/>
      <c r="Q21" s="129"/>
      <c r="R21" s="265"/>
      <c r="S21" s="60"/>
      <c r="T21" s="239"/>
      <c r="U21" s="129"/>
      <c r="V21" s="129"/>
      <c r="W21" s="129"/>
      <c r="X21" s="129"/>
      <c r="Y21" s="129"/>
      <c r="Z21" s="129"/>
      <c r="AA21" s="129"/>
      <c r="AB21" s="239"/>
      <c r="AC21" s="129"/>
      <c r="AD21" s="129"/>
      <c r="AE21" s="129"/>
      <c r="AF21" s="129"/>
      <c r="AG21" s="129"/>
      <c r="AH21" s="129"/>
      <c r="AI21" s="129"/>
      <c r="AJ21" s="129"/>
      <c r="AK21" s="129"/>
      <c r="AL21" s="129"/>
      <c r="AM21" s="129"/>
    </row>
    <row r="22" spans="1:39" x14ac:dyDescent="0.25">
      <c r="A22" s="109"/>
      <c r="B22" s="6"/>
      <c r="C22" s="6"/>
      <c r="D22" s="111"/>
      <c r="E22" s="111"/>
      <c r="F22" s="112"/>
      <c r="G22" s="112"/>
      <c r="H22" s="111"/>
      <c r="I22" s="111"/>
      <c r="T22" s="109"/>
      <c r="AB22" s="109"/>
    </row>
    <row r="23" spans="1:39" s="129" customFormat="1" x14ac:dyDescent="0.25">
      <c r="A23" s="109"/>
      <c r="B23" s="6"/>
      <c r="C23" s="6"/>
      <c r="D23" s="111"/>
      <c r="E23" s="111"/>
      <c r="F23" s="112"/>
      <c r="G23" s="112"/>
      <c r="H23" s="111"/>
      <c r="I23" s="111"/>
      <c r="J23" s="58"/>
      <c r="K23" s="58"/>
      <c r="L23" s="58"/>
      <c r="M23" s="65"/>
      <c r="N23" s="66"/>
      <c r="O23" s="67"/>
      <c r="P23" s="66"/>
      <c r="Q23" s="58"/>
      <c r="R23" s="66"/>
      <c r="S23" s="6"/>
      <c r="T23" s="109"/>
      <c r="U23" s="58"/>
      <c r="V23" s="58"/>
      <c r="W23" s="58"/>
      <c r="X23" s="58"/>
      <c r="Y23" s="58"/>
      <c r="Z23" s="58"/>
      <c r="AA23" s="58"/>
      <c r="AB23" s="109"/>
      <c r="AC23" s="58"/>
      <c r="AD23" s="58"/>
      <c r="AE23" s="58"/>
      <c r="AF23" s="58"/>
      <c r="AG23" s="58"/>
      <c r="AH23" s="58"/>
      <c r="AI23" s="58"/>
      <c r="AJ23" s="58"/>
      <c r="AK23" s="58"/>
      <c r="AL23" s="58"/>
      <c r="AM23" s="58"/>
    </row>
    <row r="24" spans="1:39" x14ac:dyDescent="0.25">
      <c r="A24" s="239"/>
      <c r="B24" s="60"/>
      <c r="C24" s="60"/>
      <c r="D24" s="240"/>
      <c r="E24" s="240"/>
      <c r="F24" s="241"/>
      <c r="G24" s="241"/>
      <c r="H24" s="240"/>
      <c r="I24" s="240"/>
      <c r="J24" s="129"/>
      <c r="K24" s="129"/>
      <c r="L24" s="129"/>
      <c r="M24" s="263"/>
      <c r="N24" s="265"/>
      <c r="O24" s="341"/>
      <c r="P24" s="265"/>
      <c r="Q24" s="129"/>
      <c r="R24" s="265"/>
      <c r="S24" s="60"/>
      <c r="T24" s="239"/>
      <c r="U24" s="129"/>
      <c r="V24" s="129"/>
      <c r="W24" s="129"/>
      <c r="X24" s="129"/>
      <c r="Y24" s="129"/>
      <c r="Z24" s="129"/>
      <c r="AA24" s="129"/>
      <c r="AB24" s="239"/>
      <c r="AC24" s="129"/>
      <c r="AD24" s="129"/>
      <c r="AE24" s="129"/>
      <c r="AF24" s="129"/>
      <c r="AG24" s="129"/>
      <c r="AH24" s="129"/>
      <c r="AI24" s="129"/>
      <c r="AJ24" s="129"/>
      <c r="AK24" s="129"/>
      <c r="AL24" s="129"/>
      <c r="AM24" s="129"/>
    </row>
    <row r="25" spans="1:39" x14ac:dyDescent="0.25">
      <c r="A25" s="109"/>
      <c r="B25" s="6"/>
      <c r="C25" s="6"/>
      <c r="D25" s="111"/>
      <c r="E25" s="111"/>
      <c r="F25" s="112"/>
      <c r="G25" s="112"/>
      <c r="H25" s="111"/>
      <c r="I25" s="111"/>
      <c r="T25" s="109"/>
      <c r="AB25" s="109"/>
    </row>
    <row r="26" spans="1:39" s="129" customFormat="1" x14ac:dyDescent="0.25">
      <c r="A26" s="109"/>
      <c r="B26" s="6"/>
      <c r="C26" s="6"/>
      <c r="D26" s="111"/>
      <c r="E26" s="111"/>
      <c r="F26" s="112"/>
      <c r="G26" s="112"/>
      <c r="H26" s="111"/>
      <c r="I26" s="111"/>
      <c r="J26" s="58"/>
      <c r="K26" s="58"/>
      <c r="L26" s="58"/>
      <c r="M26" s="65"/>
      <c r="N26" s="66"/>
      <c r="O26" s="67"/>
      <c r="P26" s="66"/>
      <c r="Q26" s="58"/>
      <c r="R26" s="66"/>
      <c r="S26" s="6"/>
      <c r="T26" s="109"/>
      <c r="U26" s="58"/>
      <c r="V26" s="58"/>
      <c r="W26" s="58"/>
      <c r="X26" s="58"/>
      <c r="Y26" s="58"/>
      <c r="Z26" s="58"/>
      <c r="AA26" s="58"/>
      <c r="AB26" s="109"/>
      <c r="AC26" s="58"/>
      <c r="AD26" s="58"/>
      <c r="AE26" s="58"/>
      <c r="AF26" s="58"/>
      <c r="AG26" s="58"/>
      <c r="AH26" s="58"/>
      <c r="AI26" s="58"/>
      <c r="AJ26" s="58"/>
      <c r="AK26" s="58"/>
      <c r="AL26" s="58"/>
      <c r="AM26" s="58"/>
    </row>
    <row r="27" spans="1:39" x14ac:dyDescent="0.25">
      <c r="A27" s="239"/>
      <c r="B27" s="60"/>
      <c r="C27" s="60"/>
      <c r="D27" s="240"/>
      <c r="E27" s="240"/>
      <c r="F27" s="241"/>
      <c r="G27" s="241"/>
      <c r="H27" s="240"/>
      <c r="I27" s="240"/>
      <c r="J27" s="129"/>
      <c r="K27" s="129"/>
      <c r="L27" s="129"/>
      <c r="M27" s="263"/>
      <c r="N27" s="265"/>
      <c r="O27" s="341"/>
      <c r="P27" s="265"/>
      <c r="Q27" s="129"/>
      <c r="R27" s="265"/>
      <c r="S27" s="60"/>
      <c r="T27" s="239"/>
      <c r="U27" s="129"/>
      <c r="V27" s="129"/>
      <c r="W27" s="129"/>
      <c r="X27" s="129"/>
      <c r="Y27" s="129"/>
      <c r="Z27" s="129"/>
      <c r="AA27" s="129"/>
      <c r="AB27" s="239"/>
      <c r="AC27" s="129"/>
      <c r="AD27" s="129"/>
      <c r="AE27" s="129"/>
      <c r="AF27" s="129"/>
      <c r="AG27" s="129"/>
      <c r="AH27" s="129"/>
      <c r="AI27" s="129"/>
      <c r="AJ27" s="129"/>
      <c r="AK27" s="129"/>
      <c r="AL27" s="129"/>
      <c r="AM27" s="129"/>
    </row>
    <row r="28" spans="1:39" x14ac:dyDescent="0.25">
      <c r="A28" s="109"/>
      <c r="B28" s="6"/>
      <c r="C28" s="6"/>
      <c r="D28" s="111"/>
      <c r="E28" s="111"/>
      <c r="F28" s="112"/>
      <c r="G28" s="112"/>
      <c r="H28" s="111"/>
      <c r="I28" s="111"/>
      <c r="T28" s="109"/>
      <c r="AB28" s="109"/>
    </row>
    <row r="29" spans="1:39" s="129" customFormat="1" x14ac:dyDescent="0.25">
      <c r="A29" s="109"/>
      <c r="B29" s="6"/>
      <c r="C29" s="6"/>
      <c r="D29" s="111"/>
      <c r="E29" s="111"/>
      <c r="F29" s="112"/>
      <c r="G29" s="112"/>
      <c r="H29" s="111"/>
      <c r="I29" s="111"/>
      <c r="J29" s="58"/>
      <c r="K29" s="58"/>
      <c r="L29" s="58"/>
      <c r="M29" s="65"/>
      <c r="N29" s="66"/>
      <c r="O29" s="67"/>
      <c r="P29" s="66"/>
      <c r="Q29" s="58"/>
      <c r="R29" s="66"/>
      <c r="S29" s="6"/>
      <c r="T29" s="109"/>
      <c r="U29" s="58"/>
      <c r="V29" s="58"/>
      <c r="W29" s="58"/>
      <c r="X29" s="58"/>
      <c r="Y29" s="58"/>
      <c r="Z29" s="58"/>
      <c r="AA29" s="58"/>
      <c r="AB29" s="109"/>
      <c r="AC29" s="58"/>
      <c r="AD29" s="58"/>
      <c r="AE29" s="58"/>
      <c r="AF29" s="58"/>
      <c r="AG29" s="58"/>
      <c r="AH29" s="58"/>
      <c r="AI29" s="58"/>
      <c r="AJ29" s="58"/>
      <c r="AK29" s="58"/>
      <c r="AL29" s="58"/>
      <c r="AM29" s="58"/>
    </row>
    <row r="30" spans="1:39" x14ac:dyDescent="0.25">
      <c r="A30" s="239"/>
      <c r="B30" s="60"/>
      <c r="C30" s="60"/>
      <c r="D30" s="240"/>
      <c r="E30" s="240"/>
      <c r="F30" s="241"/>
      <c r="G30" s="241"/>
      <c r="H30" s="240"/>
      <c r="I30" s="240"/>
      <c r="J30" s="129"/>
      <c r="K30" s="129"/>
      <c r="L30" s="129"/>
      <c r="M30" s="263"/>
      <c r="N30" s="265"/>
      <c r="O30" s="341"/>
      <c r="P30" s="265"/>
      <c r="Q30" s="129"/>
      <c r="R30" s="265"/>
      <c r="S30" s="60"/>
      <c r="T30" s="239"/>
      <c r="U30" s="129"/>
      <c r="V30" s="129"/>
      <c r="W30" s="129"/>
      <c r="X30" s="129"/>
      <c r="Y30" s="129"/>
      <c r="Z30" s="129"/>
      <c r="AA30" s="129"/>
      <c r="AB30" s="239"/>
      <c r="AC30" s="129"/>
      <c r="AD30" s="129"/>
      <c r="AE30" s="129"/>
      <c r="AF30" s="129"/>
      <c r="AG30" s="129"/>
      <c r="AH30" s="129"/>
      <c r="AI30" s="129"/>
      <c r="AJ30" s="129"/>
      <c r="AK30" s="129"/>
      <c r="AL30" s="129"/>
      <c r="AM30" s="129"/>
    </row>
    <row r="31" spans="1:39" x14ac:dyDescent="0.25">
      <c r="A31" s="109"/>
      <c r="B31" s="6"/>
      <c r="C31" s="6"/>
      <c r="D31" s="111"/>
      <c r="E31" s="111"/>
      <c r="F31" s="112"/>
      <c r="G31" s="112"/>
      <c r="H31" s="111"/>
      <c r="I31" s="111"/>
      <c r="T31" s="109"/>
      <c r="AB31" s="109"/>
    </row>
    <row r="32" spans="1:39" s="129" customFormat="1" x14ac:dyDescent="0.25">
      <c r="A32" s="109"/>
      <c r="B32" s="6"/>
      <c r="C32" s="6"/>
      <c r="D32" s="111"/>
      <c r="E32" s="111"/>
      <c r="F32" s="112"/>
      <c r="G32" s="112"/>
      <c r="H32" s="111"/>
      <c r="I32" s="111"/>
      <c r="J32" s="58"/>
      <c r="K32" s="58"/>
      <c r="L32" s="58"/>
      <c r="M32" s="65"/>
      <c r="N32" s="66"/>
      <c r="O32" s="67"/>
      <c r="P32" s="66"/>
      <c r="Q32" s="58"/>
      <c r="R32" s="66"/>
      <c r="S32" s="6"/>
      <c r="T32" s="109"/>
      <c r="U32" s="58"/>
      <c r="V32" s="58"/>
      <c r="W32" s="58"/>
      <c r="X32" s="58"/>
      <c r="Y32" s="58"/>
      <c r="Z32" s="58"/>
      <c r="AA32" s="58"/>
      <c r="AB32" s="109"/>
      <c r="AC32" s="58"/>
      <c r="AD32" s="58"/>
      <c r="AE32" s="58"/>
      <c r="AF32" s="58"/>
      <c r="AG32" s="58"/>
      <c r="AH32" s="58"/>
      <c r="AI32" s="58"/>
      <c r="AJ32" s="58"/>
      <c r="AK32" s="58"/>
      <c r="AL32" s="58"/>
      <c r="AM32" s="58"/>
    </row>
    <row r="33" spans="1:39" x14ac:dyDescent="0.25">
      <c r="A33" s="239"/>
      <c r="B33" s="60"/>
      <c r="C33" s="60"/>
      <c r="D33" s="240"/>
      <c r="E33" s="240"/>
      <c r="F33" s="241"/>
      <c r="G33" s="241"/>
      <c r="H33" s="240"/>
      <c r="I33" s="240"/>
      <c r="J33" s="129"/>
      <c r="K33" s="129"/>
      <c r="L33" s="129"/>
      <c r="M33" s="263"/>
      <c r="N33" s="265"/>
      <c r="O33" s="341"/>
      <c r="P33" s="265"/>
      <c r="Q33" s="129"/>
      <c r="R33" s="265"/>
      <c r="S33" s="60"/>
      <c r="T33" s="239"/>
      <c r="U33" s="129"/>
      <c r="V33" s="129"/>
      <c r="W33" s="129"/>
      <c r="X33" s="129"/>
      <c r="Y33" s="129"/>
      <c r="Z33" s="129"/>
      <c r="AA33" s="129"/>
      <c r="AB33" s="239"/>
      <c r="AC33" s="129"/>
      <c r="AD33" s="129"/>
      <c r="AE33" s="129"/>
      <c r="AF33" s="129"/>
      <c r="AG33" s="129"/>
      <c r="AH33" s="129"/>
      <c r="AI33" s="129"/>
      <c r="AJ33" s="129"/>
      <c r="AK33" s="129"/>
      <c r="AL33" s="129"/>
      <c r="AM33" s="129"/>
    </row>
    <row r="34" spans="1:39" x14ac:dyDescent="0.25">
      <c r="A34" s="109"/>
      <c r="B34" s="6"/>
      <c r="C34" s="6"/>
      <c r="D34" s="111"/>
      <c r="E34" s="111"/>
      <c r="F34" s="112"/>
      <c r="G34" s="112"/>
      <c r="H34" s="111"/>
      <c r="I34" s="111"/>
      <c r="T34" s="109"/>
      <c r="AB34" s="109"/>
    </row>
    <row r="35" spans="1:39" x14ac:dyDescent="0.25">
      <c r="A35" s="109"/>
      <c r="B35" s="6"/>
      <c r="C35" s="6"/>
      <c r="D35" s="111"/>
      <c r="E35" s="111"/>
      <c r="F35" s="112"/>
      <c r="G35" s="112"/>
      <c r="H35" s="111"/>
      <c r="I35" s="111"/>
      <c r="T35" s="109"/>
      <c r="AB35" s="109"/>
    </row>
    <row r="36" spans="1:39" x14ac:dyDescent="0.25">
      <c r="A36" s="109"/>
      <c r="B36" s="6"/>
      <c r="C36" s="6"/>
      <c r="D36" s="111"/>
      <c r="E36" s="111"/>
      <c r="F36" s="112"/>
      <c r="G36" s="112"/>
      <c r="H36" s="111"/>
      <c r="I36" s="111"/>
      <c r="T36" s="109"/>
      <c r="AB36" s="109"/>
    </row>
    <row r="37" spans="1:39" x14ac:dyDescent="0.25">
      <c r="A37" s="109"/>
      <c r="B37" s="6"/>
      <c r="C37" s="6"/>
      <c r="D37" s="111"/>
      <c r="E37" s="111"/>
      <c r="F37" s="112"/>
      <c r="G37" s="112"/>
      <c r="H37" s="111"/>
      <c r="I37" s="111"/>
      <c r="T37" s="109"/>
      <c r="AB37" s="109"/>
    </row>
    <row r="38" spans="1:39" x14ac:dyDescent="0.25">
      <c r="A38" s="109"/>
      <c r="B38" s="6"/>
      <c r="C38" s="6"/>
      <c r="D38" s="111"/>
      <c r="E38" s="111"/>
      <c r="F38" s="112"/>
      <c r="G38" s="112"/>
      <c r="H38" s="111"/>
      <c r="I38" s="111"/>
      <c r="T38" s="109"/>
      <c r="AB38" s="109"/>
    </row>
    <row r="39" spans="1:39" x14ac:dyDescent="0.25">
      <c r="A39" s="109"/>
      <c r="B39" s="6"/>
      <c r="C39" s="6"/>
      <c r="D39" s="111"/>
      <c r="E39" s="111"/>
      <c r="F39" s="112"/>
      <c r="G39" s="112"/>
      <c r="H39" s="111"/>
      <c r="I39" s="111"/>
      <c r="T39" s="109"/>
      <c r="AB39" s="109"/>
    </row>
    <row r="40" spans="1:39" x14ac:dyDescent="0.25">
      <c r="A40" s="109"/>
      <c r="B40" s="6"/>
      <c r="C40" s="6"/>
      <c r="D40" s="6"/>
      <c r="E40" s="111"/>
      <c r="F40" s="112"/>
      <c r="G40" s="112"/>
      <c r="H40" s="111"/>
      <c r="I40" s="111"/>
      <c r="T40" s="109"/>
      <c r="AB40" s="109"/>
    </row>
    <row r="41" spans="1:39" x14ac:dyDescent="0.25">
      <c r="A41" s="109"/>
      <c r="B41" s="6"/>
      <c r="C41" s="6"/>
      <c r="D41" s="6"/>
      <c r="E41" s="111"/>
      <c r="F41" s="112"/>
      <c r="G41" s="112"/>
      <c r="H41" s="111"/>
      <c r="I41" s="111"/>
      <c r="T41" s="109"/>
      <c r="AB41" s="109"/>
    </row>
    <row r="42" spans="1:39" x14ac:dyDescent="0.25">
      <c r="A42" s="109"/>
      <c r="B42" s="6"/>
      <c r="C42" s="6"/>
      <c r="D42" s="6"/>
      <c r="E42" s="111"/>
      <c r="F42" s="112"/>
      <c r="G42" s="112"/>
      <c r="H42" s="111"/>
      <c r="I42" s="111"/>
      <c r="T42" s="109"/>
      <c r="AB42" s="109"/>
    </row>
    <row r="43" spans="1:39" x14ac:dyDescent="0.25">
      <c r="A43" s="109"/>
      <c r="B43" s="6"/>
      <c r="C43" s="6"/>
      <c r="D43" s="6"/>
      <c r="E43" s="111"/>
      <c r="F43" s="112"/>
      <c r="G43" s="112"/>
      <c r="H43" s="111"/>
      <c r="I43" s="111"/>
      <c r="T43" s="109"/>
      <c r="AB43" s="109"/>
    </row>
    <row r="44" spans="1:39" x14ac:dyDescent="0.25">
      <c r="A44" s="109"/>
      <c r="B44" s="6"/>
      <c r="C44" s="6"/>
      <c r="D44" s="6"/>
      <c r="E44" s="111"/>
      <c r="F44" s="112"/>
      <c r="G44" s="112"/>
      <c r="H44" s="111"/>
      <c r="I44" s="111"/>
      <c r="T44" s="109"/>
      <c r="AB44" s="109"/>
    </row>
    <row r="45" spans="1:39" x14ac:dyDescent="0.25">
      <c r="A45" s="109"/>
      <c r="B45" s="6"/>
      <c r="C45" s="6"/>
      <c r="D45" s="6"/>
      <c r="E45" s="111"/>
      <c r="F45" s="112"/>
      <c r="G45" s="112"/>
      <c r="H45" s="111"/>
      <c r="I45" s="111"/>
      <c r="T45" s="109"/>
      <c r="AB45" s="109"/>
    </row>
    <row r="46" spans="1:39" x14ac:dyDescent="0.25">
      <c r="A46" s="109"/>
      <c r="B46" s="6"/>
      <c r="C46" s="6"/>
      <c r="D46" s="6"/>
      <c r="E46" s="111"/>
      <c r="F46" s="112"/>
      <c r="G46" s="112"/>
      <c r="H46" s="111"/>
      <c r="I46" s="111"/>
      <c r="T46" s="109"/>
      <c r="AB46" s="109"/>
    </row>
    <row r="47" spans="1:39" x14ac:dyDescent="0.25">
      <c r="A47" s="109"/>
      <c r="B47" s="6"/>
      <c r="C47" s="6"/>
      <c r="D47" s="6"/>
      <c r="E47" s="111"/>
      <c r="F47" s="112"/>
      <c r="G47" s="112"/>
      <c r="H47" s="111"/>
      <c r="I47" s="111"/>
      <c r="T47" s="109"/>
      <c r="AB47" s="109"/>
    </row>
    <row r="48" spans="1:39" x14ac:dyDescent="0.25">
      <c r="A48" s="109"/>
      <c r="B48" s="6"/>
      <c r="C48" s="6"/>
      <c r="D48" s="6"/>
      <c r="E48" s="111"/>
      <c r="F48" s="112"/>
      <c r="G48" s="112"/>
      <c r="H48" s="111"/>
      <c r="I48" s="111"/>
      <c r="T48" s="109"/>
      <c r="AB48" s="109"/>
    </row>
    <row r="49" spans="1:28" x14ac:dyDescent="0.25">
      <c r="A49" s="109"/>
      <c r="B49" s="6"/>
      <c r="C49" s="6"/>
      <c r="D49" s="6"/>
      <c r="E49" s="111"/>
      <c r="F49" s="112"/>
      <c r="G49" s="112"/>
      <c r="H49" s="111"/>
      <c r="I49" s="111"/>
      <c r="T49" s="109"/>
      <c r="AB49" s="109"/>
    </row>
    <row r="50" spans="1:28" x14ac:dyDescent="0.25">
      <c r="A50" s="109"/>
      <c r="B50" s="6"/>
      <c r="C50" s="6"/>
      <c r="D50" s="6"/>
      <c r="E50" s="111"/>
      <c r="F50" s="112"/>
      <c r="G50" s="112"/>
      <c r="H50" s="111"/>
      <c r="I50" s="111"/>
      <c r="T50" s="109"/>
      <c r="AB50" s="109"/>
    </row>
    <row r="51" spans="1:28" x14ac:dyDescent="0.25">
      <c r="A51" s="109"/>
      <c r="B51" s="6"/>
      <c r="C51" s="6"/>
      <c r="D51" s="6"/>
      <c r="E51" s="111"/>
      <c r="F51" s="112"/>
      <c r="G51" s="112"/>
      <c r="H51" s="111"/>
      <c r="I51" s="111"/>
      <c r="T51" s="109"/>
      <c r="AB51" s="109"/>
    </row>
    <row r="52" spans="1:28" x14ac:dyDescent="0.25">
      <c r="A52" s="109"/>
      <c r="B52" s="6"/>
      <c r="C52" s="6"/>
      <c r="D52" s="6"/>
      <c r="E52" s="111"/>
      <c r="F52" s="112"/>
      <c r="G52" s="112"/>
      <c r="H52" s="111"/>
      <c r="I52" s="111"/>
      <c r="T52" s="109"/>
      <c r="AB52" s="109"/>
    </row>
    <row r="53" spans="1:28" x14ac:dyDescent="0.25">
      <c r="A53" s="109"/>
      <c r="B53" s="6"/>
      <c r="C53" s="6"/>
      <c r="D53" s="6"/>
      <c r="E53" s="111"/>
      <c r="F53" s="112"/>
      <c r="G53" s="112"/>
      <c r="H53" s="111"/>
      <c r="I53" s="111"/>
      <c r="T53" s="109"/>
      <c r="AB53" s="109"/>
    </row>
    <row r="54" spans="1:28" x14ac:dyDescent="0.25">
      <c r="A54" s="109"/>
      <c r="B54" s="6"/>
      <c r="C54" s="6"/>
      <c r="D54" s="6"/>
      <c r="E54" s="111"/>
      <c r="F54" s="112"/>
      <c r="G54" s="112"/>
      <c r="H54" s="111"/>
      <c r="I54" s="111"/>
      <c r="T54" s="109"/>
      <c r="AB54" s="109"/>
    </row>
    <row r="55" spans="1:28" x14ac:dyDescent="0.25">
      <c r="A55" s="109"/>
      <c r="B55" s="6"/>
      <c r="C55" s="6"/>
      <c r="D55" s="6"/>
      <c r="E55" s="111"/>
      <c r="F55" s="112"/>
      <c r="G55" s="112"/>
      <c r="H55" s="111"/>
      <c r="I55" s="111"/>
      <c r="T55" s="109"/>
      <c r="AB55" s="109"/>
    </row>
    <row r="56" spans="1:28" x14ac:dyDescent="0.25">
      <c r="A56" s="109"/>
      <c r="B56" s="6"/>
      <c r="C56" s="6"/>
      <c r="D56" s="6"/>
      <c r="E56" s="6"/>
      <c r="F56" s="6"/>
      <c r="G56" s="6"/>
      <c r="H56" s="6"/>
      <c r="I56" s="6"/>
      <c r="T56" s="109"/>
      <c r="AB56" s="109"/>
    </row>
    <row r="57" spans="1:28" x14ac:dyDescent="0.25">
      <c r="A57" s="109"/>
      <c r="B57" s="6"/>
      <c r="C57" s="6"/>
      <c r="D57" s="6"/>
      <c r="E57" s="6"/>
      <c r="F57" s="6"/>
      <c r="G57" s="6"/>
      <c r="H57" s="6"/>
      <c r="I57" s="6"/>
      <c r="T57" s="109"/>
      <c r="AB57" s="109"/>
    </row>
    <row r="58" spans="1:28" x14ac:dyDescent="0.25">
      <c r="A58" s="109"/>
      <c r="B58" s="6"/>
      <c r="C58" s="6"/>
      <c r="D58" s="6"/>
      <c r="E58" s="6"/>
      <c r="F58" s="6"/>
      <c r="G58" s="6"/>
      <c r="H58" s="6"/>
      <c r="I58" s="6"/>
      <c r="T58" s="109"/>
      <c r="AB58" s="109"/>
    </row>
    <row r="59" spans="1:28" x14ac:dyDescent="0.25">
      <c r="A59" s="109"/>
      <c r="B59" s="6"/>
      <c r="C59" s="6"/>
      <c r="D59" s="6"/>
      <c r="E59" s="6"/>
      <c r="F59" s="6"/>
      <c r="G59" s="6"/>
      <c r="H59" s="6"/>
      <c r="I59" s="6"/>
      <c r="T59" s="109"/>
      <c r="AB59" s="109"/>
    </row>
    <row r="60" spans="1:28" x14ac:dyDescent="0.25">
      <c r="A60" s="109"/>
      <c r="B60" s="6"/>
      <c r="C60" s="6"/>
      <c r="D60" s="6"/>
      <c r="E60" s="6"/>
      <c r="F60" s="6"/>
      <c r="G60" s="6"/>
      <c r="H60" s="6"/>
      <c r="I60" s="6"/>
      <c r="T60" s="109"/>
      <c r="AB60" s="109"/>
    </row>
    <row r="61" spans="1:28" x14ac:dyDescent="0.25">
      <c r="A61" s="109"/>
      <c r="B61" s="6"/>
      <c r="C61" s="6"/>
      <c r="D61" s="6"/>
      <c r="E61" s="6"/>
      <c r="F61" s="6"/>
      <c r="G61" s="6"/>
      <c r="H61" s="6"/>
      <c r="I61" s="6"/>
      <c r="T61" s="109"/>
      <c r="AB61" s="109"/>
    </row>
    <row r="62" spans="1:28" x14ac:dyDescent="0.25">
      <c r="A62" s="109"/>
      <c r="B62" s="6"/>
      <c r="C62" s="6"/>
      <c r="D62" s="6"/>
      <c r="E62" s="6"/>
      <c r="F62" s="6"/>
      <c r="G62" s="6"/>
      <c r="H62" s="6"/>
      <c r="I62" s="6"/>
      <c r="T62" s="109"/>
      <c r="AB62" s="109"/>
    </row>
    <row r="63" spans="1:28" x14ac:dyDescent="0.25">
      <c r="A63" s="109"/>
      <c r="B63" s="6"/>
      <c r="C63" s="6"/>
      <c r="D63" s="6"/>
      <c r="E63" s="6"/>
      <c r="F63" s="6"/>
      <c r="G63" s="6"/>
      <c r="H63" s="6"/>
      <c r="I63" s="6"/>
      <c r="T63" s="109"/>
      <c r="AB63" s="109"/>
    </row>
    <row r="64" spans="1:28" x14ac:dyDescent="0.25">
      <c r="A64" s="109"/>
      <c r="B64" s="6"/>
      <c r="C64" s="6"/>
      <c r="D64" s="6"/>
      <c r="E64" s="6"/>
      <c r="F64" s="6"/>
      <c r="G64" s="6"/>
      <c r="H64" s="6"/>
      <c r="I64" s="6"/>
      <c r="T64" s="109"/>
      <c r="AB64" s="109"/>
    </row>
    <row r="65" spans="1:28" x14ac:dyDescent="0.25">
      <c r="A65" s="109"/>
      <c r="B65" s="6"/>
      <c r="C65" s="6"/>
      <c r="D65" s="6"/>
      <c r="E65" s="6"/>
      <c r="F65" s="6"/>
      <c r="G65" s="6"/>
      <c r="H65" s="6"/>
      <c r="I65" s="6"/>
      <c r="T65" s="109"/>
      <c r="AB65" s="109"/>
    </row>
    <row r="66" spans="1:28" x14ac:dyDescent="0.25">
      <c r="A66" s="109"/>
      <c r="B66" s="6"/>
      <c r="C66" s="6"/>
      <c r="D66" s="6"/>
      <c r="E66" s="6"/>
      <c r="F66" s="6"/>
      <c r="G66" s="6"/>
      <c r="H66" s="6"/>
      <c r="I66" s="6"/>
      <c r="T66" s="109"/>
      <c r="AB66" s="109"/>
    </row>
    <row r="67" spans="1:28" x14ac:dyDescent="0.25">
      <c r="A67" s="109"/>
      <c r="B67" s="6"/>
      <c r="C67" s="6"/>
      <c r="D67" s="6"/>
      <c r="E67" s="6"/>
      <c r="F67" s="6"/>
      <c r="G67" s="6"/>
      <c r="H67" s="6"/>
      <c r="I67" s="6"/>
      <c r="T67" s="109"/>
      <c r="AB67" s="109"/>
    </row>
    <row r="68" spans="1:28" x14ac:dyDescent="0.25">
      <c r="A68" s="109"/>
      <c r="B68" s="6"/>
      <c r="C68" s="6"/>
      <c r="D68" s="6"/>
      <c r="E68" s="6"/>
      <c r="F68" s="6"/>
      <c r="G68" s="6"/>
      <c r="H68" s="6"/>
      <c r="I68" s="6"/>
      <c r="T68" s="109"/>
      <c r="AB68" s="109"/>
    </row>
    <row r="69" spans="1:28" x14ac:dyDescent="0.25">
      <c r="A69" s="109"/>
      <c r="B69" s="6"/>
      <c r="C69" s="6"/>
      <c r="D69" s="6"/>
      <c r="E69" s="6"/>
      <c r="F69" s="6"/>
      <c r="G69" s="6"/>
      <c r="H69" s="6"/>
      <c r="I69" s="6"/>
      <c r="T69" s="109"/>
      <c r="AB69" s="109"/>
    </row>
    <row r="70" spans="1:28" x14ac:dyDescent="0.25">
      <c r="A70" s="109"/>
      <c r="B70" s="6"/>
      <c r="C70" s="6"/>
      <c r="D70" s="6"/>
      <c r="E70" s="6"/>
      <c r="F70" s="6"/>
      <c r="G70" s="6"/>
      <c r="H70" s="6"/>
      <c r="I70" s="6"/>
      <c r="T70" s="109"/>
      <c r="AB70" s="109"/>
    </row>
    <row r="71" spans="1:28" x14ac:dyDescent="0.25">
      <c r="A71" s="109"/>
      <c r="B71" s="6"/>
      <c r="C71" s="6"/>
      <c r="D71" s="6"/>
      <c r="E71" s="6"/>
      <c r="F71" s="6"/>
      <c r="G71" s="6"/>
      <c r="H71" s="6"/>
      <c r="I71" s="6"/>
      <c r="T71" s="109"/>
      <c r="AB71" s="109"/>
    </row>
    <row r="72" spans="1:28" x14ac:dyDescent="0.25">
      <c r="A72" s="109"/>
      <c r="B72" s="6"/>
      <c r="C72" s="6"/>
      <c r="D72" s="6"/>
      <c r="E72" s="6"/>
      <c r="F72" s="6"/>
      <c r="G72" s="6"/>
      <c r="H72" s="6"/>
      <c r="I72" s="6"/>
      <c r="T72" s="109"/>
      <c r="AB72" s="109"/>
    </row>
    <row r="73" spans="1:28" x14ac:dyDescent="0.25">
      <c r="A73" s="109"/>
      <c r="B73" s="6"/>
      <c r="C73" s="6"/>
      <c r="D73" s="6"/>
      <c r="E73" s="6"/>
      <c r="F73" s="6"/>
      <c r="G73" s="6"/>
      <c r="H73" s="6"/>
      <c r="I73" s="6"/>
      <c r="T73" s="109"/>
      <c r="AB73" s="109"/>
    </row>
    <row r="74" spans="1:28" x14ac:dyDescent="0.25">
      <c r="A74" s="109"/>
      <c r="B74" s="6"/>
      <c r="C74" s="6"/>
      <c r="D74" s="6"/>
      <c r="E74" s="6"/>
      <c r="F74" s="6"/>
      <c r="G74" s="6"/>
      <c r="H74" s="6"/>
      <c r="I74" s="6"/>
      <c r="T74" s="109"/>
      <c r="AB74" s="109"/>
    </row>
    <row r="75" spans="1:28" x14ac:dyDescent="0.25">
      <c r="A75" s="109"/>
      <c r="B75" s="6"/>
      <c r="C75" s="6"/>
      <c r="D75" s="6"/>
      <c r="E75" s="6"/>
      <c r="F75" s="6"/>
      <c r="G75" s="6"/>
      <c r="H75" s="6"/>
      <c r="I75" s="6"/>
      <c r="T75" s="109"/>
      <c r="AB75" s="109"/>
    </row>
    <row r="76" spans="1:28" x14ac:dyDescent="0.25">
      <c r="A76" s="109"/>
      <c r="B76" s="6"/>
      <c r="C76" s="6"/>
      <c r="D76" s="6"/>
      <c r="E76" s="6"/>
      <c r="F76" s="6"/>
      <c r="G76" s="6"/>
      <c r="H76" s="6"/>
      <c r="I76" s="6"/>
      <c r="T76" s="109"/>
      <c r="AB76" s="109"/>
    </row>
    <row r="77" spans="1:28" x14ac:dyDescent="0.25">
      <c r="A77" s="109"/>
      <c r="B77" s="6"/>
      <c r="C77" s="6"/>
      <c r="D77" s="6"/>
      <c r="E77" s="6"/>
      <c r="F77" s="6"/>
      <c r="G77" s="6"/>
      <c r="H77" s="6"/>
      <c r="I77" s="6"/>
      <c r="T77" s="109"/>
      <c r="AB77" s="109"/>
    </row>
    <row r="78" spans="1:28" x14ac:dyDescent="0.25">
      <c r="A78" s="109"/>
      <c r="B78" s="6"/>
      <c r="C78" s="6"/>
      <c r="D78" s="6"/>
      <c r="E78" s="6"/>
      <c r="F78" s="6"/>
      <c r="G78" s="6"/>
      <c r="H78" s="6"/>
      <c r="I78" s="6"/>
      <c r="T78" s="109"/>
      <c r="AB78" s="109"/>
    </row>
    <row r="79" spans="1:28" x14ac:dyDescent="0.25">
      <c r="A79" s="109"/>
      <c r="B79" s="6"/>
      <c r="C79" s="6"/>
      <c r="D79" s="6"/>
      <c r="E79" s="6"/>
      <c r="F79" s="6"/>
      <c r="G79" s="6"/>
      <c r="H79" s="6"/>
      <c r="I79" s="6"/>
      <c r="T79" s="109"/>
      <c r="AB79" s="109"/>
    </row>
    <row r="80" spans="1:28" x14ac:dyDescent="0.25">
      <c r="A80" s="109"/>
      <c r="B80" s="6"/>
      <c r="C80" s="6"/>
      <c r="D80" s="6"/>
      <c r="E80" s="6"/>
      <c r="F80" s="6"/>
      <c r="G80" s="6"/>
      <c r="H80" s="6"/>
      <c r="I80" s="6"/>
      <c r="T80" s="109"/>
      <c r="AB80" s="109"/>
    </row>
    <row r="81" spans="1:28" x14ac:dyDescent="0.25">
      <c r="A81" s="109"/>
      <c r="B81" s="6"/>
      <c r="C81" s="6"/>
      <c r="D81" s="6"/>
      <c r="E81" s="6"/>
      <c r="F81" s="6"/>
      <c r="G81" s="6"/>
      <c r="H81" s="6"/>
      <c r="I81" s="6"/>
      <c r="T81" s="109"/>
      <c r="AB81" s="109"/>
    </row>
    <row r="82" spans="1:28" x14ac:dyDescent="0.25">
      <c r="A82" s="109"/>
      <c r="B82" s="6"/>
      <c r="C82" s="6"/>
      <c r="D82" s="6"/>
      <c r="E82" s="6"/>
      <c r="F82" s="6"/>
      <c r="G82" s="6"/>
      <c r="H82" s="6"/>
      <c r="I82" s="6"/>
      <c r="T82" s="109"/>
      <c r="AB82" s="109"/>
    </row>
    <row r="83" spans="1:28" x14ac:dyDescent="0.25">
      <c r="A83" s="109"/>
      <c r="B83" s="6"/>
      <c r="C83" s="6"/>
      <c r="D83" s="6"/>
      <c r="E83" s="6"/>
      <c r="F83" s="6"/>
      <c r="G83" s="6"/>
      <c r="H83" s="6"/>
      <c r="I83" s="6"/>
      <c r="T83" s="109"/>
      <c r="AB83" s="109"/>
    </row>
    <row r="84" spans="1:28" x14ac:dyDescent="0.25">
      <c r="A84" s="109"/>
      <c r="T84" s="109"/>
      <c r="AB84" s="109"/>
    </row>
    <row r="85" spans="1:28" x14ac:dyDescent="0.25">
      <c r="A85" s="109"/>
      <c r="T85" s="109"/>
      <c r="AB85" s="109"/>
    </row>
    <row r="86" spans="1:28" x14ac:dyDescent="0.25">
      <c r="A86" s="109"/>
      <c r="T86" s="109"/>
      <c r="AB86" s="109"/>
    </row>
    <row r="87" spans="1:28" x14ac:dyDescent="0.25">
      <c r="A87" s="109"/>
      <c r="T87" s="109"/>
      <c r="AB87" s="109"/>
    </row>
    <row r="88" spans="1:28" x14ac:dyDescent="0.25">
      <c r="A88" s="109"/>
      <c r="T88" s="109"/>
      <c r="AB88" s="109"/>
    </row>
    <row r="89" spans="1:28" x14ac:dyDescent="0.25">
      <c r="A89" s="109"/>
      <c r="T89" s="109"/>
      <c r="AB89" s="109"/>
    </row>
    <row r="90" spans="1:28" x14ac:dyDescent="0.25">
      <c r="A90" s="109"/>
      <c r="T90" s="109"/>
      <c r="AB90" s="109"/>
    </row>
    <row r="91" spans="1:28" x14ac:dyDescent="0.25">
      <c r="A91" s="109"/>
      <c r="T91" s="109"/>
      <c r="AB91" s="109"/>
    </row>
    <row r="92" spans="1:28" x14ac:dyDescent="0.25">
      <c r="A92" s="109"/>
      <c r="T92" s="109"/>
      <c r="AB92" s="109"/>
    </row>
    <row r="93" spans="1:28" x14ac:dyDescent="0.25">
      <c r="A93" s="109"/>
      <c r="T93" s="109"/>
      <c r="AB93" s="109"/>
    </row>
    <row r="94" spans="1:28" x14ac:dyDescent="0.25">
      <c r="A94" s="109"/>
      <c r="T94" s="109"/>
      <c r="AB94" s="109"/>
    </row>
    <row r="95" spans="1:28" x14ac:dyDescent="0.25">
      <c r="A95" s="109"/>
      <c r="T95" s="109"/>
      <c r="AB95" s="109"/>
    </row>
    <row r="96" spans="1:28" x14ac:dyDescent="0.25">
      <c r="A96" s="109"/>
      <c r="T96" s="109"/>
      <c r="AB96" s="109"/>
    </row>
    <row r="97" spans="1:28" x14ac:dyDescent="0.25">
      <c r="A97" s="109"/>
      <c r="T97" s="109"/>
      <c r="AB97" s="109"/>
    </row>
    <row r="98" spans="1:28" x14ac:dyDescent="0.25">
      <c r="A98" s="109"/>
      <c r="T98" s="109"/>
      <c r="AB98" s="109"/>
    </row>
    <row r="99" spans="1:28" x14ac:dyDescent="0.25">
      <c r="A99" s="109"/>
      <c r="T99" s="109"/>
      <c r="AB99" s="109"/>
    </row>
    <row r="100" spans="1:28" x14ac:dyDescent="0.25">
      <c r="A100" s="109"/>
      <c r="T100" s="109"/>
      <c r="AB100" s="109"/>
    </row>
    <row r="101" spans="1:28" x14ac:dyDescent="0.25">
      <c r="A101" s="109"/>
      <c r="T101" s="109"/>
      <c r="AB101" s="109"/>
    </row>
    <row r="102" spans="1:28" x14ac:dyDescent="0.25">
      <c r="A102" s="109"/>
      <c r="T102" s="109"/>
      <c r="AB102" s="109"/>
    </row>
    <row r="103" spans="1:28" x14ac:dyDescent="0.25">
      <c r="A103" s="109"/>
      <c r="T103" s="109"/>
      <c r="AB103" s="109"/>
    </row>
    <row r="104" spans="1:28" x14ac:dyDescent="0.25">
      <c r="A104" s="109"/>
      <c r="T104" s="109"/>
      <c r="AB104" s="109"/>
    </row>
    <row r="105" spans="1:28" x14ac:dyDescent="0.25">
      <c r="A105" s="109"/>
      <c r="T105" s="109"/>
      <c r="AB105" s="109"/>
    </row>
    <row r="106" spans="1:28" x14ac:dyDescent="0.25">
      <c r="A106" s="109"/>
      <c r="T106" s="109"/>
      <c r="AB106" s="109"/>
    </row>
    <row r="107" spans="1:28" x14ac:dyDescent="0.25">
      <c r="A107" s="109"/>
      <c r="T107" s="109"/>
      <c r="AB107" s="109"/>
    </row>
    <row r="108" spans="1:28" x14ac:dyDescent="0.25">
      <c r="A108" s="109"/>
      <c r="T108" s="109"/>
      <c r="AB108" s="109"/>
    </row>
    <row r="109" spans="1:28" x14ac:dyDescent="0.25">
      <c r="A109" s="109"/>
      <c r="T109" s="109"/>
      <c r="AB109" s="109"/>
    </row>
    <row r="110" spans="1:28" x14ac:dyDescent="0.25">
      <c r="A110" s="109"/>
      <c r="T110" s="109"/>
      <c r="AB110" s="109"/>
    </row>
    <row r="111" spans="1:28" x14ac:dyDescent="0.25">
      <c r="A111" s="109"/>
      <c r="T111" s="109"/>
      <c r="AB111" s="109"/>
    </row>
    <row r="112" spans="1:28" x14ac:dyDescent="0.25">
      <c r="A112" s="109"/>
      <c r="T112" s="109"/>
      <c r="AB112" s="109"/>
    </row>
    <row r="113" spans="1:28" x14ac:dyDescent="0.25">
      <c r="A113" s="109"/>
      <c r="T113" s="109"/>
      <c r="AB113" s="109"/>
    </row>
    <row r="114" spans="1:28" x14ac:dyDescent="0.25">
      <c r="A114" s="109"/>
      <c r="T114" s="109"/>
      <c r="AB114" s="109"/>
    </row>
    <row r="115" spans="1:28" x14ac:dyDescent="0.25">
      <c r="A115" s="109"/>
      <c r="T115" s="109"/>
      <c r="AB115" s="109"/>
    </row>
    <row r="116" spans="1:28" x14ac:dyDescent="0.25">
      <c r="A116" s="109"/>
      <c r="T116" s="109"/>
      <c r="AB116" s="109"/>
    </row>
    <row r="117" spans="1:28" x14ac:dyDescent="0.25">
      <c r="A117" s="109"/>
      <c r="T117" s="109"/>
      <c r="AB117" s="109"/>
    </row>
    <row r="118" spans="1:28" x14ac:dyDescent="0.25">
      <c r="A118" s="109"/>
      <c r="T118" s="109"/>
      <c r="AB118" s="109"/>
    </row>
  </sheetData>
  <mergeCells count="5">
    <mergeCell ref="J5:L5"/>
    <mergeCell ref="M3:N3"/>
    <mergeCell ref="Q3:R3"/>
    <mergeCell ref="O3:P3"/>
    <mergeCell ref="J4:L4"/>
  </mergeCells>
  <printOptions horizontalCentered="1"/>
  <pageMargins left="0.39370078740157483" right="0.39370078740157483" top="0.78740157480314965" bottom="0.78740157480314965" header="0.39370078740157483" footer="0.39370078740157483"/>
  <pageSetup scale="90" orientation="landscape" r:id="rId1"/>
  <headerFooter alignWithMargins="0">
    <oddFooter>&amp;R&amp;"Myriad Pro Cond,Normal"&amp;12Continúa...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EB700B"/>
  </sheetPr>
  <dimension ref="A1:P89"/>
  <sheetViews>
    <sheetView showGridLines="0" view="pageBreakPreview" zoomScaleNormal="80" zoomScaleSheetLayoutView="100" workbookViewId="0">
      <selection activeCell="A10" sqref="A10"/>
    </sheetView>
  </sheetViews>
  <sheetFormatPr baseColWidth="10" defaultColWidth="11.42578125" defaultRowHeight="12.75" x14ac:dyDescent="0.2"/>
  <cols>
    <col min="1" max="1" width="50.7109375" style="6" customWidth="1"/>
    <col min="2" max="2" width="17.7109375" style="6" customWidth="1"/>
    <col min="3" max="3" width="2.7109375" style="6" customWidth="1"/>
    <col min="4" max="4" width="13.7109375" style="6" customWidth="1"/>
    <col min="5" max="5" width="2.7109375" style="6" customWidth="1"/>
    <col min="6" max="6" width="9.7109375" style="56" customWidth="1"/>
    <col min="7" max="7" width="2.7109375" style="6" customWidth="1"/>
    <col min="8" max="8" width="10.85546875" style="6" customWidth="1"/>
    <col min="9" max="9" width="2.140625" style="6" customWidth="1"/>
    <col min="10" max="10" width="21.7109375" style="6" customWidth="1"/>
    <col min="11" max="11" width="3.85546875" style="6" hidden="1" customWidth="1"/>
    <col min="12" max="12" width="26" style="6" customWidth="1"/>
    <col min="13" max="16" width="11.42578125" style="6"/>
    <col min="17" max="17" width="18.28515625" style="6" customWidth="1"/>
    <col min="18" max="16384" width="11.42578125" style="6"/>
  </cols>
  <sheetData>
    <row r="1" spans="1:12" s="20" customFormat="1" ht="18" x14ac:dyDescent="0.25">
      <c r="A1" s="2126" t="s">
        <v>5363</v>
      </c>
      <c r="B1" s="2126"/>
      <c r="C1" s="2126"/>
      <c r="D1" s="2126"/>
      <c r="E1" s="2126"/>
      <c r="F1" s="2126"/>
      <c r="G1" s="2126"/>
      <c r="H1" s="2126"/>
      <c r="I1" s="2127"/>
      <c r="J1" s="2836" t="s">
        <v>5016</v>
      </c>
      <c r="K1" s="2128"/>
      <c r="L1" s="19"/>
    </row>
    <row r="2" spans="1:12" ht="18.75" customHeight="1" x14ac:dyDescent="0.25">
      <c r="A2" s="5050">
        <v>2013</v>
      </c>
      <c r="B2" s="5050"/>
      <c r="C2" s="2129"/>
      <c r="D2" s="2129"/>
      <c r="E2" s="2129"/>
      <c r="F2" s="2129"/>
      <c r="G2" s="2129"/>
      <c r="H2" s="2129"/>
      <c r="I2" s="2130"/>
      <c r="J2" s="2130"/>
      <c r="K2" s="2130"/>
      <c r="L2" s="19"/>
    </row>
    <row r="3" spans="1:12" ht="14.25" customHeight="1" x14ac:dyDescent="0.25">
      <c r="A3" s="2131"/>
      <c r="B3" s="2131"/>
      <c r="C3" s="2129"/>
      <c r="D3" s="2129"/>
      <c r="E3" s="2129"/>
      <c r="F3" s="2129"/>
      <c r="G3" s="2129"/>
      <c r="H3" s="2129"/>
      <c r="I3" s="2130"/>
      <c r="J3" s="2130"/>
      <c r="K3" s="2130"/>
      <c r="L3" s="19"/>
    </row>
    <row r="4" spans="1:12" s="17" customFormat="1" ht="42.75" customHeight="1" x14ac:dyDescent="0.25">
      <c r="A4" s="2132" t="s">
        <v>852</v>
      </c>
      <c r="B4" s="5840" t="s">
        <v>126</v>
      </c>
      <c r="C4" s="5840"/>
      <c r="D4" s="5840" t="s">
        <v>20</v>
      </c>
      <c r="E4" s="5840"/>
      <c r="F4" s="5840" t="s">
        <v>250</v>
      </c>
      <c r="G4" s="5840"/>
      <c r="H4" s="5840" t="s">
        <v>127</v>
      </c>
      <c r="I4" s="5840"/>
      <c r="J4" s="5840" t="s">
        <v>30</v>
      </c>
      <c r="K4" s="5840"/>
      <c r="L4" s="19"/>
    </row>
    <row r="5" spans="1:12" s="17" customFormat="1" ht="24" customHeight="1" x14ac:dyDescent="0.25">
      <c r="A5" s="5009" t="s">
        <v>853</v>
      </c>
      <c r="B5" s="5010">
        <f>SUM(B6:B7)</f>
        <v>723925560.13</v>
      </c>
      <c r="C5" s="5011"/>
      <c r="D5" s="5012">
        <f>SUM(D6:D7)</f>
        <v>1179549</v>
      </c>
      <c r="E5" s="5013"/>
      <c r="F5" s="5014">
        <f>SUM(F6:F7)</f>
        <v>231</v>
      </c>
      <c r="G5" s="5014"/>
      <c r="H5" s="5014">
        <f>SUM(H6:H7)</f>
        <v>601</v>
      </c>
      <c r="I5" s="5014"/>
      <c r="J5" s="5014"/>
      <c r="K5" s="2135"/>
      <c r="L5" s="19"/>
    </row>
    <row r="6" spans="1:12" s="17" customFormat="1" ht="15" customHeight="1" x14ac:dyDescent="0.25">
      <c r="A6" s="5220" t="s">
        <v>1327</v>
      </c>
      <c r="B6" s="5239">
        <f>B27</f>
        <v>532160050.01999998</v>
      </c>
      <c r="C6" s="5240"/>
      <c r="D6" s="5241">
        <f>D27</f>
        <v>1139483</v>
      </c>
      <c r="E6" s="5240"/>
      <c r="F6" s="5224">
        <f>F27</f>
        <v>137</v>
      </c>
      <c r="G6" s="5224"/>
      <c r="H6" s="5224">
        <f>H27</f>
        <v>178</v>
      </c>
      <c r="I6" s="5224"/>
      <c r="J6" s="5242"/>
      <c r="K6" s="2136"/>
      <c r="L6" s="19"/>
    </row>
    <row r="7" spans="1:12" s="17" customFormat="1" ht="15.75" x14ac:dyDescent="0.25">
      <c r="A7" s="5225" t="s">
        <v>200</v>
      </c>
      <c r="B7" s="5243">
        <f>B68</f>
        <v>191765510.11000001</v>
      </c>
      <c r="C7" s="2590"/>
      <c r="D7" s="5244">
        <f>D68</f>
        <v>40066</v>
      </c>
      <c r="E7" s="2590"/>
      <c r="F7" s="5194">
        <f>F68</f>
        <v>94</v>
      </c>
      <c r="G7" s="5194"/>
      <c r="H7" s="5194">
        <f>H68</f>
        <v>423</v>
      </c>
      <c r="I7" s="5194"/>
      <c r="J7" s="2140"/>
      <c r="K7" s="2136"/>
    </row>
    <row r="8" spans="1:12" s="17" customFormat="1" ht="15.75" x14ac:dyDescent="0.25">
      <c r="A8" s="5056" t="str">
        <f>+A28</f>
        <v>Seguridad pública</v>
      </c>
      <c r="B8" s="5245">
        <f>+B28</f>
        <v>149806731.57999998</v>
      </c>
      <c r="C8" s="2139"/>
      <c r="D8" s="5246">
        <f>+D28</f>
        <v>1800</v>
      </c>
      <c r="E8" s="2139"/>
      <c r="F8" s="2140">
        <f>+F28</f>
        <v>3</v>
      </c>
      <c r="G8" s="2140"/>
      <c r="H8" s="2140">
        <f>+H28</f>
        <v>3</v>
      </c>
      <c r="I8" s="2140"/>
      <c r="J8" s="2140"/>
      <c r="K8" s="2136"/>
    </row>
    <row r="9" spans="1:12" s="17" customFormat="1" ht="15.75" x14ac:dyDescent="0.25">
      <c r="A9" s="5056" t="str">
        <f>+A29</f>
        <v>Procuración de justicia</v>
      </c>
      <c r="B9" s="5245">
        <f>+B29</f>
        <v>21332422.370000001</v>
      </c>
      <c r="C9" s="2139"/>
      <c r="D9" s="5246">
        <f>+D29</f>
        <v>222239</v>
      </c>
      <c r="E9" s="2139"/>
      <c r="F9" s="2140">
        <f>+F29</f>
        <v>6</v>
      </c>
      <c r="G9" s="2140"/>
      <c r="H9" s="2140">
        <f>+H29</f>
        <v>8</v>
      </c>
      <c r="I9" s="2140"/>
      <c r="J9" s="2140"/>
      <c r="K9" s="2136"/>
    </row>
    <row r="10" spans="1:12" s="17" customFormat="1" ht="15.75" x14ac:dyDescent="0.25">
      <c r="A10" s="5056" t="str">
        <f>+A30</f>
        <v>Infraestructura educativa</v>
      </c>
      <c r="B10" s="5245">
        <f>+B54</f>
        <v>201986365.78999999</v>
      </c>
      <c r="C10" s="2139"/>
      <c r="D10" s="5246">
        <f>+D54</f>
        <v>129038</v>
      </c>
      <c r="E10" s="2139"/>
      <c r="F10" s="2140">
        <f>+F54</f>
        <v>97</v>
      </c>
      <c r="G10" s="2140"/>
      <c r="H10" s="2140">
        <f>+H54</f>
        <v>427</v>
      </c>
      <c r="I10" s="2140"/>
      <c r="J10" s="2140"/>
      <c r="K10" s="2136"/>
    </row>
    <row r="11" spans="1:12" s="17" customFormat="1" ht="15.75" x14ac:dyDescent="0.25">
      <c r="A11" s="5056" t="str">
        <f t="shared" ref="A11:B15" si="0">+A33</f>
        <v>Infraestructura de cultura</v>
      </c>
      <c r="B11" s="5245">
        <f t="shared" si="0"/>
        <v>800000</v>
      </c>
      <c r="C11" s="2139"/>
      <c r="D11" s="5246">
        <f>+D33</f>
        <v>0</v>
      </c>
      <c r="E11" s="2139"/>
      <c r="F11" s="2140">
        <f>+F33</f>
        <v>1</v>
      </c>
      <c r="G11" s="2140"/>
      <c r="H11" s="2140">
        <f>+H33</f>
        <v>1</v>
      </c>
      <c r="I11" s="2140"/>
      <c r="J11" s="2140"/>
      <c r="K11" s="2136"/>
    </row>
    <row r="12" spans="1:12" s="17" customFormat="1" ht="15.75" x14ac:dyDescent="0.25">
      <c r="A12" s="5056" t="str">
        <f t="shared" si="0"/>
        <v>Infraestructura de salud</v>
      </c>
      <c r="B12" s="5245">
        <f t="shared" si="0"/>
        <v>126210151.65000001</v>
      </c>
      <c r="C12" s="2139"/>
      <c r="D12" s="5246">
        <f>+D34</f>
        <v>125933</v>
      </c>
      <c r="E12" s="2139"/>
      <c r="F12" s="2140">
        <f>+F34</f>
        <v>75</v>
      </c>
      <c r="G12" s="2140"/>
      <c r="H12" s="2140">
        <f>+H34</f>
        <v>91</v>
      </c>
      <c r="I12" s="2140"/>
      <c r="J12" s="2140"/>
      <c r="K12" s="2136"/>
    </row>
    <row r="13" spans="1:12" s="17" customFormat="1" ht="15.75" x14ac:dyDescent="0.25">
      <c r="A13" s="5056" t="str">
        <f t="shared" si="0"/>
        <v>Infraestructura eléctrica</v>
      </c>
      <c r="B13" s="5246">
        <v>0</v>
      </c>
      <c r="C13" s="2139"/>
      <c r="D13" s="5246">
        <f>+D35</f>
        <v>0</v>
      </c>
      <c r="E13" s="2139"/>
      <c r="F13" s="2140">
        <f>+F35</f>
        <v>0</v>
      </c>
      <c r="G13" s="2140"/>
      <c r="H13" s="2140">
        <f>+H35</f>
        <v>0</v>
      </c>
      <c r="I13" s="2140"/>
      <c r="J13" s="2140"/>
      <c r="K13" s="2136"/>
    </row>
    <row r="14" spans="1:12" s="17" customFormat="1" ht="15.75" x14ac:dyDescent="0.25">
      <c r="A14" s="5056" t="str">
        <f t="shared" si="0"/>
        <v>Infraestructura deportiva</v>
      </c>
      <c r="B14" s="5245">
        <f t="shared" si="0"/>
        <v>53007419.689999998</v>
      </c>
      <c r="C14" s="2139"/>
      <c r="D14" s="5246">
        <f>+D36</f>
        <v>16500</v>
      </c>
      <c r="E14" s="2139"/>
      <c r="F14" s="2140">
        <f>+F36</f>
        <v>5</v>
      </c>
      <c r="G14" s="2140"/>
      <c r="H14" s="2140">
        <f>+H36</f>
        <v>6</v>
      </c>
      <c r="I14" s="2140"/>
      <c r="J14" s="2140"/>
      <c r="K14" s="2136"/>
    </row>
    <row r="15" spans="1:12" s="17" customFormat="1" ht="15.75" x14ac:dyDescent="0.25">
      <c r="A15" s="5056" t="str">
        <f t="shared" si="0"/>
        <v>Infraestructura económica pública</v>
      </c>
      <c r="B15" s="5245">
        <f t="shared" si="0"/>
        <v>1920661.01</v>
      </c>
      <c r="C15" s="2139"/>
      <c r="D15" s="5246">
        <f>+D37</f>
        <v>27500</v>
      </c>
      <c r="E15" s="2139"/>
      <c r="F15" s="2140">
        <f>+F37</f>
        <v>3</v>
      </c>
      <c r="G15" s="2140"/>
      <c r="H15" s="2140">
        <f>+H37</f>
        <v>5</v>
      </c>
      <c r="I15" s="2140"/>
      <c r="J15" s="2140"/>
      <c r="K15" s="2136"/>
    </row>
    <row r="16" spans="1:12" s="17" customFormat="1" ht="15.75" hidden="1" x14ac:dyDescent="0.25">
      <c r="A16" s="5056" t="str">
        <f>+A38</f>
        <v>Infraestructura de turismo</v>
      </c>
      <c r="B16" s="5247" t="e">
        <f>+#REF!</f>
        <v>#REF!</v>
      </c>
      <c r="C16" s="5248"/>
      <c r="D16" s="5249" t="e">
        <f>+#REF!</f>
        <v>#REF!</v>
      </c>
      <c r="E16" s="5248"/>
      <c r="F16" s="5228" t="e">
        <f>+#REF!</f>
        <v>#REF!</v>
      </c>
      <c r="G16" s="5228"/>
      <c r="H16" s="5228" t="e">
        <f>+#REF!</f>
        <v>#REF!</v>
      </c>
      <c r="I16" s="2140"/>
      <c r="J16" s="2140"/>
      <c r="K16" s="2136"/>
    </row>
    <row r="17" spans="1:14" s="17" customFormat="1" ht="15.75" x14ac:dyDescent="0.25">
      <c r="A17" s="5056" t="str">
        <f>+A39</f>
        <v>Infraestructura hidraúlica</v>
      </c>
      <c r="B17" s="5245">
        <f>B39</f>
        <v>9823074.9199999999</v>
      </c>
      <c r="C17" s="5248"/>
      <c r="D17" s="5246">
        <f>D39</f>
        <v>500</v>
      </c>
      <c r="E17" s="2139"/>
      <c r="F17" s="2140">
        <f>F39</f>
        <v>5</v>
      </c>
      <c r="G17" s="2140"/>
      <c r="H17" s="2140">
        <f>H39</f>
        <v>5</v>
      </c>
      <c r="I17" s="2140"/>
      <c r="J17" s="2140"/>
      <c r="K17" s="2136"/>
    </row>
    <row r="18" spans="1:14" s="17" customFormat="1" ht="15.75" x14ac:dyDescent="0.25">
      <c r="A18" s="5056" t="str">
        <f>+A40</f>
        <v>Infraestructura ecológica</v>
      </c>
      <c r="B18" s="5245">
        <f>B40</f>
        <v>7760000</v>
      </c>
      <c r="C18" s="2139"/>
      <c r="D18" s="5246">
        <f>D40</f>
        <v>0</v>
      </c>
      <c r="E18" s="2139"/>
      <c r="F18" s="2140">
        <f>F40</f>
        <v>4</v>
      </c>
      <c r="G18" s="2140"/>
      <c r="H18" s="2140">
        <f>H40</f>
        <v>8</v>
      </c>
      <c r="I18" s="2140"/>
      <c r="J18" s="2140"/>
      <c r="K18" s="2136"/>
    </row>
    <row r="19" spans="1:14" s="17" customFormat="1" ht="15.75" x14ac:dyDescent="0.25">
      <c r="A19" s="5056" t="str">
        <f>+A38</f>
        <v>Infraestructura de turismo</v>
      </c>
      <c r="B19" s="5245">
        <f>+B38</f>
        <v>38076081.049999997</v>
      </c>
      <c r="C19" s="2139"/>
      <c r="D19" s="5246">
        <f>+D38</f>
        <v>90600</v>
      </c>
      <c r="E19" s="2139"/>
      <c r="F19" s="2140">
        <f>+F38</f>
        <v>7</v>
      </c>
      <c r="G19" s="2140"/>
      <c r="H19" s="2140">
        <f>+H38</f>
        <v>13</v>
      </c>
      <c r="I19" s="2140"/>
      <c r="J19" s="2140"/>
      <c r="K19" s="2136"/>
    </row>
    <row r="20" spans="1:14" s="17" customFormat="1" ht="15.75" hidden="1" x14ac:dyDescent="0.25">
      <c r="A20" s="5056" t="str">
        <f>+A39</f>
        <v>Infraestructura hidraúlica</v>
      </c>
      <c r="B20" s="5245">
        <f>+B39</f>
        <v>9823074.9199999999</v>
      </c>
      <c r="C20" s="2139"/>
      <c r="D20" s="5246">
        <f>+D39</f>
        <v>500</v>
      </c>
      <c r="E20" s="2139"/>
      <c r="F20" s="2140">
        <f>+F39</f>
        <v>5</v>
      </c>
      <c r="G20" s="2140"/>
      <c r="H20" s="2140">
        <f>+H39</f>
        <v>5</v>
      </c>
      <c r="I20" s="2140"/>
      <c r="J20" s="2140"/>
      <c r="K20" s="2136"/>
    </row>
    <row r="21" spans="1:14" s="17" customFormat="1" ht="15.75" x14ac:dyDescent="0.25">
      <c r="A21" s="5056" t="str">
        <f t="shared" ref="A21:B23" si="1">+A41</f>
        <v>Infraestructura monumentos, edificios y zonas públicas</v>
      </c>
      <c r="B21" s="5245">
        <f t="shared" si="1"/>
        <v>9162884.4500000011</v>
      </c>
      <c r="C21" s="2139"/>
      <c r="D21" s="5246">
        <f>+D41</f>
        <v>12600</v>
      </c>
      <c r="E21" s="2139"/>
      <c r="F21" s="2140">
        <f>+F41</f>
        <v>6</v>
      </c>
      <c r="G21" s="2140"/>
      <c r="H21" s="2140">
        <f>+H41</f>
        <v>6</v>
      </c>
      <c r="I21" s="2140"/>
      <c r="J21" s="2140"/>
      <c r="K21" s="2136"/>
    </row>
    <row r="22" spans="1:14" s="17" customFormat="1" ht="15.75" x14ac:dyDescent="0.25">
      <c r="A22" s="5056" t="str">
        <f t="shared" si="1"/>
        <v>Infraestructura de caminos</v>
      </c>
      <c r="B22" s="5245">
        <f t="shared" si="1"/>
        <v>56345000</v>
      </c>
      <c r="C22" s="2139"/>
      <c r="D22" s="5246">
        <f>+D42</f>
        <v>335592</v>
      </c>
      <c r="E22" s="2139"/>
      <c r="F22" s="2140">
        <f>+F42</f>
        <v>11</v>
      </c>
      <c r="G22" s="2140"/>
      <c r="H22" s="2140">
        <f>+H42</f>
        <v>13</v>
      </c>
      <c r="I22" s="2140"/>
      <c r="J22" s="2140"/>
      <c r="K22" s="2136"/>
    </row>
    <row r="23" spans="1:14" s="17" customFormat="1" ht="15" customHeight="1" x14ac:dyDescent="0.25">
      <c r="A23" s="5229" t="str">
        <f t="shared" si="1"/>
        <v>Infraestructura carretera</v>
      </c>
      <c r="B23" s="5250">
        <f t="shared" si="1"/>
        <v>47694767.620000005</v>
      </c>
      <c r="C23" s="5251"/>
      <c r="D23" s="5252">
        <f>+D43</f>
        <v>217247</v>
      </c>
      <c r="E23" s="5251"/>
      <c r="F23" s="5234">
        <f>+F43</f>
        <v>8</v>
      </c>
      <c r="G23" s="5234"/>
      <c r="H23" s="5234">
        <f>+H43</f>
        <v>15</v>
      </c>
      <c r="I23" s="5234"/>
      <c r="J23" s="5234"/>
      <c r="K23" s="2136"/>
    </row>
    <row r="24" spans="1:14" s="17" customFormat="1" ht="12" customHeight="1" x14ac:dyDescent="0.25">
      <c r="A24" s="2137"/>
      <c r="B24" s="2138"/>
      <c r="C24" s="2139"/>
      <c r="D24" s="2140"/>
      <c r="E24" s="2139"/>
      <c r="F24" s="2140"/>
      <c r="G24" s="2140"/>
      <c r="H24" s="2140"/>
      <c r="I24" s="2140"/>
      <c r="J24" s="2140"/>
      <c r="K24" s="2136"/>
    </row>
    <row r="25" spans="1:14" s="17" customFormat="1" ht="12.75" customHeight="1" x14ac:dyDescent="0.25">
      <c r="A25" s="5841" t="s">
        <v>2600</v>
      </c>
      <c r="B25" s="5704"/>
      <c r="C25" s="5704"/>
      <c r="D25" s="5704"/>
      <c r="E25" s="5704"/>
      <c r="F25" s="5704"/>
      <c r="G25" s="5704"/>
      <c r="H25" s="5704"/>
      <c r="I25" s="5704"/>
      <c r="J25" s="5704"/>
      <c r="K25" s="5842"/>
    </row>
    <row r="26" spans="1:14" s="17" customFormat="1" ht="21.75" hidden="1" customHeight="1" x14ac:dyDescent="0.25">
      <c r="A26" s="5843" t="s">
        <v>1300</v>
      </c>
      <c r="B26" s="5843"/>
      <c r="C26" s="5843"/>
      <c r="D26" s="5843"/>
      <c r="E26" s="5843"/>
      <c r="F26" s="5843"/>
      <c r="G26" s="5843"/>
      <c r="H26" s="5843"/>
      <c r="I26" s="5843"/>
      <c r="J26" s="5843"/>
      <c r="K26" s="5843"/>
    </row>
    <row r="27" spans="1:14" s="17" customFormat="1" ht="15.75" hidden="1" x14ac:dyDescent="0.25">
      <c r="A27" s="1941" t="s">
        <v>1299</v>
      </c>
      <c r="B27" s="22">
        <f>SUM(B28:B30,B33:B37,B38:B43)</f>
        <v>532160050.01999998</v>
      </c>
      <c r="C27" s="22"/>
      <c r="D27" s="28">
        <f>SUM(D28:D30,D33:D37,D38:D43)</f>
        <v>1139483</v>
      </c>
      <c r="E27" s="1124"/>
      <c r="F27" s="28">
        <f>SUM(F28:F30,F33:F37,F38:F43)</f>
        <v>137</v>
      </c>
      <c r="G27" s="29"/>
      <c r="H27" s="28">
        <f>SUM(H28:H30,H33:H37,H38:H43)</f>
        <v>178</v>
      </c>
      <c r="I27" s="26"/>
      <c r="J27" s="1151"/>
      <c r="K27" s="1148"/>
    </row>
    <row r="28" spans="1:14" s="17" customFormat="1" ht="15.75" hidden="1" x14ac:dyDescent="0.25">
      <c r="A28" s="11" t="s">
        <v>25</v>
      </c>
      <c r="B28" s="12">
        <f>'2-E381op-SP'!O6</f>
        <v>149806731.57999998</v>
      </c>
      <c r="C28" s="13"/>
      <c r="D28" s="28">
        <f>'2-E381op-SP'!S6</f>
        <v>1800</v>
      </c>
      <c r="E28" s="1124"/>
      <c r="F28" s="28">
        <f>'2-E381op-SP'!Y6</f>
        <v>3</v>
      </c>
      <c r="G28" s="29"/>
      <c r="H28" s="28">
        <f>'2-E381op-SP'!Z6</f>
        <v>3</v>
      </c>
      <c r="I28" s="30"/>
      <c r="J28" s="1152"/>
      <c r="K28" s="1149"/>
      <c r="M28" s="54"/>
      <c r="N28" s="54"/>
    </row>
    <row r="29" spans="1:14" s="17" customFormat="1" ht="15.75" hidden="1" x14ac:dyDescent="0.25">
      <c r="A29" s="11" t="s">
        <v>203</v>
      </c>
      <c r="B29" s="12">
        <f>'4-E381op-PJ'!N6</f>
        <v>21332422.370000001</v>
      </c>
      <c r="C29" s="13"/>
      <c r="D29" s="28">
        <f>'4-E381op-PJ'!R6</f>
        <v>222239</v>
      </c>
      <c r="E29" s="1124"/>
      <c r="F29" s="28">
        <f>'4-E381op-PJ'!W6</f>
        <v>6</v>
      </c>
      <c r="G29" s="29"/>
      <c r="H29" s="28">
        <f>'4-E381op-PJ'!X6</f>
        <v>8</v>
      </c>
      <c r="I29" s="30"/>
      <c r="J29" s="1152"/>
      <c r="K29" s="1149"/>
      <c r="M29" s="54"/>
      <c r="N29" s="54"/>
    </row>
    <row r="30" spans="1:14" s="17" customFormat="1" ht="15.75" hidden="1" customHeight="1" x14ac:dyDescent="0.25">
      <c r="A30" s="11" t="s">
        <v>129</v>
      </c>
      <c r="B30" s="12">
        <f>SUM(B31:B32)</f>
        <v>10220855.68</v>
      </c>
      <c r="C30" s="13"/>
      <c r="D30" s="28">
        <f>SUM(D31:D32)</f>
        <v>88972</v>
      </c>
      <c r="E30" s="1124"/>
      <c r="F30" s="28">
        <f>SUM(F31:F32)</f>
        <v>3</v>
      </c>
      <c r="G30" s="29"/>
      <c r="H30" s="28">
        <f>SUM(H31:H32)</f>
        <v>4</v>
      </c>
      <c r="I30" s="30"/>
      <c r="J30" s="1152"/>
      <c r="K30" s="1149"/>
      <c r="M30" s="54"/>
      <c r="N30" s="54"/>
    </row>
    <row r="31" spans="1:14" s="17" customFormat="1" ht="16.5" hidden="1" customHeight="1" x14ac:dyDescent="0.25">
      <c r="A31" s="520" t="s">
        <v>256</v>
      </c>
      <c r="B31" s="1175">
        <f>B56</f>
        <v>58465.49</v>
      </c>
      <c r="C31" s="13"/>
      <c r="D31" s="1176">
        <f>D66</f>
        <v>0</v>
      </c>
      <c r="E31" s="27"/>
      <c r="F31" s="1176">
        <f>F66</f>
        <v>0</v>
      </c>
      <c r="G31" s="29"/>
      <c r="H31" s="1176">
        <f>H66</f>
        <v>1</v>
      </c>
      <c r="I31" s="30"/>
      <c r="J31" s="1152"/>
      <c r="K31" s="1149"/>
      <c r="M31" s="54"/>
      <c r="N31" s="54"/>
    </row>
    <row r="32" spans="1:14" s="17" customFormat="1" ht="16.5" hidden="1" customHeight="1" x14ac:dyDescent="0.25">
      <c r="A32" s="520" t="s">
        <v>1326</v>
      </c>
      <c r="B32" s="1175">
        <f>B67</f>
        <v>10162390.189999999</v>
      </c>
      <c r="C32" s="13"/>
      <c r="D32" s="1176">
        <f>D67</f>
        <v>88972</v>
      </c>
      <c r="E32" s="27"/>
      <c r="F32" s="1176">
        <f>F67</f>
        <v>3</v>
      </c>
      <c r="G32" s="29"/>
      <c r="H32" s="1176">
        <f>H67</f>
        <v>3</v>
      </c>
      <c r="I32" s="30"/>
      <c r="J32" s="1152"/>
      <c r="K32" s="1149"/>
      <c r="M32" s="54"/>
      <c r="N32" s="54"/>
    </row>
    <row r="33" spans="1:14" s="17" customFormat="1" ht="15.75" hidden="1" x14ac:dyDescent="0.25">
      <c r="A33" s="11" t="s">
        <v>105</v>
      </c>
      <c r="B33" s="1154">
        <f>'[2]14-G4sop-Cul'!N6</f>
        <v>800000</v>
      </c>
      <c r="C33" s="1155"/>
      <c r="D33" s="1156">
        <f>'[2]14-G4sop-Cul'!R6</f>
        <v>0</v>
      </c>
      <c r="E33" s="1155"/>
      <c r="F33" s="1156">
        <f>'[2]14-G4sop-Cul'!X6</f>
        <v>1</v>
      </c>
      <c r="G33" s="1155"/>
      <c r="H33" s="1156">
        <f>'[2]14-G4sop-Cul'!Y6</f>
        <v>1</v>
      </c>
      <c r="I33" s="1157"/>
      <c r="J33" s="1153"/>
      <c r="K33" s="1153"/>
      <c r="M33" s="54"/>
      <c r="N33" s="54"/>
    </row>
    <row r="34" spans="1:14" s="17" customFormat="1" ht="15.75" hidden="1" x14ac:dyDescent="0.25">
      <c r="A34" s="11" t="s">
        <v>107</v>
      </c>
      <c r="B34" s="12">
        <f>'[2]16-E381op-S'!N7</f>
        <v>126210151.65000001</v>
      </c>
      <c r="C34" s="13"/>
      <c r="D34" s="28">
        <f>'[2]16-E381op-S'!R7</f>
        <v>125933</v>
      </c>
      <c r="E34" s="1124"/>
      <c r="F34" s="28">
        <f>'[2]16-E381op-S'!X7</f>
        <v>75</v>
      </c>
      <c r="G34" s="29"/>
      <c r="H34" s="28">
        <f>'[2]16-E381op-S'!Y7</f>
        <v>91</v>
      </c>
      <c r="I34" s="30"/>
      <c r="J34" s="1152"/>
      <c r="K34" s="1149"/>
      <c r="M34" s="54"/>
      <c r="N34" s="54"/>
    </row>
    <row r="35" spans="1:14" s="17" customFormat="1" ht="15.75" hidden="1" x14ac:dyDescent="0.25">
      <c r="A35" s="11" t="s">
        <v>108</v>
      </c>
      <c r="B35" s="12">
        <f>'[2]18-E381op-E'!N4</f>
        <v>0</v>
      </c>
      <c r="C35" s="13"/>
      <c r="D35" s="28">
        <f>'[2]18-E381op-E'!R4</f>
        <v>0</v>
      </c>
      <c r="E35" s="1124"/>
      <c r="F35" s="28">
        <f>'[2]18-E381op-E'!X4</f>
        <v>0</v>
      </c>
      <c r="G35" s="29"/>
      <c r="H35" s="28">
        <f>'[2]18-E381op-E'!Y4</f>
        <v>0</v>
      </c>
      <c r="I35" s="30"/>
      <c r="J35" s="1152"/>
      <c r="K35" s="1149"/>
      <c r="M35" s="54"/>
      <c r="N35" s="54"/>
    </row>
    <row r="36" spans="1:14" s="17" customFormat="1" ht="10.5" hidden="1" customHeight="1" x14ac:dyDescent="0.25">
      <c r="A36" s="11" t="s">
        <v>106</v>
      </c>
      <c r="B36" s="12">
        <f>'20-E381op-D '!O6</f>
        <v>53007419.689999998</v>
      </c>
      <c r="C36" s="13"/>
      <c r="D36" s="28">
        <f>'20-E381op-D '!S6</f>
        <v>16500</v>
      </c>
      <c r="E36" s="1124"/>
      <c r="F36" s="28">
        <f>'20-E381op-D '!X6</f>
        <v>5</v>
      </c>
      <c r="G36" s="29"/>
      <c r="H36" s="28">
        <f>'20-E381op-D '!Y6</f>
        <v>6</v>
      </c>
      <c r="I36" s="30"/>
      <c r="J36" s="1152"/>
      <c r="K36" s="1149"/>
      <c r="M36" s="54"/>
      <c r="N36" s="54"/>
    </row>
    <row r="37" spans="1:14" s="17" customFormat="1" ht="15.75" hidden="1" x14ac:dyDescent="0.25">
      <c r="A37" s="11" t="s">
        <v>137</v>
      </c>
      <c r="B37" s="12">
        <f>'[2]22-E381op-Ec'!N6</f>
        <v>1920661.01</v>
      </c>
      <c r="C37" s="13"/>
      <c r="D37" s="28">
        <f>'[2]22-E381op-Ec'!R6</f>
        <v>27500</v>
      </c>
      <c r="E37" s="27"/>
      <c r="F37" s="28">
        <f>'[2]22-E381op-Ec'!X6</f>
        <v>3</v>
      </c>
      <c r="G37" s="29"/>
      <c r="H37" s="28">
        <f>'[2]22-E381op-Ec'!Y6</f>
        <v>5</v>
      </c>
      <c r="I37" s="30"/>
      <c r="J37" s="1152"/>
      <c r="K37" s="1149"/>
      <c r="M37" s="54"/>
      <c r="N37" s="54"/>
    </row>
    <row r="38" spans="1:14" s="17" customFormat="1" ht="15.75" hidden="1" x14ac:dyDescent="0.25">
      <c r="A38" s="11" t="s">
        <v>103</v>
      </c>
      <c r="B38" s="12">
        <f>'24-E381op-T'!O6</f>
        <v>38076081.049999997</v>
      </c>
      <c r="C38" s="13"/>
      <c r="D38" s="28">
        <f>'24-E381op-T'!S6</f>
        <v>90600</v>
      </c>
      <c r="E38" s="1124"/>
      <c r="F38" s="28">
        <f>'24-E381op-T'!Y6</f>
        <v>7</v>
      </c>
      <c r="G38" s="29"/>
      <c r="H38" s="28">
        <f>'24-E381op-T'!Z6</f>
        <v>13</v>
      </c>
      <c r="I38" s="30"/>
      <c r="J38" s="1152"/>
      <c r="K38" s="1149"/>
      <c r="M38" s="54"/>
      <c r="N38" s="54"/>
    </row>
    <row r="39" spans="1:14" s="17" customFormat="1" ht="15.75" hidden="1" x14ac:dyDescent="0.25">
      <c r="A39" s="11" t="s">
        <v>1313</v>
      </c>
      <c r="B39" s="12">
        <f>'[2]6-E381op-Hi'!N6</f>
        <v>9823074.9199999999</v>
      </c>
      <c r="C39" s="13"/>
      <c r="D39" s="28">
        <f>'[2]6-E381op-Hi'!R6</f>
        <v>500</v>
      </c>
      <c r="E39" s="1124"/>
      <c r="F39" s="28">
        <f>'[2]6-E381op-Hi'!X6</f>
        <v>5</v>
      </c>
      <c r="G39" s="29"/>
      <c r="H39" s="28">
        <f>'[2]6-E381op-Hi'!Y6</f>
        <v>5</v>
      </c>
      <c r="I39" s="30"/>
      <c r="J39" s="1152"/>
      <c r="K39" s="1149"/>
      <c r="M39" s="54"/>
      <c r="N39" s="54"/>
    </row>
    <row r="40" spans="1:14" s="17" customFormat="1" ht="15.75" hidden="1" x14ac:dyDescent="0.25">
      <c r="A40" s="11" t="s">
        <v>1314</v>
      </c>
      <c r="B40" s="12">
        <f>'[2]8-E381op-El'!N6</f>
        <v>7760000</v>
      </c>
      <c r="C40" s="13"/>
      <c r="D40" s="28">
        <f>'[2]8-E381op-El'!R6</f>
        <v>0</v>
      </c>
      <c r="E40" s="1124"/>
      <c r="F40" s="28">
        <f>'[2]8-E381op-El'!X6</f>
        <v>4</v>
      </c>
      <c r="G40" s="29"/>
      <c r="H40" s="28">
        <f>'[2]8-E381op-El'!Y6</f>
        <v>8</v>
      </c>
      <c r="I40" s="30"/>
      <c r="J40" s="1152"/>
      <c r="K40" s="1149"/>
      <c r="M40" s="54"/>
      <c r="N40" s="54"/>
    </row>
    <row r="41" spans="1:14" s="17" customFormat="1" ht="15.75" hidden="1" x14ac:dyDescent="0.25">
      <c r="A41" s="11" t="s">
        <v>1312</v>
      </c>
      <c r="B41" s="12">
        <f>'[2]32-E381op-U'!N7</f>
        <v>9162884.4500000011</v>
      </c>
      <c r="C41" s="13"/>
      <c r="D41" s="28">
        <f>'[2]32-E381op-U'!R7</f>
        <v>12600</v>
      </c>
      <c r="E41" s="1124"/>
      <c r="F41" s="28">
        <f>'[2]32-E381op-U'!X7</f>
        <v>6</v>
      </c>
      <c r="G41" s="29"/>
      <c r="H41" s="28">
        <f>'[2]32-E381op-U'!Y7</f>
        <v>6</v>
      </c>
      <c r="I41" s="30"/>
      <c r="J41" s="1152"/>
      <c r="K41" s="1149"/>
      <c r="M41" s="54"/>
      <c r="N41" s="54"/>
    </row>
    <row r="42" spans="1:14" s="17" customFormat="1" ht="15.75" hidden="1" x14ac:dyDescent="0.25">
      <c r="A42" s="11" t="s">
        <v>109</v>
      </c>
      <c r="B42" s="12">
        <f>'[2]28-E381op-Cam'!N6</f>
        <v>56345000</v>
      </c>
      <c r="C42" s="13"/>
      <c r="D42" s="28">
        <f>'[2]28-E381op-Cam'!R6</f>
        <v>335592</v>
      </c>
      <c r="E42" s="1124"/>
      <c r="F42" s="28">
        <f>'[2]28-E381op-Cam'!X6</f>
        <v>11</v>
      </c>
      <c r="G42" s="29"/>
      <c r="H42" s="28">
        <f>'[2]28-E381op-Cam'!Y6</f>
        <v>13</v>
      </c>
      <c r="I42" s="30"/>
      <c r="J42" s="1152"/>
      <c r="K42" s="1149"/>
      <c r="M42" s="54"/>
      <c r="N42" s="54"/>
    </row>
    <row r="43" spans="1:14" s="17" customFormat="1" ht="15.75" hidden="1" x14ac:dyDescent="0.25">
      <c r="A43" s="11" t="s">
        <v>104</v>
      </c>
      <c r="B43" s="12">
        <f>'[2]30-E381op-Car'!N6</f>
        <v>47694767.620000005</v>
      </c>
      <c r="C43" s="13"/>
      <c r="D43" s="28">
        <f>'[2]30-E381op-Car'!R6</f>
        <v>217247</v>
      </c>
      <c r="E43" s="1124"/>
      <c r="F43" s="28">
        <f>'[2]30-E381op-Car'!X6</f>
        <v>8</v>
      </c>
      <c r="G43" s="29"/>
      <c r="H43" s="28">
        <f>'[2]30-E381op-Car'!Y6</f>
        <v>15</v>
      </c>
      <c r="I43" s="30"/>
      <c r="J43" s="1152"/>
      <c r="K43" s="1149"/>
      <c r="M43" s="54"/>
      <c r="N43" s="54"/>
    </row>
    <row r="44" spans="1:14" s="17" customFormat="1" ht="13.5" hidden="1" customHeight="1" x14ac:dyDescent="0.25">
      <c r="A44" s="514" t="s">
        <v>2368</v>
      </c>
      <c r="B44" s="36"/>
      <c r="C44" s="37"/>
      <c r="D44" s="38"/>
      <c r="E44" s="39"/>
      <c r="F44" s="38"/>
      <c r="G44" s="38"/>
      <c r="H44" s="38"/>
      <c r="I44" s="40"/>
      <c r="J44" s="41"/>
      <c r="K44" s="40"/>
    </row>
    <row r="45" spans="1:14" s="17" customFormat="1" ht="28.5" hidden="1" customHeight="1" x14ac:dyDescent="0.25">
      <c r="A45" s="5843"/>
      <c r="B45" s="5843"/>
      <c r="C45" s="5843"/>
      <c r="D45" s="5843"/>
      <c r="E45" s="5843"/>
      <c r="F45" s="5843"/>
      <c r="G45" s="5843"/>
      <c r="H45" s="5843"/>
      <c r="I45" s="5843"/>
      <c r="J45" s="5843"/>
      <c r="K45" s="5843"/>
    </row>
    <row r="46" spans="1:14" s="17" customFormat="1" ht="15.75" hidden="1" x14ac:dyDescent="0.25">
      <c r="A46" s="1941"/>
      <c r="B46" s="126"/>
      <c r="C46" s="1121"/>
      <c r="D46" s="92"/>
      <c r="E46" s="49"/>
      <c r="F46" s="92"/>
      <c r="G46" s="25"/>
      <c r="H46" s="92"/>
      <c r="I46" s="26"/>
      <c r="J46" s="1158"/>
      <c r="K46" s="1148"/>
    </row>
    <row r="47" spans="1:14" s="17" customFormat="1" ht="15.75" hidden="1" x14ac:dyDescent="0.25">
      <c r="A47" s="11"/>
      <c r="B47" s="298"/>
      <c r="C47" s="1123"/>
      <c r="D47" s="1125"/>
      <c r="E47" s="1122"/>
      <c r="F47" s="1125"/>
      <c r="G47" s="1126"/>
      <c r="H47" s="1125"/>
      <c r="I47" s="30"/>
      <c r="J47" s="1152"/>
      <c r="K47" s="1150"/>
    </row>
    <row r="48" spans="1:14" s="17" customFormat="1" ht="15.75" hidden="1" x14ac:dyDescent="0.25">
      <c r="A48" s="5844"/>
      <c r="B48" s="5844"/>
      <c r="C48" s="5844"/>
      <c r="D48" s="5844"/>
      <c r="E48" s="5844"/>
      <c r="F48" s="5844"/>
      <c r="G48" s="5844"/>
      <c r="H48" s="5844"/>
      <c r="I48" s="5844"/>
      <c r="J48" s="5844"/>
      <c r="K48" s="5844"/>
    </row>
    <row r="49" spans="1:11" s="17" customFormat="1" ht="2.25" hidden="1" customHeight="1" x14ac:dyDescent="0.25">
      <c r="A49" s="5845"/>
      <c r="B49" s="5845"/>
      <c r="C49" s="5845"/>
      <c r="D49" s="5845"/>
      <c r="E49" s="5845"/>
      <c r="F49" s="5846"/>
      <c r="G49" s="5846"/>
      <c r="H49" s="5846"/>
      <c r="I49" s="5846"/>
      <c r="J49" s="5846"/>
      <c r="K49" s="5846"/>
    </row>
    <row r="50" spans="1:11" s="17" customFormat="1" ht="15.75" hidden="1" x14ac:dyDescent="0.25">
      <c r="A50" s="5847"/>
      <c r="B50" s="5847"/>
      <c r="C50" s="5847"/>
      <c r="D50" s="5847"/>
      <c r="E50" s="5847"/>
      <c r="F50" s="5848"/>
      <c r="G50" s="5848"/>
      <c r="H50" s="5848"/>
      <c r="I50" s="5848"/>
      <c r="J50" s="5848"/>
      <c r="K50" s="5848"/>
    </row>
    <row r="51" spans="1:11" s="17" customFormat="1" ht="15.75" hidden="1" x14ac:dyDescent="0.25">
      <c r="A51" s="5849"/>
      <c r="B51" s="5849"/>
      <c r="C51" s="5849"/>
      <c r="D51" s="5849"/>
      <c r="E51" s="5849"/>
      <c r="F51" s="5850"/>
      <c r="G51" s="5850"/>
      <c r="H51" s="5850"/>
      <c r="I51" s="5850"/>
      <c r="J51" s="5850"/>
      <c r="K51" s="5850"/>
    </row>
    <row r="52" spans="1:11" s="17" customFormat="1" ht="13.5" hidden="1" customHeight="1" x14ac:dyDescent="0.25">
      <c r="A52" s="48"/>
      <c r="B52" s="36"/>
      <c r="C52" s="37"/>
      <c r="D52" s="38"/>
      <c r="E52" s="39"/>
      <c r="F52" s="38"/>
      <c r="G52" s="38"/>
      <c r="H52" s="38"/>
      <c r="I52" s="40"/>
      <c r="J52" s="41"/>
      <c r="K52" s="40"/>
    </row>
    <row r="53" spans="1:11" s="17" customFormat="1" ht="25.5" hidden="1" customHeight="1" x14ac:dyDescent="0.25">
      <c r="A53" s="5843" t="s">
        <v>129</v>
      </c>
      <c r="B53" s="5843"/>
      <c r="C53" s="5843"/>
      <c r="D53" s="5843"/>
      <c r="E53" s="5843"/>
      <c r="F53" s="5843"/>
      <c r="G53" s="5843"/>
      <c r="H53" s="5843"/>
      <c r="I53" s="5843"/>
      <c r="J53" s="5843"/>
      <c r="K53" s="5843"/>
    </row>
    <row r="54" spans="1:11" s="17" customFormat="1" ht="15.75" hidden="1" x14ac:dyDescent="0.25">
      <c r="A54" s="1941" t="s">
        <v>196</v>
      </c>
      <c r="B54" s="126">
        <f>SUM(B55,B58,B61)</f>
        <v>201986365.78999999</v>
      </c>
      <c r="C54" s="1121"/>
      <c r="D54" s="92">
        <f>SUM(D55,D58,D61)</f>
        <v>129038</v>
      </c>
      <c r="E54" s="49"/>
      <c r="F54" s="92">
        <f>SUM(F55,F58,F61)</f>
        <v>97</v>
      </c>
      <c r="G54" s="25"/>
      <c r="H54" s="92">
        <f>SUM(H55,H58,H61)</f>
        <v>427</v>
      </c>
      <c r="I54" s="26"/>
      <c r="J54" s="1158"/>
      <c r="K54" s="1148"/>
    </row>
    <row r="55" spans="1:11" s="17" customFormat="1" ht="15.75" hidden="1" x14ac:dyDescent="0.25">
      <c r="A55" s="491" t="s">
        <v>245</v>
      </c>
      <c r="B55" s="492">
        <f>SUM(B56:B57)</f>
        <v>86961616.079999998</v>
      </c>
      <c r="C55" s="493"/>
      <c r="D55" s="1096">
        <f>SUM(D56:D57)</f>
        <v>16085</v>
      </c>
      <c r="E55" s="493"/>
      <c r="F55" s="494">
        <f>SUM(F56:F57)</f>
        <v>84</v>
      </c>
      <c r="G55" s="493"/>
      <c r="H55" s="494">
        <f>SUM(H56:H57)</f>
        <v>194</v>
      </c>
      <c r="I55" s="493"/>
      <c r="J55" s="1160"/>
      <c r="K55" s="1161"/>
    </row>
    <row r="56" spans="1:11" s="17" customFormat="1" ht="15.75" hidden="1" x14ac:dyDescent="0.25">
      <c r="A56" s="1098" t="s">
        <v>1302</v>
      </c>
      <c r="B56" s="1099">
        <f>ResObEducativa!B9</f>
        <v>58465.49</v>
      </c>
      <c r="C56" s="290"/>
      <c r="D56" s="1100">
        <f>ResObEducativa!D9</f>
        <v>0</v>
      </c>
      <c r="E56" s="290"/>
      <c r="F56" s="1097">
        <f>ResObEducativa!F9</f>
        <v>0</v>
      </c>
      <c r="G56" s="290"/>
      <c r="H56" s="1097">
        <f>ResObEducativa!H9</f>
        <v>1</v>
      </c>
      <c r="I56" s="290"/>
      <c r="J56" s="1160"/>
      <c r="K56" s="1161"/>
    </row>
    <row r="57" spans="1:11" s="17" customFormat="1" ht="15.75" hidden="1" x14ac:dyDescent="0.25">
      <c r="A57" s="1098" t="s">
        <v>246</v>
      </c>
      <c r="B57" s="1099">
        <f>ResObEducativa!B10</f>
        <v>86903150.590000004</v>
      </c>
      <c r="C57" s="290"/>
      <c r="D57" s="1100">
        <f>ResObEducativa!D10</f>
        <v>16085</v>
      </c>
      <c r="E57" s="290"/>
      <c r="F57" s="1097">
        <f>ResObEducativa!F10</f>
        <v>84</v>
      </c>
      <c r="G57" s="290"/>
      <c r="H57" s="1097">
        <f>ResObEducativa!H10</f>
        <v>193</v>
      </c>
      <c r="I57" s="290"/>
      <c r="J57" s="1160"/>
      <c r="K57" s="1161"/>
    </row>
    <row r="58" spans="1:11" s="17" customFormat="1" ht="15.75" hidden="1" x14ac:dyDescent="0.25">
      <c r="A58" s="491" t="s">
        <v>849</v>
      </c>
      <c r="B58" s="492">
        <f>SUM(B59:B60)</f>
        <v>31997341.489999995</v>
      </c>
      <c r="C58" s="493"/>
      <c r="D58" s="1096">
        <f>SUM(D59:D60)</f>
        <v>94438</v>
      </c>
      <c r="E58" s="493"/>
      <c r="F58" s="494">
        <f>SUM(F59:F60)</f>
        <v>10</v>
      </c>
      <c r="G58" s="493"/>
      <c r="H58" s="494">
        <f>SUM(H59:H60)</f>
        <v>59</v>
      </c>
      <c r="I58" s="493"/>
      <c r="J58" s="1160"/>
      <c r="K58" s="1161"/>
    </row>
    <row r="59" spans="1:11" s="17" customFormat="1" ht="15.75" hidden="1" x14ac:dyDescent="0.25">
      <c r="A59" s="1098" t="s">
        <v>1322</v>
      </c>
      <c r="B59" s="1099">
        <f>ResObEducativa!B12</f>
        <v>10162390.189999999</v>
      </c>
      <c r="C59" s="290"/>
      <c r="D59" s="1100">
        <f>ResObEducativa!D12</f>
        <v>88972</v>
      </c>
      <c r="E59" s="290"/>
      <c r="F59" s="1097">
        <f>ResObEducativa!F12</f>
        <v>3</v>
      </c>
      <c r="G59" s="290"/>
      <c r="H59" s="1097">
        <f>ResObEducativa!H12</f>
        <v>3</v>
      </c>
      <c r="I59" s="290"/>
      <c r="J59" s="1160"/>
      <c r="K59" s="1161"/>
    </row>
    <row r="60" spans="1:11" s="17" customFormat="1" ht="15.75" hidden="1" x14ac:dyDescent="0.25">
      <c r="A60" s="1098" t="s">
        <v>1323</v>
      </c>
      <c r="B60" s="1099">
        <f>ResObEducativa!B13</f>
        <v>21834951.299999997</v>
      </c>
      <c r="C60" s="290"/>
      <c r="D60" s="1100">
        <f>ResObEducativa!D13</f>
        <v>5466</v>
      </c>
      <c r="E60" s="290"/>
      <c r="F60" s="1097">
        <f>ResObEducativa!F13</f>
        <v>7</v>
      </c>
      <c r="G60" s="290"/>
      <c r="H60" s="1097">
        <f>ResObEducativa!H13</f>
        <v>56</v>
      </c>
      <c r="I60" s="290"/>
      <c r="J60" s="1160"/>
      <c r="K60" s="1161"/>
    </row>
    <row r="61" spans="1:11" s="17" customFormat="1" ht="3" hidden="1" customHeight="1" x14ac:dyDescent="0.25">
      <c r="A61" s="491" t="s">
        <v>194</v>
      </c>
      <c r="B61" s="492">
        <f>ResObEducativa!B14</f>
        <v>83027408.219999999</v>
      </c>
      <c r="C61" s="493"/>
      <c r="D61" s="1096">
        <f>ResObEducativa!D14</f>
        <v>18515</v>
      </c>
      <c r="E61" s="493"/>
      <c r="F61" s="1096">
        <f>ResObEducativa!F14</f>
        <v>3</v>
      </c>
      <c r="G61" s="493"/>
      <c r="H61" s="1096">
        <f>ResObEducativa!H14</f>
        <v>174</v>
      </c>
      <c r="I61" s="493"/>
      <c r="J61" s="1160"/>
      <c r="K61" s="1161"/>
    </row>
    <row r="62" spans="1:11" s="17" customFormat="1" ht="13.5" hidden="1" customHeight="1" x14ac:dyDescent="0.25">
      <c r="A62" s="2143"/>
      <c r="B62" s="36"/>
      <c r="C62" s="37"/>
      <c r="D62" s="38"/>
      <c r="E62" s="39"/>
      <c r="F62" s="38"/>
      <c r="G62" s="38"/>
      <c r="H62" s="38"/>
      <c r="I62" s="40"/>
      <c r="J62" s="41"/>
      <c r="K62" s="40"/>
    </row>
    <row r="63" spans="1:11" s="17" customFormat="1" ht="13.5" hidden="1" customHeight="1" x14ac:dyDescent="0.25">
      <c r="A63" s="62"/>
      <c r="B63" s="1177"/>
      <c r="C63" s="1177"/>
      <c r="D63" s="1177"/>
      <c r="E63" s="6"/>
      <c r="F63" s="6"/>
      <c r="G63" s="6"/>
      <c r="H63" s="6"/>
      <c r="I63" s="6"/>
      <c r="J63" s="6"/>
      <c r="K63" s="6"/>
    </row>
    <row r="64" spans="1:11" s="17" customFormat="1" ht="15.75" hidden="1" x14ac:dyDescent="0.25">
      <c r="A64" s="1941" t="s">
        <v>847</v>
      </c>
      <c r="B64" s="22">
        <f>SUM(B65,B68)</f>
        <v>201986365.79000002</v>
      </c>
      <c r="C64" s="23"/>
      <c r="D64" s="33">
        <f>SUM(D65,D68)</f>
        <v>129038</v>
      </c>
      <c r="E64" s="24"/>
      <c r="F64" s="33">
        <f>SUM(F65,F68)</f>
        <v>97</v>
      </c>
      <c r="G64" s="34"/>
      <c r="H64" s="33">
        <f>SUM(H65,H68)</f>
        <v>427</v>
      </c>
      <c r="I64" s="26"/>
      <c r="J64" s="1151"/>
      <c r="K64" s="26"/>
    </row>
    <row r="65" spans="1:16" s="17" customFormat="1" ht="15.75" hidden="1" x14ac:dyDescent="0.25">
      <c r="A65" s="521" t="s">
        <v>1299</v>
      </c>
      <c r="B65" s="495">
        <f>SUM(B66:B67)</f>
        <v>10220855.68</v>
      </c>
      <c r="C65" s="496"/>
      <c r="D65" s="497">
        <f>SUM(D66:D67)</f>
        <v>88972</v>
      </c>
      <c r="E65" s="498"/>
      <c r="F65" s="499">
        <f>SUM(F66:F67)</f>
        <v>3</v>
      </c>
      <c r="G65" s="500"/>
      <c r="H65" s="497">
        <f>SUM(H66:H67)</f>
        <v>4</v>
      </c>
      <c r="I65" s="501"/>
      <c r="J65" s="1162"/>
      <c r="K65" s="500"/>
    </row>
    <row r="66" spans="1:16" s="17" customFormat="1" ht="15.75" hidden="1" x14ac:dyDescent="0.25">
      <c r="A66" s="293" t="s">
        <v>1325</v>
      </c>
      <c r="B66" s="298">
        <f>ResObEducativa!B9</f>
        <v>58465.49</v>
      </c>
      <c r="C66" s="299"/>
      <c r="D66" s="300">
        <f>ResObEducativa!D9</f>
        <v>0</v>
      </c>
      <c r="E66" s="299"/>
      <c r="F66" s="300">
        <f>ResObEducativa!F9</f>
        <v>0</v>
      </c>
      <c r="G66" s="299"/>
      <c r="H66" s="300">
        <f>ResObEducativa!H9</f>
        <v>1</v>
      </c>
      <c r="I66" s="82"/>
      <c r="J66" s="1164"/>
      <c r="K66" s="291"/>
    </row>
    <row r="67" spans="1:16" s="17" customFormat="1" ht="15.75" hidden="1" x14ac:dyDescent="0.25">
      <c r="A67" s="293" t="s">
        <v>1324</v>
      </c>
      <c r="B67" s="298">
        <f>B59</f>
        <v>10162390.189999999</v>
      </c>
      <c r="C67" s="299"/>
      <c r="D67" s="300">
        <f>D59</f>
        <v>88972</v>
      </c>
      <c r="E67" s="299"/>
      <c r="F67" s="300">
        <f>F59</f>
        <v>3</v>
      </c>
      <c r="G67" s="299"/>
      <c r="H67" s="300">
        <f>H59</f>
        <v>3</v>
      </c>
      <c r="I67" s="82"/>
      <c r="J67" s="1164"/>
      <c r="K67" s="291"/>
    </row>
    <row r="68" spans="1:16" s="17" customFormat="1" ht="15.75" hidden="1" x14ac:dyDescent="0.25">
      <c r="A68" s="521" t="s">
        <v>130</v>
      </c>
      <c r="B68" s="495">
        <f>SUM(B69:B71)</f>
        <v>191765510.11000001</v>
      </c>
      <c r="C68" s="496"/>
      <c r="D68" s="497">
        <f>SUM(D69:D71)</f>
        <v>40066</v>
      </c>
      <c r="E68" s="498"/>
      <c r="F68" s="499">
        <f>SUM(F69:F71)</f>
        <v>94</v>
      </c>
      <c r="G68" s="500"/>
      <c r="H68" s="497">
        <f>SUM(H69:H71)</f>
        <v>423</v>
      </c>
      <c r="I68" s="501"/>
      <c r="J68" s="1162"/>
      <c r="K68" s="500"/>
    </row>
    <row r="69" spans="1:16" s="17" customFormat="1" ht="15.75" hidden="1" x14ac:dyDescent="0.25">
      <c r="A69" s="293" t="s">
        <v>247</v>
      </c>
      <c r="B69" s="298">
        <f>ResObEducativa!B10</f>
        <v>86903150.590000004</v>
      </c>
      <c r="C69" s="299"/>
      <c r="D69" s="300">
        <f>ResObEducativa!D10</f>
        <v>16085</v>
      </c>
      <c r="E69" s="299"/>
      <c r="F69" s="300">
        <f>ResObEducativa!F10</f>
        <v>84</v>
      </c>
      <c r="G69" s="299"/>
      <c r="H69" s="300">
        <f>ResObEducativa!H10</f>
        <v>193</v>
      </c>
      <c r="I69" s="82"/>
      <c r="J69" s="1164"/>
      <c r="K69" s="291"/>
    </row>
    <row r="70" spans="1:16" s="17" customFormat="1" ht="21" hidden="1" customHeight="1" x14ac:dyDescent="0.25">
      <c r="A70" s="293" t="s">
        <v>255</v>
      </c>
      <c r="B70" s="298">
        <f>B60</f>
        <v>21834951.299999997</v>
      </c>
      <c r="C70" s="299"/>
      <c r="D70" s="300">
        <f>D60</f>
        <v>5466</v>
      </c>
      <c r="E70" s="299"/>
      <c r="F70" s="300">
        <f>F60</f>
        <v>7</v>
      </c>
      <c r="G70" s="299"/>
      <c r="H70" s="300">
        <f>H60</f>
        <v>56</v>
      </c>
      <c r="I70" s="299"/>
      <c r="J70" s="1165"/>
      <c r="K70" s="292"/>
      <c r="O70" s="54"/>
      <c r="P70" s="54"/>
    </row>
    <row r="71" spans="1:16" s="17" customFormat="1" ht="21" hidden="1" customHeight="1" x14ac:dyDescent="0.25">
      <c r="A71" s="293" t="s">
        <v>194</v>
      </c>
      <c r="B71" s="298">
        <f>B61</f>
        <v>83027408.219999999</v>
      </c>
      <c r="C71" s="299"/>
      <c r="D71" s="301">
        <f>D61</f>
        <v>18515</v>
      </c>
      <c r="E71" s="299"/>
      <c r="F71" s="301">
        <f>F61</f>
        <v>3</v>
      </c>
      <c r="G71" s="299"/>
      <c r="H71" s="301">
        <f>H61</f>
        <v>174</v>
      </c>
      <c r="I71" s="299"/>
      <c r="J71" s="1165"/>
      <c r="K71" s="292"/>
      <c r="O71" s="54"/>
      <c r="P71" s="54"/>
    </row>
    <row r="74" spans="1:16" x14ac:dyDescent="0.2">
      <c r="F74" s="6"/>
    </row>
    <row r="75" spans="1:16" x14ac:dyDescent="0.2">
      <c r="F75" s="6"/>
    </row>
    <row r="76" spans="1:16" x14ac:dyDescent="0.2">
      <c r="B76" s="75"/>
      <c r="F76" s="6"/>
    </row>
    <row r="77" spans="1:16" x14ac:dyDescent="0.2">
      <c r="F77" s="6"/>
    </row>
    <row r="78" spans="1:16" x14ac:dyDescent="0.2">
      <c r="F78" s="6"/>
    </row>
    <row r="79" spans="1:16" x14ac:dyDescent="0.2">
      <c r="F79" s="6"/>
    </row>
    <row r="80" spans="1:16" x14ac:dyDescent="0.2">
      <c r="F80" s="6"/>
    </row>
    <row r="81" spans="6:6" x14ac:dyDescent="0.2">
      <c r="F81" s="6"/>
    </row>
    <row r="82" spans="6:6" x14ac:dyDescent="0.2">
      <c r="F82" s="6"/>
    </row>
    <row r="83" spans="6:6" x14ac:dyDescent="0.2">
      <c r="F83" s="6"/>
    </row>
    <row r="84" spans="6:6" x14ac:dyDescent="0.2">
      <c r="F84" s="6"/>
    </row>
    <row r="85" spans="6:6" x14ac:dyDescent="0.2">
      <c r="F85" s="6"/>
    </row>
    <row r="86" spans="6:6" x14ac:dyDescent="0.2">
      <c r="F86" s="6"/>
    </row>
    <row r="87" spans="6:6" x14ac:dyDescent="0.2">
      <c r="F87" s="6"/>
    </row>
    <row r="88" spans="6:6" x14ac:dyDescent="0.2">
      <c r="F88" s="6"/>
    </row>
    <row r="89" spans="6:6" x14ac:dyDescent="0.2">
      <c r="F89" s="6"/>
    </row>
  </sheetData>
  <mergeCells count="16">
    <mergeCell ref="A50:E50"/>
    <mergeCell ref="F50:K50"/>
    <mergeCell ref="A51:E51"/>
    <mergeCell ref="F51:K51"/>
    <mergeCell ref="A53:K53"/>
    <mergeCell ref="A25:K25"/>
    <mergeCell ref="A26:K26"/>
    <mergeCell ref="A45:K45"/>
    <mergeCell ref="A48:K48"/>
    <mergeCell ref="A49:E49"/>
    <mergeCell ref="F49:K49"/>
    <mergeCell ref="J4:K4"/>
    <mergeCell ref="B4:C4"/>
    <mergeCell ref="D4:E4"/>
    <mergeCell ref="F4:G4"/>
    <mergeCell ref="H4:I4"/>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&amp;L&amp;"Tahoma,Normal"296</oddFooter>
  </headerFooter>
  <rowBreaks count="3" manualBreakCount="3">
    <brk id="25" max="10" man="1"/>
    <brk id="44" max="10" man="1"/>
    <brk id="52" max="10"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EB700B"/>
  </sheetPr>
  <dimension ref="A1:M73"/>
  <sheetViews>
    <sheetView showGridLines="0" view="pageBreakPreview" zoomScaleNormal="80" zoomScaleSheetLayoutView="100" workbookViewId="0">
      <selection activeCell="A10" sqref="A10"/>
    </sheetView>
  </sheetViews>
  <sheetFormatPr baseColWidth="10" defaultColWidth="11.42578125" defaultRowHeight="12.75" x14ac:dyDescent="0.2"/>
  <cols>
    <col min="1" max="1" width="57" style="6" customWidth="1"/>
    <col min="2" max="2" width="21" style="6" customWidth="1"/>
    <col min="3" max="3" width="3.42578125" style="6" customWidth="1"/>
    <col min="4" max="4" width="13.42578125" style="6" customWidth="1"/>
    <col min="5" max="5" width="2.7109375" style="6" customWidth="1"/>
    <col min="6" max="6" width="9.7109375" style="56" customWidth="1"/>
    <col min="7" max="7" width="2.7109375" style="6" customWidth="1"/>
    <col min="8" max="8" width="8.7109375" style="6" customWidth="1"/>
    <col min="9" max="9" width="2.7109375" style="6" customWidth="1"/>
    <col min="10" max="10" width="21.7109375" style="6" customWidth="1"/>
    <col min="11" max="11" width="7.28515625" style="6" customWidth="1"/>
    <col min="12" max="12" width="17.85546875" style="6" customWidth="1"/>
    <col min="13" max="13" width="17.140625" style="6" customWidth="1"/>
    <col min="14" max="17" width="11.42578125" style="6" customWidth="1"/>
    <col min="18" max="16384" width="11.42578125" style="6"/>
  </cols>
  <sheetData>
    <row r="1" spans="1:12" s="20" customFormat="1" ht="18" x14ac:dyDescent="0.25">
      <c r="A1" s="2675" t="s">
        <v>5364</v>
      </c>
      <c r="B1" s="2675"/>
      <c r="C1" s="2675"/>
      <c r="D1" s="2675"/>
      <c r="E1" s="2675"/>
      <c r="F1" s="2675"/>
      <c r="G1" s="2675"/>
      <c r="H1" s="2675"/>
      <c r="I1" s="2675"/>
      <c r="J1" s="4765" t="s">
        <v>5017</v>
      </c>
      <c r="K1" s="2145"/>
    </row>
    <row r="2" spans="1:12" ht="15" x14ac:dyDescent="0.2">
      <c r="A2" s="5050">
        <v>2013</v>
      </c>
      <c r="B2" s="5050"/>
      <c r="C2" s="2129"/>
      <c r="D2" s="2129"/>
      <c r="E2" s="2129"/>
      <c r="F2" s="2129"/>
      <c r="G2" s="2129"/>
      <c r="H2" s="2129"/>
      <c r="I2" s="2129"/>
      <c r="J2" s="2146"/>
      <c r="K2" s="2146"/>
    </row>
    <row r="3" spans="1:12" ht="17.25" customHeight="1" x14ac:dyDescent="0.2">
      <c r="A3" s="2147"/>
      <c r="B3" s="2147"/>
      <c r="C3" s="2146"/>
      <c r="D3" s="2146"/>
      <c r="E3" s="2146"/>
      <c r="F3" s="2146"/>
      <c r="G3" s="2146"/>
      <c r="H3" s="2146"/>
      <c r="I3" s="2146"/>
      <c r="J3" s="2146"/>
      <c r="K3" s="2146"/>
    </row>
    <row r="4" spans="1:12" s="17" customFormat="1" ht="41.25" customHeight="1" x14ac:dyDescent="0.25">
      <c r="A4" s="2132" t="s">
        <v>33</v>
      </c>
      <c r="B4" s="5840" t="s">
        <v>126</v>
      </c>
      <c r="C4" s="5840"/>
      <c r="D4" s="5840" t="s">
        <v>20</v>
      </c>
      <c r="E4" s="5840"/>
      <c r="F4" s="5840" t="s">
        <v>250</v>
      </c>
      <c r="G4" s="5840"/>
      <c r="H4" s="5840" t="s">
        <v>127</v>
      </c>
      <c r="I4" s="5840"/>
      <c r="J4" s="2148" t="s">
        <v>30</v>
      </c>
      <c r="K4" s="2149"/>
    </row>
    <row r="5" spans="1:12" s="17" customFormat="1" ht="22.5" customHeight="1" x14ac:dyDescent="0.25">
      <c r="A5" s="5009" t="s">
        <v>846</v>
      </c>
      <c r="B5" s="5015">
        <f>SUM(B6:B8)</f>
        <v>1828587854.6523209</v>
      </c>
      <c r="C5" s="5016"/>
      <c r="D5" s="5017">
        <f>SUM(D6:D8)</f>
        <v>1279211</v>
      </c>
      <c r="E5" s="5018"/>
      <c r="F5" s="5019">
        <f>SUM(F6:F8)</f>
        <v>298</v>
      </c>
      <c r="G5" s="5019"/>
      <c r="H5" s="5017">
        <f>SUM(H6:H8)</f>
        <v>1105</v>
      </c>
      <c r="I5" s="5020"/>
      <c r="J5" s="5021"/>
      <c r="K5" s="2153"/>
    </row>
    <row r="6" spans="1:12" s="17" customFormat="1" ht="15.75" x14ac:dyDescent="0.25">
      <c r="A6" s="5220" t="s">
        <v>128</v>
      </c>
      <c r="B6" s="5221">
        <f>B36</f>
        <v>1684652240.8523209</v>
      </c>
      <c r="C6" s="5235"/>
      <c r="D6" s="5222">
        <f>D36</f>
        <v>1259681</v>
      </c>
      <c r="E6" s="5109"/>
      <c r="F6" s="5223">
        <f>F36</f>
        <v>258</v>
      </c>
      <c r="G6" s="5223"/>
      <c r="H6" s="5222">
        <f>H36</f>
        <v>857</v>
      </c>
      <c r="I6" s="5224"/>
      <c r="J6" s="5109"/>
      <c r="K6" s="2140"/>
    </row>
    <row r="7" spans="1:12" s="17" customFormat="1" ht="15.75" hidden="1" x14ac:dyDescent="0.25">
      <c r="A7" s="5225" t="s">
        <v>7</v>
      </c>
      <c r="B7" s="5226">
        <f>B59</f>
        <v>0</v>
      </c>
      <c r="C7" s="5236"/>
      <c r="D7" s="5191">
        <f>D59</f>
        <v>0</v>
      </c>
      <c r="E7" s="5054"/>
      <c r="F7" s="5193">
        <f>F59</f>
        <v>0</v>
      </c>
      <c r="G7" s="5193"/>
      <c r="H7" s="5191">
        <f>H59</f>
        <v>0</v>
      </c>
      <c r="I7" s="5194"/>
      <c r="J7" s="5193"/>
      <c r="K7" s="2140"/>
    </row>
    <row r="8" spans="1:12" s="17" customFormat="1" ht="15.75" x14ac:dyDescent="0.25">
      <c r="A8" s="5225" t="s">
        <v>6</v>
      </c>
      <c r="B8" s="5226">
        <f>B68</f>
        <v>143935613.80000001</v>
      </c>
      <c r="C8" s="5236"/>
      <c r="D8" s="5191">
        <f>D68</f>
        <v>19530</v>
      </c>
      <c r="E8" s="5054"/>
      <c r="F8" s="5193">
        <f>F68</f>
        <v>40</v>
      </c>
      <c r="G8" s="5193"/>
      <c r="H8" s="5191">
        <f>H68</f>
        <v>248</v>
      </c>
      <c r="I8" s="5194"/>
      <c r="J8" s="5193"/>
      <c r="K8" s="2140"/>
    </row>
    <row r="9" spans="1:12" s="17" customFormat="1" ht="15.75" hidden="1" x14ac:dyDescent="0.25">
      <c r="A9" s="5056" t="str">
        <f>A37</f>
        <v>Seguridad pública</v>
      </c>
      <c r="B9" s="2677">
        <f>B37</f>
        <v>654443990.62</v>
      </c>
      <c r="C9" s="5237"/>
      <c r="D9" s="5227">
        <f>D37</f>
        <v>6450</v>
      </c>
      <c r="E9" s="2159"/>
      <c r="F9" s="2142">
        <f>F37</f>
        <v>3</v>
      </c>
      <c r="G9" s="2142"/>
      <c r="H9" s="5227">
        <f>H37</f>
        <v>4</v>
      </c>
      <c r="I9" s="2140"/>
      <c r="J9" s="2142"/>
      <c r="K9" s="2140"/>
    </row>
    <row r="10" spans="1:12" s="17" customFormat="1" ht="15.75" x14ac:dyDescent="0.25">
      <c r="A10" s="5056" t="str">
        <f>A37</f>
        <v>Seguridad pública</v>
      </c>
      <c r="B10" s="2677">
        <f>B37</f>
        <v>654443990.62</v>
      </c>
      <c r="C10" s="5237"/>
      <c r="D10" s="5227">
        <f>D37</f>
        <v>6450</v>
      </c>
      <c r="E10" s="2159"/>
      <c r="F10" s="2142">
        <f>F37</f>
        <v>3</v>
      </c>
      <c r="G10" s="2142"/>
      <c r="H10" s="5227">
        <f>H37</f>
        <v>4</v>
      </c>
      <c r="I10" s="2140"/>
      <c r="J10" s="2142"/>
      <c r="K10" s="2140"/>
    </row>
    <row r="11" spans="1:12" s="17" customFormat="1" ht="15.75" x14ac:dyDescent="0.25">
      <c r="A11" s="5056" t="str">
        <f>A38</f>
        <v>Procuración de justicia</v>
      </c>
      <c r="B11" s="2677">
        <f>B38</f>
        <v>46514155.859999999</v>
      </c>
      <c r="C11" s="5237"/>
      <c r="D11" s="5227">
        <f>D38</f>
        <v>372450</v>
      </c>
      <c r="E11" s="2159"/>
      <c r="F11" s="2142">
        <f>F38</f>
        <v>6</v>
      </c>
      <c r="G11" s="2142"/>
      <c r="H11" s="5227">
        <f>H38</f>
        <v>6</v>
      </c>
      <c r="I11" s="2140"/>
      <c r="J11" s="2142"/>
      <c r="K11" s="2140"/>
    </row>
    <row r="12" spans="1:12" s="17" customFormat="1" ht="15.75" x14ac:dyDescent="0.25">
      <c r="A12" s="5056" t="str">
        <f>A39</f>
        <v>Infraestructura educativa</v>
      </c>
      <c r="B12" s="2677">
        <f>B63</f>
        <v>209866370.40000001</v>
      </c>
      <c r="C12" s="5237"/>
      <c r="D12" s="5227">
        <f>D63</f>
        <v>101038</v>
      </c>
      <c r="E12" s="2159"/>
      <c r="F12" s="2142">
        <f>F63</f>
        <v>99</v>
      </c>
      <c r="G12" s="2142"/>
      <c r="H12" s="5227">
        <f>H63</f>
        <v>308</v>
      </c>
      <c r="I12" s="2140"/>
      <c r="J12" s="2142"/>
      <c r="K12" s="2140"/>
      <c r="L12" s="2156"/>
    </row>
    <row r="13" spans="1:12" s="17" customFormat="1" ht="15.75" x14ac:dyDescent="0.25">
      <c r="A13" s="5056" t="str">
        <f t="shared" ref="A13:A20" si="0">A43</f>
        <v>Infraestructura de cultura</v>
      </c>
      <c r="B13" s="2677">
        <f>B43</f>
        <v>120000</v>
      </c>
      <c r="C13" s="5237"/>
      <c r="D13" s="5227">
        <f t="shared" ref="D13:D20" si="1">D43</f>
        <v>100</v>
      </c>
      <c r="E13" s="2159"/>
      <c r="F13" s="2142">
        <f t="shared" ref="F13:F22" si="2">F43</f>
        <v>1</v>
      </c>
      <c r="G13" s="2142"/>
      <c r="H13" s="5227">
        <f t="shared" ref="H13:H22" si="3">H43</f>
        <v>1</v>
      </c>
      <c r="I13" s="2140"/>
      <c r="J13" s="2142"/>
      <c r="K13" s="2140"/>
    </row>
    <row r="14" spans="1:12" s="17" customFormat="1" ht="15.75" x14ac:dyDescent="0.25">
      <c r="A14" s="5056" t="str">
        <f t="shared" si="0"/>
        <v>Infraestructura de salud</v>
      </c>
      <c r="B14" s="2677">
        <f>B44</f>
        <v>2076485.8</v>
      </c>
      <c r="C14" s="5237"/>
      <c r="D14" s="5227">
        <f t="shared" si="1"/>
        <v>5600</v>
      </c>
      <c r="E14" s="2159"/>
      <c r="F14" s="2142">
        <f t="shared" si="2"/>
        <v>1</v>
      </c>
      <c r="G14" s="2142"/>
      <c r="H14" s="5227">
        <f t="shared" si="3"/>
        <v>2</v>
      </c>
      <c r="I14" s="2140"/>
      <c r="J14" s="2142"/>
      <c r="K14" s="2140"/>
    </row>
    <row r="15" spans="1:12" s="17" customFormat="1" ht="15.75" x14ac:dyDescent="0.25">
      <c r="A15" s="5056" t="str">
        <f t="shared" si="0"/>
        <v>Infraestructura eléctrica</v>
      </c>
      <c r="B15" s="2677">
        <f>B45</f>
        <v>31841117.089900002</v>
      </c>
      <c r="C15" s="5237"/>
      <c r="D15" s="5227">
        <f t="shared" si="1"/>
        <v>9322</v>
      </c>
      <c r="E15" s="2159"/>
      <c r="F15" s="2142">
        <f t="shared" si="2"/>
        <v>17</v>
      </c>
      <c r="G15" s="2142"/>
      <c r="H15" s="5227">
        <f t="shared" si="3"/>
        <v>16</v>
      </c>
      <c r="I15" s="2140"/>
      <c r="J15" s="2142"/>
      <c r="K15" s="2140"/>
    </row>
    <row r="16" spans="1:12" s="17" customFormat="1" ht="15.75" x14ac:dyDescent="0.25">
      <c r="A16" s="5056" t="str">
        <f t="shared" si="0"/>
        <v>Infraestructura deportiva</v>
      </c>
      <c r="B16" s="2677">
        <f>B46</f>
        <v>527304663.5</v>
      </c>
      <c r="C16" s="5237"/>
      <c r="D16" s="5227">
        <f t="shared" si="1"/>
        <v>31950</v>
      </c>
      <c r="E16" s="2159"/>
      <c r="F16" s="2142">
        <f t="shared" si="2"/>
        <v>19</v>
      </c>
      <c r="G16" s="2142"/>
      <c r="H16" s="5227">
        <f t="shared" si="3"/>
        <v>20</v>
      </c>
      <c r="I16" s="2140"/>
      <c r="J16" s="2142"/>
      <c r="K16" s="2140"/>
    </row>
    <row r="17" spans="1:11" s="17" customFormat="1" ht="15.75" hidden="1" x14ac:dyDescent="0.25">
      <c r="A17" s="5056" t="str">
        <f t="shared" si="0"/>
        <v>Infraestructura económica pública</v>
      </c>
      <c r="B17" s="2677">
        <f t="shared" ref="B17:B22" si="4">B46</f>
        <v>527304663.5</v>
      </c>
      <c r="C17" s="5237"/>
      <c r="D17" s="5227">
        <f t="shared" si="1"/>
        <v>50000</v>
      </c>
      <c r="E17" s="2159"/>
      <c r="F17" s="2142">
        <f t="shared" si="2"/>
        <v>1</v>
      </c>
      <c r="G17" s="2142"/>
      <c r="H17" s="5227">
        <f t="shared" si="3"/>
        <v>1</v>
      </c>
      <c r="I17" s="2140"/>
      <c r="J17" s="2142"/>
      <c r="K17" s="2140"/>
    </row>
    <row r="18" spans="1:11" s="17" customFormat="1" ht="15.75" hidden="1" x14ac:dyDescent="0.25">
      <c r="A18" s="5056" t="str">
        <f t="shared" si="0"/>
        <v>Infraestructura hidraúlica</v>
      </c>
      <c r="B18" s="2677">
        <f t="shared" si="4"/>
        <v>2088000</v>
      </c>
      <c r="C18" s="5237"/>
      <c r="D18" s="5227">
        <f t="shared" si="1"/>
        <v>8654</v>
      </c>
      <c r="E18" s="2159"/>
      <c r="F18" s="2142">
        <f t="shared" si="2"/>
        <v>23</v>
      </c>
      <c r="G18" s="2142"/>
      <c r="H18" s="5227">
        <f t="shared" si="3"/>
        <v>27</v>
      </c>
      <c r="I18" s="5228"/>
      <c r="J18" s="2142"/>
      <c r="K18" s="2140"/>
    </row>
    <row r="19" spans="1:11" s="17" customFormat="1" ht="15.75" hidden="1" x14ac:dyDescent="0.25">
      <c r="A19" s="5056" t="str">
        <f t="shared" si="0"/>
        <v>Proyectos especiales</v>
      </c>
      <c r="B19" s="2677">
        <f t="shared" si="4"/>
        <v>15664047.4408</v>
      </c>
      <c r="C19" s="5237"/>
      <c r="D19" s="5227">
        <f t="shared" si="1"/>
        <v>14085</v>
      </c>
      <c r="E19" s="2159"/>
      <c r="F19" s="2142">
        <f t="shared" si="2"/>
        <v>4</v>
      </c>
      <c r="G19" s="2142"/>
      <c r="H19" s="5227">
        <f t="shared" si="3"/>
        <v>4</v>
      </c>
      <c r="I19" s="5228"/>
      <c r="J19" s="2142"/>
      <c r="K19" s="2140"/>
    </row>
    <row r="20" spans="1:11" s="17" customFormat="1" ht="15.75" hidden="1" x14ac:dyDescent="0.25">
      <c r="A20" s="5056" t="str">
        <f t="shared" si="0"/>
        <v>Infraestructura monumentos, edificios y zonas públicas</v>
      </c>
      <c r="B20" s="2677">
        <f t="shared" si="4"/>
        <v>4945000</v>
      </c>
      <c r="C20" s="5237"/>
      <c r="D20" s="5227">
        <f t="shared" si="1"/>
        <v>49877</v>
      </c>
      <c r="E20" s="2159"/>
      <c r="F20" s="2142">
        <f t="shared" si="2"/>
        <v>28</v>
      </c>
      <c r="G20" s="2142"/>
      <c r="H20" s="5227">
        <f t="shared" si="3"/>
        <v>38</v>
      </c>
      <c r="I20" s="5228"/>
      <c r="J20" s="2142"/>
      <c r="K20" s="2140"/>
    </row>
    <row r="21" spans="1:11" s="17" customFormat="1" ht="15.75" x14ac:dyDescent="0.25">
      <c r="A21" s="5056" t="str">
        <f>A47</f>
        <v>Infraestructura económica pública</v>
      </c>
      <c r="B21" s="2677">
        <f>B47</f>
        <v>2088000</v>
      </c>
      <c r="C21" s="5237"/>
      <c r="D21" s="5227">
        <f>D47</f>
        <v>50000</v>
      </c>
      <c r="E21" s="2159"/>
      <c r="F21" s="2142">
        <f>F47</f>
        <v>1</v>
      </c>
      <c r="G21" s="2142"/>
      <c r="H21" s="5227">
        <f>H47</f>
        <v>1</v>
      </c>
      <c r="I21" s="2140"/>
      <c r="J21" s="2142"/>
      <c r="K21" s="2140"/>
    </row>
    <row r="22" spans="1:11" s="17" customFormat="1" ht="15.75" hidden="1" x14ac:dyDescent="0.25">
      <c r="A22" s="5056" t="str">
        <f>A52</f>
        <v>Infraestructura agropecuaria</v>
      </c>
      <c r="B22" s="2677">
        <f t="shared" si="4"/>
        <v>2706858</v>
      </c>
      <c r="C22" s="5237"/>
      <c r="D22" s="5227">
        <f>D48</f>
        <v>8654</v>
      </c>
      <c r="E22" s="2159"/>
      <c r="F22" s="2142">
        <f t="shared" si="2"/>
        <v>3</v>
      </c>
      <c r="G22" s="2142"/>
      <c r="H22" s="5227">
        <f t="shared" si="3"/>
        <v>3</v>
      </c>
      <c r="I22" s="2140"/>
      <c r="J22" s="2142"/>
      <c r="K22" s="2140"/>
    </row>
    <row r="23" spans="1:11" s="17" customFormat="1" ht="15.75" x14ac:dyDescent="0.25">
      <c r="A23" s="5056" t="str">
        <f t="shared" ref="A23:B25" si="5">A48</f>
        <v>Infraestructura hidraúlica</v>
      </c>
      <c r="B23" s="2677">
        <f t="shared" si="5"/>
        <v>15664047.4408</v>
      </c>
      <c r="C23" s="5237"/>
      <c r="D23" s="5227">
        <f>D48</f>
        <v>8654</v>
      </c>
      <c r="E23" s="2159"/>
      <c r="F23" s="2142">
        <f>F48</f>
        <v>23</v>
      </c>
      <c r="G23" s="2142"/>
      <c r="H23" s="5227">
        <f>H48</f>
        <v>27</v>
      </c>
      <c r="I23" s="2140"/>
      <c r="J23" s="2142"/>
      <c r="K23" s="2140"/>
    </row>
    <row r="24" spans="1:11" s="17" customFormat="1" ht="15.75" x14ac:dyDescent="0.25">
      <c r="A24" s="5056" t="str">
        <f t="shared" si="5"/>
        <v>Proyectos especiales</v>
      </c>
      <c r="B24" s="2677">
        <f t="shared" si="5"/>
        <v>4945000</v>
      </c>
      <c r="C24" s="5237"/>
      <c r="D24" s="5227">
        <f>D49</f>
        <v>14085</v>
      </c>
      <c r="E24" s="2159"/>
      <c r="F24" s="2142">
        <f>F49</f>
        <v>4</v>
      </c>
      <c r="G24" s="2142"/>
      <c r="H24" s="5227">
        <f>H49</f>
        <v>4</v>
      </c>
      <c r="I24" s="2140"/>
      <c r="J24" s="2142"/>
      <c r="K24" s="2140"/>
    </row>
    <row r="25" spans="1:11" s="17" customFormat="1" ht="15.75" x14ac:dyDescent="0.25">
      <c r="A25" s="5056" t="str">
        <f t="shared" si="5"/>
        <v>Infraestructura monumentos, edificios y zonas públicas</v>
      </c>
      <c r="B25" s="2677">
        <f t="shared" si="5"/>
        <v>31120853.257599998</v>
      </c>
      <c r="C25" s="5237"/>
      <c r="D25" s="5227">
        <f>D50</f>
        <v>49877</v>
      </c>
      <c r="E25" s="2159"/>
      <c r="F25" s="2142">
        <f>F50</f>
        <v>28</v>
      </c>
      <c r="G25" s="2142"/>
      <c r="H25" s="5227">
        <f>H50</f>
        <v>38</v>
      </c>
      <c r="I25" s="2140"/>
      <c r="J25" s="2142"/>
      <c r="K25" s="2140"/>
    </row>
    <row r="26" spans="1:11" s="17" customFormat="1" ht="15.75" hidden="1" x14ac:dyDescent="0.25">
      <c r="A26" s="5056" t="str">
        <f>A51</f>
        <v>Infraestructura de turismo</v>
      </c>
      <c r="B26" s="2677">
        <f>B51</f>
        <v>2706858</v>
      </c>
      <c r="C26" s="5237"/>
      <c r="D26" s="5227">
        <f>D51</f>
        <v>2449</v>
      </c>
      <c r="E26" s="2159"/>
      <c r="F26" s="2142">
        <f>F51</f>
        <v>2</v>
      </c>
      <c r="G26" s="2142"/>
      <c r="H26" s="5227">
        <f>H51</f>
        <v>2</v>
      </c>
      <c r="I26" s="2140"/>
      <c r="J26" s="2142"/>
      <c r="K26" s="2140"/>
    </row>
    <row r="27" spans="1:11" s="17" customFormat="1" ht="15.75" x14ac:dyDescent="0.25">
      <c r="A27" s="5056" t="str">
        <f t="shared" ref="A27:B32" si="6">A51</f>
        <v>Infraestructura de turismo</v>
      </c>
      <c r="B27" s="2677">
        <f t="shared" si="6"/>
        <v>2706858</v>
      </c>
      <c r="C27" s="5237"/>
      <c r="D27" s="5227">
        <f t="shared" ref="D27:D32" si="7">D51</f>
        <v>2449</v>
      </c>
      <c r="E27" s="2159"/>
      <c r="F27" s="2142">
        <f t="shared" ref="F27:F32" si="8">F51</f>
        <v>2</v>
      </c>
      <c r="G27" s="2142"/>
      <c r="H27" s="5227">
        <f t="shared" ref="H27:H32" si="9">H51</f>
        <v>2</v>
      </c>
      <c r="I27" s="2140"/>
      <c r="J27" s="2142"/>
      <c r="K27" s="2140"/>
    </row>
    <row r="28" spans="1:11" s="17" customFormat="1" ht="15.75" x14ac:dyDescent="0.25">
      <c r="A28" s="5056" t="str">
        <f t="shared" si="6"/>
        <v>Infraestructura agropecuaria</v>
      </c>
      <c r="B28" s="2677">
        <f t="shared" si="6"/>
        <v>24194500</v>
      </c>
      <c r="C28" s="5237"/>
      <c r="D28" s="5227">
        <f t="shared" si="7"/>
        <v>91</v>
      </c>
      <c r="E28" s="2159"/>
      <c r="F28" s="2142">
        <f t="shared" si="8"/>
        <v>3</v>
      </c>
      <c r="G28" s="2142"/>
      <c r="H28" s="5227">
        <f t="shared" si="9"/>
        <v>3</v>
      </c>
      <c r="I28" s="2140"/>
      <c r="J28" s="2142"/>
      <c r="K28" s="2140"/>
    </row>
    <row r="29" spans="1:11" s="17" customFormat="1" ht="15.75" x14ac:dyDescent="0.25">
      <c r="A29" s="5056" t="str">
        <f t="shared" si="6"/>
        <v>Infraestructura vivienda</v>
      </c>
      <c r="B29" s="2677">
        <f t="shared" si="6"/>
        <v>26441137.479999997</v>
      </c>
      <c r="C29" s="5237"/>
      <c r="D29" s="5227">
        <f t="shared" si="7"/>
        <v>6807</v>
      </c>
      <c r="E29" s="2159"/>
      <c r="F29" s="2142">
        <f t="shared" si="8"/>
        <v>14</v>
      </c>
      <c r="G29" s="2142"/>
      <c r="H29" s="5227">
        <f t="shared" si="9"/>
        <v>585</v>
      </c>
      <c r="I29" s="2140"/>
      <c r="J29" s="2142"/>
      <c r="K29" s="2140"/>
    </row>
    <row r="30" spans="1:11" s="17" customFormat="1" ht="15.75" x14ac:dyDescent="0.25">
      <c r="A30" s="5056" t="str">
        <f t="shared" si="6"/>
        <v>Infraestructura recreativa</v>
      </c>
      <c r="B30" s="2677">
        <f t="shared" si="6"/>
        <v>11969710.440000001</v>
      </c>
      <c r="C30" s="5237"/>
      <c r="D30" s="5227">
        <f t="shared" si="7"/>
        <v>12660</v>
      </c>
      <c r="E30" s="2159"/>
      <c r="F30" s="2142">
        <f t="shared" si="8"/>
        <v>11</v>
      </c>
      <c r="G30" s="2142"/>
      <c r="H30" s="5227">
        <f t="shared" si="9"/>
        <v>11</v>
      </c>
      <c r="I30" s="2140"/>
      <c r="J30" s="2142"/>
      <c r="K30" s="2140"/>
    </row>
    <row r="31" spans="1:11" s="17" customFormat="1" ht="15.75" x14ac:dyDescent="0.25">
      <c r="A31" s="5056" t="str">
        <f t="shared" si="6"/>
        <v>Infraestructura de caminos</v>
      </c>
      <c r="B31" s="2677">
        <f t="shared" si="6"/>
        <v>75387571.764020696</v>
      </c>
      <c r="C31" s="5237"/>
      <c r="D31" s="5227">
        <f t="shared" si="7"/>
        <v>79842</v>
      </c>
      <c r="E31" s="2159"/>
      <c r="F31" s="2142">
        <f t="shared" si="8"/>
        <v>55</v>
      </c>
      <c r="G31" s="2142"/>
      <c r="H31" s="5227">
        <f t="shared" si="9"/>
        <v>65</v>
      </c>
      <c r="I31" s="2140"/>
      <c r="J31" s="2142"/>
      <c r="K31" s="2140"/>
    </row>
    <row r="32" spans="1:11" s="17" customFormat="1" ht="18.75" customHeight="1" x14ac:dyDescent="0.25">
      <c r="A32" s="5229" t="str">
        <f t="shared" si="6"/>
        <v>Infraestructura carretera</v>
      </c>
      <c r="B32" s="5118">
        <f t="shared" si="6"/>
        <v>161903393</v>
      </c>
      <c r="C32" s="5238"/>
      <c r="D32" s="5231">
        <f t="shared" si="7"/>
        <v>527836</v>
      </c>
      <c r="E32" s="5232"/>
      <c r="F32" s="5233">
        <f t="shared" si="8"/>
        <v>11</v>
      </c>
      <c r="G32" s="5233"/>
      <c r="H32" s="5231">
        <f t="shared" si="9"/>
        <v>12</v>
      </c>
      <c r="I32" s="5234"/>
      <c r="J32" s="5233"/>
      <c r="K32" s="2140"/>
    </row>
    <row r="33" spans="1:13" s="17" customFormat="1" ht="15.75" x14ac:dyDescent="0.25">
      <c r="A33" s="2137"/>
      <c r="B33" s="2157"/>
      <c r="C33" s="2158"/>
      <c r="D33" s="2142"/>
      <c r="E33" s="2159"/>
      <c r="F33" s="2142"/>
      <c r="G33" s="2142"/>
      <c r="H33" s="2142"/>
      <c r="I33" s="2140"/>
      <c r="J33" s="2142"/>
      <c r="K33" s="2140"/>
    </row>
    <row r="34" spans="1:13" s="17" customFormat="1" ht="14.1" customHeight="1" x14ac:dyDescent="0.25">
      <c r="A34" s="5841" t="s">
        <v>2176</v>
      </c>
      <c r="B34" s="5841"/>
      <c r="C34" s="5841"/>
      <c r="D34" s="5841"/>
      <c r="E34" s="5841"/>
      <c r="F34" s="5841"/>
      <c r="G34" s="5841"/>
      <c r="H34" s="5841"/>
      <c r="I34" s="5841"/>
      <c r="J34" s="5841"/>
      <c r="K34" s="2160"/>
    </row>
    <row r="35" spans="1:13" s="17" customFormat="1" ht="26.25" hidden="1" customHeight="1" x14ac:dyDescent="0.25">
      <c r="A35" s="5851" t="s">
        <v>1300</v>
      </c>
      <c r="B35" s="5851"/>
      <c r="C35" s="5851"/>
      <c r="D35" s="5851"/>
      <c r="E35" s="5851"/>
      <c r="F35" s="5851"/>
      <c r="G35" s="5851"/>
      <c r="H35" s="5851"/>
      <c r="I35" s="5851"/>
      <c r="J35" s="5851"/>
      <c r="K35" s="5851"/>
    </row>
    <row r="36" spans="1:13" s="17" customFormat="1" ht="24.75" hidden="1" customHeight="1" x14ac:dyDescent="0.25">
      <c r="A36" s="1941" t="s">
        <v>1299</v>
      </c>
      <c r="B36" s="22">
        <f>SUM(B37:B39,B43:B56)</f>
        <v>1684652240.8523209</v>
      </c>
      <c r="C36" s="22"/>
      <c r="D36" s="47">
        <f>SUM(D37:D39,D43:D56)</f>
        <v>1259681</v>
      </c>
      <c r="E36" s="22"/>
      <c r="F36" s="28">
        <f>SUM(F37:F39,F43:F56)</f>
        <v>258</v>
      </c>
      <c r="G36" s="28"/>
      <c r="H36" s="28">
        <f>SUM(H37:H39,H43:H56)</f>
        <v>857</v>
      </c>
      <c r="I36" s="26"/>
      <c r="J36" s="1151"/>
      <c r="K36" s="1148"/>
      <c r="L36" s="522">
        <f>SUM(L37:L47,L51:L56)</f>
        <v>524400050.01999998</v>
      </c>
      <c r="M36" s="504">
        <f>SUM(M37:M47,M51:M56)</f>
        <v>2145352679.7339211</v>
      </c>
    </row>
    <row r="37" spans="1:13" s="17" customFormat="1" ht="20.25" hidden="1" customHeight="1" x14ac:dyDescent="0.25">
      <c r="A37" s="1180" t="s">
        <v>25</v>
      </c>
      <c r="B37" s="12">
        <f>'[2]2-E382op-SPproc'!N6</f>
        <v>654443990.62</v>
      </c>
      <c r="C37" s="31"/>
      <c r="D37" s="47">
        <f>'[2]2-E382op-SPproc'!R6</f>
        <v>6450</v>
      </c>
      <c r="E37" s="478"/>
      <c r="F37" s="28">
        <f>'[2]2-E382op-SPproc'!X6</f>
        <v>3</v>
      </c>
      <c r="G37" s="29"/>
      <c r="H37" s="28">
        <f>'[2]2-E382op-SPproc'!Y6</f>
        <v>4</v>
      </c>
      <c r="I37" s="35"/>
      <c r="J37" s="1166"/>
      <c r="K37" s="1149"/>
      <c r="L37" s="502">
        <f>+ResObConcE381!B28</f>
        <v>149806731.57999998</v>
      </c>
      <c r="M37" s="502">
        <f t="shared" ref="M37:M49" si="10">+L37+B37</f>
        <v>804250722.20000005</v>
      </c>
    </row>
    <row r="38" spans="1:13" s="17" customFormat="1" ht="20.25" hidden="1" customHeight="1" x14ac:dyDescent="0.25">
      <c r="A38" s="1180" t="s">
        <v>203</v>
      </c>
      <c r="B38" s="12">
        <f>'[2]4-E382op-PJproc'!N6</f>
        <v>46514155.859999999</v>
      </c>
      <c r="C38" s="31"/>
      <c r="D38" s="47">
        <f>'[2]4-E382op-PJproc'!R6</f>
        <v>372450</v>
      </c>
      <c r="E38" s="478"/>
      <c r="F38" s="28">
        <f>'[2]4-E382op-PJproc'!X6</f>
        <v>6</v>
      </c>
      <c r="G38" s="29"/>
      <c r="H38" s="28">
        <f>'[2]4-E382op-PJproc'!Y6</f>
        <v>6</v>
      </c>
      <c r="I38" s="35"/>
      <c r="J38" s="1166"/>
      <c r="K38" s="1149"/>
      <c r="L38" s="502">
        <f>+ResObConcE381!B29</f>
        <v>21332422.370000001</v>
      </c>
      <c r="M38" s="502">
        <f t="shared" si="10"/>
        <v>67846578.230000004</v>
      </c>
    </row>
    <row r="39" spans="1:13" s="17" customFormat="1" ht="20.25" hidden="1" customHeight="1" x14ac:dyDescent="0.25">
      <c r="A39" s="11" t="s">
        <v>129</v>
      </c>
      <c r="B39" s="12">
        <f>SUM(B40:B42)</f>
        <v>65930756.600000001</v>
      </c>
      <c r="C39" s="31"/>
      <c r="D39" s="28">
        <f>SUM(D40:D42)</f>
        <v>81508</v>
      </c>
      <c r="E39" s="478"/>
      <c r="F39" s="28">
        <f>SUM(F40:F42)</f>
        <v>59</v>
      </c>
      <c r="G39" s="29"/>
      <c r="H39" s="28">
        <f>SUM(H40:H42)</f>
        <v>60</v>
      </c>
      <c r="I39" s="35"/>
      <c r="J39" s="1166"/>
      <c r="K39" s="1149"/>
      <c r="L39" s="502">
        <f>+ResObConcE381!B30</f>
        <v>10220855.68</v>
      </c>
      <c r="M39" s="502">
        <f>+L39+B39</f>
        <v>76151612.280000001</v>
      </c>
    </row>
    <row r="40" spans="1:13" s="17" customFormat="1" ht="20.25" hidden="1" customHeight="1" x14ac:dyDescent="0.25">
      <c r="A40" s="520" t="s">
        <v>238</v>
      </c>
      <c r="B40" s="1472">
        <f>B65</f>
        <v>56840440.32</v>
      </c>
      <c r="C40" s="1473"/>
      <c r="D40" s="1474">
        <f>D65</f>
        <v>77608</v>
      </c>
      <c r="E40" s="1475"/>
      <c r="F40" s="1474">
        <f>F65</f>
        <v>53</v>
      </c>
      <c r="G40" s="1476"/>
      <c r="H40" s="1474">
        <f>H65</f>
        <v>53</v>
      </c>
      <c r="I40" s="35"/>
      <c r="J40" s="1166"/>
      <c r="K40" s="1149"/>
      <c r="L40" s="502"/>
      <c r="M40" s="502"/>
    </row>
    <row r="41" spans="1:13" s="17" customFormat="1" ht="20.25" hidden="1" customHeight="1" x14ac:dyDescent="0.25">
      <c r="A41" s="520" t="s">
        <v>2091</v>
      </c>
      <c r="B41" s="1472">
        <f>B66</f>
        <v>8625218.2800000012</v>
      </c>
      <c r="C41" s="1473"/>
      <c r="D41" s="1474">
        <f>D66</f>
        <v>3270</v>
      </c>
      <c r="E41" s="1475"/>
      <c r="F41" s="1474">
        <f>F66</f>
        <v>5</v>
      </c>
      <c r="G41" s="1476"/>
      <c r="H41" s="1474">
        <f>H66</f>
        <v>6</v>
      </c>
      <c r="I41" s="35"/>
      <c r="J41" s="1166"/>
      <c r="K41" s="1149"/>
      <c r="L41" s="502"/>
      <c r="M41" s="502"/>
    </row>
    <row r="42" spans="1:13" s="17" customFormat="1" ht="20.25" hidden="1" customHeight="1" x14ac:dyDescent="0.25">
      <c r="A42" s="520" t="s">
        <v>2092</v>
      </c>
      <c r="B42" s="1477">
        <f>B67</f>
        <v>465098</v>
      </c>
      <c r="C42" s="1478"/>
      <c r="D42" s="1479">
        <f>D67</f>
        <v>630</v>
      </c>
      <c r="E42" s="1480"/>
      <c r="F42" s="1479">
        <f>F67</f>
        <v>1</v>
      </c>
      <c r="G42" s="1481"/>
      <c r="H42" s="1479">
        <f>H67</f>
        <v>1</v>
      </c>
      <c r="I42" s="35"/>
      <c r="J42" s="1166"/>
      <c r="K42" s="1149"/>
      <c r="L42" s="502"/>
      <c r="M42" s="502"/>
    </row>
    <row r="43" spans="1:13" s="17" customFormat="1" ht="20.25" hidden="1" customHeight="1" x14ac:dyDescent="0.25">
      <c r="A43" s="1180" t="s">
        <v>105</v>
      </c>
      <c r="B43" s="12">
        <f>'[2]14-E382op-CulProc'!N6</f>
        <v>120000</v>
      </c>
      <c r="C43" s="31"/>
      <c r="D43" s="47">
        <f>'[2]14-E382op-CulProc'!R6</f>
        <v>100</v>
      </c>
      <c r="E43" s="478"/>
      <c r="F43" s="28">
        <f>'[2]14-E382op-CulProc'!X6</f>
        <v>1</v>
      </c>
      <c r="G43" s="29"/>
      <c r="H43" s="28">
        <f>'[2]14-E382op-CulProc'!Y6</f>
        <v>1</v>
      </c>
      <c r="I43" s="35"/>
      <c r="J43" s="1166"/>
      <c r="K43" s="1149"/>
      <c r="L43" s="502">
        <f>+ResObConcE381!B33</f>
        <v>800000</v>
      </c>
      <c r="M43" s="502">
        <f t="shared" si="10"/>
        <v>920000</v>
      </c>
    </row>
    <row r="44" spans="1:13" s="17" customFormat="1" ht="20.25" hidden="1" customHeight="1" x14ac:dyDescent="0.25">
      <c r="A44" s="1180" t="s">
        <v>107</v>
      </c>
      <c r="B44" s="12">
        <f>'[2]16-E382op-Sproc'!N6</f>
        <v>2076485.8</v>
      </c>
      <c r="C44" s="31"/>
      <c r="D44" s="47">
        <f>'[2]16-E382op-Sproc'!R6</f>
        <v>5600</v>
      </c>
      <c r="E44" s="478"/>
      <c r="F44" s="28">
        <f>'[2]16-E382op-Sproc'!X6</f>
        <v>1</v>
      </c>
      <c r="G44" s="29"/>
      <c r="H44" s="28">
        <f>'[2]16-E382op-Sproc'!Y6</f>
        <v>2</v>
      </c>
      <c r="I44" s="35"/>
      <c r="J44" s="1166"/>
      <c r="K44" s="1149"/>
      <c r="L44" s="502">
        <f>+ResObConcE381!B34</f>
        <v>126210151.65000001</v>
      </c>
      <c r="M44" s="502">
        <f t="shared" si="10"/>
        <v>128286637.45</v>
      </c>
    </row>
    <row r="45" spans="1:13" s="17" customFormat="1" ht="20.25" hidden="1" customHeight="1" x14ac:dyDescent="0.25">
      <c r="A45" s="1180" t="s">
        <v>108</v>
      </c>
      <c r="B45" s="12">
        <f>'[2]18-E382op-Eproc'!N6</f>
        <v>31841117.089900002</v>
      </c>
      <c r="C45" s="31"/>
      <c r="D45" s="47">
        <f>'[2]18-E382op-Eproc'!R6</f>
        <v>9322</v>
      </c>
      <c r="E45" s="478"/>
      <c r="F45" s="47">
        <f>'[2]18-E382op-Eproc'!X6</f>
        <v>17</v>
      </c>
      <c r="G45" s="29"/>
      <c r="H45" s="47">
        <f>'[2]18-E382op-Eproc'!Y6</f>
        <v>16</v>
      </c>
      <c r="I45" s="35"/>
      <c r="J45" s="1166"/>
      <c r="K45" s="1149"/>
      <c r="L45" s="502">
        <f>+ResObConcE381!B35</f>
        <v>0</v>
      </c>
      <c r="M45" s="502">
        <f t="shared" si="10"/>
        <v>31841117.089900002</v>
      </c>
    </row>
    <row r="46" spans="1:13" s="17" customFormat="1" ht="20.25" hidden="1" customHeight="1" x14ac:dyDescent="0.25">
      <c r="A46" s="1180" t="s">
        <v>106</v>
      </c>
      <c r="B46" s="12">
        <f>'[2]20-E382op-Dproc'!N6</f>
        <v>527304663.5</v>
      </c>
      <c r="C46" s="31"/>
      <c r="D46" s="14">
        <f>'[2]20-E382op-Dproc'!R6</f>
        <v>31950</v>
      </c>
      <c r="E46" s="478"/>
      <c r="F46" s="14">
        <f>'[2]20-E382op-Dproc'!X6</f>
        <v>19</v>
      </c>
      <c r="G46" s="29"/>
      <c r="H46" s="14">
        <f>'[2]20-E382op-Dproc'!Y6</f>
        <v>20</v>
      </c>
      <c r="I46" s="35"/>
      <c r="J46" s="1166"/>
      <c r="K46" s="1149"/>
      <c r="L46" s="502">
        <f>+ResObConcE381!B36</f>
        <v>53007419.689999998</v>
      </c>
      <c r="M46" s="502">
        <f t="shared" si="10"/>
        <v>580312083.19000006</v>
      </c>
    </row>
    <row r="47" spans="1:13" s="17" customFormat="1" ht="20.25" hidden="1" customHeight="1" x14ac:dyDescent="0.25">
      <c r="A47" s="1180" t="s">
        <v>137</v>
      </c>
      <c r="B47" s="12">
        <f>'[2]22-E382op-Ecproc'!N6</f>
        <v>2088000</v>
      </c>
      <c r="C47" s="31"/>
      <c r="D47" s="47">
        <f>'[2]22-E382op-Ecproc'!R6</f>
        <v>50000</v>
      </c>
      <c r="E47" s="478"/>
      <c r="F47" s="28">
        <f>'[2]22-E382op-Ecproc'!X6</f>
        <v>1</v>
      </c>
      <c r="G47" s="29"/>
      <c r="H47" s="28">
        <f>'[2]22-E382op-Ecproc'!Y6</f>
        <v>1</v>
      </c>
      <c r="I47" s="35"/>
      <c r="J47" s="1166"/>
      <c r="K47" s="1149"/>
      <c r="L47" s="502">
        <f>+ResObConcE381!B37</f>
        <v>1920661.01</v>
      </c>
      <c r="M47" s="502">
        <f t="shared" si="10"/>
        <v>4008661.01</v>
      </c>
    </row>
    <row r="48" spans="1:13" s="17" customFormat="1" ht="20.25" hidden="1" customHeight="1" x14ac:dyDescent="0.25">
      <c r="A48" s="1180" t="s">
        <v>1313</v>
      </c>
      <c r="B48" s="12">
        <f>'[2]22-E382op-Hdproc '!N6</f>
        <v>15664047.4408</v>
      </c>
      <c r="C48" s="31"/>
      <c r="D48" s="28">
        <f>'[2]22-E382op-Hdproc '!R6</f>
        <v>8654</v>
      </c>
      <c r="E48" s="1469"/>
      <c r="F48" s="28">
        <f>'[2]22-E382op-Hdproc '!X6</f>
        <v>23</v>
      </c>
      <c r="G48" s="29"/>
      <c r="H48" s="28">
        <f>'[2]22-E382op-Hdproc '!Y6</f>
        <v>27</v>
      </c>
      <c r="I48" s="35"/>
      <c r="J48" s="1166"/>
      <c r="K48" s="1149"/>
      <c r="L48" s="503"/>
      <c r="M48" s="503"/>
    </row>
    <row r="49" spans="1:13" s="17" customFormat="1" ht="20.25" hidden="1" customHeight="1" x14ac:dyDescent="0.25">
      <c r="A49" s="1180" t="s">
        <v>1824</v>
      </c>
      <c r="B49" s="12">
        <f>'[2]22-E382op-Pyproc'!N6</f>
        <v>4945000</v>
      </c>
      <c r="C49" s="31"/>
      <c r="D49" s="28">
        <f>'[2]22-E382op-Pyproc'!R6</f>
        <v>14085</v>
      </c>
      <c r="E49" s="1469"/>
      <c r="F49" s="28">
        <f>'[2]22-E382op-Pyproc'!X6</f>
        <v>4</v>
      </c>
      <c r="G49" s="29"/>
      <c r="H49" s="28">
        <f>'[2]22-E382op-Pyproc'!Y6</f>
        <v>4</v>
      </c>
      <c r="I49" s="35"/>
      <c r="J49" s="1166"/>
      <c r="K49" s="1149"/>
      <c r="L49" s="502" t="e">
        <f>+ResObConcE381!#REF!</f>
        <v>#REF!</v>
      </c>
      <c r="M49" s="502" t="e">
        <f t="shared" si="10"/>
        <v>#REF!</v>
      </c>
    </row>
    <row r="50" spans="1:13" s="17" customFormat="1" ht="20.25" hidden="1" customHeight="1" x14ac:dyDescent="0.25">
      <c r="A50" s="1180" t="s">
        <v>1312</v>
      </c>
      <c r="B50" s="12">
        <f>'[2]32-E382op-Mproc'!N7</f>
        <v>31120853.257599998</v>
      </c>
      <c r="C50" s="31"/>
      <c r="D50" s="28">
        <f>'[2]32-E382op-Mproc'!R7</f>
        <v>49877</v>
      </c>
      <c r="E50" s="1469"/>
      <c r="F50" s="28">
        <f>'[2]32-E382op-Mproc'!X7</f>
        <v>28</v>
      </c>
      <c r="G50" s="29"/>
      <c r="H50" s="28">
        <f>'[2]32-E382op-Mproc'!Y7</f>
        <v>38</v>
      </c>
      <c r="I50" s="35"/>
      <c r="J50" s="1166"/>
      <c r="K50" s="1149"/>
      <c r="L50" s="502" t="e">
        <f>+ResObConcE381!#REF!</f>
        <v>#REF!</v>
      </c>
      <c r="M50" s="502" t="e">
        <f>+L50+B50</f>
        <v>#REF!</v>
      </c>
    </row>
    <row r="51" spans="1:13" s="17" customFormat="1" ht="20.25" hidden="1" customHeight="1" x14ac:dyDescent="0.25">
      <c r="A51" s="1180" t="s">
        <v>103</v>
      </c>
      <c r="B51" s="12">
        <f>'[2]24-E382op-Tproc'!N6</f>
        <v>2706858</v>
      </c>
      <c r="C51" s="31"/>
      <c r="D51" s="47">
        <f>'[2]24-E382op-Tproc'!R6</f>
        <v>2449</v>
      </c>
      <c r="E51" s="478"/>
      <c r="F51" s="28">
        <f>'[2]24-E382op-Tproc'!X6</f>
        <v>2</v>
      </c>
      <c r="G51" s="29"/>
      <c r="H51" s="28">
        <f>'[2]24-E382op-Tproc'!Y6</f>
        <v>2</v>
      </c>
      <c r="I51" s="35"/>
      <c r="J51" s="1166"/>
      <c r="K51" s="1149"/>
      <c r="L51" s="502">
        <f>+ResObConcE381!B38</f>
        <v>38076081.049999997</v>
      </c>
      <c r="M51" s="502">
        <f>+L51+B51</f>
        <v>40782939.049999997</v>
      </c>
    </row>
    <row r="52" spans="1:13" s="17" customFormat="1" ht="20.25" hidden="1" customHeight="1" x14ac:dyDescent="0.25">
      <c r="A52" s="1180" t="s">
        <v>102</v>
      </c>
      <c r="B52" s="12">
        <f>'[2]26-E382op-Aproc'!N6</f>
        <v>24194500</v>
      </c>
      <c r="C52" s="31"/>
      <c r="D52" s="47">
        <f>'[2]26-E382op-Aproc'!R6</f>
        <v>91</v>
      </c>
      <c r="E52" s="478"/>
      <c r="F52" s="28">
        <f>'[2]26-E382op-Aproc'!X6</f>
        <v>3</v>
      </c>
      <c r="G52" s="29"/>
      <c r="H52" s="28">
        <f>'[2]26-E382op-Aproc'!Y6</f>
        <v>3</v>
      </c>
      <c r="I52" s="35"/>
      <c r="J52" s="1166"/>
      <c r="K52" s="1149"/>
      <c r="L52" s="502">
        <f>+ResObConcE381!B39</f>
        <v>9823074.9199999999</v>
      </c>
      <c r="M52" s="502">
        <f>+L52+B52</f>
        <v>34017574.920000002</v>
      </c>
    </row>
    <row r="53" spans="1:13" s="17" customFormat="1" ht="20.25" hidden="1" customHeight="1" x14ac:dyDescent="0.25">
      <c r="A53" s="1180" t="s">
        <v>2377</v>
      </c>
      <c r="B53" s="12">
        <f>'[2]32-E382op-Uproc'!N6</f>
        <v>26441137.479999997</v>
      </c>
      <c r="C53" s="31"/>
      <c r="D53" s="47">
        <f>'[2]32-E382op-Uproc'!R6</f>
        <v>6807</v>
      </c>
      <c r="E53" s="478"/>
      <c r="F53" s="28">
        <f>'[2]32-E382op-Uproc'!X6</f>
        <v>14</v>
      </c>
      <c r="G53" s="29"/>
      <c r="H53" s="28">
        <f>'[2]32-E382op-Uproc'!Y6</f>
        <v>585</v>
      </c>
      <c r="I53" s="35"/>
      <c r="J53" s="1166"/>
      <c r="K53" s="1149"/>
      <c r="L53" s="502">
        <f>+ResObConcE381!B41</f>
        <v>9162884.4500000011</v>
      </c>
      <c r="M53" s="502">
        <f>+L53+B53</f>
        <v>35604021.93</v>
      </c>
    </row>
    <row r="54" spans="1:13" s="17" customFormat="1" ht="20.25" hidden="1" customHeight="1" x14ac:dyDescent="0.25">
      <c r="A54" s="1180" t="s">
        <v>2088</v>
      </c>
      <c r="B54" s="12">
        <f>'[2]22-E382op-Rcproc'!N6</f>
        <v>11969710.440000001</v>
      </c>
      <c r="C54" s="31"/>
      <c r="D54" s="47">
        <f>'[2]22-E382op-Rcproc'!R6</f>
        <v>12660</v>
      </c>
      <c r="E54" s="478"/>
      <c r="F54" s="28">
        <f>'[2]22-E382op-Rcproc'!X6</f>
        <v>11</v>
      </c>
      <c r="G54" s="29"/>
      <c r="H54" s="28">
        <f>'[2]22-E382op-Rcproc'!Y6</f>
        <v>11</v>
      </c>
      <c r="I54" s="35"/>
      <c r="J54" s="1166"/>
      <c r="K54" s="1149"/>
      <c r="L54" s="502"/>
      <c r="M54" s="502"/>
    </row>
    <row r="55" spans="1:13" s="17" customFormat="1" ht="15.75" hidden="1" x14ac:dyDescent="0.25">
      <c r="A55" s="1180" t="s">
        <v>109</v>
      </c>
      <c r="B55" s="12">
        <f>'[2]28-E382op-CamProc'!N6</f>
        <v>75387571.764020696</v>
      </c>
      <c r="C55" s="31"/>
      <c r="D55" s="47">
        <f>'[2]28-E382op-CamProc'!R6</f>
        <v>79842</v>
      </c>
      <c r="E55" s="478"/>
      <c r="F55" s="28">
        <f>'[2]28-E382op-CamProc'!X6</f>
        <v>55</v>
      </c>
      <c r="G55" s="29"/>
      <c r="H55" s="28">
        <f>'[2]28-E382op-CamProc'!Y6</f>
        <v>65</v>
      </c>
      <c r="I55" s="35"/>
      <c r="J55" s="1166"/>
      <c r="K55" s="1149"/>
      <c r="L55" s="502">
        <f>+ResObConcE381!B42</f>
        <v>56345000</v>
      </c>
      <c r="M55" s="502">
        <f>+L55+B55</f>
        <v>131732571.7640207</v>
      </c>
    </row>
    <row r="56" spans="1:13" s="17" customFormat="1" ht="15.75" hidden="1" x14ac:dyDescent="0.25">
      <c r="A56" s="1180" t="s">
        <v>104</v>
      </c>
      <c r="B56" s="12">
        <f>'[2]30-E382op-Car-proc'!N6</f>
        <v>161903393</v>
      </c>
      <c r="C56" s="31"/>
      <c r="D56" s="47">
        <f>'[2]30-E382op-Car-proc'!R6</f>
        <v>527836</v>
      </c>
      <c r="E56" s="478"/>
      <c r="F56" s="28">
        <f>'[2]30-E382op-Car-proc'!X6</f>
        <v>11</v>
      </c>
      <c r="G56" s="29"/>
      <c r="H56" s="28">
        <f>'[2]30-E382op-Car-proc'!Y6</f>
        <v>12</v>
      </c>
      <c r="I56" s="35"/>
      <c r="J56" s="1166"/>
      <c r="K56" s="1149"/>
      <c r="L56" s="502">
        <f>+ResObConcE381!B43</f>
        <v>47694767.620000005</v>
      </c>
      <c r="M56" s="502">
        <f>+L56+B56</f>
        <v>209598160.62</v>
      </c>
    </row>
    <row r="57" spans="1:13" s="17" customFormat="1" ht="14.1" hidden="1" customHeight="1" x14ac:dyDescent="0.25">
      <c r="A57" s="514" t="s">
        <v>2369</v>
      </c>
      <c r="B57" s="515"/>
      <c r="C57" s="516"/>
      <c r="D57" s="69"/>
      <c r="E57" s="517"/>
      <c r="F57" s="69"/>
      <c r="G57" s="69"/>
      <c r="H57" s="69"/>
      <c r="I57" s="70"/>
      <c r="J57" s="71"/>
      <c r="K57" s="70"/>
    </row>
    <row r="58" spans="1:13" s="17" customFormat="1" ht="20.25" hidden="1" customHeight="1" x14ac:dyDescent="0.25">
      <c r="A58" s="5843" t="s">
        <v>2368</v>
      </c>
      <c r="B58" s="5843"/>
      <c r="C58" s="5843"/>
      <c r="D58" s="5843"/>
      <c r="E58" s="5843"/>
      <c r="F58" s="5843"/>
      <c r="G58" s="5843"/>
      <c r="H58" s="5843"/>
      <c r="I58" s="5843"/>
      <c r="J58" s="5843"/>
      <c r="K58" s="5843"/>
    </row>
    <row r="59" spans="1:13" s="17" customFormat="1" ht="15.75" hidden="1" x14ac:dyDescent="0.25">
      <c r="A59" s="1941" t="s">
        <v>111</v>
      </c>
      <c r="B59" s="42">
        <f>SUM(B60:B60)</f>
        <v>0</v>
      </c>
      <c r="C59" s="43"/>
      <c r="D59" s="44">
        <f>SUM(D60:D60)</f>
        <v>0</v>
      </c>
      <c r="E59" s="45"/>
      <c r="F59" s="44">
        <f>SUM(F60:F60)</f>
        <v>0</v>
      </c>
      <c r="G59" s="46"/>
      <c r="H59" s="44">
        <f>SUM(H60:H60)</f>
        <v>0</v>
      </c>
      <c r="I59" s="26"/>
      <c r="J59" s="1158"/>
      <c r="K59" s="1148"/>
    </row>
    <row r="60" spans="1:13" s="17" customFormat="1" ht="15.75" hidden="1" x14ac:dyDescent="0.25">
      <c r="A60" s="11" t="s">
        <v>139</v>
      </c>
      <c r="B60" s="12">
        <v>0</v>
      </c>
      <c r="C60" s="31"/>
      <c r="D60" s="28">
        <v>0</v>
      </c>
      <c r="E60" s="478"/>
      <c r="F60" s="28">
        <v>0</v>
      </c>
      <c r="G60" s="29"/>
      <c r="H60" s="28">
        <v>0</v>
      </c>
      <c r="I60" s="30"/>
      <c r="J60" s="1152"/>
      <c r="K60" s="1149"/>
    </row>
    <row r="61" spans="1:13" s="17" customFormat="1" ht="14.1" hidden="1" customHeight="1" x14ac:dyDescent="0.25">
      <c r="A61" s="48" t="s">
        <v>860</v>
      </c>
      <c r="B61" s="72"/>
      <c r="C61" s="72"/>
      <c r="D61" s="72"/>
      <c r="E61" s="72"/>
      <c r="F61" s="73"/>
      <c r="G61" s="72"/>
      <c r="H61" s="72"/>
      <c r="I61" s="72"/>
      <c r="J61" s="72"/>
      <c r="K61" s="72"/>
    </row>
    <row r="62" spans="1:13" s="17" customFormat="1" ht="24.75" hidden="1" customHeight="1" x14ac:dyDescent="0.25">
      <c r="A62" s="5843" t="s">
        <v>138</v>
      </c>
      <c r="B62" s="5843"/>
      <c r="C62" s="5843"/>
      <c r="D62" s="5843"/>
      <c r="E62" s="5843"/>
      <c r="F62" s="5843"/>
      <c r="G62" s="5843"/>
      <c r="H62" s="5843"/>
      <c r="I62" s="5843"/>
      <c r="J62" s="5843"/>
      <c r="K62" s="5843"/>
      <c r="L62" s="74"/>
    </row>
    <row r="63" spans="1:13" s="17" customFormat="1" ht="15.75" hidden="1" x14ac:dyDescent="0.25">
      <c r="A63" s="1941" t="s">
        <v>847</v>
      </c>
      <c r="B63" s="22">
        <f>B64+B68</f>
        <v>209866370.40000001</v>
      </c>
      <c r="C63" s="23"/>
      <c r="D63" s="33">
        <f>D64+D68</f>
        <v>101038</v>
      </c>
      <c r="E63" s="24"/>
      <c r="F63" s="33">
        <f>F64+F68</f>
        <v>99</v>
      </c>
      <c r="G63" s="34"/>
      <c r="H63" s="33">
        <f>H64+H68</f>
        <v>308</v>
      </c>
      <c r="I63" s="26"/>
      <c r="J63" s="1151"/>
      <c r="K63" s="1148"/>
      <c r="L63" s="74"/>
    </row>
    <row r="64" spans="1:13" s="17" customFormat="1" ht="20.25" hidden="1" customHeight="1" x14ac:dyDescent="0.25">
      <c r="A64" s="521" t="s">
        <v>1299</v>
      </c>
      <c r="B64" s="495">
        <f>SUM(B65:B67)</f>
        <v>65930756.600000001</v>
      </c>
      <c r="C64" s="496"/>
      <c r="D64" s="497">
        <f>SUM(D65:D67)</f>
        <v>81508</v>
      </c>
      <c r="E64" s="498"/>
      <c r="F64" s="499">
        <f>SUM(F65:F67)</f>
        <v>59</v>
      </c>
      <c r="G64" s="500"/>
      <c r="H64" s="497">
        <f>SUM(H65:H67)</f>
        <v>60</v>
      </c>
      <c r="I64" s="501"/>
      <c r="J64" s="1162"/>
      <c r="K64" s="1162"/>
      <c r="L64" s="74"/>
    </row>
    <row r="65" spans="1:13" s="17" customFormat="1" ht="15.75" hidden="1" x14ac:dyDescent="0.25">
      <c r="A65" s="293" t="s">
        <v>1325</v>
      </c>
      <c r="B65" s="298">
        <f>ResObEducativa!B17</f>
        <v>56840440.32</v>
      </c>
      <c r="C65" s="299"/>
      <c r="D65" s="300">
        <f>ResObEducativa!D17</f>
        <v>77608</v>
      </c>
      <c r="E65" s="299"/>
      <c r="F65" s="300">
        <f>ResObEducativa!F17</f>
        <v>53</v>
      </c>
      <c r="G65" s="299"/>
      <c r="H65" s="300">
        <f>ResObEducativa!H17</f>
        <v>53</v>
      </c>
      <c r="I65" s="299"/>
      <c r="J65" s="1163"/>
      <c r="K65" s="1161"/>
      <c r="L65" s="74"/>
    </row>
    <row r="66" spans="1:13" s="17" customFormat="1" ht="15.75" hidden="1" x14ac:dyDescent="0.25">
      <c r="A66" s="293" t="s">
        <v>2094</v>
      </c>
      <c r="B66" s="298">
        <f>ResObEducativa!B20</f>
        <v>8625218.2800000012</v>
      </c>
      <c r="C66" s="299"/>
      <c r="D66" s="300">
        <f>ResObEducativa!D20</f>
        <v>3270</v>
      </c>
      <c r="E66" s="299"/>
      <c r="F66" s="300">
        <f>ResObEducativa!F20</f>
        <v>5</v>
      </c>
      <c r="G66" s="299"/>
      <c r="H66" s="300">
        <f>ResObEducativa!H20</f>
        <v>6</v>
      </c>
      <c r="I66" s="299"/>
      <c r="J66" s="1163"/>
      <c r="K66" s="1161"/>
      <c r="L66" s="74"/>
    </row>
    <row r="67" spans="1:13" s="17" customFormat="1" ht="15.75" hidden="1" x14ac:dyDescent="0.25">
      <c r="A67" s="293" t="s">
        <v>2093</v>
      </c>
      <c r="B67" s="298">
        <f>ResObEducativa!B23</f>
        <v>465098</v>
      </c>
      <c r="C67" s="299"/>
      <c r="D67" s="300">
        <f>ResObEducativa!D23</f>
        <v>630</v>
      </c>
      <c r="E67" s="299"/>
      <c r="F67" s="300">
        <f>ResObEducativa!F23</f>
        <v>1</v>
      </c>
      <c r="G67" s="299"/>
      <c r="H67" s="300">
        <f>ResObEducativa!H23</f>
        <v>1</v>
      </c>
      <c r="I67" s="299"/>
      <c r="J67" s="1163"/>
      <c r="K67" s="1161"/>
      <c r="L67" s="74"/>
    </row>
    <row r="68" spans="1:13" ht="26.25" hidden="1" customHeight="1" x14ac:dyDescent="0.2">
      <c r="A68" s="521" t="s">
        <v>130</v>
      </c>
      <c r="B68" s="495">
        <f>SUM(B69:B71)</f>
        <v>143935613.80000001</v>
      </c>
      <c r="C68" s="496"/>
      <c r="D68" s="497">
        <f>SUM(D69:D71)</f>
        <v>19530</v>
      </c>
      <c r="E68" s="498"/>
      <c r="F68" s="499">
        <f>SUM(F69:F71)</f>
        <v>40</v>
      </c>
      <c r="G68" s="500"/>
      <c r="H68" s="497">
        <f>SUM(H69:H71)</f>
        <v>248</v>
      </c>
      <c r="I68" s="501"/>
      <c r="J68" s="1162"/>
      <c r="K68" s="1162"/>
    </row>
    <row r="69" spans="1:13" ht="26.25" hidden="1" customHeight="1" x14ac:dyDescent="0.2">
      <c r="A69" s="293" t="s">
        <v>247</v>
      </c>
      <c r="B69" s="298">
        <f>ResObEducativa!B18</f>
        <v>49273838.840000004</v>
      </c>
      <c r="C69" s="299"/>
      <c r="D69" s="300">
        <f>ResObEducativa!D18</f>
        <v>6954</v>
      </c>
      <c r="E69" s="299"/>
      <c r="F69" s="300">
        <f>ResObEducativa!F18</f>
        <v>23</v>
      </c>
      <c r="G69" s="299"/>
      <c r="H69" s="300">
        <f>ResObEducativa!H18</f>
        <v>85</v>
      </c>
      <c r="I69" s="299"/>
      <c r="J69" s="1163"/>
      <c r="K69" s="1161"/>
    </row>
    <row r="70" spans="1:13" ht="21" hidden="1" customHeight="1" x14ac:dyDescent="0.2">
      <c r="A70" s="293" t="s">
        <v>849</v>
      </c>
      <c r="B70" s="298">
        <f>ResObEducativa!B21</f>
        <v>33766201.970000006</v>
      </c>
      <c r="C70" s="299"/>
      <c r="D70" s="300">
        <f>ResObEducativa!D21</f>
        <v>12576</v>
      </c>
      <c r="E70" s="299"/>
      <c r="F70" s="300">
        <f>ResObEducativa!F21</f>
        <v>17</v>
      </c>
      <c r="G70" s="299"/>
      <c r="H70" s="300">
        <f>ResObEducativa!H21</f>
        <v>60</v>
      </c>
      <c r="I70" s="299"/>
      <c r="J70" s="1163"/>
      <c r="K70" s="1161"/>
      <c r="L70" s="75"/>
      <c r="M70" s="75"/>
    </row>
    <row r="71" spans="1:13" ht="21" hidden="1" customHeight="1" x14ac:dyDescent="0.2">
      <c r="A71" s="293" t="s">
        <v>2097</v>
      </c>
      <c r="B71" s="298">
        <f>ResObEducativa!B24</f>
        <v>60895572.990000002</v>
      </c>
      <c r="C71" s="299"/>
      <c r="D71" s="300">
        <f>ResObEducativa!D24</f>
        <v>0</v>
      </c>
      <c r="E71" s="299"/>
      <c r="F71" s="300">
        <f>ResObEducativa!F24</f>
        <v>0</v>
      </c>
      <c r="G71" s="299"/>
      <c r="H71" s="300">
        <f>ResObEducativa!H24</f>
        <v>103</v>
      </c>
      <c r="I71" s="299"/>
      <c r="J71" s="1163"/>
      <c r="K71" s="1161"/>
      <c r="L71" s="75"/>
      <c r="M71" s="75"/>
    </row>
    <row r="72" spans="1:13" ht="14.1" hidden="1" customHeight="1" x14ac:dyDescent="0.2">
      <c r="A72" s="514" t="s">
        <v>1306</v>
      </c>
      <c r="B72" s="52"/>
      <c r="C72" s="52"/>
      <c r="D72" s="52"/>
      <c r="E72" s="52"/>
      <c r="F72" s="76"/>
      <c r="G72" s="52"/>
      <c r="H72" s="52"/>
      <c r="I72" s="52"/>
      <c r="J72" s="72"/>
      <c r="K72" s="72"/>
    </row>
    <row r="73" spans="1:13" hidden="1" x14ac:dyDescent="0.2"/>
  </sheetData>
  <mergeCells count="8">
    <mergeCell ref="A34:J34"/>
    <mergeCell ref="A35:K35"/>
    <mergeCell ref="A58:K58"/>
    <mergeCell ref="A62:K62"/>
    <mergeCell ref="B4:C4"/>
    <mergeCell ref="D4:E4"/>
    <mergeCell ref="F4:G4"/>
    <mergeCell ref="H4:I4"/>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oddFooter>&amp;R&amp;"Tahoma,Normal"297</oddFooter>
  </headerFooter>
  <rowBreaks count="3" manualBreakCount="3">
    <brk id="34" max="9" man="1"/>
    <brk id="57" max="9" man="1"/>
    <brk id="61" max="9"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EB700B"/>
  </sheetPr>
  <dimension ref="A1:M70"/>
  <sheetViews>
    <sheetView showGridLines="0" view="pageBreakPreview" zoomScaleNormal="80" zoomScaleSheetLayoutView="100" workbookViewId="0">
      <selection activeCell="A10" sqref="A10"/>
    </sheetView>
  </sheetViews>
  <sheetFormatPr baseColWidth="10" defaultColWidth="11.42578125" defaultRowHeight="12.75" x14ac:dyDescent="0.2"/>
  <cols>
    <col min="1" max="1" width="57" style="6" customWidth="1"/>
    <col min="2" max="2" width="21" style="6" customWidth="1"/>
    <col min="3" max="3" width="3.42578125" style="6" customWidth="1"/>
    <col min="4" max="4" width="13.85546875" style="6" customWidth="1"/>
    <col min="5" max="5" width="3.42578125" style="6" customWidth="1"/>
    <col min="6" max="6" width="14.28515625" style="56" customWidth="1"/>
    <col min="7" max="7" width="2.7109375" style="6" customWidth="1"/>
    <col min="8" max="8" width="8.7109375" style="6" customWidth="1"/>
    <col min="9" max="9" width="3.85546875" style="6" customWidth="1"/>
    <col min="10" max="10" width="1.42578125" style="6" customWidth="1"/>
    <col min="11" max="12" width="17.85546875" style="6" customWidth="1"/>
    <col min="13" max="13" width="17.140625" style="6" customWidth="1"/>
    <col min="14" max="17" width="11.42578125" style="6" customWidth="1"/>
    <col min="18" max="16384" width="11.42578125" style="6"/>
  </cols>
  <sheetData>
    <row r="1" spans="1:10" s="20" customFormat="1" ht="18" x14ac:dyDescent="0.25">
      <c r="A1" s="2675" t="s">
        <v>5365</v>
      </c>
      <c r="B1" s="2675"/>
      <c r="C1" s="2675"/>
      <c r="D1" s="2675"/>
      <c r="E1" s="2675"/>
      <c r="F1" s="2675"/>
      <c r="G1" s="5852" t="s">
        <v>5018</v>
      </c>
      <c r="H1" s="5852"/>
      <c r="I1" s="5852"/>
      <c r="J1" s="18"/>
    </row>
    <row r="2" spans="1:10" ht="18" x14ac:dyDescent="0.2">
      <c r="A2" s="5050">
        <v>2013</v>
      </c>
      <c r="B2" s="5050"/>
      <c r="C2" s="2129"/>
      <c r="D2" s="2129"/>
      <c r="E2" s="2129"/>
      <c r="F2" s="2129"/>
      <c r="G2" s="2129"/>
      <c r="H2" s="2129"/>
      <c r="I2" s="2129"/>
      <c r="J2" s="232"/>
    </row>
    <row r="3" spans="1:10" ht="18" x14ac:dyDescent="0.2">
      <c r="A3" s="4945"/>
      <c r="B3" s="4945"/>
      <c r="C3" s="2129"/>
      <c r="D3" s="2129"/>
      <c r="E3" s="2129"/>
      <c r="F3" s="2129"/>
      <c r="G3" s="2129"/>
      <c r="H3" s="2129"/>
      <c r="I3" s="2129"/>
      <c r="J3" s="232"/>
    </row>
    <row r="4" spans="1:10" s="17" customFormat="1" ht="42.75" customHeight="1" x14ac:dyDescent="0.25">
      <c r="A4" s="4952" t="s">
        <v>33</v>
      </c>
      <c r="B4" s="5853" t="s">
        <v>126</v>
      </c>
      <c r="C4" s="5853"/>
      <c r="D4" s="5853" t="s">
        <v>20</v>
      </c>
      <c r="E4" s="5853"/>
      <c r="F4" s="5853" t="s">
        <v>250</v>
      </c>
      <c r="G4" s="5853"/>
      <c r="H4" s="5854" t="s">
        <v>127</v>
      </c>
      <c r="I4" s="5854"/>
      <c r="J4" s="2161"/>
    </row>
    <row r="5" spans="1:10" s="17" customFormat="1" ht="26.1" customHeight="1" x14ac:dyDescent="0.25">
      <c r="A5" s="2133" t="s">
        <v>846</v>
      </c>
      <c r="B5" s="2442">
        <f>SUM(B6:B8)</f>
        <v>207192848.28000003</v>
      </c>
      <c r="C5" s="2049"/>
      <c r="D5" s="2926">
        <f>SUM(D6:D8)</f>
        <v>1804565</v>
      </c>
      <c r="E5" s="2151"/>
      <c r="F5" s="2150">
        <f>SUM(F6:F8)</f>
        <v>62</v>
      </c>
      <c r="G5" s="2150"/>
      <c r="H5" s="2997">
        <f>SUM(H6:H8)</f>
        <v>246</v>
      </c>
      <c r="I5" s="2998"/>
      <c r="J5" s="2162"/>
    </row>
    <row r="6" spans="1:10" s="17" customFormat="1" ht="15.2" customHeight="1" x14ac:dyDescent="0.25">
      <c r="A6" s="5220" t="s">
        <v>128</v>
      </c>
      <c r="B6" s="5221">
        <f>B34</f>
        <v>161151420.55000001</v>
      </c>
      <c r="C6" s="5109"/>
      <c r="D6" s="5222">
        <f>D34</f>
        <v>1798624</v>
      </c>
      <c r="E6" s="5109"/>
      <c r="F6" s="5223">
        <f>F34</f>
        <v>49</v>
      </c>
      <c r="G6" s="5223"/>
      <c r="H6" s="5223">
        <f>H34</f>
        <v>212</v>
      </c>
      <c r="I6" s="5224"/>
      <c r="J6" s="1117"/>
    </row>
    <row r="7" spans="1:10" s="17" customFormat="1" ht="15.2" customHeight="1" x14ac:dyDescent="0.25">
      <c r="A7" s="5225" t="s">
        <v>7</v>
      </c>
      <c r="B7" s="5191">
        <f>B57</f>
        <v>0</v>
      </c>
      <c r="C7" s="2916"/>
      <c r="D7" s="5191">
        <f>D57</f>
        <v>0</v>
      </c>
      <c r="E7" s="5054"/>
      <c r="F7" s="5193">
        <f>F57</f>
        <v>0</v>
      </c>
      <c r="G7" s="5193"/>
      <c r="H7" s="5193">
        <f>H57</f>
        <v>0</v>
      </c>
      <c r="I7" s="5194"/>
      <c r="J7" s="1117"/>
    </row>
    <row r="8" spans="1:10" s="17" customFormat="1" ht="15.2" customHeight="1" x14ac:dyDescent="0.25">
      <c r="A8" s="5225" t="s">
        <v>6</v>
      </c>
      <c r="B8" s="5226">
        <f>B66</f>
        <v>46041427.730000004</v>
      </c>
      <c r="C8" s="2916"/>
      <c r="D8" s="5191">
        <f>D66</f>
        <v>5941</v>
      </c>
      <c r="E8" s="5054"/>
      <c r="F8" s="5193">
        <f>F66</f>
        <v>13</v>
      </c>
      <c r="G8" s="5193"/>
      <c r="H8" s="5193">
        <f>H66</f>
        <v>34</v>
      </c>
      <c r="I8" s="5194"/>
      <c r="J8" s="1117"/>
    </row>
    <row r="9" spans="1:10" s="17" customFormat="1" ht="15.2" customHeight="1" x14ac:dyDescent="0.25">
      <c r="A9" s="5056" t="str">
        <f>A35</f>
        <v>Seguridad pública</v>
      </c>
      <c r="B9" s="2677">
        <f>B35</f>
        <v>40435686.149999999</v>
      </c>
      <c r="C9" s="2158"/>
      <c r="D9" s="5227">
        <f>D35</f>
        <v>0</v>
      </c>
      <c r="E9" s="2159"/>
      <c r="F9" s="2142">
        <f>F35</f>
        <v>1</v>
      </c>
      <c r="G9" s="2142"/>
      <c r="H9" s="2142">
        <f>H35</f>
        <v>1</v>
      </c>
      <c r="I9" s="2140"/>
      <c r="J9" s="1117"/>
    </row>
    <row r="10" spans="1:10" s="17" customFormat="1" ht="15.2" customHeight="1" x14ac:dyDescent="0.25">
      <c r="A10" s="5056" t="str">
        <f>A36</f>
        <v>Procuración de justicia</v>
      </c>
      <c r="B10" s="2677">
        <f>B36</f>
        <v>2378483.69</v>
      </c>
      <c r="C10" s="2158"/>
      <c r="D10" s="5227">
        <f>D36</f>
        <v>0</v>
      </c>
      <c r="E10" s="2159"/>
      <c r="F10" s="2142">
        <f>F36</f>
        <v>0</v>
      </c>
      <c r="G10" s="2142"/>
      <c r="H10" s="2142">
        <f>H36</f>
        <v>1</v>
      </c>
      <c r="I10" s="2140"/>
      <c r="J10" s="1117"/>
    </row>
    <row r="11" spans="1:10" s="17" customFormat="1" ht="15.2" customHeight="1" x14ac:dyDescent="0.25">
      <c r="A11" s="5056" t="str">
        <f>A37</f>
        <v>Infraestructura educativa</v>
      </c>
      <c r="B11" s="2677">
        <f>B61</f>
        <v>46482385.550000004</v>
      </c>
      <c r="C11" s="2158"/>
      <c r="D11" s="5227">
        <f>D61</f>
        <v>6191</v>
      </c>
      <c r="E11" s="2159"/>
      <c r="F11" s="2142">
        <f>F61</f>
        <v>14</v>
      </c>
      <c r="G11" s="2142"/>
      <c r="H11" s="2142">
        <f>H61</f>
        <v>35</v>
      </c>
      <c r="I11" s="2140"/>
      <c r="J11" s="1117"/>
    </row>
    <row r="12" spans="1:10" s="17" customFormat="1" ht="15.2" customHeight="1" x14ac:dyDescent="0.25">
      <c r="A12" s="5056" t="str">
        <f t="shared" ref="A12:A19" si="0">A41</f>
        <v>Infraestructura de cultura</v>
      </c>
      <c r="B12" s="5227">
        <f>B41</f>
        <v>0</v>
      </c>
      <c r="C12" s="2158"/>
      <c r="D12" s="5227">
        <f t="shared" ref="D12:D19" si="1">D41</f>
        <v>0</v>
      </c>
      <c r="E12" s="2159"/>
      <c r="F12" s="2142">
        <f t="shared" ref="F12:F21" si="2">F41</f>
        <v>0</v>
      </c>
      <c r="G12" s="2142"/>
      <c r="H12" s="2142">
        <f t="shared" ref="H12:H21" si="3">H41</f>
        <v>0</v>
      </c>
      <c r="I12" s="2140"/>
      <c r="J12" s="1117"/>
    </row>
    <row r="13" spans="1:10" s="17" customFormat="1" ht="15.2" customHeight="1" x14ac:dyDescent="0.25">
      <c r="A13" s="5056" t="str">
        <f t="shared" si="0"/>
        <v>Infraestructura de salud</v>
      </c>
      <c r="B13" s="2677">
        <f>B42</f>
        <v>25262522.119999997</v>
      </c>
      <c r="C13" s="2158"/>
      <c r="D13" s="5227">
        <f t="shared" si="1"/>
        <v>597664</v>
      </c>
      <c r="E13" s="2159"/>
      <c r="F13" s="2142">
        <f t="shared" si="2"/>
        <v>34</v>
      </c>
      <c r="G13" s="2142"/>
      <c r="H13" s="2142">
        <f t="shared" si="3"/>
        <v>55</v>
      </c>
      <c r="I13" s="2140"/>
      <c r="J13" s="1117"/>
    </row>
    <row r="14" spans="1:10" s="17" customFormat="1" ht="15.2" customHeight="1" x14ac:dyDescent="0.25">
      <c r="A14" s="5056" t="str">
        <f t="shared" si="0"/>
        <v>Infraestructura eléctrica</v>
      </c>
      <c r="B14" s="5227">
        <f>B43</f>
        <v>0</v>
      </c>
      <c r="C14" s="2158"/>
      <c r="D14" s="5227">
        <f t="shared" si="1"/>
        <v>0</v>
      </c>
      <c r="E14" s="2159"/>
      <c r="F14" s="2142">
        <f t="shared" si="2"/>
        <v>0</v>
      </c>
      <c r="G14" s="2142"/>
      <c r="H14" s="2142">
        <f t="shared" si="3"/>
        <v>0</v>
      </c>
      <c r="I14" s="2140"/>
      <c r="J14" s="1117"/>
    </row>
    <row r="15" spans="1:10" s="17" customFormat="1" ht="15.2" customHeight="1" x14ac:dyDescent="0.25">
      <c r="A15" s="5056" t="str">
        <f t="shared" si="0"/>
        <v>Infraestructura deportiva</v>
      </c>
      <c r="B15" s="5227">
        <f>B44</f>
        <v>0</v>
      </c>
      <c r="C15" s="2158"/>
      <c r="D15" s="5227">
        <f t="shared" si="1"/>
        <v>0</v>
      </c>
      <c r="E15" s="2159"/>
      <c r="F15" s="2142">
        <f t="shared" si="2"/>
        <v>0</v>
      </c>
      <c r="G15" s="2142"/>
      <c r="H15" s="2142">
        <f t="shared" si="3"/>
        <v>0</v>
      </c>
      <c r="I15" s="2140"/>
      <c r="J15" s="1117"/>
    </row>
    <row r="16" spans="1:10" s="17" customFormat="1" ht="15.2" customHeight="1" x14ac:dyDescent="0.25">
      <c r="A16" s="5056" t="str">
        <f t="shared" si="0"/>
        <v>Infraestructura económica pública</v>
      </c>
      <c r="B16" s="5227">
        <f t="shared" ref="B16:B21" si="4">B44</f>
        <v>0</v>
      </c>
      <c r="C16" s="2158"/>
      <c r="D16" s="5227">
        <f t="shared" si="1"/>
        <v>0</v>
      </c>
      <c r="E16" s="2159"/>
      <c r="F16" s="2142">
        <f t="shared" si="2"/>
        <v>0</v>
      </c>
      <c r="G16" s="2142"/>
      <c r="H16" s="2142">
        <f t="shared" si="3"/>
        <v>0</v>
      </c>
      <c r="I16" s="2140"/>
      <c r="J16" s="1117"/>
    </row>
    <row r="17" spans="1:10" s="17" customFormat="1" ht="15.2" customHeight="1" x14ac:dyDescent="0.25">
      <c r="A17" s="5056" t="str">
        <f t="shared" si="0"/>
        <v>Infraestructura hidraúlica</v>
      </c>
      <c r="B17" s="5227">
        <f t="shared" si="4"/>
        <v>0</v>
      </c>
      <c r="C17" s="2158"/>
      <c r="D17" s="5227">
        <f t="shared" si="1"/>
        <v>0</v>
      </c>
      <c r="E17" s="2159"/>
      <c r="F17" s="2142">
        <f t="shared" si="2"/>
        <v>0</v>
      </c>
      <c r="G17" s="2142"/>
      <c r="H17" s="2142">
        <f t="shared" si="3"/>
        <v>0</v>
      </c>
      <c r="I17" s="5228"/>
      <c r="J17" s="1117"/>
    </row>
    <row r="18" spans="1:10" s="17" customFormat="1" ht="15.2" customHeight="1" x14ac:dyDescent="0.25">
      <c r="A18" s="5056" t="str">
        <f t="shared" si="0"/>
        <v>Proyectos especiales</v>
      </c>
      <c r="B18" s="5227">
        <f t="shared" si="4"/>
        <v>0</v>
      </c>
      <c r="C18" s="2158"/>
      <c r="D18" s="5227">
        <f t="shared" si="1"/>
        <v>0</v>
      </c>
      <c r="E18" s="2159"/>
      <c r="F18" s="2142">
        <f t="shared" si="2"/>
        <v>0</v>
      </c>
      <c r="G18" s="2142"/>
      <c r="H18" s="2142">
        <f t="shared" si="3"/>
        <v>0</v>
      </c>
      <c r="I18" s="5228"/>
      <c r="J18" s="1117"/>
    </row>
    <row r="19" spans="1:10" s="17" customFormat="1" ht="15.2" customHeight="1" x14ac:dyDescent="0.25">
      <c r="A19" s="5056" t="str">
        <f t="shared" si="0"/>
        <v>Infraestructura monumentos, edificios y zonas públicas</v>
      </c>
      <c r="B19" s="5227">
        <f t="shared" si="4"/>
        <v>0</v>
      </c>
      <c r="C19" s="2158"/>
      <c r="D19" s="5227">
        <f t="shared" si="1"/>
        <v>0</v>
      </c>
      <c r="E19" s="2159"/>
      <c r="F19" s="2142">
        <f t="shared" si="2"/>
        <v>0</v>
      </c>
      <c r="G19" s="2142"/>
      <c r="H19" s="2142">
        <f t="shared" si="3"/>
        <v>0</v>
      </c>
      <c r="I19" s="5228"/>
      <c r="J19" s="1117"/>
    </row>
    <row r="20" spans="1:10" s="17" customFormat="1" ht="15.2" customHeight="1" x14ac:dyDescent="0.25">
      <c r="A20" s="5056" t="str">
        <f>A45</f>
        <v>Infraestructura económica pública</v>
      </c>
      <c r="B20" s="5227">
        <f>B45</f>
        <v>0</v>
      </c>
      <c r="C20" s="2158"/>
      <c r="D20" s="5227">
        <f>D45</f>
        <v>0</v>
      </c>
      <c r="E20" s="2159"/>
      <c r="F20" s="2142">
        <f>F45</f>
        <v>0</v>
      </c>
      <c r="G20" s="2142"/>
      <c r="H20" s="2142">
        <f>H45</f>
        <v>0</v>
      </c>
      <c r="I20" s="2140"/>
      <c r="J20" s="1117"/>
    </row>
    <row r="21" spans="1:10" s="17" customFormat="1" ht="15.2" customHeight="1" x14ac:dyDescent="0.25">
      <c r="A21" s="5056" t="str">
        <f>A50</f>
        <v>Infraestructura agropecuaria</v>
      </c>
      <c r="B21" s="2677">
        <f t="shared" si="4"/>
        <v>66500000</v>
      </c>
      <c r="C21" s="2158"/>
      <c r="D21" s="5227">
        <f>D46</f>
        <v>0</v>
      </c>
      <c r="E21" s="2159"/>
      <c r="F21" s="2142">
        <f t="shared" si="2"/>
        <v>0</v>
      </c>
      <c r="G21" s="2142"/>
      <c r="H21" s="2142">
        <f t="shared" si="3"/>
        <v>0</v>
      </c>
      <c r="I21" s="2140"/>
      <c r="J21" s="1117"/>
    </row>
    <row r="22" spans="1:10" s="17" customFormat="1" ht="15.2" customHeight="1" x14ac:dyDescent="0.25">
      <c r="A22" s="5056" t="str">
        <f t="shared" ref="A22:B25" si="5">A46</f>
        <v>Infraestructura hidraúlica</v>
      </c>
      <c r="B22" s="5227">
        <f t="shared" si="5"/>
        <v>0</v>
      </c>
      <c r="C22" s="2158"/>
      <c r="D22" s="5227">
        <f>D46</f>
        <v>0</v>
      </c>
      <c r="E22" s="2159"/>
      <c r="F22" s="2142">
        <f>F46</f>
        <v>0</v>
      </c>
      <c r="G22" s="2142"/>
      <c r="H22" s="2142">
        <f>H46</f>
        <v>0</v>
      </c>
      <c r="I22" s="2140"/>
      <c r="J22" s="1117"/>
    </row>
    <row r="23" spans="1:10" s="17" customFormat="1" ht="15.2" customHeight="1" x14ac:dyDescent="0.25">
      <c r="A23" s="5056" t="str">
        <f t="shared" si="5"/>
        <v>Proyectos especiales</v>
      </c>
      <c r="B23" s="5227">
        <f t="shared" si="5"/>
        <v>0</v>
      </c>
      <c r="C23" s="2158"/>
      <c r="D23" s="5227">
        <f>D47</f>
        <v>0</v>
      </c>
      <c r="E23" s="2159"/>
      <c r="F23" s="2142">
        <f>F47</f>
        <v>0</v>
      </c>
      <c r="G23" s="2142"/>
      <c r="H23" s="2142">
        <f>H47</f>
        <v>0</v>
      </c>
      <c r="I23" s="2140"/>
      <c r="J23" s="1117"/>
    </row>
    <row r="24" spans="1:10" s="17" customFormat="1" ht="15.2" customHeight="1" x14ac:dyDescent="0.25">
      <c r="A24" s="5056" t="str">
        <f t="shared" si="5"/>
        <v>Infraestructura monumentos, edificios y zonas públicas</v>
      </c>
      <c r="B24" s="5227">
        <f t="shared" si="5"/>
        <v>0</v>
      </c>
      <c r="C24" s="2158"/>
      <c r="D24" s="5227">
        <f>D48</f>
        <v>0</v>
      </c>
      <c r="E24" s="2159"/>
      <c r="F24" s="2142">
        <f>F48</f>
        <v>0</v>
      </c>
      <c r="G24" s="2142"/>
      <c r="H24" s="2142">
        <f>H48</f>
        <v>0</v>
      </c>
      <c r="I24" s="2140"/>
      <c r="J24" s="1117"/>
    </row>
    <row r="25" spans="1:10" s="17" customFormat="1" ht="15.2" customHeight="1" x14ac:dyDescent="0.25">
      <c r="A25" s="5056" t="str">
        <f>A49</f>
        <v>Infraestructura de turismo</v>
      </c>
      <c r="B25" s="2677">
        <f t="shared" si="5"/>
        <v>66500000</v>
      </c>
      <c r="C25" s="2158"/>
      <c r="D25" s="5227">
        <f>D49</f>
        <v>1200000</v>
      </c>
      <c r="E25" s="2159"/>
      <c r="F25" s="2142">
        <f>F49</f>
        <v>10</v>
      </c>
      <c r="G25" s="2142"/>
      <c r="H25" s="2142">
        <f>H49</f>
        <v>10</v>
      </c>
      <c r="I25" s="2140"/>
      <c r="J25" s="1117"/>
    </row>
    <row r="26" spans="1:10" s="17" customFormat="1" ht="15.2" customHeight="1" x14ac:dyDescent="0.25">
      <c r="A26" s="5056" t="str">
        <f t="shared" ref="A26:B30" si="6">A50</f>
        <v>Infraestructura agropecuaria</v>
      </c>
      <c r="B26" s="5227">
        <f t="shared" si="6"/>
        <v>0</v>
      </c>
      <c r="C26" s="2158"/>
      <c r="D26" s="5227">
        <f t="shared" ref="D26:D30" si="7">D50</f>
        <v>0</v>
      </c>
      <c r="E26" s="2159"/>
      <c r="F26" s="2142">
        <f t="shared" ref="F26:F30" si="8">F50</f>
        <v>0</v>
      </c>
      <c r="G26" s="2142"/>
      <c r="H26" s="2142">
        <f t="shared" ref="H26:H30" si="9">H50</f>
        <v>0</v>
      </c>
      <c r="I26" s="2140"/>
      <c r="J26" s="1117"/>
    </row>
    <row r="27" spans="1:10" s="17" customFormat="1" ht="15.2" customHeight="1" x14ac:dyDescent="0.25">
      <c r="A27" s="5056" t="str">
        <f t="shared" si="6"/>
        <v>Infraestructura vivienda digna</v>
      </c>
      <c r="B27" s="2677">
        <f t="shared" si="6"/>
        <v>14909999.77</v>
      </c>
      <c r="C27" s="2158"/>
      <c r="D27" s="5227">
        <f t="shared" si="7"/>
        <v>710</v>
      </c>
      <c r="E27" s="2159"/>
      <c r="F27" s="2142">
        <f t="shared" si="8"/>
        <v>1</v>
      </c>
      <c r="G27" s="2142"/>
      <c r="H27" s="2142">
        <f t="shared" si="9"/>
        <v>142</v>
      </c>
      <c r="I27" s="2140"/>
      <c r="J27" s="1117"/>
    </row>
    <row r="28" spans="1:10" s="17" customFormat="1" ht="15.2" customHeight="1" x14ac:dyDescent="0.25">
      <c r="A28" s="5056" t="str">
        <f t="shared" si="6"/>
        <v>Infraestructura recreativa</v>
      </c>
      <c r="B28" s="5227">
        <f t="shared" si="6"/>
        <v>0</v>
      </c>
      <c r="C28" s="2158"/>
      <c r="D28" s="5227">
        <f t="shared" si="7"/>
        <v>0</v>
      </c>
      <c r="E28" s="2159"/>
      <c r="F28" s="2142">
        <f t="shared" si="8"/>
        <v>0</v>
      </c>
      <c r="G28" s="2142"/>
      <c r="H28" s="2142">
        <f t="shared" si="9"/>
        <v>0</v>
      </c>
      <c r="I28" s="2140"/>
      <c r="J28" s="1117"/>
    </row>
    <row r="29" spans="1:10" s="17" customFormat="1" ht="15.2" customHeight="1" x14ac:dyDescent="0.25">
      <c r="A29" s="5056" t="str">
        <f t="shared" si="6"/>
        <v>Infraestructura de caminos</v>
      </c>
      <c r="B29" s="5227">
        <f t="shared" si="6"/>
        <v>0</v>
      </c>
      <c r="C29" s="2158"/>
      <c r="D29" s="5227">
        <f t="shared" si="7"/>
        <v>0</v>
      </c>
      <c r="E29" s="2159"/>
      <c r="F29" s="2142">
        <f t="shared" si="8"/>
        <v>0</v>
      </c>
      <c r="G29" s="2142"/>
      <c r="H29" s="2142">
        <f t="shared" si="9"/>
        <v>0</v>
      </c>
      <c r="I29" s="2140"/>
      <c r="J29" s="1117"/>
    </row>
    <row r="30" spans="1:10" s="17" customFormat="1" ht="15.2" customHeight="1" x14ac:dyDescent="0.25">
      <c r="A30" s="5229" t="str">
        <f t="shared" si="6"/>
        <v>Infraestructura carretera</v>
      </c>
      <c r="B30" s="5118">
        <f t="shared" si="6"/>
        <v>11223771</v>
      </c>
      <c r="C30" s="5230"/>
      <c r="D30" s="5231">
        <f t="shared" si="7"/>
        <v>0</v>
      </c>
      <c r="E30" s="5232"/>
      <c r="F30" s="5233">
        <f t="shared" si="8"/>
        <v>2</v>
      </c>
      <c r="G30" s="5233"/>
      <c r="H30" s="5233">
        <f t="shared" si="9"/>
        <v>2</v>
      </c>
      <c r="I30" s="5234"/>
      <c r="J30" s="1117"/>
    </row>
    <row r="31" spans="1:10" s="17" customFormat="1" ht="15.75" x14ac:dyDescent="0.25">
      <c r="A31" s="4959"/>
      <c r="B31" s="2157"/>
      <c r="C31" s="2158"/>
      <c r="D31" s="2142"/>
      <c r="E31" s="2159"/>
      <c r="F31" s="2142"/>
      <c r="G31" s="2142"/>
      <c r="H31" s="2142"/>
      <c r="I31" s="2140"/>
      <c r="J31" s="1117"/>
    </row>
    <row r="32" spans="1:10" s="17" customFormat="1" ht="14.1" customHeight="1" x14ac:dyDescent="0.25">
      <c r="A32" s="5841" t="s">
        <v>2600</v>
      </c>
      <c r="B32" s="5841"/>
      <c r="C32" s="5841"/>
      <c r="D32" s="5841"/>
      <c r="E32" s="5841"/>
      <c r="F32" s="5841"/>
      <c r="G32" s="5841"/>
      <c r="H32" s="5841"/>
      <c r="I32" s="4961"/>
      <c r="J32" s="2163"/>
    </row>
    <row r="33" spans="1:13" s="17" customFormat="1" ht="26.25" customHeight="1" x14ac:dyDescent="0.25">
      <c r="A33" s="5851" t="s">
        <v>1300</v>
      </c>
      <c r="B33" s="5851"/>
      <c r="C33" s="5851"/>
      <c r="D33" s="5851"/>
      <c r="E33" s="5851"/>
      <c r="F33" s="5851"/>
      <c r="G33" s="5851"/>
      <c r="H33" s="5851"/>
      <c r="I33" s="5851"/>
      <c r="J33" s="5851"/>
      <c r="K33" s="17" t="s">
        <v>2098</v>
      </c>
      <c r="L33" s="17" t="s">
        <v>2366</v>
      </c>
      <c r="M33" s="17" t="s">
        <v>2367</v>
      </c>
    </row>
    <row r="34" spans="1:13" s="17" customFormat="1" ht="24.75" customHeight="1" x14ac:dyDescent="0.25">
      <c r="A34" s="1941" t="s">
        <v>1299</v>
      </c>
      <c r="B34" s="22">
        <f>SUM(B35:B37,B41:B54)</f>
        <v>161151420.55000001</v>
      </c>
      <c r="C34" s="22"/>
      <c r="D34" s="47">
        <f>SUM(D35:D37,D41:D54)</f>
        <v>1798624</v>
      </c>
      <c r="E34" s="22"/>
      <c r="F34" s="28">
        <f>SUM(F35:F37,F41:F54)</f>
        <v>49</v>
      </c>
      <c r="G34" s="28"/>
      <c r="H34" s="28">
        <f>SUM(H35:H37,H41:H54)</f>
        <v>212</v>
      </c>
      <c r="I34" s="26"/>
      <c r="J34" s="1148"/>
      <c r="K34" s="522">
        <f>SUM(K35:K37,K41:K54)</f>
        <v>524400050.01999998</v>
      </c>
      <c r="L34" s="522">
        <f>SUM(L35:L37,L41:L54)</f>
        <v>1684652240.8523209</v>
      </c>
      <c r="M34" s="504">
        <f>SUM(M35:M37,M41:M54)</f>
        <v>2370203711.4223208</v>
      </c>
    </row>
    <row r="35" spans="1:13" s="17" customFormat="1" ht="20.25" customHeight="1" x14ac:dyDescent="0.25">
      <c r="A35" s="1180" t="s">
        <v>25</v>
      </c>
      <c r="B35" s="12">
        <f>'[2]2-E382op-SPinic'!N6</f>
        <v>40435686.149999999</v>
      </c>
      <c r="C35" s="31"/>
      <c r="D35" s="47">
        <f>'[2]2-E382op-SPinic'!R6</f>
        <v>0</v>
      </c>
      <c r="E35" s="478"/>
      <c r="F35" s="28">
        <f>'[2]2-E382op-SPinic'!X6</f>
        <v>1</v>
      </c>
      <c r="G35" s="29"/>
      <c r="H35" s="28">
        <f>'[2]2-E382op-SPinic'!Y6</f>
        <v>1</v>
      </c>
      <c r="I35" s="35"/>
      <c r="J35" s="1149"/>
      <c r="K35" s="502">
        <f>+ResObConcE381!B28</f>
        <v>149806731.57999998</v>
      </c>
      <c r="L35" s="502">
        <f>ResObProcE382!B37</f>
        <v>654443990.62</v>
      </c>
      <c r="M35" s="502">
        <f>+K35+B35+L35</f>
        <v>844686408.35000002</v>
      </c>
    </row>
    <row r="36" spans="1:13" s="17" customFormat="1" ht="20.25" customHeight="1" x14ac:dyDescent="0.25">
      <c r="A36" s="1180" t="s">
        <v>203</v>
      </c>
      <c r="B36" s="12">
        <f>'[2]4-E382op-PJinic'!N6</f>
        <v>2378483.69</v>
      </c>
      <c r="C36" s="31"/>
      <c r="D36" s="47">
        <f>'[2]4-E382op-PJinic'!R6</f>
        <v>0</v>
      </c>
      <c r="E36" s="478"/>
      <c r="F36" s="28">
        <f>'[2]4-E382op-PJinic'!X6</f>
        <v>0</v>
      </c>
      <c r="G36" s="29"/>
      <c r="H36" s="28">
        <f>'[2]4-E382op-PJinic'!Y6</f>
        <v>1</v>
      </c>
      <c r="I36" s="35"/>
      <c r="J36" s="1149"/>
      <c r="K36" s="502">
        <f>+ResObConcE381!B29</f>
        <v>21332422.370000001</v>
      </c>
      <c r="L36" s="502">
        <f>ResObProcE382!B38</f>
        <v>46514155.859999999</v>
      </c>
      <c r="M36" s="502">
        <f>+K36+B36+L36</f>
        <v>70225061.920000002</v>
      </c>
    </row>
    <row r="37" spans="1:13" s="17" customFormat="1" ht="20.25" customHeight="1" x14ac:dyDescent="0.25">
      <c r="A37" s="11" t="s">
        <v>129</v>
      </c>
      <c r="B37" s="1640">
        <f>SUM(B38:B40)</f>
        <v>440957.82</v>
      </c>
      <c r="C37" s="1641"/>
      <c r="D37" s="1642">
        <f>SUM(D38:D40)</f>
        <v>250</v>
      </c>
      <c r="E37" s="1643"/>
      <c r="F37" s="1642">
        <f>SUM(F38:F40)</f>
        <v>1</v>
      </c>
      <c r="G37" s="1644"/>
      <c r="H37" s="1642">
        <f>SUM(H38:H40)</f>
        <v>1</v>
      </c>
      <c r="I37" s="1645"/>
      <c r="J37" s="1149"/>
      <c r="K37" s="502">
        <f>+ResObConcE381!B30</f>
        <v>10220855.68</v>
      </c>
      <c r="L37" s="502">
        <f>ResObProcE382!B39</f>
        <v>65930756.600000001</v>
      </c>
      <c r="M37" s="502">
        <f>+K37+B37+L37</f>
        <v>76592570.099999994</v>
      </c>
    </row>
    <row r="38" spans="1:13" s="17" customFormat="1" ht="20.25" customHeight="1" x14ac:dyDescent="0.25">
      <c r="A38" s="520" t="s">
        <v>238</v>
      </c>
      <c r="B38" s="1472">
        <f>B63</f>
        <v>440957.82</v>
      </c>
      <c r="C38" s="1473"/>
      <c r="D38" s="1474">
        <f>D63</f>
        <v>250</v>
      </c>
      <c r="E38" s="1475"/>
      <c r="F38" s="1474">
        <f>F63</f>
        <v>1</v>
      </c>
      <c r="G38" s="1476"/>
      <c r="H38" s="1474">
        <f>H63</f>
        <v>1</v>
      </c>
      <c r="I38" s="35"/>
      <c r="J38" s="1149"/>
      <c r="K38" s="502"/>
      <c r="L38" s="502"/>
      <c r="M38" s="502"/>
    </row>
    <row r="39" spans="1:13" s="17" customFormat="1" ht="20.25" customHeight="1" x14ac:dyDescent="0.25">
      <c r="A39" s="520" t="s">
        <v>2091</v>
      </c>
      <c r="B39" s="1472">
        <f>B64</f>
        <v>0</v>
      </c>
      <c r="C39" s="1473"/>
      <c r="D39" s="1474">
        <f>D64</f>
        <v>0</v>
      </c>
      <c r="E39" s="1475"/>
      <c r="F39" s="1474">
        <f>F64</f>
        <v>0</v>
      </c>
      <c r="G39" s="1476"/>
      <c r="H39" s="1474">
        <f>H64</f>
        <v>0</v>
      </c>
      <c r="I39" s="35"/>
      <c r="J39" s="1149"/>
      <c r="K39" s="502"/>
      <c r="L39" s="502"/>
      <c r="M39" s="502"/>
    </row>
    <row r="40" spans="1:13" s="17" customFormat="1" ht="20.25" customHeight="1" x14ac:dyDescent="0.25">
      <c r="A40" s="520" t="s">
        <v>2092</v>
      </c>
      <c r="B40" s="1477">
        <f>B65</f>
        <v>0</v>
      </c>
      <c r="C40" s="1478"/>
      <c r="D40" s="1479">
        <f>D65</f>
        <v>0</v>
      </c>
      <c r="E40" s="1480"/>
      <c r="F40" s="1479">
        <f>F65</f>
        <v>0</v>
      </c>
      <c r="G40" s="1481"/>
      <c r="H40" s="1479">
        <f>H65</f>
        <v>0</v>
      </c>
      <c r="I40" s="35"/>
      <c r="J40" s="1149"/>
      <c r="K40" s="502"/>
      <c r="L40" s="502"/>
      <c r="M40" s="502"/>
    </row>
    <row r="41" spans="1:13" s="17" customFormat="1" ht="20.25" customHeight="1" x14ac:dyDescent="0.25">
      <c r="A41" s="1180" t="s">
        <v>105</v>
      </c>
      <c r="B41" s="12">
        <v>0</v>
      </c>
      <c r="C41" s="31"/>
      <c r="D41" s="47">
        <v>0</v>
      </c>
      <c r="E41" s="478"/>
      <c r="F41" s="28">
        <v>0</v>
      </c>
      <c r="G41" s="29"/>
      <c r="H41" s="28">
        <v>0</v>
      </c>
      <c r="I41" s="35"/>
      <c r="J41" s="1149"/>
      <c r="K41" s="502">
        <f>+ResObConcE381!B33</f>
        <v>800000</v>
      </c>
      <c r="L41" s="502">
        <f>ResObProcE382!B43</f>
        <v>120000</v>
      </c>
      <c r="M41" s="502">
        <f t="shared" ref="M41:M54" si="10">+K41+B41+L41</f>
        <v>920000</v>
      </c>
    </row>
    <row r="42" spans="1:13" s="17" customFormat="1" ht="20.25" customHeight="1" x14ac:dyDescent="0.25">
      <c r="A42" s="1180" t="s">
        <v>107</v>
      </c>
      <c r="B42" s="12">
        <f>'[2]16-E382op-Sinic'!N6</f>
        <v>25262522.119999997</v>
      </c>
      <c r="C42" s="31"/>
      <c r="D42" s="47">
        <f>'[2]16-E382op-Sinic'!R6</f>
        <v>597664</v>
      </c>
      <c r="E42" s="478"/>
      <c r="F42" s="28">
        <f>'[2]16-E382op-Sinic'!X6</f>
        <v>34</v>
      </c>
      <c r="G42" s="29"/>
      <c r="H42" s="28">
        <f>'[2]16-E382op-Sinic'!Y6</f>
        <v>55</v>
      </c>
      <c r="I42" s="35"/>
      <c r="J42" s="1149"/>
      <c r="K42" s="502">
        <f>+ResObConcE381!B34</f>
        <v>126210151.65000001</v>
      </c>
      <c r="L42" s="502">
        <f>ResObProcE382!B44</f>
        <v>2076485.8</v>
      </c>
      <c r="M42" s="502">
        <f t="shared" si="10"/>
        <v>153549159.57000002</v>
      </c>
    </row>
    <row r="43" spans="1:13" s="17" customFormat="1" ht="20.25" customHeight="1" x14ac:dyDescent="0.25">
      <c r="A43" s="1180" t="s">
        <v>108</v>
      </c>
      <c r="B43" s="12">
        <v>0</v>
      </c>
      <c r="C43" s="31"/>
      <c r="D43" s="47">
        <v>0</v>
      </c>
      <c r="E43" s="478"/>
      <c r="F43" s="47">
        <v>0</v>
      </c>
      <c r="G43" s="29"/>
      <c r="H43" s="47">
        <v>0</v>
      </c>
      <c r="I43" s="35"/>
      <c r="J43" s="1149"/>
      <c r="K43" s="502">
        <f>+ResObConcE381!B35</f>
        <v>0</v>
      </c>
      <c r="L43" s="502">
        <f>ResObProcE382!B45</f>
        <v>31841117.089900002</v>
      </c>
      <c r="M43" s="502">
        <f t="shared" si="10"/>
        <v>31841117.089900002</v>
      </c>
    </row>
    <row r="44" spans="1:13" s="17" customFormat="1" ht="20.25" customHeight="1" x14ac:dyDescent="0.25">
      <c r="A44" s="1180" t="s">
        <v>106</v>
      </c>
      <c r="B44" s="12">
        <v>0</v>
      </c>
      <c r="C44" s="31"/>
      <c r="D44" s="14">
        <v>0</v>
      </c>
      <c r="E44" s="478"/>
      <c r="F44" s="14">
        <v>0</v>
      </c>
      <c r="G44" s="29"/>
      <c r="H44" s="14">
        <v>0</v>
      </c>
      <c r="I44" s="35"/>
      <c r="J44" s="1149"/>
      <c r="K44" s="502">
        <f>+ResObConcE381!B36</f>
        <v>53007419.689999998</v>
      </c>
      <c r="L44" s="502">
        <f>ResObProcE382!B46</f>
        <v>527304663.5</v>
      </c>
      <c r="M44" s="502">
        <f t="shared" si="10"/>
        <v>580312083.19000006</v>
      </c>
    </row>
    <row r="45" spans="1:13" s="17" customFormat="1" ht="20.25" customHeight="1" x14ac:dyDescent="0.25">
      <c r="A45" s="1180" t="s">
        <v>137</v>
      </c>
      <c r="B45" s="12">
        <v>0</v>
      </c>
      <c r="C45" s="31"/>
      <c r="D45" s="47">
        <v>0</v>
      </c>
      <c r="E45" s="478"/>
      <c r="F45" s="28">
        <v>0</v>
      </c>
      <c r="G45" s="29"/>
      <c r="H45" s="28">
        <v>0</v>
      </c>
      <c r="I45" s="35"/>
      <c r="J45" s="1149"/>
      <c r="K45" s="502">
        <f>+ResObConcE381!B37</f>
        <v>1920661.01</v>
      </c>
      <c r="L45" s="502">
        <f>ResObProcE382!B47</f>
        <v>2088000</v>
      </c>
      <c r="M45" s="502">
        <f t="shared" si="10"/>
        <v>4008661.01</v>
      </c>
    </row>
    <row r="46" spans="1:13" s="17" customFormat="1" ht="20.25" customHeight="1" x14ac:dyDescent="0.25">
      <c r="A46" s="1180" t="s">
        <v>1313</v>
      </c>
      <c r="B46" s="12">
        <v>0</v>
      </c>
      <c r="C46" s="31"/>
      <c r="D46" s="28">
        <v>0</v>
      </c>
      <c r="E46" s="1469"/>
      <c r="F46" s="28">
        <v>0</v>
      </c>
      <c r="G46" s="29"/>
      <c r="H46" s="28">
        <v>0</v>
      </c>
      <c r="I46" s="35"/>
      <c r="J46" s="1149"/>
      <c r="K46" s="502">
        <f>ResObConcE381!B39</f>
        <v>9823074.9199999999</v>
      </c>
      <c r="L46" s="502">
        <f>ResObProcE382!B48</f>
        <v>15664047.4408</v>
      </c>
      <c r="M46" s="502">
        <f t="shared" si="10"/>
        <v>25487122.360799998</v>
      </c>
    </row>
    <row r="47" spans="1:13" s="17" customFormat="1" ht="20.25" customHeight="1" x14ac:dyDescent="0.25">
      <c r="A47" s="1180" t="s">
        <v>1824</v>
      </c>
      <c r="B47" s="12">
        <v>0</v>
      </c>
      <c r="C47" s="31"/>
      <c r="D47" s="28">
        <v>0</v>
      </c>
      <c r="E47" s="1469"/>
      <c r="F47" s="28">
        <v>0</v>
      </c>
      <c r="G47" s="29"/>
      <c r="H47" s="28">
        <v>0</v>
      </c>
      <c r="I47" s="35"/>
      <c r="J47" s="1149"/>
      <c r="K47" s="502">
        <v>0</v>
      </c>
      <c r="L47" s="502">
        <f>ResObProcE382!B49</f>
        <v>4945000</v>
      </c>
      <c r="M47" s="502">
        <f t="shared" si="10"/>
        <v>4945000</v>
      </c>
    </row>
    <row r="48" spans="1:13" s="17" customFormat="1" ht="20.25" customHeight="1" x14ac:dyDescent="0.25">
      <c r="A48" s="1180" t="s">
        <v>1312</v>
      </c>
      <c r="B48" s="12">
        <v>0</v>
      </c>
      <c r="C48" s="31"/>
      <c r="D48" s="28">
        <v>0</v>
      </c>
      <c r="E48" s="1469"/>
      <c r="F48" s="28">
        <v>0</v>
      </c>
      <c r="G48" s="29"/>
      <c r="H48" s="28">
        <v>0</v>
      </c>
      <c r="I48" s="35"/>
      <c r="J48" s="1149"/>
      <c r="K48" s="502">
        <f>ResObConcE381!B41</f>
        <v>9162884.4500000011</v>
      </c>
      <c r="L48" s="502">
        <f>ResObProcE382!B50</f>
        <v>31120853.257599998</v>
      </c>
      <c r="M48" s="502">
        <f t="shared" si="10"/>
        <v>40283737.707599998</v>
      </c>
    </row>
    <row r="49" spans="1:13" s="17" customFormat="1" ht="20.25" customHeight="1" x14ac:dyDescent="0.25">
      <c r="A49" s="1180" t="s">
        <v>103</v>
      </c>
      <c r="B49" s="12">
        <f>'[2]24-E382op-Tinic'!N6</f>
        <v>66500000</v>
      </c>
      <c r="C49" s="31"/>
      <c r="D49" s="47">
        <f>'[2]24-E382op-Tinic'!R6</f>
        <v>1200000</v>
      </c>
      <c r="E49" s="478"/>
      <c r="F49" s="28">
        <f>'[2]24-E382op-Tinic'!X6</f>
        <v>10</v>
      </c>
      <c r="G49" s="29"/>
      <c r="H49" s="28">
        <f>'[2]24-E382op-Tinic'!Y6</f>
        <v>10</v>
      </c>
      <c r="I49" s="35"/>
      <c r="J49" s="1149"/>
      <c r="K49" s="502">
        <f>+ResObConcE381!B38</f>
        <v>38076081.049999997</v>
      </c>
      <c r="L49" s="502">
        <f>ResObProcE382!B51</f>
        <v>2706858</v>
      </c>
      <c r="M49" s="502">
        <f t="shared" si="10"/>
        <v>107282939.05</v>
      </c>
    </row>
    <row r="50" spans="1:13" s="17" customFormat="1" ht="20.25" customHeight="1" x14ac:dyDescent="0.25">
      <c r="A50" s="1180" t="s">
        <v>102</v>
      </c>
      <c r="B50" s="12">
        <v>0</v>
      </c>
      <c r="C50" s="31"/>
      <c r="D50" s="47">
        <v>0</v>
      </c>
      <c r="E50" s="478"/>
      <c r="F50" s="28">
        <v>0</v>
      </c>
      <c r="G50" s="29"/>
      <c r="H50" s="28">
        <v>0</v>
      </c>
      <c r="I50" s="35"/>
      <c r="J50" s="1149"/>
      <c r="K50" s="502">
        <v>0</v>
      </c>
      <c r="L50" s="502">
        <f>ResObProcE382!B52</f>
        <v>24194500</v>
      </c>
      <c r="M50" s="502">
        <f t="shared" si="10"/>
        <v>24194500</v>
      </c>
    </row>
    <row r="51" spans="1:13" s="17" customFormat="1" ht="20.25" customHeight="1" x14ac:dyDescent="0.25">
      <c r="A51" s="1180" t="s">
        <v>2376</v>
      </c>
      <c r="B51" s="12">
        <f>'[2]32-E382op-Uinic'!N7</f>
        <v>14909999.77</v>
      </c>
      <c r="C51" s="31"/>
      <c r="D51" s="47">
        <f>'[2]32-E382op-Uinic'!R6</f>
        <v>710</v>
      </c>
      <c r="E51" s="478"/>
      <c r="F51" s="28">
        <f>'[2]32-E382op-Uinic'!X6</f>
        <v>1</v>
      </c>
      <c r="G51" s="29"/>
      <c r="H51" s="28">
        <f>'[2]32-E382op-Uinic'!Y6</f>
        <v>142</v>
      </c>
      <c r="I51" s="35"/>
      <c r="J51" s="1149"/>
      <c r="K51" s="502">
        <v>0</v>
      </c>
      <c r="L51" s="502">
        <f>ResObProcE382!B53</f>
        <v>26441137.479999997</v>
      </c>
      <c r="M51" s="502">
        <f t="shared" si="10"/>
        <v>41351137.25</v>
      </c>
    </row>
    <row r="52" spans="1:13" s="17" customFormat="1" ht="20.25" customHeight="1" x14ac:dyDescent="0.25">
      <c r="A52" s="1180" t="s">
        <v>2088</v>
      </c>
      <c r="B52" s="12">
        <v>0</v>
      </c>
      <c r="C52" s="31"/>
      <c r="D52" s="47">
        <v>0</v>
      </c>
      <c r="E52" s="478"/>
      <c r="F52" s="28">
        <v>0</v>
      </c>
      <c r="G52" s="29"/>
      <c r="H52" s="28">
        <v>0</v>
      </c>
      <c r="I52" s="35"/>
      <c r="J52" s="1149"/>
      <c r="K52" s="502">
        <v>0</v>
      </c>
      <c r="L52" s="502">
        <f>ResObProcE382!B54</f>
        <v>11969710.440000001</v>
      </c>
      <c r="M52" s="502">
        <f t="shared" si="10"/>
        <v>11969710.440000001</v>
      </c>
    </row>
    <row r="53" spans="1:13" s="17" customFormat="1" ht="15.75" x14ac:dyDescent="0.25">
      <c r="A53" s="1180" t="s">
        <v>109</v>
      </c>
      <c r="B53" s="12">
        <v>0</v>
      </c>
      <c r="C53" s="31"/>
      <c r="D53" s="47">
        <v>0</v>
      </c>
      <c r="E53" s="478"/>
      <c r="F53" s="28">
        <v>0</v>
      </c>
      <c r="G53" s="29"/>
      <c r="H53" s="28">
        <v>0</v>
      </c>
      <c r="I53" s="35"/>
      <c r="J53" s="1149"/>
      <c r="K53" s="502">
        <f>+ResObConcE381!B42</f>
        <v>56345000</v>
      </c>
      <c r="L53" s="502">
        <f>ResObProcE382!B55</f>
        <v>75387571.764020696</v>
      </c>
      <c r="M53" s="502">
        <f t="shared" si="10"/>
        <v>131732571.7640207</v>
      </c>
    </row>
    <row r="54" spans="1:13" s="17" customFormat="1" ht="15.75" x14ac:dyDescent="0.25">
      <c r="A54" s="1180" t="s">
        <v>104</v>
      </c>
      <c r="B54" s="12">
        <f>'[2]30-E382op-Carinic'!N6</f>
        <v>11223771</v>
      </c>
      <c r="C54" s="31"/>
      <c r="D54" s="47">
        <f>'[2]30-E382op-Carinic'!R6</f>
        <v>0</v>
      </c>
      <c r="E54" s="478"/>
      <c r="F54" s="28">
        <f>'[2]30-E382op-Carinic'!X6</f>
        <v>2</v>
      </c>
      <c r="G54" s="29"/>
      <c r="H54" s="28">
        <f>'[2]30-E382op-Carinic'!Y6</f>
        <v>2</v>
      </c>
      <c r="I54" s="35"/>
      <c r="J54" s="1149"/>
      <c r="K54" s="502">
        <f>+ResObConcE381!B43</f>
        <v>47694767.620000005</v>
      </c>
      <c r="L54" s="502">
        <f>ResObProcE382!B56</f>
        <v>161903393</v>
      </c>
      <c r="M54" s="502">
        <f t="shared" si="10"/>
        <v>220821931.62</v>
      </c>
    </row>
    <row r="55" spans="1:13" s="17" customFormat="1" ht="14.1" customHeight="1" x14ac:dyDescent="0.25">
      <c r="A55" s="514" t="s">
        <v>2369</v>
      </c>
      <c r="B55" s="515"/>
      <c r="C55" s="516"/>
      <c r="D55" s="69"/>
      <c r="E55" s="517"/>
      <c r="F55" s="69"/>
      <c r="G55" s="69"/>
      <c r="H55" s="69"/>
      <c r="I55" s="70"/>
      <c r="J55" s="70"/>
    </row>
    <row r="56" spans="1:13" s="17" customFormat="1" ht="20.25" customHeight="1" x14ac:dyDescent="0.25">
      <c r="A56" s="5843" t="s">
        <v>2368</v>
      </c>
      <c r="B56" s="5843"/>
      <c r="C56" s="5843"/>
      <c r="D56" s="5843"/>
      <c r="E56" s="5843"/>
      <c r="F56" s="5843"/>
      <c r="G56" s="5843"/>
      <c r="H56" s="5843"/>
      <c r="I56" s="5843"/>
      <c r="J56" s="5843"/>
    </row>
    <row r="57" spans="1:13" s="17" customFormat="1" ht="15.75" x14ac:dyDescent="0.25">
      <c r="A57" s="1941" t="s">
        <v>111</v>
      </c>
      <c r="B57" s="42">
        <f>SUM(B58:B58)</f>
        <v>0</v>
      </c>
      <c r="C57" s="43"/>
      <c r="D57" s="44">
        <f>SUM(D58:D58)</f>
        <v>0</v>
      </c>
      <c r="E57" s="45"/>
      <c r="F57" s="44">
        <f>SUM(F58:F58)</f>
        <v>0</v>
      </c>
      <c r="G57" s="46"/>
      <c r="H57" s="44">
        <f>SUM(H58:H58)</f>
        <v>0</v>
      </c>
      <c r="I57" s="26"/>
      <c r="J57" s="1148"/>
    </row>
    <row r="58" spans="1:13" s="17" customFormat="1" ht="15.75" x14ac:dyDescent="0.25">
      <c r="A58" s="11" t="s">
        <v>139</v>
      </c>
      <c r="B58" s="12">
        <v>0</v>
      </c>
      <c r="C58" s="31"/>
      <c r="D58" s="28">
        <v>0</v>
      </c>
      <c r="E58" s="478"/>
      <c r="F58" s="28">
        <v>0</v>
      </c>
      <c r="G58" s="29"/>
      <c r="H58" s="28">
        <v>0</v>
      </c>
      <c r="I58" s="30"/>
      <c r="J58" s="1149"/>
    </row>
    <row r="59" spans="1:13" s="17" customFormat="1" ht="14.1" customHeight="1" x14ac:dyDescent="0.25">
      <c r="A59" s="48" t="s">
        <v>860</v>
      </c>
      <c r="B59" s="72"/>
      <c r="C59" s="72"/>
      <c r="D59" s="72"/>
      <c r="E59" s="72"/>
      <c r="F59" s="73"/>
      <c r="G59" s="72"/>
      <c r="H59" s="72"/>
      <c r="I59" s="72"/>
      <c r="J59" s="72"/>
    </row>
    <row r="60" spans="1:13" s="17" customFormat="1" ht="24.75" customHeight="1" x14ac:dyDescent="0.25">
      <c r="A60" s="5843" t="s">
        <v>138</v>
      </c>
      <c r="B60" s="5843"/>
      <c r="C60" s="5843"/>
      <c r="D60" s="5843"/>
      <c r="E60" s="5843"/>
      <c r="F60" s="5843"/>
      <c r="G60" s="5843"/>
      <c r="H60" s="5843"/>
      <c r="I60" s="5843"/>
      <c r="J60" s="5843"/>
      <c r="K60" s="74"/>
      <c r="L60" s="74"/>
    </row>
    <row r="61" spans="1:13" s="17" customFormat="1" ht="15.75" x14ac:dyDescent="0.25">
      <c r="A61" s="1941" t="s">
        <v>847</v>
      </c>
      <c r="B61" s="22">
        <f>B62+B66</f>
        <v>46482385.550000004</v>
      </c>
      <c r="C61" s="23"/>
      <c r="D61" s="33">
        <f>D62+D66</f>
        <v>6191</v>
      </c>
      <c r="E61" s="24"/>
      <c r="F61" s="33">
        <f>F62+F66</f>
        <v>14</v>
      </c>
      <c r="G61" s="34"/>
      <c r="H61" s="33">
        <f>H62+H66</f>
        <v>35</v>
      </c>
      <c r="I61" s="26"/>
      <c r="J61" s="1148"/>
      <c r="K61" s="74"/>
      <c r="L61" s="74"/>
    </row>
    <row r="62" spans="1:13" s="17" customFormat="1" ht="20.25" customHeight="1" x14ac:dyDescent="0.25">
      <c r="A62" s="521" t="s">
        <v>1299</v>
      </c>
      <c r="B62" s="495">
        <f>SUM(B63:B65)</f>
        <v>440957.82</v>
      </c>
      <c r="C62" s="496"/>
      <c r="D62" s="497">
        <f>SUM(D63:D65)</f>
        <v>250</v>
      </c>
      <c r="E62" s="498"/>
      <c r="F62" s="499">
        <f>SUM(F63:F65)</f>
        <v>1</v>
      </c>
      <c r="G62" s="500"/>
      <c r="H62" s="497">
        <f>SUM(H63:H65)</f>
        <v>1</v>
      </c>
      <c r="I62" s="501"/>
      <c r="J62" s="1162"/>
      <c r="K62" s="74"/>
      <c r="L62" s="74"/>
    </row>
    <row r="63" spans="1:13" s="17" customFormat="1" ht="15.75" x14ac:dyDescent="0.25">
      <c r="A63" s="293" t="s">
        <v>1325</v>
      </c>
      <c r="B63" s="298">
        <f>ResObEducativa!B27</f>
        <v>440957.82</v>
      </c>
      <c r="C63" s="299"/>
      <c r="D63" s="300">
        <f>ResObEducativa!D27</f>
        <v>250</v>
      </c>
      <c r="E63" s="299"/>
      <c r="F63" s="300">
        <f>ResObEducativa!F27</f>
        <v>1</v>
      </c>
      <c r="G63" s="299"/>
      <c r="H63" s="300">
        <f>ResObEducativa!H27</f>
        <v>1</v>
      </c>
      <c r="I63" s="299"/>
      <c r="J63" s="1161"/>
      <c r="K63" s="74"/>
      <c r="L63" s="74"/>
    </row>
    <row r="64" spans="1:13" s="17" customFormat="1" ht="15.75" x14ac:dyDescent="0.25">
      <c r="A64" s="293" t="s">
        <v>2094</v>
      </c>
      <c r="B64" s="298">
        <f>ResObEducativa!B30</f>
        <v>0</v>
      </c>
      <c r="C64" s="299"/>
      <c r="D64" s="300">
        <f>ResObEducativa!D30</f>
        <v>0</v>
      </c>
      <c r="E64" s="299"/>
      <c r="F64" s="300">
        <f>ResObEducativa!F30</f>
        <v>0</v>
      </c>
      <c r="G64" s="299"/>
      <c r="H64" s="300">
        <f>ResObEducativa!H30</f>
        <v>0</v>
      </c>
      <c r="I64" s="299"/>
      <c r="J64" s="1161"/>
      <c r="K64" s="74"/>
      <c r="L64" s="74"/>
    </row>
    <row r="65" spans="1:13" s="17" customFormat="1" ht="15.75" x14ac:dyDescent="0.25">
      <c r="A65" s="293" t="s">
        <v>2093</v>
      </c>
      <c r="B65" s="298">
        <f>ResObEducativa!B33</f>
        <v>0</v>
      </c>
      <c r="C65" s="299"/>
      <c r="D65" s="300">
        <f>ResObEducativa!D33</f>
        <v>0</v>
      </c>
      <c r="E65" s="299"/>
      <c r="F65" s="300">
        <f>ResObEducativa!F33</f>
        <v>0</v>
      </c>
      <c r="G65" s="299"/>
      <c r="H65" s="300">
        <f>ResObEducativa!H33</f>
        <v>0</v>
      </c>
      <c r="I65" s="299"/>
      <c r="J65" s="1161"/>
      <c r="K65" s="74"/>
      <c r="L65" s="74"/>
    </row>
    <row r="66" spans="1:13" ht="26.25" customHeight="1" x14ac:dyDescent="0.2">
      <c r="A66" s="521" t="s">
        <v>130</v>
      </c>
      <c r="B66" s="495">
        <f>SUM(B67:B69)</f>
        <v>46041427.730000004</v>
      </c>
      <c r="C66" s="496"/>
      <c r="D66" s="497">
        <f>SUM(D67:D69)</f>
        <v>5941</v>
      </c>
      <c r="E66" s="498"/>
      <c r="F66" s="499">
        <f>SUM(F67:F69)</f>
        <v>13</v>
      </c>
      <c r="G66" s="500"/>
      <c r="H66" s="497">
        <f>SUM(H67:H69)</f>
        <v>34</v>
      </c>
      <c r="I66" s="501"/>
      <c r="J66" s="1162"/>
    </row>
    <row r="67" spans="1:13" ht="26.25" customHeight="1" x14ac:dyDescent="0.2">
      <c r="A67" s="293" t="s">
        <v>247</v>
      </c>
      <c r="B67" s="298">
        <f>ResObEducativa!B28</f>
        <v>5329702.34</v>
      </c>
      <c r="C67" s="299"/>
      <c r="D67" s="300">
        <f>ResObEducativa!D28</f>
        <v>823</v>
      </c>
      <c r="E67" s="299"/>
      <c r="F67" s="300">
        <f>ResObEducativa!F28</f>
        <v>3</v>
      </c>
      <c r="G67" s="299"/>
      <c r="H67" s="300">
        <f>ResObEducativa!H28</f>
        <v>7</v>
      </c>
      <c r="I67" s="299"/>
      <c r="J67" s="1161"/>
    </row>
    <row r="68" spans="1:13" ht="21" customHeight="1" x14ac:dyDescent="0.2">
      <c r="A68" s="293" t="s">
        <v>849</v>
      </c>
      <c r="B68" s="298">
        <f>ResObEducativa!B31</f>
        <v>12278191.790000001</v>
      </c>
      <c r="C68" s="299"/>
      <c r="D68" s="300">
        <f>ResObEducativa!D31</f>
        <v>5118</v>
      </c>
      <c r="E68" s="299"/>
      <c r="F68" s="300">
        <f>ResObEducativa!F31</f>
        <v>10</v>
      </c>
      <c r="G68" s="299"/>
      <c r="H68" s="300">
        <f>ResObEducativa!H31</f>
        <v>23</v>
      </c>
      <c r="I68" s="299"/>
      <c r="J68" s="1161"/>
      <c r="K68" s="75"/>
      <c r="L68" s="75"/>
      <c r="M68" s="75"/>
    </row>
    <row r="69" spans="1:13" ht="21" customHeight="1" x14ac:dyDescent="0.2">
      <c r="A69" s="293" t="s">
        <v>2097</v>
      </c>
      <c r="B69" s="298">
        <f>ResObEducativa!B34</f>
        <v>28433533.600000001</v>
      </c>
      <c r="C69" s="299"/>
      <c r="D69" s="300">
        <f>ResObEducativa!D34</f>
        <v>0</v>
      </c>
      <c r="E69" s="299"/>
      <c r="F69" s="300">
        <f>ResObEducativa!F34</f>
        <v>0</v>
      </c>
      <c r="G69" s="299"/>
      <c r="H69" s="300">
        <f>ResObEducativa!H34</f>
        <v>4</v>
      </c>
      <c r="I69" s="299"/>
      <c r="J69" s="1161"/>
      <c r="K69" s="75"/>
      <c r="L69" s="75"/>
      <c r="M69" s="75"/>
    </row>
    <row r="70" spans="1:13" ht="14.1" customHeight="1" x14ac:dyDescent="0.2">
      <c r="A70" s="62" t="s">
        <v>2370</v>
      </c>
      <c r="B70" s="52"/>
      <c r="C70" s="52"/>
      <c r="D70" s="52"/>
      <c r="E70" s="52"/>
      <c r="F70" s="76"/>
      <c r="G70" s="52"/>
      <c r="H70" s="52"/>
      <c r="I70" s="52"/>
      <c r="J70" s="72"/>
    </row>
  </sheetData>
  <mergeCells count="9">
    <mergeCell ref="G1:I1"/>
    <mergeCell ref="A32:H32"/>
    <mergeCell ref="A33:J33"/>
    <mergeCell ref="A56:J56"/>
    <mergeCell ref="A60:J60"/>
    <mergeCell ref="B4:C4"/>
    <mergeCell ref="D4:E4"/>
    <mergeCell ref="F4:G4"/>
    <mergeCell ref="H4:I4"/>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oddFooter>&amp;L&amp;"Tahoma,Normal"298</oddFooter>
  </headerFooter>
  <rowBreaks count="3" manualBreakCount="3">
    <brk id="32" max="9" man="1"/>
    <brk id="55" max="9" man="1"/>
    <brk id="59" max="9"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EB700B"/>
  </sheetPr>
  <dimension ref="A1:L27"/>
  <sheetViews>
    <sheetView showGridLines="0" view="pageBreakPreview" zoomScale="96" zoomScaleNormal="100" zoomScaleSheetLayoutView="96" workbookViewId="0">
      <selection activeCell="A10" sqref="A10"/>
    </sheetView>
  </sheetViews>
  <sheetFormatPr baseColWidth="10" defaultColWidth="11.42578125" defaultRowHeight="12.75" x14ac:dyDescent="0.2"/>
  <cols>
    <col min="1" max="1" width="29.7109375" style="2167" customWidth="1"/>
    <col min="2" max="2" width="19.28515625" style="2167" customWidth="1"/>
    <col min="3" max="3" width="3.42578125" style="2167" customWidth="1"/>
    <col min="4" max="4" width="15.140625" style="2167" customWidth="1"/>
    <col min="5" max="5" width="5" style="2167" customWidth="1"/>
    <col min="6" max="6" width="9.42578125" style="2173" customWidth="1"/>
    <col min="7" max="7" width="5.7109375" style="2167" customWidth="1"/>
    <col min="8" max="8" width="11.28515625" style="2167" customWidth="1"/>
    <col min="9" max="9" width="6.85546875" style="2167" customWidth="1"/>
    <col min="10" max="10" width="12.140625" style="2167" customWidth="1"/>
    <col min="11" max="11" width="10" style="2167" customWidth="1"/>
    <col min="12" max="12" width="26" style="2167" customWidth="1"/>
    <col min="13" max="16" width="11.42578125" style="2167"/>
    <col min="17" max="17" width="18.28515625" style="2167" customWidth="1"/>
    <col min="18" max="16384" width="11.42578125" style="2167"/>
  </cols>
  <sheetData>
    <row r="1" spans="1:12" s="2165" customFormat="1" ht="17.25" customHeight="1" x14ac:dyDescent="0.25">
      <c r="A1" s="5022" t="s">
        <v>5366</v>
      </c>
      <c r="B1" s="5022"/>
      <c r="C1" s="5022"/>
      <c r="D1" s="5022"/>
      <c r="E1" s="5022"/>
      <c r="F1" s="5022"/>
      <c r="G1" s="5022"/>
      <c r="H1" s="5022"/>
      <c r="I1" s="2174"/>
      <c r="J1" s="2174"/>
      <c r="K1" s="2930" t="s">
        <v>5019</v>
      </c>
      <c r="L1" s="2164"/>
    </row>
    <row r="2" spans="1:12" ht="18" x14ac:dyDescent="0.25">
      <c r="A2" s="5050">
        <v>2013</v>
      </c>
      <c r="B2" s="5050"/>
      <c r="C2" s="4757"/>
      <c r="D2" s="4757"/>
      <c r="E2" s="2176"/>
      <c r="F2" s="2176"/>
      <c r="G2" s="2176"/>
      <c r="H2" s="2176"/>
      <c r="I2" s="2166"/>
      <c r="J2" s="2166"/>
      <c r="K2" s="2166"/>
      <c r="L2" s="2164"/>
    </row>
    <row r="3" spans="1:12" ht="15" customHeight="1" x14ac:dyDescent="0.25">
      <c r="A3" s="2175"/>
      <c r="B3" s="2177"/>
      <c r="C3" s="2177"/>
      <c r="D3" s="2177"/>
      <c r="E3" s="2176"/>
      <c r="F3" s="2176"/>
      <c r="G3" s="2176"/>
      <c r="H3" s="2176"/>
      <c r="I3" s="2166"/>
      <c r="J3" s="2166"/>
      <c r="K3" s="2166"/>
      <c r="L3" s="2164"/>
    </row>
    <row r="4" spans="1:12" s="2168" customFormat="1" ht="40.5" customHeight="1" x14ac:dyDescent="0.25">
      <c r="A4" s="4950" t="s">
        <v>848</v>
      </c>
      <c r="B4" s="5840" t="s">
        <v>126</v>
      </c>
      <c r="C4" s="5840"/>
      <c r="D4" s="5840" t="s">
        <v>20</v>
      </c>
      <c r="E4" s="5840"/>
      <c r="F4" s="5840" t="s">
        <v>250</v>
      </c>
      <c r="G4" s="5840"/>
      <c r="H4" s="5840" t="s">
        <v>127</v>
      </c>
      <c r="I4" s="5840"/>
      <c r="J4" s="5840" t="s">
        <v>30</v>
      </c>
      <c r="K4" s="5840"/>
      <c r="L4" s="2164"/>
    </row>
    <row r="5" spans="1:12" s="2168" customFormat="1" ht="18" x14ac:dyDescent="0.25">
      <c r="A5" s="2133" t="s">
        <v>195</v>
      </c>
      <c r="B5" s="2442">
        <f>SUM(B6,B7)</f>
        <v>78394363.269999996</v>
      </c>
      <c r="C5" s="2049"/>
      <c r="D5" s="2926">
        <f>SUM(D6,D7)</f>
        <v>231045</v>
      </c>
      <c r="E5" s="2151"/>
      <c r="F5" s="2150">
        <f>SUM(F6,F7)</f>
        <v>17</v>
      </c>
      <c r="G5" s="2150"/>
      <c r="H5" s="2150">
        <f>SUM(H6,H7)</f>
        <v>18</v>
      </c>
      <c r="I5" s="2134"/>
      <c r="J5" s="2150"/>
      <c r="K5" s="2152"/>
      <c r="L5" s="2164"/>
    </row>
    <row r="6" spans="1:12" s="2168" customFormat="1" ht="18" x14ac:dyDescent="0.25">
      <c r="A6" s="5200" t="s">
        <v>2587</v>
      </c>
      <c r="B6" s="5201">
        <f>'[2]28-E382op-incosnsistentes'!N4</f>
        <v>72896948.060000002</v>
      </c>
      <c r="C6" s="5202"/>
      <c r="D6" s="5203">
        <f>'[2]28-E382op-incosnsistentes'!R4</f>
        <v>229754</v>
      </c>
      <c r="E6" s="5204"/>
      <c r="F6" s="5205">
        <f>'[2]28-E382op-incosnsistentes'!X4</f>
        <v>13</v>
      </c>
      <c r="G6" s="5206"/>
      <c r="H6" s="5206">
        <f>'[2]28-E382op-incosnsistentes'!Y4</f>
        <v>13</v>
      </c>
      <c r="I6" s="5207"/>
      <c r="J6" s="5208"/>
      <c r="K6" s="5209"/>
      <c r="L6" s="2164"/>
    </row>
    <row r="7" spans="1:12" s="2168" customFormat="1" ht="15.75" x14ac:dyDescent="0.25">
      <c r="A7" s="5210" t="s">
        <v>2588</v>
      </c>
      <c r="B7" s="5211">
        <f>ResObEducativa!B35</f>
        <v>5497415.21</v>
      </c>
      <c r="C7" s="5212"/>
      <c r="D7" s="5213">
        <f>ResObEducativa!D35</f>
        <v>1291</v>
      </c>
      <c r="E7" s="5214"/>
      <c r="F7" s="5215">
        <f>ResObEducativa!F35</f>
        <v>4</v>
      </c>
      <c r="G7" s="5216"/>
      <c r="H7" s="5216">
        <f>ResObEducativa!H35</f>
        <v>5</v>
      </c>
      <c r="I7" s="5217"/>
      <c r="J7" s="5218"/>
      <c r="K7" s="5219"/>
      <c r="L7" s="2169"/>
    </row>
    <row r="8" spans="1:12" s="2168" customFormat="1" ht="18.75" customHeight="1" x14ac:dyDescent="0.25">
      <c r="A8" s="5023"/>
      <c r="B8" s="2178"/>
      <c r="C8" s="2179"/>
      <c r="D8" s="2180"/>
      <c r="E8" s="2181"/>
      <c r="F8" s="2180"/>
      <c r="G8" s="2180"/>
      <c r="H8" s="2180"/>
      <c r="I8" s="2182"/>
      <c r="J8" s="2183"/>
      <c r="K8" s="2184"/>
      <c r="L8" s="2185"/>
    </row>
    <row r="9" spans="1:12" s="17" customFormat="1" ht="27" customHeight="1" x14ac:dyDescent="0.25">
      <c r="A9" s="5841" t="s">
        <v>2602</v>
      </c>
      <c r="B9" s="5841"/>
      <c r="C9" s="5841"/>
      <c r="D9" s="5841"/>
      <c r="E9" s="5841"/>
      <c r="F9" s="5841"/>
      <c r="G9" s="5841"/>
      <c r="H9" s="5841"/>
      <c r="I9" s="5841"/>
      <c r="J9" s="5841"/>
      <c r="K9" s="5841"/>
    </row>
    <row r="10" spans="1:12" s="6" customFormat="1" x14ac:dyDescent="0.2">
      <c r="A10" s="2125"/>
      <c r="B10" s="2241"/>
      <c r="C10" s="2241"/>
      <c r="D10" s="2241"/>
      <c r="E10" s="2241"/>
      <c r="F10" s="2125"/>
      <c r="G10" s="2125"/>
      <c r="H10" s="2125"/>
      <c r="I10" s="2125"/>
      <c r="J10" s="2125"/>
      <c r="K10" s="2125"/>
    </row>
    <row r="11" spans="1:12" x14ac:dyDescent="0.2">
      <c r="F11" s="2167"/>
    </row>
    <row r="12" spans="1:12" x14ac:dyDescent="0.2">
      <c r="F12" s="2167"/>
    </row>
    <row r="13" spans="1:12" x14ac:dyDescent="0.2">
      <c r="F13" s="2167"/>
    </row>
    <row r="14" spans="1:12" x14ac:dyDescent="0.2">
      <c r="F14" s="2167"/>
    </row>
    <row r="15" spans="1:12" x14ac:dyDescent="0.2">
      <c r="F15" s="2167"/>
    </row>
    <row r="16" spans="1:12" x14ac:dyDescent="0.2">
      <c r="F16" s="2167"/>
    </row>
    <row r="17" spans="6:6" x14ac:dyDescent="0.2">
      <c r="F17" s="2167"/>
    </row>
    <row r="18" spans="6:6" x14ac:dyDescent="0.2">
      <c r="F18" s="2167"/>
    </row>
    <row r="19" spans="6:6" x14ac:dyDescent="0.2">
      <c r="F19" s="2167"/>
    </row>
    <row r="20" spans="6:6" x14ac:dyDescent="0.2">
      <c r="F20" s="2167"/>
    </row>
    <row r="21" spans="6:6" x14ac:dyDescent="0.2">
      <c r="F21" s="2167"/>
    </row>
    <row r="22" spans="6:6" x14ac:dyDescent="0.2">
      <c r="F22" s="2167"/>
    </row>
    <row r="23" spans="6:6" x14ac:dyDescent="0.2">
      <c r="F23" s="2167"/>
    </row>
    <row r="24" spans="6:6" x14ac:dyDescent="0.2">
      <c r="F24" s="2167"/>
    </row>
    <row r="25" spans="6:6" x14ac:dyDescent="0.2">
      <c r="F25" s="2167"/>
    </row>
    <row r="26" spans="6:6" x14ac:dyDescent="0.2">
      <c r="F26" s="2167"/>
    </row>
    <row r="27" spans="6:6" x14ac:dyDescent="0.2">
      <c r="F27" s="2167"/>
    </row>
  </sheetData>
  <mergeCells count="6">
    <mergeCell ref="A9:K9"/>
    <mergeCell ref="J4:K4"/>
    <mergeCell ref="B4:C4"/>
    <mergeCell ref="D4:E4"/>
    <mergeCell ref="F4:G4"/>
    <mergeCell ref="H4:I4"/>
  </mergeCells>
  <printOptions horizontalCentered="1" verticalCentered="1"/>
  <pageMargins left="0.98425196850393704" right="0.39370078740157483" top="0.39370078740157483" bottom="0.39370078740157483" header="0" footer="0.59055118110236227"/>
  <pageSetup scale="95" orientation="landscape" r:id="rId1"/>
  <headerFooter alignWithMargins="0">
    <oddFooter>&amp;R&amp;"Tahoma,Normal"299</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EB700B"/>
  </sheetPr>
  <dimension ref="A1:J58"/>
  <sheetViews>
    <sheetView showGridLines="0" view="pageBreakPreview" topLeftCell="A22" zoomScaleNormal="100" zoomScaleSheetLayoutView="100" workbookViewId="0">
      <selection activeCell="A10" sqref="A10"/>
    </sheetView>
  </sheetViews>
  <sheetFormatPr baseColWidth="10" defaultColWidth="11.42578125" defaultRowHeight="12.75" x14ac:dyDescent="0.2"/>
  <cols>
    <col min="1" max="1" width="33.140625" style="2167" customWidth="1"/>
    <col min="2" max="2" width="19.28515625" style="2167" customWidth="1"/>
    <col min="3" max="3" width="3.42578125" style="2167" customWidth="1"/>
    <col min="4" max="4" width="16.140625" style="2167" customWidth="1"/>
    <col min="5" max="5" width="5.85546875" style="2167" customWidth="1"/>
    <col min="6" max="6" width="11.5703125" style="2173" customWidth="1"/>
    <col min="7" max="7" width="5.7109375" style="2167" customWidth="1"/>
    <col min="8" max="8" width="11.28515625" style="2167" customWidth="1"/>
    <col min="9" max="9" width="6.85546875" style="2167" customWidth="1"/>
    <col min="10" max="10" width="26" style="2167" customWidth="1"/>
    <col min="11" max="14" width="11.42578125" style="2167"/>
    <col min="15" max="15" width="18.28515625" style="2167" customWidth="1"/>
    <col min="16" max="16384" width="11.42578125" style="2167"/>
  </cols>
  <sheetData>
    <row r="1" spans="1:10" s="2165" customFormat="1" ht="16.5" customHeight="1" x14ac:dyDescent="0.25">
      <c r="A1" s="5024" t="s">
        <v>5367</v>
      </c>
      <c r="B1" s="5024"/>
      <c r="C1" s="5024"/>
      <c r="D1" s="5024"/>
      <c r="E1" s="5024"/>
      <c r="F1" s="5024"/>
      <c r="G1" s="5024"/>
      <c r="H1" s="5856" t="s">
        <v>5020</v>
      </c>
      <c r="I1" s="5856"/>
      <c r="J1" s="5025"/>
    </row>
    <row r="2" spans="1:10" s="2165" customFormat="1" ht="16.5" customHeight="1" x14ac:dyDescent="0.25">
      <c r="A2" s="5855" t="s">
        <v>5368</v>
      </c>
      <c r="B2" s="5855"/>
      <c r="C2" s="5855"/>
      <c r="D2" s="5855"/>
      <c r="E2" s="5026"/>
      <c r="F2" s="5026"/>
      <c r="G2" s="5026"/>
      <c r="H2" s="5026"/>
      <c r="I2" s="5026"/>
      <c r="J2" s="5025"/>
    </row>
    <row r="3" spans="1:10" s="2165" customFormat="1" ht="16.5" customHeight="1" x14ac:dyDescent="0.25">
      <c r="A3" s="5859">
        <v>2013</v>
      </c>
      <c r="B3" s="5859"/>
      <c r="C3" s="5026"/>
      <c r="D3" s="5026"/>
      <c r="E3" s="5026"/>
      <c r="F3" s="5026"/>
      <c r="G3" s="5026"/>
      <c r="H3" s="5026"/>
      <c r="I3" s="5026"/>
      <c r="J3" s="5025"/>
    </row>
    <row r="4" spans="1:10" ht="12.75" customHeight="1" x14ac:dyDescent="0.2">
      <c r="A4" s="5858"/>
      <c r="B4" s="5858"/>
      <c r="C4" s="5858"/>
      <c r="D4" s="5858"/>
      <c r="E4" s="2166"/>
      <c r="F4" s="2166"/>
      <c r="G4" s="2166"/>
      <c r="H4" s="2166"/>
      <c r="I4" s="2166"/>
      <c r="J4" s="5025"/>
    </row>
    <row r="5" spans="1:10" s="2168" customFormat="1" ht="28.5" customHeight="1" x14ac:dyDescent="0.25">
      <c r="A5" s="4950" t="s">
        <v>848</v>
      </c>
      <c r="B5" s="5840" t="s">
        <v>126</v>
      </c>
      <c r="C5" s="5840"/>
      <c r="D5" s="5840" t="s">
        <v>20</v>
      </c>
      <c r="E5" s="5840"/>
      <c r="F5" s="5840" t="s">
        <v>250</v>
      </c>
      <c r="G5" s="5840"/>
      <c r="H5" s="5828" t="s">
        <v>127</v>
      </c>
      <c r="I5" s="5828"/>
      <c r="J5" s="5025"/>
    </row>
    <row r="6" spans="1:10" s="2168" customFormat="1" ht="14.1" customHeight="1" x14ac:dyDescent="0.25">
      <c r="A6" s="2133" t="s">
        <v>195</v>
      </c>
      <c r="B6" s="2442">
        <f>SUM(B7,B15,B25)</f>
        <v>458335121.74000001</v>
      </c>
      <c r="C6" s="2049"/>
      <c r="D6" s="2926">
        <f>SUM(D7,D15,D25)</f>
        <v>236267</v>
      </c>
      <c r="E6" s="2151"/>
      <c r="F6" s="2150">
        <f>SUM(F7,F15,F25)</f>
        <v>210</v>
      </c>
      <c r="G6" s="2150"/>
      <c r="H6" s="2924">
        <f>SUM(H7,H15,H25)</f>
        <v>770</v>
      </c>
      <c r="I6" s="2925"/>
      <c r="J6" s="5025"/>
    </row>
    <row r="7" spans="1:10" s="2168" customFormat="1" ht="14.1" customHeight="1" x14ac:dyDescent="0.25">
      <c r="A7" s="5183" t="s">
        <v>196</v>
      </c>
      <c r="B7" s="5184">
        <f>SUM(B8,B11,B14)</f>
        <v>201986365.78999999</v>
      </c>
      <c r="C7" s="5098"/>
      <c r="D7" s="5184">
        <f>SUM(D8,D11,D14)</f>
        <v>129038</v>
      </c>
      <c r="E7" s="5098"/>
      <c r="F7" s="5184">
        <f>SUM(F8,F11,F14)</f>
        <v>97</v>
      </c>
      <c r="G7" s="5098"/>
      <c r="H7" s="5184">
        <f>SUM(H8,H11,H14)</f>
        <v>427</v>
      </c>
      <c r="I7" s="5098"/>
      <c r="J7" s="5025"/>
    </row>
    <row r="8" spans="1:10" s="2168" customFormat="1" ht="14.1" customHeight="1" x14ac:dyDescent="0.25">
      <c r="A8" s="2765" t="s">
        <v>254</v>
      </c>
      <c r="B8" s="5185">
        <f>SUM(B9:B10)</f>
        <v>86961616.079999998</v>
      </c>
      <c r="C8" s="2172"/>
      <c r="D8" s="5186">
        <f>SUM(D9:D10)</f>
        <v>16085</v>
      </c>
      <c r="E8" s="2172"/>
      <c r="F8" s="5187">
        <f>SUM(F9:F10)</f>
        <v>84</v>
      </c>
      <c r="G8" s="2172"/>
      <c r="H8" s="5187">
        <f>SUM(H9:H10)</f>
        <v>194</v>
      </c>
      <c r="I8" s="2172"/>
      <c r="J8" s="3125"/>
    </row>
    <row r="9" spans="1:10" s="2168" customFormat="1" ht="14.1" customHeight="1" x14ac:dyDescent="0.25">
      <c r="A9" s="2043" t="s">
        <v>1302</v>
      </c>
      <c r="B9" s="5188">
        <f>[3]ResObConcEduc!$B$7</f>
        <v>58465.49</v>
      </c>
      <c r="C9" s="5055"/>
      <c r="D9" s="5189">
        <f>[3]ResObConcEduc!$D$7</f>
        <v>0</v>
      </c>
      <c r="E9" s="5055"/>
      <c r="F9" s="2171">
        <f>[3]ResObConcEduc!$F$7</f>
        <v>0</v>
      </c>
      <c r="G9" s="5055"/>
      <c r="H9" s="2171">
        <f>[3]ResObConcEduc!$H$7</f>
        <v>1</v>
      </c>
      <c r="I9" s="5055"/>
      <c r="J9" s="3125"/>
    </row>
    <row r="10" spans="1:10" s="2168" customFormat="1" ht="14.1" customHeight="1" x14ac:dyDescent="0.25">
      <c r="A10" s="2043" t="s">
        <v>246</v>
      </c>
      <c r="B10" s="5188">
        <f>[3]ResObConcEduc!$B$8</f>
        <v>86903150.590000004</v>
      </c>
      <c r="C10" s="5055"/>
      <c r="D10" s="5189">
        <f>[3]ResObConcEduc!$D$8</f>
        <v>16085</v>
      </c>
      <c r="E10" s="5055"/>
      <c r="F10" s="2171">
        <f>[3]ResObConcEduc!$F$8</f>
        <v>84</v>
      </c>
      <c r="G10" s="5055"/>
      <c r="H10" s="2171">
        <f>[3]ResObConcEduc!$H$8</f>
        <v>193</v>
      </c>
      <c r="I10" s="5055"/>
      <c r="J10" s="3125"/>
    </row>
    <row r="11" spans="1:10" s="2168" customFormat="1" ht="14.1" customHeight="1" x14ac:dyDescent="0.25">
      <c r="A11" s="2765" t="s">
        <v>255</v>
      </c>
      <c r="B11" s="5185">
        <f>SUM(B12:B13)</f>
        <v>31997341.489999995</v>
      </c>
      <c r="C11" s="2172"/>
      <c r="D11" s="5186">
        <f>SUM(D12:D13)</f>
        <v>94438</v>
      </c>
      <c r="E11" s="2172"/>
      <c r="F11" s="5187">
        <f>SUM(F12:F13)</f>
        <v>10</v>
      </c>
      <c r="G11" s="2172"/>
      <c r="H11" s="5187">
        <f>SUM(H12:H13)</f>
        <v>59</v>
      </c>
      <c r="I11" s="2172"/>
      <c r="J11" s="3125"/>
    </row>
    <row r="12" spans="1:10" s="2168" customFormat="1" ht="14.1" customHeight="1" x14ac:dyDescent="0.25">
      <c r="A12" s="2043" t="s">
        <v>1322</v>
      </c>
      <c r="B12" s="5188">
        <f>[3]ResObConcEduc!$B$10</f>
        <v>10162390.189999999</v>
      </c>
      <c r="C12" s="5055"/>
      <c r="D12" s="5189">
        <f>[3]ResObConcEduc!$D$10</f>
        <v>88972</v>
      </c>
      <c r="E12" s="5055"/>
      <c r="F12" s="2171">
        <f>[3]ResObConcEduc!$F$10</f>
        <v>3</v>
      </c>
      <c r="G12" s="5055"/>
      <c r="H12" s="2171">
        <f>[3]ResObConcEduc!$H$10</f>
        <v>3</v>
      </c>
      <c r="I12" s="5055"/>
      <c r="J12" s="3125"/>
    </row>
    <row r="13" spans="1:10" s="2168" customFormat="1" ht="14.1" customHeight="1" x14ac:dyDescent="0.25">
      <c r="A13" s="2043" t="s">
        <v>1323</v>
      </c>
      <c r="B13" s="5188">
        <f>[3]ResObConcEduc!$B$11</f>
        <v>21834951.299999997</v>
      </c>
      <c r="C13" s="5055"/>
      <c r="D13" s="5189">
        <f>[3]ResObConcEduc!$D$11</f>
        <v>5466</v>
      </c>
      <c r="E13" s="5055"/>
      <c r="F13" s="2171">
        <f>[3]ResObConcEduc!$F$11</f>
        <v>7</v>
      </c>
      <c r="G13" s="5055"/>
      <c r="H13" s="2171">
        <f>[3]ResObConcEduc!$H$11</f>
        <v>56</v>
      </c>
      <c r="I13" s="5055"/>
      <c r="J13" s="3125"/>
    </row>
    <row r="14" spans="1:10" s="2168" customFormat="1" ht="14.1" customHeight="1" x14ac:dyDescent="0.25">
      <c r="A14" s="2765" t="s">
        <v>194</v>
      </c>
      <c r="B14" s="5185">
        <f>[3]ResObConcEduc!$B$12</f>
        <v>83027408.219999999</v>
      </c>
      <c r="C14" s="2172"/>
      <c r="D14" s="5186">
        <f>[3]ResObConcEduc!$D$12</f>
        <v>18515</v>
      </c>
      <c r="E14" s="2172"/>
      <c r="F14" s="2590">
        <f>[3]ResObConcEduc!$F$12</f>
        <v>3</v>
      </c>
      <c r="G14" s="2172"/>
      <c r="H14" s="2590">
        <f>[3]ResObConcEduc!$H$12</f>
        <v>174</v>
      </c>
      <c r="I14" s="2172"/>
      <c r="J14" s="3125"/>
    </row>
    <row r="15" spans="1:10" s="2168" customFormat="1" ht="14.1" customHeight="1" x14ac:dyDescent="0.25">
      <c r="A15" s="5190" t="s">
        <v>197</v>
      </c>
      <c r="B15" s="5185">
        <f>SUM(B16,B19,B22)</f>
        <v>209866370.40000001</v>
      </c>
      <c r="C15" s="5055"/>
      <c r="D15" s="5191">
        <f>SUM(D16,D19,D22)</f>
        <v>101038</v>
      </c>
      <c r="E15" s="2188"/>
      <c r="F15" s="5192">
        <f>SUM(F16,F19,F22)</f>
        <v>99</v>
      </c>
      <c r="G15" s="5193"/>
      <c r="H15" s="5193">
        <f>SUM(H16,H19,H22)</f>
        <v>308</v>
      </c>
      <c r="I15" s="5194"/>
      <c r="J15" s="5027"/>
    </row>
    <row r="16" spans="1:10" s="2168" customFormat="1" ht="14.1" customHeight="1" x14ac:dyDescent="0.25">
      <c r="A16" s="2765" t="s">
        <v>245</v>
      </c>
      <c r="B16" s="5185">
        <f>SUM(B17:B18)</f>
        <v>106114279.16</v>
      </c>
      <c r="C16" s="2172"/>
      <c r="D16" s="5186">
        <f>SUM(D17:D18)</f>
        <v>84562</v>
      </c>
      <c r="E16" s="2172"/>
      <c r="F16" s="5187">
        <f>SUM(F17:F18)</f>
        <v>76</v>
      </c>
      <c r="G16" s="2172"/>
      <c r="H16" s="5187">
        <f>SUM(H17:H18)</f>
        <v>138</v>
      </c>
      <c r="I16" s="2172"/>
      <c r="J16" s="5027"/>
    </row>
    <row r="17" spans="1:10" s="2168" customFormat="1" ht="14.1" customHeight="1" x14ac:dyDescent="0.25">
      <c r="A17" s="2043" t="s">
        <v>1302</v>
      </c>
      <c r="B17" s="5188">
        <f>[3]ResObConcEduc!$B$16</f>
        <v>56840440.32</v>
      </c>
      <c r="C17" s="5055"/>
      <c r="D17" s="5189">
        <f>[3]ResObConcEduc!$D$16</f>
        <v>77608</v>
      </c>
      <c r="E17" s="5055"/>
      <c r="F17" s="2171">
        <f>[3]ResObConcEduc!$F$16</f>
        <v>53</v>
      </c>
      <c r="G17" s="5055"/>
      <c r="H17" s="2171">
        <f>[3]ResObConcEduc!$H$16</f>
        <v>53</v>
      </c>
      <c r="I17" s="5055"/>
      <c r="J17" s="5027"/>
    </row>
    <row r="18" spans="1:10" s="2168" customFormat="1" ht="14.1" customHeight="1" x14ac:dyDescent="0.25">
      <c r="A18" s="2043" t="s">
        <v>246</v>
      </c>
      <c r="B18" s="5188">
        <f>[3]ResObConcEduc!$B$17</f>
        <v>49273838.840000004</v>
      </c>
      <c r="C18" s="5055"/>
      <c r="D18" s="5189">
        <f>[3]ResObConcEduc!$D$17</f>
        <v>6954</v>
      </c>
      <c r="E18" s="5055"/>
      <c r="F18" s="2171">
        <f>[3]ResObConcEduc!$F$17</f>
        <v>23</v>
      </c>
      <c r="G18" s="5055"/>
      <c r="H18" s="2171">
        <f>[3]ResObConcEduc!$H$17</f>
        <v>85</v>
      </c>
      <c r="I18" s="5055"/>
      <c r="J18" s="5027"/>
    </row>
    <row r="19" spans="1:10" s="2168" customFormat="1" ht="14.1" customHeight="1" x14ac:dyDescent="0.25">
      <c r="A19" s="2765" t="s">
        <v>255</v>
      </c>
      <c r="B19" s="5185">
        <f>SUM(B20:B21)</f>
        <v>42391420.250000007</v>
      </c>
      <c r="C19" s="2172"/>
      <c r="D19" s="5186">
        <f>SUM(D20:D21)</f>
        <v>15846</v>
      </c>
      <c r="E19" s="2172"/>
      <c r="F19" s="5187">
        <f>SUM(F20:F21)</f>
        <v>22</v>
      </c>
      <c r="G19" s="2172"/>
      <c r="H19" s="5187">
        <f>SUM(H20:H21)</f>
        <v>66</v>
      </c>
      <c r="I19" s="2172"/>
      <c r="J19" s="3125"/>
    </row>
    <row r="20" spans="1:10" s="2168" customFormat="1" ht="14.1" customHeight="1" x14ac:dyDescent="0.25">
      <c r="A20" s="2043" t="s">
        <v>1322</v>
      </c>
      <c r="B20" s="5188">
        <f>[3]ResObConcEduc!$B$19</f>
        <v>8625218.2800000012</v>
      </c>
      <c r="C20" s="5055"/>
      <c r="D20" s="5189">
        <f>[3]ResObConcEduc!$D$19</f>
        <v>3270</v>
      </c>
      <c r="E20" s="5055"/>
      <c r="F20" s="2171">
        <f>[3]ResObConcEduc!$F$19</f>
        <v>5</v>
      </c>
      <c r="G20" s="5055"/>
      <c r="H20" s="2171">
        <f>[3]ResObConcEduc!$H$19</f>
        <v>6</v>
      </c>
      <c r="I20" s="5055"/>
      <c r="J20" s="3125"/>
    </row>
    <row r="21" spans="1:10" s="2168" customFormat="1" ht="14.1" customHeight="1" x14ac:dyDescent="0.25">
      <c r="A21" s="2043" t="s">
        <v>2095</v>
      </c>
      <c r="B21" s="5188">
        <f>[3]ResObConcEduc!$B$20</f>
        <v>33766201.970000006</v>
      </c>
      <c r="C21" s="5055"/>
      <c r="D21" s="5189">
        <f>[3]ResObConcEduc!$D$20</f>
        <v>12576</v>
      </c>
      <c r="E21" s="5055"/>
      <c r="F21" s="2171">
        <f>[3]ResObConcEduc!$F$20</f>
        <v>17</v>
      </c>
      <c r="G21" s="5055"/>
      <c r="H21" s="2171">
        <f>[3]ResObConcEduc!$H$20</f>
        <v>60</v>
      </c>
      <c r="I21" s="5055"/>
      <c r="J21" s="3125"/>
    </row>
    <row r="22" spans="1:10" s="2168" customFormat="1" ht="14.1" customHeight="1" x14ac:dyDescent="0.25">
      <c r="A22" s="2765" t="s">
        <v>194</v>
      </c>
      <c r="B22" s="5185">
        <f>SUM(B23:B24)</f>
        <v>61360670.990000002</v>
      </c>
      <c r="C22" s="2172"/>
      <c r="D22" s="5186">
        <f>SUM(D23:D24)</f>
        <v>630</v>
      </c>
      <c r="E22" s="2172"/>
      <c r="F22" s="5187">
        <f>SUM(F23:F24)</f>
        <v>1</v>
      </c>
      <c r="G22" s="2172"/>
      <c r="H22" s="5187">
        <f>SUM(H23:H24)</f>
        <v>104</v>
      </c>
      <c r="I22" s="2172"/>
      <c r="J22" s="3125"/>
    </row>
    <row r="23" spans="1:10" s="2168" customFormat="1" ht="14.1" customHeight="1" x14ac:dyDescent="0.25">
      <c r="A23" s="2043" t="s">
        <v>1303</v>
      </c>
      <c r="B23" s="5188">
        <f>[3]ResObConcEduc!$B$22</f>
        <v>465098</v>
      </c>
      <c r="C23" s="5055"/>
      <c r="D23" s="5189">
        <f>[3]ResObConcEduc!$D$22</f>
        <v>630</v>
      </c>
      <c r="E23" s="5055"/>
      <c r="F23" s="2171">
        <f>[3]ResObConcEduc!$F$22</f>
        <v>1</v>
      </c>
      <c r="G23" s="5055"/>
      <c r="H23" s="2171">
        <f>[3]ResObConcEduc!$H$22</f>
        <v>1</v>
      </c>
      <c r="I23" s="2172"/>
      <c r="J23" s="3125"/>
    </row>
    <row r="24" spans="1:10" s="2168" customFormat="1" ht="14.1" customHeight="1" x14ac:dyDescent="0.25">
      <c r="A24" s="2043" t="s">
        <v>2096</v>
      </c>
      <c r="B24" s="5188">
        <f>[3]ResObConcEduc!$B$23</f>
        <v>60895572.990000002</v>
      </c>
      <c r="C24" s="5055"/>
      <c r="D24" s="5189">
        <f>[3]ResObConcEduc!$D$23</f>
        <v>0</v>
      </c>
      <c r="E24" s="5055"/>
      <c r="F24" s="2171">
        <f>[3]ResObConcEduc!$F$23</f>
        <v>0</v>
      </c>
      <c r="G24" s="5055"/>
      <c r="H24" s="2171">
        <f>[3]ResObConcEduc!$H$23</f>
        <v>103</v>
      </c>
      <c r="I24" s="2172"/>
      <c r="J24" s="3125"/>
    </row>
    <row r="25" spans="1:10" s="2168" customFormat="1" ht="14.1" customHeight="1" x14ac:dyDescent="0.25">
      <c r="A25" s="5190" t="s">
        <v>2365</v>
      </c>
      <c r="B25" s="5195">
        <f>SUM(B26,B29,B32)</f>
        <v>46482385.550000004</v>
      </c>
      <c r="C25" s="2390"/>
      <c r="D25" s="5191">
        <f>SUM(D26,D29,D32)</f>
        <v>6191</v>
      </c>
      <c r="E25" s="2188"/>
      <c r="F25" s="5192">
        <f>SUM(F26,F29,F32)</f>
        <v>14</v>
      </c>
      <c r="G25" s="5193"/>
      <c r="H25" s="5193">
        <f>SUM(H26,H29,H32)</f>
        <v>35</v>
      </c>
      <c r="I25" s="5194"/>
      <c r="J25" s="5027"/>
    </row>
    <row r="26" spans="1:10" s="2168" customFormat="1" ht="14.1" customHeight="1" x14ac:dyDescent="0.25">
      <c r="A26" s="2765" t="s">
        <v>245</v>
      </c>
      <c r="B26" s="5185">
        <f>SUM(B27:B28)</f>
        <v>5770660.1600000001</v>
      </c>
      <c r="C26" s="2172"/>
      <c r="D26" s="5186">
        <f>SUM(D27:D28)</f>
        <v>1073</v>
      </c>
      <c r="E26" s="2172"/>
      <c r="F26" s="5187">
        <f>SUM(F27:F28)</f>
        <v>4</v>
      </c>
      <c r="G26" s="2172"/>
      <c r="H26" s="5187">
        <f>SUM(H27:H28)</f>
        <v>8</v>
      </c>
      <c r="I26" s="2172"/>
      <c r="J26" s="5027"/>
    </row>
    <row r="27" spans="1:10" s="2168" customFormat="1" ht="14.1" customHeight="1" x14ac:dyDescent="0.25">
      <c r="A27" s="2043" t="s">
        <v>1302</v>
      </c>
      <c r="B27" s="5188">
        <f>[3]ResObConcEduc!$B$27</f>
        <v>440957.82</v>
      </c>
      <c r="C27" s="5055"/>
      <c r="D27" s="5189">
        <f>[3]ResObConcEduc!$D$27</f>
        <v>250</v>
      </c>
      <c r="E27" s="5055"/>
      <c r="F27" s="2171">
        <f>[3]ResObConcEduc!$F$27</f>
        <v>1</v>
      </c>
      <c r="G27" s="5055"/>
      <c r="H27" s="2171">
        <f>[3]ResObConcEduc!$H$27</f>
        <v>1</v>
      </c>
      <c r="I27" s="5055"/>
      <c r="J27" s="5027"/>
    </row>
    <row r="28" spans="1:10" s="2168" customFormat="1" ht="14.1" customHeight="1" x14ac:dyDescent="0.25">
      <c r="A28" s="2043" t="s">
        <v>246</v>
      </c>
      <c r="B28" s="5188">
        <f>[3]ResObConcEduc!$B$28</f>
        <v>5329702.34</v>
      </c>
      <c r="C28" s="5055"/>
      <c r="D28" s="5189">
        <f>[3]ResObConcEduc!$D$28</f>
        <v>823</v>
      </c>
      <c r="E28" s="5055"/>
      <c r="F28" s="2171">
        <f>[3]ResObConcEduc!$F$28</f>
        <v>3</v>
      </c>
      <c r="G28" s="5055"/>
      <c r="H28" s="2171">
        <f>[3]ResObConcEduc!$H$28</f>
        <v>7</v>
      </c>
      <c r="I28" s="5055"/>
      <c r="J28" s="5027"/>
    </row>
    <row r="29" spans="1:10" s="2168" customFormat="1" ht="14.1" customHeight="1" x14ac:dyDescent="0.25">
      <c r="A29" s="2765" t="s">
        <v>255</v>
      </c>
      <c r="B29" s="5185">
        <f>SUM(B30:B31)</f>
        <v>12278191.790000001</v>
      </c>
      <c r="C29" s="2172"/>
      <c r="D29" s="5186">
        <f>SUM(D30:D31)</f>
        <v>5118</v>
      </c>
      <c r="E29" s="2172"/>
      <c r="F29" s="5187">
        <f>SUM(F30:F31)</f>
        <v>10</v>
      </c>
      <c r="G29" s="2172"/>
      <c r="H29" s="5187">
        <f>SUM(H30:H31)</f>
        <v>23</v>
      </c>
      <c r="I29" s="2172"/>
      <c r="J29" s="3125"/>
    </row>
    <row r="30" spans="1:10" s="2168" customFormat="1" ht="14.1" customHeight="1" x14ac:dyDescent="0.25">
      <c r="A30" s="2043" t="s">
        <v>1322</v>
      </c>
      <c r="B30" s="5189">
        <f>[3]ResObConcEduc!$B$30</f>
        <v>0</v>
      </c>
      <c r="C30" s="5055"/>
      <c r="D30" s="5189">
        <f>[3]ResObConcEduc!$D$30</f>
        <v>0</v>
      </c>
      <c r="E30" s="5055"/>
      <c r="F30" s="2171">
        <f>[3]ResObConcEduc!$F$30</f>
        <v>0</v>
      </c>
      <c r="G30" s="5055"/>
      <c r="H30" s="2171">
        <f>[3]ResObConcEduc!$H$30</f>
        <v>0</v>
      </c>
      <c r="I30" s="5055"/>
      <c r="J30" s="3125"/>
    </row>
    <row r="31" spans="1:10" s="2168" customFormat="1" ht="14.1" customHeight="1" x14ac:dyDescent="0.25">
      <c r="A31" s="2043" t="s">
        <v>2095</v>
      </c>
      <c r="B31" s="5188">
        <f>[3]ResObConcEduc!$B$31</f>
        <v>12278191.790000001</v>
      </c>
      <c r="C31" s="5055"/>
      <c r="D31" s="5189">
        <f>[3]ResObConcEduc!$D$31</f>
        <v>5118</v>
      </c>
      <c r="E31" s="5055"/>
      <c r="F31" s="2171">
        <f>[3]ResObConcEduc!$F$31</f>
        <v>10</v>
      </c>
      <c r="G31" s="5055"/>
      <c r="H31" s="2171">
        <f>[3]ResObConcEduc!$H$31</f>
        <v>23</v>
      </c>
      <c r="I31" s="5055"/>
      <c r="J31" s="3125"/>
    </row>
    <row r="32" spans="1:10" s="2168" customFormat="1" ht="14.1" customHeight="1" x14ac:dyDescent="0.25">
      <c r="A32" s="2765" t="s">
        <v>194</v>
      </c>
      <c r="B32" s="5185">
        <f>SUM(B33:B34)</f>
        <v>28433533.600000001</v>
      </c>
      <c r="C32" s="2172"/>
      <c r="D32" s="5186">
        <f>SUM(D33:D34)</f>
        <v>0</v>
      </c>
      <c r="E32" s="2172"/>
      <c r="F32" s="5187">
        <f>SUM(F33:F34)</f>
        <v>0</v>
      </c>
      <c r="G32" s="2172"/>
      <c r="H32" s="5187">
        <f>SUM(H33:H34)</f>
        <v>4</v>
      </c>
      <c r="I32" s="2172"/>
      <c r="J32" s="3125"/>
    </row>
    <row r="33" spans="1:10" s="2168" customFormat="1" ht="14.1" customHeight="1" x14ac:dyDescent="0.25">
      <c r="A33" s="2043" t="s">
        <v>1303</v>
      </c>
      <c r="B33" s="5189">
        <f>[3]ResObConcEduc!$B$33</f>
        <v>0</v>
      </c>
      <c r="C33" s="5055"/>
      <c r="D33" s="5189">
        <f>[3]ResObConcEduc!$D$33</f>
        <v>0</v>
      </c>
      <c r="E33" s="5055"/>
      <c r="F33" s="2171">
        <f>[3]ResObConcEduc!$F$33</f>
        <v>0</v>
      </c>
      <c r="G33" s="5055"/>
      <c r="H33" s="2171">
        <f>[3]ResObConcEduc!$H$33</f>
        <v>0</v>
      </c>
      <c r="I33" s="2172"/>
      <c r="J33" s="3125"/>
    </row>
    <row r="34" spans="1:10" s="2168" customFormat="1" ht="14.1" customHeight="1" x14ac:dyDescent="0.25">
      <c r="A34" s="2043" t="s">
        <v>2096</v>
      </c>
      <c r="B34" s="5188">
        <f>[3]ResObConcEduc!$B$34</f>
        <v>28433533.600000001</v>
      </c>
      <c r="C34" s="5055"/>
      <c r="D34" s="5189">
        <f>[3]ResObConcEduc!$D$34</f>
        <v>0</v>
      </c>
      <c r="E34" s="5055"/>
      <c r="F34" s="2171">
        <f>[3]ResObConcEduc!$F$34</f>
        <v>0</v>
      </c>
      <c r="G34" s="5055"/>
      <c r="H34" s="2171">
        <f>[3]ResObConcEduc!$H$34</f>
        <v>4</v>
      </c>
      <c r="I34" s="2172"/>
      <c r="J34" s="3125"/>
    </row>
    <row r="35" spans="1:10" s="2168" customFormat="1" ht="14.1" customHeight="1" x14ac:dyDescent="0.25">
      <c r="A35" s="5190" t="s">
        <v>2174</v>
      </c>
      <c r="B35" s="5195">
        <f>SUM(B36,B37,B38)</f>
        <v>5497415.21</v>
      </c>
      <c r="C35" s="2390"/>
      <c r="D35" s="5191">
        <f>SUM(D36,D37,D38)</f>
        <v>1291</v>
      </c>
      <c r="E35" s="2188"/>
      <c r="F35" s="5192">
        <f>SUM(F36,F37,F38)</f>
        <v>4</v>
      </c>
      <c r="G35" s="5193"/>
      <c r="H35" s="5193">
        <f>SUM(H36,H37,H38)</f>
        <v>5</v>
      </c>
      <c r="I35" s="5194"/>
      <c r="J35" s="5027"/>
    </row>
    <row r="36" spans="1:10" s="2168" customFormat="1" ht="14.1" customHeight="1" x14ac:dyDescent="0.25">
      <c r="A36" s="2765" t="s">
        <v>254</v>
      </c>
      <c r="B36" s="5188">
        <f>[3]ResObConcEduc!$B$37</f>
        <v>5303297.57</v>
      </c>
      <c r="C36" s="5055"/>
      <c r="D36" s="5189">
        <f>[3]ResObConcEduc!$D$37</f>
        <v>1113</v>
      </c>
      <c r="E36" s="5055"/>
      <c r="F36" s="2171">
        <f>[3]ResObConcEduc!$F$37</f>
        <v>3</v>
      </c>
      <c r="G36" s="5055"/>
      <c r="H36" s="2171">
        <f>[3]ResObConcEduc!$H$37</f>
        <v>3</v>
      </c>
      <c r="I36" s="2172"/>
      <c r="J36" s="5027"/>
    </row>
    <row r="37" spans="1:10" s="2168" customFormat="1" ht="14.1" customHeight="1" x14ac:dyDescent="0.25">
      <c r="A37" s="2765" t="s">
        <v>255</v>
      </c>
      <c r="B37" s="5188">
        <f>[3]ResObConcEduc!$B$38</f>
        <v>194117.64</v>
      </c>
      <c r="C37" s="5055"/>
      <c r="D37" s="5189">
        <f>[3]ResObConcEduc!$D$38</f>
        <v>178</v>
      </c>
      <c r="E37" s="5055"/>
      <c r="F37" s="2171">
        <f>[3]ResObConcEduc!$F$38</f>
        <v>1</v>
      </c>
      <c r="G37" s="5055"/>
      <c r="H37" s="2171">
        <f>[3]ResObConcEduc!$H$38</f>
        <v>2</v>
      </c>
      <c r="I37" s="2172"/>
      <c r="J37" s="3125"/>
    </row>
    <row r="38" spans="1:10" s="2168" customFormat="1" ht="14.1" customHeight="1" x14ac:dyDescent="0.25">
      <c r="A38" s="5196" t="s">
        <v>194</v>
      </c>
      <c r="B38" s="5197">
        <f>[3]ResObConcEduc!$B$39</f>
        <v>0</v>
      </c>
      <c r="C38" s="5100"/>
      <c r="D38" s="5197">
        <f>[3]ResObConcEduc!$D$39</f>
        <v>0</v>
      </c>
      <c r="E38" s="5100"/>
      <c r="F38" s="5198">
        <f>[3]ResObConcEduc!$F$39</f>
        <v>0</v>
      </c>
      <c r="G38" s="5100"/>
      <c r="H38" s="5198">
        <f>[3]ResObConcEduc!$H$39</f>
        <v>0</v>
      </c>
      <c r="I38" s="5199"/>
      <c r="J38" s="3125"/>
    </row>
    <row r="39" spans="1:10" s="2168" customFormat="1" ht="11.25" customHeight="1" x14ac:dyDescent="0.25">
      <c r="A39" s="4936"/>
      <c r="B39" s="2170"/>
      <c r="C39" s="4933"/>
      <c r="D39" s="2139"/>
      <c r="E39" s="4933"/>
      <c r="F39" s="2171"/>
      <c r="G39" s="4933"/>
      <c r="H39" s="2171"/>
      <c r="I39" s="2172"/>
      <c r="J39" s="3125"/>
    </row>
    <row r="40" spans="1:10" s="17" customFormat="1" ht="30" customHeight="1" x14ac:dyDescent="0.25">
      <c r="A40" s="5841" t="s">
        <v>2601</v>
      </c>
      <c r="B40" s="5857"/>
      <c r="C40" s="5857"/>
      <c r="D40" s="5857"/>
      <c r="E40" s="5857"/>
      <c r="F40" s="5857"/>
      <c r="G40" s="5857"/>
      <c r="H40" s="5857"/>
      <c r="I40" s="5857"/>
      <c r="J40" s="4611"/>
    </row>
    <row r="41" spans="1:10" s="6" customFormat="1" x14ac:dyDescent="0.2">
      <c r="B41" s="1177"/>
      <c r="C41" s="1177"/>
      <c r="D41" s="1177"/>
      <c r="E41" s="1177"/>
    </row>
    <row r="42" spans="1:10" x14ac:dyDescent="0.2">
      <c r="F42" s="2167"/>
    </row>
    <row r="43" spans="1:10" x14ac:dyDescent="0.2">
      <c r="F43" s="2167"/>
    </row>
    <row r="44" spans="1:10" x14ac:dyDescent="0.2">
      <c r="F44" s="2167"/>
    </row>
    <row r="45" spans="1:10" x14ac:dyDescent="0.2">
      <c r="F45" s="2167"/>
    </row>
    <row r="46" spans="1:10" x14ac:dyDescent="0.2">
      <c r="F46" s="2167"/>
    </row>
    <row r="47" spans="1:10" x14ac:dyDescent="0.2">
      <c r="F47" s="2167"/>
    </row>
    <row r="48" spans="1:10" x14ac:dyDescent="0.2">
      <c r="F48" s="2167"/>
    </row>
    <row r="49" spans="6:6" x14ac:dyDescent="0.2">
      <c r="F49" s="2167"/>
    </row>
    <row r="50" spans="6:6" x14ac:dyDescent="0.2">
      <c r="F50" s="2167"/>
    </row>
    <row r="51" spans="6:6" x14ac:dyDescent="0.2">
      <c r="F51" s="2167"/>
    </row>
    <row r="52" spans="6:6" x14ac:dyDescent="0.2">
      <c r="F52" s="2167"/>
    </row>
    <row r="53" spans="6:6" x14ac:dyDescent="0.2">
      <c r="F53" s="2167"/>
    </row>
    <row r="54" spans="6:6" x14ac:dyDescent="0.2">
      <c r="F54" s="2167"/>
    </row>
    <row r="55" spans="6:6" x14ac:dyDescent="0.2">
      <c r="F55" s="2167"/>
    </row>
    <row r="56" spans="6:6" x14ac:dyDescent="0.2">
      <c r="F56" s="2167"/>
    </row>
    <row r="57" spans="6:6" x14ac:dyDescent="0.2">
      <c r="F57" s="2167"/>
    </row>
    <row r="58" spans="6:6" x14ac:dyDescent="0.2">
      <c r="F58" s="2167"/>
    </row>
  </sheetData>
  <mergeCells count="9">
    <mergeCell ref="A2:D2"/>
    <mergeCell ref="H1:I1"/>
    <mergeCell ref="A40:I40"/>
    <mergeCell ref="A4:D4"/>
    <mergeCell ref="B5:C5"/>
    <mergeCell ref="D5:E5"/>
    <mergeCell ref="F5:G5"/>
    <mergeCell ref="H5:I5"/>
    <mergeCell ref="A3:B3"/>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&amp;L300</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EB700B"/>
  </sheetPr>
  <dimension ref="A1:J43"/>
  <sheetViews>
    <sheetView showGridLines="0" view="pageBreakPreview" zoomScale="80" zoomScaleNormal="100" zoomScaleSheetLayoutView="80" workbookViewId="0">
      <selection activeCell="A10" sqref="A10"/>
    </sheetView>
  </sheetViews>
  <sheetFormatPr baseColWidth="10" defaultRowHeight="12.75" x14ac:dyDescent="0.2"/>
  <cols>
    <col min="1" max="1" width="6.7109375" customWidth="1"/>
    <col min="2" max="2" width="22.85546875" customWidth="1"/>
    <col min="3" max="3" width="24.85546875" style="4739" customWidth="1"/>
    <col min="4" max="4" width="4.28515625" style="4739" customWidth="1"/>
    <col min="5" max="5" width="25.140625" style="4739" customWidth="1"/>
    <col min="6" max="6" width="4.7109375" style="4739" customWidth="1"/>
    <col min="7" max="7" width="25.28515625" style="4739" customWidth="1"/>
    <col min="8" max="8" width="5.7109375" style="4739" customWidth="1"/>
    <col min="9" max="9" width="20.7109375" style="4739" customWidth="1"/>
    <col min="10" max="10" width="4.140625" customWidth="1"/>
  </cols>
  <sheetData>
    <row r="1" spans="1:10" ht="15" x14ac:dyDescent="0.2">
      <c r="A1" s="3019" t="s">
        <v>4934</v>
      </c>
      <c r="B1" s="3019"/>
      <c r="C1" s="3019"/>
      <c r="D1" s="3019"/>
      <c r="E1" s="3019"/>
      <c r="F1" s="3019"/>
      <c r="G1" s="3019"/>
      <c r="H1" s="3019"/>
      <c r="I1" s="5861" t="s">
        <v>5021</v>
      </c>
      <c r="J1" s="5861"/>
    </row>
    <row r="2" spans="1:10" ht="15" x14ac:dyDescent="0.2">
      <c r="A2" s="3019" t="s">
        <v>5369</v>
      </c>
      <c r="B2" s="3019"/>
      <c r="C2" s="3019"/>
      <c r="D2" s="3019"/>
      <c r="E2" s="3019"/>
      <c r="F2" s="3019"/>
      <c r="G2" s="3019"/>
      <c r="H2" s="3019"/>
    </row>
    <row r="3" spans="1:10" ht="15" x14ac:dyDescent="0.2">
      <c r="A3" s="5051">
        <v>2013</v>
      </c>
      <c r="B3" s="5051"/>
      <c r="C3" s="3019"/>
      <c r="D3" s="3019"/>
      <c r="E3" s="3019"/>
      <c r="F3" s="3019"/>
      <c r="G3" s="3019"/>
      <c r="H3" s="3019"/>
    </row>
    <row r="4" spans="1:10" ht="12" customHeight="1" x14ac:dyDescent="0.2"/>
    <row r="5" spans="1:10" ht="15" customHeight="1" x14ac:dyDescent="0.2">
      <c r="A5" s="5862" t="s">
        <v>4935</v>
      </c>
      <c r="B5" s="5862" t="s">
        <v>4936</v>
      </c>
      <c r="C5" s="5864" t="s">
        <v>4937</v>
      </c>
      <c r="D5" s="5864"/>
      <c r="E5" s="5864"/>
      <c r="F5" s="5864"/>
      <c r="G5" s="5864"/>
      <c r="H5" s="5864"/>
      <c r="I5" s="5865" t="s">
        <v>4938</v>
      </c>
      <c r="J5" s="5865"/>
    </row>
    <row r="6" spans="1:10" ht="15" customHeight="1" x14ac:dyDescent="0.2">
      <c r="A6" s="5863"/>
      <c r="B6" s="5863"/>
      <c r="C6" s="5867" t="s">
        <v>4939</v>
      </c>
      <c r="D6" s="5867"/>
      <c r="E6" s="5868" t="s">
        <v>5454</v>
      </c>
      <c r="F6" s="5868"/>
      <c r="G6" s="5868" t="s">
        <v>4940</v>
      </c>
      <c r="H6" s="5868"/>
      <c r="I6" s="5866"/>
      <c r="J6" s="5866"/>
    </row>
    <row r="7" spans="1:10" ht="16.5" customHeight="1" x14ac:dyDescent="0.2">
      <c r="A7" s="5860" t="s">
        <v>31</v>
      </c>
      <c r="B7" s="5860"/>
      <c r="C7" s="4753">
        <f>SUM(C8:C41)</f>
        <v>723925560.13000011</v>
      </c>
      <c r="D7" s="4753"/>
      <c r="E7" s="4754">
        <f>SUM(E8:E41)</f>
        <v>1828587854.6523201</v>
      </c>
      <c r="F7" s="4754"/>
      <c r="G7" s="4753">
        <f>SUM(G8:G41)</f>
        <v>78394363.269999996</v>
      </c>
      <c r="H7" s="4753"/>
      <c r="I7" s="4752">
        <f>SUM(C7:G7)</f>
        <v>2630907778.05232</v>
      </c>
      <c r="J7" s="4752"/>
    </row>
    <row r="8" spans="1:10" x14ac:dyDescent="0.2">
      <c r="A8" s="5171">
        <v>1</v>
      </c>
      <c r="B8" s="5172" t="s">
        <v>324</v>
      </c>
      <c r="C8" s="5143">
        <f>Municipios!B8</f>
        <v>7858283.3599999994</v>
      </c>
      <c r="D8" s="5143"/>
      <c r="E8" s="5143">
        <f>Municipios!J8</f>
        <v>7415430.4400000004</v>
      </c>
      <c r="F8" s="5143"/>
      <c r="G8" s="5143">
        <f>Municipios!R8</f>
        <v>0</v>
      </c>
      <c r="H8" s="5143"/>
      <c r="I8" s="5143">
        <f>SUM(C8:G8)</f>
        <v>15273713.800000001</v>
      </c>
      <c r="J8" s="5173"/>
    </row>
    <row r="9" spans="1:10" x14ac:dyDescent="0.2">
      <c r="A9" s="5174">
        <v>2</v>
      </c>
      <c r="B9" s="5175" t="s">
        <v>338</v>
      </c>
      <c r="C9" s="5147">
        <f>[4]Atlatlahucan!B6</f>
        <v>4556924.3100000005</v>
      </c>
      <c r="D9" s="5147"/>
      <c r="E9" s="5147">
        <f>[4]Atlatlahucan!F6</f>
        <v>1202218.73</v>
      </c>
      <c r="F9" s="5147"/>
      <c r="G9" s="5147">
        <f>[4]Atlatlahucan!J6</f>
        <v>6227758.5</v>
      </c>
      <c r="H9" s="5147"/>
      <c r="I9" s="5147">
        <f t="shared" ref="I9:I41" si="0">SUM(C9:G9)</f>
        <v>11986901.540000001</v>
      </c>
      <c r="J9" s="2438"/>
    </row>
    <row r="10" spans="1:10" x14ac:dyDescent="0.2">
      <c r="A10" s="5174">
        <v>3</v>
      </c>
      <c r="B10" s="5175" t="s">
        <v>310</v>
      </c>
      <c r="C10" s="5147">
        <f>[4]Axochiapan!B6</f>
        <v>8581215.8599999994</v>
      </c>
      <c r="D10" s="5147"/>
      <c r="E10" s="5176">
        <f>[4]Axochiapan!F6</f>
        <v>7564634.6600000001</v>
      </c>
      <c r="F10" s="5176"/>
      <c r="G10" s="5176">
        <f>[4]Axochiapan!J6</f>
        <v>3785700.77</v>
      </c>
      <c r="H10" s="5176"/>
      <c r="I10" s="5147">
        <f t="shared" si="0"/>
        <v>19931551.289999999</v>
      </c>
      <c r="J10" s="2438"/>
    </row>
    <row r="11" spans="1:10" x14ac:dyDescent="0.2">
      <c r="A11" s="5174">
        <v>4</v>
      </c>
      <c r="B11" s="5175" t="s">
        <v>305</v>
      </c>
      <c r="C11" s="5176">
        <f>[4]Ayala!B6</f>
        <v>12592854.710000001</v>
      </c>
      <c r="D11" s="5176"/>
      <c r="E11" s="5176">
        <f>[4]Ayala!F6</f>
        <v>49536057.790000007</v>
      </c>
      <c r="F11" s="5176"/>
      <c r="G11" s="5176">
        <f>[4]Ayala!J6</f>
        <v>0</v>
      </c>
      <c r="H11" s="5176"/>
      <c r="I11" s="5147">
        <f t="shared" si="0"/>
        <v>62128912.500000007</v>
      </c>
      <c r="J11" s="2438"/>
    </row>
    <row r="12" spans="1:10" x14ac:dyDescent="0.2">
      <c r="A12" s="5174">
        <v>5</v>
      </c>
      <c r="B12" s="5175" t="s">
        <v>323</v>
      </c>
      <c r="C12" s="5176">
        <f>'[4]Coatlán del Río'!B6</f>
        <v>4687337.6900000004</v>
      </c>
      <c r="D12" s="5176"/>
      <c r="E12" s="5176">
        <f>'[4]Coatlán del Río'!F6</f>
        <v>4556393.0999999996</v>
      </c>
      <c r="F12" s="5176"/>
      <c r="G12" s="5176">
        <f>'[4]Coatlán del Río'!J6</f>
        <v>2350000</v>
      </c>
      <c r="H12" s="5176"/>
      <c r="I12" s="5147">
        <f t="shared" si="0"/>
        <v>11593730.789999999</v>
      </c>
      <c r="J12" s="2438"/>
    </row>
    <row r="13" spans="1:10" x14ac:dyDescent="0.2">
      <c r="A13" s="5174">
        <v>6</v>
      </c>
      <c r="B13" s="5175" t="s">
        <v>303</v>
      </c>
      <c r="C13" s="5176">
        <f>[4]Cuautla!B6</f>
        <v>68319062.730000004</v>
      </c>
      <c r="D13" s="5176"/>
      <c r="E13" s="5176">
        <f>[4]Cuautla!F6</f>
        <v>57372465.452999994</v>
      </c>
      <c r="F13" s="5176"/>
      <c r="G13" s="5176">
        <f>[4]Cuautla!J6</f>
        <v>8483488.7899999991</v>
      </c>
      <c r="H13" s="5176"/>
      <c r="I13" s="5147">
        <f t="shared" si="0"/>
        <v>134175016.97299999</v>
      </c>
      <c r="J13" s="2438"/>
    </row>
    <row r="14" spans="1:10" x14ac:dyDescent="0.2">
      <c r="A14" s="5174">
        <v>7</v>
      </c>
      <c r="B14" s="5177" t="s">
        <v>290</v>
      </c>
      <c r="C14" s="5176">
        <f>[4]Cuernavaca!B6</f>
        <v>71831629.88000001</v>
      </c>
      <c r="D14" s="5176"/>
      <c r="E14" s="5178">
        <f>[4]Cuernavaca!F6</f>
        <v>164999589.34212071</v>
      </c>
      <c r="F14" s="5178"/>
      <c r="G14" s="5176">
        <f>[4]Cuernavaca!J6</f>
        <v>97058.82</v>
      </c>
      <c r="H14" s="5176"/>
      <c r="I14" s="5147">
        <f t="shared" si="0"/>
        <v>236928278.0421207</v>
      </c>
      <c r="J14" s="2438"/>
    </row>
    <row r="15" spans="1:10" x14ac:dyDescent="0.2">
      <c r="A15" s="5174">
        <v>8</v>
      </c>
      <c r="B15" s="5177" t="s">
        <v>288</v>
      </c>
      <c r="C15" s="5176">
        <f>'[4]Emiliano Zapata'!B6</f>
        <v>23772673.84</v>
      </c>
      <c r="D15" s="5176"/>
      <c r="E15" s="5176">
        <f>'[4]Emiliano Zapata'!F6</f>
        <v>605242520.27999997</v>
      </c>
      <c r="F15" s="5176"/>
      <c r="G15" s="5176">
        <f>'[4]Emiliano Zapata'!J6</f>
        <v>0</v>
      </c>
      <c r="H15" s="5176"/>
      <c r="I15" s="5147">
        <f t="shared" si="0"/>
        <v>629015194.12</v>
      </c>
      <c r="J15" s="2438"/>
    </row>
    <row r="16" spans="1:10" x14ac:dyDescent="0.2">
      <c r="A16" s="5174">
        <v>9</v>
      </c>
      <c r="B16" s="5177" t="s">
        <v>335</v>
      </c>
      <c r="C16" s="5176">
        <f>[4]Huitzilac!B6</f>
        <v>32254183.16</v>
      </c>
      <c r="D16" s="5176"/>
      <c r="E16" s="5176">
        <f>[4]Huitzilac!F6</f>
        <v>23851307.759999998</v>
      </c>
      <c r="F16" s="5176"/>
      <c r="G16" s="5176">
        <f>[4]Huitzilac!J6</f>
        <v>97058.82</v>
      </c>
      <c r="H16" s="5176"/>
      <c r="I16" s="5147">
        <f t="shared" si="0"/>
        <v>56202549.740000002</v>
      </c>
      <c r="J16" s="2438"/>
    </row>
    <row r="17" spans="1:10" x14ac:dyDescent="0.2">
      <c r="A17" s="5174">
        <v>10</v>
      </c>
      <c r="B17" s="5177" t="s">
        <v>1579</v>
      </c>
      <c r="C17" s="5176">
        <f>[4]Jantetelco!B6</f>
        <v>963820.88</v>
      </c>
      <c r="D17" s="5176"/>
      <c r="E17" s="5176">
        <f>[4]Jantetelco!F6</f>
        <v>1595429.5</v>
      </c>
      <c r="F17" s="5176"/>
      <c r="G17" s="5176">
        <f>[4]Jantetelco!J6</f>
        <v>0</v>
      </c>
      <c r="H17" s="5176"/>
      <c r="I17" s="5147">
        <f t="shared" si="0"/>
        <v>2559250.38</v>
      </c>
      <c r="J17" s="2438"/>
    </row>
    <row r="18" spans="1:10" x14ac:dyDescent="0.2">
      <c r="A18" s="5174">
        <v>11</v>
      </c>
      <c r="B18" s="5177" t="s">
        <v>292</v>
      </c>
      <c r="C18" s="5176">
        <f>[4]Jiutepec!B6</f>
        <v>18335901.579999998</v>
      </c>
      <c r="D18" s="5176"/>
      <c r="E18" s="5176">
        <f>[4]Jiutepec!F6</f>
        <v>28161149.73</v>
      </c>
      <c r="F18" s="5176"/>
      <c r="G18" s="5176">
        <f>[4]Jiutepec!J6</f>
        <v>0</v>
      </c>
      <c r="H18" s="5176"/>
      <c r="I18" s="5147">
        <f t="shared" si="0"/>
        <v>46497051.310000002</v>
      </c>
      <c r="J18" s="2438"/>
    </row>
    <row r="19" spans="1:10" x14ac:dyDescent="0.2">
      <c r="A19" s="5174">
        <v>12</v>
      </c>
      <c r="B19" s="5177" t="s">
        <v>309</v>
      </c>
      <c r="C19" s="5176">
        <f>[4]Jojutla!B6</f>
        <v>46758986.75</v>
      </c>
      <c r="D19" s="5176"/>
      <c r="E19" s="5176">
        <f>[4]Jojutla!F6</f>
        <v>14516214.039999999</v>
      </c>
      <c r="F19" s="5176"/>
      <c r="G19" s="5176">
        <f>[4]Jojutla!J6</f>
        <v>3079439.04</v>
      </c>
      <c r="H19" s="5176"/>
      <c r="I19" s="5147">
        <f t="shared" si="0"/>
        <v>64354639.829999998</v>
      </c>
      <c r="J19" s="2438"/>
    </row>
    <row r="20" spans="1:10" x14ac:dyDescent="0.2">
      <c r="A20" s="5174">
        <v>13</v>
      </c>
      <c r="B20" s="5177" t="s">
        <v>354</v>
      </c>
      <c r="C20" s="5176">
        <f>[4]Jonacatepec!B6</f>
        <v>0</v>
      </c>
      <c r="D20" s="5176"/>
      <c r="E20" s="5176">
        <f>[4]Jonacatepec!F6</f>
        <v>1193760</v>
      </c>
      <c r="F20" s="5176"/>
      <c r="G20" s="5176">
        <f>[4]Jonacatepec!J6</f>
        <v>0</v>
      </c>
      <c r="H20" s="5176"/>
      <c r="I20" s="5147">
        <f t="shared" si="0"/>
        <v>1193760</v>
      </c>
      <c r="J20" s="2438"/>
    </row>
    <row r="21" spans="1:10" x14ac:dyDescent="0.2">
      <c r="A21" s="5174">
        <v>14</v>
      </c>
      <c r="B21" s="5177" t="s">
        <v>350</v>
      </c>
      <c r="C21" s="5176">
        <f>[4]Mazatepec!B6</f>
        <v>998300</v>
      </c>
      <c r="D21" s="5176"/>
      <c r="E21" s="5176">
        <f>[4]Mazatepec!F6</f>
        <v>792112.38</v>
      </c>
      <c r="F21" s="5176"/>
      <c r="G21" s="5176">
        <f>[4]Mazatepec!J6</f>
        <v>1850000</v>
      </c>
      <c r="H21" s="5176"/>
      <c r="I21" s="5147">
        <f t="shared" si="0"/>
        <v>3640412.38</v>
      </c>
      <c r="J21" s="2438"/>
    </row>
    <row r="22" spans="1:10" x14ac:dyDescent="0.2">
      <c r="A22" s="5174">
        <v>15</v>
      </c>
      <c r="B22" s="5177" t="s">
        <v>321</v>
      </c>
      <c r="C22" s="5176">
        <f>[4]Miacatlán!B6</f>
        <v>8557918.2899999991</v>
      </c>
      <c r="D22" s="5176"/>
      <c r="E22" s="5176">
        <f>[4]Miacatlán!F6</f>
        <v>26886321.949999999</v>
      </c>
      <c r="F22" s="5176"/>
      <c r="G22" s="5176">
        <f>[4]Miacatlán!J6</f>
        <v>0</v>
      </c>
      <c r="H22" s="5176"/>
      <c r="I22" s="5147">
        <f t="shared" si="0"/>
        <v>35444240.239999995</v>
      </c>
      <c r="J22" s="2438"/>
    </row>
    <row r="23" spans="1:10" x14ac:dyDescent="0.2">
      <c r="A23" s="5174">
        <v>16</v>
      </c>
      <c r="B23" s="5177" t="s">
        <v>320</v>
      </c>
      <c r="C23" s="5176">
        <f>[4]Ocuituco!B6</f>
        <v>16935042.420000002</v>
      </c>
      <c r="D23" s="5176"/>
      <c r="E23" s="5176">
        <f>[4]Ocuituco!F6</f>
        <v>6532498.8200000003</v>
      </c>
      <c r="F23" s="5176"/>
      <c r="G23" s="5176">
        <f>[4]Ocuituco!J6</f>
        <v>0</v>
      </c>
      <c r="H23" s="5176"/>
      <c r="I23" s="5147">
        <f t="shared" si="0"/>
        <v>23467541.240000002</v>
      </c>
      <c r="J23" s="2438"/>
    </row>
    <row r="24" spans="1:10" x14ac:dyDescent="0.2">
      <c r="A24" s="5174">
        <v>17</v>
      </c>
      <c r="B24" s="5177" t="s">
        <v>302</v>
      </c>
      <c r="C24" s="5176">
        <f>'[4]Puente de Ixtla'!B6</f>
        <v>36595760.280000001</v>
      </c>
      <c r="D24" s="5176"/>
      <c r="E24" s="5176">
        <f>'[4]Puente de Ixtla'!F6</f>
        <v>22241464.800000001</v>
      </c>
      <c r="F24" s="5176"/>
      <c r="G24" s="5176">
        <f>'[4]Puente de Ixtla'!J6</f>
        <v>1685600</v>
      </c>
      <c r="H24" s="5176"/>
      <c r="I24" s="5147">
        <f t="shared" si="0"/>
        <v>60522825.079999998</v>
      </c>
      <c r="J24" s="2438"/>
    </row>
    <row r="25" spans="1:10" x14ac:dyDescent="0.2">
      <c r="A25" s="5174">
        <v>18</v>
      </c>
      <c r="B25" s="5177" t="s">
        <v>319</v>
      </c>
      <c r="C25" s="5176">
        <f>[4]Temixco!B6</f>
        <v>17068794.23</v>
      </c>
      <c r="D25" s="5176"/>
      <c r="E25" s="5176">
        <f>[4]Temixco!F6</f>
        <v>31946689.003999997</v>
      </c>
      <c r="F25" s="5176"/>
      <c r="G25" s="5176">
        <f>[4]Temixco!J6</f>
        <v>30000000</v>
      </c>
      <c r="H25" s="5176"/>
      <c r="I25" s="5147">
        <f t="shared" si="0"/>
        <v>79015483.233999997</v>
      </c>
      <c r="J25" s="2438"/>
    </row>
    <row r="26" spans="1:10" x14ac:dyDescent="0.2">
      <c r="A26" s="5174">
        <v>19</v>
      </c>
      <c r="B26" s="5177" t="s">
        <v>1583</v>
      </c>
      <c r="C26" s="5176">
        <f>[4]Temoac!B6</f>
        <v>1815716.6</v>
      </c>
      <c r="D26" s="5176"/>
      <c r="E26" s="5176">
        <f>[4]Temoac!F6</f>
        <v>24262835.050000001</v>
      </c>
      <c r="F26" s="5176"/>
      <c r="G26" s="5176">
        <f>[4]Temoac!J6</f>
        <v>0</v>
      </c>
      <c r="H26" s="5176"/>
      <c r="I26" s="5147">
        <f t="shared" si="0"/>
        <v>26078551.650000002</v>
      </c>
      <c r="J26" s="2438"/>
    </row>
    <row r="27" spans="1:10" x14ac:dyDescent="0.2">
      <c r="A27" s="5174">
        <v>20</v>
      </c>
      <c r="B27" s="5177" t="s">
        <v>318</v>
      </c>
      <c r="C27" s="5176">
        <f>[4]Tepalcingo!B6</f>
        <v>3399897.52</v>
      </c>
      <c r="D27" s="5176"/>
      <c r="E27" s="5176">
        <f>[4]Tepalcingo!F6</f>
        <v>53726491.600000001</v>
      </c>
      <c r="F27" s="5176"/>
      <c r="G27" s="5176">
        <f>[4]Tepalcingo!J6</f>
        <v>538258.53</v>
      </c>
      <c r="H27" s="5176"/>
      <c r="I27" s="5147">
        <f t="shared" si="0"/>
        <v>57664647.650000006</v>
      </c>
      <c r="J27" s="2438"/>
    </row>
    <row r="28" spans="1:10" x14ac:dyDescent="0.2">
      <c r="A28" s="5174">
        <v>21</v>
      </c>
      <c r="B28" s="5177" t="s">
        <v>317</v>
      </c>
      <c r="C28" s="5176">
        <f>[4]Tepoztlán!B6</f>
        <v>2381429.04</v>
      </c>
      <c r="D28" s="5176"/>
      <c r="E28" s="5176">
        <f>[4]Tepoztlán!F6</f>
        <v>11323518.9</v>
      </c>
      <c r="F28" s="5176"/>
      <c r="G28" s="5176">
        <f>[4]Tepoztlán!J6</f>
        <v>0</v>
      </c>
      <c r="H28" s="5176"/>
      <c r="I28" s="5147">
        <f t="shared" si="0"/>
        <v>13704947.940000001</v>
      </c>
      <c r="J28" s="2438"/>
    </row>
    <row r="29" spans="1:10" x14ac:dyDescent="0.2">
      <c r="A29" s="5174">
        <v>22</v>
      </c>
      <c r="B29" s="5177" t="s">
        <v>1809</v>
      </c>
      <c r="C29" s="5176">
        <f>[4]Tetecala!B6</f>
        <v>406200</v>
      </c>
      <c r="D29" s="5176"/>
      <c r="E29" s="5176">
        <f>[4]Tetecala!F6</f>
        <v>1505360.5899999999</v>
      </c>
      <c r="F29" s="5176"/>
      <c r="G29" s="5176">
        <f>[4]Tetecala!J6</f>
        <v>0</v>
      </c>
      <c r="H29" s="5176"/>
      <c r="I29" s="5147">
        <f t="shared" si="0"/>
        <v>1911560.5899999999</v>
      </c>
      <c r="J29" s="2438"/>
    </row>
    <row r="30" spans="1:10" x14ac:dyDescent="0.2">
      <c r="A30" s="5174">
        <v>23</v>
      </c>
      <c r="B30" s="5177" t="s">
        <v>316</v>
      </c>
      <c r="C30" s="5176">
        <f>'[4]Tetela del Volcán'!B6</f>
        <v>8318182</v>
      </c>
      <c r="D30" s="5176"/>
      <c r="E30" s="5176">
        <f>'[4]Tetela del Volcán'!F6</f>
        <v>31367827.489999998</v>
      </c>
      <c r="F30" s="5176"/>
      <c r="G30" s="5176">
        <f>'[4]Tetela del Volcán'!J6</f>
        <v>0</v>
      </c>
      <c r="H30" s="5176"/>
      <c r="I30" s="5147">
        <f t="shared" si="0"/>
        <v>39686009.489999995</v>
      </c>
      <c r="J30" s="2438"/>
    </row>
    <row r="31" spans="1:10" x14ac:dyDescent="0.2">
      <c r="A31" s="5174">
        <v>24</v>
      </c>
      <c r="B31" s="5177" t="s">
        <v>315</v>
      </c>
      <c r="C31" s="5176">
        <f>[4]Tlalnepantla!B6</f>
        <v>8759225.879999999</v>
      </c>
      <c r="D31" s="5176"/>
      <c r="E31" s="5176">
        <f>[4]Tlalnepantla!F6</f>
        <v>314223</v>
      </c>
      <c r="F31" s="5176"/>
      <c r="G31" s="5176">
        <f>[4]Tlalnepantla!J6</f>
        <v>0</v>
      </c>
      <c r="H31" s="5176"/>
      <c r="I31" s="5147">
        <f t="shared" si="0"/>
        <v>9073448.879999999</v>
      </c>
      <c r="J31" s="2438"/>
    </row>
    <row r="32" spans="1:10" x14ac:dyDescent="0.2">
      <c r="A32" s="5174">
        <v>25</v>
      </c>
      <c r="B32" s="5177" t="s">
        <v>2603</v>
      </c>
      <c r="C32" s="5176">
        <f>[4]Tlaltizapán!B6</f>
        <v>10153075.640000001</v>
      </c>
      <c r="D32" s="5176"/>
      <c r="E32" s="5176">
        <f>[4]Tlaltizapán!F6</f>
        <v>15479864.928999998</v>
      </c>
      <c r="F32" s="5176"/>
      <c r="G32" s="5176">
        <f>[4]Tlaltizapán!J6</f>
        <v>0</v>
      </c>
      <c r="H32" s="5176"/>
      <c r="I32" s="5147">
        <f t="shared" si="0"/>
        <v>25632940.568999998</v>
      </c>
      <c r="J32" s="2438"/>
    </row>
    <row r="33" spans="1:10" x14ac:dyDescent="0.2">
      <c r="A33" s="5174">
        <v>26</v>
      </c>
      <c r="B33" s="5177" t="s">
        <v>328</v>
      </c>
      <c r="C33" s="5176">
        <f>[4]Tlaquiltenango!B6</f>
        <v>10768393.93</v>
      </c>
      <c r="D33" s="5176"/>
      <c r="E33" s="5176">
        <f>[4]Tlaquiltenango!F6</f>
        <v>13886392.01</v>
      </c>
      <c r="F33" s="5176"/>
      <c r="G33" s="5176">
        <f>[4]Tlaquiltenango!J6</f>
        <v>0</v>
      </c>
      <c r="H33" s="5176"/>
      <c r="I33" s="5147">
        <f t="shared" si="0"/>
        <v>24654785.939999998</v>
      </c>
      <c r="J33" s="2438"/>
    </row>
    <row r="34" spans="1:10" x14ac:dyDescent="0.2">
      <c r="A34" s="5174">
        <v>27</v>
      </c>
      <c r="B34" s="5177" t="s">
        <v>314</v>
      </c>
      <c r="C34" s="5176">
        <f>[4]Tlayacapan!B6</f>
        <v>1811337.8900000001</v>
      </c>
      <c r="D34" s="5176"/>
      <c r="E34" s="5176">
        <f>[4]Tlayacapan!F6</f>
        <v>808485.59000000008</v>
      </c>
      <c r="F34" s="5176"/>
      <c r="G34" s="5176">
        <f>[4]Tlayacapan!J6</f>
        <v>5850000</v>
      </c>
      <c r="H34" s="5176"/>
      <c r="I34" s="5147">
        <f t="shared" si="0"/>
        <v>8469823.4800000004</v>
      </c>
      <c r="J34" s="2438"/>
    </row>
    <row r="35" spans="1:10" x14ac:dyDescent="0.2">
      <c r="A35" s="5174">
        <v>28</v>
      </c>
      <c r="B35" s="5177" t="s">
        <v>313</v>
      </c>
      <c r="C35" s="5176">
        <f>[4]Totolapan!B6</f>
        <v>5041759.8499999996</v>
      </c>
      <c r="D35" s="5176"/>
      <c r="E35" s="5176">
        <f>[4]Totolapan!F6</f>
        <v>1862672.22</v>
      </c>
      <c r="F35" s="5176"/>
      <c r="G35" s="5176">
        <f>[4]Totolapan!J6</f>
        <v>0</v>
      </c>
      <c r="H35" s="5176"/>
      <c r="I35" s="5147">
        <f t="shared" si="0"/>
        <v>6904432.0699999994</v>
      </c>
      <c r="J35" s="2438"/>
    </row>
    <row r="36" spans="1:10" x14ac:dyDescent="0.2">
      <c r="A36" s="5174">
        <v>29</v>
      </c>
      <c r="B36" s="5177" t="s">
        <v>307</v>
      </c>
      <c r="C36" s="5176">
        <f>[4]Xochitepec!B6</f>
        <v>124448997.67000002</v>
      </c>
      <c r="D36" s="5176"/>
      <c r="E36" s="5176">
        <f>[4]Xochitepec!F6</f>
        <v>24228300</v>
      </c>
      <c r="F36" s="5176"/>
      <c r="G36" s="5176">
        <f>[4]Xochitepec!J6</f>
        <v>0</v>
      </c>
      <c r="H36" s="5176"/>
      <c r="I36" s="5147">
        <f t="shared" si="0"/>
        <v>148677297.67000002</v>
      </c>
      <c r="J36" s="2438"/>
    </row>
    <row r="37" spans="1:10" x14ac:dyDescent="0.2">
      <c r="A37" s="5174">
        <v>30</v>
      </c>
      <c r="B37" s="5177" t="s">
        <v>312</v>
      </c>
      <c r="C37" s="5176">
        <f>[4]Yautepec!B6</f>
        <v>1873654.3599999999</v>
      </c>
      <c r="D37" s="5176"/>
      <c r="E37" s="5176">
        <f>[4]Yautepec!F6</f>
        <v>10406763.574200001</v>
      </c>
      <c r="F37" s="5176"/>
      <c r="G37" s="5176">
        <f>[4]Yautepec!J6</f>
        <v>0</v>
      </c>
      <c r="H37" s="5176"/>
      <c r="I37" s="5147">
        <f t="shared" si="0"/>
        <v>12280417.9342</v>
      </c>
      <c r="J37" s="2438"/>
    </row>
    <row r="38" spans="1:10" x14ac:dyDescent="0.2">
      <c r="A38" s="5174">
        <v>31</v>
      </c>
      <c r="B38" s="5177" t="s">
        <v>311</v>
      </c>
      <c r="C38" s="5176">
        <f>[4]Yecapixtla!B6</f>
        <v>21620746.199999999</v>
      </c>
      <c r="D38" s="5176"/>
      <c r="E38" s="5176">
        <f>[4]Yecapixtla!F6</f>
        <v>40409212.060000002</v>
      </c>
      <c r="F38" s="5176"/>
      <c r="G38" s="5176">
        <f>[4]Yecapixtla!J6</f>
        <v>2350000</v>
      </c>
      <c r="H38" s="5176"/>
      <c r="I38" s="5147">
        <f t="shared" si="0"/>
        <v>64379958.260000005</v>
      </c>
      <c r="J38" s="2438"/>
    </row>
    <row r="39" spans="1:10" x14ac:dyDescent="0.2">
      <c r="A39" s="5174">
        <v>32</v>
      </c>
      <c r="B39" s="5177" t="s">
        <v>381</v>
      </c>
      <c r="C39" s="5176">
        <f>[4]Zacatepec!B6</f>
        <v>55753580</v>
      </c>
      <c r="D39" s="5176"/>
      <c r="E39" s="5176">
        <f>[4]Zacatepec!F6</f>
        <v>514874053.80000001</v>
      </c>
      <c r="F39" s="5176"/>
      <c r="G39" s="5176">
        <f>[4]Zacatepec!J6</f>
        <v>0</v>
      </c>
      <c r="H39" s="5176"/>
      <c r="I39" s="5147">
        <f t="shared" si="0"/>
        <v>570627633.79999995</v>
      </c>
      <c r="J39" s="2438"/>
    </row>
    <row r="40" spans="1:10" x14ac:dyDescent="0.2">
      <c r="A40" s="5174">
        <v>33</v>
      </c>
      <c r="B40" s="5177" t="s">
        <v>2611</v>
      </c>
      <c r="C40" s="5176">
        <f>[4]Zacualpan!B6</f>
        <v>1137971.99</v>
      </c>
      <c r="D40" s="5176"/>
      <c r="E40" s="5176">
        <f>[4]Zacualpan!F6</f>
        <v>1289632.3700000001</v>
      </c>
      <c r="F40" s="5176"/>
      <c r="G40" s="5176">
        <f>[4]Zacualpan!J6</f>
        <v>0</v>
      </c>
      <c r="H40" s="5176"/>
      <c r="I40" s="5147">
        <f t="shared" si="0"/>
        <v>2427604.3600000003</v>
      </c>
      <c r="J40" s="2438"/>
    </row>
    <row r="41" spans="1:10" x14ac:dyDescent="0.2">
      <c r="A41" s="5179">
        <v>34</v>
      </c>
      <c r="B41" s="5180" t="s">
        <v>4941</v>
      </c>
      <c r="C41" s="5181">
        <f>'[4]Varios municipios'!B6</f>
        <v>85566701.589999989</v>
      </c>
      <c r="D41" s="5181"/>
      <c r="E41" s="5181">
        <f>'[4]Varios municipios'!F6</f>
        <v>27235963.690000001</v>
      </c>
      <c r="F41" s="5181"/>
      <c r="G41" s="5181">
        <f>'[4]Varios municipios'!J6</f>
        <v>12000000</v>
      </c>
      <c r="H41" s="5181"/>
      <c r="I41" s="5151">
        <f t="shared" si="0"/>
        <v>124802665.27999999</v>
      </c>
      <c r="J41" s="5182"/>
    </row>
    <row r="43" spans="1:10" x14ac:dyDescent="0.2">
      <c r="A43" s="2314" t="s">
        <v>4942</v>
      </c>
    </row>
  </sheetData>
  <mergeCells count="9">
    <mergeCell ref="A7:B7"/>
    <mergeCell ref="I1:J1"/>
    <mergeCell ref="A5:A6"/>
    <mergeCell ref="B5:B6"/>
    <mergeCell ref="C5:H5"/>
    <mergeCell ref="I5:J6"/>
    <mergeCell ref="C6:D6"/>
    <mergeCell ref="E6:F6"/>
    <mergeCell ref="G6:H6"/>
  </mergeCells>
  <printOptions horizontalCentered="1" verticalCentered="1"/>
  <pageMargins left="0.98425196850393704" right="0.39370078740157483" top="0.39370078740157483" bottom="0.39370078740157483" header="0" footer="0.59055118110236227"/>
  <pageSetup scale="85" orientation="landscape" r:id="rId1"/>
  <headerFooter>
    <oddFooter>&amp;R&amp;"Tahoma,Normal"301</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EB700B"/>
  </sheetPr>
  <dimension ref="A1:W58"/>
  <sheetViews>
    <sheetView showGridLines="0" view="pageBreakPreview" topLeftCell="A13" zoomScaleNormal="100" zoomScaleSheetLayoutView="100" workbookViewId="0">
      <selection activeCell="A10" sqref="A10"/>
    </sheetView>
  </sheetViews>
  <sheetFormatPr baseColWidth="10" defaultRowHeight="12.75" x14ac:dyDescent="0.2"/>
  <cols>
    <col min="1" max="1" width="28" customWidth="1"/>
    <col min="2" max="2" width="14.140625" style="1368" customWidth="1"/>
    <col min="3" max="3" width="1.7109375" style="4825" customWidth="1"/>
    <col min="4" max="4" width="5.140625" style="1368" customWidth="1"/>
    <col min="5" max="5" width="2.28515625" style="4825" customWidth="1"/>
    <col min="6" max="6" width="5.85546875" style="1368" customWidth="1"/>
    <col min="7" max="7" width="3.5703125" style="4825" customWidth="1"/>
    <col min="8" max="8" width="11.7109375" style="1368" customWidth="1"/>
    <col min="9" max="9" width="1.28515625" style="4825" customWidth="1"/>
    <col min="10" max="10" width="14.5703125" style="1368" customWidth="1"/>
    <col min="11" max="11" width="0.85546875" style="4825" customWidth="1"/>
    <col min="12" max="12" width="5.28515625" style="1368" customWidth="1"/>
    <col min="13" max="13" width="2.42578125" style="4825" customWidth="1"/>
    <col min="14" max="14" width="6.5703125" style="1368" customWidth="1"/>
    <col min="15" max="15" width="2.42578125" style="4825" customWidth="1"/>
    <col min="16" max="16" width="11.5703125" style="1368" customWidth="1"/>
    <col min="17" max="17" width="1.5703125" style="4825" customWidth="1"/>
    <col min="18" max="18" width="13.28515625" style="1368" customWidth="1"/>
    <col min="19" max="19" width="1.28515625" style="4825" customWidth="1"/>
    <col min="20" max="20" width="5.28515625" style="1368" customWidth="1"/>
    <col min="21" max="21" width="2.140625" style="4825" customWidth="1"/>
    <col min="22" max="22" width="6.140625" style="1368" customWidth="1"/>
    <col min="23" max="23" width="4.42578125" style="2438" customWidth="1"/>
  </cols>
  <sheetData>
    <row r="1" spans="1:23" ht="15" x14ac:dyDescent="0.2">
      <c r="A1" s="4740" t="s">
        <v>4943</v>
      </c>
      <c r="B1" s="4740"/>
      <c r="C1" s="4843"/>
      <c r="D1" s="4740"/>
      <c r="E1" s="4843"/>
      <c r="F1" s="4740"/>
      <c r="G1" s="4843"/>
      <c r="H1" s="4740"/>
      <c r="I1" s="4843"/>
      <c r="J1" s="4740"/>
      <c r="K1" s="4843"/>
      <c r="L1" s="4740"/>
      <c r="M1" s="4843"/>
      <c r="N1" s="4740"/>
      <c r="O1" s="4843"/>
      <c r="P1" s="4740"/>
      <c r="Q1" s="4843"/>
      <c r="R1" s="4740"/>
      <c r="S1" s="4843"/>
      <c r="T1" s="4740"/>
      <c r="U1" s="4843"/>
      <c r="V1" s="2376"/>
      <c r="W1" s="4755" t="s">
        <v>5022</v>
      </c>
    </row>
    <row r="2" spans="1:23" ht="15" x14ac:dyDescent="0.2">
      <c r="A2" s="4741" t="s">
        <v>5369</v>
      </c>
      <c r="B2" s="4741"/>
      <c r="C2" s="4844"/>
      <c r="D2" s="4741"/>
      <c r="E2" s="4844"/>
      <c r="F2" s="4741"/>
      <c r="G2" s="4844"/>
      <c r="H2" s="4741"/>
      <c r="I2" s="4844"/>
      <c r="J2" s="4741"/>
      <c r="K2" s="4844"/>
      <c r="L2" s="4741"/>
      <c r="M2" s="4844"/>
      <c r="N2" s="4741"/>
      <c r="O2" s="4844"/>
      <c r="P2" s="4741"/>
      <c r="Q2" s="4844"/>
      <c r="R2" s="4741"/>
      <c r="S2" s="4844"/>
      <c r="T2" s="4741"/>
      <c r="U2" s="4844"/>
      <c r="V2" s="4741"/>
      <c r="W2" s="2375"/>
    </row>
    <row r="3" spans="1:23" ht="15" x14ac:dyDescent="0.2">
      <c r="A3" s="4741">
        <v>2013</v>
      </c>
      <c r="B3" s="4741"/>
      <c r="C3" s="4844"/>
      <c r="D3" s="4741"/>
      <c r="E3" s="4844"/>
      <c r="F3" s="4741"/>
      <c r="G3" s="4844"/>
      <c r="H3" s="4741"/>
      <c r="I3" s="4844"/>
      <c r="J3" s="4741"/>
      <c r="K3" s="4844"/>
      <c r="L3" s="4741"/>
      <c r="M3" s="4844"/>
      <c r="N3" s="4741"/>
      <c r="O3" s="4844"/>
      <c r="P3" s="4741"/>
      <c r="Q3" s="4844"/>
      <c r="R3" s="4741"/>
      <c r="S3" s="4844"/>
      <c r="T3" s="4741"/>
      <c r="U3" s="4844"/>
      <c r="V3" s="2376"/>
      <c r="W3" s="2375"/>
    </row>
    <row r="4" spans="1:23" ht="18" x14ac:dyDescent="0.2">
      <c r="A4" s="4852"/>
      <c r="B4" s="4853"/>
      <c r="C4" s="4854"/>
      <c r="D4" s="4853"/>
      <c r="E4" s="4854"/>
      <c r="F4" s="4855"/>
      <c r="G4" s="4856"/>
      <c r="H4" s="4853"/>
      <c r="I4" s="4854"/>
      <c r="J4" s="4857"/>
      <c r="K4" s="4858"/>
      <c r="L4" s="4857"/>
      <c r="M4" s="4858"/>
      <c r="N4" s="4857"/>
      <c r="O4" s="4858"/>
      <c r="P4" s="4857"/>
      <c r="Q4" s="4858"/>
      <c r="R4" s="4857"/>
      <c r="S4" s="4858"/>
      <c r="T4" s="4857"/>
      <c r="U4" s="4858"/>
      <c r="V4" s="4857"/>
      <c r="W4" s="2375"/>
    </row>
    <row r="5" spans="1:23" ht="12.75" customHeight="1" x14ac:dyDescent="0.2">
      <c r="A5" s="5869" t="s">
        <v>2912</v>
      </c>
      <c r="B5" s="5875" t="s">
        <v>4937</v>
      </c>
      <c r="C5" s="5875"/>
      <c r="D5" s="5875"/>
      <c r="E5" s="5875"/>
      <c r="F5" s="5875"/>
      <c r="G5" s="5875"/>
      <c r="H5" s="5875"/>
      <c r="I5" s="5875"/>
      <c r="J5" s="5875"/>
      <c r="K5" s="5875"/>
      <c r="L5" s="5875"/>
      <c r="M5" s="5875"/>
      <c r="N5" s="5875"/>
      <c r="O5" s="5875"/>
      <c r="P5" s="5875"/>
      <c r="Q5" s="5875"/>
      <c r="R5" s="5875"/>
      <c r="S5" s="5875"/>
      <c r="T5" s="5875"/>
      <c r="U5" s="5875"/>
      <c r="V5" s="5875"/>
      <c r="W5" s="5875"/>
    </row>
    <row r="6" spans="1:23" ht="12.75" customHeight="1" x14ac:dyDescent="0.2">
      <c r="A6" s="5870"/>
      <c r="B6" s="5866" t="s">
        <v>4939</v>
      </c>
      <c r="C6" s="5866"/>
      <c r="D6" s="5866"/>
      <c r="E6" s="5866"/>
      <c r="F6" s="5866"/>
      <c r="G6" s="5866"/>
      <c r="H6" s="5874" t="s">
        <v>20</v>
      </c>
      <c r="I6" s="5874"/>
      <c r="J6" s="5866" t="s">
        <v>5453</v>
      </c>
      <c r="K6" s="5866"/>
      <c r="L6" s="5866"/>
      <c r="M6" s="5866"/>
      <c r="N6" s="5866"/>
      <c r="O6" s="5866"/>
      <c r="P6" s="5874" t="s">
        <v>20</v>
      </c>
      <c r="Q6" s="5874"/>
      <c r="R6" s="5873" t="s">
        <v>4940</v>
      </c>
      <c r="S6" s="5873"/>
      <c r="T6" s="5873"/>
      <c r="U6" s="5873"/>
      <c r="V6" s="5873"/>
      <c r="W6" s="5873"/>
    </row>
    <row r="7" spans="1:23" ht="12.75" customHeight="1" x14ac:dyDescent="0.2">
      <c r="A7" s="5871"/>
      <c r="B7" s="5872" t="s">
        <v>4944</v>
      </c>
      <c r="C7" s="5872"/>
      <c r="D7" s="5873" t="s">
        <v>26</v>
      </c>
      <c r="E7" s="5873"/>
      <c r="F7" s="5873" t="s">
        <v>27</v>
      </c>
      <c r="G7" s="5873"/>
      <c r="H7" s="5866"/>
      <c r="I7" s="5866"/>
      <c r="J7" s="5872" t="s">
        <v>4944</v>
      </c>
      <c r="K7" s="5872"/>
      <c r="L7" s="5873" t="s">
        <v>26</v>
      </c>
      <c r="M7" s="5873"/>
      <c r="N7" s="5873" t="s">
        <v>27</v>
      </c>
      <c r="O7" s="5873"/>
      <c r="P7" s="5866"/>
      <c r="Q7" s="5866"/>
      <c r="R7" s="5876" t="s">
        <v>4944</v>
      </c>
      <c r="S7" s="5876"/>
      <c r="T7" s="5866" t="s">
        <v>26</v>
      </c>
      <c r="U7" s="5866"/>
      <c r="V7" s="5874" t="s">
        <v>27</v>
      </c>
      <c r="W7" s="5874"/>
    </row>
    <row r="8" spans="1:23" x14ac:dyDescent="0.2">
      <c r="A8" s="4756" t="s">
        <v>324</v>
      </c>
      <c r="B8" s="4849">
        <f>SUM(B9:B11)</f>
        <v>7858283.3599999994</v>
      </c>
      <c r="C8" s="4849"/>
      <c r="D8" s="4850">
        <f>SUM(D9:D11)</f>
        <v>4</v>
      </c>
      <c r="E8" s="4850"/>
      <c r="F8" s="4850">
        <f>SUM(F9:F11)</f>
        <v>6</v>
      </c>
      <c r="G8" s="4850"/>
      <c r="H8" s="4851">
        <v>17021</v>
      </c>
      <c r="I8" s="4851"/>
      <c r="J8" s="4849">
        <f t="shared" ref="J8:V8" si="0">SUM(J9:J11)</f>
        <v>7415430.4400000004</v>
      </c>
      <c r="K8" s="4849"/>
      <c r="L8" s="4850">
        <f t="shared" si="0"/>
        <v>5</v>
      </c>
      <c r="M8" s="4850"/>
      <c r="N8" s="4850">
        <f t="shared" si="0"/>
        <v>12</v>
      </c>
      <c r="O8" s="4850"/>
      <c r="P8" s="4851">
        <f t="shared" si="0"/>
        <v>1005</v>
      </c>
      <c r="Q8" s="4851"/>
      <c r="R8" s="4849">
        <f t="shared" si="0"/>
        <v>0</v>
      </c>
      <c r="S8" s="4849"/>
      <c r="T8" s="4850">
        <f t="shared" si="0"/>
        <v>0</v>
      </c>
      <c r="U8" s="4850"/>
      <c r="V8" s="4850">
        <f t="shared" si="0"/>
        <v>0</v>
      </c>
      <c r="W8" s="4859"/>
    </row>
    <row r="9" spans="1:23" x14ac:dyDescent="0.2">
      <c r="A9" s="5142" t="s">
        <v>107</v>
      </c>
      <c r="B9" s="5143">
        <v>609798.63</v>
      </c>
      <c r="C9" s="5143"/>
      <c r="D9" s="5144">
        <v>1</v>
      </c>
      <c r="E9" s="5144"/>
      <c r="F9" s="5144">
        <v>1</v>
      </c>
      <c r="G9" s="5144"/>
      <c r="H9" s="5145">
        <v>1060</v>
      </c>
      <c r="I9" s="5145"/>
      <c r="J9" s="5143">
        <v>0</v>
      </c>
      <c r="K9" s="5143"/>
      <c r="L9" s="5144">
        <v>0</v>
      </c>
      <c r="M9" s="5144"/>
      <c r="N9" s="5144">
        <v>0</v>
      </c>
      <c r="O9" s="5144"/>
      <c r="P9" s="5145">
        <v>0</v>
      </c>
      <c r="Q9" s="5145"/>
      <c r="R9" s="5143">
        <v>0</v>
      </c>
      <c r="S9" s="5143"/>
      <c r="T9" s="5144">
        <v>0</v>
      </c>
      <c r="U9" s="5144"/>
      <c r="V9" s="5144">
        <v>0</v>
      </c>
      <c r="W9" s="5166"/>
    </row>
    <row r="10" spans="1:23" x14ac:dyDescent="0.2">
      <c r="A10" s="4742" t="s">
        <v>109</v>
      </c>
      <c r="B10" s="5147">
        <v>6020000</v>
      </c>
      <c r="C10" s="5147"/>
      <c r="D10" s="5148">
        <v>1</v>
      </c>
      <c r="E10" s="5148"/>
      <c r="F10" s="5148">
        <v>1</v>
      </c>
      <c r="G10" s="5148"/>
      <c r="H10" s="5149">
        <v>55115</v>
      </c>
      <c r="I10" s="5149"/>
      <c r="J10" s="5147">
        <v>0</v>
      </c>
      <c r="K10" s="5147"/>
      <c r="L10" s="5148">
        <v>0</v>
      </c>
      <c r="M10" s="5148"/>
      <c r="N10" s="5148">
        <v>0</v>
      </c>
      <c r="O10" s="5148"/>
      <c r="P10" s="5149">
        <v>0</v>
      </c>
      <c r="Q10" s="5149"/>
      <c r="R10" s="5147">
        <v>0</v>
      </c>
      <c r="S10" s="5147"/>
      <c r="T10" s="5148">
        <v>0</v>
      </c>
      <c r="U10" s="5148"/>
      <c r="V10" s="5148">
        <v>0</v>
      </c>
      <c r="W10" s="4866"/>
    </row>
    <row r="11" spans="1:23" x14ac:dyDescent="0.2">
      <c r="A11" s="5150" t="s">
        <v>129</v>
      </c>
      <c r="B11" s="5151">
        <f t="shared" ref="B11:P11" si="1">B54</f>
        <v>1228484.73</v>
      </c>
      <c r="C11" s="5151"/>
      <c r="D11" s="5152">
        <f t="shared" si="1"/>
        <v>2</v>
      </c>
      <c r="E11" s="5152"/>
      <c r="F11" s="5152">
        <f t="shared" si="1"/>
        <v>4</v>
      </c>
      <c r="G11" s="5152"/>
      <c r="H11" s="5153">
        <f t="shared" si="1"/>
        <v>249</v>
      </c>
      <c r="I11" s="5153"/>
      <c r="J11" s="5151">
        <f t="shared" si="1"/>
        <v>7415430.4400000004</v>
      </c>
      <c r="K11" s="5151"/>
      <c r="L11" s="5152">
        <f t="shared" si="1"/>
        <v>5</v>
      </c>
      <c r="M11" s="5152"/>
      <c r="N11" s="5152">
        <f t="shared" si="1"/>
        <v>12</v>
      </c>
      <c r="O11" s="5152"/>
      <c r="P11" s="5153">
        <f t="shared" si="1"/>
        <v>1005</v>
      </c>
      <c r="Q11" s="5153"/>
      <c r="R11" s="5151">
        <v>0</v>
      </c>
      <c r="S11" s="5151"/>
      <c r="T11" s="5152">
        <v>0</v>
      </c>
      <c r="U11" s="5152"/>
      <c r="V11" s="5152">
        <v>0</v>
      </c>
      <c r="W11" s="5167"/>
    </row>
    <row r="12" spans="1:23" x14ac:dyDescent="0.2">
      <c r="A12" s="4756" t="s">
        <v>338</v>
      </c>
      <c r="B12" s="4849">
        <f t="shared" ref="B12:V12" si="2">SUM(B13:B15)</f>
        <v>4556924.3100000005</v>
      </c>
      <c r="C12" s="4849"/>
      <c r="D12" s="4850">
        <f t="shared" si="2"/>
        <v>2</v>
      </c>
      <c r="E12" s="4850"/>
      <c r="F12" s="4850">
        <f t="shared" si="2"/>
        <v>5</v>
      </c>
      <c r="G12" s="4850"/>
      <c r="H12" s="4851">
        <f t="shared" si="2"/>
        <v>789</v>
      </c>
      <c r="I12" s="4851"/>
      <c r="J12" s="4849">
        <f t="shared" si="2"/>
        <v>1202218.73</v>
      </c>
      <c r="K12" s="4849"/>
      <c r="L12" s="4850">
        <f t="shared" si="2"/>
        <v>1</v>
      </c>
      <c r="M12" s="4850"/>
      <c r="N12" s="4850">
        <f t="shared" si="2"/>
        <v>5</v>
      </c>
      <c r="O12" s="4850"/>
      <c r="P12" s="4851">
        <f t="shared" si="2"/>
        <v>54</v>
      </c>
      <c r="Q12" s="4851"/>
      <c r="R12" s="4849">
        <f t="shared" si="2"/>
        <v>6227758.5</v>
      </c>
      <c r="S12" s="4849"/>
      <c r="T12" s="4850">
        <f t="shared" si="2"/>
        <v>3</v>
      </c>
      <c r="U12" s="4850"/>
      <c r="V12" s="4850">
        <f t="shared" si="2"/>
        <v>3</v>
      </c>
      <c r="W12" s="4859"/>
    </row>
    <row r="13" spans="1:23" ht="25.5" x14ac:dyDescent="0.2">
      <c r="A13" s="5142" t="s">
        <v>4945</v>
      </c>
      <c r="B13" s="5143">
        <v>0</v>
      </c>
      <c r="C13" s="5143"/>
      <c r="D13" s="5144">
        <v>0</v>
      </c>
      <c r="E13" s="5144"/>
      <c r="F13" s="5144">
        <v>0</v>
      </c>
      <c r="G13" s="5144"/>
      <c r="H13" s="5145">
        <v>0</v>
      </c>
      <c r="I13" s="5145"/>
      <c r="J13" s="5143">
        <v>0</v>
      </c>
      <c r="K13" s="5143"/>
      <c r="L13" s="5144">
        <v>0</v>
      </c>
      <c r="M13" s="5144"/>
      <c r="N13" s="5158">
        <v>0</v>
      </c>
      <c r="O13" s="5158"/>
      <c r="P13" s="5145">
        <v>0</v>
      </c>
      <c r="Q13" s="5145"/>
      <c r="R13" s="5143">
        <v>6227758.5</v>
      </c>
      <c r="S13" s="5143"/>
      <c r="T13" s="5144">
        <v>3</v>
      </c>
      <c r="U13" s="5144"/>
      <c r="V13" s="5144">
        <v>3</v>
      </c>
      <c r="W13" s="5166"/>
    </row>
    <row r="14" spans="1:23" ht="27" customHeight="1" x14ac:dyDescent="0.2">
      <c r="A14" s="4742" t="s">
        <v>104</v>
      </c>
      <c r="B14" s="5147">
        <v>750000</v>
      </c>
      <c r="C14" s="5147"/>
      <c r="D14" s="5148">
        <v>1</v>
      </c>
      <c r="E14" s="5148"/>
      <c r="F14" s="5148">
        <v>1</v>
      </c>
      <c r="G14" s="5148"/>
      <c r="H14" s="5149" t="s">
        <v>916</v>
      </c>
      <c r="I14" s="5149"/>
      <c r="J14" s="5147">
        <v>0</v>
      </c>
      <c r="K14" s="5147"/>
      <c r="L14" s="5148">
        <v>0</v>
      </c>
      <c r="M14" s="5148"/>
      <c r="N14" s="5159">
        <v>0</v>
      </c>
      <c r="O14" s="5159"/>
      <c r="P14" s="5149">
        <v>0</v>
      </c>
      <c r="Q14" s="5149"/>
      <c r="R14" s="5147">
        <v>0</v>
      </c>
      <c r="S14" s="5147"/>
      <c r="T14" s="5148">
        <v>0</v>
      </c>
      <c r="U14" s="5148"/>
      <c r="V14" s="5148">
        <v>0</v>
      </c>
      <c r="W14" s="4866"/>
    </row>
    <row r="15" spans="1:23" x14ac:dyDescent="0.2">
      <c r="A15" s="5150" t="s">
        <v>129</v>
      </c>
      <c r="B15" s="5151">
        <f>[4]Atlatlahucan!B9</f>
        <v>3806924.31</v>
      </c>
      <c r="C15" s="5151"/>
      <c r="D15" s="5152">
        <f>[4]Atlatlahucan!C9</f>
        <v>1</v>
      </c>
      <c r="E15" s="5152"/>
      <c r="F15" s="5152">
        <f>[4]Atlatlahucan!D9</f>
        <v>4</v>
      </c>
      <c r="G15" s="5152"/>
      <c r="H15" s="5153">
        <f>[4]Atlatlahucan!E9</f>
        <v>789</v>
      </c>
      <c r="I15" s="5153"/>
      <c r="J15" s="5151">
        <f>[4]Atlatlahucan!F9</f>
        <v>1202218.73</v>
      </c>
      <c r="K15" s="5151"/>
      <c r="L15" s="5170">
        <f>[4]Atlatlahucan!G9</f>
        <v>1</v>
      </c>
      <c r="M15" s="5170"/>
      <c r="N15" s="5170">
        <f>[4]Atlatlahucan!H9</f>
        <v>5</v>
      </c>
      <c r="O15" s="5170"/>
      <c r="P15" s="5153">
        <f>[4]Atlatlahucan!I9</f>
        <v>54</v>
      </c>
      <c r="Q15" s="5153"/>
      <c r="R15" s="5151">
        <v>0</v>
      </c>
      <c r="S15" s="5151"/>
      <c r="T15" s="5152">
        <v>0</v>
      </c>
      <c r="U15" s="5152"/>
      <c r="V15" s="5152">
        <v>0</v>
      </c>
      <c r="W15" s="5167"/>
    </row>
    <row r="16" spans="1:23" x14ac:dyDescent="0.2">
      <c r="A16" s="4756" t="s">
        <v>310</v>
      </c>
      <c r="B16" s="4849">
        <f>SUM(B17:B20)</f>
        <v>8581215.8599999994</v>
      </c>
      <c r="C16" s="4849"/>
      <c r="D16" s="4850">
        <f>SUM(D17:D20)</f>
        <v>3</v>
      </c>
      <c r="E16" s="4850"/>
      <c r="F16" s="4850">
        <f>SUM(F17:F20)</f>
        <v>2</v>
      </c>
      <c r="G16" s="4850"/>
      <c r="H16" s="4851">
        <v>33695</v>
      </c>
      <c r="I16" s="4851"/>
      <c r="J16" s="4849">
        <f t="shared" ref="J16:V16" si="3">SUM(J17:J20)</f>
        <v>7564634.6600000001</v>
      </c>
      <c r="K16" s="4849"/>
      <c r="L16" s="4850">
        <f t="shared" si="3"/>
        <v>3</v>
      </c>
      <c r="M16" s="4850"/>
      <c r="N16" s="4850">
        <f t="shared" si="3"/>
        <v>5</v>
      </c>
      <c r="O16" s="4850"/>
      <c r="P16" s="4851">
        <f t="shared" si="3"/>
        <v>1237</v>
      </c>
      <c r="Q16" s="4851"/>
      <c r="R16" s="4849">
        <f t="shared" si="3"/>
        <v>3785700.77</v>
      </c>
      <c r="S16" s="4849"/>
      <c r="T16" s="4850">
        <f t="shared" si="3"/>
        <v>1</v>
      </c>
      <c r="U16" s="4850"/>
      <c r="V16" s="4850">
        <f t="shared" si="3"/>
        <v>1</v>
      </c>
      <c r="W16" s="4859"/>
    </row>
    <row r="17" spans="1:23" x14ac:dyDescent="0.2">
      <c r="A17" s="5142" t="s">
        <v>107</v>
      </c>
      <c r="B17" s="5143">
        <v>0</v>
      </c>
      <c r="C17" s="5143"/>
      <c r="D17" s="5144">
        <v>0</v>
      </c>
      <c r="E17" s="5144"/>
      <c r="F17" s="5144">
        <v>0</v>
      </c>
      <c r="G17" s="5144"/>
      <c r="H17" s="5145">
        <v>0</v>
      </c>
      <c r="I17" s="5145"/>
      <c r="J17" s="5143">
        <v>0</v>
      </c>
      <c r="K17" s="5143"/>
      <c r="L17" s="5144">
        <v>0</v>
      </c>
      <c r="M17" s="5144"/>
      <c r="N17" s="5158">
        <v>0</v>
      </c>
      <c r="O17" s="5158"/>
      <c r="P17" s="5145">
        <v>0</v>
      </c>
      <c r="Q17" s="5145"/>
      <c r="R17" s="5143">
        <v>3785700.77</v>
      </c>
      <c r="S17" s="5143"/>
      <c r="T17" s="5144">
        <v>1</v>
      </c>
      <c r="U17" s="5144"/>
      <c r="V17" s="5144">
        <v>1</v>
      </c>
      <c r="W17" s="5166"/>
    </row>
    <row r="18" spans="1:23" ht="25.5" x14ac:dyDescent="0.2">
      <c r="A18" s="4742" t="s">
        <v>4945</v>
      </c>
      <c r="B18" s="5147">
        <v>0</v>
      </c>
      <c r="C18" s="5147"/>
      <c r="D18" s="5148">
        <v>0</v>
      </c>
      <c r="E18" s="5148"/>
      <c r="F18" s="5148">
        <v>0</v>
      </c>
      <c r="G18" s="5148"/>
      <c r="H18" s="5149">
        <v>0</v>
      </c>
      <c r="I18" s="5149"/>
      <c r="J18" s="5147">
        <v>375000</v>
      </c>
      <c r="K18" s="5147"/>
      <c r="L18" s="5148">
        <v>1</v>
      </c>
      <c r="M18" s="5148"/>
      <c r="N18" s="5148">
        <v>1</v>
      </c>
      <c r="O18" s="5148"/>
      <c r="P18" s="5149">
        <v>500</v>
      </c>
      <c r="Q18" s="5149"/>
      <c r="R18" s="5147">
        <v>0</v>
      </c>
      <c r="S18" s="5147"/>
      <c r="T18" s="5148">
        <v>0</v>
      </c>
      <c r="U18" s="5148"/>
      <c r="V18" s="5148">
        <v>0</v>
      </c>
      <c r="W18" s="4866"/>
    </row>
    <row r="19" spans="1:23" x14ac:dyDescent="0.2">
      <c r="A19" s="4742" t="s">
        <v>109</v>
      </c>
      <c r="B19" s="5147">
        <v>7515000</v>
      </c>
      <c r="C19" s="5147"/>
      <c r="D19" s="5148">
        <v>2</v>
      </c>
      <c r="E19" s="5148"/>
      <c r="F19" s="5148">
        <v>1</v>
      </c>
      <c r="G19" s="5148"/>
      <c r="H19" s="5149">
        <v>132255</v>
      </c>
      <c r="I19" s="5149"/>
      <c r="J19" s="5147">
        <v>0</v>
      </c>
      <c r="K19" s="5147"/>
      <c r="L19" s="5148">
        <v>0</v>
      </c>
      <c r="M19" s="5148"/>
      <c r="N19" s="5159">
        <v>0</v>
      </c>
      <c r="O19" s="5159"/>
      <c r="P19" s="5149">
        <v>0</v>
      </c>
      <c r="Q19" s="5149"/>
      <c r="R19" s="5147">
        <v>0</v>
      </c>
      <c r="S19" s="5147"/>
      <c r="T19" s="5148">
        <v>0</v>
      </c>
      <c r="U19" s="5148"/>
      <c r="V19" s="5148">
        <v>0</v>
      </c>
      <c r="W19" s="4866"/>
    </row>
    <row r="20" spans="1:23" ht="27.75" customHeight="1" x14ac:dyDescent="0.2">
      <c r="A20" s="5150" t="s">
        <v>129</v>
      </c>
      <c r="B20" s="5151">
        <f>[4]Axochiapan!B10</f>
        <v>1066215.8599999999</v>
      </c>
      <c r="C20" s="5151"/>
      <c r="D20" s="5152">
        <f t="shared" ref="D20:H20" si="4">D27</f>
        <v>1</v>
      </c>
      <c r="E20" s="5152"/>
      <c r="F20" s="5152">
        <f t="shared" si="4"/>
        <v>1</v>
      </c>
      <c r="G20" s="5152"/>
      <c r="H20" s="5153" t="str">
        <f t="shared" si="4"/>
        <v>Impacto regional</v>
      </c>
      <c r="I20" s="5153"/>
      <c r="J20" s="5151">
        <f>[4]Axochiapan!F10</f>
        <v>7189634.6600000001</v>
      </c>
      <c r="K20" s="5151"/>
      <c r="L20" s="5170">
        <f>[4]Axochiapan!G10</f>
        <v>2</v>
      </c>
      <c r="M20" s="5170"/>
      <c r="N20" s="5170">
        <f>[4]Axochiapan!H10</f>
        <v>4</v>
      </c>
      <c r="O20" s="5170"/>
      <c r="P20" s="5153">
        <f>[4]Axochiapan!I10</f>
        <v>737</v>
      </c>
      <c r="Q20" s="5153"/>
      <c r="R20" s="5151">
        <v>0</v>
      </c>
      <c r="S20" s="5151"/>
      <c r="T20" s="5152">
        <v>0</v>
      </c>
      <c r="U20" s="5152"/>
      <c r="V20" s="5152">
        <v>0</v>
      </c>
      <c r="W20" s="5167"/>
    </row>
    <row r="21" spans="1:23" x14ac:dyDescent="0.2">
      <c r="A21" s="4756" t="s">
        <v>305</v>
      </c>
      <c r="B21" s="4849">
        <f t="shared" ref="B21:N21" si="5">SUM(B22:B28)</f>
        <v>12592854.710000001</v>
      </c>
      <c r="C21" s="4849"/>
      <c r="D21" s="4850">
        <f t="shared" si="5"/>
        <v>3</v>
      </c>
      <c r="E21" s="4850"/>
      <c r="F21" s="4850">
        <f t="shared" si="5"/>
        <v>3</v>
      </c>
      <c r="G21" s="4850"/>
      <c r="H21" s="4851">
        <f t="shared" si="5"/>
        <v>34500</v>
      </c>
      <c r="I21" s="4851"/>
      <c r="J21" s="4849">
        <f t="shared" si="5"/>
        <v>49536057.790000007</v>
      </c>
      <c r="K21" s="4849"/>
      <c r="L21" s="4850">
        <f t="shared" si="5"/>
        <v>16</v>
      </c>
      <c r="M21" s="4850"/>
      <c r="N21" s="4850">
        <f t="shared" si="5"/>
        <v>32</v>
      </c>
      <c r="O21" s="4850"/>
      <c r="P21" s="4851">
        <v>78866</v>
      </c>
      <c r="Q21" s="4851"/>
      <c r="R21" s="4849">
        <f>SUM(R22:R28)</f>
        <v>0</v>
      </c>
      <c r="S21" s="4849"/>
      <c r="T21" s="4850">
        <f>SUM(T22:T28)</f>
        <v>0</v>
      </c>
      <c r="U21" s="4850"/>
      <c r="V21" s="4850">
        <f>SUM(V22:V28)</f>
        <v>0</v>
      </c>
      <c r="W21" s="4859"/>
    </row>
    <row r="22" spans="1:23" x14ac:dyDescent="0.2">
      <c r="A22" s="5142" t="s">
        <v>4946</v>
      </c>
      <c r="B22" s="5143">
        <v>396392.36</v>
      </c>
      <c r="C22" s="5143"/>
      <c r="D22" s="5144">
        <v>1</v>
      </c>
      <c r="E22" s="5144"/>
      <c r="F22" s="5144">
        <v>1</v>
      </c>
      <c r="G22" s="5144"/>
      <c r="H22" s="5145">
        <v>4500</v>
      </c>
      <c r="I22" s="5145"/>
      <c r="J22" s="5143">
        <v>0</v>
      </c>
      <c r="K22" s="5143"/>
      <c r="L22" s="5144">
        <v>0</v>
      </c>
      <c r="M22" s="5144"/>
      <c r="N22" s="5158">
        <v>0</v>
      </c>
      <c r="O22" s="5158"/>
      <c r="P22" s="5145">
        <v>0</v>
      </c>
      <c r="Q22" s="5145"/>
      <c r="R22" s="5143">
        <v>0</v>
      </c>
      <c r="S22" s="5143"/>
      <c r="T22" s="5144">
        <v>0</v>
      </c>
      <c r="U22" s="5144"/>
      <c r="V22" s="5144">
        <v>0</v>
      </c>
      <c r="W22" s="5166"/>
    </row>
    <row r="23" spans="1:23" ht="25.5" x14ac:dyDescent="0.2">
      <c r="A23" s="4742" t="s">
        <v>4945</v>
      </c>
      <c r="B23" s="5147">
        <v>0</v>
      </c>
      <c r="C23" s="5147"/>
      <c r="D23" s="5148">
        <v>0</v>
      </c>
      <c r="E23" s="5148"/>
      <c r="F23" s="5148">
        <v>0</v>
      </c>
      <c r="G23" s="5148"/>
      <c r="H23" s="5149">
        <v>0</v>
      </c>
      <c r="I23" s="5149"/>
      <c r="J23" s="5147">
        <v>1391125.76</v>
      </c>
      <c r="K23" s="5147"/>
      <c r="L23" s="5148">
        <v>1</v>
      </c>
      <c r="M23" s="5148"/>
      <c r="N23" s="5148">
        <v>1</v>
      </c>
      <c r="O23" s="5148"/>
      <c r="P23" s="5149">
        <v>400</v>
      </c>
      <c r="Q23" s="5149"/>
      <c r="R23" s="5147">
        <v>0</v>
      </c>
      <c r="S23" s="5147"/>
      <c r="T23" s="5148">
        <v>0</v>
      </c>
      <c r="U23" s="5148"/>
      <c r="V23" s="5148">
        <v>0</v>
      </c>
      <c r="W23" s="4866"/>
    </row>
    <row r="24" spans="1:23" x14ac:dyDescent="0.2">
      <c r="A24" s="4742" t="s">
        <v>103</v>
      </c>
      <c r="B24" s="5147">
        <v>4476081.05</v>
      </c>
      <c r="C24" s="5147"/>
      <c r="D24" s="5148">
        <v>1</v>
      </c>
      <c r="E24" s="5148"/>
      <c r="F24" s="5148">
        <v>1</v>
      </c>
      <c r="G24" s="5148"/>
      <c r="H24" s="5149">
        <v>30000</v>
      </c>
      <c r="I24" s="5149"/>
      <c r="J24" s="5147">
        <v>0</v>
      </c>
      <c r="K24" s="5147"/>
      <c r="L24" s="5148">
        <v>0</v>
      </c>
      <c r="M24" s="5148"/>
      <c r="N24" s="5159">
        <v>0</v>
      </c>
      <c r="O24" s="5159"/>
      <c r="P24" s="5149">
        <v>0</v>
      </c>
      <c r="Q24" s="5149"/>
      <c r="R24" s="5147">
        <v>0</v>
      </c>
      <c r="S24" s="5147"/>
      <c r="T24" s="5148">
        <v>0</v>
      </c>
      <c r="U24" s="5148"/>
      <c r="V24" s="5148">
        <v>0</v>
      </c>
      <c r="W24" s="4866"/>
    </row>
    <row r="25" spans="1:23" x14ac:dyDescent="0.2">
      <c r="A25" s="4742" t="s">
        <v>2377</v>
      </c>
      <c r="B25" s="5147">
        <v>0</v>
      </c>
      <c r="C25" s="5147"/>
      <c r="D25" s="5148">
        <v>0</v>
      </c>
      <c r="E25" s="5148"/>
      <c r="F25" s="5148">
        <v>0</v>
      </c>
      <c r="G25" s="5148"/>
      <c r="H25" s="5149">
        <v>0</v>
      </c>
      <c r="I25" s="5149"/>
      <c r="J25" s="5147">
        <v>1745847.2</v>
      </c>
      <c r="K25" s="5147"/>
      <c r="L25" s="5148">
        <v>1</v>
      </c>
      <c r="M25" s="5148"/>
      <c r="N25" s="5148">
        <v>1</v>
      </c>
      <c r="O25" s="5148"/>
      <c r="P25" s="5149">
        <v>234</v>
      </c>
      <c r="Q25" s="5149"/>
      <c r="R25" s="5147">
        <v>0</v>
      </c>
      <c r="S25" s="5147"/>
      <c r="T25" s="5148">
        <v>0</v>
      </c>
      <c r="U25" s="5148"/>
      <c r="V25" s="5148">
        <v>0</v>
      </c>
      <c r="W25" s="4866"/>
    </row>
    <row r="26" spans="1:23" x14ac:dyDescent="0.2">
      <c r="A26" s="4742" t="s">
        <v>109</v>
      </c>
      <c r="B26" s="5147">
        <v>0</v>
      </c>
      <c r="C26" s="5147"/>
      <c r="D26" s="5148">
        <v>0</v>
      </c>
      <c r="E26" s="5148"/>
      <c r="F26" s="5148">
        <v>0</v>
      </c>
      <c r="G26" s="5148"/>
      <c r="H26" s="5149">
        <v>0</v>
      </c>
      <c r="I26" s="5149"/>
      <c r="J26" s="5147">
        <v>5155718.7100000009</v>
      </c>
      <c r="K26" s="5147"/>
      <c r="L26" s="5148">
        <v>7</v>
      </c>
      <c r="M26" s="5148"/>
      <c r="N26" s="5148">
        <v>7</v>
      </c>
      <c r="O26" s="5148"/>
      <c r="P26" s="5149">
        <v>2410</v>
      </c>
      <c r="Q26" s="5149"/>
      <c r="R26" s="5147">
        <v>0</v>
      </c>
      <c r="S26" s="5147"/>
      <c r="T26" s="5148">
        <v>0</v>
      </c>
      <c r="U26" s="5148"/>
      <c r="V26" s="5148">
        <v>0</v>
      </c>
      <c r="W26" s="4866"/>
    </row>
    <row r="27" spans="1:23" ht="26.25" customHeight="1" x14ac:dyDescent="0.2">
      <c r="A27" s="4742" t="s">
        <v>104</v>
      </c>
      <c r="B27" s="5147">
        <v>1800000</v>
      </c>
      <c r="C27" s="5147"/>
      <c r="D27" s="5148">
        <v>1</v>
      </c>
      <c r="E27" s="5148"/>
      <c r="F27" s="5148">
        <v>1</v>
      </c>
      <c r="G27" s="5148"/>
      <c r="H27" s="5149" t="s">
        <v>916</v>
      </c>
      <c r="I27" s="5149"/>
      <c r="J27" s="5147">
        <v>19100000</v>
      </c>
      <c r="K27" s="5147"/>
      <c r="L27" s="5148">
        <v>1</v>
      </c>
      <c r="M27" s="5148"/>
      <c r="N27" s="5148">
        <v>1</v>
      </c>
      <c r="O27" s="5148"/>
      <c r="P27" s="5149">
        <v>78866</v>
      </c>
      <c r="Q27" s="5149"/>
      <c r="R27" s="5147">
        <v>0</v>
      </c>
      <c r="S27" s="5147"/>
      <c r="T27" s="5148">
        <v>0</v>
      </c>
      <c r="U27" s="5148"/>
      <c r="V27" s="5148">
        <v>0</v>
      </c>
      <c r="W27" s="4866"/>
    </row>
    <row r="28" spans="1:23" x14ac:dyDescent="0.2">
      <c r="A28" s="5150" t="s">
        <v>129</v>
      </c>
      <c r="B28" s="5151">
        <f>[4]Ayala!B13</f>
        <v>5920381.2999999998</v>
      </c>
      <c r="C28" s="5151"/>
      <c r="D28" s="5152">
        <f t="shared" ref="D28:H28" si="6">D35</f>
        <v>0</v>
      </c>
      <c r="E28" s="5152"/>
      <c r="F28" s="5152">
        <f t="shared" si="6"/>
        <v>0</v>
      </c>
      <c r="G28" s="5152"/>
      <c r="H28" s="5153">
        <f t="shared" si="6"/>
        <v>0</v>
      </c>
      <c r="I28" s="5153"/>
      <c r="J28" s="5151">
        <f>[4]Ayala!F13</f>
        <v>22143366.120000001</v>
      </c>
      <c r="K28" s="5151"/>
      <c r="L28" s="5170">
        <f>[4]Ayala!G13</f>
        <v>6</v>
      </c>
      <c r="M28" s="5170"/>
      <c r="N28" s="5170">
        <f>[4]Ayala!H13</f>
        <v>22</v>
      </c>
      <c r="O28" s="5170"/>
      <c r="P28" s="5153">
        <f>[4]Ayala!I13</f>
        <v>2277</v>
      </c>
      <c r="Q28" s="5153"/>
      <c r="R28" s="5151">
        <v>0</v>
      </c>
      <c r="S28" s="5151"/>
      <c r="T28" s="5152">
        <v>0</v>
      </c>
      <c r="U28" s="5152"/>
      <c r="V28" s="5152">
        <v>0</v>
      </c>
      <c r="W28" s="5167"/>
    </row>
    <row r="29" spans="1:23" x14ac:dyDescent="0.2">
      <c r="A29" s="4756" t="s">
        <v>323</v>
      </c>
      <c r="B29" s="4849">
        <f>SUM(B30:B33)</f>
        <v>4687337.6900000004</v>
      </c>
      <c r="C29" s="4849"/>
      <c r="D29" s="4850">
        <f>SUM(D30:D33)</f>
        <v>4</v>
      </c>
      <c r="E29" s="4850"/>
      <c r="F29" s="4850">
        <f>SUM(F30:F33)</f>
        <v>6</v>
      </c>
      <c r="G29" s="4850"/>
      <c r="H29" s="4851">
        <v>9471</v>
      </c>
      <c r="I29" s="4851"/>
      <c r="J29" s="4849">
        <f t="shared" ref="J29:V29" si="7">SUM(J30:J33)</f>
        <v>4556393.0999999996</v>
      </c>
      <c r="K29" s="4849"/>
      <c r="L29" s="4850">
        <f t="shared" si="7"/>
        <v>1</v>
      </c>
      <c r="M29" s="4850"/>
      <c r="N29" s="4850">
        <f t="shared" si="7"/>
        <v>2</v>
      </c>
      <c r="O29" s="4850"/>
      <c r="P29" s="4851">
        <f t="shared" si="7"/>
        <v>9471</v>
      </c>
      <c r="Q29" s="4851"/>
      <c r="R29" s="4849">
        <f t="shared" si="7"/>
        <v>2350000</v>
      </c>
      <c r="S29" s="4849"/>
      <c r="T29" s="4850">
        <f t="shared" si="7"/>
        <v>1</v>
      </c>
      <c r="U29" s="4850"/>
      <c r="V29" s="4850">
        <f t="shared" si="7"/>
        <v>1</v>
      </c>
      <c r="W29" s="4859"/>
    </row>
    <row r="30" spans="1:23" x14ac:dyDescent="0.2">
      <c r="A30" s="5142" t="s">
        <v>107</v>
      </c>
      <c r="B30" s="5143">
        <v>224564.33</v>
      </c>
      <c r="C30" s="5143"/>
      <c r="D30" s="5144">
        <v>1</v>
      </c>
      <c r="E30" s="5144"/>
      <c r="F30" s="5144">
        <v>1</v>
      </c>
      <c r="G30" s="5144"/>
      <c r="H30" s="5145">
        <v>891</v>
      </c>
      <c r="I30" s="5145"/>
      <c r="J30" s="5143">
        <v>0</v>
      </c>
      <c r="K30" s="5143"/>
      <c r="L30" s="5144">
        <v>0</v>
      </c>
      <c r="M30" s="5144"/>
      <c r="N30" s="5158">
        <v>0</v>
      </c>
      <c r="O30" s="5158"/>
      <c r="P30" s="5145">
        <v>0</v>
      </c>
      <c r="Q30" s="5145"/>
      <c r="R30" s="5143">
        <v>0</v>
      </c>
      <c r="S30" s="5143"/>
      <c r="T30" s="5144">
        <v>0</v>
      </c>
      <c r="U30" s="5144"/>
      <c r="V30" s="5144">
        <v>0</v>
      </c>
      <c r="W30" s="5166"/>
    </row>
    <row r="31" spans="1:23" ht="25.5" x14ac:dyDescent="0.2">
      <c r="A31" s="4742" t="s">
        <v>4945</v>
      </c>
      <c r="B31" s="5147">
        <v>0</v>
      </c>
      <c r="C31" s="5147"/>
      <c r="D31" s="5148">
        <v>0</v>
      </c>
      <c r="E31" s="5148"/>
      <c r="F31" s="5148">
        <v>0</v>
      </c>
      <c r="G31" s="5148"/>
      <c r="H31" s="5149">
        <v>0</v>
      </c>
      <c r="I31" s="5149"/>
      <c r="J31" s="5147">
        <v>356393.10000000003</v>
      </c>
      <c r="K31" s="5147"/>
      <c r="L31" s="5148">
        <v>0</v>
      </c>
      <c r="M31" s="5148"/>
      <c r="N31" s="5148">
        <v>1</v>
      </c>
      <c r="O31" s="5148"/>
      <c r="P31" s="5149" t="s">
        <v>2261</v>
      </c>
      <c r="Q31" s="5149"/>
      <c r="R31" s="5147">
        <v>2350000</v>
      </c>
      <c r="S31" s="5147"/>
      <c r="T31" s="5148">
        <v>1</v>
      </c>
      <c r="U31" s="5148"/>
      <c r="V31" s="5148">
        <v>1</v>
      </c>
      <c r="W31" s="4866"/>
    </row>
    <row r="32" spans="1:23" x14ac:dyDescent="0.2">
      <c r="A32" s="4742" t="s">
        <v>104</v>
      </c>
      <c r="B32" s="5147">
        <v>2580000</v>
      </c>
      <c r="C32" s="5147"/>
      <c r="D32" s="5148">
        <v>1</v>
      </c>
      <c r="E32" s="5148"/>
      <c r="F32" s="5148">
        <v>1</v>
      </c>
      <c r="G32" s="5148"/>
      <c r="H32" s="5149">
        <v>9471</v>
      </c>
      <c r="I32" s="5149"/>
      <c r="J32" s="5147">
        <v>4200000</v>
      </c>
      <c r="K32" s="5147"/>
      <c r="L32" s="5148">
        <v>1</v>
      </c>
      <c r="M32" s="5148"/>
      <c r="N32" s="5148">
        <v>1</v>
      </c>
      <c r="O32" s="5148"/>
      <c r="P32" s="5149">
        <v>9471</v>
      </c>
      <c r="Q32" s="5149"/>
      <c r="R32" s="5147">
        <v>0</v>
      </c>
      <c r="S32" s="5147"/>
      <c r="T32" s="5148">
        <v>0</v>
      </c>
      <c r="U32" s="5148"/>
      <c r="V32" s="5148">
        <v>0</v>
      </c>
      <c r="W32" s="4866"/>
    </row>
    <row r="33" spans="1:23" ht="15.75" customHeight="1" x14ac:dyDescent="0.2">
      <c r="A33" s="5150" t="s">
        <v>129</v>
      </c>
      <c r="B33" s="5151">
        <f>'[4]Coatlán del Río'!B10</f>
        <v>1882773.36</v>
      </c>
      <c r="C33" s="5151"/>
      <c r="D33" s="5152">
        <f>'[4]Coatlán del Río'!C10</f>
        <v>2</v>
      </c>
      <c r="E33" s="5152"/>
      <c r="F33" s="5152">
        <f>'[4]Coatlán del Río'!D10</f>
        <v>4</v>
      </c>
      <c r="G33" s="5152"/>
      <c r="H33" s="5153">
        <f>'[4]Coatlán del Río'!E10</f>
        <v>368</v>
      </c>
      <c r="I33" s="5153"/>
      <c r="J33" s="5151">
        <f t="shared" ref="J33:V33" si="8">J40</f>
        <v>0</v>
      </c>
      <c r="K33" s="5151"/>
      <c r="L33" s="5152">
        <f t="shared" si="8"/>
        <v>0</v>
      </c>
      <c r="M33" s="5152"/>
      <c r="N33" s="5152">
        <f t="shared" si="8"/>
        <v>0</v>
      </c>
      <c r="O33" s="5152"/>
      <c r="P33" s="5153">
        <f t="shared" si="8"/>
        <v>0</v>
      </c>
      <c r="Q33" s="5153"/>
      <c r="R33" s="5151">
        <f t="shared" si="8"/>
        <v>0</v>
      </c>
      <c r="S33" s="5151"/>
      <c r="T33" s="5152">
        <f t="shared" si="8"/>
        <v>0</v>
      </c>
      <c r="U33" s="5152"/>
      <c r="V33" s="5152">
        <f t="shared" si="8"/>
        <v>0</v>
      </c>
      <c r="W33" s="5167"/>
    </row>
    <row r="34" spans="1:23" x14ac:dyDescent="0.2">
      <c r="A34" s="4742"/>
      <c r="B34" s="4743"/>
      <c r="C34" s="4743"/>
      <c r="D34" s="4744"/>
      <c r="E34" s="4744"/>
      <c r="F34" s="4744"/>
      <c r="G34" s="4744"/>
      <c r="H34" s="4744"/>
      <c r="I34" s="4744"/>
      <c r="J34" s="4743"/>
      <c r="K34" s="4743"/>
      <c r="L34" s="4744"/>
      <c r="M34" s="4744"/>
      <c r="N34" s="4744"/>
      <c r="O34" s="4744"/>
      <c r="P34" s="4744"/>
      <c r="Q34" s="4744"/>
      <c r="R34" s="4743"/>
      <c r="S34" s="4743"/>
      <c r="T34" s="4744"/>
      <c r="U34" s="4744"/>
      <c r="V34" s="4744"/>
      <c r="W34" s="2375"/>
    </row>
    <row r="35" spans="1:23" x14ac:dyDescent="0.2">
      <c r="A35" s="4742"/>
      <c r="B35" s="4743"/>
      <c r="C35" s="4743"/>
      <c r="D35" s="4744"/>
      <c r="E35" s="4744"/>
      <c r="F35" s="4744"/>
      <c r="G35" s="4744"/>
      <c r="H35" s="4744"/>
      <c r="I35" s="4744"/>
      <c r="J35" s="4743"/>
      <c r="K35" s="4743"/>
      <c r="L35" s="4744"/>
      <c r="M35" s="4744"/>
      <c r="N35" s="4744"/>
      <c r="O35" s="4744"/>
      <c r="P35" s="4744"/>
      <c r="Q35" s="4744"/>
      <c r="R35" s="4743"/>
      <c r="S35" s="4743"/>
      <c r="T35" s="4744"/>
      <c r="U35" s="4744"/>
      <c r="V35" s="4744"/>
      <c r="W35" s="2375"/>
    </row>
    <row r="36" spans="1:23" x14ac:dyDescent="0.2">
      <c r="A36" s="4745" t="s">
        <v>2599</v>
      </c>
      <c r="B36" s="4743"/>
      <c r="C36" s="4743"/>
      <c r="D36" s="4744"/>
      <c r="E36" s="4744"/>
      <c r="F36" s="4744"/>
      <c r="G36" s="4744"/>
      <c r="H36" s="4744"/>
      <c r="I36" s="4744"/>
      <c r="J36" s="4743"/>
      <c r="K36" s="4743"/>
      <c r="L36" s="4744"/>
      <c r="M36" s="4744"/>
      <c r="N36" s="4744"/>
      <c r="O36" s="4744"/>
      <c r="P36" s="4744"/>
      <c r="Q36" s="4744"/>
      <c r="R36" s="4743"/>
      <c r="S36" s="4743"/>
      <c r="T36" s="4744"/>
      <c r="U36" s="4744"/>
      <c r="V36" s="4744"/>
      <c r="W36" s="2375"/>
    </row>
    <row r="37" spans="1:23" x14ac:dyDescent="0.2">
      <c r="A37" s="4742"/>
      <c r="B37" s="4743"/>
      <c r="C37" s="4743"/>
      <c r="D37" s="4744"/>
      <c r="E37" s="4744"/>
      <c r="F37" s="4744"/>
      <c r="G37" s="4744"/>
      <c r="H37" s="4744"/>
      <c r="I37" s="4744"/>
      <c r="J37" s="4743"/>
      <c r="K37" s="4743"/>
      <c r="L37" s="4744"/>
      <c r="M37" s="4744"/>
      <c r="N37" s="4744"/>
      <c r="O37" s="4744"/>
      <c r="P37" s="4744"/>
      <c r="Q37" s="4744"/>
      <c r="R37" s="4743"/>
      <c r="S37" s="4743"/>
      <c r="T37" s="4744"/>
      <c r="U37" s="4744"/>
      <c r="V37" s="4744"/>
      <c r="W37" s="2375"/>
    </row>
    <row r="38" spans="1:23" x14ac:dyDescent="0.2">
      <c r="A38" s="4742"/>
      <c r="B38" s="4743"/>
      <c r="C38" s="4743"/>
      <c r="D38" s="4744"/>
      <c r="E38" s="4744"/>
      <c r="F38" s="4744"/>
      <c r="G38" s="4744"/>
      <c r="H38" s="4744"/>
      <c r="I38" s="4744"/>
      <c r="J38" s="4743"/>
      <c r="K38" s="4743"/>
      <c r="L38" s="4744"/>
      <c r="M38" s="4744"/>
      <c r="N38" s="4744"/>
      <c r="O38" s="4744"/>
      <c r="P38" s="4744"/>
      <c r="Q38" s="4744"/>
      <c r="R38" s="4743"/>
      <c r="S38" s="4743"/>
      <c r="T38" s="4744"/>
      <c r="U38" s="4744"/>
      <c r="V38" s="4744"/>
      <c r="W38" s="2375"/>
    </row>
    <row r="39" spans="1:23" x14ac:dyDescent="0.2">
      <c r="A39" s="4742"/>
      <c r="B39" s="4743"/>
      <c r="C39" s="4743"/>
      <c r="D39" s="4744"/>
      <c r="E39" s="4744"/>
      <c r="F39" s="4744"/>
      <c r="G39" s="4744"/>
      <c r="H39" s="4744"/>
      <c r="I39" s="4744"/>
      <c r="J39" s="4743"/>
      <c r="K39" s="4743"/>
      <c r="L39" s="4744"/>
      <c r="M39" s="4744"/>
      <c r="N39" s="4744"/>
      <c r="O39" s="4744"/>
      <c r="P39" s="4744"/>
      <c r="Q39" s="4744"/>
      <c r="R39" s="4743"/>
      <c r="S39" s="4743"/>
      <c r="T39" s="4744"/>
      <c r="U39" s="4744"/>
      <c r="V39" s="4744"/>
      <c r="W39" s="2375"/>
    </row>
    <row r="40" spans="1:23" x14ac:dyDescent="0.2">
      <c r="A40" s="4742"/>
      <c r="B40" s="4743"/>
      <c r="C40" s="4743"/>
      <c r="D40" s="4744"/>
      <c r="E40" s="4744"/>
      <c r="F40" s="4744"/>
      <c r="G40" s="4744"/>
      <c r="H40" s="4744"/>
      <c r="I40" s="4744"/>
      <c r="J40" s="4743"/>
      <c r="K40" s="4743"/>
      <c r="L40" s="4744"/>
      <c r="M40" s="4744"/>
      <c r="N40" s="4744"/>
      <c r="O40" s="4744"/>
      <c r="P40" s="4744"/>
      <c r="Q40" s="4744"/>
      <c r="R40" s="4743"/>
      <c r="S40" s="4743"/>
      <c r="T40" s="4744"/>
      <c r="U40" s="4744"/>
      <c r="V40" s="4744"/>
      <c r="W40" s="2375"/>
    </row>
    <row r="41" spans="1:23" x14ac:dyDescent="0.2">
      <c r="A41" s="4742"/>
      <c r="B41" s="4743"/>
      <c r="C41" s="4743"/>
      <c r="D41" s="4744"/>
      <c r="E41" s="4744"/>
      <c r="F41" s="4744"/>
      <c r="G41" s="4744"/>
      <c r="H41" s="4744"/>
      <c r="I41" s="4744"/>
      <c r="J41" s="4743"/>
      <c r="K41" s="4743"/>
      <c r="L41" s="4744"/>
      <c r="M41" s="4744"/>
      <c r="N41" s="4744"/>
      <c r="O41" s="4744"/>
      <c r="P41" s="4744"/>
      <c r="Q41" s="4744"/>
      <c r="R41" s="4743"/>
      <c r="S41" s="4743"/>
      <c r="T41" s="4744"/>
      <c r="U41" s="4744"/>
      <c r="V41" s="4744"/>
      <c r="W41" s="2375"/>
    </row>
    <row r="42" spans="1:23" x14ac:dyDescent="0.2">
      <c r="A42" s="4742"/>
      <c r="B42" s="4743"/>
      <c r="C42" s="4743"/>
      <c r="D42" s="4744"/>
      <c r="E42" s="4744"/>
      <c r="F42" s="4744"/>
      <c r="G42" s="4744"/>
      <c r="H42" s="4744"/>
      <c r="I42" s="4744"/>
      <c r="J42" s="4743"/>
      <c r="K42" s="4743"/>
      <c r="L42" s="4744"/>
      <c r="M42" s="4744"/>
      <c r="N42" s="4744"/>
      <c r="O42" s="4744"/>
      <c r="P42" s="4744"/>
      <c r="Q42" s="4744"/>
      <c r="R42" s="4743"/>
      <c r="S42" s="4743"/>
      <c r="T42" s="4744"/>
      <c r="U42" s="4744"/>
      <c r="V42" s="4744"/>
      <c r="W42" s="2375"/>
    </row>
    <row r="43" spans="1:23" hidden="1" x14ac:dyDescent="0.2">
      <c r="A43" s="4742"/>
      <c r="B43" s="4743"/>
      <c r="C43" s="4743"/>
      <c r="D43" s="4744"/>
      <c r="E43" s="4744"/>
      <c r="F43" s="4744"/>
      <c r="G43" s="4744"/>
      <c r="H43" s="4744"/>
      <c r="I43" s="4744"/>
      <c r="J43" s="4743"/>
      <c r="K43" s="4743"/>
      <c r="L43" s="4744"/>
      <c r="M43" s="4744"/>
      <c r="N43" s="4744"/>
      <c r="O43" s="4744"/>
      <c r="P43" s="4744"/>
      <c r="Q43" s="4744"/>
      <c r="R43" s="4743"/>
      <c r="S43" s="4743"/>
      <c r="T43" s="4744"/>
      <c r="U43" s="4744"/>
      <c r="V43" s="4744"/>
      <c r="W43" s="2375"/>
    </row>
    <row r="44" spans="1:23" hidden="1" x14ac:dyDescent="0.2">
      <c r="A44" s="4742"/>
      <c r="B44" s="4743"/>
      <c r="C44" s="4743"/>
      <c r="D44" s="4744"/>
      <c r="E44" s="4744"/>
      <c r="F44" s="4744"/>
      <c r="G44" s="4744"/>
      <c r="H44" s="4744"/>
      <c r="I44" s="4744"/>
      <c r="J44" s="4743"/>
      <c r="K44" s="4743"/>
      <c r="L44" s="4744"/>
      <c r="M44" s="4744"/>
      <c r="N44" s="4744"/>
      <c r="O44" s="4744"/>
      <c r="P44" s="4744"/>
      <c r="Q44" s="4744"/>
      <c r="R44" s="4743"/>
      <c r="S44" s="4743"/>
      <c r="T44" s="4744"/>
      <c r="U44" s="4744"/>
      <c r="V44" s="4744"/>
      <c r="W44" s="2375"/>
    </row>
    <row r="45" spans="1:23" hidden="1" x14ac:dyDescent="0.2">
      <c r="A45" s="4742"/>
      <c r="B45" s="4743"/>
      <c r="C45" s="4743"/>
      <c r="D45" s="4744"/>
      <c r="E45" s="4744"/>
      <c r="F45" s="4744"/>
      <c r="G45" s="4744"/>
      <c r="H45" s="4744"/>
      <c r="I45" s="4744"/>
      <c r="J45" s="4743"/>
      <c r="K45" s="4743"/>
      <c r="L45" s="4744"/>
      <c r="M45" s="4744"/>
      <c r="N45" s="4744"/>
      <c r="O45" s="4744"/>
      <c r="P45" s="4744"/>
      <c r="Q45" s="4744"/>
      <c r="R45" s="4743"/>
      <c r="S45" s="4743"/>
      <c r="T45" s="4744"/>
      <c r="U45" s="4744"/>
      <c r="V45" s="4744"/>
      <c r="W45" s="2375"/>
    </row>
    <row r="46" spans="1:23" hidden="1" x14ac:dyDescent="0.2">
      <c r="A46" s="4742"/>
      <c r="B46" s="4743"/>
      <c r="C46" s="4743"/>
      <c r="D46" s="4744"/>
      <c r="E46" s="4744"/>
      <c r="F46" s="4744"/>
      <c r="G46" s="4744"/>
      <c r="H46" s="4744"/>
      <c r="I46" s="4744"/>
      <c r="J46" s="4743"/>
      <c r="K46" s="4743"/>
      <c r="L46" s="4744"/>
      <c r="M46" s="4744"/>
      <c r="N46" s="4744"/>
      <c r="O46" s="4744"/>
      <c r="P46" s="4744"/>
      <c r="Q46" s="4744"/>
      <c r="R46" s="4743"/>
      <c r="S46" s="4743"/>
      <c r="T46" s="4744"/>
      <c r="U46" s="4744"/>
      <c r="V46" s="4744"/>
      <c r="W46" s="2375"/>
    </row>
    <row r="47" spans="1:23" hidden="1" x14ac:dyDescent="0.2">
      <c r="A47" s="4742"/>
      <c r="B47" s="4743"/>
      <c r="C47" s="4743"/>
      <c r="D47" s="4744"/>
      <c r="E47" s="4744"/>
      <c r="F47" s="4744"/>
      <c r="G47" s="4744"/>
      <c r="H47" s="4744"/>
      <c r="I47" s="4744"/>
      <c r="J47" s="4743"/>
      <c r="K47" s="4743"/>
      <c r="L47" s="4744"/>
      <c r="M47" s="4744"/>
      <c r="N47" s="4744"/>
      <c r="O47" s="4744"/>
      <c r="P47" s="4744"/>
      <c r="Q47" s="4744"/>
      <c r="R47" s="4743"/>
      <c r="S47" s="4743"/>
      <c r="T47" s="4744"/>
      <c r="U47" s="4744"/>
      <c r="V47" s="4744"/>
      <c r="W47" s="2375"/>
    </row>
    <row r="48" spans="1:23" hidden="1" x14ac:dyDescent="0.2">
      <c r="A48" s="5028"/>
      <c r="B48" s="5029"/>
      <c r="C48" s="5029"/>
      <c r="D48" s="5029"/>
      <c r="E48" s="5029"/>
      <c r="F48" s="5030"/>
      <c r="G48" s="5030"/>
      <c r="H48" s="5029"/>
      <c r="I48" s="5029"/>
      <c r="J48" s="5031"/>
      <c r="K48" s="5031"/>
      <c r="L48" s="5031"/>
      <c r="M48" s="5031"/>
      <c r="N48" s="5031"/>
      <c r="O48" s="5031"/>
      <c r="P48" s="5031"/>
      <c r="Q48" s="5031"/>
      <c r="R48" s="5031"/>
      <c r="S48" s="5031"/>
      <c r="T48" s="5031"/>
      <c r="U48" s="5031"/>
      <c r="V48" s="5031"/>
      <c r="W48" s="2375"/>
    </row>
    <row r="49" spans="1:23" hidden="1" x14ac:dyDescent="0.2">
      <c r="A49" s="5028"/>
      <c r="B49" s="4860"/>
      <c r="C49" s="4861"/>
      <c r="D49" s="4860"/>
      <c r="E49" s="4861"/>
      <c r="F49" s="4862"/>
      <c r="G49" s="4863"/>
      <c r="H49" s="4860"/>
      <c r="I49" s="4861"/>
      <c r="J49" s="4864"/>
      <c r="K49" s="4865"/>
      <c r="L49" s="4864"/>
      <c r="M49" s="4865"/>
      <c r="N49" s="4864"/>
      <c r="O49" s="4865"/>
      <c r="P49" s="4864"/>
      <c r="Q49" s="4865"/>
      <c r="R49" s="4864"/>
      <c r="S49" s="4865"/>
      <c r="T49" s="4864"/>
      <c r="U49" s="4865"/>
      <c r="V49" s="4864"/>
      <c r="W49" s="2375"/>
    </row>
    <row r="50" spans="1:23" hidden="1" x14ac:dyDescent="0.2">
      <c r="A50" s="5028"/>
      <c r="B50" s="4860"/>
      <c r="C50" s="4861"/>
      <c r="D50" s="4860"/>
      <c r="E50" s="4861"/>
      <c r="F50" s="4862"/>
      <c r="G50" s="4863"/>
      <c r="H50" s="4860"/>
      <c r="I50" s="4861"/>
      <c r="J50" s="4864"/>
      <c r="K50" s="4865"/>
      <c r="L50" s="4864"/>
      <c r="M50" s="4865"/>
      <c r="N50" s="4864"/>
      <c r="O50" s="4865"/>
      <c r="P50" s="4864"/>
      <c r="Q50" s="4865"/>
      <c r="R50" s="4864"/>
      <c r="S50" s="4865"/>
      <c r="T50" s="4864"/>
      <c r="U50" s="4865"/>
      <c r="V50" s="4864"/>
      <c r="W50" s="2375"/>
    </row>
    <row r="51" spans="1:23" hidden="1" x14ac:dyDescent="0.2">
      <c r="A51" s="4879"/>
      <c r="B51" s="5032"/>
      <c r="C51" s="5033"/>
      <c r="D51" s="5032"/>
      <c r="E51" s="5033"/>
      <c r="F51" s="5032"/>
      <c r="G51" s="5033"/>
      <c r="H51" s="5032"/>
      <c r="I51" s="5033"/>
      <c r="J51" s="5032"/>
      <c r="K51" s="5033"/>
      <c r="L51" s="5032"/>
      <c r="M51" s="5033"/>
      <c r="N51" s="5032"/>
      <c r="O51" s="5033"/>
      <c r="P51" s="5032"/>
      <c r="Q51" s="5033"/>
      <c r="R51" s="5032"/>
      <c r="S51" s="5033"/>
      <c r="T51" s="5032"/>
      <c r="U51" s="5033"/>
      <c r="V51" s="5032"/>
      <c r="W51" s="2375"/>
    </row>
    <row r="52" spans="1:23" hidden="1" x14ac:dyDescent="0.2">
      <c r="A52" s="4879"/>
      <c r="B52" s="5032"/>
      <c r="C52" s="5033"/>
      <c r="D52" s="5032"/>
      <c r="E52" s="5033"/>
      <c r="F52" s="5032"/>
      <c r="G52" s="5033"/>
      <c r="H52" s="5032"/>
      <c r="I52" s="5033"/>
      <c r="J52" s="5032"/>
      <c r="K52" s="5033"/>
      <c r="L52" s="5032"/>
      <c r="M52" s="5033"/>
      <c r="N52" s="5032"/>
      <c r="O52" s="5033"/>
      <c r="P52" s="5032"/>
      <c r="Q52" s="5033"/>
      <c r="R52" s="5032"/>
      <c r="S52" s="5033"/>
      <c r="T52" s="5032"/>
      <c r="U52" s="5033"/>
      <c r="V52" s="5032"/>
      <c r="W52" s="2375"/>
    </row>
    <row r="53" spans="1:23" hidden="1" x14ac:dyDescent="0.2">
      <c r="A53" s="4879"/>
      <c r="B53" s="5032"/>
      <c r="C53" s="5033"/>
      <c r="D53" s="5032"/>
      <c r="E53" s="5033"/>
      <c r="F53" s="5032"/>
      <c r="G53" s="5033"/>
      <c r="H53" s="5032"/>
      <c r="I53" s="5033"/>
      <c r="J53" s="5032"/>
      <c r="K53" s="5033"/>
      <c r="L53" s="5032"/>
      <c r="M53" s="5033"/>
      <c r="N53" s="5032"/>
      <c r="O53" s="5033"/>
      <c r="P53" s="5032"/>
      <c r="Q53" s="5033"/>
      <c r="R53" s="5032"/>
      <c r="S53" s="5033"/>
      <c r="T53" s="5032"/>
      <c r="U53" s="5033"/>
      <c r="V53" s="5032"/>
      <c r="W53" s="2375"/>
    </row>
    <row r="54" spans="1:23" ht="13.5" hidden="1" thickBot="1" x14ac:dyDescent="0.25">
      <c r="A54" s="4746" t="s">
        <v>129</v>
      </c>
      <c r="B54" s="4836">
        <f>SUM(B55:B57)</f>
        <v>1228484.73</v>
      </c>
      <c r="C54" s="4826"/>
      <c r="D54" s="4827">
        <f t="shared" ref="D54:V54" si="9">SUM(D55:D57)</f>
        <v>2</v>
      </c>
      <c r="E54" s="4845"/>
      <c r="F54" s="4827">
        <f t="shared" si="9"/>
        <v>4</v>
      </c>
      <c r="G54" s="4831"/>
      <c r="H54" s="4827">
        <f t="shared" si="9"/>
        <v>249</v>
      </c>
      <c r="I54" s="4831"/>
      <c r="J54" s="4836">
        <f t="shared" si="9"/>
        <v>7415430.4400000004</v>
      </c>
      <c r="K54" s="4826"/>
      <c r="L54" s="4827">
        <f t="shared" si="9"/>
        <v>5</v>
      </c>
      <c r="M54" s="4845"/>
      <c r="N54" s="4827">
        <f t="shared" si="9"/>
        <v>12</v>
      </c>
      <c r="O54" s="4831"/>
      <c r="P54" s="4827">
        <f t="shared" si="9"/>
        <v>1005</v>
      </c>
      <c r="Q54" s="4831"/>
      <c r="R54" s="4836">
        <f t="shared" si="9"/>
        <v>0</v>
      </c>
      <c r="S54" s="4826"/>
      <c r="T54" s="4827">
        <f t="shared" si="9"/>
        <v>0</v>
      </c>
      <c r="U54" s="4831"/>
      <c r="V54" s="4827">
        <f t="shared" si="9"/>
        <v>0</v>
      </c>
      <c r="W54" s="2375"/>
    </row>
    <row r="55" spans="1:23" hidden="1" x14ac:dyDescent="0.2">
      <c r="A55" s="4747" t="s">
        <v>4947</v>
      </c>
      <c r="B55" s="4837">
        <v>1228484.73</v>
      </c>
      <c r="C55" s="4748"/>
      <c r="D55" s="4828">
        <v>2</v>
      </c>
      <c r="E55" s="4846"/>
      <c r="F55" s="4828">
        <v>4</v>
      </c>
      <c r="G55" s="4832"/>
      <c r="H55" s="4828">
        <v>249</v>
      </c>
      <c r="I55" s="4832"/>
      <c r="J55" s="4840">
        <v>7335430.4400000004</v>
      </c>
      <c r="K55" s="4748"/>
      <c r="L55" s="4828">
        <v>5</v>
      </c>
      <c r="M55" s="4846"/>
      <c r="N55" s="4828">
        <v>11</v>
      </c>
      <c r="O55" s="4832"/>
      <c r="P55" s="4828">
        <v>1005</v>
      </c>
      <c r="Q55" s="4832"/>
      <c r="R55" s="4840">
        <v>0</v>
      </c>
      <c r="S55" s="4748"/>
      <c r="T55" s="4828">
        <v>0</v>
      </c>
      <c r="U55" s="4832"/>
      <c r="V55" s="4828">
        <v>0</v>
      </c>
      <c r="W55" s="2375"/>
    </row>
    <row r="56" spans="1:23" hidden="1" x14ac:dyDescent="0.2">
      <c r="A56" s="4747" t="s">
        <v>4948</v>
      </c>
      <c r="B56" s="4838">
        <v>0</v>
      </c>
      <c r="C56" s="4749"/>
      <c r="D56" s="4829">
        <v>0</v>
      </c>
      <c r="E56" s="4847"/>
      <c r="F56" s="4829">
        <v>0</v>
      </c>
      <c r="G56" s="4833"/>
      <c r="H56" s="4829">
        <v>0</v>
      </c>
      <c r="I56" s="4833"/>
      <c r="J56" s="4841">
        <v>80000</v>
      </c>
      <c r="K56" s="4749"/>
      <c r="L56" s="4829">
        <v>0</v>
      </c>
      <c r="M56" s="4847"/>
      <c r="N56" s="4829">
        <v>1</v>
      </c>
      <c r="O56" s="4833"/>
      <c r="P56" s="4829" t="s">
        <v>4425</v>
      </c>
      <c r="Q56" s="4833"/>
      <c r="R56" s="4841">
        <v>0</v>
      </c>
      <c r="S56" s="4749"/>
      <c r="T56" s="4829">
        <v>0</v>
      </c>
      <c r="U56" s="4833"/>
      <c r="V56" s="4829">
        <v>0</v>
      </c>
      <c r="W56" s="2375"/>
    </row>
    <row r="57" spans="1:23" ht="13.5" hidden="1" thickBot="1" x14ac:dyDescent="0.25">
      <c r="A57" s="4750" t="s">
        <v>4949</v>
      </c>
      <c r="B57" s="4839">
        <v>0</v>
      </c>
      <c r="C57" s="4751"/>
      <c r="D57" s="4830">
        <v>0</v>
      </c>
      <c r="E57" s="4848"/>
      <c r="F57" s="4830">
        <v>0</v>
      </c>
      <c r="G57" s="4834"/>
      <c r="H57" s="4830">
        <v>0</v>
      </c>
      <c r="I57" s="4834"/>
      <c r="J57" s="4842">
        <v>0</v>
      </c>
      <c r="K57" s="4751"/>
      <c r="L57" s="4830">
        <v>0</v>
      </c>
      <c r="M57" s="4848"/>
      <c r="N57" s="4830">
        <v>0</v>
      </c>
      <c r="O57" s="4834"/>
      <c r="P57" s="4830">
        <v>0</v>
      </c>
      <c r="Q57" s="4834"/>
      <c r="R57" s="4842">
        <v>0</v>
      </c>
      <c r="S57" s="4751"/>
      <c r="T57" s="4830">
        <v>0</v>
      </c>
      <c r="U57" s="4834"/>
      <c r="V57" s="4830">
        <v>0</v>
      </c>
      <c r="W57" s="2375"/>
    </row>
    <row r="58" spans="1:23" x14ac:dyDescent="0.2">
      <c r="A58" s="2314"/>
      <c r="B58" s="2376"/>
      <c r="C58" s="2374"/>
      <c r="D58" s="2376"/>
      <c r="E58" s="2374"/>
      <c r="F58" s="2376"/>
      <c r="G58" s="2374"/>
      <c r="H58" s="2376"/>
      <c r="I58" s="2374"/>
      <c r="J58" s="2376"/>
      <c r="K58" s="2374"/>
      <c r="L58" s="2376"/>
      <c r="M58" s="2374"/>
      <c r="N58" s="2376"/>
      <c r="O58" s="2374"/>
      <c r="P58" s="2376"/>
      <c r="Q58" s="2374"/>
      <c r="R58" s="2376"/>
      <c r="S58" s="2374"/>
      <c r="T58" s="2376"/>
      <c r="U58" s="2374"/>
      <c r="V58" s="2376"/>
      <c r="W58" s="2375"/>
    </row>
  </sheetData>
  <mergeCells count="16">
    <mergeCell ref="T7:U7"/>
    <mergeCell ref="V7:W7"/>
    <mergeCell ref="R6:W6"/>
    <mergeCell ref="B5:W5"/>
    <mergeCell ref="J6:O6"/>
    <mergeCell ref="B6:G6"/>
    <mergeCell ref="J7:K7"/>
    <mergeCell ref="L7:M7"/>
    <mergeCell ref="N7:O7"/>
    <mergeCell ref="P6:Q7"/>
    <mergeCell ref="R7:S7"/>
    <mergeCell ref="A5:A7"/>
    <mergeCell ref="B7:C7"/>
    <mergeCell ref="D7:E7"/>
    <mergeCell ref="F7:G7"/>
    <mergeCell ref="H6:I7"/>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&amp;L&amp;"Tahoma,Normal"302</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EB700B"/>
  </sheetPr>
  <dimension ref="A1:W57"/>
  <sheetViews>
    <sheetView showGridLines="0" view="pageBreakPreview" topLeftCell="A16" zoomScaleNormal="100" zoomScaleSheetLayoutView="100" workbookViewId="0">
      <selection activeCell="A10" sqref="A10"/>
    </sheetView>
  </sheetViews>
  <sheetFormatPr baseColWidth="10" defaultRowHeight="12.75" x14ac:dyDescent="0.2"/>
  <cols>
    <col min="1" max="1" width="28" customWidth="1"/>
    <col min="2" max="2" width="14.140625" style="1368" bestFit="1" customWidth="1"/>
    <col min="3" max="3" width="1.140625" style="4825" customWidth="1"/>
    <col min="4" max="4" width="5.28515625" style="1368" customWidth="1"/>
    <col min="5" max="5" width="2.42578125" style="4825" customWidth="1"/>
    <col min="6" max="6" width="6.5703125" style="1368" customWidth="1"/>
    <col min="7" max="7" width="3.28515625" style="4825" customWidth="1"/>
    <col min="8" max="8" width="9.5703125" style="1368" customWidth="1"/>
    <col min="9" max="9" width="4.140625" style="4825" customWidth="1"/>
    <col min="10" max="10" width="15.28515625" style="1368" bestFit="1" customWidth="1"/>
    <col min="11" max="11" width="1.5703125" style="4825" customWidth="1"/>
    <col min="12" max="12" width="5.5703125" style="1368" customWidth="1"/>
    <col min="13" max="13" width="2.140625" style="4825" customWidth="1"/>
    <col min="14" max="14" width="6.85546875" style="1368" customWidth="1"/>
    <col min="15" max="15" width="3.140625" style="4825" customWidth="1"/>
    <col min="16" max="16" width="11.42578125" style="1368"/>
    <col min="17" max="17" width="1.5703125" style="4825" customWidth="1"/>
    <col min="18" max="18" width="13" style="1368" bestFit="1" customWidth="1"/>
    <col min="19" max="19" width="1.5703125" style="4825" customWidth="1"/>
    <col min="20" max="20" width="5" style="1368" customWidth="1"/>
    <col min="21" max="21" width="2.5703125" style="4825" customWidth="1"/>
    <col min="22" max="22" width="5.7109375" style="1368" customWidth="1"/>
    <col min="23" max="23" width="3.5703125" style="2438" customWidth="1"/>
  </cols>
  <sheetData>
    <row r="1" spans="1:23" ht="15" x14ac:dyDescent="0.2">
      <c r="A1" s="4740" t="s">
        <v>4943</v>
      </c>
      <c r="B1" s="4740"/>
      <c r="C1" s="4843"/>
      <c r="D1" s="4740"/>
      <c r="E1" s="4843"/>
      <c r="F1" s="4740"/>
      <c r="G1" s="4843"/>
      <c r="H1" s="4740"/>
      <c r="I1" s="4843"/>
      <c r="J1" s="4740"/>
      <c r="K1" s="4843"/>
      <c r="L1" s="4740"/>
      <c r="M1" s="4843"/>
      <c r="N1" s="4740"/>
      <c r="O1" s="4843"/>
      <c r="P1" s="4740"/>
      <c r="Q1" s="4843"/>
      <c r="R1" s="4740"/>
      <c r="S1" s="4843"/>
      <c r="T1" s="4740"/>
      <c r="U1" s="4843"/>
      <c r="V1" s="2376"/>
      <c r="W1" s="4755" t="s">
        <v>5022</v>
      </c>
    </row>
    <row r="2" spans="1:23" ht="15" x14ac:dyDescent="0.2">
      <c r="A2" s="4741" t="s">
        <v>5369</v>
      </c>
      <c r="B2" s="4741"/>
      <c r="C2" s="4844"/>
      <c r="D2" s="4741"/>
      <c r="E2" s="4844"/>
      <c r="F2" s="4741"/>
      <c r="G2" s="4844"/>
      <c r="H2" s="4741"/>
      <c r="I2" s="4844"/>
      <c r="J2" s="4741"/>
      <c r="K2" s="4844"/>
      <c r="L2" s="4741"/>
      <c r="M2" s="4844"/>
      <c r="N2" s="4741"/>
      <c r="O2" s="4844"/>
      <c r="P2" s="4741"/>
      <c r="Q2" s="4844"/>
      <c r="R2" s="4741"/>
      <c r="S2" s="4844"/>
      <c r="T2" s="4741"/>
      <c r="U2" s="4844"/>
      <c r="V2" s="4741"/>
      <c r="W2" s="2375"/>
    </row>
    <row r="3" spans="1:23" ht="15" x14ac:dyDescent="0.2">
      <c r="A3" s="4741">
        <v>2013</v>
      </c>
      <c r="B3" s="4741"/>
      <c r="C3" s="4844"/>
      <c r="D3" s="4741"/>
      <c r="E3" s="4844"/>
      <c r="F3" s="4741"/>
      <c r="G3" s="4844"/>
      <c r="H3" s="4741"/>
      <c r="I3" s="4844"/>
      <c r="J3" s="4741"/>
      <c r="K3" s="4844"/>
      <c r="L3" s="4741"/>
      <c r="M3" s="4844"/>
      <c r="N3" s="4741"/>
      <c r="O3" s="4844"/>
      <c r="P3" s="4741"/>
      <c r="Q3" s="4844"/>
      <c r="R3" s="4741"/>
      <c r="S3" s="4844"/>
      <c r="T3" s="4741"/>
      <c r="U3" s="4844"/>
      <c r="V3" s="2376"/>
      <c r="W3" s="2375"/>
    </row>
    <row r="4" spans="1:23" ht="18" x14ac:dyDescent="0.2">
      <c r="A4" s="4852"/>
      <c r="B4" s="4853"/>
      <c r="C4" s="4854"/>
      <c r="D4" s="4853"/>
      <c r="E4" s="4854"/>
      <c r="F4" s="4855"/>
      <c r="G4" s="4856"/>
      <c r="H4" s="4853"/>
      <c r="I4" s="4854"/>
      <c r="J4" s="4857"/>
      <c r="K4" s="4858"/>
      <c r="L4" s="4857"/>
      <c r="M4" s="4858"/>
      <c r="N4" s="4857"/>
      <c r="O4" s="4858"/>
      <c r="P4" s="4857"/>
      <c r="Q4" s="4858"/>
      <c r="R4" s="4857"/>
      <c r="S4" s="4858"/>
      <c r="T4" s="4857"/>
      <c r="U4" s="4858"/>
      <c r="V4" s="4857"/>
      <c r="W4" s="2375"/>
    </row>
    <row r="5" spans="1:23" ht="12.75" customHeight="1" x14ac:dyDescent="0.2">
      <c r="A5" s="5869" t="s">
        <v>2912</v>
      </c>
      <c r="B5" s="5875" t="s">
        <v>4937</v>
      </c>
      <c r="C5" s="5875"/>
      <c r="D5" s="5875"/>
      <c r="E5" s="5875"/>
      <c r="F5" s="5875"/>
      <c r="G5" s="5875"/>
      <c r="H5" s="5875"/>
      <c r="I5" s="5875"/>
      <c r="J5" s="5875"/>
      <c r="K5" s="5875"/>
      <c r="L5" s="5875"/>
      <c r="M5" s="5875"/>
      <c r="N5" s="5875"/>
      <c r="O5" s="5875"/>
      <c r="P5" s="5875"/>
      <c r="Q5" s="5875"/>
      <c r="R5" s="5875"/>
      <c r="S5" s="5875"/>
      <c r="T5" s="5875"/>
      <c r="U5" s="5875"/>
      <c r="V5" s="5875"/>
      <c r="W5" s="5875"/>
    </row>
    <row r="6" spans="1:23" ht="12.75" customHeight="1" x14ac:dyDescent="0.2">
      <c r="A6" s="5870"/>
      <c r="B6" s="5866" t="s">
        <v>4939</v>
      </c>
      <c r="C6" s="5866"/>
      <c r="D6" s="5866"/>
      <c r="E6" s="5866"/>
      <c r="F6" s="5866"/>
      <c r="G6" s="5866"/>
      <c r="H6" s="5874" t="s">
        <v>20</v>
      </c>
      <c r="I6" s="5874"/>
      <c r="J6" s="5866" t="s">
        <v>5453</v>
      </c>
      <c r="K6" s="5866"/>
      <c r="L6" s="5866"/>
      <c r="M6" s="5866"/>
      <c r="N6" s="5866"/>
      <c r="O6" s="5866"/>
      <c r="P6" s="5874" t="s">
        <v>20</v>
      </c>
      <c r="Q6" s="5874"/>
      <c r="R6" s="5873" t="s">
        <v>4940</v>
      </c>
      <c r="S6" s="5873"/>
      <c r="T6" s="5873"/>
      <c r="U6" s="5873"/>
      <c r="V6" s="5873"/>
      <c r="W6" s="5873"/>
    </row>
    <row r="7" spans="1:23" ht="12.75" customHeight="1" x14ac:dyDescent="0.2">
      <c r="A7" s="5871"/>
      <c r="B7" s="5872" t="s">
        <v>4944</v>
      </c>
      <c r="C7" s="5872"/>
      <c r="D7" s="5873" t="s">
        <v>26</v>
      </c>
      <c r="E7" s="5873"/>
      <c r="F7" s="5873" t="s">
        <v>27</v>
      </c>
      <c r="G7" s="5873"/>
      <c r="H7" s="5866"/>
      <c r="I7" s="5866"/>
      <c r="J7" s="5872" t="s">
        <v>4944</v>
      </c>
      <c r="K7" s="5872"/>
      <c r="L7" s="5873" t="s">
        <v>26</v>
      </c>
      <c r="M7" s="5873"/>
      <c r="N7" s="5873" t="s">
        <v>27</v>
      </c>
      <c r="O7" s="5873"/>
      <c r="P7" s="5866"/>
      <c r="Q7" s="5866"/>
      <c r="R7" s="5876" t="s">
        <v>4944</v>
      </c>
      <c r="S7" s="5876"/>
      <c r="T7" s="5866" t="s">
        <v>26</v>
      </c>
      <c r="U7" s="5866"/>
      <c r="V7" s="5866" t="s">
        <v>27</v>
      </c>
      <c r="W7" s="5866"/>
    </row>
    <row r="8" spans="1:23" x14ac:dyDescent="0.2">
      <c r="A8" s="4756" t="s">
        <v>303</v>
      </c>
      <c r="B8" s="4849">
        <f t="shared" ref="B8:V8" si="0">SUM(B9:B21)</f>
        <v>68319062.730000004</v>
      </c>
      <c r="C8" s="4849"/>
      <c r="D8" s="4850">
        <f t="shared" si="0"/>
        <v>9</v>
      </c>
      <c r="E8" s="4850"/>
      <c r="F8" s="4850">
        <f t="shared" si="0"/>
        <v>21</v>
      </c>
      <c r="G8" s="4850"/>
      <c r="H8" s="4851">
        <f t="shared" si="0"/>
        <v>2843</v>
      </c>
      <c r="I8" s="4851"/>
      <c r="J8" s="4849">
        <f t="shared" si="0"/>
        <v>57372465.452999994</v>
      </c>
      <c r="K8" s="4849"/>
      <c r="L8" s="4850">
        <f t="shared" si="0"/>
        <v>50</v>
      </c>
      <c r="M8" s="4850"/>
      <c r="N8" s="4850">
        <f t="shared" si="0"/>
        <v>55</v>
      </c>
      <c r="O8" s="4850"/>
      <c r="P8" s="4851">
        <f t="shared" si="0"/>
        <v>44994</v>
      </c>
      <c r="Q8" s="4851"/>
      <c r="R8" s="4849">
        <f t="shared" si="0"/>
        <v>8483488.7899999991</v>
      </c>
      <c r="S8" s="4849"/>
      <c r="T8" s="4850">
        <f t="shared" si="0"/>
        <v>2</v>
      </c>
      <c r="U8" s="4850"/>
      <c r="V8" s="4850">
        <f t="shared" si="0"/>
        <v>2</v>
      </c>
      <c r="W8" s="4859"/>
    </row>
    <row r="9" spans="1:23" x14ac:dyDescent="0.2">
      <c r="A9" s="5142" t="s">
        <v>105</v>
      </c>
      <c r="B9" s="5143">
        <v>0</v>
      </c>
      <c r="C9" s="5143"/>
      <c r="D9" s="5144">
        <v>0</v>
      </c>
      <c r="E9" s="5144"/>
      <c r="F9" s="5144">
        <v>0</v>
      </c>
      <c r="G9" s="5144"/>
      <c r="H9" s="5145">
        <v>0</v>
      </c>
      <c r="I9" s="5145"/>
      <c r="J9" s="5143">
        <v>120000</v>
      </c>
      <c r="K9" s="5143"/>
      <c r="L9" s="5144">
        <v>1</v>
      </c>
      <c r="M9" s="5144"/>
      <c r="N9" s="5145">
        <v>1</v>
      </c>
      <c r="O9" s="5145"/>
      <c r="P9" s="5145">
        <v>100</v>
      </c>
      <c r="Q9" s="5145"/>
      <c r="R9" s="5143">
        <v>0</v>
      </c>
      <c r="S9" s="5143"/>
      <c r="T9" s="5144">
        <v>0</v>
      </c>
      <c r="U9" s="5144"/>
      <c r="V9" s="5145">
        <v>0</v>
      </c>
      <c r="W9" s="5166"/>
    </row>
    <row r="10" spans="1:23" x14ac:dyDescent="0.2">
      <c r="A10" s="4742" t="s">
        <v>107</v>
      </c>
      <c r="B10" s="5147">
        <v>57278634.190000005</v>
      </c>
      <c r="C10" s="5147"/>
      <c r="D10" s="5148">
        <v>1</v>
      </c>
      <c r="E10" s="5148"/>
      <c r="F10" s="5148">
        <v>2</v>
      </c>
      <c r="G10" s="5148"/>
      <c r="H10" s="5149">
        <v>0</v>
      </c>
      <c r="I10" s="5149"/>
      <c r="J10" s="5147">
        <v>935140.97</v>
      </c>
      <c r="K10" s="5147"/>
      <c r="L10" s="5148">
        <v>0</v>
      </c>
      <c r="M10" s="5148"/>
      <c r="N10" s="5149">
        <v>1</v>
      </c>
      <c r="O10" s="5149"/>
      <c r="P10" s="5149">
        <v>5000</v>
      </c>
      <c r="Q10" s="5149"/>
      <c r="R10" s="5147">
        <v>0</v>
      </c>
      <c r="S10" s="5147"/>
      <c r="T10" s="5148">
        <v>0</v>
      </c>
      <c r="U10" s="5148"/>
      <c r="V10" s="5149">
        <v>0</v>
      </c>
      <c r="W10" s="4866"/>
    </row>
    <row r="11" spans="1:23" x14ac:dyDescent="0.2">
      <c r="A11" s="4742" t="s">
        <v>108</v>
      </c>
      <c r="B11" s="5147">
        <v>0</v>
      </c>
      <c r="C11" s="5147"/>
      <c r="D11" s="5148">
        <v>0</v>
      </c>
      <c r="E11" s="5148"/>
      <c r="F11" s="5148">
        <v>0</v>
      </c>
      <c r="G11" s="5148"/>
      <c r="H11" s="5149">
        <v>0</v>
      </c>
      <c r="I11" s="5149"/>
      <c r="J11" s="5147">
        <v>5475537.8631999996</v>
      </c>
      <c r="K11" s="5147"/>
      <c r="L11" s="5148">
        <v>4</v>
      </c>
      <c r="M11" s="5148"/>
      <c r="N11" s="5149">
        <v>4</v>
      </c>
      <c r="O11" s="5149"/>
      <c r="P11" s="5149">
        <v>3300</v>
      </c>
      <c r="Q11" s="5149"/>
      <c r="R11" s="5147">
        <v>0</v>
      </c>
      <c r="S11" s="5147"/>
      <c r="T11" s="5148">
        <v>0</v>
      </c>
      <c r="U11" s="5148"/>
      <c r="V11" s="5149">
        <v>0</v>
      </c>
      <c r="W11" s="4866"/>
    </row>
    <row r="12" spans="1:23" x14ac:dyDescent="0.2">
      <c r="A12" s="4742" t="s">
        <v>106</v>
      </c>
      <c r="B12" s="5147">
        <v>0</v>
      </c>
      <c r="C12" s="5147"/>
      <c r="D12" s="5148">
        <v>0</v>
      </c>
      <c r="E12" s="5148"/>
      <c r="F12" s="5148">
        <v>0</v>
      </c>
      <c r="G12" s="5148"/>
      <c r="H12" s="5149">
        <v>0</v>
      </c>
      <c r="I12" s="5149"/>
      <c r="J12" s="5147">
        <v>14226068</v>
      </c>
      <c r="K12" s="5147"/>
      <c r="L12" s="5148">
        <v>3</v>
      </c>
      <c r="M12" s="5148"/>
      <c r="N12" s="5149">
        <v>3</v>
      </c>
      <c r="O12" s="5149"/>
      <c r="P12" s="5149">
        <v>3400</v>
      </c>
      <c r="Q12" s="5149"/>
      <c r="R12" s="5147">
        <v>0</v>
      </c>
      <c r="S12" s="5147"/>
      <c r="T12" s="5148">
        <v>0</v>
      </c>
      <c r="U12" s="5148"/>
      <c r="V12" s="5149">
        <v>0</v>
      </c>
      <c r="W12" s="4866"/>
    </row>
    <row r="13" spans="1:23" ht="27" customHeight="1" x14ac:dyDescent="0.2">
      <c r="A13" s="4742" t="s">
        <v>1314</v>
      </c>
      <c r="B13" s="5147">
        <v>1350000</v>
      </c>
      <c r="C13" s="5147"/>
      <c r="D13" s="5148">
        <v>1</v>
      </c>
      <c r="E13" s="5148"/>
      <c r="F13" s="5148">
        <v>1</v>
      </c>
      <c r="G13" s="5148"/>
      <c r="H13" s="5149" t="s">
        <v>916</v>
      </c>
      <c r="I13" s="5149"/>
      <c r="J13" s="5147">
        <v>0</v>
      </c>
      <c r="K13" s="5147"/>
      <c r="L13" s="5148">
        <v>0</v>
      </c>
      <c r="M13" s="5148"/>
      <c r="N13" s="5148">
        <v>0</v>
      </c>
      <c r="O13" s="5148"/>
      <c r="P13" s="5149">
        <v>0</v>
      </c>
      <c r="Q13" s="5149"/>
      <c r="R13" s="5147">
        <v>0</v>
      </c>
      <c r="S13" s="5147"/>
      <c r="T13" s="5148">
        <v>0</v>
      </c>
      <c r="U13" s="5148"/>
      <c r="V13" s="5149">
        <v>0</v>
      </c>
      <c r="W13" s="4866"/>
    </row>
    <row r="14" spans="1:23" ht="25.5" x14ac:dyDescent="0.2">
      <c r="A14" s="4742" t="s">
        <v>4946</v>
      </c>
      <c r="B14" s="5147">
        <v>30998.77</v>
      </c>
      <c r="C14" s="5147"/>
      <c r="D14" s="5148">
        <v>0</v>
      </c>
      <c r="E14" s="5148"/>
      <c r="F14" s="5148">
        <v>1</v>
      </c>
      <c r="G14" s="5148"/>
      <c r="H14" s="5149" t="s">
        <v>2449</v>
      </c>
      <c r="I14" s="5149"/>
      <c r="J14" s="5147">
        <v>0</v>
      </c>
      <c r="K14" s="5147"/>
      <c r="L14" s="5148">
        <v>0</v>
      </c>
      <c r="M14" s="5148"/>
      <c r="N14" s="5148">
        <v>0</v>
      </c>
      <c r="O14" s="5148"/>
      <c r="P14" s="5149">
        <v>0</v>
      </c>
      <c r="Q14" s="5149"/>
      <c r="R14" s="5147">
        <v>4983488.79</v>
      </c>
      <c r="S14" s="5147"/>
      <c r="T14" s="5148">
        <v>1</v>
      </c>
      <c r="U14" s="5148"/>
      <c r="V14" s="5149">
        <v>1</v>
      </c>
      <c r="W14" s="4866"/>
    </row>
    <row r="15" spans="1:23" x14ac:dyDescent="0.2">
      <c r="A15" s="4742" t="s">
        <v>5012</v>
      </c>
      <c r="B15" s="5147">
        <v>0</v>
      </c>
      <c r="C15" s="5147"/>
      <c r="D15" s="5148">
        <v>0</v>
      </c>
      <c r="E15" s="5148"/>
      <c r="F15" s="5148">
        <v>0</v>
      </c>
      <c r="G15" s="5148"/>
      <c r="H15" s="5149">
        <v>0</v>
      </c>
      <c r="I15" s="5149"/>
      <c r="J15" s="5147">
        <v>510935.99779999995</v>
      </c>
      <c r="K15" s="5147"/>
      <c r="L15" s="5148">
        <v>2</v>
      </c>
      <c r="M15" s="5148"/>
      <c r="N15" s="5149">
        <v>2</v>
      </c>
      <c r="O15" s="5149"/>
      <c r="P15" s="5149">
        <v>730</v>
      </c>
      <c r="Q15" s="5149"/>
      <c r="R15" s="5147">
        <v>0</v>
      </c>
      <c r="S15" s="5147"/>
      <c r="T15" s="5148">
        <v>0</v>
      </c>
      <c r="U15" s="5148"/>
      <c r="V15" s="5149">
        <v>0</v>
      </c>
      <c r="W15" s="4866"/>
    </row>
    <row r="16" spans="1:23" x14ac:dyDescent="0.2">
      <c r="A16" s="4742" t="s">
        <v>1824</v>
      </c>
      <c r="B16" s="5147">
        <v>0</v>
      </c>
      <c r="C16" s="5147"/>
      <c r="D16" s="5148">
        <v>0</v>
      </c>
      <c r="E16" s="5148"/>
      <c r="F16" s="5148">
        <v>0</v>
      </c>
      <c r="G16" s="5148"/>
      <c r="H16" s="5149">
        <v>0</v>
      </c>
      <c r="I16" s="5149"/>
      <c r="J16" s="5147">
        <v>2335000</v>
      </c>
      <c r="K16" s="5147"/>
      <c r="L16" s="5148">
        <v>2</v>
      </c>
      <c r="M16" s="5148"/>
      <c r="N16" s="5149">
        <v>2</v>
      </c>
      <c r="O16" s="5149"/>
      <c r="P16" s="5149">
        <v>4695</v>
      </c>
      <c r="Q16" s="5149"/>
      <c r="R16" s="5147">
        <v>0</v>
      </c>
      <c r="S16" s="5147"/>
      <c r="T16" s="5148">
        <v>0</v>
      </c>
      <c r="U16" s="5148"/>
      <c r="V16" s="5149">
        <v>0</v>
      </c>
      <c r="W16" s="4866"/>
    </row>
    <row r="17" spans="1:23" ht="26.25" customHeight="1" x14ac:dyDescent="0.2">
      <c r="A17" s="4742" t="s">
        <v>4945</v>
      </c>
      <c r="B17" s="5147">
        <v>450000</v>
      </c>
      <c r="C17" s="5147"/>
      <c r="D17" s="5148">
        <v>1</v>
      </c>
      <c r="E17" s="5148"/>
      <c r="F17" s="5148">
        <v>1</v>
      </c>
      <c r="G17" s="5148"/>
      <c r="H17" s="5149" t="s">
        <v>916</v>
      </c>
      <c r="I17" s="5149"/>
      <c r="J17" s="5147">
        <v>450000</v>
      </c>
      <c r="K17" s="5147"/>
      <c r="L17" s="5148">
        <v>5</v>
      </c>
      <c r="M17" s="5148"/>
      <c r="N17" s="5149">
        <v>5</v>
      </c>
      <c r="O17" s="5149"/>
      <c r="P17" s="5149">
        <v>3000</v>
      </c>
      <c r="Q17" s="5149"/>
      <c r="R17" s="5147">
        <v>0</v>
      </c>
      <c r="S17" s="5147"/>
      <c r="T17" s="5148">
        <v>0</v>
      </c>
      <c r="U17" s="5148"/>
      <c r="V17" s="5149">
        <v>0</v>
      </c>
      <c r="W17" s="4866"/>
    </row>
    <row r="18" spans="1:23" ht="25.5" x14ac:dyDescent="0.2">
      <c r="A18" s="4742" t="s">
        <v>103</v>
      </c>
      <c r="B18" s="5147">
        <v>0</v>
      </c>
      <c r="C18" s="5147"/>
      <c r="D18" s="5148">
        <v>0</v>
      </c>
      <c r="E18" s="5148"/>
      <c r="F18" s="5148">
        <v>0</v>
      </c>
      <c r="G18" s="5148"/>
      <c r="H18" s="5149">
        <v>0</v>
      </c>
      <c r="I18" s="5149"/>
      <c r="J18" s="5147">
        <v>1111428.5</v>
      </c>
      <c r="K18" s="5147"/>
      <c r="L18" s="5148">
        <v>1</v>
      </c>
      <c r="M18" s="5148"/>
      <c r="N18" s="5149">
        <v>1</v>
      </c>
      <c r="O18" s="5149"/>
      <c r="P18" s="5149" t="s">
        <v>2618</v>
      </c>
      <c r="Q18" s="5149"/>
      <c r="R18" s="5147">
        <v>0</v>
      </c>
      <c r="S18" s="5147"/>
      <c r="T18" s="5148">
        <v>0</v>
      </c>
      <c r="U18" s="5148"/>
      <c r="V18" s="5149">
        <v>0</v>
      </c>
      <c r="W18" s="4866"/>
    </row>
    <row r="19" spans="1:23" x14ac:dyDescent="0.2">
      <c r="A19" s="4742" t="s">
        <v>2088</v>
      </c>
      <c r="B19" s="5147">
        <v>0</v>
      </c>
      <c r="C19" s="5147"/>
      <c r="D19" s="5148">
        <v>0</v>
      </c>
      <c r="E19" s="5148"/>
      <c r="F19" s="5148">
        <v>0</v>
      </c>
      <c r="G19" s="5148"/>
      <c r="H19" s="5149">
        <v>0</v>
      </c>
      <c r="I19" s="5149"/>
      <c r="J19" s="5147">
        <v>5200000</v>
      </c>
      <c r="K19" s="5147"/>
      <c r="L19" s="5148">
        <v>6</v>
      </c>
      <c r="M19" s="5148"/>
      <c r="N19" s="5149">
        <v>6</v>
      </c>
      <c r="O19" s="5149"/>
      <c r="P19" s="5149">
        <v>8730</v>
      </c>
      <c r="Q19" s="5149"/>
      <c r="R19" s="5147">
        <v>0</v>
      </c>
      <c r="S19" s="5147"/>
      <c r="T19" s="5148">
        <v>0</v>
      </c>
      <c r="U19" s="5148"/>
      <c r="V19" s="5149">
        <v>0</v>
      </c>
      <c r="W19" s="4866"/>
    </row>
    <row r="20" spans="1:23" x14ac:dyDescent="0.2">
      <c r="A20" s="4742" t="s">
        <v>109</v>
      </c>
      <c r="B20" s="5147">
        <v>0</v>
      </c>
      <c r="C20" s="5147"/>
      <c r="D20" s="5148">
        <v>0</v>
      </c>
      <c r="E20" s="5148"/>
      <c r="F20" s="5148">
        <v>0</v>
      </c>
      <c r="G20" s="5148"/>
      <c r="H20" s="5149">
        <v>0</v>
      </c>
      <c r="I20" s="5149"/>
      <c r="J20" s="5147">
        <v>13578721.102</v>
      </c>
      <c r="K20" s="5147"/>
      <c r="L20" s="5148">
        <v>17</v>
      </c>
      <c r="M20" s="5148"/>
      <c r="N20" s="5149">
        <v>17</v>
      </c>
      <c r="O20" s="5149"/>
      <c r="P20" s="5149">
        <v>7606</v>
      </c>
      <c r="Q20" s="5149"/>
      <c r="R20" s="5147">
        <v>3500000</v>
      </c>
      <c r="S20" s="5147"/>
      <c r="T20" s="5148">
        <v>1</v>
      </c>
      <c r="U20" s="5148"/>
      <c r="V20" s="5149">
        <v>1</v>
      </c>
      <c r="W20" s="4866"/>
    </row>
    <row r="21" spans="1:23" x14ac:dyDescent="0.2">
      <c r="A21" s="5150" t="s">
        <v>129</v>
      </c>
      <c r="B21" s="5151">
        <f>[4]Cuautla!B24</f>
        <v>9209429.7699999996</v>
      </c>
      <c r="C21" s="5151"/>
      <c r="D21" s="5152">
        <f>[4]Cuautla!C24</f>
        <v>6</v>
      </c>
      <c r="E21" s="5152"/>
      <c r="F21" s="5152">
        <f>[4]Cuautla!D24</f>
        <v>16</v>
      </c>
      <c r="G21" s="5152"/>
      <c r="H21" s="5153">
        <f>[4]Cuautla!E24</f>
        <v>2843</v>
      </c>
      <c r="I21" s="5153"/>
      <c r="J21" s="5151">
        <f>[4]Cuautla!F24</f>
        <v>13429633.02</v>
      </c>
      <c r="K21" s="5151"/>
      <c r="L21" s="5152">
        <f>[4]Cuautla!G24</f>
        <v>9</v>
      </c>
      <c r="M21" s="5152"/>
      <c r="N21" s="5152">
        <f>[4]Cuautla!H24</f>
        <v>13</v>
      </c>
      <c r="O21" s="5152"/>
      <c r="P21" s="5153">
        <f>[4]Cuautla!I24</f>
        <v>8433</v>
      </c>
      <c r="Q21" s="5153"/>
      <c r="R21" s="5151">
        <f>[4]Cuautla!J24</f>
        <v>0</v>
      </c>
      <c r="S21" s="5151"/>
      <c r="T21" s="5152">
        <f>[4]Cuautla!K24</f>
        <v>0</v>
      </c>
      <c r="U21" s="5152"/>
      <c r="V21" s="5152">
        <f>[4]Cuautla!L24</f>
        <v>0</v>
      </c>
      <c r="W21" s="5167"/>
    </row>
    <row r="22" spans="1:23" x14ac:dyDescent="0.2">
      <c r="A22" s="4756" t="s">
        <v>290</v>
      </c>
      <c r="B22" s="4849">
        <f t="shared" ref="B22:N22" si="1">SUM(B23:B34)</f>
        <v>71831629.88000001</v>
      </c>
      <c r="C22" s="4849"/>
      <c r="D22" s="4850">
        <f t="shared" si="1"/>
        <v>15</v>
      </c>
      <c r="E22" s="4850"/>
      <c r="F22" s="4850">
        <f t="shared" si="1"/>
        <v>126</v>
      </c>
      <c r="G22" s="4850"/>
      <c r="H22" s="4851">
        <f t="shared" si="1"/>
        <v>47471</v>
      </c>
      <c r="I22" s="4851"/>
      <c r="J22" s="4849">
        <f t="shared" si="1"/>
        <v>164999589.34212071</v>
      </c>
      <c r="K22" s="4849"/>
      <c r="L22" s="4850">
        <f t="shared" si="1"/>
        <v>75</v>
      </c>
      <c r="M22" s="4850"/>
      <c r="N22" s="4850">
        <f t="shared" si="1"/>
        <v>350</v>
      </c>
      <c r="O22" s="4850"/>
      <c r="P22" s="4851">
        <v>365168</v>
      </c>
      <c r="Q22" s="4851"/>
      <c r="R22" s="4849">
        <f>SUM(R23:R34)</f>
        <v>97058.82</v>
      </c>
      <c r="S22" s="4849"/>
      <c r="T22" s="4850">
        <f>SUM(T23:T34)</f>
        <v>0</v>
      </c>
      <c r="U22" s="4850"/>
      <c r="V22" s="4850">
        <f>SUM(V23:V34)</f>
        <v>1</v>
      </c>
      <c r="W22" s="4859"/>
    </row>
    <row r="23" spans="1:23" x14ac:dyDescent="0.2">
      <c r="A23" s="5142" t="s">
        <v>25</v>
      </c>
      <c r="B23" s="5143">
        <v>0</v>
      </c>
      <c r="C23" s="5143"/>
      <c r="D23" s="5144">
        <v>0</v>
      </c>
      <c r="E23" s="5144"/>
      <c r="F23" s="5144">
        <v>0</v>
      </c>
      <c r="G23" s="5144"/>
      <c r="H23" s="5145">
        <v>0</v>
      </c>
      <c r="I23" s="5145"/>
      <c r="J23" s="5143">
        <v>0</v>
      </c>
      <c r="K23" s="5143"/>
      <c r="L23" s="5144">
        <v>0</v>
      </c>
      <c r="M23" s="5144"/>
      <c r="N23" s="5158">
        <v>0</v>
      </c>
      <c r="O23" s="5158"/>
      <c r="P23" s="5145">
        <v>0</v>
      </c>
      <c r="Q23" s="5145"/>
      <c r="R23" s="5143">
        <v>0</v>
      </c>
      <c r="S23" s="5143"/>
      <c r="T23" s="5144">
        <v>0</v>
      </c>
      <c r="U23" s="5144"/>
      <c r="V23" s="5144">
        <v>0</v>
      </c>
      <c r="W23" s="5166"/>
    </row>
    <row r="24" spans="1:23" x14ac:dyDescent="0.2">
      <c r="A24" s="4742" t="s">
        <v>203</v>
      </c>
      <c r="B24" s="5147">
        <v>2525582.2800000003</v>
      </c>
      <c r="C24" s="5147"/>
      <c r="D24" s="5148">
        <v>2</v>
      </c>
      <c r="E24" s="5148"/>
      <c r="F24" s="5148">
        <v>2</v>
      </c>
      <c r="G24" s="5148"/>
      <c r="H24" s="5149">
        <v>10232</v>
      </c>
      <c r="I24" s="5149"/>
      <c r="J24" s="5147">
        <v>14199255.859999999</v>
      </c>
      <c r="K24" s="5147"/>
      <c r="L24" s="5148">
        <v>3</v>
      </c>
      <c r="M24" s="5148"/>
      <c r="N24" s="5148">
        <v>3</v>
      </c>
      <c r="O24" s="5148"/>
      <c r="P24" s="5149">
        <v>362300</v>
      </c>
      <c r="Q24" s="5149"/>
      <c r="R24" s="5147">
        <v>0</v>
      </c>
      <c r="S24" s="5147"/>
      <c r="T24" s="5148">
        <v>0</v>
      </c>
      <c r="U24" s="5148"/>
      <c r="V24" s="5148">
        <v>0</v>
      </c>
      <c r="W24" s="4866"/>
    </row>
    <row r="25" spans="1:23" x14ac:dyDescent="0.2">
      <c r="A25" s="4742" t="s">
        <v>108</v>
      </c>
      <c r="B25" s="5147"/>
      <c r="C25" s="5147"/>
      <c r="D25" s="5148"/>
      <c r="E25" s="5148"/>
      <c r="F25" s="5148"/>
      <c r="G25" s="5148"/>
      <c r="H25" s="5149"/>
      <c r="I25" s="5149"/>
      <c r="J25" s="5147">
        <v>24198141.006700002</v>
      </c>
      <c r="K25" s="5147"/>
      <c r="L25" s="5148">
        <v>11</v>
      </c>
      <c r="M25" s="5148"/>
      <c r="N25" s="5148">
        <v>11</v>
      </c>
      <c r="O25" s="5148"/>
      <c r="P25" s="5149">
        <v>5922</v>
      </c>
      <c r="Q25" s="5149"/>
      <c r="R25" s="5147">
        <v>0</v>
      </c>
      <c r="S25" s="5147"/>
      <c r="T25" s="5148">
        <v>0</v>
      </c>
      <c r="U25" s="5148"/>
      <c r="V25" s="5148">
        <v>0</v>
      </c>
      <c r="W25" s="4866"/>
    </row>
    <row r="26" spans="1:23" x14ac:dyDescent="0.2">
      <c r="A26" s="4742" t="s">
        <v>106</v>
      </c>
      <c r="B26" s="5147">
        <v>1335522.17</v>
      </c>
      <c r="C26" s="5147"/>
      <c r="D26" s="5148">
        <v>2</v>
      </c>
      <c r="E26" s="5148"/>
      <c r="F26" s="5148">
        <v>2</v>
      </c>
      <c r="G26" s="5148"/>
      <c r="H26" s="5149">
        <v>7000</v>
      </c>
      <c r="I26" s="5149"/>
      <c r="J26" s="5147">
        <v>2531932.6800000002</v>
      </c>
      <c r="K26" s="5147"/>
      <c r="L26" s="5148">
        <v>2</v>
      </c>
      <c r="M26" s="5148"/>
      <c r="N26" s="5148">
        <v>2</v>
      </c>
      <c r="O26" s="5148"/>
      <c r="P26" s="5149">
        <v>15100</v>
      </c>
      <c r="Q26" s="5149"/>
      <c r="R26" s="5147">
        <v>0</v>
      </c>
      <c r="S26" s="5147"/>
      <c r="T26" s="5148">
        <v>0</v>
      </c>
      <c r="U26" s="5148"/>
      <c r="V26" s="5148">
        <v>0</v>
      </c>
      <c r="W26" s="4866"/>
    </row>
    <row r="27" spans="1:23" ht="26.25" customHeight="1" x14ac:dyDescent="0.2">
      <c r="A27" s="4742" t="s">
        <v>1314</v>
      </c>
      <c r="B27" s="5147">
        <v>1300000</v>
      </c>
      <c r="C27" s="5147"/>
      <c r="D27" s="5148">
        <v>1</v>
      </c>
      <c r="E27" s="5148"/>
      <c r="F27" s="5148">
        <v>1</v>
      </c>
      <c r="G27" s="5148"/>
      <c r="H27" s="5149" t="s">
        <v>916</v>
      </c>
      <c r="I27" s="5149"/>
      <c r="J27" s="5147">
        <v>0</v>
      </c>
      <c r="K27" s="5147"/>
      <c r="L27" s="5148">
        <v>0</v>
      </c>
      <c r="M27" s="5148"/>
      <c r="N27" s="5159">
        <v>0</v>
      </c>
      <c r="O27" s="5159"/>
      <c r="P27" s="5149">
        <v>0</v>
      </c>
      <c r="Q27" s="5149"/>
      <c r="R27" s="5147">
        <v>0</v>
      </c>
      <c r="S27" s="5147"/>
      <c r="T27" s="5148">
        <v>0</v>
      </c>
      <c r="U27" s="5148"/>
      <c r="V27" s="5148">
        <v>0</v>
      </c>
      <c r="W27" s="4866"/>
    </row>
    <row r="28" spans="1:23" x14ac:dyDescent="0.2">
      <c r="A28" s="4742" t="s">
        <v>4946</v>
      </c>
      <c r="B28" s="5147">
        <v>0</v>
      </c>
      <c r="C28" s="5147"/>
      <c r="D28" s="5148">
        <v>0</v>
      </c>
      <c r="E28" s="5148"/>
      <c r="F28" s="5148">
        <v>0</v>
      </c>
      <c r="G28" s="5148"/>
      <c r="H28" s="5149">
        <v>0</v>
      </c>
      <c r="I28" s="5149"/>
      <c r="J28" s="5147">
        <v>2088000</v>
      </c>
      <c r="K28" s="5147"/>
      <c r="L28" s="5148">
        <v>1</v>
      </c>
      <c r="M28" s="5148"/>
      <c r="N28" s="5148">
        <v>0</v>
      </c>
      <c r="O28" s="5148"/>
      <c r="P28" s="5149">
        <v>50000</v>
      </c>
      <c r="Q28" s="5149"/>
      <c r="R28" s="5147">
        <v>0</v>
      </c>
      <c r="S28" s="5147"/>
      <c r="T28" s="5148">
        <v>0</v>
      </c>
      <c r="U28" s="5148"/>
      <c r="V28" s="5148">
        <v>0</v>
      </c>
      <c r="W28" s="4866"/>
    </row>
    <row r="29" spans="1:23" x14ac:dyDescent="0.2">
      <c r="A29" s="4742" t="s">
        <v>5012</v>
      </c>
      <c r="B29" s="5147">
        <v>0</v>
      </c>
      <c r="C29" s="5147"/>
      <c r="D29" s="5148">
        <v>0</v>
      </c>
      <c r="E29" s="5148"/>
      <c r="F29" s="5148">
        <v>0</v>
      </c>
      <c r="G29" s="5148"/>
      <c r="H29" s="5149">
        <v>0</v>
      </c>
      <c r="I29" s="5149"/>
      <c r="J29" s="5147">
        <v>5635553.9893999984</v>
      </c>
      <c r="K29" s="5147"/>
      <c r="L29" s="5148">
        <v>11</v>
      </c>
      <c r="M29" s="5148"/>
      <c r="N29" s="5148">
        <v>15</v>
      </c>
      <c r="O29" s="5148"/>
      <c r="P29" s="5149">
        <v>4844</v>
      </c>
      <c r="Q29" s="5149"/>
      <c r="R29" s="5147">
        <v>0</v>
      </c>
      <c r="S29" s="5147"/>
      <c r="T29" s="5148">
        <v>0</v>
      </c>
      <c r="U29" s="5148"/>
      <c r="V29" s="5148">
        <v>0</v>
      </c>
      <c r="W29" s="4866"/>
    </row>
    <row r="30" spans="1:23" ht="25.5" x14ac:dyDescent="0.2">
      <c r="A30" s="4742" t="s">
        <v>4945</v>
      </c>
      <c r="B30" s="5147">
        <v>8712884.4500000011</v>
      </c>
      <c r="C30" s="5147"/>
      <c r="D30" s="5148">
        <v>5</v>
      </c>
      <c r="E30" s="5148"/>
      <c r="F30" s="5148">
        <v>5</v>
      </c>
      <c r="G30" s="5148"/>
      <c r="H30" s="5149">
        <v>12600</v>
      </c>
      <c r="I30" s="5149"/>
      <c r="J30" s="5147">
        <v>16141957.997599998</v>
      </c>
      <c r="K30" s="5147"/>
      <c r="L30" s="5148">
        <v>9</v>
      </c>
      <c r="M30" s="5148"/>
      <c r="N30" s="5148">
        <v>11</v>
      </c>
      <c r="O30" s="5148"/>
      <c r="P30" s="5149">
        <v>40380</v>
      </c>
      <c r="Q30" s="5149"/>
      <c r="R30" s="5147">
        <v>0</v>
      </c>
      <c r="S30" s="5147"/>
      <c r="T30" s="5148">
        <v>0</v>
      </c>
      <c r="U30" s="5148"/>
      <c r="V30" s="5148">
        <v>0</v>
      </c>
      <c r="W30" s="4866"/>
    </row>
    <row r="31" spans="1:23" x14ac:dyDescent="0.2">
      <c r="A31" s="4742" t="s">
        <v>103</v>
      </c>
      <c r="B31" s="5147">
        <v>10800000</v>
      </c>
      <c r="C31" s="5147"/>
      <c r="D31" s="5148">
        <v>2</v>
      </c>
      <c r="E31" s="5148"/>
      <c r="F31" s="5148">
        <v>2</v>
      </c>
      <c r="G31" s="5148"/>
      <c r="H31" s="5149">
        <v>5000</v>
      </c>
      <c r="I31" s="5149"/>
      <c r="J31" s="5147">
        <v>0</v>
      </c>
      <c r="K31" s="5147"/>
      <c r="L31" s="5148">
        <v>0</v>
      </c>
      <c r="M31" s="5148"/>
      <c r="N31" s="5159">
        <v>0</v>
      </c>
      <c r="O31" s="5159"/>
      <c r="P31" s="5149">
        <v>0</v>
      </c>
      <c r="Q31" s="5149"/>
      <c r="R31" s="5147">
        <v>0</v>
      </c>
      <c r="S31" s="5147"/>
      <c r="T31" s="5148">
        <v>0</v>
      </c>
      <c r="U31" s="5148"/>
      <c r="V31" s="5148">
        <v>0</v>
      </c>
      <c r="W31" s="4866"/>
    </row>
    <row r="32" spans="1:23" x14ac:dyDescent="0.2">
      <c r="A32" s="4742" t="s">
        <v>2377</v>
      </c>
      <c r="B32" s="5147">
        <v>0</v>
      </c>
      <c r="C32" s="5147"/>
      <c r="D32" s="5148">
        <v>0</v>
      </c>
      <c r="E32" s="5148"/>
      <c r="F32" s="5148">
        <v>0</v>
      </c>
      <c r="G32" s="5148"/>
      <c r="H32" s="5149">
        <v>0</v>
      </c>
      <c r="I32" s="5149"/>
      <c r="J32" s="5147">
        <v>5241442.5599999996</v>
      </c>
      <c r="K32" s="5147"/>
      <c r="L32" s="5148">
        <v>2</v>
      </c>
      <c r="M32" s="5148"/>
      <c r="N32" s="5148">
        <v>157</v>
      </c>
      <c r="O32" s="5148"/>
      <c r="P32" s="5149">
        <v>958</v>
      </c>
      <c r="Q32" s="5149"/>
      <c r="R32" s="5147">
        <v>0</v>
      </c>
      <c r="S32" s="5147"/>
      <c r="T32" s="5148">
        <v>0</v>
      </c>
      <c r="U32" s="5148"/>
      <c r="V32" s="5148">
        <v>0</v>
      </c>
      <c r="W32" s="4866"/>
    </row>
    <row r="33" spans="1:23" x14ac:dyDescent="0.2">
      <c r="A33" s="4742" t="s">
        <v>109</v>
      </c>
      <c r="B33" s="5147">
        <v>0</v>
      </c>
      <c r="C33" s="5147"/>
      <c r="D33" s="5148">
        <v>0</v>
      </c>
      <c r="E33" s="5148"/>
      <c r="F33" s="5148">
        <v>0</v>
      </c>
      <c r="G33" s="5148"/>
      <c r="H33" s="5149">
        <v>0</v>
      </c>
      <c r="I33" s="5149"/>
      <c r="J33" s="5147">
        <v>33104919.888420694</v>
      </c>
      <c r="K33" s="5147"/>
      <c r="L33" s="5148">
        <v>9</v>
      </c>
      <c r="M33" s="5148"/>
      <c r="N33" s="5148">
        <v>19</v>
      </c>
      <c r="O33" s="5148"/>
      <c r="P33" s="5149">
        <v>31099</v>
      </c>
      <c r="Q33" s="5149"/>
      <c r="R33" s="5147">
        <v>0</v>
      </c>
      <c r="S33" s="5147"/>
      <c r="T33" s="5148">
        <v>0</v>
      </c>
      <c r="U33" s="5148"/>
      <c r="V33" s="5148">
        <v>0</v>
      </c>
      <c r="W33" s="4866"/>
    </row>
    <row r="34" spans="1:23" x14ac:dyDescent="0.2">
      <c r="A34" s="5150" t="s">
        <v>129</v>
      </c>
      <c r="B34" s="5151">
        <f>[4]Cuernavaca!B18:B18</f>
        <v>47157640.980000004</v>
      </c>
      <c r="C34" s="5151"/>
      <c r="D34" s="5152">
        <f>[4]Cuernavaca!C18:C18</f>
        <v>3</v>
      </c>
      <c r="E34" s="5152"/>
      <c r="F34" s="5152">
        <f>[4]Cuernavaca!D18:D18</f>
        <v>114</v>
      </c>
      <c r="G34" s="5152"/>
      <c r="H34" s="5153">
        <f>[4]Cuernavaca!E18:E18</f>
        <v>12639</v>
      </c>
      <c r="I34" s="5153"/>
      <c r="J34" s="5151">
        <f>[4]Cuernavaca!F18</f>
        <v>61858385.359999999</v>
      </c>
      <c r="K34" s="5151"/>
      <c r="L34" s="5152">
        <f>[4]Cuernavaca!G18</f>
        <v>27</v>
      </c>
      <c r="M34" s="5152"/>
      <c r="N34" s="5152">
        <f>[4]Cuernavaca!H18</f>
        <v>132</v>
      </c>
      <c r="O34" s="5152"/>
      <c r="P34" s="5153">
        <f>[4]Cuernavaca!I18</f>
        <v>17779</v>
      </c>
      <c r="Q34" s="5153"/>
      <c r="R34" s="5151">
        <f>[4]Cuernavaca!J18</f>
        <v>97058.82</v>
      </c>
      <c r="S34" s="5151"/>
      <c r="T34" s="5152">
        <v>0</v>
      </c>
      <c r="U34" s="5152"/>
      <c r="V34" s="5153">
        <f>[4]Cuernavaca!L18</f>
        <v>1</v>
      </c>
      <c r="W34" s="5167"/>
    </row>
    <row r="35" spans="1:23" x14ac:dyDescent="0.2">
      <c r="A35" s="4756" t="s">
        <v>288</v>
      </c>
      <c r="B35" s="4849">
        <f t="shared" ref="B35:V35" si="2">SUM(B36:B38)</f>
        <v>23772673.84</v>
      </c>
      <c r="C35" s="4849"/>
      <c r="D35" s="4850">
        <f t="shared" si="2"/>
        <v>6</v>
      </c>
      <c r="E35" s="4850"/>
      <c r="F35" s="4850">
        <f t="shared" si="2"/>
        <v>8</v>
      </c>
      <c r="G35" s="4850"/>
      <c r="H35" s="4851">
        <f t="shared" si="2"/>
        <v>3539</v>
      </c>
      <c r="I35" s="4851"/>
      <c r="J35" s="4849">
        <f t="shared" si="2"/>
        <v>605242520.27999997</v>
      </c>
      <c r="K35" s="4849"/>
      <c r="L35" s="4850">
        <f t="shared" si="2"/>
        <v>2</v>
      </c>
      <c r="M35" s="4850"/>
      <c r="N35" s="4850">
        <f t="shared" si="2"/>
        <v>11</v>
      </c>
      <c r="O35" s="4850"/>
      <c r="P35" s="4851">
        <f t="shared" si="2"/>
        <v>1005</v>
      </c>
      <c r="Q35" s="4851"/>
      <c r="R35" s="4849">
        <f t="shared" si="2"/>
        <v>0</v>
      </c>
      <c r="S35" s="4849"/>
      <c r="T35" s="4850">
        <f t="shared" si="2"/>
        <v>0</v>
      </c>
      <c r="U35" s="4850"/>
      <c r="V35" s="4850">
        <f t="shared" si="2"/>
        <v>0</v>
      </c>
      <c r="W35" s="4859"/>
    </row>
    <row r="36" spans="1:23" x14ac:dyDescent="0.2">
      <c r="A36" s="5142" t="s">
        <v>25</v>
      </c>
      <c r="B36" s="5143">
        <v>11000000</v>
      </c>
      <c r="C36" s="5143"/>
      <c r="D36" s="5144">
        <v>1</v>
      </c>
      <c r="E36" s="5144"/>
      <c r="F36" s="5144">
        <v>1</v>
      </c>
      <c r="G36" s="5144"/>
      <c r="H36" s="5145">
        <v>1500</v>
      </c>
      <c r="I36" s="5145"/>
      <c r="J36" s="5143">
        <v>600000000</v>
      </c>
      <c r="K36" s="5143"/>
      <c r="L36" s="5144">
        <v>0</v>
      </c>
      <c r="M36" s="5144"/>
      <c r="N36" s="5144">
        <v>1</v>
      </c>
      <c r="O36" s="5144"/>
      <c r="P36" s="5145">
        <v>0</v>
      </c>
      <c r="Q36" s="5145"/>
      <c r="R36" s="5143">
        <v>0</v>
      </c>
      <c r="S36" s="5143"/>
      <c r="T36" s="5144">
        <v>0</v>
      </c>
      <c r="U36" s="5144"/>
      <c r="V36" s="5145">
        <v>0</v>
      </c>
      <c r="W36" s="5166"/>
    </row>
    <row r="37" spans="1:23" x14ac:dyDescent="0.2">
      <c r="A37" s="4742" t="s">
        <v>107</v>
      </c>
      <c r="B37" s="5147">
        <v>10296890.699999999</v>
      </c>
      <c r="C37" s="5147"/>
      <c r="D37" s="5148">
        <v>2</v>
      </c>
      <c r="E37" s="5148"/>
      <c r="F37" s="5148">
        <v>2</v>
      </c>
      <c r="G37" s="5148"/>
      <c r="H37" s="5149">
        <v>1579</v>
      </c>
      <c r="I37" s="5149"/>
      <c r="J37" s="5147">
        <v>0</v>
      </c>
      <c r="K37" s="5147"/>
      <c r="L37" s="5148">
        <v>0</v>
      </c>
      <c r="M37" s="5148"/>
      <c r="N37" s="5148">
        <v>0</v>
      </c>
      <c r="O37" s="5148"/>
      <c r="P37" s="5149">
        <v>0</v>
      </c>
      <c r="Q37" s="5149"/>
      <c r="R37" s="5147">
        <v>0</v>
      </c>
      <c r="S37" s="5147"/>
      <c r="T37" s="5148">
        <v>0</v>
      </c>
      <c r="U37" s="5148"/>
      <c r="V37" s="5149">
        <v>0</v>
      </c>
      <c r="W37" s="4866"/>
    </row>
    <row r="38" spans="1:23" x14ac:dyDescent="0.2">
      <c r="A38" s="5150" t="s">
        <v>129</v>
      </c>
      <c r="B38" s="5168">
        <f>'[4]Emiliano Zapata'!B9</f>
        <v>2475783.14</v>
      </c>
      <c r="C38" s="5168"/>
      <c r="D38" s="5564">
        <f>'[4]Emiliano Zapata'!C9</f>
        <v>3</v>
      </c>
      <c r="E38" s="5564"/>
      <c r="F38" s="5564">
        <f>'[4]Emiliano Zapata'!D9</f>
        <v>5</v>
      </c>
      <c r="G38" s="5564"/>
      <c r="H38" s="5564">
        <f>'[4]Emiliano Zapata'!E9</f>
        <v>460</v>
      </c>
      <c r="I38" s="5565"/>
      <c r="J38" s="5151">
        <f>'[4]Emiliano Zapata'!F9</f>
        <v>5242520.28</v>
      </c>
      <c r="K38" s="5168"/>
      <c r="L38" s="5152">
        <f>'[4]Emiliano Zapata'!G9</f>
        <v>2</v>
      </c>
      <c r="M38" s="5152"/>
      <c r="N38" s="5152">
        <f>'[4]Emiliano Zapata'!H9</f>
        <v>10</v>
      </c>
      <c r="O38" s="5169"/>
      <c r="P38" s="5153">
        <f>'[4]Emiliano Zapata'!I9</f>
        <v>1005</v>
      </c>
      <c r="Q38" s="5153"/>
      <c r="R38" s="5151">
        <f>R43</f>
        <v>0</v>
      </c>
      <c r="S38" s="5151"/>
      <c r="T38" s="5152">
        <f>T43</f>
        <v>0</v>
      </c>
      <c r="U38" s="5152"/>
      <c r="V38" s="5153">
        <f>V43</f>
        <v>0</v>
      </c>
      <c r="W38" s="5157"/>
    </row>
    <row r="39" spans="1:23" x14ac:dyDescent="0.2">
      <c r="A39" s="4742"/>
      <c r="B39" s="4743"/>
      <c r="C39" s="4743"/>
      <c r="D39" s="4744"/>
      <c r="E39" s="4744"/>
      <c r="F39" s="4744"/>
      <c r="G39" s="4744"/>
      <c r="H39" s="4744"/>
      <c r="I39" s="4744"/>
      <c r="J39" s="4743"/>
      <c r="K39" s="4743"/>
      <c r="L39" s="4744"/>
      <c r="M39" s="4744"/>
      <c r="N39" s="4744"/>
      <c r="O39" s="4744"/>
      <c r="P39" s="4744"/>
      <c r="Q39" s="4744"/>
      <c r="R39" s="4743"/>
      <c r="S39" s="4743"/>
      <c r="T39" s="4744"/>
      <c r="U39" s="4744"/>
      <c r="V39" s="4744"/>
      <c r="W39" s="2375"/>
    </row>
    <row r="40" spans="1:23" x14ac:dyDescent="0.2">
      <c r="A40" s="4742"/>
      <c r="B40" s="4743"/>
      <c r="C40" s="4743"/>
      <c r="D40" s="4744"/>
      <c r="E40" s="4744"/>
      <c r="F40" s="4744"/>
      <c r="G40" s="4744"/>
      <c r="H40" s="4744"/>
      <c r="I40" s="4744"/>
      <c r="J40" s="4743"/>
      <c r="K40" s="4743"/>
      <c r="L40" s="4744"/>
      <c r="M40" s="4744"/>
      <c r="N40" s="4744"/>
      <c r="O40" s="4744"/>
      <c r="P40" s="4744"/>
      <c r="Q40" s="4744"/>
      <c r="R40" s="4743"/>
      <c r="S40" s="4743"/>
      <c r="T40" s="4744"/>
      <c r="U40" s="4744"/>
      <c r="V40" s="4744"/>
      <c r="W40" s="2375"/>
    </row>
    <row r="41" spans="1:23" x14ac:dyDescent="0.2">
      <c r="A41" s="4745" t="s">
        <v>2599</v>
      </c>
      <c r="B41" s="4860"/>
      <c r="C41" s="4861"/>
      <c r="D41" s="4860"/>
      <c r="E41" s="4861"/>
      <c r="F41" s="4862"/>
      <c r="G41" s="4863"/>
      <c r="H41" s="4860"/>
      <c r="I41" s="4861"/>
      <c r="J41" s="4864"/>
      <c r="K41" s="4865"/>
      <c r="L41" s="4864"/>
      <c r="M41" s="4865"/>
      <c r="N41" s="4864"/>
      <c r="O41" s="4865"/>
      <c r="P41" s="4864"/>
      <c r="Q41" s="4865"/>
      <c r="R41" s="4864"/>
      <c r="S41" s="4865"/>
      <c r="T41" s="4864"/>
      <c r="U41" s="4865"/>
      <c r="V41" s="4864"/>
      <c r="W41" s="2375"/>
    </row>
    <row r="43" spans="1:23" hidden="1" x14ac:dyDescent="0.2"/>
    <row r="44" spans="1:23" hidden="1" x14ac:dyDescent="0.2"/>
    <row r="45" spans="1:23" hidden="1" x14ac:dyDescent="0.2"/>
    <row r="46" spans="1:23" hidden="1" x14ac:dyDescent="0.2"/>
    <row r="47" spans="1:23" hidden="1" x14ac:dyDescent="0.2"/>
    <row r="48" spans="1:2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sheetData>
  <mergeCells count="16">
    <mergeCell ref="A5:A7"/>
    <mergeCell ref="R6:W6"/>
    <mergeCell ref="B5:W5"/>
    <mergeCell ref="B7:C7"/>
    <mergeCell ref="D7:E7"/>
    <mergeCell ref="F7:G7"/>
    <mergeCell ref="H6:I7"/>
    <mergeCell ref="B6:G6"/>
    <mergeCell ref="J7:K7"/>
    <mergeCell ref="L7:M7"/>
    <mergeCell ref="V7:W7"/>
    <mergeCell ref="N7:O7"/>
    <mergeCell ref="J6:O6"/>
    <mergeCell ref="P6:Q7"/>
    <mergeCell ref="R7:S7"/>
    <mergeCell ref="T7:U7"/>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&amp;R&amp;"Tahoma,Normal"303</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EB700B"/>
  </sheetPr>
  <dimension ref="A1:W57"/>
  <sheetViews>
    <sheetView showGridLines="0" view="pageBreakPreview" zoomScaleNormal="100" zoomScaleSheetLayoutView="100" workbookViewId="0">
      <selection activeCell="A10" sqref="A10"/>
    </sheetView>
  </sheetViews>
  <sheetFormatPr baseColWidth="10" defaultRowHeight="12.75" x14ac:dyDescent="0.2"/>
  <cols>
    <col min="1" max="1" width="28" customWidth="1"/>
    <col min="2" max="2" width="14.140625" style="1368" bestFit="1" customWidth="1"/>
    <col min="3" max="3" width="1.85546875" style="4825" customWidth="1"/>
    <col min="4" max="4" width="5.140625" style="1368" customWidth="1"/>
    <col min="5" max="5" width="2.85546875" style="4825" customWidth="1"/>
    <col min="6" max="6" width="6.140625" style="1368" customWidth="1"/>
    <col min="7" max="7" width="4.140625" style="4825" customWidth="1"/>
    <col min="8" max="8" width="9.42578125" style="1368" customWidth="1"/>
    <col min="9" max="9" width="3.28515625" style="4825" customWidth="1"/>
    <col min="10" max="10" width="15.28515625" style="1368" bestFit="1" customWidth="1"/>
    <col min="11" max="11" width="1.85546875" style="4825" customWidth="1"/>
    <col min="12" max="12" width="4.7109375" style="1368" customWidth="1"/>
    <col min="13" max="13" width="1.85546875" style="4825" customWidth="1"/>
    <col min="14" max="14" width="5.7109375" style="1368" customWidth="1"/>
    <col min="15" max="15" width="4" style="4825" customWidth="1"/>
    <col min="16" max="16" width="9.140625" style="1368" customWidth="1"/>
    <col min="17" max="17" width="3.42578125" style="4825" customWidth="1"/>
    <col min="18" max="18" width="13" style="1368" bestFit="1" customWidth="1"/>
    <col min="19" max="19" width="1.85546875" style="4825" customWidth="1"/>
    <col min="20" max="20" width="4.7109375" style="1368" customWidth="1"/>
    <col min="21" max="21" width="2.28515625" style="4825" customWidth="1"/>
    <col min="22" max="22" width="6.85546875" style="1368" customWidth="1"/>
    <col min="23" max="23" width="2.5703125" style="2438" customWidth="1"/>
  </cols>
  <sheetData>
    <row r="1" spans="1:23" ht="14.25" customHeight="1" x14ac:dyDescent="0.2">
      <c r="A1" s="4740" t="s">
        <v>4943</v>
      </c>
      <c r="B1" s="4740"/>
      <c r="C1" s="4843"/>
      <c r="D1" s="4740"/>
      <c r="E1" s="4843"/>
      <c r="F1" s="4740"/>
      <c r="G1" s="4843"/>
      <c r="H1" s="4740"/>
      <c r="I1" s="4843"/>
      <c r="J1" s="4740"/>
      <c r="K1" s="4843"/>
      <c r="L1" s="4740"/>
      <c r="M1" s="4843"/>
      <c r="N1" s="4740"/>
      <c r="O1" s="4843"/>
      <c r="P1" s="4740"/>
      <c r="Q1" s="4843"/>
      <c r="R1" s="4740"/>
      <c r="S1" s="4843"/>
      <c r="T1" s="4740"/>
      <c r="U1" s="4843"/>
      <c r="V1" s="2376"/>
      <c r="W1" s="4755" t="s">
        <v>5022</v>
      </c>
    </row>
    <row r="2" spans="1:23" ht="14.25" customHeight="1" x14ac:dyDescent="0.2">
      <c r="A2" s="4741" t="s">
        <v>5369</v>
      </c>
      <c r="B2" s="4741"/>
      <c r="C2" s="4844"/>
      <c r="D2" s="4741"/>
      <c r="E2" s="4844"/>
      <c r="F2" s="4741"/>
      <c r="G2" s="4844"/>
      <c r="H2" s="4741"/>
      <c r="I2" s="4844"/>
      <c r="J2" s="4741"/>
      <c r="K2" s="4844"/>
      <c r="L2" s="4741"/>
      <c r="M2" s="4844"/>
      <c r="N2" s="4741"/>
      <c r="O2" s="4844"/>
      <c r="P2" s="4741"/>
      <c r="Q2" s="4844"/>
      <c r="R2" s="4741"/>
      <c r="S2" s="4844"/>
      <c r="T2" s="4741"/>
      <c r="U2" s="4844"/>
      <c r="V2" s="4741"/>
      <c r="W2" s="2375"/>
    </row>
    <row r="3" spans="1:23" ht="14.25" customHeight="1" x14ac:dyDescent="0.2">
      <c r="A3" s="4741">
        <v>2013</v>
      </c>
      <c r="B3" s="4741"/>
      <c r="C3" s="4844"/>
      <c r="D3" s="4741"/>
      <c r="E3" s="4844"/>
      <c r="F3" s="4741"/>
      <c r="G3" s="4844"/>
      <c r="H3" s="4741"/>
      <c r="I3" s="4844"/>
      <c r="J3" s="4741"/>
      <c r="K3" s="4844"/>
      <c r="L3" s="4741"/>
      <c r="M3" s="4844"/>
      <c r="N3" s="4741"/>
      <c r="O3" s="4844"/>
      <c r="P3" s="4741"/>
      <c r="Q3" s="4844"/>
      <c r="R3" s="4741"/>
      <c r="S3" s="4844"/>
      <c r="T3" s="4741"/>
      <c r="U3" s="4844"/>
      <c r="V3" s="2376"/>
      <c r="W3" s="2375"/>
    </row>
    <row r="4" spans="1:23" ht="9.75" customHeight="1" x14ac:dyDescent="0.2">
      <c r="A4" s="4852"/>
      <c r="B4" s="4853"/>
      <c r="C4" s="4854"/>
      <c r="D4" s="4853"/>
      <c r="E4" s="4854"/>
      <c r="F4" s="4855"/>
      <c r="G4" s="4856"/>
      <c r="H4" s="4853"/>
      <c r="I4" s="4854"/>
      <c r="J4" s="4857"/>
      <c r="K4" s="4858"/>
      <c r="L4" s="4857"/>
      <c r="M4" s="4858"/>
      <c r="N4" s="4857"/>
      <c r="O4" s="4858"/>
      <c r="P4" s="4857"/>
      <c r="Q4" s="4858"/>
      <c r="R4" s="4857"/>
      <c r="S4" s="4858"/>
      <c r="T4" s="4857"/>
      <c r="U4" s="4858"/>
      <c r="V4" s="4857"/>
      <c r="W4" s="2375"/>
    </row>
    <row r="5" spans="1:23" ht="12.75" customHeight="1" x14ac:dyDescent="0.2">
      <c r="A5" s="5869" t="s">
        <v>2912</v>
      </c>
      <c r="B5" s="5875" t="s">
        <v>4937</v>
      </c>
      <c r="C5" s="5875"/>
      <c r="D5" s="5875"/>
      <c r="E5" s="5875"/>
      <c r="F5" s="5875"/>
      <c r="G5" s="5875"/>
      <c r="H5" s="5875"/>
      <c r="I5" s="5875"/>
      <c r="J5" s="5875"/>
      <c r="K5" s="5875"/>
      <c r="L5" s="5875"/>
      <c r="M5" s="5875"/>
      <c r="N5" s="5875"/>
      <c r="O5" s="5875"/>
      <c r="P5" s="5875"/>
      <c r="Q5" s="5875"/>
      <c r="R5" s="5875"/>
      <c r="S5" s="5875"/>
      <c r="T5" s="5875"/>
      <c r="U5" s="5875"/>
      <c r="V5" s="5875"/>
      <c r="W5" s="5875"/>
    </row>
    <row r="6" spans="1:23" ht="12.75" customHeight="1" x14ac:dyDescent="0.2">
      <c r="A6" s="5870"/>
      <c r="B6" s="5873" t="s">
        <v>4939</v>
      </c>
      <c r="C6" s="5873"/>
      <c r="D6" s="5873"/>
      <c r="E6" s="5873"/>
      <c r="F6" s="5873"/>
      <c r="G6" s="5873"/>
      <c r="H6" s="5877" t="s">
        <v>20</v>
      </c>
      <c r="I6" s="5877"/>
      <c r="J6" s="5873" t="s">
        <v>5453</v>
      </c>
      <c r="K6" s="5873"/>
      <c r="L6" s="5873"/>
      <c r="M6" s="5873"/>
      <c r="N6" s="5873"/>
      <c r="O6" s="5873"/>
      <c r="P6" s="5877" t="s">
        <v>20</v>
      </c>
      <c r="Q6" s="5877"/>
      <c r="R6" s="5873" t="s">
        <v>4940</v>
      </c>
      <c r="S6" s="5873"/>
      <c r="T6" s="5873"/>
      <c r="U6" s="5873"/>
      <c r="V6" s="5873"/>
      <c r="W6" s="5873"/>
    </row>
    <row r="7" spans="1:23" ht="12.75" customHeight="1" x14ac:dyDescent="0.2">
      <c r="A7" s="5871"/>
      <c r="B7" s="5872" t="s">
        <v>4944</v>
      </c>
      <c r="C7" s="5872"/>
      <c r="D7" s="5873" t="s">
        <v>26</v>
      </c>
      <c r="E7" s="5873"/>
      <c r="F7" s="5873" t="s">
        <v>27</v>
      </c>
      <c r="G7" s="5873"/>
      <c r="H7" s="5866"/>
      <c r="I7" s="5866"/>
      <c r="J7" s="5872" t="s">
        <v>4944</v>
      </c>
      <c r="K7" s="5872"/>
      <c r="L7" s="5873" t="s">
        <v>26</v>
      </c>
      <c r="M7" s="5873"/>
      <c r="N7" s="5873" t="s">
        <v>27</v>
      </c>
      <c r="O7" s="5873"/>
      <c r="P7" s="5866"/>
      <c r="Q7" s="5866"/>
      <c r="R7" s="5876" t="s">
        <v>4944</v>
      </c>
      <c r="S7" s="5876"/>
      <c r="T7" s="5866" t="s">
        <v>26</v>
      </c>
      <c r="U7" s="5866"/>
      <c r="V7" s="5866" t="s">
        <v>27</v>
      </c>
      <c r="W7" s="5866"/>
    </row>
    <row r="8" spans="1:23" x14ac:dyDescent="0.2">
      <c r="A8" s="4756" t="s">
        <v>335</v>
      </c>
      <c r="B8" s="4849">
        <f>SUM(B9:B14)</f>
        <v>32254183.16</v>
      </c>
      <c r="C8" s="4849"/>
      <c r="D8" s="4850">
        <f>SUM(D9:D14)</f>
        <v>3</v>
      </c>
      <c r="E8" s="4850"/>
      <c r="F8" s="4850">
        <f>SUM(F9:F14)</f>
        <v>8</v>
      </c>
      <c r="G8" s="4850"/>
      <c r="H8" s="4851">
        <v>17340</v>
      </c>
      <c r="I8" s="4851"/>
      <c r="J8" s="4849">
        <f>SUM(J9:J14)</f>
        <v>23851307.759999998</v>
      </c>
      <c r="K8" s="4849"/>
      <c r="L8" s="4850">
        <f>SUM(L9:L14)</f>
        <v>7</v>
      </c>
      <c r="M8" s="4850"/>
      <c r="N8" s="4850">
        <f>SUM(N9:N14)</f>
        <v>24</v>
      </c>
      <c r="O8" s="4850"/>
      <c r="P8" s="4851">
        <v>17340</v>
      </c>
      <c r="Q8" s="4851"/>
      <c r="R8" s="4849">
        <f>SUM(R9:R14)</f>
        <v>97058.82</v>
      </c>
      <c r="S8" s="4849"/>
      <c r="T8" s="4850">
        <f>SUM(T9:T14)</f>
        <v>1</v>
      </c>
      <c r="U8" s="4850"/>
      <c r="V8" s="4850">
        <f>SUM(V9:V14)</f>
        <v>1</v>
      </c>
      <c r="W8" s="4859"/>
    </row>
    <row r="9" spans="1:23" x14ac:dyDescent="0.2">
      <c r="A9" s="5142" t="s">
        <v>25</v>
      </c>
      <c r="B9" s="5143">
        <v>29727791.539999999</v>
      </c>
      <c r="C9" s="5143"/>
      <c r="D9" s="5144">
        <v>1</v>
      </c>
      <c r="E9" s="5144"/>
      <c r="F9" s="5144">
        <v>1</v>
      </c>
      <c r="G9" s="5144"/>
      <c r="H9" s="5145">
        <v>100</v>
      </c>
      <c r="I9" s="5145"/>
      <c r="J9" s="5143"/>
      <c r="K9" s="5143"/>
      <c r="L9" s="5144"/>
      <c r="M9" s="5144"/>
      <c r="N9" s="5158"/>
      <c r="O9" s="5158"/>
      <c r="P9" s="5145"/>
      <c r="Q9" s="5145"/>
      <c r="R9" s="5143">
        <v>0</v>
      </c>
      <c r="S9" s="5143"/>
      <c r="T9" s="5144">
        <v>0</v>
      </c>
      <c r="U9" s="5144"/>
      <c r="V9" s="5145">
        <v>0</v>
      </c>
      <c r="W9" s="5166"/>
    </row>
    <row r="10" spans="1:23" x14ac:dyDescent="0.2">
      <c r="A10" s="4742" t="s">
        <v>108</v>
      </c>
      <c r="B10" s="5147">
        <v>0</v>
      </c>
      <c r="C10" s="5147"/>
      <c r="D10" s="5148">
        <v>0</v>
      </c>
      <c r="E10" s="5148"/>
      <c r="F10" s="5149">
        <v>0</v>
      </c>
      <c r="G10" s="5149"/>
      <c r="H10" s="5149">
        <v>0</v>
      </c>
      <c r="I10" s="5149"/>
      <c r="J10" s="5147">
        <v>167438.22</v>
      </c>
      <c r="K10" s="5147"/>
      <c r="L10" s="5148">
        <v>1</v>
      </c>
      <c r="M10" s="5148"/>
      <c r="N10" s="5148">
        <v>1</v>
      </c>
      <c r="O10" s="5148"/>
      <c r="P10" s="5149">
        <v>100</v>
      </c>
      <c r="Q10" s="5149"/>
      <c r="R10" s="5147">
        <v>0</v>
      </c>
      <c r="S10" s="5147"/>
      <c r="T10" s="5148">
        <v>0</v>
      </c>
      <c r="U10" s="5148"/>
      <c r="V10" s="5149">
        <v>0</v>
      </c>
      <c r="W10" s="4866"/>
    </row>
    <row r="11" spans="1:23" ht="25.5" x14ac:dyDescent="0.2">
      <c r="A11" s="4742" t="s">
        <v>4945</v>
      </c>
      <c r="B11" s="5147">
        <v>0</v>
      </c>
      <c r="C11" s="5147"/>
      <c r="D11" s="5148">
        <v>0</v>
      </c>
      <c r="E11" s="5148"/>
      <c r="F11" s="5149">
        <v>0</v>
      </c>
      <c r="G11" s="5149"/>
      <c r="H11" s="5149">
        <v>0</v>
      </c>
      <c r="I11" s="5149"/>
      <c r="J11" s="5147">
        <v>402537.81</v>
      </c>
      <c r="K11" s="5147"/>
      <c r="L11" s="5148">
        <v>1</v>
      </c>
      <c r="M11" s="5148"/>
      <c r="N11" s="5148">
        <v>1</v>
      </c>
      <c r="O11" s="5148"/>
      <c r="P11" s="5149">
        <v>400</v>
      </c>
      <c r="Q11" s="5149"/>
      <c r="R11" s="5147">
        <v>0</v>
      </c>
      <c r="S11" s="5147"/>
      <c r="T11" s="5148">
        <v>0</v>
      </c>
      <c r="U11" s="5148"/>
      <c r="V11" s="5149">
        <v>0</v>
      </c>
      <c r="W11" s="4866"/>
    </row>
    <row r="12" spans="1:23" x14ac:dyDescent="0.2">
      <c r="A12" s="4742" t="s">
        <v>109</v>
      </c>
      <c r="B12" s="5147">
        <v>1750000</v>
      </c>
      <c r="C12" s="5147"/>
      <c r="D12" s="5148">
        <v>1</v>
      </c>
      <c r="E12" s="5148"/>
      <c r="F12" s="5148">
        <v>1</v>
      </c>
      <c r="G12" s="5148"/>
      <c r="H12" s="5149">
        <v>17340</v>
      </c>
      <c r="I12" s="5149"/>
      <c r="J12" s="5147">
        <v>0</v>
      </c>
      <c r="K12" s="5147"/>
      <c r="L12" s="5148">
        <v>0</v>
      </c>
      <c r="M12" s="5148"/>
      <c r="N12" s="5149">
        <v>0</v>
      </c>
      <c r="O12" s="5149"/>
      <c r="P12" s="5149">
        <v>0</v>
      </c>
      <c r="Q12" s="5149"/>
      <c r="R12" s="5147">
        <v>0</v>
      </c>
      <c r="S12" s="5147"/>
      <c r="T12" s="5148">
        <v>0</v>
      </c>
      <c r="U12" s="5148"/>
      <c r="V12" s="5149">
        <v>0</v>
      </c>
      <c r="W12" s="4866"/>
    </row>
    <row r="13" spans="1:23" x14ac:dyDescent="0.2">
      <c r="A13" s="4742" t="s">
        <v>104</v>
      </c>
      <c r="B13" s="5147">
        <v>0</v>
      </c>
      <c r="C13" s="5147"/>
      <c r="D13" s="5148">
        <v>0</v>
      </c>
      <c r="E13" s="5148"/>
      <c r="F13" s="5149">
        <v>0</v>
      </c>
      <c r="G13" s="5149"/>
      <c r="H13" s="5149">
        <v>0</v>
      </c>
      <c r="I13" s="5149"/>
      <c r="J13" s="5147">
        <v>7966095.5499999998</v>
      </c>
      <c r="K13" s="5147"/>
      <c r="L13" s="5148">
        <v>1</v>
      </c>
      <c r="M13" s="5148"/>
      <c r="N13" s="5148">
        <v>1</v>
      </c>
      <c r="O13" s="5148"/>
      <c r="P13" s="5149">
        <v>78886</v>
      </c>
      <c r="Q13" s="5149"/>
      <c r="R13" s="5147">
        <v>0</v>
      </c>
      <c r="S13" s="5147"/>
      <c r="T13" s="5148">
        <v>0</v>
      </c>
      <c r="U13" s="5148"/>
      <c r="V13" s="5149">
        <v>0</v>
      </c>
      <c r="W13" s="4866"/>
    </row>
    <row r="14" spans="1:23" x14ac:dyDescent="0.2">
      <c r="A14" s="5150" t="s">
        <v>129</v>
      </c>
      <c r="B14" s="5151">
        <f>[4]Huitzilac!B12</f>
        <v>776391.61999999988</v>
      </c>
      <c r="C14" s="5151"/>
      <c r="D14" s="5152">
        <f>[4]Huitzilac!C12</f>
        <v>1</v>
      </c>
      <c r="E14" s="5152"/>
      <c r="F14" s="5152">
        <f>[4]Huitzilac!D12</f>
        <v>6</v>
      </c>
      <c r="G14" s="5152"/>
      <c r="H14" s="5153">
        <f>[4]Huitzilac!E12</f>
        <v>397</v>
      </c>
      <c r="I14" s="5153"/>
      <c r="J14" s="5151">
        <f>[4]Huitzilac!F12</f>
        <v>15315236.18</v>
      </c>
      <c r="K14" s="5151"/>
      <c r="L14" s="5152">
        <f>[4]Huitzilac!G12</f>
        <v>4</v>
      </c>
      <c r="M14" s="5152"/>
      <c r="N14" s="5152">
        <f>[4]Huitzilac!H12</f>
        <v>21</v>
      </c>
      <c r="O14" s="5152"/>
      <c r="P14" s="5153">
        <f>[4]Huitzilac!I12</f>
        <v>2243</v>
      </c>
      <c r="Q14" s="5153"/>
      <c r="R14" s="5151">
        <f>[4]Huitzilac!J12</f>
        <v>97058.82</v>
      </c>
      <c r="S14" s="5151"/>
      <c r="T14" s="5152">
        <f>[4]Huitzilac!K12</f>
        <v>1</v>
      </c>
      <c r="U14" s="5152"/>
      <c r="V14" s="5152">
        <f>[4]Huitzilac!L12</f>
        <v>1</v>
      </c>
      <c r="W14" s="5167"/>
    </row>
    <row r="15" spans="1:23" x14ac:dyDescent="0.2">
      <c r="A15" s="4756" t="s">
        <v>1579</v>
      </c>
      <c r="B15" s="4849">
        <f t="shared" ref="B15:V15" si="0">SUM(B16:B17)</f>
        <v>963820.88</v>
      </c>
      <c r="C15" s="4849"/>
      <c r="D15" s="4850">
        <f t="shared" si="0"/>
        <v>0</v>
      </c>
      <c r="E15" s="4850"/>
      <c r="F15" s="4850">
        <f t="shared" si="0"/>
        <v>3</v>
      </c>
      <c r="G15" s="4850"/>
      <c r="H15" s="4851">
        <f t="shared" si="0"/>
        <v>0</v>
      </c>
      <c r="I15" s="4851"/>
      <c r="J15" s="4849">
        <f t="shared" si="0"/>
        <v>1595429.5</v>
      </c>
      <c r="K15" s="4849"/>
      <c r="L15" s="4850">
        <f t="shared" si="0"/>
        <v>1</v>
      </c>
      <c r="M15" s="4850"/>
      <c r="N15" s="4850">
        <f t="shared" si="0"/>
        <v>1</v>
      </c>
      <c r="O15" s="4850"/>
      <c r="P15" s="4851">
        <f t="shared" si="0"/>
        <v>2449</v>
      </c>
      <c r="Q15" s="4851"/>
      <c r="R15" s="4849">
        <f t="shared" si="0"/>
        <v>0</v>
      </c>
      <c r="S15" s="4849"/>
      <c r="T15" s="4850">
        <f t="shared" si="0"/>
        <v>0</v>
      </c>
      <c r="U15" s="4850"/>
      <c r="V15" s="4850">
        <f t="shared" si="0"/>
        <v>0</v>
      </c>
      <c r="W15" s="4859"/>
    </row>
    <row r="16" spans="1:23" x14ac:dyDescent="0.2">
      <c r="A16" s="5142" t="s">
        <v>103</v>
      </c>
      <c r="B16" s="5143">
        <v>0</v>
      </c>
      <c r="C16" s="5143"/>
      <c r="D16" s="5144">
        <v>0</v>
      </c>
      <c r="E16" s="5144"/>
      <c r="F16" s="5145">
        <v>0</v>
      </c>
      <c r="G16" s="5145"/>
      <c r="H16" s="5145">
        <v>0</v>
      </c>
      <c r="I16" s="5145"/>
      <c r="J16" s="5143">
        <v>1595429.5</v>
      </c>
      <c r="K16" s="5143"/>
      <c r="L16" s="5144">
        <v>1</v>
      </c>
      <c r="M16" s="5144"/>
      <c r="N16" s="5144">
        <v>1</v>
      </c>
      <c r="O16" s="5144"/>
      <c r="P16" s="5145">
        <v>2449</v>
      </c>
      <c r="Q16" s="5145"/>
      <c r="R16" s="5143">
        <v>0</v>
      </c>
      <c r="S16" s="5143"/>
      <c r="T16" s="5144">
        <v>0</v>
      </c>
      <c r="U16" s="5144"/>
      <c r="V16" s="5145">
        <v>0</v>
      </c>
      <c r="W16" s="5166"/>
    </row>
    <row r="17" spans="1:23" x14ac:dyDescent="0.2">
      <c r="A17" s="5150" t="s">
        <v>129</v>
      </c>
      <c r="B17" s="5151">
        <f>[4]Jantetelco!B8</f>
        <v>963820.88</v>
      </c>
      <c r="C17" s="5151"/>
      <c r="D17" s="5152">
        <f>[4]Jantetelco!C8</f>
        <v>0</v>
      </c>
      <c r="E17" s="5152"/>
      <c r="F17" s="5152">
        <f>[4]Jantetelco!D8</f>
        <v>3</v>
      </c>
      <c r="G17" s="5152"/>
      <c r="H17" s="5153">
        <f>[4]Jantetelco!E8</f>
        <v>0</v>
      </c>
      <c r="I17" s="5153"/>
      <c r="J17" s="5151">
        <f>[4]Jantetelco!F8</f>
        <v>0</v>
      </c>
      <c r="K17" s="5151"/>
      <c r="L17" s="5152">
        <v>0</v>
      </c>
      <c r="M17" s="5152"/>
      <c r="N17" s="5152">
        <v>0</v>
      </c>
      <c r="O17" s="5152"/>
      <c r="P17" s="5153">
        <v>0</v>
      </c>
      <c r="Q17" s="5153"/>
      <c r="R17" s="5151">
        <v>0</v>
      </c>
      <c r="S17" s="5151"/>
      <c r="T17" s="5152">
        <v>0</v>
      </c>
      <c r="U17" s="5152"/>
      <c r="V17" s="5153">
        <v>0</v>
      </c>
      <c r="W17" s="5167"/>
    </row>
    <row r="18" spans="1:23" x14ac:dyDescent="0.2">
      <c r="A18" s="4756" t="s">
        <v>292</v>
      </c>
      <c r="B18" s="4849">
        <f t="shared" ref="B18:V18" si="1">SUM(B19:B26)</f>
        <v>18335901.579999998</v>
      </c>
      <c r="C18" s="4849"/>
      <c r="D18" s="4850">
        <f t="shared" si="1"/>
        <v>6</v>
      </c>
      <c r="E18" s="4850"/>
      <c r="F18" s="4850">
        <f t="shared" si="1"/>
        <v>10</v>
      </c>
      <c r="G18" s="4850"/>
      <c r="H18" s="4851">
        <f t="shared" si="1"/>
        <v>10774</v>
      </c>
      <c r="I18" s="4851"/>
      <c r="J18" s="4849">
        <f t="shared" si="1"/>
        <v>28161149.73</v>
      </c>
      <c r="K18" s="4849"/>
      <c r="L18" s="4850">
        <f t="shared" si="1"/>
        <v>28</v>
      </c>
      <c r="M18" s="4850"/>
      <c r="N18" s="4850">
        <f t="shared" si="1"/>
        <v>32</v>
      </c>
      <c r="O18" s="4850"/>
      <c r="P18" s="4851">
        <f t="shared" si="1"/>
        <v>18324</v>
      </c>
      <c r="Q18" s="4851"/>
      <c r="R18" s="4849">
        <f t="shared" si="1"/>
        <v>0</v>
      </c>
      <c r="S18" s="4849"/>
      <c r="T18" s="4850">
        <f t="shared" si="1"/>
        <v>0</v>
      </c>
      <c r="U18" s="4850"/>
      <c r="V18" s="4850">
        <f t="shared" si="1"/>
        <v>0</v>
      </c>
      <c r="W18" s="4859"/>
    </row>
    <row r="19" spans="1:23" x14ac:dyDescent="0.2">
      <c r="A19" s="5142" t="s">
        <v>203</v>
      </c>
      <c r="B19" s="5143">
        <v>0</v>
      </c>
      <c r="C19" s="5143"/>
      <c r="D19" s="5144">
        <v>0</v>
      </c>
      <c r="E19" s="5144"/>
      <c r="F19" s="5145">
        <v>0</v>
      </c>
      <c r="G19" s="5145"/>
      <c r="H19" s="5145">
        <v>0</v>
      </c>
      <c r="I19" s="5145"/>
      <c r="J19" s="5143">
        <v>1666900</v>
      </c>
      <c r="K19" s="5143"/>
      <c r="L19" s="5144">
        <v>1</v>
      </c>
      <c r="M19" s="5144"/>
      <c r="N19" s="5144">
        <v>1</v>
      </c>
      <c r="O19" s="5144"/>
      <c r="P19" s="5145">
        <v>150</v>
      </c>
      <c r="Q19" s="5145"/>
      <c r="R19" s="5143">
        <v>0</v>
      </c>
      <c r="S19" s="5143"/>
      <c r="T19" s="5144">
        <v>0</v>
      </c>
      <c r="U19" s="5144"/>
      <c r="V19" s="5145">
        <v>0</v>
      </c>
      <c r="W19" s="5166"/>
    </row>
    <row r="20" spans="1:23" x14ac:dyDescent="0.2">
      <c r="A20" s="4742" t="s">
        <v>107</v>
      </c>
      <c r="B20" s="5147">
        <v>5772368.5</v>
      </c>
      <c r="C20" s="5147"/>
      <c r="D20" s="5148">
        <v>3</v>
      </c>
      <c r="E20" s="5148"/>
      <c r="F20" s="5148">
        <v>3</v>
      </c>
      <c r="G20" s="5148"/>
      <c r="H20" s="5149">
        <v>9797</v>
      </c>
      <c r="I20" s="5149"/>
      <c r="J20" s="5147">
        <v>1141344.83</v>
      </c>
      <c r="K20" s="5147"/>
      <c r="L20" s="5148">
        <v>1</v>
      </c>
      <c r="M20" s="5148"/>
      <c r="N20" s="5148">
        <v>1</v>
      </c>
      <c r="O20" s="5148"/>
      <c r="P20" s="5149">
        <v>600</v>
      </c>
      <c r="Q20" s="5149"/>
      <c r="R20" s="5147">
        <v>0</v>
      </c>
      <c r="S20" s="5147"/>
      <c r="T20" s="5148">
        <v>0</v>
      </c>
      <c r="U20" s="5148"/>
      <c r="V20" s="5149">
        <v>0</v>
      </c>
      <c r="W20" s="4866"/>
    </row>
    <row r="21" spans="1:23" x14ac:dyDescent="0.2">
      <c r="A21" s="4742" t="s">
        <v>106</v>
      </c>
      <c r="B21" s="5147">
        <v>0</v>
      </c>
      <c r="C21" s="5147"/>
      <c r="D21" s="5148">
        <v>0</v>
      </c>
      <c r="E21" s="5148"/>
      <c r="F21" s="5149">
        <v>0</v>
      </c>
      <c r="G21" s="5149"/>
      <c r="H21" s="5149">
        <v>0</v>
      </c>
      <c r="I21" s="5149"/>
      <c r="J21" s="5147">
        <v>6933492.9700000007</v>
      </c>
      <c r="K21" s="5147"/>
      <c r="L21" s="5148">
        <v>10</v>
      </c>
      <c r="M21" s="5148"/>
      <c r="N21" s="5148">
        <v>10</v>
      </c>
      <c r="O21" s="5148"/>
      <c r="P21" s="5149">
        <v>7100</v>
      </c>
      <c r="Q21" s="5149"/>
      <c r="R21" s="5147">
        <v>0</v>
      </c>
      <c r="S21" s="5147"/>
      <c r="T21" s="5148">
        <v>0</v>
      </c>
      <c r="U21" s="5148"/>
      <c r="V21" s="5149">
        <v>0</v>
      </c>
      <c r="W21" s="4866"/>
    </row>
    <row r="22" spans="1:23" ht="27.75" customHeight="1" x14ac:dyDescent="0.2">
      <c r="A22" s="4742" t="s">
        <v>5012</v>
      </c>
      <c r="B22" s="5147">
        <v>1860000</v>
      </c>
      <c r="C22" s="5147"/>
      <c r="D22" s="5148">
        <v>1</v>
      </c>
      <c r="E22" s="5148"/>
      <c r="F22" s="5148">
        <v>1</v>
      </c>
      <c r="G22" s="5148"/>
      <c r="H22" s="5149" t="s">
        <v>916</v>
      </c>
      <c r="I22" s="5149"/>
      <c r="J22" s="5147">
        <v>0</v>
      </c>
      <c r="K22" s="5147"/>
      <c r="L22" s="5148">
        <v>0</v>
      </c>
      <c r="M22" s="5148"/>
      <c r="N22" s="5149">
        <v>0</v>
      </c>
      <c r="O22" s="5149"/>
      <c r="P22" s="5149">
        <v>0</v>
      </c>
      <c r="Q22" s="5149"/>
      <c r="R22" s="5147">
        <v>0</v>
      </c>
      <c r="S22" s="5147"/>
      <c r="T22" s="5148">
        <v>0</v>
      </c>
      <c r="U22" s="5148"/>
      <c r="V22" s="5149">
        <v>0</v>
      </c>
      <c r="W22" s="4866"/>
    </row>
    <row r="23" spans="1:23" ht="25.5" x14ac:dyDescent="0.2">
      <c r="A23" s="4742" t="s">
        <v>4945</v>
      </c>
      <c r="B23" s="5147">
        <v>0</v>
      </c>
      <c r="C23" s="5147"/>
      <c r="D23" s="5148">
        <v>0</v>
      </c>
      <c r="E23" s="5148"/>
      <c r="F23" s="5149">
        <v>0</v>
      </c>
      <c r="G23" s="5149"/>
      <c r="H23" s="5149">
        <v>0</v>
      </c>
      <c r="I23" s="5149"/>
      <c r="J23" s="5147">
        <v>1275000</v>
      </c>
      <c r="K23" s="5147"/>
      <c r="L23" s="5148">
        <v>2</v>
      </c>
      <c r="M23" s="5148"/>
      <c r="N23" s="5148">
        <v>2</v>
      </c>
      <c r="O23" s="5148"/>
      <c r="P23" s="5149">
        <v>200</v>
      </c>
      <c r="Q23" s="5149"/>
      <c r="R23" s="5147">
        <v>0</v>
      </c>
      <c r="S23" s="5147"/>
      <c r="T23" s="5148">
        <v>0</v>
      </c>
      <c r="U23" s="5148"/>
      <c r="V23" s="5149">
        <v>0</v>
      </c>
      <c r="W23" s="4866"/>
    </row>
    <row r="24" spans="1:23" x14ac:dyDescent="0.2">
      <c r="A24" s="4742" t="s">
        <v>2088</v>
      </c>
      <c r="B24" s="5147">
        <v>0</v>
      </c>
      <c r="C24" s="5147"/>
      <c r="D24" s="5148">
        <v>0</v>
      </c>
      <c r="E24" s="5148"/>
      <c r="F24" s="5149">
        <v>0</v>
      </c>
      <c r="G24" s="5149"/>
      <c r="H24" s="5149">
        <v>0</v>
      </c>
      <c r="I24" s="5149"/>
      <c r="J24" s="5147">
        <v>1472764.25</v>
      </c>
      <c r="K24" s="5147"/>
      <c r="L24" s="5148">
        <v>3</v>
      </c>
      <c r="M24" s="5148"/>
      <c r="N24" s="5148">
        <v>3</v>
      </c>
      <c r="O24" s="5148"/>
      <c r="P24" s="5149">
        <v>1500</v>
      </c>
      <c r="Q24" s="5149"/>
      <c r="R24" s="5147">
        <v>0</v>
      </c>
      <c r="S24" s="5147"/>
      <c r="T24" s="5148">
        <v>0</v>
      </c>
      <c r="U24" s="5148"/>
      <c r="V24" s="5149">
        <v>0</v>
      </c>
      <c r="W24" s="4866"/>
    </row>
    <row r="25" spans="1:23" x14ac:dyDescent="0.2">
      <c r="A25" s="4742" t="s">
        <v>109</v>
      </c>
      <c r="B25" s="5147">
        <v>0</v>
      </c>
      <c r="C25" s="5147"/>
      <c r="D25" s="5148">
        <v>0</v>
      </c>
      <c r="E25" s="5148"/>
      <c r="F25" s="5149">
        <v>0</v>
      </c>
      <c r="G25" s="5149"/>
      <c r="H25" s="5149">
        <v>0</v>
      </c>
      <c r="I25" s="5149"/>
      <c r="J25" s="5147">
        <v>2608908.75</v>
      </c>
      <c r="K25" s="5147"/>
      <c r="L25" s="5148">
        <v>3</v>
      </c>
      <c r="M25" s="5148"/>
      <c r="N25" s="5148">
        <v>3</v>
      </c>
      <c r="O25" s="5148"/>
      <c r="P25" s="5149">
        <v>1100</v>
      </c>
      <c r="Q25" s="5149"/>
      <c r="R25" s="5147">
        <v>0</v>
      </c>
      <c r="S25" s="5147"/>
      <c r="T25" s="5148">
        <v>0</v>
      </c>
      <c r="U25" s="5148"/>
      <c r="V25" s="5149">
        <v>0</v>
      </c>
      <c r="W25" s="4866"/>
    </row>
    <row r="26" spans="1:23" x14ac:dyDescent="0.2">
      <c r="A26" s="5150" t="s">
        <v>129</v>
      </c>
      <c r="B26" s="5151">
        <f>[4]Jiutepec!B14</f>
        <v>10703533.08</v>
      </c>
      <c r="C26" s="5151"/>
      <c r="D26" s="5152">
        <f>[4]Jiutepec!C14</f>
        <v>2</v>
      </c>
      <c r="E26" s="5152"/>
      <c r="F26" s="5152">
        <f>[4]Jiutepec!D14</f>
        <v>6</v>
      </c>
      <c r="G26" s="5152"/>
      <c r="H26" s="5153">
        <f>[4]Jiutepec!E14</f>
        <v>977</v>
      </c>
      <c r="I26" s="5153"/>
      <c r="J26" s="5151">
        <f>[4]Jiutepec!F14</f>
        <v>13062738.93</v>
      </c>
      <c r="K26" s="5151"/>
      <c r="L26" s="5152">
        <f>[4]Jiutepec!G14</f>
        <v>8</v>
      </c>
      <c r="M26" s="5152"/>
      <c r="N26" s="5152">
        <f>[4]Jiutepec!H14</f>
        <v>12</v>
      </c>
      <c r="O26" s="5152"/>
      <c r="P26" s="5153">
        <f>[4]Jiutepec!I14</f>
        <v>7674</v>
      </c>
      <c r="Q26" s="5153"/>
      <c r="R26" s="5151">
        <v>0</v>
      </c>
      <c r="S26" s="5151"/>
      <c r="T26" s="5152">
        <v>0</v>
      </c>
      <c r="U26" s="5152"/>
      <c r="V26" s="5153">
        <v>0</v>
      </c>
      <c r="W26" s="5167"/>
    </row>
    <row r="27" spans="1:23" x14ac:dyDescent="0.2">
      <c r="A27" s="4756" t="s">
        <v>309</v>
      </c>
      <c r="B27" s="4849">
        <f>SUM(B28:B35)</f>
        <v>46758986.75</v>
      </c>
      <c r="C27" s="4849"/>
      <c r="D27" s="4850">
        <f>SUM(D28:D35)</f>
        <v>15</v>
      </c>
      <c r="E27" s="4850"/>
      <c r="F27" s="4850">
        <f>SUM(F28:F35)</f>
        <v>28</v>
      </c>
      <c r="G27" s="4850"/>
      <c r="H27" s="4851">
        <v>55115</v>
      </c>
      <c r="I27" s="4851"/>
      <c r="J27" s="4849">
        <f t="shared" ref="J27:V27" si="2">SUM(J28:J35)</f>
        <v>14516214.039999999</v>
      </c>
      <c r="K27" s="4849"/>
      <c r="L27" s="4850">
        <f t="shared" si="2"/>
        <v>8</v>
      </c>
      <c r="M27" s="4850"/>
      <c r="N27" s="4850">
        <f t="shared" si="2"/>
        <v>10</v>
      </c>
      <c r="O27" s="4850"/>
      <c r="P27" s="4851">
        <f t="shared" si="2"/>
        <v>8773</v>
      </c>
      <c r="Q27" s="4851"/>
      <c r="R27" s="4849">
        <f t="shared" si="2"/>
        <v>3079439.04</v>
      </c>
      <c r="S27" s="4849"/>
      <c r="T27" s="4850">
        <f t="shared" si="2"/>
        <v>1</v>
      </c>
      <c r="U27" s="4850"/>
      <c r="V27" s="4850">
        <f t="shared" si="2"/>
        <v>1</v>
      </c>
      <c r="W27" s="4859"/>
    </row>
    <row r="28" spans="1:23" x14ac:dyDescent="0.2">
      <c r="A28" s="5142" t="s">
        <v>203</v>
      </c>
      <c r="B28" s="5143">
        <v>6500000</v>
      </c>
      <c r="C28" s="5143"/>
      <c r="D28" s="5144">
        <v>1</v>
      </c>
      <c r="E28" s="5144"/>
      <c r="F28" s="5144">
        <v>2</v>
      </c>
      <c r="G28" s="5144"/>
      <c r="H28" s="5145">
        <v>50000</v>
      </c>
      <c r="I28" s="5145"/>
      <c r="J28" s="5143">
        <v>6500000</v>
      </c>
      <c r="K28" s="5143"/>
      <c r="L28" s="5144">
        <v>1</v>
      </c>
      <c r="M28" s="5144"/>
      <c r="N28" s="5144">
        <v>1</v>
      </c>
      <c r="O28" s="5144"/>
      <c r="P28" s="5145" t="s">
        <v>2244</v>
      </c>
      <c r="Q28" s="5145"/>
      <c r="R28" s="5143">
        <v>0</v>
      </c>
      <c r="S28" s="5143"/>
      <c r="T28" s="5144">
        <v>0</v>
      </c>
      <c r="U28" s="5144"/>
      <c r="V28" s="5145">
        <v>0</v>
      </c>
      <c r="W28" s="5166"/>
    </row>
    <row r="29" spans="1:23" x14ac:dyDescent="0.2">
      <c r="A29" s="4742" t="s">
        <v>107</v>
      </c>
      <c r="B29" s="5147">
        <v>2394392.29</v>
      </c>
      <c r="C29" s="5147"/>
      <c r="D29" s="5148">
        <v>3</v>
      </c>
      <c r="E29" s="5148"/>
      <c r="F29" s="5148">
        <v>4</v>
      </c>
      <c r="G29" s="5148"/>
      <c r="H29" s="5149">
        <v>12049</v>
      </c>
      <c r="I29" s="5149"/>
      <c r="J29" s="5147">
        <v>0</v>
      </c>
      <c r="K29" s="5147"/>
      <c r="L29" s="5148">
        <v>0</v>
      </c>
      <c r="M29" s="5148"/>
      <c r="N29" s="5149">
        <v>0</v>
      </c>
      <c r="O29" s="5149"/>
      <c r="P29" s="5149">
        <v>0</v>
      </c>
      <c r="Q29" s="5149"/>
      <c r="R29" s="5147">
        <v>0</v>
      </c>
      <c r="S29" s="5147"/>
      <c r="T29" s="5148">
        <v>0</v>
      </c>
      <c r="U29" s="5148"/>
      <c r="V29" s="5149">
        <v>0</v>
      </c>
      <c r="W29" s="4866"/>
    </row>
    <row r="30" spans="1:23" x14ac:dyDescent="0.2">
      <c r="A30" s="4742" t="s">
        <v>106</v>
      </c>
      <c r="B30" s="5147">
        <v>0</v>
      </c>
      <c r="C30" s="5147"/>
      <c r="D30" s="5148">
        <v>0</v>
      </c>
      <c r="E30" s="5148"/>
      <c r="F30" s="5149">
        <v>0</v>
      </c>
      <c r="G30" s="5149"/>
      <c r="H30" s="5149">
        <v>0</v>
      </c>
      <c r="I30" s="5149"/>
      <c r="J30" s="5147">
        <v>1552726.23</v>
      </c>
      <c r="K30" s="5147"/>
      <c r="L30" s="5148">
        <v>1</v>
      </c>
      <c r="M30" s="5148"/>
      <c r="N30" s="5148">
        <v>1</v>
      </c>
      <c r="O30" s="5148"/>
      <c r="P30" s="5149">
        <v>3000</v>
      </c>
      <c r="Q30" s="5149"/>
      <c r="R30" s="5147">
        <v>0</v>
      </c>
      <c r="S30" s="5147"/>
      <c r="T30" s="5148">
        <v>0</v>
      </c>
      <c r="U30" s="5148"/>
      <c r="V30" s="5149">
        <v>0</v>
      </c>
      <c r="W30" s="4866"/>
    </row>
    <row r="31" spans="1:23" ht="25.5" x14ac:dyDescent="0.2">
      <c r="A31" s="4742" t="s">
        <v>4945</v>
      </c>
      <c r="B31" s="5147">
        <v>0</v>
      </c>
      <c r="C31" s="5147"/>
      <c r="D31" s="5148">
        <v>0</v>
      </c>
      <c r="E31" s="5148"/>
      <c r="F31" s="5149">
        <v>0</v>
      </c>
      <c r="G31" s="5149"/>
      <c r="H31" s="5149">
        <v>0</v>
      </c>
      <c r="I31" s="5149"/>
      <c r="J31" s="5147">
        <v>225437.8</v>
      </c>
      <c r="K31" s="5147"/>
      <c r="L31" s="5148">
        <v>1</v>
      </c>
      <c r="M31" s="5148"/>
      <c r="N31" s="5148">
        <v>1</v>
      </c>
      <c r="O31" s="5148"/>
      <c r="P31" s="5149">
        <v>600</v>
      </c>
      <c r="Q31" s="5149"/>
      <c r="R31" s="5147">
        <v>0</v>
      </c>
      <c r="S31" s="5147"/>
      <c r="T31" s="5148">
        <v>0</v>
      </c>
      <c r="U31" s="5148"/>
      <c r="V31" s="5149">
        <v>0</v>
      </c>
      <c r="W31" s="4866"/>
    </row>
    <row r="32" spans="1:23" x14ac:dyDescent="0.2">
      <c r="A32" s="4742" t="s">
        <v>103</v>
      </c>
      <c r="B32" s="5147">
        <v>22800000</v>
      </c>
      <c r="C32" s="5147"/>
      <c r="D32" s="5148">
        <v>4</v>
      </c>
      <c r="E32" s="5148"/>
      <c r="F32" s="5148">
        <v>10</v>
      </c>
      <c r="G32" s="5148"/>
      <c r="H32" s="5149">
        <v>55600</v>
      </c>
      <c r="I32" s="5149"/>
      <c r="J32" s="5147">
        <v>0</v>
      </c>
      <c r="K32" s="5147"/>
      <c r="L32" s="5148">
        <v>0</v>
      </c>
      <c r="M32" s="5148"/>
      <c r="N32" s="5149">
        <v>0</v>
      </c>
      <c r="O32" s="5149"/>
      <c r="P32" s="5149">
        <v>0</v>
      </c>
      <c r="Q32" s="5149"/>
      <c r="R32" s="5147">
        <v>0</v>
      </c>
      <c r="S32" s="5147"/>
      <c r="T32" s="5148">
        <v>0</v>
      </c>
      <c r="U32" s="5148"/>
      <c r="V32" s="5149">
        <v>0</v>
      </c>
      <c r="W32" s="4866"/>
    </row>
    <row r="33" spans="1:23" ht="25.5" x14ac:dyDescent="0.2">
      <c r="A33" s="4742" t="s">
        <v>109</v>
      </c>
      <c r="B33" s="5147">
        <v>2000000</v>
      </c>
      <c r="C33" s="5147"/>
      <c r="D33" s="5148">
        <v>1</v>
      </c>
      <c r="E33" s="5148"/>
      <c r="F33" s="5148">
        <v>1</v>
      </c>
      <c r="G33" s="5148"/>
      <c r="H33" s="5149" t="s">
        <v>2614</v>
      </c>
      <c r="I33" s="5149"/>
      <c r="J33" s="5147">
        <v>0</v>
      </c>
      <c r="K33" s="5147"/>
      <c r="L33" s="5148">
        <v>0</v>
      </c>
      <c r="M33" s="5148"/>
      <c r="N33" s="5149">
        <v>0</v>
      </c>
      <c r="O33" s="5149"/>
      <c r="P33" s="5149">
        <v>0</v>
      </c>
      <c r="Q33" s="5149"/>
      <c r="R33" s="5147">
        <v>0</v>
      </c>
      <c r="S33" s="5147"/>
      <c r="T33" s="5148">
        <v>0</v>
      </c>
      <c r="U33" s="5148"/>
      <c r="V33" s="5149">
        <v>0</v>
      </c>
      <c r="W33" s="4866"/>
    </row>
    <row r="34" spans="1:23" x14ac:dyDescent="0.2">
      <c r="A34" s="4742" t="s">
        <v>104</v>
      </c>
      <c r="B34" s="5147">
        <v>7987510.4299999997</v>
      </c>
      <c r="C34" s="5147"/>
      <c r="D34" s="5148">
        <v>3</v>
      </c>
      <c r="E34" s="5148"/>
      <c r="F34" s="5148">
        <v>3</v>
      </c>
      <c r="G34" s="5148"/>
      <c r="H34" s="5149">
        <v>85691</v>
      </c>
      <c r="I34" s="5149"/>
      <c r="J34" s="5147">
        <v>0</v>
      </c>
      <c r="K34" s="5147"/>
      <c r="L34" s="5148">
        <v>0</v>
      </c>
      <c r="M34" s="5148"/>
      <c r="N34" s="5149">
        <v>0</v>
      </c>
      <c r="O34" s="5149"/>
      <c r="P34" s="5149">
        <v>0</v>
      </c>
      <c r="Q34" s="5149"/>
      <c r="R34" s="5147">
        <v>0</v>
      </c>
      <c r="S34" s="5147"/>
      <c r="T34" s="5148">
        <v>0</v>
      </c>
      <c r="U34" s="5148"/>
      <c r="V34" s="5149">
        <v>0</v>
      </c>
      <c r="W34" s="4866"/>
    </row>
    <row r="35" spans="1:23" ht="15" customHeight="1" x14ac:dyDescent="0.2">
      <c r="A35" s="5150" t="s">
        <v>129</v>
      </c>
      <c r="B35" s="5151">
        <f>[4]Jojutla!B14</f>
        <v>5077084.03</v>
      </c>
      <c r="C35" s="5151"/>
      <c r="D35" s="5152">
        <f>[4]Jojutla!C14</f>
        <v>3</v>
      </c>
      <c r="E35" s="5152"/>
      <c r="F35" s="5152">
        <f>[4]Jojutla!D14</f>
        <v>8</v>
      </c>
      <c r="G35" s="5152"/>
      <c r="H35" s="5153">
        <f>[4]Jojutla!E14</f>
        <v>1562</v>
      </c>
      <c r="I35" s="5153"/>
      <c r="J35" s="5151">
        <f>[4]Jojutla!F14</f>
        <v>6238050.0099999998</v>
      </c>
      <c r="K35" s="5151"/>
      <c r="L35" s="5152">
        <f>[4]Jojutla!G14</f>
        <v>5</v>
      </c>
      <c r="M35" s="5152"/>
      <c r="N35" s="5152">
        <f>[4]Jojutla!H14</f>
        <v>7</v>
      </c>
      <c r="O35" s="5152"/>
      <c r="P35" s="5153">
        <f>[4]Jojutla!I14</f>
        <v>5173</v>
      </c>
      <c r="Q35" s="5153"/>
      <c r="R35" s="5151">
        <f>[4]Jojutla!J14</f>
        <v>3079439.04</v>
      </c>
      <c r="S35" s="5151"/>
      <c r="T35" s="5152">
        <f>[4]Jojutla!K14</f>
        <v>1</v>
      </c>
      <c r="U35" s="5152"/>
      <c r="V35" s="5153">
        <f>[4]Jojutla!L14</f>
        <v>1</v>
      </c>
      <c r="W35" s="5167"/>
    </row>
    <row r="36" spans="1:23" x14ac:dyDescent="0.2">
      <c r="A36" s="4742"/>
      <c r="B36" s="4743"/>
      <c r="C36" s="4743"/>
      <c r="D36" s="4744"/>
      <c r="E36" s="4744"/>
      <c r="F36" s="4744"/>
      <c r="G36" s="4744"/>
      <c r="H36" s="4744"/>
      <c r="I36" s="4744"/>
      <c r="J36" s="4743"/>
      <c r="K36" s="4743"/>
      <c r="L36" s="4744"/>
      <c r="M36" s="4744"/>
      <c r="N36" s="4744"/>
      <c r="O36" s="4744"/>
      <c r="P36" s="4744"/>
      <c r="Q36" s="4744"/>
      <c r="R36" s="4743"/>
      <c r="S36" s="4743"/>
      <c r="T36" s="4744"/>
      <c r="U36" s="4744"/>
      <c r="V36" s="4744"/>
      <c r="W36" s="2375"/>
    </row>
    <row r="37" spans="1:23" ht="12" customHeight="1" x14ac:dyDescent="0.2">
      <c r="A37" s="4742"/>
      <c r="B37" s="4743"/>
      <c r="C37" s="4743"/>
      <c r="D37" s="4744"/>
      <c r="E37" s="4744"/>
      <c r="F37" s="4744"/>
      <c r="G37" s="4744"/>
      <c r="H37" s="4744"/>
      <c r="I37" s="4744"/>
      <c r="J37" s="4743"/>
      <c r="K37" s="4743"/>
      <c r="L37" s="4744"/>
      <c r="M37" s="4744"/>
      <c r="N37" s="4744"/>
      <c r="O37" s="4744"/>
      <c r="P37" s="4744"/>
      <c r="Q37" s="4744"/>
      <c r="R37" s="4743"/>
      <c r="S37" s="4743"/>
      <c r="T37" s="4744"/>
      <c r="U37" s="4744"/>
      <c r="V37" s="4744"/>
      <c r="W37" s="2375"/>
    </row>
    <row r="38" spans="1:23" x14ac:dyDescent="0.2">
      <c r="A38" s="4745" t="s">
        <v>2599</v>
      </c>
      <c r="B38" s="4860"/>
      <c r="C38" s="4861"/>
      <c r="D38" s="4860"/>
      <c r="E38" s="4861"/>
      <c r="F38" s="4862"/>
      <c r="G38" s="4863"/>
      <c r="H38" s="4860"/>
      <c r="I38" s="4861"/>
      <c r="J38" s="4864"/>
      <c r="K38" s="4865"/>
      <c r="L38" s="4864"/>
      <c r="M38" s="4865"/>
      <c r="N38" s="4864"/>
      <c r="O38" s="4865"/>
      <c r="P38" s="4864"/>
      <c r="Q38" s="4865"/>
      <c r="R38" s="4864"/>
      <c r="S38" s="4865"/>
      <c r="T38" s="4864"/>
      <c r="U38" s="4865"/>
      <c r="V38" s="4864"/>
      <c r="W38" s="2375"/>
    </row>
    <row r="43" spans="1:23" hidden="1" x14ac:dyDescent="0.2"/>
    <row r="44" spans="1:23" hidden="1" x14ac:dyDescent="0.2"/>
    <row r="45" spans="1:23" hidden="1" x14ac:dyDescent="0.2"/>
    <row r="46" spans="1:23" hidden="1" x14ac:dyDescent="0.2"/>
    <row r="47" spans="1:23" hidden="1" x14ac:dyDescent="0.2"/>
    <row r="48" spans="1:2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sheetData>
  <mergeCells count="16">
    <mergeCell ref="A5:A7"/>
    <mergeCell ref="B5:W5"/>
    <mergeCell ref="B7:C7"/>
    <mergeCell ref="D7:E7"/>
    <mergeCell ref="F7:G7"/>
    <mergeCell ref="B6:G6"/>
    <mergeCell ref="H6:I7"/>
    <mergeCell ref="J7:K7"/>
    <mergeCell ref="L7:M7"/>
    <mergeCell ref="N7:O7"/>
    <mergeCell ref="J6:O6"/>
    <mergeCell ref="P6:Q7"/>
    <mergeCell ref="R7:S7"/>
    <mergeCell ref="T7:U7"/>
    <mergeCell ref="V7:W7"/>
    <mergeCell ref="R6:W6"/>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&amp;L&amp;"Tahoma,Normal"304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286</vt:i4>
      </vt:variant>
      <vt:variant>
        <vt:lpstr>Rangos con nombre</vt:lpstr>
      </vt:variant>
      <vt:variant>
        <vt:i4>336</vt:i4>
      </vt:variant>
    </vt:vector>
  </HeadingPairs>
  <TitlesOfParts>
    <vt:vector size="622" baseType="lpstr">
      <vt:lpstr>Calendario</vt:lpstr>
      <vt:lpstr>cont</vt:lpstr>
      <vt:lpstr>ReporteIG</vt:lpstr>
      <vt:lpstr>AspectosImportantes</vt:lpstr>
      <vt:lpstr>Cap.1ContraPortada</vt:lpstr>
      <vt:lpstr>Blanco</vt:lpstr>
      <vt:lpstr>PROYECTOS 2013 (3)</vt:lpstr>
      <vt:lpstr>Derrama por Sector</vt:lpstr>
      <vt:lpstr>PROYECTOS 2013</vt:lpstr>
      <vt:lpstr>PROYECTOS 2013 (2)</vt:lpstr>
      <vt:lpstr>FIFODEPI 2013</vt:lpstr>
      <vt:lpstr>AEROPUERTO 2013</vt:lpstr>
      <vt:lpstr>Proyectos Fidecomp</vt:lpstr>
      <vt:lpstr>Proyectos Fidecomp (2)</vt:lpstr>
      <vt:lpstr>Evaluación PAMR</vt:lpstr>
      <vt:lpstr>Evaluación PAMR (2)</vt:lpstr>
      <vt:lpstr>Evaluación PAMR (3)</vt:lpstr>
      <vt:lpstr>TramitesCEMER</vt:lpstr>
      <vt:lpstr>TramitesCEMER (2)</vt:lpstr>
      <vt:lpstr>TramitesCEMER (3)</vt:lpstr>
      <vt:lpstr>Ciencia</vt:lpstr>
      <vt:lpstr>Ciencia (2)</vt:lpstr>
      <vt:lpstr>Ciencia (3)</vt:lpstr>
      <vt:lpstr>Ciencia (4)</vt:lpstr>
      <vt:lpstr>Ciencia (4)-2</vt:lpstr>
      <vt:lpstr>Ciencia (4 graficas 2012)</vt:lpstr>
      <vt:lpstr>Ciencia (4 graficas 2013)</vt:lpstr>
      <vt:lpstr>Ciencia (5)</vt:lpstr>
      <vt:lpstr>Ciencia (6)</vt:lpstr>
      <vt:lpstr>Ciencia (7)</vt:lpstr>
      <vt:lpstr>Ciencia (8)</vt:lpstr>
      <vt:lpstr>Ciencia (9)</vt:lpstr>
      <vt:lpstr>Ciencia(10)</vt:lpstr>
      <vt:lpstr>Ciencia (11)</vt:lpstr>
      <vt:lpstr>Ciencia (12)</vt:lpstr>
      <vt:lpstr>PEI</vt:lpstr>
      <vt:lpstr>PEI 1</vt:lpstr>
      <vt:lpstr>PEI 4</vt:lpstr>
      <vt:lpstr>PEI 6</vt:lpstr>
      <vt:lpstr>PEI 7</vt:lpstr>
      <vt:lpstr>FIT</vt:lpstr>
      <vt:lpstr>Desarrollo Tecnológico </vt:lpstr>
      <vt:lpstr>Desarrollo Tecnológico 2</vt:lpstr>
      <vt:lpstr>Desarrollo Tecnológico 3</vt:lpstr>
      <vt:lpstr>Actos Juridicos 2013 JLCA</vt:lpstr>
      <vt:lpstr>Personas Atendidas 2012 SNE</vt:lpstr>
      <vt:lpstr>Poblacion Laboral 2012 SNE</vt:lpstr>
      <vt:lpstr>Poblacion  Laboral 2013 SNE</vt:lpstr>
      <vt:lpstr>Ocupacion 2012 SNE</vt:lpstr>
      <vt:lpstr>Ocupacion 2013 SNE</vt:lpstr>
      <vt:lpstr>Indicadores 12-13 SNE</vt:lpstr>
      <vt:lpstr>Insp. de Trabajo 12-13 DGIT</vt:lpstr>
      <vt:lpstr>Act. de insp. mensual 2013 DGIT</vt:lpstr>
      <vt:lpstr>Concialiaciones 12-13 DGC</vt:lpstr>
      <vt:lpstr>Asesorias 12-13 DGC</vt:lpstr>
      <vt:lpstr>Quejas Resueltas 2013 PEDT </vt:lpstr>
      <vt:lpstr>Asesorias x Mes 13 - 14 PEDT</vt:lpstr>
      <vt:lpstr>Concentrado Cuernavaca ICATMOR</vt:lpstr>
      <vt:lpstr>Concentrado  ICATMOR </vt:lpstr>
      <vt:lpstr>Concentrado Anenecuilco ICATMOR</vt:lpstr>
      <vt:lpstr>Anenecuilco ICATMOR </vt:lpstr>
      <vt:lpstr>Concentrado Pte. Ixtla ICATMOR</vt:lpstr>
      <vt:lpstr>Pte de Ixtla ICATMOR</vt:lpstr>
      <vt:lpstr>Cap.Aten. Cuernavaca ICATMOR</vt:lpstr>
      <vt:lpstr>Cap.Aten. Anenecuilco ICATMOR</vt:lpstr>
      <vt:lpstr>Cap.Aten. Pte. Ixtla ICATMOR</vt:lpstr>
      <vt:lpstr>Evolución Hospedaje</vt:lpstr>
      <vt:lpstr>Evolución Cuartos</vt:lpstr>
      <vt:lpstr>%Part. Hoteles</vt:lpstr>
      <vt:lpstr>%Part. Cuartos</vt:lpstr>
      <vt:lpstr>%Ocupación Hotelera</vt:lpstr>
      <vt:lpstr>Comparativo llegada turistas</vt:lpstr>
      <vt:lpstr>Comparativo turista noche</vt:lpstr>
      <vt:lpstr>Comparativo estadía</vt:lpstr>
      <vt:lpstr>Comparativo densidad</vt:lpstr>
      <vt:lpstr>Var % Hoteles</vt:lpstr>
      <vt:lpstr>Var % Cuartos</vt:lpstr>
      <vt:lpstr>Categorías Turísticas Hoteles</vt:lpstr>
      <vt:lpstr>Categorías Turísticas Hotel (2</vt:lpstr>
      <vt:lpstr>Categorías Turística Cuartos 12</vt:lpstr>
      <vt:lpstr>Categorías Turística Cuarto 13</vt:lpstr>
      <vt:lpstr>Llegada de vuelos</vt:lpstr>
      <vt:lpstr>Llegada de pasajeros</vt:lpstr>
      <vt:lpstr>Llegada de vuelos morelos</vt:lpstr>
      <vt:lpstr>Llegada de pasajeros a morelos</vt:lpstr>
      <vt:lpstr>Otros Ser. Tur. Morelos</vt:lpstr>
      <vt:lpstr>Oferta de alimentos y bebidas</vt:lpstr>
      <vt:lpstr>ResObGeneral</vt:lpstr>
      <vt:lpstr>6-E381op-Eb</vt:lpstr>
      <vt:lpstr>12-E381op-Es</vt:lpstr>
      <vt:lpstr>ResObConcE381</vt:lpstr>
      <vt:lpstr>ResObProcE382</vt:lpstr>
      <vt:lpstr>ResObInicE382 </vt:lpstr>
      <vt:lpstr>ResInconsistentes</vt:lpstr>
      <vt:lpstr>ResObEducativa</vt:lpstr>
      <vt:lpstr>Resumen X Munic</vt:lpstr>
      <vt:lpstr>Municipios</vt:lpstr>
      <vt:lpstr>Municipios (2)</vt:lpstr>
      <vt:lpstr>Municipios (3)</vt:lpstr>
      <vt:lpstr>Municipios (4)</vt:lpstr>
      <vt:lpstr>Municipios (5)</vt:lpstr>
      <vt:lpstr>Municipios (6)</vt:lpstr>
      <vt:lpstr>Municipios (7)</vt:lpstr>
      <vt:lpstr>1-E381op-SPr</vt:lpstr>
      <vt:lpstr>2-E381op-SP</vt:lpstr>
      <vt:lpstr>3-E381op-PJr</vt:lpstr>
      <vt:lpstr>4-E381op-PJ</vt:lpstr>
      <vt:lpstr>19-E381op-D</vt:lpstr>
      <vt:lpstr>20-E381op-D </vt:lpstr>
      <vt:lpstr>23-E381op-Tr</vt:lpstr>
      <vt:lpstr>24-E381op-T</vt:lpstr>
      <vt:lpstr>24-E381op-T (2)</vt:lpstr>
      <vt:lpstr>24-E381op-T (3)</vt:lpstr>
      <vt:lpstr>24-E381op-T (4)</vt:lpstr>
      <vt:lpstr>15-E381op-Sr</vt:lpstr>
      <vt:lpstr>16-E381op-S</vt:lpstr>
      <vt:lpstr>16-E381op-s (2)</vt:lpstr>
      <vt:lpstr>16-E381op-s (3)</vt:lpstr>
      <vt:lpstr>16-E381-op-s (4)</vt:lpstr>
      <vt:lpstr>16-E381-op-s (5)</vt:lpstr>
      <vt:lpstr>16-E381-op-s (6)</vt:lpstr>
      <vt:lpstr>16-E381-op-s (7)</vt:lpstr>
      <vt:lpstr>13-G4sop-Cul</vt:lpstr>
      <vt:lpstr>14-G4sop-Cul</vt:lpstr>
      <vt:lpstr>21-E381op-EcR</vt:lpstr>
      <vt:lpstr>22-E381op-Ec</vt:lpstr>
      <vt:lpstr>5-E381op-HiR</vt:lpstr>
      <vt:lpstr>6-E381op-Hi</vt:lpstr>
      <vt:lpstr>31-E381op-Ur</vt:lpstr>
      <vt:lpstr>32-E381op-U</vt:lpstr>
      <vt:lpstr>7-E381op-ElR </vt:lpstr>
      <vt:lpstr>8-E381op-El</vt:lpstr>
      <vt:lpstr>25-E381op-Ar</vt:lpstr>
      <vt:lpstr>26-E381op-A</vt:lpstr>
      <vt:lpstr>29-E381op-Car</vt:lpstr>
      <vt:lpstr>30-E381op-Car</vt:lpstr>
      <vt:lpstr>30-E381op-Car (2)</vt:lpstr>
      <vt:lpstr>27-E381op-Cam</vt:lpstr>
      <vt:lpstr>28-E381op-Cam</vt:lpstr>
      <vt:lpstr>33-E381op-OCC</vt:lpstr>
      <vt:lpstr>34-E381op-OCC</vt:lpstr>
      <vt:lpstr>35-E381op-IngOCC</vt:lpstr>
      <vt:lpstr>infraestructuras a validar proc</vt:lpstr>
      <vt:lpstr>28-E381op-Cam (2)</vt:lpstr>
      <vt:lpstr>1-E382sop-SPr.proc</vt:lpstr>
      <vt:lpstr>2-E382op-SPproc</vt:lpstr>
      <vt:lpstr>3-E382op-PJproc</vt:lpstr>
      <vt:lpstr>4-E382op-PJproc</vt:lpstr>
      <vt:lpstr>6-E382op-EbProc</vt:lpstr>
      <vt:lpstr>4-E382op-PJproc (2)</vt:lpstr>
      <vt:lpstr>19-E382op-Dproc</vt:lpstr>
      <vt:lpstr>20-E382op-Dproc</vt:lpstr>
      <vt:lpstr>20-E382op-Dproc (2)</vt:lpstr>
      <vt:lpstr>20-E382op-Dproc (3)</vt:lpstr>
      <vt:lpstr>23-E382op-TprocR</vt:lpstr>
      <vt:lpstr>24-E382op-Tproc</vt:lpstr>
      <vt:lpstr>15-E382op-SprocR</vt:lpstr>
      <vt:lpstr>16-E382op-Sproc</vt:lpstr>
      <vt:lpstr>13-E382op-CulProc</vt:lpstr>
      <vt:lpstr>14-E382op-CulProc</vt:lpstr>
      <vt:lpstr>25-E382op-AprocR</vt:lpstr>
      <vt:lpstr>26-E382op-Aproc</vt:lpstr>
      <vt:lpstr>31-E382op-MprocR </vt:lpstr>
      <vt:lpstr>32-E382op-Mproc</vt:lpstr>
      <vt:lpstr>32-E382op-Mproc (2)</vt:lpstr>
      <vt:lpstr>32-E382op-Mproc (3)</vt:lpstr>
      <vt:lpstr>32-E382op- Mproc (4)</vt:lpstr>
      <vt:lpstr>32-E382op-Mproc (5)</vt:lpstr>
      <vt:lpstr>17-E382op-Eproc</vt:lpstr>
      <vt:lpstr>18-E382op-Eproc</vt:lpstr>
      <vt:lpstr>18-E382op-Eproc (2)</vt:lpstr>
      <vt:lpstr>18-E382op-Eproc (3)</vt:lpstr>
      <vt:lpstr>31-E382op-UprocR</vt:lpstr>
      <vt:lpstr>32-E382op-Uproc</vt:lpstr>
      <vt:lpstr>32- E382op-Uproc (2)</vt:lpstr>
      <vt:lpstr>21-E382op-EcProcR</vt:lpstr>
      <vt:lpstr>22-E382op-Ecproc</vt:lpstr>
      <vt:lpstr>21-E382op-HdProcR </vt:lpstr>
      <vt:lpstr>22-E382op-Hdproc </vt:lpstr>
      <vt:lpstr>22-E382op-Hdproc (2)</vt:lpstr>
      <vt:lpstr>22-E382op-Hdproc (3)</vt:lpstr>
      <vt:lpstr>22-E382op-Hdproc (4)</vt:lpstr>
      <vt:lpstr>22-E382op-Hdproc (5)</vt:lpstr>
      <vt:lpstr>21-E382op-PyProcR </vt:lpstr>
      <vt:lpstr>22-E382op-Pyproc</vt:lpstr>
      <vt:lpstr>22-E382op-Pyproc (2)</vt:lpstr>
      <vt:lpstr>21-E382op-RcProcR</vt:lpstr>
      <vt:lpstr>22-E382op-Rcproc</vt:lpstr>
      <vt:lpstr>22-E382op-Rcproc (2)</vt:lpstr>
      <vt:lpstr>29-E382op-CarProcR</vt:lpstr>
      <vt:lpstr>30-E382op-Car-proc</vt:lpstr>
      <vt:lpstr>30-E382op-Car-proc (2)</vt:lpstr>
      <vt:lpstr>27-E382op-CamProcR</vt:lpstr>
      <vt:lpstr>28-E382op-CamProc</vt:lpstr>
      <vt:lpstr>28-E382op-CamProc (2)</vt:lpstr>
      <vt:lpstr>28-E382op-CamProc (3)</vt:lpstr>
      <vt:lpstr>28-E382op-CamProc (4)</vt:lpstr>
      <vt:lpstr>28-E382op-CamProc (5)</vt:lpstr>
      <vt:lpstr>28-E382op-CamProc (6)</vt:lpstr>
      <vt:lpstr>28-E382op-CamProc (7)</vt:lpstr>
      <vt:lpstr>28-E382op-CamProc (8)</vt:lpstr>
      <vt:lpstr>28-E382op-CamProc (9)</vt:lpstr>
      <vt:lpstr>1-E382sop-SPr.inic</vt:lpstr>
      <vt:lpstr>2-E382op-SPinic</vt:lpstr>
      <vt:lpstr>3-E382op-PJinic</vt:lpstr>
      <vt:lpstr>4-E382op-PJinic</vt:lpstr>
      <vt:lpstr>23-E382op-Tinic</vt:lpstr>
      <vt:lpstr>24-E382op-Tinic</vt:lpstr>
      <vt:lpstr>24-E382op-Tinic (2)</vt:lpstr>
      <vt:lpstr>15-E382op-Sinic</vt:lpstr>
      <vt:lpstr>16-E382op-Sinic</vt:lpstr>
      <vt:lpstr>16-E382op-Sinic (2)</vt:lpstr>
      <vt:lpstr>16-E382op-Sinic (3)</vt:lpstr>
      <vt:lpstr>31-E382op-Uinic</vt:lpstr>
      <vt:lpstr>32-E382op-Uinic</vt:lpstr>
      <vt:lpstr>29-E382op-Carinic</vt:lpstr>
      <vt:lpstr>30-E382op-Carinic</vt:lpstr>
      <vt:lpstr>27-E382op-inconsistenteR</vt:lpstr>
      <vt:lpstr>28-E382op-inconsistentes</vt:lpstr>
      <vt:lpstr>33-E382op-OCCproc</vt:lpstr>
      <vt:lpstr>34-E382op-OCCproc</vt:lpstr>
      <vt:lpstr>BD.Obras.SOP.12-18</vt:lpstr>
      <vt:lpstr>28-E382op-inconsistentes (2)</vt:lpstr>
      <vt:lpstr>ResObConcEduc (2)</vt:lpstr>
      <vt:lpstr>ResObConcEduc</vt:lpstr>
      <vt:lpstr>5-E381op-EbR</vt:lpstr>
      <vt:lpstr>6-E381op-Eb (2)</vt:lpstr>
      <vt:lpstr>6-E381op-Eb (3)</vt:lpstr>
      <vt:lpstr>6-E381op-Eb (4)</vt:lpstr>
      <vt:lpstr>6-E381op-Eb (5)</vt:lpstr>
      <vt:lpstr>6-E381op-Eb (6)</vt:lpstr>
      <vt:lpstr>6-E381op-Eb (7)</vt:lpstr>
      <vt:lpstr>6-E381op-Eb (8)</vt:lpstr>
      <vt:lpstr>6-E381op-Eb (9)</vt:lpstr>
      <vt:lpstr>6-E381op-Eb (10)</vt:lpstr>
      <vt:lpstr>6-E381op-Eb (11)</vt:lpstr>
      <vt:lpstr>6-E381op-Eb (12)</vt:lpstr>
      <vt:lpstr>9-E381op-EmR</vt:lpstr>
      <vt:lpstr>10-E381op-Em</vt:lpstr>
      <vt:lpstr>10-E381op-Em (2)</vt:lpstr>
      <vt:lpstr>10-E381op-Em (3)</vt:lpstr>
      <vt:lpstr>10-E381op-Em (4)</vt:lpstr>
      <vt:lpstr>10-E381op-Em (5)</vt:lpstr>
      <vt:lpstr>10-E381op-Em (6)</vt:lpstr>
      <vt:lpstr>10-E381op-Em (7)</vt:lpstr>
      <vt:lpstr>10-E381op-Em (8)</vt:lpstr>
      <vt:lpstr>10-E381op-Em (9)</vt:lpstr>
      <vt:lpstr>11-E381op-EsR</vt:lpstr>
      <vt:lpstr>12-E381op-Es (2)</vt:lpstr>
      <vt:lpstr>12-E381op-Es (3)</vt:lpstr>
      <vt:lpstr>12-E381op-Es (4)</vt:lpstr>
      <vt:lpstr>12-E381op-Es (5)</vt:lpstr>
      <vt:lpstr>5-E382op-EbProcR</vt:lpstr>
      <vt:lpstr>6-E382op-EbProc (2)</vt:lpstr>
      <vt:lpstr>6-E382op-EbProc (3)</vt:lpstr>
      <vt:lpstr>6-E382op-EbProc (4)</vt:lpstr>
      <vt:lpstr>6-E382op-EbProc (5)</vt:lpstr>
      <vt:lpstr>6-E382op-EbProc (6)</vt:lpstr>
      <vt:lpstr>6-E382op-EbProc (7)</vt:lpstr>
      <vt:lpstr>6-E382op-EbProc (8)</vt:lpstr>
      <vt:lpstr>6-E382op-EbProc (9)</vt:lpstr>
      <vt:lpstr>6-E382op-EbProc (10)</vt:lpstr>
      <vt:lpstr>9-E382op-EmProcR</vt:lpstr>
      <vt:lpstr>10-E382op-EmProc</vt:lpstr>
      <vt:lpstr>10-E382op-EmProc (2)</vt:lpstr>
      <vt:lpstr>10-E382op-EmProc (3)</vt:lpstr>
      <vt:lpstr>10-E382op-EmProc (4)</vt:lpstr>
      <vt:lpstr>10-E382op-EmProc (5)</vt:lpstr>
      <vt:lpstr>10-E382op-EmProc (6)</vt:lpstr>
      <vt:lpstr>10-E382op-EmProc (7)</vt:lpstr>
      <vt:lpstr>10-E382op-EmProc (8)</vt:lpstr>
      <vt:lpstr>10-E382op-EmProc (9)</vt:lpstr>
      <vt:lpstr>11-E382op-ESProcR</vt:lpstr>
      <vt:lpstr>12-E382op-EsProc</vt:lpstr>
      <vt:lpstr>12-E382op-EsProc (2)</vt:lpstr>
      <vt:lpstr>5-E382op-EbInicR</vt:lpstr>
      <vt:lpstr>6-E382op-EbInic</vt:lpstr>
      <vt:lpstr>9-E382op-EmInicR</vt:lpstr>
      <vt:lpstr>10-E382op-EmInic</vt:lpstr>
      <vt:lpstr>10-E382op-EmInic (2)</vt:lpstr>
      <vt:lpstr>10-E382op-EmInic (3)</vt:lpstr>
      <vt:lpstr>10-E382op-EmInic (4)</vt:lpstr>
      <vt:lpstr>11-E382op-ESInicR</vt:lpstr>
      <vt:lpstr>12-E382op-EsInic</vt:lpstr>
      <vt:lpstr>13-E382op-InconsistentesR</vt:lpstr>
      <vt:lpstr>13-E382op-inconsistentes</vt:lpstr>
      <vt:lpstr>'%Ocupación Hotelera'!Área_de_impresión</vt:lpstr>
      <vt:lpstr>'%Part. Cuartos'!Área_de_impresión</vt:lpstr>
      <vt:lpstr>'%Part. Hoteles'!Área_de_impresión</vt:lpstr>
      <vt:lpstr>'10-E381op-Em'!Área_de_impresión</vt:lpstr>
      <vt:lpstr>'10-E381op-Em (2)'!Área_de_impresión</vt:lpstr>
      <vt:lpstr>'10-E381op-Em (3)'!Área_de_impresión</vt:lpstr>
      <vt:lpstr>'10-E381op-Em (4)'!Área_de_impresión</vt:lpstr>
      <vt:lpstr>'10-E381op-Em (5)'!Área_de_impresión</vt:lpstr>
      <vt:lpstr>'10-E381op-Em (6)'!Área_de_impresión</vt:lpstr>
      <vt:lpstr>'10-E381op-Em (7)'!Área_de_impresión</vt:lpstr>
      <vt:lpstr>'10-E381op-Em (8)'!Área_de_impresión</vt:lpstr>
      <vt:lpstr>'10-E381op-Em (9)'!Área_de_impresión</vt:lpstr>
      <vt:lpstr>'10-E382op-EmInic'!Área_de_impresión</vt:lpstr>
      <vt:lpstr>'10-E382op-EmInic (2)'!Área_de_impresión</vt:lpstr>
      <vt:lpstr>'10-E382op-EmInic (3)'!Área_de_impresión</vt:lpstr>
      <vt:lpstr>'10-E382op-EmInic (4)'!Área_de_impresión</vt:lpstr>
      <vt:lpstr>'10-E382op-EmProc'!Área_de_impresión</vt:lpstr>
      <vt:lpstr>'10-E382op-EmProc (2)'!Área_de_impresión</vt:lpstr>
      <vt:lpstr>'10-E382op-EmProc (3)'!Área_de_impresión</vt:lpstr>
      <vt:lpstr>'10-E382op-EmProc (4)'!Área_de_impresión</vt:lpstr>
      <vt:lpstr>'10-E382op-EmProc (5)'!Área_de_impresión</vt:lpstr>
      <vt:lpstr>'10-E382op-EmProc (6)'!Área_de_impresión</vt:lpstr>
      <vt:lpstr>'10-E382op-EmProc (7)'!Área_de_impresión</vt:lpstr>
      <vt:lpstr>'10-E382op-EmProc (8)'!Área_de_impresión</vt:lpstr>
      <vt:lpstr>'10-E382op-EmProc (9)'!Área_de_impresión</vt:lpstr>
      <vt:lpstr>'11-E381op-EsR'!Área_de_impresión</vt:lpstr>
      <vt:lpstr>'11-E382op-ESInicR'!Área_de_impresión</vt:lpstr>
      <vt:lpstr>'11-E382op-ESProcR'!Área_de_impresión</vt:lpstr>
      <vt:lpstr>'12-E381op-Es (2)'!Área_de_impresión</vt:lpstr>
      <vt:lpstr>'12-E381op-Es (3)'!Área_de_impresión</vt:lpstr>
      <vt:lpstr>'12-E381op-Es (4)'!Área_de_impresión</vt:lpstr>
      <vt:lpstr>'12-E381op-Es (5)'!Área_de_impresión</vt:lpstr>
      <vt:lpstr>'12-E382op-EsInic'!Área_de_impresión</vt:lpstr>
      <vt:lpstr>'12-E382op-EsProc'!Área_de_impresión</vt:lpstr>
      <vt:lpstr>'12-E382op-EsProc (2)'!Área_de_impresión</vt:lpstr>
      <vt:lpstr>'13-E382op-CulProc'!Área_de_impresión</vt:lpstr>
      <vt:lpstr>'13-E382op-inconsistentes'!Área_de_impresión</vt:lpstr>
      <vt:lpstr>'13-E382op-InconsistentesR'!Área_de_impresión</vt:lpstr>
      <vt:lpstr>'13-G4sop-Cul'!Área_de_impresión</vt:lpstr>
      <vt:lpstr>'14-E382op-CulProc'!Área_de_impresión</vt:lpstr>
      <vt:lpstr>'14-G4sop-Cul'!Área_de_impresión</vt:lpstr>
      <vt:lpstr>'15-E382op-Sinic'!Área_de_impresión</vt:lpstr>
      <vt:lpstr>'15-E382op-SprocR'!Área_de_impresión</vt:lpstr>
      <vt:lpstr>'16-E381op-S'!Área_de_impresión</vt:lpstr>
      <vt:lpstr>'16-E381op-s (3)'!Área_de_impresión</vt:lpstr>
      <vt:lpstr>'16-E381-op-s (6)'!Área_de_impresión</vt:lpstr>
      <vt:lpstr>'16-E382op-Sinic'!Área_de_impresión</vt:lpstr>
      <vt:lpstr>'16-E382op-Sinic (2)'!Área_de_impresión</vt:lpstr>
      <vt:lpstr>'16-E382op-Sproc'!Área_de_impresión</vt:lpstr>
      <vt:lpstr>'17-E382op-Eproc'!Área_de_impresión</vt:lpstr>
      <vt:lpstr>'18-E382op-Eproc'!Área_de_impresión</vt:lpstr>
      <vt:lpstr>'18-E382op-Eproc (2)'!Área_de_impresión</vt:lpstr>
      <vt:lpstr>'19-E382op-Dproc'!Área_de_impresión</vt:lpstr>
      <vt:lpstr>'1-E382sop-SPr.inic'!Área_de_impresión</vt:lpstr>
      <vt:lpstr>'1-E382sop-SPr.proc'!Área_de_impresión</vt:lpstr>
      <vt:lpstr>'20-E381op-D '!Área_de_impresión</vt:lpstr>
      <vt:lpstr>'20-E382op-Dproc'!Área_de_impresión</vt:lpstr>
      <vt:lpstr>'20-E382op-Dproc (2)'!Área_de_impresión</vt:lpstr>
      <vt:lpstr>'21-E381op-EcR'!Área_de_impresión</vt:lpstr>
      <vt:lpstr>'22-E381op-Ec'!Área_de_impresión</vt:lpstr>
      <vt:lpstr>'22-E382op-Ecproc'!Área_de_impresión</vt:lpstr>
      <vt:lpstr>'22-E382op-Hdproc '!Área_de_impresión</vt:lpstr>
      <vt:lpstr>'22-E382op-Hdproc (2)'!Área_de_impresión</vt:lpstr>
      <vt:lpstr>'22-E382op-Hdproc (3)'!Área_de_impresión</vt:lpstr>
      <vt:lpstr>'22-E382op-Hdproc (4)'!Área_de_impresión</vt:lpstr>
      <vt:lpstr>'22-E382op-Pyproc'!Área_de_impresión</vt:lpstr>
      <vt:lpstr>'22-E382op-Rcproc'!Área_de_impresión</vt:lpstr>
      <vt:lpstr>'23-E381op-Tr'!Área_de_impresión</vt:lpstr>
      <vt:lpstr>'23-E382op-Tinic'!Área_de_impresión</vt:lpstr>
      <vt:lpstr>'23-E382op-TprocR'!Área_de_impresión</vt:lpstr>
      <vt:lpstr>'24-E381op-T'!Área_de_impresión</vt:lpstr>
      <vt:lpstr>'24-E381op-T (2)'!Área_de_impresión</vt:lpstr>
      <vt:lpstr>'24-E381op-T (3)'!Área_de_impresión</vt:lpstr>
      <vt:lpstr>'24-E382op-Tinic'!Área_de_impresión</vt:lpstr>
      <vt:lpstr>'24-E382op-Tproc'!Área_de_impresión</vt:lpstr>
      <vt:lpstr>'26-E382op-Aproc'!Área_de_impresión</vt:lpstr>
      <vt:lpstr>'27-E381op-Cam'!Área_de_impresión</vt:lpstr>
      <vt:lpstr>'27-E382op-CamProcR'!Área_de_impresión</vt:lpstr>
      <vt:lpstr>'27-E382op-inconsistenteR'!Área_de_impresión</vt:lpstr>
      <vt:lpstr>'28-E381op-Cam'!Área_de_impresión</vt:lpstr>
      <vt:lpstr>'28-E382op-CamProc'!Área_de_impresión</vt:lpstr>
      <vt:lpstr>'28-E382op-CamProc (2)'!Área_de_impresión</vt:lpstr>
      <vt:lpstr>'28-E382op-CamProc (3)'!Área_de_impresión</vt:lpstr>
      <vt:lpstr>'28-E382op-CamProc (4)'!Área_de_impresión</vt:lpstr>
      <vt:lpstr>'28-E382op-CamProc (5)'!Área_de_impresión</vt:lpstr>
      <vt:lpstr>'28-E382op-CamProc (6)'!Área_de_impresión</vt:lpstr>
      <vt:lpstr>'28-E382op-CamProc (7)'!Área_de_impresión</vt:lpstr>
      <vt:lpstr>'28-E382op-CamProc (8)'!Área_de_impresión</vt:lpstr>
      <vt:lpstr>'28-E382op-inconsistentes'!Área_de_impresión</vt:lpstr>
      <vt:lpstr>'29-E381op-Car'!Área_de_impresión</vt:lpstr>
      <vt:lpstr>'29-E382op-Carinic'!Área_de_impresión</vt:lpstr>
      <vt:lpstr>'29-E382op-CarProcR'!Área_de_impresión</vt:lpstr>
      <vt:lpstr>'2-E381op-SP'!Área_de_impresión</vt:lpstr>
      <vt:lpstr>'2-E382op-SPinic'!Área_de_impresión</vt:lpstr>
      <vt:lpstr>'2-E382op-SPproc'!Área_de_impresión</vt:lpstr>
      <vt:lpstr>'30-E381op-Car'!Área_de_impresión</vt:lpstr>
      <vt:lpstr>'30-E382op-Carinic'!Área_de_impresión</vt:lpstr>
      <vt:lpstr>'30-E382op-Car-proc'!Área_de_impresión</vt:lpstr>
      <vt:lpstr>'31-E381op-Ur'!Área_de_impresión</vt:lpstr>
      <vt:lpstr>'31-E382op-MprocR '!Área_de_impresión</vt:lpstr>
      <vt:lpstr>'31-E382op-Uinic'!Área_de_impresión</vt:lpstr>
      <vt:lpstr>'31-E382op-UprocR'!Área_de_impresión</vt:lpstr>
      <vt:lpstr>'32-E381op-U'!Área_de_impresión</vt:lpstr>
      <vt:lpstr>'32-E382op- Mproc (4)'!Área_de_impresión</vt:lpstr>
      <vt:lpstr>'32-E382op-Mproc'!Área_de_impresión</vt:lpstr>
      <vt:lpstr>'32-E382op-Mproc (2)'!Área_de_impresión</vt:lpstr>
      <vt:lpstr>'32-E382op-Mproc (3)'!Área_de_impresión</vt:lpstr>
      <vt:lpstr>'32-E382op-Uinic'!Área_de_impresión</vt:lpstr>
      <vt:lpstr>'32-E382op-Uproc'!Área_de_impresión</vt:lpstr>
      <vt:lpstr>'33-E381op-OCC'!Área_de_impresión</vt:lpstr>
      <vt:lpstr>'34-E381op-OCC'!Área_de_impresión</vt:lpstr>
      <vt:lpstr>'35-E381op-IngOCC'!Área_de_impresión</vt:lpstr>
      <vt:lpstr>'3-E382op-PJinic'!Área_de_impresión</vt:lpstr>
      <vt:lpstr>'3-E382op-PJproc'!Área_de_impresión</vt:lpstr>
      <vt:lpstr>'4-E381op-PJ'!Área_de_impresión</vt:lpstr>
      <vt:lpstr>'4-E382op-PJinic'!Área_de_impresión</vt:lpstr>
      <vt:lpstr>'4-E382op-PJproc'!Área_de_impresión</vt:lpstr>
      <vt:lpstr>'5-E381op-EbR'!Área_de_impresión</vt:lpstr>
      <vt:lpstr>'5-E381op-HiR'!Área_de_impresión</vt:lpstr>
      <vt:lpstr>'5-E382op-EbInicR'!Área_de_impresión</vt:lpstr>
      <vt:lpstr>'5-E382op-EbProcR'!Área_de_impresión</vt:lpstr>
      <vt:lpstr>'6-E381op-Eb (10)'!Área_de_impresión</vt:lpstr>
      <vt:lpstr>'6-E381op-Eb (11)'!Área_de_impresión</vt:lpstr>
      <vt:lpstr>'6-E381op-Eb (12)'!Área_de_impresión</vt:lpstr>
      <vt:lpstr>'6-E381op-Eb (2)'!Área_de_impresión</vt:lpstr>
      <vt:lpstr>'6-E381op-Eb (3)'!Área_de_impresión</vt:lpstr>
      <vt:lpstr>'6-E381op-Eb (4)'!Área_de_impresión</vt:lpstr>
      <vt:lpstr>'6-E381op-Eb (5)'!Área_de_impresión</vt:lpstr>
      <vt:lpstr>'6-E381op-Eb (6)'!Área_de_impresión</vt:lpstr>
      <vt:lpstr>'6-E381op-Eb (7)'!Área_de_impresión</vt:lpstr>
      <vt:lpstr>'6-E381op-Eb (8)'!Área_de_impresión</vt:lpstr>
      <vt:lpstr>'6-E381op-Eb (9)'!Área_de_impresión</vt:lpstr>
      <vt:lpstr>'6-E381op-Hi'!Área_de_impresión</vt:lpstr>
      <vt:lpstr>'6-E382op-EbInic'!Área_de_impresión</vt:lpstr>
      <vt:lpstr>'6-E382op-EbProc (10)'!Área_de_impresión</vt:lpstr>
      <vt:lpstr>'6-E382op-EbProc (2)'!Área_de_impresión</vt:lpstr>
      <vt:lpstr>'6-E382op-EbProc (3)'!Área_de_impresión</vt:lpstr>
      <vt:lpstr>'6-E382op-EbProc (4)'!Área_de_impresión</vt:lpstr>
      <vt:lpstr>'6-E382op-EbProc (5)'!Área_de_impresión</vt:lpstr>
      <vt:lpstr>'6-E382op-EbProc (6)'!Área_de_impresión</vt:lpstr>
      <vt:lpstr>'6-E382op-EbProc (7)'!Área_de_impresión</vt:lpstr>
      <vt:lpstr>'6-E382op-EbProc (8)'!Área_de_impresión</vt:lpstr>
      <vt:lpstr>'6-E382op-EbProc (9)'!Área_de_impresión</vt:lpstr>
      <vt:lpstr>'7-E381op-ElR '!Área_de_impresión</vt:lpstr>
      <vt:lpstr>'8-E381op-El'!Área_de_impresión</vt:lpstr>
      <vt:lpstr>'9-E381op-EmR'!Área_de_impresión</vt:lpstr>
      <vt:lpstr>'9-E382op-EmInicR'!Área_de_impresión</vt:lpstr>
      <vt:lpstr>'9-E382op-EmProcR'!Área_de_impresión</vt:lpstr>
      <vt:lpstr>'Act. de insp. mensual 2013 DGIT'!Área_de_impresión</vt:lpstr>
      <vt:lpstr>'Actos Juridicos 2013 JLCA'!Área_de_impresión</vt:lpstr>
      <vt:lpstr>'AEROPUERTO 2013'!Área_de_impresión</vt:lpstr>
      <vt:lpstr>'Anenecuilco ICATMOR '!Área_de_impresión</vt:lpstr>
      <vt:lpstr>'Asesorias 12-13 DGC'!Área_de_impresión</vt:lpstr>
      <vt:lpstr>'Asesorias x Mes 13 - 14 PEDT'!Área_de_impresión</vt:lpstr>
      <vt:lpstr>Blanco!Área_de_impresión</vt:lpstr>
      <vt:lpstr>Cap.1ContraPortada!Área_de_impresión</vt:lpstr>
      <vt:lpstr>'Cap.Aten. Anenecuilco ICATMOR'!Área_de_impresión</vt:lpstr>
      <vt:lpstr>'Cap.Aten. Cuernavaca ICATMOR'!Área_de_impresión</vt:lpstr>
      <vt:lpstr>'Cap.Aten. Pte. Ixtla ICATMOR'!Área_de_impresión</vt:lpstr>
      <vt:lpstr>'Categorías Turística Cuarto 13'!Área_de_impresión</vt:lpstr>
      <vt:lpstr>'Categorías Turística Cuartos 12'!Área_de_impresión</vt:lpstr>
      <vt:lpstr>'Categorías Turísticas Hotel (2'!Área_de_impresión</vt:lpstr>
      <vt:lpstr>'Categorías Turísticas Hoteles'!Área_de_impresión</vt:lpstr>
      <vt:lpstr>Ciencia!Área_de_impresión</vt:lpstr>
      <vt:lpstr>'Ciencia (11)'!Área_de_impresión</vt:lpstr>
      <vt:lpstr>'Ciencia (12)'!Área_de_impresión</vt:lpstr>
      <vt:lpstr>'Ciencia (2)'!Área_de_impresión</vt:lpstr>
      <vt:lpstr>'Ciencia (3)'!Área_de_impresión</vt:lpstr>
      <vt:lpstr>'Ciencia (4 graficas 2012)'!Área_de_impresión</vt:lpstr>
      <vt:lpstr>'Ciencia (4 graficas 2013)'!Área_de_impresión</vt:lpstr>
      <vt:lpstr>'Ciencia (4)'!Área_de_impresión</vt:lpstr>
      <vt:lpstr>'Ciencia (5)'!Área_de_impresión</vt:lpstr>
      <vt:lpstr>'Ciencia (6)'!Área_de_impresión</vt:lpstr>
      <vt:lpstr>'Ciencia (7)'!Área_de_impresión</vt:lpstr>
      <vt:lpstr>'Ciencia (8)'!Área_de_impresión</vt:lpstr>
      <vt:lpstr>'Ciencia (9)'!Área_de_impresión</vt:lpstr>
      <vt:lpstr>'Ciencia(10)'!Área_de_impresión</vt:lpstr>
      <vt:lpstr>'Comparativo densidad'!Área_de_impresión</vt:lpstr>
      <vt:lpstr>'Comparativo estadía'!Área_de_impresión</vt:lpstr>
      <vt:lpstr>'Comparativo llegada turistas'!Área_de_impresión</vt:lpstr>
      <vt:lpstr>'Comparativo turista noche'!Área_de_impresión</vt:lpstr>
      <vt:lpstr>'Concentrado  ICATMOR '!Área_de_impresión</vt:lpstr>
      <vt:lpstr>'Concentrado Anenecuilco ICATMOR'!Área_de_impresión</vt:lpstr>
      <vt:lpstr>'Concentrado Cuernavaca ICATMOR'!Área_de_impresión</vt:lpstr>
      <vt:lpstr>'Concentrado Pte. Ixtla ICATMOR'!Área_de_impresión</vt:lpstr>
      <vt:lpstr>'Concialiaciones 12-13 DGC'!Área_de_impresión</vt:lpstr>
      <vt:lpstr>cont!Área_de_impresión</vt:lpstr>
      <vt:lpstr>'Derrama por Sector'!Área_de_impresión</vt:lpstr>
      <vt:lpstr>'Desarrollo Tecnológico '!Área_de_impresión</vt:lpstr>
      <vt:lpstr>'Desarrollo Tecnológico 2'!Área_de_impresión</vt:lpstr>
      <vt:lpstr>'Desarrollo Tecnológico 3'!Área_de_impresión</vt:lpstr>
      <vt:lpstr>'Evaluación PAMR'!Área_de_impresión</vt:lpstr>
      <vt:lpstr>'Evaluación PAMR (2)'!Área_de_impresión</vt:lpstr>
      <vt:lpstr>'Evaluación PAMR (3)'!Área_de_impresión</vt:lpstr>
      <vt:lpstr>'FIFODEPI 2013'!Área_de_impresión</vt:lpstr>
      <vt:lpstr>FIT!Área_de_impresión</vt:lpstr>
      <vt:lpstr>'Indicadores 12-13 SNE'!Área_de_impresión</vt:lpstr>
      <vt:lpstr>'Insp. de Trabajo 12-13 DGIT'!Área_de_impresión</vt:lpstr>
      <vt:lpstr>Municipios!Área_de_impresión</vt:lpstr>
      <vt:lpstr>'Municipios (2)'!Área_de_impresión</vt:lpstr>
      <vt:lpstr>'Municipios (3)'!Área_de_impresión</vt:lpstr>
      <vt:lpstr>'Municipios (4)'!Área_de_impresión</vt:lpstr>
      <vt:lpstr>'Municipios (5)'!Área_de_impresión</vt:lpstr>
      <vt:lpstr>'Municipios (6)'!Área_de_impresión</vt:lpstr>
      <vt:lpstr>'Municipios (7)'!Área_de_impresión</vt:lpstr>
      <vt:lpstr>'Ocupacion 2012 SNE'!Área_de_impresión</vt:lpstr>
      <vt:lpstr>'Ocupacion 2013 SNE'!Área_de_impresión</vt:lpstr>
      <vt:lpstr>'Oferta de alimentos y bebidas'!Área_de_impresión</vt:lpstr>
      <vt:lpstr>'Otros Ser. Tur. Morelos'!Área_de_impresión</vt:lpstr>
      <vt:lpstr>PEI!Área_de_impresión</vt:lpstr>
      <vt:lpstr>'PEI 1'!Área_de_impresión</vt:lpstr>
      <vt:lpstr>'PEI 4'!Área_de_impresión</vt:lpstr>
      <vt:lpstr>'Personas Atendidas 2012 SNE'!Área_de_impresión</vt:lpstr>
      <vt:lpstr>'Poblacion  Laboral 2013 SNE'!Área_de_impresión</vt:lpstr>
      <vt:lpstr>'Poblacion Laboral 2012 SNE'!Área_de_impresión</vt:lpstr>
      <vt:lpstr>'PROYECTOS 2013'!Área_de_impresión</vt:lpstr>
      <vt:lpstr>'PROYECTOS 2013 (2)'!Área_de_impresión</vt:lpstr>
      <vt:lpstr>'PROYECTOS 2013 (3)'!Área_de_impresión</vt:lpstr>
      <vt:lpstr>'Proyectos Fidecomp'!Área_de_impresión</vt:lpstr>
      <vt:lpstr>'Proyectos Fidecomp (2)'!Área_de_impresión</vt:lpstr>
      <vt:lpstr>'Pte de Ixtla ICATMOR'!Área_de_impresión</vt:lpstr>
      <vt:lpstr>'Quejas Resueltas 2013 PEDT '!Área_de_impresión</vt:lpstr>
      <vt:lpstr>ResInconsistentes!Área_de_impresión</vt:lpstr>
      <vt:lpstr>ResObConcE381!Área_de_impresión</vt:lpstr>
      <vt:lpstr>ResObConcEduc!Área_de_impresión</vt:lpstr>
      <vt:lpstr>'ResObConcEduc (2)'!Área_de_impresión</vt:lpstr>
      <vt:lpstr>ResObGeneral!Área_de_impresión</vt:lpstr>
      <vt:lpstr>'ResObInicE382 '!Área_de_impresión</vt:lpstr>
      <vt:lpstr>ResObProcE382!Área_de_impresión</vt:lpstr>
      <vt:lpstr>'Resumen X Munic'!Área_de_impresión</vt:lpstr>
      <vt:lpstr>TramitesCEMER!Área_de_impresión</vt:lpstr>
      <vt:lpstr>'TramitesCEMER (2)'!Área_de_impresión</vt:lpstr>
      <vt:lpstr>'TramitesCEMER (3)'!Área_de_impresión</vt:lpstr>
      <vt:lpstr>'Var % Cuartos'!Área_de_impresión</vt:lpstr>
      <vt:lpstr>'Var % Hoteles'!Área_de_impresión</vt:lpstr>
      <vt:lpstr>'15-E381op-Sr'!Print_Area</vt:lpstr>
      <vt:lpstr>'19-E381op-D'!Print_Area</vt:lpstr>
      <vt:lpstr>'20-E381op-D '!Print_Area</vt:lpstr>
      <vt:lpstr>'23-E381op-Tr'!Print_Area</vt:lpstr>
      <vt:lpstr>'24-E381op-T'!Print_Area</vt:lpstr>
      <vt:lpstr>'2-E381op-SP'!Print_Area</vt:lpstr>
      <vt:lpstr>'4-E381op-PJ'!Print_Area</vt:lpstr>
      <vt:lpstr>ResInconsistentes!Print_Area</vt:lpstr>
      <vt:lpstr>ResObConcE381!Print_Area</vt:lpstr>
      <vt:lpstr>ResObEducativa!Print_Area</vt:lpstr>
      <vt:lpstr>'ResObInicE382 '!Print_Area</vt:lpstr>
      <vt:lpstr>ResObProcE382!Print_Area</vt:lpstr>
      <vt:lpstr>'15-E381op-Sr'!Print_Titles</vt:lpstr>
      <vt:lpstr>'20-E381op-D '!Print_Titles</vt:lpstr>
      <vt:lpstr>'24-E381op-T'!Print_Titles</vt:lpstr>
      <vt:lpstr>'2-E381op-SP'!Print_Titles</vt:lpstr>
      <vt:lpstr>ResObConcE381!Print_Titles</vt:lpstr>
      <vt:lpstr>'ResObInicE382 '!Print_Titles</vt:lpstr>
      <vt:lpstr>ResObProcE382!Print_Titles</vt:lpstr>
      <vt:lpstr>'10-E381op-Em'!Títulos_a_imprimir</vt:lpstr>
      <vt:lpstr>'10-E381op-Em (2)'!Títulos_a_imprimir</vt:lpstr>
      <vt:lpstr>'10-E381op-Em (3)'!Títulos_a_imprimir</vt:lpstr>
      <vt:lpstr>'10-E381op-Em (4)'!Títulos_a_imprimir</vt:lpstr>
      <vt:lpstr>'10-E381op-Em (5)'!Títulos_a_imprimir</vt:lpstr>
      <vt:lpstr>'10-E381op-Em (6)'!Títulos_a_imprimir</vt:lpstr>
      <vt:lpstr>'10-E381op-Em (7)'!Títulos_a_imprimir</vt:lpstr>
      <vt:lpstr>'10-E381op-Em (8)'!Títulos_a_imprimir</vt:lpstr>
      <vt:lpstr>'10-E381op-Em (9)'!Títulos_a_imprimir</vt:lpstr>
      <vt:lpstr>'10-E382op-EmInic'!Títulos_a_imprimir</vt:lpstr>
      <vt:lpstr>'10-E382op-EmInic (2)'!Títulos_a_imprimir</vt:lpstr>
      <vt:lpstr>'10-E382op-EmInic (3)'!Títulos_a_imprimir</vt:lpstr>
      <vt:lpstr>'10-E382op-EmInic (4)'!Títulos_a_imprimir</vt:lpstr>
      <vt:lpstr>'10-E382op-EmProc'!Títulos_a_imprimir</vt:lpstr>
      <vt:lpstr>'10-E382op-EmProc (2)'!Títulos_a_imprimir</vt:lpstr>
      <vt:lpstr>'10-E382op-EmProc (3)'!Títulos_a_imprimir</vt:lpstr>
      <vt:lpstr>'10-E382op-EmProc (4)'!Títulos_a_imprimir</vt:lpstr>
      <vt:lpstr>'10-E382op-EmProc (5)'!Títulos_a_imprimir</vt:lpstr>
      <vt:lpstr>'10-E382op-EmProc (6)'!Títulos_a_imprimir</vt:lpstr>
      <vt:lpstr>'10-E382op-EmProc (7)'!Títulos_a_imprimir</vt:lpstr>
      <vt:lpstr>'10-E382op-EmProc (8)'!Títulos_a_imprimir</vt:lpstr>
      <vt:lpstr>'10-E382op-EmProc (9)'!Títulos_a_imprimir</vt:lpstr>
      <vt:lpstr>'12-E381op-Es (2)'!Títulos_a_imprimir</vt:lpstr>
      <vt:lpstr>'12-E381op-Es (3)'!Títulos_a_imprimir</vt:lpstr>
      <vt:lpstr>'12-E381op-Es (4)'!Títulos_a_imprimir</vt:lpstr>
      <vt:lpstr>'12-E381op-Es (5)'!Títulos_a_imprimir</vt:lpstr>
      <vt:lpstr>'12-E382op-EsInic'!Títulos_a_imprimir</vt:lpstr>
      <vt:lpstr>'12-E382op-EsProc'!Títulos_a_imprimir</vt:lpstr>
      <vt:lpstr>'12-E382op-EsProc (2)'!Títulos_a_imprimir</vt:lpstr>
      <vt:lpstr>'13-E382op-inconsistentes'!Títulos_a_imprimir</vt:lpstr>
      <vt:lpstr>'14-E382op-CulProc'!Títulos_a_imprimir</vt:lpstr>
      <vt:lpstr>'14-G4sop-Cul'!Títulos_a_imprimir</vt:lpstr>
      <vt:lpstr>'16-E381op-S'!Títulos_a_imprimir</vt:lpstr>
      <vt:lpstr>'16-E382op-Sinic'!Títulos_a_imprimir</vt:lpstr>
      <vt:lpstr>'16-E382op-Sproc'!Títulos_a_imprimir</vt:lpstr>
      <vt:lpstr>'18-E382op-Eproc'!Títulos_a_imprimir</vt:lpstr>
      <vt:lpstr>'20-E382op-Dproc'!Títulos_a_imprimir</vt:lpstr>
      <vt:lpstr>'22-E381op-Ec'!Títulos_a_imprimir</vt:lpstr>
      <vt:lpstr>'22-E382op-Hdproc '!Títulos_a_imprimir</vt:lpstr>
      <vt:lpstr>'22-E382op-Pyproc'!Títulos_a_imprimir</vt:lpstr>
      <vt:lpstr>'22-E382op-Rcproc'!Títulos_a_imprimir</vt:lpstr>
      <vt:lpstr>'24-E382op-Tinic'!Títulos_a_imprimir</vt:lpstr>
      <vt:lpstr>'24-E382op-Tproc'!Títulos_a_imprimir</vt:lpstr>
      <vt:lpstr>'26-E382op-Aproc'!Títulos_a_imprimir</vt:lpstr>
      <vt:lpstr>'28-E381op-Cam'!Títulos_a_imprimir</vt:lpstr>
      <vt:lpstr>'28-E382op-CamProc'!Títulos_a_imprimir</vt:lpstr>
      <vt:lpstr>'28-E382op-inconsistentes'!Títulos_a_imprimir</vt:lpstr>
      <vt:lpstr>'30-E381op-Car'!Títulos_a_imprimir</vt:lpstr>
      <vt:lpstr>'30-E382op-Carinic'!Títulos_a_imprimir</vt:lpstr>
      <vt:lpstr>'30-E382op-Car-proc'!Títulos_a_imprimir</vt:lpstr>
      <vt:lpstr>'31-E381op-Ur'!Títulos_a_imprimir</vt:lpstr>
      <vt:lpstr>'32-E381op-U'!Títulos_a_imprimir</vt:lpstr>
      <vt:lpstr>'32-E382op-Mproc'!Títulos_a_imprimir</vt:lpstr>
      <vt:lpstr>'32-E382op-Uinic'!Títulos_a_imprimir</vt:lpstr>
      <vt:lpstr>'32-E382op-Uproc'!Títulos_a_imprimir</vt:lpstr>
      <vt:lpstr>'34-E381op-OCC'!Títulos_a_imprimir</vt:lpstr>
      <vt:lpstr>'4-E382op-PJinic'!Títulos_a_imprimir</vt:lpstr>
      <vt:lpstr>'4-E382op-PJproc'!Títulos_a_imprimir</vt:lpstr>
      <vt:lpstr>'6-E381op-Eb (10)'!Títulos_a_imprimir</vt:lpstr>
      <vt:lpstr>'6-E381op-Eb (11)'!Títulos_a_imprimir</vt:lpstr>
      <vt:lpstr>'6-E381op-Eb (12)'!Títulos_a_imprimir</vt:lpstr>
      <vt:lpstr>'6-E381op-Eb (2)'!Títulos_a_imprimir</vt:lpstr>
      <vt:lpstr>'6-E381op-Eb (3)'!Títulos_a_imprimir</vt:lpstr>
      <vt:lpstr>'6-E381op-Eb (4)'!Títulos_a_imprimir</vt:lpstr>
      <vt:lpstr>'6-E381op-Eb (5)'!Títulos_a_imprimir</vt:lpstr>
      <vt:lpstr>'6-E381op-Eb (6)'!Títulos_a_imprimir</vt:lpstr>
      <vt:lpstr>'6-E381op-Eb (7)'!Títulos_a_imprimir</vt:lpstr>
      <vt:lpstr>'6-E381op-Eb (8)'!Títulos_a_imprimir</vt:lpstr>
      <vt:lpstr>'6-E381op-Eb (9)'!Títulos_a_imprimir</vt:lpstr>
      <vt:lpstr>'6-E381op-Hi'!Títulos_a_imprimir</vt:lpstr>
      <vt:lpstr>'6-E382op-EbInic'!Títulos_a_imprimir</vt:lpstr>
      <vt:lpstr>'6-E382op-EbProc (10)'!Títulos_a_imprimir</vt:lpstr>
      <vt:lpstr>'6-E382op-EbProc (2)'!Títulos_a_imprimir</vt:lpstr>
      <vt:lpstr>'6-E382op-EbProc (3)'!Títulos_a_imprimir</vt:lpstr>
      <vt:lpstr>'6-E382op-EbProc (4)'!Títulos_a_imprimir</vt:lpstr>
      <vt:lpstr>'6-E382op-EbProc (5)'!Títulos_a_imprimir</vt:lpstr>
      <vt:lpstr>'6-E382op-EbProc (6)'!Títulos_a_imprimir</vt:lpstr>
      <vt:lpstr>'6-E382op-EbProc (7)'!Títulos_a_imprimir</vt:lpstr>
      <vt:lpstr>'6-E382op-EbProc (8)'!Títulos_a_imprimir</vt:lpstr>
      <vt:lpstr>'6-E382op-EbProc (9)'!Títulos_a_imprimir</vt:lpstr>
      <vt:lpstr>'8-E381op-El'!Títulos_a_imprimir</vt:lpstr>
      <vt:lpstr>cont!Títulos_a_imprimir</vt:lpstr>
    </vt:vector>
  </TitlesOfParts>
  <Company>SDUOP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Xochitl</dc:creator>
  <cp:lastModifiedBy>Jazmin</cp:lastModifiedBy>
  <cp:lastPrinted>2014-08-28T15:00:43Z</cp:lastPrinted>
  <dcterms:created xsi:type="dcterms:W3CDTF">2006-08-09T18:08:04Z</dcterms:created>
  <dcterms:modified xsi:type="dcterms:W3CDTF">2014-08-28T15:01:24Z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-1228346415</vt:i4>
  </property>
  <property fmtid="{D5CDD505-2E9C-101B-9397-08002B2CF9AE}" pid="3" name="_NewReviewCycle">
    <vt:lpwstr/>
  </property>
  <property fmtid="{D5CDD505-2E9C-101B-9397-08002B2CF9AE}" pid="4" name="_EmailSubject">
    <vt:lpwstr>Aportación Definitiva SDUOP</vt:lpwstr>
  </property>
  <property fmtid="{D5CDD505-2E9C-101B-9397-08002B2CF9AE}" pid="5" name="_AuthorEmail">
    <vt:lpwstr>imelda.martinez@morelos.gob.mx</vt:lpwstr>
  </property>
  <property fmtid="{D5CDD505-2E9C-101B-9397-08002B2CF9AE}" pid="6" name="_AuthorEmailDisplayName">
    <vt:lpwstr>imelda.martinez</vt:lpwstr>
  </property>
  <property fmtid="{D5CDD505-2E9C-101B-9397-08002B2CF9AE}" pid="7" name="_PreviousAdHocReviewCycleID">
    <vt:i4>2043162627</vt:i4>
  </property>
  <property fmtid="{D5CDD505-2E9C-101B-9397-08002B2CF9AE}" pid="8" name="_ReviewingToolsShownOnce">
    <vt:lpwstr/>
  </property>
</Properties>
</file>